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codeName="{2E6947BB-A706-504E-29CB-9DD9B7763434}"/>
  <workbookPr codeName="ThisWorkbook"/>
  <mc:AlternateContent xmlns:mc="http://schemas.openxmlformats.org/markup-compatibility/2006">
    <mc:Choice Requires="x15">
      <x15ac:absPath xmlns:x15ac="http://schemas.microsoft.com/office/spreadsheetml/2010/11/ac" url="C:\Users\dzou\Desktop\SCTASK0345141\"/>
    </mc:Choice>
  </mc:AlternateContent>
  <xr:revisionPtr revIDLastSave="0" documentId="13_ncr:1_{4D1C0ACC-219A-4CA3-95BB-2EDF6AA62C70}" xr6:coauthVersionLast="45" xr6:coauthVersionMax="45" xr10:uidLastSave="{00000000-0000-0000-0000-000000000000}"/>
  <bookViews>
    <workbookView xWindow="-120" yWindow="-120" windowWidth="29040" windowHeight="15840" tabRatio="758" xr2:uid="{00000000-000D-0000-FFFF-FFFF00000000}"/>
  </bookViews>
  <sheets>
    <sheet name="fnd budget" sheetId="18" r:id="rId1"/>
    <sheet name="fnd base rates" sheetId="24" state="hidden" r:id="rId2"/>
    <sheet name="pre fnd budg" sheetId="15" state="hidden" r:id="rId3"/>
    <sheet name="fnd enro" sheetId="8" state="hidden" r:id="rId4"/>
    <sheet name="charterinfo" sheetId="3" state="hidden" r:id="rId5"/>
    <sheet name="distinfo" sheetId="6" r:id="rId6"/>
    <sheet name="inflat" sheetId="28" state="hidden" r:id="rId7"/>
    <sheet name="lowincgroup" sheetId="29" state="hidden" r:id="rId8"/>
    <sheet name="codes" sheetId="2" state="hidden" r:id="rId9"/>
  </sheets>
  <externalReferences>
    <externalReference r:id="rId10"/>
  </externalReferences>
  <definedNames>
    <definedName name="_Fill" hidden="1">#REF!</definedName>
    <definedName name="_xlnm._FilterDatabase" localSheetId="4" hidden="1">charterinfo!$A$9:$O$1072</definedName>
    <definedName name="_xlnm._FilterDatabase" localSheetId="8" hidden="1">codes!$A$9:$H$448</definedName>
    <definedName name="_xlnm._FilterDatabase" localSheetId="5" hidden="1">distinfo!$A$9:$R$448</definedName>
    <definedName name="_xlnm._FilterDatabase" localSheetId="1" hidden="1">'fnd base rates'!$C$113:$N$127</definedName>
    <definedName name="_xlnm._FilterDatabase" localSheetId="0" hidden="1">'fnd budget'!$A$31:$H$33</definedName>
    <definedName name="_xlnm._FilterDatabase" localSheetId="3" hidden="1">'fnd enro'!$A$9:$AV$1072</definedName>
    <definedName name="_xlnm._FilterDatabase" localSheetId="7" hidden="1">lowincgroup!$G$9:$M$448</definedName>
    <definedName name="_xlnm._FilterDatabase" localSheetId="2" hidden="1">'pre fnd budg'!$A$9:$BB$1072</definedName>
    <definedName name="_Key1" hidden="1">[1]CALC!#REF!</definedName>
    <definedName name="_Key2" hidden="1">[1]CALC!#REF!</definedName>
    <definedName name="_Order1" hidden="1">255</definedName>
    <definedName name="_Order2" hidden="1">255</definedName>
    <definedName name="charterinfo_a">charterinfo!$B$10:$N$1072</definedName>
    <definedName name="charterinfo_b">charterinfo!$D$10:$N$1072</definedName>
    <definedName name="code436">codes!$A$10:$C$448</definedName>
    <definedName name="codeCHA">codes!$F$10:$H$81</definedName>
    <definedName name="decile_distr">lowincgroup!$G$10:$J$448</definedName>
    <definedName name="distinfo">distinfo!$A$10:$L$448</definedName>
    <definedName name="enro">'fnd enro'!$R$10:$R$1072</definedName>
    <definedName name="enro_chafnd">'fnd enro'!$B$10:$R$1072</definedName>
    <definedName name="inflat">'fnd base rates'!$C$98</definedName>
    <definedName name="lowinc_bysend">lowincgroup!$E$10:$H$448</definedName>
    <definedName name="orderCHA">charterinfo!$J$1</definedName>
    <definedName name="_xlnm.Print_Area" localSheetId="0">'fnd budget'!$A$1:$S$38</definedName>
    <definedName name="rate_basefnd">'fnd base rates'!$A$107:$N$130</definedName>
    <definedName name="rate_chafnd">'pre fnd budg'!$B$10:$AR$1072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448" i="29" l="1"/>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E21" i="29"/>
  <c r="L20" i="29"/>
  <c r="E20" i="29"/>
  <c r="L19" i="29"/>
  <c r="E19" i="29"/>
  <c r="L18" i="29"/>
  <c r="E18" i="29"/>
  <c r="L17" i="29"/>
  <c r="E17" i="29"/>
  <c r="L16" i="29"/>
  <c r="E16" i="29"/>
  <c r="L15" i="29"/>
  <c r="E15" i="29"/>
  <c r="L14" i="29"/>
  <c r="E14" i="29"/>
  <c r="L13" i="29"/>
  <c r="E13" i="29"/>
  <c r="L12" i="29"/>
  <c r="E12" i="29"/>
  <c r="L11" i="29"/>
  <c r="E11" i="29"/>
  <c r="L10" i="29"/>
  <c r="E10" i="29"/>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10" i="6"/>
  <c r="B28" i="28" l="1"/>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07" i="24"/>
  <c r="M114" i="24"/>
  <c r="K114" i="24"/>
  <c r="J114" i="24"/>
  <c r="I114" i="24"/>
  <c r="H114" i="24"/>
  <c r="G114" i="24"/>
  <c r="F114" i="24"/>
  <c r="E114" i="24"/>
  <c r="D114" i="24"/>
  <c r="C114" i="24"/>
  <c r="N114" i="24" s="1"/>
  <c r="M113" i="24"/>
  <c r="K113" i="24"/>
  <c r="J113" i="24"/>
  <c r="I113" i="24"/>
  <c r="H113" i="24"/>
  <c r="G113" i="24"/>
  <c r="F113" i="24"/>
  <c r="E113" i="24"/>
  <c r="D113" i="24"/>
  <c r="C113" i="24"/>
  <c r="N113" i="24" s="1"/>
  <c r="M112" i="24"/>
  <c r="K112" i="24"/>
  <c r="J112" i="24"/>
  <c r="H112" i="24"/>
  <c r="G112" i="24"/>
  <c r="F112" i="24"/>
  <c r="E112" i="24"/>
  <c r="D112" i="24"/>
  <c r="C112" i="24"/>
  <c r="N112" i="24" s="1"/>
  <c r="M111" i="24"/>
  <c r="K111" i="24"/>
  <c r="J111" i="24"/>
  <c r="H111" i="24"/>
  <c r="G111" i="24"/>
  <c r="F111" i="24"/>
  <c r="E111" i="24"/>
  <c r="D111" i="24"/>
  <c r="C111" i="24"/>
  <c r="N111" i="24" s="1"/>
  <c r="M110" i="24"/>
  <c r="K110" i="24"/>
  <c r="J110" i="24"/>
  <c r="H110" i="24"/>
  <c r="G110" i="24"/>
  <c r="F110" i="24"/>
  <c r="E110" i="24"/>
  <c r="D110" i="24"/>
  <c r="N110" i="24" s="1"/>
  <c r="C110" i="24"/>
  <c r="M109" i="24"/>
  <c r="K109" i="24"/>
  <c r="J109" i="24"/>
  <c r="H109" i="24"/>
  <c r="G109" i="24"/>
  <c r="F109" i="24"/>
  <c r="E109" i="24"/>
  <c r="D109" i="24"/>
  <c r="C109" i="24"/>
  <c r="N109" i="24" s="1"/>
  <c r="M108" i="24"/>
  <c r="K108" i="24"/>
  <c r="J108" i="24"/>
  <c r="H108" i="24"/>
  <c r="G108" i="24"/>
  <c r="F108" i="24"/>
  <c r="E108" i="24"/>
  <c r="D108" i="24"/>
  <c r="C108" i="24"/>
  <c r="N108" i="24" s="1"/>
  <c r="M107" i="24"/>
  <c r="K107" i="24"/>
  <c r="J107" i="24"/>
  <c r="H107" i="24"/>
  <c r="G107" i="24"/>
  <c r="F107" i="24"/>
  <c r="E107" i="24"/>
  <c r="D107" i="24"/>
  <c r="C107" i="24"/>
  <c r="N107" i="24" s="1"/>
  <c r="Q1072" i="8"/>
  <c r="P1072" i="8"/>
  <c r="O1072" i="8"/>
  <c r="N1072" i="8"/>
  <c r="M1072" i="8"/>
  <c r="K1072" i="8"/>
  <c r="J1072" i="8"/>
  <c r="I1072" i="8"/>
  <c r="H1072" i="8"/>
  <c r="G1072" i="8"/>
  <c r="F1072" i="8"/>
  <c r="E1072" i="8"/>
  <c r="D1072" i="8"/>
  <c r="Q1071" i="8"/>
  <c r="P1071" i="8"/>
  <c r="O1071" i="8"/>
  <c r="N1071" i="8"/>
  <c r="M1071" i="8"/>
  <c r="K1071" i="8"/>
  <c r="J1071" i="8"/>
  <c r="I1071" i="8"/>
  <c r="H1071" i="8"/>
  <c r="G1071" i="8"/>
  <c r="F1071" i="8"/>
  <c r="E1071" i="8"/>
  <c r="D1071" i="8"/>
  <c r="R1071" i="8" s="1"/>
  <c r="Q1070" i="8"/>
  <c r="P1070" i="8"/>
  <c r="O1070" i="8"/>
  <c r="N1070" i="8"/>
  <c r="M1070" i="8"/>
  <c r="K1070" i="8"/>
  <c r="J1070" i="8"/>
  <c r="I1070" i="8"/>
  <c r="H1070" i="8"/>
  <c r="G1070" i="8"/>
  <c r="F1070" i="8"/>
  <c r="E1070" i="8"/>
  <c r="D1070" i="8"/>
  <c r="Q1069" i="8"/>
  <c r="P1069" i="8"/>
  <c r="O1069" i="8"/>
  <c r="N1069" i="8"/>
  <c r="M1069" i="8"/>
  <c r="K1069" i="8"/>
  <c r="J1069" i="8"/>
  <c r="I1069" i="8"/>
  <c r="H1069" i="8"/>
  <c r="G1069" i="8"/>
  <c r="F1069" i="8"/>
  <c r="E1069" i="8"/>
  <c r="D1069" i="8"/>
  <c r="R1069" i="8" s="1"/>
  <c r="Q1068" i="8"/>
  <c r="P1068" i="8"/>
  <c r="O1068" i="8"/>
  <c r="N1068" i="8"/>
  <c r="M1068" i="8"/>
  <c r="K1068" i="8"/>
  <c r="J1068" i="8"/>
  <c r="I1068" i="8"/>
  <c r="H1068" i="8"/>
  <c r="G1068" i="8"/>
  <c r="F1068" i="8"/>
  <c r="E1068" i="8"/>
  <c r="D1068" i="8"/>
  <c r="Q1067" i="8"/>
  <c r="P1067" i="8"/>
  <c r="O1067" i="8"/>
  <c r="N1067" i="8"/>
  <c r="M1067" i="8"/>
  <c r="K1067" i="8"/>
  <c r="J1067" i="8"/>
  <c r="I1067" i="8"/>
  <c r="H1067" i="8"/>
  <c r="G1067" i="8"/>
  <c r="F1067" i="8"/>
  <c r="E1067" i="8"/>
  <c r="D1067" i="8"/>
  <c r="R1067" i="8" s="1"/>
  <c r="Q1066" i="8"/>
  <c r="P1066" i="8"/>
  <c r="O1066" i="8"/>
  <c r="N1066" i="8"/>
  <c r="M1066" i="8"/>
  <c r="K1066" i="8"/>
  <c r="J1066" i="8"/>
  <c r="I1066" i="8"/>
  <c r="H1066" i="8"/>
  <c r="G1066" i="8"/>
  <c r="F1066" i="8"/>
  <c r="E1066" i="8"/>
  <c r="D1066" i="8"/>
  <c r="Q1065" i="8"/>
  <c r="P1065" i="8"/>
  <c r="O1065" i="8"/>
  <c r="N1065" i="8"/>
  <c r="M1065" i="8"/>
  <c r="K1065" i="8"/>
  <c r="J1065" i="8"/>
  <c r="I1065" i="8"/>
  <c r="H1065" i="8"/>
  <c r="G1065" i="8"/>
  <c r="F1065" i="8"/>
  <c r="E1065" i="8"/>
  <c r="D1065" i="8"/>
  <c r="R1065" i="8" s="1"/>
  <c r="Q1064" i="8"/>
  <c r="P1064" i="8"/>
  <c r="O1064" i="8"/>
  <c r="N1064" i="8"/>
  <c r="M1064" i="8"/>
  <c r="K1064" i="8"/>
  <c r="J1064" i="8"/>
  <c r="I1064" i="8"/>
  <c r="H1064" i="8"/>
  <c r="G1064" i="8"/>
  <c r="F1064" i="8"/>
  <c r="E1064" i="8"/>
  <c r="D1064" i="8"/>
  <c r="Q1063" i="8"/>
  <c r="P1063" i="8"/>
  <c r="O1063" i="8"/>
  <c r="N1063" i="8"/>
  <c r="M1063" i="8"/>
  <c r="K1063" i="8"/>
  <c r="J1063" i="8"/>
  <c r="I1063" i="8"/>
  <c r="H1063" i="8"/>
  <c r="G1063" i="8"/>
  <c r="F1063" i="8"/>
  <c r="E1063" i="8"/>
  <c r="D1063" i="8"/>
  <c r="R1063" i="8" s="1"/>
  <c r="Q1062" i="8"/>
  <c r="P1062" i="8"/>
  <c r="O1062" i="8"/>
  <c r="N1062" i="8"/>
  <c r="M1062" i="8"/>
  <c r="K1062" i="8"/>
  <c r="J1062" i="8"/>
  <c r="I1062" i="8"/>
  <c r="H1062" i="8"/>
  <c r="G1062" i="8"/>
  <c r="F1062" i="8"/>
  <c r="E1062" i="8"/>
  <c r="D1062" i="8"/>
  <c r="Q1061" i="8"/>
  <c r="P1061" i="8"/>
  <c r="O1061" i="8"/>
  <c r="N1061" i="8"/>
  <c r="M1061" i="8"/>
  <c r="K1061" i="8"/>
  <c r="J1061" i="8"/>
  <c r="I1061" i="8"/>
  <c r="H1061" i="8"/>
  <c r="G1061" i="8"/>
  <c r="F1061" i="8"/>
  <c r="E1061" i="8"/>
  <c r="D1061" i="8"/>
  <c r="R1061" i="8" s="1"/>
  <c r="Q1060" i="8"/>
  <c r="P1060" i="8"/>
  <c r="O1060" i="8"/>
  <c r="N1060" i="8"/>
  <c r="M1060" i="8"/>
  <c r="K1060" i="8"/>
  <c r="J1060" i="8"/>
  <c r="I1060" i="8"/>
  <c r="H1060" i="8"/>
  <c r="G1060" i="8"/>
  <c r="F1060" i="8"/>
  <c r="E1060" i="8"/>
  <c r="D1060" i="8"/>
  <c r="Q1059" i="8"/>
  <c r="P1059" i="8"/>
  <c r="O1059" i="8"/>
  <c r="N1059" i="8"/>
  <c r="M1059" i="8"/>
  <c r="K1059" i="8"/>
  <c r="J1059" i="8"/>
  <c r="I1059" i="8"/>
  <c r="H1059" i="8"/>
  <c r="G1059" i="8"/>
  <c r="F1059" i="8"/>
  <c r="E1059" i="8"/>
  <c r="D1059" i="8"/>
  <c r="R1059" i="8" s="1"/>
  <c r="Q1058" i="8"/>
  <c r="P1058" i="8"/>
  <c r="O1058" i="8"/>
  <c r="N1058" i="8"/>
  <c r="M1058" i="8"/>
  <c r="K1058" i="8"/>
  <c r="J1058" i="8"/>
  <c r="I1058" i="8"/>
  <c r="H1058" i="8"/>
  <c r="G1058" i="8"/>
  <c r="F1058" i="8"/>
  <c r="E1058" i="8"/>
  <c r="D1058" i="8"/>
  <c r="Q1057" i="8"/>
  <c r="P1057" i="8"/>
  <c r="O1057" i="8"/>
  <c r="N1057" i="8"/>
  <c r="M1057" i="8"/>
  <c r="K1057" i="8"/>
  <c r="J1057" i="8"/>
  <c r="I1057" i="8"/>
  <c r="H1057" i="8"/>
  <c r="G1057" i="8"/>
  <c r="F1057" i="8"/>
  <c r="E1057" i="8"/>
  <c r="D1057" i="8"/>
  <c r="R1057" i="8" s="1"/>
  <c r="Q1056" i="8"/>
  <c r="P1056" i="8"/>
  <c r="O1056" i="8"/>
  <c r="N1056" i="8"/>
  <c r="M1056" i="8"/>
  <c r="K1056" i="8"/>
  <c r="J1056" i="8"/>
  <c r="I1056" i="8"/>
  <c r="H1056" i="8"/>
  <c r="G1056" i="8"/>
  <c r="F1056" i="8"/>
  <c r="E1056" i="8"/>
  <c r="D1056" i="8"/>
  <c r="Q1055" i="8"/>
  <c r="P1055" i="8"/>
  <c r="O1055" i="8"/>
  <c r="N1055" i="8"/>
  <c r="M1055" i="8"/>
  <c r="K1055" i="8"/>
  <c r="J1055" i="8"/>
  <c r="I1055" i="8"/>
  <c r="H1055" i="8"/>
  <c r="G1055" i="8"/>
  <c r="F1055" i="8"/>
  <c r="E1055" i="8"/>
  <c r="D1055" i="8"/>
  <c r="R1055" i="8" s="1"/>
  <c r="Q1054" i="8"/>
  <c r="P1054" i="8"/>
  <c r="O1054" i="8"/>
  <c r="N1054" i="8"/>
  <c r="M1054" i="8"/>
  <c r="K1054" i="8"/>
  <c r="J1054" i="8"/>
  <c r="I1054" i="8"/>
  <c r="H1054" i="8"/>
  <c r="G1054" i="8"/>
  <c r="F1054" i="8"/>
  <c r="E1054" i="8"/>
  <c r="D1054" i="8"/>
  <c r="Q1053" i="8"/>
  <c r="P1053" i="8"/>
  <c r="O1053" i="8"/>
  <c r="N1053" i="8"/>
  <c r="M1053" i="8"/>
  <c r="K1053" i="8"/>
  <c r="J1053" i="8"/>
  <c r="I1053" i="8"/>
  <c r="H1053" i="8"/>
  <c r="G1053" i="8"/>
  <c r="F1053" i="8"/>
  <c r="E1053" i="8"/>
  <c r="D1053" i="8"/>
  <c r="R1053" i="8" s="1"/>
  <c r="Q1052" i="8"/>
  <c r="P1052" i="8"/>
  <c r="O1052" i="8"/>
  <c r="N1052" i="8"/>
  <c r="M1052" i="8"/>
  <c r="K1052" i="8"/>
  <c r="J1052" i="8"/>
  <c r="I1052" i="8"/>
  <c r="H1052" i="8"/>
  <c r="G1052" i="8"/>
  <c r="F1052" i="8"/>
  <c r="E1052" i="8"/>
  <c r="D1052" i="8"/>
  <c r="Q1051" i="8"/>
  <c r="P1051" i="8"/>
  <c r="O1051" i="8"/>
  <c r="N1051" i="8"/>
  <c r="M1051" i="8"/>
  <c r="K1051" i="8"/>
  <c r="J1051" i="8"/>
  <c r="I1051" i="8"/>
  <c r="H1051" i="8"/>
  <c r="G1051" i="8"/>
  <c r="F1051" i="8"/>
  <c r="E1051" i="8"/>
  <c r="D1051" i="8"/>
  <c r="R1051" i="8" s="1"/>
  <c r="Q1050" i="8"/>
  <c r="P1050" i="8"/>
  <c r="O1050" i="8"/>
  <c r="N1050" i="8"/>
  <c r="M1050" i="8"/>
  <c r="K1050" i="8"/>
  <c r="J1050" i="8"/>
  <c r="I1050" i="8"/>
  <c r="H1050" i="8"/>
  <c r="G1050" i="8"/>
  <c r="F1050" i="8"/>
  <c r="E1050" i="8"/>
  <c r="D1050" i="8"/>
  <c r="Q1049" i="8"/>
  <c r="P1049" i="8"/>
  <c r="O1049" i="8"/>
  <c r="N1049" i="8"/>
  <c r="M1049" i="8"/>
  <c r="K1049" i="8"/>
  <c r="J1049" i="8"/>
  <c r="I1049" i="8"/>
  <c r="H1049" i="8"/>
  <c r="G1049" i="8"/>
  <c r="F1049" i="8"/>
  <c r="E1049" i="8"/>
  <c r="D1049" i="8"/>
  <c r="R1049" i="8" s="1"/>
  <c r="Q1048" i="8"/>
  <c r="P1048" i="8"/>
  <c r="O1048" i="8"/>
  <c r="N1048" i="8"/>
  <c r="M1048" i="8"/>
  <c r="K1048" i="8"/>
  <c r="J1048" i="8"/>
  <c r="I1048" i="8"/>
  <c r="H1048" i="8"/>
  <c r="G1048" i="8"/>
  <c r="F1048" i="8"/>
  <c r="E1048" i="8"/>
  <c r="D1048" i="8"/>
  <c r="Q1047" i="8"/>
  <c r="P1047" i="8"/>
  <c r="O1047" i="8"/>
  <c r="N1047" i="8"/>
  <c r="M1047" i="8"/>
  <c r="K1047" i="8"/>
  <c r="J1047" i="8"/>
  <c r="I1047" i="8"/>
  <c r="H1047" i="8"/>
  <c r="G1047" i="8"/>
  <c r="F1047" i="8"/>
  <c r="E1047" i="8"/>
  <c r="D1047" i="8"/>
  <c r="R1047" i="8" s="1"/>
  <c r="Q1046" i="8"/>
  <c r="P1046" i="8"/>
  <c r="O1046" i="8"/>
  <c r="N1046" i="8"/>
  <c r="M1046" i="8"/>
  <c r="K1046" i="8"/>
  <c r="J1046" i="8"/>
  <c r="I1046" i="8"/>
  <c r="H1046" i="8"/>
  <c r="G1046" i="8"/>
  <c r="F1046" i="8"/>
  <c r="E1046" i="8"/>
  <c r="D1046" i="8"/>
  <c r="Q1045" i="8"/>
  <c r="P1045" i="8"/>
  <c r="O1045" i="8"/>
  <c r="N1045" i="8"/>
  <c r="M1045" i="8"/>
  <c r="K1045" i="8"/>
  <c r="J1045" i="8"/>
  <c r="I1045" i="8"/>
  <c r="H1045" i="8"/>
  <c r="G1045" i="8"/>
  <c r="F1045" i="8"/>
  <c r="E1045" i="8"/>
  <c r="D1045" i="8"/>
  <c r="R1045" i="8" s="1"/>
  <c r="Q1044" i="8"/>
  <c r="P1044" i="8"/>
  <c r="O1044" i="8"/>
  <c r="N1044" i="8"/>
  <c r="M1044" i="8"/>
  <c r="K1044" i="8"/>
  <c r="J1044" i="8"/>
  <c r="I1044" i="8"/>
  <c r="H1044" i="8"/>
  <c r="G1044" i="8"/>
  <c r="F1044" i="8"/>
  <c r="E1044" i="8"/>
  <c r="D1044" i="8"/>
  <c r="Q1043" i="8"/>
  <c r="P1043" i="8"/>
  <c r="O1043" i="8"/>
  <c r="N1043" i="8"/>
  <c r="M1043" i="8"/>
  <c r="K1043" i="8"/>
  <c r="J1043" i="8"/>
  <c r="I1043" i="8"/>
  <c r="H1043" i="8"/>
  <c r="G1043" i="8"/>
  <c r="F1043" i="8"/>
  <c r="E1043" i="8"/>
  <c r="D1043" i="8"/>
  <c r="R1043" i="8" s="1"/>
  <c r="Q1042" i="8"/>
  <c r="P1042" i="8"/>
  <c r="O1042" i="8"/>
  <c r="N1042" i="8"/>
  <c r="M1042" i="8"/>
  <c r="K1042" i="8"/>
  <c r="J1042" i="8"/>
  <c r="I1042" i="8"/>
  <c r="H1042" i="8"/>
  <c r="G1042" i="8"/>
  <c r="F1042" i="8"/>
  <c r="E1042" i="8"/>
  <c r="D1042" i="8"/>
  <c r="Q1041" i="8"/>
  <c r="P1041" i="8"/>
  <c r="O1041" i="8"/>
  <c r="N1041" i="8"/>
  <c r="M1041" i="8"/>
  <c r="K1041" i="8"/>
  <c r="J1041" i="8"/>
  <c r="I1041" i="8"/>
  <c r="H1041" i="8"/>
  <c r="G1041" i="8"/>
  <c r="F1041" i="8"/>
  <c r="E1041" i="8"/>
  <c r="D1041" i="8"/>
  <c r="R1041" i="8" s="1"/>
  <c r="Q1040" i="8"/>
  <c r="P1040" i="8"/>
  <c r="O1040" i="8"/>
  <c r="N1040" i="8"/>
  <c r="M1040" i="8"/>
  <c r="K1040" i="8"/>
  <c r="J1040" i="8"/>
  <c r="I1040" i="8"/>
  <c r="H1040" i="8"/>
  <c r="G1040" i="8"/>
  <c r="F1040" i="8"/>
  <c r="E1040" i="8"/>
  <c r="D1040" i="8"/>
  <c r="Q1039" i="8"/>
  <c r="P1039" i="8"/>
  <c r="O1039" i="8"/>
  <c r="N1039" i="8"/>
  <c r="M1039" i="8"/>
  <c r="K1039" i="8"/>
  <c r="J1039" i="8"/>
  <c r="I1039" i="8"/>
  <c r="H1039" i="8"/>
  <c r="G1039" i="8"/>
  <c r="F1039" i="8"/>
  <c r="E1039" i="8"/>
  <c r="D1039" i="8"/>
  <c r="R1039" i="8" s="1"/>
  <c r="Q1038" i="8"/>
  <c r="P1038" i="8"/>
  <c r="O1038" i="8"/>
  <c r="N1038" i="8"/>
  <c r="M1038" i="8"/>
  <c r="K1038" i="8"/>
  <c r="J1038" i="8"/>
  <c r="I1038" i="8"/>
  <c r="H1038" i="8"/>
  <c r="G1038" i="8"/>
  <c r="F1038" i="8"/>
  <c r="E1038" i="8"/>
  <c r="D1038" i="8"/>
  <c r="Q1037" i="8"/>
  <c r="P1037" i="8"/>
  <c r="O1037" i="8"/>
  <c r="N1037" i="8"/>
  <c r="M1037" i="8"/>
  <c r="K1037" i="8"/>
  <c r="J1037" i="8"/>
  <c r="I1037" i="8"/>
  <c r="H1037" i="8"/>
  <c r="G1037" i="8"/>
  <c r="F1037" i="8"/>
  <c r="E1037" i="8"/>
  <c r="D1037" i="8"/>
  <c r="R1037" i="8" s="1"/>
  <c r="Q1036" i="8"/>
  <c r="P1036" i="8"/>
  <c r="O1036" i="8"/>
  <c r="N1036" i="8"/>
  <c r="M1036" i="8"/>
  <c r="K1036" i="8"/>
  <c r="J1036" i="8"/>
  <c r="I1036" i="8"/>
  <c r="H1036" i="8"/>
  <c r="G1036" i="8"/>
  <c r="F1036" i="8"/>
  <c r="E1036" i="8"/>
  <c r="D1036" i="8"/>
  <c r="Q1035" i="8"/>
  <c r="P1035" i="8"/>
  <c r="O1035" i="8"/>
  <c r="N1035" i="8"/>
  <c r="M1035" i="8"/>
  <c r="K1035" i="8"/>
  <c r="J1035" i="8"/>
  <c r="I1035" i="8"/>
  <c r="H1035" i="8"/>
  <c r="G1035" i="8"/>
  <c r="F1035" i="8"/>
  <c r="E1035" i="8"/>
  <c r="D1035" i="8"/>
  <c r="R1035" i="8" s="1"/>
  <c r="Q1034" i="8"/>
  <c r="P1034" i="8"/>
  <c r="O1034" i="8"/>
  <c r="N1034" i="8"/>
  <c r="M1034" i="8"/>
  <c r="K1034" i="8"/>
  <c r="J1034" i="8"/>
  <c r="I1034" i="8"/>
  <c r="H1034" i="8"/>
  <c r="G1034" i="8"/>
  <c r="F1034" i="8"/>
  <c r="E1034" i="8"/>
  <c r="D1034" i="8"/>
  <c r="Q1033" i="8"/>
  <c r="P1033" i="8"/>
  <c r="O1033" i="8"/>
  <c r="N1033" i="8"/>
  <c r="M1033" i="8"/>
  <c r="K1033" i="8"/>
  <c r="J1033" i="8"/>
  <c r="I1033" i="8"/>
  <c r="H1033" i="8"/>
  <c r="G1033" i="8"/>
  <c r="F1033" i="8"/>
  <c r="E1033" i="8"/>
  <c r="D1033" i="8"/>
  <c r="R1033" i="8" s="1"/>
  <c r="Q1032" i="8"/>
  <c r="P1032" i="8"/>
  <c r="O1032" i="8"/>
  <c r="N1032" i="8"/>
  <c r="M1032" i="8"/>
  <c r="K1032" i="8"/>
  <c r="J1032" i="8"/>
  <c r="I1032" i="8"/>
  <c r="H1032" i="8"/>
  <c r="G1032" i="8"/>
  <c r="F1032" i="8"/>
  <c r="E1032" i="8"/>
  <c r="D1032" i="8"/>
  <c r="Q1031" i="8"/>
  <c r="P1031" i="8"/>
  <c r="O1031" i="8"/>
  <c r="N1031" i="8"/>
  <c r="M1031" i="8"/>
  <c r="K1031" i="8"/>
  <c r="J1031" i="8"/>
  <c r="I1031" i="8"/>
  <c r="H1031" i="8"/>
  <c r="G1031" i="8"/>
  <c r="F1031" i="8"/>
  <c r="E1031" i="8"/>
  <c r="D1031" i="8"/>
  <c r="R1031" i="8" s="1"/>
  <c r="Q1030" i="8"/>
  <c r="P1030" i="8"/>
  <c r="O1030" i="8"/>
  <c r="N1030" i="8"/>
  <c r="M1030" i="8"/>
  <c r="K1030" i="8"/>
  <c r="J1030" i="8"/>
  <c r="I1030" i="8"/>
  <c r="H1030" i="8"/>
  <c r="G1030" i="8"/>
  <c r="F1030" i="8"/>
  <c r="E1030" i="8"/>
  <c r="D1030" i="8"/>
  <c r="Q1029" i="8"/>
  <c r="P1029" i="8"/>
  <c r="O1029" i="8"/>
  <c r="N1029" i="8"/>
  <c r="M1029" i="8"/>
  <c r="K1029" i="8"/>
  <c r="J1029" i="8"/>
  <c r="I1029" i="8"/>
  <c r="H1029" i="8"/>
  <c r="G1029" i="8"/>
  <c r="F1029" i="8"/>
  <c r="E1029" i="8"/>
  <c r="D1029" i="8"/>
  <c r="R1029" i="8" s="1"/>
  <c r="Q1028" i="8"/>
  <c r="P1028" i="8"/>
  <c r="O1028" i="8"/>
  <c r="N1028" i="8"/>
  <c r="M1028" i="8"/>
  <c r="K1028" i="8"/>
  <c r="J1028" i="8"/>
  <c r="I1028" i="8"/>
  <c r="H1028" i="8"/>
  <c r="G1028" i="8"/>
  <c r="F1028" i="8"/>
  <c r="E1028" i="8"/>
  <c r="D1028" i="8"/>
  <c r="Q1027" i="8"/>
  <c r="P1027" i="8"/>
  <c r="O1027" i="8"/>
  <c r="N1027" i="8"/>
  <c r="M1027" i="8"/>
  <c r="K1027" i="8"/>
  <c r="J1027" i="8"/>
  <c r="I1027" i="8"/>
  <c r="H1027" i="8"/>
  <c r="G1027" i="8"/>
  <c r="F1027" i="8"/>
  <c r="E1027" i="8"/>
  <c r="D1027" i="8"/>
  <c r="R1027" i="8" s="1"/>
  <c r="Q1026" i="8"/>
  <c r="P1026" i="8"/>
  <c r="O1026" i="8"/>
  <c r="N1026" i="8"/>
  <c r="M1026" i="8"/>
  <c r="K1026" i="8"/>
  <c r="J1026" i="8"/>
  <c r="I1026" i="8"/>
  <c r="H1026" i="8"/>
  <c r="G1026" i="8"/>
  <c r="F1026" i="8"/>
  <c r="E1026" i="8"/>
  <c r="D1026" i="8"/>
  <c r="Q1025" i="8"/>
  <c r="P1025" i="8"/>
  <c r="O1025" i="8"/>
  <c r="N1025" i="8"/>
  <c r="M1025" i="8"/>
  <c r="K1025" i="8"/>
  <c r="J1025" i="8"/>
  <c r="I1025" i="8"/>
  <c r="H1025" i="8"/>
  <c r="G1025" i="8"/>
  <c r="F1025" i="8"/>
  <c r="E1025" i="8"/>
  <c r="D1025" i="8"/>
  <c r="R1025" i="8" s="1"/>
  <c r="Q1024" i="8"/>
  <c r="P1024" i="8"/>
  <c r="O1024" i="8"/>
  <c r="N1024" i="8"/>
  <c r="M1024" i="8"/>
  <c r="K1024" i="8"/>
  <c r="J1024" i="8"/>
  <c r="I1024" i="8"/>
  <c r="H1024" i="8"/>
  <c r="G1024" i="8"/>
  <c r="F1024" i="8"/>
  <c r="E1024" i="8"/>
  <c r="D1024" i="8"/>
  <c r="Q1023" i="8"/>
  <c r="P1023" i="8"/>
  <c r="O1023" i="8"/>
  <c r="N1023" i="8"/>
  <c r="M1023" i="8"/>
  <c r="K1023" i="8"/>
  <c r="J1023" i="8"/>
  <c r="I1023" i="8"/>
  <c r="H1023" i="8"/>
  <c r="G1023" i="8"/>
  <c r="F1023" i="8"/>
  <c r="E1023" i="8"/>
  <c r="D1023" i="8"/>
  <c r="R1023" i="8" s="1"/>
  <c r="Q1022" i="8"/>
  <c r="P1022" i="8"/>
  <c r="O1022" i="8"/>
  <c r="N1022" i="8"/>
  <c r="M1022" i="8"/>
  <c r="K1022" i="8"/>
  <c r="J1022" i="8"/>
  <c r="I1022" i="8"/>
  <c r="H1022" i="8"/>
  <c r="G1022" i="8"/>
  <c r="F1022" i="8"/>
  <c r="E1022" i="8"/>
  <c r="D1022" i="8"/>
  <c r="Q1021" i="8"/>
  <c r="P1021" i="8"/>
  <c r="O1021" i="8"/>
  <c r="N1021" i="8"/>
  <c r="M1021" i="8"/>
  <c r="K1021" i="8"/>
  <c r="J1021" i="8"/>
  <c r="I1021" i="8"/>
  <c r="H1021" i="8"/>
  <c r="G1021" i="8"/>
  <c r="F1021" i="8"/>
  <c r="E1021" i="8"/>
  <c r="D1021" i="8"/>
  <c r="R1021" i="8" s="1"/>
  <c r="Q1020" i="8"/>
  <c r="P1020" i="8"/>
  <c r="O1020" i="8"/>
  <c r="N1020" i="8"/>
  <c r="M1020" i="8"/>
  <c r="K1020" i="8"/>
  <c r="J1020" i="8"/>
  <c r="I1020" i="8"/>
  <c r="H1020" i="8"/>
  <c r="G1020" i="8"/>
  <c r="F1020" i="8"/>
  <c r="E1020" i="8"/>
  <c r="D1020" i="8"/>
  <c r="Q1019" i="8"/>
  <c r="P1019" i="8"/>
  <c r="O1019" i="8"/>
  <c r="N1019" i="8"/>
  <c r="M1019" i="8"/>
  <c r="K1019" i="8"/>
  <c r="J1019" i="8"/>
  <c r="I1019" i="8"/>
  <c r="H1019" i="8"/>
  <c r="G1019" i="8"/>
  <c r="F1019" i="8"/>
  <c r="E1019" i="8"/>
  <c r="D1019" i="8"/>
  <c r="R1019" i="8" s="1"/>
  <c r="Q1018" i="8"/>
  <c r="P1018" i="8"/>
  <c r="O1018" i="8"/>
  <c r="N1018" i="8"/>
  <c r="M1018" i="8"/>
  <c r="K1018" i="8"/>
  <c r="J1018" i="8"/>
  <c r="I1018" i="8"/>
  <c r="H1018" i="8"/>
  <c r="G1018" i="8"/>
  <c r="F1018" i="8"/>
  <c r="E1018" i="8"/>
  <c r="D1018" i="8"/>
  <c r="Q1017" i="8"/>
  <c r="P1017" i="8"/>
  <c r="O1017" i="8"/>
  <c r="N1017" i="8"/>
  <c r="M1017" i="8"/>
  <c r="K1017" i="8"/>
  <c r="J1017" i="8"/>
  <c r="I1017" i="8"/>
  <c r="H1017" i="8"/>
  <c r="G1017" i="8"/>
  <c r="F1017" i="8"/>
  <c r="E1017" i="8"/>
  <c r="D1017" i="8"/>
  <c r="R1017" i="8" s="1"/>
  <c r="Q1016" i="8"/>
  <c r="P1016" i="8"/>
  <c r="O1016" i="8"/>
  <c r="N1016" i="8"/>
  <c r="M1016" i="8"/>
  <c r="K1016" i="8"/>
  <c r="J1016" i="8"/>
  <c r="I1016" i="8"/>
  <c r="H1016" i="8"/>
  <c r="G1016" i="8"/>
  <c r="F1016" i="8"/>
  <c r="E1016" i="8"/>
  <c r="D1016" i="8"/>
  <c r="Q1015" i="8"/>
  <c r="P1015" i="8"/>
  <c r="O1015" i="8"/>
  <c r="N1015" i="8"/>
  <c r="M1015" i="8"/>
  <c r="K1015" i="8"/>
  <c r="J1015" i="8"/>
  <c r="I1015" i="8"/>
  <c r="H1015" i="8"/>
  <c r="G1015" i="8"/>
  <c r="F1015" i="8"/>
  <c r="E1015" i="8"/>
  <c r="D1015" i="8"/>
  <c r="R1015" i="8" s="1"/>
  <c r="Q1014" i="8"/>
  <c r="P1014" i="8"/>
  <c r="O1014" i="8"/>
  <c r="N1014" i="8"/>
  <c r="M1014" i="8"/>
  <c r="K1014" i="8"/>
  <c r="J1014" i="8"/>
  <c r="I1014" i="8"/>
  <c r="H1014" i="8"/>
  <c r="G1014" i="8"/>
  <c r="F1014" i="8"/>
  <c r="E1014" i="8"/>
  <c r="D1014" i="8"/>
  <c r="Q1013" i="8"/>
  <c r="P1013" i="8"/>
  <c r="O1013" i="8"/>
  <c r="N1013" i="8"/>
  <c r="M1013" i="8"/>
  <c r="K1013" i="8"/>
  <c r="J1013" i="8"/>
  <c r="I1013" i="8"/>
  <c r="H1013" i="8"/>
  <c r="G1013" i="8"/>
  <c r="F1013" i="8"/>
  <c r="E1013" i="8"/>
  <c r="D1013" i="8"/>
  <c r="R1013" i="8" s="1"/>
  <c r="Q1012" i="8"/>
  <c r="P1012" i="8"/>
  <c r="O1012" i="8"/>
  <c r="N1012" i="8"/>
  <c r="M1012" i="8"/>
  <c r="K1012" i="8"/>
  <c r="J1012" i="8"/>
  <c r="I1012" i="8"/>
  <c r="H1012" i="8"/>
  <c r="G1012" i="8"/>
  <c r="F1012" i="8"/>
  <c r="E1012" i="8"/>
  <c r="D1012" i="8"/>
  <c r="Q1011" i="8"/>
  <c r="P1011" i="8"/>
  <c r="O1011" i="8"/>
  <c r="N1011" i="8"/>
  <c r="M1011" i="8"/>
  <c r="K1011" i="8"/>
  <c r="J1011" i="8"/>
  <c r="I1011" i="8"/>
  <c r="H1011" i="8"/>
  <c r="G1011" i="8"/>
  <c r="F1011" i="8"/>
  <c r="E1011" i="8"/>
  <c r="D1011" i="8"/>
  <c r="R1011" i="8" s="1"/>
  <c r="Q1010" i="8"/>
  <c r="P1010" i="8"/>
  <c r="O1010" i="8"/>
  <c r="N1010" i="8"/>
  <c r="M1010" i="8"/>
  <c r="K1010" i="8"/>
  <c r="J1010" i="8"/>
  <c r="I1010" i="8"/>
  <c r="H1010" i="8"/>
  <c r="G1010" i="8"/>
  <c r="F1010" i="8"/>
  <c r="E1010" i="8"/>
  <c r="D1010" i="8"/>
  <c r="Q1009" i="8"/>
  <c r="P1009" i="8"/>
  <c r="O1009" i="8"/>
  <c r="N1009" i="8"/>
  <c r="M1009" i="8"/>
  <c r="K1009" i="8"/>
  <c r="J1009" i="8"/>
  <c r="I1009" i="8"/>
  <c r="H1009" i="8"/>
  <c r="G1009" i="8"/>
  <c r="F1009" i="8"/>
  <c r="E1009" i="8"/>
  <c r="D1009" i="8"/>
  <c r="R1009" i="8" s="1"/>
  <c r="Q1008" i="8"/>
  <c r="P1008" i="8"/>
  <c r="O1008" i="8"/>
  <c r="N1008" i="8"/>
  <c r="M1008" i="8"/>
  <c r="K1008" i="8"/>
  <c r="J1008" i="8"/>
  <c r="I1008" i="8"/>
  <c r="H1008" i="8"/>
  <c r="G1008" i="8"/>
  <c r="F1008" i="8"/>
  <c r="E1008" i="8"/>
  <c r="D1008" i="8"/>
  <c r="Q1007" i="8"/>
  <c r="P1007" i="8"/>
  <c r="O1007" i="8"/>
  <c r="N1007" i="8"/>
  <c r="M1007" i="8"/>
  <c r="K1007" i="8"/>
  <c r="J1007" i="8"/>
  <c r="I1007" i="8"/>
  <c r="H1007" i="8"/>
  <c r="G1007" i="8"/>
  <c r="F1007" i="8"/>
  <c r="E1007" i="8"/>
  <c r="D1007" i="8"/>
  <c r="R1007" i="8" s="1"/>
  <c r="Q1006" i="8"/>
  <c r="P1006" i="8"/>
  <c r="O1006" i="8"/>
  <c r="N1006" i="8"/>
  <c r="M1006" i="8"/>
  <c r="K1006" i="8"/>
  <c r="J1006" i="8"/>
  <c r="I1006" i="8"/>
  <c r="H1006" i="8"/>
  <c r="G1006" i="8"/>
  <c r="F1006" i="8"/>
  <c r="E1006" i="8"/>
  <c r="D1006" i="8"/>
  <c r="Q1005" i="8"/>
  <c r="P1005" i="8"/>
  <c r="O1005" i="8"/>
  <c r="N1005" i="8"/>
  <c r="M1005" i="8"/>
  <c r="K1005" i="8"/>
  <c r="J1005" i="8"/>
  <c r="I1005" i="8"/>
  <c r="H1005" i="8"/>
  <c r="G1005" i="8"/>
  <c r="F1005" i="8"/>
  <c r="E1005" i="8"/>
  <c r="D1005" i="8"/>
  <c r="R1005" i="8" s="1"/>
  <c r="Q1004" i="8"/>
  <c r="P1004" i="8"/>
  <c r="O1004" i="8"/>
  <c r="N1004" i="8"/>
  <c r="M1004" i="8"/>
  <c r="K1004" i="8"/>
  <c r="J1004" i="8"/>
  <c r="I1004" i="8"/>
  <c r="H1004" i="8"/>
  <c r="G1004" i="8"/>
  <c r="F1004" i="8"/>
  <c r="E1004" i="8"/>
  <c r="D1004" i="8"/>
  <c r="Q1003" i="8"/>
  <c r="P1003" i="8"/>
  <c r="O1003" i="8"/>
  <c r="N1003" i="8"/>
  <c r="M1003" i="8"/>
  <c r="K1003" i="8"/>
  <c r="J1003" i="8"/>
  <c r="I1003" i="8"/>
  <c r="H1003" i="8"/>
  <c r="G1003" i="8"/>
  <c r="F1003" i="8"/>
  <c r="E1003" i="8"/>
  <c r="D1003" i="8"/>
  <c r="R1003" i="8" s="1"/>
  <c r="Q1002" i="8"/>
  <c r="P1002" i="8"/>
  <c r="O1002" i="8"/>
  <c r="N1002" i="8"/>
  <c r="M1002" i="8"/>
  <c r="K1002" i="8"/>
  <c r="J1002" i="8"/>
  <c r="I1002" i="8"/>
  <c r="H1002" i="8"/>
  <c r="G1002" i="8"/>
  <c r="F1002" i="8"/>
  <c r="E1002" i="8"/>
  <c r="D1002" i="8"/>
  <c r="Q1001" i="8"/>
  <c r="P1001" i="8"/>
  <c r="O1001" i="8"/>
  <c r="N1001" i="8"/>
  <c r="M1001" i="8"/>
  <c r="K1001" i="8"/>
  <c r="J1001" i="8"/>
  <c r="I1001" i="8"/>
  <c r="H1001" i="8"/>
  <c r="G1001" i="8"/>
  <c r="F1001" i="8"/>
  <c r="E1001" i="8"/>
  <c r="D1001" i="8"/>
  <c r="R1001" i="8" s="1"/>
  <c r="Q1000" i="8"/>
  <c r="P1000" i="8"/>
  <c r="O1000" i="8"/>
  <c r="N1000" i="8"/>
  <c r="M1000" i="8"/>
  <c r="K1000" i="8"/>
  <c r="J1000" i="8"/>
  <c r="I1000" i="8"/>
  <c r="H1000" i="8"/>
  <c r="G1000" i="8"/>
  <c r="F1000" i="8"/>
  <c r="E1000" i="8"/>
  <c r="D1000" i="8"/>
  <c r="Q999" i="8"/>
  <c r="P999" i="8"/>
  <c r="O999" i="8"/>
  <c r="N999" i="8"/>
  <c r="M999" i="8"/>
  <c r="K999" i="8"/>
  <c r="J999" i="8"/>
  <c r="I999" i="8"/>
  <c r="H999" i="8"/>
  <c r="G999" i="8"/>
  <c r="F999" i="8"/>
  <c r="E999" i="8"/>
  <c r="D999" i="8"/>
  <c r="R999" i="8" s="1"/>
  <c r="Q998" i="8"/>
  <c r="P998" i="8"/>
  <c r="O998" i="8"/>
  <c r="N998" i="8"/>
  <c r="M998" i="8"/>
  <c r="K998" i="8"/>
  <c r="J998" i="8"/>
  <c r="I998" i="8"/>
  <c r="H998" i="8"/>
  <c r="G998" i="8"/>
  <c r="F998" i="8"/>
  <c r="E998" i="8"/>
  <c r="D998" i="8"/>
  <c r="Q997" i="8"/>
  <c r="P997" i="8"/>
  <c r="O997" i="8"/>
  <c r="N997" i="8"/>
  <c r="M997" i="8"/>
  <c r="K997" i="8"/>
  <c r="J997" i="8"/>
  <c r="I997" i="8"/>
  <c r="H997" i="8"/>
  <c r="G997" i="8"/>
  <c r="F997" i="8"/>
  <c r="E997" i="8"/>
  <c r="D997" i="8"/>
  <c r="R997" i="8" s="1"/>
  <c r="Q996" i="8"/>
  <c r="P996" i="8"/>
  <c r="O996" i="8"/>
  <c r="N996" i="8"/>
  <c r="M996" i="8"/>
  <c r="K996" i="8"/>
  <c r="J996" i="8"/>
  <c r="I996" i="8"/>
  <c r="H996" i="8"/>
  <c r="G996" i="8"/>
  <c r="F996" i="8"/>
  <c r="E996" i="8"/>
  <c r="D996" i="8"/>
  <c r="Q995" i="8"/>
  <c r="P995" i="8"/>
  <c r="O995" i="8"/>
  <c r="N995" i="8"/>
  <c r="M995" i="8"/>
  <c r="K995" i="8"/>
  <c r="J995" i="8"/>
  <c r="I995" i="8"/>
  <c r="H995" i="8"/>
  <c r="G995" i="8"/>
  <c r="F995" i="8"/>
  <c r="E995" i="8"/>
  <c r="D995" i="8"/>
  <c r="R995" i="8" s="1"/>
  <c r="Q994" i="8"/>
  <c r="P994" i="8"/>
  <c r="O994" i="8"/>
  <c r="N994" i="8"/>
  <c r="M994" i="8"/>
  <c r="K994" i="8"/>
  <c r="J994" i="8"/>
  <c r="I994" i="8"/>
  <c r="H994" i="8"/>
  <c r="G994" i="8"/>
  <c r="F994" i="8"/>
  <c r="E994" i="8"/>
  <c r="D994" i="8"/>
  <c r="Q993" i="8"/>
  <c r="P993" i="8"/>
  <c r="O993" i="8"/>
  <c r="N993" i="8"/>
  <c r="M993" i="8"/>
  <c r="K993" i="8"/>
  <c r="J993" i="8"/>
  <c r="I993" i="8"/>
  <c r="H993" i="8"/>
  <c r="G993" i="8"/>
  <c r="F993" i="8"/>
  <c r="E993" i="8"/>
  <c r="D993" i="8"/>
  <c r="R993" i="8" s="1"/>
  <c r="Q992" i="8"/>
  <c r="P992" i="8"/>
  <c r="O992" i="8"/>
  <c r="N992" i="8"/>
  <c r="M992" i="8"/>
  <c r="K992" i="8"/>
  <c r="J992" i="8"/>
  <c r="I992" i="8"/>
  <c r="H992" i="8"/>
  <c r="G992" i="8"/>
  <c r="F992" i="8"/>
  <c r="E992" i="8"/>
  <c r="D992" i="8"/>
  <c r="Q991" i="8"/>
  <c r="P991" i="8"/>
  <c r="O991" i="8"/>
  <c r="N991" i="8"/>
  <c r="M991" i="8"/>
  <c r="K991" i="8"/>
  <c r="J991" i="8"/>
  <c r="I991" i="8"/>
  <c r="H991" i="8"/>
  <c r="G991" i="8"/>
  <c r="F991" i="8"/>
  <c r="E991" i="8"/>
  <c r="D991" i="8"/>
  <c r="R991" i="8" s="1"/>
  <c r="Q990" i="8"/>
  <c r="P990" i="8"/>
  <c r="O990" i="8"/>
  <c r="N990" i="8"/>
  <c r="M990" i="8"/>
  <c r="K990" i="8"/>
  <c r="J990" i="8"/>
  <c r="I990" i="8"/>
  <c r="H990" i="8"/>
  <c r="G990" i="8"/>
  <c r="F990" i="8"/>
  <c r="E990" i="8"/>
  <c r="D990" i="8"/>
  <c r="Q989" i="8"/>
  <c r="P989" i="8"/>
  <c r="O989" i="8"/>
  <c r="N989" i="8"/>
  <c r="M989" i="8"/>
  <c r="K989" i="8"/>
  <c r="J989" i="8"/>
  <c r="I989" i="8"/>
  <c r="H989" i="8"/>
  <c r="G989" i="8"/>
  <c r="F989" i="8"/>
  <c r="E989" i="8"/>
  <c r="D989" i="8"/>
  <c r="R989" i="8" s="1"/>
  <c r="Q988" i="8"/>
  <c r="P988" i="8"/>
  <c r="O988" i="8"/>
  <c r="N988" i="8"/>
  <c r="M988" i="8"/>
  <c r="K988" i="8"/>
  <c r="J988" i="8"/>
  <c r="I988" i="8"/>
  <c r="H988" i="8"/>
  <c r="G988" i="8"/>
  <c r="F988" i="8"/>
  <c r="E988" i="8"/>
  <c r="D988" i="8"/>
  <c r="Q987" i="8"/>
  <c r="P987" i="8"/>
  <c r="O987" i="8"/>
  <c r="N987" i="8"/>
  <c r="M987" i="8"/>
  <c r="K987" i="8"/>
  <c r="J987" i="8"/>
  <c r="I987" i="8"/>
  <c r="H987" i="8"/>
  <c r="G987" i="8"/>
  <c r="F987" i="8"/>
  <c r="E987" i="8"/>
  <c r="D987" i="8"/>
  <c r="R987" i="8" s="1"/>
  <c r="Q986" i="8"/>
  <c r="P986" i="8"/>
  <c r="O986" i="8"/>
  <c r="N986" i="8"/>
  <c r="M986" i="8"/>
  <c r="K986" i="8"/>
  <c r="J986" i="8"/>
  <c r="I986" i="8"/>
  <c r="H986" i="8"/>
  <c r="G986" i="8"/>
  <c r="F986" i="8"/>
  <c r="E986" i="8"/>
  <c r="D986" i="8"/>
  <c r="Q985" i="8"/>
  <c r="P985" i="8"/>
  <c r="O985" i="8"/>
  <c r="N985" i="8"/>
  <c r="M985" i="8"/>
  <c r="K985" i="8"/>
  <c r="J985" i="8"/>
  <c r="I985" i="8"/>
  <c r="H985" i="8"/>
  <c r="G985" i="8"/>
  <c r="F985" i="8"/>
  <c r="E985" i="8"/>
  <c r="D985" i="8"/>
  <c r="R985" i="8" s="1"/>
  <c r="Q984" i="8"/>
  <c r="P984" i="8"/>
  <c r="O984" i="8"/>
  <c r="N984" i="8"/>
  <c r="M984" i="8"/>
  <c r="K984" i="8"/>
  <c r="J984" i="8"/>
  <c r="I984" i="8"/>
  <c r="H984" i="8"/>
  <c r="G984" i="8"/>
  <c r="F984" i="8"/>
  <c r="E984" i="8"/>
  <c r="D984" i="8"/>
  <c r="Q983" i="8"/>
  <c r="P983" i="8"/>
  <c r="O983" i="8"/>
  <c r="N983" i="8"/>
  <c r="M983" i="8"/>
  <c r="K983" i="8"/>
  <c r="J983" i="8"/>
  <c r="I983" i="8"/>
  <c r="H983" i="8"/>
  <c r="G983" i="8"/>
  <c r="F983" i="8"/>
  <c r="E983" i="8"/>
  <c r="D983" i="8"/>
  <c r="R983" i="8" s="1"/>
  <c r="Q982" i="8"/>
  <c r="P982" i="8"/>
  <c r="O982" i="8"/>
  <c r="N982" i="8"/>
  <c r="M982" i="8"/>
  <c r="K982" i="8"/>
  <c r="J982" i="8"/>
  <c r="I982" i="8"/>
  <c r="H982" i="8"/>
  <c r="G982" i="8"/>
  <c r="F982" i="8"/>
  <c r="E982" i="8"/>
  <c r="D982" i="8"/>
  <c r="Q981" i="8"/>
  <c r="P981" i="8"/>
  <c r="O981" i="8"/>
  <c r="N981" i="8"/>
  <c r="M981" i="8"/>
  <c r="K981" i="8"/>
  <c r="J981" i="8"/>
  <c r="I981" i="8"/>
  <c r="H981" i="8"/>
  <c r="G981" i="8"/>
  <c r="F981" i="8"/>
  <c r="E981" i="8"/>
  <c r="D981" i="8"/>
  <c r="R981" i="8" s="1"/>
  <c r="Q980" i="8"/>
  <c r="P980" i="8"/>
  <c r="O980" i="8"/>
  <c r="N980" i="8"/>
  <c r="M980" i="8"/>
  <c r="K980" i="8"/>
  <c r="J980" i="8"/>
  <c r="I980" i="8"/>
  <c r="H980" i="8"/>
  <c r="G980" i="8"/>
  <c r="F980" i="8"/>
  <c r="E980" i="8"/>
  <c r="D980" i="8"/>
  <c r="Q979" i="8"/>
  <c r="P979" i="8"/>
  <c r="O979" i="8"/>
  <c r="N979" i="8"/>
  <c r="M979" i="8"/>
  <c r="K979" i="8"/>
  <c r="J979" i="8"/>
  <c r="I979" i="8"/>
  <c r="H979" i="8"/>
  <c r="G979" i="8"/>
  <c r="F979" i="8"/>
  <c r="E979" i="8"/>
  <c r="D979" i="8"/>
  <c r="R979" i="8" s="1"/>
  <c r="Q978" i="8"/>
  <c r="P978" i="8"/>
  <c r="O978" i="8"/>
  <c r="N978" i="8"/>
  <c r="M978" i="8"/>
  <c r="K978" i="8"/>
  <c r="J978" i="8"/>
  <c r="I978" i="8"/>
  <c r="H978" i="8"/>
  <c r="G978" i="8"/>
  <c r="F978" i="8"/>
  <c r="E978" i="8"/>
  <c r="D978" i="8"/>
  <c r="Q977" i="8"/>
  <c r="P977" i="8"/>
  <c r="O977" i="8"/>
  <c r="N977" i="8"/>
  <c r="M977" i="8"/>
  <c r="K977" i="8"/>
  <c r="J977" i="8"/>
  <c r="I977" i="8"/>
  <c r="H977" i="8"/>
  <c r="G977" i="8"/>
  <c r="F977" i="8"/>
  <c r="E977" i="8"/>
  <c r="D977" i="8"/>
  <c r="R977" i="8" s="1"/>
  <c r="Q976" i="8"/>
  <c r="P976" i="8"/>
  <c r="O976" i="8"/>
  <c r="N976" i="8"/>
  <c r="M976" i="8"/>
  <c r="K976" i="8"/>
  <c r="J976" i="8"/>
  <c r="I976" i="8"/>
  <c r="H976" i="8"/>
  <c r="G976" i="8"/>
  <c r="F976" i="8"/>
  <c r="E976" i="8"/>
  <c r="D976" i="8"/>
  <c r="Q975" i="8"/>
  <c r="P975" i="8"/>
  <c r="O975" i="8"/>
  <c r="N975" i="8"/>
  <c r="M975" i="8"/>
  <c r="K975" i="8"/>
  <c r="J975" i="8"/>
  <c r="I975" i="8"/>
  <c r="H975" i="8"/>
  <c r="G975" i="8"/>
  <c r="F975" i="8"/>
  <c r="E975" i="8"/>
  <c r="D975" i="8"/>
  <c r="R975" i="8" s="1"/>
  <c r="Q974" i="8"/>
  <c r="P974" i="8"/>
  <c r="O974" i="8"/>
  <c r="N974" i="8"/>
  <c r="M974" i="8"/>
  <c r="K974" i="8"/>
  <c r="J974" i="8"/>
  <c r="I974" i="8"/>
  <c r="H974" i="8"/>
  <c r="G974" i="8"/>
  <c r="F974" i="8"/>
  <c r="E974" i="8"/>
  <c r="D974" i="8"/>
  <c r="Q973" i="8"/>
  <c r="P973" i="8"/>
  <c r="O973" i="8"/>
  <c r="N973" i="8"/>
  <c r="M973" i="8"/>
  <c r="K973" i="8"/>
  <c r="J973" i="8"/>
  <c r="I973" i="8"/>
  <c r="H973" i="8"/>
  <c r="G973" i="8"/>
  <c r="F973" i="8"/>
  <c r="E973" i="8"/>
  <c r="D973" i="8"/>
  <c r="R973" i="8" s="1"/>
  <c r="Q972" i="8"/>
  <c r="P972" i="8"/>
  <c r="O972" i="8"/>
  <c r="N972" i="8"/>
  <c r="M972" i="8"/>
  <c r="K972" i="8"/>
  <c r="J972" i="8"/>
  <c r="I972" i="8"/>
  <c r="H972" i="8"/>
  <c r="G972" i="8"/>
  <c r="F972" i="8"/>
  <c r="E972" i="8"/>
  <c r="D972" i="8"/>
  <c r="Q971" i="8"/>
  <c r="P971" i="8"/>
  <c r="O971" i="8"/>
  <c r="N971" i="8"/>
  <c r="M971" i="8"/>
  <c r="K971" i="8"/>
  <c r="J971" i="8"/>
  <c r="I971" i="8"/>
  <c r="H971" i="8"/>
  <c r="G971" i="8"/>
  <c r="F971" i="8"/>
  <c r="E971" i="8"/>
  <c r="D971" i="8"/>
  <c r="R971" i="8" s="1"/>
  <c r="Q970" i="8"/>
  <c r="P970" i="8"/>
  <c r="O970" i="8"/>
  <c r="N970" i="8"/>
  <c r="M970" i="8"/>
  <c r="K970" i="8"/>
  <c r="J970" i="8"/>
  <c r="I970" i="8"/>
  <c r="H970" i="8"/>
  <c r="G970" i="8"/>
  <c r="F970" i="8"/>
  <c r="E970" i="8"/>
  <c r="D970" i="8"/>
  <c r="Q969" i="8"/>
  <c r="P969" i="8"/>
  <c r="O969" i="8"/>
  <c r="N969" i="8"/>
  <c r="M969" i="8"/>
  <c r="K969" i="8"/>
  <c r="J969" i="8"/>
  <c r="I969" i="8"/>
  <c r="H969" i="8"/>
  <c r="G969" i="8"/>
  <c r="F969" i="8"/>
  <c r="E969" i="8"/>
  <c r="D969" i="8"/>
  <c r="R969" i="8" s="1"/>
  <c r="Q968" i="8"/>
  <c r="P968" i="8"/>
  <c r="O968" i="8"/>
  <c r="N968" i="8"/>
  <c r="M968" i="8"/>
  <c r="K968" i="8"/>
  <c r="J968" i="8"/>
  <c r="I968" i="8"/>
  <c r="H968" i="8"/>
  <c r="G968" i="8"/>
  <c r="F968" i="8"/>
  <c r="E968" i="8"/>
  <c r="D968" i="8"/>
  <c r="Q967" i="8"/>
  <c r="P967" i="8"/>
  <c r="O967" i="8"/>
  <c r="N967" i="8"/>
  <c r="M967" i="8"/>
  <c r="K967" i="8"/>
  <c r="J967" i="8"/>
  <c r="I967" i="8"/>
  <c r="H967" i="8"/>
  <c r="G967" i="8"/>
  <c r="F967" i="8"/>
  <c r="E967" i="8"/>
  <c r="D967" i="8"/>
  <c r="R967" i="8" s="1"/>
  <c r="Q966" i="8"/>
  <c r="P966" i="8"/>
  <c r="O966" i="8"/>
  <c r="N966" i="8"/>
  <c r="M966" i="8"/>
  <c r="K966" i="8"/>
  <c r="J966" i="8"/>
  <c r="I966" i="8"/>
  <c r="H966" i="8"/>
  <c r="G966" i="8"/>
  <c r="F966" i="8"/>
  <c r="E966" i="8"/>
  <c r="D966" i="8"/>
  <c r="Q965" i="8"/>
  <c r="P965" i="8"/>
  <c r="O965" i="8"/>
  <c r="N965" i="8"/>
  <c r="M965" i="8"/>
  <c r="K965" i="8"/>
  <c r="J965" i="8"/>
  <c r="I965" i="8"/>
  <c r="H965" i="8"/>
  <c r="G965" i="8"/>
  <c r="F965" i="8"/>
  <c r="E965" i="8"/>
  <c r="D965" i="8"/>
  <c r="R965" i="8" s="1"/>
  <c r="Q964" i="8"/>
  <c r="P964" i="8"/>
  <c r="O964" i="8"/>
  <c r="N964" i="8"/>
  <c r="M964" i="8"/>
  <c r="K964" i="8"/>
  <c r="J964" i="8"/>
  <c r="I964" i="8"/>
  <c r="H964" i="8"/>
  <c r="G964" i="8"/>
  <c r="F964" i="8"/>
  <c r="E964" i="8"/>
  <c r="D964" i="8"/>
  <c r="Q963" i="8"/>
  <c r="P963" i="8"/>
  <c r="O963" i="8"/>
  <c r="N963" i="8"/>
  <c r="M963" i="8"/>
  <c r="K963" i="8"/>
  <c r="J963" i="8"/>
  <c r="I963" i="8"/>
  <c r="H963" i="8"/>
  <c r="G963" i="8"/>
  <c r="F963" i="8"/>
  <c r="E963" i="8"/>
  <c r="D963" i="8"/>
  <c r="R963" i="8" s="1"/>
  <c r="Q962" i="8"/>
  <c r="P962" i="8"/>
  <c r="O962" i="8"/>
  <c r="N962" i="8"/>
  <c r="M962" i="8"/>
  <c r="K962" i="8"/>
  <c r="J962" i="8"/>
  <c r="I962" i="8"/>
  <c r="H962" i="8"/>
  <c r="G962" i="8"/>
  <c r="F962" i="8"/>
  <c r="E962" i="8"/>
  <c r="D962" i="8"/>
  <c r="Q961" i="8"/>
  <c r="P961" i="8"/>
  <c r="O961" i="8"/>
  <c r="N961" i="8"/>
  <c r="M961" i="8"/>
  <c r="K961" i="8"/>
  <c r="J961" i="8"/>
  <c r="I961" i="8"/>
  <c r="H961" i="8"/>
  <c r="G961" i="8"/>
  <c r="F961" i="8"/>
  <c r="E961" i="8"/>
  <c r="D961" i="8"/>
  <c r="R961" i="8" s="1"/>
  <c r="Q960" i="8"/>
  <c r="P960" i="8"/>
  <c r="O960" i="8"/>
  <c r="N960" i="8"/>
  <c r="M960" i="8"/>
  <c r="K960" i="8"/>
  <c r="J960" i="8"/>
  <c r="I960" i="8"/>
  <c r="H960" i="8"/>
  <c r="G960" i="8"/>
  <c r="F960" i="8"/>
  <c r="E960" i="8"/>
  <c r="D960" i="8"/>
  <c r="Q959" i="8"/>
  <c r="P959" i="8"/>
  <c r="O959" i="8"/>
  <c r="N959" i="8"/>
  <c r="M959" i="8"/>
  <c r="K959" i="8"/>
  <c r="J959" i="8"/>
  <c r="I959" i="8"/>
  <c r="H959" i="8"/>
  <c r="G959" i="8"/>
  <c r="F959" i="8"/>
  <c r="E959" i="8"/>
  <c r="D959" i="8"/>
  <c r="R959" i="8" s="1"/>
  <c r="Q958" i="8"/>
  <c r="P958" i="8"/>
  <c r="O958" i="8"/>
  <c r="N958" i="8"/>
  <c r="M958" i="8"/>
  <c r="K958" i="8"/>
  <c r="J958" i="8"/>
  <c r="I958" i="8"/>
  <c r="H958" i="8"/>
  <c r="G958" i="8"/>
  <c r="F958" i="8"/>
  <c r="E958" i="8"/>
  <c r="D958" i="8"/>
  <c r="Q957" i="8"/>
  <c r="P957" i="8"/>
  <c r="O957" i="8"/>
  <c r="N957" i="8"/>
  <c r="M957" i="8"/>
  <c r="K957" i="8"/>
  <c r="J957" i="8"/>
  <c r="I957" i="8"/>
  <c r="H957" i="8"/>
  <c r="G957" i="8"/>
  <c r="F957" i="8"/>
  <c r="E957" i="8"/>
  <c r="D957" i="8"/>
  <c r="R957" i="8" s="1"/>
  <c r="Q956" i="8"/>
  <c r="P956" i="8"/>
  <c r="O956" i="8"/>
  <c r="N956" i="8"/>
  <c r="M956" i="8"/>
  <c r="K956" i="8"/>
  <c r="J956" i="8"/>
  <c r="I956" i="8"/>
  <c r="H956" i="8"/>
  <c r="G956" i="8"/>
  <c r="F956" i="8"/>
  <c r="E956" i="8"/>
  <c r="D956" i="8"/>
  <c r="Q955" i="8"/>
  <c r="P955" i="8"/>
  <c r="O955" i="8"/>
  <c r="N955" i="8"/>
  <c r="M955" i="8"/>
  <c r="K955" i="8"/>
  <c r="J955" i="8"/>
  <c r="I955" i="8"/>
  <c r="H955" i="8"/>
  <c r="G955" i="8"/>
  <c r="F955" i="8"/>
  <c r="E955" i="8"/>
  <c r="D955" i="8"/>
  <c r="R955" i="8" s="1"/>
  <c r="Q954" i="8"/>
  <c r="P954" i="8"/>
  <c r="O954" i="8"/>
  <c r="N954" i="8"/>
  <c r="M954" i="8"/>
  <c r="K954" i="8"/>
  <c r="J954" i="8"/>
  <c r="I954" i="8"/>
  <c r="H954" i="8"/>
  <c r="G954" i="8"/>
  <c r="F954" i="8"/>
  <c r="E954" i="8"/>
  <c r="D954" i="8"/>
  <c r="Q953" i="8"/>
  <c r="P953" i="8"/>
  <c r="O953" i="8"/>
  <c r="N953" i="8"/>
  <c r="M953" i="8"/>
  <c r="K953" i="8"/>
  <c r="J953" i="8"/>
  <c r="I953" i="8"/>
  <c r="H953" i="8"/>
  <c r="G953" i="8"/>
  <c r="F953" i="8"/>
  <c r="E953" i="8"/>
  <c r="D953" i="8"/>
  <c r="R953" i="8" s="1"/>
  <c r="Q952" i="8"/>
  <c r="P952" i="8"/>
  <c r="O952" i="8"/>
  <c r="N952" i="8"/>
  <c r="M952" i="8"/>
  <c r="K952" i="8"/>
  <c r="J952" i="8"/>
  <c r="I952" i="8"/>
  <c r="H952" i="8"/>
  <c r="G952" i="8"/>
  <c r="F952" i="8"/>
  <c r="E952" i="8"/>
  <c r="D952" i="8"/>
  <c r="Q951" i="8"/>
  <c r="P951" i="8"/>
  <c r="O951" i="8"/>
  <c r="N951" i="8"/>
  <c r="M951" i="8"/>
  <c r="K951" i="8"/>
  <c r="J951" i="8"/>
  <c r="I951" i="8"/>
  <c r="H951" i="8"/>
  <c r="G951" i="8"/>
  <c r="F951" i="8"/>
  <c r="E951" i="8"/>
  <c r="D951" i="8"/>
  <c r="R951" i="8" s="1"/>
  <c r="Q950" i="8"/>
  <c r="P950" i="8"/>
  <c r="O950" i="8"/>
  <c r="N950" i="8"/>
  <c r="M950" i="8"/>
  <c r="K950" i="8"/>
  <c r="J950" i="8"/>
  <c r="I950" i="8"/>
  <c r="H950" i="8"/>
  <c r="G950" i="8"/>
  <c r="F950" i="8"/>
  <c r="E950" i="8"/>
  <c r="D950" i="8"/>
  <c r="Q949" i="8"/>
  <c r="P949" i="8"/>
  <c r="O949" i="8"/>
  <c r="N949" i="8"/>
  <c r="M949" i="8"/>
  <c r="K949" i="8"/>
  <c r="J949" i="8"/>
  <c r="I949" i="8"/>
  <c r="H949" i="8"/>
  <c r="G949" i="8"/>
  <c r="F949" i="8"/>
  <c r="E949" i="8"/>
  <c r="D949" i="8"/>
  <c r="R949" i="8" s="1"/>
  <c r="Q948" i="8"/>
  <c r="P948" i="8"/>
  <c r="O948" i="8"/>
  <c r="N948" i="8"/>
  <c r="M948" i="8"/>
  <c r="K948" i="8"/>
  <c r="J948" i="8"/>
  <c r="I948" i="8"/>
  <c r="H948" i="8"/>
  <c r="G948" i="8"/>
  <c r="F948" i="8"/>
  <c r="E948" i="8"/>
  <c r="D948" i="8"/>
  <c r="Q947" i="8"/>
  <c r="P947" i="8"/>
  <c r="O947" i="8"/>
  <c r="N947" i="8"/>
  <c r="M947" i="8"/>
  <c r="K947" i="8"/>
  <c r="J947" i="8"/>
  <c r="I947" i="8"/>
  <c r="H947" i="8"/>
  <c r="G947" i="8"/>
  <c r="F947" i="8"/>
  <c r="E947" i="8"/>
  <c r="D947" i="8"/>
  <c r="R947" i="8" s="1"/>
  <c r="Q946" i="8"/>
  <c r="P946" i="8"/>
  <c r="O946" i="8"/>
  <c r="N946" i="8"/>
  <c r="M946" i="8"/>
  <c r="K946" i="8"/>
  <c r="J946" i="8"/>
  <c r="I946" i="8"/>
  <c r="H946" i="8"/>
  <c r="G946" i="8"/>
  <c r="F946" i="8"/>
  <c r="E946" i="8"/>
  <c r="D946" i="8"/>
  <c r="Q945" i="8"/>
  <c r="P945" i="8"/>
  <c r="O945" i="8"/>
  <c r="N945" i="8"/>
  <c r="M945" i="8"/>
  <c r="K945" i="8"/>
  <c r="J945" i="8"/>
  <c r="I945" i="8"/>
  <c r="H945" i="8"/>
  <c r="G945" i="8"/>
  <c r="F945" i="8"/>
  <c r="E945" i="8"/>
  <c r="D945" i="8"/>
  <c r="R945" i="8" s="1"/>
  <c r="Q944" i="8"/>
  <c r="P944" i="8"/>
  <c r="O944" i="8"/>
  <c r="N944" i="8"/>
  <c r="M944" i="8"/>
  <c r="K944" i="8"/>
  <c r="J944" i="8"/>
  <c r="I944" i="8"/>
  <c r="H944" i="8"/>
  <c r="G944" i="8"/>
  <c r="F944" i="8"/>
  <c r="E944" i="8"/>
  <c r="D944" i="8"/>
  <c r="Q943" i="8"/>
  <c r="P943" i="8"/>
  <c r="O943" i="8"/>
  <c r="N943" i="8"/>
  <c r="M943" i="8"/>
  <c r="K943" i="8"/>
  <c r="J943" i="8"/>
  <c r="I943" i="8"/>
  <c r="H943" i="8"/>
  <c r="G943" i="8"/>
  <c r="F943" i="8"/>
  <c r="E943" i="8"/>
  <c r="D943" i="8"/>
  <c r="R943" i="8" s="1"/>
  <c r="Q942" i="8"/>
  <c r="P942" i="8"/>
  <c r="O942" i="8"/>
  <c r="N942" i="8"/>
  <c r="M942" i="8"/>
  <c r="K942" i="8"/>
  <c r="J942" i="8"/>
  <c r="I942" i="8"/>
  <c r="H942" i="8"/>
  <c r="G942" i="8"/>
  <c r="F942" i="8"/>
  <c r="E942" i="8"/>
  <c r="D942" i="8"/>
  <c r="Q941" i="8"/>
  <c r="P941" i="8"/>
  <c r="O941" i="8"/>
  <c r="N941" i="8"/>
  <c r="M941" i="8"/>
  <c r="K941" i="8"/>
  <c r="J941" i="8"/>
  <c r="I941" i="8"/>
  <c r="H941" i="8"/>
  <c r="G941" i="8"/>
  <c r="F941" i="8"/>
  <c r="E941" i="8"/>
  <c r="D941" i="8"/>
  <c r="R941" i="8" s="1"/>
  <c r="Q940" i="8"/>
  <c r="P940" i="8"/>
  <c r="O940" i="8"/>
  <c r="N940" i="8"/>
  <c r="M940" i="8"/>
  <c r="K940" i="8"/>
  <c r="J940" i="8"/>
  <c r="I940" i="8"/>
  <c r="H940" i="8"/>
  <c r="G940" i="8"/>
  <c r="F940" i="8"/>
  <c r="E940" i="8"/>
  <c r="D940" i="8"/>
  <c r="Q939" i="8"/>
  <c r="P939" i="8"/>
  <c r="O939" i="8"/>
  <c r="N939" i="8"/>
  <c r="M939" i="8"/>
  <c r="K939" i="8"/>
  <c r="J939" i="8"/>
  <c r="I939" i="8"/>
  <c r="H939" i="8"/>
  <c r="G939" i="8"/>
  <c r="F939" i="8"/>
  <c r="E939" i="8"/>
  <c r="D939" i="8"/>
  <c r="R939" i="8" s="1"/>
  <c r="Q938" i="8"/>
  <c r="P938" i="8"/>
  <c r="O938" i="8"/>
  <c r="N938" i="8"/>
  <c r="M938" i="8"/>
  <c r="K938" i="8"/>
  <c r="J938" i="8"/>
  <c r="I938" i="8"/>
  <c r="H938" i="8"/>
  <c r="G938" i="8"/>
  <c r="F938" i="8"/>
  <c r="E938" i="8"/>
  <c r="D938" i="8"/>
  <c r="Q937" i="8"/>
  <c r="P937" i="8"/>
  <c r="O937" i="8"/>
  <c r="N937" i="8"/>
  <c r="M937" i="8"/>
  <c r="K937" i="8"/>
  <c r="J937" i="8"/>
  <c r="I937" i="8"/>
  <c r="H937" i="8"/>
  <c r="G937" i="8"/>
  <c r="F937" i="8"/>
  <c r="E937" i="8"/>
  <c r="D937" i="8"/>
  <c r="R937" i="8" s="1"/>
  <c r="Q936" i="8"/>
  <c r="P936" i="8"/>
  <c r="O936" i="8"/>
  <c r="N936" i="8"/>
  <c r="M936" i="8"/>
  <c r="K936" i="8"/>
  <c r="J936" i="8"/>
  <c r="I936" i="8"/>
  <c r="H936" i="8"/>
  <c r="G936" i="8"/>
  <c r="F936" i="8"/>
  <c r="E936" i="8"/>
  <c r="D936" i="8"/>
  <c r="Q935" i="8"/>
  <c r="P935" i="8"/>
  <c r="O935" i="8"/>
  <c r="N935" i="8"/>
  <c r="M935" i="8"/>
  <c r="K935" i="8"/>
  <c r="J935" i="8"/>
  <c r="I935" i="8"/>
  <c r="H935" i="8"/>
  <c r="G935" i="8"/>
  <c r="F935" i="8"/>
  <c r="E935" i="8"/>
  <c r="D935" i="8"/>
  <c r="R935" i="8" s="1"/>
  <c r="Q934" i="8"/>
  <c r="P934" i="8"/>
  <c r="O934" i="8"/>
  <c r="N934" i="8"/>
  <c r="M934" i="8"/>
  <c r="K934" i="8"/>
  <c r="J934" i="8"/>
  <c r="I934" i="8"/>
  <c r="H934" i="8"/>
  <c r="G934" i="8"/>
  <c r="F934" i="8"/>
  <c r="E934" i="8"/>
  <c r="D934" i="8"/>
  <c r="Q933" i="8"/>
  <c r="P933" i="8"/>
  <c r="O933" i="8"/>
  <c r="N933" i="8"/>
  <c r="M933" i="8"/>
  <c r="K933" i="8"/>
  <c r="J933" i="8"/>
  <c r="I933" i="8"/>
  <c r="H933" i="8"/>
  <c r="G933" i="8"/>
  <c r="F933" i="8"/>
  <c r="E933" i="8"/>
  <c r="D933" i="8"/>
  <c r="R933" i="8" s="1"/>
  <c r="Q932" i="8"/>
  <c r="P932" i="8"/>
  <c r="O932" i="8"/>
  <c r="N932" i="8"/>
  <c r="M932" i="8"/>
  <c r="K932" i="8"/>
  <c r="J932" i="8"/>
  <c r="I932" i="8"/>
  <c r="H932" i="8"/>
  <c r="G932" i="8"/>
  <c r="F932" i="8"/>
  <c r="E932" i="8"/>
  <c r="D932" i="8"/>
  <c r="Q931" i="8"/>
  <c r="P931" i="8"/>
  <c r="O931" i="8"/>
  <c r="N931" i="8"/>
  <c r="M931" i="8"/>
  <c r="K931" i="8"/>
  <c r="J931" i="8"/>
  <c r="I931" i="8"/>
  <c r="H931" i="8"/>
  <c r="G931" i="8"/>
  <c r="F931" i="8"/>
  <c r="E931" i="8"/>
  <c r="D931" i="8"/>
  <c r="R931" i="8" s="1"/>
  <c r="Q930" i="8"/>
  <c r="P930" i="8"/>
  <c r="O930" i="8"/>
  <c r="N930" i="8"/>
  <c r="M930" i="8"/>
  <c r="K930" i="8"/>
  <c r="J930" i="8"/>
  <c r="I930" i="8"/>
  <c r="H930" i="8"/>
  <c r="G930" i="8"/>
  <c r="F930" i="8"/>
  <c r="E930" i="8"/>
  <c r="D930" i="8"/>
  <c r="Q929" i="8"/>
  <c r="P929" i="8"/>
  <c r="O929" i="8"/>
  <c r="N929" i="8"/>
  <c r="M929" i="8"/>
  <c r="K929" i="8"/>
  <c r="J929" i="8"/>
  <c r="I929" i="8"/>
  <c r="H929" i="8"/>
  <c r="G929" i="8"/>
  <c r="F929" i="8"/>
  <c r="E929" i="8"/>
  <c r="D929" i="8"/>
  <c r="R929" i="8" s="1"/>
  <c r="Q928" i="8"/>
  <c r="P928" i="8"/>
  <c r="O928" i="8"/>
  <c r="N928" i="8"/>
  <c r="M928" i="8"/>
  <c r="K928" i="8"/>
  <c r="J928" i="8"/>
  <c r="I928" i="8"/>
  <c r="H928" i="8"/>
  <c r="G928" i="8"/>
  <c r="F928" i="8"/>
  <c r="E928" i="8"/>
  <c r="D928" i="8"/>
  <c r="Q927" i="8"/>
  <c r="P927" i="8"/>
  <c r="O927" i="8"/>
  <c r="N927" i="8"/>
  <c r="M927" i="8"/>
  <c r="K927" i="8"/>
  <c r="J927" i="8"/>
  <c r="I927" i="8"/>
  <c r="H927" i="8"/>
  <c r="G927" i="8"/>
  <c r="F927" i="8"/>
  <c r="E927" i="8"/>
  <c r="D927" i="8"/>
  <c r="R927" i="8" s="1"/>
  <c r="Q926" i="8"/>
  <c r="P926" i="8"/>
  <c r="O926" i="8"/>
  <c r="N926" i="8"/>
  <c r="M926" i="8"/>
  <c r="K926" i="8"/>
  <c r="J926" i="8"/>
  <c r="I926" i="8"/>
  <c r="H926" i="8"/>
  <c r="G926" i="8"/>
  <c r="F926" i="8"/>
  <c r="E926" i="8"/>
  <c r="D926" i="8"/>
  <c r="Q925" i="8"/>
  <c r="P925" i="8"/>
  <c r="O925" i="8"/>
  <c r="N925" i="8"/>
  <c r="M925" i="8"/>
  <c r="K925" i="8"/>
  <c r="J925" i="8"/>
  <c r="I925" i="8"/>
  <c r="H925" i="8"/>
  <c r="G925" i="8"/>
  <c r="F925" i="8"/>
  <c r="E925" i="8"/>
  <c r="D925" i="8"/>
  <c r="R925" i="8" s="1"/>
  <c r="Q924" i="8"/>
  <c r="P924" i="8"/>
  <c r="O924" i="8"/>
  <c r="N924" i="8"/>
  <c r="M924" i="8"/>
  <c r="K924" i="8"/>
  <c r="J924" i="8"/>
  <c r="I924" i="8"/>
  <c r="H924" i="8"/>
  <c r="G924" i="8"/>
  <c r="F924" i="8"/>
  <c r="E924" i="8"/>
  <c r="D924" i="8"/>
  <c r="Q923" i="8"/>
  <c r="P923" i="8"/>
  <c r="O923" i="8"/>
  <c r="N923" i="8"/>
  <c r="M923" i="8"/>
  <c r="K923" i="8"/>
  <c r="J923" i="8"/>
  <c r="I923" i="8"/>
  <c r="H923" i="8"/>
  <c r="G923" i="8"/>
  <c r="F923" i="8"/>
  <c r="E923" i="8"/>
  <c r="D923" i="8"/>
  <c r="R923" i="8" s="1"/>
  <c r="Q922" i="8"/>
  <c r="P922" i="8"/>
  <c r="O922" i="8"/>
  <c r="N922" i="8"/>
  <c r="M922" i="8"/>
  <c r="K922" i="8"/>
  <c r="J922" i="8"/>
  <c r="I922" i="8"/>
  <c r="H922" i="8"/>
  <c r="G922" i="8"/>
  <c r="F922" i="8"/>
  <c r="E922" i="8"/>
  <c r="D922" i="8"/>
  <c r="Q921" i="8"/>
  <c r="P921" i="8"/>
  <c r="O921" i="8"/>
  <c r="N921" i="8"/>
  <c r="M921" i="8"/>
  <c r="K921" i="8"/>
  <c r="J921" i="8"/>
  <c r="I921" i="8"/>
  <c r="H921" i="8"/>
  <c r="G921" i="8"/>
  <c r="F921" i="8"/>
  <c r="E921" i="8"/>
  <c r="D921" i="8"/>
  <c r="R921" i="8" s="1"/>
  <c r="Q920" i="8"/>
  <c r="P920" i="8"/>
  <c r="O920" i="8"/>
  <c r="N920" i="8"/>
  <c r="M920" i="8"/>
  <c r="K920" i="8"/>
  <c r="J920" i="8"/>
  <c r="I920" i="8"/>
  <c r="H920" i="8"/>
  <c r="G920" i="8"/>
  <c r="F920" i="8"/>
  <c r="E920" i="8"/>
  <c r="D920" i="8"/>
  <c r="Q919" i="8"/>
  <c r="P919" i="8"/>
  <c r="O919" i="8"/>
  <c r="N919" i="8"/>
  <c r="M919" i="8"/>
  <c r="K919" i="8"/>
  <c r="J919" i="8"/>
  <c r="I919" i="8"/>
  <c r="H919" i="8"/>
  <c r="G919" i="8"/>
  <c r="F919" i="8"/>
  <c r="E919" i="8"/>
  <c r="D919" i="8"/>
  <c r="Q918" i="8"/>
  <c r="P918" i="8"/>
  <c r="O918" i="8"/>
  <c r="N918" i="8"/>
  <c r="M918" i="8"/>
  <c r="K918" i="8"/>
  <c r="J918" i="8"/>
  <c r="I918" i="8"/>
  <c r="R918" i="8" s="1"/>
  <c r="H918" i="8"/>
  <c r="G918" i="8"/>
  <c r="F918" i="8"/>
  <c r="E918" i="8"/>
  <c r="D918" i="8"/>
  <c r="Q917" i="8"/>
  <c r="P917" i="8"/>
  <c r="O917" i="8"/>
  <c r="N917" i="8"/>
  <c r="M917" i="8"/>
  <c r="K917" i="8"/>
  <c r="J917" i="8"/>
  <c r="I917" i="8"/>
  <c r="H917" i="8"/>
  <c r="G917" i="8"/>
  <c r="F917" i="8"/>
  <c r="E917" i="8"/>
  <c r="D917" i="8"/>
  <c r="R917" i="8" s="1"/>
  <c r="Q916" i="8"/>
  <c r="P916" i="8"/>
  <c r="O916" i="8"/>
  <c r="N916" i="8"/>
  <c r="M916" i="8"/>
  <c r="K916" i="8"/>
  <c r="J916" i="8"/>
  <c r="R916" i="8" s="1"/>
  <c r="I916" i="8"/>
  <c r="H916" i="8"/>
  <c r="G916" i="8"/>
  <c r="F916" i="8"/>
  <c r="E916" i="8"/>
  <c r="D916" i="8"/>
  <c r="Q915" i="8"/>
  <c r="P915" i="8"/>
  <c r="O915" i="8"/>
  <c r="N915" i="8"/>
  <c r="M915" i="8"/>
  <c r="K915" i="8"/>
  <c r="J915" i="8"/>
  <c r="I915" i="8"/>
  <c r="H915" i="8"/>
  <c r="G915" i="8"/>
  <c r="F915" i="8"/>
  <c r="E915" i="8"/>
  <c r="D915" i="8"/>
  <c r="Q914" i="8"/>
  <c r="P914" i="8"/>
  <c r="O914" i="8"/>
  <c r="N914" i="8"/>
  <c r="M914" i="8"/>
  <c r="K914" i="8"/>
  <c r="J914" i="8"/>
  <c r="I914" i="8"/>
  <c r="R914" i="8" s="1"/>
  <c r="H914" i="8"/>
  <c r="G914" i="8"/>
  <c r="F914" i="8"/>
  <c r="E914" i="8"/>
  <c r="D914" i="8"/>
  <c r="Q913" i="8"/>
  <c r="P913" i="8"/>
  <c r="O913" i="8"/>
  <c r="N913" i="8"/>
  <c r="M913" i="8"/>
  <c r="K913" i="8"/>
  <c r="J913" i="8"/>
  <c r="I913" i="8"/>
  <c r="H913" i="8"/>
  <c r="G913" i="8"/>
  <c r="F913" i="8"/>
  <c r="E913" i="8"/>
  <c r="D913" i="8"/>
  <c r="R913" i="8" s="1"/>
  <c r="Q912" i="8"/>
  <c r="P912" i="8"/>
  <c r="O912" i="8"/>
  <c r="N912" i="8"/>
  <c r="M912" i="8"/>
  <c r="K912" i="8"/>
  <c r="J912" i="8"/>
  <c r="I912" i="8"/>
  <c r="H912" i="8"/>
  <c r="G912" i="8"/>
  <c r="F912" i="8"/>
  <c r="E912" i="8"/>
  <c r="D912" i="8"/>
  <c r="Q911" i="8"/>
  <c r="P911" i="8"/>
  <c r="O911" i="8"/>
  <c r="N911" i="8"/>
  <c r="M911" i="8"/>
  <c r="K911" i="8"/>
  <c r="J911" i="8"/>
  <c r="I911" i="8"/>
  <c r="H911" i="8"/>
  <c r="G911" i="8"/>
  <c r="F911" i="8"/>
  <c r="E911" i="8"/>
  <c r="D911" i="8"/>
  <c r="Q910" i="8"/>
  <c r="P910" i="8"/>
  <c r="O910" i="8"/>
  <c r="N910" i="8"/>
  <c r="M910" i="8"/>
  <c r="K910" i="8"/>
  <c r="J910" i="8"/>
  <c r="I910" i="8"/>
  <c r="R910" i="8" s="1"/>
  <c r="H910" i="8"/>
  <c r="G910" i="8"/>
  <c r="F910" i="8"/>
  <c r="E910" i="8"/>
  <c r="D910" i="8"/>
  <c r="Q909" i="8"/>
  <c r="P909" i="8"/>
  <c r="O909" i="8"/>
  <c r="N909" i="8"/>
  <c r="M909" i="8"/>
  <c r="K909" i="8"/>
  <c r="J909" i="8"/>
  <c r="I909" i="8"/>
  <c r="H909" i="8"/>
  <c r="G909" i="8"/>
  <c r="F909" i="8"/>
  <c r="E909" i="8"/>
  <c r="D909" i="8"/>
  <c r="R909" i="8" s="1"/>
  <c r="Q908" i="8"/>
  <c r="P908" i="8"/>
  <c r="O908" i="8"/>
  <c r="N908" i="8"/>
  <c r="M908" i="8"/>
  <c r="K908" i="8"/>
  <c r="J908" i="8"/>
  <c r="R908" i="8" s="1"/>
  <c r="I908" i="8"/>
  <c r="H908" i="8"/>
  <c r="G908" i="8"/>
  <c r="F908" i="8"/>
  <c r="E908" i="8"/>
  <c r="D908" i="8"/>
  <c r="Q907" i="8"/>
  <c r="P907" i="8"/>
  <c r="O907" i="8"/>
  <c r="N907" i="8"/>
  <c r="M907" i="8"/>
  <c r="K907" i="8"/>
  <c r="J907" i="8"/>
  <c r="I907" i="8"/>
  <c r="H907" i="8"/>
  <c r="G907" i="8"/>
  <c r="F907" i="8"/>
  <c r="E907" i="8"/>
  <c r="D907" i="8"/>
  <c r="Q906" i="8"/>
  <c r="P906" i="8"/>
  <c r="O906" i="8"/>
  <c r="N906" i="8"/>
  <c r="M906" i="8"/>
  <c r="K906" i="8"/>
  <c r="J906" i="8"/>
  <c r="I906" i="8"/>
  <c r="R906" i="8" s="1"/>
  <c r="H906" i="8"/>
  <c r="G906" i="8"/>
  <c r="F906" i="8"/>
  <c r="E906" i="8"/>
  <c r="D906" i="8"/>
  <c r="Q905" i="8"/>
  <c r="P905" i="8"/>
  <c r="O905" i="8"/>
  <c r="N905" i="8"/>
  <c r="M905" i="8"/>
  <c r="K905" i="8"/>
  <c r="J905" i="8"/>
  <c r="I905" i="8"/>
  <c r="H905" i="8"/>
  <c r="G905" i="8"/>
  <c r="F905" i="8"/>
  <c r="E905" i="8"/>
  <c r="D905" i="8"/>
  <c r="R905" i="8" s="1"/>
  <c r="Q904" i="8"/>
  <c r="P904" i="8"/>
  <c r="O904" i="8"/>
  <c r="N904" i="8"/>
  <c r="M904" i="8"/>
  <c r="K904" i="8"/>
  <c r="J904" i="8"/>
  <c r="I904" i="8"/>
  <c r="H904" i="8"/>
  <c r="G904" i="8"/>
  <c r="F904" i="8"/>
  <c r="E904" i="8"/>
  <c r="D904" i="8"/>
  <c r="Q903" i="8"/>
  <c r="P903" i="8"/>
  <c r="O903" i="8"/>
  <c r="N903" i="8"/>
  <c r="M903" i="8"/>
  <c r="K903" i="8"/>
  <c r="J903" i="8"/>
  <c r="I903" i="8"/>
  <c r="H903" i="8"/>
  <c r="G903" i="8"/>
  <c r="F903" i="8"/>
  <c r="E903" i="8"/>
  <c r="D903" i="8"/>
  <c r="Q902" i="8"/>
  <c r="P902" i="8"/>
  <c r="O902" i="8"/>
  <c r="N902" i="8"/>
  <c r="M902" i="8"/>
  <c r="K902" i="8"/>
  <c r="J902" i="8"/>
  <c r="I902" i="8"/>
  <c r="R902" i="8" s="1"/>
  <c r="H902" i="8"/>
  <c r="G902" i="8"/>
  <c r="F902" i="8"/>
  <c r="E902" i="8"/>
  <c r="D902" i="8"/>
  <c r="Q901" i="8"/>
  <c r="P901" i="8"/>
  <c r="O901" i="8"/>
  <c r="N901" i="8"/>
  <c r="M901" i="8"/>
  <c r="K901" i="8"/>
  <c r="J901" i="8"/>
  <c r="I901" i="8"/>
  <c r="H901" i="8"/>
  <c r="G901" i="8"/>
  <c r="R901" i="8" s="1"/>
  <c r="F901" i="8"/>
  <c r="E901" i="8"/>
  <c r="D901" i="8"/>
  <c r="Q900" i="8"/>
  <c r="P900" i="8"/>
  <c r="O900" i="8"/>
  <c r="N900" i="8"/>
  <c r="M900" i="8"/>
  <c r="K900" i="8"/>
  <c r="J900" i="8"/>
  <c r="I900" i="8"/>
  <c r="R900" i="8" s="1"/>
  <c r="H900" i="8"/>
  <c r="G900" i="8"/>
  <c r="F900" i="8"/>
  <c r="E900" i="8"/>
  <c r="D900" i="8"/>
  <c r="Q899" i="8"/>
  <c r="P899" i="8"/>
  <c r="O899" i="8"/>
  <c r="N899" i="8"/>
  <c r="M899" i="8"/>
  <c r="K899" i="8"/>
  <c r="J899" i="8"/>
  <c r="I899" i="8"/>
  <c r="H899" i="8"/>
  <c r="G899" i="8"/>
  <c r="R899" i="8" s="1"/>
  <c r="F899" i="8"/>
  <c r="E899" i="8"/>
  <c r="D899" i="8"/>
  <c r="Q898" i="8"/>
  <c r="P898" i="8"/>
  <c r="O898" i="8"/>
  <c r="N898" i="8"/>
  <c r="M898" i="8"/>
  <c r="K898" i="8"/>
  <c r="J898" i="8"/>
  <c r="I898" i="8"/>
  <c r="R898" i="8" s="1"/>
  <c r="H898" i="8"/>
  <c r="G898" i="8"/>
  <c r="F898" i="8"/>
  <c r="E898" i="8"/>
  <c r="D898" i="8"/>
  <c r="Q897" i="8"/>
  <c r="P897" i="8"/>
  <c r="O897" i="8"/>
  <c r="N897" i="8"/>
  <c r="M897" i="8"/>
  <c r="K897" i="8"/>
  <c r="J897" i="8"/>
  <c r="I897" i="8"/>
  <c r="H897" i="8"/>
  <c r="G897" i="8"/>
  <c r="R897" i="8" s="1"/>
  <c r="F897" i="8"/>
  <c r="E897" i="8"/>
  <c r="D897" i="8"/>
  <c r="Q896" i="8"/>
  <c r="P896" i="8"/>
  <c r="O896" i="8"/>
  <c r="N896" i="8"/>
  <c r="M896" i="8"/>
  <c r="K896" i="8"/>
  <c r="J896" i="8"/>
  <c r="I896" i="8"/>
  <c r="R896" i="8" s="1"/>
  <c r="H896" i="8"/>
  <c r="G896" i="8"/>
  <c r="F896" i="8"/>
  <c r="E896" i="8"/>
  <c r="D896" i="8"/>
  <c r="Q895" i="8"/>
  <c r="P895" i="8"/>
  <c r="O895" i="8"/>
  <c r="N895" i="8"/>
  <c r="M895" i="8"/>
  <c r="K895" i="8"/>
  <c r="J895" i="8"/>
  <c r="I895" i="8"/>
  <c r="H895" i="8"/>
  <c r="G895" i="8"/>
  <c r="R895" i="8" s="1"/>
  <c r="F895" i="8"/>
  <c r="E895" i="8"/>
  <c r="D895" i="8"/>
  <c r="Q894" i="8"/>
  <c r="P894" i="8"/>
  <c r="O894" i="8"/>
  <c r="N894" i="8"/>
  <c r="M894" i="8"/>
  <c r="K894" i="8"/>
  <c r="J894" i="8"/>
  <c r="I894" i="8"/>
  <c r="R894" i="8" s="1"/>
  <c r="H894" i="8"/>
  <c r="G894" i="8"/>
  <c r="F894" i="8"/>
  <c r="E894" i="8"/>
  <c r="D894" i="8"/>
  <c r="Q893" i="8"/>
  <c r="P893" i="8"/>
  <c r="O893" i="8"/>
  <c r="N893" i="8"/>
  <c r="M893" i="8"/>
  <c r="K893" i="8"/>
  <c r="J893" i="8"/>
  <c r="I893" i="8"/>
  <c r="H893" i="8"/>
  <c r="G893" i="8"/>
  <c r="R893" i="8" s="1"/>
  <c r="F893" i="8"/>
  <c r="E893" i="8"/>
  <c r="D893" i="8"/>
  <c r="Q892" i="8"/>
  <c r="P892" i="8"/>
  <c r="O892" i="8"/>
  <c r="N892" i="8"/>
  <c r="M892" i="8"/>
  <c r="K892" i="8"/>
  <c r="J892" i="8"/>
  <c r="I892" i="8"/>
  <c r="R892" i="8" s="1"/>
  <c r="H892" i="8"/>
  <c r="G892" i="8"/>
  <c r="F892" i="8"/>
  <c r="E892" i="8"/>
  <c r="D892" i="8"/>
  <c r="Q891" i="8"/>
  <c r="P891" i="8"/>
  <c r="O891" i="8"/>
  <c r="N891" i="8"/>
  <c r="M891" i="8"/>
  <c r="K891" i="8"/>
  <c r="J891" i="8"/>
  <c r="I891" i="8"/>
  <c r="H891" i="8"/>
  <c r="G891" i="8"/>
  <c r="R891" i="8" s="1"/>
  <c r="F891" i="8"/>
  <c r="E891" i="8"/>
  <c r="D891" i="8"/>
  <c r="Q890" i="8"/>
  <c r="P890" i="8"/>
  <c r="O890" i="8"/>
  <c r="N890" i="8"/>
  <c r="M890" i="8"/>
  <c r="K890" i="8"/>
  <c r="J890" i="8"/>
  <c r="I890" i="8"/>
  <c r="R890" i="8" s="1"/>
  <c r="H890" i="8"/>
  <c r="G890" i="8"/>
  <c r="F890" i="8"/>
  <c r="E890" i="8"/>
  <c r="D890" i="8"/>
  <c r="Q889" i="8"/>
  <c r="P889" i="8"/>
  <c r="O889" i="8"/>
  <c r="N889" i="8"/>
  <c r="M889" i="8"/>
  <c r="K889" i="8"/>
  <c r="J889" i="8"/>
  <c r="I889" i="8"/>
  <c r="H889" i="8"/>
  <c r="G889" i="8"/>
  <c r="R889" i="8" s="1"/>
  <c r="F889" i="8"/>
  <c r="E889" i="8"/>
  <c r="D889" i="8"/>
  <c r="Q888" i="8"/>
  <c r="P888" i="8"/>
  <c r="O888" i="8"/>
  <c r="N888" i="8"/>
  <c r="M888" i="8"/>
  <c r="K888" i="8"/>
  <c r="J888" i="8"/>
  <c r="I888" i="8"/>
  <c r="R888" i="8" s="1"/>
  <c r="H888" i="8"/>
  <c r="G888" i="8"/>
  <c r="F888" i="8"/>
  <c r="E888" i="8"/>
  <c r="D888" i="8"/>
  <c r="Q887" i="8"/>
  <c r="P887" i="8"/>
  <c r="O887" i="8"/>
  <c r="N887" i="8"/>
  <c r="M887" i="8"/>
  <c r="K887" i="8"/>
  <c r="J887" i="8"/>
  <c r="I887" i="8"/>
  <c r="H887" i="8"/>
  <c r="G887" i="8"/>
  <c r="R887" i="8" s="1"/>
  <c r="F887" i="8"/>
  <c r="E887" i="8"/>
  <c r="D887" i="8"/>
  <c r="Q886" i="8"/>
  <c r="P886" i="8"/>
  <c r="O886" i="8"/>
  <c r="N886" i="8"/>
  <c r="M886" i="8"/>
  <c r="K886" i="8"/>
  <c r="J886" i="8"/>
  <c r="I886" i="8"/>
  <c r="R886" i="8" s="1"/>
  <c r="H886" i="8"/>
  <c r="G886" i="8"/>
  <c r="F886" i="8"/>
  <c r="E886" i="8"/>
  <c r="D886" i="8"/>
  <c r="Q885" i="8"/>
  <c r="P885" i="8"/>
  <c r="O885" i="8"/>
  <c r="N885" i="8"/>
  <c r="M885" i="8"/>
  <c r="K885" i="8"/>
  <c r="J885" i="8"/>
  <c r="I885" i="8"/>
  <c r="H885" i="8"/>
  <c r="G885" i="8"/>
  <c r="R885" i="8" s="1"/>
  <c r="F885" i="8"/>
  <c r="E885" i="8"/>
  <c r="D885" i="8"/>
  <c r="Q884" i="8"/>
  <c r="P884" i="8"/>
  <c r="O884" i="8"/>
  <c r="N884" i="8"/>
  <c r="M884" i="8"/>
  <c r="K884" i="8"/>
  <c r="J884" i="8"/>
  <c r="I884" i="8"/>
  <c r="R884" i="8" s="1"/>
  <c r="H884" i="8"/>
  <c r="G884" i="8"/>
  <c r="F884" i="8"/>
  <c r="E884" i="8"/>
  <c r="D884" i="8"/>
  <c r="Q883" i="8"/>
  <c r="P883" i="8"/>
  <c r="O883" i="8"/>
  <c r="N883" i="8"/>
  <c r="M883" i="8"/>
  <c r="K883" i="8"/>
  <c r="J883" i="8"/>
  <c r="I883" i="8"/>
  <c r="H883" i="8"/>
  <c r="G883" i="8"/>
  <c r="R883" i="8" s="1"/>
  <c r="F883" i="8"/>
  <c r="E883" i="8"/>
  <c r="D883" i="8"/>
  <c r="Q882" i="8"/>
  <c r="P882" i="8"/>
  <c r="O882" i="8"/>
  <c r="N882" i="8"/>
  <c r="M882" i="8"/>
  <c r="K882" i="8"/>
  <c r="J882" i="8"/>
  <c r="I882" i="8"/>
  <c r="R882" i="8" s="1"/>
  <c r="H882" i="8"/>
  <c r="G882" i="8"/>
  <c r="F882" i="8"/>
  <c r="E882" i="8"/>
  <c r="D882" i="8"/>
  <c r="Q881" i="8"/>
  <c r="P881" i="8"/>
  <c r="O881" i="8"/>
  <c r="N881" i="8"/>
  <c r="M881" i="8"/>
  <c r="K881" i="8"/>
  <c r="J881" i="8"/>
  <c r="I881" i="8"/>
  <c r="H881" i="8"/>
  <c r="G881" i="8"/>
  <c r="R881" i="8" s="1"/>
  <c r="F881" i="8"/>
  <c r="E881" i="8"/>
  <c r="D881" i="8"/>
  <c r="Q880" i="8"/>
  <c r="P880" i="8"/>
  <c r="O880" i="8"/>
  <c r="N880" i="8"/>
  <c r="M880" i="8"/>
  <c r="K880" i="8"/>
  <c r="J880" i="8"/>
  <c r="I880" i="8"/>
  <c r="R880" i="8" s="1"/>
  <c r="H880" i="8"/>
  <c r="G880" i="8"/>
  <c r="F880" i="8"/>
  <c r="E880" i="8"/>
  <c r="D880" i="8"/>
  <c r="Q879" i="8"/>
  <c r="P879" i="8"/>
  <c r="O879" i="8"/>
  <c r="N879" i="8"/>
  <c r="M879" i="8"/>
  <c r="K879" i="8"/>
  <c r="J879" i="8"/>
  <c r="I879" i="8"/>
  <c r="H879" i="8"/>
  <c r="G879" i="8"/>
  <c r="R879" i="8" s="1"/>
  <c r="F879" i="8"/>
  <c r="E879" i="8"/>
  <c r="D879" i="8"/>
  <c r="Q878" i="8"/>
  <c r="P878" i="8"/>
  <c r="O878" i="8"/>
  <c r="N878" i="8"/>
  <c r="M878" i="8"/>
  <c r="K878" i="8"/>
  <c r="J878" i="8"/>
  <c r="I878" i="8"/>
  <c r="R878" i="8" s="1"/>
  <c r="H878" i="8"/>
  <c r="G878" i="8"/>
  <c r="F878" i="8"/>
  <c r="E878" i="8"/>
  <c r="D878" i="8"/>
  <c r="Q877" i="8"/>
  <c r="P877" i="8"/>
  <c r="O877" i="8"/>
  <c r="N877" i="8"/>
  <c r="M877" i="8"/>
  <c r="K877" i="8"/>
  <c r="J877" i="8"/>
  <c r="I877" i="8"/>
  <c r="H877" i="8"/>
  <c r="G877" i="8"/>
  <c r="R877" i="8" s="1"/>
  <c r="F877" i="8"/>
  <c r="E877" i="8"/>
  <c r="D877" i="8"/>
  <c r="Q876" i="8"/>
  <c r="P876" i="8"/>
  <c r="O876" i="8"/>
  <c r="N876" i="8"/>
  <c r="M876" i="8"/>
  <c r="K876" i="8"/>
  <c r="J876" i="8"/>
  <c r="I876" i="8"/>
  <c r="R876" i="8" s="1"/>
  <c r="H876" i="8"/>
  <c r="G876" i="8"/>
  <c r="F876" i="8"/>
  <c r="E876" i="8"/>
  <c r="D876" i="8"/>
  <c r="Q875" i="8"/>
  <c r="P875" i="8"/>
  <c r="O875" i="8"/>
  <c r="N875" i="8"/>
  <c r="M875" i="8"/>
  <c r="K875" i="8"/>
  <c r="J875" i="8"/>
  <c r="I875" i="8"/>
  <c r="H875" i="8"/>
  <c r="G875" i="8"/>
  <c r="R875" i="8" s="1"/>
  <c r="F875" i="8"/>
  <c r="E875" i="8"/>
  <c r="D875" i="8"/>
  <c r="Q874" i="8"/>
  <c r="P874" i="8"/>
  <c r="O874" i="8"/>
  <c r="N874" i="8"/>
  <c r="M874" i="8"/>
  <c r="K874" i="8"/>
  <c r="J874" i="8"/>
  <c r="I874" i="8"/>
  <c r="R874" i="8" s="1"/>
  <c r="H874" i="8"/>
  <c r="G874" i="8"/>
  <c r="F874" i="8"/>
  <c r="E874" i="8"/>
  <c r="D874" i="8"/>
  <c r="Q873" i="8"/>
  <c r="P873" i="8"/>
  <c r="O873" i="8"/>
  <c r="N873" i="8"/>
  <c r="M873" i="8"/>
  <c r="K873" i="8"/>
  <c r="J873" i="8"/>
  <c r="I873" i="8"/>
  <c r="H873" i="8"/>
  <c r="G873" i="8"/>
  <c r="R873" i="8" s="1"/>
  <c r="F873" i="8"/>
  <c r="E873" i="8"/>
  <c r="D873" i="8"/>
  <c r="Q872" i="8"/>
  <c r="P872" i="8"/>
  <c r="O872" i="8"/>
  <c r="N872" i="8"/>
  <c r="M872" i="8"/>
  <c r="K872" i="8"/>
  <c r="J872" i="8"/>
  <c r="I872" i="8"/>
  <c r="R872" i="8" s="1"/>
  <c r="H872" i="8"/>
  <c r="G872" i="8"/>
  <c r="F872" i="8"/>
  <c r="E872" i="8"/>
  <c r="D872" i="8"/>
  <c r="Q871" i="8"/>
  <c r="P871" i="8"/>
  <c r="O871" i="8"/>
  <c r="N871" i="8"/>
  <c r="M871" i="8"/>
  <c r="K871" i="8"/>
  <c r="J871" i="8"/>
  <c r="I871" i="8"/>
  <c r="H871" i="8"/>
  <c r="G871" i="8"/>
  <c r="R871" i="8" s="1"/>
  <c r="F871" i="8"/>
  <c r="E871" i="8"/>
  <c r="D871" i="8"/>
  <c r="Q870" i="8"/>
  <c r="P870" i="8"/>
  <c r="O870" i="8"/>
  <c r="N870" i="8"/>
  <c r="M870" i="8"/>
  <c r="K870" i="8"/>
  <c r="J870" i="8"/>
  <c r="I870" i="8"/>
  <c r="R870" i="8" s="1"/>
  <c r="H870" i="8"/>
  <c r="G870" i="8"/>
  <c r="F870" i="8"/>
  <c r="E870" i="8"/>
  <c r="D870" i="8"/>
  <c r="Q869" i="8"/>
  <c r="P869" i="8"/>
  <c r="O869" i="8"/>
  <c r="N869" i="8"/>
  <c r="M869" i="8"/>
  <c r="K869" i="8"/>
  <c r="J869" i="8"/>
  <c r="I869" i="8"/>
  <c r="H869" i="8"/>
  <c r="G869" i="8"/>
  <c r="R869" i="8" s="1"/>
  <c r="F869" i="8"/>
  <c r="E869" i="8"/>
  <c r="D869" i="8"/>
  <c r="Q868" i="8"/>
  <c r="P868" i="8"/>
  <c r="O868" i="8"/>
  <c r="N868" i="8"/>
  <c r="M868" i="8"/>
  <c r="K868" i="8"/>
  <c r="J868" i="8"/>
  <c r="I868" i="8"/>
  <c r="R868" i="8" s="1"/>
  <c r="H868" i="8"/>
  <c r="G868" i="8"/>
  <c r="F868" i="8"/>
  <c r="E868" i="8"/>
  <c r="D868" i="8"/>
  <c r="Q867" i="8"/>
  <c r="P867" i="8"/>
  <c r="O867" i="8"/>
  <c r="N867" i="8"/>
  <c r="M867" i="8"/>
  <c r="K867" i="8"/>
  <c r="J867" i="8"/>
  <c r="I867" i="8"/>
  <c r="H867" i="8"/>
  <c r="G867" i="8"/>
  <c r="R867" i="8" s="1"/>
  <c r="F867" i="8"/>
  <c r="E867" i="8"/>
  <c r="D867" i="8"/>
  <c r="Q866" i="8"/>
  <c r="P866" i="8"/>
  <c r="O866" i="8"/>
  <c r="N866" i="8"/>
  <c r="M866" i="8"/>
  <c r="K866" i="8"/>
  <c r="J866" i="8"/>
  <c r="I866" i="8"/>
  <c r="R866" i="8" s="1"/>
  <c r="H866" i="8"/>
  <c r="G866" i="8"/>
  <c r="F866" i="8"/>
  <c r="E866" i="8"/>
  <c r="D866" i="8"/>
  <c r="Q865" i="8"/>
  <c r="P865" i="8"/>
  <c r="O865" i="8"/>
  <c r="N865" i="8"/>
  <c r="M865" i="8"/>
  <c r="K865" i="8"/>
  <c r="J865" i="8"/>
  <c r="I865" i="8"/>
  <c r="H865" i="8"/>
  <c r="G865" i="8"/>
  <c r="R865" i="8" s="1"/>
  <c r="F865" i="8"/>
  <c r="E865" i="8"/>
  <c r="D865" i="8"/>
  <c r="Q864" i="8"/>
  <c r="P864" i="8"/>
  <c r="O864" i="8"/>
  <c r="N864" i="8"/>
  <c r="M864" i="8"/>
  <c r="K864" i="8"/>
  <c r="J864" i="8"/>
  <c r="I864" i="8"/>
  <c r="R864" i="8" s="1"/>
  <c r="H864" i="8"/>
  <c r="G864" i="8"/>
  <c r="F864" i="8"/>
  <c r="E864" i="8"/>
  <c r="D864" i="8"/>
  <c r="Q863" i="8"/>
  <c r="P863" i="8"/>
  <c r="O863" i="8"/>
  <c r="N863" i="8"/>
  <c r="M863" i="8"/>
  <c r="K863" i="8"/>
  <c r="J863" i="8"/>
  <c r="I863" i="8"/>
  <c r="H863" i="8"/>
  <c r="G863" i="8"/>
  <c r="R863" i="8" s="1"/>
  <c r="F863" i="8"/>
  <c r="E863" i="8"/>
  <c r="D863" i="8"/>
  <c r="Q862" i="8"/>
  <c r="P862" i="8"/>
  <c r="O862" i="8"/>
  <c r="N862" i="8"/>
  <c r="M862" i="8"/>
  <c r="K862" i="8"/>
  <c r="J862" i="8"/>
  <c r="I862" i="8"/>
  <c r="R862" i="8" s="1"/>
  <c r="H862" i="8"/>
  <c r="G862" i="8"/>
  <c r="F862" i="8"/>
  <c r="E862" i="8"/>
  <c r="D862" i="8"/>
  <c r="Q861" i="8"/>
  <c r="P861" i="8"/>
  <c r="O861" i="8"/>
  <c r="N861" i="8"/>
  <c r="M861" i="8"/>
  <c r="K861" i="8"/>
  <c r="J861" i="8"/>
  <c r="I861" i="8"/>
  <c r="H861" i="8"/>
  <c r="G861" i="8"/>
  <c r="R861" i="8" s="1"/>
  <c r="F861" i="8"/>
  <c r="E861" i="8"/>
  <c r="D861" i="8"/>
  <c r="Q860" i="8"/>
  <c r="P860" i="8"/>
  <c r="O860" i="8"/>
  <c r="N860" i="8"/>
  <c r="M860" i="8"/>
  <c r="K860" i="8"/>
  <c r="J860" i="8"/>
  <c r="I860" i="8"/>
  <c r="R860" i="8" s="1"/>
  <c r="H860" i="8"/>
  <c r="G860" i="8"/>
  <c r="F860" i="8"/>
  <c r="E860" i="8"/>
  <c r="D860" i="8"/>
  <c r="Q859" i="8"/>
  <c r="P859" i="8"/>
  <c r="O859" i="8"/>
  <c r="N859" i="8"/>
  <c r="M859" i="8"/>
  <c r="K859" i="8"/>
  <c r="J859" i="8"/>
  <c r="I859" i="8"/>
  <c r="H859" i="8"/>
  <c r="G859" i="8"/>
  <c r="R859" i="8" s="1"/>
  <c r="F859" i="8"/>
  <c r="E859" i="8"/>
  <c r="D859" i="8"/>
  <c r="Q858" i="8"/>
  <c r="P858" i="8"/>
  <c r="O858" i="8"/>
  <c r="N858" i="8"/>
  <c r="M858" i="8"/>
  <c r="K858" i="8"/>
  <c r="J858" i="8"/>
  <c r="I858" i="8"/>
  <c r="R858" i="8" s="1"/>
  <c r="H858" i="8"/>
  <c r="G858" i="8"/>
  <c r="F858" i="8"/>
  <c r="E858" i="8"/>
  <c r="D858" i="8"/>
  <c r="Q857" i="8"/>
  <c r="P857" i="8"/>
  <c r="O857" i="8"/>
  <c r="N857" i="8"/>
  <c r="M857" i="8"/>
  <c r="K857" i="8"/>
  <c r="J857" i="8"/>
  <c r="I857" i="8"/>
  <c r="H857" i="8"/>
  <c r="G857" i="8"/>
  <c r="R857" i="8" s="1"/>
  <c r="F857" i="8"/>
  <c r="E857" i="8"/>
  <c r="D857" i="8"/>
  <c r="Q856" i="8"/>
  <c r="P856" i="8"/>
  <c r="O856" i="8"/>
  <c r="N856" i="8"/>
  <c r="M856" i="8"/>
  <c r="K856" i="8"/>
  <c r="J856" i="8"/>
  <c r="I856" i="8"/>
  <c r="R856" i="8" s="1"/>
  <c r="H856" i="8"/>
  <c r="G856" i="8"/>
  <c r="F856" i="8"/>
  <c r="E856" i="8"/>
  <c r="D856" i="8"/>
  <c r="Q855" i="8"/>
  <c r="P855" i="8"/>
  <c r="O855" i="8"/>
  <c r="N855" i="8"/>
  <c r="M855" i="8"/>
  <c r="K855" i="8"/>
  <c r="J855" i="8"/>
  <c r="I855" i="8"/>
  <c r="H855" i="8"/>
  <c r="G855" i="8"/>
  <c r="R855" i="8" s="1"/>
  <c r="F855" i="8"/>
  <c r="E855" i="8"/>
  <c r="D855" i="8"/>
  <c r="Q854" i="8"/>
  <c r="P854" i="8"/>
  <c r="O854" i="8"/>
  <c r="N854" i="8"/>
  <c r="M854" i="8"/>
  <c r="K854" i="8"/>
  <c r="J854" i="8"/>
  <c r="I854" i="8"/>
  <c r="R854" i="8" s="1"/>
  <c r="H854" i="8"/>
  <c r="G854" i="8"/>
  <c r="F854" i="8"/>
  <c r="E854" i="8"/>
  <c r="D854" i="8"/>
  <c r="Q853" i="8"/>
  <c r="P853" i="8"/>
  <c r="O853" i="8"/>
  <c r="N853" i="8"/>
  <c r="M853" i="8"/>
  <c r="K853" i="8"/>
  <c r="J853" i="8"/>
  <c r="I853" i="8"/>
  <c r="H853" i="8"/>
  <c r="G853" i="8"/>
  <c r="R853" i="8" s="1"/>
  <c r="F853" i="8"/>
  <c r="E853" i="8"/>
  <c r="D853" i="8"/>
  <c r="Q852" i="8"/>
  <c r="P852" i="8"/>
  <c r="O852" i="8"/>
  <c r="N852" i="8"/>
  <c r="M852" i="8"/>
  <c r="K852" i="8"/>
  <c r="J852" i="8"/>
  <c r="I852" i="8"/>
  <c r="R852" i="8" s="1"/>
  <c r="H852" i="8"/>
  <c r="G852" i="8"/>
  <c r="F852" i="8"/>
  <c r="E852" i="8"/>
  <c r="D852" i="8"/>
  <c r="Q851" i="8"/>
  <c r="P851" i="8"/>
  <c r="O851" i="8"/>
  <c r="N851" i="8"/>
  <c r="M851" i="8"/>
  <c r="K851" i="8"/>
  <c r="J851" i="8"/>
  <c r="I851" i="8"/>
  <c r="H851" i="8"/>
  <c r="G851" i="8"/>
  <c r="R851" i="8" s="1"/>
  <c r="F851" i="8"/>
  <c r="E851" i="8"/>
  <c r="D851" i="8"/>
  <c r="Q850" i="8"/>
  <c r="P850" i="8"/>
  <c r="O850" i="8"/>
  <c r="N850" i="8"/>
  <c r="M850" i="8"/>
  <c r="K850" i="8"/>
  <c r="J850" i="8"/>
  <c r="I850" i="8"/>
  <c r="R850" i="8" s="1"/>
  <c r="H850" i="8"/>
  <c r="G850" i="8"/>
  <c r="F850" i="8"/>
  <c r="E850" i="8"/>
  <c r="D850" i="8"/>
  <c r="Q849" i="8"/>
  <c r="P849" i="8"/>
  <c r="O849" i="8"/>
  <c r="N849" i="8"/>
  <c r="M849" i="8"/>
  <c r="K849" i="8"/>
  <c r="J849" i="8"/>
  <c r="I849" i="8"/>
  <c r="H849" i="8"/>
  <c r="G849" i="8"/>
  <c r="R849" i="8" s="1"/>
  <c r="F849" i="8"/>
  <c r="E849" i="8"/>
  <c r="D849" i="8"/>
  <c r="Q848" i="8"/>
  <c r="P848" i="8"/>
  <c r="O848" i="8"/>
  <c r="N848" i="8"/>
  <c r="M848" i="8"/>
  <c r="K848" i="8"/>
  <c r="J848" i="8"/>
  <c r="I848" i="8"/>
  <c r="R848" i="8" s="1"/>
  <c r="H848" i="8"/>
  <c r="G848" i="8"/>
  <c r="F848" i="8"/>
  <c r="E848" i="8"/>
  <c r="D848" i="8"/>
  <c r="Q847" i="8"/>
  <c r="P847" i="8"/>
  <c r="O847" i="8"/>
  <c r="N847" i="8"/>
  <c r="M847" i="8"/>
  <c r="K847" i="8"/>
  <c r="J847" i="8"/>
  <c r="I847" i="8"/>
  <c r="H847" i="8"/>
  <c r="G847" i="8"/>
  <c r="R847" i="8" s="1"/>
  <c r="F847" i="8"/>
  <c r="E847" i="8"/>
  <c r="D847" i="8"/>
  <c r="Q846" i="8"/>
  <c r="P846" i="8"/>
  <c r="O846" i="8"/>
  <c r="N846" i="8"/>
  <c r="M846" i="8"/>
  <c r="K846" i="8"/>
  <c r="J846" i="8"/>
  <c r="I846" i="8"/>
  <c r="R846" i="8" s="1"/>
  <c r="H846" i="8"/>
  <c r="G846" i="8"/>
  <c r="F846" i="8"/>
  <c r="E846" i="8"/>
  <c r="D846" i="8"/>
  <c r="Q845" i="8"/>
  <c r="P845" i="8"/>
  <c r="O845" i="8"/>
  <c r="N845" i="8"/>
  <c r="M845" i="8"/>
  <c r="K845" i="8"/>
  <c r="J845" i="8"/>
  <c r="I845" i="8"/>
  <c r="H845" i="8"/>
  <c r="G845" i="8"/>
  <c r="R845" i="8" s="1"/>
  <c r="F845" i="8"/>
  <c r="E845" i="8"/>
  <c r="D845" i="8"/>
  <c r="Q844" i="8"/>
  <c r="P844" i="8"/>
  <c r="O844" i="8"/>
  <c r="N844" i="8"/>
  <c r="M844" i="8"/>
  <c r="K844" i="8"/>
  <c r="J844" i="8"/>
  <c r="I844" i="8"/>
  <c r="R844" i="8" s="1"/>
  <c r="H844" i="8"/>
  <c r="G844" i="8"/>
  <c r="F844" i="8"/>
  <c r="E844" i="8"/>
  <c r="D844" i="8"/>
  <c r="Q843" i="8"/>
  <c r="P843" i="8"/>
  <c r="O843" i="8"/>
  <c r="N843" i="8"/>
  <c r="M843" i="8"/>
  <c r="K843" i="8"/>
  <c r="J843" i="8"/>
  <c r="I843" i="8"/>
  <c r="H843" i="8"/>
  <c r="G843" i="8"/>
  <c r="R843" i="8" s="1"/>
  <c r="F843" i="8"/>
  <c r="E843" i="8"/>
  <c r="D843" i="8"/>
  <c r="Q842" i="8"/>
  <c r="P842" i="8"/>
  <c r="O842" i="8"/>
  <c r="N842" i="8"/>
  <c r="M842" i="8"/>
  <c r="K842" i="8"/>
  <c r="J842" i="8"/>
  <c r="I842" i="8"/>
  <c r="R842" i="8" s="1"/>
  <c r="H842" i="8"/>
  <c r="G842" i="8"/>
  <c r="F842" i="8"/>
  <c r="E842" i="8"/>
  <c r="D842" i="8"/>
  <c r="Q841" i="8"/>
  <c r="P841" i="8"/>
  <c r="O841" i="8"/>
  <c r="N841" i="8"/>
  <c r="M841" i="8"/>
  <c r="K841" i="8"/>
  <c r="J841" i="8"/>
  <c r="I841" i="8"/>
  <c r="H841" i="8"/>
  <c r="G841" i="8"/>
  <c r="R841" i="8" s="1"/>
  <c r="F841" i="8"/>
  <c r="E841" i="8"/>
  <c r="D841" i="8"/>
  <c r="Q840" i="8"/>
  <c r="P840" i="8"/>
  <c r="O840" i="8"/>
  <c r="N840" i="8"/>
  <c r="M840" i="8"/>
  <c r="K840" i="8"/>
  <c r="J840" i="8"/>
  <c r="I840" i="8"/>
  <c r="R840" i="8" s="1"/>
  <c r="H840" i="8"/>
  <c r="G840" i="8"/>
  <c r="F840" i="8"/>
  <c r="E840" i="8"/>
  <c r="D840" i="8"/>
  <c r="Q839" i="8"/>
  <c r="P839" i="8"/>
  <c r="O839" i="8"/>
  <c r="N839" i="8"/>
  <c r="M839" i="8"/>
  <c r="K839" i="8"/>
  <c r="J839" i="8"/>
  <c r="I839" i="8"/>
  <c r="H839" i="8"/>
  <c r="G839" i="8"/>
  <c r="R839" i="8" s="1"/>
  <c r="F839" i="8"/>
  <c r="E839" i="8"/>
  <c r="D839" i="8"/>
  <c r="Q838" i="8"/>
  <c r="P838" i="8"/>
  <c r="O838" i="8"/>
  <c r="N838" i="8"/>
  <c r="M838" i="8"/>
  <c r="K838" i="8"/>
  <c r="J838" i="8"/>
  <c r="I838" i="8"/>
  <c r="R838" i="8" s="1"/>
  <c r="H838" i="8"/>
  <c r="G838" i="8"/>
  <c r="F838" i="8"/>
  <c r="E838" i="8"/>
  <c r="D838" i="8"/>
  <c r="Q837" i="8"/>
  <c r="P837" i="8"/>
  <c r="O837" i="8"/>
  <c r="N837" i="8"/>
  <c r="M837" i="8"/>
  <c r="K837" i="8"/>
  <c r="J837" i="8"/>
  <c r="I837" i="8"/>
  <c r="H837" i="8"/>
  <c r="G837" i="8"/>
  <c r="R837" i="8" s="1"/>
  <c r="F837" i="8"/>
  <c r="E837" i="8"/>
  <c r="D837" i="8"/>
  <c r="Q836" i="8"/>
  <c r="P836" i="8"/>
  <c r="O836" i="8"/>
  <c r="N836" i="8"/>
  <c r="M836" i="8"/>
  <c r="K836" i="8"/>
  <c r="J836" i="8"/>
  <c r="I836" i="8"/>
  <c r="R836" i="8" s="1"/>
  <c r="H836" i="8"/>
  <c r="G836" i="8"/>
  <c r="F836" i="8"/>
  <c r="E836" i="8"/>
  <c r="D836" i="8"/>
  <c r="Q835" i="8"/>
  <c r="P835" i="8"/>
  <c r="O835" i="8"/>
  <c r="N835" i="8"/>
  <c r="M835" i="8"/>
  <c r="K835" i="8"/>
  <c r="J835" i="8"/>
  <c r="I835" i="8"/>
  <c r="H835" i="8"/>
  <c r="G835" i="8"/>
  <c r="R835" i="8" s="1"/>
  <c r="F835" i="8"/>
  <c r="E835" i="8"/>
  <c r="D835" i="8"/>
  <c r="Q834" i="8"/>
  <c r="P834" i="8"/>
  <c r="O834" i="8"/>
  <c r="N834" i="8"/>
  <c r="M834" i="8"/>
  <c r="K834" i="8"/>
  <c r="J834" i="8"/>
  <c r="I834" i="8"/>
  <c r="R834" i="8" s="1"/>
  <c r="H834" i="8"/>
  <c r="G834" i="8"/>
  <c r="F834" i="8"/>
  <c r="E834" i="8"/>
  <c r="D834" i="8"/>
  <c r="Q833" i="8"/>
  <c r="P833" i="8"/>
  <c r="O833" i="8"/>
  <c r="N833" i="8"/>
  <c r="M833" i="8"/>
  <c r="K833" i="8"/>
  <c r="J833" i="8"/>
  <c r="I833" i="8"/>
  <c r="H833" i="8"/>
  <c r="G833" i="8"/>
  <c r="R833" i="8" s="1"/>
  <c r="F833" i="8"/>
  <c r="E833" i="8"/>
  <c r="D833" i="8"/>
  <c r="Q832" i="8"/>
  <c r="P832" i="8"/>
  <c r="O832" i="8"/>
  <c r="N832" i="8"/>
  <c r="M832" i="8"/>
  <c r="K832" i="8"/>
  <c r="J832" i="8"/>
  <c r="I832" i="8"/>
  <c r="R832" i="8" s="1"/>
  <c r="H832" i="8"/>
  <c r="G832" i="8"/>
  <c r="F832" i="8"/>
  <c r="E832" i="8"/>
  <c r="D832" i="8"/>
  <c r="Q831" i="8"/>
  <c r="P831" i="8"/>
  <c r="O831" i="8"/>
  <c r="N831" i="8"/>
  <c r="M831" i="8"/>
  <c r="K831" i="8"/>
  <c r="J831" i="8"/>
  <c r="I831" i="8"/>
  <c r="H831" i="8"/>
  <c r="G831" i="8"/>
  <c r="R831" i="8" s="1"/>
  <c r="F831" i="8"/>
  <c r="E831" i="8"/>
  <c r="D831" i="8"/>
  <c r="Q830" i="8"/>
  <c r="P830" i="8"/>
  <c r="O830" i="8"/>
  <c r="N830" i="8"/>
  <c r="M830" i="8"/>
  <c r="K830" i="8"/>
  <c r="J830" i="8"/>
  <c r="I830" i="8"/>
  <c r="R830" i="8" s="1"/>
  <c r="H830" i="8"/>
  <c r="G830" i="8"/>
  <c r="F830" i="8"/>
  <c r="E830" i="8"/>
  <c r="D830" i="8"/>
  <c r="Q829" i="8"/>
  <c r="P829" i="8"/>
  <c r="O829" i="8"/>
  <c r="N829" i="8"/>
  <c r="M829" i="8"/>
  <c r="K829" i="8"/>
  <c r="J829" i="8"/>
  <c r="I829" i="8"/>
  <c r="H829" i="8"/>
  <c r="G829" i="8"/>
  <c r="R829" i="8" s="1"/>
  <c r="F829" i="8"/>
  <c r="E829" i="8"/>
  <c r="D829" i="8"/>
  <c r="Q828" i="8"/>
  <c r="P828" i="8"/>
  <c r="O828" i="8"/>
  <c r="N828" i="8"/>
  <c r="M828" i="8"/>
  <c r="K828" i="8"/>
  <c r="J828" i="8"/>
  <c r="I828" i="8"/>
  <c r="R828" i="8" s="1"/>
  <c r="H828" i="8"/>
  <c r="G828" i="8"/>
  <c r="F828" i="8"/>
  <c r="E828" i="8"/>
  <c r="D828" i="8"/>
  <c r="Q827" i="8"/>
  <c r="P827" i="8"/>
  <c r="O827" i="8"/>
  <c r="N827" i="8"/>
  <c r="M827" i="8"/>
  <c r="K827" i="8"/>
  <c r="J827" i="8"/>
  <c r="I827" i="8"/>
  <c r="H827" i="8"/>
  <c r="G827" i="8"/>
  <c r="R827" i="8" s="1"/>
  <c r="F827" i="8"/>
  <c r="E827" i="8"/>
  <c r="D827" i="8"/>
  <c r="Q826" i="8"/>
  <c r="P826" i="8"/>
  <c r="O826" i="8"/>
  <c r="N826" i="8"/>
  <c r="M826" i="8"/>
  <c r="K826" i="8"/>
  <c r="J826" i="8"/>
  <c r="I826" i="8"/>
  <c r="R826" i="8" s="1"/>
  <c r="H826" i="8"/>
  <c r="G826" i="8"/>
  <c r="F826" i="8"/>
  <c r="E826" i="8"/>
  <c r="D826" i="8"/>
  <c r="Q825" i="8"/>
  <c r="P825" i="8"/>
  <c r="O825" i="8"/>
  <c r="N825" i="8"/>
  <c r="M825" i="8"/>
  <c r="K825" i="8"/>
  <c r="J825" i="8"/>
  <c r="I825" i="8"/>
  <c r="H825" i="8"/>
  <c r="G825" i="8"/>
  <c r="R825" i="8" s="1"/>
  <c r="F825" i="8"/>
  <c r="E825" i="8"/>
  <c r="D825" i="8"/>
  <c r="Q824" i="8"/>
  <c r="P824" i="8"/>
  <c r="O824" i="8"/>
  <c r="N824" i="8"/>
  <c r="M824" i="8"/>
  <c r="K824" i="8"/>
  <c r="J824" i="8"/>
  <c r="I824" i="8"/>
  <c r="R824" i="8" s="1"/>
  <c r="H824" i="8"/>
  <c r="G824" i="8"/>
  <c r="F824" i="8"/>
  <c r="E824" i="8"/>
  <c r="D824" i="8"/>
  <c r="Q823" i="8"/>
  <c r="P823" i="8"/>
  <c r="O823" i="8"/>
  <c r="N823" i="8"/>
  <c r="M823" i="8"/>
  <c r="K823" i="8"/>
  <c r="J823" i="8"/>
  <c r="I823" i="8"/>
  <c r="H823" i="8"/>
  <c r="G823" i="8"/>
  <c r="R823" i="8" s="1"/>
  <c r="F823" i="8"/>
  <c r="E823" i="8"/>
  <c r="D823" i="8"/>
  <c r="Q822" i="8"/>
  <c r="P822" i="8"/>
  <c r="O822" i="8"/>
  <c r="N822" i="8"/>
  <c r="M822" i="8"/>
  <c r="K822" i="8"/>
  <c r="J822" i="8"/>
  <c r="I822" i="8"/>
  <c r="R822" i="8" s="1"/>
  <c r="H822" i="8"/>
  <c r="G822" i="8"/>
  <c r="F822" i="8"/>
  <c r="E822" i="8"/>
  <c r="D822" i="8"/>
  <c r="Q821" i="8"/>
  <c r="P821" i="8"/>
  <c r="O821" i="8"/>
  <c r="N821" i="8"/>
  <c r="M821" i="8"/>
  <c r="K821" i="8"/>
  <c r="J821" i="8"/>
  <c r="I821" i="8"/>
  <c r="H821" i="8"/>
  <c r="G821" i="8"/>
  <c r="R821" i="8" s="1"/>
  <c r="F821" i="8"/>
  <c r="E821" i="8"/>
  <c r="D821" i="8"/>
  <c r="Q820" i="8"/>
  <c r="P820" i="8"/>
  <c r="O820" i="8"/>
  <c r="N820" i="8"/>
  <c r="M820" i="8"/>
  <c r="K820" i="8"/>
  <c r="J820" i="8"/>
  <c r="I820" i="8"/>
  <c r="R820" i="8" s="1"/>
  <c r="H820" i="8"/>
  <c r="G820" i="8"/>
  <c r="F820" i="8"/>
  <c r="E820" i="8"/>
  <c r="D820" i="8"/>
  <c r="Q819" i="8"/>
  <c r="P819" i="8"/>
  <c r="O819" i="8"/>
  <c r="N819" i="8"/>
  <c r="M819" i="8"/>
  <c r="K819" i="8"/>
  <c r="J819" i="8"/>
  <c r="I819" i="8"/>
  <c r="H819" i="8"/>
  <c r="G819" i="8"/>
  <c r="R819" i="8" s="1"/>
  <c r="F819" i="8"/>
  <c r="E819" i="8"/>
  <c r="D819" i="8"/>
  <c r="Q818" i="8"/>
  <c r="P818" i="8"/>
  <c r="O818" i="8"/>
  <c r="N818" i="8"/>
  <c r="M818" i="8"/>
  <c r="K818" i="8"/>
  <c r="J818" i="8"/>
  <c r="I818" i="8"/>
  <c r="R818" i="8" s="1"/>
  <c r="H818" i="8"/>
  <c r="G818" i="8"/>
  <c r="F818" i="8"/>
  <c r="E818" i="8"/>
  <c r="D818" i="8"/>
  <c r="Q817" i="8"/>
  <c r="P817" i="8"/>
  <c r="O817" i="8"/>
  <c r="N817" i="8"/>
  <c r="M817" i="8"/>
  <c r="K817" i="8"/>
  <c r="J817" i="8"/>
  <c r="I817" i="8"/>
  <c r="H817" i="8"/>
  <c r="G817" i="8"/>
  <c r="R817" i="8" s="1"/>
  <c r="F817" i="8"/>
  <c r="E817" i="8"/>
  <c r="D817" i="8"/>
  <c r="Q816" i="8"/>
  <c r="P816" i="8"/>
  <c r="O816" i="8"/>
  <c r="N816" i="8"/>
  <c r="M816" i="8"/>
  <c r="K816" i="8"/>
  <c r="J816" i="8"/>
  <c r="I816" i="8"/>
  <c r="R816" i="8" s="1"/>
  <c r="H816" i="8"/>
  <c r="G816" i="8"/>
  <c r="F816" i="8"/>
  <c r="E816" i="8"/>
  <c r="D816" i="8"/>
  <c r="Q815" i="8"/>
  <c r="P815" i="8"/>
  <c r="O815" i="8"/>
  <c r="N815" i="8"/>
  <c r="M815" i="8"/>
  <c r="K815" i="8"/>
  <c r="J815" i="8"/>
  <c r="I815" i="8"/>
  <c r="H815" i="8"/>
  <c r="G815" i="8"/>
  <c r="R815" i="8" s="1"/>
  <c r="F815" i="8"/>
  <c r="E815" i="8"/>
  <c r="D815" i="8"/>
  <c r="Q814" i="8"/>
  <c r="P814" i="8"/>
  <c r="O814" i="8"/>
  <c r="N814" i="8"/>
  <c r="M814" i="8"/>
  <c r="K814" i="8"/>
  <c r="J814" i="8"/>
  <c r="I814" i="8"/>
  <c r="R814" i="8" s="1"/>
  <c r="H814" i="8"/>
  <c r="G814" i="8"/>
  <c r="F814" i="8"/>
  <c r="E814" i="8"/>
  <c r="D814" i="8"/>
  <c r="Q813" i="8"/>
  <c r="P813" i="8"/>
  <c r="O813" i="8"/>
  <c r="N813" i="8"/>
  <c r="M813" i="8"/>
  <c r="K813" i="8"/>
  <c r="J813" i="8"/>
  <c r="I813" i="8"/>
  <c r="H813" i="8"/>
  <c r="G813" i="8"/>
  <c r="R813" i="8" s="1"/>
  <c r="F813" i="8"/>
  <c r="E813" i="8"/>
  <c r="D813" i="8"/>
  <c r="Q812" i="8"/>
  <c r="P812" i="8"/>
  <c r="O812" i="8"/>
  <c r="N812" i="8"/>
  <c r="M812" i="8"/>
  <c r="K812" i="8"/>
  <c r="J812" i="8"/>
  <c r="I812" i="8"/>
  <c r="R812" i="8" s="1"/>
  <c r="H812" i="8"/>
  <c r="G812" i="8"/>
  <c r="F812" i="8"/>
  <c r="E812" i="8"/>
  <c r="D812" i="8"/>
  <c r="Q811" i="8"/>
  <c r="P811" i="8"/>
  <c r="O811" i="8"/>
  <c r="N811" i="8"/>
  <c r="M811" i="8"/>
  <c r="K811" i="8"/>
  <c r="J811" i="8"/>
  <c r="I811" i="8"/>
  <c r="H811" i="8"/>
  <c r="G811" i="8"/>
  <c r="R811" i="8" s="1"/>
  <c r="F811" i="8"/>
  <c r="E811" i="8"/>
  <c r="D811" i="8"/>
  <c r="Q810" i="8"/>
  <c r="P810" i="8"/>
  <c r="O810" i="8"/>
  <c r="N810" i="8"/>
  <c r="M810" i="8"/>
  <c r="K810" i="8"/>
  <c r="J810" i="8"/>
  <c r="I810" i="8"/>
  <c r="R810" i="8" s="1"/>
  <c r="H810" i="8"/>
  <c r="G810" i="8"/>
  <c r="F810" i="8"/>
  <c r="E810" i="8"/>
  <c r="D810" i="8"/>
  <c r="Q809" i="8"/>
  <c r="P809" i="8"/>
  <c r="O809" i="8"/>
  <c r="N809" i="8"/>
  <c r="M809" i="8"/>
  <c r="K809" i="8"/>
  <c r="J809" i="8"/>
  <c r="I809" i="8"/>
  <c r="H809" i="8"/>
  <c r="G809" i="8"/>
  <c r="R809" i="8" s="1"/>
  <c r="F809" i="8"/>
  <c r="E809" i="8"/>
  <c r="D809" i="8"/>
  <c r="Q808" i="8"/>
  <c r="P808" i="8"/>
  <c r="O808" i="8"/>
  <c r="N808" i="8"/>
  <c r="M808" i="8"/>
  <c r="K808" i="8"/>
  <c r="J808" i="8"/>
  <c r="I808" i="8"/>
  <c r="R808" i="8" s="1"/>
  <c r="H808" i="8"/>
  <c r="G808" i="8"/>
  <c r="F808" i="8"/>
  <c r="E808" i="8"/>
  <c r="D808" i="8"/>
  <c r="Q807" i="8"/>
  <c r="P807" i="8"/>
  <c r="O807" i="8"/>
  <c r="N807" i="8"/>
  <c r="M807" i="8"/>
  <c r="K807" i="8"/>
  <c r="J807" i="8"/>
  <c r="I807" i="8"/>
  <c r="H807" i="8"/>
  <c r="G807" i="8"/>
  <c r="R807" i="8" s="1"/>
  <c r="F807" i="8"/>
  <c r="E807" i="8"/>
  <c r="D807" i="8"/>
  <c r="Q806" i="8"/>
  <c r="P806" i="8"/>
  <c r="O806" i="8"/>
  <c r="N806" i="8"/>
  <c r="M806" i="8"/>
  <c r="K806" i="8"/>
  <c r="J806" i="8"/>
  <c r="I806" i="8"/>
  <c r="R806" i="8" s="1"/>
  <c r="H806" i="8"/>
  <c r="G806" i="8"/>
  <c r="F806" i="8"/>
  <c r="E806" i="8"/>
  <c r="D806" i="8"/>
  <c r="Q805" i="8"/>
  <c r="P805" i="8"/>
  <c r="O805" i="8"/>
  <c r="N805" i="8"/>
  <c r="M805" i="8"/>
  <c r="K805" i="8"/>
  <c r="J805" i="8"/>
  <c r="I805" i="8"/>
  <c r="H805" i="8"/>
  <c r="G805" i="8"/>
  <c r="R805" i="8" s="1"/>
  <c r="F805" i="8"/>
  <c r="E805" i="8"/>
  <c r="D805" i="8"/>
  <c r="Q804" i="8"/>
  <c r="P804" i="8"/>
  <c r="O804" i="8"/>
  <c r="N804" i="8"/>
  <c r="M804" i="8"/>
  <c r="K804" i="8"/>
  <c r="J804" i="8"/>
  <c r="I804" i="8"/>
  <c r="R804" i="8" s="1"/>
  <c r="H804" i="8"/>
  <c r="G804" i="8"/>
  <c r="F804" i="8"/>
  <c r="E804" i="8"/>
  <c r="D804" i="8"/>
  <c r="Q803" i="8"/>
  <c r="P803" i="8"/>
  <c r="O803" i="8"/>
  <c r="N803" i="8"/>
  <c r="M803" i="8"/>
  <c r="K803" i="8"/>
  <c r="J803" i="8"/>
  <c r="I803" i="8"/>
  <c r="H803" i="8"/>
  <c r="G803" i="8"/>
  <c r="R803" i="8" s="1"/>
  <c r="F803" i="8"/>
  <c r="E803" i="8"/>
  <c r="D803" i="8"/>
  <c r="Q802" i="8"/>
  <c r="P802" i="8"/>
  <c r="O802" i="8"/>
  <c r="N802" i="8"/>
  <c r="M802" i="8"/>
  <c r="K802" i="8"/>
  <c r="J802" i="8"/>
  <c r="I802" i="8"/>
  <c r="R802" i="8" s="1"/>
  <c r="H802" i="8"/>
  <c r="G802" i="8"/>
  <c r="F802" i="8"/>
  <c r="E802" i="8"/>
  <c r="D802" i="8"/>
  <c r="Q801" i="8"/>
  <c r="P801" i="8"/>
  <c r="O801" i="8"/>
  <c r="N801" i="8"/>
  <c r="M801" i="8"/>
  <c r="K801" i="8"/>
  <c r="J801" i="8"/>
  <c r="I801" i="8"/>
  <c r="H801" i="8"/>
  <c r="G801" i="8"/>
  <c r="R801" i="8" s="1"/>
  <c r="F801" i="8"/>
  <c r="E801" i="8"/>
  <c r="D801" i="8"/>
  <c r="Q800" i="8"/>
  <c r="P800" i="8"/>
  <c r="O800" i="8"/>
  <c r="N800" i="8"/>
  <c r="M800" i="8"/>
  <c r="K800" i="8"/>
  <c r="J800" i="8"/>
  <c r="I800" i="8"/>
  <c r="R800" i="8" s="1"/>
  <c r="H800" i="8"/>
  <c r="G800" i="8"/>
  <c r="F800" i="8"/>
  <c r="E800" i="8"/>
  <c r="D800" i="8"/>
  <c r="Q799" i="8"/>
  <c r="P799" i="8"/>
  <c r="O799" i="8"/>
  <c r="N799" i="8"/>
  <c r="M799" i="8"/>
  <c r="K799" i="8"/>
  <c r="J799" i="8"/>
  <c r="I799" i="8"/>
  <c r="H799" i="8"/>
  <c r="G799" i="8"/>
  <c r="R799" i="8" s="1"/>
  <c r="F799" i="8"/>
  <c r="E799" i="8"/>
  <c r="D799" i="8"/>
  <c r="Q798" i="8"/>
  <c r="P798" i="8"/>
  <c r="O798" i="8"/>
  <c r="N798" i="8"/>
  <c r="M798" i="8"/>
  <c r="K798" i="8"/>
  <c r="J798" i="8"/>
  <c r="I798" i="8"/>
  <c r="R798" i="8" s="1"/>
  <c r="H798" i="8"/>
  <c r="G798" i="8"/>
  <c r="F798" i="8"/>
  <c r="E798" i="8"/>
  <c r="D798" i="8"/>
  <c r="Q797" i="8"/>
  <c r="P797" i="8"/>
  <c r="O797" i="8"/>
  <c r="N797" i="8"/>
  <c r="M797" i="8"/>
  <c r="K797" i="8"/>
  <c r="J797" i="8"/>
  <c r="I797" i="8"/>
  <c r="H797" i="8"/>
  <c r="G797" i="8"/>
  <c r="R797" i="8" s="1"/>
  <c r="F797" i="8"/>
  <c r="E797" i="8"/>
  <c r="D797" i="8"/>
  <c r="Q796" i="8"/>
  <c r="P796" i="8"/>
  <c r="O796" i="8"/>
  <c r="N796" i="8"/>
  <c r="M796" i="8"/>
  <c r="K796" i="8"/>
  <c r="J796" i="8"/>
  <c r="I796" i="8"/>
  <c r="R796" i="8" s="1"/>
  <c r="H796" i="8"/>
  <c r="G796" i="8"/>
  <c r="F796" i="8"/>
  <c r="E796" i="8"/>
  <c r="D796" i="8"/>
  <c r="Q795" i="8"/>
  <c r="P795" i="8"/>
  <c r="O795" i="8"/>
  <c r="N795" i="8"/>
  <c r="M795" i="8"/>
  <c r="K795" i="8"/>
  <c r="J795" i="8"/>
  <c r="I795" i="8"/>
  <c r="H795" i="8"/>
  <c r="G795" i="8"/>
  <c r="R795" i="8" s="1"/>
  <c r="F795" i="8"/>
  <c r="E795" i="8"/>
  <c r="D795" i="8"/>
  <c r="Q794" i="8"/>
  <c r="P794" i="8"/>
  <c r="O794" i="8"/>
  <c r="N794" i="8"/>
  <c r="M794" i="8"/>
  <c r="K794" i="8"/>
  <c r="J794" i="8"/>
  <c r="I794" i="8"/>
  <c r="R794" i="8" s="1"/>
  <c r="H794" i="8"/>
  <c r="G794" i="8"/>
  <c r="F794" i="8"/>
  <c r="E794" i="8"/>
  <c r="D794" i="8"/>
  <c r="Q793" i="8"/>
  <c r="P793" i="8"/>
  <c r="O793" i="8"/>
  <c r="N793" i="8"/>
  <c r="M793" i="8"/>
  <c r="K793" i="8"/>
  <c r="J793" i="8"/>
  <c r="I793" i="8"/>
  <c r="H793" i="8"/>
  <c r="G793" i="8"/>
  <c r="R793" i="8" s="1"/>
  <c r="F793" i="8"/>
  <c r="E793" i="8"/>
  <c r="D793" i="8"/>
  <c r="Q792" i="8"/>
  <c r="P792" i="8"/>
  <c r="O792" i="8"/>
  <c r="N792" i="8"/>
  <c r="M792" i="8"/>
  <c r="K792" i="8"/>
  <c r="J792" i="8"/>
  <c r="I792" i="8"/>
  <c r="R792" i="8" s="1"/>
  <c r="H792" i="8"/>
  <c r="G792" i="8"/>
  <c r="F792" i="8"/>
  <c r="E792" i="8"/>
  <c r="D792" i="8"/>
  <c r="Q791" i="8"/>
  <c r="P791" i="8"/>
  <c r="O791" i="8"/>
  <c r="N791" i="8"/>
  <c r="M791" i="8"/>
  <c r="K791" i="8"/>
  <c r="J791" i="8"/>
  <c r="I791" i="8"/>
  <c r="H791" i="8"/>
  <c r="G791" i="8"/>
  <c r="R791" i="8" s="1"/>
  <c r="F791" i="8"/>
  <c r="E791" i="8"/>
  <c r="D791" i="8"/>
  <c r="Q790" i="8"/>
  <c r="P790" i="8"/>
  <c r="O790" i="8"/>
  <c r="N790" i="8"/>
  <c r="M790" i="8"/>
  <c r="K790" i="8"/>
  <c r="J790" i="8"/>
  <c r="I790" i="8"/>
  <c r="R790" i="8" s="1"/>
  <c r="H790" i="8"/>
  <c r="G790" i="8"/>
  <c r="F790" i="8"/>
  <c r="E790" i="8"/>
  <c r="D790" i="8"/>
  <c r="Q789" i="8"/>
  <c r="P789" i="8"/>
  <c r="O789" i="8"/>
  <c r="N789" i="8"/>
  <c r="M789" i="8"/>
  <c r="K789" i="8"/>
  <c r="J789" i="8"/>
  <c r="I789" i="8"/>
  <c r="H789" i="8"/>
  <c r="G789" i="8"/>
  <c r="R789" i="8" s="1"/>
  <c r="F789" i="8"/>
  <c r="E789" i="8"/>
  <c r="D789" i="8"/>
  <c r="Q788" i="8"/>
  <c r="P788" i="8"/>
  <c r="O788" i="8"/>
  <c r="N788" i="8"/>
  <c r="M788" i="8"/>
  <c r="K788" i="8"/>
  <c r="J788" i="8"/>
  <c r="I788" i="8"/>
  <c r="R788" i="8" s="1"/>
  <c r="H788" i="8"/>
  <c r="G788" i="8"/>
  <c r="F788" i="8"/>
  <c r="E788" i="8"/>
  <c r="D788" i="8"/>
  <c r="Q787" i="8"/>
  <c r="P787" i="8"/>
  <c r="O787" i="8"/>
  <c r="N787" i="8"/>
  <c r="M787" i="8"/>
  <c r="K787" i="8"/>
  <c r="J787" i="8"/>
  <c r="I787" i="8"/>
  <c r="H787" i="8"/>
  <c r="G787" i="8"/>
  <c r="R787" i="8" s="1"/>
  <c r="F787" i="8"/>
  <c r="E787" i="8"/>
  <c r="D787" i="8"/>
  <c r="Q786" i="8"/>
  <c r="P786" i="8"/>
  <c r="O786" i="8"/>
  <c r="N786" i="8"/>
  <c r="M786" i="8"/>
  <c r="K786" i="8"/>
  <c r="J786" i="8"/>
  <c r="I786" i="8"/>
  <c r="R786" i="8" s="1"/>
  <c r="H786" i="8"/>
  <c r="G786" i="8"/>
  <c r="F786" i="8"/>
  <c r="E786" i="8"/>
  <c r="D786" i="8"/>
  <c r="Q785" i="8"/>
  <c r="P785" i="8"/>
  <c r="O785" i="8"/>
  <c r="N785" i="8"/>
  <c r="M785" i="8"/>
  <c r="K785" i="8"/>
  <c r="J785" i="8"/>
  <c r="I785" i="8"/>
  <c r="H785" i="8"/>
  <c r="G785" i="8"/>
  <c r="R785" i="8" s="1"/>
  <c r="F785" i="8"/>
  <c r="E785" i="8"/>
  <c r="D785" i="8"/>
  <c r="Q784" i="8"/>
  <c r="P784" i="8"/>
  <c r="O784" i="8"/>
  <c r="N784" i="8"/>
  <c r="M784" i="8"/>
  <c r="K784" i="8"/>
  <c r="J784" i="8"/>
  <c r="I784" i="8"/>
  <c r="R784" i="8" s="1"/>
  <c r="H784" i="8"/>
  <c r="G784" i="8"/>
  <c r="F784" i="8"/>
  <c r="E784" i="8"/>
  <c r="D784" i="8"/>
  <c r="Q783" i="8"/>
  <c r="P783" i="8"/>
  <c r="O783" i="8"/>
  <c r="N783" i="8"/>
  <c r="M783" i="8"/>
  <c r="K783" i="8"/>
  <c r="J783" i="8"/>
  <c r="I783" i="8"/>
  <c r="H783" i="8"/>
  <c r="G783" i="8"/>
  <c r="R783" i="8" s="1"/>
  <c r="F783" i="8"/>
  <c r="E783" i="8"/>
  <c r="D783" i="8"/>
  <c r="Q782" i="8"/>
  <c r="P782" i="8"/>
  <c r="O782" i="8"/>
  <c r="N782" i="8"/>
  <c r="M782" i="8"/>
  <c r="K782" i="8"/>
  <c r="J782" i="8"/>
  <c r="I782" i="8"/>
  <c r="R782" i="8" s="1"/>
  <c r="H782" i="8"/>
  <c r="G782" i="8"/>
  <c r="F782" i="8"/>
  <c r="E782" i="8"/>
  <c r="D782" i="8"/>
  <c r="Q781" i="8"/>
  <c r="P781" i="8"/>
  <c r="O781" i="8"/>
  <c r="N781" i="8"/>
  <c r="M781" i="8"/>
  <c r="K781" i="8"/>
  <c r="J781" i="8"/>
  <c r="I781" i="8"/>
  <c r="H781" i="8"/>
  <c r="G781" i="8"/>
  <c r="R781" i="8" s="1"/>
  <c r="F781" i="8"/>
  <c r="E781" i="8"/>
  <c r="D781" i="8"/>
  <c r="Q780" i="8"/>
  <c r="P780" i="8"/>
  <c r="O780" i="8"/>
  <c r="N780" i="8"/>
  <c r="M780" i="8"/>
  <c r="K780" i="8"/>
  <c r="J780" i="8"/>
  <c r="I780" i="8"/>
  <c r="R780" i="8" s="1"/>
  <c r="H780" i="8"/>
  <c r="G780" i="8"/>
  <c r="F780" i="8"/>
  <c r="E780" i="8"/>
  <c r="D780" i="8"/>
  <c r="Q779" i="8"/>
  <c r="P779" i="8"/>
  <c r="O779" i="8"/>
  <c r="N779" i="8"/>
  <c r="M779" i="8"/>
  <c r="K779" i="8"/>
  <c r="J779" i="8"/>
  <c r="I779" i="8"/>
  <c r="H779" i="8"/>
  <c r="G779" i="8"/>
  <c r="R779" i="8" s="1"/>
  <c r="F779" i="8"/>
  <c r="E779" i="8"/>
  <c r="D779" i="8"/>
  <c r="Q778" i="8"/>
  <c r="P778" i="8"/>
  <c r="O778" i="8"/>
  <c r="N778" i="8"/>
  <c r="M778" i="8"/>
  <c r="K778" i="8"/>
  <c r="J778" i="8"/>
  <c r="I778" i="8"/>
  <c r="R778" i="8" s="1"/>
  <c r="H778" i="8"/>
  <c r="G778" i="8"/>
  <c r="F778" i="8"/>
  <c r="E778" i="8"/>
  <c r="D778" i="8"/>
  <c r="Q777" i="8"/>
  <c r="P777" i="8"/>
  <c r="O777" i="8"/>
  <c r="N777" i="8"/>
  <c r="M777" i="8"/>
  <c r="K777" i="8"/>
  <c r="J777" i="8"/>
  <c r="I777" i="8"/>
  <c r="H777" i="8"/>
  <c r="G777" i="8"/>
  <c r="R777" i="8" s="1"/>
  <c r="F777" i="8"/>
  <c r="E777" i="8"/>
  <c r="D777" i="8"/>
  <c r="Q776" i="8"/>
  <c r="P776" i="8"/>
  <c r="O776" i="8"/>
  <c r="N776" i="8"/>
  <c r="M776" i="8"/>
  <c r="K776" i="8"/>
  <c r="J776" i="8"/>
  <c r="I776" i="8"/>
  <c r="R776" i="8" s="1"/>
  <c r="H776" i="8"/>
  <c r="G776" i="8"/>
  <c r="F776" i="8"/>
  <c r="E776" i="8"/>
  <c r="D776" i="8"/>
  <c r="Q775" i="8"/>
  <c r="P775" i="8"/>
  <c r="O775" i="8"/>
  <c r="N775" i="8"/>
  <c r="M775" i="8"/>
  <c r="K775" i="8"/>
  <c r="J775" i="8"/>
  <c r="I775" i="8"/>
  <c r="H775" i="8"/>
  <c r="G775" i="8"/>
  <c r="R775" i="8" s="1"/>
  <c r="F775" i="8"/>
  <c r="E775" i="8"/>
  <c r="D775" i="8"/>
  <c r="Q774" i="8"/>
  <c r="P774" i="8"/>
  <c r="O774" i="8"/>
  <c r="N774" i="8"/>
  <c r="M774" i="8"/>
  <c r="K774" i="8"/>
  <c r="J774" i="8"/>
  <c r="I774" i="8"/>
  <c r="R774" i="8" s="1"/>
  <c r="H774" i="8"/>
  <c r="G774" i="8"/>
  <c r="F774" i="8"/>
  <c r="E774" i="8"/>
  <c r="D774" i="8"/>
  <c r="Q773" i="8"/>
  <c r="P773" i="8"/>
  <c r="O773" i="8"/>
  <c r="N773" i="8"/>
  <c r="M773" i="8"/>
  <c r="K773" i="8"/>
  <c r="J773" i="8"/>
  <c r="I773" i="8"/>
  <c r="H773" i="8"/>
  <c r="G773" i="8"/>
  <c r="R773" i="8" s="1"/>
  <c r="F773" i="8"/>
  <c r="E773" i="8"/>
  <c r="D773" i="8"/>
  <c r="Q772" i="8"/>
  <c r="P772" i="8"/>
  <c r="O772" i="8"/>
  <c r="N772" i="8"/>
  <c r="M772" i="8"/>
  <c r="K772" i="8"/>
  <c r="J772" i="8"/>
  <c r="I772" i="8"/>
  <c r="R772" i="8" s="1"/>
  <c r="H772" i="8"/>
  <c r="G772" i="8"/>
  <c r="F772" i="8"/>
  <c r="E772" i="8"/>
  <c r="D772" i="8"/>
  <c r="Q771" i="8"/>
  <c r="P771" i="8"/>
  <c r="O771" i="8"/>
  <c r="N771" i="8"/>
  <c r="M771" i="8"/>
  <c r="K771" i="8"/>
  <c r="J771" i="8"/>
  <c r="I771" i="8"/>
  <c r="H771" i="8"/>
  <c r="G771" i="8"/>
  <c r="R771" i="8" s="1"/>
  <c r="F771" i="8"/>
  <c r="E771" i="8"/>
  <c r="D771" i="8"/>
  <c r="Q770" i="8"/>
  <c r="P770" i="8"/>
  <c r="O770" i="8"/>
  <c r="N770" i="8"/>
  <c r="M770" i="8"/>
  <c r="K770" i="8"/>
  <c r="J770" i="8"/>
  <c r="I770" i="8"/>
  <c r="R770" i="8" s="1"/>
  <c r="H770" i="8"/>
  <c r="G770" i="8"/>
  <c r="F770" i="8"/>
  <c r="E770" i="8"/>
  <c r="D770" i="8"/>
  <c r="Q769" i="8"/>
  <c r="P769" i="8"/>
  <c r="O769" i="8"/>
  <c r="N769" i="8"/>
  <c r="M769" i="8"/>
  <c r="K769" i="8"/>
  <c r="J769" i="8"/>
  <c r="I769" i="8"/>
  <c r="H769" i="8"/>
  <c r="G769" i="8"/>
  <c r="R769" i="8" s="1"/>
  <c r="F769" i="8"/>
  <c r="E769" i="8"/>
  <c r="D769" i="8"/>
  <c r="Q768" i="8"/>
  <c r="P768" i="8"/>
  <c r="O768" i="8"/>
  <c r="N768" i="8"/>
  <c r="M768" i="8"/>
  <c r="K768" i="8"/>
  <c r="J768" i="8"/>
  <c r="I768" i="8"/>
  <c r="R768" i="8" s="1"/>
  <c r="H768" i="8"/>
  <c r="G768" i="8"/>
  <c r="F768" i="8"/>
  <c r="E768" i="8"/>
  <c r="D768" i="8"/>
  <c r="Q767" i="8"/>
  <c r="P767" i="8"/>
  <c r="O767" i="8"/>
  <c r="N767" i="8"/>
  <c r="M767" i="8"/>
  <c r="K767" i="8"/>
  <c r="J767" i="8"/>
  <c r="I767" i="8"/>
  <c r="H767" i="8"/>
  <c r="G767" i="8"/>
  <c r="R767" i="8" s="1"/>
  <c r="F767" i="8"/>
  <c r="E767" i="8"/>
  <c r="D767" i="8"/>
  <c r="Q766" i="8"/>
  <c r="P766" i="8"/>
  <c r="O766" i="8"/>
  <c r="N766" i="8"/>
  <c r="M766" i="8"/>
  <c r="K766" i="8"/>
  <c r="J766" i="8"/>
  <c r="I766" i="8"/>
  <c r="R766" i="8" s="1"/>
  <c r="H766" i="8"/>
  <c r="G766" i="8"/>
  <c r="F766" i="8"/>
  <c r="E766" i="8"/>
  <c r="D766" i="8"/>
  <c r="Q765" i="8"/>
  <c r="P765" i="8"/>
  <c r="O765" i="8"/>
  <c r="N765" i="8"/>
  <c r="M765" i="8"/>
  <c r="K765" i="8"/>
  <c r="J765" i="8"/>
  <c r="I765" i="8"/>
  <c r="H765" i="8"/>
  <c r="G765" i="8"/>
  <c r="R765" i="8" s="1"/>
  <c r="F765" i="8"/>
  <c r="E765" i="8"/>
  <c r="D765" i="8"/>
  <c r="Q764" i="8"/>
  <c r="P764" i="8"/>
  <c r="O764" i="8"/>
  <c r="N764" i="8"/>
  <c r="M764" i="8"/>
  <c r="K764" i="8"/>
  <c r="J764" i="8"/>
  <c r="I764" i="8"/>
  <c r="R764" i="8" s="1"/>
  <c r="H764" i="8"/>
  <c r="G764" i="8"/>
  <c r="F764" i="8"/>
  <c r="E764" i="8"/>
  <c r="D764" i="8"/>
  <c r="Q763" i="8"/>
  <c r="P763" i="8"/>
  <c r="O763" i="8"/>
  <c r="N763" i="8"/>
  <c r="M763" i="8"/>
  <c r="K763" i="8"/>
  <c r="J763" i="8"/>
  <c r="I763" i="8"/>
  <c r="H763" i="8"/>
  <c r="G763" i="8"/>
  <c r="R763" i="8" s="1"/>
  <c r="F763" i="8"/>
  <c r="E763" i="8"/>
  <c r="D763" i="8"/>
  <c r="Q762" i="8"/>
  <c r="P762" i="8"/>
  <c r="O762" i="8"/>
  <c r="N762" i="8"/>
  <c r="M762" i="8"/>
  <c r="K762" i="8"/>
  <c r="J762" i="8"/>
  <c r="I762" i="8"/>
  <c r="R762" i="8" s="1"/>
  <c r="H762" i="8"/>
  <c r="G762" i="8"/>
  <c r="F762" i="8"/>
  <c r="E762" i="8"/>
  <c r="D762" i="8"/>
  <c r="Q761" i="8"/>
  <c r="P761" i="8"/>
  <c r="O761" i="8"/>
  <c r="N761" i="8"/>
  <c r="M761" i="8"/>
  <c r="K761" i="8"/>
  <c r="J761" i="8"/>
  <c r="I761" i="8"/>
  <c r="H761" i="8"/>
  <c r="G761" i="8"/>
  <c r="R761" i="8" s="1"/>
  <c r="F761" i="8"/>
  <c r="E761" i="8"/>
  <c r="D761" i="8"/>
  <c r="Q760" i="8"/>
  <c r="P760" i="8"/>
  <c r="O760" i="8"/>
  <c r="N760" i="8"/>
  <c r="M760" i="8"/>
  <c r="K760" i="8"/>
  <c r="J760" i="8"/>
  <c r="I760" i="8"/>
  <c r="R760" i="8" s="1"/>
  <c r="H760" i="8"/>
  <c r="G760" i="8"/>
  <c r="F760" i="8"/>
  <c r="E760" i="8"/>
  <c r="D760" i="8"/>
  <c r="Q759" i="8"/>
  <c r="P759" i="8"/>
  <c r="O759" i="8"/>
  <c r="N759" i="8"/>
  <c r="M759" i="8"/>
  <c r="K759" i="8"/>
  <c r="J759" i="8"/>
  <c r="I759" i="8"/>
  <c r="H759" i="8"/>
  <c r="G759" i="8"/>
  <c r="R759" i="8" s="1"/>
  <c r="F759" i="8"/>
  <c r="E759" i="8"/>
  <c r="D759" i="8"/>
  <c r="Q758" i="8"/>
  <c r="P758" i="8"/>
  <c r="O758" i="8"/>
  <c r="N758" i="8"/>
  <c r="M758" i="8"/>
  <c r="K758" i="8"/>
  <c r="J758" i="8"/>
  <c r="I758" i="8"/>
  <c r="R758" i="8" s="1"/>
  <c r="H758" i="8"/>
  <c r="G758" i="8"/>
  <c r="F758" i="8"/>
  <c r="E758" i="8"/>
  <c r="D758" i="8"/>
  <c r="Q757" i="8"/>
  <c r="P757" i="8"/>
  <c r="O757" i="8"/>
  <c r="N757" i="8"/>
  <c r="M757" i="8"/>
  <c r="K757" i="8"/>
  <c r="J757" i="8"/>
  <c r="I757" i="8"/>
  <c r="H757" i="8"/>
  <c r="G757" i="8"/>
  <c r="R757" i="8" s="1"/>
  <c r="F757" i="8"/>
  <c r="E757" i="8"/>
  <c r="D757" i="8"/>
  <c r="Q756" i="8"/>
  <c r="P756" i="8"/>
  <c r="O756" i="8"/>
  <c r="N756" i="8"/>
  <c r="M756" i="8"/>
  <c r="K756" i="8"/>
  <c r="J756" i="8"/>
  <c r="I756" i="8"/>
  <c r="R756" i="8" s="1"/>
  <c r="H756" i="8"/>
  <c r="G756" i="8"/>
  <c r="F756" i="8"/>
  <c r="E756" i="8"/>
  <c r="D756" i="8"/>
  <c r="Q755" i="8"/>
  <c r="P755" i="8"/>
  <c r="O755" i="8"/>
  <c r="N755" i="8"/>
  <c r="M755" i="8"/>
  <c r="K755" i="8"/>
  <c r="J755" i="8"/>
  <c r="I755" i="8"/>
  <c r="H755" i="8"/>
  <c r="G755" i="8"/>
  <c r="R755" i="8" s="1"/>
  <c r="F755" i="8"/>
  <c r="E755" i="8"/>
  <c r="D755" i="8"/>
  <c r="Q754" i="8"/>
  <c r="P754" i="8"/>
  <c r="O754" i="8"/>
  <c r="N754" i="8"/>
  <c r="M754" i="8"/>
  <c r="K754" i="8"/>
  <c r="J754" i="8"/>
  <c r="I754" i="8"/>
  <c r="R754" i="8" s="1"/>
  <c r="H754" i="8"/>
  <c r="G754" i="8"/>
  <c r="F754" i="8"/>
  <c r="E754" i="8"/>
  <c r="D754" i="8"/>
  <c r="Q753" i="8"/>
  <c r="P753" i="8"/>
  <c r="O753" i="8"/>
  <c r="N753" i="8"/>
  <c r="M753" i="8"/>
  <c r="K753" i="8"/>
  <c r="J753" i="8"/>
  <c r="I753" i="8"/>
  <c r="H753" i="8"/>
  <c r="G753" i="8"/>
  <c r="R753" i="8" s="1"/>
  <c r="F753" i="8"/>
  <c r="E753" i="8"/>
  <c r="D753" i="8"/>
  <c r="Q752" i="8"/>
  <c r="P752" i="8"/>
  <c r="O752" i="8"/>
  <c r="N752" i="8"/>
  <c r="M752" i="8"/>
  <c r="K752" i="8"/>
  <c r="J752" i="8"/>
  <c r="I752" i="8"/>
  <c r="R752" i="8" s="1"/>
  <c r="H752" i="8"/>
  <c r="G752" i="8"/>
  <c r="F752" i="8"/>
  <c r="E752" i="8"/>
  <c r="D752" i="8"/>
  <c r="Q751" i="8"/>
  <c r="P751" i="8"/>
  <c r="O751" i="8"/>
  <c r="N751" i="8"/>
  <c r="M751" i="8"/>
  <c r="K751" i="8"/>
  <c r="J751" i="8"/>
  <c r="I751" i="8"/>
  <c r="H751" i="8"/>
  <c r="G751" i="8"/>
  <c r="R751" i="8" s="1"/>
  <c r="F751" i="8"/>
  <c r="E751" i="8"/>
  <c r="D751" i="8"/>
  <c r="Q750" i="8"/>
  <c r="P750" i="8"/>
  <c r="O750" i="8"/>
  <c r="N750" i="8"/>
  <c r="M750" i="8"/>
  <c r="K750" i="8"/>
  <c r="J750" i="8"/>
  <c r="I750" i="8"/>
  <c r="R750" i="8" s="1"/>
  <c r="H750" i="8"/>
  <c r="G750" i="8"/>
  <c r="F750" i="8"/>
  <c r="E750" i="8"/>
  <c r="D750" i="8"/>
  <c r="Q749" i="8"/>
  <c r="P749" i="8"/>
  <c r="O749" i="8"/>
  <c r="N749" i="8"/>
  <c r="M749" i="8"/>
  <c r="K749" i="8"/>
  <c r="J749" i="8"/>
  <c r="I749" i="8"/>
  <c r="H749" i="8"/>
  <c r="G749" i="8"/>
  <c r="R749" i="8" s="1"/>
  <c r="F749" i="8"/>
  <c r="E749" i="8"/>
  <c r="D749" i="8"/>
  <c r="Q748" i="8"/>
  <c r="P748" i="8"/>
  <c r="O748" i="8"/>
  <c r="N748" i="8"/>
  <c r="M748" i="8"/>
  <c r="K748" i="8"/>
  <c r="J748" i="8"/>
  <c r="I748" i="8"/>
  <c r="R748" i="8" s="1"/>
  <c r="H748" i="8"/>
  <c r="G748" i="8"/>
  <c r="F748" i="8"/>
  <c r="E748" i="8"/>
  <c r="D748" i="8"/>
  <c r="Q747" i="8"/>
  <c r="P747" i="8"/>
  <c r="O747" i="8"/>
  <c r="N747" i="8"/>
  <c r="M747" i="8"/>
  <c r="K747" i="8"/>
  <c r="J747" i="8"/>
  <c r="I747" i="8"/>
  <c r="H747" i="8"/>
  <c r="G747" i="8"/>
  <c r="R747" i="8" s="1"/>
  <c r="F747" i="8"/>
  <c r="E747" i="8"/>
  <c r="D747" i="8"/>
  <c r="Q746" i="8"/>
  <c r="P746" i="8"/>
  <c r="O746" i="8"/>
  <c r="N746" i="8"/>
  <c r="M746" i="8"/>
  <c r="K746" i="8"/>
  <c r="J746" i="8"/>
  <c r="I746" i="8"/>
  <c r="R746" i="8" s="1"/>
  <c r="H746" i="8"/>
  <c r="G746" i="8"/>
  <c r="F746" i="8"/>
  <c r="E746" i="8"/>
  <c r="D746" i="8"/>
  <c r="Q745" i="8"/>
  <c r="P745" i="8"/>
  <c r="O745" i="8"/>
  <c r="N745" i="8"/>
  <c r="M745" i="8"/>
  <c r="K745" i="8"/>
  <c r="J745" i="8"/>
  <c r="I745" i="8"/>
  <c r="H745" i="8"/>
  <c r="G745" i="8"/>
  <c r="R745" i="8" s="1"/>
  <c r="F745" i="8"/>
  <c r="E745" i="8"/>
  <c r="D745" i="8"/>
  <c r="Q744" i="8"/>
  <c r="P744" i="8"/>
  <c r="O744" i="8"/>
  <c r="N744" i="8"/>
  <c r="M744" i="8"/>
  <c r="K744" i="8"/>
  <c r="J744" i="8"/>
  <c r="I744" i="8"/>
  <c r="R744" i="8" s="1"/>
  <c r="H744" i="8"/>
  <c r="G744" i="8"/>
  <c r="F744" i="8"/>
  <c r="E744" i="8"/>
  <c r="D744" i="8"/>
  <c r="Q743" i="8"/>
  <c r="P743" i="8"/>
  <c r="O743" i="8"/>
  <c r="N743" i="8"/>
  <c r="M743" i="8"/>
  <c r="K743" i="8"/>
  <c r="J743" i="8"/>
  <c r="I743" i="8"/>
  <c r="H743" i="8"/>
  <c r="G743" i="8"/>
  <c r="R743" i="8" s="1"/>
  <c r="F743" i="8"/>
  <c r="E743" i="8"/>
  <c r="D743" i="8"/>
  <c r="Q742" i="8"/>
  <c r="P742" i="8"/>
  <c r="O742" i="8"/>
  <c r="N742" i="8"/>
  <c r="M742" i="8"/>
  <c r="K742" i="8"/>
  <c r="J742" i="8"/>
  <c r="I742" i="8"/>
  <c r="R742" i="8" s="1"/>
  <c r="H742" i="8"/>
  <c r="G742" i="8"/>
  <c r="F742" i="8"/>
  <c r="E742" i="8"/>
  <c r="D742" i="8"/>
  <c r="Q741" i="8"/>
  <c r="P741" i="8"/>
  <c r="O741" i="8"/>
  <c r="N741" i="8"/>
  <c r="M741" i="8"/>
  <c r="K741" i="8"/>
  <c r="J741" i="8"/>
  <c r="I741" i="8"/>
  <c r="H741" i="8"/>
  <c r="G741" i="8"/>
  <c r="R741" i="8" s="1"/>
  <c r="F741" i="8"/>
  <c r="E741" i="8"/>
  <c r="D741" i="8"/>
  <c r="Q740" i="8"/>
  <c r="P740" i="8"/>
  <c r="O740" i="8"/>
  <c r="N740" i="8"/>
  <c r="M740" i="8"/>
  <c r="K740" i="8"/>
  <c r="J740" i="8"/>
  <c r="I740" i="8"/>
  <c r="R740" i="8" s="1"/>
  <c r="H740" i="8"/>
  <c r="G740" i="8"/>
  <c r="F740" i="8"/>
  <c r="E740" i="8"/>
  <c r="D740" i="8"/>
  <c r="Q739" i="8"/>
  <c r="P739" i="8"/>
  <c r="O739" i="8"/>
  <c r="N739" i="8"/>
  <c r="M739" i="8"/>
  <c r="K739" i="8"/>
  <c r="J739" i="8"/>
  <c r="I739" i="8"/>
  <c r="H739" i="8"/>
  <c r="G739" i="8"/>
  <c r="R739" i="8" s="1"/>
  <c r="F739" i="8"/>
  <c r="E739" i="8"/>
  <c r="D739" i="8"/>
  <c r="Q738" i="8"/>
  <c r="P738" i="8"/>
  <c r="O738" i="8"/>
  <c r="N738" i="8"/>
  <c r="M738" i="8"/>
  <c r="K738" i="8"/>
  <c r="J738" i="8"/>
  <c r="I738" i="8"/>
  <c r="R738" i="8" s="1"/>
  <c r="H738" i="8"/>
  <c r="G738" i="8"/>
  <c r="F738" i="8"/>
  <c r="E738" i="8"/>
  <c r="D738" i="8"/>
  <c r="Q737" i="8"/>
  <c r="P737" i="8"/>
  <c r="O737" i="8"/>
  <c r="N737" i="8"/>
  <c r="M737" i="8"/>
  <c r="K737" i="8"/>
  <c r="J737" i="8"/>
  <c r="I737" i="8"/>
  <c r="H737" i="8"/>
  <c r="G737" i="8"/>
  <c r="F737" i="8"/>
  <c r="E737" i="8"/>
  <c r="D737" i="8"/>
  <c r="Q736" i="8"/>
  <c r="P736" i="8"/>
  <c r="O736" i="8"/>
  <c r="N736" i="8"/>
  <c r="M736" i="8"/>
  <c r="K736" i="8"/>
  <c r="J736" i="8"/>
  <c r="I736" i="8"/>
  <c r="H736" i="8"/>
  <c r="G736" i="8"/>
  <c r="R736" i="8" s="1"/>
  <c r="F736" i="8"/>
  <c r="E736" i="8"/>
  <c r="D736" i="8"/>
  <c r="Q735" i="8"/>
  <c r="P735" i="8"/>
  <c r="O735" i="8"/>
  <c r="N735" i="8"/>
  <c r="M735" i="8"/>
  <c r="K735" i="8"/>
  <c r="J735" i="8"/>
  <c r="I735" i="8"/>
  <c r="R735" i="8" s="1"/>
  <c r="H735" i="8"/>
  <c r="G735" i="8"/>
  <c r="F735" i="8"/>
  <c r="E735" i="8"/>
  <c r="D735" i="8"/>
  <c r="Q734" i="8"/>
  <c r="P734" i="8"/>
  <c r="O734" i="8"/>
  <c r="N734" i="8"/>
  <c r="M734" i="8"/>
  <c r="K734" i="8"/>
  <c r="J734" i="8"/>
  <c r="I734" i="8"/>
  <c r="H734" i="8"/>
  <c r="G734" i="8"/>
  <c r="R734" i="8" s="1"/>
  <c r="F734" i="8"/>
  <c r="E734" i="8"/>
  <c r="D734" i="8"/>
  <c r="Q733" i="8"/>
  <c r="P733" i="8"/>
  <c r="O733" i="8"/>
  <c r="N733" i="8"/>
  <c r="M733" i="8"/>
  <c r="K733" i="8"/>
  <c r="J733" i="8"/>
  <c r="I733" i="8"/>
  <c r="R733" i="8" s="1"/>
  <c r="H733" i="8"/>
  <c r="G733" i="8"/>
  <c r="F733" i="8"/>
  <c r="E733" i="8"/>
  <c r="D733" i="8"/>
  <c r="Q732" i="8"/>
  <c r="P732" i="8"/>
  <c r="O732" i="8"/>
  <c r="N732" i="8"/>
  <c r="M732" i="8"/>
  <c r="K732" i="8"/>
  <c r="J732" i="8"/>
  <c r="I732" i="8"/>
  <c r="H732" i="8"/>
  <c r="G732" i="8"/>
  <c r="R732" i="8" s="1"/>
  <c r="F732" i="8"/>
  <c r="E732" i="8"/>
  <c r="D732" i="8"/>
  <c r="Q731" i="8"/>
  <c r="P731" i="8"/>
  <c r="O731" i="8"/>
  <c r="N731" i="8"/>
  <c r="M731" i="8"/>
  <c r="K731" i="8"/>
  <c r="J731" i="8"/>
  <c r="I731" i="8"/>
  <c r="R731" i="8" s="1"/>
  <c r="H731" i="8"/>
  <c r="G731" i="8"/>
  <c r="F731" i="8"/>
  <c r="E731" i="8"/>
  <c r="D731" i="8"/>
  <c r="Q730" i="8"/>
  <c r="P730" i="8"/>
  <c r="O730" i="8"/>
  <c r="N730" i="8"/>
  <c r="M730" i="8"/>
  <c r="K730" i="8"/>
  <c r="J730" i="8"/>
  <c r="I730" i="8"/>
  <c r="H730" i="8"/>
  <c r="G730" i="8"/>
  <c r="R730" i="8" s="1"/>
  <c r="F730" i="8"/>
  <c r="E730" i="8"/>
  <c r="D730" i="8"/>
  <c r="Q729" i="8"/>
  <c r="P729" i="8"/>
  <c r="O729" i="8"/>
  <c r="N729" i="8"/>
  <c r="M729" i="8"/>
  <c r="K729" i="8"/>
  <c r="J729" i="8"/>
  <c r="I729" i="8"/>
  <c r="R729" i="8" s="1"/>
  <c r="H729" i="8"/>
  <c r="G729" i="8"/>
  <c r="F729" i="8"/>
  <c r="E729" i="8"/>
  <c r="D729" i="8"/>
  <c r="Q728" i="8"/>
  <c r="P728" i="8"/>
  <c r="O728" i="8"/>
  <c r="N728" i="8"/>
  <c r="M728" i="8"/>
  <c r="K728" i="8"/>
  <c r="J728" i="8"/>
  <c r="I728" i="8"/>
  <c r="H728" i="8"/>
  <c r="G728" i="8"/>
  <c r="R728" i="8" s="1"/>
  <c r="F728" i="8"/>
  <c r="E728" i="8"/>
  <c r="D728" i="8"/>
  <c r="Q727" i="8"/>
  <c r="P727" i="8"/>
  <c r="O727" i="8"/>
  <c r="N727" i="8"/>
  <c r="M727" i="8"/>
  <c r="K727" i="8"/>
  <c r="J727" i="8"/>
  <c r="I727" i="8"/>
  <c r="R727" i="8" s="1"/>
  <c r="H727" i="8"/>
  <c r="G727" i="8"/>
  <c r="F727" i="8"/>
  <c r="E727" i="8"/>
  <c r="D727" i="8"/>
  <c r="Q726" i="8"/>
  <c r="P726" i="8"/>
  <c r="O726" i="8"/>
  <c r="N726" i="8"/>
  <c r="M726" i="8"/>
  <c r="K726" i="8"/>
  <c r="J726" i="8"/>
  <c r="I726" i="8"/>
  <c r="H726" i="8"/>
  <c r="G726" i="8"/>
  <c r="R726" i="8" s="1"/>
  <c r="F726" i="8"/>
  <c r="E726" i="8"/>
  <c r="D726" i="8"/>
  <c r="Q725" i="8"/>
  <c r="P725" i="8"/>
  <c r="O725" i="8"/>
  <c r="N725" i="8"/>
  <c r="M725" i="8"/>
  <c r="K725" i="8"/>
  <c r="J725" i="8"/>
  <c r="I725" i="8"/>
  <c r="R725" i="8" s="1"/>
  <c r="H725" i="8"/>
  <c r="G725" i="8"/>
  <c r="F725" i="8"/>
  <c r="E725" i="8"/>
  <c r="D725" i="8"/>
  <c r="Q724" i="8"/>
  <c r="P724" i="8"/>
  <c r="O724" i="8"/>
  <c r="N724" i="8"/>
  <c r="M724" i="8"/>
  <c r="K724" i="8"/>
  <c r="J724" i="8"/>
  <c r="I724" i="8"/>
  <c r="H724" i="8"/>
  <c r="G724" i="8"/>
  <c r="R724" i="8" s="1"/>
  <c r="F724" i="8"/>
  <c r="E724" i="8"/>
  <c r="D724" i="8"/>
  <c r="Q723" i="8"/>
  <c r="P723" i="8"/>
  <c r="O723" i="8"/>
  <c r="N723" i="8"/>
  <c r="M723" i="8"/>
  <c r="K723" i="8"/>
  <c r="J723" i="8"/>
  <c r="I723" i="8"/>
  <c r="R723" i="8" s="1"/>
  <c r="H723" i="8"/>
  <c r="G723" i="8"/>
  <c r="F723" i="8"/>
  <c r="E723" i="8"/>
  <c r="D723" i="8"/>
  <c r="Q722" i="8"/>
  <c r="P722" i="8"/>
  <c r="O722" i="8"/>
  <c r="N722" i="8"/>
  <c r="M722" i="8"/>
  <c r="K722" i="8"/>
  <c r="J722" i="8"/>
  <c r="I722" i="8"/>
  <c r="H722" i="8"/>
  <c r="G722" i="8"/>
  <c r="R722" i="8" s="1"/>
  <c r="F722" i="8"/>
  <c r="E722" i="8"/>
  <c r="D722" i="8"/>
  <c r="Q721" i="8"/>
  <c r="P721" i="8"/>
  <c r="O721" i="8"/>
  <c r="N721" i="8"/>
  <c r="M721" i="8"/>
  <c r="K721" i="8"/>
  <c r="J721" i="8"/>
  <c r="I721" i="8"/>
  <c r="R721" i="8" s="1"/>
  <c r="H721" i="8"/>
  <c r="G721" i="8"/>
  <c r="F721" i="8"/>
  <c r="E721" i="8"/>
  <c r="D721" i="8"/>
  <c r="Q720" i="8"/>
  <c r="P720" i="8"/>
  <c r="O720" i="8"/>
  <c r="N720" i="8"/>
  <c r="M720" i="8"/>
  <c r="K720" i="8"/>
  <c r="J720" i="8"/>
  <c r="I720" i="8"/>
  <c r="H720" i="8"/>
  <c r="G720" i="8"/>
  <c r="R720" i="8" s="1"/>
  <c r="F720" i="8"/>
  <c r="E720" i="8"/>
  <c r="D720" i="8"/>
  <c r="Q719" i="8"/>
  <c r="P719" i="8"/>
  <c r="O719" i="8"/>
  <c r="N719" i="8"/>
  <c r="M719" i="8"/>
  <c r="K719" i="8"/>
  <c r="J719" i="8"/>
  <c r="I719" i="8"/>
  <c r="R719" i="8" s="1"/>
  <c r="H719" i="8"/>
  <c r="G719" i="8"/>
  <c r="F719" i="8"/>
  <c r="E719" i="8"/>
  <c r="D719" i="8"/>
  <c r="Q718" i="8"/>
  <c r="P718" i="8"/>
  <c r="O718" i="8"/>
  <c r="N718" i="8"/>
  <c r="M718" i="8"/>
  <c r="K718" i="8"/>
  <c r="J718" i="8"/>
  <c r="I718" i="8"/>
  <c r="H718" i="8"/>
  <c r="G718" i="8"/>
  <c r="R718" i="8" s="1"/>
  <c r="F718" i="8"/>
  <c r="E718" i="8"/>
  <c r="D718" i="8"/>
  <c r="Q717" i="8"/>
  <c r="P717" i="8"/>
  <c r="O717" i="8"/>
  <c r="N717" i="8"/>
  <c r="M717" i="8"/>
  <c r="K717" i="8"/>
  <c r="J717" i="8"/>
  <c r="I717" i="8"/>
  <c r="R717" i="8" s="1"/>
  <c r="H717" i="8"/>
  <c r="G717" i="8"/>
  <c r="F717" i="8"/>
  <c r="E717" i="8"/>
  <c r="D717" i="8"/>
  <c r="Q716" i="8"/>
  <c r="P716" i="8"/>
  <c r="O716" i="8"/>
  <c r="N716" i="8"/>
  <c r="M716" i="8"/>
  <c r="K716" i="8"/>
  <c r="J716" i="8"/>
  <c r="I716" i="8"/>
  <c r="H716" i="8"/>
  <c r="G716" i="8"/>
  <c r="R716" i="8" s="1"/>
  <c r="F716" i="8"/>
  <c r="E716" i="8"/>
  <c r="D716" i="8"/>
  <c r="Q715" i="8"/>
  <c r="P715" i="8"/>
  <c r="O715" i="8"/>
  <c r="N715" i="8"/>
  <c r="M715" i="8"/>
  <c r="K715" i="8"/>
  <c r="J715" i="8"/>
  <c r="I715" i="8"/>
  <c r="R715" i="8" s="1"/>
  <c r="H715" i="8"/>
  <c r="G715" i="8"/>
  <c r="F715" i="8"/>
  <c r="E715" i="8"/>
  <c r="D715" i="8"/>
  <c r="Q714" i="8"/>
  <c r="P714" i="8"/>
  <c r="O714" i="8"/>
  <c r="N714" i="8"/>
  <c r="M714" i="8"/>
  <c r="K714" i="8"/>
  <c r="J714" i="8"/>
  <c r="I714" i="8"/>
  <c r="H714" i="8"/>
  <c r="G714" i="8"/>
  <c r="R714" i="8" s="1"/>
  <c r="F714" i="8"/>
  <c r="E714" i="8"/>
  <c r="D714" i="8"/>
  <c r="Q713" i="8"/>
  <c r="P713" i="8"/>
  <c r="O713" i="8"/>
  <c r="N713" i="8"/>
  <c r="M713" i="8"/>
  <c r="K713" i="8"/>
  <c r="J713" i="8"/>
  <c r="I713" i="8"/>
  <c r="R713" i="8" s="1"/>
  <c r="H713" i="8"/>
  <c r="G713" i="8"/>
  <c r="F713" i="8"/>
  <c r="E713" i="8"/>
  <c r="D713" i="8"/>
  <c r="Q712" i="8"/>
  <c r="P712" i="8"/>
  <c r="O712" i="8"/>
  <c r="N712" i="8"/>
  <c r="M712" i="8"/>
  <c r="K712" i="8"/>
  <c r="J712" i="8"/>
  <c r="I712" i="8"/>
  <c r="H712" i="8"/>
  <c r="G712" i="8"/>
  <c r="R712" i="8" s="1"/>
  <c r="F712" i="8"/>
  <c r="E712" i="8"/>
  <c r="D712" i="8"/>
  <c r="Q711" i="8"/>
  <c r="P711" i="8"/>
  <c r="O711" i="8"/>
  <c r="N711" i="8"/>
  <c r="M711" i="8"/>
  <c r="K711" i="8"/>
  <c r="J711" i="8"/>
  <c r="I711" i="8"/>
  <c r="R711" i="8" s="1"/>
  <c r="H711" i="8"/>
  <c r="G711" i="8"/>
  <c r="F711" i="8"/>
  <c r="E711" i="8"/>
  <c r="D711" i="8"/>
  <c r="Q710" i="8"/>
  <c r="P710" i="8"/>
  <c r="O710" i="8"/>
  <c r="N710" i="8"/>
  <c r="M710" i="8"/>
  <c r="K710" i="8"/>
  <c r="J710" i="8"/>
  <c r="I710" i="8"/>
  <c r="H710" i="8"/>
  <c r="G710" i="8"/>
  <c r="R710" i="8" s="1"/>
  <c r="F710" i="8"/>
  <c r="E710" i="8"/>
  <c r="D710" i="8"/>
  <c r="Q709" i="8"/>
  <c r="P709" i="8"/>
  <c r="O709" i="8"/>
  <c r="N709" i="8"/>
  <c r="M709" i="8"/>
  <c r="K709" i="8"/>
  <c r="J709" i="8"/>
  <c r="I709" i="8"/>
  <c r="R709" i="8" s="1"/>
  <c r="H709" i="8"/>
  <c r="G709" i="8"/>
  <c r="F709" i="8"/>
  <c r="E709" i="8"/>
  <c r="D709" i="8"/>
  <c r="Q708" i="8"/>
  <c r="P708" i="8"/>
  <c r="O708" i="8"/>
  <c r="N708" i="8"/>
  <c r="M708" i="8"/>
  <c r="K708" i="8"/>
  <c r="J708" i="8"/>
  <c r="I708" i="8"/>
  <c r="H708" i="8"/>
  <c r="G708" i="8"/>
  <c r="R708" i="8" s="1"/>
  <c r="F708" i="8"/>
  <c r="E708" i="8"/>
  <c r="D708" i="8"/>
  <c r="Q707" i="8"/>
  <c r="P707" i="8"/>
  <c r="O707" i="8"/>
  <c r="N707" i="8"/>
  <c r="M707" i="8"/>
  <c r="K707" i="8"/>
  <c r="J707" i="8"/>
  <c r="I707" i="8"/>
  <c r="R707" i="8" s="1"/>
  <c r="H707" i="8"/>
  <c r="G707" i="8"/>
  <c r="F707" i="8"/>
  <c r="E707" i="8"/>
  <c r="D707" i="8"/>
  <c r="Q706" i="8"/>
  <c r="P706" i="8"/>
  <c r="O706" i="8"/>
  <c r="N706" i="8"/>
  <c r="M706" i="8"/>
  <c r="K706" i="8"/>
  <c r="J706" i="8"/>
  <c r="I706" i="8"/>
  <c r="H706" i="8"/>
  <c r="G706" i="8"/>
  <c r="R706" i="8" s="1"/>
  <c r="F706" i="8"/>
  <c r="E706" i="8"/>
  <c r="D706" i="8"/>
  <c r="Q705" i="8"/>
  <c r="P705" i="8"/>
  <c r="O705" i="8"/>
  <c r="N705" i="8"/>
  <c r="M705" i="8"/>
  <c r="K705" i="8"/>
  <c r="J705" i="8"/>
  <c r="I705" i="8"/>
  <c r="R705" i="8" s="1"/>
  <c r="H705" i="8"/>
  <c r="G705" i="8"/>
  <c r="F705" i="8"/>
  <c r="E705" i="8"/>
  <c r="D705" i="8"/>
  <c r="Q704" i="8"/>
  <c r="P704" i="8"/>
  <c r="O704" i="8"/>
  <c r="N704" i="8"/>
  <c r="M704" i="8"/>
  <c r="K704" i="8"/>
  <c r="J704" i="8"/>
  <c r="I704" i="8"/>
  <c r="H704" i="8"/>
  <c r="G704" i="8"/>
  <c r="R704" i="8" s="1"/>
  <c r="F704" i="8"/>
  <c r="E704" i="8"/>
  <c r="D704" i="8"/>
  <c r="Q703" i="8"/>
  <c r="P703" i="8"/>
  <c r="O703" i="8"/>
  <c r="N703" i="8"/>
  <c r="M703" i="8"/>
  <c r="K703" i="8"/>
  <c r="J703" i="8"/>
  <c r="I703" i="8"/>
  <c r="R703" i="8" s="1"/>
  <c r="H703" i="8"/>
  <c r="G703" i="8"/>
  <c r="F703" i="8"/>
  <c r="E703" i="8"/>
  <c r="D703" i="8"/>
  <c r="Q702" i="8"/>
  <c r="P702" i="8"/>
  <c r="O702" i="8"/>
  <c r="N702" i="8"/>
  <c r="M702" i="8"/>
  <c r="K702" i="8"/>
  <c r="J702" i="8"/>
  <c r="I702" i="8"/>
  <c r="H702" i="8"/>
  <c r="G702" i="8"/>
  <c r="R702" i="8" s="1"/>
  <c r="F702" i="8"/>
  <c r="E702" i="8"/>
  <c r="D702" i="8"/>
  <c r="Q701" i="8"/>
  <c r="P701" i="8"/>
  <c r="O701" i="8"/>
  <c r="N701" i="8"/>
  <c r="M701" i="8"/>
  <c r="K701" i="8"/>
  <c r="J701" i="8"/>
  <c r="I701" i="8"/>
  <c r="R701" i="8" s="1"/>
  <c r="H701" i="8"/>
  <c r="G701" i="8"/>
  <c r="F701" i="8"/>
  <c r="E701" i="8"/>
  <c r="D701" i="8"/>
  <c r="Q700" i="8"/>
  <c r="P700" i="8"/>
  <c r="O700" i="8"/>
  <c r="N700" i="8"/>
  <c r="M700" i="8"/>
  <c r="K700" i="8"/>
  <c r="J700" i="8"/>
  <c r="I700" i="8"/>
  <c r="H700" i="8"/>
  <c r="G700" i="8"/>
  <c r="R700" i="8" s="1"/>
  <c r="F700" i="8"/>
  <c r="E700" i="8"/>
  <c r="D700" i="8"/>
  <c r="Q699" i="8"/>
  <c r="P699" i="8"/>
  <c r="O699" i="8"/>
  <c r="N699" i="8"/>
  <c r="M699" i="8"/>
  <c r="K699" i="8"/>
  <c r="J699" i="8"/>
  <c r="I699" i="8"/>
  <c r="R699" i="8" s="1"/>
  <c r="H699" i="8"/>
  <c r="G699" i="8"/>
  <c r="F699" i="8"/>
  <c r="E699" i="8"/>
  <c r="D699" i="8"/>
  <c r="Q698" i="8"/>
  <c r="P698" i="8"/>
  <c r="O698" i="8"/>
  <c r="N698" i="8"/>
  <c r="M698" i="8"/>
  <c r="K698" i="8"/>
  <c r="J698" i="8"/>
  <c r="I698" i="8"/>
  <c r="H698" i="8"/>
  <c r="G698" i="8"/>
  <c r="R698" i="8" s="1"/>
  <c r="F698" i="8"/>
  <c r="E698" i="8"/>
  <c r="D698" i="8"/>
  <c r="Q697" i="8"/>
  <c r="P697" i="8"/>
  <c r="O697" i="8"/>
  <c r="N697" i="8"/>
  <c r="M697" i="8"/>
  <c r="K697" i="8"/>
  <c r="J697" i="8"/>
  <c r="I697" i="8"/>
  <c r="R697" i="8" s="1"/>
  <c r="H697" i="8"/>
  <c r="G697" i="8"/>
  <c r="F697" i="8"/>
  <c r="E697" i="8"/>
  <c r="D697" i="8"/>
  <c r="Q696" i="8"/>
  <c r="P696" i="8"/>
  <c r="O696" i="8"/>
  <c r="N696" i="8"/>
  <c r="M696" i="8"/>
  <c r="K696" i="8"/>
  <c r="J696" i="8"/>
  <c r="I696" i="8"/>
  <c r="H696" i="8"/>
  <c r="G696" i="8"/>
  <c r="R696" i="8" s="1"/>
  <c r="F696" i="8"/>
  <c r="E696" i="8"/>
  <c r="D696" i="8"/>
  <c r="Q695" i="8"/>
  <c r="P695" i="8"/>
  <c r="O695" i="8"/>
  <c r="N695" i="8"/>
  <c r="M695" i="8"/>
  <c r="K695" i="8"/>
  <c r="J695" i="8"/>
  <c r="I695" i="8"/>
  <c r="R695" i="8" s="1"/>
  <c r="H695" i="8"/>
  <c r="G695" i="8"/>
  <c r="F695" i="8"/>
  <c r="E695" i="8"/>
  <c r="D695" i="8"/>
  <c r="Q694" i="8"/>
  <c r="P694" i="8"/>
  <c r="O694" i="8"/>
  <c r="N694" i="8"/>
  <c r="M694" i="8"/>
  <c r="K694" i="8"/>
  <c r="J694" i="8"/>
  <c r="I694" i="8"/>
  <c r="H694" i="8"/>
  <c r="G694" i="8"/>
  <c r="R694" i="8" s="1"/>
  <c r="F694" i="8"/>
  <c r="E694" i="8"/>
  <c r="D694" i="8"/>
  <c r="Q693" i="8"/>
  <c r="P693" i="8"/>
  <c r="O693" i="8"/>
  <c r="N693" i="8"/>
  <c r="M693" i="8"/>
  <c r="K693" i="8"/>
  <c r="J693" i="8"/>
  <c r="I693" i="8"/>
  <c r="R693" i="8" s="1"/>
  <c r="H693" i="8"/>
  <c r="G693" i="8"/>
  <c r="F693" i="8"/>
  <c r="E693" i="8"/>
  <c r="D693" i="8"/>
  <c r="Q692" i="8"/>
  <c r="P692" i="8"/>
  <c r="O692" i="8"/>
  <c r="N692" i="8"/>
  <c r="M692" i="8"/>
  <c r="K692" i="8"/>
  <c r="J692" i="8"/>
  <c r="I692" i="8"/>
  <c r="H692" i="8"/>
  <c r="G692" i="8"/>
  <c r="R692" i="8" s="1"/>
  <c r="F692" i="8"/>
  <c r="E692" i="8"/>
  <c r="D692" i="8"/>
  <c r="Q691" i="8"/>
  <c r="P691" i="8"/>
  <c r="O691" i="8"/>
  <c r="N691" i="8"/>
  <c r="M691" i="8"/>
  <c r="K691" i="8"/>
  <c r="J691" i="8"/>
  <c r="I691" i="8"/>
  <c r="R691" i="8" s="1"/>
  <c r="H691" i="8"/>
  <c r="G691" i="8"/>
  <c r="F691" i="8"/>
  <c r="E691" i="8"/>
  <c r="D691" i="8"/>
  <c r="Q690" i="8"/>
  <c r="P690" i="8"/>
  <c r="O690" i="8"/>
  <c r="N690" i="8"/>
  <c r="M690" i="8"/>
  <c r="K690" i="8"/>
  <c r="J690" i="8"/>
  <c r="I690" i="8"/>
  <c r="H690" i="8"/>
  <c r="G690" i="8"/>
  <c r="R690" i="8" s="1"/>
  <c r="F690" i="8"/>
  <c r="E690" i="8"/>
  <c r="D690" i="8"/>
  <c r="Q689" i="8"/>
  <c r="P689" i="8"/>
  <c r="O689" i="8"/>
  <c r="N689" i="8"/>
  <c r="M689" i="8"/>
  <c r="K689" i="8"/>
  <c r="J689" i="8"/>
  <c r="I689" i="8"/>
  <c r="R689" i="8" s="1"/>
  <c r="H689" i="8"/>
  <c r="G689" i="8"/>
  <c r="F689" i="8"/>
  <c r="E689" i="8"/>
  <c r="D689" i="8"/>
  <c r="Q688" i="8"/>
  <c r="P688" i="8"/>
  <c r="O688" i="8"/>
  <c r="N688" i="8"/>
  <c r="M688" i="8"/>
  <c r="K688" i="8"/>
  <c r="J688" i="8"/>
  <c r="I688" i="8"/>
  <c r="H688" i="8"/>
  <c r="G688" i="8"/>
  <c r="R688" i="8" s="1"/>
  <c r="F688" i="8"/>
  <c r="E688" i="8"/>
  <c r="D688" i="8"/>
  <c r="Q687" i="8"/>
  <c r="P687" i="8"/>
  <c r="O687" i="8"/>
  <c r="N687" i="8"/>
  <c r="M687" i="8"/>
  <c r="K687" i="8"/>
  <c r="J687" i="8"/>
  <c r="I687" i="8"/>
  <c r="R687" i="8" s="1"/>
  <c r="H687" i="8"/>
  <c r="G687" i="8"/>
  <c r="F687" i="8"/>
  <c r="E687" i="8"/>
  <c r="D687" i="8"/>
  <c r="Q686" i="8"/>
  <c r="P686" i="8"/>
  <c r="O686" i="8"/>
  <c r="N686" i="8"/>
  <c r="M686" i="8"/>
  <c r="K686" i="8"/>
  <c r="J686" i="8"/>
  <c r="I686" i="8"/>
  <c r="H686" i="8"/>
  <c r="G686" i="8"/>
  <c r="R686" i="8" s="1"/>
  <c r="F686" i="8"/>
  <c r="E686" i="8"/>
  <c r="D686" i="8"/>
  <c r="Q685" i="8"/>
  <c r="P685" i="8"/>
  <c r="O685" i="8"/>
  <c r="N685" i="8"/>
  <c r="M685" i="8"/>
  <c r="K685" i="8"/>
  <c r="J685" i="8"/>
  <c r="I685" i="8"/>
  <c r="R685" i="8" s="1"/>
  <c r="H685" i="8"/>
  <c r="G685" i="8"/>
  <c r="F685" i="8"/>
  <c r="E685" i="8"/>
  <c r="D685" i="8"/>
  <c r="Q684" i="8"/>
  <c r="P684" i="8"/>
  <c r="O684" i="8"/>
  <c r="N684" i="8"/>
  <c r="M684" i="8"/>
  <c r="K684" i="8"/>
  <c r="J684" i="8"/>
  <c r="I684" i="8"/>
  <c r="H684" i="8"/>
  <c r="G684" i="8"/>
  <c r="R684" i="8" s="1"/>
  <c r="F684" i="8"/>
  <c r="E684" i="8"/>
  <c r="D684" i="8"/>
  <c r="Q683" i="8"/>
  <c r="P683" i="8"/>
  <c r="O683" i="8"/>
  <c r="N683" i="8"/>
  <c r="M683" i="8"/>
  <c r="K683" i="8"/>
  <c r="J683" i="8"/>
  <c r="I683" i="8"/>
  <c r="R683" i="8" s="1"/>
  <c r="H683" i="8"/>
  <c r="G683" i="8"/>
  <c r="F683" i="8"/>
  <c r="E683" i="8"/>
  <c r="D683" i="8"/>
  <c r="Q682" i="8"/>
  <c r="P682" i="8"/>
  <c r="O682" i="8"/>
  <c r="N682" i="8"/>
  <c r="M682" i="8"/>
  <c r="K682" i="8"/>
  <c r="J682" i="8"/>
  <c r="I682" i="8"/>
  <c r="H682" i="8"/>
  <c r="G682" i="8"/>
  <c r="R682" i="8" s="1"/>
  <c r="F682" i="8"/>
  <c r="E682" i="8"/>
  <c r="D682" i="8"/>
  <c r="Q681" i="8"/>
  <c r="P681" i="8"/>
  <c r="O681" i="8"/>
  <c r="N681" i="8"/>
  <c r="M681" i="8"/>
  <c r="K681" i="8"/>
  <c r="J681" i="8"/>
  <c r="I681" i="8"/>
  <c r="R681" i="8" s="1"/>
  <c r="H681" i="8"/>
  <c r="G681" i="8"/>
  <c r="F681" i="8"/>
  <c r="E681" i="8"/>
  <c r="D681" i="8"/>
  <c r="Q680" i="8"/>
  <c r="P680" i="8"/>
  <c r="O680" i="8"/>
  <c r="N680" i="8"/>
  <c r="M680" i="8"/>
  <c r="K680" i="8"/>
  <c r="J680" i="8"/>
  <c r="I680" i="8"/>
  <c r="H680" i="8"/>
  <c r="G680" i="8"/>
  <c r="R680" i="8" s="1"/>
  <c r="F680" i="8"/>
  <c r="E680" i="8"/>
  <c r="D680" i="8"/>
  <c r="Q679" i="8"/>
  <c r="P679" i="8"/>
  <c r="O679" i="8"/>
  <c r="N679" i="8"/>
  <c r="M679" i="8"/>
  <c r="K679" i="8"/>
  <c r="J679" i="8"/>
  <c r="I679" i="8"/>
  <c r="R679" i="8" s="1"/>
  <c r="H679" i="8"/>
  <c r="G679" i="8"/>
  <c r="F679" i="8"/>
  <c r="E679" i="8"/>
  <c r="D679" i="8"/>
  <c r="Q678" i="8"/>
  <c r="P678" i="8"/>
  <c r="O678" i="8"/>
  <c r="N678" i="8"/>
  <c r="M678" i="8"/>
  <c r="K678" i="8"/>
  <c r="J678" i="8"/>
  <c r="I678" i="8"/>
  <c r="H678" i="8"/>
  <c r="G678" i="8"/>
  <c r="R678" i="8" s="1"/>
  <c r="F678" i="8"/>
  <c r="E678" i="8"/>
  <c r="D678" i="8"/>
  <c r="Q677" i="8"/>
  <c r="P677" i="8"/>
  <c r="O677" i="8"/>
  <c r="N677" i="8"/>
  <c r="M677" i="8"/>
  <c r="K677" i="8"/>
  <c r="J677" i="8"/>
  <c r="I677" i="8"/>
  <c r="R677" i="8" s="1"/>
  <c r="H677" i="8"/>
  <c r="G677" i="8"/>
  <c r="F677" i="8"/>
  <c r="E677" i="8"/>
  <c r="D677" i="8"/>
  <c r="Q676" i="8"/>
  <c r="P676" i="8"/>
  <c r="O676" i="8"/>
  <c r="N676" i="8"/>
  <c r="M676" i="8"/>
  <c r="K676" i="8"/>
  <c r="J676" i="8"/>
  <c r="I676" i="8"/>
  <c r="H676" i="8"/>
  <c r="G676" i="8"/>
  <c r="R676" i="8" s="1"/>
  <c r="F676" i="8"/>
  <c r="E676" i="8"/>
  <c r="D676" i="8"/>
  <c r="Q675" i="8"/>
  <c r="P675" i="8"/>
  <c r="O675" i="8"/>
  <c r="N675" i="8"/>
  <c r="M675" i="8"/>
  <c r="K675" i="8"/>
  <c r="J675" i="8"/>
  <c r="I675" i="8"/>
  <c r="R675" i="8" s="1"/>
  <c r="H675" i="8"/>
  <c r="G675" i="8"/>
  <c r="F675" i="8"/>
  <c r="E675" i="8"/>
  <c r="D675" i="8"/>
  <c r="Q674" i="8"/>
  <c r="P674" i="8"/>
  <c r="O674" i="8"/>
  <c r="N674" i="8"/>
  <c r="M674" i="8"/>
  <c r="K674" i="8"/>
  <c r="J674" i="8"/>
  <c r="I674" i="8"/>
  <c r="H674" i="8"/>
  <c r="G674" i="8"/>
  <c r="R674" i="8" s="1"/>
  <c r="F674" i="8"/>
  <c r="E674" i="8"/>
  <c r="D674" i="8"/>
  <c r="Q673" i="8"/>
  <c r="P673" i="8"/>
  <c r="O673" i="8"/>
  <c r="N673" i="8"/>
  <c r="M673" i="8"/>
  <c r="K673" i="8"/>
  <c r="J673" i="8"/>
  <c r="I673" i="8"/>
  <c r="R673" i="8" s="1"/>
  <c r="H673" i="8"/>
  <c r="G673" i="8"/>
  <c r="F673" i="8"/>
  <c r="E673" i="8"/>
  <c r="D673" i="8"/>
  <c r="Q672" i="8"/>
  <c r="P672" i="8"/>
  <c r="O672" i="8"/>
  <c r="N672" i="8"/>
  <c r="M672" i="8"/>
  <c r="K672" i="8"/>
  <c r="J672" i="8"/>
  <c r="I672" i="8"/>
  <c r="H672" i="8"/>
  <c r="G672" i="8"/>
  <c r="R672" i="8" s="1"/>
  <c r="F672" i="8"/>
  <c r="E672" i="8"/>
  <c r="D672" i="8"/>
  <c r="Q671" i="8"/>
  <c r="P671" i="8"/>
  <c r="O671" i="8"/>
  <c r="N671" i="8"/>
  <c r="M671" i="8"/>
  <c r="K671" i="8"/>
  <c r="J671" i="8"/>
  <c r="I671" i="8"/>
  <c r="R671" i="8" s="1"/>
  <c r="H671" i="8"/>
  <c r="G671" i="8"/>
  <c r="F671" i="8"/>
  <c r="E671" i="8"/>
  <c r="D671" i="8"/>
  <c r="Q670" i="8"/>
  <c r="P670" i="8"/>
  <c r="O670" i="8"/>
  <c r="N670" i="8"/>
  <c r="M670" i="8"/>
  <c r="K670" i="8"/>
  <c r="J670" i="8"/>
  <c r="I670" i="8"/>
  <c r="H670" i="8"/>
  <c r="G670" i="8"/>
  <c r="R670" i="8" s="1"/>
  <c r="F670" i="8"/>
  <c r="E670" i="8"/>
  <c r="D670" i="8"/>
  <c r="Q669" i="8"/>
  <c r="P669" i="8"/>
  <c r="O669" i="8"/>
  <c r="N669" i="8"/>
  <c r="M669" i="8"/>
  <c r="K669" i="8"/>
  <c r="J669" i="8"/>
  <c r="I669" i="8"/>
  <c r="R669" i="8" s="1"/>
  <c r="H669" i="8"/>
  <c r="G669" i="8"/>
  <c r="F669" i="8"/>
  <c r="E669" i="8"/>
  <c r="D669" i="8"/>
  <c r="Q668" i="8"/>
  <c r="P668" i="8"/>
  <c r="O668" i="8"/>
  <c r="N668" i="8"/>
  <c r="M668" i="8"/>
  <c r="K668" i="8"/>
  <c r="J668" i="8"/>
  <c r="I668" i="8"/>
  <c r="H668" i="8"/>
  <c r="G668" i="8"/>
  <c r="R668" i="8" s="1"/>
  <c r="F668" i="8"/>
  <c r="E668" i="8"/>
  <c r="D668" i="8"/>
  <c r="Q667" i="8"/>
  <c r="P667" i="8"/>
  <c r="O667" i="8"/>
  <c r="N667" i="8"/>
  <c r="M667" i="8"/>
  <c r="K667" i="8"/>
  <c r="J667" i="8"/>
  <c r="I667" i="8"/>
  <c r="R667" i="8" s="1"/>
  <c r="H667" i="8"/>
  <c r="G667" i="8"/>
  <c r="F667" i="8"/>
  <c r="E667" i="8"/>
  <c r="D667" i="8"/>
  <c r="Q666" i="8"/>
  <c r="P666" i="8"/>
  <c r="O666" i="8"/>
  <c r="N666" i="8"/>
  <c r="M666" i="8"/>
  <c r="K666" i="8"/>
  <c r="J666" i="8"/>
  <c r="I666" i="8"/>
  <c r="H666" i="8"/>
  <c r="G666" i="8"/>
  <c r="R666" i="8" s="1"/>
  <c r="F666" i="8"/>
  <c r="E666" i="8"/>
  <c r="D666" i="8"/>
  <c r="Q665" i="8"/>
  <c r="P665" i="8"/>
  <c r="O665" i="8"/>
  <c r="N665" i="8"/>
  <c r="M665" i="8"/>
  <c r="K665" i="8"/>
  <c r="J665" i="8"/>
  <c r="I665" i="8"/>
  <c r="R665" i="8" s="1"/>
  <c r="H665" i="8"/>
  <c r="G665" i="8"/>
  <c r="F665" i="8"/>
  <c r="E665" i="8"/>
  <c r="D665" i="8"/>
  <c r="Q664" i="8"/>
  <c r="P664" i="8"/>
  <c r="O664" i="8"/>
  <c r="N664" i="8"/>
  <c r="M664" i="8"/>
  <c r="K664" i="8"/>
  <c r="J664" i="8"/>
  <c r="I664" i="8"/>
  <c r="H664" i="8"/>
  <c r="G664" i="8"/>
  <c r="R664" i="8" s="1"/>
  <c r="F664" i="8"/>
  <c r="E664" i="8"/>
  <c r="D664" i="8"/>
  <c r="Q663" i="8"/>
  <c r="P663" i="8"/>
  <c r="O663" i="8"/>
  <c r="N663" i="8"/>
  <c r="M663" i="8"/>
  <c r="K663" i="8"/>
  <c r="J663" i="8"/>
  <c r="I663" i="8"/>
  <c r="R663" i="8" s="1"/>
  <c r="H663" i="8"/>
  <c r="G663" i="8"/>
  <c r="F663" i="8"/>
  <c r="E663" i="8"/>
  <c r="D663" i="8"/>
  <c r="Q662" i="8"/>
  <c r="P662" i="8"/>
  <c r="O662" i="8"/>
  <c r="N662" i="8"/>
  <c r="M662" i="8"/>
  <c r="K662" i="8"/>
  <c r="J662" i="8"/>
  <c r="I662" i="8"/>
  <c r="H662" i="8"/>
  <c r="G662" i="8"/>
  <c r="R662" i="8" s="1"/>
  <c r="F662" i="8"/>
  <c r="E662" i="8"/>
  <c r="D662" i="8"/>
  <c r="Q661" i="8"/>
  <c r="P661" i="8"/>
  <c r="O661" i="8"/>
  <c r="N661" i="8"/>
  <c r="M661" i="8"/>
  <c r="K661" i="8"/>
  <c r="J661" i="8"/>
  <c r="I661" i="8"/>
  <c r="R661" i="8" s="1"/>
  <c r="H661" i="8"/>
  <c r="G661" i="8"/>
  <c r="F661" i="8"/>
  <c r="E661" i="8"/>
  <c r="D661" i="8"/>
  <c r="Q660" i="8"/>
  <c r="P660" i="8"/>
  <c r="O660" i="8"/>
  <c r="N660" i="8"/>
  <c r="M660" i="8"/>
  <c r="K660" i="8"/>
  <c r="J660" i="8"/>
  <c r="I660" i="8"/>
  <c r="H660" i="8"/>
  <c r="G660" i="8"/>
  <c r="R660" i="8" s="1"/>
  <c r="F660" i="8"/>
  <c r="E660" i="8"/>
  <c r="D660" i="8"/>
  <c r="Q659" i="8"/>
  <c r="P659" i="8"/>
  <c r="O659" i="8"/>
  <c r="N659" i="8"/>
  <c r="M659" i="8"/>
  <c r="K659" i="8"/>
  <c r="J659" i="8"/>
  <c r="I659" i="8"/>
  <c r="R659" i="8" s="1"/>
  <c r="H659" i="8"/>
  <c r="G659" i="8"/>
  <c r="F659" i="8"/>
  <c r="E659" i="8"/>
  <c r="D659" i="8"/>
  <c r="Q658" i="8"/>
  <c r="P658" i="8"/>
  <c r="O658" i="8"/>
  <c r="N658" i="8"/>
  <c r="M658" i="8"/>
  <c r="K658" i="8"/>
  <c r="J658" i="8"/>
  <c r="I658" i="8"/>
  <c r="H658" i="8"/>
  <c r="G658" i="8"/>
  <c r="R658" i="8" s="1"/>
  <c r="F658" i="8"/>
  <c r="E658" i="8"/>
  <c r="D658" i="8"/>
  <c r="Q657" i="8"/>
  <c r="P657" i="8"/>
  <c r="O657" i="8"/>
  <c r="N657" i="8"/>
  <c r="M657" i="8"/>
  <c r="K657" i="8"/>
  <c r="J657" i="8"/>
  <c r="I657" i="8"/>
  <c r="R657" i="8" s="1"/>
  <c r="H657" i="8"/>
  <c r="G657" i="8"/>
  <c r="F657" i="8"/>
  <c r="E657" i="8"/>
  <c r="D657" i="8"/>
  <c r="Q656" i="8"/>
  <c r="P656" i="8"/>
  <c r="O656" i="8"/>
  <c r="N656" i="8"/>
  <c r="M656" i="8"/>
  <c r="K656" i="8"/>
  <c r="J656" i="8"/>
  <c r="I656" i="8"/>
  <c r="H656" i="8"/>
  <c r="G656" i="8"/>
  <c r="R656" i="8" s="1"/>
  <c r="F656" i="8"/>
  <c r="E656" i="8"/>
  <c r="D656" i="8"/>
  <c r="Q655" i="8"/>
  <c r="P655" i="8"/>
  <c r="O655" i="8"/>
  <c r="N655" i="8"/>
  <c r="M655" i="8"/>
  <c r="K655" i="8"/>
  <c r="J655" i="8"/>
  <c r="I655" i="8"/>
  <c r="R655" i="8" s="1"/>
  <c r="H655" i="8"/>
  <c r="G655" i="8"/>
  <c r="F655" i="8"/>
  <c r="E655" i="8"/>
  <c r="D655" i="8"/>
  <c r="Q654" i="8"/>
  <c r="P654" i="8"/>
  <c r="O654" i="8"/>
  <c r="N654" i="8"/>
  <c r="M654" i="8"/>
  <c r="K654" i="8"/>
  <c r="J654" i="8"/>
  <c r="I654" i="8"/>
  <c r="H654" i="8"/>
  <c r="G654" i="8"/>
  <c r="R654" i="8" s="1"/>
  <c r="F654" i="8"/>
  <c r="E654" i="8"/>
  <c r="D654" i="8"/>
  <c r="Q653" i="8"/>
  <c r="P653" i="8"/>
  <c r="O653" i="8"/>
  <c r="N653" i="8"/>
  <c r="M653" i="8"/>
  <c r="K653" i="8"/>
  <c r="J653" i="8"/>
  <c r="I653" i="8"/>
  <c r="R653" i="8" s="1"/>
  <c r="H653" i="8"/>
  <c r="G653" i="8"/>
  <c r="F653" i="8"/>
  <c r="E653" i="8"/>
  <c r="D653" i="8"/>
  <c r="Q652" i="8"/>
  <c r="P652" i="8"/>
  <c r="O652" i="8"/>
  <c r="N652" i="8"/>
  <c r="M652" i="8"/>
  <c r="K652" i="8"/>
  <c r="J652" i="8"/>
  <c r="I652" i="8"/>
  <c r="H652" i="8"/>
  <c r="G652" i="8"/>
  <c r="R652" i="8" s="1"/>
  <c r="F652" i="8"/>
  <c r="E652" i="8"/>
  <c r="D652" i="8"/>
  <c r="Q651" i="8"/>
  <c r="P651" i="8"/>
  <c r="O651" i="8"/>
  <c r="N651" i="8"/>
  <c r="M651" i="8"/>
  <c r="K651" i="8"/>
  <c r="J651" i="8"/>
  <c r="I651" i="8"/>
  <c r="R651" i="8" s="1"/>
  <c r="H651" i="8"/>
  <c r="G651" i="8"/>
  <c r="F651" i="8"/>
  <c r="E651" i="8"/>
  <c r="D651" i="8"/>
  <c r="Q650" i="8"/>
  <c r="P650" i="8"/>
  <c r="O650" i="8"/>
  <c r="N650" i="8"/>
  <c r="M650" i="8"/>
  <c r="K650" i="8"/>
  <c r="J650" i="8"/>
  <c r="I650" i="8"/>
  <c r="H650" i="8"/>
  <c r="G650" i="8"/>
  <c r="R650" i="8" s="1"/>
  <c r="F650" i="8"/>
  <c r="E650" i="8"/>
  <c r="D650" i="8"/>
  <c r="Q649" i="8"/>
  <c r="P649" i="8"/>
  <c r="O649" i="8"/>
  <c r="N649" i="8"/>
  <c r="M649" i="8"/>
  <c r="K649" i="8"/>
  <c r="J649" i="8"/>
  <c r="I649" i="8"/>
  <c r="R649" i="8" s="1"/>
  <c r="H649" i="8"/>
  <c r="G649" i="8"/>
  <c r="F649" i="8"/>
  <c r="E649" i="8"/>
  <c r="D649" i="8"/>
  <c r="Q648" i="8"/>
  <c r="P648" i="8"/>
  <c r="O648" i="8"/>
  <c r="N648" i="8"/>
  <c r="M648" i="8"/>
  <c r="K648" i="8"/>
  <c r="J648" i="8"/>
  <c r="I648" i="8"/>
  <c r="H648" i="8"/>
  <c r="G648" i="8"/>
  <c r="R648" i="8" s="1"/>
  <c r="F648" i="8"/>
  <c r="E648" i="8"/>
  <c r="D648" i="8"/>
  <c r="Q647" i="8"/>
  <c r="P647" i="8"/>
  <c r="O647" i="8"/>
  <c r="N647" i="8"/>
  <c r="M647" i="8"/>
  <c r="K647" i="8"/>
  <c r="J647" i="8"/>
  <c r="I647" i="8"/>
  <c r="R647" i="8" s="1"/>
  <c r="H647" i="8"/>
  <c r="G647" i="8"/>
  <c r="F647" i="8"/>
  <c r="E647" i="8"/>
  <c r="D647" i="8"/>
  <c r="Q646" i="8"/>
  <c r="P646" i="8"/>
  <c r="O646" i="8"/>
  <c r="N646" i="8"/>
  <c r="M646" i="8"/>
  <c r="K646" i="8"/>
  <c r="J646" i="8"/>
  <c r="I646" i="8"/>
  <c r="H646" i="8"/>
  <c r="G646" i="8"/>
  <c r="R646" i="8" s="1"/>
  <c r="F646" i="8"/>
  <c r="E646" i="8"/>
  <c r="D646" i="8"/>
  <c r="Q645" i="8"/>
  <c r="P645" i="8"/>
  <c r="O645" i="8"/>
  <c r="N645" i="8"/>
  <c r="M645" i="8"/>
  <c r="K645" i="8"/>
  <c r="J645" i="8"/>
  <c r="I645" i="8"/>
  <c r="R645" i="8" s="1"/>
  <c r="H645" i="8"/>
  <c r="G645" i="8"/>
  <c r="F645" i="8"/>
  <c r="E645" i="8"/>
  <c r="D645" i="8"/>
  <c r="Q644" i="8"/>
  <c r="P644" i="8"/>
  <c r="O644" i="8"/>
  <c r="N644" i="8"/>
  <c r="M644" i="8"/>
  <c r="K644" i="8"/>
  <c r="J644" i="8"/>
  <c r="I644" i="8"/>
  <c r="H644" i="8"/>
  <c r="G644" i="8"/>
  <c r="R644" i="8" s="1"/>
  <c r="F644" i="8"/>
  <c r="E644" i="8"/>
  <c r="D644" i="8"/>
  <c r="Q643" i="8"/>
  <c r="P643" i="8"/>
  <c r="O643" i="8"/>
  <c r="N643" i="8"/>
  <c r="M643" i="8"/>
  <c r="K643" i="8"/>
  <c r="J643" i="8"/>
  <c r="I643" i="8"/>
  <c r="R643" i="8" s="1"/>
  <c r="H643" i="8"/>
  <c r="G643" i="8"/>
  <c r="F643" i="8"/>
  <c r="E643" i="8"/>
  <c r="D643" i="8"/>
  <c r="Q642" i="8"/>
  <c r="P642" i="8"/>
  <c r="O642" i="8"/>
  <c r="N642" i="8"/>
  <c r="M642" i="8"/>
  <c r="K642" i="8"/>
  <c r="J642" i="8"/>
  <c r="I642" i="8"/>
  <c r="H642" i="8"/>
  <c r="G642" i="8"/>
  <c r="R642" i="8" s="1"/>
  <c r="F642" i="8"/>
  <c r="E642" i="8"/>
  <c r="D642" i="8"/>
  <c r="Q641" i="8"/>
  <c r="P641" i="8"/>
  <c r="O641" i="8"/>
  <c r="N641" i="8"/>
  <c r="M641" i="8"/>
  <c r="K641" i="8"/>
  <c r="J641" i="8"/>
  <c r="I641" i="8"/>
  <c r="R641" i="8" s="1"/>
  <c r="H641" i="8"/>
  <c r="G641" i="8"/>
  <c r="F641" i="8"/>
  <c r="E641" i="8"/>
  <c r="D641" i="8"/>
  <c r="Q640" i="8"/>
  <c r="P640" i="8"/>
  <c r="O640" i="8"/>
  <c r="N640" i="8"/>
  <c r="M640" i="8"/>
  <c r="K640" i="8"/>
  <c r="J640" i="8"/>
  <c r="I640" i="8"/>
  <c r="H640" i="8"/>
  <c r="G640" i="8"/>
  <c r="R640" i="8" s="1"/>
  <c r="F640" i="8"/>
  <c r="E640" i="8"/>
  <c r="D640" i="8"/>
  <c r="Q639" i="8"/>
  <c r="P639" i="8"/>
  <c r="O639" i="8"/>
  <c r="N639" i="8"/>
  <c r="M639" i="8"/>
  <c r="K639" i="8"/>
  <c r="J639" i="8"/>
  <c r="I639" i="8"/>
  <c r="R639" i="8" s="1"/>
  <c r="H639" i="8"/>
  <c r="G639" i="8"/>
  <c r="F639" i="8"/>
  <c r="E639" i="8"/>
  <c r="D639" i="8"/>
  <c r="Q638" i="8"/>
  <c r="P638" i="8"/>
  <c r="O638" i="8"/>
  <c r="N638" i="8"/>
  <c r="M638" i="8"/>
  <c r="K638" i="8"/>
  <c r="J638" i="8"/>
  <c r="I638" i="8"/>
  <c r="H638" i="8"/>
  <c r="G638" i="8"/>
  <c r="R638" i="8" s="1"/>
  <c r="F638" i="8"/>
  <c r="E638" i="8"/>
  <c r="D638" i="8"/>
  <c r="Q637" i="8"/>
  <c r="P637" i="8"/>
  <c r="O637" i="8"/>
  <c r="N637" i="8"/>
  <c r="M637" i="8"/>
  <c r="K637" i="8"/>
  <c r="J637" i="8"/>
  <c r="I637" i="8"/>
  <c r="R637" i="8" s="1"/>
  <c r="H637" i="8"/>
  <c r="G637" i="8"/>
  <c r="F637" i="8"/>
  <c r="E637" i="8"/>
  <c r="D637" i="8"/>
  <c r="Q636" i="8"/>
  <c r="P636" i="8"/>
  <c r="O636" i="8"/>
  <c r="N636" i="8"/>
  <c r="M636" i="8"/>
  <c r="K636" i="8"/>
  <c r="J636" i="8"/>
  <c r="I636" i="8"/>
  <c r="H636" i="8"/>
  <c r="G636" i="8"/>
  <c r="R636" i="8" s="1"/>
  <c r="F636" i="8"/>
  <c r="E636" i="8"/>
  <c r="D636" i="8"/>
  <c r="Q635" i="8"/>
  <c r="P635" i="8"/>
  <c r="O635" i="8"/>
  <c r="N635" i="8"/>
  <c r="M635" i="8"/>
  <c r="K635" i="8"/>
  <c r="J635" i="8"/>
  <c r="I635" i="8"/>
  <c r="R635" i="8" s="1"/>
  <c r="H635" i="8"/>
  <c r="G635" i="8"/>
  <c r="F635" i="8"/>
  <c r="E635" i="8"/>
  <c r="D635" i="8"/>
  <c r="Q634" i="8"/>
  <c r="P634" i="8"/>
  <c r="O634" i="8"/>
  <c r="N634" i="8"/>
  <c r="M634" i="8"/>
  <c r="K634" i="8"/>
  <c r="J634" i="8"/>
  <c r="I634" i="8"/>
  <c r="H634" i="8"/>
  <c r="G634" i="8"/>
  <c r="R634" i="8" s="1"/>
  <c r="F634" i="8"/>
  <c r="E634" i="8"/>
  <c r="D634" i="8"/>
  <c r="Q633" i="8"/>
  <c r="P633" i="8"/>
  <c r="O633" i="8"/>
  <c r="N633" i="8"/>
  <c r="M633" i="8"/>
  <c r="K633" i="8"/>
  <c r="J633" i="8"/>
  <c r="I633" i="8"/>
  <c r="R633" i="8" s="1"/>
  <c r="H633" i="8"/>
  <c r="G633" i="8"/>
  <c r="F633" i="8"/>
  <c r="E633" i="8"/>
  <c r="D633" i="8"/>
  <c r="Q632" i="8"/>
  <c r="P632" i="8"/>
  <c r="O632" i="8"/>
  <c r="N632" i="8"/>
  <c r="M632" i="8"/>
  <c r="K632" i="8"/>
  <c r="J632" i="8"/>
  <c r="I632" i="8"/>
  <c r="H632" i="8"/>
  <c r="G632" i="8"/>
  <c r="R632" i="8" s="1"/>
  <c r="F632" i="8"/>
  <c r="E632" i="8"/>
  <c r="D632" i="8"/>
  <c r="Q631" i="8"/>
  <c r="P631" i="8"/>
  <c r="O631" i="8"/>
  <c r="N631" i="8"/>
  <c r="M631" i="8"/>
  <c r="K631" i="8"/>
  <c r="J631" i="8"/>
  <c r="I631" i="8"/>
  <c r="R631" i="8" s="1"/>
  <c r="H631" i="8"/>
  <c r="G631" i="8"/>
  <c r="F631" i="8"/>
  <c r="E631" i="8"/>
  <c r="D631" i="8"/>
  <c r="Q630" i="8"/>
  <c r="P630" i="8"/>
  <c r="O630" i="8"/>
  <c r="N630" i="8"/>
  <c r="M630" i="8"/>
  <c r="K630" i="8"/>
  <c r="J630" i="8"/>
  <c r="I630" i="8"/>
  <c r="H630" i="8"/>
  <c r="G630" i="8"/>
  <c r="R630" i="8" s="1"/>
  <c r="F630" i="8"/>
  <c r="E630" i="8"/>
  <c r="D630" i="8"/>
  <c r="Q629" i="8"/>
  <c r="P629" i="8"/>
  <c r="O629" i="8"/>
  <c r="N629" i="8"/>
  <c r="M629" i="8"/>
  <c r="K629" i="8"/>
  <c r="J629" i="8"/>
  <c r="I629" i="8"/>
  <c r="R629" i="8" s="1"/>
  <c r="H629" i="8"/>
  <c r="G629" i="8"/>
  <c r="F629" i="8"/>
  <c r="E629" i="8"/>
  <c r="D629" i="8"/>
  <c r="Q628" i="8"/>
  <c r="P628" i="8"/>
  <c r="O628" i="8"/>
  <c r="N628" i="8"/>
  <c r="M628" i="8"/>
  <c r="K628" i="8"/>
  <c r="J628" i="8"/>
  <c r="I628" i="8"/>
  <c r="H628" i="8"/>
  <c r="G628" i="8"/>
  <c r="R628" i="8" s="1"/>
  <c r="F628" i="8"/>
  <c r="E628" i="8"/>
  <c r="D628" i="8"/>
  <c r="Q627" i="8"/>
  <c r="P627" i="8"/>
  <c r="O627" i="8"/>
  <c r="N627" i="8"/>
  <c r="M627" i="8"/>
  <c r="K627" i="8"/>
  <c r="J627" i="8"/>
  <c r="I627" i="8"/>
  <c r="R627" i="8" s="1"/>
  <c r="H627" i="8"/>
  <c r="G627" i="8"/>
  <c r="F627" i="8"/>
  <c r="E627" i="8"/>
  <c r="D627" i="8"/>
  <c r="Q626" i="8"/>
  <c r="P626" i="8"/>
  <c r="O626" i="8"/>
  <c r="N626" i="8"/>
  <c r="M626" i="8"/>
  <c r="K626" i="8"/>
  <c r="J626" i="8"/>
  <c r="I626" i="8"/>
  <c r="H626" i="8"/>
  <c r="G626" i="8"/>
  <c r="R626" i="8" s="1"/>
  <c r="F626" i="8"/>
  <c r="E626" i="8"/>
  <c r="D626" i="8"/>
  <c r="Q625" i="8"/>
  <c r="P625" i="8"/>
  <c r="O625" i="8"/>
  <c r="N625" i="8"/>
  <c r="M625" i="8"/>
  <c r="K625" i="8"/>
  <c r="J625" i="8"/>
  <c r="I625" i="8"/>
  <c r="R625" i="8" s="1"/>
  <c r="H625" i="8"/>
  <c r="G625" i="8"/>
  <c r="F625" i="8"/>
  <c r="E625" i="8"/>
  <c r="D625" i="8"/>
  <c r="Q624" i="8"/>
  <c r="P624" i="8"/>
  <c r="O624" i="8"/>
  <c r="N624" i="8"/>
  <c r="M624" i="8"/>
  <c r="K624" i="8"/>
  <c r="J624" i="8"/>
  <c r="I624" i="8"/>
  <c r="H624" i="8"/>
  <c r="G624" i="8"/>
  <c r="R624" i="8" s="1"/>
  <c r="F624" i="8"/>
  <c r="E624" i="8"/>
  <c r="D624" i="8"/>
  <c r="Q623" i="8"/>
  <c r="P623" i="8"/>
  <c r="O623" i="8"/>
  <c r="N623" i="8"/>
  <c r="M623" i="8"/>
  <c r="K623" i="8"/>
  <c r="J623" i="8"/>
  <c r="I623" i="8"/>
  <c r="R623" i="8" s="1"/>
  <c r="H623" i="8"/>
  <c r="G623" i="8"/>
  <c r="F623" i="8"/>
  <c r="E623" i="8"/>
  <c r="D623" i="8"/>
  <c r="Q622" i="8"/>
  <c r="P622" i="8"/>
  <c r="O622" i="8"/>
  <c r="N622" i="8"/>
  <c r="M622" i="8"/>
  <c r="K622" i="8"/>
  <c r="J622" i="8"/>
  <c r="I622" i="8"/>
  <c r="H622" i="8"/>
  <c r="G622" i="8"/>
  <c r="R622" i="8" s="1"/>
  <c r="F622" i="8"/>
  <c r="E622" i="8"/>
  <c r="D622" i="8"/>
  <c r="Q621" i="8"/>
  <c r="P621" i="8"/>
  <c r="O621" i="8"/>
  <c r="N621" i="8"/>
  <c r="M621" i="8"/>
  <c r="K621" i="8"/>
  <c r="J621" i="8"/>
  <c r="I621" i="8"/>
  <c r="R621" i="8" s="1"/>
  <c r="H621" i="8"/>
  <c r="G621" i="8"/>
  <c r="F621" i="8"/>
  <c r="E621" i="8"/>
  <c r="D621" i="8"/>
  <c r="Q620" i="8"/>
  <c r="P620" i="8"/>
  <c r="O620" i="8"/>
  <c r="N620" i="8"/>
  <c r="M620" i="8"/>
  <c r="K620" i="8"/>
  <c r="J620" i="8"/>
  <c r="I620" i="8"/>
  <c r="H620" i="8"/>
  <c r="G620" i="8"/>
  <c r="R620" i="8" s="1"/>
  <c r="F620" i="8"/>
  <c r="E620" i="8"/>
  <c r="D620" i="8"/>
  <c r="Q619" i="8"/>
  <c r="P619" i="8"/>
  <c r="O619" i="8"/>
  <c r="N619" i="8"/>
  <c r="M619" i="8"/>
  <c r="K619" i="8"/>
  <c r="J619" i="8"/>
  <c r="I619" i="8"/>
  <c r="R619" i="8" s="1"/>
  <c r="H619" i="8"/>
  <c r="G619" i="8"/>
  <c r="F619" i="8"/>
  <c r="E619" i="8"/>
  <c r="D619" i="8"/>
  <c r="Q618" i="8"/>
  <c r="P618" i="8"/>
  <c r="O618" i="8"/>
  <c r="N618" i="8"/>
  <c r="M618" i="8"/>
  <c r="K618" i="8"/>
  <c r="J618" i="8"/>
  <c r="I618" i="8"/>
  <c r="H618" i="8"/>
  <c r="G618" i="8"/>
  <c r="R618" i="8" s="1"/>
  <c r="F618" i="8"/>
  <c r="E618" i="8"/>
  <c r="D618" i="8"/>
  <c r="Q617" i="8"/>
  <c r="P617" i="8"/>
  <c r="O617" i="8"/>
  <c r="N617" i="8"/>
  <c r="M617" i="8"/>
  <c r="K617" i="8"/>
  <c r="J617" i="8"/>
  <c r="I617" i="8"/>
  <c r="R617" i="8" s="1"/>
  <c r="H617" i="8"/>
  <c r="G617" i="8"/>
  <c r="F617" i="8"/>
  <c r="E617" i="8"/>
  <c r="D617" i="8"/>
  <c r="Q616" i="8"/>
  <c r="P616" i="8"/>
  <c r="O616" i="8"/>
  <c r="N616" i="8"/>
  <c r="M616" i="8"/>
  <c r="K616" i="8"/>
  <c r="J616" i="8"/>
  <c r="I616" i="8"/>
  <c r="H616" i="8"/>
  <c r="G616" i="8"/>
  <c r="R616" i="8" s="1"/>
  <c r="F616" i="8"/>
  <c r="E616" i="8"/>
  <c r="D616" i="8"/>
  <c r="Q615" i="8"/>
  <c r="P615" i="8"/>
  <c r="O615" i="8"/>
  <c r="N615" i="8"/>
  <c r="M615" i="8"/>
  <c r="K615" i="8"/>
  <c r="J615" i="8"/>
  <c r="I615" i="8"/>
  <c r="R615" i="8" s="1"/>
  <c r="H615" i="8"/>
  <c r="G615" i="8"/>
  <c r="F615" i="8"/>
  <c r="E615" i="8"/>
  <c r="D615" i="8"/>
  <c r="Q614" i="8"/>
  <c r="P614" i="8"/>
  <c r="O614" i="8"/>
  <c r="N614" i="8"/>
  <c r="M614" i="8"/>
  <c r="K614" i="8"/>
  <c r="J614" i="8"/>
  <c r="I614" i="8"/>
  <c r="H614" i="8"/>
  <c r="G614" i="8"/>
  <c r="R614" i="8" s="1"/>
  <c r="F614" i="8"/>
  <c r="E614" i="8"/>
  <c r="D614" i="8"/>
  <c r="Q613" i="8"/>
  <c r="P613" i="8"/>
  <c r="O613" i="8"/>
  <c r="N613" i="8"/>
  <c r="M613" i="8"/>
  <c r="K613" i="8"/>
  <c r="J613" i="8"/>
  <c r="I613" i="8"/>
  <c r="R613" i="8" s="1"/>
  <c r="H613" i="8"/>
  <c r="G613" i="8"/>
  <c r="F613" i="8"/>
  <c r="E613" i="8"/>
  <c r="D613" i="8"/>
  <c r="Q612" i="8"/>
  <c r="P612" i="8"/>
  <c r="O612" i="8"/>
  <c r="N612" i="8"/>
  <c r="M612" i="8"/>
  <c r="K612" i="8"/>
  <c r="J612" i="8"/>
  <c r="I612" i="8"/>
  <c r="H612" i="8"/>
  <c r="G612" i="8"/>
  <c r="R612" i="8" s="1"/>
  <c r="F612" i="8"/>
  <c r="E612" i="8"/>
  <c r="D612" i="8"/>
  <c r="Q611" i="8"/>
  <c r="P611" i="8"/>
  <c r="O611" i="8"/>
  <c r="N611" i="8"/>
  <c r="M611" i="8"/>
  <c r="K611" i="8"/>
  <c r="J611" i="8"/>
  <c r="I611" i="8"/>
  <c r="R611" i="8" s="1"/>
  <c r="H611" i="8"/>
  <c r="G611" i="8"/>
  <c r="F611" i="8"/>
  <c r="E611" i="8"/>
  <c r="D611" i="8"/>
  <c r="Q610" i="8"/>
  <c r="P610" i="8"/>
  <c r="O610" i="8"/>
  <c r="N610" i="8"/>
  <c r="M610" i="8"/>
  <c r="K610" i="8"/>
  <c r="J610" i="8"/>
  <c r="I610" i="8"/>
  <c r="H610" i="8"/>
  <c r="G610" i="8"/>
  <c r="R610" i="8" s="1"/>
  <c r="F610" i="8"/>
  <c r="E610" i="8"/>
  <c r="D610" i="8"/>
  <c r="Q609" i="8"/>
  <c r="P609" i="8"/>
  <c r="O609" i="8"/>
  <c r="N609" i="8"/>
  <c r="M609" i="8"/>
  <c r="K609" i="8"/>
  <c r="J609" i="8"/>
  <c r="I609" i="8"/>
  <c r="R609" i="8" s="1"/>
  <c r="H609" i="8"/>
  <c r="G609" i="8"/>
  <c r="F609" i="8"/>
  <c r="E609" i="8"/>
  <c r="D609" i="8"/>
  <c r="Q608" i="8"/>
  <c r="P608" i="8"/>
  <c r="O608" i="8"/>
  <c r="N608" i="8"/>
  <c r="M608" i="8"/>
  <c r="K608" i="8"/>
  <c r="J608" i="8"/>
  <c r="I608" i="8"/>
  <c r="H608" i="8"/>
  <c r="G608" i="8"/>
  <c r="R608" i="8" s="1"/>
  <c r="F608" i="8"/>
  <c r="E608" i="8"/>
  <c r="D608" i="8"/>
  <c r="Q607" i="8"/>
  <c r="P607" i="8"/>
  <c r="O607" i="8"/>
  <c r="N607" i="8"/>
  <c r="M607" i="8"/>
  <c r="K607" i="8"/>
  <c r="J607" i="8"/>
  <c r="I607" i="8"/>
  <c r="R607" i="8" s="1"/>
  <c r="H607" i="8"/>
  <c r="G607" i="8"/>
  <c r="F607" i="8"/>
  <c r="E607" i="8"/>
  <c r="D607" i="8"/>
  <c r="Q606" i="8"/>
  <c r="P606" i="8"/>
  <c r="O606" i="8"/>
  <c r="N606" i="8"/>
  <c r="M606" i="8"/>
  <c r="K606" i="8"/>
  <c r="J606" i="8"/>
  <c r="I606" i="8"/>
  <c r="H606" i="8"/>
  <c r="G606" i="8"/>
  <c r="R606" i="8" s="1"/>
  <c r="F606" i="8"/>
  <c r="E606" i="8"/>
  <c r="D606" i="8"/>
  <c r="Q605" i="8"/>
  <c r="P605" i="8"/>
  <c r="O605" i="8"/>
  <c r="N605" i="8"/>
  <c r="M605" i="8"/>
  <c r="K605" i="8"/>
  <c r="J605" i="8"/>
  <c r="I605" i="8"/>
  <c r="R605" i="8" s="1"/>
  <c r="H605" i="8"/>
  <c r="G605" i="8"/>
  <c r="F605" i="8"/>
  <c r="E605" i="8"/>
  <c r="D605" i="8"/>
  <c r="Q604" i="8"/>
  <c r="P604" i="8"/>
  <c r="O604" i="8"/>
  <c r="N604" i="8"/>
  <c r="M604" i="8"/>
  <c r="K604" i="8"/>
  <c r="J604" i="8"/>
  <c r="I604" i="8"/>
  <c r="H604" i="8"/>
  <c r="G604" i="8"/>
  <c r="R604" i="8" s="1"/>
  <c r="F604" i="8"/>
  <c r="E604" i="8"/>
  <c r="D604" i="8"/>
  <c r="Q603" i="8"/>
  <c r="P603" i="8"/>
  <c r="O603" i="8"/>
  <c r="N603" i="8"/>
  <c r="M603" i="8"/>
  <c r="K603" i="8"/>
  <c r="J603" i="8"/>
  <c r="I603" i="8"/>
  <c r="R603" i="8" s="1"/>
  <c r="H603" i="8"/>
  <c r="G603" i="8"/>
  <c r="F603" i="8"/>
  <c r="E603" i="8"/>
  <c r="D603" i="8"/>
  <c r="Q602" i="8"/>
  <c r="P602" i="8"/>
  <c r="O602" i="8"/>
  <c r="N602" i="8"/>
  <c r="M602" i="8"/>
  <c r="K602" i="8"/>
  <c r="J602" i="8"/>
  <c r="I602" i="8"/>
  <c r="H602" i="8"/>
  <c r="G602" i="8"/>
  <c r="R602" i="8" s="1"/>
  <c r="F602" i="8"/>
  <c r="E602" i="8"/>
  <c r="D602" i="8"/>
  <c r="Q601" i="8"/>
  <c r="P601" i="8"/>
  <c r="O601" i="8"/>
  <c r="N601" i="8"/>
  <c r="M601" i="8"/>
  <c r="K601" i="8"/>
  <c r="J601" i="8"/>
  <c r="I601" i="8"/>
  <c r="R601" i="8" s="1"/>
  <c r="H601" i="8"/>
  <c r="G601" i="8"/>
  <c r="F601" i="8"/>
  <c r="E601" i="8"/>
  <c r="D601" i="8"/>
  <c r="Q600" i="8"/>
  <c r="P600" i="8"/>
  <c r="O600" i="8"/>
  <c r="N600" i="8"/>
  <c r="M600" i="8"/>
  <c r="K600" i="8"/>
  <c r="J600" i="8"/>
  <c r="I600" i="8"/>
  <c r="H600" i="8"/>
  <c r="G600" i="8"/>
  <c r="R600" i="8" s="1"/>
  <c r="F600" i="8"/>
  <c r="E600" i="8"/>
  <c r="D600" i="8"/>
  <c r="Q599" i="8"/>
  <c r="P599" i="8"/>
  <c r="O599" i="8"/>
  <c r="N599" i="8"/>
  <c r="M599" i="8"/>
  <c r="K599" i="8"/>
  <c r="J599" i="8"/>
  <c r="I599" i="8"/>
  <c r="R599" i="8" s="1"/>
  <c r="H599" i="8"/>
  <c r="G599" i="8"/>
  <c r="F599" i="8"/>
  <c r="E599" i="8"/>
  <c r="D599" i="8"/>
  <c r="Q598" i="8"/>
  <c r="P598" i="8"/>
  <c r="O598" i="8"/>
  <c r="N598" i="8"/>
  <c r="M598" i="8"/>
  <c r="K598" i="8"/>
  <c r="J598" i="8"/>
  <c r="I598" i="8"/>
  <c r="H598" i="8"/>
  <c r="G598" i="8"/>
  <c r="R598" i="8" s="1"/>
  <c r="F598" i="8"/>
  <c r="E598" i="8"/>
  <c r="D598" i="8"/>
  <c r="Q597" i="8"/>
  <c r="P597" i="8"/>
  <c r="O597" i="8"/>
  <c r="N597" i="8"/>
  <c r="M597" i="8"/>
  <c r="K597" i="8"/>
  <c r="J597" i="8"/>
  <c r="I597" i="8"/>
  <c r="R597" i="8" s="1"/>
  <c r="H597" i="8"/>
  <c r="G597" i="8"/>
  <c r="F597" i="8"/>
  <c r="E597" i="8"/>
  <c r="D597" i="8"/>
  <c r="Q596" i="8"/>
  <c r="P596" i="8"/>
  <c r="O596" i="8"/>
  <c r="N596" i="8"/>
  <c r="M596" i="8"/>
  <c r="K596" i="8"/>
  <c r="J596" i="8"/>
  <c r="I596" i="8"/>
  <c r="H596" i="8"/>
  <c r="G596" i="8"/>
  <c r="R596" i="8" s="1"/>
  <c r="F596" i="8"/>
  <c r="E596" i="8"/>
  <c r="D596" i="8"/>
  <c r="Q595" i="8"/>
  <c r="P595" i="8"/>
  <c r="O595" i="8"/>
  <c r="N595" i="8"/>
  <c r="M595" i="8"/>
  <c r="K595" i="8"/>
  <c r="J595" i="8"/>
  <c r="I595" i="8"/>
  <c r="R595" i="8" s="1"/>
  <c r="H595" i="8"/>
  <c r="G595" i="8"/>
  <c r="F595" i="8"/>
  <c r="E595" i="8"/>
  <c r="D595" i="8"/>
  <c r="Q594" i="8"/>
  <c r="P594" i="8"/>
  <c r="O594" i="8"/>
  <c r="N594" i="8"/>
  <c r="M594" i="8"/>
  <c r="K594" i="8"/>
  <c r="J594" i="8"/>
  <c r="I594" i="8"/>
  <c r="H594" i="8"/>
  <c r="G594" i="8"/>
  <c r="R594" i="8" s="1"/>
  <c r="F594" i="8"/>
  <c r="E594" i="8"/>
  <c r="D594" i="8"/>
  <c r="Q593" i="8"/>
  <c r="P593" i="8"/>
  <c r="O593" i="8"/>
  <c r="N593" i="8"/>
  <c r="M593" i="8"/>
  <c r="K593" i="8"/>
  <c r="J593" i="8"/>
  <c r="I593" i="8"/>
  <c r="R593" i="8" s="1"/>
  <c r="H593" i="8"/>
  <c r="G593" i="8"/>
  <c r="F593" i="8"/>
  <c r="E593" i="8"/>
  <c r="D593" i="8"/>
  <c r="Q592" i="8"/>
  <c r="P592" i="8"/>
  <c r="O592" i="8"/>
  <c r="N592" i="8"/>
  <c r="M592" i="8"/>
  <c r="K592" i="8"/>
  <c r="J592" i="8"/>
  <c r="I592" i="8"/>
  <c r="H592" i="8"/>
  <c r="G592" i="8"/>
  <c r="R592" i="8" s="1"/>
  <c r="F592" i="8"/>
  <c r="E592" i="8"/>
  <c r="D592" i="8"/>
  <c r="Q591" i="8"/>
  <c r="P591" i="8"/>
  <c r="O591" i="8"/>
  <c r="N591" i="8"/>
  <c r="M591" i="8"/>
  <c r="K591" i="8"/>
  <c r="J591" i="8"/>
  <c r="I591" i="8"/>
  <c r="R591" i="8" s="1"/>
  <c r="H591" i="8"/>
  <c r="G591" i="8"/>
  <c r="F591" i="8"/>
  <c r="E591" i="8"/>
  <c r="D591" i="8"/>
  <c r="Q590" i="8"/>
  <c r="P590" i="8"/>
  <c r="O590" i="8"/>
  <c r="N590" i="8"/>
  <c r="M590" i="8"/>
  <c r="K590" i="8"/>
  <c r="J590" i="8"/>
  <c r="I590" i="8"/>
  <c r="H590" i="8"/>
  <c r="G590" i="8"/>
  <c r="R590" i="8" s="1"/>
  <c r="F590" i="8"/>
  <c r="E590" i="8"/>
  <c r="D590" i="8"/>
  <c r="Q589" i="8"/>
  <c r="P589" i="8"/>
  <c r="O589" i="8"/>
  <c r="N589" i="8"/>
  <c r="M589" i="8"/>
  <c r="K589" i="8"/>
  <c r="J589" i="8"/>
  <c r="I589" i="8"/>
  <c r="R589" i="8" s="1"/>
  <c r="H589" i="8"/>
  <c r="G589" i="8"/>
  <c r="F589" i="8"/>
  <c r="E589" i="8"/>
  <c r="D589" i="8"/>
  <c r="Q588" i="8"/>
  <c r="P588" i="8"/>
  <c r="O588" i="8"/>
  <c r="N588" i="8"/>
  <c r="M588" i="8"/>
  <c r="K588" i="8"/>
  <c r="J588" i="8"/>
  <c r="I588" i="8"/>
  <c r="H588" i="8"/>
  <c r="G588" i="8"/>
  <c r="R588" i="8" s="1"/>
  <c r="F588" i="8"/>
  <c r="E588" i="8"/>
  <c r="D588" i="8"/>
  <c r="Q587" i="8"/>
  <c r="P587" i="8"/>
  <c r="O587" i="8"/>
  <c r="N587" i="8"/>
  <c r="M587" i="8"/>
  <c r="K587" i="8"/>
  <c r="J587" i="8"/>
  <c r="I587" i="8"/>
  <c r="R587" i="8" s="1"/>
  <c r="H587" i="8"/>
  <c r="G587" i="8"/>
  <c r="F587" i="8"/>
  <c r="E587" i="8"/>
  <c r="D587" i="8"/>
  <c r="Q586" i="8"/>
  <c r="P586" i="8"/>
  <c r="O586" i="8"/>
  <c r="N586" i="8"/>
  <c r="M586" i="8"/>
  <c r="K586" i="8"/>
  <c r="J586" i="8"/>
  <c r="I586" i="8"/>
  <c r="H586" i="8"/>
  <c r="G586" i="8"/>
  <c r="R586" i="8" s="1"/>
  <c r="F586" i="8"/>
  <c r="E586" i="8"/>
  <c r="D586" i="8"/>
  <c r="Q585" i="8"/>
  <c r="P585" i="8"/>
  <c r="O585" i="8"/>
  <c r="N585" i="8"/>
  <c r="M585" i="8"/>
  <c r="K585" i="8"/>
  <c r="J585" i="8"/>
  <c r="I585" i="8"/>
  <c r="R585" i="8" s="1"/>
  <c r="H585" i="8"/>
  <c r="G585" i="8"/>
  <c r="F585" i="8"/>
  <c r="E585" i="8"/>
  <c r="D585" i="8"/>
  <c r="Q584" i="8"/>
  <c r="P584" i="8"/>
  <c r="O584" i="8"/>
  <c r="N584" i="8"/>
  <c r="M584" i="8"/>
  <c r="K584" i="8"/>
  <c r="J584" i="8"/>
  <c r="I584" i="8"/>
  <c r="H584" i="8"/>
  <c r="G584" i="8"/>
  <c r="R584" i="8" s="1"/>
  <c r="F584" i="8"/>
  <c r="E584" i="8"/>
  <c r="D584" i="8"/>
  <c r="Q583" i="8"/>
  <c r="P583" i="8"/>
  <c r="O583" i="8"/>
  <c r="N583" i="8"/>
  <c r="M583" i="8"/>
  <c r="K583" i="8"/>
  <c r="J583" i="8"/>
  <c r="I583" i="8"/>
  <c r="R583" i="8" s="1"/>
  <c r="H583" i="8"/>
  <c r="G583" i="8"/>
  <c r="F583" i="8"/>
  <c r="E583" i="8"/>
  <c r="D583" i="8"/>
  <c r="Q582" i="8"/>
  <c r="P582" i="8"/>
  <c r="O582" i="8"/>
  <c r="N582" i="8"/>
  <c r="M582" i="8"/>
  <c r="K582" i="8"/>
  <c r="J582" i="8"/>
  <c r="I582" i="8"/>
  <c r="H582" i="8"/>
  <c r="G582" i="8"/>
  <c r="R582" i="8" s="1"/>
  <c r="F582" i="8"/>
  <c r="E582" i="8"/>
  <c r="D582" i="8"/>
  <c r="Q581" i="8"/>
  <c r="P581" i="8"/>
  <c r="O581" i="8"/>
  <c r="N581" i="8"/>
  <c r="M581" i="8"/>
  <c r="K581" i="8"/>
  <c r="J581" i="8"/>
  <c r="I581" i="8"/>
  <c r="R581" i="8" s="1"/>
  <c r="H581" i="8"/>
  <c r="G581" i="8"/>
  <c r="F581" i="8"/>
  <c r="E581" i="8"/>
  <c r="D581" i="8"/>
  <c r="Q580" i="8"/>
  <c r="P580" i="8"/>
  <c r="O580" i="8"/>
  <c r="N580" i="8"/>
  <c r="M580" i="8"/>
  <c r="K580" i="8"/>
  <c r="J580" i="8"/>
  <c r="I580" i="8"/>
  <c r="H580" i="8"/>
  <c r="G580" i="8"/>
  <c r="R580" i="8" s="1"/>
  <c r="F580" i="8"/>
  <c r="E580" i="8"/>
  <c r="D580" i="8"/>
  <c r="Q579" i="8"/>
  <c r="P579" i="8"/>
  <c r="O579" i="8"/>
  <c r="N579" i="8"/>
  <c r="M579" i="8"/>
  <c r="K579" i="8"/>
  <c r="J579" i="8"/>
  <c r="I579" i="8"/>
  <c r="R579" i="8" s="1"/>
  <c r="H579" i="8"/>
  <c r="G579" i="8"/>
  <c r="F579" i="8"/>
  <c r="E579" i="8"/>
  <c r="D579" i="8"/>
  <c r="Q578" i="8"/>
  <c r="P578" i="8"/>
  <c r="O578" i="8"/>
  <c r="N578" i="8"/>
  <c r="M578" i="8"/>
  <c r="K578" i="8"/>
  <c r="J578" i="8"/>
  <c r="I578" i="8"/>
  <c r="H578" i="8"/>
  <c r="G578" i="8"/>
  <c r="R578" i="8" s="1"/>
  <c r="F578" i="8"/>
  <c r="E578" i="8"/>
  <c r="D578" i="8"/>
  <c r="Q577" i="8"/>
  <c r="P577" i="8"/>
  <c r="O577" i="8"/>
  <c r="N577" i="8"/>
  <c r="M577" i="8"/>
  <c r="K577" i="8"/>
  <c r="J577" i="8"/>
  <c r="I577" i="8"/>
  <c r="R577" i="8" s="1"/>
  <c r="H577" i="8"/>
  <c r="G577" i="8"/>
  <c r="F577" i="8"/>
  <c r="E577" i="8"/>
  <c r="D577" i="8"/>
  <c r="Q576" i="8"/>
  <c r="P576" i="8"/>
  <c r="O576" i="8"/>
  <c r="N576" i="8"/>
  <c r="M576" i="8"/>
  <c r="K576" i="8"/>
  <c r="J576" i="8"/>
  <c r="I576" i="8"/>
  <c r="H576" i="8"/>
  <c r="G576" i="8"/>
  <c r="R576" i="8" s="1"/>
  <c r="F576" i="8"/>
  <c r="E576" i="8"/>
  <c r="D576" i="8"/>
  <c r="Q575" i="8"/>
  <c r="P575" i="8"/>
  <c r="O575" i="8"/>
  <c r="N575" i="8"/>
  <c r="M575" i="8"/>
  <c r="K575" i="8"/>
  <c r="J575" i="8"/>
  <c r="I575" i="8"/>
  <c r="R575" i="8" s="1"/>
  <c r="H575" i="8"/>
  <c r="G575" i="8"/>
  <c r="F575" i="8"/>
  <c r="E575" i="8"/>
  <c r="D575" i="8"/>
  <c r="Q574" i="8"/>
  <c r="P574" i="8"/>
  <c r="O574" i="8"/>
  <c r="N574" i="8"/>
  <c r="M574" i="8"/>
  <c r="K574" i="8"/>
  <c r="J574" i="8"/>
  <c r="I574" i="8"/>
  <c r="H574" i="8"/>
  <c r="G574" i="8"/>
  <c r="R574" i="8" s="1"/>
  <c r="F574" i="8"/>
  <c r="E574" i="8"/>
  <c r="D574" i="8"/>
  <c r="Q573" i="8"/>
  <c r="P573" i="8"/>
  <c r="O573" i="8"/>
  <c r="N573" i="8"/>
  <c r="M573" i="8"/>
  <c r="K573" i="8"/>
  <c r="J573" i="8"/>
  <c r="I573" i="8"/>
  <c r="R573" i="8" s="1"/>
  <c r="H573" i="8"/>
  <c r="G573" i="8"/>
  <c r="F573" i="8"/>
  <c r="E573" i="8"/>
  <c r="D573" i="8"/>
  <c r="Q572" i="8"/>
  <c r="P572" i="8"/>
  <c r="O572" i="8"/>
  <c r="N572" i="8"/>
  <c r="M572" i="8"/>
  <c r="K572" i="8"/>
  <c r="J572" i="8"/>
  <c r="I572" i="8"/>
  <c r="H572" i="8"/>
  <c r="G572" i="8"/>
  <c r="R572" i="8" s="1"/>
  <c r="F572" i="8"/>
  <c r="E572" i="8"/>
  <c r="D572" i="8"/>
  <c r="Q571" i="8"/>
  <c r="P571" i="8"/>
  <c r="O571" i="8"/>
  <c r="N571" i="8"/>
  <c r="M571" i="8"/>
  <c r="K571" i="8"/>
  <c r="J571" i="8"/>
  <c r="I571" i="8"/>
  <c r="R571" i="8" s="1"/>
  <c r="H571" i="8"/>
  <c r="G571" i="8"/>
  <c r="F571" i="8"/>
  <c r="E571" i="8"/>
  <c r="D571" i="8"/>
  <c r="Q570" i="8"/>
  <c r="P570" i="8"/>
  <c r="O570" i="8"/>
  <c r="N570" i="8"/>
  <c r="M570" i="8"/>
  <c r="K570" i="8"/>
  <c r="J570" i="8"/>
  <c r="I570" i="8"/>
  <c r="H570" i="8"/>
  <c r="G570" i="8"/>
  <c r="R570" i="8" s="1"/>
  <c r="F570" i="8"/>
  <c r="E570" i="8"/>
  <c r="D570" i="8"/>
  <c r="Q569" i="8"/>
  <c r="P569" i="8"/>
  <c r="O569" i="8"/>
  <c r="N569" i="8"/>
  <c r="M569" i="8"/>
  <c r="K569" i="8"/>
  <c r="J569" i="8"/>
  <c r="I569" i="8"/>
  <c r="R569" i="8" s="1"/>
  <c r="H569" i="8"/>
  <c r="G569" i="8"/>
  <c r="F569" i="8"/>
  <c r="E569" i="8"/>
  <c r="D569" i="8"/>
  <c r="Q568" i="8"/>
  <c r="P568" i="8"/>
  <c r="O568" i="8"/>
  <c r="N568" i="8"/>
  <c r="M568" i="8"/>
  <c r="K568" i="8"/>
  <c r="J568" i="8"/>
  <c r="I568" i="8"/>
  <c r="H568" i="8"/>
  <c r="G568" i="8"/>
  <c r="R568" i="8" s="1"/>
  <c r="F568" i="8"/>
  <c r="E568" i="8"/>
  <c r="D568" i="8"/>
  <c r="Q567" i="8"/>
  <c r="P567" i="8"/>
  <c r="O567" i="8"/>
  <c r="N567" i="8"/>
  <c r="M567" i="8"/>
  <c r="K567" i="8"/>
  <c r="J567" i="8"/>
  <c r="I567" i="8"/>
  <c r="R567" i="8" s="1"/>
  <c r="H567" i="8"/>
  <c r="G567" i="8"/>
  <c r="F567" i="8"/>
  <c r="E567" i="8"/>
  <c r="D567" i="8"/>
  <c r="Q566" i="8"/>
  <c r="P566" i="8"/>
  <c r="O566" i="8"/>
  <c r="N566" i="8"/>
  <c r="M566" i="8"/>
  <c r="K566" i="8"/>
  <c r="J566" i="8"/>
  <c r="I566" i="8"/>
  <c r="H566" i="8"/>
  <c r="G566" i="8"/>
  <c r="R566" i="8" s="1"/>
  <c r="F566" i="8"/>
  <c r="E566" i="8"/>
  <c r="D566" i="8"/>
  <c r="Q565" i="8"/>
  <c r="P565" i="8"/>
  <c r="O565" i="8"/>
  <c r="N565" i="8"/>
  <c r="M565" i="8"/>
  <c r="K565" i="8"/>
  <c r="J565" i="8"/>
  <c r="I565" i="8"/>
  <c r="R565" i="8" s="1"/>
  <c r="H565" i="8"/>
  <c r="G565" i="8"/>
  <c r="F565" i="8"/>
  <c r="E565" i="8"/>
  <c r="D565" i="8"/>
  <c r="Q564" i="8"/>
  <c r="P564" i="8"/>
  <c r="O564" i="8"/>
  <c r="N564" i="8"/>
  <c r="M564" i="8"/>
  <c r="K564" i="8"/>
  <c r="J564" i="8"/>
  <c r="I564" i="8"/>
  <c r="H564" i="8"/>
  <c r="G564" i="8"/>
  <c r="R564" i="8" s="1"/>
  <c r="F564" i="8"/>
  <c r="E564" i="8"/>
  <c r="D564" i="8"/>
  <c r="Q563" i="8"/>
  <c r="P563" i="8"/>
  <c r="O563" i="8"/>
  <c r="N563" i="8"/>
  <c r="M563" i="8"/>
  <c r="K563" i="8"/>
  <c r="J563" i="8"/>
  <c r="I563" i="8"/>
  <c r="R563" i="8" s="1"/>
  <c r="H563" i="8"/>
  <c r="G563" i="8"/>
  <c r="F563" i="8"/>
  <c r="E563" i="8"/>
  <c r="D563" i="8"/>
  <c r="Q562" i="8"/>
  <c r="P562" i="8"/>
  <c r="O562" i="8"/>
  <c r="N562" i="8"/>
  <c r="M562" i="8"/>
  <c r="K562" i="8"/>
  <c r="J562" i="8"/>
  <c r="I562" i="8"/>
  <c r="H562" i="8"/>
  <c r="G562" i="8"/>
  <c r="R562" i="8" s="1"/>
  <c r="F562" i="8"/>
  <c r="E562" i="8"/>
  <c r="D562" i="8"/>
  <c r="Q561" i="8"/>
  <c r="P561" i="8"/>
  <c r="O561" i="8"/>
  <c r="N561" i="8"/>
  <c r="M561" i="8"/>
  <c r="K561" i="8"/>
  <c r="J561" i="8"/>
  <c r="I561" i="8"/>
  <c r="R561" i="8" s="1"/>
  <c r="H561" i="8"/>
  <c r="G561" i="8"/>
  <c r="F561" i="8"/>
  <c r="E561" i="8"/>
  <c r="D561" i="8"/>
  <c r="Q560" i="8"/>
  <c r="P560" i="8"/>
  <c r="O560" i="8"/>
  <c r="N560" i="8"/>
  <c r="M560" i="8"/>
  <c r="K560" i="8"/>
  <c r="J560" i="8"/>
  <c r="I560" i="8"/>
  <c r="H560" i="8"/>
  <c r="G560" i="8"/>
  <c r="R560" i="8" s="1"/>
  <c r="F560" i="8"/>
  <c r="E560" i="8"/>
  <c r="D560" i="8"/>
  <c r="Q559" i="8"/>
  <c r="P559" i="8"/>
  <c r="O559" i="8"/>
  <c r="N559" i="8"/>
  <c r="M559" i="8"/>
  <c r="K559" i="8"/>
  <c r="J559" i="8"/>
  <c r="I559" i="8"/>
  <c r="R559" i="8" s="1"/>
  <c r="H559" i="8"/>
  <c r="G559" i="8"/>
  <c r="F559" i="8"/>
  <c r="E559" i="8"/>
  <c r="D559" i="8"/>
  <c r="Q558" i="8"/>
  <c r="P558" i="8"/>
  <c r="O558" i="8"/>
  <c r="N558" i="8"/>
  <c r="M558" i="8"/>
  <c r="K558" i="8"/>
  <c r="J558" i="8"/>
  <c r="I558" i="8"/>
  <c r="H558" i="8"/>
  <c r="G558" i="8"/>
  <c r="R558" i="8" s="1"/>
  <c r="F558" i="8"/>
  <c r="E558" i="8"/>
  <c r="D558" i="8"/>
  <c r="Q557" i="8"/>
  <c r="P557" i="8"/>
  <c r="O557" i="8"/>
  <c r="N557" i="8"/>
  <c r="M557" i="8"/>
  <c r="K557" i="8"/>
  <c r="J557" i="8"/>
  <c r="I557" i="8"/>
  <c r="R557" i="8" s="1"/>
  <c r="H557" i="8"/>
  <c r="G557" i="8"/>
  <c r="F557" i="8"/>
  <c r="E557" i="8"/>
  <c r="D557" i="8"/>
  <c r="Q556" i="8"/>
  <c r="P556" i="8"/>
  <c r="O556" i="8"/>
  <c r="N556" i="8"/>
  <c r="M556" i="8"/>
  <c r="K556" i="8"/>
  <c r="J556" i="8"/>
  <c r="I556" i="8"/>
  <c r="H556" i="8"/>
  <c r="G556" i="8"/>
  <c r="R556" i="8" s="1"/>
  <c r="F556" i="8"/>
  <c r="E556" i="8"/>
  <c r="D556" i="8"/>
  <c r="Q555" i="8"/>
  <c r="P555" i="8"/>
  <c r="O555" i="8"/>
  <c r="N555" i="8"/>
  <c r="M555" i="8"/>
  <c r="K555" i="8"/>
  <c r="J555" i="8"/>
  <c r="I555" i="8"/>
  <c r="R555" i="8" s="1"/>
  <c r="H555" i="8"/>
  <c r="G555" i="8"/>
  <c r="F555" i="8"/>
  <c r="E555" i="8"/>
  <c r="D555" i="8"/>
  <c r="Q554" i="8"/>
  <c r="P554" i="8"/>
  <c r="O554" i="8"/>
  <c r="N554" i="8"/>
  <c r="M554" i="8"/>
  <c r="K554" i="8"/>
  <c r="J554" i="8"/>
  <c r="I554" i="8"/>
  <c r="H554" i="8"/>
  <c r="G554" i="8"/>
  <c r="R554" i="8" s="1"/>
  <c r="F554" i="8"/>
  <c r="E554" i="8"/>
  <c r="D554" i="8"/>
  <c r="Q553" i="8"/>
  <c r="P553" i="8"/>
  <c r="O553" i="8"/>
  <c r="N553" i="8"/>
  <c r="M553" i="8"/>
  <c r="K553" i="8"/>
  <c r="J553" i="8"/>
  <c r="I553" i="8"/>
  <c r="R553" i="8" s="1"/>
  <c r="H553" i="8"/>
  <c r="G553" i="8"/>
  <c r="F553" i="8"/>
  <c r="E553" i="8"/>
  <c r="D553" i="8"/>
  <c r="Q552" i="8"/>
  <c r="P552" i="8"/>
  <c r="O552" i="8"/>
  <c r="N552" i="8"/>
  <c r="M552" i="8"/>
  <c r="K552" i="8"/>
  <c r="J552" i="8"/>
  <c r="I552" i="8"/>
  <c r="H552" i="8"/>
  <c r="G552" i="8"/>
  <c r="R552" i="8" s="1"/>
  <c r="F552" i="8"/>
  <c r="E552" i="8"/>
  <c r="D552" i="8"/>
  <c r="Q551" i="8"/>
  <c r="P551" i="8"/>
  <c r="O551" i="8"/>
  <c r="N551" i="8"/>
  <c r="M551" i="8"/>
  <c r="K551" i="8"/>
  <c r="J551" i="8"/>
  <c r="I551" i="8"/>
  <c r="R551" i="8" s="1"/>
  <c r="H551" i="8"/>
  <c r="G551" i="8"/>
  <c r="F551" i="8"/>
  <c r="E551" i="8"/>
  <c r="D551" i="8"/>
  <c r="Q550" i="8"/>
  <c r="P550" i="8"/>
  <c r="O550" i="8"/>
  <c r="N550" i="8"/>
  <c r="M550" i="8"/>
  <c r="K550" i="8"/>
  <c r="J550" i="8"/>
  <c r="I550" i="8"/>
  <c r="H550" i="8"/>
  <c r="G550" i="8"/>
  <c r="R550" i="8" s="1"/>
  <c r="F550" i="8"/>
  <c r="E550" i="8"/>
  <c r="D550" i="8"/>
  <c r="Q549" i="8"/>
  <c r="P549" i="8"/>
  <c r="O549" i="8"/>
  <c r="N549" i="8"/>
  <c r="M549" i="8"/>
  <c r="K549" i="8"/>
  <c r="J549" i="8"/>
  <c r="I549" i="8"/>
  <c r="R549" i="8" s="1"/>
  <c r="H549" i="8"/>
  <c r="G549" i="8"/>
  <c r="F549" i="8"/>
  <c r="E549" i="8"/>
  <c r="D549" i="8"/>
  <c r="Q548" i="8"/>
  <c r="P548" i="8"/>
  <c r="O548" i="8"/>
  <c r="N548" i="8"/>
  <c r="M548" i="8"/>
  <c r="K548" i="8"/>
  <c r="J548" i="8"/>
  <c r="I548" i="8"/>
  <c r="H548" i="8"/>
  <c r="G548" i="8"/>
  <c r="R548" i="8" s="1"/>
  <c r="F548" i="8"/>
  <c r="E548" i="8"/>
  <c r="D548" i="8"/>
  <c r="Q547" i="8"/>
  <c r="P547" i="8"/>
  <c r="O547" i="8"/>
  <c r="N547" i="8"/>
  <c r="M547" i="8"/>
  <c r="K547" i="8"/>
  <c r="J547" i="8"/>
  <c r="I547" i="8"/>
  <c r="R547" i="8" s="1"/>
  <c r="H547" i="8"/>
  <c r="G547" i="8"/>
  <c r="F547" i="8"/>
  <c r="E547" i="8"/>
  <c r="D547" i="8"/>
  <c r="Q546" i="8"/>
  <c r="P546" i="8"/>
  <c r="O546" i="8"/>
  <c r="N546" i="8"/>
  <c r="M546" i="8"/>
  <c r="K546" i="8"/>
  <c r="J546" i="8"/>
  <c r="I546" i="8"/>
  <c r="H546" i="8"/>
  <c r="G546" i="8"/>
  <c r="R546" i="8" s="1"/>
  <c r="F546" i="8"/>
  <c r="E546" i="8"/>
  <c r="D546" i="8"/>
  <c r="Q545" i="8"/>
  <c r="P545" i="8"/>
  <c r="O545" i="8"/>
  <c r="N545" i="8"/>
  <c r="M545" i="8"/>
  <c r="K545" i="8"/>
  <c r="J545" i="8"/>
  <c r="I545" i="8"/>
  <c r="R545" i="8" s="1"/>
  <c r="H545" i="8"/>
  <c r="G545" i="8"/>
  <c r="F545" i="8"/>
  <c r="E545" i="8"/>
  <c r="D545" i="8"/>
  <c r="Q544" i="8"/>
  <c r="P544" i="8"/>
  <c r="O544" i="8"/>
  <c r="N544" i="8"/>
  <c r="M544" i="8"/>
  <c r="K544" i="8"/>
  <c r="J544" i="8"/>
  <c r="I544" i="8"/>
  <c r="H544" i="8"/>
  <c r="G544" i="8"/>
  <c r="R544" i="8" s="1"/>
  <c r="F544" i="8"/>
  <c r="E544" i="8"/>
  <c r="D544" i="8"/>
  <c r="Q543" i="8"/>
  <c r="P543" i="8"/>
  <c r="O543" i="8"/>
  <c r="N543" i="8"/>
  <c r="M543" i="8"/>
  <c r="K543" i="8"/>
  <c r="J543" i="8"/>
  <c r="I543" i="8"/>
  <c r="R543" i="8" s="1"/>
  <c r="H543" i="8"/>
  <c r="G543" i="8"/>
  <c r="F543" i="8"/>
  <c r="E543" i="8"/>
  <c r="D543" i="8"/>
  <c r="Q542" i="8"/>
  <c r="P542" i="8"/>
  <c r="O542" i="8"/>
  <c r="N542" i="8"/>
  <c r="M542" i="8"/>
  <c r="K542" i="8"/>
  <c r="J542" i="8"/>
  <c r="I542" i="8"/>
  <c r="H542" i="8"/>
  <c r="G542" i="8"/>
  <c r="R542" i="8" s="1"/>
  <c r="F542" i="8"/>
  <c r="E542" i="8"/>
  <c r="D542" i="8"/>
  <c r="Q541" i="8"/>
  <c r="P541" i="8"/>
  <c r="O541" i="8"/>
  <c r="N541" i="8"/>
  <c r="M541" i="8"/>
  <c r="K541" i="8"/>
  <c r="J541" i="8"/>
  <c r="I541" i="8"/>
  <c r="R541" i="8" s="1"/>
  <c r="H541" i="8"/>
  <c r="G541" i="8"/>
  <c r="F541" i="8"/>
  <c r="E541" i="8"/>
  <c r="D541" i="8"/>
  <c r="Q540" i="8"/>
  <c r="P540" i="8"/>
  <c r="O540" i="8"/>
  <c r="N540" i="8"/>
  <c r="M540" i="8"/>
  <c r="K540" i="8"/>
  <c r="J540" i="8"/>
  <c r="I540" i="8"/>
  <c r="H540" i="8"/>
  <c r="G540" i="8"/>
  <c r="R540" i="8" s="1"/>
  <c r="F540" i="8"/>
  <c r="E540" i="8"/>
  <c r="D540" i="8"/>
  <c r="Q539" i="8"/>
  <c r="P539" i="8"/>
  <c r="O539" i="8"/>
  <c r="N539" i="8"/>
  <c r="M539" i="8"/>
  <c r="K539" i="8"/>
  <c r="J539" i="8"/>
  <c r="I539" i="8"/>
  <c r="R539" i="8" s="1"/>
  <c r="H539" i="8"/>
  <c r="G539" i="8"/>
  <c r="F539" i="8"/>
  <c r="E539" i="8"/>
  <c r="D539" i="8"/>
  <c r="Q538" i="8"/>
  <c r="P538" i="8"/>
  <c r="O538" i="8"/>
  <c r="N538" i="8"/>
  <c r="M538" i="8"/>
  <c r="K538" i="8"/>
  <c r="J538" i="8"/>
  <c r="I538" i="8"/>
  <c r="H538" i="8"/>
  <c r="G538" i="8"/>
  <c r="R538" i="8" s="1"/>
  <c r="F538" i="8"/>
  <c r="E538" i="8"/>
  <c r="D538" i="8"/>
  <c r="Q537" i="8"/>
  <c r="P537" i="8"/>
  <c r="O537" i="8"/>
  <c r="N537" i="8"/>
  <c r="M537" i="8"/>
  <c r="K537" i="8"/>
  <c r="J537" i="8"/>
  <c r="I537" i="8"/>
  <c r="R537" i="8" s="1"/>
  <c r="H537" i="8"/>
  <c r="G537" i="8"/>
  <c r="F537" i="8"/>
  <c r="E537" i="8"/>
  <c r="D537" i="8"/>
  <c r="Q536" i="8"/>
  <c r="P536" i="8"/>
  <c r="O536" i="8"/>
  <c r="N536" i="8"/>
  <c r="M536" i="8"/>
  <c r="K536" i="8"/>
  <c r="J536" i="8"/>
  <c r="I536" i="8"/>
  <c r="H536" i="8"/>
  <c r="G536" i="8"/>
  <c r="R536" i="8" s="1"/>
  <c r="F536" i="8"/>
  <c r="E536" i="8"/>
  <c r="D536" i="8"/>
  <c r="Q535" i="8"/>
  <c r="P535" i="8"/>
  <c r="O535" i="8"/>
  <c r="N535" i="8"/>
  <c r="M535" i="8"/>
  <c r="K535" i="8"/>
  <c r="J535" i="8"/>
  <c r="I535" i="8"/>
  <c r="R535" i="8" s="1"/>
  <c r="H535" i="8"/>
  <c r="G535" i="8"/>
  <c r="F535" i="8"/>
  <c r="E535" i="8"/>
  <c r="D535" i="8"/>
  <c r="Q534" i="8"/>
  <c r="P534" i="8"/>
  <c r="O534" i="8"/>
  <c r="N534" i="8"/>
  <c r="M534" i="8"/>
  <c r="K534" i="8"/>
  <c r="J534" i="8"/>
  <c r="I534" i="8"/>
  <c r="H534" i="8"/>
  <c r="G534" i="8"/>
  <c r="R534" i="8" s="1"/>
  <c r="F534" i="8"/>
  <c r="E534" i="8"/>
  <c r="D534" i="8"/>
  <c r="Q533" i="8"/>
  <c r="P533" i="8"/>
  <c r="O533" i="8"/>
  <c r="N533" i="8"/>
  <c r="M533" i="8"/>
  <c r="K533" i="8"/>
  <c r="J533" i="8"/>
  <c r="I533" i="8"/>
  <c r="R533" i="8" s="1"/>
  <c r="H533" i="8"/>
  <c r="G533" i="8"/>
  <c r="F533" i="8"/>
  <c r="E533" i="8"/>
  <c r="D533" i="8"/>
  <c r="Q532" i="8"/>
  <c r="P532" i="8"/>
  <c r="O532" i="8"/>
  <c r="N532" i="8"/>
  <c r="M532" i="8"/>
  <c r="K532" i="8"/>
  <c r="J532" i="8"/>
  <c r="I532" i="8"/>
  <c r="H532" i="8"/>
  <c r="G532" i="8"/>
  <c r="R532" i="8" s="1"/>
  <c r="F532" i="8"/>
  <c r="E532" i="8"/>
  <c r="D532" i="8"/>
  <c r="Q531" i="8"/>
  <c r="P531" i="8"/>
  <c r="O531" i="8"/>
  <c r="N531" i="8"/>
  <c r="M531" i="8"/>
  <c r="K531" i="8"/>
  <c r="J531" i="8"/>
  <c r="I531" i="8"/>
  <c r="R531" i="8" s="1"/>
  <c r="H531" i="8"/>
  <c r="G531" i="8"/>
  <c r="F531" i="8"/>
  <c r="E531" i="8"/>
  <c r="D531" i="8"/>
  <c r="Q530" i="8"/>
  <c r="P530" i="8"/>
  <c r="O530" i="8"/>
  <c r="N530" i="8"/>
  <c r="M530" i="8"/>
  <c r="K530" i="8"/>
  <c r="J530" i="8"/>
  <c r="I530" i="8"/>
  <c r="H530" i="8"/>
  <c r="G530" i="8"/>
  <c r="R530" i="8" s="1"/>
  <c r="F530" i="8"/>
  <c r="E530" i="8"/>
  <c r="D530" i="8"/>
  <c r="Q529" i="8"/>
  <c r="P529" i="8"/>
  <c r="O529" i="8"/>
  <c r="N529" i="8"/>
  <c r="M529" i="8"/>
  <c r="K529" i="8"/>
  <c r="J529" i="8"/>
  <c r="I529" i="8"/>
  <c r="R529" i="8" s="1"/>
  <c r="H529" i="8"/>
  <c r="G529" i="8"/>
  <c r="F529" i="8"/>
  <c r="E529" i="8"/>
  <c r="D529" i="8"/>
  <c r="Q528" i="8"/>
  <c r="P528" i="8"/>
  <c r="O528" i="8"/>
  <c r="N528" i="8"/>
  <c r="M528" i="8"/>
  <c r="K528" i="8"/>
  <c r="J528" i="8"/>
  <c r="I528" i="8"/>
  <c r="H528" i="8"/>
  <c r="G528" i="8"/>
  <c r="R528" i="8" s="1"/>
  <c r="F528" i="8"/>
  <c r="E528" i="8"/>
  <c r="D528" i="8"/>
  <c r="Q527" i="8"/>
  <c r="P527" i="8"/>
  <c r="O527" i="8"/>
  <c r="N527" i="8"/>
  <c r="M527" i="8"/>
  <c r="K527" i="8"/>
  <c r="J527" i="8"/>
  <c r="I527" i="8"/>
  <c r="R527" i="8" s="1"/>
  <c r="H527" i="8"/>
  <c r="G527" i="8"/>
  <c r="F527" i="8"/>
  <c r="E527" i="8"/>
  <c r="D527" i="8"/>
  <c r="Q526" i="8"/>
  <c r="P526" i="8"/>
  <c r="O526" i="8"/>
  <c r="N526" i="8"/>
  <c r="M526" i="8"/>
  <c r="K526" i="8"/>
  <c r="J526" i="8"/>
  <c r="I526" i="8"/>
  <c r="H526" i="8"/>
  <c r="G526" i="8"/>
  <c r="R526" i="8" s="1"/>
  <c r="F526" i="8"/>
  <c r="E526" i="8"/>
  <c r="D526" i="8"/>
  <c r="Q525" i="8"/>
  <c r="P525" i="8"/>
  <c r="O525" i="8"/>
  <c r="N525" i="8"/>
  <c r="M525" i="8"/>
  <c r="K525" i="8"/>
  <c r="J525" i="8"/>
  <c r="I525" i="8"/>
  <c r="R525" i="8" s="1"/>
  <c r="H525" i="8"/>
  <c r="G525" i="8"/>
  <c r="F525" i="8"/>
  <c r="E525" i="8"/>
  <c r="D525" i="8"/>
  <c r="Q524" i="8"/>
  <c r="P524" i="8"/>
  <c r="O524" i="8"/>
  <c r="N524" i="8"/>
  <c r="M524" i="8"/>
  <c r="K524" i="8"/>
  <c r="J524" i="8"/>
  <c r="I524" i="8"/>
  <c r="H524" i="8"/>
  <c r="G524" i="8"/>
  <c r="R524" i="8" s="1"/>
  <c r="F524" i="8"/>
  <c r="E524" i="8"/>
  <c r="D524" i="8"/>
  <c r="Q523" i="8"/>
  <c r="P523" i="8"/>
  <c r="O523" i="8"/>
  <c r="N523" i="8"/>
  <c r="M523" i="8"/>
  <c r="K523" i="8"/>
  <c r="J523" i="8"/>
  <c r="I523" i="8"/>
  <c r="R523" i="8" s="1"/>
  <c r="H523" i="8"/>
  <c r="G523" i="8"/>
  <c r="F523" i="8"/>
  <c r="E523" i="8"/>
  <c r="D523" i="8"/>
  <c r="Q522" i="8"/>
  <c r="P522" i="8"/>
  <c r="O522" i="8"/>
  <c r="N522" i="8"/>
  <c r="M522" i="8"/>
  <c r="K522" i="8"/>
  <c r="J522" i="8"/>
  <c r="I522" i="8"/>
  <c r="H522" i="8"/>
  <c r="G522" i="8"/>
  <c r="R522" i="8" s="1"/>
  <c r="F522" i="8"/>
  <c r="E522" i="8"/>
  <c r="D522" i="8"/>
  <c r="Q521" i="8"/>
  <c r="P521" i="8"/>
  <c r="O521" i="8"/>
  <c r="N521" i="8"/>
  <c r="M521" i="8"/>
  <c r="K521" i="8"/>
  <c r="J521" i="8"/>
  <c r="I521" i="8"/>
  <c r="R521" i="8" s="1"/>
  <c r="H521" i="8"/>
  <c r="G521" i="8"/>
  <c r="F521" i="8"/>
  <c r="E521" i="8"/>
  <c r="D521" i="8"/>
  <c r="Q520" i="8"/>
  <c r="P520" i="8"/>
  <c r="O520" i="8"/>
  <c r="N520" i="8"/>
  <c r="M520" i="8"/>
  <c r="K520" i="8"/>
  <c r="J520" i="8"/>
  <c r="I520" i="8"/>
  <c r="H520" i="8"/>
  <c r="G520" i="8"/>
  <c r="R520" i="8" s="1"/>
  <c r="F520" i="8"/>
  <c r="E520" i="8"/>
  <c r="D520" i="8"/>
  <c r="Q519" i="8"/>
  <c r="P519" i="8"/>
  <c r="O519" i="8"/>
  <c r="N519" i="8"/>
  <c r="M519" i="8"/>
  <c r="K519" i="8"/>
  <c r="J519" i="8"/>
  <c r="I519" i="8"/>
  <c r="R519" i="8" s="1"/>
  <c r="H519" i="8"/>
  <c r="G519" i="8"/>
  <c r="F519" i="8"/>
  <c r="E519" i="8"/>
  <c r="D519" i="8"/>
  <c r="Q518" i="8"/>
  <c r="P518" i="8"/>
  <c r="O518" i="8"/>
  <c r="N518" i="8"/>
  <c r="M518" i="8"/>
  <c r="K518" i="8"/>
  <c r="J518" i="8"/>
  <c r="I518" i="8"/>
  <c r="H518" i="8"/>
  <c r="G518" i="8"/>
  <c r="R518" i="8" s="1"/>
  <c r="F518" i="8"/>
  <c r="E518" i="8"/>
  <c r="D518" i="8"/>
  <c r="Q517" i="8"/>
  <c r="P517" i="8"/>
  <c r="O517" i="8"/>
  <c r="N517" i="8"/>
  <c r="M517" i="8"/>
  <c r="K517" i="8"/>
  <c r="J517" i="8"/>
  <c r="I517" i="8"/>
  <c r="R517" i="8" s="1"/>
  <c r="H517" i="8"/>
  <c r="G517" i="8"/>
  <c r="F517" i="8"/>
  <c r="E517" i="8"/>
  <c r="D517" i="8"/>
  <c r="Q516" i="8"/>
  <c r="P516" i="8"/>
  <c r="O516" i="8"/>
  <c r="N516" i="8"/>
  <c r="M516" i="8"/>
  <c r="K516" i="8"/>
  <c r="J516" i="8"/>
  <c r="I516" i="8"/>
  <c r="H516" i="8"/>
  <c r="G516" i="8"/>
  <c r="R516" i="8" s="1"/>
  <c r="F516" i="8"/>
  <c r="E516" i="8"/>
  <c r="D516" i="8"/>
  <c r="Q515" i="8"/>
  <c r="P515" i="8"/>
  <c r="O515" i="8"/>
  <c r="N515" i="8"/>
  <c r="M515" i="8"/>
  <c r="K515" i="8"/>
  <c r="J515" i="8"/>
  <c r="I515" i="8"/>
  <c r="R515" i="8" s="1"/>
  <c r="H515" i="8"/>
  <c r="G515" i="8"/>
  <c r="F515" i="8"/>
  <c r="E515" i="8"/>
  <c r="D515" i="8"/>
  <c r="Q514" i="8"/>
  <c r="P514" i="8"/>
  <c r="O514" i="8"/>
  <c r="N514" i="8"/>
  <c r="M514" i="8"/>
  <c r="K514" i="8"/>
  <c r="J514" i="8"/>
  <c r="I514" i="8"/>
  <c r="H514" i="8"/>
  <c r="G514" i="8"/>
  <c r="R514" i="8" s="1"/>
  <c r="F514" i="8"/>
  <c r="E514" i="8"/>
  <c r="D514" i="8"/>
  <c r="Q513" i="8"/>
  <c r="P513" i="8"/>
  <c r="O513" i="8"/>
  <c r="N513" i="8"/>
  <c r="M513" i="8"/>
  <c r="K513" i="8"/>
  <c r="J513" i="8"/>
  <c r="I513" i="8"/>
  <c r="R513" i="8" s="1"/>
  <c r="H513" i="8"/>
  <c r="G513" i="8"/>
  <c r="F513" i="8"/>
  <c r="E513" i="8"/>
  <c r="D513" i="8"/>
  <c r="Q512" i="8"/>
  <c r="P512" i="8"/>
  <c r="O512" i="8"/>
  <c r="N512" i="8"/>
  <c r="M512" i="8"/>
  <c r="K512" i="8"/>
  <c r="J512" i="8"/>
  <c r="I512" i="8"/>
  <c r="H512" i="8"/>
  <c r="G512" i="8"/>
  <c r="R512" i="8" s="1"/>
  <c r="F512" i="8"/>
  <c r="E512" i="8"/>
  <c r="D512" i="8"/>
  <c r="Q511" i="8"/>
  <c r="P511" i="8"/>
  <c r="O511" i="8"/>
  <c r="N511" i="8"/>
  <c r="M511" i="8"/>
  <c r="K511" i="8"/>
  <c r="J511" i="8"/>
  <c r="I511" i="8"/>
  <c r="R511" i="8" s="1"/>
  <c r="H511" i="8"/>
  <c r="G511" i="8"/>
  <c r="F511" i="8"/>
  <c r="E511" i="8"/>
  <c r="D511" i="8"/>
  <c r="Q510" i="8"/>
  <c r="P510" i="8"/>
  <c r="O510" i="8"/>
  <c r="N510" i="8"/>
  <c r="M510" i="8"/>
  <c r="K510" i="8"/>
  <c r="J510" i="8"/>
  <c r="I510" i="8"/>
  <c r="H510" i="8"/>
  <c r="G510" i="8"/>
  <c r="R510" i="8" s="1"/>
  <c r="F510" i="8"/>
  <c r="E510" i="8"/>
  <c r="D510" i="8"/>
  <c r="Q509" i="8"/>
  <c r="P509" i="8"/>
  <c r="O509" i="8"/>
  <c r="N509" i="8"/>
  <c r="M509" i="8"/>
  <c r="K509" i="8"/>
  <c r="J509" i="8"/>
  <c r="I509" i="8"/>
  <c r="R509" i="8" s="1"/>
  <c r="H509" i="8"/>
  <c r="G509" i="8"/>
  <c r="F509" i="8"/>
  <c r="E509" i="8"/>
  <c r="D509" i="8"/>
  <c r="Q508" i="8"/>
  <c r="P508" i="8"/>
  <c r="O508" i="8"/>
  <c r="N508" i="8"/>
  <c r="M508" i="8"/>
  <c r="K508" i="8"/>
  <c r="J508" i="8"/>
  <c r="I508" i="8"/>
  <c r="H508" i="8"/>
  <c r="G508" i="8"/>
  <c r="R508" i="8" s="1"/>
  <c r="F508" i="8"/>
  <c r="E508" i="8"/>
  <c r="D508" i="8"/>
  <c r="Q507" i="8"/>
  <c r="P507" i="8"/>
  <c r="O507" i="8"/>
  <c r="N507" i="8"/>
  <c r="M507" i="8"/>
  <c r="K507" i="8"/>
  <c r="J507" i="8"/>
  <c r="I507" i="8"/>
  <c r="R507" i="8" s="1"/>
  <c r="H507" i="8"/>
  <c r="G507" i="8"/>
  <c r="F507" i="8"/>
  <c r="E507" i="8"/>
  <c r="D507" i="8"/>
  <c r="Q506" i="8"/>
  <c r="P506" i="8"/>
  <c r="O506" i="8"/>
  <c r="N506" i="8"/>
  <c r="M506" i="8"/>
  <c r="K506" i="8"/>
  <c r="J506" i="8"/>
  <c r="I506" i="8"/>
  <c r="H506" i="8"/>
  <c r="G506" i="8"/>
  <c r="R506" i="8" s="1"/>
  <c r="F506" i="8"/>
  <c r="E506" i="8"/>
  <c r="D506" i="8"/>
  <c r="Q505" i="8"/>
  <c r="P505" i="8"/>
  <c r="O505" i="8"/>
  <c r="N505" i="8"/>
  <c r="M505" i="8"/>
  <c r="K505" i="8"/>
  <c r="J505" i="8"/>
  <c r="I505" i="8"/>
  <c r="R505" i="8" s="1"/>
  <c r="H505" i="8"/>
  <c r="G505" i="8"/>
  <c r="F505" i="8"/>
  <c r="E505" i="8"/>
  <c r="D505" i="8"/>
  <c r="Q504" i="8"/>
  <c r="P504" i="8"/>
  <c r="O504" i="8"/>
  <c r="N504" i="8"/>
  <c r="M504" i="8"/>
  <c r="K504" i="8"/>
  <c r="J504" i="8"/>
  <c r="I504" i="8"/>
  <c r="H504" i="8"/>
  <c r="G504" i="8"/>
  <c r="R504" i="8" s="1"/>
  <c r="F504" i="8"/>
  <c r="E504" i="8"/>
  <c r="D504" i="8"/>
  <c r="Q503" i="8"/>
  <c r="P503" i="8"/>
  <c r="O503" i="8"/>
  <c r="N503" i="8"/>
  <c r="M503" i="8"/>
  <c r="K503" i="8"/>
  <c r="J503" i="8"/>
  <c r="I503" i="8"/>
  <c r="R503" i="8" s="1"/>
  <c r="H503" i="8"/>
  <c r="G503" i="8"/>
  <c r="F503" i="8"/>
  <c r="E503" i="8"/>
  <c r="D503" i="8"/>
  <c r="Q502" i="8"/>
  <c r="P502" i="8"/>
  <c r="O502" i="8"/>
  <c r="N502" i="8"/>
  <c r="M502" i="8"/>
  <c r="K502" i="8"/>
  <c r="J502" i="8"/>
  <c r="I502" i="8"/>
  <c r="H502" i="8"/>
  <c r="G502" i="8"/>
  <c r="R502" i="8" s="1"/>
  <c r="F502" i="8"/>
  <c r="E502" i="8"/>
  <c r="D502" i="8"/>
  <c r="Q501" i="8"/>
  <c r="P501" i="8"/>
  <c r="O501" i="8"/>
  <c r="N501" i="8"/>
  <c r="M501" i="8"/>
  <c r="K501" i="8"/>
  <c r="J501" i="8"/>
  <c r="I501" i="8"/>
  <c r="R501" i="8" s="1"/>
  <c r="H501" i="8"/>
  <c r="G501" i="8"/>
  <c r="F501" i="8"/>
  <c r="E501" i="8"/>
  <c r="D501" i="8"/>
  <c r="Q500" i="8"/>
  <c r="P500" i="8"/>
  <c r="O500" i="8"/>
  <c r="N500" i="8"/>
  <c r="M500" i="8"/>
  <c r="K500" i="8"/>
  <c r="J500" i="8"/>
  <c r="I500" i="8"/>
  <c r="H500" i="8"/>
  <c r="G500" i="8"/>
  <c r="R500" i="8" s="1"/>
  <c r="F500" i="8"/>
  <c r="E500" i="8"/>
  <c r="D500" i="8"/>
  <c r="Q499" i="8"/>
  <c r="P499" i="8"/>
  <c r="O499" i="8"/>
  <c r="N499" i="8"/>
  <c r="M499" i="8"/>
  <c r="K499" i="8"/>
  <c r="J499" i="8"/>
  <c r="I499" i="8"/>
  <c r="R499" i="8" s="1"/>
  <c r="H499" i="8"/>
  <c r="G499" i="8"/>
  <c r="F499" i="8"/>
  <c r="E499" i="8"/>
  <c r="D499" i="8"/>
  <c r="Q498" i="8"/>
  <c r="P498" i="8"/>
  <c r="O498" i="8"/>
  <c r="N498" i="8"/>
  <c r="M498" i="8"/>
  <c r="K498" i="8"/>
  <c r="J498" i="8"/>
  <c r="I498" i="8"/>
  <c r="H498" i="8"/>
  <c r="G498" i="8"/>
  <c r="R498" i="8" s="1"/>
  <c r="F498" i="8"/>
  <c r="E498" i="8"/>
  <c r="D498" i="8"/>
  <c r="Q497" i="8"/>
  <c r="P497" i="8"/>
  <c r="O497" i="8"/>
  <c r="N497" i="8"/>
  <c r="M497" i="8"/>
  <c r="K497" i="8"/>
  <c r="J497" i="8"/>
  <c r="I497" i="8"/>
  <c r="R497" i="8" s="1"/>
  <c r="H497" i="8"/>
  <c r="G497" i="8"/>
  <c r="F497" i="8"/>
  <c r="E497" i="8"/>
  <c r="D497" i="8"/>
  <c r="Q496" i="8"/>
  <c r="P496" i="8"/>
  <c r="O496" i="8"/>
  <c r="N496" i="8"/>
  <c r="M496" i="8"/>
  <c r="K496" i="8"/>
  <c r="J496" i="8"/>
  <c r="I496" i="8"/>
  <c r="H496" i="8"/>
  <c r="G496" i="8"/>
  <c r="R496" i="8" s="1"/>
  <c r="F496" i="8"/>
  <c r="E496" i="8"/>
  <c r="D496" i="8"/>
  <c r="Q495" i="8"/>
  <c r="P495" i="8"/>
  <c r="O495" i="8"/>
  <c r="N495" i="8"/>
  <c r="M495" i="8"/>
  <c r="K495" i="8"/>
  <c r="J495" i="8"/>
  <c r="I495" i="8"/>
  <c r="R495" i="8" s="1"/>
  <c r="H495" i="8"/>
  <c r="G495" i="8"/>
  <c r="F495" i="8"/>
  <c r="E495" i="8"/>
  <c r="D495" i="8"/>
  <c r="Q494" i="8"/>
  <c r="P494" i="8"/>
  <c r="O494" i="8"/>
  <c r="N494" i="8"/>
  <c r="M494" i="8"/>
  <c r="K494" i="8"/>
  <c r="J494" i="8"/>
  <c r="I494" i="8"/>
  <c r="H494" i="8"/>
  <c r="G494" i="8"/>
  <c r="R494" i="8" s="1"/>
  <c r="F494" i="8"/>
  <c r="E494" i="8"/>
  <c r="D494" i="8"/>
  <c r="Q493" i="8"/>
  <c r="P493" i="8"/>
  <c r="O493" i="8"/>
  <c r="N493" i="8"/>
  <c r="M493" i="8"/>
  <c r="K493" i="8"/>
  <c r="J493" i="8"/>
  <c r="I493" i="8"/>
  <c r="R493" i="8" s="1"/>
  <c r="H493" i="8"/>
  <c r="G493" i="8"/>
  <c r="F493" i="8"/>
  <c r="E493" i="8"/>
  <c r="D493" i="8"/>
  <c r="Q492" i="8"/>
  <c r="P492" i="8"/>
  <c r="O492" i="8"/>
  <c r="N492" i="8"/>
  <c r="M492" i="8"/>
  <c r="K492" i="8"/>
  <c r="J492" i="8"/>
  <c r="I492" i="8"/>
  <c r="H492" i="8"/>
  <c r="G492" i="8"/>
  <c r="R492" i="8" s="1"/>
  <c r="F492" i="8"/>
  <c r="E492" i="8"/>
  <c r="D492" i="8"/>
  <c r="Q491" i="8"/>
  <c r="P491" i="8"/>
  <c r="O491" i="8"/>
  <c r="N491" i="8"/>
  <c r="M491" i="8"/>
  <c r="K491" i="8"/>
  <c r="J491" i="8"/>
  <c r="I491" i="8"/>
  <c r="R491" i="8" s="1"/>
  <c r="H491" i="8"/>
  <c r="G491" i="8"/>
  <c r="F491" i="8"/>
  <c r="E491" i="8"/>
  <c r="D491" i="8"/>
  <c r="Q490" i="8"/>
  <c r="P490" i="8"/>
  <c r="O490" i="8"/>
  <c r="N490" i="8"/>
  <c r="M490" i="8"/>
  <c r="K490" i="8"/>
  <c r="J490" i="8"/>
  <c r="I490" i="8"/>
  <c r="H490" i="8"/>
  <c r="G490" i="8"/>
  <c r="R490" i="8" s="1"/>
  <c r="F490" i="8"/>
  <c r="E490" i="8"/>
  <c r="D490" i="8"/>
  <c r="Q489" i="8"/>
  <c r="P489" i="8"/>
  <c r="O489" i="8"/>
  <c r="N489" i="8"/>
  <c r="M489" i="8"/>
  <c r="K489" i="8"/>
  <c r="J489" i="8"/>
  <c r="I489" i="8"/>
  <c r="R489" i="8" s="1"/>
  <c r="H489" i="8"/>
  <c r="G489" i="8"/>
  <c r="F489" i="8"/>
  <c r="E489" i="8"/>
  <c r="D489" i="8"/>
  <c r="Q488" i="8"/>
  <c r="P488" i="8"/>
  <c r="O488" i="8"/>
  <c r="N488" i="8"/>
  <c r="M488" i="8"/>
  <c r="K488" i="8"/>
  <c r="J488" i="8"/>
  <c r="I488" i="8"/>
  <c r="H488" i="8"/>
  <c r="G488" i="8"/>
  <c r="R488" i="8" s="1"/>
  <c r="F488" i="8"/>
  <c r="E488" i="8"/>
  <c r="D488" i="8"/>
  <c r="Q487" i="8"/>
  <c r="P487" i="8"/>
  <c r="O487" i="8"/>
  <c r="N487" i="8"/>
  <c r="M487" i="8"/>
  <c r="K487" i="8"/>
  <c r="J487" i="8"/>
  <c r="I487" i="8"/>
  <c r="R487" i="8" s="1"/>
  <c r="H487" i="8"/>
  <c r="G487" i="8"/>
  <c r="F487" i="8"/>
  <c r="E487" i="8"/>
  <c r="D487" i="8"/>
  <c r="Q486" i="8"/>
  <c r="P486" i="8"/>
  <c r="O486" i="8"/>
  <c r="N486" i="8"/>
  <c r="M486" i="8"/>
  <c r="K486" i="8"/>
  <c r="J486" i="8"/>
  <c r="I486" i="8"/>
  <c r="H486" i="8"/>
  <c r="G486" i="8"/>
  <c r="R486" i="8" s="1"/>
  <c r="F486" i="8"/>
  <c r="E486" i="8"/>
  <c r="D486" i="8"/>
  <c r="Q485" i="8"/>
  <c r="P485" i="8"/>
  <c r="O485" i="8"/>
  <c r="N485" i="8"/>
  <c r="M485" i="8"/>
  <c r="K485" i="8"/>
  <c r="J485" i="8"/>
  <c r="I485" i="8"/>
  <c r="R485" i="8" s="1"/>
  <c r="H485" i="8"/>
  <c r="G485" i="8"/>
  <c r="F485" i="8"/>
  <c r="E485" i="8"/>
  <c r="D485" i="8"/>
  <c r="Q484" i="8"/>
  <c r="P484" i="8"/>
  <c r="O484" i="8"/>
  <c r="N484" i="8"/>
  <c r="M484" i="8"/>
  <c r="K484" i="8"/>
  <c r="J484" i="8"/>
  <c r="I484" i="8"/>
  <c r="H484" i="8"/>
  <c r="G484" i="8"/>
  <c r="R484" i="8" s="1"/>
  <c r="F484" i="8"/>
  <c r="E484" i="8"/>
  <c r="D484" i="8"/>
  <c r="Q483" i="8"/>
  <c r="P483" i="8"/>
  <c r="O483" i="8"/>
  <c r="N483" i="8"/>
  <c r="M483" i="8"/>
  <c r="K483" i="8"/>
  <c r="J483" i="8"/>
  <c r="I483" i="8"/>
  <c r="R483" i="8" s="1"/>
  <c r="H483" i="8"/>
  <c r="G483" i="8"/>
  <c r="F483" i="8"/>
  <c r="E483" i="8"/>
  <c r="D483" i="8"/>
  <c r="Q482" i="8"/>
  <c r="P482" i="8"/>
  <c r="O482" i="8"/>
  <c r="N482" i="8"/>
  <c r="M482" i="8"/>
  <c r="K482" i="8"/>
  <c r="J482" i="8"/>
  <c r="I482" i="8"/>
  <c r="H482" i="8"/>
  <c r="G482" i="8"/>
  <c r="R482" i="8" s="1"/>
  <c r="F482" i="8"/>
  <c r="E482" i="8"/>
  <c r="D482" i="8"/>
  <c r="Q481" i="8"/>
  <c r="P481" i="8"/>
  <c r="O481" i="8"/>
  <c r="N481" i="8"/>
  <c r="M481" i="8"/>
  <c r="K481" i="8"/>
  <c r="J481" i="8"/>
  <c r="I481" i="8"/>
  <c r="R481" i="8" s="1"/>
  <c r="H481" i="8"/>
  <c r="G481" i="8"/>
  <c r="F481" i="8"/>
  <c r="E481" i="8"/>
  <c r="D481" i="8"/>
  <c r="Q480" i="8"/>
  <c r="P480" i="8"/>
  <c r="O480" i="8"/>
  <c r="N480" i="8"/>
  <c r="M480" i="8"/>
  <c r="K480" i="8"/>
  <c r="J480" i="8"/>
  <c r="I480" i="8"/>
  <c r="H480" i="8"/>
  <c r="G480" i="8"/>
  <c r="R480" i="8" s="1"/>
  <c r="F480" i="8"/>
  <c r="E480" i="8"/>
  <c r="D480" i="8"/>
  <c r="Q479" i="8"/>
  <c r="P479" i="8"/>
  <c r="O479" i="8"/>
  <c r="N479" i="8"/>
  <c r="M479" i="8"/>
  <c r="K479" i="8"/>
  <c r="J479" i="8"/>
  <c r="I479" i="8"/>
  <c r="R479" i="8" s="1"/>
  <c r="H479" i="8"/>
  <c r="G479" i="8"/>
  <c r="F479" i="8"/>
  <c r="E479" i="8"/>
  <c r="D479" i="8"/>
  <c r="Q478" i="8"/>
  <c r="P478" i="8"/>
  <c r="O478" i="8"/>
  <c r="N478" i="8"/>
  <c r="M478" i="8"/>
  <c r="K478" i="8"/>
  <c r="J478" i="8"/>
  <c r="I478" i="8"/>
  <c r="H478" i="8"/>
  <c r="G478" i="8"/>
  <c r="R478" i="8" s="1"/>
  <c r="F478" i="8"/>
  <c r="E478" i="8"/>
  <c r="D478" i="8"/>
  <c r="Q477" i="8"/>
  <c r="P477" i="8"/>
  <c r="O477" i="8"/>
  <c r="N477" i="8"/>
  <c r="M477" i="8"/>
  <c r="K477" i="8"/>
  <c r="J477" i="8"/>
  <c r="I477" i="8"/>
  <c r="R477" i="8" s="1"/>
  <c r="H477" i="8"/>
  <c r="G477" i="8"/>
  <c r="F477" i="8"/>
  <c r="E477" i="8"/>
  <c r="D477" i="8"/>
  <c r="Q476" i="8"/>
  <c r="P476" i="8"/>
  <c r="O476" i="8"/>
  <c r="N476" i="8"/>
  <c r="M476" i="8"/>
  <c r="K476" i="8"/>
  <c r="J476" i="8"/>
  <c r="I476" i="8"/>
  <c r="H476" i="8"/>
  <c r="G476" i="8"/>
  <c r="R476" i="8" s="1"/>
  <c r="F476" i="8"/>
  <c r="E476" i="8"/>
  <c r="D476" i="8"/>
  <c r="Q475" i="8"/>
  <c r="P475" i="8"/>
  <c r="O475" i="8"/>
  <c r="N475" i="8"/>
  <c r="M475" i="8"/>
  <c r="K475" i="8"/>
  <c r="J475" i="8"/>
  <c r="I475" i="8"/>
  <c r="R475" i="8" s="1"/>
  <c r="H475" i="8"/>
  <c r="G475" i="8"/>
  <c r="F475" i="8"/>
  <c r="E475" i="8"/>
  <c r="D475" i="8"/>
  <c r="Q474" i="8"/>
  <c r="P474" i="8"/>
  <c r="O474" i="8"/>
  <c r="N474" i="8"/>
  <c r="M474" i="8"/>
  <c r="K474" i="8"/>
  <c r="J474" i="8"/>
  <c r="I474" i="8"/>
  <c r="H474" i="8"/>
  <c r="G474" i="8"/>
  <c r="R474" i="8" s="1"/>
  <c r="F474" i="8"/>
  <c r="E474" i="8"/>
  <c r="D474" i="8"/>
  <c r="Q473" i="8"/>
  <c r="P473" i="8"/>
  <c r="O473" i="8"/>
  <c r="N473" i="8"/>
  <c r="M473" i="8"/>
  <c r="K473" i="8"/>
  <c r="J473" i="8"/>
  <c r="I473" i="8"/>
  <c r="R473" i="8" s="1"/>
  <c r="H473" i="8"/>
  <c r="G473" i="8"/>
  <c r="F473" i="8"/>
  <c r="E473" i="8"/>
  <c r="D473" i="8"/>
  <c r="Q472" i="8"/>
  <c r="P472" i="8"/>
  <c r="O472" i="8"/>
  <c r="N472" i="8"/>
  <c r="M472" i="8"/>
  <c r="K472" i="8"/>
  <c r="J472" i="8"/>
  <c r="I472" i="8"/>
  <c r="H472" i="8"/>
  <c r="G472" i="8"/>
  <c r="R472" i="8" s="1"/>
  <c r="F472" i="8"/>
  <c r="E472" i="8"/>
  <c r="D472" i="8"/>
  <c r="Q471" i="8"/>
  <c r="P471" i="8"/>
  <c r="O471" i="8"/>
  <c r="N471" i="8"/>
  <c r="M471" i="8"/>
  <c r="K471" i="8"/>
  <c r="J471" i="8"/>
  <c r="I471" i="8"/>
  <c r="R471" i="8" s="1"/>
  <c r="H471" i="8"/>
  <c r="G471" i="8"/>
  <c r="F471" i="8"/>
  <c r="E471" i="8"/>
  <c r="D471" i="8"/>
  <c r="Q470" i="8"/>
  <c r="P470" i="8"/>
  <c r="O470" i="8"/>
  <c r="N470" i="8"/>
  <c r="M470" i="8"/>
  <c r="K470" i="8"/>
  <c r="J470" i="8"/>
  <c r="I470" i="8"/>
  <c r="H470" i="8"/>
  <c r="G470" i="8"/>
  <c r="R470" i="8" s="1"/>
  <c r="F470" i="8"/>
  <c r="E470" i="8"/>
  <c r="D470" i="8"/>
  <c r="Q469" i="8"/>
  <c r="P469" i="8"/>
  <c r="O469" i="8"/>
  <c r="N469" i="8"/>
  <c r="M469" i="8"/>
  <c r="K469" i="8"/>
  <c r="J469" i="8"/>
  <c r="I469" i="8"/>
  <c r="R469" i="8" s="1"/>
  <c r="H469" i="8"/>
  <c r="G469" i="8"/>
  <c r="F469" i="8"/>
  <c r="E469" i="8"/>
  <c r="D469" i="8"/>
  <c r="Q468" i="8"/>
  <c r="P468" i="8"/>
  <c r="O468" i="8"/>
  <c r="N468" i="8"/>
  <c r="M468" i="8"/>
  <c r="K468" i="8"/>
  <c r="J468" i="8"/>
  <c r="I468" i="8"/>
  <c r="H468" i="8"/>
  <c r="G468" i="8"/>
  <c r="R468" i="8" s="1"/>
  <c r="F468" i="8"/>
  <c r="E468" i="8"/>
  <c r="D468" i="8"/>
  <c r="Q467" i="8"/>
  <c r="P467" i="8"/>
  <c r="O467" i="8"/>
  <c r="N467" i="8"/>
  <c r="M467" i="8"/>
  <c r="K467" i="8"/>
  <c r="J467" i="8"/>
  <c r="I467" i="8"/>
  <c r="R467" i="8" s="1"/>
  <c r="H467" i="8"/>
  <c r="G467" i="8"/>
  <c r="F467" i="8"/>
  <c r="E467" i="8"/>
  <c r="D467" i="8"/>
  <c r="Q466" i="8"/>
  <c r="P466" i="8"/>
  <c r="O466" i="8"/>
  <c r="N466" i="8"/>
  <c r="M466" i="8"/>
  <c r="K466" i="8"/>
  <c r="J466" i="8"/>
  <c r="I466" i="8"/>
  <c r="H466" i="8"/>
  <c r="G466" i="8"/>
  <c r="R466" i="8" s="1"/>
  <c r="F466" i="8"/>
  <c r="E466" i="8"/>
  <c r="D466" i="8"/>
  <c r="Q465" i="8"/>
  <c r="P465" i="8"/>
  <c r="O465" i="8"/>
  <c r="N465" i="8"/>
  <c r="M465" i="8"/>
  <c r="K465" i="8"/>
  <c r="J465" i="8"/>
  <c r="I465" i="8"/>
  <c r="R465" i="8" s="1"/>
  <c r="H465" i="8"/>
  <c r="G465" i="8"/>
  <c r="F465" i="8"/>
  <c r="E465" i="8"/>
  <c r="D465" i="8"/>
  <c r="Q464" i="8"/>
  <c r="P464" i="8"/>
  <c r="O464" i="8"/>
  <c r="N464" i="8"/>
  <c r="M464" i="8"/>
  <c r="K464" i="8"/>
  <c r="J464" i="8"/>
  <c r="I464" i="8"/>
  <c r="H464" i="8"/>
  <c r="G464" i="8"/>
  <c r="R464" i="8" s="1"/>
  <c r="F464" i="8"/>
  <c r="E464" i="8"/>
  <c r="D464" i="8"/>
  <c r="Q463" i="8"/>
  <c r="P463" i="8"/>
  <c r="O463" i="8"/>
  <c r="N463" i="8"/>
  <c r="M463" i="8"/>
  <c r="K463" i="8"/>
  <c r="J463" i="8"/>
  <c r="I463" i="8"/>
  <c r="R463" i="8" s="1"/>
  <c r="H463" i="8"/>
  <c r="G463" i="8"/>
  <c r="F463" i="8"/>
  <c r="E463" i="8"/>
  <c r="D463" i="8"/>
  <c r="Q462" i="8"/>
  <c r="P462" i="8"/>
  <c r="O462" i="8"/>
  <c r="N462" i="8"/>
  <c r="M462" i="8"/>
  <c r="K462" i="8"/>
  <c r="J462" i="8"/>
  <c r="I462" i="8"/>
  <c r="H462" i="8"/>
  <c r="G462" i="8"/>
  <c r="R462" i="8" s="1"/>
  <c r="F462" i="8"/>
  <c r="E462" i="8"/>
  <c r="D462" i="8"/>
  <c r="Q461" i="8"/>
  <c r="P461" i="8"/>
  <c r="O461" i="8"/>
  <c r="N461" i="8"/>
  <c r="M461" i="8"/>
  <c r="K461" i="8"/>
  <c r="J461" i="8"/>
  <c r="I461" i="8"/>
  <c r="R461" i="8" s="1"/>
  <c r="H461" i="8"/>
  <c r="G461" i="8"/>
  <c r="F461" i="8"/>
  <c r="E461" i="8"/>
  <c r="D461" i="8"/>
  <c r="Q460" i="8"/>
  <c r="P460" i="8"/>
  <c r="O460" i="8"/>
  <c r="N460" i="8"/>
  <c r="M460" i="8"/>
  <c r="K460" i="8"/>
  <c r="J460" i="8"/>
  <c r="I460" i="8"/>
  <c r="H460" i="8"/>
  <c r="G460" i="8"/>
  <c r="R460" i="8" s="1"/>
  <c r="F460" i="8"/>
  <c r="E460" i="8"/>
  <c r="D460" i="8"/>
  <c r="Q459" i="8"/>
  <c r="P459" i="8"/>
  <c r="O459" i="8"/>
  <c r="N459" i="8"/>
  <c r="M459" i="8"/>
  <c r="K459" i="8"/>
  <c r="J459" i="8"/>
  <c r="I459" i="8"/>
  <c r="R459" i="8" s="1"/>
  <c r="H459" i="8"/>
  <c r="G459" i="8"/>
  <c r="F459" i="8"/>
  <c r="E459" i="8"/>
  <c r="D459" i="8"/>
  <c r="Q458" i="8"/>
  <c r="P458" i="8"/>
  <c r="O458" i="8"/>
  <c r="N458" i="8"/>
  <c r="M458" i="8"/>
  <c r="K458" i="8"/>
  <c r="J458" i="8"/>
  <c r="I458" i="8"/>
  <c r="H458" i="8"/>
  <c r="G458" i="8"/>
  <c r="R458" i="8" s="1"/>
  <c r="F458" i="8"/>
  <c r="E458" i="8"/>
  <c r="D458" i="8"/>
  <c r="Q457" i="8"/>
  <c r="P457" i="8"/>
  <c r="O457" i="8"/>
  <c r="N457" i="8"/>
  <c r="M457" i="8"/>
  <c r="K457" i="8"/>
  <c r="J457" i="8"/>
  <c r="I457" i="8"/>
  <c r="R457" i="8" s="1"/>
  <c r="H457" i="8"/>
  <c r="G457" i="8"/>
  <c r="F457" i="8"/>
  <c r="E457" i="8"/>
  <c r="D457" i="8"/>
  <c r="Q456" i="8"/>
  <c r="P456" i="8"/>
  <c r="O456" i="8"/>
  <c r="N456" i="8"/>
  <c r="M456" i="8"/>
  <c r="K456" i="8"/>
  <c r="J456" i="8"/>
  <c r="I456" i="8"/>
  <c r="H456" i="8"/>
  <c r="G456" i="8"/>
  <c r="R456" i="8" s="1"/>
  <c r="F456" i="8"/>
  <c r="E456" i="8"/>
  <c r="D456" i="8"/>
  <c r="Q455" i="8"/>
  <c r="P455" i="8"/>
  <c r="O455" i="8"/>
  <c r="N455" i="8"/>
  <c r="M455" i="8"/>
  <c r="K455" i="8"/>
  <c r="J455" i="8"/>
  <c r="I455" i="8"/>
  <c r="R455" i="8" s="1"/>
  <c r="H455" i="8"/>
  <c r="G455" i="8"/>
  <c r="F455" i="8"/>
  <c r="E455" i="8"/>
  <c r="D455" i="8"/>
  <c r="Q454" i="8"/>
  <c r="P454" i="8"/>
  <c r="O454" i="8"/>
  <c r="N454" i="8"/>
  <c r="M454" i="8"/>
  <c r="K454" i="8"/>
  <c r="J454" i="8"/>
  <c r="I454" i="8"/>
  <c r="H454" i="8"/>
  <c r="G454" i="8"/>
  <c r="R454" i="8" s="1"/>
  <c r="F454" i="8"/>
  <c r="E454" i="8"/>
  <c r="D454" i="8"/>
  <c r="Q453" i="8"/>
  <c r="P453" i="8"/>
  <c r="O453" i="8"/>
  <c r="N453" i="8"/>
  <c r="M453" i="8"/>
  <c r="K453" i="8"/>
  <c r="J453" i="8"/>
  <c r="I453" i="8"/>
  <c r="R453" i="8" s="1"/>
  <c r="H453" i="8"/>
  <c r="G453" i="8"/>
  <c r="F453" i="8"/>
  <c r="E453" i="8"/>
  <c r="D453" i="8"/>
  <c r="Q452" i="8"/>
  <c r="P452" i="8"/>
  <c r="O452" i="8"/>
  <c r="N452" i="8"/>
  <c r="M452" i="8"/>
  <c r="K452" i="8"/>
  <c r="J452" i="8"/>
  <c r="I452" i="8"/>
  <c r="H452" i="8"/>
  <c r="G452" i="8"/>
  <c r="R452" i="8" s="1"/>
  <c r="F452" i="8"/>
  <c r="E452" i="8"/>
  <c r="D452" i="8"/>
  <c r="Q451" i="8"/>
  <c r="P451" i="8"/>
  <c r="O451" i="8"/>
  <c r="N451" i="8"/>
  <c r="M451" i="8"/>
  <c r="K451" i="8"/>
  <c r="J451" i="8"/>
  <c r="I451" i="8"/>
  <c r="R451" i="8" s="1"/>
  <c r="H451" i="8"/>
  <c r="G451" i="8"/>
  <c r="F451" i="8"/>
  <c r="E451" i="8"/>
  <c r="D451" i="8"/>
  <c r="Q450" i="8"/>
  <c r="P450" i="8"/>
  <c r="O450" i="8"/>
  <c r="N450" i="8"/>
  <c r="M450" i="8"/>
  <c r="K450" i="8"/>
  <c r="J450" i="8"/>
  <c r="I450" i="8"/>
  <c r="H450" i="8"/>
  <c r="G450" i="8"/>
  <c r="R450" i="8" s="1"/>
  <c r="F450" i="8"/>
  <c r="E450" i="8"/>
  <c r="D450" i="8"/>
  <c r="Q449" i="8"/>
  <c r="P449" i="8"/>
  <c r="O449" i="8"/>
  <c r="N449" i="8"/>
  <c r="M449" i="8"/>
  <c r="K449" i="8"/>
  <c r="J449" i="8"/>
  <c r="I449" i="8"/>
  <c r="R449" i="8" s="1"/>
  <c r="H449" i="8"/>
  <c r="G449" i="8"/>
  <c r="F449" i="8"/>
  <c r="E449" i="8"/>
  <c r="D449" i="8"/>
  <c r="Q448" i="8"/>
  <c r="P448" i="8"/>
  <c r="O448" i="8"/>
  <c r="N448" i="8"/>
  <c r="M448" i="8"/>
  <c r="K448" i="8"/>
  <c r="J448" i="8"/>
  <c r="I448" i="8"/>
  <c r="H448" i="8"/>
  <c r="G448" i="8"/>
  <c r="R448" i="8" s="1"/>
  <c r="F448" i="8"/>
  <c r="E448" i="8"/>
  <c r="D448" i="8"/>
  <c r="Q447" i="8"/>
  <c r="P447" i="8"/>
  <c r="O447" i="8"/>
  <c r="N447" i="8"/>
  <c r="M447" i="8"/>
  <c r="K447" i="8"/>
  <c r="J447" i="8"/>
  <c r="I447" i="8"/>
  <c r="R447" i="8" s="1"/>
  <c r="H447" i="8"/>
  <c r="G447" i="8"/>
  <c r="F447" i="8"/>
  <c r="E447" i="8"/>
  <c r="D447" i="8"/>
  <c r="Q446" i="8"/>
  <c r="P446" i="8"/>
  <c r="O446" i="8"/>
  <c r="N446" i="8"/>
  <c r="M446" i="8"/>
  <c r="K446" i="8"/>
  <c r="J446" i="8"/>
  <c r="I446" i="8"/>
  <c r="H446" i="8"/>
  <c r="G446" i="8"/>
  <c r="R446" i="8" s="1"/>
  <c r="F446" i="8"/>
  <c r="E446" i="8"/>
  <c r="D446" i="8"/>
  <c r="Q445" i="8"/>
  <c r="P445" i="8"/>
  <c r="O445" i="8"/>
  <c r="N445" i="8"/>
  <c r="M445" i="8"/>
  <c r="K445" i="8"/>
  <c r="J445" i="8"/>
  <c r="I445" i="8"/>
  <c r="R445" i="8" s="1"/>
  <c r="H445" i="8"/>
  <c r="G445" i="8"/>
  <c r="F445" i="8"/>
  <c r="E445" i="8"/>
  <c r="D445" i="8"/>
  <c r="Q444" i="8"/>
  <c r="P444" i="8"/>
  <c r="O444" i="8"/>
  <c r="N444" i="8"/>
  <c r="M444" i="8"/>
  <c r="K444" i="8"/>
  <c r="J444" i="8"/>
  <c r="I444" i="8"/>
  <c r="H444" i="8"/>
  <c r="G444" i="8"/>
  <c r="R444" i="8" s="1"/>
  <c r="F444" i="8"/>
  <c r="E444" i="8"/>
  <c r="D444" i="8"/>
  <c r="Q443" i="8"/>
  <c r="P443" i="8"/>
  <c r="O443" i="8"/>
  <c r="N443" i="8"/>
  <c r="M443" i="8"/>
  <c r="K443" i="8"/>
  <c r="J443" i="8"/>
  <c r="I443" i="8"/>
  <c r="R443" i="8" s="1"/>
  <c r="H443" i="8"/>
  <c r="G443" i="8"/>
  <c r="F443" i="8"/>
  <c r="E443" i="8"/>
  <c r="D443" i="8"/>
  <c r="Q442" i="8"/>
  <c r="P442" i="8"/>
  <c r="O442" i="8"/>
  <c r="N442" i="8"/>
  <c r="M442" i="8"/>
  <c r="K442" i="8"/>
  <c r="J442" i="8"/>
  <c r="I442" i="8"/>
  <c r="H442" i="8"/>
  <c r="G442" i="8"/>
  <c r="R442" i="8" s="1"/>
  <c r="F442" i="8"/>
  <c r="E442" i="8"/>
  <c r="D442" i="8"/>
  <c r="Q441" i="8"/>
  <c r="P441" i="8"/>
  <c r="O441" i="8"/>
  <c r="N441" i="8"/>
  <c r="M441" i="8"/>
  <c r="K441" i="8"/>
  <c r="J441" i="8"/>
  <c r="I441" i="8"/>
  <c r="R441" i="8" s="1"/>
  <c r="H441" i="8"/>
  <c r="G441" i="8"/>
  <c r="F441" i="8"/>
  <c r="E441" i="8"/>
  <c r="D441" i="8"/>
  <c r="Q440" i="8"/>
  <c r="P440" i="8"/>
  <c r="O440" i="8"/>
  <c r="N440" i="8"/>
  <c r="M440" i="8"/>
  <c r="K440" i="8"/>
  <c r="J440" i="8"/>
  <c r="I440" i="8"/>
  <c r="H440" i="8"/>
  <c r="G440" i="8"/>
  <c r="F440" i="8"/>
  <c r="E440" i="8"/>
  <c r="D440" i="8"/>
  <c r="Q439" i="8"/>
  <c r="P439" i="8"/>
  <c r="O439" i="8"/>
  <c r="N439" i="8"/>
  <c r="M439" i="8"/>
  <c r="K439" i="8"/>
  <c r="J439" i="8"/>
  <c r="I439" i="8"/>
  <c r="H439" i="8"/>
  <c r="G439" i="8"/>
  <c r="R439" i="8" s="1"/>
  <c r="F439" i="8"/>
  <c r="E439" i="8"/>
  <c r="D439" i="8"/>
  <c r="Q438" i="8"/>
  <c r="P438" i="8"/>
  <c r="O438" i="8"/>
  <c r="N438" i="8"/>
  <c r="M438" i="8"/>
  <c r="K438" i="8"/>
  <c r="J438" i="8"/>
  <c r="I438" i="8"/>
  <c r="R438" i="8" s="1"/>
  <c r="H438" i="8"/>
  <c r="G438" i="8"/>
  <c r="F438" i="8"/>
  <c r="E438" i="8"/>
  <c r="D438" i="8"/>
  <c r="Q437" i="8"/>
  <c r="P437" i="8"/>
  <c r="O437" i="8"/>
  <c r="N437" i="8"/>
  <c r="M437" i="8"/>
  <c r="K437" i="8"/>
  <c r="J437" i="8"/>
  <c r="I437" i="8"/>
  <c r="H437" i="8"/>
  <c r="G437" i="8"/>
  <c r="R437" i="8" s="1"/>
  <c r="F437" i="8"/>
  <c r="E437" i="8"/>
  <c r="D437" i="8"/>
  <c r="Q436" i="8"/>
  <c r="P436" i="8"/>
  <c r="O436" i="8"/>
  <c r="N436" i="8"/>
  <c r="M436" i="8"/>
  <c r="K436" i="8"/>
  <c r="J436" i="8"/>
  <c r="I436" i="8"/>
  <c r="R436" i="8" s="1"/>
  <c r="H436" i="8"/>
  <c r="G436" i="8"/>
  <c r="F436" i="8"/>
  <c r="E436" i="8"/>
  <c r="D436" i="8"/>
  <c r="Q435" i="8"/>
  <c r="P435" i="8"/>
  <c r="O435" i="8"/>
  <c r="N435" i="8"/>
  <c r="M435" i="8"/>
  <c r="K435" i="8"/>
  <c r="J435" i="8"/>
  <c r="I435" i="8"/>
  <c r="H435" i="8"/>
  <c r="G435" i="8"/>
  <c r="R435" i="8" s="1"/>
  <c r="F435" i="8"/>
  <c r="E435" i="8"/>
  <c r="D435" i="8"/>
  <c r="Q434" i="8"/>
  <c r="P434" i="8"/>
  <c r="O434" i="8"/>
  <c r="N434" i="8"/>
  <c r="M434" i="8"/>
  <c r="K434" i="8"/>
  <c r="J434" i="8"/>
  <c r="I434" i="8"/>
  <c r="R434" i="8" s="1"/>
  <c r="H434" i="8"/>
  <c r="G434" i="8"/>
  <c r="F434" i="8"/>
  <c r="E434" i="8"/>
  <c r="D434" i="8"/>
  <c r="Q433" i="8"/>
  <c r="P433" i="8"/>
  <c r="O433" i="8"/>
  <c r="N433" i="8"/>
  <c r="M433" i="8"/>
  <c r="K433" i="8"/>
  <c r="J433" i="8"/>
  <c r="I433" i="8"/>
  <c r="H433" i="8"/>
  <c r="G433" i="8"/>
  <c r="R433" i="8" s="1"/>
  <c r="F433" i="8"/>
  <c r="E433" i="8"/>
  <c r="D433" i="8"/>
  <c r="Q432" i="8"/>
  <c r="P432" i="8"/>
  <c r="O432" i="8"/>
  <c r="N432" i="8"/>
  <c r="M432" i="8"/>
  <c r="K432" i="8"/>
  <c r="J432" i="8"/>
  <c r="I432" i="8"/>
  <c r="R432" i="8" s="1"/>
  <c r="H432" i="8"/>
  <c r="G432" i="8"/>
  <c r="F432" i="8"/>
  <c r="E432" i="8"/>
  <c r="D432" i="8"/>
  <c r="Q431" i="8"/>
  <c r="P431" i="8"/>
  <c r="O431" i="8"/>
  <c r="N431" i="8"/>
  <c r="M431" i="8"/>
  <c r="K431" i="8"/>
  <c r="J431" i="8"/>
  <c r="I431" i="8"/>
  <c r="H431" i="8"/>
  <c r="G431" i="8"/>
  <c r="R431" i="8" s="1"/>
  <c r="F431" i="8"/>
  <c r="E431" i="8"/>
  <c r="D431" i="8"/>
  <c r="Q430" i="8"/>
  <c r="P430" i="8"/>
  <c r="O430" i="8"/>
  <c r="N430" i="8"/>
  <c r="M430" i="8"/>
  <c r="K430" i="8"/>
  <c r="J430" i="8"/>
  <c r="I430" i="8"/>
  <c r="R430" i="8" s="1"/>
  <c r="H430" i="8"/>
  <c r="G430" i="8"/>
  <c r="F430" i="8"/>
  <c r="E430" i="8"/>
  <c r="D430" i="8"/>
  <c r="Q429" i="8"/>
  <c r="P429" i="8"/>
  <c r="O429" i="8"/>
  <c r="N429" i="8"/>
  <c r="M429" i="8"/>
  <c r="K429" i="8"/>
  <c r="J429" i="8"/>
  <c r="I429" i="8"/>
  <c r="H429" i="8"/>
  <c r="G429" i="8"/>
  <c r="R429" i="8" s="1"/>
  <c r="F429" i="8"/>
  <c r="E429" i="8"/>
  <c r="D429" i="8"/>
  <c r="Q428" i="8"/>
  <c r="P428" i="8"/>
  <c r="O428" i="8"/>
  <c r="N428" i="8"/>
  <c r="M428" i="8"/>
  <c r="K428" i="8"/>
  <c r="J428" i="8"/>
  <c r="I428" i="8"/>
  <c r="R428" i="8" s="1"/>
  <c r="H428" i="8"/>
  <c r="G428" i="8"/>
  <c r="F428" i="8"/>
  <c r="E428" i="8"/>
  <c r="D428" i="8"/>
  <c r="Q427" i="8"/>
  <c r="P427" i="8"/>
  <c r="O427" i="8"/>
  <c r="N427" i="8"/>
  <c r="M427" i="8"/>
  <c r="K427" i="8"/>
  <c r="J427" i="8"/>
  <c r="I427" i="8"/>
  <c r="H427" i="8"/>
  <c r="G427" i="8"/>
  <c r="R427" i="8" s="1"/>
  <c r="F427" i="8"/>
  <c r="E427" i="8"/>
  <c r="D427" i="8"/>
  <c r="Q426" i="8"/>
  <c r="P426" i="8"/>
  <c r="O426" i="8"/>
  <c r="N426" i="8"/>
  <c r="M426" i="8"/>
  <c r="K426" i="8"/>
  <c r="J426" i="8"/>
  <c r="I426" i="8"/>
  <c r="R426" i="8" s="1"/>
  <c r="H426" i="8"/>
  <c r="G426" i="8"/>
  <c r="F426" i="8"/>
  <c r="E426" i="8"/>
  <c r="D426" i="8"/>
  <c r="Q425" i="8"/>
  <c r="P425" i="8"/>
  <c r="O425" i="8"/>
  <c r="N425" i="8"/>
  <c r="M425" i="8"/>
  <c r="K425" i="8"/>
  <c r="J425" i="8"/>
  <c r="I425" i="8"/>
  <c r="H425" i="8"/>
  <c r="G425" i="8"/>
  <c r="R425" i="8" s="1"/>
  <c r="F425" i="8"/>
  <c r="E425" i="8"/>
  <c r="D425" i="8"/>
  <c r="Q424" i="8"/>
  <c r="P424" i="8"/>
  <c r="O424" i="8"/>
  <c r="N424" i="8"/>
  <c r="M424" i="8"/>
  <c r="K424" i="8"/>
  <c r="J424" i="8"/>
  <c r="I424" i="8"/>
  <c r="R424" i="8" s="1"/>
  <c r="H424" i="8"/>
  <c r="G424" i="8"/>
  <c r="F424" i="8"/>
  <c r="E424" i="8"/>
  <c r="D424" i="8"/>
  <c r="Q423" i="8"/>
  <c r="P423" i="8"/>
  <c r="O423" i="8"/>
  <c r="N423" i="8"/>
  <c r="M423" i="8"/>
  <c r="K423" i="8"/>
  <c r="J423" i="8"/>
  <c r="I423" i="8"/>
  <c r="H423" i="8"/>
  <c r="G423" i="8"/>
  <c r="R423" i="8" s="1"/>
  <c r="F423" i="8"/>
  <c r="E423" i="8"/>
  <c r="D423" i="8"/>
  <c r="Q422" i="8"/>
  <c r="P422" i="8"/>
  <c r="O422" i="8"/>
  <c r="N422" i="8"/>
  <c r="M422" i="8"/>
  <c r="K422" i="8"/>
  <c r="J422" i="8"/>
  <c r="I422" i="8"/>
  <c r="R422" i="8" s="1"/>
  <c r="H422" i="8"/>
  <c r="G422" i="8"/>
  <c r="F422" i="8"/>
  <c r="E422" i="8"/>
  <c r="D422" i="8"/>
  <c r="Q421" i="8"/>
  <c r="P421" i="8"/>
  <c r="O421" i="8"/>
  <c r="N421" i="8"/>
  <c r="M421" i="8"/>
  <c r="K421" i="8"/>
  <c r="J421" i="8"/>
  <c r="I421" i="8"/>
  <c r="H421" i="8"/>
  <c r="G421" i="8"/>
  <c r="R421" i="8" s="1"/>
  <c r="F421" i="8"/>
  <c r="E421" i="8"/>
  <c r="D421" i="8"/>
  <c r="Q420" i="8"/>
  <c r="P420" i="8"/>
  <c r="O420" i="8"/>
  <c r="N420" i="8"/>
  <c r="M420" i="8"/>
  <c r="K420" i="8"/>
  <c r="J420" i="8"/>
  <c r="I420" i="8"/>
  <c r="R420" i="8" s="1"/>
  <c r="H420" i="8"/>
  <c r="G420" i="8"/>
  <c r="F420" i="8"/>
  <c r="E420" i="8"/>
  <c r="D420" i="8"/>
  <c r="Q419" i="8"/>
  <c r="P419" i="8"/>
  <c r="O419" i="8"/>
  <c r="N419" i="8"/>
  <c r="M419" i="8"/>
  <c r="K419" i="8"/>
  <c r="J419" i="8"/>
  <c r="I419" i="8"/>
  <c r="H419" i="8"/>
  <c r="G419" i="8"/>
  <c r="R419" i="8" s="1"/>
  <c r="F419" i="8"/>
  <c r="E419" i="8"/>
  <c r="D419" i="8"/>
  <c r="Q418" i="8"/>
  <c r="P418" i="8"/>
  <c r="O418" i="8"/>
  <c r="N418" i="8"/>
  <c r="M418" i="8"/>
  <c r="K418" i="8"/>
  <c r="J418" i="8"/>
  <c r="I418" i="8"/>
  <c r="R418" i="8" s="1"/>
  <c r="H418" i="8"/>
  <c r="G418" i="8"/>
  <c r="F418" i="8"/>
  <c r="E418" i="8"/>
  <c r="D418" i="8"/>
  <c r="Q417" i="8"/>
  <c r="P417" i="8"/>
  <c r="O417" i="8"/>
  <c r="N417" i="8"/>
  <c r="M417" i="8"/>
  <c r="K417" i="8"/>
  <c r="J417" i="8"/>
  <c r="I417" i="8"/>
  <c r="H417" i="8"/>
  <c r="G417" i="8"/>
  <c r="R417" i="8" s="1"/>
  <c r="F417" i="8"/>
  <c r="E417" i="8"/>
  <c r="D417" i="8"/>
  <c r="Q416" i="8"/>
  <c r="P416" i="8"/>
  <c r="O416" i="8"/>
  <c r="N416" i="8"/>
  <c r="M416" i="8"/>
  <c r="K416" i="8"/>
  <c r="J416" i="8"/>
  <c r="I416" i="8"/>
  <c r="R416" i="8" s="1"/>
  <c r="H416" i="8"/>
  <c r="G416" i="8"/>
  <c r="F416" i="8"/>
  <c r="E416" i="8"/>
  <c r="D416" i="8"/>
  <c r="Q415" i="8"/>
  <c r="P415" i="8"/>
  <c r="O415" i="8"/>
  <c r="N415" i="8"/>
  <c r="M415" i="8"/>
  <c r="K415" i="8"/>
  <c r="J415" i="8"/>
  <c r="I415" i="8"/>
  <c r="H415" i="8"/>
  <c r="G415" i="8"/>
  <c r="R415" i="8" s="1"/>
  <c r="F415" i="8"/>
  <c r="E415" i="8"/>
  <c r="D415" i="8"/>
  <c r="Q414" i="8"/>
  <c r="P414" i="8"/>
  <c r="O414" i="8"/>
  <c r="N414" i="8"/>
  <c r="M414" i="8"/>
  <c r="K414" i="8"/>
  <c r="J414" i="8"/>
  <c r="I414" i="8"/>
  <c r="R414" i="8" s="1"/>
  <c r="H414" i="8"/>
  <c r="G414" i="8"/>
  <c r="F414" i="8"/>
  <c r="E414" i="8"/>
  <c r="D414" i="8"/>
  <c r="Q413" i="8"/>
  <c r="P413" i="8"/>
  <c r="O413" i="8"/>
  <c r="N413" i="8"/>
  <c r="M413" i="8"/>
  <c r="K413" i="8"/>
  <c r="J413" i="8"/>
  <c r="I413" i="8"/>
  <c r="H413" i="8"/>
  <c r="G413" i="8"/>
  <c r="R413" i="8" s="1"/>
  <c r="F413" i="8"/>
  <c r="E413" i="8"/>
  <c r="D413" i="8"/>
  <c r="Q412" i="8"/>
  <c r="P412" i="8"/>
  <c r="O412" i="8"/>
  <c r="N412" i="8"/>
  <c r="M412" i="8"/>
  <c r="K412" i="8"/>
  <c r="J412" i="8"/>
  <c r="I412" i="8"/>
  <c r="R412" i="8" s="1"/>
  <c r="H412" i="8"/>
  <c r="G412" i="8"/>
  <c r="F412" i="8"/>
  <c r="E412" i="8"/>
  <c r="D412" i="8"/>
  <c r="Q411" i="8"/>
  <c r="P411" i="8"/>
  <c r="O411" i="8"/>
  <c r="N411" i="8"/>
  <c r="M411" i="8"/>
  <c r="K411" i="8"/>
  <c r="J411" i="8"/>
  <c r="I411" i="8"/>
  <c r="H411" i="8"/>
  <c r="G411" i="8"/>
  <c r="R411" i="8" s="1"/>
  <c r="F411" i="8"/>
  <c r="E411" i="8"/>
  <c r="D411" i="8"/>
  <c r="Q410" i="8"/>
  <c r="P410" i="8"/>
  <c r="O410" i="8"/>
  <c r="N410" i="8"/>
  <c r="M410" i="8"/>
  <c r="K410" i="8"/>
  <c r="J410" i="8"/>
  <c r="I410" i="8"/>
  <c r="R410" i="8" s="1"/>
  <c r="H410" i="8"/>
  <c r="G410" i="8"/>
  <c r="F410" i="8"/>
  <c r="E410" i="8"/>
  <c r="D410" i="8"/>
  <c r="Q409" i="8"/>
  <c r="P409" i="8"/>
  <c r="O409" i="8"/>
  <c r="N409" i="8"/>
  <c r="M409" i="8"/>
  <c r="K409" i="8"/>
  <c r="J409" i="8"/>
  <c r="I409" i="8"/>
  <c r="H409" i="8"/>
  <c r="G409" i="8"/>
  <c r="R409" i="8" s="1"/>
  <c r="F409" i="8"/>
  <c r="E409" i="8"/>
  <c r="D409" i="8"/>
  <c r="Q408" i="8"/>
  <c r="P408" i="8"/>
  <c r="O408" i="8"/>
  <c r="N408" i="8"/>
  <c r="M408" i="8"/>
  <c r="K408" i="8"/>
  <c r="J408" i="8"/>
  <c r="I408" i="8"/>
  <c r="R408" i="8" s="1"/>
  <c r="H408" i="8"/>
  <c r="G408" i="8"/>
  <c r="F408" i="8"/>
  <c r="E408" i="8"/>
  <c r="D408" i="8"/>
  <c r="Q407" i="8"/>
  <c r="P407" i="8"/>
  <c r="O407" i="8"/>
  <c r="N407" i="8"/>
  <c r="M407" i="8"/>
  <c r="K407" i="8"/>
  <c r="J407" i="8"/>
  <c r="I407" i="8"/>
  <c r="H407" i="8"/>
  <c r="G407" i="8"/>
  <c r="R407" i="8" s="1"/>
  <c r="F407" i="8"/>
  <c r="E407" i="8"/>
  <c r="D407" i="8"/>
  <c r="Q406" i="8"/>
  <c r="P406" i="8"/>
  <c r="O406" i="8"/>
  <c r="N406" i="8"/>
  <c r="M406" i="8"/>
  <c r="K406" i="8"/>
  <c r="J406" i="8"/>
  <c r="I406" i="8"/>
  <c r="R406" i="8" s="1"/>
  <c r="H406" i="8"/>
  <c r="G406" i="8"/>
  <c r="F406" i="8"/>
  <c r="E406" i="8"/>
  <c r="D406" i="8"/>
  <c r="Q405" i="8"/>
  <c r="P405" i="8"/>
  <c r="O405" i="8"/>
  <c r="N405" i="8"/>
  <c r="M405" i="8"/>
  <c r="K405" i="8"/>
  <c r="J405" i="8"/>
  <c r="I405" i="8"/>
  <c r="H405" i="8"/>
  <c r="G405" i="8"/>
  <c r="R405" i="8" s="1"/>
  <c r="F405" i="8"/>
  <c r="E405" i="8"/>
  <c r="D405" i="8"/>
  <c r="Q404" i="8"/>
  <c r="P404" i="8"/>
  <c r="O404" i="8"/>
  <c r="N404" i="8"/>
  <c r="M404" i="8"/>
  <c r="K404" i="8"/>
  <c r="J404" i="8"/>
  <c r="I404" i="8"/>
  <c r="R404" i="8" s="1"/>
  <c r="H404" i="8"/>
  <c r="G404" i="8"/>
  <c r="F404" i="8"/>
  <c r="E404" i="8"/>
  <c r="D404" i="8"/>
  <c r="Q403" i="8"/>
  <c r="P403" i="8"/>
  <c r="O403" i="8"/>
  <c r="N403" i="8"/>
  <c r="M403" i="8"/>
  <c r="K403" i="8"/>
  <c r="J403" i="8"/>
  <c r="I403" i="8"/>
  <c r="H403" i="8"/>
  <c r="G403" i="8"/>
  <c r="R403" i="8" s="1"/>
  <c r="F403" i="8"/>
  <c r="E403" i="8"/>
  <c r="D403" i="8"/>
  <c r="Q402" i="8"/>
  <c r="P402" i="8"/>
  <c r="O402" i="8"/>
  <c r="N402" i="8"/>
  <c r="M402" i="8"/>
  <c r="K402" i="8"/>
  <c r="J402" i="8"/>
  <c r="I402" i="8"/>
  <c r="R402" i="8" s="1"/>
  <c r="H402" i="8"/>
  <c r="G402" i="8"/>
  <c r="F402" i="8"/>
  <c r="E402" i="8"/>
  <c r="D402" i="8"/>
  <c r="Q401" i="8"/>
  <c r="P401" i="8"/>
  <c r="O401" i="8"/>
  <c r="N401" i="8"/>
  <c r="M401" i="8"/>
  <c r="K401" i="8"/>
  <c r="J401" i="8"/>
  <c r="I401" i="8"/>
  <c r="H401" i="8"/>
  <c r="G401" i="8"/>
  <c r="R401" i="8" s="1"/>
  <c r="F401" i="8"/>
  <c r="E401" i="8"/>
  <c r="D401" i="8"/>
  <c r="Q400" i="8"/>
  <c r="P400" i="8"/>
  <c r="O400" i="8"/>
  <c r="N400" i="8"/>
  <c r="M400" i="8"/>
  <c r="K400" i="8"/>
  <c r="J400" i="8"/>
  <c r="I400" i="8"/>
  <c r="R400" i="8" s="1"/>
  <c r="H400" i="8"/>
  <c r="G400" i="8"/>
  <c r="F400" i="8"/>
  <c r="E400" i="8"/>
  <c r="D400" i="8"/>
  <c r="Q399" i="8"/>
  <c r="P399" i="8"/>
  <c r="O399" i="8"/>
  <c r="N399" i="8"/>
  <c r="M399" i="8"/>
  <c r="K399" i="8"/>
  <c r="J399" i="8"/>
  <c r="I399" i="8"/>
  <c r="H399" i="8"/>
  <c r="G399" i="8"/>
  <c r="R399" i="8" s="1"/>
  <c r="F399" i="8"/>
  <c r="E399" i="8"/>
  <c r="D399" i="8"/>
  <c r="Q398" i="8"/>
  <c r="P398" i="8"/>
  <c r="O398" i="8"/>
  <c r="N398" i="8"/>
  <c r="M398" i="8"/>
  <c r="K398" i="8"/>
  <c r="J398" i="8"/>
  <c r="I398" i="8"/>
  <c r="R398" i="8" s="1"/>
  <c r="H398" i="8"/>
  <c r="G398" i="8"/>
  <c r="F398" i="8"/>
  <c r="E398" i="8"/>
  <c r="D398" i="8"/>
  <c r="Q397" i="8"/>
  <c r="P397" i="8"/>
  <c r="O397" i="8"/>
  <c r="N397" i="8"/>
  <c r="M397" i="8"/>
  <c r="K397" i="8"/>
  <c r="J397" i="8"/>
  <c r="I397" i="8"/>
  <c r="H397" i="8"/>
  <c r="G397" i="8"/>
  <c r="R397" i="8" s="1"/>
  <c r="F397" i="8"/>
  <c r="E397" i="8"/>
  <c r="D397" i="8"/>
  <c r="Q396" i="8"/>
  <c r="P396" i="8"/>
  <c r="O396" i="8"/>
  <c r="N396" i="8"/>
  <c r="M396" i="8"/>
  <c r="K396" i="8"/>
  <c r="J396" i="8"/>
  <c r="I396" i="8"/>
  <c r="R396" i="8" s="1"/>
  <c r="H396" i="8"/>
  <c r="G396" i="8"/>
  <c r="F396" i="8"/>
  <c r="E396" i="8"/>
  <c r="D396" i="8"/>
  <c r="Q395" i="8"/>
  <c r="P395" i="8"/>
  <c r="O395" i="8"/>
  <c r="N395" i="8"/>
  <c r="M395" i="8"/>
  <c r="K395" i="8"/>
  <c r="J395" i="8"/>
  <c r="I395" i="8"/>
  <c r="H395" i="8"/>
  <c r="G395" i="8"/>
  <c r="R395" i="8" s="1"/>
  <c r="F395" i="8"/>
  <c r="E395" i="8"/>
  <c r="D395" i="8"/>
  <c r="Q394" i="8"/>
  <c r="P394" i="8"/>
  <c r="O394" i="8"/>
  <c r="N394" i="8"/>
  <c r="M394" i="8"/>
  <c r="K394" i="8"/>
  <c r="J394" i="8"/>
  <c r="I394" i="8"/>
  <c r="R394" i="8" s="1"/>
  <c r="H394" i="8"/>
  <c r="G394" i="8"/>
  <c r="F394" i="8"/>
  <c r="E394" i="8"/>
  <c r="D394" i="8"/>
  <c r="Q393" i="8"/>
  <c r="P393" i="8"/>
  <c r="O393" i="8"/>
  <c r="N393" i="8"/>
  <c r="M393" i="8"/>
  <c r="K393" i="8"/>
  <c r="J393" i="8"/>
  <c r="I393" i="8"/>
  <c r="H393" i="8"/>
  <c r="G393" i="8"/>
  <c r="R393" i="8" s="1"/>
  <c r="F393" i="8"/>
  <c r="E393" i="8"/>
  <c r="D393" i="8"/>
  <c r="Q392" i="8"/>
  <c r="P392" i="8"/>
  <c r="O392" i="8"/>
  <c r="N392" i="8"/>
  <c r="M392" i="8"/>
  <c r="K392" i="8"/>
  <c r="J392" i="8"/>
  <c r="I392" i="8"/>
  <c r="R392" i="8" s="1"/>
  <c r="H392" i="8"/>
  <c r="G392" i="8"/>
  <c r="F392" i="8"/>
  <c r="E392" i="8"/>
  <c r="D392" i="8"/>
  <c r="Q391" i="8"/>
  <c r="P391" i="8"/>
  <c r="O391" i="8"/>
  <c r="N391" i="8"/>
  <c r="M391" i="8"/>
  <c r="K391" i="8"/>
  <c r="J391" i="8"/>
  <c r="I391" i="8"/>
  <c r="H391" i="8"/>
  <c r="G391" i="8"/>
  <c r="R391" i="8" s="1"/>
  <c r="F391" i="8"/>
  <c r="E391" i="8"/>
  <c r="D391" i="8"/>
  <c r="Q390" i="8"/>
  <c r="P390" i="8"/>
  <c r="O390" i="8"/>
  <c r="N390" i="8"/>
  <c r="M390" i="8"/>
  <c r="K390" i="8"/>
  <c r="J390" i="8"/>
  <c r="I390" i="8"/>
  <c r="R390" i="8" s="1"/>
  <c r="H390" i="8"/>
  <c r="G390" i="8"/>
  <c r="F390" i="8"/>
  <c r="E390" i="8"/>
  <c r="D390" i="8"/>
  <c r="Q389" i="8"/>
  <c r="P389" i="8"/>
  <c r="O389" i="8"/>
  <c r="N389" i="8"/>
  <c r="M389" i="8"/>
  <c r="K389" i="8"/>
  <c r="J389" i="8"/>
  <c r="I389" i="8"/>
  <c r="H389" i="8"/>
  <c r="G389" i="8"/>
  <c r="R389" i="8" s="1"/>
  <c r="F389" i="8"/>
  <c r="E389" i="8"/>
  <c r="D389" i="8"/>
  <c r="Q388" i="8"/>
  <c r="P388" i="8"/>
  <c r="O388" i="8"/>
  <c r="N388" i="8"/>
  <c r="M388" i="8"/>
  <c r="K388" i="8"/>
  <c r="J388" i="8"/>
  <c r="I388" i="8"/>
  <c r="R388" i="8" s="1"/>
  <c r="H388" i="8"/>
  <c r="G388" i="8"/>
  <c r="F388" i="8"/>
  <c r="E388" i="8"/>
  <c r="D388" i="8"/>
  <c r="Q387" i="8"/>
  <c r="P387" i="8"/>
  <c r="O387" i="8"/>
  <c r="N387" i="8"/>
  <c r="M387" i="8"/>
  <c r="K387" i="8"/>
  <c r="J387" i="8"/>
  <c r="I387" i="8"/>
  <c r="H387" i="8"/>
  <c r="G387" i="8"/>
  <c r="R387" i="8" s="1"/>
  <c r="F387" i="8"/>
  <c r="E387" i="8"/>
  <c r="D387" i="8"/>
  <c r="Q386" i="8"/>
  <c r="P386" i="8"/>
  <c r="O386" i="8"/>
  <c r="N386" i="8"/>
  <c r="M386" i="8"/>
  <c r="K386" i="8"/>
  <c r="J386" i="8"/>
  <c r="I386" i="8"/>
  <c r="R386" i="8" s="1"/>
  <c r="H386" i="8"/>
  <c r="G386" i="8"/>
  <c r="F386" i="8"/>
  <c r="E386" i="8"/>
  <c r="D386" i="8"/>
  <c r="Q385" i="8"/>
  <c r="P385" i="8"/>
  <c r="O385" i="8"/>
  <c r="N385" i="8"/>
  <c r="M385" i="8"/>
  <c r="K385" i="8"/>
  <c r="J385" i="8"/>
  <c r="I385" i="8"/>
  <c r="H385" i="8"/>
  <c r="G385" i="8"/>
  <c r="R385" i="8" s="1"/>
  <c r="F385" i="8"/>
  <c r="E385" i="8"/>
  <c r="D385" i="8"/>
  <c r="Q384" i="8"/>
  <c r="P384" i="8"/>
  <c r="O384" i="8"/>
  <c r="N384" i="8"/>
  <c r="M384" i="8"/>
  <c r="K384" i="8"/>
  <c r="J384" i="8"/>
  <c r="I384" i="8"/>
  <c r="R384" i="8" s="1"/>
  <c r="H384" i="8"/>
  <c r="G384" i="8"/>
  <c r="F384" i="8"/>
  <c r="E384" i="8"/>
  <c r="D384" i="8"/>
  <c r="Q383" i="8"/>
  <c r="P383" i="8"/>
  <c r="O383" i="8"/>
  <c r="N383" i="8"/>
  <c r="M383" i="8"/>
  <c r="K383" i="8"/>
  <c r="J383" i="8"/>
  <c r="I383" i="8"/>
  <c r="H383" i="8"/>
  <c r="G383" i="8"/>
  <c r="R383" i="8" s="1"/>
  <c r="F383" i="8"/>
  <c r="E383" i="8"/>
  <c r="D383" i="8"/>
  <c r="Q382" i="8"/>
  <c r="P382" i="8"/>
  <c r="O382" i="8"/>
  <c r="N382" i="8"/>
  <c r="M382" i="8"/>
  <c r="K382" i="8"/>
  <c r="J382" i="8"/>
  <c r="I382" i="8"/>
  <c r="R382" i="8" s="1"/>
  <c r="H382" i="8"/>
  <c r="G382" i="8"/>
  <c r="F382" i="8"/>
  <c r="E382" i="8"/>
  <c r="D382" i="8"/>
  <c r="Q381" i="8"/>
  <c r="P381" i="8"/>
  <c r="O381" i="8"/>
  <c r="N381" i="8"/>
  <c r="M381" i="8"/>
  <c r="K381" i="8"/>
  <c r="J381" i="8"/>
  <c r="I381" i="8"/>
  <c r="H381" i="8"/>
  <c r="G381" i="8"/>
  <c r="R381" i="8" s="1"/>
  <c r="F381" i="8"/>
  <c r="E381" i="8"/>
  <c r="D381" i="8"/>
  <c r="Q380" i="8"/>
  <c r="P380" i="8"/>
  <c r="O380" i="8"/>
  <c r="N380" i="8"/>
  <c r="M380" i="8"/>
  <c r="K380" i="8"/>
  <c r="J380" i="8"/>
  <c r="I380" i="8"/>
  <c r="R380" i="8" s="1"/>
  <c r="H380" i="8"/>
  <c r="G380" i="8"/>
  <c r="F380" i="8"/>
  <c r="E380" i="8"/>
  <c r="D380" i="8"/>
  <c r="Q379" i="8"/>
  <c r="P379" i="8"/>
  <c r="O379" i="8"/>
  <c r="N379" i="8"/>
  <c r="M379" i="8"/>
  <c r="K379" i="8"/>
  <c r="J379" i="8"/>
  <c r="I379" i="8"/>
  <c r="H379" i="8"/>
  <c r="G379" i="8"/>
  <c r="R379" i="8" s="1"/>
  <c r="F379" i="8"/>
  <c r="E379" i="8"/>
  <c r="D379" i="8"/>
  <c r="Q378" i="8"/>
  <c r="P378" i="8"/>
  <c r="O378" i="8"/>
  <c r="N378" i="8"/>
  <c r="M378" i="8"/>
  <c r="K378" i="8"/>
  <c r="J378" i="8"/>
  <c r="I378" i="8"/>
  <c r="R378" i="8" s="1"/>
  <c r="H378" i="8"/>
  <c r="G378" i="8"/>
  <c r="F378" i="8"/>
  <c r="E378" i="8"/>
  <c r="D378" i="8"/>
  <c r="Q377" i="8"/>
  <c r="P377" i="8"/>
  <c r="O377" i="8"/>
  <c r="N377" i="8"/>
  <c r="M377" i="8"/>
  <c r="K377" i="8"/>
  <c r="J377" i="8"/>
  <c r="I377" i="8"/>
  <c r="H377" i="8"/>
  <c r="G377" i="8"/>
  <c r="R377" i="8" s="1"/>
  <c r="F377" i="8"/>
  <c r="E377" i="8"/>
  <c r="D377" i="8"/>
  <c r="Q376" i="8"/>
  <c r="P376" i="8"/>
  <c r="O376" i="8"/>
  <c r="N376" i="8"/>
  <c r="M376" i="8"/>
  <c r="K376" i="8"/>
  <c r="J376" i="8"/>
  <c r="I376" i="8"/>
  <c r="R376" i="8" s="1"/>
  <c r="H376" i="8"/>
  <c r="G376" i="8"/>
  <c r="F376" i="8"/>
  <c r="E376" i="8"/>
  <c r="D376" i="8"/>
  <c r="Q375" i="8"/>
  <c r="P375" i="8"/>
  <c r="O375" i="8"/>
  <c r="N375" i="8"/>
  <c r="M375" i="8"/>
  <c r="K375" i="8"/>
  <c r="J375" i="8"/>
  <c r="I375" i="8"/>
  <c r="H375" i="8"/>
  <c r="G375" i="8"/>
  <c r="R375" i="8" s="1"/>
  <c r="F375" i="8"/>
  <c r="E375" i="8"/>
  <c r="D375" i="8"/>
  <c r="Q374" i="8"/>
  <c r="P374" i="8"/>
  <c r="O374" i="8"/>
  <c r="N374" i="8"/>
  <c r="M374" i="8"/>
  <c r="K374" i="8"/>
  <c r="J374" i="8"/>
  <c r="I374" i="8"/>
  <c r="R374" i="8" s="1"/>
  <c r="H374" i="8"/>
  <c r="G374" i="8"/>
  <c r="F374" i="8"/>
  <c r="E374" i="8"/>
  <c r="D374" i="8"/>
  <c r="Q373" i="8"/>
  <c r="P373" i="8"/>
  <c r="O373" i="8"/>
  <c r="N373" i="8"/>
  <c r="M373" i="8"/>
  <c r="K373" i="8"/>
  <c r="J373" i="8"/>
  <c r="I373" i="8"/>
  <c r="H373" i="8"/>
  <c r="G373" i="8"/>
  <c r="R373" i="8" s="1"/>
  <c r="F373" i="8"/>
  <c r="E373" i="8"/>
  <c r="D373" i="8"/>
  <c r="Q372" i="8"/>
  <c r="P372" i="8"/>
  <c r="O372" i="8"/>
  <c r="N372" i="8"/>
  <c r="M372" i="8"/>
  <c r="K372" i="8"/>
  <c r="J372" i="8"/>
  <c r="I372" i="8"/>
  <c r="R372" i="8" s="1"/>
  <c r="H372" i="8"/>
  <c r="G372" i="8"/>
  <c r="F372" i="8"/>
  <c r="E372" i="8"/>
  <c r="D372" i="8"/>
  <c r="Q371" i="8"/>
  <c r="P371" i="8"/>
  <c r="O371" i="8"/>
  <c r="N371" i="8"/>
  <c r="M371" i="8"/>
  <c r="K371" i="8"/>
  <c r="J371" i="8"/>
  <c r="I371" i="8"/>
  <c r="H371" i="8"/>
  <c r="G371" i="8"/>
  <c r="R371" i="8" s="1"/>
  <c r="F371" i="8"/>
  <c r="E371" i="8"/>
  <c r="D371" i="8"/>
  <c r="Q370" i="8"/>
  <c r="P370" i="8"/>
  <c r="O370" i="8"/>
  <c r="N370" i="8"/>
  <c r="M370" i="8"/>
  <c r="K370" i="8"/>
  <c r="J370" i="8"/>
  <c r="I370" i="8"/>
  <c r="R370" i="8" s="1"/>
  <c r="H370" i="8"/>
  <c r="G370" i="8"/>
  <c r="F370" i="8"/>
  <c r="E370" i="8"/>
  <c r="D370" i="8"/>
  <c r="Q369" i="8"/>
  <c r="P369" i="8"/>
  <c r="O369" i="8"/>
  <c r="N369" i="8"/>
  <c r="M369" i="8"/>
  <c r="K369" i="8"/>
  <c r="J369" i="8"/>
  <c r="I369" i="8"/>
  <c r="H369" i="8"/>
  <c r="G369" i="8"/>
  <c r="R369" i="8" s="1"/>
  <c r="F369" i="8"/>
  <c r="E369" i="8"/>
  <c r="D369" i="8"/>
  <c r="Q368" i="8"/>
  <c r="P368" i="8"/>
  <c r="O368" i="8"/>
  <c r="N368" i="8"/>
  <c r="M368" i="8"/>
  <c r="K368" i="8"/>
  <c r="J368" i="8"/>
  <c r="I368" i="8"/>
  <c r="R368" i="8" s="1"/>
  <c r="H368" i="8"/>
  <c r="G368" i="8"/>
  <c r="F368" i="8"/>
  <c r="E368" i="8"/>
  <c r="D368" i="8"/>
  <c r="Q367" i="8"/>
  <c r="P367" i="8"/>
  <c r="O367" i="8"/>
  <c r="N367" i="8"/>
  <c r="M367" i="8"/>
  <c r="K367" i="8"/>
  <c r="J367" i="8"/>
  <c r="I367" i="8"/>
  <c r="H367" i="8"/>
  <c r="G367" i="8"/>
  <c r="R367" i="8" s="1"/>
  <c r="F367" i="8"/>
  <c r="E367" i="8"/>
  <c r="D367" i="8"/>
  <c r="Q366" i="8"/>
  <c r="P366" i="8"/>
  <c r="O366" i="8"/>
  <c r="N366" i="8"/>
  <c r="M366" i="8"/>
  <c r="K366" i="8"/>
  <c r="J366" i="8"/>
  <c r="I366" i="8"/>
  <c r="R366" i="8" s="1"/>
  <c r="H366" i="8"/>
  <c r="G366" i="8"/>
  <c r="F366" i="8"/>
  <c r="E366" i="8"/>
  <c r="D366" i="8"/>
  <c r="Q365" i="8"/>
  <c r="P365" i="8"/>
  <c r="O365" i="8"/>
  <c r="N365" i="8"/>
  <c r="M365" i="8"/>
  <c r="K365" i="8"/>
  <c r="J365" i="8"/>
  <c r="I365" i="8"/>
  <c r="H365" i="8"/>
  <c r="G365" i="8"/>
  <c r="R365" i="8" s="1"/>
  <c r="F365" i="8"/>
  <c r="E365" i="8"/>
  <c r="D365" i="8"/>
  <c r="Q364" i="8"/>
  <c r="P364" i="8"/>
  <c r="O364" i="8"/>
  <c r="N364" i="8"/>
  <c r="M364" i="8"/>
  <c r="K364" i="8"/>
  <c r="J364" i="8"/>
  <c r="I364" i="8"/>
  <c r="R364" i="8" s="1"/>
  <c r="H364" i="8"/>
  <c r="G364" i="8"/>
  <c r="F364" i="8"/>
  <c r="E364" i="8"/>
  <c r="D364" i="8"/>
  <c r="Q363" i="8"/>
  <c r="P363" i="8"/>
  <c r="O363" i="8"/>
  <c r="N363" i="8"/>
  <c r="M363" i="8"/>
  <c r="K363" i="8"/>
  <c r="J363" i="8"/>
  <c r="I363" i="8"/>
  <c r="H363" i="8"/>
  <c r="G363" i="8"/>
  <c r="R363" i="8" s="1"/>
  <c r="F363" i="8"/>
  <c r="E363" i="8"/>
  <c r="D363" i="8"/>
  <c r="Q362" i="8"/>
  <c r="P362" i="8"/>
  <c r="O362" i="8"/>
  <c r="N362" i="8"/>
  <c r="M362" i="8"/>
  <c r="K362" i="8"/>
  <c r="J362" i="8"/>
  <c r="I362" i="8"/>
  <c r="R362" i="8" s="1"/>
  <c r="H362" i="8"/>
  <c r="G362" i="8"/>
  <c r="F362" i="8"/>
  <c r="E362" i="8"/>
  <c r="D362" i="8"/>
  <c r="Q361" i="8"/>
  <c r="P361" i="8"/>
  <c r="O361" i="8"/>
  <c r="N361" i="8"/>
  <c r="M361" i="8"/>
  <c r="K361" i="8"/>
  <c r="J361" i="8"/>
  <c r="I361" i="8"/>
  <c r="H361" i="8"/>
  <c r="G361" i="8"/>
  <c r="R361" i="8" s="1"/>
  <c r="F361" i="8"/>
  <c r="E361" i="8"/>
  <c r="D361" i="8"/>
  <c r="Q360" i="8"/>
  <c r="P360" i="8"/>
  <c r="O360" i="8"/>
  <c r="N360" i="8"/>
  <c r="M360" i="8"/>
  <c r="K360" i="8"/>
  <c r="J360" i="8"/>
  <c r="I360" i="8"/>
  <c r="R360" i="8" s="1"/>
  <c r="H360" i="8"/>
  <c r="G360" i="8"/>
  <c r="F360" i="8"/>
  <c r="E360" i="8"/>
  <c r="D360" i="8"/>
  <c r="Q359" i="8"/>
  <c r="P359" i="8"/>
  <c r="O359" i="8"/>
  <c r="N359" i="8"/>
  <c r="M359" i="8"/>
  <c r="K359" i="8"/>
  <c r="J359" i="8"/>
  <c r="I359" i="8"/>
  <c r="H359" i="8"/>
  <c r="G359" i="8"/>
  <c r="R359" i="8" s="1"/>
  <c r="F359" i="8"/>
  <c r="E359" i="8"/>
  <c r="D359" i="8"/>
  <c r="Q358" i="8"/>
  <c r="P358" i="8"/>
  <c r="O358" i="8"/>
  <c r="N358" i="8"/>
  <c r="M358" i="8"/>
  <c r="K358" i="8"/>
  <c r="J358" i="8"/>
  <c r="I358" i="8"/>
  <c r="R358" i="8" s="1"/>
  <c r="H358" i="8"/>
  <c r="G358" i="8"/>
  <c r="F358" i="8"/>
  <c r="E358" i="8"/>
  <c r="D358" i="8"/>
  <c r="Q357" i="8"/>
  <c r="P357" i="8"/>
  <c r="O357" i="8"/>
  <c r="N357" i="8"/>
  <c r="M357" i="8"/>
  <c r="K357" i="8"/>
  <c r="J357" i="8"/>
  <c r="I357" i="8"/>
  <c r="H357" i="8"/>
  <c r="G357" i="8"/>
  <c r="R357" i="8" s="1"/>
  <c r="F357" i="8"/>
  <c r="E357" i="8"/>
  <c r="D357" i="8"/>
  <c r="Q356" i="8"/>
  <c r="P356" i="8"/>
  <c r="O356" i="8"/>
  <c r="N356" i="8"/>
  <c r="M356" i="8"/>
  <c r="K356" i="8"/>
  <c r="J356" i="8"/>
  <c r="I356" i="8"/>
  <c r="R356" i="8" s="1"/>
  <c r="H356" i="8"/>
  <c r="G356" i="8"/>
  <c r="F356" i="8"/>
  <c r="E356" i="8"/>
  <c r="D356" i="8"/>
  <c r="Q355" i="8"/>
  <c r="P355" i="8"/>
  <c r="O355" i="8"/>
  <c r="N355" i="8"/>
  <c r="M355" i="8"/>
  <c r="K355" i="8"/>
  <c r="J355" i="8"/>
  <c r="I355" i="8"/>
  <c r="H355" i="8"/>
  <c r="G355" i="8"/>
  <c r="R355" i="8" s="1"/>
  <c r="F355" i="8"/>
  <c r="E355" i="8"/>
  <c r="D355" i="8"/>
  <c r="Q354" i="8"/>
  <c r="P354" i="8"/>
  <c r="O354" i="8"/>
  <c r="N354" i="8"/>
  <c r="M354" i="8"/>
  <c r="K354" i="8"/>
  <c r="J354" i="8"/>
  <c r="I354" i="8"/>
  <c r="R354" i="8" s="1"/>
  <c r="H354" i="8"/>
  <c r="G354" i="8"/>
  <c r="F354" i="8"/>
  <c r="E354" i="8"/>
  <c r="D354" i="8"/>
  <c r="Q353" i="8"/>
  <c r="P353" i="8"/>
  <c r="O353" i="8"/>
  <c r="N353" i="8"/>
  <c r="M353" i="8"/>
  <c r="K353" i="8"/>
  <c r="J353" i="8"/>
  <c r="I353" i="8"/>
  <c r="H353" i="8"/>
  <c r="G353" i="8"/>
  <c r="R353" i="8" s="1"/>
  <c r="F353" i="8"/>
  <c r="E353" i="8"/>
  <c r="D353" i="8"/>
  <c r="Q352" i="8"/>
  <c r="P352" i="8"/>
  <c r="O352" i="8"/>
  <c r="N352" i="8"/>
  <c r="M352" i="8"/>
  <c r="K352" i="8"/>
  <c r="J352" i="8"/>
  <c r="I352" i="8"/>
  <c r="R352" i="8" s="1"/>
  <c r="H352" i="8"/>
  <c r="G352" i="8"/>
  <c r="F352" i="8"/>
  <c r="E352" i="8"/>
  <c r="D352" i="8"/>
  <c r="Q351" i="8"/>
  <c r="P351" i="8"/>
  <c r="O351" i="8"/>
  <c r="N351" i="8"/>
  <c r="M351" i="8"/>
  <c r="K351" i="8"/>
  <c r="J351" i="8"/>
  <c r="I351" i="8"/>
  <c r="H351" i="8"/>
  <c r="G351" i="8"/>
  <c r="R351" i="8" s="1"/>
  <c r="F351" i="8"/>
  <c r="E351" i="8"/>
  <c r="D351" i="8"/>
  <c r="Q350" i="8"/>
  <c r="P350" i="8"/>
  <c r="O350" i="8"/>
  <c r="N350" i="8"/>
  <c r="M350" i="8"/>
  <c r="K350" i="8"/>
  <c r="J350" i="8"/>
  <c r="I350" i="8"/>
  <c r="R350" i="8" s="1"/>
  <c r="H350" i="8"/>
  <c r="G350" i="8"/>
  <c r="F350" i="8"/>
  <c r="E350" i="8"/>
  <c r="D350" i="8"/>
  <c r="Q349" i="8"/>
  <c r="P349" i="8"/>
  <c r="O349" i="8"/>
  <c r="N349" i="8"/>
  <c r="M349" i="8"/>
  <c r="K349" i="8"/>
  <c r="J349" i="8"/>
  <c r="I349" i="8"/>
  <c r="H349" i="8"/>
  <c r="G349" i="8"/>
  <c r="R349" i="8" s="1"/>
  <c r="F349" i="8"/>
  <c r="E349" i="8"/>
  <c r="D349" i="8"/>
  <c r="Q348" i="8"/>
  <c r="P348" i="8"/>
  <c r="O348" i="8"/>
  <c r="N348" i="8"/>
  <c r="M348" i="8"/>
  <c r="K348" i="8"/>
  <c r="J348" i="8"/>
  <c r="I348" i="8"/>
  <c r="R348" i="8" s="1"/>
  <c r="H348" i="8"/>
  <c r="G348" i="8"/>
  <c r="F348" i="8"/>
  <c r="E348" i="8"/>
  <c r="D348" i="8"/>
  <c r="Q347" i="8"/>
  <c r="P347" i="8"/>
  <c r="O347" i="8"/>
  <c r="N347" i="8"/>
  <c r="M347" i="8"/>
  <c r="K347" i="8"/>
  <c r="J347" i="8"/>
  <c r="I347" i="8"/>
  <c r="H347" i="8"/>
  <c r="G347" i="8"/>
  <c r="R347" i="8" s="1"/>
  <c r="F347" i="8"/>
  <c r="E347" i="8"/>
  <c r="D347" i="8"/>
  <c r="Q346" i="8"/>
  <c r="P346" i="8"/>
  <c r="O346" i="8"/>
  <c r="N346" i="8"/>
  <c r="M346" i="8"/>
  <c r="K346" i="8"/>
  <c r="J346" i="8"/>
  <c r="I346" i="8"/>
  <c r="R346" i="8" s="1"/>
  <c r="H346" i="8"/>
  <c r="G346" i="8"/>
  <c r="F346" i="8"/>
  <c r="E346" i="8"/>
  <c r="D346" i="8"/>
  <c r="Q345" i="8"/>
  <c r="P345" i="8"/>
  <c r="O345" i="8"/>
  <c r="N345" i="8"/>
  <c r="M345" i="8"/>
  <c r="K345" i="8"/>
  <c r="J345" i="8"/>
  <c r="I345" i="8"/>
  <c r="H345" i="8"/>
  <c r="G345" i="8"/>
  <c r="R345" i="8" s="1"/>
  <c r="F345" i="8"/>
  <c r="E345" i="8"/>
  <c r="D345" i="8"/>
  <c r="Q344" i="8"/>
  <c r="P344" i="8"/>
  <c r="O344" i="8"/>
  <c r="N344" i="8"/>
  <c r="M344" i="8"/>
  <c r="K344" i="8"/>
  <c r="J344" i="8"/>
  <c r="I344" i="8"/>
  <c r="R344" i="8" s="1"/>
  <c r="H344" i="8"/>
  <c r="G344" i="8"/>
  <c r="F344" i="8"/>
  <c r="E344" i="8"/>
  <c r="D344" i="8"/>
  <c r="Q343" i="8"/>
  <c r="P343" i="8"/>
  <c r="O343" i="8"/>
  <c r="N343" i="8"/>
  <c r="M343" i="8"/>
  <c r="K343" i="8"/>
  <c r="J343" i="8"/>
  <c r="I343" i="8"/>
  <c r="H343" i="8"/>
  <c r="G343" i="8"/>
  <c r="R343" i="8" s="1"/>
  <c r="F343" i="8"/>
  <c r="E343" i="8"/>
  <c r="D343" i="8"/>
  <c r="Q342" i="8"/>
  <c r="P342" i="8"/>
  <c r="O342" i="8"/>
  <c r="N342" i="8"/>
  <c r="M342" i="8"/>
  <c r="K342" i="8"/>
  <c r="J342" i="8"/>
  <c r="I342" i="8"/>
  <c r="R342" i="8" s="1"/>
  <c r="H342" i="8"/>
  <c r="G342" i="8"/>
  <c r="F342" i="8"/>
  <c r="E342" i="8"/>
  <c r="D342" i="8"/>
  <c r="Q341" i="8"/>
  <c r="P341" i="8"/>
  <c r="O341" i="8"/>
  <c r="N341" i="8"/>
  <c r="M341" i="8"/>
  <c r="K341" i="8"/>
  <c r="J341" i="8"/>
  <c r="I341" i="8"/>
  <c r="H341" i="8"/>
  <c r="G341" i="8"/>
  <c r="R341" i="8" s="1"/>
  <c r="F341" i="8"/>
  <c r="E341" i="8"/>
  <c r="D341" i="8"/>
  <c r="Q340" i="8"/>
  <c r="P340" i="8"/>
  <c r="O340" i="8"/>
  <c r="N340" i="8"/>
  <c r="M340" i="8"/>
  <c r="K340" i="8"/>
  <c r="J340" i="8"/>
  <c r="I340" i="8"/>
  <c r="R340" i="8" s="1"/>
  <c r="H340" i="8"/>
  <c r="G340" i="8"/>
  <c r="F340" i="8"/>
  <c r="E340" i="8"/>
  <c r="D340" i="8"/>
  <c r="Q339" i="8"/>
  <c r="P339" i="8"/>
  <c r="O339" i="8"/>
  <c r="N339" i="8"/>
  <c r="M339" i="8"/>
  <c r="K339" i="8"/>
  <c r="J339" i="8"/>
  <c r="I339" i="8"/>
  <c r="H339" i="8"/>
  <c r="G339" i="8"/>
  <c r="R339" i="8" s="1"/>
  <c r="F339" i="8"/>
  <c r="E339" i="8"/>
  <c r="D339" i="8"/>
  <c r="Q338" i="8"/>
  <c r="P338" i="8"/>
  <c r="O338" i="8"/>
  <c r="N338" i="8"/>
  <c r="M338" i="8"/>
  <c r="K338" i="8"/>
  <c r="J338" i="8"/>
  <c r="I338" i="8"/>
  <c r="R338" i="8" s="1"/>
  <c r="H338" i="8"/>
  <c r="G338" i="8"/>
  <c r="F338" i="8"/>
  <c r="E338" i="8"/>
  <c r="D338" i="8"/>
  <c r="Q337" i="8"/>
  <c r="P337" i="8"/>
  <c r="O337" i="8"/>
  <c r="N337" i="8"/>
  <c r="M337" i="8"/>
  <c r="K337" i="8"/>
  <c r="J337" i="8"/>
  <c r="I337" i="8"/>
  <c r="H337" i="8"/>
  <c r="G337" i="8"/>
  <c r="R337" i="8" s="1"/>
  <c r="F337" i="8"/>
  <c r="E337" i="8"/>
  <c r="D337" i="8"/>
  <c r="Q336" i="8"/>
  <c r="P336" i="8"/>
  <c r="O336" i="8"/>
  <c r="N336" i="8"/>
  <c r="M336" i="8"/>
  <c r="K336" i="8"/>
  <c r="J336" i="8"/>
  <c r="I336" i="8"/>
  <c r="R336" i="8" s="1"/>
  <c r="H336" i="8"/>
  <c r="G336" i="8"/>
  <c r="F336" i="8"/>
  <c r="E336" i="8"/>
  <c r="D336" i="8"/>
  <c r="Q335" i="8"/>
  <c r="P335" i="8"/>
  <c r="O335" i="8"/>
  <c r="N335" i="8"/>
  <c r="M335" i="8"/>
  <c r="K335" i="8"/>
  <c r="J335" i="8"/>
  <c r="I335" i="8"/>
  <c r="H335" i="8"/>
  <c r="G335" i="8"/>
  <c r="R335" i="8" s="1"/>
  <c r="F335" i="8"/>
  <c r="E335" i="8"/>
  <c r="D335" i="8"/>
  <c r="Q334" i="8"/>
  <c r="P334" i="8"/>
  <c r="O334" i="8"/>
  <c r="N334" i="8"/>
  <c r="M334" i="8"/>
  <c r="K334" i="8"/>
  <c r="J334" i="8"/>
  <c r="I334" i="8"/>
  <c r="R334" i="8" s="1"/>
  <c r="H334" i="8"/>
  <c r="G334" i="8"/>
  <c r="F334" i="8"/>
  <c r="E334" i="8"/>
  <c r="D334" i="8"/>
  <c r="Q333" i="8"/>
  <c r="P333" i="8"/>
  <c r="O333" i="8"/>
  <c r="N333" i="8"/>
  <c r="M333" i="8"/>
  <c r="K333" i="8"/>
  <c r="J333" i="8"/>
  <c r="I333" i="8"/>
  <c r="H333" i="8"/>
  <c r="G333" i="8"/>
  <c r="R333" i="8" s="1"/>
  <c r="F333" i="8"/>
  <c r="E333" i="8"/>
  <c r="D333" i="8"/>
  <c r="Q332" i="8"/>
  <c r="P332" i="8"/>
  <c r="O332" i="8"/>
  <c r="N332" i="8"/>
  <c r="M332" i="8"/>
  <c r="K332" i="8"/>
  <c r="J332" i="8"/>
  <c r="I332" i="8"/>
  <c r="R332" i="8" s="1"/>
  <c r="H332" i="8"/>
  <c r="G332" i="8"/>
  <c r="F332" i="8"/>
  <c r="E332" i="8"/>
  <c r="D332" i="8"/>
  <c r="Q331" i="8"/>
  <c r="P331" i="8"/>
  <c r="O331" i="8"/>
  <c r="N331" i="8"/>
  <c r="M331" i="8"/>
  <c r="K331" i="8"/>
  <c r="J331" i="8"/>
  <c r="I331" i="8"/>
  <c r="H331" i="8"/>
  <c r="G331" i="8"/>
  <c r="R331" i="8" s="1"/>
  <c r="F331" i="8"/>
  <c r="E331" i="8"/>
  <c r="D331" i="8"/>
  <c r="Q330" i="8"/>
  <c r="P330" i="8"/>
  <c r="O330" i="8"/>
  <c r="N330" i="8"/>
  <c r="M330" i="8"/>
  <c r="K330" i="8"/>
  <c r="J330" i="8"/>
  <c r="I330" i="8"/>
  <c r="R330" i="8" s="1"/>
  <c r="H330" i="8"/>
  <c r="G330" i="8"/>
  <c r="F330" i="8"/>
  <c r="E330" i="8"/>
  <c r="D330" i="8"/>
  <c r="Q329" i="8"/>
  <c r="P329" i="8"/>
  <c r="O329" i="8"/>
  <c r="N329" i="8"/>
  <c r="M329" i="8"/>
  <c r="K329" i="8"/>
  <c r="J329" i="8"/>
  <c r="I329" i="8"/>
  <c r="H329" i="8"/>
  <c r="G329" i="8"/>
  <c r="R329" i="8" s="1"/>
  <c r="F329" i="8"/>
  <c r="E329" i="8"/>
  <c r="D329" i="8"/>
  <c r="Q328" i="8"/>
  <c r="P328" i="8"/>
  <c r="O328" i="8"/>
  <c r="N328" i="8"/>
  <c r="M328" i="8"/>
  <c r="K328" i="8"/>
  <c r="J328" i="8"/>
  <c r="I328" i="8"/>
  <c r="R328" i="8" s="1"/>
  <c r="H328" i="8"/>
  <c r="G328" i="8"/>
  <c r="F328" i="8"/>
  <c r="E328" i="8"/>
  <c r="D328" i="8"/>
  <c r="Q327" i="8"/>
  <c r="P327" i="8"/>
  <c r="O327" i="8"/>
  <c r="N327" i="8"/>
  <c r="M327" i="8"/>
  <c r="K327" i="8"/>
  <c r="J327" i="8"/>
  <c r="I327" i="8"/>
  <c r="H327" i="8"/>
  <c r="G327" i="8"/>
  <c r="R327" i="8" s="1"/>
  <c r="F327" i="8"/>
  <c r="E327" i="8"/>
  <c r="D327" i="8"/>
  <c r="Q326" i="8"/>
  <c r="P326" i="8"/>
  <c r="O326" i="8"/>
  <c r="N326" i="8"/>
  <c r="M326" i="8"/>
  <c r="K326" i="8"/>
  <c r="J326" i="8"/>
  <c r="I326" i="8"/>
  <c r="R326" i="8" s="1"/>
  <c r="H326" i="8"/>
  <c r="G326" i="8"/>
  <c r="F326" i="8"/>
  <c r="E326" i="8"/>
  <c r="D326" i="8"/>
  <c r="Q325" i="8"/>
  <c r="P325" i="8"/>
  <c r="O325" i="8"/>
  <c r="N325" i="8"/>
  <c r="M325" i="8"/>
  <c r="K325" i="8"/>
  <c r="J325" i="8"/>
  <c r="I325" i="8"/>
  <c r="H325" i="8"/>
  <c r="G325" i="8"/>
  <c r="R325" i="8" s="1"/>
  <c r="F325" i="8"/>
  <c r="E325" i="8"/>
  <c r="D325" i="8"/>
  <c r="Q324" i="8"/>
  <c r="P324" i="8"/>
  <c r="O324" i="8"/>
  <c r="N324" i="8"/>
  <c r="M324" i="8"/>
  <c r="K324" i="8"/>
  <c r="J324" i="8"/>
  <c r="I324" i="8"/>
  <c r="R324" i="8" s="1"/>
  <c r="H324" i="8"/>
  <c r="G324" i="8"/>
  <c r="F324" i="8"/>
  <c r="E324" i="8"/>
  <c r="D324" i="8"/>
  <c r="Q323" i="8"/>
  <c r="P323" i="8"/>
  <c r="O323" i="8"/>
  <c r="N323" i="8"/>
  <c r="M323" i="8"/>
  <c r="K323" i="8"/>
  <c r="J323" i="8"/>
  <c r="I323" i="8"/>
  <c r="H323" i="8"/>
  <c r="G323" i="8"/>
  <c r="R323" i="8" s="1"/>
  <c r="F323" i="8"/>
  <c r="E323" i="8"/>
  <c r="D323" i="8"/>
  <c r="Q322" i="8"/>
  <c r="P322" i="8"/>
  <c r="O322" i="8"/>
  <c r="N322" i="8"/>
  <c r="M322" i="8"/>
  <c r="K322" i="8"/>
  <c r="J322" i="8"/>
  <c r="I322" i="8"/>
  <c r="R322" i="8" s="1"/>
  <c r="H322" i="8"/>
  <c r="G322" i="8"/>
  <c r="F322" i="8"/>
  <c r="E322" i="8"/>
  <c r="D322" i="8"/>
  <c r="Q321" i="8"/>
  <c r="P321" i="8"/>
  <c r="O321" i="8"/>
  <c r="N321" i="8"/>
  <c r="M321" i="8"/>
  <c r="K321" i="8"/>
  <c r="J321" i="8"/>
  <c r="I321" i="8"/>
  <c r="H321" i="8"/>
  <c r="G321" i="8"/>
  <c r="R321" i="8" s="1"/>
  <c r="F321" i="8"/>
  <c r="E321" i="8"/>
  <c r="D321" i="8"/>
  <c r="Q320" i="8"/>
  <c r="P320" i="8"/>
  <c r="O320" i="8"/>
  <c r="N320" i="8"/>
  <c r="M320" i="8"/>
  <c r="K320" i="8"/>
  <c r="J320" i="8"/>
  <c r="I320" i="8"/>
  <c r="R320" i="8" s="1"/>
  <c r="H320" i="8"/>
  <c r="G320" i="8"/>
  <c r="F320" i="8"/>
  <c r="E320" i="8"/>
  <c r="D320" i="8"/>
  <c r="Q319" i="8"/>
  <c r="P319" i="8"/>
  <c r="O319" i="8"/>
  <c r="N319" i="8"/>
  <c r="M319" i="8"/>
  <c r="K319" i="8"/>
  <c r="J319" i="8"/>
  <c r="I319" i="8"/>
  <c r="H319" i="8"/>
  <c r="G319" i="8"/>
  <c r="R319" i="8" s="1"/>
  <c r="F319" i="8"/>
  <c r="E319" i="8"/>
  <c r="D319" i="8"/>
  <c r="Q318" i="8"/>
  <c r="P318" i="8"/>
  <c r="O318" i="8"/>
  <c r="N318" i="8"/>
  <c r="M318" i="8"/>
  <c r="K318" i="8"/>
  <c r="J318" i="8"/>
  <c r="I318" i="8"/>
  <c r="R318" i="8" s="1"/>
  <c r="H318" i="8"/>
  <c r="G318" i="8"/>
  <c r="F318" i="8"/>
  <c r="E318" i="8"/>
  <c r="D318" i="8"/>
  <c r="Q317" i="8"/>
  <c r="P317" i="8"/>
  <c r="O317" i="8"/>
  <c r="N317" i="8"/>
  <c r="M317" i="8"/>
  <c r="K317" i="8"/>
  <c r="J317" i="8"/>
  <c r="I317" i="8"/>
  <c r="H317" i="8"/>
  <c r="G317" i="8"/>
  <c r="R317" i="8" s="1"/>
  <c r="F317" i="8"/>
  <c r="E317" i="8"/>
  <c r="D317" i="8"/>
  <c r="Q316" i="8"/>
  <c r="P316" i="8"/>
  <c r="O316" i="8"/>
  <c r="N316" i="8"/>
  <c r="M316" i="8"/>
  <c r="K316" i="8"/>
  <c r="J316" i="8"/>
  <c r="I316" i="8"/>
  <c r="R316" i="8" s="1"/>
  <c r="H316" i="8"/>
  <c r="G316" i="8"/>
  <c r="F316" i="8"/>
  <c r="E316" i="8"/>
  <c r="D316" i="8"/>
  <c r="Q315" i="8"/>
  <c r="P315" i="8"/>
  <c r="O315" i="8"/>
  <c r="N315" i="8"/>
  <c r="M315" i="8"/>
  <c r="K315" i="8"/>
  <c r="J315" i="8"/>
  <c r="I315" i="8"/>
  <c r="H315" i="8"/>
  <c r="G315" i="8"/>
  <c r="R315" i="8" s="1"/>
  <c r="F315" i="8"/>
  <c r="E315" i="8"/>
  <c r="D315" i="8"/>
  <c r="Q314" i="8"/>
  <c r="P314" i="8"/>
  <c r="O314" i="8"/>
  <c r="N314" i="8"/>
  <c r="M314" i="8"/>
  <c r="K314" i="8"/>
  <c r="J314" i="8"/>
  <c r="I314" i="8"/>
  <c r="R314" i="8" s="1"/>
  <c r="H314" i="8"/>
  <c r="G314" i="8"/>
  <c r="F314" i="8"/>
  <c r="E314" i="8"/>
  <c r="D314" i="8"/>
  <c r="Q313" i="8"/>
  <c r="P313" i="8"/>
  <c r="O313" i="8"/>
  <c r="N313" i="8"/>
  <c r="M313" i="8"/>
  <c r="K313" i="8"/>
  <c r="J313" i="8"/>
  <c r="I313" i="8"/>
  <c r="H313" i="8"/>
  <c r="G313" i="8"/>
  <c r="R313" i="8" s="1"/>
  <c r="F313" i="8"/>
  <c r="E313" i="8"/>
  <c r="D313" i="8"/>
  <c r="Q312" i="8"/>
  <c r="P312" i="8"/>
  <c r="O312" i="8"/>
  <c r="N312" i="8"/>
  <c r="M312" i="8"/>
  <c r="K312" i="8"/>
  <c r="J312" i="8"/>
  <c r="I312" i="8"/>
  <c r="R312" i="8" s="1"/>
  <c r="H312" i="8"/>
  <c r="G312" i="8"/>
  <c r="F312" i="8"/>
  <c r="E312" i="8"/>
  <c r="D312" i="8"/>
  <c r="Q311" i="8"/>
  <c r="P311" i="8"/>
  <c r="O311" i="8"/>
  <c r="N311" i="8"/>
  <c r="M311" i="8"/>
  <c r="K311" i="8"/>
  <c r="J311" i="8"/>
  <c r="I311" i="8"/>
  <c r="H311" i="8"/>
  <c r="G311" i="8"/>
  <c r="R311" i="8" s="1"/>
  <c r="F311" i="8"/>
  <c r="E311" i="8"/>
  <c r="D311" i="8"/>
  <c r="Q310" i="8"/>
  <c r="P310" i="8"/>
  <c r="O310" i="8"/>
  <c r="N310" i="8"/>
  <c r="M310" i="8"/>
  <c r="K310" i="8"/>
  <c r="J310" i="8"/>
  <c r="I310" i="8"/>
  <c r="R310" i="8" s="1"/>
  <c r="H310" i="8"/>
  <c r="G310" i="8"/>
  <c r="F310" i="8"/>
  <c r="E310" i="8"/>
  <c r="D310" i="8"/>
  <c r="Q309" i="8"/>
  <c r="P309" i="8"/>
  <c r="O309" i="8"/>
  <c r="N309" i="8"/>
  <c r="M309" i="8"/>
  <c r="K309" i="8"/>
  <c r="J309" i="8"/>
  <c r="I309" i="8"/>
  <c r="H309" i="8"/>
  <c r="G309" i="8"/>
  <c r="R309" i="8" s="1"/>
  <c r="F309" i="8"/>
  <c r="E309" i="8"/>
  <c r="D309" i="8"/>
  <c r="Q308" i="8"/>
  <c r="P308" i="8"/>
  <c r="O308" i="8"/>
  <c r="N308" i="8"/>
  <c r="M308" i="8"/>
  <c r="K308" i="8"/>
  <c r="J308" i="8"/>
  <c r="I308" i="8"/>
  <c r="R308" i="8" s="1"/>
  <c r="H308" i="8"/>
  <c r="G308" i="8"/>
  <c r="F308" i="8"/>
  <c r="E308" i="8"/>
  <c r="D308" i="8"/>
  <c r="Q307" i="8"/>
  <c r="P307" i="8"/>
  <c r="O307" i="8"/>
  <c r="N307" i="8"/>
  <c r="M307" i="8"/>
  <c r="K307" i="8"/>
  <c r="J307" i="8"/>
  <c r="I307" i="8"/>
  <c r="H307" i="8"/>
  <c r="G307" i="8"/>
  <c r="R307" i="8" s="1"/>
  <c r="F307" i="8"/>
  <c r="E307" i="8"/>
  <c r="D307" i="8"/>
  <c r="Q306" i="8"/>
  <c r="P306" i="8"/>
  <c r="O306" i="8"/>
  <c r="N306" i="8"/>
  <c r="M306" i="8"/>
  <c r="K306" i="8"/>
  <c r="J306" i="8"/>
  <c r="I306" i="8"/>
  <c r="R306" i="8" s="1"/>
  <c r="H306" i="8"/>
  <c r="G306" i="8"/>
  <c r="F306" i="8"/>
  <c r="E306" i="8"/>
  <c r="D306" i="8"/>
  <c r="Q305" i="8"/>
  <c r="P305" i="8"/>
  <c r="O305" i="8"/>
  <c r="N305" i="8"/>
  <c r="M305" i="8"/>
  <c r="K305" i="8"/>
  <c r="J305" i="8"/>
  <c r="I305" i="8"/>
  <c r="H305" i="8"/>
  <c r="G305" i="8"/>
  <c r="R305" i="8" s="1"/>
  <c r="F305" i="8"/>
  <c r="E305" i="8"/>
  <c r="D305" i="8"/>
  <c r="Q304" i="8"/>
  <c r="P304" i="8"/>
  <c r="O304" i="8"/>
  <c r="N304" i="8"/>
  <c r="M304" i="8"/>
  <c r="K304" i="8"/>
  <c r="J304" i="8"/>
  <c r="I304" i="8"/>
  <c r="R304" i="8" s="1"/>
  <c r="H304" i="8"/>
  <c r="G304" i="8"/>
  <c r="F304" i="8"/>
  <c r="E304" i="8"/>
  <c r="D304" i="8"/>
  <c r="Q303" i="8"/>
  <c r="P303" i="8"/>
  <c r="O303" i="8"/>
  <c r="N303" i="8"/>
  <c r="M303" i="8"/>
  <c r="K303" i="8"/>
  <c r="J303" i="8"/>
  <c r="I303" i="8"/>
  <c r="H303" i="8"/>
  <c r="G303" i="8"/>
  <c r="R303" i="8" s="1"/>
  <c r="F303" i="8"/>
  <c r="E303" i="8"/>
  <c r="D303" i="8"/>
  <c r="Q302" i="8"/>
  <c r="P302" i="8"/>
  <c r="O302" i="8"/>
  <c r="N302" i="8"/>
  <c r="M302" i="8"/>
  <c r="K302" i="8"/>
  <c r="J302" i="8"/>
  <c r="I302" i="8"/>
  <c r="R302" i="8" s="1"/>
  <c r="H302" i="8"/>
  <c r="G302" i="8"/>
  <c r="F302" i="8"/>
  <c r="E302" i="8"/>
  <c r="D302" i="8"/>
  <c r="Q301" i="8"/>
  <c r="P301" i="8"/>
  <c r="O301" i="8"/>
  <c r="N301" i="8"/>
  <c r="M301" i="8"/>
  <c r="K301" i="8"/>
  <c r="J301" i="8"/>
  <c r="I301" i="8"/>
  <c r="H301" i="8"/>
  <c r="G301" i="8"/>
  <c r="R301" i="8" s="1"/>
  <c r="F301" i="8"/>
  <c r="E301" i="8"/>
  <c r="D301" i="8"/>
  <c r="Q300" i="8"/>
  <c r="P300" i="8"/>
  <c r="O300" i="8"/>
  <c r="N300" i="8"/>
  <c r="M300" i="8"/>
  <c r="K300" i="8"/>
  <c r="J300" i="8"/>
  <c r="I300" i="8"/>
  <c r="R300" i="8" s="1"/>
  <c r="H300" i="8"/>
  <c r="G300" i="8"/>
  <c r="F300" i="8"/>
  <c r="E300" i="8"/>
  <c r="D300" i="8"/>
  <c r="Q299" i="8"/>
  <c r="P299" i="8"/>
  <c r="O299" i="8"/>
  <c r="N299" i="8"/>
  <c r="M299" i="8"/>
  <c r="K299" i="8"/>
  <c r="J299" i="8"/>
  <c r="I299" i="8"/>
  <c r="H299" i="8"/>
  <c r="G299" i="8"/>
  <c r="R299" i="8" s="1"/>
  <c r="F299" i="8"/>
  <c r="E299" i="8"/>
  <c r="D299" i="8"/>
  <c r="Q298" i="8"/>
  <c r="P298" i="8"/>
  <c r="O298" i="8"/>
  <c r="N298" i="8"/>
  <c r="M298" i="8"/>
  <c r="K298" i="8"/>
  <c r="J298" i="8"/>
  <c r="I298" i="8"/>
  <c r="R298" i="8" s="1"/>
  <c r="H298" i="8"/>
  <c r="G298" i="8"/>
  <c r="F298" i="8"/>
  <c r="E298" i="8"/>
  <c r="D298" i="8"/>
  <c r="Q297" i="8"/>
  <c r="P297" i="8"/>
  <c r="O297" i="8"/>
  <c r="N297" i="8"/>
  <c r="M297" i="8"/>
  <c r="K297" i="8"/>
  <c r="J297" i="8"/>
  <c r="I297" i="8"/>
  <c r="H297" i="8"/>
  <c r="G297" i="8"/>
  <c r="R297" i="8" s="1"/>
  <c r="F297" i="8"/>
  <c r="E297" i="8"/>
  <c r="D297" i="8"/>
  <c r="Q296" i="8"/>
  <c r="P296" i="8"/>
  <c r="O296" i="8"/>
  <c r="N296" i="8"/>
  <c r="M296" i="8"/>
  <c r="K296" i="8"/>
  <c r="J296" i="8"/>
  <c r="I296" i="8"/>
  <c r="R296" i="8" s="1"/>
  <c r="H296" i="8"/>
  <c r="G296" i="8"/>
  <c r="F296" i="8"/>
  <c r="E296" i="8"/>
  <c r="D296" i="8"/>
  <c r="Q295" i="8"/>
  <c r="P295" i="8"/>
  <c r="O295" i="8"/>
  <c r="N295" i="8"/>
  <c r="M295" i="8"/>
  <c r="K295" i="8"/>
  <c r="J295" i="8"/>
  <c r="I295" i="8"/>
  <c r="H295" i="8"/>
  <c r="G295" i="8"/>
  <c r="R295" i="8" s="1"/>
  <c r="F295" i="8"/>
  <c r="E295" i="8"/>
  <c r="D295" i="8"/>
  <c r="Q294" i="8"/>
  <c r="P294" i="8"/>
  <c r="O294" i="8"/>
  <c r="N294" i="8"/>
  <c r="M294" i="8"/>
  <c r="K294" i="8"/>
  <c r="J294" i="8"/>
  <c r="I294" i="8"/>
  <c r="R294" i="8" s="1"/>
  <c r="H294" i="8"/>
  <c r="G294" i="8"/>
  <c r="F294" i="8"/>
  <c r="E294" i="8"/>
  <c r="D294" i="8"/>
  <c r="Q293" i="8"/>
  <c r="P293" i="8"/>
  <c r="O293" i="8"/>
  <c r="N293" i="8"/>
  <c r="M293" i="8"/>
  <c r="K293" i="8"/>
  <c r="J293" i="8"/>
  <c r="I293" i="8"/>
  <c r="H293" i="8"/>
  <c r="G293" i="8"/>
  <c r="R293" i="8" s="1"/>
  <c r="F293" i="8"/>
  <c r="E293" i="8"/>
  <c r="D293" i="8"/>
  <c r="Q292" i="8"/>
  <c r="P292" i="8"/>
  <c r="O292" i="8"/>
  <c r="N292" i="8"/>
  <c r="M292" i="8"/>
  <c r="K292" i="8"/>
  <c r="J292" i="8"/>
  <c r="I292" i="8"/>
  <c r="R292" i="8" s="1"/>
  <c r="H292" i="8"/>
  <c r="G292" i="8"/>
  <c r="F292" i="8"/>
  <c r="E292" i="8"/>
  <c r="D292" i="8"/>
  <c r="Q291" i="8"/>
  <c r="P291" i="8"/>
  <c r="O291" i="8"/>
  <c r="N291" i="8"/>
  <c r="M291" i="8"/>
  <c r="K291" i="8"/>
  <c r="J291" i="8"/>
  <c r="I291" i="8"/>
  <c r="H291" i="8"/>
  <c r="G291" i="8"/>
  <c r="R291" i="8" s="1"/>
  <c r="F291" i="8"/>
  <c r="E291" i="8"/>
  <c r="D291" i="8"/>
  <c r="Q290" i="8"/>
  <c r="P290" i="8"/>
  <c r="O290" i="8"/>
  <c r="N290" i="8"/>
  <c r="M290" i="8"/>
  <c r="K290" i="8"/>
  <c r="J290" i="8"/>
  <c r="I290" i="8"/>
  <c r="R290" i="8" s="1"/>
  <c r="H290" i="8"/>
  <c r="G290" i="8"/>
  <c r="F290" i="8"/>
  <c r="E290" i="8"/>
  <c r="D290" i="8"/>
  <c r="Q289" i="8"/>
  <c r="P289" i="8"/>
  <c r="O289" i="8"/>
  <c r="N289" i="8"/>
  <c r="M289" i="8"/>
  <c r="K289" i="8"/>
  <c r="J289" i="8"/>
  <c r="I289" i="8"/>
  <c r="H289" i="8"/>
  <c r="G289" i="8"/>
  <c r="R289" i="8" s="1"/>
  <c r="F289" i="8"/>
  <c r="E289" i="8"/>
  <c r="D289" i="8"/>
  <c r="Q288" i="8"/>
  <c r="P288" i="8"/>
  <c r="O288" i="8"/>
  <c r="N288" i="8"/>
  <c r="M288" i="8"/>
  <c r="K288" i="8"/>
  <c r="J288" i="8"/>
  <c r="I288" i="8"/>
  <c r="R288" i="8" s="1"/>
  <c r="H288" i="8"/>
  <c r="G288" i="8"/>
  <c r="F288" i="8"/>
  <c r="E288" i="8"/>
  <c r="D288" i="8"/>
  <c r="Q287" i="8"/>
  <c r="P287" i="8"/>
  <c r="O287" i="8"/>
  <c r="N287" i="8"/>
  <c r="M287" i="8"/>
  <c r="K287" i="8"/>
  <c r="J287" i="8"/>
  <c r="I287" i="8"/>
  <c r="H287" i="8"/>
  <c r="G287" i="8"/>
  <c r="R287" i="8" s="1"/>
  <c r="F287" i="8"/>
  <c r="E287" i="8"/>
  <c r="D287" i="8"/>
  <c r="Q286" i="8"/>
  <c r="P286" i="8"/>
  <c r="O286" i="8"/>
  <c r="N286" i="8"/>
  <c r="M286" i="8"/>
  <c r="K286" i="8"/>
  <c r="J286" i="8"/>
  <c r="I286" i="8"/>
  <c r="R286" i="8" s="1"/>
  <c r="H286" i="8"/>
  <c r="G286" i="8"/>
  <c r="F286" i="8"/>
  <c r="E286" i="8"/>
  <c r="D286" i="8"/>
  <c r="Q285" i="8"/>
  <c r="P285" i="8"/>
  <c r="O285" i="8"/>
  <c r="N285" i="8"/>
  <c r="M285" i="8"/>
  <c r="K285" i="8"/>
  <c r="J285" i="8"/>
  <c r="I285" i="8"/>
  <c r="H285" i="8"/>
  <c r="G285" i="8"/>
  <c r="R285" i="8" s="1"/>
  <c r="F285" i="8"/>
  <c r="E285" i="8"/>
  <c r="D285" i="8"/>
  <c r="Q284" i="8"/>
  <c r="P284" i="8"/>
  <c r="O284" i="8"/>
  <c r="N284" i="8"/>
  <c r="M284" i="8"/>
  <c r="K284" i="8"/>
  <c r="J284" i="8"/>
  <c r="I284" i="8"/>
  <c r="R284" i="8" s="1"/>
  <c r="H284" i="8"/>
  <c r="G284" i="8"/>
  <c r="F284" i="8"/>
  <c r="E284" i="8"/>
  <c r="D284" i="8"/>
  <c r="Q283" i="8"/>
  <c r="P283" i="8"/>
  <c r="O283" i="8"/>
  <c r="N283" i="8"/>
  <c r="M283" i="8"/>
  <c r="K283" i="8"/>
  <c r="J283" i="8"/>
  <c r="I283" i="8"/>
  <c r="H283" i="8"/>
  <c r="G283" i="8"/>
  <c r="R283" i="8" s="1"/>
  <c r="F283" i="8"/>
  <c r="E283" i="8"/>
  <c r="D283" i="8"/>
  <c r="Q282" i="8"/>
  <c r="P282" i="8"/>
  <c r="O282" i="8"/>
  <c r="N282" i="8"/>
  <c r="M282" i="8"/>
  <c r="K282" i="8"/>
  <c r="J282" i="8"/>
  <c r="I282" i="8"/>
  <c r="R282" i="8" s="1"/>
  <c r="H282" i="8"/>
  <c r="G282" i="8"/>
  <c r="F282" i="8"/>
  <c r="E282" i="8"/>
  <c r="D282" i="8"/>
  <c r="Q281" i="8"/>
  <c r="P281" i="8"/>
  <c r="O281" i="8"/>
  <c r="N281" i="8"/>
  <c r="M281" i="8"/>
  <c r="K281" i="8"/>
  <c r="J281" i="8"/>
  <c r="I281" i="8"/>
  <c r="H281" i="8"/>
  <c r="G281" i="8"/>
  <c r="R281" i="8" s="1"/>
  <c r="F281" i="8"/>
  <c r="E281" i="8"/>
  <c r="D281" i="8"/>
  <c r="Q280" i="8"/>
  <c r="P280" i="8"/>
  <c r="O280" i="8"/>
  <c r="N280" i="8"/>
  <c r="M280" i="8"/>
  <c r="K280" i="8"/>
  <c r="J280" i="8"/>
  <c r="I280" i="8"/>
  <c r="R280" i="8" s="1"/>
  <c r="H280" i="8"/>
  <c r="G280" i="8"/>
  <c r="F280" i="8"/>
  <c r="E280" i="8"/>
  <c r="D280" i="8"/>
  <c r="Q279" i="8"/>
  <c r="P279" i="8"/>
  <c r="O279" i="8"/>
  <c r="N279" i="8"/>
  <c r="M279" i="8"/>
  <c r="K279" i="8"/>
  <c r="J279" i="8"/>
  <c r="I279" i="8"/>
  <c r="H279" i="8"/>
  <c r="G279" i="8"/>
  <c r="R279" i="8" s="1"/>
  <c r="F279" i="8"/>
  <c r="E279" i="8"/>
  <c r="D279" i="8"/>
  <c r="Q278" i="8"/>
  <c r="P278" i="8"/>
  <c r="O278" i="8"/>
  <c r="N278" i="8"/>
  <c r="M278" i="8"/>
  <c r="K278" i="8"/>
  <c r="J278" i="8"/>
  <c r="I278" i="8"/>
  <c r="R278" i="8" s="1"/>
  <c r="H278" i="8"/>
  <c r="G278" i="8"/>
  <c r="F278" i="8"/>
  <c r="E278" i="8"/>
  <c r="D278" i="8"/>
  <c r="Q277" i="8"/>
  <c r="P277" i="8"/>
  <c r="O277" i="8"/>
  <c r="N277" i="8"/>
  <c r="M277" i="8"/>
  <c r="K277" i="8"/>
  <c r="J277" i="8"/>
  <c r="I277" i="8"/>
  <c r="H277" i="8"/>
  <c r="G277" i="8"/>
  <c r="R277" i="8" s="1"/>
  <c r="F277" i="8"/>
  <c r="E277" i="8"/>
  <c r="D277" i="8"/>
  <c r="Q276" i="8"/>
  <c r="P276" i="8"/>
  <c r="O276" i="8"/>
  <c r="N276" i="8"/>
  <c r="M276" i="8"/>
  <c r="K276" i="8"/>
  <c r="J276" i="8"/>
  <c r="I276" i="8"/>
  <c r="R276" i="8" s="1"/>
  <c r="H276" i="8"/>
  <c r="G276" i="8"/>
  <c r="F276" i="8"/>
  <c r="E276" i="8"/>
  <c r="D276" i="8"/>
  <c r="Q275" i="8"/>
  <c r="P275" i="8"/>
  <c r="O275" i="8"/>
  <c r="N275" i="8"/>
  <c r="M275" i="8"/>
  <c r="K275" i="8"/>
  <c r="J275" i="8"/>
  <c r="I275" i="8"/>
  <c r="H275" i="8"/>
  <c r="G275" i="8"/>
  <c r="R275" i="8" s="1"/>
  <c r="F275" i="8"/>
  <c r="E275" i="8"/>
  <c r="D275" i="8"/>
  <c r="Q274" i="8"/>
  <c r="P274" i="8"/>
  <c r="O274" i="8"/>
  <c r="N274" i="8"/>
  <c r="M274" i="8"/>
  <c r="K274" i="8"/>
  <c r="J274" i="8"/>
  <c r="I274" i="8"/>
  <c r="R274" i="8" s="1"/>
  <c r="H274" i="8"/>
  <c r="G274" i="8"/>
  <c r="F274" i="8"/>
  <c r="E274" i="8"/>
  <c r="D274" i="8"/>
  <c r="Q273" i="8"/>
  <c r="P273" i="8"/>
  <c r="O273" i="8"/>
  <c r="N273" i="8"/>
  <c r="M273" i="8"/>
  <c r="K273" i="8"/>
  <c r="J273" i="8"/>
  <c r="I273" i="8"/>
  <c r="H273" i="8"/>
  <c r="G273" i="8"/>
  <c r="R273" i="8" s="1"/>
  <c r="F273" i="8"/>
  <c r="E273" i="8"/>
  <c r="D273" i="8"/>
  <c r="Q272" i="8"/>
  <c r="P272" i="8"/>
  <c r="O272" i="8"/>
  <c r="N272" i="8"/>
  <c r="M272" i="8"/>
  <c r="K272" i="8"/>
  <c r="J272" i="8"/>
  <c r="I272" i="8"/>
  <c r="R272" i="8" s="1"/>
  <c r="H272" i="8"/>
  <c r="G272" i="8"/>
  <c r="F272" i="8"/>
  <c r="E272" i="8"/>
  <c r="D272" i="8"/>
  <c r="Q271" i="8"/>
  <c r="P271" i="8"/>
  <c r="O271" i="8"/>
  <c r="N271" i="8"/>
  <c r="M271" i="8"/>
  <c r="K271" i="8"/>
  <c r="J271" i="8"/>
  <c r="I271" i="8"/>
  <c r="H271" i="8"/>
  <c r="G271" i="8"/>
  <c r="R271" i="8" s="1"/>
  <c r="F271" i="8"/>
  <c r="E271" i="8"/>
  <c r="D271" i="8"/>
  <c r="Q270" i="8"/>
  <c r="P270" i="8"/>
  <c r="O270" i="8"/>
  <c r="N270" i="8"/>
  <c r="M270" i="8"/>
  <c r="K270" i="8"/>
  <c r="J270" i="8"/>
  <c r="I270" i="8"/>
  <c r="R270" i="8" s="1"/>
  <c r="H270" i="8"/>
  <c r="G270" i="8"/>
  <c r="F270" i="8"/>
  <c r="E270" i="8"/>
  <c r="D270" i="8"/>
  <c r="Q269" i="8"/>
  <c r="P269" i="8"/>
  <c r="O269" i="8"/>
  <c r="N269" i="8"/>
  <c r="M269" i="8"/>
  <c r="K269" i="8"/>
  <c r="J269" i="8"/>
  <c r="I269" i="8"/>
  <c r="H269" i="8"/>
  <c r="G269" i="8"/>
  <c r="R269" i="8" s="1"/>
  <c r="F269" i="8"/>
  <c r="E269" i="8"/>
  <c r="D269" i="8"/>
  <c r="Q268" i="8"/>
  <c r="P268" i="8"/>
  <c r="O268" i="8"/>
  <c r="N268" i="8"/>
  <c r="M268" i="8"/>
  <c r="K268" i="8"/>
  <c r="J268" i="8"/>
  <c r="I268" i="8"/>
  <c r="R268" i="8" s="1"/>
  <c r="H268" i="8"/>
  <c r="G268" i="8"/>
  <c r="F268" i="8"/>
  <c r="E268" i="8"/>
  <c r="D268" i="8"/>
  <c r="Q267" i="8"/>
  <c r="P267" i="8"/>
  <c r="O267" i="8"/>
  <c r="N267" i="8"/>
  <c r="M267" i="8"/>
  <c r="K267" i="8"/>
  <c r="J267" i="8"/>
  <c r="I267" i="8"/>
  <c r="H267" i="8"/>
  <c r="G267" i="8"/>
  <c r="R267" i="8" s="1"/>
  <c r="F267" i="8"/>
  <c r="E267" i="8"/>
  <c r="D267" i="8"/>
  <c r="Q266" i="8"/>
  <c r="P266" i="8"/>
  <c r="O266" i="8"/>
  <c r="N266" i="8"/>
  <c r="M266" i="8"/>
  <c r="K266" i="8"/>
  <c r="J266" i="8"/>
  <c r="I266" i="8"/>
  <c r="R266" i="8" s="1"/>
  <c r="H266" i="8"/>
  <c r="G266" i="8"/>
  <c r="F266" i="8"/>
  <c r="E266" i="8"/>
  <c r="D266" i="8"/>
  <c r="Q265" i="8"/>
  <c r="P265" i="8"/>
  <c r="O265" i="8"/>
  <c r="N265" i="8"/>
  <c r="M265" i="8"/>
  <c r="K265" i="8"/>
  <c r="J265" i="8"/>
  <c r="I265" i="8"/>
  <c r="H265" i="8"/>
  <c r="G265" i="8"/>
  <c r="R265" i="8" s="1"/>
  <c r="F265" i="8"/>
  <c r="E265" i="8"/>
  <c r="D265" i="8"/>
  <c r="Q264" i="8"/>
  <c r="P264" i="8"/>
  <c r="O264" i="8"/>
  <c r="N264" i="8"/>
  <c r="M264" i="8"/>
  <c r="K264" i="8"/>
  <c r="J264" i="8"/>
  <c r="I264" i="8"/>
  <c r="R264" i="8" s="1"/>
  <c r="H264" i="8"/>
  <c r="G264" i="8"/>
  <c r="F264" i="8"/>
  <c r="E264" i="8"/>
  <c r="D264" i="8"/>
  <c r="Q263" i="8"/>
  <c r="P263" i="8"/>
  <c r="O263" i="8"/>
  <c r="N263" i="8"/>
  <c r="M263" i="8"/>
  <c r="K263" i="8"/>
  <c r="J263" i="8"/>
  <c r="I263" i="8"/>
  <c r="H263" i="8"/>
  <c r="G263" i="8"/>
  <c r="R263" i="8" s="1"/>
  <c r="F263" i="8"/>
  <c r="E263" i="8"/>
  <c r="D263" i="8"/>
  <c r="Q262" i="8"/>
  <c r="P262" i="8"/>
  <c r="O262" i="8"/>
  <c r="N262" i="8"/>
  <c r="M262" i="8"/>
  <c r="K262" i="8"/>
  <c r="J262" i="8"/>
  <c r="I262" i="8"/>
  <c r="R262" i="8" s="1"/>
  <c r="H262" i="8"/>
  <c r="G262" i="8"/>
  <c r="F262" i="8"/>
  <c r="E262" i="8"/>
  <c r="D262" i="8"/>
  <c r="Q261" i="8"/>
  <c r="P261" i="8"/>
  <c r="O261" i="8"/>
  <c r="N261" i="8"/>
  <c r="M261" i="8"/>
  <c r="K261" i="8"/>
  <c r="J261" i="8"/>
  <c r="I261" i="8"/>
  <c r="H261" i="8"/>
  <c r="G261" i="8"/>
  <c r="R261" i="8" s="1"/>
  <c r="F261" i="8"/>
  <c r="E261" i="8"/>
  <c r="D261" i="8"/>
  <c r="Q260" i="8"/>
  <c r="P260" i="8"/>
  <c r="O260" i="8"/>
  <c r="N260" i="8"/>
  <c r="M260" i="8"/>
  <c r="K260" i="8"/>
  <c r="J260" i="8"/>
  <c r="I260" i="8"/>
  <c r="R260" i="8" s="1"/>
  <c r="H260" i="8"/>
  <c r="G260" i="8"/>
  <c r="F260" i="8"/>
  <c r="E260" i="8"/>
  <c r="D260" i="8"/>
  <c r="Q259" i="8"/>
  <c r="P259" i="8"/>
  <c r="O259" i="8"/>
  <c r="N259" i="8"/>
  <c r="M259" i="8"/>
  <c r="K259" i="8"/>
  <c r="J259" i="8"/>
  <c r="I259" i="8"/>
  <c r="H259" i="8"/>
  <c r="G259" i="8"/>
  <c r="R259" i="8" s="1"/>
  <c r="F259" i="8"/>
  <c r="E259" i="8"/>
  <c r="D259" i="8"/>
  <c r="Q258" i="8"/>
  <c r="P258" i="8"/>
  <c r="O258" i="8"/>
  <c r="N258" i="8"/>
  <c r="M258" i="8"/>
  <c r="K258" i="8"/>
  <c r="J258" i="8"/>
  <c r="I258" i="8"/>
  <c r="R258" i="8" s="1"/>
  <c r="H258" i="8"/>
  <c r="G258" i="8"/>
  <c r="F258" i="8"/>
  <c r="E258" i="8"/>
  <c r="D258" i="8"/>
  <c r="Q257" i="8"/>
  <c r="P257" i="8"/>
  <c r="O257" i="8"/>
  <c r="N257" i="8"/>
  <c r="M257" i="8"/>
  <c r="K257" i="8"/>
  <c r="J257" i="8"/>
  <c r="I257" i="8"/>
  <c r="H257" i="8"/>
  <c r="G257" i="8"/>
  <c r="R257" i="8" s="1"/>
  <c r="F257" i="8"/>
  <c r="E257" i="8"/>
  <c r="D257" i="8"/>
  <c r="Q256" i="8"/>
  <c r="P256" i="8"/>
  <c r="O256" i="8"/>
  <c r="N256" i="8"/>
  <c r="M256" i="8"/>
  <c r="K256" i="8"/>
  <c r="J256" i="8"/>
  <c r="I256" i="8"/>
  <c r="R256" i="8" s="1"/>
  <c r="H256" i="8"/>
  <c r="G256" i="8"/>
  <c r="F256" i="8"/>
  <c r="E256" i="8"/>
  <c r="D256" i="8"/>
  <c r="Q255" i="8"/>
  <c r="P255" i="8"/>
  <c r="O255" i="8"/>
  <c r="N255" i="8"/>
  <c r="M255" i="8"/>
  <c r="K255" i="8"/>
  <c r="J255" i="8"/>
  <c r="I255" i="8"/>
  <c r="H255" i="8"/>
  <c r="G255" i="8"/>
  <c r="R255" i="8" s="1"/>
  <c r="F255" i="8"/>
  <c r="E255" i="8"/>
  <c r="D255" i="8"/>
  <c r="Q254" i="8"/>
  <c r="P254" i="8"/>
  <c r="O254" i="8"/>
  <c r="N254" i="8"/>
  <c r="M254" i="8"/>
  <c r="K254" i="8"/>
  <c r="J254" i="8"/>
  <c r="I254" i="8"/>
  <c r="R254" i="8" s="1"/>
  <c r="H254" i="8"/>
  <c r="G254" i="8"/>
  <c r="F254" i="8"/>
  <c r="E254" i="8"/>
  <c r="D254" i="8"/>
  <c r="Q253" i="8"/>
  <c r="P253" i="8"/>
  <c r="O253" i="8"/>
  <c r="N253" i="8"/>
  <c r="M253" i="8"/>
  <c r="K253" i="8"/>
  <c r="J253" i="8"/>
  <c r="I253" i="8"/>
  <c r="H253" i="8"/>
  <c r="G253" i="8"/>
  <c r="R253" i="8" s="1"/>
  <c r="F253" i="8"/>
  <c r="E253" i="8"/>
  <c r="D253" i="8"/>
  <c r="Q252" i="8"/>
  <c r="P252" i="8"/>
  <c r="O252" i="8"/>
  <c r="N252" i="8"/>
  <c r="M252" i="8"/>
  <c r="K252" i="8"/>
  <c r="J252" i="8"/>
  <c r="I252" i="8"/>
  <c r="R252" i="8" s="1"/>
  <c r="H252" i="8"/>
  <c r="G252" i="8"/>
  <c r="F252" i="8"/>
  <c r="E252" i="8"/>
  <c r="D252" i="8"/>
  <c r="Q251" i="8"/>
  <c r="P251" i="8"/>
  <c r="O251" i="8"/>
  <c r="N251" i="8"/>
  <c r="M251" i="8"/>
  <c r="K251" i="8"/>
  <c r="J251" i="8"/>
  <c r="I251" i="8"/>
  <c r="H251" i="8"/>
  <c r="G251" i="8"/>
  <c r="R251" i="8" s="1"/>
  <c r="F251" i="8"/>
  <c r="E251" i="8"/>
  <c r="D251" i="8"/>
  <c r="Q250" i="8"/>
  <c r="P250" i="8"/>
  <c r="O250" i="8"/>
  <c r="N250" i="8"/>
  <c r="M250" i="8"/>
  <c r="K250" i="8"/>
  <c r="J250" i="8"/>
  <c r="I250" i="8"/>
  <c r="R250" i="8" s="1"/>
  <c r="H250" i="8"/>
  <c r="G250" i="8"/>
  <c r="F250" i="8"/>
  <c r="E250" i="8"/>
  <c r="D250" i="8"/>
  <c r="Q249" i="8"/>
  <c r="P249" i="8"/>
  <c r="O249" i="8"/>
  <c r="N249" i="8"/>
  <c r="M249" i="8"/>
  <c r="K249" i="8"/>
  <c r="J249" i="8"/>
  <c r="I249" i="8"/>
  <c r="H249" i="8"/>
  <c r="G249" i="8"/>
  <c r="R249" i="8" s="1"/>
  <c r="F249" i="8"/>
  <c r="E249" i="8"/>
  <c r="D249" i="8"/>
  <c r="Q248" i="8"/>
  <c r="P248" i="8"/>
  <c r="O248" i="8"/>
  <c r="N248" i="8"/>
  <c r="M248" i="8"/>
  <c r="K248" i="8"/>
  <c r="J248" i="8"/>
  <c r="I248" i="8"/>
  <c r="R248" i="8" s="1"/>
  <c r="H248" i="8"/>
  <c r="G248" i="8"/>
  <c r="F248" i="8"/>
  <c r="E248" i="8"/>
  <c r="D248" i="8"/>
  <c r="Q247" i="8"/>
  <c r="P247" i="8"/>
  <c r="O247" i="8"/>
  <c r="N247" i="8"/>
  <c r="M247" i="8"/>
  <c r="K247" i="8"/>
  <c r="J247" i="8"/>
  <c r="I247" i="8"/>
  <c r="H247" i="8"/>
  <c r="G247" i="8"/>
  <c r="R247" i="8" s="1"/>
  <c r="F247" i="8"/>
  <c r="E247" i="8"/>
  <c r="D247" i="8"/>
  <c r="Q246" i="8"/>
  <c r="P246" i="8"/>
  <c r="O246" i="8"/>
  <c r="N246" i="8"/>
  <c r="M246" i="8"/>
  <c r="K246" i="8"/>
  <c r="J246" i="8"/>
  <c r="I246" i="8"/>
  <c r="R246" i="8" s="1"/>
  <c r="H246" i="8"/>
  <c r="G246" i="8"/>
  <c r="F246" i="8"/>
  <c r="E246" i="8"/>
  <c r="D246" i="8"/>
  <c r="Q245" i="8"/>
  <c r="P245" i="8"/>
  <c r="O245" i="8"/>
  <c r="N245" i="8"/>
  <c r="M245" i="8"/>
  <c r="K245" i="8"/>
  <c r="J245" i="8"/>
  <c r="I245" i="8"/>
  <c r="H245" i="8"/>
  <c r="G245" i="8"/>
  <c r="R245" i="8" s="1"/>
  <c r="F245" i="8"/>
  <c r="E245" i="8"/>
  <c r="D245" i="8"/>
  <c r="Q244" i="8"/>
  <c r="P244" i="8"/>
  <c r="O244" i="8"/>
  <c r="N244" i="8"/>
  <c r="M244" i="8"/>
  <c r="K244" i="8"/>
  <c r="J244" i="8"/>
  <c r="I244" i="8"/>
  <c r="R244" i="8" s="1"/>
  <c r="H244" i="8"/>
  <c r="G244" i="8"/>
  <c r="F244" i="8"/>
  <c r="E244" i="8"/>
  <c r="D244" i="8"/>
  <c r="Q243" i="8"/>
  <c r="P243" i="8"/>
  <c r="O243" i="8"/>
  <c r="N243" i="8"/>
  <c r="M243" i="8"/>
  <c r="K243" i="8"/>
  <c r="J243" i="8"/>
  <c r="I243" i="8"/>
  <c r="H243" i="8"/>
  <c r="G243" i="8"/>
  <c r="R243" i="8" s="1"/>
  <c r="F243" i="8"/>
  <c r="E243" i="8"/>
  <c r="D243" i="8"/>
  <c r="Q242" i="8"/>
  <c r="P242" i="8"/>
  <c r="O242" i="8"/>
  <c r="N242" i="8"/>
  <c r="M242" i="8"/>
  <c r="K242" i="8"/>
  <c r="J242" i="8"/>
  <c r="I242" i="8"/>
  <c r="R242" i="8" s="1"/>
  <c r="H242" i="8"/>
  <c r="G242" i="8"/>
  <c r="F242" i="8"/>
  <c r="E242" i="8"/>
  <c r="D242" i="8"/>
  <c r="Q241" i="8"/>
  <c r="P241" i="8"/>
  <c r="O241" i="8"/>
  <c r="N241" i="8"/>
  <c r="M241" i="8"/>
  <c r="K241" i="8"/>
  <c r="J241" i="8"/>
  <c r="I241" i="8"/>
  <c r="H241" i="8"/>
  <c r="G241" i="8"/>
  <c r="R241" i="8" s="1"/>
  <c r="F241" i="8"/>
  <c r="E241" i="8"/>
  <c r="D241" i="8"/>
  <c r="Q240" i="8"/>
  <c r="P240" i="8"/>
  <c r="O240" i="8"/>
  <c r="N240" i="8"/>
  <c r="M240" i="8"/>
  <c r="K240" i="8"/>
  <c r="J240" i="8"/>
  <c r="I240" i="8"/>
  <c r="R240" i="8" s="1"/>
  <c r="H240" i="8"/>
  <c r="G240" i="8"/>
  <c r="F240" i="8"/>
  <c r="E240" i="8"/>
  <c r="D240" i="8"/>
  <c r="Q239" i="8"/>
  <c r="P239" i="8"/>
  <c r="O239" i="8"/>
  <c r="N239" i="8"/>
  <c r="M239" i="8"/>
  <c r="K239" i="8"/>
  <c r="J239" i="8"/>
  <c r="I239" i="8"/>
  <c r="H239" i="8"/>
  <c r="G239" i="8"/>
  <c r="R239" i="8" s="1"/>
  <c r="F239" i="8"/>
  <c r="E239" i="8"/>
  <c r="D239" i="8"/>
  <c r="Q238" i="8"/>
  <c r="P238" i="8"/>
  <c r="O238" i="8"/>
  <c r="N238" i="8"/>
  <c r="M238" i="8"/>
  <c r="K238" i="8"/>
  <c r="J238" i="8"/>
  <c r="I238" i="8"/>
  <c r="R238" i="8" s="1"/>
  <c r="H238" i="8"/>
  <c r="G238" i="8"/>
  <c r="F238" i="8"/>
  <c r="E238" i="8"/>
  <c r="D238" i="8"/>
  <c r="Q237" i="8"/>
  <c r="P237" i="8"/>
  <c r="O237" i="8"/>
  <c r="N237" i="8"/>
  <c r="M237" i="8"/>
  <c r="K237" i="8"/>
  <c r="J237" i="8"/>
  <c r="I237" i="8"/>
  <c r="H237" i="8"/>
  <c r="G237" i="8"/>
  <c r="R237" i="8" s="1"/>
  <c r="F237" i="8"/>
  <c r="E237" i="8"/>
  <c r="D237" i="8"/>
  <c r="Q236" i="8"/>
  <c r="P236" i="8"/>
  <c r="O236" i="8"/>
  <c r="N236" i="8"/>
  <c r="M236" i="8"/>
  <c r="K236" i="8"/>
  <c r="J236" i="8"/>
  <c r="I236" i="8"/>
  <c r="R236" i="8" s="1"/>
  <c r="H236" i="8"/>
  <c r="G236" i="8"/>
  <c r="F236" i="8"/>
  <c r="E236" i="8"/>
  <c r="D236" i="8"/>
  <c r="Q235" i="8"/>
  <c r="P235" i="8"/>
  <c r="O235" i="8"/>
  <c r="N235" i="8"/>
  <c r="M235" i="8"/>
  <c r="K235" i="8"/>
  <c r="J235" i="8"/>
  <c r="I235" i="8"/>
  <c r="H235" i="8"/>
  <c r="G235" i="8"/>
  <c r="R235" i="8" s="1"/>
  <c r="F235" i="8"/>
  <c r="E235" i="8"/>
  <c r="D235" i="8"/>
  <c r="Q234" i="8"/>
  <c r="P234" i="8"/>
  <c r="O234" i="8"/>
  <c r="N234" i="8"/>
  <c r="M234" i="8"/>
  <c r="K234" i="8"/>
  <c r="J234" i="8"/>
  <c r="I234" i="8"/>
  <c r="R234" i="8" s="1"/>
  <c r="H234" i="8"/>
  <c r="G234" i="8"/>
  <c r="F234" i="8"/>
  <c r="E234" i="8"/>
  <c r="D234" i="8"/>
  <c r="Q233" i="8"/>
  <c r="P233" i="8"/>
  <c r="O233" i="8"/>
  <c r="N233" i="8"/>
  <c r="M233" i="8"/>
  <c r="K233" i="8"/>
  <c r="J233" i="8"/>
  <c r="I233" i="8"/>
  <c r="H233" i="8"/>
  <c r="G233" i="8"/>
  <c r="R233" i="8" s="1"/>
  <c r="F233" i="8"/>
  <c r="E233" i="8"/>
  <c r="D233" i="8"/>
  <c r="Q232" i="8"/>
  <c r="P232" i="8"/>
  <c r="O232" i="8"/>
  <c r="N232" i="8"/>
  <c r="M232" i="8"/>
  <c r="K232" i="8"/>
  <c r="J232" i="8"/>
  <c r="I232" i="8"/>
  <c r="R232" i="8" s="1"/>
  <c r="H232" i="8"/>
  <c r="G232" i="8"/>
  <c r="F232" i="8"/>
  <c r="E232" i="8"/>
  <c r="D232" i="8"/>
  <c r="Q231" i="8"/>
  <c r="P231" i="8"/>
  <c r="O231" i="8"/>
  <c r="N231" i="8"/>
  <c r="M231" i="8"/>
  <c r="K231" i="8"/>
  <c r="J231" i="8"/>
  <c r="I231" i="8"/>
  <c r="H231" i="8"/>
  <c r="G231" i="8"/>
  <c r="R231" i="8" s="1"/>
  <c r="F231" i="8"/>
  <c r="E231" i="8"/>
  <c r="D231" i="8"/>
  <c r="Q230" i="8"/>
  <c r="P230" i="8"/>
  <c r="O230" i="8"/>
  <c r="N230" i="8"/>
  <c r="M230" i="8"/>
  <c r="K230" i="8"/>
  <c r="J230" i="8"/>
  <c r="I230" i="8"/>
  <c r="R230" i="8" s="1"/>
  <c r="H230" i="8"/>
  <c r="G230" i="8"/>
  <c r="F230" i="8"/>
  <c r="E230" i="8"/>
  <c r="D230" i="8"/>
  <c r="Q229" i="8"/>
  <c r="P229" i="8"/>
  <c r="O229" i="8"/>
  <c r="N229" i="8"/>
  <c r="M229" i="8"/>
  <c r="K229" i="8"/>
  <c r="J229" i="8"/>
  <c r="I229" i="8"/>
  <c r="H229" i="8"/>
  <c r="G229" i="8"/>
  <c r="R229" i="8" s="1"/>
  <c r="F229" i="8"/>
  <c r="E229" i="8"/>
  <c r="D229" i="8"/>
  <c r="Q228" i="8"/>
  <c r="P228" i="8"/>
  <c r="O228" i="8"/>
  <c r="N228" i="8"/>
  <c r="M228" i="8"/>
  <c r="K228" i="8"/>
  <c r="J228" i="8"/>
  <c r="I228" i="8"/>
  <c r="R228" i="8" s="1"/>
  <c r="H228" i="8"/>
  <c r="G228" i="8"/>
  <c r="F228" i="8"/>
  <c r="E228" i="8"/>
  <c r="D228" i="8"/>
  <c r="Q227" i="8"/>
  <c r="P227" i="8"/>
  <c r="O227" i="8"/>
  <c r="N227" i="8"/>
  <c r="M227" i="8"/>
  <c r="K227" i="8"/>
  <c r="J227" i="8"/>
  <c r="I227" i="8"/>
  <c r="H227" i="8"/>
  <c r="G227" i="8"/>
  <c r="R227" i="8" s="1"/>
  <c r="F227" i="8"/>
  <c r="E227" i="8"/>
  <c r="D227" i="8"/>
  <c r="Q226" i="8"/>
  <c r="P226" i="8"/>
  <c r="O226" i="8"/>
  <c r="N226" i="8"/>
  <c r="M226" i="8"/>
  <c r="K226" i="8"/>
  <c r="J226" i="8"/>
  <c r="I226" i="8"/>
  <c r="R226" i="8" s="1"/>
  <c r="H226" i="8"/>
  <c r="G226" i="8"/>
  <c r="F226" i="8"/>
  <c r="E226" i="8"/>
  <c r="D226" i="8"/>
  <c r="Q225" i="8"/>
  <c r="P225" i="8"/>
  <c r="O225" i="8"/>
  <c r="N225" i="8"/>
  <c r="M225" i="8"/>
  <c r="K225" i="8"/>
  <c r="J225" i="8"/>
  <c r="I225" i="8"/>
  <c r="H225" i="8"/>
  <c r="G225" i="8"/>
  <c r="R225" i="8" s="1"/>
  <c r="F225" i="8"/>
  <c r="E225" i="8"/>
  <c r="D225" i="8"/>
  <c r="Q224" i="8"/>
  <c r="P224" i="8"/>
  <c r="O224" i="8"/>
  <c r="N224" i="8"/>
  <c r="M224" i="8"/>
  <c r="K224" i="8"/>
  <c r="J224" i="8"/>
  <c r="I224" i="8"/>
  <c r="R224" i="8" s="1"/>
  <c r="H224" i="8"/>
  <c r="G224" i="8"/>
  <c r="F224" i="8"/>
  <c r="E224" i="8"/>
  <c r="D224" i="8"/>
  <c r="Q223" i="8"/>
  <c r="P223" i="8"/>
  <c r="O223" i="8"/>
  <c r="N223" i="8"/>
  <c r="M223" i="8"/>
  <c r="K223" i="8"/>
  <c r="J223" i="8"/>
  <c r="I223" i="8"/>
  <c r="H223" i="8"/>
  <c r="G223" i="8"/>
  <c r="R223" i="8" s="1"/>
  <c r="F223" i="8"/>
  <c r="E223" i="8"/>
  <c r="D223" i="8"/>
  <c r="Q222" i="8"/>
  <c r="P222" i="8"/>
  <c r="O222" i="8"/>
  <c r="N222" i="8"/>
  <c r="M222" i="8"/>
  <c r="K222" i="8"/>
  <c r="J222" i="8"/>
  <c r="I222" i="8"/>
  <c r="R222" i="8" s="1"/>
  <c r="H222" i="8"/>
  <c r="G222" i="8"/>
  <c r="F222" i="8"/>
  <c r="E222" i="8"/>
  <c r="D222" i="8"/>
  <c r="Q221" i="8"/>
  <c r="P221" i="8"/>
  <c r="O221" i="8"/>
  <c r="N221" i="8"/>
  <c r="M221" i="8"/>
  <c r="K221" i="8"/>
  <c r="J221" i="8"/>
  <c r="I221" i="8"/>
  <c r="H221" i="8"/>
  <c r="G221" i="8"/>
  <c r="R221" i="8" s="1"/>
  <c r="F221" i="8"/>
  <c r="E221" i="8"/>
  <c r="D221" i="8"/>
  <c r="Q220" i="8"/>
  <c r="P220" i="8"/>
  <c r="O220" i="8"/>
  <c r="N220" i="8"/>
  <c r="M220" i="8"/>
  <c r="K220" i="8"/>
  <c r="J220" i="8"/>
  <c r="I220" i="8"/>
  <c r="R220" i="8" s="1"/>
  <c r="H220" i="8"/>
  <c r="G220" i="8"/>
  <c r="F220" i="8"/>
  <c r="E220" i="8"/>
  <c r="D220" i="8"/>
  <c r="Q219" i="8"/>
  <c r="P219" i="8"/>
  <c r="O219" i="8"/>
  <c r="N219" i="8"/>
  <c r="M219" i="8"/>
  <c r="K219" i="8"/>
  <c r="J219" i="8"/>
  <c r="I219" i="8"/>
  <c r="H219" i="8"/>
  <c r="G219" i="8"/>
  <c r="R219" i="8" s="1"/>
  <c r="F219" i="8"/>
  <c r="E219" i="8"/>
  <c r="D219" i="8"/>
  <c r="Q218" i="8"/>
  <c r="P218" i="8"/>
  <c r="O218" i="8"/>
  <c r="N218" i="8"/>
  <c r="M218" i="8"/>
  <c r="K218" i="8"/>
  <c r="J218" i="8"/>
  <c r="I218" i="8"/>
  <c r="R218" i="8" s="1"/>
  <c r="H218" i="8"/>
  <c r="G218" i="8"/>
  <c r="F218" i="8"/>
  <c r="E218" i="8"/>
  <c r="D218" i="8"/>
  <c r="Q217" i="8"/>
  <c r="P217" i="8"/>
  <c r="O217" i="8"/>
  <c r="N217" i="8"/>
  <c r="M217" i="8"/>
  <c r="K217" i="8"/>
  <c r="J217" i="8"/>
  <c r="I217" i="8"/>
  <c r="H217" i="8"/>
  <c r="G217" i="8"/>
  <c r="R217" i="8" s="1"/>
  <c r="F217" i="8"/>
  <c r="E217" i="8"/>
  <c r="D217" i="8"/>
  <c r="Q216" i="8"/>
  <c r="P216" i="8"/>
  <c r="O216" i="8"/>
  <c r="N216" i="8"/>
  <c r="M216" i="8"/>
  <c r="K216" i="8"/>
  <c r="J216" i="8"/>
  <c r="I216" i="8"/>
  <c r="R216" i="8" s="1"/>
  <c r="H216" i="8"/>
  <c r="G216" i="8"/>
  <c r="F216" i="8"/>
  <c r="E216" i="8"/>
  <c r="D216" i="8"/>
  <c r="Q215" i="8"/>
  <c r="P215" i="8"/>
  <c r="O215" i="8"/>
  <c r="N215" i="8"/>
  <c r="M215" i="8"/>
  <c r="K215" i="8"/>
  <c r="J215" i="8"/>
  <c r="I215" i="8"/>
  <c r="H215" i="8"/>
  <c r="G215" i="8"/>
  <c r="R215" i="8" s="1"/>
  <c r="F215" i="8"/>
  <c r="E215" i="8"/>
  <c r="D215" i="8"/>
  <c r="Q214" i="8"/>
  <c r="P214" i="8"/>
  <c r="O214" i="8"/>
  <c r="N214" i="8"/>
  <c r="M214" i="8"/>
  <c r="K214" i="8"/>
  <c r="J214" i="8"/>
  <c r="I214" i="8"/>
  <c r="R214" i="8" s="1"/>
  <c r="H214" i="8"/>
  <c r="G214" i="8"/>
  <c r="F214" i="8"/>
  <c r="E214" i="8"/>
  <c r="D214" i="8"/>
  <c r="Q213" i="8"/>
  <c r="P213" i="8"/>
  <c r="O213" i="8"/>
  <c r="N213" i="8"/>
  <c r="M213" i="8"/>
  <c r="K213" i="8"/>
  <c r="J213" i="8"/>
  <c r="I213" i="8"/>
  <c r="H213" i="8"/>
  <c r="G213" i="8"/>
  <c r="R213" i="8" s="1"/>
  <c r="F213" i="8"/>
  <c r="E213" i="8"/>
  <c r="D213" i="8"/>
  <c r="Q212" i="8"/>
  <c r="P212" i="8"/>
  <c r="O212" i="8"/>
  <c r="N212" i="8"/>
  <c r="M212" i="8"/>
  <c r="K212" i="8"/>
  <c r="J212" i="8"/>
  <c r="I212" i="8"/>
  <c r="R212" i="8" s="1"/>
  <c r="H212" i="8"/>
  <c r="G212" i="8"/>
  <c r="F212" i="8"/>
  <c r="E212" i="8"/>
  <c r="D212" i="8"/>
  <c r="Q211" i="8"/>
  <c r="P211" i="8"/>
  <c r="O211" i="8"/>
  <c r="N211" i="8"/>
  <c r="M211" i="8"/>
  <c r="K211" i="8"/>
  <c r="J211" i="8"/>
  <c r="I211" i="8"/>
  <c r="H211" i="8"/>
  <c r="G211" i="8"/>
  <c r="R211" i="8" s="1"/>
  <c r="F211" i="8"/>
  <c r="E211" i="8"/>
  <c r="D211" i="8"/>
  <c r="Q210" i="8"/>
  <c r="P210" i="8"/>
  <c r="O210" i="8"/>
  <c r="N210" i="8"/>
  <c r="M210" i="8"/>
  <c r="K210" i="8"/>
  <c r="J210" i="8"/>
  <c r="I210" i="8"/>
  <c r="R210" i="8" s="1"/>
  <c r="H210" i="8"/>
  <c r="G210" i="8"/>
  <c r="F210" i="8"/>
  <c r="E210" i="8"/>
  <c r="D210" i="8"/>
  <c r="Q209" i="8"/>
  <c r="P209" i="8"/>
  <c r="O209" i="8"/>
  <c r="N209" i="8"/>
  <c r="M209" i="8"/>
  <c r="K209" i="8"/>
  <c r="J209" i="8"/>
  <c r="I209" i="8"/>
  <c r="H209" i="8"/>
  <c r="G209" i="8"/>
  <c r="R209" i="8" s="1"/>
  <c r="F209" i="8"/>
  <c r="E209" i="8"/>
  <c r="D209" i="8"/>
  <c r="Q208" i="8"/>
  <c r="P208" i="8"/>
  <c r="O208" i="8"/>
  <c r="N208" i="8"/>
  <c r="M208" i="8"/>
  <c r="K208" i="8"/>
  <c r="J208" i="8"/>
  <c r="I208" i="8"/>
  <c r="R208" i="8" s="1"/>
  <c r="H208" i="8"/>
  <c r="G208" i="8"/>
  <c r="F208" i="8"/>
  <c r="E208" i="8"/>
  <c r="D208" i="8"/>
  <c r="Q207" i="8"/>
  <c r="P207" i="8"/>
  <c r="O207" i="8"/>
  <c r="N207" i="8"/>
  <c r="M207" i="8"/>
  <c r="K207" i="8"/>
  <c r="J207" i="8"/>
  <c r="I207" i="8"/>
  <c r="H207" i="8"/>
  <c r="G207" i="8"/>
  <c r="R207" i="8" s="1"/>
  <c r="F207" i="8"/>
  <c r="E207" i="8"/>
  <c r="D207" i="8"/>
  <c r="Q206" i="8"/>
  <c r="P206" i="8"/>
  <c r="O206" i="8"/>
  <c r="N206" i="8"/>
  <c r="M206" i="8"/>
  <c r="K206" i="8"/>
  <c r="J206" i="8"/>
  <c r="I206" i="8"/>
  <c r="R206" i="8" s="1"/>
  <c r="H206" i="8"/>
  <c r="G206" i="8"/>
  <c r="F206" i="8"/>
  <c r="E206" i="8"/>
  <c r="D206" i="8"/>
  <c r="Q205" i="8"/>
  <c r="P205" i="8"/>
  <c r="O205" i="8"/>
  <c r="N205" i="8"/>
  <c r="M205" i="8"/>
  <c r="K205" i="8"/>
  <c r="J205" i="8"/>
  <c r="I205" i="8"/>
  <c r="H205" i="8"/>
  <c r="G205" i="8"/>
  <c r="R205" i="8" s="1"/>
  <c r="F205" i="8"/>
  <c r="E205" i="8"/>
  <c r="D205" i="8"/>
  <c r="Q204" i="8"/>
  <c r="P204" i="8"/>
  <c r="O204" i="8"/>
  <c r="N204" i="8"/>
  <c r="M204" i="8"/>
  <c r="K204" i="8"/>
  <c r="J204" i="8"/>
  <c r="I204" i="8"/>
  <c r="R204" i="8" s="1"/>
  <c r="H204" i="8"/>
  <c r="G204" i="8"/>
  <c r="F204" i="8"/>
  <c r="E204" i="8"/>
  <c r="D204" i="8"/>
  <c r="Q203" i="8"/>
  <c r="P203" i="8"/>
  <c r="O203" i="8"/>
  <c r="N203" i="8"/>
  <c r="M203" i="8"/>
  <c r="K203" i="8"/>
  <c r="J203" i="8"/>
  <c r="I203" i="8"/>
  <c r="H203" i="8"/>
  <c r="G203" i="8"/>
  <c r="R203" i="8" s="1"/>
  <c r="F203" i="8"/>
  <c r="E203" i="8"/>
  <c r="D203" i="8"/>
  <c r="R202" i="8"/>
  <c r="Q202" i="8"/>
  <c r="P202" i="8"/>
  <c r="O202" i="8"/>
  <c r="N202" i="8"/>
  <c r="M202" i="8"/>
  <c r="K202" i="8"/>
  <c r="J202" i="8"/>
  <c r="I202" i="8"/>
  <c r="H202" i="8"/>
  <c r="G202" i="8"/>
  <c r="F202" i="8"/>
  <c r="E202" i="8"/>
  <c r="D202" i="8"/>
  <c r="Q201" i="8"/>
  <c r="P201" i="8"/>
  <c r="O201" i="8"/>
  <c r="N201" i="8"/>
  <c r="M201" i="8"/>
  <c r="K201" i="8"/>
  <c r="J201" i="8"/>
  <c r="I201" i="8"/>
  <c r="H201" i="8"/>
  <c r="G201" i="8"/>
  <c r="R201" i="8" s="1"/>
  <c r="F201" i="8"/>
  <c r="E201" i="8"/>
  <c r="D201" i="8"/>
  <c r="Q200" i="8"/>
  <c r="P200" i="8"/>
  <c r="O200" i="8"/>
  <c r="N200" i="8"/>
  <c r="M200" i="8"/>
  <c r="K200" i="8"/>
  <c r="J200" i="8"/>
  <c r="I200" i="8"/>
  <c r="R200" i="8" s="1"/>
  <c r="H200" i="8"/>
  <c r="G200" i="8"/>
  <c r="F200" i="8"/>
  <c r="E200" i="8"/>
  <c r="D200" i="8"/>
  <c r="Q199" i="8"/>
  <c r="P199" i="8"/>
  <c r="O199" i="8"/>
  <c r="N199" i="8"/>
  <c r="M199" i="8"/>
  <c r="K199" i="8"/>
  <c r="J199" i="8"/>
  <c r="I199" i="8"/>
  <c r="H199" i="8"/>
  <c r="G199" i="8"/>
  <c r="R199" i="8" s="1"/>
  <c r="F199" i="8"/>
  <c r="E199" i="8"/>
  <c r="D199" i="8"/>
  <c r="Q198" i="8"/>
  <c r="P198" i="8"/>
  <c r="O198" i="8"/>
  <c r="N198" i="8"/>
  <c r="M198" i="8"/>
  <c r="K198" i="8"/>
  <c r="J198" i="8"/>
  <c r="I198" i="8"/>
  <c r="R198" i="8" s="1"/>
  <c r="H198" i="8"/>
  <c r="G198" i="8"/>
  <c r="F198" i="8"/>
  <c r="E198" i="8"/>
  <c r="D198" i="8"/>
  <c r="Q197" i="8"/>
  <c r="P197" i="8"/>
  <c r="O197" i="8"/>
  <c r="N197" i="8"/>
  <c r="M197" i="8"/>
  <c r="K197" i="8"/>
  <c r="J197" i="8"/>
  <c r="I197" i="8"/>
  <c r="H197" i="8"/>
  <c r="G197" i="8"/>
  <c r="R197" i="8" s="1"/>
  <c r="F197" i="8"/>
  <c r="E197" i="8"/>
  <c r="D197" i="8"/>
  <c r="Q196" i="8"/>
  <c r="P196" i="8"/>
  <c r="O196" i="8"/>
  <c r="N196" i="8"/>
  <c r="M196" i="8"/>
  <c r="K196" i="8"/>
  <c r="J196" i="8"/>
  <c r="I196" i="8"/>
  <c r="R196" i="8" s="1"/>
  <c r="H196" i="8"/>
  <c r="G196" i="8"/>
  <c r="F196" i="8"/>
  <c r="E196" i="8"/>
  <c r="D196" i="8"/>
  <c r="Q195" i="8"/>
  <c r="P195" i="8"/>
  <c r="O195" i="8"/>
  <c r="N195" i="8"/>
  <c r="M195" i="8"/>
  <c r="K195" i="8"/>
  <c r="J195" i="8"/>
  <c r="I195" i="8"/>
  <c r="H195" i="8"/>
  <c r="G195" i="8"/>
  <c r="R195" i="8" s="1"/>
  <c r="F195" i="8"/>
  <c r="E195" i="8"/>
  <c r="D195" i="8"/>
  <c r="Q194" i="8"/>
  <c r="P194" i="8"/>
  <c r="O194" i="8"/>
  <c r="N194" i="8"/>
  <c r="M194" i="8"/>
  <c r="K194" i="8"/>
  <c r="J194" i="8"/>
  <c r="I194" i="8"/>
  <c r="R194" i="8" s="1"/>
  <c r="H194" i="8"/>
  <c r="G194" i="8"/>
  <c r="F194" i="8"/>
  <c r="E194" i="8"/>
  <c r="D194" i="8"/>
  <c r="Q193" i="8"/>
  <c r="P193" i="8"/>
  <c r="O193" i="8"/>
  <c r="N193" i="8"/>
  <c r="M193" i="8"/>
  <c r="K193" i="8"/>
  <c r="J193" i="8"/>
  <c r="I193" i="8"/>
  <c r="H193" i="8"/>
  <c r="G193" i="8"/>
  <c r="R193" i="8" s="1"/>
  <c r="F193" i="8"/>
  <c r="E193" i="8"/>
  <c r="D193" i="8"/>
  <c r="Q192" i="8"/>
  <c r="P192" i="8"/>
  <c r="O192" i="8"/>
  <c r="N192" i="8"/>
  <c r="M192" i="8"/>
  <c r="K192" i="8"/>
  <c r="J192" i="8"/>
  <c r="I192" i="8"/>
  <c r="R192" i="8" s="1"/>
  <c r="H192" i="8"/>
  <c r="G192" i="8"/>
  <c r="F192" i="8"/>
  <c r="E192" i="8"/>
  <c r="D192" i="8"/>
  <c r="Q191" i="8"/>
  <c r="P191" i="8"/>
  <c r="O191" i="8"/>
  <c r="N191" i="8"/>
  <c r="M191" i="8"/>
  <c r="K191" i="8"/>
  <c r="J191" i="8"/>
  <c r="I191" i="8"/>
  <c r="H191" i="8"/>
  <c r="G191" i="8"/>
  <c r="R191" i="8" s="1"/>
  <c r="F191" i="8"/>
  <c r="E191" i="8"/>
  <c r="D191" i="8"/>
  <c r="Q190" i="8"/>
  <c r="P190" i="8"/>
  <c r="O190" i="8"/>
  <c r="N190" i="8"/>
  <c r="M190" i="8"/>
  <c r="K190" i="8"/>
  <c r="J190" i="8"/>
  <c r="I190" i="8"/>
  <c r="R190" i="8" s="1"/>
  <c r="H190" i="8"/>
  <c r="G190" i="8"/>
  <c r="F190" i="8"/>
  <c r="E190" i="8"/>
  <c r="D190" i="8"/>
  <c r="Q189" i="8"/>
  <c r="P189" i="8"/>
  <c r="O189" i="8"/>
  <c r="N189" i="8"/>
  <c r="M189" i="8"/>
  <c r="K189" i="8"/>
  <c r="J189" i="8"/>
  <c r="I189" i="8"/>
  <c r="H189" i="8"/>
  <c r="G189" i="8"/>
  <c r="R189" i="8" s="1"/>
  <c r="F189" i="8"/>
  <c r="E189" i="8"/>
  <c r="D189" i="8"/>
  <c r="Q188" i="8"/>
  <c r="P188" i="8"/>
  <c r="O188" i="8"/>
  <c r="N188" i="8"/>
  <c r="M188" i="8"/>
  <c r="K188" i="8"/>
  <c r="J188" i="8"/>
  <c r="I188" i="8"/>
  <c r="R188" i="8" s="1"/>
  <c r="H188" i="8"/>
  <c r="G188" i="8"/>
  <c r="F188" i="8"/>
  <c r="E188" i="8"/>
  <c r="D188" i="8"/>
  <c r="Q187" i="8"/>
  <c r="P187" i="8"/>
  <c r="O187" i="8"/>
  <c r="N187" i="8"/>
  <c r="M187" i="8"/>
  <c r="K187" i="8"/>
  <c r="J187" i="8"/>
  <c r="I187" i="8"/>
  <c r="H187" i="8"/>
  <c r="G187" i="8"/>
  <c r="R187" i="8" s="1"/>
  <c r="F187" i="8"/>
  <c r="E187" i="8"/>
  <c r="D187" i="8"/>
  <c r="Q186" i="8"/>
  <c r="P186" i="8"/>
  <c r="O186" i="8"/>
  <c r="N186" i="8"/>
  <c r="M186" i="8"/>
  <c r="K186" i="8"/>
  <c r="J186" i="8"/>
  <c r="I186" i="8"/>
  <c r="R186" i="8" s="1"/>
  <c r="H186" i="8"/>
  <c r="G186" i="8"/>
  <c r="F186" i="8"/>
  <c r="E186" i="8"/>
  <c r="D186" i="8"/>
  <c r="Q185" i="8"/>
  <c r="P185" i="8"/>
  <c r="O185" i="8"/>
  <c r="N185" i="8"/>
  <c r="M185" i="8"/>
  <c r="K185" i="8"/>
  <c r="J185" i="8"/>
  <c r="I185" i="8"/>
  <c r="H185" i="8"/>
  <c r="G185" i="8"/>
  <c r="R185" i="8" s="1"/>
  <c r="F185" i="8"/>
  <c r="E185" i="8"/>
  <c r="D185" i="8"/>
  <c r="Q184" i="8"/>
  <c r="P184" i="8"/>
  <c r="O184" i="8"/>
  <c r="N184" i="8"/>
  <c r="M184" i="8"/>
  <c r="K184" i="8"/>
  <c r="J184" i="8"/>
  <c r="I184" i="8"/>
  <c r="R184" i="8" s="1"/>
  <c r="H184" i="8"/>
  <c r="G184" i="8"/>
  <c r="F184" i="8"/>
  <c r="E184" i="8"/>
  <c r="D184" i="8"/>
  <c r="Q183" i="8"/>
  <c r="P183" i="8"/>
  <c r="O183" i="8"/>
  <c r="N183" i="8"/>
  <c r="M183" i="8"/>
  <c r="K183" i="8"/>
  <c r="J183" i="8"/>
  <c r="I183" i="8"/>
  <c r="H183" i="8"/>
  <c r="G183" i="8"/>
  <c r="R183" i="8" s="1"/>
  <c r="F183" i="8"/>
  <c r="E183" i="8"/>
  <c r="D183" i="8"/>
  <c r="Q182" i="8"/>
  <c r="P182" i="8"/>
  <c r="O182" i="8"/>
  <c r="N182" i="8"/>
  <c r="M182" i="8"/>
  <c r="K182" i="8"/>
  <c r="J182" i="8"/>
  <c r="I182" i="8"/>
  <c r="R182" i="8" s="1"/>
  <c r="H182" i="8"/>
  <c r="G182" i="8"/>
  <c r="F182" i="8"/>
  <c r="E182" i="8"/>
  <c r="D182" i="8"/>
  <c r="Q181" i="8"/>
  <c r="P181" i="8"/>
  <c r="O181" i="8"/>
  <c r="N181" i="8"/>
  <c r="M181" i="8"/>
  <c r="K181" i="8"/>
  <c r="J181" i="8"/>
  <c r="I181" i="8"/>
  <c r="H181" i="8"/>
  <c r="G181" i="8"/>
  <c r="R181" i="8" s="1"/>
  <c r="F181" i="8"/>
  <c r="E181" i="8"/>
  <c r="D181" i="8"/>
  <c r="Q180" i="8"/>
  <c r="P180" i="8"/>
  <c r="O180" i="8"/>
  <c r="N180" i="8"/>
  <c r="M180" i="8"/>
  <c r="K180" i="8"/>
  <c r="J180" i="8"/>
  <c r="I180" i="8"/>
  <c r="R180" i="8" s="1"/>
  <c r="H180" i="8"/>
  <c r="G180" i="8"/>
  <c r="F180" i="8"/>
  <c r="E180" i="8"/>
  <c r="D180" i="8"/>
  <c r="Q179" i="8"/>
  <c r="P179" i="8"/>
  <c r="O179" i="8"/>
  <c r="N179" i="8"/>
  <c r="M179" i="8"/>
  <c r="K179" i="8"/>
  <c r="J179" i="8"/>
  <c r="I179" i="8"/>
  <c r="H179" i="8"/>
  <c r="G179" i="8"/>
  <c r="R179" i="8" s="1"/>
  <c r="F179" i="8"/>
  <c r="E179" i="8"/>
  <c r="D179" i="8"/>
  <c r="Q178" i="8"/>
  <c r="P178" i="8"/>
  <c r="O178" i="8"/>
  <c r="N178" i="8"/>
  <c r="M178" i="8"/>
  <c r="K178" i="8"/>
  <c r="J178" i="8"/>
  <c r="I178" i="8"/>
  <c r="R178" i="8" s="1"/>
  <c r="H178" i="8"/>
  <c r="G178" i="8"/>
  <c r="F178" i="8"/>
  <c r="E178" i="8"/>
  <c r="D178" i="8"/>
  <c r="Q177" i="8"/>
  <c r="P177" i="8"/>
  <c r="O177" i="8"/>
  <c r="N177" i="8"/>
  <c r="M177" i="8"/>
  <c r="K177" i="8"/>
  <c r="J177" i="8"/>
  <c r="I177" i="8"/>
  <c r="H177" i="8"/>
  <c r="G177" i="8"/>
  <c r="R177" i="8" s="1"/>
  <c r="F177" i="8"/>
  <c r="E177" i="8"/>
  <c r="D177" i="8"/>
  <c r="Q176" i="8"/>
  <c r="P176" i="8"/>
  <c r="O176" i="8"/>
  <c r="N176" i="8"/>
  <c r="M176" i="8"/>
  <c r="K176" i="8"/>
  <c r="J176" i="8"/>
  <c r="I176" i="8"/>
  <c r="R176" i="8" s="1"/>
  <c r="H176" i="8"/>
  <c r="G176" i="8"/>
  <c r="F176" i="8"/>
  <c r="E176" i="8"/>
  <c r="D176" i="8"/>
  <c r="Q175" i="8"/>
  <c r="P175" i="8"/>
  <c r="O175" i="8"/>
  <c r="N175" i="8"/>
  <c r="M175" i="8"/>
  <c r="K175" i="8"/>
  <c r="J175" i="8"/>
  <c r="I175" i="8"/>
  <c r="H175" i="8"/>
  <c r="G175" i="8"/>
  <c r="R175" i="8" s="1"/>
  <c r="F175" i="8"/>
  <c r="E175" i="8"/>
  <c r="D175" i="8"/>
  <c r="Q174" i="8"/>
  <c r="P174" i="8"/>
  <c r="O174" i="8"/>
  <c r="N174" i="8"/>
  <c r="M174" i="8"/>
  <c r="K174" i="8"/>
  <c r="J174" i="8"/>
  <c r="I174" i="8"/>
  <c r="R174" i="8" s="1"/>
  <c r="H174" i="8"/>
  <c r="G174" i="8"/>
  <c r="F174" i="8"/>
  <c r="E174" i="8"/>
  <c r="D174" i="8"/>
  <c r="Q173" i="8"/>
  <c r="P173" i="8"/>
  <c r="O173" i="8"/>
  <c r="N173" i="8"/>
  <c r="M173" i="8"/>
  <c r="K173" i="8"/>
  <c r="J173" i="8"/>
  <c r="I173" i="8"/>
  <c r="H173" i="8"/>
  <c r="G173" i="8"/>
  <c r="R173" i="8" s="1"/>
  <c r="F173" i="8"/>
  <c r="E173" i="8"/>
  <c r="D173" i="8"/>
  <c r="Q172" i="8"/>
  <c r="P172" i="8"/>
  <c r="O172" i="8"/>
  <c r="N172" i="8"/>
  <c r="M172" i="8"/>
  <c r="K172" i="8"/>
  <c r="J172" i="8"/>
  <c r="I172" i="8"/>
  <c r="R172" i="8" s="1"/>
  <c r="H172" i="8"/>
  <c r="G172" i="8"/>
  <c r="F172" i="8"/>
  <c r="E172" i="8"/>
  <c r="D172" i="8"/>
  <c r="Q171" i="8"/>
  <c r="P171" i="8"/>
  <c r="O171" i="8"/>
  <c r="N171" i="8"/>
  <c r="M171" i="8"/>
  <c r="K171" i="8"/>
  <c r="J171" i="8"/>
  <c r="I171" i="8"/>
  <c r="H171" i="8"/>
  <c r="G171" i="8"/>
  <c r="R171" i="8" s="1"/>
  <c r="F171" i="8"/>
  <c r="E171" i="8"/>
  <c r="D171" i="8"/>
  <c r="Q170" i="8"/>
  <c r="P170" i="8"/>
  <c r="O170" i="8"/>
  <c r="N170" i="8"/>
  <c r="M170" i="8"/>
  <c r="K170" i="8"/>
  <c r="J170" i="8"/>
  <c r="I170" i="8"/>
  <c r="R170" i="8" s="1"/>
  <c r="H170" i="8"/>
  <c r="G170" i="8"/>
  <c r="F170" i="8"/>
  <c r="E170" i="8"/>
  <c r="D170" i="8"/>
  <c r="Q169" i="8"/>
  <c r="P169" i="8"/>
  <c r="O169" i="8"/>
  <c r="N169" i="8"/>
  <c r="M169" i="8"/>
  <c r="K169" i="8"/>
  <c r="J169" i="8"/>
  <c r="I169" i="8"/>
  <c r="H169" i="8"/>
  <c r="G169" i="8"/>
  <c r="R169" i="8" s="1"/>
  <c r="F169" i="8"/>
  <c r="E169" i="8"/>
  <c r="D169" i="8"/>
  <c r="Q168" i="8"/>
  <c r="P168" i="8"/>
  <c r="O168" i="8"/>
  <c r="N168" i="8"/>
  <c r="M168" i="8"/>
  <c r="K168" i="8"/>
  <c r="J168" i="8"/>
  <c r="I168" i="8"/>
  <c r="R168" i="8" s="1"/>
  <c r="H168" i="8"/>
  <c r="G168" i="8"/>
  <c r="F168" i="8"/>
  <c r="E168" i="8"/>
  <c r="D168" i="8"/>
  <c r="Q167" i="8"/>
  <c r="P167" i="8"/>
  <c r="O167" i="8"/>
  <c r="N167" i="8"/>
  <c r="M167" i="8"/>
  <c r="K167" i="8"/>
  <c r="J167" i="8"/>
  <c r="I167" i="8"/>
  <c r="H167" i="8"/>
  <c r="G167" i="8"/>
  <c r="R167" i="8" s="1"/>
  <c r="F167" i="8"/>
  <c r="E167" i="8"/>
  <c r="D167" i="8"/>
  <c r="Q166" i="8"/>
  <c r="P166" i="8"/>
  <c r="O166" i="8"/>
  <c r="N166" i="8"/>
  <c r="M166" i="8"/>
  <c r="K166" i="8"/>
  <c r="J166" i="8"/>
  <c r="I166" i="8"/>
  <c r="R166" i="8" s="1"/>
  <c r="H166" i="8"/>
  <c r="G166" i="8"/>
  <c r="F166" i="8"/>
  <c r="E166" i="8"/>
  <c r="D166" i="8"/>
  <c r="Q165" i="8"/>
  <c r="P165" i="8"/>
  <c r="O165" i="8"/>
  <c r="N165" i="8"/>
  <c r="M165" i="8"/>
  <c r="K165" i="8"/>
  <c r="J165" i="8"/>
  <c r="I165" i="8"/>
  <c r="H165" i="8"/>
  <c r="G165" i="8"/>
  <c r="R165" i="8" s="1"/>
  <c r="F165" i="8"/>
  <c r="E165" i="8"/>
  <c r="D165" i="8"/>
  <c r="Q164" i="8"/>
  <c r="P164" i="8"/>
  <c r="O164" i="8"/>
  <c r="N164" i="8"/>
  <c r="M164" i="8"/>
  <c r="K164" i="8"/>
  <c r="J164" i="8"/>
  <c r="I164" i="8"/>
  <c r="R164" i="8" s="1"/>
  <c r="H164" i="8"/>
  <c r="G164" i="8"/>
  <c r="F164" i="8"/>
  <c r="E164" i="8"/>
  <c r="D164" i="8"/>
  <c r="Q163" i="8"/>
  <c r="P163" i="8"/>
  <c r="O163" i="8"/>
  <c r="N163" i="8"/>
  <c r="M163" i="8"/>
  <c r="K163" i="8"/>
  <c r="J163" i="8"/>
  <c r="I163" i="8"/>
  <c r="H163" i="8"/>
  <c r="G163" i="8"/>
  <c r="R163" i="8" s="1"/>
  <c r="F163" i="8"/>
  <c r="E163" i="8"/>
  <c r="D163" i="8"/>
  <c r="Q162" i="8"/>
  <c r="P162" i="8"/>
  <c r="O162" i="8"/>
  <c r="N162" i="8"/>
  <c r="M162" i="8"/>
  <c r="K162" i="8"/>
  <c r="J162" i="8"/>
  <c r="I162" i="8"/>
  <c r="R162" i="8" s="1"/>
  <c r="H162" i="8"/>
  <c r="G162" i="8"/>
  <c r="F162" i="8"/>
  <c r="E162" i="8"/>
  <c r="D162" i="8"/>
  <c r="Q161" i="8"/>
  <c r="P161" i="8"/>
  <c r="O161" i="8"/>
  <c r="N161" i="8"/>
  <c r="M161" i="8"/>
  <c r="K161" i="8"/>
  <c r="J161" i="8"/>
  <c r="I161" i="8"/>
  <c r="H161" i="8"/>
  <c r="G161" i="8"/>
  <c r="R161" i="8" s="1"/>
  <c r="F161" i="8"/>
  <c r="E161" i="8"/>
  <c r="D161" i="8"/>
  <c r="Q160" i="8"/>
  <c r="P160" i="8"/>
  <c r="O160" i="8"/>
  <c r="N160" i="8"/>
  <c r="M160" i="8"/>
  <c r="K160" i="8"/>
  <c r="J160" i="8"/>
  <c r="I160" i="8"/>
  <c r="R160" i="8" s="1"/>
  <c r="H160" i="8"/>
  <c r="G160" i="8"/>
  <c r="F160" i="8"/>
  <c r="E160" i="8"/>
  <c r="D160" i="8"/>
  <c r="Q159" i="8"/>
  <c r="P159" i="8"/>
  <c r="O159" i="8"/>
  <c r="N159" i="8"/>
  <c r="M159" i="8"/>
  <c r="K159" i="8"/>
  <c r="J159" i="8"/>
  <c r="I159" i="8"/>
  <c r="H159" i="8"/>
  <c r="G159" i="8"/>
  <c r="R159" i="8" s="1"/>
  <c r="F159" i="8"/>
  <c r="E159" i="8"/>
  <c r="D159" i="8"/>
  <c r="Q158" i="8"/>
  <c r="P158" i="8"/>
  <c r="O158" i="8"/>
  <c r="N158" i="8"/>
  <c r="M158" i="8"/>
  <c r="K158" i="8"/>
  <c r="J158" i="8"/>
  <c r="I158" i="8"/>
  <c r="R158" i="8" s="1"/>
  <c r="H158" i="8"/>
  <c r="G158" i="8"/>
  <c r="F158" i="8"/>
  <c r="E158" i="8"/>
  <c r="D158" i="8"/>
  <c r="Q157" i="8"/>
  <c r="P157" i="8"/>
  <c r="O157" i="8"/>
  <c r="N157" i="8"/>
  <c r="M157" i="8"/>
  <c r="K157" i="8"/>
  <c r="J157" i="8"/>
  <c r="I157" i="8"/>
  <c r="H157" i="8"/>
  <c r="G157" i="8"/>
  <c r="R157" i="8" s="1"/>
  <c r="F157" i="8"/>
  <c r="E157" i="8"/>
  <c r="D157" i="8"/>
  <c r="Q156" i="8"/>
  <c r="P156" i="8"/>
  <c r="O156" i="8"/>
  <c r="N156" i="8"/>
  <c r="M156" i="8"/>
  <c r="K156" i="8"/>
  <c r="J156" i="8"/>
  <c r="I156" i="8"/>
  <c r="R156" i="8" s="1"/>
  <c r="H156" i="8"/>
  <c r="G156" i="8"/>
  <c r="F156" i="8"/>
  <c r="E156" i="8"/>
  <c r="D156" i="8"/>
  <c r="Q155" i="8"/>
  <c r="P155" i="8"/>
  <c r="O155" i="8"/>
  <c r="N155" i="8"/>
  <c r="M155" i="8"/>
  <c r="K155" i="8"/>
  <c r="J155" i="8"/>
  <c r="I155" i="8"/>
  <c r="H155" i="8"/>
  <c r="G155" i="8"/>
  <c r="R155" i="8" s="1"/>
  <c r="F155" i="8"/>
  <c r="E155" i="8"/>
  <c r="D155" i="8"/>
  <c r="Q154" i="8"/>
  <c r="P154" i="8"/>
  <c r="O154" i="8"/>
  <c r="N154" i="8"/>
  <c r="M154" i="8"/>
  <c r="K154" i="8"/>
  <c r="J154" i="8"/>
  <c r="I154" i="8"/>
  <c r="R154" i="8" s="1"/>
  <c r="H154" i="8"/>
  <c r="G154" i="8"/>
  <c r="F154" i="8"/>
  <c r="E154" i="8"/>
  <c r="D154" i="8"/>
  <c r="Q153" i="8"/>
  <c r="P153" i="8"/>
  <c r="O153" i="8"/>
  <c r="N153" i="8"/>
  <c r="M153" i="8"/>
  <c r="K153" i="8"/>
  <c r="J153" i="8"/>
  <c r="I153" i="8"/>
  <c r="H153" i="8"/>
  <c r="G153" i="8"/>
  <c r="R153" i="8" s="1"/>
  <c r="F153" i="8"/>
  <c r="E153" i="8"/>
  <c r="D153" i="8"/>
  <c r="Q152" i="8"/>
  <c r="P152" i="8"/>
  <c r="O152" i="8"/>
  <c r="N152" i="8"/>
  <c r="M152" i="8"/>
  <c r="K152" i="8"/>
  <c r="J152" i="8"/>
  <c r="I152" i="8"/>
  <c r="R152" i="8" s="1"/>
  <c r="H152" i="8"/>
  <c r="G152" i="8"/>
  <c r="F152" i="8"/>
  <c r="E152" i="8"/>
  <c r="D152" i="8"/>
  <c r="Q151" i="8"/>
  <c r="P151" i="8"/>
  <c r="O151" i="8"/>
  <c r="N151" i="8"/>
  <c r="M151" i="8"/>
  <c r="K151" i="8"/>
  <c r="J151" i="8"/>
  <c r="I151" i="8"/>
  <c r="H151" i="8"/>
  <c r="G151" i="8"/>
  <c r="R151" i="8" s="1"/>
  <c r="F151" i="8"/>
  <c r="E151" i="8"/>
  <c r="D151" i="8"/>
  <c r="Q150" i="8"/>
  <c r="P150" i="8"/>
  <c r="O150" i="8"/>
  <c r="N150" i="8"/>
  <c r="M150" i="8"/>
  <c r="K150" i="8"/>
  <c r="J150" i="8"/>
  <c r="I150" i="8"/>
  <c r="R150" i="8" s="1"/>
  <c r="H150" i="8"/>
  <c r="G150" i="8"/>
  <c r="F150" i="8"/>
  <c r="E150" i="8"/>
  <c r="D150" i="8"/>
  <c r="Q149" i="8"/>
  <c r="P149" i="8"/>
  <c r="O149" i="8"/>
  <c r="N149" i="8"/>
  <c r="M149" i="8"/>
  <c r="K149" i="8"/>
  <c r="J149" i="8"/>
  <c r="I149" i="8"/>
  <c r="H149" i="8"/>
  <c r="G149" i="8"/>
  <c r="R149" i="8" s="1"/>
  <c r="F149" i="8"/>
  <c r="E149" i="8"/>
  <c r="D149" i="8"/>
  <c r="Q148" i="8"/>
  <c r="P148" i="8"/>
  <c r="O148" i="8"/>
  <c r="N148" i="8"/>
  <c r="M148" i="8"/>
  <c r="K148" i="8"/>
  <c r="J148" i="8"/>
  <c r="I148" i="8"/>
  <c r="R148" i="8" s="1"/>
  <c r="H148" i="8"/>
  <c r="G148" i="8"/>
  <c r="F148" i="8"/>
  <c r="E148" i="8"/>
  <c r="D148" i="8"/>
  <c r="Q147" i="8"/>
  <c r="P147" i="8"/>
  <c r="O147" i="8"/>
  <c r="N147" i="8"/>
  <c r="M147" i="8"/>
  <c r="K147" i="8"/>
  <c r="J147" i="8"/>
  <c r="I147" i="8"/>
  <c r="H147" i="8"/>
  <c r="G147" i="8"/>
  <c r="R147" i="8" s="1"/>
  <c r="F147" i="8"/>
  <c r="E147" i="8"/>
  <c r="D147" i="8"/>
  <c r="Q146" i="8"/>
  <c r="P146" i="8"/>
  <c r="O146" i="8"/>
  <c r="N146" i="8"/>
  <c r="M146" i="8"/>
  <c r="K146" i="8"/>
  <c r="J146" i="8"/>
  <c r="I146" i="8"/>
  <c r="R146" i="8" s="1"/>
  <c r="H146" i="8"/>
  <c r="G146" i="8"/>
  <c r="F146" i="8"/>
  <c r="E146" i="8"/>
  <c r="D146" i="8"/>
  <c r="Q145" i="8"/>
  <c r="P145" i="8"/>
  <c r="O145" i="8"/>
  <c r="N145" i="8"/>
  <c r="M145" i="8"/>
  <c r="K145" i="8"/>
  <c r="J145" i="8"/>
  <c r="I145" i="8"/>
  <c r="H145" i="8"/>
  <c r="G145" i="8"/>
  <c r="R145" i="8" s="1"/>
  <c r="F145" i="8"/>
  <c r="E145" i="8"/>
  <c r="D145" i="8"/>
  <c r="Q144" i="8"/>
  <c r="P144" i="8"/>
  <c r="O144" i="8"/>
  <c r="N144" i="8"/>
  <c r="M144" i="8"/>
  <c r="K144" i="8"/>
  <c r="J144" i="8"/>
  <c r="I144" i="8"/>
  <c r="R144" i="8" s="1"/>
  <c r="H144" i="8"/>
  <c r="G144" i="8"/>
  <c r="F144" i="8"/>
  <c r="E144" i="8"/>
  <c r="D144" i="8"/>
  <c r="Q143" i="8"/>
  <c r="P143" i="8"/>
  <c r="O143" i="8"/>
  <c r="N143" i="8"/>
  <c r="M143" i="8"/>
  <c r="K143" i="8"/>
  <c r="J143" i="8"/>
  <c r="I143" i="8"/>
  <c r="H143" i="8"/>
  <c r="G143" i="8"/>
  <c r="R143" i="8" s="1"/>
  <c r="F143" i="8"/>
  <c r="E143" i="8"/>
  <c r="D143" i="8"/>
  <c r="Q142" i="8"/>
  <c r="P142" i="8"/>
  <c r="O142" i="8"/>
  <c r="N142" i="8"/>
  <c r="M142" i="8"/>
  <c r="K142" i="8"/>
  <c r="J142" i="8"/>
  <c r="I142" i="8"/>
  <c r="R142" i="8" s="1"/>
  <c r="H142" i="8"/>
  <c r="G142" i="8"/>
  <c r="F142" i="8"/>
  <c r="E142" i="8"/>
  <c r="D142" i="8"/>
  <c r="Q141" i="8"/>
  <c r="P141" i="8"/>
  <c r="O141" i="8"/>
  <c r="N141" i="8"/>
  <c r="M141" i="8"/>
  <c r="K141" i="8"/>
  <c r="J141" i="8"/>
  <c r="I141" i="8"/>
  <c r="H141" i="8"/>
  <c r="G141" i="8"/>
  <c r="R141" i="8" s="1"/>
  <c r="F141" i="8"/>
  <c r="E141" i="8"/>
  <c r="D141" i="8"/>
  <c r="Q140" i="8"/>
  <c r="P140" i="8"/>
  <c r="O140" i="8"/>
  <c r="N140" i="8"/>
  <c r="M140" i="8"/>
  <c r="K140" i="8"/>
  <c r="J140" i="8"/>
  <c r="I140" i="8"/>
  <c r="R140" i="8" s="1"/>
  <c r="H140" i="8"/>
  <c r="G140" i="8"/>
  <c r="F140" i="8"/>
  <c r="E140" i="8"/>
  <c r="D140" i="8"/>
  <c r="Q139" i="8"/>
  <c r="P139" i="8"/>
  <c r="O139" i="8"/>
  <c r="N139" i="8"/>
  <c r="M139" i="8"/>
  <c r="K139" i="8"/>
  <c r="J139" i="8"/>
  <c r="I139" i="8"/>
  <c r="H139" i="8"/>
  <c r="G139" i="8"/>
  <c r="R139" i="8" s="1"/>
  <c r="F139" i="8"/>
  <c r="E139" i="8"/>
  <c r="D139" i="8"/>
  <c r="Q138" i="8"/>
  <c r="P138" i="8"/>
  <c r="O138" i="8"/>
  <c r="N138" i="8"/>
  <c r="M138" i="8"/>
  <c r="K138" i="8"/>
  <c r="J138" i="8"/>
  <c r="I138" i="8"/>
  <c r="R138" i="8" s="1"/>
  <c r="H138" i="8"/>
  <c r="G138" i="8"/>
  <c r="F138" i="8"/>
  <c r="E138" i="8"/>
  <c r="D138" i="8"/>
  <c r="Q137" i="8"/>
  <c r="P137" i="8"/>
  <c r="O137" i="8"/>
  <c r="N137" i="8"/>
  <c r="M137" i="8"/>
  <c r="K137" i="8"/>
  <c r="J137" i="8"/>
  <c r="I137" i="8"/>
  <c r="H137" i="8"/>
  <c r="G137" i="8"/>
  <c r="R137" i="8" s="1"/>
  <c r="F137" i="8"/>
  <c r="E137" i="8"/>
  <c r="D137" i="8"/>
  <c r="Q136" i="8"/>
  <c r="P136" i="8"/>
  <c r="O136" i="8"/>
  <c r="N136" i="8"/>
  <c r="M136" i="8"/>
  <c r="K136" i="8"/>
  <c r="J136" i="8"/>
  <c r="I136" i="8"/>
  <c r="R136" i="8" s="1"/>
  <c r="H136" i="8"/>
  <c r="G136" i="8"/>
  <c r="F136" i="8"/>
  <c r="E136" i="8"/>
  <c r="D136" i="8"/>
  <c r="Q135" i="8"/>
  <c r="P135" i="8"/>
  <c r="O135" i="8"/>
  <c r="N135" i="8"/>
  <c r="M135" i="8"/>
  <c r="K135" i="8"/>
  <c r="J135" i="8"/>
  <c r="I135" i="8"/>
  <c r="H135" i="8"/>
  <c r="G135" i="8"/>
  <c r="R135" i="8" s="1"/>
  <c r="F135" i="8"/>
  <c r="E135" i="8"/>
  <c r="D135" i="8"/>
  <c r="Q134" i="8"/>
  <c r="P134" i="8"/>
  <c r="O134" i="8"/>
  <c r="N134" i="8"/>
  <c r="M134" i="8"/>
  <c r="K134" i="8"/>
  <c r="J134" i="8"/>
  <c r="I134" i="8"/>
  <c r="R134" i="8" s="1"/>
  <c r="H134" i="8"/>
  <c r="G134" i="8"/>
  <c r="F134" i="8"/>
  <c r="E134" i="8"/>
  <c r="D134" i="8"/>
  <c r="Q133" i="8"/>
  <c r="P133" i="8"/>
  <c r="O133" i="8"/>
  <c r="N133" i="8"/>
  <c r="M133" i="8"/>
  <c r="K133" i="8"/>
  <c r="J133" i="8"/>
  <c r="I133" i="8"/>
  <c r="H133" i="8"/>
  <c r="G133" i="8"/>
  <c r="R133" i="8" s="1"/>
  <c r="F133" i="8"/>
  <c r="E133" i="8"/>
  <c r="D133" i="8"/>
  <c r="Q132" i="8"/>
  <c r="P132" i="8"/>
  <c r="O132" i="8"/>
  <c r="N132" i="8"/>
  <c r="M132" i="8"/>
  <c r="K132" i="8"/>
  <c r="J132" i="8"/>
  <c r="I132" i="8"/>
  <c r="R132" i="8" s="1"/>
  <c r="H132" i="8"/>
  <c r="G132" i="8"/>
  <c r="F132" i="8"/>
  <c r="E132" i="8"/>
  <c r="D132" i="8"/>
  <c r="Q131" i="8"/>
  <c r="P131" i="8"/>
  <c r="O131" i="8"/>
  <c r="N131" i="8"/>
  <c r="M131" i="8"/>
  <c r="K131" i="8"/>
  <c r="J131" i="8"/>
  <c r="I131" i="8"/>
  <c r="H131" i="8"/>
  <c r="G131" i="8"/>
  <c r="R131" i="8" s="1"/>
  <c r="F131" i="8"/>
  <c r="E131" i="8"/>
  <c r="D131" i="8"/>
  <c r="Q130" i="8"/>
  <c r="P130" i="8"/>
  <c r="O130" i="8"/>
  <c r="N130" i="8"/>
  <c r="M130" i="8"/>
  <c r="K130" i="8"/>
  <c r="J130" i="8"/>
  <c r="I130" i="8"/>
  <c r="R130" i="8" s="1"/>
  <c r="H130" i="8"/>
  <c r="G130" i="8"/>
  <c r="F130" i="8"/>
  <c r="E130" i="8"/>
  <c r="D130" i="8"/>
  <c r="Q129" i="8"/>
  <c r="P129" i="8"/>
  <c r="O129" i="8"/>
  <c r="N129" i="8"/>
  <c r="M129" i="8"/>
  <c r="K129" i="8"/>
  <c r="J129" i="8"/>
  <c r="I129" i="8"/>
  <c r="H129" i="8"/>
  <c r="G129" i="8"/>
  <c r="R129" i="8" s="1"/>
  <c r="F129" i="8"/>
  <c r="E129" i="8"/>
  <c r="D129" i="8"/>
  <c r="Q128" i="8"/>
  <c r="P128" i="8"/>
  <c r="O128" i="8"/>
  <c r="N128" i="8"/>
  <c r="M128" i="8"/>
  <c r="K128" i="8"/>
  <c r="J128" i="8"/>
  <c r="I128" i="8"/>
  <c r="R128" i="8" s="1"/>
  <c r="H128" i="8"/>
  <c r="G128" i="8"/>
  <c r="F128" i="8"/>
  <c r="E128" i="8"/>
  <c r="D128" i="8"/>
  <c r="Q127" i="8"/>
  <c r="P127" i="8"/>
  <c r="O127" i="8"/>
  <c r="N127" i="8"/>
  <c r="M127" i="8"/>
  <c r="K127" i="8"/>
  <c r="J127" i="8"/>
  <c r="I127" i="8"/>
  <c r="H127" i="8"/>
  <c r="G127" i="8"/>
  <c r="R127" i="8" s="1"/>
  <c r="F127" i="8"/>
  <c r="E127" i="8"/>
  <c r="D127" i="8"/>
  <c r="Q126" i="8"/>
  <c r="P126" i="8"/>
  <c r="O126" i="8"/>
  <c r="N126" i="8"/>
  <c r="M126" i="8"/>
  <c r="K126" i="8"/>
  <c r="J126" i="8"/>
  <c r="I126" i="8"/>
  <c r="R126" i="8" s="1"/>
  <c r="H126" i="8"/>
  <c r="G126" i="8"/>
  <c r="F126" i="8"/>
  <c r="E126" i="8"/>
  <c r="D126" i="8"/>
  <c r="Q125" i="8"/>
  <c r="P125" i="8"/>
  <c r="O125" i="8"/>
  <c r="N125" i="8"/>
  <c r="M125" i="8"/>
  <c r="K125" i="8"/>
  <c r="J125" i="8"/>
  <c r="I125" i="8"/>
  <c r="H125" i="8"/>
  <c r="G125" i="8"/>
  <c r="R125" i="8" s="1"/>
  <c r="F125" i="8"/>
  <c r="E125" i="8"/>
  <c r="D125" i="8"/>
  <c r="Q124" i="8"/>
  <c r="P124" i="8"/>
  <c r="O124" i="8"/>
  <c r="N124" i="8"/>
  <c r="M124" i="8"/>
  <c r="K124" i="8"/>
  <c r="J124" i="8"/>
  <c r="I124" i="8"/>
  <c r="R124" i="8" s="1"/>
  <c r="H124" i="8"/>
  <c r="G124" i="8"/>
  <c r="F124" i="8"/>
  <c r="E124" i="8"/>
  <c r="D124" i="8"/>
  <c r="Q123" i="8"/>
  <c r="P123" i="8"/>
  <c r="O123" i="8"/>
  <c r="N123" i="8"/>
  <c r="M123" i="8"/>
  <c r="K123" i="8"/>
  <c r="J123" i="8"/>
  <c r="I123" i="8"/>
  <c r="H123" i="8"/>
  <c r="G123" i="8"/>
  <c r="R123" i="8" s="1"/>
  <c r="F123" i="8"/>
  <c r="E123" i="8"/>
  <c r="D123" i="8"/>
  <c r="Q122" i="8"/>
  <c r="P122" i="8"/>
  <c r="O122" i="8"/>
  <c r="N122" i="8"/>
  <c r="M122" i="8"/>
  <c r="K122" i="8"/>
  <c r="J122" i="8"/>
  <c r="I122" i="8"/>
  <c r="R122" i="8" s="1"/>
  <c r="H122" i="8"/>
  <c r="G122" i="8"/>
  <c r="F122" i="8"/>
  <c r="E122" i="8"/>
  <c r="D122" i="8"/>
  <c r="Q121" i="8"/>
  <c r="P121" i="8"/>
  <c r="O121" i="8"/>
  <c r="N121" i="8"/>
  <c r="M121" i="8"/>
  <c r="K121" i="8"/>
  <c r="J121" i="8"/>
  <c r="I121" i="8"/>
  <c r="H121" i="8"/>
  <c r="G121" i="8"/>
  <c r="R121" i="8" s="1"/>
  <c r="F121" i="8"/>
  <c r="E121" i="8"/>
  <c r="D121" i="8"/>
  <c r="Q120" i="8"/>
  <c r="P120" i="8"/>
  <c r="O120" i="8"/>
  <c r="N120" i="8"/>
  <c r="M120" i="8"/>
  <c r="K120" i="8"/>
  <c r="J120" i="8"/>
  <c r="I120" i="8"/>
  <c r="R120" i="8" s="1"/>
  <c r="H120" i="8"/>
  <c r="G120" i="8"/>
  <c r="F120" i="8"/>
  <c r="E120" i="8"/>
  <c r="D120" i="8"/>
  <c r="Q119" i="8"/>
  <c r="P119" i="8"/>
  <c r="O119" i="8"/>
  <c r="N119" i="8"/>
  <c r="M119" i="8"/>
  <c r="K119" i="8"/>
  <c r="J119" i="8"/>
  <c r="I119" i="8"/>
  <c r="H119" i="8"/>
  <c r="G119" i="8"/>
  <c r="R119" i="8" s="1"/>
  <c r="F119" i="8"/>
  <c r="E119" i="8"/>
  <c r="D119" i="8"/>
  <c r="Q118" i="8"/>
  <c r="P118" i="8"/>
  <c r="O118" i="8"/>
  <c r="N118" i="8"/>
  <c r="M118" i="8"/>
  <c r="K118" i="8"/>
  <c r="J118" i="8"/>
  <c r="I118" i="8"/>
  <c r="R118" i="8" s="1"/>
  <c r="H118" i="8"/>
  <c r="G118" i="8"/>
  <c r="F118" i="8"/>
  <c r="E118" i="8"/>
  <c r="D118" i="8"/>
  <c r="Q117" i="8"/>
  <c r="P117" i="8"/>
  <c r="O117" i="8"/>
  <c r="N117" i="8"/>
  <c r="M117" i="8"/>
  <c r="K117" i="8"/>
  <c r="J117" i="8"/>
  <c r="I117" i="8"/>
  <c r="H117" i="8"/>
  <c r="G117" i="8"/>
  <c r="R117" i="8" s="1"/>
  <c r="F117" i="8"/>
  <c r="E117" i="8"/>
  <c r="D117" i="8"/>
  <c r="Q116" i="8"/>
  <c r="P116" i="8"/>
  <c r="O116" i="8"/>
  <c r="N116" i="8"/>
  <c r="M116" i="8"/>
  <c r="K116" i="8"/>
  <c r="J116" i="8"/>
  <c r="I116" i="8"/>
  <c r="R116" i="8" s="1"/>
  <c r="H116" i="8"/>
  <c r="G116" i="8"/>
  <c r="F116" i="8"/>
  <c r="E116" i="8"/>
  <c r="D116" i="8"/>
  <c r="Q115" i="8"/>
  <c r="P115" i="8"/>
  <c r="O115" i="8"/>
  <c r="N115" i="8"/>
  <c r="M115" i="8"/>
  <c r="K115" i="8"/>
  <c r="J115" i="8"/>
  <c r="I115" i="8"/>
  <c r="H115" i="8"/>
  <c r="G115" i="8"/>
  <c r="R115" i="8" s="1"/>
  <c r="F115" i="8"/>
  <c r="E115" i="8"/>
  <c r="D115" i="8"/>
  <c r="Q114" i="8"/>
  <c r="P114" i="8"/>
  <c r="O114" i="8"/>
  <c r="N114" i="8"/>
  <c r="M114" i="8"/>
  <c r="K114" i="8"/>
  <c r="J114" i="8"/>
  <c r="I114" i="8"/>
  <c r="R114" i="8" s="1"/>
  <c r="H114" i="8"/>
  <c r="G114" i="8"/>
  <c r="F114" i="8"/>
  <c r="E114" i="8"/>
  <c r="D114" i="8"/>
  <c r="Q113" i="8"/>
  <c r="P113" i="8"/>
  <c r="O113" i="8"/>
  <c r="N113" i="8"/>
  <c r="M113" i="8"/>
  <c r="K113" i="8"/>
  <c r="J113" i="8"/>
  <c r="I113" i="8"/>
  <c r="H113" i="8"/>
  <c r="G113" i="8"/>
  <c r="R113" i="8" s="1"/>
  <c r="F113" i="8"/>
  <c r="E113" i="8"/>
  <c r="D113" i="8"/>
  <c r="Q112" i="8"/>
  <c r="P112" i="8"/>
  <c r="O112" i="8"/>
  <c r="N112" i="8"/>
  <c r="M112" i="8"/>
  <c r="K112" i="8"/>
  <c r="J112" i="8"/>
  <c r="I112" i="8"/>
  <c r="R112" i="8" s="1"/>
  <c r="H112" i="8"/>
  <c r="G112" i="8"/>
  <c r="F112" i="8"/>
  <c r="E112" i="8"/>
  <c r="D112" i="8"/>
  <c r="Q111" i="8"/>
  <c r="P111" i="8"/>
  <c r="O111" i="8"/>
  <c r="N111" i="8"/>
  <c r="M111" i="8"/>
  <c r="K111" i="8"/>
  <c r="J111" i="8"/>
  <c r="I111" i="8"/>
  <c r="H111" i="8"/>
  <c r="G111" i="8"/>
  <c r="R111" i="8" s="1"/>
  <c r="F111" i="8"/>
  <c r="E111" i="8"/>
  <c r="D111" i="8"/>
  <c r="Q110" i="8"/>
  <c r="P110" i="8"/>
  <c r="O110" i="8"/>
  <c r="N110" i="8"/>
  <c r="M110" i="8"/>
  <c r="K110" i="8"/>
  <c r="J110" i="8"/>
  <c r="I110" i="8"/>
  <c r="R110" i="8" s="1"/>
  <c r="H110" i="8"/>
  <c r="G110" i="8"/>
  <c r="F110" i="8"/>
  <c r="E110" i="8"/>
  <c r="D110" i="8"/>
  <c r="Q109" i="8"/>
  <c r="P109" i="8"/>
  <c r="O109" i="8"/>
  <c r="N109" i="8"/>
  <c r="M109" i="8"/>
  <c r="K109" i="8"/>
  <c r="J109" i="8"/>
  <c r="I109" i="8"/>
  <c r="H109" i="8"/>
  <c r="G109" i="8"/>
  <c r="R109" i="8" s="1"/>
  <c r="F109" i="8"/>
  <c r="E109" i="8"/>
  <c r="D109" i="8"/>
  <c r="Q108" i="8"/>
  <c r="P108" i="8"/>
  <c r="O108" i="8"/>
  <c r="N108" i="8"/>
  <c r="M108" i="8"/>
  <c r="K108" i="8"/>
  <c r="J108" i="8"/>
  <c r="I108" i="8"/>
  <c r="R108" i="8" s="1"/>
  <c r="H108" i="8"/>
  <c r="G108" i="8"/>
  <c r="F108" i="8"/>
  <c r="E108" i="8"/>
  <c r="D108" i="8"/>
  <c r="Q107" i="8"/>
  <c r="P107" i="8"/>
  <c r="O107" i="8"/>
  <c r="N107" i="8"/>
  <c r="M107" i="8"/>
  <c r="K107" i="8"/>
  <c r="J107" i="8"/>
  <c r="I107" i="8"/>
  <c r="H107" i="8"/>
  <c r="G107" i="8"/>
  <c r="R107" i="8" s="1"/>
  <c r="F107" i="8"/>
  <c r="E107" i="8"/>
  <c r="D107" i="8"/>
  <c r="Q106" i="8"/>
  <c r="P106" i="8"/>
  <c r="O106" i="8"/>
  <c r="N106" i="8"/>
  <c r="M106" i="8"/>
  <c r="K106" i="8"/>
  <c r="J106" i="8"/>
  <c r="I106" i="8"/>
  <c r="R106" i="8" s="1"/>
  <c r="H106" i="8"/>
  <c r="G106" i="8"/>
  <c r="F106" i="8"/>
  <c r="E106" i="8"/>
  <c r="D106" i="8"/>
  <c r="Q105" i="8"/>
  <c r="P105" i="8"/>
  <c r="O105" i="8"/>
  <c r="N105" i="8"/>
  <c r="M105" i="8"/>
  <c r="K105" i="8"/>
  <c r="J105" i="8"/>
  <c r="I105" i="8"/>
  <c r="H105" i="8"/>
  <c r="G105" i="8"/>
  <c r="R105" i="8" s="1"/>
  <c r="F105" i="8"/>
  <c r="E105" i="8"/>
  <c r="D105" i="8"/>
  <c r="Q104" i="8"/>
  <c r="P104" i="8"/>
  <c r="O104" i="8"/>
  <c r="N104" i="8"/>
  <c r="M104" i="8"/>
  <c r="K104" i="8"/>
  <c r="J104" i="8"/>
  <c r="I104" i="8"/>
  <c r="R104" i="8" s="1"/>
  <c r="H104" i="8"/>
  <c r="G104" i="8"/>
  <c r="F104" i="8"/>
  <c r="E104" i="8"/>
  <c r="D104" i="8"/>
  <c r="Q103" i="8"/>
  <c r="P103" i="8"/>
  <c r="O103" i="8"/>
  <c r="N103" i="8"/>
  <c r="M103" i="8"/>
  <c r="K103" i="8"/>
  <c r="J103" i="8"/>
  <c r="I103" i="8"/>
  <c r="H103" i="8"/>
  <c r="G103" i="8"/>
  <c r="R103" i="8" s="1"/>
  <c r="F103" i="8"/>
  <c r="E103" i="8"/>
  <c r="D103" i="8"/>
  <c r="Q102" i="8"/>
  <c r="P102" i="8"/>
  <c r="O102" i="8"/>
  <c r="N102" i="8"/>
  <c r="M102" i="8"/>
  <c r="K102" i="8"/>
  <c r="J102" i="8"/>
  <c r="I102" i="8"/>
  <c r="R102" i="8" s="1"/>
  <c r="H102" i="8"/>
  <c r="G102" i="8"/>
  <c r="F102" i="8"/>
  <c r="E102" i="8"/>
  <c r="D102" i="8"/>
  <c r="Q101" i="8"/>
  <c r="P101" i="8"/>
  <c r="O101" i="8"/>
  <c r="N101" i="8"/>
  <c r="M101" i="8"/>
  <c r="K101" i="8"/>
  <c r="J101" i="8"/>
  <c r="I101" i="8"/>
  <c r="H101" i="8"/>
  <c r="G101" i="8"/>
  <c r="R101" i="8" s="1"/>
  <c r="F101" i="8"/>
  <c r="E101" i="8"/>
  <c r="D101" i="8"/>
  <c r="Q100" i="8"/>
  <c r="P100" i="8"/>
  <c r="O100" i="8"/>
  <c r="N100" i="8"/>
  <c r="M100" i="8"/>
  <c r="K100" i="8"/>
  <c r="J100" i="8"/>
  <c r="I100" i="8"/>
  <c r="R100" i="8" s="1"/>
  <c r="H100" i="8"/>
  <c r="G100" i="8"/>
  <c r="F100" i="8"/>
  <c r="E100" i="8"/>
  <c r="D100" i="8"/>
  <c r="Q99" i="8"/>
  <c r="P99" i="8"/>
  <c r="O99" i="8"/>
  <c r="N99" i="8"/>
  <c r="M99" i="8"/>
  <c r="K99" i="8"/>
  <c r="J99" i="8"/>
  <c r="I99" i="8"/>
  <c r="H99" i="8"/>
  <c r="G99" i="8"/>
  <c r="R99" i="8" s="1"/>
  <c r="F99" i="8"/>
  <c r="E99" i="8"/>
  <c r="D99" i="8"/>
  <c r="Q98" i="8"/>
  <c r="P98" i="8"/>
  <c r="O98" i="8"/>
  <c r="N98" i="8"/>
  <c r="M98" i="8"/>
  <c r="K98" i="8"/>
  <c r="J98" i="8"/>
  <c r="I98" i="8"/>
  <c r="R98" i="8" s="1"/>
  <c r="H98" i="8"/>
  <c r="G98" i="8"/>
  <c r="F98" i="8"/>
  <c r="E98" i="8"/>
  <c r="D98" i="8"/>
  <c r="Q97" i="8"/>
  <c r="P97" i="8"/>
  <c r="O97" i="8"/>
  <c r="N97" i="8"/>
  <c r="M97" i="8"/>
  <c r="K97" i="8"/>
  <c r="J97" i="8"/>
  <c r="I97" i="8"/>
  <c r="H97" i="8"/>
  <c r="G97" i="8"/>
  <c r="R97" i="8" s="1"/>
  <c r="F97" i="8"/>
  <c r="E97" i="8"/>
  <c r="D97" i="8"/>
  <c r="Q96" i="8"/>
  <c r="P96" i="8"/>
  <c r="O96" i="8"/>
  <c r="N96" i="8"/>
  <c r="M96" i="8"/>
  <c r="K96" i="8"/>
  <c r="J96" i="8"/>
  <c r="I96" i="8"/>
  <c r="R96" i="8" s="1"/>
  <c r="H96" i="8"/>
  <c r="G96" i="8"/>
  <c r="F96" i="8"/>
  <c r="E96" i="8"/>
  <c r="D96" i="8"/>
  <c r="Q95" i="8"/>
  <c r="P95" i="8"/>
  <c r="O95" i="8"/>
  <c r="N95" i="8"/>
  <c r="M95" i="8"/>
  <c r="K95" i="8"/>
  <c r="J95" i="8"/>
  <c r="I95" i="8"/>
  <c r="H95" i="8"/>
  <c r="G95" i="8"/>
  <c r="R95" i="8" s="1"/>
  <c r="F95" i="8"/>
  <c r="E95" i="8"/>
  <c r="D95" i="8"/>
  <c r="Q94" i="8"/>
  <c r="P94" i="8"/>
  <c r="O94" i="8"/>
  <c r="N94" i="8"/>
  <c r="M94" i="8"/>
  <c r="K94" i="8"/>
  <c r="J94" i="8"/>
  <c r="I94" i="8"/>
  <c r="R94" i="8" s="1"/>
  <c r="H94" i="8"/>
  <c r="G94" i="8"/>
  <c r="F94" i="8"/>
  <c r="E94" i="8"/>
  <c r="D94" i="8"/>
  <c r="Q93" i="8"/>
  <c r="P93" i="8"/>
  <c r="O93" i="8"/>
  <c r="N93" i="8"/>
  <c r="M93" i="8"/>
  <c r="K93" i="8"/>
  <c r="J93" i="8"/>
  <c r="I93" i="8"/>
  <c r="H93" i="8"/>
  <c r="G93" i="8"/>
  <c r="R93" i="8" s="1"/>
  <c r="F93" i="8"/>
  <c r="E93" i="8"/>
  <c r="D93" i="8"/>
  <c r="Q92" i="8"/>
  <c r="P92" i="8"/>
  <c r="O92" i="8"/>
  <c r="N92" i="8"/>
  <c r="M92" i="8"/>
  <c r="K92" i="8"/>
  <c r="J92" i="8"/>
  <c r="I92" i="8"/>
  <c r="R92" i="8" s="1"/>
  <c r="H92" i="8"/>
  <c r="G92" i="8"/>
  <c r="F92" i="8"/>
  <c r="E92" i="8"/>
  <c r="D92" i="8"/>
  <c r="Q91" i="8"/>
  <c r="P91" i="8"/>
  <c r="O91" i="8"/>
  <c r="N91" i="8"/>
  <c r="M91" i="8"/>
  <c r="K91" i="8"/>
  <c r="J91" i="8"/>
  <c r="I91" i="8"/>
  <c r="H91" i="8"/>
  <c r="G91" i="8"/>
  <c r="R91" i="8" s="1"/>
  <c r="F91" i="8"/>
  <c r="E91" i="8"/>
  <c r="D91" i="8"/>
  <c r="Q90" i="8"/>
  <c r="P90" i="8"/>
  <c r="O90" i="8"/>
  <c r="N90" i="8"/>
  <c r="M90" i="8"/>
  <c r="K90" i="8"/>
  <c r="J90" i="8"/>
  <c r="I90" i="8"/>
  <c r="R90" i="8" s="1"/>
  <c r="H90" i="8"/>
  <c r="G90" i="8"/>
  <c r="F90" i="8"/>
  <c r="E90" i="8"/>
  <c r="D90" i="8"/>
  <c r="Q89" i="8"/>
  <c r="P89" i="8"/>
  <c r="O89" i="8"/>
  <c r="N89" i="8"/>
  <c r="M89" i="8"/>
  <c r="K89" i="8"/>
  <c r="J89" i="8"/>
  <c r="I89" i="8"/>
  <c r="H89" i="8"/>
  <c r="G89" i="8"/>
  <c r="R89" i="8" s="1"/>
  <c r="F89" i="8"/>
  <c r="E89" i="8"/>
  <c r="D89" i="8"/>
  <c r="Q88" i="8"/>
  <c r="P88" i="8"/>
  <c r="O88" i="8"/>
  <c r="N88" i="8"/>
  <c r="M88" i="8"/>
  <c r="K88" i="8"/>
  <c r="J88" i="8"/>
  <c r="I88" i="8"/>
  <c r="R88" i="8" s="1"/>
  <c r="H88" i="8"/>
  <c r="G88" i="8"/>
  <c r="F88" i="8"/>
  <c r="E88" i="8"/>
  <c r="D88" i="8"/>
  <c r="Q87" i="8"/>
  <c r="P87" i="8"/>
  <c r="O87" i="8"/>
  <c r="N87" i="8"/>
  <c r="M87" i="8"/>
  <c r="K87" i="8"/>
  <c r="J87" i="8"/>
  <c r="I87" i="8"/>
  <c r="H87" i="8"/>
  <c r="G87" i="8"/>
  <c r="R87" i="8" s="1"/>
  <c r="F87" i="8"/>
  <c r="E87" i="8"/>
  <c r="D87" i="8"/>
  <c r="Q86" i="8"/>
  <c r="P86" i="8"/>
  <c r="O86" i="8"/>
  <c r="N86" i="8"/>
  <c r="M86" i="8"/>
  <c r="K86" i="8"/>
  <c r="J86" i="8"/>
  <c r="I86" i="8"/>
  <c r="R86" i="8" s="1"/>
  <c r="H86" i="8"/>
  <c r="G86" i="8"/>
  <c r="F86" i="8"/>
  <c r="E86" i="8"/>
  <c r="D86" i="8"/>
  <c r="Q85" i="8"/>
  <c r="P85" i="8"/>
  <c r="O85" i="8"/>
  <c r="N85" i="8"/>
  <c r="M85" i="8"/>
  <c r="K85" i="8"/>
  <c r="J85" i="8"/>
  <c r="I85" i="8"/>
  <c r="H85" i="8"/>
  <c r="G85" i="8"/>
  <c r="R85" i="8" s="1"/>
  <c r="F85" i="8"/>
  <c r="E85" i="8"/>
  <c r="D85" i="8"/>
  <c r="Q84" i="8"/>
  <c r="P84" i="8"/>
  <c r="O84" i="8"/>
  <c r="N84" i="8"/>
  <c r="M84" i="8"/>
  <c r="K84" i="8"/>
  <c r="J84" i="8"/>
  <c r="I84" i="8"/>
  <c r="R84" i="8" s="1"/>
  <c r="H84" i="8"/>
  <c r="G84" i="8"/>
  <c r="F84" i="8"/>
  <c r="E84" i="8"/>
  <c r="D84" i="8"/>
  <c r="Q83" i="8"/>
  <c r="P83" i="8"/>
  <c r="O83" i="8"/>
  <c r="N83" i="8"/>
  <c r="M83" i="8"/>
  <c r="K83" i="8"/>
  <c r="J83" i="8"/>
  <c r="I83" i="8"/>
  <c r="H83" i="8"/>
  <c r="G83" i="8"/>
  <c r="R83" i="8" s="1"/>
  <c r="F83" i="8"/>
  <c r="E83" i="8"/>
  <c r="D83" i="8"/>
  <c r="Q82" i="8"/>
  <c r="P82" i="8"/>
  <c r="O82" i="8"/>
  <c r="N82" i="8"/>
  <c r="M82" i="8"/>
  <c r="K82" i="8"/>
  <c r="J82" i="8"/>
  <c r="I82" i="8"/>
  <c r="R82" i="8" s="1"/>
  <c r="H82" i="8"/>
  <c r="G82" i="8"/>
  <c r="F82" i="8"/>
  <c r="E82" i="8"/>
  <c r="D82" i="8"/>
  <c r="Q81" i="8"/>
  <c r="P81" i="8"/>
  <c r="O81" i="8"/>
  <c r="N81" i="8"/>
  <c r="M81" i="8"/>
  <c r="K81" i="8"/>
  <c r="J81" i="8"/>
  <c r="I81" i="8"/>
  <c r="H81" i="8"/>
  <c r="G81" i="8"/>
  <c r="R81" i="8" s="1"/>
  <c r="F81" i="8"/>
  <c r="E81" i="8"/>
  <c r="D81" i="8"/>
  <c r="R80" i="8"/>
  <c r="Q80" i="8"/>
  <c r="P80" i="8"/>
  <c r="O80" i="8"/>
  <c r="N80" i="8"/>
  <c r="M80" i="8"/>
  <c r="K80" i="8"/>
  <c r="J80" i="8"/>
  <c r="I80" i="8"/>
  <c r="H80" i="8"/>
  <c r="G80" i="8"/>
  <c r="F80" i="8"/>
  <c r="E80" i="8"/>
  <c r="D80" i="8"/>
  <c r="Q79" i="8"/>
  <c r="P79" i="8"/>
  <c r="O79" i="8"/>
  <c r="N79" i="8"/>
  <c r="M79" i="8"/>
  <c r="K79" i="8"/>
  <c r="J79" i="8"/>
  <c r="I79" i="8"/>
  <c r="H79" i="8"/>
  <c r="G79" i="8"/>
  <c r="R79" i="8" s="1"/>
  <c r="F79" i="8"/>
  <c r="E79" i="8"/>
  <c r="D79" i="8"/>
  <c r="Q78" i="8"/>
  <c r="P78" i="8"/>
  <c r="O78" i="8"/>
  <c r="N78" i="8"/>
  <c r="M78" i="8"/>
  <c r="K78" i="8"/>
  <c r="J78" i="8"/>
  <c r="I78" i="8"/>
  <c r="R78" i="8" s="1"/>
  <c r="H78" i="8"/>
  <c r="G78" i="8"/>
  <c r="F78" i="8"/>
  <c r="E78" i="8"/>
  <c r="D78" i="8"/>
  <c r="Q77" i="8"/>
  <c r="P77" i="8"/>
  <c r="O77" i="8"/>
  <c r="N77" i="8"/>
  <c r="M77" i="8"/>
  <c r="K77" i="8"/>
  <c r="J77" i="8"/>
  <c r="I77" i="8"/>
  <c r="H77" i="8"/>
  <c r="G77" i="8"/>
  <c r="R77" i="8" s="1"/>
  <c r="F77" i="8"/>
  <c r="E77" i="8"/>
  <c r="D77" i="8"/>
  <c r="Q76" i="8"/>
  <c r="P76" i="8"/>
  <c r="O76" i="8"/>
  <c r="N76" i="8"/>
  <c r="M76" i="8"/>
  <c r="K76" i="8"/>
  <c r="J76" i="8"/>
  <c r="I76" i="8"/>
  <c r="R76" i="8" s="1"/>
  <c r="H76" i="8"/>
  <c r="G76" i="8"/>
  <c r="F76" i="8"/>
  <c r="E76" i="8"/>
  <c r="D76" i="8"/>
  <c r="Q75" i="8"/>
  <c r="P75" i="8"/>
  <c r="O75" i="8"/>
  <c r="N75" i="8"/>
  <c r="M75" i="8"/>
  <c r="K75" i="8"/>
  <c r="J75" i="8"/>
  <c r="I75" i="8"/>
  <c r="H75" i="8"/>
  <c r="G75" i="8"/>
  <c r="R75" i="8" s="1"/>
  <c r="F75" i="8"/>
  <c r="E75" i="8"/>
  <c r="D75" i="8"/>
  <c r="Q74" i="8"/>
  <c r="P74" i="8"/>
  <c r="O74" i="8"/>
  <c r="N74" i="8"/>
  <c r="M74" i="8"/>
  <c r="K74" i="8"/>
  <c r="J74" i="8"/>
  <c r="I74" i="8"/>
  <c r="R74" i="8" s="1"/>
  <c r="H74" i="8"/>
  <c r="G74" i="8"/>
  <c r="F74" i="8"/>
  <c r="E74" i="8"/>
  <c r="D74" i="8"/>
  <c r="Q73" i="8"/>
  <c r="P73" i="8"/>
  <c r="O73" i="8"/>
  <c r="N73" i="8"/>
  <c r="M73" i="8"/>
  <c r="K73" i="8"/>
  <c r="J73" i="8"/>
  <c r="I73" i="8"/>
  <c r="H73" i="8"/>
  <c r="G73" i="8"/>
  <c r="R73" i="8" s="1"/>
  <c r="F73" i="8"/>
  <c r="E73" i="8"/>
  <c r="D73" i="8"/>
  <c r="Q72" i="8"/>
  <c r="P72" i="8"/>
  <c r="O72" i="8"/>
  <c r="N72" i="8"/>
  <c r="M72" i="8"/>
  <c r="K72" i="8"/>
  <c r="J72" i="8"/>
  <c r="I72" i="8"/>
  <c r="R72" i="8" s="1"/>
  <c r="H72" i="8"/>
  <c r="G72" i="8"/>
  <c r="F72" i="8"/>
  <c r="E72" i="8"/>
  <c r="D72" i="8"/>
  <c r="Q71" i="8"/>
  <c r="P71" i="8"/>
  <c r="O71" i="8"/>
  <c r="N71" i="8"/>
  <c r="M71" i="8"/>
  <c r="K71" i="8"/>
  <c r="J71" i="8"/>
  <c r="I71" i="8"/>
  <c r="H71" i="8"/>
  <c r="G71" i="8"/>
  <c r="R71" i="8" s="1"/>
  <c r="F71" i="8"/>
  <c r="E71" i="8"/>
  <c r="D71" i="8"/>
  <c r="Q70" i="8"/>
  <c r="P70" i="8"/>
  <c r="O70" i="8"/>
  <c r="N70" i="8"/>
  <c r="M70" i="8"/>
  <c r="K70" i="8"/>
  <c r="J70" i="8"/>
  <c r="I70" i="8"/>
  <c r="R70" i="8" s="1"/>
  <c r="H70" i="8"/>
  <c r="G70" i="8"/>
  <c r="F70" i="8"/>
  <c r="E70" i="8"/>
  <c r="D70" i="8"/>
  <c r="Q69" i="8"/>
  <c r="P69" i="8"/>
  <c r="O69" i="8"/>
  <c r="N69" i="8"/>
  <c r="M69" i="8"/>
  <c r="K69" i="8"/>
  <c r="J69" i="8"/>
  <c r="I69" i="8"/>
  <c r="H69" i="8"/>
  <c r="G69" i="8"/>
  <c r="R69" i="8" s="1"/>
  <c r="F69" i="8"/>
  <c r="E69" i="8"/>
  <c r="D69" i="8"/>
  <c r="Q68" i="8"/>
  <c r="P68" i="8"/>
  <c r="O68" i="8"/>
  <c r="N68" i="8"/>
  <c r="M68" i="8"/>
  <c r="K68" i="8"/>
  <c r="J68" i="8"/>
  <c r="I68" i="8"/>
  <c r="R68" i="8" s="1"/>
  <c r="H68" i="8"/>
  <c r="G68" i="8"/>
  <c r="F68" i="8"/>
  <c r="E68" i="8"/>
  <c r="D68" i="8"/>
  <c r="Q67" i="8"/>
  <c r="P67" i="8"/>
  <c r="O67" i="8"/>
  <c r="N67" i="8"/>
  <c r="M67" i="8"/>
  <c r="K67" i="8"/>
  <c r="J67" i="8"/>
  <c r="I67" i="8"/>
  <c r="H67" i="8"/>
  <c r="G67" i="8"/>
  <c r="R67" i="8" s="1"/>
  <c r="F67" i="8"/>
  <c r="E67" i="8"/>
  <c r="D67" i="8"/>
  <c r="Q66" i="8"/>
  <c r="P66" i="8"/>
  <c r="O66" i="8"/>
  <c r="N66" i="8"/>
  <c r="M66" i="8"/>
  <c r="K66" i="8"/>
  <c r="J66" i="8"/>
  <c r="I66" i="8"/>
  <c r="R66" i="8" s="1"/>
  <c r="H66" i="8"/>
  <c r="G66" i="8"/>
  <c r="F66" i="8"/>
  <c r="E66" i="8"/>
  <c r="D66" i="8"/>
  <c r="Q65" i="8"/>
  <c r="P65" i="8"/>
  <c r="O65" i="8"/>
  <c r="N65" i="8"/>
  <c r="M65" i="8"/>
  <c r="K65" i="8"/>
  <c r="J65" i="8"/>
  <c r="I65" i="8"/>
  <c r="H65" i="8"/>
  <c r="G65" i="8"/>
  <c r="R65" i="8" s="1"/>
  <c r="F65" i="8"/>
  <c r="E65" i="8"/>
  <c r="D65" i="8"/>
  <c r="Q64" i="8"/>
  <c r="P64" i="8"/>
  <c r="O64" i="8"/>
  <c r="N64" i="8"/>
  <c r="M64" i="8"/>
  <c r="K64" i="8"/>
  <c r="J64" i="8"/>
  <c r="I64" i="8"/>
  <c r="R64" i="8" s="1"/>
  <c r="H64" i="8"/>
  <c r="G64" i="8"/>
  <c r="F64" i="8"/>
  <c r="E64" i="8"/>
  <c r="D64" i="8"/>
  <c r="Q63" i="8"/>
  <c r="P63" i="8"/>
  <c r="O63" i="8"/>
  <c r="N63" i="8"/>
  <c r="M63" i="8"/>
  <c r="K63" i="8"/>
  <c r="J63" i="8"/>
  <c r="I63" i="8"/>
  <c r="H63" i="8"/>
  <c r="G63" i="8"/>
  <c r="R63" i="8" s="1"/>
  <c r="F63" i="8"/>
  <c r="E63" i="8"/>
  <c r="D63" i="8"/>
  <c r="Q62" i="8"/>
  <c r="P62" i="8"/>
  <c r="O62" i="8"/>
  <c r="N62" i="8"/>
  <c r="M62" i="8"/>
  <c r="K62" i="8"/>
  <c r="J62" i="8"/>
  <c r="I62" i="8"/>
  <c r="R62" i="8" s="1"/>
  <c r="H62" i="8"/>
  <c r="G62" i="8"/>
  <c r="F62" i="8"/>
  <c r="E62" i="8"/>
  <c r="D62" i="8"/>
  <c r="Q61" i="8"/>
  <c r="P61" i="8"/>
  <c r="O61" i="8"/>
  <c r="N61" i="8"/>
  <c r="M61" i="8"/>
  <c r="K61" i="8"/>
  <c r="J61" i="8"/>
  <c r="I61" i="8"/>
  <c r="H61" i="8"/>
  <c r="G61" i="8"/>
  <c r="R61" i="8" s="1"/>
  <c r="F61" i="8"/>
  <c r="E61" i="8"/>
  <c r="D61" i="8"/>
  <c r="Q60" i="8"/>
  <c r="P60" i="8"/>
  <c r="O60" i="8"/>
  <c r="N60" i="8"/>
  <c r="M60" i="8"/>
  <c r="K60" i="8"/>
  <c r="J60" i="8"/>
  <c r="I60" i="8"/>
  <c r="R60" i="8" s="1"/>
  <c r="H60" i="8"/>
  <c r="G60" i="8"/>
  <c r="F60" i="8"/>
  <c r="E60" i="8"/>
  <c r="D60" i="8"/>
  <c r="Q59" i="8"/>
  <c r="P59" i="8"/>
  <c r="O59" i="8"/>
  <c r="N59" i="8"/>
  <c r="M59" i="8"/>
  <c r="K59" i="8"/>
  <c r="J59" i="8"/>
  <c r="I59" i="8"/>
  <c r="H59" i="8"/>
  <c r="G59" i="8"/>
  <c r="R59" i="8" s="1"/>
  <c r="F59" i="8"/>
  <c r="E59" i="8"/>
  <c r="D59" i="8"/>
  <c r="Q58" i="8"/>
  <c r="P58" i="8"/>
  <c r="O58" i="8"/>
  <c r="N58" i="8"/>
  <c r="M58" i="8"/>
  <c r="K58" i="8"/>
  <c r="J58" i="8"/>
  <c r="I58" i="8"/>
  <c r="R58" i="8" s="1"/>
  <c r="H58" i="8"/>
  <c r="G58" i="8"/>
  <c r="F58" i="8"/>
  <c r="E58" i="8"/>
  <c r="D58" i="8"/>
  <c r="Q57" i="8"/>
  <c r="P57" i="8"/>
  <c r="O57" i="8"/>
  <c r="N57" i="8"/>
  <c r="M57" i="8"/>
  <c r="K57" i="8"/>
  <c r="J57" i="8"/>
  <c r="I57" i="8"/>
  <c r="H57" i="8"/>
  <c r="G57" i="8"/>
  <c r="R57" i="8" s="1"/>
  <c r="F57" i="8"/>
  <c r="E57" i="8"/>
  <c r="D57" i="8"/>
  <c r="Q56" i="8"/>
  <c r="P56" i="8"/>
  <c r="O56" i="8"/>
  <c r="N56" i="8"/>
  <c r="M56" i="8"/>
  <c r="K56" i="8"/>
  <c r="J56" i="8"/>
  <c r="I56" i="8"/>
  <c r="R56" i="8" s="1"/>
  <c r="H56" i="8"/>
  <c r="G56" i="8"/>
  <c r="F56" i="8"/>
  <c r="E56" i="8"/>
  <c r="D56" i="8"/>
  <c r="Q55" i="8"/>
  <c r="P55" i="8"/>
  <c r="O55" i="8"/>
  <c r="N55" i="8"/>
  <c r="M55" i="8"/>
  <c r="K55" i="8"/>
  <c r="J55" i="8"/>
  <c r="I55" i="8"/>
  <c r="H55" i="8"/>
  <c r="G55" i="8"/>
  <c r="R55" i="8" s="1"/>
  <c r="F55" i="8"/>
  <c r="E55" i="8"/>
  <c r="D55" i="8"/>
  <c r="Q54" i="8"/>
  <c r="P54" i="8"/>
  <c r="O54" i="8"/>
  <c r="N54" i="8"/>
  <c r="M54" i="8"/>
  <c r="K54" i="8"/>
  <c r="J54" i="8"/>
  <c r="I54" i="8"/>
  <c r="R54" i="8" s="1"/>
  <c r="H54" i="8"/>
  <c r="G54" i="8"/>
  <c r="F54" i="8"/>
  <c r="E54" i="8"/>
  <c r="D54" i="8"/>
  <c r="Q53" i="8"/>
  <c r="P53" i="8"/>
  <c r="O53" i="8"/>
  <c r="N53" i="8"/>
  <c r="M53" i="8"/>
  <c r="K53" i="8"/>
  <c r="J53" i="8"/>
  <c r="I53" i="8"/>
  <c r="H53" i="8"/>
  <c r="G53" i="8"/>
  <c r="R53" i="8" s="1"/>
  <c r="F53" i="8"/>
  <c r="E53" i="8"/>
  <c r="D53" i="8"/>
  <c r="Q52" i="8"/>
  <c r="P52" i="8"/>
  <c r="O52" i="8"/>
  <c r="N52" i="8"/>
  <c r="M52" i="8"/>
  <c r="K52" i="8"/>
  <c r="J52" i="8"/>
  <c r="I52" i="8"/>
  <c r="R52" i="8" s="1"/>
  <c r="H52" i="8"/>
  <c r="G52" i="8"/>
  <c r="F52" i="8"/>
  <c r="E52" i="8"/>
  <c r="D52" i="8"/>
  <c r="Q51" i="8"/>
  <c r="P51" i="8"/>
  <c r="O51" i="8"/>
  <c r="N51" i="8"/>
  <c r="M51" i="8"/>
  <c r="K51" i="8"/>
  <c r="J51" i="8"/>
  <c r="I51" i="8"/>
  <c r="H51" i="8"/>
  <c r="G51" i="8"/>
  <c r="R51" i="8" s="1"/>
  <c r="F51" i="8"/>
  <c r="E51" i="8"/>
  <c r="D51" i="8"/>
  <c r="Q50" i="8"/>
  <c r="P50" i="8"/>
  <c r="O50" i="8"/>
  <c r="N50" i="8"/>
  <c r="M50" i="8"/>
  <c r="K50" i="8"/>
  <c r="J50" i="8"/>
  <c r="I50" i="8"/>
  <c r="R50" i="8" s="1"/>
  <c r="H50" i="8"/>
  <c r="G50" i="8"/>
  <c r="F50" i="8"/>
  <c r="E50" i="8"/>
  <c r="D50" i="8"/>
  <c r="Q49" i="8"/>
  <c r="P49" i="8"/>
  <c r="O49" i="8"/>
  <c r="N49" i="8"/>
  <c r="M49" i="8"/>
  <c r="K49" i="8"/>
  <c r="J49" i="8"/>
  <c r="I49" i="8"/>
  <c r="H49" i="8"/>
  <c r="G49" i="8"/>
  <c r="R49" i="8" s="1"/>
  <c r="F49" i="8"/>
  <c r="E49" i="8"/>
  <c r="D49" i="8"/>
  <c r="Q48" i="8"/>
  <c r="P48" i="8"/>
  <c r="O48" i="8"/>
  <c r="N48" i="8"/>
  <c r="M48" i="8"/>
  <c r="K48" i="8"/>
  <c r="J48" i="8"/>
  <c r="I48" i="8"/>
  <c r="R48" i="8" s="1"/>
  <c r="H48" i="8"/>
  <c r="G48" i="8"/>
  <c r="F48" i="8"/>
  <c r="E48" i="8"/>
  <c r="D48" i="8"/>
  <c r="Q47" i="8"/>
  <c r="P47" i="8"/>
  <c r="O47" i="8"/>
  <c r="N47" i="8"/>
  <c r="M47" i="8"/>
  <c r="K47" i="8"/>
  <c r="J47" i="8"/>
  <c r="I47" i="8"/>
  <c r="H47" i="8"/>
  <c r="G47" i="8"/>
  <c r="R47" i="8" s="1"/>
  <c r="F47" i="8"/>
  <c r="E47" i="8"/>
  <c r="D47" i="8"/>
  <c r="Q46" i="8"/>
  <c r="P46" i="8"/>
  <c r="O46" i="8"/>
  <c r="N46" i="8"/>
  <c r="M46" i="8"/>
  <c r="K46" i="8"/>
  <c r="J46" i="8"/>
  <c r="I46" i="8"/>
  <c r="R46" i="8" s="1"/>
  <c r="H46" i="8"/>
  <c r="G46" i="8"/>
  <c r="F46" i="8"/>
  <c r="E46" i="8"/>
  <c r="D46" i="8"/>
  <c r="Q45" i="8"/>
  <c r="P45" i="8"/>
  <c r="O45" i="8"/>
  <c r="N45" i="8"/>
  <c r="M45" i="8"/>
  <c r="K45" i="8"/>
  <c r="J45" i="8"/>
  <c r="I45" i="8"/>
  <c r="H45" i="8"/>
  <c r="G45" i="8"/>
  <c r="R45" i="8" s="1"/>
  <c r="F45" i="8"/>
  <c r="E45" i="8"/>
  <c r="D45" i="8"/>
  <c r="Q44" i="8"/>
  <c r="P44" i="8"/>
  <c r="O44" i="8"/>
  <c r="N44" i="8"/>
  <c r="M44" i="8"/>
  <c r="K44" i="8"/>
  <c r="J44" i="8"/>
  <c r="I44" i="8"/>
  <c r="R44" i="8" s="1"/>
  <c r="H44" i="8"/>
  <c r="G44" i="8"/>
  <c r="F44" i="8"/>
  <c r="E44" i="8"/>
  <c r="D44" i="8"/>
  <c r="Q43" i="8"/>
  <c r="P43" i="8"/>
  <c r="O43" i="8"/>
  <c r="N43" i="8"/>
  <c r="M43" i="8"/>
  <c r="K43" i="8"/>
  <c r="J43" i="8"/>
  <c r="I43" i="8"/>
  <c r="H43" i="8"/>
  <c r="G43" i="8"/>
  <c r="R43" i="8" s="1"/>
  <c r="F43" i="8"/>
  <c r="E43" i="8"/>
  <c r="D43" i="8"/>
  <c r="Q42" i="8"/>
  <c r="P42" i="8"/>
  <c r="O42" i="8"/>
  <c r="N42" i="8"/>
  <c r="M42" i="8"/>
  <c r="K42" i="8"/>
  <c r="J42" i="8"/>
  <c r="I42" i="8"/>
  <c r="R42" i="8" s="1"/>
  <c r="H42" i="8"/>
  <c r="G42" i="8"/>
  <c r="F42" i="8"/>
  <c r="E42" i="8"/>
  <c r="D42" i="8"/>
  <c r="Q41" i="8"/>
  <c r="P41" i="8"/>
  <c r="O41" i="8"/>
  <c r="N41" i="8"/>
  <c r="M41" i="8"/>
  <c r="K41" i="8"/>
  <c r="J41" i="8"/>
  <c r="I41" i="8"/>
  <c r="H41" i="8"/>
  <c r="G41" i="8"/>
  <c r="R41" i="8" s="1"/>
  <c r="F41" i="8"/>
  <c r="E41" i="8"/>
  <c r="D41" i="8"/>
  <c r="Q40" i="8"/>
  <c r="P40" i="8"/>
  <c r="O40" i="8"/>
  <c r="N40" i="8"/>
  <c r="M40" i="8"/>
  <c r="K40" i="8"/>
  <c r="J40" i="8"/>
  <c r="I40" i="8"/>
  <c r="R40" i="8" s="1"/>
  <c r="H40" i="8"/>
  <c r="G40" i="8"/>
  <c r="F40" i="8"/>
  <c r="E40" i="8"/>
  <c r="D40" i="8"/>
  <c r="Q39" i="8"/>
  <c r="P39" i="8"/>
  <c r="O39" i="8"/>
  <c r="N39" i="8"/>
  <c r="M39" i="8"/>
  <c r="K39" i="8"/>
  <c r="J39" i="8"/>
  <c r="I39" i="8"/>
  <c r="H39" i="8"/>
  <c r="G39" i="8"/>
  <c r="R39" i="8" s="1"/>
  <c r="F39" i="8"/>
  <c r="E39" i="8"/>
  <c r="D39" i="8"/>
  <c r="Q38" i="8"/>
  <c r="P38" i="8"/>
  <c r="O38" i="8"/>
  <c r="N38" i="8"/>
  <c r="M38" i="8"/>
  <c r="K38" i="8"/>
  <c r="J38" i="8"/>
  <c r="I38" i="8"/>
  <c r="R38" i="8" s="1"/>
  <c r="H38" i="8"/>
  <c r="G38" i="8"/>
  <c r="F38" i="8"/>
  <c r="E38" i="8"/>
  <c r="D38" i="8"/>
  <c r="Q37" i="8"/>
  <c r="P37" i="8"/>
  <c r="O37" i="8"/>
  <c r="N37" i="8"/>
  <c r="M37" i="8"/>
  <c r="K37" i="8"/>
  <c r="J37" i="8"/>
  <c r="I37" i="8"/>
  <c r="H37" i="8"/>
  <c r="G37" i="8"/>
  <c r="R37" i="8" s="1"/>
  <c r="F37" i="8"/>
  <c r="E37" i="8"/>
  <c r="D37" i="8"/>
  <c r="Q36" i="8"/>
  <c r="P36" i="8"/>
  <c r="O36" i="8"/>
  <c r="N36" i="8"/>
  <c r="M36" i="8"/>
  <c r="K36" i="8"/>
  <c r="J36" i="8"/>
  <c r="I36" i="8"/>
  <c r="R36" i="8" s="1"/>
  <c r="H36" i="8"/>
  <c r="G36" i="8"/>
  <c r="F36" i="8"/>
  <c r="E36" i="8"/>
  <c r="D36" i="8"/>
  <c r="Q35" i="8"/>
  <c r="P35" i="8"/>
  <c r="O35" i="8"/>
  <c r="N35" i="8"/>
  <c r="M35" i="8"/>
  <c r="K35" i="8"/>
  <c r="J35" i="8"/>
  <c r="I35" i="8"/>
  <c r="H35" i="8"/>
  <c r="G35" i="8"/>
  <c r="R35" i="8" s="1"/>
  <c r="F35" i="8"/>
  <c r="E35" i="8"/>
  <c r="D35" i="8"/>
  <c r="Q34" i="8"/>
  <c r="P34" i="8"/>
  <c r="O34" i="8"/>
  <c r="N34" i="8"/>
  <c r="M34" i="8"/>
  <c r="K34" i="8"/>
  <c r="J34" i="8"/>
  <c r="I34" i="8"/>
  <c r="R34" i="8" s="1"/>
  <c r="H34" i="8"/>
  <c r="G34" i="8"/>
  <c r="F34" i="8"/>
  <c r="E34" i="8"/>
  <c r="D34" i="8"/>
  <c r="Q33" i="8"/>
  <c r="P33" i="8"/>
  <c r="O33" i="8"/>
  <c r="N33" i="8"/>
  <c r="M33" i="8"/>
  <c r="K33" i="8"/>
  <c r="J33" i="8"/>
  <c r="I33" i="8"/>
  <c r="H33" i="8"/>
  <c r="G33" i="8"/>
  <c r="R33" i="8" s="1"/>
  <c r="F33" i="8"/>
  <c r="E33" i="8"/>
  <c r="D33" i="8"/>
  <c r="R32" i="8"/>
  <c r="Q32" i="8"/>
  <c r="P32" i="8"/>
  <c r="O32" i="8"/>
  <c r="N32" i="8"/>
  <c r="M32" i="8"/>
  <c r="K32" i="8"/>
  <c r="J32" i="8"/>
  <c r="I32" i="8"/>
  <c r="H32" i="8"/>
  <c r="G32" i="8"/>
  <c r="F32" i="8"/>
  <c r="E32" i="8"/>
  <c r="D32" i="8"/>
  <c r="Q31" i="8"/>
  <c r="P31" i="8"/>
  <c r="O31" i="8"/>
  <c r="N31" i="8"/>
  <c r="M31" i="8"/>
  <c r="K31" i="8"/>
  <c r="J31" i="8"/>
  <c r="I31" i="8"/>
  <c r="H31" i="8"/>
  <c r="G31" i="8"/>
  <c r="R31" i="8" s="1"/>
  <c r="F31" i="8"/>
  <c r="E31" i="8"/>
  <c r="D31" i="8"/>
  <c r="Q30" i="8"/>
  <c r="P30" i="8"/>
  <c r="O30" i="8"/>
  <c r="N30" i="8"/>
  <c r="M30" i="8"/>
  <c r="K30" i="8"/>
  <c r="J30" i="8"/>
  <c r="I30" i="8"/>
  <c r="R30" i="8" s="1"/>
  <c r="H30" i="8"/>
  <c r="G30" i="8"/>
  <c r="F30" i="8"/>
  <c r="E30" i="8"/>
  <c r="D30" i="8"/>
  <c r="Q29" i="8"/>
  <c r="P29" i="8"/>
  <c r="O29" i="8"/>
  <c r="N29" i="8"/>
  <c r="M29" i="8"/>
  <c r="K29" i="8"/>
  <c r="J29" i="8"/>
  <c r="I29" i="8"/>
  <c r="H29" i="8"/>
  <c r="G29" i="8"/>
  <c r="R29" i="8" s="1"/>
  <c r="F29" i="8"/>
  <c r="E29" i="8"/>
  <c r="D29" i="8"/>
  <c r="Q28" i="8"/>
  <c r="P28" i="8"/>
  <c r="O28" i="8"/>
  <c r="N28" i="8"/>
  <c r="M28" i="8"/>
  <c r="K28" i="8"/>
  <c r="J28" i="8"/>
  <c r="I28" i="8"/>
  <c r="R28" i="8" s="1"/>
  <c r="H28" i="8"/>
  <c r="G28" i="8"/>
  <c r="F28" i="8"/>
  <c r="E28" i="8"/>
  <c r="D28" i="8"/>
  <c r="Q27" i="8"/>
  <c r="P27" i="8"/>
  <c r="O27" i="8"/>
  <c r="N27" i="8"/>
  <c r="M27" i="8"/>
  <c r="K27" i="8"/>
  <c r="J27" i="8"/>
  <c r="I27" i="8"/>
  <c r="H27" i="8"/>
  <c r="G27" i="8"/>
  <c r="R27" i="8" s="1"/>
  <c r="F27" i="8"/>
  <c r="E27" i="8"/>
  <c r="D27" i="8"/>
  <c r="Q26" i="8"/>
  <c r="P26" i="8"/>
  <c r="O26" i="8"/>
  <c r="N26" i="8"/>
  <c r="M26" i="8"/>
  <c r="K26" i="8"/>
  <c r="J26" i="8"/>
  <c r="I26" i="8"/>
  <c r="R26" i="8" s="1"/>
  <c r="H26" i="8"/>
  <c r="G26" i="8"/>
  <c r="F26" i="8"/>
  <c r="E26" i="8"/>
  <c r="D26" i="8"/>
  <c r="Q25" i="8"/>
  <c r="P25" i="8"/>
  <c r="O25" i="8"/>
  <c r="N25" i="8"/>
  <c r="M25" i="8"/>
  <c r="K25" i="8"/>
  <c r="J25" i="8"/>
  <c r="I25" i="8"/>
  <c r="H25" i="8"/>
  <c r="G25" i="8"/>
  <c r="R25" i="8" s="1"/>
  <c r="F25" i="8"/>
  <c r="E25" i="8"/>
  <c r="D25" i="8"/>
  <c r="Q24" i="8"/>
  <c r="P24" i="8"/>
  <c r="O24" i="8"/>
  <c r="N24" i="8"/>
  <c r="M24" i="8"/>
  <c r="K24" i="8"/>
  <c r="J24" i="8"/>
  <c r="I24" i="8"/>
  <c r="R24" i="8" s="1"/>
  <c r="H24" i="8"/>
  <c r="G24" i="8"/>
  <c r="F24" i="8"/>
  <c r="E24" i="8"/>
  <c r="D24" i="8"/>
  <c r="Q23" i="8"/>
  <c r="P23" i="8"/>
  <c r="O23" i="8"/>
  <c r="N23" i="8"/>
  <c r="M23" i="8"/>
  <c r="K23" i="8"/>
  <c r="J23" i="8"/>
  <c r="I23" i="8"/>
  <c r="H23" i="8"/>
  <c r="G23" i="8"/>
  <c r="R23" i="8" s="1"/>
  <c r="F23" i="8"/>
  <c r="E23" i="8"/>
  <c r="D23" i="8"/>
  <c r="Q22" i="8"/>
  <c r="P22" i="8"/>
  <c r="O22" i="8"/>
  <c r="N22" i="8"/>
  <c r="M22" i="8"/>
  <c r="K22" i="8"/>
  <c r="J22" i="8"/>
  <c r="I22" i="8"/>
  <c r="R22" i="8" s="1"/>
  <c r="H22" i="8"/>
  <c r="G22" i="8"/>
  <c r="F22" i="8"/>
  <c r="E22" i="8"/>
  <c r="D22" i="8"/>
  <c r="Q21" i="8"/>
  <c r="P21" i="8"/>
  <c r="O21" i="8"/>
  <c r="N21" i="8"/>
  <c r="M21" i="8"/>
  <c r="K21" i="8"/>
  <c r="J21" i="8"/>
  <c r="I21" i="8"/>
  <c r="H21" i="8"/>
  <c r="G21" i="8"/>
  <c r="R21" i="8" s="1"/>
  <c r="F21" i="8"/>
  <c r="E21" i="8"/>
  <c r="D21" i="8"/>
  <c r="Q20" i="8"/>
  <c r="P20" i="8"/>
  <c r="O20" i="8"/>
  <c r="N20" i="8"/>
  <c r="M20" i="8"/>
  <c r="K20" i="8"/>
  <c r="J20" i="8"/>
  <c r="I20" i="8"/>
  <c r="R20" i="8" s="1"/>
  <c r="H20" i="8"/>
  <c r="G20" i="8"/>
  <c r="F20" i="8"/>
  <c r="E20" i="8"/>
  <c r="D20" i="8"/>
  <c r="Q19" i="8"/>
  <c r="P19" i="8"/>
  <c r="O19" i="8"/>
  <c r="N19" i="8"/>
  <c r="M19" i="8"/>
  <c r="K19" i="8"/>
  <c r="J19" i="8"/>
  <c r="I19" i="8"/>
  <c r="H19" i="8"/>
  <c r="G19" i="8"/>
  <c r="R19" i="8" s="1"/>
  <c r="F19" i="8"/>
  <c r="E19" i="8"/>
  <c r="D19" i="8"/>
  <c r="Q18" i="8"/>
  <c r="P18" i="8"/>
  <c r="O18" i="8"/>
  <c r="N18" i="8"/>
  <c r="M18" i="8"/>
  <c r="K18" i="8"/>
  <c r="J18" i="8"/>
  <c r="I18" i="8"/>
  <c r="R18" i="8" s="1"/>
  <c r="H18" i="8"/>
  <c r="G18" i="8"/>
  <c r="F18" i="8"/>
  <c r="E18" i="8"/>
  <c r="D18" i="8"/>
  <c r="Q17" i="8"/>
  <c r="P17" i="8"/>
  <c r="O17" i="8"/>
  <c r="N17" i="8"/>
  <c r="M17" i="8"/>
  <c r="K17" i="8"/>
  <c r="J17" i="8"/>
  <c r="I17" i="8"/>
  <c r="H17" i="8"/>
  <c r="G17" i="8"/>
  <c r="R17" i="8" s="1"/>
  <c r="F17" i="8"/>
  <c r="E17" i="8"/>
  <c r="D17" i="8"/>
  <c r="Q16" i="8"/>
  <c r="P16" i="8"/>
  <c r="O16" i="8"/>
  <c r="N16" i="8"/>
  <c r="M16" i="8"/>
  <c r="K16" i="8"/>
  <c r="J16" i="8"/>
  <c r="I16" i="8"/>
  <c r="R16" i="8" s="1"/>
  <c r="H16" i="8"/>
  <c r="G16" i="8"/>
  <c r="F16" i="8"/>
  <c r="E16" i="8"/>
  <c r="D16" i="8"/>
  <c r="Q15" i="8"/>
  <c r="P15" i="8"/>
  <c r="O15" i="8"/>
  <c r="N15" i="8"/>
  <c r="M15" i="8"/>
  <c r="K15" i="8"/>
  <c r="J15" i="8"/>
  <c r="I15" i="8"/>
  <c r="H15" i="8"/>
  <c r="G15" i="8"/>
  <c r="R15" i="8" s="1"/>
  <c r="F15" i="8"/>
  <c r="E15" i="8"/>
  <c r="D15" i="8"/>
  <c r="Q14" i="8"/>
  <c r="P14" i="8"/>
  <c r="O14" i="8"/>
  <c r="N14" i="8"/>
  <c r="M14" i="8"/>
  <c r="K14" i="8"/>
  <c r="J14" i="8"/>
  <c r="I14" i="8"/>
  <c r="R14" i="8" s="1"/>
  <c r="H14" i="8"/>
  <c r="G14" i="8"/>
  <c r="F14" i="8"/>
  <c r="E14" i="8"/>
  <c r="D14" i="8"/>
  <c r="Q13" i="8"/>
  <c r="P13" i="8"/>
  <c r="O13" i="8"/>
  <c r="N13" i="8"/>
  <c r="M13" i="8"/>
  <c r="K13" i="8"/>
  <c r="J13" i="8"/>
  <c r="I13" i="8"/>
  <c r="H13" i="8"/>
  <c r="G13" i="8"/>
  <c r="R13" i="8" s="1"/>
  <c r="F13" i="8"/>
  <c r="E13" i="8"/>
  <c r="D13" i="8"/>
  <c r="Q12" i="8"/>
  <c r="P12" i="8"/>
  <c r="O12" i="8"/>
  <c r="N12" i="8"/>
  <c r="M12" i="8"/>
  <c r="K12" i="8"/>
  <c r="J12" i="8"/>
  <c r="I12" i="8"/>
  <c r="R12" i="8" s="1"/>
  <c r="H12" i="8"/>
  <c r="G12" i="8"/>
  <c r="F12" i="8"/>
  <c r="E12" i="8"/>
  <c r="D12" i="8"/>
  <c r="Q11" i="8"/>
  <c r="P11" i="8"/>
  <c r="O11" i="8"/>
  <c r="N11" i="8"/>
  <c r="M11" i="8"/>
  <c r="K11" i="8"/>
  <c r="J11" i="8"/>
  <c r="I11" i="8"/>
  <c r="H11" i="8"/>
  <c r="G11" i="8"/>
  <c r="R11" i="8" s="1"/>
  <c r="F11" i="8"/>
  <c r="E11" i="8"/>
  <c r="D11" i="8"/>
  <c r="R10" i="8"/>
  <c r="Q10" i="8"/>
  <c r="P10" i="8"/>
  <c r="O10" i="8"/>
  <c r="N10" i="8"/>
  <c r="M10" i="8"/>
  <c r="K10" i="8"/>
  <c r="J10" i="8"/>
  <c r="I10" i="8"/>
  <c r="H10" i="8"/>
  <c r="G10" i="8"/>
  <c r="F10" i="8"/>
  <c r="E10" i="8"/>
  <c r="D10" i="8"/>
  <c r="R440" i="8" l="1"/>
  <c r="R912" i="8"/>
  <c r="R920" i="8"/>
  <c r="R737" i="8"/>
  <c r="R904" i="8"/>
  <c r="R903" i="8"/>
  <c r="R911" i="8"/>
  <c r="R919" i="8"/>
  <c r="R924" i="8"/>
  <c r="R928" i="8"/>
  <c r="R932" i="8"/>
  <c r="R936" i="8"/>
  <c r="R940" i="8"/>
  <c r="R944" i="8"/>
  <c r="R948" i="8"/>
  <c r="R952" i="8"/>
  <c r="R956" i="8"/>
  <c r="R960" i="8"/>
  <c r="R964" i="8"/>
  <c r="R968" i="8"/>
  <c r="R972" i="8"/>
  <c r="R976" i="8"/>
  <c r="R980" i="8"/>
  <c r="R984" i="8"/>
  <c r="R988" i="8"/>
  <c r="R992" i="8"/>
  <c r="R996" i="8"/>
  <c r="R1000" i="8"/>
  <c r="R1004" i="8"/>
  <c r="R1008" i="8"/>
  <c r="R1012" i="8"/>
  <c r="R1016" i="8"/>
  <c r="R1020" i="8"/>
  <c r="R1024" i="8"/>
  <c r="R1028" i="8"/>
  <c r="R1032" i="8"/>
  <c r="R1036" i="8"/>
  <c r="R1040" i="8"/>
  <c r="R1044" i="8"/>
  <c r="R1048" i="8"/>
  <c r="R1052" i="8"/>
  <c r="R1056" i="8"/>
  <c r="R1060" i="8"/>
  <c r="R1064" i="8"/>
  <c r="R1068" i="8"/>
  <c r="R907" i="8"/>
  <c r="R915" i="8"/>
  <c r="R922" i="8"/>
  <c r="R926" i="8"/>
  <c r="R930" i="8"/>
  <c r="R934" i="8"/>
  <c r="R938" i="8"/>
  <c r="R942" i="8"/>
  <c r="R946" i="8"/>
  <c r="R950" i="8"/>
  <c r="R954" i="8"/>
  <c r="R958" i="8"/>
  <c r="R962" i="8"/>
  <c r="R966" i="8"/>
  <c r="R970" i="8"/>
  <c r="R974" i="8"/>
  <c r="R978" i="8"/>
  <c r="R982" i="8"/>
  <c r="R986" i="8"/>
  <c r="R990" i="8"/>
  <c r="R994" i="8"/>
  <c r="R998" i="8"/>
  <c r="R1002" i="8"/>
  <c r="R1006" i="8"/>
  <c r="R1010" i="8"/>
  <c r="R1014" i="8"/>
  <c r="R1018" i="8"/>
  <c r="R1022" i="8"/>
  <c r="R1026" i="8"/>
  <c r="R1030" i="8"/>
  <c r="R1034" i="8"/>
  <c r="R1038" i="8"/>
  <c r="R1042" i="8"/>
  <c r="R1046" i="8"/>
  <c r="R1050" i="8"/>
  <c r="R1054" i="8"/>
  <c r="R1058" i="8"/>
  <c r="R1062" i="8"/>
  <c r="R1066" i="8"/>
  <c r="R1070" i="8"/>
  <c r="R1072" i="8"/>
  <c r="H1" i="2"/>
  <c r="F1" i="2"/>
  <c r="AX1072" i="15"/>
  <c r="AX1071" i="15"/>
  <c r="AX1070" i="15"/>
  <c r="AX1069" i="15"/>
  <c r="AX1068" i="15"/>
  <c r="AX1067" i="15"/>
  <c r="AX1066" i="15"/>
  <c r="AX1065" i="15"/>
  <c r="AX1064" i="15"/>
  <c r="AX1063" i="15"/>
  <c r="AX1062" i="15"/>
  <c r="AX1061" i="15"/>
  <c r="AX1060" i="15"/>
  <c r="AX1059" i="15"/>
  <c r="AX1058" i="15"/>
  <c r="AX1057" i="15"/>
  <c r="AX1056" i="15"/>
  <c r="AX1055" i="15"/>
  <c r="AX1054" i="15"/>
  <c r="AX1053" i="15"/>
  <c r="AX1052" i="15"/>
  <c r="AX1051" i="15"/>
  <c r="AX1050" i="15"/>
  <c r="AX1049" i="15"/>
  <c r="AX1048" i="15"/>
  <c r="AX1047" i="15"/>
  <c r="AX1046" i="15"/>
  <c r="AX1045" i="15"/>
  <c r="AX1044" i="15"/>
  <c r="AX1043" i="15"/>
  <c r="AX1042" i="15"/>
  <c r="AX1041" i="15"/>
  <c r="AX1040" i="15"/>
  <c r="AX1039" i="15"/>
  <c r="AX1038" i="15"/>
  <c r="AX1037" i="15"/>
  <c r="AX1036" i="15"/>
  <c r="AX1035" i="15"/>
  <c r="AX1034" i="15"/>
  <c r="AX1033" i="15"/>
  <c r="AX1032" i="15"/>
  <c r="AX1031" i="15"/>
  <c r="AX1030" i="15"/>
  <c r="AX1029" i="15"/>
  <c r="AX1028" i="15"/>
  <c r="AX1027" i="15"/>
  <c r="AX1026" i="15"/>
  <c r="AX1025" i="15"/>
  <c r="AX1024" i="15"/>
  <c r="AX1023" i="15"/>
  <c r="AX1022" i="15"/>
  <c r="AX1021" i="15"/>
  <c r="AX1020" i="15"/>
  <c r="AX1019" i="15"/>
  <c r="AX1018" i="15"/>
  <c r="AX1017" i="15"/>
  <c r="AX1016" i="15"/>
  <c r="AX1015" i="15"/>
  <c r="AX1014" i="15"/>
  <c r="AX1013" i="15"/>
  <c r="AX1012" i="15"/>
  <c r="AX1011" i="15"/>
  <c r="AX1010" i="15"/>
  <c r="AX1009" i="15"/>
  <c r="AX1008" i="15"/>
  <c r="AX1007" i="15"/>
  <c r="AX1006" i="15"/>
  <c r="AX1005" i="15"/>
  <c r="AX1004" i="15"/>
  <c r="AX1003" i="15"/>
  <c r="AX1002" i="15"/>
  <c r="AX1001" i="15"/>
  <c r="AX1000" i="15"/>
  <c r="AX999" i="15"/>
  <c r="AX998" i="15"/>
  <c r="AX997" i="15"/>
  <c r="AX996" i="15"/>
  <c r="AX995" i="15"/>
  <c r="AX994" i="15"/>
  <c r="AX993" i="15"/>
  <c r="AX992" i="15"/>
  <c r="AX991" i="15"/>
  <c r="AX990" i="15"/>
  <c r="AX989" i="15"/>
  <c r="AX988" i="15"/>
  <c r="AX987" i="15"/>
  <c r="AX986" i="15"/>
  <c r="AX985" i="15"/>
  <c r="AX984" i="15"/>
  <c r="AX983" i="15"/>
  <c r="AX982" i="15"/>
  <c r="AX981" i="15"/>
  <c r="AX980" i="15"/>
  <c r="AX979" i="15"/>
  <c r="AX978" i="15"/>
  <c r="AX977" i="15"/>
  <c r="AX976" i="15"/>
  <c r="AX975" i="15"/>
  <c r="AX974" i="15"/>
  <c r="AX973" i="15"/>
  <c r="AX972" i="15"/>
  <c r="AX971" i="15"/>
  <c r="AX970" i="15"/>
  <c r="AX969" i="15"/>
  <c r="AX968" i="15"/>
  <c r="AX967" i="15"/>
  <c r="AX966" i="15"/>
  <c r="AX965" i="15"/>
  <c r="AX964" i="15"/>
  <c r="AX963" i="15"/>
  <c r="AX962" i="15"/>
  <c r="AX961" i="15"/>
  <c r="AX960" i="15"/>
  <c r="AX959" i="15"/>
  <c r="AX958" i="15"/>
  <c r="AX957" i="15"/>
  <c r="AX956" i="15"/>
  <c r="AX955" i="15"/>
  <c r="AX954" i="15"/>
  <c r="AX953" i="15"/>
  <c r="AX952" i="15"/>
  <c r="AX951" i="15"/>
  <c r="AX950" i="15"/>
  <c r="AX949" i="15"/>
  <c r="AX948" i="15"/>
  <c r="AX947" i="15"/>
  <c r="AX946" i="15"/>
  <c r="AX945" i="15"/>
  <c r="AX944" i="15"/>
  <c r="AX943" i="15"/>
  <c r="AX942" i="15"/>
  <c r="AX941" i="15"/>
  <c r="AX940" i="15"/>
  <c r="AX939" i="15"/>
  <c r="AX938" i="15"/>
  <c r="AX937" i="15"/>
  <c r="AX936" i="15"/>
  <c r="AX935" i="15"/>
  <c r="AX934" i="15"/>
  <c r="AX933" i="15"/>
  <c r="AX932" i="15"/>
  <c r="AX931" i="15"/>
  <c r="AX930" i="15"/>
  <c r="AX929" i="15"/>
  <c r="AX928" i="15"/>
  <c r="AX927" i="15"/>
  <c r="AX926" i="15"/>
  <c r="AX925" i="15"/>
  <c r="AX924" i="15"/>
  <c r="AX923" i="15"/>
  <c r="AX922" i="15"/>
  <c r="AX921" i="15"/>
  <c r="AX920" i="15"/>
  <c r="AX919" i="15"/>
  <c r="AX918" i="15"/>
  <c r="AX917" i="15"/>
  <c r="AX916" i="15"/>
  <c r="AX915" i="15"/>
  <c r="AX914" i="15"/>
  <c r="AX913" i="15"/>
  <c r="AX912" i="15"/>
  <c r="AX911" i="15"/>
  <c r="AX910" i="15"/>
  <c r="AX909" i="15"/>
  <c r="AX908" i="15"/>
  <c r="AX907" i="15"/>
  <c r="AX906" i="15"/>
  <c r="AX905" i="15"/>
  <c r="AX904" i="15"/>
  <c r="AX903" i="15"/>
  <c r="AX902" i="15"/>
  <c r="AX901" i="15"/>
  <c r="AX900" i="15"/>
  <c r="AX899" i="15"/>
  <c r="AX898" i="15"/>
  <c r="AX897" i="15"/>
  <c r="AX896" i="15"/>
  <c r="AX895" i="15"/>
  <c r="AX894" i="15"/>
  <c r="AX893" i="15"/>
  <c r="AX892" i="15"/>
  <c r="AX891" i="15"/>
  <c r="AX890" i="15"/>
  <c r="AX889" i="15"/>
  <c r="AX888" i="15"/>
  <c r="AX887" i="15"/>
  <c r="AX886" i="15"/>
  <c r="AX885" i="15"/>
  <c r="AX884" i="15"/>
  <c r="AX883" i="15"/>
  <c r="AX882" i="15"/>
  <c r="AX881" i="15"/>
  <c r="AX880" i="15"/>
  <c r="AX879" i="15"/>
  <c r="AX878" i="15"/>
  <c r="AX877" i="15"/>
  <c r="AX876" i="15"/>
  <c r="AX875" i="15"/>
  <c r="AX874" i="15"/>
  <c r="AX873" i="15"/>
  <c r="AX872" i="15"/>
  <c r="AX871" i="15"/>
  <c r="AX870" i="15"/>
  <c r="AX869" i="15"/>
  <c r="AX868" i="15"/>
  <c r="AX867" i="15"/>
  <c r="AX866" i="15"/>
  <c r="AX865" i="15"/>
  <c r="AX864" i="15"/>
  <c r="AX863" i="15"/>
  <c r="AX862" i="15"/>
  <c r="AX861" i="15"/>
  <c r="AX860" i="15"/>
  <c r="AX859" i="15"/>
  <c r="AX858" i="15"/>
  <c r="AX857" i="15"/>
  <c r="AX856" i="15"/>
  <c r="AX855" i="15"/>
  <c r="AX854" i="15"/>
  <c r="AX853" i="15"/>
  <c r="AX852" i="15"/>
  <c r="AX851" i="15"/>
  <c r="AX850" i="15"/>
  <c r="AX849" i="15"/>
  <c r="AX848" i="15"/>
  <c r="AX847" i="15"/>
  <c r="AX846" i="15"/>
  <c r="AX845" i="15"/>
  <c r="AX844" i="15"/>
  <c r="AX843" i="15"/>
  <c r="AX842" i="15"/>
  <c r="AX841" i="15"/>
  <c r="AX840" i="15"/>
  <c r="AX839" i="15"/>
  <c r="AX838" i="15"/>
  <c r="AX837" i="15"/>
  <c r="AX836" i="15"/>
  <c r="AX835" i="15"/>
  <c r="AX834" i="15"/>
  <c r="AX833" i="15"/>
  <c r="AX832" i="15"/>
  <c r="AX831" i="15"/>
  <c r="AX830" i="15"/>
  <c r="AX829" i="15"/>
  <c r="AX828" i="15"/>
  <c r="AX827" i="15"/>
  <c r="AX826" i="15"/>
  <c r="AX825" i="15"/>
  <c r="AX824" i="15"/>
  <c r="AX823" i="15"/>
  <c r="AX822" i="15"/>
  <c r="AX821" i="15"/>
  <c r="AX820" i="15"/>
  <c r="AX819" i="15"/>
  <c r="AX818" i="15"/>
  <c r="AX817" i="15"/>
  <c r="AX816" i="15"/>
  <c r="AX815" i="15"/>
  <c r="AX814" i="15"/>
  <c r="AX813" i="15"/>
  <c r="AX812" i="15"/>
  <c r="AX811" i="15"/>
  <c r="AX810" i="15"/>
  <c r="AX809" i="15"/>
  <c r="AX808" i="15"/>
  <c r="AX807" i="15"/>
  <c r="AX806" i="15"/>
  <c r="AX805" i="15"/>
  <c r="AX804" i="15"/>
  <c r="AX803" i="15"/>
  <c r="AX802" i="15"/>
  <c r="AX801" i="15"/>
  <c r="AX800" i="15"/>
  <c r="AX799" i="15"/>
  <c r="AX798" i="15"/>
  <c r="AX797" i="15"/>
  <c r="AX796" i="15"/>
  <c r="AX795" i="15"/>
  <c r="AX794" i="15"/>
  <c r="AX793" i="15"/>
  <c r="AX792" i="15"/>
  <c r="AX791" i="15"/>
  <c r="AX790" i="15"/>
  <c r="AX789" i="15"/>
  <c r="AX788" i="15"/>
  <c r="AX787" i="15"/>
  <c r="AX786" i="15"/>
  <c r="AX785" i="15"/>
  <c r="AX784" i="15"/>
  <c r="AX783" i="15"/>
  <c r="AX782" i="15"/>
  <c r="AX781" i="15"/>
  <c r="AX780" i="15"/>
  <c r="AX779" i="15"/>
  <c r="AX778" i="15"/>
  <c r="AX777" i="15"/>
  <c r="AX776" i="15"/>
  <c r="AX775" i="15"/>
  <c r="AX774" i="15"/>
  <c r="AX773" i="15"/>
  <c r="AX772" i="15"/>
  <c r="AX771" i="15"/>
  <c r="AX770" i="15"/>
  <c r="AX769" i="15"/>
  <c r="AX768" i="15"/>
  <c r="AX767" i="15"/>
  <c r="AX766" i="15"/>
  <c r="AX765" i="15"/>
  <c r="AX764" i="15"/>
  <c r="AX763" i="15"/>
  <c r="AX762" i="15"/>
  <c r="AX761" i="15"/>
  <c r="AX760" i="15"/>
  <c r="AX759" i="15"/>
  <c r="AX758" i="15"/>
  <c r="AX757" i="15"/>
  <c r="AX756" i="15"/>
  <c r="AX755" i="15"/>
  <c r="AX754" i="15"/>
  <c r="AX753" i="15"/>
  <c r="AX752" i="15"/>
  <c r="AX751" i="15"/>
  <c r="AX750" i="15"/>
  <c r="AX749" i="15"/>
  <c r="AX748" i="15"/>
  <c r="AX747" i="15"/>
  <c r="AX746" i="15"/>
  <c r="AX745" i="15"/>
  <c r="AX744" i="15"/>
  <c r="AX743" i="15"/>
  <c r="AX742" i="15"/>
  <c r="AX741" i="15"/>
  <c r="AX740" i="15"/>
  <c r="AX739" i="15"/>
  <c r="AX738" i="15"/>
  <c r="AX737" i="15"/>
  <c r="AX736" i="15"/>
  <c r="AX735" i="15"/>
  <c r="AX734" i="15"/>
  <c r="AX733" i="15"/>
  <c r="AX732" i="15"/>
  <c r="AX731" i="15"/>
  <c r="AX730" i="15"/>
  <c r="AX729" i="15"/>
  <c r="AX728" i="15"/>
  <c r="AX727" i="15"/>
  <c r="AX726" i="15"/>
  <c r="AX725" i="15"/>
  <c r="AX724" i="15"/>
  <c r="AX723" i="15"/>
  <c r="AX722" i="15"/>
  <c r="AX721" i="15"/>
  <c r="AX720" i="15"/>
  <c r="AX719" i="15"/>
  <c r="AX718" i="15"/>
  <c r="AX717" i="15"/>
  <c r="AX716" i="15"/>
  <c r="AX715" i="15"/>
  <c r="AX714" i="15"/>
  <c r="AX713" i="15"/>
  <c r="AX712" i="15"/>
  <c r="AX711" i="15"/>
  <c r="AX710" i="15"/>
  <c r="AX709" i="15"/>
  <c r="AX708" i="15"/>
  <c r="AX707" i="15"/>
  <c r="AX706" i="15"/>
  <c r="AX705" i="15"/>
  <c r="AX704" i="15"/>
  <c r="AX703" i="15"/>
  <c r="AX702" i="15"/>
  <c r="AX701" i="15"/>
  <c r="AX700" i="15"/>
  <c r="AX699" i="15"/>
  <c r="AX698" i="15"/>
  <c r="AX697" i="15"/>
  <c r="AX696" i="15"/>
  <c r="AX695" i="15"/>
  <c r="AX694" i="15"/>
  <c r="AX693" i="15"/>
  <c r="AX692" i="15"/>
  <c r="AX691" i="15"/>
  <c r="AX690" i="15"/>
  <c r="AX689" i="15"/>
  <c r="AX688" i="15"/>
  <c r="AX687" i="15"/>
  <c r="AX686" i="15"/>
  <c r="AX685" i="15"/>
  <c r="AX684" i="15"/>
  <c r="AX683" i="15"/>
  <c r="AX682" i="15"/>
  <c r="AX681" i="15"/>
  <c r="AX680" i="15"/>
  <c r="AX679" i="15"/>
  <c r="AX678" i="15"/>
  <c r="AX677" i="15"/>
  <c r="AX676" i="15"/>
  <c r="AX675" i="15"/>
  <c r="AX674" i="15"/>
  <c r="AX673" i="15"/>
  <c r="AX672" i="15"/>
  <c r="AX671" i="15"/>
  <c r="AX670" i="15"/>
  <c r="AX669" i="15"/>
  <c r="AX668" i="15"/>
  <c r="AX667" i="15"/>
  <c r="AX666" i="15"/>
  <c r="AX665" i="15"/>
  <c r="AX664" i="15"/>
  <c r="AX663" i="15"/>
  <c r="AX662" i="15"/>
  <c r="AX661" i="15"/>
  <c r="AX660" i="15"/>
  <c r="AX659" i="15"/>
  <c r="AX658" i="15"/>
  <c r="AX657" i="15"/>
  <c r="AX656" i="15"/>
  <c r="AX655" i="15"/>
  <c r="AX654" i="15"/>
  <c r="AX653" i="15"/>
  <c r="AX652" i="15"/>
  <c r="AX651" i="15"/>
  <c r="AX650" i="15"/>
  <c r="AX649" i="15"/>
  <c r="AX648" i="15"/>
  <c r="AX647" i="15"/>
  <c r="AX646" i="15"/>
  <c r="AX645" i="15"/>
  <c r="AX644" i="15"/>
  <c r="AX643" i="15"/>
  <c r="AX642" i="15"/>
  <c r="AX641" i="15"/>
  <c r="AX640" i="15"/>
  <c r="AX639" i="15"/>
  <c r="AX638" i="15"/>
  <c r="AX637" i="15"/>
  <c r="AX636" i="15"/>
  <c r="AX635" i="15"/>
  <c r="AX634" i="15"/>
  <c r="AX633" i="15"/>
  <c r="AX632" i="15"/>
  <c r="AX631" i="15"/>
  <c r="AX630" i="15"/>
  <c r="AX629" i="15"/>
  <c r="AX628" i="15"/>
  <c r="AX627" i="15"/>
  <c r="AX626" i="15"/>
  <c r="AX625" i="15"/>
  <c r="AX624" i="15"/>
  <c r="AX623" i="15"/>
  <c r="AX622" i="15"/>
  <c r="AX621" i="15"/>
  <c r="AX620" i="15"/>
  <c r="AX619" i="15"/>
  <c r="AX618" i="15"/>
  <c r="AX617" i="15"/>
  <c r="AX616" i="15"/>
  <c r="AX615" i="15"/>
  <c r="AX614" i="15"/>
  <c r="AX613" i="15"/>
  <c r="AX612" i="15"/>
  <c r="AX611" i="15"/>
  <c r="AX610" i="15"/>
  <c r="AX609" i="15"/>
  <c r="AX608" i="15"/>
  <c r="AX607" i="15"/>
  <c r="AX606" i="15"/>
  <c r="AX605" i="15"/>
  <c r="AX604" i="15"/>
  <c r="AX603" i="15"/>
  <c r="AX602" i="15"/>
  <c r="AX601" i="15"/>
  <c r="AX600" i="15"/>
  <c r="AX599" i="15"/>
  <c r="AX598" i="15"/>
  <c r="AX597" i="15"/>
  <c r="AX596" i="15"/>
  <c r="AX595" i="15"/>
  <c r="AX594" i="15"/>
  <c r="AX593" i="15"/>
  <c r="AX592" i="15"/>
  <c r="AX591" i="15"/>
  <c r="AX590" i="15"/>
  <c r="AX589" i="15"/>
  <c r="AX588" i="15"/>
  <c r="AX587" i="15"/>
  <c r="AX586" i="15"/>
  <c r="AX585" i="15"/>
  <c r="AX584" i="15"/>
  <c r="AX583" i="15"/>
  <c r="AX582" i="15"/>
  <c r="AX581" i="15"/>
  <c r="AX580" i="15"/>
  <c r="AX579" i="15"/>
  <c r="AX578" i="15"/>
  <c r="AX577" i="15"/>
  <c r="AX576" i="15"/>
  <c r="AX575" i="15"/>
  <c r="AX574" i="15"/>
  <c r="AX573" i="15"/>
  <c r="AX572" i="15"/>
  <c r="AX571" i="15"/>
  <c r="AX570" i="15"/>
  <c r="AX569" i="15"/>
  <c r="AX568" i="15"/>
  <c r="AX567" i="15"/>
  <c r="AX566" i="15"/>
  <c r="AX565" i="15"/>
  <c r="AX564" i="15"/>
  <c r="AX563" i="15"/>
  <c r="AX562" i="15"/>
  <c r="AX561" i="15"/>
  <c r="AX560" i="15"/>
  <c r="AX559" i="15"/>
  <c r="AX558" i="15"/>
  <c r="AX557" i="15"/>
  <c r="AX556" i="15"/>
  <c r="AX555" i="15"/>
  <c r="AX554" i="15"/>
  <c r="AX553" i="15"/>
  <c r="AX552" i="15"/>
  <c r="AX551" i="15"/>
  <c r="AX550" i="15"/>
  <c r="AX549" i="15"/>
  <c r="AX548" i="15"/>
  <c r="AX547" i="15"/>
  <c r="AX546" i="15"/>
  <c r="AX545" i="15"/>
  <c r="AX544" i="15"/>
  <c r="AX543" i="15"/>
  <c r="AX542" i="15"/>
  <c r="AX541" i="15"/>
  <c r="AX540" i="15"/>
  <c r="AX539" i="15"/>
  <c r="AX538" i="15"/>
  <c r="AX537" i="15"/>
  <c r="AX536" i="15"/>
  <c r="AX535" i="15"/>
  <c r="AX534" i="15"/>
  <c r="AX533" i="15"/>
  <c r="AX532" i="15"/>
  <c r="AX531" i="15"/>
  <c r="AX530" i="15"/>
  <c r="AX529" i="15"/>
  <c r="AX528" i="15"/>
  <c r="AX527" i="15"/>
  <c r="AX526" i="15"/>
  <c r="AX525" i="15"/>
  <c r="AX524" i="15"/>
  <c r="AX523" i="15"/>
  <c r="AX522" i="15"/>
  <c r="AX521" i="15"/>
  <c r="AX520" i="15"/>
  <c r="AX519" i="15"/>
  <c r="AX518" i="15"/>
  <c r="AX517" i="15"/>
  <c r="AX516" i="15"/>
  <c r="AX515" i="15"/>
  <c r="AX514" i="15"/>
  <c r="AX513" i="15"/>
  <c r="AX512" i="15"/>
  <c r="AX511" i="15"/>
  <c r="AX510" i="15"/>
  <c r="AX509" i="15"/>
  <c r="AX508" i="15"/>
  <c r="AX507" i="15"/>
  <c r="AX506" i="15"/>
  <c r="AX505" i="15"/>
  <c r="AX504" i="15"/>
  <c r="AX503" i="15"/>
  <c r="AX502" i="15"/>
  <c r="AX501" i="15"/>
  <c r="AX500" i="15"/>
  <c r="AX499" i="15"/>
  <c r="AX498" i="15"/>
  <c r="AX497" i="15"/>
  <c r="AX496" i="15"/>
  <c r="AX495" i="15"/>
  <c r="AX494" i="15"/>
  <c r="AX493" i="15"/>
  <c r="AX492" i="15"/>
  <c r="AX491" i="15"/>
  <c r="AX490" i="15"/>
  <c r="AX489" i="15"/>
  <c r="AX488" i="15"/>
  <c r="AX487" i="15"/>
  <c r="AX486" i="15"/>
  <c r="AX485" i="15"/>
  <c r="AX484" i="15"/>
  <c r="AX483" i="15"/>
  <c r="AX482" i="15"/>
  <c r="AX481" i="15"/>
  <c r="AX480" i="15"/>
  <c r="AX479" i="15"/>
  <c r="AX478" i="15"/>
  <c r="AX477" i="15"/>
  <c r="AX476" i="15"/>
  <c r="AX475" i="15"/>
  <c r="AX474" i="15"/>
  <c r="AX473" i="15"/>
  <c r="AX472" i="15"/>
  <c r="AX471" i="15"/>
  <c r="AX470" i="15"/>
  <c r="AX469" i="15"/>
  <c r="AX468" i="15"/>
  <c r="AX467" i="15"/>
  <c r="AX466" i="15"/>
  <c r="AX465" i="15"/>
  <c r="AX464" i="15"/>
  <c r="AX463" i="15"/>
  <c r="AX462" i="15"/>
  <c r="AX461" i="15"/>
  <c r="AX460" i="15"/>
  <c r="AX459" i="15"/>
  <c r="AX458" i="15"/>
  <c r="AX457" i="15"/>
  <c r="AX456" i="15"/>
  <c r="AX455" i="15"/>
  <c r="AX454" i="15"/>
  <c r="AX453" i="15"/>
  <c r="AX452" i="15"/>
  <c r="AX451" i="15"/>
  <c r="AX450" i="15"/>
  <c r="AX449" i="15"/>
  <c r="AX448" i="15"/>
  <c r="AX447" i="15"/>
  <c r="AX446" i="15"/>
  <c r="AX445" i="15"/>
  <c r="AX444" i="15"/>
  <c r="AX443" i="15"/>
  <c r="AX442" i="15"/>
  <c r="AX441" i="15"/>
  <c r="AX440" i="15"/>
  <c r="AX439" i="15"/>
  <c r="AX438" i="15"/>
  <c r="AX437" i="15"/>
  <c r="AX436" i="15"/>
  <c r="AX435" i="15"/>
  <c r="AX434" i="15"/>
  <c r="AX433" i="15"/>
  <c r="AX432" i="15"/>
  <c r="AX431" i="15"/>
  <c r="AX430" i="15"/>
  <c r="AX429" i="15"/>
  <c r="AX428" i="15"/>
  <c r="AX427" i="15"/>
  <c r="AX426" i="15"/>
  <c r="AX425" i="15"/>
  <c r="AX424" i="15"/>
  <c r="AX423" i="15"/>
  <c r="AX422" i="15"/>
  <c r="AX421" i="15"/>
  <c r="AX420" i="15"/>
  <c r="AX419" i="15"/>
  <c r="AX418" i="15"/>
  <c r="AX417" i="15"/>
  <c r="AX416" i="15"/>
  <c r="AX415" i="15"/>
  <c r="AX414" i="15"/>
  <c r="AX413" i="15"/>
  <c r="AX412" i="15"/>
  <c r="AX411" i="15"/>
  <c r="AX410" i="15"/>
  <c r="AX409" i="15"/>
  <c r="AX408" i="15"/>
  <c r="AX407" i="15"/>
  <c r="AX406" i="15"/>
  <c r="AX405" i="15"/>
  <c r="AX404" i="15"/>
  <c r="AX403" i="15"/>
  <c r="AX402" i="15"/>
  <c r="AX401" i="15"/>
  <c r="AX400" i="15"/>
  <c r="AX399" i="15"/>
  <c r="AX398" i="15"/>
  <c r="AX397" i="15"/>
  <c r="AX396" i="15"/>
  <c r="AX395" i="15"/>
  <c r="AX394" i="15"/>
  <c r="AX393" i="15"/>
  <c r="AX392" i="15"/>
  <c r="AX391" i="15"/>
  <c r="AX390" i="15"/>
  <c r="AX389" i="15"/>
  <c r="AX388" i="15"/>
  <c r="AX387" i="15"/>
  <c r="AX386" i="15"/>
  <c r="AX385" i="15"/>
  <c r="AX384" i="15"/>
  <c r="AX383" i="15"/>
  <c r="AX382" i="15"/>
  <c r="AX381" i="15"/>
  <c r="AX380" i="15"/>
  <c r="AX379" i="15"/>
  <c r="AX378" i="15"/>
  <c r="AX377" i="15"/>
  <c r="AX376" i="15"/>
  <c r="AX375" i="15"/>
  <c r="AX374" i="15"/>
  <c r="AX373" i="15"/>
  <c r="AX372" i="15"/>
  <c r="AX371" i="15"/>
  <c r="AX370" i="15"/>
  <c r="AX369" i="15"/>
  <c r="AX368" i="15"/>
  <c r="AX367" i="15"/>
  <c r="AX366" i="15"/>
  <c r="AX365" i="15"/>
  <c r="AX364" i="15"/>
  <c r="AX363" i="15"/>
  <c r="AX362" i="15"/>
  <c r="AX361" i="15"/>
  <c r="AX360" i="15"/>
  <c r="AX359" i="15"/>
  <c r="AX358" i="15"/>
  <c r="AX357" i="15"/>
  <c r="AX356" i="15"/>
  <c r="AX355" i="15"/>
  <c r="AX354" i="15"/>
  <c r="AX353" i="15"/>
  <c r="AX352" i="15"/>
  <c r="AX351" i="15"/>
  <c r="AX350" i="15"/>
  <c r="AX349" i="15"/>
  <c r="AX348" i="15"/>
  <c r="AX347" i="15"/>
  <c r="AX346" i="15"/>
  <c r="AX345" i="15"/>
  <c r="AX344" i="15"/>
  <c r="AX343" i="15"/>
  <c r="AX342" i="15"/>
  <c r="AX341" i="15"/>
  <c r="AX340" i="15"/>
  <c r="AX339" i="15"/>
  <c r="AX338" i="15"/>
  <c r="AX337" i="15"/>
  <c r="AX336" i="15"/>
  <c r="AX335" i="15"/>
  <c r="AX334" i="15"/>
  <c r="AX333" i="15"/>
  <c r="AX332" i="15"/>
  <c r="AX331" i="15"/>
  <c r="AX330" i="15"/>
  <c r="AX329" i="15"/>
  <c r="AX328" i="15"/>
  <c r="AX327" i="15"/>
  <c r="AX326" i="15"/>
  <c r="AX325" i="15"/>
  <c r="AX324" i="15"/>
  <c r="AX323" i="15"/>
  <c r="AX322" i="15"/>
  <c r="AX321" i="15"/>
  <c r="AX320" i="15"/>
  <c r="AX319" i="15"/>
  <c r="AX318" i="15"/>
  <c r="AX317" i="15"/>
  <c r="AX316" i="15"/>
  <c r="AX315" i="15"/>
  <c r="AX314" i="15"/>
  <c r="AX313" i="15"/>
  <c r="AX312" i="15"/>
  <c r="AX311" i="15"/>
  <c r="AX310" i="15"/>
  <c r="AX309" i="15"/>
  <c r="AX308" i="15"/>
  <c r="AX307" i="15"/>
  <c r="AX306" i="15"/>
  <c r="AX305" i="15"/>
  <c r="AX304" i="15"/>
  <c r="AX303" i="15"/>
  <c r="AX302" i="15"/>
  <c r="AX301" i="15"/>
  <c r="AX300" i="15"/>
  <c r="AX299" i="15"/>
  <c r="AX298" i="15"/>
  <c r="AX297" i="15"/>
  <c r="AX296" i="15"/>
  <c r="AX295" i="15"/>
  <c r="AX294" i="15"/>
  <c r="AX293" i="15"/>
  <c r="AX292" i="15"/>
  <c r="AX291" i="15"/>
  <c r="AX290" i="15"/>
  <c r="AX289" i="15"/>
  <c r="AX288" i="15"/>
  <c r="AX287" i="15"/>
  <c r="AX286" i="15"/>
  <c r="AX285" i="15"/>
  <c r="AX284" i="15"/>
  <c r="AX283" i="15"/>
  <c r="AX282" i="15"/>
  <c r="AX281" i="15"/>
  <c r="AX280" i="15"/>
  <c r="AX279" i="15"/>
  <c r="AX278" i="15"/>
  <c r="AX277" i="15"/>
  <c r="AX276" i="15"/>
  <c r="AX275" i="15"/>
  <c r="AX274" i="15"/>
  <c r="AX273" i="15"/>
  <c r="AX272" i="15"/>
  <c r="AX271" i="15"/>
  <c r="AX270" i="15"/>
  <c r="AX269" i="15"/>
  <c r="AX268" i="15"/>
  <c r="AX267" i="15"/>
  <c r="AX266" i="15"/>
  <c r="AX265" i="15"/>
  <c r="AX264" i="15"/>
  <c r="AX263" i="15"/>
  <c r="AX262" i="15"/>
  <c r="AX261" i="15"/>
  <c r="AX260" i="15"/>
  <c r="AX259" i="15"/>
  <c r="AX258" i="15"/>
  <c r="AX257" i="15"/>
  <c r="AX256" i="15"/>
  <c r="AX255" i="15"/>
  <c r="AX254" i="15"/>
  <c r="AX253" i="15"/>
  <c r="AX252" i="15"/>
  <c r="AX251" i="15"/>
  <c r="AX250" i="15"/>
  <c r="AX249" i="15"/>
  <c r="AX248" i="15"/>
  <c r="AX247" i="15"/>
  <c r="AX246" i="15"/>
  <c r="AX245" i="15"/>
  <c r="AX244" i="15"/>
  <c r="AX243" i="15"/>
  <c r="AX242" i="15"/>
  <c r="AX241" i="15"/>
  <c r="AX240" i="15"/>
  <c r="AX239" i="15"/>
  <c r="AX238" i="15"/>
  <c r="AX237" i="15"/>
  <c r="AX236" i="15"/>
  <c r="AX235" i="15"/>
  <c r="AX234" i="15"/>
  <c r="AX233" i="15"/>
  <c r="AX232" i="15"/>
  <c r="AX231" i="15"/>
  <c r="AX230" i="15"/>
  <c r="AX229" i="15"/>
  <c r="AX228" i="15"/>
  <c r="AX227" i="15"/>
  <c r="AX226" i="15"/>
  <c r="AX225" i="15"/>
  <c r="AX224" i="15"/>
  <c r="AX223" i="15"/>
  <c r="AX222" i="15"/>
  <c r="AX221" i="15"/>
  <c r="AX220" i="15"/>
  <c r="AX219" i="15"/>
  <c r="AX218" i="15"/>
  <c r="AX217" i="15"/>
  <c r="AX216" i="15"/>
  <c r="AX215" i="15"/>
  <c r="AX214" i="15"/>
  <c r="AX213" i="15"/>
  <c r="AX212" i="15"/>
  <c r="AX211" i="15"/>
  <c r="AX210" i="15"/>
  <c r="AX209" i="15"/>
  <c r="AX208" i="15"/>
  <c r="AX207" i="15"/>
  <c r="AX206" i="15"/>
  <c r="AX205" i="15"/>
  <c r="AX204" i="15"/>
  <c r="AX203" i="15"/>
  <c r="AX202" i="15"/>
  <c r="AX201" i="15"/>
  <c r="AX200" i="15"/>
  <c r="AX199" i="15"/>
  <c r="AX198" i="15"/>
  <c r="AX197" i="15"/>
  <c r="AX196" i="15"/>
  <c r="AX195" i="15"/>
  <c r="AX194" i="15"/>
  <c r="AX193" i="15"/>
  <c r="AX192" i="15"/>
  <c r="AX191" i="15"/>
  <c r="AX190" i="15"/>
  <c r="AX189" i="15"/>
  <c r="AX188" i="15"/>
  <c r="AX187" i="15"/>
  <c r="AX186" i="15"/>
  <c r="AX185" i="15"/>
  <c r="AX184" i="15"/>
  <c r="AX183" i="15"/>
  <c r="AX182" i="15"/>
  <c r="AX181" i="15"/>
  <c r="AX180" i="15"/>
  <c r="AX179" i="15"/>
  <c r="AX178" i="15"/>
  <c r="AX177" i="15"/>
  <c r="AX176" i="15"/>
  <c r="AX175" i="15"/>
  <c r="AX174" i="15"/>
  <c r="AX173" i="15"/>
  <c r="AX172" i="15"/>
  <c r="AX171" i="15"/>
  <c r="AX170" i="15"/>
  <c r="AX169" i="15"/>
  <c r="AX168" i="15"/>
  <c r="AX167" i="15"/>
  <c r="AX166" i="15"/>
  <c r="AX165" i="15"/>
  <c r="AX164" i="15"/>
  <c r="AX163" i="15"/>
  <c r="AX162" i="15"/>
  <c r="AX161" i="15"/>
  <c r="AX160" i="15"/>
  <c r="AX159" i="15"/>
  <c r="AX158" i="15"/>
  <c r="AX157" i="15"/>
  <c r="AX156" i="15"/>
  <c r="AX155" i="15"/>
  <c r="AX154" i="15"/>
  <c r="AX153" i="15"/>
  <c r="AX152" i="15"/>
  <c r="AX151" i="15"/>
  <c r="AX150" i="15"/>
  <c r="AX149" i="15"/>
  <c r="AX148" i="15"/>
  <c r="AX147" i="15"/>
  <c r="AX146" i="15"/>
  <c r="AX145" i="15"/>
  <c r="AX144" i="15"/>
  <c r="AX143" i="15"/>
  <c r="AX142" i="15"/>
  <c r="AX141" i="15"/>
  <c r="AX140" i="15"/>
  <c r="AX139" i="15"/>
  <c r="AX138" i="15"/>
  <c r="AX137" i="15"/>
  <c r="AX136" i="15"/>
  <c r="AX135" i="15"/>
  <c r="AX134" i="15"/>
  <c r="AX133" i="15"/>
  <c r="AX132" i="15"/>
  <c r="AX131" i="15"/>
  <c r="AX130" i="15"/>
  <c r="AX129" i="15"/>
  <c r="AX128" i="15"/>
  <c r="AX127" i="15"/>
  <c r="AX126" i="15"/>
  <c r="AX125" i="15"/>
  <c r="AX124" i="15"/>
  <c r="AX123" i="15"/>
  <c r="AX122" i="15"/>
  <c r="AX121" i="15"/>
  <c r="AX120" i="15"/>
  <c r="AX119" i="15"/>
  <c r="AX118" i="15"/>
  <c r="AX117" i="15"/>
  <c r="AX116" i="15"/>
  <c r="AX115" i="15"/>
  <c r="AX114" i="15"/>
  <c r="AX113" i="15"/>
  <c r="AX112" i="15"/>
  <c r="AX111" i="15"/>
  <c r="AX110" i="15"/>
  <c r="AX109" i="15"/>
  <c r="AX108" i="15"/>
  <c r="AX107" i="15"/>
  <c r="AX106" i="15"/>
  <c r="AX105" i="15"/>
  <c r="AX104" i="15"/>
  <c r="AX103" i="15"/>
  <c r="AX102" i="15"/>
  <c r="AX101" i="15"/>
  <c r="AX100" i="15"/>
  <c r="AX99" i="15"/>
  <c r="AX98" i="15"/>
  <c r="AX97" i="15"/>
  <c r="AX96" i="15"/>
  <c r="AX95" i="15"/>
  <c r="AX94" i="15"/>
  <c r="AX93" i="15"/>
  <c r="AX92" i="15"/>
  <c r="AX91" i="15"/>
  <c r="AX90" i="15"/>
  <c r="AX89" i="15"/>
  <c r="AX88" i="15"/>
  <c r="AX87" i="15"/>
  <c r="AX86" i="15"/>
  <c r="AX85" i="15"/>
  <c r="AX84" i="15"/>
  <c r="AX83" i="15"/>
  <c r="AX82" i="15"/>
  <c r="AX81" i="15"/>
  <c r="AX80" i="15"/>
  <c r="AX79" i="15"/>
  <c r="AX78" i="15"/>
  <c r="AX77" i="15"/>
  <c r="AX76" i="15"/>
  <c r="AX75" i="15"/>
  <c r="AX74" i="15"/>
  <c r="AX73" i="15"/>
  <c r="AX72" i="15"/>
  <c r="AX71" i="15"/>
  <c r="AX70" i="15"/>
  <c r="AX69" i="15"/>
  <c r="AX68" i="15"/>
  <c r="AX67" i="15"/>
  <c r="AX66" i="15"/>
  <c r="AX65" i="15"/>
  <c r="AX64" i="15"/>
  <c r="AX63" i="15"/>
  <c r="AX62" i="15"/>
  <c r="AX61" i="15"/>
  <c r="AX60" i="15"/>
  <c r="AX59" i="15"/>
  <c r="AX58" i="15"/>
  <c r="AX57" i="15"/>
  <c r="AX56" i="15"/>
  <c r="AX55" i="15"/>
  <c r="AX54" i="15"/>
  <c r="AX53" i="15"/>
  <c r="AX52" i="15"/>
  <c r="AX51" i="15"/>
  <c r="AX50" i="15"/>
  <c r="AX49" i="15"/>
  <c r="AX48" i="15"/>
  <c r="AX47" i="15"/>
  <c r="AX46" i="15"/>
  <c r="AX45" i="15"/>
  <c r="AX44" i="15"/>
  <c r="AX43" i="15"/>
  <c r="AX42" i="15"/>
  <c r="AX41" i="15"/>
  <c r="AX40" i="15"/>
  <c r="AX39" i="15"/>
  <c r="AX38" i="15"/>
  <c r="AX37" i="15"/>
  <c r="AX36" i="15"/>
  <c r="AX35" i="15"/>
  <c r="AX34" i="15"/>
  <c r="AX33" i="15"/>
  <c r="AX32" i="15"/>
  <c r="AX31" i="15"/>
  <c r="AX30" i="15"/>
  <c r="AX29" i="15"/>
  <c r="AX28" i="15"/>
  <c r="AX27" i="15"/>
  <c r="AX26" i="15"/>
  <c r="AX25" i="15"/>
  <c r="AX24" i="15"/>
  <c r="AX23" i="15"/>
  <c r="AX22" i="15"/>
  <c r="AX21" i="15"/>
  <c r="AX20" i="15"/>
  <c r="AX19" i="15"/>
  <c r="AX18" i="15"/>
  <c r="AX17" i="15"/>
  <c r="AX16" i="15"/>
  <c r="AX15" i="15"/>
  <c r="AX14" i="15"/>
  <c r="AX13" i="15"/>
  <c r="AX12" i="15"/>
  <c r="AX11" i="15"/>
  <c r="AX10" i="15"/>
  <c r="L311" i="24" l="1"/>
  <c r="BB1069" i="15" l="1"/>
  <c r="BB1070" i="15"/>
  <c r="BB1071" i="15"/>
  <c r="BB1072" i="15"/>
  <c r="L11" i="15"/>
  <c r="AH11" i="15"/>
  <c r="AI11" i="15"/>
  <c r="AJ11" i="15"/>
  <c r="AK11" i="15"/>
  <c r="L12" i="15"/>
  <c r="AH12" i="15"/>
  <c r="AI12" i="15"/>
  <c r="AJ12" i="15"/>
  <c r="AK12" i="15"/>
  <c r="L13" i="15"/>
  <c r="AH13" i="15"/>
  <c r="AI13" i="15"/>
  <c r="AJ13" i="15"/>
  <c r="AK13" i="15"/>
  <c r="L14" i="15"/>
  <c r="AH14" i="15"/>
  <c r="AI14" i="15"/>
  <c r="AJ14" i="15"/>
  <c r="AK14" i="15"/>
  <c r="L15" i="15"/>
  <c r="AH15" i="15"/>
  <c r="AI15" i="15"/>
  <c r="AJ15" i="15"/>
  <c r="AK15" i="15"/>
  <c r="L16" i="15"/>
  <c r="AH16" i="15"/>
  <c r="AI16" i="15"/>
  <c r="AJ16" i="15"/>
  <c r="AK16" i="15"/>
  <c r="L17" i="15"/>
  <c r="AH17" i="15"/>
  <c r="AI17" i="15"/>
  <c r="AJ17" i="15"/>
  <c r="AK17" i="15"/>
  <c r="L18" i="15"/>
  <c r="AH18" i="15"/>
  <c r="AI18" i="15"/>
  <c r="AJ18" i="15"/>
  <c r="AK18" i="15"/>
  <c r="L19" i="15"/>
  <c r="AH19" i="15"/>
  <c r="AI19" i="15"/>
  <c r="AJ19" i="15"/>
  <c r="AK19" i="15"/>
  <c r="L20" i="15"/>
  <c r="AH20" i="15"/>
  <c r="AI20" i="15"/>
  <c r="AJ20" i="15"/>
  <c r="AK20" i="15"/>
  <c r="L21" i="15"/>
  <c r="AH21" i="15"/>
  <c r="AI21" i="15"/>
  <c r="AJ21" i="15"/>
  <c r="AK21" i="15"/>
  <c r="L22" i="15"/>
  <c r="AH22" i="15"/>
  <c r="AI22" i="15"/>
  <c r="AJ22" i="15"/>
  <c r="AK22" i="15"/>
  <c r="L23" i="15"/>
  <c r="AH23" i="15"/>
  <c r="AI23" i="15"/>
  <c r="AJ23" i="15"/>
  <c r="AK23" i="15"/>
  <c r="L24" i="15"/>
  <c r="AH24" i="15"/>
  <c r="AI24" i="15"/>
  <c r="AJ24" i="15"/>
  <c r="AK24" i="15"/>
  <c r="L25" i="15"/>
  <c r="AH25" i="15"/>
  <c r="AI25" i="15"/>
  <c r="AJ25" i="15"/>
  <c r="AK25" i="15"/>
  <c r="L26" i="15"/>
  <c r="AH26" i="15"/>
  <c r="AI26" i="15"/>
  <c r="AJ26" i="15"/>
  <c r="AK26" i="15"/>
  <c r="L27" i="15"/>
  <c r="AH27" i="15"/>
  <c r="AI27" i="15"/>
  <c r="AJ27" i="15"/>
  <c r="AK27" i="15"/>
  <c r="L28" i="15"/>
  <c r="AH28" i="15"/>
  <c r="AI28" i="15"/>
  <c r="AJ28" i="15"/>
  <c r="AK28" i="15"/>
  <c r="L29" i="15"/>
  <c r="AH29" i="15"/>
  <c r="AI29" i="15"/>
  <c r="AJ29" i="15"/>
  <c r="AK29" i="15"/>
  <c r="L30" i="15"/>
  <c r="AH30" i="15"/>
  <c r="AI30" i="15"/>
  <c r="AJ30" i="15"/>
  <c r="AK30" i="15"/>
  <c r="L31" i="15"/>
  <c r="AH31" i="15"/>
  <c r="AI31" i="15"/>
  <c r="AJ31" i="15"/>
  <c r="AK31" i="15"/>
  <c r="L32" i="15"/>
  <c r="AH32" i="15"/>
  <c r="AI32" i="15"/>
  <c r="AJ32" i="15"/>
  <c r="AK32" i="15"/>
  <c r="L33" i="15"/>
  <c r="AH33" i="15"/>
  <c r="AI33" i="15"/>
  <c r="AJ33" i="15"/>
  <c r="AK33" i="15"/>
  <c r="L34" i="15"/>
  <c r="AH34" i="15"/>
  <c r="AI34" i="15"/>
  <c r="AJ34" i="15"/>
  <c r="AK34" i="15"/>
  <c r="L35" i="15"/>
  <c r="AH35" i="15"/>
  <c r="AI35" i="15"/>
  <c r="AJ35" i="15"/>
  <c r="AK35" i="15"/>
  <c r="L36" i="15"/>
  <c r="AH36" i="15"/>
  <c r="AI36" i="15"/>
  <c r="AJ36" i="15"/>
  <c r="AK36" i="15"/>
  <c r="L37" i="15"/>
  <c r="AH37" i="15"/>
  <c r="AI37" i="15"/>
  <c r="AJ37" i="15"/>
  <c r="AK37" i="15"/>
  <c r="L38" i="15"/>
  <c r="AH38" i="15"/>
  <c r="AI38" i="15"/>
  <c r="AJ38" i="15"/>
  <c r="AK38" i="15"/>
  <c r="L39" i="15"/>
  <c r="AH39" i="15"/>
  <c r="AI39" i="15"/>
  <c r="AJ39" i="15"/>
  <c r="AK39" i="15"/>
  <c r="L40" i="15"/>
  <c r="AH40" i="15"/>
  <c r="AI40" i="15"/>
  <c r="AJ40" i="15"/>
  <c r="AK40" i="15"/>
  <c r="L41" i="15"/>
  <c r="AH41" i="15"/>
  <c r="AI41" i="15"/>
  <c r="AJ41" i="15"/>
  <c r="AK41" i="15"/>
  <c r="L42" i="15"/>
  <c r="AH42" i="15"/>
  <c r="AI42" i="15"/>
  <c r="AJ42" i="15"/>
  <c r="AK42" i="15"/>
  <c r="L43" i="15"/>
  <c r="AH43" i="15"/>
  <c r="AI43" i="15"/>
  <c r="AJ43" i="15"/>
  <c r="AK43" i="15"/>
  <c r="L44" i="15"/>
  <c r="AH44" i="15"/>
  <c r="AI44" i="15"/>
  <c r="AJ44" i="15"/>
  <c r="AK44" i="15"/>
  <c r="L45" i="15"/>
  <c r="AH45" i="15"/>
  <c r="AI45" i="15"/>
  <c r="AJ45" i="15"/>
  <c r="AK45" i="15"/>
  <c r="L46" i="15"/>
  <c r="AH46" i="15"/>
  <c r="AI46" i="15"/>
  <c r="AJ46" i="15"/>
  <c r="AK46" i="15"/>
  <c r="L47" i="15"/>
  <c r="AH47" i="15"/>
  <c r="AI47" i="15"/>
  <c r="AJ47" i="15"/>
  <c r="AK47" i="15"/>
  <c r="L48" i="15"/>
  <c r="AH48" i="15"/>
  <c r="AI48" i="15"/>
  <c r="AJ48" i="15"/>
  <c r="AK48" i="15"/>
  <c r="L49" i="15"/>
  <c r="AH49" i="15"/>
  <c r="AI49" i="15"/>
  <c r="AJ49" i="15"/>
  <c r="AK49" i="15"/>
  <c r="L50" i="15"/>
  <c r="AH50" i="15"/>
  <c r="AI50" i="15"/>
  <c r="AJ50" i="15"/>
  <c r="AK50" i="15"/>
  <c r="L51" i="15"/>
  <c r="AH51" i="15"/>
  <c r="AI51" i="15"/>
  <c r="AJ51" i="15"/>
  <c r="AK51" i="15"/>
  <c r="L52" i="15"/>
  <c r="AH52" i="15"/>
  <c r="AI52" i="15"/>
  <c r="AJ52" i="15"/>
  <c r="AK52" i="15"/>
  <c r="L53" i="15"/>
  <c r="AH53" i="15"/>
  <c r="AI53" i="15"/>
  <c r="AJ53" i="15"/>
  <c r="AK53" i="15"/>
  <c r="L54" i="15"/>
  <c r="AH54" i="15"/>
  <c r="AI54" i="15"/>
  <c r="AJ54" i="15"/>
  <c r="AK54" i="15"/>
  <c r="L55" i="15"/>
  <c r="AH55" i="15"/>
  <c r="AI55" i="15"/>
  <c r="AJ55" i="15"/>
  <c r="AK55" i="15"/>
  <c r="L56" i="15"/>
  <c r="AH56" i="15"/>
  <c r="AI56" i="15"/>
  <c r="AJ56" i="15"/>
  <c r="AK56" i="15"/>
  <c r="L57" i="15"/>
  <c r="AH57" i="15"/>
  <c r="AI57" i="15"/>
  <c r="AJ57" i="15"/>
  <c r="AK57" i="15"/>
  <c r="L58" i="15"/>
  <c r="AH58" i="15"/>
  <c r="AI58" i="15"/>
  <c r="AJ58" i="15"/>
  <c r="AK58" i="15"/>
  <c r="L59" i="15"/>
  <c r="AH59" i="15"/>
  <c r="AI59" i="15"/>
  <c r="AJ59" i="15"/>
  <c r="AK59" i="15"/>
  <c r="L60" i="15"/>
  <c r="AH60" i="15"/>
  <c r="AI60" i="15"/>
  <c r="AJ60" i="15"/>
  <c r="AK60" i="15"/>
  <c r="L61" i="15"/>
  <c r="AH61" i="15"/>
  <c r="AI61" i="15"/>
  <c r="AJ61" i="15"/>
  <c r="AK61" i="15"/>
  <c r="L62" i="15"/>
  <c r="AH62" i="15"/>
  <c r="AI62" i="15"/>
  <c r="AJ62" i="15"/>
  <c r="AK62" i="15"/>
  <c r="L63" i="15"/>
  <c r="AH63" i="15"/>
  <c r="AI63" i="15"/>
  <c r="AJ63" i="15"/>
  <c r="AK63" i="15"/>
  <c r="L64" i="15"/>
  <c r="AH64" i="15"/>
  <c r="AI64" i="15"/>
  <c r="AJ64" i="15"/>
  <c r="AK64" i="15"/>
  <c r="L65" i="15"/>
  <c r="AH65" i="15"/>
  <c r="AI65" i="15"/>
  <c r="AJ65" i="15"/>
  <c r="AK65" i="15"/>
  <c r="L66" i="15"/>
  <c r="AH66" i="15"/>
  <c r="AI66" i="15"/>
  <c r="AJ66" i="15"/>
  <c r="AK66" i="15"/>
  <c r="L67" i="15"/>
  <c r="AH67" i="15"/>
  <c r="AI67" i="15"/>
  <c r="AJ67" i="15"/>
  <c r="AK67" i="15"/>
  <c r="L68" i="15"/>
  <c r="AH68" i="15"/>
  <c r="AI68" i="15"/>
  <c r="AJ68" i="15"/>
  <c r="AK68" i="15"/>
  <c r="L69" i="15"/>
  <c r="AH69" i="15"/>
  <c r="AI69" i="15"/>
  <c r="AJ69" i="15"/>
  <c r="AK69" i="15"/>
  <c r="L70" i="15"/>
  <c r="AH70" i="15"/>
  <c r="AI70" i="15"/>
  <c r="AJ70" i="15"/>
  <c r="AK70" i="15"/>
  <c r="L71" i="15"/>
  <c r="AH71" i="15"/>
  <c r="AI71" i="15"/>
  <c r="AJ71" i="15"/>
  <c r="AK71" i="15"/>
  <c r="L72" i="15"/>
  <c r="AH72" i="15"/>
  <c r="AI72" i="15"/>
  <c r="AJ72" i="15"/>
  <c r="AK72" i="15"/>
  <c r="L73" i="15"/>
  <c r="AH73" i="15"/>
  <c r="AI73" i="15"/>
  <c r="AJ73" i="15"/>
  <c r="AK73" i="15"/>
  <c r="L74" i="15"/>
  <c r="AH74" i="15"/>
  <c r="AI74" i="15"/>
  <c r="AJ74" i="15"/>
  <c r="AK74" i="15"/>
  <c r="L75" i="15"/>
  <c r="AH75" i="15"/>
  <c r="AI75" i="15"/>
  <c r="AJ75" i="15"/>
  <c r="AK75" i="15"/>
  <c r="L76" i="15"/>
  <c r="AH76" i="15"/>
  <c r="AI76" i="15"/>
  <c r="AJ76" i="15"/>
  <c r="AK76" i="15"/>
  <c r="L77" i="15"/>
  <c r="AH77" i="15"/>
  <c r="AI77" i="15"/>
  <c r="AJ77" i="15"/>
  <c r="AK77" i="15"/>
  <c r="L78" i="15"/>
  <c r="AH78" i="15"/>
  <c r="AI78" i="15"/>
  <c r="AJ78" i="15"/>
  <c r="AK78" i="15"/>
  <c r="L79" i="15"/>
  <c r="AH79" i="15"/>
  <c r="AI79" i="15"/>
  <c r="AJ79" i="15"/>
  <c r="AK79" i="15"/>
  <c r="L80" i="15"/>
  <c r="AH80" i="15"/>
  <c r="AI80" i="15"/>
  <c r="AJ80" i="15"/>
  <c r="AK80" i="15"/>
  <c r="L81" i="15"/>
  <c r="AH81" i="15"/>
  <c r="AI81" i="15"/>
  <c r="AJ81" i="15"/>
  <c r="AK81" i="15"/>
  <c r="L82" i="15"/>
  <c r="AH82" i="15"/>
  <c r="AI82" i="15"/>
  <c r="AJ82" i="15"/>
  <c r="AK82" i="15"/>
  <c r="L83" i="15"/>
  <c r="AH83" i="15"/>
  <c r="AI83" i="15"/>
  <c r="AJ83" i="15"/>
  <c r="AK83" i="15"/>
  <c r="L84" i="15"/>
  <c r="AH84" i="15"/>
  <c r="AI84" i="15"/>
  <c r="AJ84" i="15"/>
  <c r="AK84" i="15"/>
  <c r="L85" i="15"/>
  <c r="AH85" i="15"/>
  <c r="AI85" i="15"/>
  <c r="AJ85" i="15"/>
  <c r="AK85" i="15"/>
  <c r="L86" i="15"/>
  <c r="AH86" i="15"/>
  <c r="AI86" i="15"/>
  <c r="AJ86" i="15"/>
  <c r="AK86" i="15"/>
  <c r="L87" i="15"/>
  <c r="AH87" i="15"/>
  <c r="AI87" i="15"/>
  <c r="AJ87" i="15"/>
  <c r="AK87" i="15"/>
  <c r="L88" i="15"/>
  <c r="AH88" i="15"/>
  <c r="AI88" i="15"/>
  <c r="AJ88" i="15"/>
  <c r="AK88" i="15"/>
  <c r="L89" i="15"/>
  <c r="AH89" i="15"/>
  <c r="AI89" i="15"/>
  <c r="AJ89" i="15"/>
  <c r="AK89" i="15"/>
  <c r="L90" i="15"/>
  <c r="AH90" i="15"/>
  <c r="AI90" i="15"/>
  <c r="AJ90" i="15"/>
  <c r="AK90" i="15"/>
  <c r="L91" i="15"/>
  <c r="AH91" i="15"/>
  <c r="AI91" i="15"/>
  <c r="AJ91" i="15"/>
  <c r="AK91" i="15"/>
  <c r="L92" i="15"/>
  <c r="AH92" i="15"/>
  <c r="AI92" i="15"/>
  <c r="AJ92" i="15"/>
  <c r="AK92" i="15"/>
  <c r="L93" i="15"/>
  <c r="AH93" i="15"/>
  <c r="AI93" i="15"/>
  <c r="AJ93" i="15"/>
  <c r="AK93" i="15"/>
  <c r="L94" i="15"/>
  <c r="AH94" i="15"/>
  <c r="AI94" i="15"/>
  <c r="AJ94" i="15"/>
  <c r="AK94" i="15"/>
  <c r="L95" i="15"/>
  <c r="AH95" i="15"/>
  <c r="AI95" i="15"/>
  <c r="AJ95" i="15"/>
  <c r="AK95" i="15"/>
  <c r="L96" i="15"/>
  <c r="AH96" i="15"/>
  <c r="AI96" i="15"/>
  <c r="AJ96" i="15"/>
  <c r="AK96" i="15"/>
  <c r="L97" i="15"/>
  <c r="AH97" i="15"/>
  <c r="AI97" i="15"/>
  <c r="AJ97" i="15"/>
  <c r="AK97" i="15"/>
  <c r="L98" i="15"/>
  <c r="AH98" i="15"/>
  <c r="AI98" i="15"/>
  <c r="AJ98" i="15"/>
  <c r="AK98" i="15"/>
  <c r="L99" i="15"/>
  <c r="AH99" i="15"/>
  <c r="AI99" i="15"/>
  <c r="AJ99" i="15"/>
  <c r="AK99" i="15"/>
  <c r="L100" i="15"/>
  <c r="AH100" i="15"/>
  <c r="AI100" i="15"/>
  <c r="AJ100" i="15"/>
  <c r="AK100" i="15"/>
  <c r="L101" i="15"/>
  <c r="AH101" i="15"/>
  <c r="AI101" i="15"/>
  <c r="AJ101" i="15"/>
  <c r="AK101" i="15"/>
  <c r="L102" i="15"/>
  <c r="AH102" i="15"/>
  <c r="AI102" i="15"/>
  <c r="AJ102" i="15"/>
  <c r="AK102" i="15"/>
  <c r="L103" i="15"/>
  <c r="AH103" i="15"/>
  <c r="AI103" i="15"/>
  <c r="AJ103" i="15"/>
  <c r="AK103" i="15"/>
  <c r="L104" i="15"/>
  <c r="AH104" i="15"/>
  <c r="AI104" i="15"/>
  <c r="AJ104" i="15"/>
  <c r="AK104" i="15"/>
  <c r="L105" i="15"/>
  <c r="AH105" i="15"/>
  <c r="AI105" i="15"/>
  <c r="AJ105" i="15"/>
  <c r="AK105" i="15"/>
  <c r="L106" i="15"/>
  <c r="AH106" i="15"/>
  <c r="AI106" i="15"/>
  <c r="AJ106" i="15"/>
  <c r="AK106" i="15"/>
  <c r="L107" i="15"/>
  <c r="AH107" i="15"/>
  <c r="AI107" i="15"/>
  <c r="AJ107" i="15"/>
  <c r="AK107" i="15"/>
  <c r="L108" i="15"/>
  <c r="AH108" i="15"/>
  <c r="AI108" i="15"/>
  <c r="AJ108" i="15"/>
  <c r="AK108" i="15"/>
  <c r="L109" i="15"/>
  <c r="AH109" i="15"/>
  <c r="AI109" i="15"/>
  <c r="AJ109" i="15"/>
  <c r="AK109" i="15"/>
  <c r="L110" i="15"/>
  <c r="AH110" i="15"/>
  <c r="AI110" i="15"/>
  <c r="AJ110" i="15"/>
  <c r="AK110" i="15"/>
  <c r="L111" i="15"/>
  <c r="AH111" i="15"/>
  <c r="AI111" i="15"/>
  <c r="AJ111" i="15"/>
  <c r="AK111" i="15"/>
  <c r="L112" i="15"/>
  <c r="AH112" i="15"/>
  <c r="AI112" i="15"/>
  <c r="AJ112" i="15"/>
  <c r="AK112" i="15"/>
  <c r="L113" i="15"/>
  <c r="AH113" i="15"/>
  <c r="AI113" i="15"/>
  <c r="AJ113" i="15"/>
  <c r="AK113" i="15"/>
  <c r="L114" i="15"/>
  <c r="AH114" i="15"/>
  <c r="AI114" i="15"/>
  <c r="AJ114" i="15"/>
  <c r="AK114" i="15"/>
  <c r="L115" i="15"/>
  <c r="AH115" i="15"/>
  <c r="AI115" i="15"/>
  <c r="AJ115" i="15"/>
  <c r="AK115" i="15"/>
  <c r="L116" i="15"/>
  <c r="AH116" i="15"/>
  <c r="AI116" i="15"/>
  <c r="AJ116" i="15"/>
  <c r="AK116" i="15"/>
  <c r="L117" i="15"/>
  <c r="AH117" i="15"/>
  <c r="AI117" i="15"/>
  <c r="AJ117" i="15"/>
  <c r="AK117" i="15"/>
  <c r="L118" i="15"/>
  <c r="AH118" i="15"/>
  <c r="AI118" i="15"/>
  <c r="AJ118" i="15"/>
  <c r="AK118" i="15"/>
  <c r="L119" i="15"/>
  <c r="AH119" i="15"/>
  <c r="AI119" i="15"/>
  <c r="AJ119" i="15"/>
  <c r="AK119" i="15"/>
  <c r="L120" i="15"/>
  <c r="AH120" i="15"/>
  <c r="AI120" i="15"/>
  <c r="AJ120" i="15"/>
  <c r="AK120" i="15"/>
  <c r="L121" i="15"/>
  <c r="AH121" i="15"/>
  <c r="AI121" i="15"/>
  <c r="AJ121" i="15"/>
  <c r="AK121" i="15"/>
  <c r="L122" i="15"/>
  <c r="AH122" i="15"/>
  <c r="AI122" i="15"/>
  <c r="AJ122" i="15"/>
  <c r="AK122" i="15"/>
  <c r="L123" i="15"/>
  <c r="AH123" i="15"/>
  <c r="AI123" i="15"/>
  <c r="AJ123" i="15"/>
  <c r="AK123" i="15"/>
  <c r="L124" i="15"/>
  <c r="AH124" i="15"/>
  <c r="AI124" i="15"/>
  <c r="AJ124" i="15"/>
  <c r="AK124" i="15"/>
  <c r="L125" i="15"/>
  <c r="AH125" i="15"/>
  <c r="AI125" i="15"/>
  <c r="AJ125" i="15"/>
  <c r="AK125" i="15"/>
  <c r="L126" i="15"/>
  <c r="AH126" i="15"/>
  <c r="AI126" i="15"/>
  <c r="AJ126" i="15"/>
  <c r="AK126" i="15"/>
  <c r="L127" i="15"/>
  <c r="AH127" i="15"/>
  <c r="AI127" i="15"/>
  <c r="AJ127" i="15"/>
  <c r="AK127" i="15"/>
  <c r="L128" i="15"/>
  <c r="AH128" i="15"/>
  <c r="AI128" i="15"/>
  <c r="AJ128" i="15"/>
  <c r="AK128" i="15"/>
  <c r="L129" i="15"/>
  <c r="AH129" i="15"/>
  <c r="AI129" i="15"/>
  <c r="AJ129" i="15"/>
  <c r="AK129" i="15"/>
  <c r="L130" i="15"/>
  <c r="AH130" i="15"/>
  <c r="AI130" i="15"/>
  <c r="AJ130" i="15"/>
  <c r="AK130" i="15"/>
  <c r="L131" i="15"/>
  <c r="AH131" i="15"/>
  <c r="AI131" i="15"/>
  <c r="AJ131" i="15"/>
  <c r="AK131" i="15"/>
  <c r="L132" i="15"/>
  <c r="AH132" i="15"/>
  <c r="AI132" i="15"/>
  <c r="AJ132" i="15"/>
  <c r="AK132" i="15"/>
  <c r="L133" i="15"/>
  <c r="AH133" i="15"/>
  <c r="AI133" i="15"/>
  <c r="AJ133" i="15"/>
  <c r="AK133" i="15"/>
  <c r="L134" i="15"/>
  <c r="AH134" i="15"/>
  <c r="AI134" i="15"/>
  <c r="AJ134" i="15"/>
  <c r="AK134" i="15"/>
  <c r="L135" i="15"/>
  <c r="AH135" i="15"/>
  <c r="AI135" i="15"/>
  <c r="AJ135" i="15"/>
  <c r="AK135" i="15"/>
  <c r="L136" i="15"/>
  <c r="AH136" i="15"/>
  <c r="AI136" i="15"/>
  <c r="AJ136" i="15"/>
  <c r="AK136" i="15"/>
  <c r="L137" i="15"/>
  <c r="AH137" i="15"/>
  <c r="AI137" i="15"/>
  <c r="AJ137" i="15"/>
  <c r="AK137" i="15"/>
  <c r="L138" i="15"/>
  <c r="AH138" i="15"/>
  <c r="AI138" i="15"/>
  <c r="AJ138" i="15"/>
  <c r="AK138" i="15"/>
  <c r="L139" i="15"/>
  <c r="AH139" i="15"/>
  <c r="AI139" i="15"/>
  <c r="AJ139" i="15"/>
  <c r="AK139" i="15"/>
  <c r="L140" i="15"/>
  <c r="AH140" i="15"/>
  <c r="AI140" i="15"/>
  <c r="AJ140" i="15"/>
  <c r="AK140" i="15"/>
  <c r="L141" i="15"/>
  <c r="AH141" i="15"/>
  <c r="AI141" i="15"/>
  <c r="AJ141" i="15"/>
  <c r="AK141" i="15"/>
  <c r="L142" i="15"/>
  <c r="AH142" i="15"/>
  <c r="AI142" i="15"/>
  <c r="AJ142" i="15"/>
  <c r="AK142" i="15"/>
  <c r="L143" i="15"/>
  <c r="AH143" i="15"/>
  <c r="AI143" i="15"/>
  <c r="AJ143" i="15"/>
  <c r="AK143" i="15"/>
  <c r="L144" i="15"/>
  <c r="AH144" i="15"/>
  <c r="AI144" i="15"/>
  <c r="AJ144" i="15"/>
  <c r="AK144" i="15"/>
  <c r="L145" i="15"/>
  <c r="AH145" i="15"/>
  <c r="AI145" i="15"/>
  <c r="AJ145" i="15"/>
  <c r="AK145" i="15"/>
  <c r="L146" i="15"/>
  <c r="AH146" i="15"/>
  <c r="AI146" i="15"/>
  <c r="AJ146" i="15"/>
  <c r="AK146" i="15"/>
  <c r="L147" i="15"/>
  <c r="AH147" i="15"/>
  <c r="AI147" i="15"/>
  <c r="AJ147" i="15"/>
  <c r="AK147" i="15"/>
  <c r="L148" i="15"/>
  <c r="AH148" i="15"/>
  <c r="AI148" i="15"/>
  <c r="AJ148" i="15"/>
  <c r="AK148" i="15"/>
  <c r="L149" i="15"/>
  <c r="AH149" i="15"/>
  <c r="AI149" i="15"/>
  <c r="AJ149" i="15"/>
  <c r="AK149" i="15"/>
  <c r="L150" i="15"/>
  <c r="AH150" i="15"/>
  <c r="AI150" i="15"/>
  <c r="AJ150" i="15"/>
  <c r="AK150" i="15"/>
  <c r="L151" i="15"/>
  <c r="AH151" i="15"/>
  <c r="AI151" i="15"/>
  <c r="AJ151" i="15"/>
  <c r="AK151" i="15"/>
  <c r="L152" i="15"/>
  <c r="AH152" i="15"/>
  <c r="AI152" i="15"/>
  <c r="AJ152" i="15"/>
  <c r="AK152" i="15"/>
  <c r="L153" i="15"/>
  <c r="AH153" i="15"/>
  <c r="AI153" i="15"/>
  <c r="AJ153" i="15"/>
  <c r="AK153" i="15"/>
  <c r="L154" i="15"/>
  <c r="AH154" i="15"/>
  <c r="AI154" i="15"/>
  <c r="AJ154" i="15"/>
  <c r="AK154" i="15"/>
  <c r="L155" i="15"/>
  <c r="AH155" i="15"/>
  <c r="AI155" i="15"/>
  <c r="AJ155" i="15"/>
  <c r="AK155" i="15"/>
  <c r="L156" i="15"/>
  <c r="AH156" i="15"/>
  <c r="AI156" i="15"/>
  <c r="AJ156" i="15"/>
  <c r="AK156" i="15"/>
  <c r="L157" i="15"/>
  <c r="AH157" i="15"/>
  <c r="AI157" i="15"/>
  <c r="AJ157" i="15"/>
  <c r="AK157" i="15"/>
  <c r="L158" i="15"/>
  <c r="AH158" i="15"/>
  <c r="AI158" i="15"/>
  <c r="AJ158" i="15"/>
  <c r="AK158" i="15"/>
  <c r="L159" i="15"/>
  <c r="AH159" i="15"/>
  <c r="AI159" i="15"/>
  <c r="AJ159" i="15"/>
  <c r="AK159" i="15"/>
  <c r="L160" i="15"/>
  <c r="AH160" i="15"/>
  <c r="AI160" i="15"/>
  <c r="AJ160" i="15"/>
  <c r="AK160" i="15"/>
  <c r="L161" i="15"/>
  <c r="AH161" i="15"/>
  <c r="AI161" i="15"/>
  <c r="AJ161" i="15"/>
  <c r="AK161" i="15"/>
  <c r="L162" i="15"/>
  <c r="AH162" i="15"/>
  <c r="AI162" i="15"/>
  <c r="AJ162" i="15"/>
  <c r="AK162" i="15"/>
  <c r="L163" i="15"/>
  <c r="AH163" i="15"/>
  <c r="AI163" i="15"/>
  <c r="AJ163" i="15"/>
  <c r="AK163" i="15"/>
  <c r="L164" i="15"/>
  <c r="AH164" i="15"/>
  <c r="AI164" i="15"/>
  <c r="AJ164" i="15"/>
  <c r="AK164" i="15"/>
  <c r="L165" i="15"/>
  <c r="AH165" i="15"/>
  <c r="AI165" i="15"/>
  <c r="AJ165" i="15"/>
  <c r="AK165" i="15"/>
  <c r="L166" i="15"/>
  <c r="AH166" i="15"/>
  <c r="AI166" i="15"/>
  <c r="AJ166" i="15"/>
  <c r="AK166" i="15"/>
  <c r="L167" i="15"/>
  <c r="AH167" i="15"/>
  <c r="AI167" i="15"/>
  <c r="AJ167" i="15"/>
  <c r="AK167" i="15"/>
  <c r="L168" i="15"/>
  <c r="AH168" i="15"/>
  <c r="AI168" i="15"/>
  <c r="AJ168" i="15"/>
  <c r="AK168" i="15"/>
  <c r="L169" i="15"/>
  <c r="AH169" i="15"/>
  <c r="AI169" i="15"/>
  <c r="AJ169" i="15"/>
  <c r="AK169" i="15"/>
  <c r="L170" i="15"/>
  <c r="AH170" i="15"/>
  <c r="AI170" i="15"/>
  <c r="AJ170" i="15"/>
  <c r="AK170" i="15"/>
  <c r="L171" i="15"/>
  <c r="AH171" i="15"/>
  <c r="AI171" i="15"/>
  <c r="AJ171" i="15"/>
  <c r="AK171" i="15"/>
  <c r="L172" i="15"/>
  <c r="AH172" i="15"/>
  <c r="AI172" i="15"/>
  <c r="AJ172" i="15"/>
  <c r="AK172" i="15"/>
  <c r="L173" i="15"/>
  <c r="AH173" i="15"/>
  <c r="AI173" i="15"/>
  <c r="AJ173" i="15"/>
  <c r="AK173" i="15"/>
  <c r="L174" i="15"/>
  <c r="AH174" i="15"/>
  <c r="AI174" i="15"/>
  <c r="AJ174" i="15"/>
  <c r="AK174" i="15"/>
  <c r="L175" i="15"/>
  <c r="AH175" i="15"/>
  <c r="AI175" i="15"/>
  <c r="AJ175" i="15"/>
  <c r="AK175" i="15"/>
  <c r="L176" i="15"/>
  <c r="AH176" i="15"/>
  <c r="AI176" i="15"/>
  <c r="AJ176" i="15"/>
  <c r="AK176" i="15"/>
  <c r="L177" i="15"/>
  <c r="AH177" i="15"/>
  <c r="AI177" i="15"/>
  <c r="AJ177" i="15"/>
  <c r="AK177" i="15"/>
  <c r="L178" i="15"/>
  <c r="AH178" i="15"/>
  <c r="AI178" i="15"/>
  <c r="AJ178" i="15"/>
  <c r="AK178" i="15"/>
  <c r="L179" i="15"/>
  <c r="AH179" i="15"/>
  <c r="AI179" i="15"/>
  <c r="AJ179" i="15"/>
  <c r="AK179" i="15"/>
  <c r="L180" i="15"/>
  <c r="AH180" i="15"/>
  <c r="AI180" i="15"/>
  <c r="AJ180" i="15"/>
  <c r="AK180" i="15"/>
  <c r="L181" i="15"/>
  <c r="AH181" i="15"/>
  <c r="AI181" i="15"/>
  <c r="AJ181" i="15"/>
  <c r="AK181" i="15"/>
  <c r="L182" i="15"/>
  <c r="AH182" i="15"/>
  <c r="AI182" i="15"/>
  <c r="AJ182" i="15"/>
  <c r="AK182" i="15"/>
  <c r="L183" i="15"/>
  <c r="AH183" i="15"/>
  <c r="AI183" i="15"/>
  <c r="AJ183" i="15"/>
  <c r="AK183" i="15"/>
  <c r="L184" i="15"/>
  <c r="AH184" i="15"/>
  <c r="AI184" i="15"/>
  <c r="AJ184" i="15"/>
  <c r="AK184" i="15"/>
  <c r="L185" i="15"/>
  <c r="AH185" i="15"/>
  <c r="AI185" i="15"/>
  <c r="AJ185" i="15"/>
  <c r="AK185" i="15"/>
  <c r="L186" i="15"/>
  <c r="AH186" i="15"/>
  <c r="AI186" i="15"/>
  <c r="AJ186" i="15"/>
  <c r="AK186" i="15"/>
  <c r="L187" i="15"/>
  <c r="AH187" i="15"/>
  <c r="AI187" i="15"/>
  <c r="AJ187" i="15"/>
  <c r="AK187" i="15"/>
  <c r="L188" i="15"/>
  <c r="AH188" i="15"/>
  <c r="AI188" i="15"/>
  <c r="AJ188" i="15"/>
  <c r="AK188" i="15"/>
  <c r="L189" i="15"/>
  <c r="AH189" i="15"/>
  <c r="AI189" i="15"/>
  <c r="AJ189" i="15"/>
  <c r="AK189" i="15"/>
  <c r="L190" i="15"/>
  <c r="AH190" i="15"/>
  <c r="AI190" i="15"/>
  <c r="AJ190" i="15"/>
  <c r="AK190" i="15"/>
  <c r="L191" i="15"/>
  <c r="AH191" i="15"/>
  <c r="AI191" i="15"/>
  <c r="AJ191" i="15"/>
  <c r="AK191" i="15"/>
  <c r="L192" i="15"/>
  <c r="AH192" i="15"/>
  <c r="AI192" i="15"/>
  <c r="AJ192" i="15"/>
  <c r="AK192" i="15"/>
  <c r="L193" i="15"/>
  <c r="AH193" i="15"/>
  <c r="AI193" i="15"/>
  <c r="AJ193" i="15"/>
  <c r="AK193" i="15"/>
  <c r="L194" i="15"/>
  <c r="AH194" i="15"/>
  <c r="AI194" i="15"/>
  <c r="AJ194" i="15"/>
  <c r="AK194" i="15"/>
  <c r="L195" i="15"/>
  <c r="AH195" i="15"/>
  <c r="AI195" i="15"/>
  <c r="AJ195" i="15"/>
  <c r="AK195" i="15"/>
  <c r="L196" i="15"/>
  <c r="AH196" i="15"/>
  <c r="AI196" i="15"/>
  <c r="AJ196" i="15"/>
  <c r="AK196" i="15"/>
  <c r="L197" i="15"/>
  <c r="AH197" i="15"/>
  <c r="AI197" i="15"/>
  <c r="AJ197" i="15"/>
  <c r="AK197" i="15"/>
  <c r="L198" i="15"/>
  <c r="AH198" i="15"/>
  <c r="AI198" i="15"/>
  <c r="AJ198" i="15"/>
  <c r="AK198" i="15"/>
  <c r="L199" i="15"/>
  <c r="AH199" i="15"/>
  <c r="AI199" i="15"/>
  <c r="AJ199" i="15"/>
  <c r="AK199" i="15"/>
  <c r="L200" i="15"/>
  <c r="AH200" i="15"/>
  <c r="AI200" i="15"/>
  <c r="AJ200" i="15"/>
  <c r="AK200" i="15"/>
  <c r="L201" i="15"/>
  <c r="AH201" i="15"/>
  <c r="AI201" i="15"/>
  <c r="AJ201" i="15"/>
  <c r="AK201" i="15"/>
  <c r="L202" i="15"/>
  <c r="AH202" i="15"/>
  <c r="AI202" i="15"/>
  <c r="AJ202" i="15"/>
  <c r="AK202" i="15"/>
  <c r="L203" i="15"/>
  <c r="AH203" i="15"/>
  <c r="AI203" i="15"/>
  <c r="AJ203" i="15"/>
  <c r="AK203" i="15"/>
  <c r="L204" i="15"/>
  <c r="AH204" i="15"/>
  <c r="AI204" i="15"/>
  <c r="AJ204" i="15"/>
  <c r="AK204" i="15"/>
  <c r="L205" i="15"/>
  <c r="AH205" i="15"/>
  <c r="AI205" i="15"/>
  <c r="AJ205" i="15"/>
  <c r="AK205" i="15"/>
  <c r="L206" i="15"/>
  <c r="AH206" i="15"/>
  <c r="AI206" i="15"/>
  <c r="AJ206" i="15"/>
  <c r="AK206" i="15"/>
  <c r="L207" i="15"/>
  <c r="AH207" i="15"/>
  <c r="AI207" i="15"/>
  <c r="AJ207" i="15"/>
  <c r="AK207" i="15"/>
  <c r="L208" i="15"/>
  <c r="AH208" i="15"/>
  <c r="AI208" i="15"/>
  <c r="AJ208" i="15"/>
  <c r="AK208" i="15"/>
  <c r="L209" i="15"/>
  <c r="AH209" i="15"/>
  <c r="AI209" i="15"/>
  <c r="AJ209" i="15"/>
  <c r="AK209" i="15"/>
  <c r="L210" i="15"/>
  <c r="AH210" i="15"/>
  <c r="AI210" i="15"/>
  <c r="AJ210" i="15"/>
  <c r="AK210" i="15"/>
  <c r="L211" i="15"/>
  <c r="AH211" i="15"/>
  <c r="AI211" i="15"/>
  <c r="AJ211" i="15"/>
  <c r="AK211" i="15"/>
  <c r="L212" i="15"/>
  <c r="AH212" i="15"/>
  <c r="AI212" i="15"/>
  <c r="AJ212" i="15"/>
  <c r="AK212" i="15"/>
  <c r="L213" i="15"/>
  <c r="AH213" i="15"/>
  <c r="AI213" i="15"/>
  <c r="AJ213" i="15"/>
  <c r="AK213" i="15"/>
  <c r="L214" i="15"/>
  <c r="AH214" i="15"/>
  <c r="AI214" i="15"/>
  <c r="AJ214" i="15"/>
  <c r="AK214" i="15"/>
  <c r="L215" i="15"/>
  <c r="AH215" i="15"/>
  <c r="AI215" i="15"/>
  <c r="AJ215" i="15"/>
  <c r="AK215" i="15"/>
  <c r="L216" i="15"/>
  <c r="AH216" i="15"/>
  <c r="AI216" i="15"/>
  <c r="AJ216" i="15"/>
  <c r="AK216" i="15"/>
  <c r="L217" i="15"/>
  <c r="AH217" i="15"/>
  <c r="AI217" i="15"/>
  <c r="AJ217" i="15"/>
  <c r="AK217" i="15"/>
  <c r="L218" i="15"/>
  <c r="AH218" i="15"/>
  <c r="AI218" i="15"/>
  <c r="AJ218" i="15"/>
  <c r="AK218" i="15"/>
  <c r="L219" i="15"/>
  <c r="AH219" i="15"/>
  <c r="AI219" i="15"/>
  <c r="AJ219" i="15"/>
  <c r="AK219" i="15"/>
  <c r="L220" i="15"/>
  <c r="AH220" i="15"/>
  <c r="AI220" i="15"/>
  <c r="AJ220" i="15"/>
  <c r="AK220" i="15"/>
  <c r="L221" i="15"/>
  <c r="AH221" i="15"/>
  <c r="AI221" i="15"/>
  <c r="AJ221" i="15"/>
  <c r="AK221" i="15"/>
  <c r="L222" i="15"/>
  <c r="AH222" i="15"/>
  <c r="AI222" i="15"/>
  <c r="AJ222" i="15"/>
  <c r="AK222" i="15"/>
  <c r="L223" i="15"/>
  <c r="AH223" i="15"/>
  <c r="AI223" i="15"/>
  <c r="AJ223" i="15"/>
  <c r="AK223" i="15"/>
  <c r="L224" i="15"/>
  <c r="AH224" i="15"/>
  <c r="AI224" i="15"/>
  <c r="AJ224" i="15"/>
  <c r="AK224" i="15"/>
  <c r="L225" i="15"/>
  <c r="AH225" i="15"/>
  <c r="AI225" i="15"/>
  <c r="AJ225" i="15"/>
  <c r="AK225" i="15"/>
  <c r="L226" i="15"/>
  <c r="AH226" i="15"/>
  <c r="AI226" i="15"/>
  <c r="AJ226" i="15"/>
  <c r="AK226" i="15"/>
  <c r="L227" i="15"/>
  <c r="AH227" i="15"/>
  <c r="AI227" i="15"/>
  <c r="AJ227" i="15"/>
  <c r="AK227" i="15"/>
  <c r="L228" i="15"/>
  <c r="AH228" i="15"/>
  <c r="AI228" i="15"/>
  <c r="AJ228" i="15"/>
  <c r="AK228" i="15"/>
  <c r="L229" i="15"/>
  <c r="AH229" i="15"/>
  <c r="AI229" i="15"/>
  <c r="AJ229" i="15"/>
  <c r="AK229" i="15"/>
  <c r="L230" i="15"/>
  <c r="AH230" i="15"/>
  <c r="AI230" i="15"/>
  <c r="AJ230" i="15"/>
  <c r="AK230" i="15"/>
  <c r="L231" i="15"/>
  <c r="AH231" i="15"/>
  <c r="AI231" i="15"/>
  <c r="AJ231" i="15"/>
  <c r="AK231" i="15"/>
  <c r="L232" i="15"/>
  <c r="AH232" i="15"/>
  <c r="AI232" i="15"/>
  <c r="AJ232" i="15"/>
  <c r="AK232" i="15"/>
  <c r="L233" i="15"/>
  <c r="AH233" i="15"/>
  <c r="AI233" i="15"/>
  <c r="AJ233" i="15"/>
  <c r="AK233" i="15"/>
  <c r="L234" i="15"/>
  <c r="AH234" i="15"/>
  <c r="AI234" i="15"/>
  <c r="AJ234" i="15"/>
  <c r="AK234" i="15"/>
  <c r="L235" i="15"/>
  <c r="AH235" i="15"/>
  <c r="AI235" i="15"/>
  <c r="AJ235" i="15"/>
  <c r="AK235" i="15"/>
  <c r="L236" i="15"/>
  <c r="AH236" i="15"/>
  <c r="AI236" i="15"/>
  <c r="AJ236" i="15"/>
  <c r="AK236" i="15"/>
  <c r="L237" i="15"/>
  <c r="AH237" i="15"/>
  <c r="AI237" i="15"/>
  <c r="AJ237" i="15"/>
  <c r="AK237" i="15"/>
  <c r="L238" i="15"/>
  <c r="AH238" i="15"/>
  <c r="AI238" i="15"/>
  <c r="AJ238" i="15"/>
  <c r="AK238" i="15"/>
  <c r="L239" i="15"/>
  <c r="AH239" i="15"/>
  <c r="AI239" i="15"/>
  <c r="AJ239" i="15"/>
  <c r="AK239" i="15"/>
  <c r="L240" i="15"/>
  <c r="AH240" i="15"/>
  <c r="AI240" i="15"/>
  <c r="AJ240" i="15"/>
  <c r="AK240" i="15"/>
  <c r="L241" i="15"/>
  <c r="AH241" i="15"/>
  <c r="AI241" i="15"/>
  <c r="AJ241" i="15"/>
  <c r="AK241" i="15"/>
  <c r="L242" i="15"/>
  <c r="AH242" i="15"/>
  <c r="AI242" i="15"/>
  <c r="AJ242" i="15"/>
  <c r="AK242" i="15"/>
  <c r="L243" i="15"/>
  <c r="AH243" i="15"/>
  <c r="AI243" i="15"/>
  <c r="AJ243" i="15"/>
  <c r="AK243" i="15"/>
  <c r="L244" i="15"/>
  <c r="AH244" i="15"/>
  <c r="AI244" i="15"/>
  <c r="AJ244" i="15"/>
  <c r="AK244" i="15"/>
  <c r="L245" i="15"/>
  <c r="AH245" i="15"/>
  <c r="AI245" i="15"/>
  <c r="AJ245" i="15"/>
  <c r="AK245" i="15"/>
  <c r="L246" i="15"/>
  <c r="AH246" i="15"/>
  <c r="AI246" i="15"/>
  <c r="AJ246" i="15"/>
  <c r="AK246" i="15"/>
  <c r="L247" i="15"/>
  <c r="AH247" i="15"/>
  <c r="AI247" i="15"/>
  <c r="AJ247" i="15"/>
  <c r="AK247" i="15"/>
  <c r="L248" i="15"/>
  <c r="AH248" i="15"/>
  <c r="AI248" i="15"/>
  <c r="AJ248" i="15"/>
  <c r="AK248" i="15"/>
  <c r="L249" i="15"/>
  <c r="AH249" i="15"/>
  <c r="AI249" i="15"/>
  <c r="AJ249" i="15"/>
  <c r="AK249" i="15"/>
  <c r="L250" i="15"/>
  <c r="AH250" i="15"/>
  <c r="AI250" i="15"/>
  <c r="AJ250" i="15"/>
  <c r="AK250" i="15"/>
  <c r="L251" i="15"/>
  <c r="AH251" i="15"/>
  <c r="AI251" i="15"/>
  <c r="AJ251" i="15"/>
  <c r="AK251" i="15"/>
  <c r="L252" i="15"/>
  <c r="AH252" i="15"/>
  <c r="AI252" i="15"/>
  <c r="AJ252" i="15"/>
  <c r="AK252" i="15"/>
  <c r="L253" i="15"/>
  <c r="AH253" i="15"/>
  <c r="AI253" i="15"/>
  <c r="AJ253" i="15"/>
  <c r="AK253" i="15"/>
  <c r="L254" i="15"/>
  <c r="AH254" i="15"/>
  <c r="AI254" i="15"/>
  <c r="AJ254" i="15"/>
  <c r="AK254" i="15"/>
  <c r="L255" i="15"/>
  <c r="AH255" i="15"/>
  <c r="AI255" i="15"/>
  <c r="AJ255" i="15"/>
  <c r="AK255" i="15"/>
  <c r="L256" i="15"/>
  <c r="AH256" i="15"/>
  <c r="AI256" i="15"/>
  <c r="AJ256" i="15"/>
  <c r="AK256" i="15"/>
  <c r="L257" i="15"/>
  <c r="AH257" i="15"/>
  <c r="AI257" i="15"/>
  <c r="AJ257" i="15"/>
  <c r="AK257" i="15"/>
  <c r="L258" i="15"/>
  <c r="AH258" i="15"/>
  <c r="AI258" i="15"/>
  <c r="AJ258" i="15"/>
  <c r="AK258" i="15"/>
  <c r="L259" i="15"/>
  <c r="AH259" i="15"/>
  <c r="AI259" i="15"/>
  <c r="AJ259" i="15"/>
  <c r="AK259" i="15"/>
  <c r="L260" i="15"/>
  <c r="AH260" i="15"/>
  <c r="AI260" i="15"/>
  <c r="AJ260" i="15"/>
  <c r="AK260" i="15"/>
  <c r="L261" i="15"/>
  <c r="AH261" i="15"/>
  <c r="AI261" i="15"/>
  <c r="AJ261" i="15"/>
  <c r="AK261" i="15"/>
  <c r="L262" i="15"/>
  <c r="AH262" i="15"/>
  <c r="AI262" i="15"/>
  <c r="AJ262" i="15"/>
  <c r="AK262" i="15"/>
  <c r="L263" i="15"/>
  <c r="AH263" i="15"/>
  <c r="AI263" i="15"/>
  <c r="AJ263" i="15"/>
  <c r="AK263" i="15"/>
  <c r="L264" i="15"/>
  <c r="AH264" i="15"/>
  <c r="AI264" i="15"/>
  <c r="AJ264" i="15"/>
  <c r="AK264" i="15"/>
  <c r="L265" i="15"/>
  <c r="AH265" i="15"/>
  <c r="AI265" i="15"/>
  <c r="AJ265" i="15"/>
  <c r="AK265" i="15"/>
  <c r="L266" i="15"/>
  <c r="AH266" i="15"/>
  <c r="AI266" i="15"/>
  <c r="AJ266" i="15"/>
  <c r="AK266" i="15"/>
  <c r="L267" i="15"/>
  <c r="AH267" i="15"/>
  <c r="AI267" i="15"/>
  <c r="AJ267" i="15"/>
  <c r="AK267" i="15"/>
  <c r="L268" i="15"/>
  <c r="AH268" i="15"/>
  <c r="AI268" i="15"/>
  <c r="AJ268" i="15"/>
  <c r="AK268" i="15"/>
  <c r="L269" i="15"/>
  <c r="AH269" i="15"/>
  <c r="AI269" i="15"/>
  <c r="AJ269" i="15"/>
  <c r="AK269" i="15"/>
  <c r="L270" i="15"/>
  <c r="AH270" i="15"/>
  <c r="AI270" i="15"/>
  <c r="AJ270" i="15"/>
  <c r="AK270" i="15"/>
  <c r="L271" i="15"/>
  <c r="AH271" i="15"/>
  <c r="AI271" i="15"/>
  <c r="AJ271" i="15"/>
  <c r="AK271" i="15"/>
  <c r="L272" i="15"/>
  <c r="AH272" i="15"/>
  <c r="AI272" i="15"/>
  <c r="AJ272" i="15"/>
  <c r="AK272" i="15"/>
  <c r="L273" i="15"/>
  <c r="AH273" i="15"/>
  <c r="AI273" i="15"/>
  <c r="AJ273" i="15"/>
  <c r="AK273" i="15"/>
  <c r="L274" i="15"/>
  <c r="AH274" i="15"/>
  <c r="AI274" i="15"/>
  <c r="AJ274" i="15"/>
  <c r="AK274" i="15"/>
  <c r="L275" i="15"/>
  <c r="AH275" i="15"/>
  <c r="AI275" i="15"/>
  <c r="AJ275" i="15"/>
  <c r="AK275" i="15"/>
  <c r="L276" i="15"/>
  <c r="AH276" i="15"/>
  <c r="AI276" i="15"/>
  <c r="AJ276" i="15"/>
  <c r="AK276" i="15"/>
  <c r="L277" i="15"/>
  <c r="AH277" i="15"/>
  <c r="AI277" i="15"/>
  <c r="AJ277" i="15"/>
  <c r="AK277" i="15"/>
  <c r="L278" i="15"/>
  <c r="AH278" i="15"/>
  <c r="AI278" i="15"/>
  <c r="AJ278" i="15"/>
  <c r="AK278" i="15"/>
  <c r="L279" i="15"/>
  <c r="AH279" i="15"/>
  <c r="AI279" i="15"/>
  <c r="AJ279" i="15"/>
  <c r="AK279" i="15"/>
  <c r="L280" i="15"/>
  <c r="AH280" i="15"/>
  <c r="AI280" i="15"/>
  <c r="AJ280" i="15"/>
  <c r="AK280" i="15"/>
  <c r="L281" i="15"/>
  <c r="AH281" i="15"/>
  <c r="AI281" i="15"/>
  <c r="AJ281" i="15"/>
  <c r="AK281" i="15"/>
  <c r="L282" i="15"/>
  <c r="AH282" i="15"/>
  <c r="AI282" i="15"/>
  <c r="AJ282" i="15"/>
  <c r="AK282" i="15"/>
  <c r="L283" i="15"/>
  <c r="AH283" i="15"/>
  <c r="AI283" i="15"/>
  <c r="AJ283" i="15"/>
  <c r="AK283" i="15"/>
  <c r="L284" i="15"/>
  <c r="AH284" i="15"/>
  <c r="AI284" i="15"/>
  <c r="AJ284" i="15"/>
  <c r="AK284" i="15"/>
  <c r="L285" i="15"/>
  <c r="AH285" i="15"/>
  <c r="AI285" i="15"/>
  <c r="AJ285" i="15"/>
  <c r="AK285" i="15"/>
  <c r="L286" i="15"/>
  <c r="AH286" i="15"/>
  <c r="AI286" i="15"/>
  <c r="AJ286" i="15"/>
  <c r="AK286" i="15"/>
  <c r="L287" i="15"/>
  <c r="AH287" i="15"/>
  <c r="AI287" i="15"/>
  <c r="AJ287" i="15"/>
  <c r="AK287" i="15"/>
  <c r="L288" i="15"/>
  <c r="AH288" i="15"/>
  <c r="AI288" i="15"/>
  <c r="AJ288" i="15"/>
  <c r="AK288" i="15"/>
  <c r="L289" i="15"/>
  <c r="AH289" i="15"/>
  <c r="AI289" i="15"/>
  <c r="AJ289" i="15"/>
  <c r="AK289" i="15"/>
  <c r="L290" i="15"/>
  <c r="AH290" i="15"/>
  <c r="AI290" i="15"/>
  <c r="AJ290" i="15"/>
  <c r="AK290" i="15"/>
  <c r="L291" i="15"/>
  <c r="AH291" i="15"/>
  <c r="AI291" i="15"/>
  <c r="AJ291" i="15"/>
  <c r="AK291" i="15"/>
  <c r="L292" i="15"/>
  <c r="AH292" i="15"/>
  <c r="AI292" i="15"/>
  <c r="AJ292" i="15"/>
  <c r="AK292" i="15"/>
  <c r="L293" i="15"/>
  <c r="AH293" i="15"/>
  <c r="AI293" i="15"/>
  <c r="AJ293" i="15"/>
  <c r="AK293" i="15"/>
  <c r="L294" i="15"/>
  <c r="AH294" i="15"/>
  <c r="AI294" i="15"/>
  <c r="AJ294" i="15"/>
  <c r="AK294" i="15"/>
  <c r="L295" i="15"/>
  <c r="AH295" i="15"/>
  <c r="AI295" i="15"/>
  <c r="AJ295" i="15"/>
  <c r="AK295" i="15"/>
  <c r="L296" i="15"/>
  <c r="AH296" i="15"/>
  <c r="AI296" i="15"/>
  <c r="AJ296" i="15"/>
  <c r="AK296" i="15"/>
  <c r="L297" i="15"/>
  <c r="AH297" i="15"/>
  <c r="AI297" i="15"/>
  <c r="AJ297" i="15"/>
  <c r="AK297" i="15"/>
  <c r="L298" i="15"/>
  <c r="AH298" i="15"/>
  <c r="AI298" i="15"/>
  <c r="AJ298" i="15"/>
  <c r="AK298" i="15"/>
  <c r="L299" i="15"/>
  <c r="AH299" i="15"/>
  <c r="AI299" i="15"/>
  <c r="AJ299" i="15"/>
  <c r="AK299" i="15"/>
  <c r="L300" i="15"/>
  <c r="AH300" i="15"/>
  <c r="AI300" i="15"/>
  <c r="AJ300" i="15"/>
  <c r="AK300" i="15"/>
  <c r="L301" i="15"/>
  <c r="AH301" i="15"/>
  <c r="AI301" i="15"/>
  <c r="AJ301" i="15"/>
  <c r="AK301" i="15"/>
  <c r="L302" i="15"/>
  <c r="AH302" i="15"/>
  <c r="AI302" i="15"/>
  <c r="AJ302" i="15"/>
  <c r="AK302" i="15"/>
  <c r="L303" i="15"/>
  <c r="AH303" i="15"/>
  <c r="AI303" i="15"/>
  <c r="AJ303" i="15"/>
  <c r="AK303" i="15"/>
  <c r="L304" i="15"/>
  <c r="AH304" i="15"/>
  <c r="AI304" i="15"/>
  <c r="AJ304" i="15"/>
  <c r="AK304" i="15"/>
  <c r="L305" i="15"/>
  <c r="AH305" i="15"/>
  <c r="AI305" i="15"/>
  <c r="AJ305" i="15"/>
  <c r="AK305" i="15"/>
  <c r="L306" i="15"/>
  <c r="AH306" i="15"/>
  <c r="AI306" i="15"/>
  <c r="AJ306" i="15"/>
  <c r="AK306" i="15"/>
  <c r="L307" i="15"/>
  <c r="AH307" i="15"/>
  <c r="AI307" i="15"/>
  <c r="AJ307" i="15"/>
  <c r="AK307" i="15"/>
  <c r="L308" i="15"/>
  <c r="AH308" i="15"/>
  <c r="AI308" i="15"/>
  <c r="AJ308" i="15"/>
  <c r="AK308" i="15"/>
  <c r="L309" i="15"/>
  <c r="AH309" i="15"/>
  <c r="AI309" i="15"/>
  <c r="AJ309" i="15"/>
  <c r="AK309" i="15"/>
  <c r="L310" i="15"/>
  <c r="AH310" i="15"/>
  <c r="AI310" i="15"/>
  <c r="AJ310" i="15"/>
  <c r="AK310" i="15"/>
  <c r="L311" i="15"/>
  <c r="AH311" i="15"/>
  <c r="AI311" i="15"/>
  <c r="AJ311" i="15"/>
  <c r="AK311" i="15"/>
  <c r="L312" i="15"/>
  <c r="AH312" i="15"/>
  <c r="AI312" i="15"/>
  <c r="AJ312" i="15"/>
  <c r="AK312" i="15"/>
  <c r="L313" i="15"/>
  <c r="AH313" i="15"/>
  <c r="AI313" i="15"/>
  <c r="AJ313" i="15"/>
  <c r="AK313" i="15"/>
  <c r="L314" i="15"/>
  <c r="AH314" i="15"/>
  <c r="AI314" i="15"/>
  <c r="AJ314" i="15"/>
  <c r="AK314" i="15"/>
  <c r="L315" i="15"/>
  <c r="AH315" i="15"/>
  <c r="AI315" i="15"/>
  <c r="AJ315" i="15"/>
  <c r="AK315" i="15"/>
  <c r="L316" i="15"/>
  <c r="AH316" i="15"/>
  <c r="AI316" i="15"/>
  <c r="AJ316" i="15"/>
  <c r="AK316" i="15"/>
  <c r="L317" i="15"/>
  <c r="AH317" i="15"/>
  <c r="AI317" i="15"/>
  <c r="AJ317" i="15"/>
  <c r="AK317" i="15"/>
  <c r="L318" i="15"/>
  <c r="AH318" i="15"/>
  <c r="AI318" i="15"/>
  <c r="AJ318" i="15"/>
  <c r="AK318" i="15"/>
  <c r="L319" i="15"/>
  <c r="AH319" i="15"/>
  <c r="AI319" i="15"/>
  <c r="AJ319" i="15"/>
  <c r="AK319" i="15"/>
  <c r="L320" i="15"/>
  <c r="AH320" i="15"/>
  <c r="AI320" i="15"/>
  <c r="AJ320" i="15"/>
  <c r="AK320" i="15"/>
  <c r="L321" i="15"/>
  <c r="AH321" i="15"/>
  <c r="AI321" i="15"/>
  <c r="AJ321" i="15"/>
  <c r="AK321" i="15"/>
  <c r="L322" i="15"/>
  <c r="AH322" i="15"/>
  <c r="AI322" i="15"/>
  <c r="AJ322" i="15"/>
  <c r="AK322" i="15"/>
  <c r="L323" i="15"/>
  <c r="AH323" i="15"/>
  <c r="AI323" i="15"/>
  <c r="AJ323" i="15"/>
  <c r="AK323" i="15"/>
  <c r="L324" i="15"/>
  <c r="AH324" i="15"/>
  <c r="AI324" i="15"/>
  <c r="AJ324" i="15"/>
  <c r="AK324" i="15"/>
  <c r="L325" i="15"/>
  <c r="AH325" i="15"/>
  <c r="AI325" i="15"/>
  <c r="AJ325" i="15"/>
  <c r="AK325" i="15"/>
  <c r="L326" i="15"/>
  <c r="AH326" i="15"/>
  <c r="AI326" i="15"/>
  <c r="AJ326" i="15"/>
  <c r="AK326" i="15"/>
  <c r="L327" i="15"/>
  <c r="AH327" i="15"/>
  <c r="AI327" i="15"/>
  <c r="AJ327" i="15"/>
  <c r="AK327" i="15"/>
  <c r="L328" i="15"/>
  <c r="AH328" i="15"/>
  <c r="AI328" i="15"/>
  <c r="AJ328" i="15"/>
  <c r="AK328" i="15"/>
  <c r="L329" i="15"/>
  <c r="AH329" i="15"/>
  <c r="AI329" i="15"/>
  <c r="AJ329" i="15"/>
  <c r="AK329" i="15"/>
  <c r="L330" i="15"/>
  <c r="AH330" i="15"/>
  <c r="AI330" i="15"/>
  <c r="AJ330" i="15"/>
  <c r="AK330" i="15"/>
  <c r="L331" i="15"/>
  <c r="AH331" i="15"/>
  <c r="AI331" i="15"/>
  <c r="AJ331" i="15"/>
  <c r="AK331" i="15"/>
  <c r="L332" i="15"/>
  <c r="AH332" i="15"/>
  <c r="AI332" i="15"/>
  <c r="AJ332" i="15"/>
  <c r="AK332" i="15"/>
  <c r="L333" i="15"/>
  <c r="AH333" i="15"/>
  <c r="AI333" i="15"/>
  <c r="AJ333" i="15"/>
  <c r="AK333" i="15"/>
  <c r="L334" i="15"/>
  <c r="AH334" i="15"/>
  <c r="AI334" i="15"/>
  <c r="AJ334" i="15"/>
  <c r="AK334" i="15"/>
  <c r="L335" i="15"/>
  <c r="AH335" i="15"/>
  <c r="AI335" i="15"/>
  <c r="AJ335" i="15"/>
  <c r="AK335" i="15"/>
  <c r="L336" i="15"/>
  <c r="AH336" i="15"/>
  <c r="AI336" i="15"/>
  <c r="AJ336" i="15"/>
  <c r="AK336" i="15"/>
  <c r="L337" i="15"/>
  <c r="AH337" i="15"/>
  <c r="AI337" i="15"/>
  <c r="AJ337" i="15"/>
  <c r="AK337" i="15"/>
  <c r="L338" i="15"/>
  <c r="AH338" i="15"/>
  <c r="AI338" i="15"/>
  <c r="AJ338" i="15"/>
  <c r="AK338" i="15"/>
  <c r="L339" i="15"/>
  <c r="AH339" i="15"/>
  <c r="AI339" i="15"/>
  <c r="AJ339" i="15"/>
  <c r="AK339" i="15"/>
  <c r="L340" i="15"/>
  <c r="AH340" i="15"/>
  <c r="AI340" i="15"/>
  <c r="AJ340" i="15"/>
  <c r="AK340" i="15"/>
  <c r="L341" i="15"/>
  <c r="AH341" i="15"/>
  <c r="AI341" i="15"/>
  <c r="AJ341" i="15"/>
  <c r="AK341" i="15"/>
  <c r="L342" i="15"/>
  <c r="AH342" i="15"/>
  <c r="AI342" i="15"/>
  <c r="AJ342" i="15"/>
  <c r="AK342" i="15"/>
  <c r="L343" i="15"/>
  <c r="AH343" i="15"/>
  <c r="AI343" i="15"/>
  <c r="AJ343" i="15"/>
  <c r="AK343" i="15"/>
  <c r="L344" i="15"/>
  <c r="AH344" i="15"/>
  <c r="AI344" i="15"/>
  <c r="AJ344" i="15"/>
  <c r="AK344" i="15"/>
  <c r="L345" i="15"/>
  <c r="AH345" i="15"/>
  <c r="AI345" i="15"/>
  <c r="AJ345" i="15"/>
  <c r="AK345" i="15"/>
  <c r="L346" i="15"/>
  <c r="AH346" i="15"/>
  <c r="AI346" i="15"/>
  <c r="AJ346" i="15"/>
  <c r="AK346" i="15"/>
  <c r="L347" i="15"/>
  <c r="AH347" i="15"/>
  <c r="AI347" i="15"/>
  <c r="AJ347" i="15"/>
  <c r="AK347" i="15"/>
  <c r="L348" i="15"/>
  <c r="AH348" i="15"/>
  <c r="AI348" i="15"/>
  <c r="AJ348" i="15"/>
  <c r="AK348" i="15"/>
  <c r="L349" i="15"/>
  <c r="AH349" i="15"/>
  <c r="AI349" i="15"/>
  <c r="AJ349" i="15"/>
  <c r="AK349" i="15"/>
  <c r="L350" i="15"/>
  <c r="AH350" i="15"/>
  <c r="AI350" i="15"/>
  <c r="AJ350" i="15"/>
  <c r="AK350" i="15"/>
  <c r="L351" i="15"/>
  <c r="AH351" i="15"/>
  <c r="AI351" i="15"/>
  <c r="AJ351" i="15"/>
  <c r="AK351" i="15"/>
  <c r="L352" i="15"/>
  <c r="AH352" i="15"/>
  <c r="AI352" i="15"/>
  <c r="AJ352" i="15"/>
  <c r="AK352" i="15"/>
  <c r="L353" i="15"/>
  <c r="AH353" i="15"/>
  <c r="AI353" i="15"/>
  <c r="AJ353" i="15"/>
  <c r="AK353" i="15"/>
  <c r="L354" i="15"/>
  <c r="AH354" i="15"/>
  <c r="AI354" i="15"/>
  <c r="AJ354" i="15"/>
  <c r="AK354" i="15"/>
  <c r="L355" i="15"/>
  <c r="AH355" i="15"/>
  <c r="AI355" i="15"/>
  <c r="AJ355" i="15"/>
  <c r="AK355" i="15"/>
  <c r="L356" i="15"/>
  <c r="AH356" i="15"/>
  <c r="AI356" i="15"/>
  <c r="AJ356" i="15"/>
  <c r="AK356" i="15"/>
  <c r="L357" i="15"/>
  <c r="AH357" i="15"/>
  <c r="AI357" i="15"/>
  <c r="AJ357" i="15"/>
  <c r="AK357" i="15"/>
  <c r="L358" i="15"/>
  <c r="AH358" i="15"/>
  <c r="AI358" i="15"/>
  <c r="AJ358" i="15"/>
  <c r="AK358" i="15"/>
  <c r="L359" i="15"/>
  <c r="AH359" i="15"/>
  <c r="AI359" i="15"/>
  <c r="AJ359" i="15"/>
  <c r="AK359" i="15"/>
  <c r="L360" i="15"/>
  <c r="AH360" i="15"/>
  <c r="AI360" i="15"/>
  <c r="AJ360" i="15"/>
  <c r="AK360" i="15"/>
  <c r="L361" i="15"/>
  <c r="AH361" i="15"/>
  <c r="AI361" i="15"/>
  <c r="AJ361" i="15"/>
  <c r="AK361" i="15"/>
  <c r="L362" i="15"/>
  <c r="AH362" i="15"/>
  <c r="AI362" i="15"/>
  <c r="AJ362" i="15"/>
  <c r="AK362" i="15"/>
  <c r="L363" i="15"/>
  <c r="AH363" i="15"/>
  <c r="AI363" i="15"/>
  <c r="AJ363" i="15"/>
  <c r="AK363" i="15"/>
  <c r="L364" i="15"/>
  <c r="AH364" i="15"/>
  <c r="AI364" i="15"/>
  <c r="AJ364" i="15"/>
  <c r="AK364" i="15"/>
  <c r="L365" i="15"/>
  <c r="AH365" i="15"/>
  <c r="AI365" i="15"/>
  <c r="AJ365" i="15"/>
  <c r="AK365" i="15"/>
  <c r="L366" i="15"/>
  <c r="AH366" i="15"/>
  <c r="AI366" i="15"/>
  <c r="AJ366" i="15"/>
  <c r="AK366" i="15"/>
  <c r="L367" i="15"/>
  <c r="AH367" i="15"/>
  <c r="AI367" i="15"/>
  <c r="AJ367" i="15"/>
  <c r="AK367" i="15"/>
  <c r="L368" i="15"/>
  <c r="AH368" i="15"/>
  <c r="AI368" i="15"/>
  <c r="AJ368" i="15"/>
  <c r="AK368" i="15"/>
  <c r="L369" i="15"/>
  <c r="AH369" i="15"/>
  <c r="AI369" i="15"/>
  <c r="AJ369" i="15"/>
  <c r="AK369" i="15"/>
  <c r="L370" i="15"/>
  <c r="AH370" i="15"/>
  <c r="AI370" i="15"/>
  <c r="AJ370" i="15"/>
  <c r="AK370" i="15"/>
  <c r="L371" i="15"/>
  <c r="AH371" i="15"/>
  <c r="AI371" i="15"/>
  <c r="AJ371" i="15"/>
  <c r="AK371" i="15"/>
  <c r="L372" i="15"/>
  <c r="AH372" i="15"/>
  <c r="AI372" i="15"/>
  <c r="AJ372" i="15"/>
  <c r="AK372" i="15"/>
  <c r="L373" i="15"/>
  <c r="AH373" i="15"/>
  <c r="AI373" i="15"/>
  <c r="AJ373" i="15"/>
  <c r="AK373" i="15"/>
  <c r="L374" i="15"/>
  <c r="AH374" i="15"/>
  <c r="AI374" i="15"/>
  <c r="AJ374" i="15"/>
  <c r="AK374" i="15"/>
  <c r="L375" i="15"/>
  <c r="AH375" i="15"/>
  <c r="AI375" i="15"/>
  <c r="AJ375" i="15"/>
  <c r="AK375" i="15"/>
  <c r="L376" i="15"/>
  <c r="AH376" i="15"/>
  <c r="AI376" i="15"/>
  <c r="AJ376" i="15"/>
  <c r="AK376" i="15"/>
  <c r="L377" i="15"/>
  <c r="AH377" i="15"/>
  <c r="AI377" i="15"/>
  <c r="AJ377" i="15"/>
  <c r="AK377" i="15"/>
  <c r="L378" i="15"/>
  <c r="AH378" i="15"/>
  <c r="AI378" i="15"/>
  <c r="AJ378" i="15"/>
  <c r="AK378" i="15"/>
  <c r="L379" i="15"/>
  <c r="AH379" i="15"/>
  <c r="AI379" i="15"/>
  <c r="AJ379" i="15"/>
  <c r="AK379" i="15"/>
  <c r="L380" i="15"/>
  <c r="AH380" i="15"/>
  <c r="AI380" i="15"/>
  <c r="AJ380" i="15"/>
  <c r="AK380" i="15"/>
  <c r="L381" i="15"/>
  <c r="AH381" i="15"/>
  <c r="AI381" i="15"/>
  <c r="AJ381" i="15"/>
  <c r="AK381" i="15"/>
  <c r="L382" i="15"/>
  <c r="AH382" i="15"/>
  <c r="AI382" i="15"/>
  <c r="AJ382" i="15"/>
  <c r="AK382" i="15"/>
  <c r="L383" i="15"/>
  <c r="AH383" i="15"/>
  <c r="AI383" i="15"/>
  <c r="AJ383" i="15"/>
  <c r="AK383" i="15"/>
  <c r="L384" i="15"/>
  <c r="AH384" i="15"/>
  <c r="AI384" i="15"/>
  <c r="AJ384" i="15"/>
  <c r="AK384" i="15"/>
  <c r="L385" i="15"/>
  <c r="AH385" i="15"/>
  <c r="AI385" i="15"/>
  <c r="AJ385" i="15"/>
  <c r="AK385" i="15"/>
  <c r="L386" i="15"/>
  <c r="AH386" i="15"/>
  <c r="AI386" i="15"/>
  <c r="AJ386" i="15"/>
  <c r="AK386" i="15"/>
  <c r="L387" i="15"/>
  <c r="AH387" i="15"/>
  <c r="AI387" i="15"/>
  <c r="AJ387" i="15"/>
  <c r="AK387" i="15"/>
  <c r="L388" i="15"/>
  <c r="AH388" i="15"/>
  <c r="AI388" i="15"/>
  <c r="AJ388" i="15"/>
  <c r="AK388" i="15"/>
  <c r="L389" i="15"/>
  <c r="AH389" i="15"/>
  <c r="AI389" i="15"/>
  <c r="AJ389" i="15"/>
  <c r="AK389" i="15"/>
  <c r="L390" i="15"/>
  <c r="AH390" i="15"/>
  <c r="AI390" i="15"/>
  <c r="AJ390" i="15"/>
  <c r="AK390" i="15"/>
  <c r="L391" i="15"/>
  <c r="AH391" i="15"/>
  <c r="AI391" i="15"/>
  <c r="AJ391" i="15"/>
  <c r="AK391" i="15"/>
  <c r="L392" i="15"/>
  <c r="AH392" i="15"/>
  <c r="AI392" i="15"/>
  <c r="AJ392" i="15"/>
  <c r="AK392" i="15"/>
  <c r="L393" i="15"/>
  <c r="AH393" i="15"/>
  <c r="AI393" i="15"/>
  <c r="AJ393" i="15"/>
  <c r="AK393" i="15"/>
  <c r="L394" i="15"/>
  <c r="AH394" i="15"/>
  <c r="AI394" i="15"/>
  <c r="AJ394" i="15"/>
  <c r="AK394" i="15"/>
  <c r="L395" i="15"/>
  <c r="AH395" i="15"/>
  <c r="AI395" i="15"/>
  <c r="AJ395" i="15"/>
  <c r="AK395" i="15"/>
  <c r="L396" i="15"/>
  <c r="AH396" i="15"/>
  <c r="AI396" i="15"/>
  <c r="AJ396" i="15"/>
  <c r="AK396" i="15"/>
  <c r="L397" i="15"/>
  <c r="AH397" i="15"/>
  <c r="AI397" i="15"/>
  <c r="AJ397" i="15"/>
  <c r="AK397" i="15"/>
  <c r="L398" i="15"/>
  <c r="AH398" i="15"/>
  <c r="AI398" i="15"/>
  <c r="AJ398" i="15"/>
  <c r="AK398" i="15"/>
  <c r="L399" i="15"/>
  <c r="AH399" i="15"/>
  <c r="AI399" i="15"/>
  <c r="AJ399" i="15"/>
  <c r="AK399" i="15"/>
  <c r="L400" i="15"/>
  <c r="AH400" i="15"/>
  <c r="AI400" i="15"/>
  <c r="AJ400" i="15"/>
  <c r="AK400" i="15"/>
  <c r="L401" i="15"/>
  <c r="AH401" i="15"/>
  <c r="AI401" i="15"/>
  <c r="AJ401" i="15"/>
  <c r="AK401" i="15"/>
  <c r="L402" i="15"/>
  <c r="AH402" i="15"/>
  <c r="AI402" i="15"/>
  <c r="AJ402" i="15"/>
  <c r="AK402" i="15"/>
  <c r="L403" i="15"/>
  <c r="AH403" i="15"/>
  <c r="AI403" i="15"/>
  <c r="AJ403" i="15"/>
  <c r="AK403" i="15"/>
  <c r="L404" i="15"/>
  <c r="AH404" i="15"/>
  <c r="AI404" i="15"/>
  <c r="AJ404" i="15"/>
  <c r="AK404" i="15"/>
  <c r="L405" i="15"/>
  <c r="AH405" i="15"/>
  <c r="AI405" i="15"/>
  <c r="AJ405" i="15"/>
  <c r="AK405" i="15"/>
  <c r="L406" i="15"/>
  <c r="AH406" i="15"/>
  <c r="AI406" i="15"/>
  <c r="AJ406" i="15"/>
  <c r="AK406" i="15"/>
  <c r="L407" i="15"/>
  <c r="AH407" i="15"/>
  <c r="AI407" i="15"/>
  <c r="AJ407" i="15"/>
  <c r="AK407" i="15"/>
  <c r="L408" i="15"/>
  <c r="AH408" i="15"/>
  <c r="AI408" i="15"/>
  <c r="AJ408" i="15"/>
  <c r="AK408" i="15"/>
  <c r="L409" i="15"/>
  <c r="AH409" i="15"/>
  <c r="AI409" i="15"/>
  <c r="AJ409" i="15"/>
  <c r="AK409" i="15"/>
  <c r="L410" i="15"/>
  <c r="AH410" i="15"/>
  <c r="AI410" i="15"/>
  <c r="AJ410" i="15"/>
  <c r="AK410" i="15"/>
  <c r="L411" i="15"/>
  <c r="AH411" i="15"/>
  <c r="AI411" i="15"/>
  <c r="AJ411" i="15"/>
  <c r="AK411" i="15"/>
  <c r="L412" i="15"/>
  <c r="AH412" i="15"/>
  <c r="AI412" i="15"/>
  <c r="AJ412" i="15"/>
  <c r="AK412" i="15"/>
  <c r="L413" i="15"/>
  <c r="AH413" i="15"/>
  <c r="AI413" i="15"/>
  <c r="AJ413" i="15"/>
  <c r="AK413" i="15"/>
  <c r="L414" i="15"/>
  <c r="AH414" i="15"/>
  <c r="AI414" i="15"/>
  <c r="AJ414" i="15"/>
  <c r="AK414" i="15"/>
  <c r="L415" i="15"/>
  <c r="AH415" i="15"/>
  <c r="AI415" i="15"/>
  <c r="AJ415" i="15"/>
  <c r="AK415" i="15"/>
  <c r="L416" i="15"/>
  <c r="AH416" i="15"/>
  <c r="AI416" i="15"/>
  <c r="AJ416" i="15"/>
  <c r="AK416" i="15"/>
  <c r="L417" i="15"/>
  <c r="AH417" i="15"/>
  <c r="AI417" i="15"/>
  <c r="AJ417" i="15"/>
  <c r="AK417" i="15"/>
  <c r="L418" i="15"/>
  <c r="AH418" i="15"/>
  <c r="AI418" i="15"/>
  <c r="AJ418" i="15"/>
  <c r="AK418" i="15"/>
  <c r="L419" i="15"/>
  <c r="AH419" i="15"/>
  <c r="AI419" i="15"/>
  <c r="AJ419" i="15"/>
  <c r="AK419" i="15"/>
  <c r="L420" i="15"/>
  <c r="AH420" i="15"/>
  <c r="AI420" i="15"/>
  <c r="AJ420" i="15"/>
  <c r="AK420" i="15"/>
  <c r="L421" i="15"/>
  <c r="AH421" i="15"/>
  <c r="AI421" i="15"/>
  <c r="AJ421" i="15"/>
  <c r="AK421" i="15"/>
  <c r="L422" i="15"/>
  <c r="AH422" i="15"/>
  <c r="AI422" i="15"/>
  <c r="AJ422" i="15"/>
  <c r="AK422" i="15"/>
  <c r="L423" i="15"/>
  <c r="AH423" i="15"/>
  <c r="AI423" i="15"/>
  <c r="AJ423" i="15"/>
  <c r="AK423" i="15"/>
  <c r="L424" i="15"/>
  <c r="AH424" i="15"/>
  <c r="AI424" i="15"/>
  <c r="AJ424" i="15"/>
  <c r="AK424" i="15"/>
  <c r="L425" i="15"/>
  <c r="AH425" i="15"/>
  <c r="AI425" i="15"/>
  <c r="AJ425" i="15"/>
  <c r="AK425" i="15"/>
  <c r="L426" i="15"/>
  <c r="AH426" i="15"/>
  <c r="AI426" i="15"/>
  <c r="AJ426" i="15"/>
  <c r="AK426" i="15"/>
  <c r="L427" i="15"/>
  <c r="AH427" i="15"/>
  <c r="AI427" i="15"/>
  <c r="AJ427" i="15"/>
  <c r="AK427" i="15"/>
  <c r="L428" i="15"/>
  <c r="AH428" i="15"/>
  <c r="AI428" i="15"/>
  <c r="AJ428" i="15"/>
  <c r="AK428" i="15"/>
  <c r="L429" i="15"/>
  <c r="AH429" i="15"/>
  <c r="AI429" i="15"/>
  <c r="AJ429" i="15"/>
  <c r="AK429" i="15"/>
  <c r="L430" i="15"/>
  <c r="AH430" i="15"/>
  <c r="AI430" i="15"/>
  <c r="AJ430" i="15"/>
  <c r="AK430" i="15"/>
  <c r="L431" i="15"/>
  <c r="AH431" i="15"/>
  <c r="AI431" i="15"/>
  <c r="AJ431" i="15"/>
  <c r="AK431" i="15"/>
  <c r="L432" i="15"/>
  <c r="AH432" i="15"/>
  <c r="AI432" i="15"/>
  <c r="AJ432" i="15"/>
  <c r="AK432" i="15"/>
  <c r="L433" i="15"/>
  <c r="AH433" i="15"/>
  <c r="AI433" i="15"/>
  <c r="AJ433" i="15"/>
  <c r="AK433" i="15"/>
  <c r="L434" i="15"/>
  <c r="AH434" i="15"/>
  <c r="AI434" i="15"/>
  <c r="AJ434" i="15"/>
  <c r="AK434" i="15"/>
  <c r="L435" i="15"/>
  <c r="AH435" i="15"/>
  <c r="AI435" i="15"/>
  <c r="AJ435" i="15"/>
  <c r="AK435" i="15"/>
  <c r="L436" i="15"/>
  <c r="AH436" i="15"/>
  <c r="AI436" i="15"/>
  <c r="AJ436" i="15"/>
  <c r="AK436" i="15"/>
  <c r="L437" i="15"/>
  <c r="AH437" i="15"/>
  <c r="AI437" i="15"/>
  <c r="AJ437" i="15"/>
  <c r="AK437" i="15"/>
  <c r="L438" i="15"/>
  <c r="AH438" i="15"/>
  <c r="AI438" i="15"/>
  <c r="AJ438" i="15"/>
  <c r="AK438" i="15"/>
  <c r="L439" i="15"/>
  <c r="AH439" i="15"/>
  <c r="AI439" i="15"/>
  <c r="AJ439" i="15"/>
  <c r="AK439" i="15"/>
  <c r="L440" i="15"/>
  <c r="AH440" i="15"/>
  <c r="AI440" i="15"/>
  <c r="AJ440" i="15"/>
  <c r="AK440" i="15"/>
  <c r="L441" i="15"/>
  <c r="AH441" i="15"/>
  <c r="AI441" i="15"/>
  <c r="AJ441" i="15"/>
  <c r="AK441" i="15"/>
  <c r="L442" i="15"/>
  <c r="AH442" i="15"/>
  <c r="AI442" i="15"/>
  <c r="AJ442" i="15"/>
  <c r="AK442" i="15"/>
  <c r="L443" i="15"/>
  <c r="AH443" i="15"/>
  <c r="AI443" i="15"/>
  <c r="AJ443" i="15"/>
  <c r="AK443" i="15"/>
  <c r="L444" i="15"/>
  <c r="AH444" i="15"/>
  <c r="AI444" i="15"/>
  <c r="AJ444" i="15"/>
  <c r="AK444" i="15"/>
  <c r="L445" i="15"/>
  <c r="AH445" i="15"/>
  <c r="AI445" i="15"/>
  <c r="AJ445" i="15"/>
  <c r="AK445" i="15"/>
  <c r="L446" i="15"/>
  <c r="AH446" i="15"/>
  <c r="AI446" i="15"/>
  <c r="AJ446" i="15"/>
  <c r="AK446" i="15"/>
  <c r="L447" i="15"/>
  <c r="AH447" i="15"/>
  <c r="AI447" i="15"/>
  <c r="AJ447" i="15"/>
  <c r="AK447" i="15"/>
  <c r="L448" i="15"/>
  <c r="AH448" i="15"/>
  <c r="AI448" i="15"/>
  <c r="AJ448" i="15"/>
  <c r="AK448" i="15"/>
  <c r="L449" i="15"/>
  <c r="AH449" i="15"/>
  <c r="AI449" i="15"/>
  <c r="AJ449" i="15"/>
  <c r="AK449" i="15"/>
  <c r="L450" i="15"/>
  <c r="AH450" i="15"/>
  <c r="AI450" i="15"/>
  <c r="AJ450" i="15"/>
  <c r="AK450" i="15"/>
  <c r="L451" i="15"/>
  <c r="AH451" i="15"/>
  <c r="AI451" i="15"/>
  <c r="AJ451" i="15"/>
  <c r="AK451" i="15"/>
  <c r="L452" i="15"/>
  <c r="AH452" i="15"/>
  <c r="AI452" i="15"/>
  <c r="AJ452" i="15"/>
  <c r="AK452" i="15"/>
  <c r="L453" i="15"/>
  <c r="AH453" i="15"/>
  <c r="AI453" i="15"/>
  <c r="AJ453" i="15"/>
  <c r="AK453" i="15"/>
  <c r="L454" i="15"/>
  <c r="AH454" i="15"/>
  <c r="AI454" i="15"/>
  <c r="AJ454" i="15"/>
  <c r="AK454" i="15"/>
  <c r="L455" i="15"/>
  <c r="AH455" i="15"/>
  <c r="AI455" i="15"/>
  <c r="AJ455" i="15"/>
  <c r="AK455" i="15"/>
  <c r="L456" i="15"/>
  <c r="AH456" i="15"/>
  <c r="AI456" i="15"/>
  <c r="AJ456" i="15"/>
  <c r="AK456" i="15"/>
  <c r="L457" i="15"/>
  <c r="AH457" i="15"/>
  <c r="AI457" i="15"/>
  <c r="AJ457" i="15"/>
  <c r="AK457" i="15"/>
  <c r="L458" i="15"/>
  <c r="AH458" i="15"/>
  <c r="AI458" i="15"/>
  <c r="AJ458" i="15"/>
  <c r="AK458" i="15"/>
  <c r="L459" i="15"/>
  <c r="AH459" i="15"/>
  <c r="AI459" i="15"/>
  <c r="AJ459" i="15"/>
  <c r="AK459" i="15"/>
  <c r="L460" i="15"/>
  <c r="AH460" i="15"/>
  <c r="AI460" i="15"/>
  <c r="AJ460" i="15"/>
  <c r="AK460" i="15"/>
  <c r="L461" i="15"/>
  <c r="AH461" i="15"/>
  <c r="AI461" i="15"/>
  <c r="AJ461" i="15"/>
  <c r="AK461" i="15"/>
  <c r="L462" i="15"/>
  <c r="AH462" i="15"/>
  <c r="AI462" i="15"/>
  <c r="AJ462" i="15"/>
  <c r="AK462" i="15"/>
  <c r="L463" i="15"/>
  <c r="AH463" i="15"/>
  <c r="AI463" i="15"/>
  <c r="AJ463" i="15"/>
  <c r="AK463" i="15"/>
  <c r="L464" i="15"/>
  <c r="AH464" i="15"/>
  <c r="AI464" i="15"/>
  <c r="AJ464" i="15"/>
  <c r="AK464" i="15"/>
  <c r="L465" i="15"/>
  <c r="AH465" i="15"/>
  <c r="AI465" i="15"/>
  <c r="AJ465" i="15"/>
  <c r="AK465" i="15"/>
  <c r="L466" i="15"/>
  <c r="AH466" i="15"/>
  <c r="AI466" i="15"/>
  <c r="AJ466" i="15"/>
  <c r="AK466" i="15"/>
  <c r="L467" i="15"/>
  <c r="AH467" i="15"/>
  <c r="AI467" i="15"/>
  <c r="AJ467" i="15"/>
  <c r="AK467" i="15"/>
  <c r="L468" i="15"/>
  <c r="AH468" i="15"/>
  <c r="AI468" i="15"/>
  <c r="AJ468" i="15"/>
  <c r="AK468" i="15"/>
  <c r="L469" i="15"/>
  <c r="AH469" i="15"/>
  <c r="AI469" i="15"/>
  <c r="AJ469" i="15"/>
  <c r="AK469" i="15"/>
  <c r="L470" i="15"/>
  <c r="AH470" i="15"/>
  <c r="AI470" i="15"/>
  <c r="AJ470" i="15"/>
  <c r="AK470" i="15"/>
  <c r="L471" i="15"/>
  <c r="AH471" i="15"/>
  <c r="AI471" i="15"/>
  <c r="AJ471" i="15"/>
  <c r="AK471" i="15"/>
  <c r="L472" i="15"/>
  <c r="AH472" i="15"/>
  <c r="AI472" i="15"/>
  <c r="AJ472" i="15"/>
  <c r="AK472" i="15"/>
  <c r="L473" i="15"/>
  <c r="AH473" i="15"/>
  <c r="AI473" i="15"/>
  <c r="AJ473" i="15"/>
  <c r="AK473" i="15"/>
  <c r="L474" i="15"/>
  <c r="AH474" i="15"/>
  <c r="AI474" i="15"/>
  <c r="AJ474" i="15"/>
  <c r="AK474" i="15"/>
  <c r="L475" i="15"/>
  <c r="AH475" i="15"/>
  <c r="AI475" i="15"/>
  <c r="AJ475" i="15"/>
  <c r="AK475" i="15"/>
  <c r="L476" i="15"/>
  <c r="AH476" i="15"/>
  <c r="AI476" i="15"/>
  <c r="AJ476" i="15"/>
  <c r="AK476" i="15"/>
  <c r="L477" i="15"/>
  <c r="AH477" i="15"/>
  <c r="AI477" i="15"/>
  <c r="AJ477" i="15"/>
  <c r="AK477" i="15"/>
  <c r="L478" i="15"/>
  <c r="AH478" i="15"/>
  <c r="AI478" i="15"/>
  <c r="AJ478" i="15"/>
  <c r="AK478" i="15"/>
  <c r="L479" i="15"/>
  <c r="AH479" i="15"/>
  <c r="AI479" i="15"/>
  <c r="AJ479" i="15"/>
  <c r="AK479" i="15"/>
  <c r="L480" i="15"/>
  <c r="AH480" i="15"/>
  <c r="AI480" i="15"/>
  <c r="AJ480" i="15"/>
  <c r="AK480" i="15"/>
  <c r="L481" i="15"/>
  <c r="AH481" i="15"/>
  <c r="AI481" i="15"/>
  <c r="AJ481" i="15"/>
  <c r="AK481" i="15"/>
  <c r="L482" i="15"/>
  <c r="AH482" i="15"/>
  <c r="AI482" i="15"/>
  <c r="AJ482" i="15"/>
  <c r="AK482" i="15"/>
  <c r="L483" i="15"/>
  <c r="AH483" i="15"/>
  <c r="AI483" i="15"/>
  <c r="AJ483" i="15"/>
  <c r="AK483" i="15"/>
  <c r="L484" i="15"/>
  <c r="AH484" i="15"/>
  <c r="AI484" i="15"/>
  <c r="AJ484" i="15"/>
  <c r="AK484" i="15"/>
  <c r="L485" i="15"/>
  <c r="AH485" i="15"/>
  <c r="AI485" i="15"/>
  <c r="AJ485" i="15"/>
  <c r="AK485" i="15"/>
  <c r="L486" i="15"/>
  <c r="AH486" i="15"/>
  <c r="AI486" i="15"/>
  <c r="AJ486" i="15"/>
  <c r="AK486" i="15"/>
  <c r="L487" i="15"/>
  <c r="AH487" i="15"/>
  <c r="AI487" i="15"/>
  <c r="AJ487" i="15"/>
  <c r="AK487" i="15"/>
  <c r="L488" i="15"/>
  <c r="AH488" i="15"/>
  <c r="AI488" i="15"/>
  <c r="AJ488" i="15"/>
  <c r="AK488" i="15"/>
  <c r="L489" i="15"/>
  <c r="AH489" i="15"/>
  <c r="AI489" i="15"/>
  <c r="AJ489" i="15"/>
  <c r="AK489" i="15"/>
  <c r="L490" i="15"/>
  <c r="AH490" i="15"/>
  <c r="AI490" i="15"/>
  <c r="AJ490" i="15"/>
  <c r="AK490" i="15"/>
  <c r="L491" i="15"/>
  <c r="AH491" i="15"/>
  <c r="AI491" i="15"/>
  <c r="AJ491" i="15"/>
  <c r="AK491" i="15"/>
  <c r="L492" i="15"/>
  <c r="AH492" i="15"/>
  <c r="AI492" i="15"/>
  <c r="AJ492" i="15"/>
  <c r="AK492" i="15"/>
  <c r="L493" i="15"/>
  <c r="AH493" i="15"/>
  <c r="AI493" i="15"/>
  <c r="AJ493" i="15"/>
  <c r="AK493" i="15"/>
  <c r="L494" i="15"/>
  <c r="AH494" i="15"/>
  <c r="AI494" i="15"/>
  <c r="AJ494" i="15"/>
  <c r="AK494" i="15"/>
  <c r="L495" i="15"/>
  <c r="AH495" i="15"/>
  <c r="AI495" i="15"/>
  <c r="AJ495" i="15"/>
  <c r="AK495" i="15"/>
  <c r="L496" i="15"/>
  <c r="AH496" i="15"/>
  <c r="AI496" i="15"/>
  <c r="AJ496" i="15"/>
  <c r="AK496" i="15"/>
  <c r="L497" i="15"/>
  <c r="AH497" i="15"/>
  <c r="AI497" i="15"/>
  <c r="AJ497" i="15"/>
  <c r="AK497" i="15"/>
  <c r="L498" i="15"/>
  <c r="AH498" i="15"/>
  <c r="AI498" i="15"/>
  <c r="AJ498" i="15"/>
  <c r="AK498" i="15"/>
  <c r="L499" i="15"/>
  <c r="AH499" i="15"/>
  <c r="AI499" i="15"/>
  <c r="AJ499" i="15"/>
  <c r="AK499" i="15"/>
  <c r="L500" i="15"/>
  <c r="AH500" i="15"/>
  <c r="AI500" i="15"/>
  <c r="AJ500" i="15"/>
  <c r="AK500" i="15"/>
  <c r="L501" i="15"/>
  <c r="AH501" i="15"/>
  <c r="AI501" i="15"/>
  <c r="AJ501" i="15"/>
  <c r="AK501" i="15"/>
  <c r="L502" i="15"/>
  <c r="AH502" i="15"/>
  <c r="AI502" i="15"/>
  <c r="AJ502" i="15"/>
  <c r="AK502" i="15"/>
  <c r="L503" i="15"/>
  <c r="AH503" i="15"/>
  <c r="AI503" i="15"/>
  <c r="AJ503" i="15"/>
  <c r="AK503" i="15"/>
  <c r="L504" i="15"/>
  <c r="AH504" i="15"/>
  <c r="AI504" i="15"/>
  <c r="AJ504" i="15"/>
  <c r="AK504" i="15"/>
  <c r="L505" i="15"/>
  <c r="AH505" i="15"/>
  <c r="AI505" i="15"/>
  <c r="AJ505" i="15"/>
  <c r="AK505" i="15"/>
  <c r="L506" i="15"/>
  <c r="AH506" i="15"/>
  <c r="AI506" i="15"/>
  <c r="AJ506" i="15"/>
  <c r="AK506" i="15"/>
  <c r="L507" i="15"/>
  <c r="AH507" i="15"/>
  <c r="AI507" i="15"/>
  <c r="AJ507" i="15"/>
  <c r="AK507" i="15"/>
  <c r="L508" i="15"/>
  <c r="AH508" i="15"/>
  <c r="AI508" i="15"/>
  <c r="AJ508" i="15"/>
  <c r="AK508" i="15"/>
  <c r="L509" i="15"/>
  <c r="AH509" i="15"/>
  <c r="AI509" i="15"/>
  <c r="AJ509" i="15"/>
  <c r="AK509" i="15"/>
  <c r="L510" i="15"/>
  <c r="AH510" i="15"/>
  <c r="AI510" i="15"/>
  <c r="AJ510" i="15"/>
  <c r="AK510" i="15"/>
  <c r="L511" i="15"/>
  <c r="AH511" i="15"/>
  <c r="AI511" i="15"/>
  <c r="AJ511" i="15"/>
  <c r="AK511" i="15"/>
  <c r="L512" i="15"/>
  <c r="AH512" i="15"/>
  <c r="AI512" i="15"/>
  <c r="AJ512" i="15"/>
  <c r="AK512" i="15"/>
  <c r="L513" i="15"/>
  <c r="AH513" i="15"/>
  <c r="AI513" i="15"/>
  <c r="AJ513" i="15"/>
  <c r="AK513" i="15"/>
  <c r="L514" i="15"/>
  <c r="AH514" i="15"/>
  <c r="AI514" i="15"/>
  <c r="AJ514" i="15"/>
  <c r="AK514" i="15"/>
  <c r="L515" i="15"/>
  <c r="AH515" i="15"/>
  <c r="AI515" i="15"/>
  <c r="AJ515" i="15"/>
  <c r="AK515" i="15"/>
  <c r="L516" i="15"/>
  <c r="AH516" i="15"/>
  <c r="AI516" i="15"/>
  <c r="AJ516" i="15"/>
  <c r="AK516" i="15"/>
  <c r="L517" i="15"/>
  <c r="AH517" i="15"/>
  <c r="AI517" i="15"/>
  <c r="AJ517" i="15"/>
  <c r="AK517" i="15"/>
  <c r="L518" i="15"/>
  <c r="AH518" i="15"/>
  <c r="AI518" i="15"/>
  <c r="AJ518" i="15"/>
  <c r="AK518" i="15"/>
  <c r="L519" i="15"/>
  <c r="AH519" i="15"/>
  <c r="AI519" i="15"/>
  <c r="AJ519" i="15"/>
  <c r="AK519" i="15"/>
  <c r="L520" i="15"/>
  <c r="AH520" i="15"/>
  <c r="AI520" i="15"/>
  <c r="AJ520" i="15"/>
  <c r="AK520" i="15"/>
  <c r="L521" i="15"/>
  <c r="AH521" i="15"/>
  <c r="AI521" i="15"/>
  <c r="AJ521" i="15"/>
  <c r="AK521" i="15"/>
  <c r="L522" i="15"/>
  <c r="AH522" i="15"/>
  <c r="AI522" i="15"/>
  <c r="AJ522" i="15"/>
  <c r="AK522" i="15"/>
  <c r="L523" i="15"/>
  <c r="AH523" i="15"/>
  <c r="AI523" i="15"/>
  <c r="AJ523" i="15"/>
  <c r="AK523" i="15"/>
  <c r="L524" i="15"/>
  <c r="AH524" i="15"/>
  <c r="AI524" i="15"/>
  <c r="AJ524" i="15"/>
  <c r="AK524" i="15"/>
  <c r="L525" i="15"/>
  <c r="AH525" i="15"/>
  <c r="AI525" i="15"/>
  <c r="AJ525" i="15"/>
  <c r="AK525" i="15"/>
  <c r="L526" i="15"/>
  <c r="AH526" i="15"/>
  <c r="AI526" i="15"/>
  <c r="AJ526" i="15"/>
  <c r="AK526" i="15"/>
  <c r="L527" i="15"/>
  <c r="AH527" i="15"/>
  <c r="AI527" i="15"/>
  <c r="AJ527" i="15"/>
  <c r="AK527" i="15"/>
  <c r="L528" i="15"/>
  <c r="AH528" i="15"/>
  <c r="AI528" i="15"/>
  <c r="AJ528" i="15"/>
  <c r="AK528" i="15"/>
  <c r="L529" i="15"/>
  <c r="AH529" i="15"/>
  <c r="AI529" i="15"/>
  <c r="AJ529" i="15"/>
  <c r="AK529" i="15"/>
  <c r="L530" i="15"/>
  <c r="AH530" i="15"/>
  <c r="AI530" i="15"/>
  <c r="AJ530" i="15"/>
  <c r="AK530" i="15"/>
  <c r="L531" i="15"/>
  <c r="AH531" i="15"/>
  <c r="AI531" i="15"/>
  <c r="AJ531" i="15"/>
  <c r="AK531" i="15"/>
  <c r="L532" i="15"/>
  <c r="AH532" i="15"/>
  <c r="AI532" i="15"/>
  <c r="AJ532" i="15"/>
  <c r="AK532" i="15"/>
  <c r="L533" i="15"/>
  <c r="AH533" i="15"/>
  <c r="AI533" i="15"/>
  <c r="AJ533" i="15"/>
  <c r="AK533" i="15"/>
  <c r="L534" i="15"/>
  <c r="AH534" i="15"/>
  <c r="AI534" i="15"/>
  <c r="AJ534" i="15"/>
  <c r="AK534" i="15"/>
  <c r="L535" i="15"/>
  <c r="AH535" i="15"/>
  <c r="AI535" i="15"/>
  <c r="AJ535" i="15"/>
  <c r="AK535" i="15"/>
  <c r="L536" i="15"/>
  <c r="AH536" i="15"/>
  <c r="AI536" i="15"/>
  <c r="AJ536" i="15"/>
  <c r="AK536" i="15"/>
  <c r="L537" i="15"/>
  <c r="AH537" i="15"/>
  <c r="AI537" i="15"/>
  <c r="AJ537" i="15"/>
  <c r="AK537" i="15"/>
  <c r="L538" i="15"/>
  <c r="AH538" i="15"/>
  <c r="AI538" i="15"/>
  <c r="AJ538" i="15"/>
  <c r="AK538" i="15"/>
  <c r="L539" i="15"/>
  <c r="AH539" i="15"/>
  <c r="AI539" i="15"/>
  <c r="AJ539" i="15"/>
  <c r="AK539" i="15"/>
  <c r="L540" i="15"/>
  <c r="AH540" i="15"/>
  <c r="AI540" i="15"/>
  <c r="AJ540" i="15"/>
  <c r="AK540" i="15"/>
  <c r="L541" i="15"/>
  <c r="AH541" i="15"/>
  <c r="AI541" i="15"/>
  <c r="AJ541" i="15"/>
  <c r="AK541" i="15"/>
  <c r="L542" i="15"/>
  <c r="AH542" i="15"/>
  <c r="AI542" i="15"/>
  <c r="AJ542" i="15"/>
  <c r="AK542" i="15"/>
  <c r="L543" i="15"/>
  <c r="AH543" i="15"/>
  <c r="AI543" i="15"/>
  <c r="AJ543" i="15"/>
  <c r="AK543" i="15"/>
  <c r="L544" i="15"/>
  <c r="AH544" i="15"/>
  <c r="AI544" i="15"/>
  <c r="AJ544" i="15"/>
  <c r="AK544" i="15"/>
  <c r="L545" i="15"/>
  <c r="AH545" i="15"/>
  <c r="AI545" i="15"/>
  <c r="AJ545" i="15"/>
  <c r="AK545" i="15"/>
  <c r="L546" i="15"/>
  <c r="AH546" i="15"/>
  <c r="AI546" i="15"/>
  <c r="AJ546" i="15"/>
  <c r="AK546" i="15"/>
  <c r="L547" i="15"/>
  <c r="AH547" i="15"/>
  <c r="AI547" i="15"/>
  <c r="AJ547" i="15"/>
  <c r="AK547" i="15"/>
  <c r="L548" i="15"/>
  <c r="AH548" i="15"/>
  <c r="AI548" i="15"/>
  <c r="AJ548" i="15"/>
  <c r="AK548" i="15"/>
  <c r="L549" i="15"/>
  <c r="AH549" i="15"/>
  <c r="AI549" i="15"/>
  <c r="AJ549" i="15"/>
  <c r="AK549" i="15"/>
  <c r="L550" i="15"/>
  <c r="AH550" i="15"/>
  <c r="AI550" i="15"/>
  <c r="AJ550" i="15"/>
  <c r="AK550" i="15"/>
  <c r="L551" i="15"/>
  <c r="AH551" i="15"/>
  <c r="AI551" i="15"/>
  <c r="AJ551" i="15"/>
  <c r="AK551" i="15"/>
  <c r="L552" i="15"/>
  <c r="AH552" i="15"/>
  <c r="AI552" i="15"/>
  <c r="AJ552" i="15"/>
  <c r="AK552" i="15"/>
  <c r="L553" i="15"/>
  <c r="AH553" i="15"/>
  <c r="AI553" i="15"/>
  <c r="AJ553" i="15"/>
  <c r="AK553" i="15"/>
  <c r="L554" i="15"/>
  <c r="AH554" i="15"/>
  <c r="AI554" i="15"/>
  <c r="AJ554" i="15"/>
  <c r="AK554" i="15"/>
  <c r="L555" i="15"/>
  <c r="AH555" i="15"/>
  <c r="AI555" i="15"/>
  <c r="AJ555" i="15"/>
  <c r="AK555" i="15"/>
  <c r="L556" i="15"/>
  <c r="AH556" i="15"/>
  <c r="AI556" i="15"/>
  <c r="AJ556" i="15"/>
  <c r="AK556" i="15"/>
  <c r="L557" i="15"/>
  <c r="AH557" i="15"/>
  <c r="AI557" i="15"/>
  <c r="AJ557" i="15"/>
  <c r="AK557" i="15"/>
  <c r="L558" i="15"/>
  <c r="AH558" i="15"/>
  <c r="AI558" i="15"/>
  <c r="AJ558" i="15"/>
  <c r="AK558" i="15"/>
  <c r="L559" i="15"/>
  <c r="AH559" i="15"/>
  <c r="AI559" i="15"/>
  <c r="AJ559" i="15"/>
  <c r="AK559" i="15"/>
  <c r="L560" i="15"/>
  <c r="AH560" i="15"/>
  <c r="AI560" i="15"/>
  <c r="AJ560" i="15"/>
  <c r="AK560" i="15"/>
  <c r="L561" i="15"/>
  <c r="AH561" i="15"/>
  <c r="AI561" i="15"/>
  <c r="AJ561" i="15"/>
  <c r="AK561" i="15"/>
  <c r="L562" i="15"/>
  <c r="AH562" i="15"/>
  <c r="AI562" i="15"/>
  <c r="AJ562" i="15"/>
  <c r="AK562" i="15"/>
  <c r="L563" i="15"/>
  <c r="AH563" i="15"/>
  <c r="AI563" i="15"/>
  <c r="AJ563" i="15"/>
  <c r="AK563" i="15"/>
  <c r="L564" i="15"/>
  <c r="AH564" i="15"/>
  <c r="AI564" i="15"/>
  <c r="AJ564" i="15"/>
  <c r="AK564" i="15"/>
  <c r="L565" i="15"/>
  <c r="AH565" i="15"/>
  <c r="AI565" i="15"/>
  <c r="AJ565" i="15"/>
  <c r="AK565" i="15"/>
  <c r="L566" i="15"/>
  <c r="AH566" i="15"/>
  <c r="AI566" i="15"/>
  <c r="AJ566" i="15"/>
  <c r="AK566" i="15"/>
  <c r="L567" i="15"/>
  <c r="AH567" i="15"/>
  <c r="AI567" i="15"/>
  <c r="AJ567" i="15"/>
  <c r="AK567" i="15"/>
  <c r="L568" i="15"/>
  <c r="AH568" i="15"/>
  <c r="AI568" i="15"/>
  <c r="AJ568" i="15"/>
  <c r="AK568" i="15"/>
  <c r="L569" i="15"/>
  <c r="AH569" i="15"/>
  <c r="AI569" i="15"/>
  <c r="AJ569" i="15"/>
  <c r="AK569" i="15"/>
  <c r="L570" i="15"/>
  <c r="AH570" i="15"/>
  <c r="AI570" i="15"/>
  <c r="AJ570" i="15"/>
  <c r="AK570" i="15"/>
  <c r="L571" i="15"/>
  <c r="AH571" i="15"/>
  <c r="AI571" i="15"/>
  <c r="AJ571" i="15"/>
  <c r="AK571" i="15"/>
  <c r="L572" i="15"/>
  <c r="AH572" i="15"/>
  <c r="AI572" i="15"/>
  <c r="AJ572" i="15"/>
  <c r="AK572" i="15"/>
  <c r="L573" i="15"/>
  <c r="AH573" i="15"/>
  <c r="AI573" i="15"/>
  <c r="AJ573" i="15"/>
  <c r="AK573" i="15"/>
  <c r="L574" i="15"/>
  <c r="AH574" i="15"/>
  <c r="AI574" i="15"/>
  <c r="AJ574" i="15"/>
  <c r="AK574" i="15"/>
  <c r="L575" i="15"/>
  <c r="AH575" i="15"/>
  <c r="AI575" i="15"/>
  <c r="AJ575" i="15"/>
  <c r="AK575" i="15"/>
  <c r="L576" i="15"/>
  <c r="AH576" i="15"/>
  <c r="AI576" i="15"/>
  <c r="AJ576" i="15"/>
  <c r="AK576" i="15"/>
  <c r="L577" i="15"/>
  <c r="AH577" i="15"/>
  <c r="AI577" i="15"/>
  <c r="AJ577" i="15"/>
  <c r="AK577" i="15"/>
  <c r="L578" i="15"/>
  <c r="AH578" i="15"/>
  <c r="AI578" i="15"/>
  <c r="AJ578" i="15"/>
  <c r="AK578" i="15"/>
  <c r="L579" i="15"/>
  <c r="AH579" i="15"/>
  <c r="AI579" i="15"/>
  <c r="AJ579" i="15"/>
  <c r="AK579" i="15"/>
  <c r="L580" i="15"/>
  <c r="AH580" i="15"/>
  <c r="AI580" i="15"/>
  <c r="AJ580" i="15"/>
  <c r="AK580" i="15"/>
  <c r="L581" i="15"/>
  <c r="AH581" i="15"/>
  <c r="AI581" i="15"/>
  <c r="AJ581" i="15"/>
  <c r="AK581" i="15"/>
  <c r="L582" i="15"/>
  <c r="AH582" i="15"/>
  <c r="AI582" i="15"/>
  <c r="AJ582" i="15"/>
  <c r="AK582" i="15"/>
  <c r="L583" i="15"/>
  <c r="AH583" i="15"/>
  <c r="AI583" i="15"/>
  <c r="AJ583" i="15"/>
  <c r="AK583" i="15"/>
  <c r="L584" i="15"/>
  <c r="AH584" i="15"/>
  <c r="AI584" i="15"/>
  <c r="AJ584" i="15"/>
  <c r="AK584" i="15"/>
  <c r="L585" i="15"/>
  <c r="AH585" i="15"/>
  <c r="AI585" i="15"/>
  <c r="AJ585" i="15"/>
  <c r="AK585" i="15"/>
  <c r="L586" i="15"/>
  <c r="AH586" i="15"/>
  <c r="AI586" i="15"/>
  <c r="AJ586" i="15"/>
  <c r="AK586" i="15"/>
  <c r="L587" i="15"/>
  <c r="AH587" i="15"/>
  <c r="AI587" i="15"/>
  <c r="AJ587" i="15"/>
  <c r="AK587" i="15"/>
  <c r="L588" i="15"/>
  <c r="AH588" i="15"/>
  <c r="AI588" i="15"/>
  <c r="AJ588" i="15"/>
  <c r="AK588" i="15"/>
  <c r="L589" i="15"/>
  <c r="AH589" i="15"/>
  <c r="AI589" i="15"/>
  <c r="AJ589" i="15"/>
  <c r="AK589" i="15"/>
  <c r="L590" i="15"/>
  <c r="AH590" i="15"/>
  <c r="AI590" i="15"/>
  <c r="AJ590" i="15"/>
  <c r="AK590" i="15"/>
  <c r="L591" i="15"/>
  <c r="AH591" i="15"/>
  <c r="AI591" i="15"/>
  <c r="AJ591" i="15"/>
  <c r="AK591" i="15"/>
  <c r="L592" i="15"/>
  <c r="AH592" i="15"/>
  <c r="AI592" i="15"/>
  <c r="AJ592" i="15"/>
  <c r="AK592" i="15"/>
  <c r="L593" i="15"/>
  <c r="AH593" i="15"/>
  <c r="AI593" i="15"/>
  <c r="AJ593" i="15"/>
  <c r="AK593" i="15"/>
  <c r="L594" i="15"/>
  <c r="AH594" i="15"/>
  <c r="AI594" i="15"/>
  <c r="AJ594" i="15"/>
  <c r="AK594" i="15"/>
  <c r="L595" i="15"/>
  <c r="AH595" i="15"/>
  <c r="AI595" i="15"/>
  <c r="AJ595" i="15"/>
  <c r="AK595" i="15"/>
  <c r="L596" i="15"/>
  <c r="AH596" i="15"/>
  <c r="AI596" i="15"/>
  <c r="AJ596" i="15"/>
  <c r="AK596" i="15"/>
  <c r="L597" i="15"/>
  <c r="AH597" i="15"/>
  <c r="AI597" i="15"/>
  <c r="AJ597" i="15"/>
  <c r="AK597" i="15"/>
  <c r="L598" i="15"/>
  <c r="AH598" i="15"/>
  <c r="AI598" i="15"/>
  <c r="AJ598" i="15"/>
  <c r="AK598" i="15"/>
  <c r="L599" i="15"/>
  <c r="AH599" i="15"/>
  <c r="AI599" i="15"/>
  <c r="AJ599" i="15"/>
  <c r="AK599" i="15"/>
  <c r="L600" i="15"/>
  <c r="AH600" i="15"/>
  <c r="AI600" i="15"/>
  <c r="AJ600" i="15"/>
  <c r="AK600" i="15"/>
  <c r="L601" i="15"/>
  <c r="AH601" i="15"/>
  <c r="AI601" i="15"/>
  <c r="AJ601" i="15"/>
  <c r="AK601" i="15"/>
  <c r="L602" i="15"/>
  <c r="AH602" i="15"/>
  <c r="AI602" i="15"/>
  <c r="AJ602" i="15"/>
  <c r="AK602" i="15"/>
  <c r="L603" i="15"/>
  <c r="AH603" i="15"/>
  <c r="AI603" i="15"/>
  <c r="AJ603" i="15"/>
  <c r="AK603" i="15"/>
  <c r="L604" i="15"/>
  <c r="AH604" i="15"/>
  <c r="AI604" i="15"/>
  <c r="AJ604" i="15"/>
  <c r="AK604" i="15"/>
  <c r="L605" i="15"/>
  <c r="AH605" i="15"/>
  <c r="AI605" i="15"/>
  <c r="AJ605" i="15"/>
  <c r="AK605" i="15"/>
  <c r="L606" i="15"/>
  <c r="AH606" i="15"/>
  <c r="AI606" i="15"/>
  <c r="AJ606" i="15"/>
  <c r="AK606" i="15"/>
  <c r="L607" i="15"/>
  <c r="AH607" i="15"/>
  <c r="AI607" i="15"/>
  <c r="AJ607" i="15"/>
  <c r="AK607" i="15"/>
  <c r="L608" i="15"/>
  <c r="AH608" i="15"/>
  <c r="AI608" i="15"/>
  <c r="AJ608" i="15"/>
  <c r="AK608" i="15"/>
  <c r="L609" i="15"/>
  <c r="AH609" i="15"/>
  <c r="AI609" i="15"/>
  <c r="AJ609" i="15"/>
  <c r="AK609" i="15"/>
  <c r="L610" i="15"/>
  <c r="AH610" i="15"/>
  <c r="AI610" i="15"/>
  <c r="AJ610" i="15"/>
  <c r="AK610" i="15"/>
  <c r="L611" i="15"/>
  <c r="AH611" i="15"/>
  <c r="AI611" i="15"/>
  <c r="AJ611" i="15"/>
  <c r="AK611" i="15"/>
  <c r="L612" i="15"/>
  <c r="AH612" i="15"/>
  <c r="AI612" i="15"/>
  <c r="AJ612" i="15"/>
  <c r="AK612" i="15"/>
  <c r="L613" i="15"/>
  <c r="AH613" i="15"/>
  <c r="AI613" i="15"/>
  <c r="AJ613" i="15"/>
  <c r="AK613" i="15"/>
  <c r="L614" i="15"/>
  <c r="AH614" i="15"/>
  <c r="AI614" i="15"/>
  <c r="AJ614" i="15"/>
  <c r="AK614" i="15"/>
  <c r="L615" i="15"/>
  <c r="AH615" i="15"/>
  <c r="AI615" i="15"/>
  <c r="AJ615" i="15"/>
  <c r="AK615" i="15"/>
  <c r="L616" i="15"/>
  <c r="AH616" i="15"/>
  <c r="AI616" i="15"/>
  <c r="AJ616" i="15"/>
  <c r="AK616" i="15"/>
  <c r="L617" i="15"/>
  <c r="AH617" i="15"/>
  <c r="AI617" i="15"/>
  <c r="AJ617" i="15"/>
  <c r="AK617" i="15"/>
  <c r="L618" i="15"/>
  <c r="AH618" i="15"/>
  <c r="AI618" i="15"/>
  <c r="AJ618" i="15"/>
  <c r="AK618" i="15"/>
  <c r="L619" i="15"/>
  <c r="AH619" i="15"/>
  <c r="AI619" i="15"/>
  <c r="AJ619" i="15"/>
  <c r="AK619" i="15"/>
  <c r="L620" i="15"/>
  <c r="AH620" i="15"/>
  <c r="AI620" i="15"/>
  <c r="AJ620" i="15"/>
  <c r="AK620" i="15"/>
  <c r="L621" i="15"/>
  <c r="AH621" i="15"/>
  <c r="AI621" i="15"/>
  <c r="AJ621" i="15"/>
  <c r="AK621" i="15"/>
  <c r="L622" i="15"/>
  <c r="AH622" i="15"/>
  <c r="AI622" i="15"/>
  <c r="AJ622" i="15"/>
  <c r="AK622" i="15"/>
  <c r="L623" i="15"/>
  <c r="AH623" i="15"/>
  <c r="AI623" i="15"/>
  <c r="AJ623" i="15"/>
  <c r="AK623" i="15"/>
  <c r="L624" i="15"/>
  <c r="AH624" i="15"/>
  <c r="AI624" i="15"/>
  <c r="AJ624" i="15"/>
  <c r="AK624" i="15"/>
  <c r="L625" i="15"/>
  <c r="AH625" i="15"/>
  <c r="AI625" i="15"/>
  <c r="AJ625" i="15"/>
  <c r="AK625" i="15"/>
  <c r="L626" i="15"/>
  <c r="AH626" i="15"/>
  <c r="AI626" i="15"/>
  <c r="AJ626" i="15"/>
  <c r="AK626" i="15"/>
  <c r="L627" i="15"/>
  <c r="AH627" i="15"/>
  <c r="AI627" i="15"/>
  <c r="AJ627" i="15"/>
  <c r="AK627" i="15"/>
  <c r="L628" i="15"/>
  <c r="AH628" i="15"/>
  <c r="AI628" i="15"/>
  <c r="AJ628" i="15"/>
  <c r="AK628" i="15"/>
  <c r="L629" i="15"/>
  <c r="AH629" i="15"/>
  <c r="AI629" i="15"/>
  <c r="AJ629" i="15"/>
  <c r="AK629" i="15"/>
  <c r="L630" i="15"/>
  <c r="AH630" i="15"/>
  <c r="AI630" i="15"/>
  <c r="AJ630" i="15"/>
  <c r="AK630" i="15"/>
  <c r="L631" i="15"/>
  <c r="AH631" i="15"/>
  <c r="AI631" i="15"/>
  <c r="AJ631" i="15"/>
  <c r="AK631" i="15"/>
  <c r="L632" i="15"/>
  <c r="AH632" i="15"/>
  <c r="AI632" i="15"/>
  <c r="AJ632" i="15"/>
  <c r="AK632" i="15"/>
  <c r="L633" i="15"/>
  <c r="AH633" i="15"/>
  <c r="AI633" i="15"/>
  <c r="AJ633" i="15"/>
  <c r="AK633" i="15"/>
  <c r="L634" i="15"/>
  <c r="AH634" i="15"/>
  <c r="AI634" i="15"/>
  <c r="AJ634" i="15"/>
  <c r="AK634" i="15"/>
  <c r="L635" i="15"/>
  <c r="AH635" i="15"/>
  <c r="AI635" i="15"/>
  <c r="AJ635" i="15"/>
  <c r="AK635" i="15"/>
  <c r="L636" i="15"/>
  <c r="AH636" i="15"/>
  <c r="AI636" i="15"/>
  <c r="AJ636" i="15"/>
  <c r="AK636" i="15"/>
  <c r="L637" i="15"/>
  <c r="AH637" i="15"/>
  <c r="AI637" i="15"/>
  <c r="AJ637" i="15"/>
  <c r="AK637" i="15"/>
  <c r="L638" i="15"/>
  <c r="AH638" i="15"/>
  <c r="AI638" i="15"/>
  <c r="AJ638" i="15"/>
  <c r="AK638" i="15"/>
  <c r="L639" i="15"/>
  <c r="AH639" i="15"/>
  <c r="AI639" i="15"/>
  <c r="AJ639" i="15"/>
  <c r="AK639" i="15"/>
  <c r="L640" i="15"/>
  <c r="AH640" i="15"/>
  <c r="AI640" i="15"/>
  <c r="AJ640" i="15"/>
  <c r="AK640" i="15"/>
  <c r="L641" i="15"/>
  <c r="AH641" i="15"/>
  <c r="AI641" i="15"/>
  <c r="AJ641" i="15"/>
  <c r="AK641" i="15"/>
  <c r="L642" i="15"/>
  <c r="AH642" i="15"/>
  <c r="AI642" i="15"/>
  <c r="AJ642" i="15"/>
  <c r="AK642" i="15"/>
  <c r="L643" i="15"/>
  <c r="AH643" i="15"/>
  <c r="AI643" i="15"/>
  <c r="AJ643" i="15"/>
  <c r="AK643" i="15"/>
  <c r="L644" i="15"/>
  <c r="AH644" i="15"/>
  <c r="AI644" i="15"/>
  <c r="AJ644" i="15"/>
  <c r="AK644" i="15"/>
  <c r="L645" i="15"/>
  <c r="AH645" i="15"/>
  <c r="AI645" i="15"/>
  <c r="AJ645" i="15"/>
  <c r="AK645" i="15"/>
  <c r="L646" i="15"/>
  <c r="AH646" i="15"/>
  <c r="AI646" i="15"/>
  <c r="AJ646" i="15"/>
  <c r="AK646" i="15"/>
  <c r="L647" i="15"/>
  <c r="AH647" i="15"/>
  <c r="AI647" i="15"/>
  <c r="AJ647" i="15"/>
  <c r="AK647" i="15"/>
  <c r="L648" i="15"/>
  <c r="AH648" i="15"/>
  <c r="AI648" i="15"/>
  <c r="AJ648" i="15"/>
  <c r="AK648" i="15"/>
  <c r="L649" i="15"/>
  <c r="AH649" i="15"/>
  <c r="AI649" i="15"/>
  <c r="AJ649" i="15"/>
  <c r="AK649" i="15"/>
  <c r="L650" i="15"/>
  <c r="AH650" i="15"/>
  <c r="AI650" i="15"/>
  <c r="AJ650" i="15"/>
  <c r="AK650" i="15"/>
  <c r="L651" i="15"/>
  <c r="AH651" i="15"/>
  <c r="AI651" i="15"/>
  <c r="AJ651" i="15"/>
  <c r="AK651" i="15"/>
  <c r="L652" i="15"/>
  <c r="AH652" i="15"/>
  <c r="AI652" i="15"/>
  <c r="AJ652" i="15"/>
  <c r="AK652" i="15"/>
  <c r="L653" i="15"/>
  <c r="AH653" i="15"/>
  <c r="AI653" i="15"/>
  <c r="AJ653" i="15"/>
  <c r="AK653" i="15"/>
  <c r="L654" i="15"/>
  <c r="AH654" i="15"/>
  <c r="AI654" i="15"/>
  <c r="AJ654" i="15"/>
  <c r="AK654" i="15"/>
  <c r="L655" i="15"/>
  <c r="AH655" i="15"/>
  <c r="AI655" i="15"/>
  <c r="AJ655" i="15"/>
  <c r="AK655" i="15"/>
  <c r="L656" i="15"/>
  <c r="AH656" i="15"/>
  <c r="AI656" i="15"/>
  <c r="AJ656" i="15"/>
  <c r="AK656" i="15"/>
  <c r="L657" i="15"/>
  <c r="AH657" i="15"/>
  <c r="AI657" i="15"/>
  <c r="AJ657" i="15"/>
  <c r="AK657" i="15"/>
  <c r="L658" i="15"/>
  <c r="AH658" i="15"/>
  <c r="AI658" i="15"/>
  <c r="AJ658" i="15"/>
  <c r="AK658" i="15"/>
  <c r="L659" i="15"/>
  <c r="AH659" i="15"/>
  <c r="AI659" i="15"/>
  <c r="AJ659" i="15"/>
  <c r="AK659" i="15"/>
  <c r="L660" i="15"/>
  <c r="AH660" i="15"/>
  <c r="AI660" i="15"/>
  <c r="AJ660" i="15"/>
  <c r="AK660" i="15"/>
  <c r="L661" i="15"/>
  <c r="AH661" i="15"/>
  <c r="AI661" i="15"/>
  <c r="AJ661" i="15"/>
  <c r="AK661" i="15"/>
  <c r="L662" i="15"/>
  <c r="AH662" i="15"/>
  <c r="AI662" i="15"/>
  <c r="AJ662" i="15"/>
  <c r="AK662" i="15"/>
  <c r="L663" i="15"/>
  <c r="AH663" i="15"/>
  <c r="AI663" i="15"/>
  <c r="AJ663" i="15"/>
  <c r="AK663" i="15"/>
  <c r="L664" i="15"/>
  <c r="AH664" i="15"/>
  <c r="AI664" i="15"/>
  <c r="AJ664" i="15"/>
  <c r="AK664" i="15"/>
  <c r="L665" i="15"/>
  <c r="AH665" i="15"/>
  <c r="AI665" i="15"/>
  <c r="AJ665" i="15"/>
  <c r="AK665" i="15"/>
  <c r="L666" i="15"/>
  <c r="AH666" i="15"/>
  <c r="AI666" i="15"/>
  <c r="AJ666" i="15"/>
  <c r="AK666" i="15"/>
  <c r="L667" i="15"/>
  <c r="AH667" i="15"/>
  <c r="AI667" i="15"/>
  <c r="AJ667" i="15"/>
  <c r="AK667" i="15"/>
  <c r="L668" i="15"/>
  <c r="AH668" i="15"/>
  <c r="AI668" i="15"/>
  <c r="AJ668" i="15"/>
  <c r="AK668" i="15"/>
  <c r="L669" i="15"/>
  <c r="AH669" i="15"/>
  <c r="AI669" i="15"/>
  <c r="AJ669" i="15"/>
  <c r="AK669" i="15"/>
  <c r="L670" i="15"/>
  <c r="AH670" i="15"/>
  <c r="AI670" i="15"/>
  <c r="AJ670" i="15"/>
  <c r="AK670" i="15"/>
  <c r="L671" i="15"/>
  <c r="AH671" i="15"/>
  <c r="AI671" i="15"/>
  <c r="AJ671" i="15"/>
  <c r="AK671" i="15"/>
  <c r="L672" i="15"/>
  <c r="AH672" i="15"/>
  <c r="AI672" i="15"/>
  <c r="AJ672" i="15"/>
  <c r="AK672" i="15"/>
  <c r="L673" i="15"/>
  <c r="AH673" i="15"/>
  <c r="AI673" i="15"/>
  <c r="AJ673" i="15"/>
  <c r="AK673" i="15"/>
  <c r="L674" i="15"/>
  <c r="AH674" i="15"/>
  <c r="AI674" i="15"/>
  <c r="AJ674" i="15"/>
  <c r="AK674" i="15"/>
  <c r="L675" i="15"/>
  <c r="AH675" i="15"/>
  <c r="AI675" i="15"/>
  <c r="AJ675" i="15"/>
  <c r="AK675" i="15"/>
  <c r="L676" i="15"/>
  <c r="AH676" i="15"/>
  <c r="AI676" i="15"/>
  <c r="AJ676" i="15"/>
  <c r="AK676" i="15"/>
  <c r="L677" i="15"/>
  <c r="AH677" i="15"/>
  <c r="AI677" i="15"/>
  <c r="AJ677" i="15"/>
  <c r="AK677" i="15"/>
  <c r="L678" i="15"/>
  <c r="AH678" i="15"/>
  <c r="AI678" i="15"/>
  <c r="AJ678" i="15"/>
  <c r="AK678" i="15"/>
  <c r="L679" i="15"/>
  <c r="AH679" i="15"/>
  <c r="AI679" i="15"/>
  <c r="AJ679" i="15"/>
  <c r="AK679" i="15"/>
  <c r="L680" i="15"/>
  <c r="AH680" i="15"/>
  <c r="AI680" i="15"/>
  <c r="AJ680" i="15"/>
  <c r="AK680" i="15"/>
  <c r="L681" i="15"/>
  <c r="AH681" i="15"/>
  <c r="AI681" i="15"/>
  <c r="AJ681" i="15"/>
  <c r="AK681" i="15"/>
  <c r="L682" i="15"/>
  <c r="AH682" i="15"/>
  <c r="AI682" i="15"/>
  <c r="AJ682" i="15"/>
  <c r="AK682" i="15"/>
  <c r="L683" i="15"/>
  <c r="AH683" i="15"/>
  <c r="AI683" i="15"/>
  <c r="AJ683" i="15"/>
  <c r="AK683" i="15"/>
  <c r="L684" i="15"/>
  <c r="AH684" i="15"/>
  <c r="AI684" i="15"/>
  <c r="AJ684" i="15"/>
  <c r="AK684" i="15"/>
  <c r="L685" i="15"/>
  <c r="AH685" i="15"/>
  <c r="AI685" i="15"/>
  <c r="AJ685" i="15"/>
  <c r="AK685" i="15"/>
  <c r="L686" i="15"/>
  <c r="AH686" i="15"/>
  <c r="AI686" i="15"/>
  <c r="AJ686" i="15"/>
  <c r="AK686" i="15"/>
  <c r="L687" i="15"/>
  <c r="AH687" i="15"/>
  <c r="AI687" i="15"/>
  <c r="AJ687" i="15"/>
  <c r="AK687" i="15"/>
  <c r="L688" i="15"/>
  <c r="AH688" i="15"/>
  <c r="AI688" i="15"/>
  <c r="AJ688" i="15"/>
  <c r="AK688" i="15"/>
  <c r="L689" i="15"/>
  <c r="AH689" i="15"/>
  <c r="AI689" i="15"/>
  <c r="AJ689" i="15"/>
  <c r="AK689" i="15"/>
  <c r="L690" i="15"/>
  <c r="AH690" i="15"/>
  <c r="AI690" i="15"/>
  <c r="AJ690" i="15"/>
  <c r="AK690" i="15"/>
  <c r="L691" i="15"/>
  <c r="AH691" i="15"/>
  <c r="AI691" i="15"/>
  <c r="AJ691" i="15"/>
  <c r="AK691" i="15"/>
  <c r="L692" i="15"/>
  <c r="AH692" i="15"/>
  <c r="AI692" i="15"/>
  <c r="AJ692" i="15"/>
  <c r="AK692" i="15"/>
  <c r="L693" i="15"/>
  <c r="AH693" i="15"/>
  <c r="AI693" i="15"/>
  <c r="AJ693" i="15"/>
  <c r="AK693" i="15"/>
  <c r="L694" i="15"/>
  <c r="AH694" i="15"/>
  <c r="AI694" i="15"/>
  <c r="AJ694" i="15"/>
  <c r="AK694" i="15"/>
  <c r="L695" i="15"/>
  <c r="AH695" i="15"/>
  <c r="AI695" i="15"/>
  <c r="AJ695" i="15"/>
  <c r="AK695" i="15"/>
  <c r="L696" i="15"/>
  <c r="AH696" i="15"/>
  <c r="AI696" i="15"/>
  <c r="AJ696" i="15"/>
  <c r="AK696" i="15"/>
  <c r="L697" i="15"/>
  <c r="AH697" i="15"/>
  <c r="AI697" i="15"/>
  <c r="AJ697" i="15"/>
  <c r="AK697" i="15"/>
  <c r="L698" i="15"/>
  <c r="AH698" i="15"/>
  <c r="AI698" i="15"/>
  <c r="AJ698" i="15"/>
  <c r="AK698" i="15"/>
  <c r="L699" i="15"/>
  <c r="AH699" i="15"/>
  <c r="AI699" i="15"/>
  <c r="AJ699" i="15"/>
  <c r="AK699" i="15"/>
  <c r="L700" i="15"/>
  <c r="AH700" i="15"/>
  <c r="AI700" i="15"/>
  <c r="AJ700" i="15"/>
  <c r="AK700" i="15"/>
  <c r="L701" i="15"/>
  <c r="AH701" i="15"/>
  <c r="AI701" i="15"/>
  <c r="AJ701" i="15"/>
  <c r="AK701" i="15"/>
  <c r="L702" i="15"/>
  <c r="AH702" i="15"/>
  <c r="AI702" i="15"/>
  <c r="AJ702" i="15"/>
  <c r="AK702" i="15"/>
  <c r="L703" i="15"/>
  <c r="AH703" i="15"/>
  <c r="AI703" i="15"/>
  <c r="AJ703" i="15"/>
  <c r="AK703" i="15"/>
  <c r="L704" i="15"/>
  <c r="AH704" i="15"/>
  <c r="AI704" i="15"/>
  <c r="AJ704" i="15"/>
  <c r="AK704" i="15"/>
  <c r="L705" i="15"/>
  <c r="AH705" i="15"/>
  <c r="AI705" i="15"/>
  <c r="AJ705" i="15"/>
  <c r="AK705" i="15"/>
  <c r="L706" i="15"/>
  <c r="AH706" i="15"/>
  <c r="AI706" i="15"/>
  <c r="AJ706" i="15"/>
  <c r="AK706" i="15"/>
  <c r="L707" i="15"/>
  <c r="AH707" i="15"/>
  <c r="AI707" i="15"/>
  <c r="AJ707" i="15"/>
  <c r="AK707" i="15"/>
  <c r="L708" i="15"/>
  <c r="AH708" i="15"/>
  <c r="AI708" i="15"/>
  <c r="AJ708" i="15"/>
  <c r="AK708" i="15"/>
  <c r="L709" i="15"/>
  <c r="AH709" i="15"/>
  <c r="AI709" i="15"/>
  <c r="AJ709" i="15"/>
  <c r="AK709" i="15"/>
  <c r="L710" i="15"/>
  <c r="AH710" i="15"/>
  <c r="AI710" i="15"/>
  <c r="AJ710" i="15"/>
  <c r="AK710" i="15"/>
  <c r="L711" i="15"/>
  <c r="AH711" i="15"/>
  <c r="AI711" i="15"/>
  <c r="AJ711" i="15"/>
  <c r="AK711" i="15"/>
  <c r="L712" i="15"/>
  <c r="AH712" i="15"/>
  <c r="AI712" i="15"/>
  <c r="AJ712" i="15"/>
  <c r="AK712" i="15"/>
  <c r="L713" i="15"/>
  <c r="AH713" i="15"/>
  <c r="AI713" i="15"/>
  <c r="AJ713" i="15"/>
  <c r="AK713" i="15"/>
  <c r="L714" i="15"/>
  <c r="AH714" i="15"/>
  <c r="AI714" i="15"/>
  <c r="AJ714" i="15"/>
  <c r="AK714" i="15"/>
  <c r="L715" i="15"/>
  <c r="AH715" i="15"/>
  <c r="AI715" i="15"/>
  <c r="AJ715" i="15"/>
  <c r="AK715" i="15"/>
  <c r="L716" i="15"/>
  <c r="AH716" i="15"/>
  <c r="AI716" i="15"/>
  <c r="AJ716" i="15"/>
  <c r="AK716" i="15"/>
  <c r="L717" i="15"/>
  <c r="AH717" i="15"/>
  <c r="AI717" i="15"/>
  <c r="AJ717" i="15"/>
  <c r="AK717" i="15"/>
  <c r="L718" i="15"/>
  <c r="AH718" i="15"/>
  <c r="AI718" i="15"/>
  <c r="AJ718" i="15"/>
  <c r="AK718" i="15"/>
  <c r="L719" i="15"/>
  <c r="AH719" i="15"/>
  <c r="AI719" i="15"/>
  <c r="AJ719" i="15"/>
  <c r="AK719" i="15"/>
  <c r="L720" i="15"/>
  <c r="AH720" i="15"/>
  <c r="AI720" i="15"/>
  <c r="AJ720" i="15"/>
  <c r="AK720" i="15"/>
  <c r="L721" i="15"/>
  <c r="AH721" i="15"/>
  <c r="AI721" i="15"/>
  <c r="AJ721" i="15"/>
  <c r="AK721" i="15"/>
  <c r="L722" i="15"/>
  <c r="AH722" i="15"/>
  <c r="AI722" i="15"/>
  <c r="AJ722" i="15"/>
  <c r="AK722" i="15"/>
  <c r="L723" i="15"/>
  <c r="AH723" i="15"/>
  <c r="AI723" i="15"/>
  <c r="AJ723" i="15"/>
  <c r="AK723" i="15"/>
  <c r="L724" i="15"/>
  <c r="AH724" i="15"/>
  <c r="AI724" i="15"/>
  <c r="AJ724" i="15"/>
  <c r="AK724" i="15"/>
  <c r="L725" i="15"/>
  <c r="AH725" i="15"/>
  <c r="AI725" i="15"/>
  <c r="AJ725" i="15"/>
  <c r="AK725" i="15"/>
  <c r="L726" i="15"/>
  <c r="AH726" i="15"/>
  <c r="AI726" i="15"/>
  <c r="AJ726" i="15"/>
  <c r="AK726" i="15"/>
  <c r="L727" i="15"/>
  <c r="AH727" i="15"/>
  <c r="AI727" i="15"/>
  <c r="AJ727" i="15"/>
  <c r="AK727" i="15"/>
  <c r="L728" i="15"/>
  <c r="AH728" i="15"/>
  <c r="AI728" i="15"/>
  <c r="AJ728" i="15"/>
  <c r="AK728" i="15"/>
  <c r="L729" i="15"/>
  <c r="AH729" i="15"/>
  <c r="AI729" i="15"/>
  <c r="AJ729" i="15"/>
  <c r="AK729" i="15"/>
  <c r="L730" i="15"/>
  <c r="AH730" i="15"/>
  <c r="AI730" i="15"/>
  <c r="AJ730" i="15"/>
  <c r="AK730" i="15"/>
  <c r="L731" i="15"/>
  <c r="AH731" i="15"/>
  <c r="AI731" i="15"/>
  <c r="AJ731" i="15"/>
  <c r="AK731" i="15"/>
  <c r="L732" i="15"/>
  <c r="AH732" i="15"/>
  <c r="AI732" i="15"/>
  <c r="AJ732" i="15"/>
  <c r="AK732" i="15"/>
  <c r="L733" i="15"/>
  <c r="AH733" i="15"/>
  <c r="AI733" i="15"/>
  <c r="AJ733" i="15"/>
  <c r="AK733" i="15"/>
  <c r="L734" i="15"/>
  <c r="AH734" i="15"/>
  <c r="AI734" i="15"/>
  <c r="AJ734" i="15"/>
  <c r="AK734" i="15"/>
  <c r="L735" i="15"/>
  <c r="AH735" i="15"/>
  <c r="AI735" i="15"/>
  <c r="AJ735" i="15"/>
  <c r="AK735" i="15"/>
  <c r="L736" i="15"/>
  <c r="AH736" i="15"/>
  <c r="AI736" i="15"/>
  <c r="AJ736" i="15"/>
  <c r="AK736" i="15"/>
  <c r="L737" i="15"/>
  <c r="AH737" i="15"/>
  <c r="AI737" i="15"/>
  <c r="AJ737" i="15"/>
  <c r="AK737" i="15"/>
  <c r="L738" i="15"/>
  <c r="AH738" i="15"/>
  <c r="AI738" i="15"/>
  <c r="AJ738" i="15"/>
  <c r="AK738" i="15"/>
  <c r="L739" i="15"/>
  <c r="AH739" i="15"/>
  <c r="AI739" i="15"/>
  <c r="AJ739" i="15"/>
  <c r="AK739" i="15"/>
  <c r="L740" i="15"/>
  <c r="AH740" i="15"/>
  <c r="AI740" i="15"/>
  <c r="AJ740" i="15"/>
  <c r="AK740" i="15"/>
  <c r="L741" i="15"/>
  <c r="AH741" i="15"/>
  <c r="AI741" i="15"/>
  <c r="AJ741" i="15"/>
  <c r="AK741" i="15"/>
  <c r="L742" i="15"/>
  <c r="AH742" i="15"/>
  <c r="AI742" i="15"/>
  <c r="AJ742" i="15"/>
  <c r="AK742" i="15"/>
  <c r="L743" i="15"/>
  <c r="AH743" i="15"/>
  <c r="AI743" i="15"/>
  <c r="AJ743" i="15"/>
  <c r="AK743" i="15"/>
  <c r="L744" i="15"/>
  <c r="AH744" i="15"/>
  <c r="AI744" i="15"/>
  <c r="AJ744" i="15"/>
  <c r="AK744" i="15"/>
  <c r="L745" i="15"/>
  <c r="AH745" i="15"/>
  <c r="AI745" i="15"/>
  <c r="AJ745" i="15"/>
  <c r="AK745" i="15"/>
  <c r="L746" i="15"/>
  <c r="AH746" i="15"/>
  <c r="AI746" i="15"/>
  <c r="AJ746" i="15"/>
  <c r="AK746" i="15"/>
  <c r="L747" i="15"/>
  <c r="AH747" i="15"/>
  <c r="AI747" i="15"/>
  <c r="AJ747" i="15"/>
  <c r="AK747" i="15"/>
  <c r="L748" i="15"/>
  <c r="AH748" i="15"/>
  <c r="AI748" i="15"/>
  <c r="AJ748" i="15"/>
  <c r="AK748" i="15"/>
  <c r="L749" i="15"/>
  <c r="AH749" i="15"/>
  <c r="AI749" i="15"/>
  <c r="AJ749" i="15"/>
  <c r="AK749" i="15"/>
  <c r="L750" i="15"/>
  <c r="AH750" i="15"/>
  <c r="AI750" i="15"/>
  <c r="AJ750" i="15"/>
  <c r="AK750" i="15"/>
  <c r="L751" i="15"/>
  <c r="AH751" i="15"/>
  <c r="AI751" i="15"/>
  <c r="AJ751" i="15"/>
  <c r="AK751" i="15"/>
  <c r="L752" i="15"/>
  <c r="AH752" i="15"/>
  <c r="AI752" i="15"/>
  <c r="AJ752" i="15"/>
  <c r="AK752" i="15"/>
  <c r="L753" i="15"/>
  <c r="AH753" i="15"/>
  <c r="AI753" i="15"/>
  <c r="AJ753" i="15"/>
  <c r="AK753" i="15"/>
  <c r="L754" i="15"/>
  <c r="AH754" i="15"/>
  <c r="AI754" i="15"/>
  <c r="AJ754" i="15"/>
  <c r="AK754" i="15"/>
  <c r="L755" i="15"/>
  <c r="AH755" i="15"/>
  <c r="AI755" i="15"/>
  <c r="AJ755" i="15"/>
  <c r="AK755" i="15"/>
  <c r="L756" i="15"/>
  <c r="AH756" i="15"/>
  <c r="AI756" i="15"/>
  <c r="AJ756" i="15"/>
  <c r="AK756" i="15"/>
  <c r="L757" i="15"/>
  <c r="AH757" i="15"/>
  <c r="AI757" i="15"/>
  <c r="AJ757" i="15"/>
  <c r="AK757" i="15"/>
  <c r="L758" i="15"/>
  <c r="AH758" i="15"/>
  <c r="AI758" i="15"/>
  <c r="AJ758" i="15"/>
  <c r="AK758" i="15"/>
  <c r="L759" i="15"/>
  <c r="AH759" i="15"/>
  <c r="AI759" i="15"/>
  <c r="AJ759" i="15"/>
  <c r="AK759" i="15"/>
  <c r="L760" i="15"/>
  <c r="AH760" i="15"/>
  <c r="AI760" i="15"/>
  <c r="AJ760" i="15"/>
  <c r="AK760" i="15"/>
  <c r="L761" i="15"/>
  <c r="AH761" i="15"/>
  <c r="AI761" i="15"/>
  <c r="AJ761" i="15"/>
  <c r="AK761" i="15"/>
  <c r="L762" i="15"/>
  <c r="AH762" i="15"/>
  <c r="AI762" i="15"/>
  <c r="AJ762" i="15"/>
  <c r="AK762" i="15"/>
  <c r="L763" i="15"/>
  <c r="AH763" i="15"/>
  <c r="AI763" i="15"/>
  <c r="AJ763" i="15"/>
  <c r="AK763" i="15"/>
  <c r="L764" i="15"/>
  <c r="AH764" i="15"/>
  <c r="AI764" i="15"/>
  <c r="AJ764" i="15"/>
  <c r="AK764" i="15"/>
  <c r="L765" i="15"/>
  <c r="AH765" i="15"/>
  <c r="AI765" i="15"/>
  <c r="AJ765" i="15"/>
  <c r="AK765" i="15"/>
  <c r="L766" i="15"/>
  <c r="AH766" i="15"/>
  <c r="AI766" i="15"/>
  <c r="AJ766" i="15"/>
  <c r="AK766" i="15"/>
  <c r="L767" i="15"/>
  <c r="AH767" i="15"/>
  <c r="AI767" i="15"/>
  <c r="AJ767" i="15"/>
  <c r="AK767" i="15"/>
  <c r="L768" i="15"/>
  <c r="AH768" i="15"/>
  <c r="AI768" i="15"/>
  <c r="AJ768" i="15"/>
  <c r="AK768" i="15"/>
  <c r="L769" i="15"/>
  <c r="AH769" i="15"/>
  <c r="AI769" i="15"/>
  <c r="AJ769" i="15"/>
  <c r="AK769" i="15"/>
  <c r="L770" i="15"/>
  <c r="AH770" i="15"/>
  <c r="AI770" i="15"/>
  <c r="AJ770" i="15"/>
  <c r="AK770" i="15"/>
  <c r="L771" i="15"/>
  <c r="AH771" i="15"/>
  <c r="AI771" i="15"/>
  <c r="AJ771" i="15"/>
  <c r="AK771" i="15"/>
  <c r="L772" i="15"/>
  <c r="AH772" i="15"/>
  <c r="AI772" i="15"/>
  <c r="AJ772" i="15"/>
  <c r="AK772" i="15"/>
  <c r="L773" i="15"/>
  <c r="AH773" i="15"/>
  <c r="AI773" i="15"/>
  <c r="AJ773" i="15"/>
  <c r="AK773" i="15"/>
  <c r="L774" i="15"/>
  <c r="AH774" i="15"/>
  <c r="AI774" i="15"/>
  <c r="AJ774" i="15"/>
  <c r="AK774" i="15"/>
  <c r="L775" i="15"/>
  <c r="AH775" i="15"/>
  <c r="AI775" i="15"/>
  <c r="AJ775" i="15"/>
  <c r="AK775" i="15"/>
  <c r="L776" i="15"/>
  <c r="AH776" i="15"/>
  <c r="AI776" i="15"/>
  <c r="AJ776" i="15"/>
  <c r="AK776" i="15"/>
  <c r="L777" i="15"/>
  <c r="AH777" i="15"/>
  <c r="AI777" i="15"/>
  <c r="AJ777" i="15"/>
  <c r="AK777" i="15"/>
  <c r="L778" i="15"/>
  <c r="AH778" i="15"/>
  <c r="AI778" i="15"/>
  <c r="AJ778" i="15"/>
  <c r="AK778" i="15"/>
  <c r="L779" i="15"/>
  <c r="AH779" i="15"/>
  <c r="AI779" i="15"/>
  <c r="AJ779" i="15"/>
  <c r="AK779" i="15"/>
  <c r="L780" i="15"/>
  <c r="AH780" i="15"/>
  <c r="AI780" i="15"/>
  <c r="AJ780" i="15"/>
  <c r="AK780" i="15"/>
  <c r="L781" i="15"/>
  <c r="AH781" i="15"/>
  <c r="AI781" i="15"/>
  <c r="AJ781" i="15"/>
  <c r="AK781" i="15"/>
  <c r="L782" i="15"/>
  <c r="AH782" i="15"/>
  <c r="AI782" i="15"/>
  <c r="AJ782" i="15"/>
  <c r="AK782" i="15"/>
  <c r="L783" i="15"/>
  <c r="AH783" i="15"/>
  <c r="AI783" i="15"/>
  <c r="AJ783" i="15"/>
  <c r="AK783" i="15"/>
  <c r="L784" i="15"/>
  <c r="AH784" i="15"/>
  <c r="AI784" i="15"/>
  <c r="AJ784" i="15"/>
  <c r="AK784" i="15"/>
  <c r="L785" i="15"/>
  <c r="AH785" i="15"/>
  <c r="AI785" i="15"/>
  <c r="AJ785" i="15"/>
  <c r="AK785" i="15"/>
  <c r="L786" i="15"/>
  <c r="AH786" i="15"/>
  <c r="AI786" i="15"/>
  <c r="AJ786" i="15"/>
  <c r="AK786" i="15"/>
  <c r="L787" i="15"/>
  <c r="AH787" i="15"/>
  <c r="AI787" i="15"/>
  <c r="AJ787" i="15"/>
  <c r="AK787" i="15"/>
  <c r="L788" i="15"/>
  <c r="AH788" i="15"/>
  <c r="AI788" i="15"/>
  <c r="AJ788" i="15"/>
  <c r="AK788" i="15"/>
  <c r="L789" i="15"/>
  <c r="AH789" i="15"/>
  <c r="AI789" i="15"/>
  <c r="AJ789" i="15"/>
  <c r="AK789" i="15"/>
  <c r="L790" i="15"/>
  <c r="AH790" i="15"/>
  <c r="AI790" i="15"/>
  <c r="AJ790" i="15"/>
  <c r="AK790" i="15"/>
  <c r="L791" i="15"/>
  <c r="AH791" i="15"/>
  <c r="AI791" i="15"/>
  <c r="AJ791" i="15"/>
  <c r="AK791" i="15"/>
  <c r="L792" i="15"/>
  <c r="AH792" i="15"/>
  <c r="AI792" i="15"/>
  <c r="AJ792" i="15"/>
  <c r="AK792" i="15"/>
  <c r="L793" i="15"/>
  <c r="AH793" i="15"/>
  <c r="AI793" i="15"/>
  <c r="AJ793" i="15"/>
  <c r="AK793" i="15"/>
  <c r="L794" i="15"/>
  <c r="AH794" i="15"/>
  <c r="AI794" i="15"/>
  <c r="AJ794" i="15"/>
  <c r="AK794" i="15"/>
  <c r="L795" i="15"/>
  <c r="AH795" i="15"/>
  <c r="AI795" i="15"/>
  <c r="AJ795" i="15"/>
  <c r="AK795" i="15"/>
  <c r="L796" i="15"/>
  <c r="AH796" i="15"/>
  <c r="AI796" i="15"/>
  <c r="AJ796" i="15"/>
  <c r="AK796" i="15"/>
  <c r="L797" i="15"/>
  <c r="AH797" i="15"/>
  <c r="AI797" i="15"/>
  <c r="AJ797" i="15"/>
  <c r="AK797" i="15"/>
  <c r="L798" i="15"/>
  <c r="AH798" i="15"/>
  <c r="AI798" i="15"/>
  <c r="AJ798" i="15"/>
  <c r="AK798" i="15"/>
  <c r="L799" i="15"/>
  <c r="AH799" i="15"/>
  <c r="AI799" i="15"/>
  <c r="AJ799" i="15"/>
  <c r="AK799" i="15"/>
  <c r="L800" i="15"/>
  <c r="AH800" i="15"/>
  <c r="AI800" i="15"/>
  <c r="AJ800" i="15"/>
  <c r="AK800" i="15"/>
  <c r="L801" i="15"/>
  <c r="AH801" i="15"/>
  <c r="AI801" i="15"/>
  <c r="AJ801" i="15"/>
  <c r="AK801" i="15"/>
  <c r="L802" i="15"/>
  <c r="AH802" i="15"/>
  <c r="AI802" i="15"/>
  <c r="AJ802" i="15"/>
  <c r="AK802" i="15"/>
  <c r="L803" i="15"/>
  <c r="AH803" i="15"/>
  <c r="AI803" i="15"/>
  <c r="AJ803" i="15"/>
  <c r="AK803" i="15"/>
  <c r="L804" i="15"/>
  <c r="AH804" i="15"/>
  <c r="AI804" i="15"/>
  <c r="AJ804" i="15"/>
  <c r="AK804" i="15"/>
  <c r="L805" i="15"/>
  <c r="AH805" i="15"/>
  <c r="AI805" i="15"/>
  <c r="AJ805" i="15"/>
  <c r="AK805" i="15"/>
  <c r="L806" i="15"/>
  <c r="AH806" i="15"/>
  <c r="AI806" i="15"/>
  <c r="AJ806" i="15"/>
  <c r="AK806" i="15"/>
  <c r="L807" i="15"/>
  <c r="AH807" i="15"/>
  <c r="AI807" i="15"/>
  <c r="AJ807" i="15"/>
  <c r="AK807" i="15"/>
  <c r="L808" i="15"/>
  <c r="AH808" i="15"/>
  <c r="AI808" i="15"/>
  <c r="AJ808" i="15"/>
  <c r="AK808" i="15"/>
  <c r="L809" i="15"/>
  <c r="AH809" i="15"/>
  <c r="AI809" i="15"/>
  <c r="AJ809" i="15"/>
  <c r="AK809" i="15"/>
  <c r="L810" i="15"/>
  <c r="AH810" i="15"/>
  <c r="AI810" i="15"/>
  <c r="AJ810" i="15"/>
  <c r="AK810" i="15"/>
  <c r="L811" i="15"/>
  <c r="AH811" i="15"/>
  <c r="AI811" i="15"/>
  <c r="AJ811" i="15"/>
  <c r="AK811" i="15"/>
  <c r="L812" i="15"/>
  <c r="AH812" i="15"/>
  <c r="AI812" i="15"/>
  <c r="AJ812" i="15"/>
  <c r="AK812" i="15"/>
  <c r="L813" i="15"/>
  <c r="AH813" i="15"/>
  <c r="AI813" i="15"/>
  <c r="AJ813" i="15"/>
  <c r="AK813" i="15"/>
  <c r="L814" i="15"/>
  <c r="AH814" i="15"/>
  <c r="AI814" i="15"/>
  <c r="AJ814" i="15"/>
  <c r="AK814" i="15"/>
  <c r="L815" i="15"/>
  <c r="AH815" i="15"/>
  <c r="AI815" i="15"/>
  <c r="AJ815" i="15"/>
  <c r="AK815" i="15"/>
  <c r="L816" i="15"/>
  <c r="AH816" i="15"/>
  <c r="AI816" i="15"/>
  <c r="AJ816" i="15"/>
  <c r="AK816" i="15"/>
  <c r="L817" i="15"/>
  <c r="AH817" i="15"/>
  <c r="AI817" i="15"/>
  <c r="AJ817" i="15"/>
  <c r="AK817" i="15"/>
  <c r="L818" i="15"/>
  <c r="AH818" i="15"/>
  <c r="AI818" i="15"/>
  <c r="AJ818" i="15"/>
  <c r="AK818" i="15"/>
  <c r="L819" i="15"/>
  <c r="AH819" i="15"/>
  <c r="AI819" i="15"/>
  <c r="AJ819" i="15"/>
  <c r="AK819" i="15"/>
  <c r="L820" i="15"/>
  <c r="AH820" i="15"/>
  <c r="AI820" i="15"/>
  <c r="AJ820" i="15"/>
  <c r="AK820" i="15"/>
  <c r="L821" i="15"/>
  <c r="AH821" i="15"/>
  <c r="AI821" i="15"/>
  <c r="AJ821" i="15"/>
  <c r="AK821" i="15"/>
  <c r="L822" i="15"/>
  <c r="AH822" i="15"/>
  <c r="AI822" i="15"/>
  <c r="AJ822" i="15"/>
  <c r="AK822" i="15"/>
  <c r="L823" i="15"/>
  <c r="AH823" i="15"/>
  <c r="AI823" i="15"/>
  <c r="AJ823" i="15"/>
  <c r="AK823" i="15"/>
  <c r="L824" i="15"/>
  <c r="AH824" i="15"/>
  <c r="AI824" i="15"/>
  <c r="AJ824" i="15"/>
  <c r="AK824" i="15"/>
  <c r="L825" i="15"/>
  <c r="AH825" i="15"/>
  <c r="AI825" i="15"/>
  <c r="AJ825" i="15"/>
  <c r="AK825" i="15"/>
  <c r="L826" i="15"/>
  <c r="AH826" i="15"/>
  <c r="AI826" i="15"/>
  <c r="AJ826" i="15"/>
  <c r="AK826" i="15"/>
  <c r="L827" i="15"/>
  <c r="AH827" i="15"/>
  <c r="AI827" i="15"/>
  <c r="AJ827" i="15"/>
  <c r="AK827" i="15"/>
  <c r="L828" i="15"/>
  <c r="AH828" i="15"/>
  <c r="AI828" i="15"/>
  <c r="AJ828" i="15"/>
  <c r="AK828" i="15"/>
  <c r="L829" i="15"/>
  <c r="AH829" i="15"/>
  <c r="AI829" i="15"/>
  <c r="AJ829" i="15"/>
  <c r="AK829" i="15"/>
  <c r="L830" i="15"/>
  <c r="AH830" i="15"/>
  <c r="AI830" i="15"/>
  <c r="AJ830" i="15"/>
  <c r="AK830" i="15"/>
  <c r="L831" i="15"/>
  <c r="AH831" i="15"/>
  <c r="AI831" i="15"/>
  <c r="AJ831" i="15"/>
  <c r="AK831" i="15"/>
  <c r="L832" i="15"/>
  <c r="AH832" i="15"/>
  <c r="AI832" i="15"/>
  <c r="AJ832" i="15"/>
  <c r="AK832" i="15"/>
  <c r="L833" i="15"/>
  <c r="AH833" i="15"/>
  <c r="AI833" i="15"/>
  <c r="AJ833" i="15"/>
  <c r="AK833" i="15"/>
  <c r="L834" i="15"/>
  <c r="AH834" i="15"/>
  <c r="AI834" i="15"/>
  <c r="AJ834" i="15"/>
  <c r="AK834" i="15"/>
  <c r="L835" i="15"/>
  <c r="AH835" i="15"/>
  <c r="AI835" i="15"/>
  <c r="AJ835" i="15"/>
  <c r="AK835" i="15"/>
  <c r="L836" i="15"/>
  <c r="AH836" i="15"/>
  <c r="AI836" i="15"/>
  <c r="AJ836" i="15"/>
  <c r="AK836" i="15"/>
  <c r="L837" i="15"/>
  <c r="AH837" i="15"/>
  <c r="AI837" i="15"/>
  <c r="AJ837" i="15"/>
  <c r="AK837" i="15"/>
  <c r="L838" i="15"/>
  <c r="AH838" i="15"/>
  <c r="AI838" i="15"/>
  <c r="AJ838" i="15"/>
  <c r="AK838" i="15"/>
  <c r="L839" i="15"/>
  <c r="AH839" i="15"/>
  <c r="AI839" i="15"/>
  <c r="AJ839" i="15"/>
  <c r="AK839" i="15"/>
  <c r="L840" i="15"/>
  <c r="AH840" i="15"/>
  <c r="AI840" i="15"/>
  <c r="AJ840" i="15"/>
  <c r="AK840" i="15"/>
  <c r="L841" i="15"/>
  <c r="AH841" i="15"/>
  <c r="AI841" i="15"/>
  <c r="AJ841" i="15"/>
  <c r="AK841" i="15"/>
  <c r="L842" i="15"/>
  <c r="AH842" i="15"/>
  <c r="AI842" i="15"/>
  <c r="AJ842" i="15"/>
  <c r="AK842" i="15"/>
  <c r="L843" i="15"/>
  <c r="AH843" i="15"/>
  <c r="AI843" i="15"/>
  <c r="AJ843" i="15"/>
  <c r="AK843" i="15"/>
  <c r="L844" i="15"/>
  <c r="AH844" i="15"/>
  <c r="AI844" i="15"/>
  <c r="AJ844" i="15"/>
  <c r="AK844" i="15"/>
  <c r="L845" i="15"/>
  <c r="AH845" i="15"/>
  <c r="AI845" i="15"/>
  <c r="AJ845" i="15"/>
  <c r="AK845" i="15"/>
  <c r="L846" i="15"/>
  <c r="AH846" i="15"/>
  <c r="AI846" i="15"/>
  <c r="AJ846" i="15"/>
  <c r="AK846" i="15"/>
  <c r="L847" i="15"/>
  <c r="AH847" i="15"/>
  <c r="AI847" i="15"/>
  <c r="AJ847" i="15"/>
  <c r="AK847" i="15"/>
  <c r="L848" i="15"/>
  <c r="AH848" i="15"/>
  <c r="AI848" i="15"/>
  <c r="AJ848" i="15"/>
  <c r="AK848" i="15"/>
  <c r="L849" i="15"/>
  <c r="AH849" i="15"/>
  <c r="AI849" i="15"/>
  <c r="AJ849" i="15"/>
  <c r="AK849" i="15"/>
  <c r="L850" i="15"/>
  <c r="AH850" i="15"/>
  <c r="AI850" i="15"/>
  <c r="AJ850" i="15"/>
  <c r="AK850" i="15"/>
  <c r="L851" i="15"/>
  <c r="AH851" i="15"/>
  <c r="AI851" i="15"/>
  <c r="AJ851" i="15"/>
  <c r="AK851" i="15"/>
  <c r="L852" i="15"/>
  <c r="AH852" i="15"/>
  <c r="AI852" i="15"/>
  <c r="AJ852" i="15"/>
  <c r="AK852" i="15"/>
  <c r="L853" i="15"/>
  <c r="AH853" i="15"/>
  <c r="AI853" i="15"/>
  <c r="AJ853" i="15"/>
  <c r="AK853" i="15"/>
  <c r="L854" i="15"/>
  <c r="AH854" i="15"/>
  <c r="AI854" i="15"/>
  <c r="AJ854" i="15"/>
  <c r="AK854" i="15"/>
  <c r="L855" i="15"/>
  <c r="AH855" i="15"/>
  <c r="AI855" i="15"/>
  <c r="AJ855" i="15"/>
  <c r="AK855" i="15"/>
  <c r="L856" i="15"/>
  <c r="AH856" i="15"/>
  <c r="AI856" i="15"/>
  <c r="AJ856" i="15"/>
  <c r="AK856" i="15"/>
  <c r="L857" i="15"/>
  <c r="AH857" i="15"/>
  <c r="AI857" i="15"/>
  <c r="AJ857" i="15"/>
  <c r="AK857" i="15"/>
  <c r="L858" i="15"/>
  <c r="AH858" i="15"/>
  <c r="AI858" i="15"/>
  <c r="AJ858" i="15"/>
  <c r="AK858" i="15"/>
  <c r="L859" i="15"/>
  <c r="AH859" i="15"/>
  <c r="AI859" i="15"/>
  <c r="AJ859" i="15"/>
  <c r="AK859" i="15"/>
  <c r="L860" i="15"/>
  <c r="AH860" i="15"/>
  <c r="AI860" i="15"/>
  <c r="AJ860" i="15"/>
  <c r="AK860" i="15"/>
  <c r="L861" i="15"/>
  <c r="AH861" i="15"/>
  <c r="AI861" i="15"/>
  <c r="AJ861" i="15"/>
  <c r="AK861" i="15"/>
  <c r="L862" i="15"/>
  <c r="AH862" i="15"/>
  <c r="AI862" i="15"/>
  <c r="AJ862" i="15"/>
  <c r="AK862" i="15"/>
  <c r="L863" i="15"/>
  <c r="AH863" i="15"/>
  <c r="AI863" i="15"/>
  <c r="AJ863" i="15"/>
  <c r="AK863" i="15"/>
  <c r="L864" i="15"/>
  <c r="AH864" i="15"/>
  <c r="AI864" i="15"/>
  <c r="AJ864" i="15"/>
  <c r="AK864" i="15"/>
  <c r="L865" i="15"/>
  <c r="AH865" i="15"/>
  <c r="AI865" i="15"/>
  <c r="AJ865" i="15"/>
  <c r="AK865" i="15"/>
  <c r="L866" i="15"/>
  <c r="AH866" i="15"/>
  <c r="AI866" i="15"/>
  <c r="AJ866" i="15"/>
  <c r="AK866" i="15"/>
  <c r="L867" i="15"/>
  <c r="AH867" i="15"/>
  <c r="AI867" i="15"/>
  <c r="AJ867" i="15"/>
  <c r="AK867" i="15"/>
  <c r="L868" i="15"/>
  <c r="AH868" i="15"/>
  <c r="AI868" i="15"/>
  <c r="AJ868" i="15"/>
  <c r="AK868" i="15"/>
  <c r="L869" i="15"/>
  <c r="AH869" i="15"/>
  <c r="AI869" i="15"/>
  <c r="AJ869" i="15"/>
  <c r="AK869" i="15"/>
  <c r="L870" i="15"/>
  <c r="AH870" i="15"/>
  <c r="AI870" i="15"/>
  <c r="AJ870" i="15"/>
  <c r="AK870" i="15"/>
  <c r="L871" i="15"/>
  <c r="AH871" i="15"/>
  <c r="AI871" i="15"/>
  <c r="AJ871" i="15"/>
  <c r="AK871" i="15"/>
  <c r="L872" i="15"/>
  <c r="AH872" i="15"/>
  <c r="AI872" i="15"/>
  <c r="AJ872" i="15"/>
  <c r="AK872" i="15"/>
  <c r="L873" i="15"/>
  <c r="AH873" i="15"/>
  <c r="AI873" i="15"/>
  <c r="AJ873" i="15"/>
  <c r="AK873" i="15"/>
  <c r="L874" i="15"/>
  <c r="AH874" i="15"/>
  <c r="AI874" i="15"/>
  <c r="AJ874" i="15"/>
  <c r="AK874" i="15"/>
  <c r="L875" i="15"/>
  <c r="AH875" i="15"/>
  <c r="AI875" i="15"/>
  <c r="AJ875" i="15"/>
  <c r="AK875" i="15"/>
  <c r="L876" i="15"/>
  <c r="AH876" i="15"/>
  <c r="AI876" i="15"/>
  <c r="AJ876" i="15"/>
  <c r="AK876" i="15"/>
  <c r="L877" i="15"/>
  <c r="AH877" i="15"/>
  <c r="AI877" i="15"/>
  <c r="AJ877" i="15"/>
  <c r="AK877" i="15"/>
  <c r="L878" i="15"/>
  <c r="AH878" i="15"/>
  <c r="AI878" i="15"/>
  <c r="AJ878" i="15"/>
  <c r="AK878" i="15"/>
  <c r="L879" i="15"/>
  <c r="AH879" i="15"/>
  <c r="AI879" i="15"/>
  <c r="AJ879" i="15"/>
  <c r="AK879" i="15"/>
  <c r="L880" i="15"/>
  <c r="AH880" i="15"/>
  <c r="AI880" i="15"/>
  <c r="AJ880" i="15"/>
  <c r="AK880" i="15"/>
  <c r="L881" i="15"/>
  <c r="AH881" i="15"/>
  <c r="AI881" i="15"/>
  <c r="AJ881" i="15"/>
  <c r="AK881" i="15"/>
  <c r="L882" i="15"/>
  <c r="AH882" i="15"/>
  <c r="AI882" i="15"/>
  <c r="AJ882" i="15"/>
  <c r="AK882" i="15"/>
  <c r="L883" i="15"/>
  <c r="AH883" i="15"/>
  <c r="AI883" i="15"/>
  <c r="AJ883" i="15"/>
  <c r="AK883" i="15"/>
  <c r="L884" i="15"/>
  <c r="AH884" i="15"/>
  <c r="AI884" i="15"/>
  <c r="AJ884" i="15"/>
  <c r="AK884" i="15"/>
  <c r="L885" i="15"/>
  <c r="AH885" i="15"/>
  <c r="AI885" i="15"/>
  <c r="AJ885" i="15"/>
  <c r="AK885" i="15"/>
  <c r="L886" i="15"/>
  <c r="AH886" i="15"/>
  <c r="AI886" i="15"/>
  <c r="AJ886" i="15"/>
  <c r="AK886" i="15"/>
  <c r="L887" i="15"/>
  <c r="AH887" i="15"/>
  <c r="AI887" i="15"/>
  <c r="AJ887" i="15"/>
  <c r="AK887" i="15"/>
  <c r="L888" i="15"/>
  <c r="AH888" i="15"/>
  <c r="AI888" i="15"/>
  <c r="AJ888" i="15"/>
  <c r="AK888" i="15"/>
  <c r="L889" i="15"/>
  <c r="AH889" i="15"/>
  <c r="AI889" i="15"/>
  <c r="AJ889" i="15"/>
  <c r="AK889" i="15"/>
  <c r="L890" i="15"/>
  <c r="AH890" i="15"/>
  <c r="AI890" i="15"/>
  <c r="AJ890" i="15"/>
  <c r="AK890" i="15"/>
  <c r="L891" i="15"/>
  <c r="AH891" i="15"/>
  <c r="AI891" i="15"/>
  <c r="AJ891" i="15"/>
  <c r="AK891" i="15"/>
  <c r="L892" i="15"/>
  <c r="AH892" i="15"/>
  <c r="AI892" i="15"/>
  <c r="AJ892" i="15"/>
  <c r="AK892" i="15"/>
  <c r="L893" i="15"/>
  <c r="AH893" i="15"/>
  <c r="AI893" i="15"/>
  <c r="AJ893" i="15"/>
  <c r="AK893" i="15"/>
  <c r="L894" i="15"/>
  <c r="AH894" i="15"/>
  <c r="AI894" i="15"/>
  <c r="AJ894" i="15"/>
  <c r="AK894" i="15"/>
  <c r="L895" i="15"/>
  <c r="AH895" i="15"/>
  <c r="AI895" i="15"/>
  <c r="AJ895" i="15"/>
  <c r="AK895" i="15"/>
  <c r="L896" i="15"/>
  <c r="AH896" i="15"/>
  <c r="AI896" i="15"/>
  <c r="AJ896" i="15"/>
  <c r="AK896" i="15"/>
  <c r="L897" i="15"/>
  <c r="AH897" i="15"/>
  <c r="AI897" i="15"/>
  <c r="AJ897" i="15"/>
  <c r="AK897" i="15"/>
  <c r="L898" i="15"/>
  <c r="AH898" i="15"/>
  <c r="AI898" i="15"/>
  <c r="AJ898" i="15"/>
  <c r="AK898" i="15"/>
  <c r="L899" i="15"/>
  <c r="AH899" i="15"/>
  <c r="AI899" i="15"/>
  <c r="AJ899" i="15"/>
  <c r="AK899" i="15"/>
  <c r="L900" i="15"/>
  <c r="AH900" i="15"/>
  <c r="AI900" i="15"/>
  <c r="AJ900" i="15"/>
  <c r="AK900" i="15"/>
  <c r="L901" i="15"/>
  <c r="AH901" i="15"/>
  <c r="AI901" i="15"/>
  <c r="AJ901" i="15"/>
  <c r="AK901" i="15"/>
  <c r="L902" i="15"/>
  <c r="AH902" i="15"/>
  <c r="AI902" i="15"/>
  <c r="AJ902" i="15"/>
  <c r="AK902" i="15"/>
  <c r="L903" i="15"/>
  <c r="AH903" i="15"/>
  <c r="AI903" i="15"/>
  <c r="AJ903" i="15"/>
  <c r="AK903" i="15"/>
  <c r="L904" i="15"/>
  <c r="AH904" i="15"/>
  <c r="AI904" i="15"/>
  <c r="AJ904" i="15"/>
  <c r="AK904" i="15"/>
  <c r="L905" i="15"/>
  <c r="AH905" i="15"/>
  <c r="AI905" i="15"/>
  <c r="AJ905" i="15"/>
  <c r="AK905" i="15"/>
  <c r="L906" i="15"/>
  <c r="AH906" i="15"/>
  <c r="AI906" i="15"/>
  <c r="AJ906" i="15"/>
  <c r="AK906" i="15"/>
  <c r="L907" i="15"/>
  <c r="AH907" i="15"/>
  <c r="AI907" i="15"/>
  <c r="AJ907" i="15"/>
  <c r="AK907" i="15"/>
  <c r="L908" i="15"/>
  <c r="AH908" i="15"/>
  <c r="AI908" i="15"/>
  <c r="AJ908" i="15"/>
  <c r="AK908" i="15"/>
  <c r="L909" i="15"/>
  <c r="AH909" i="15"/>
  <c r="AI909" i="15"/>
  <c r="AJ909" i="15"/>
  <c r="AK909" i="15"/>
  <c r="L910" i="15"/>
  <c r="AH910" i="15"/>
  <c r="AI910" i="15"/>
  <c r="AJ910" i="15"/>
  <c r="AK910" i="15"/>
  <c r="L911" i="15"/>
  <c r="AH911" i="15"/>
  <c r="AI911" i="15"/>
  <c r="AJ911" i="15"/>
  <c r="AK911" i="15"/>
  <c r="L912" i="15"/>
  <c r="AH912" i="15"/>
  <c r="AI912" i="15"/>
  <c r="AJ912" i="15"/>
  <c r="AK912" i="15"/>
  <c r="L913" i="15"/>
  <c r="AH913" i="15"/>
  <c r="AI913" i="15"/>
  <c r="AJ913" i="15"/>
  <c r="AK913" i="15"/>
  <c r="L914" i="15"/>
  <c r="AH914" i="15"/>
  <c r="AI914" i="15"/>
  <c r="AJ914" i="15"/>
  <c r="AK914" i="15"/>
  <c r="L915" i="15"/>
  <c r="AH915" i="15"/>
  <c r="AI915" i="15"/>
  <c r="AJ915" i="15"/>
  <c r="AK915" i="15"/>
  <c r="L916" i="15"/>
  <c r="AH916" i="15"/>
  <c r="AI916" i="15"/>
  <c r="AJ916" i="15"/>
  <c r="AK916" i="15"/>
  <c r="L917" i="15"/>
  <c r="AH917" i="15"/>
  <c r="AI917" i="15"/>
  <c r="AJ917" i="15"/>
  <c r="AK917" i="15"/>
  <c r="L918" i="15"/>
  <c r="AH918" i="15"/>
  <c r="AI918" i="15"/>
  <c r="AJ918" i="15"/>
  <c r="AK918" i="15"/>
  <c r="L919" i="15"/>
  <c r="AH919" i="15"/>
  <c r="AI919" i="15"/>
  <c r="AJ919" i="15"/>
  <c r="AK919" i="15"/>
  <c r="L920" i="15"/>
  <c r="AH920" i="15"/>
  <c r="AI920" i="15"/>
  <c r="AJ920" i="15"/>
  <c r="AK920" i="15"/>
  <c r="L921" i="15"/>
  <c r="AH921" i="15"/>
  <c r="AI921" i="15"/>
  <c r="AJ921" i="15"/>
  <c r="AK921" i="15"/>
  <c r="L922" i="15"/>
  <c r="AH922" i="15"/>
  <c r="AI922" i="15"/>
  <c r="AJ922" i="15"/>
  <c r="AK922" i="15"/>
  <c r="L923" i="15"/>
  <c r="AH923" i="15"/>
  <c r="AI923" i="15"/>
  <c r="AJ923" i="15"/>
  <c r="AK923" i="15"/>
  <c r="L924" i="15"/>
  <c r="AH924" i="15"/>
  <c r="AI924" i="15"/>
  <c r="AJ924" i="15"/>
  <c r="AK924" i="15"/>
  <c r="L925" i="15"/>
  <c r="AH925" i="15"/>
  <c r="AI925" i="15"/>
  <c r="AJ925" i="15"/>
  <c r="AK925" i="15"/>
  <c r="L926" i="15"/>
  <c r="AH926" i="15"/>
  <c r="AI926" i="15"/>
  <c r="AJ926" i="15"/>
  <c r="AK926" i="15"/>
  <c r="L927" i="15"/>
  <c r="AH927" i="15"/>
  <c r="AI927" i="15"/>
  <c r="AJ927" i="15"/>
  <c r="AK927" i="15"/>
  <c r="L928" i="15"/>
  <c r="AH928" i="15"/>
  <c r="AI928" i="15"/>
  <c r="AJ928" i="15"/>
  <c r="AK928" i="15"/>
  <c r="L929" i="15"/>
  <c r="AH929" i="15"/>
  <c r="AI929" i="15"/>
  <c r="AJ929" i="15"/>
  <c r="AK929" i="15"/>
  <c r="L930" i="15"/>
  <c r="AH930" i="15"/>
  <c r="AI930" i="15"/>
  <c r="AJ930" i="15"/>
  <c r="AK930" i="15"/>
  <c r="L931" i="15"/>
  <c r="AH931" i="15"/>
  <c r="AI931" i="15"/>
  <c r="AJ931" i="15"/>
  <c r="AK931" i="15"/>
  <c r="L932" i="15"/>
  <c r="AH932" i="15"/>
  <c r="AI932" i="15"/>
  <c r="AJ932" i="15"/>
  <c r="AK932" i="15"/>
  <c r="L933" i="15"/>
  <c r="AH933" i="15"/>
  <c r="AI933" i="15"/>
  <c r="AJ933" i="15"/>
  <c r="AK933" i="15"/>
  <c r="L934" i="15"/>
  <c r="AH934" i="15"/>
  <c r="AI934" i="15"/>
  <c r="AJ934" i="15"/>
  <c r="AK934" i="15"/>
  <c r="L935" i="15"/>
  <c r="AH935" i="15"/>
  <c r="AI935" i="15"/>
  <c r="AJ935" i="15"/>
  <c r="AK935" i="15"/>
  <c r="L936" i="15"/>
  <c r="AH936" i="15"/>
  <c r="AI936" i="15"/>
  <c r="AJ936" i="15"/>
  <c r="AK936" i="15"/>
  <c r="L937" i="15"/>
  <c r="AH937" i="15"/>
  <c r="AI937" i="15"/>
  <c r="AJ937" i="15"/>
  <c r="AK937" i="15"/>
  <c r="L938" i="15"/>
  <c r="AH938" i="15"/>
  <c r="AI938" i="15"/>
  <c r="AJ938" i="15"/>
  <c r="AK938" i="15"/>
  <c r="L939" i="15"/>
  <c r="AH939" i="15"/>
  <c r="AI939" i="15"/>
  <c r="AJ939" i="15"/>
  <c r="AK939" i="15"/>
  <c r="L940" i="15"/>
  <c r="AH940" i="15"/>
  <c r="AI940" i="15"/>
  <c r="AJ940" i="15"/>
  <c r="AK940" i="15"/>
  <c r="L941" i="15"/>
  <c r="AH941" i="15"/>
  <c r="AI941" i="15"/>
  <c r="AJ941" i="15"/>
  <c r="AK941" i="15"/>
  <c r="L942" i="15"/>
  <c r="AH942" i="15"/>
  <c r="AI942" i="15"/>
  <c r="AJ942" i="15"/>
  <c r="AK942" i="15"/>
  <c r="L943" i="15"/>
  <c r="AH943" i="15"/>
  <c r="AI943" i="15"/>
  <c r="AJ943" i="15"/>
  <c r="AK943" i="15"/>
  <c r="L944" i="15"/>
  <c r="AH944" i="15"/>
  <c r="AI944" i="15"/>
  <c r="AJ944" i="15"/>
  <c r="AK944" i="15"/>
  <c r="L945" i="15"/>
  <c r="AH945" i="15"/>
  <c r="AI945" i="15"/>
  <c r="AJ945" i="15"/>
  <c r="AK945" i="15"/>
  <c r="L946" i="15"/>
  <c r="AH946" i="15"/>
  <c r="AI946" i="15"/>
  <c r="AJ946" i="15"/>
  <c r="AK946" i="15"/>
  <c r="L947" i="15"/>
  <c r="AH947" i="15"/>
  <c r="AI947" i="15"/>
  <c r="AJ947" i="15"/>
  <c r="AK947" i="15"/>
  <c r="L948" i="15"/>
  <c r="AH948" i="15"/>
  <c r="AI948" i="15"/>
  <c r="AJ948" i="15"/>
  <c r="AK948" i="15"/>
  <c r="L949" i="15"/>
  <c r="AH949" i="15"/>
  <c r="AI949" i="15"/>
  <c r="AJ949" i="15"/>
  <c r="AK949" i="15"/>
  <c r="L950" i="15"/>
  <c r="AH950" i="15"/>
  <c r="AI950" i="15"/>
  <c r="AJ950" i="15"/>
  <c r="AK950" i="15"/>
  <c r="L951" i="15"/>
  <c r="AH951" i="15"/>
  <c r="AI951" i="15"/>
  <c r="AJ951" i="15"/>
  <c r="AK951" i="15"/>
  <c r="L952" i="15"/>
  <c r="AH952" i="15"/>
  <c r="AI952" i="15"/>
  <c r="AJ952" i="15"/>
  <c r="AK952" i="15"/>
  <c r="L953" i="15"/>
  <c r="AH953" i="15"/>
  <c r="AI953" i="15"/>
  <c r="AJ953" i="15"/>
  <c r="AK953" i="15"/>
  <c r="L954" i="15"/>
  <c r="AH954" i="15"/>
  <c r="AI954" i="15"/>
  <c r="AJ954" i="15"/>
  <c r="AK954" i="15"/>
  <c r="L955" i="15"/>
  <c r="AH955" i="15"/>
  <c r="AI955" i="15"/>
  <c r="AJ955" i="15"/>
  <c r="AK955" i="15"/>
  <c r="L956" i="15"/>
  <c r="AH956" i="15"/>
  <c r="AI956" i="15"/>
  <c r="AJ956" i="15"/>
  <c r="AK956" i="15"/>
  <c r="L957" i="15"/>
  <c r="AH957" i="15"/>
  <c r="AI957" i="15"/>
  <c r="AJ957" i="15"/>
  <c r="AK957" i="15"/>
  <c r="L958" i="15"/>
  <c r="AH958" i="15"/>
  <c r="AI958" i="15"/>
  <c r="AJ958" i="15"/>
  <c r="AK958" i="15"/>
  <c r="L959" i="15"/>
  <c r="AH959" i="15"/>
  <c r="AI959" i="15"/>
  <c r="AJ959" i="15"/>
  <c r="AK959" i="15"/>
  <c r="L960" i="15"/>
  <c r="AH960" i="15"/>
  <c r="AI960" i="15"/>
  <c r="AJ960" i="15"/>
  <c r="AK960" i="15"/>
  <c r="L961" i="15"/>
  <c r="AH961" i="15"/>
  <c r="AI961" i="15"/>
  <c r="AJ961" i="15"/>
  <c r="AK961" i="15"/>
  <c r="L962" i="15"/>
  <c r="AH962" i="15"/>
  <c r="AI962" i="15"/>
  <c r="AJ962" i="15"/>
  <c r="AK962" i="15"/>
  <c r="L963" i="15"/>
  <c r="AH963" i="15"/>
  <c r="AI963" i="15"/>
  <c r="AJ963" i="15"/>
  <c r="AK963" i="15"/>
  <c r="L964" i="15"/>
  <c r="AH964" i="15"/>
  <c r="AI964" i="15"/>
  <c r="AJ964" i="15"/>
  <c r="AK964" i="15"/>
  <c r="L965" i="15"/>
  <c r="AH965" i="15"/>
  <c r="AI965" i="15"/>
  <c r="AJ965" i="15"/>
  <c r="AK965" i="15"/>
  <c r="L966" i="15"/>
  <c r="AH966" i="15"/>
  <c r="AI966" i="15"/>
  <c r="AJ966" i="15"/>
  <c r="AK966" i="15"/>
  <c r="L967" i="15"/>
  <c r="AH967" i="15"/>
  <c r="AI967" i="15"/>
  <c r="AJ967" i="15"/>
  <c r="AK967" i="15"/>
  <c r="L968" i="15"/>
  <c r="AH968" i="15"/>
  <c r="AI968" i="15"/>
  <c r="AJ968" i="15"/>
  <c r="AK968" i="15"/>
  <c r="L969" i="15"/>
  <c r="AH969" i="15"/>
  <c r="AI969" i="15"/>
  <c r="AJ969" i="15"/>
  <c r="AK969" i="15"/>
  <c r="L970" i="15"/>
  <c r="AH970" i="15"/>
  <c r="AI970" i="15"/>
  <c r="AJ970" i="15"/>
  <c r="AK970" i="15"/>
  <c r="L971" i="15"/>
  <c r="AH971" i="15"/>
  <c r="AI971" i="15"/>
  <c r="AJ971" i="15"/>
  <c r="AK971" i="15"/>
  <c r="L972" i="15"/>
  <c r="AH972" i="15"/>
  <c r="AI972" i="15"/>
  <c r="AJ972" i="15"/>
  <c r="AK972" i="15"/>
  <c r="L973" i="15"/>
  <c r="AH973" i="15"/>
  <c r="AI973" i="15"/>
  <c r="AJ973" i="15"/>
  <c r="AK973" i="15"/>
  <c r="L974" i="15"/>
  <c r="AH974" i="15"/>
  <c r="AI974" i="15"/>
  <c r="AJ974" i="15"/>
  <c r="AK974" i="15"/>
  <c r="L975" i="15"/>
  <c r="AH975" i="15"/>
  <c r="AI975" i="15"/>
  <c r="AJ975" i="15"/>
  <c r="AK975" i="15"/>
  <c r="L976" i="15"/>
  <c r="AH976" i="15"/>
  <c r="AI976" i="15"/>
  <c r="AJ976" i="15"/>
  <c r="AK976" i="15"/>
  <c r="L977" i="15"/>
  <c r="AH977" i="15"/>
  <c r="AI977" i="15"/>
  <c r="AJ977" i="15"/>
  <c r="AK977" i="15"/>
  <c r="L978" i="15"/>
  <c r="AH978" i="15"/>
  <c r="AI978" i="15"/>
  <c r="AJ978" i="15"/>
  <c r="AK978" i="15"/>
  <c r="L979" i="15"/>
  <c r="AH979" i="15"/>
  <c r="AI979" i="15"/>
  <c r="AJ979" i="15"/>
  <c r="AK979" i="15"/>
  <c r="L980" i="15"/>
  <c r="AH980" i="15"/>
  <c r="AI980" i="15"/>
  <c r="AJ980" i="15"/>
  <c r="AK980" i="15"/>
  <c r="L981" i="15"/>
  <c r="AH981" i="15"/>
  <c r="AI981" i="15"/>
  <c r="AJ981" i="15"/>
  <c r="AK981" i="15"/>
  <c r="L982" i="15"/>
  <c r="AH982" i="15"/>
  <c r="AI982" i="15"/>
  <c r="AJ982" i="15"/>
  <c r="AK982" i="15"/>
  <c r="L983" i="15"/>
  <c r="AH983" i="15"/>
  <c r="AI983" i="15"/>
  <c r="AJ983" i="15"/>
  <c r="AK983" i="15"/>
  <c r="L984" i="15"/>
  <c r="AH984" i="15"/>
  <c r="AI984" i="15"/>
  <c r="AJ984" i="15"/>
  <c r="AK984" i="15"/>
  <c r="L985" i="15"/>
  <c r="AH985" i="15"/>
  <c r="AI985" i="15"/>
  <c r="AJ985" i="15"/>
  <c r="AK985" i="15"/>
  <c r="L986" i="15"/>
  <c r="AH986" i="15"/>
  <c r="AI986" i="15"/>
  <c r="AJ986" i="15"/>
  <c r="AK986" i="15"/>
  <c r="L987" i="15"/>
  <c r="AH987" i="15"/>
  <c r="AI987" i="15"/>
  <c r="AJ987" i="15"/>
  <c r="AK987" i="15"/>
  <c r="L988" i="15"/>
  <c r="AH988" i="15"/>
  <c r="AI988" i="15"/>
  <c r="AJ988" i="15"/>
  <c r="AK988" i="15"/>
  <c r="L989" i="15"/>
  <c r="AH989" i="15"/>
  <c r="AI989" i="15"/>
  <c r="AJ989" i="15"/>
  <c r="AK989" i="15"/>
  <c r="L990" i="15"/>
  <c r="AH990" i="15"/>
  <c r="AI990" i="15"/>
  <c r="AJ990" i="15"/>
  <c r="AK990" i="15"/>
  <c r="L991" i="15"/>
  <c r="AH991" i="15"/>
  <c r="AI991" i="15"/>
  <c r="AJ991" i="15"/>
  <c r="AK991" i="15"/>
  <c r="L992" i="15"/>
  <c r="AH992" i="15"/>
  <c r="AI992" i="15"/>
  <c r="AJ992" i="15"/>
  <c r="AK992" i="15"/>
  <c r="L993" i="15"/>
  <c r="AH993" i="15"/>
  <c r="AI993" i="15"/>
  <c r="AJ993" i="15"/>
  <c r="AK993" i="15"/>
  <c r="L994" i="15"/>
  <c r="AH994" i="15"/>
  <c r="AI994" i="15"/>
  <c r="AJ994" i="15"/>
  <c r="AK994" i="15"/>
  <c r="L995" i="15"/>
  <c r="AH995" i="15"/>
  <c r="AI995" i="15"/>
  <c r="AJ995" i="15"/>
  <c r="AK995" i="15"/>
  <c r="L996" i="15"/>
  <c r="AH996" i="15"/>
  <c r="AI996" i="15"/>
  <c r="AJ996" i="15"/>
  <c r="AK996" i="15"/>
  <c r="L997" i="15"/>
  <c r="AH997" i="15"/>
  <c r="AI997" i="15"/>
  <c r="AJ997" i="15"/>
  <c r="AK997" i="15"/>
  <c r="L998" i="15"/>
  <c r="AH998" i="15"/>
  <c r="AI998" i="15"/>
  <c r="AJ998" i="15"/>
  <c r="AK998" i="15"/>
  <c r="L999" i="15"/>
  <c r="AH999" i="15"/>
  <c r="AI999" i="15"/>
  <c r="AJ999" i="15"/>
  <c r="AK999" i="15"/>
  <c r="L1000" i="15"/>
  <c r="AH1000" i="15"/>
  <c r="AI1000" i="15"/>
  <c r="AJ1000" i="15"/>
  <c r="AK1000" i="15"/>
  <c r="L1001" i="15"/>
  <c r="AH1001" i="15"/>
  <c r="AI1001" i="15"/>
  <c r="AJ1001" i="15"/>
  <c r="AK1001" i="15"/>
  <c r="L1002" i="15"/>
  <c r="AH1002" i="15"/>
  <c r="AI1002" i="15"/>
  <c r="AJ1002" i="15"/>
  <c r="AK1002" i="15"/>
  <c r="L1003" i="15"/>
  <c r="AH1003" i="15"/>
  <c r="AI1003" i="15"/>
  <c r="AJ1003" i="15"/>
  <c r="AK1003" i="15"/>
  <c r="L1004" i="15"/>
  <c r="AH1004" i="15"/>
  <c r="AI1004" i="15"/>
  <c r="AJ1004" i="15"/>
  <c r="AK1004" i="15"/>
  <c r="L1005" i="15"/>
  <c r="AH1005" i="15"/>
  <c r="AI1005" i="15"/>
  <c r="AJ1005" i="15"/>
  <c r="AK1005" i="15"/>
  <c r="L1006" i="15"/>
  <c r="AH1006" i="15"/>
  <c r="AI1006" i="15"/>
  <c r="AJ1006" i="15"/>
  <c r="AK1006" i="15"/>
  <c r="L1007" i="15"/>
  <c r="AH1007" i="15"/>
  <c r="AI1007" i="15"/>
  <c r="AJ1007" i="15"/>
  <c r="AK1007" i="15"/>
  <c r="L1008" i="15"/>
  <c r="AH1008" i="15"/>
  <c r="AI1008" i="15"/>
  <c r="AJ1008" i="15"/>
  <c r="AK1008" i="15"/>
  <c r="L1009" i="15"/>
  <c r="AH1009" i="15"/>
  <c r="AI1009" i="15"/>
  <c r="AJ1009" i="15"/>
  <c r="AK1009" i="15"/>
  <c r="L1010" i="15"/>
  <c r="AH1010" i="15"/>
  <c r="AI1010" i="15"/>
  <c r="AJ1010" i="15"/>
  <c r="AK1010" i="15"/>
  <c r="L1011" i="15"/>
  <c r="AH1011" i="15"/>
  <c r="AI1011" i="15"/>
  <c r="AJ1011" i="15"/>
  <c r="AK1011" i="15"/>
  <c r="L1012" i="15"/>
  <c r="AH1012" i="15"/>
  <c r="AI1012" i="15"/>
  <c r="AJ1012" i="15"/>
  <c r="AK1012" i="15"/>
  <c r="L1013" i="15"/>
  <c r="AH1013" i="15"/>
  <c r="AI1013" i="15"/>
  <c r="AJ1013" i="15"/>
  <c r="AK1013" i="15"/>
  <c r="L1014" i="15"/>
  <c r="AH1014" i="15"/>
  <c r="AI1014" i="15"/>
  <c r="AJ1014" i="15"/>
  <c r="AK1014" i="15"/>
  <c r="L1015" i="15"/>
  <c r="AH1015" i="15"/>
  <c r="AI1015" i="15"/>
  <c r="AJ1015" i="15"/>
  <c r="AK1015" i="15"/>
  <c r="L1016" i="15"/>
  <c r="AH1016" i="15"/>
  <c r="AI1016" i="15"/>
  <c r="AJ1016" i="15"/>
  <c r="AK1016" i="15"/>
  <c r="L1017" i="15"/>
  <c r="AH1017" i="15"/>
  <c r="AI1017" i="15"/>
  <c r="AJ1017" i="15"/>
  <c r="AK1017" i="15"/>
  <c r="L1018" i="15"/>
  <c r="AH1018" i="15"/>
  <c r="AI1018" i="15"/>
  <c r="AJ1018" i="15"/>
  <c r="AK1018" i="15"/>
  <c r="L1019" i="15"/>
  <c r="AH1019" i="15"/>
  <c r="AI1019" i="15"/>
  <c r="AJ1019" i="15"/>
  <c r="AK1019" i="15"/>
  <c r="L1020" i="15"/>
  <c r="AH1020" i="15"/>
  <c r="AI1020" i="15"/>
  <c r="AJ1020" i="15"/>
  <c r="AK1020" i="15"/>
  <c r="L1021" i="15"/>
  <c r="AH1021" i="15"/>
  <c r="AI1021" i="15"/>
  <c r="AJ1021" i="15"/>
  <c r="AK1021" i="15"/>
  <c r="L1022" i="15"/>
  <c r="AH1022" i="15"/>
  <c r="AI1022" i="15"/>
  <c r="AJ1022" i="15"/>
  <c r="AK1022" i="15"/>
  <c r="L1023" i="15"/>
  <c r="AH1023" i="15"/>
  <c r="AI1023" i="15"/>
  <c r="AJ1023" i="15"/>
  <c r="AK1023" i="15"/>
  <c r="L1024" i="15"/>
  <c r="AH1024" i="15"/>
  <c r="AI1024" i="15"/>
  <c r="AJ1024" i="15"/>
  <c r="AK1024" i="15"/>
  <c r="L1025" i="15"/>
  <c r="AH1025" i="15"/>
  <c r="AI1025" i="15"/>
  <c r="AJ1025" i="15"/>
  <c r="AK1025" i="15"/>
  <c r="L1026" i="15"/>
  <c r="AH1026" i="15"/>
  <c r="AI1026" i="15"/>
  <c r="AJ1026" i="15"/>
  <c r="AK1026" i="15"/>
  <c r="L1027" i="15"/>
  <c r="AH1027" i="15"/>
  <c r="AI1027" i="15"/>
  <c r="AJ1027" i="15"/>
  <c r="AK1027" i="15"/>
  <c r="L1028" i="15"/>
  <c r="AH1028" i="15"/>
  <c r="AI1028" i="15"/>
  <c r="AJ1028" i="15"/>
  <c r="AK1028" i="15"/>
  <c r="L1029" i="15"/>
  <c r="AH1029" i="15"/>
  <c r="AI1029" i="15"/>
  <c r="AJ1029" i="15"/>
  <c r="AK1029" i="15"/>
  <c r="L1030" i="15"/>
  <c r="AH1030" i="15"/>
  <c r="AI1030" i="15"/>
  <c r="AJ1030" i="15"/>
  <c r="AK1030" i="15"/>
  <c r="L1031" i="15"/>
  <c r="AH1031" i="15"/>
  <c r="AI1031" i="15"/>
  <c r="AJ1031" i="15"/>
  <c r="AK1031" i="15"/>
  <c r="L1032" i="15"/>
  <c r="AH1032" i="15"/>
  <c r="AI1032" i="15"/>
  <c r="AJ1032" i="15"/>
  <c r="AK1032" i="15"/>
  <c r="L1033" i="15"/>
  <c r="AH1033" i="15"/>
  <c r="AI1033" i="15"/>
  <c r="AJ1033" i="15"/>
  <c r="AK1033" i="15"/>
  <c r="L1034" i="15"/>
  <c r="AH1034" i="15"/>
  <c r="AI1034" i="15"/>
  <c r="AJ1034" i="15"/>
  <c r="AK1034" i="15"/>
  <c r="L1035" i="15"/>
  <c r="AH1035" i="15"/>
  <c r="AI1035" i="15"/>
  <c r="AJ1035" i="15"/>
  <c r="AK1035" i="15"/>
  <c r="L1036" i="15"/>
  <c r="AH1036" i="15"/>
  <c r="AI1036" i="15"/>
  <c r="AJ1036" i="15"/>
  <c r="AK1036" i="15"/>
  <c r="L1037" i="15"/>
  <c r="AH1037" i="15"/>
  <c r="AI1037" i="15"/>
  <c r="AJ1037" i="15"/>
  <c r="AK1037" i="15"/>
  <c r="L1038" i="15"/>
  <c r="AH1038" i="15"/>
  <c r="AI1038" i="15"/>
  <c r="AJ1038" i="15"/>
  <c r="AK1038" i="15"/>
  <c r="L1039" i="15"/>
  <c r="AH1039" i="15"/>
  <c r="AI1039" i="15"/>
  <c r="AJ1039" i="15"/>
  <c r="AK1039" i="15"/>
  <c r="L1040" i="15"/>
  <c r="AH1040" i="15"/>
  <c r="AI1040" i="15"/>
  <c r="AJ1040" i="15"/>
  <c r="AK1040" i="15"/>
  <c r="L1041" i="15"/>
  <c r="AH1041" i="15"/>
  <c r="AI1041" i="15"/>
  <c r="AJ1041" i="15"/>
  <c r="AK1041" i="15"/>
  <c r="L1042" i="15"/>
  <c r="AH1042" i="15"/>
  <c r="AI1042" i="15"/>
  <c r="AJ1042" i="15"/>
  <c r="AK1042" i="15"/>
  <c r="L1043" i="15"/>
  <c r="AH1043" i="15"/>
  <c r="AI1043" i="15"/>
  <c r="AJ1043" i="15"/>
  <c r="AK1043" i="15"/>
  <c r="L1044" i="15"/>
  <c r="AH1044" i="15"/>
  <c r="AI1044" i="15"/>
  <c r="AJ1044" i="15"/>
  <c r="AK1044" i="15"/>
  <c r="L1045" i="15"/>
  <c r="AH1045" i="15"/>
  <c r="AI1045" i="15"/>
  <c r="AJ1045" i="15"/>
  <c r="AK1045" i="15"/>
  <c r="L1046" i="15"/>
  <c r="AH1046" i="15"/>
  <c r="AI1046" i="15"/>
  <c r="AJ1046" i="15"/>
  <c r="AK1046" i="15"/>
  <c r="L1047" i="15"/>
  <c r="AH1047" i="15"/>
  <c r="AI1047" i="15"/>
  <c r="AJ1047" i="15"/>
  <c r="AK1047" i="15"/>
  <c r="L1048" i="15"/>
  <c r="AH1048" i="15"/>
  <c r="AI1048" i="15"/>
  <c r="AJ1048" i="15"/>
  <c r="AK1048" i="15"/>
  <c r="L1049" i="15"/>
  <c r="AH1049" i="15"/>
  <c r="AI1049" i="15"/>
  <c r="AJ1049" i="15"/>
  <c r="AK1049" i="15"/>
  <c r="L1050" i="15"/>
  <c r="AH1050" i="15"/>
  <c r="AI1050" i="15"/>
  <c r="AJ1050" i="15"/>
  <c r="AK1050" i="15"/>
  <c r="L1051" i="15"/>
  <c r="AH1051" i="15"/>
  <c r="AI1051" i="15"/>
  <c r="AJ1051" i="15"/>
  <c r="AK1051" i="15"/>
  <c r="L1052" i="15"/>
  <c r="AH1052" i="15"/>
  <c r="AI1052" i="15"/>
  <c r="AJ1052" i="15"/>
  <c r="AK1052" i="15"/>
  <c r="L1053" i="15"/>
  <c r="AH1053" i="15"/>
  <c r="AI1053" i="15"/>
  <c r="AJ1053" i="15"/>
  <c r="AK1053" i="15"/>
  <c r="L1054" i="15"/>
  <c r="AH1054" i="15"/>
  <c r="AI1054" i="15"/>
  <c r="AJ1054" i="15"/>
  <c r="AK1054" i="15"/>
  <c r="L1055" i="15"/>
  <c r="AH1055" i="15"/>
  <c r="AI1055" i="15"/>
  <c r="AJ1055" i="15"/>
  <c r="AK1055" i="15"/>
  <c r="L1056" i="15"/>
  <c r="AH1056" i="15"/>
  <c r="AI1056" i="15"/>
  <c r="AJ1056" i="15"/>
  <c r="AK1056" i="15"/>
  <c r="L1057" i="15"/>
  <c r="AH1057" i="15"/>
  <c r="AI1057" i="15"/>
  <c r="AJ1057" i="15"/>
  <c r="AK1057" i="15"/>
  <c r="L1058" i="15"/>
  <c r="AH1058" i="15"/>
  <c r="AI1058" i="15"/>
  <c r="AJ1058" i="15"/>
  <c r="AK1058" i="15"/>
  <c r="L1059" i="15"/>
  <c r="AH1059" i="15"/>
  <c r="AI1059" i="15"/>
  <c r="AJ1059" i="15"/>
  <c r="AK1059" i="15"/>
  <c r="L1060" i="15"/>
  <c r="AH1060" i="15"/>
  <c r="AI1060" i="15"/>
  <c r="AJ1060" i="15"/>
  <c r="AK1060" i="15"/>
  <c r="L1061" i="15"/>
  <c r="AH1061" i="15"/>
  <c r="AI1061" i="15"/>
  <c r="AJ1061" i="15"/>
  <c r="AK1061" i="15"/>
  <c r="L1062" i="15"/>
  <c r="AH1062" i="15"/>
  <c r="AI1062" i="15"/>
  <c r="AJ1062" i="15"/>
  <c r="AK1062" i="15"/>
  <c r="L1063" i="15"/>
  <c r="AH1063" i="15"/>
  <c r="AI1063" i="15"/>
  <c r="AJ1063" i="15"/>
  <c r="AK1063" i="15"/>
  <c r="L1064" i="15"/>
  <c r="AH1064" i="15"/>
  <c r="AI1064" i="15"/>
  <c r="AJ1064" i="15"/>
  <c r="AK1064" i="15"/>
  <c r="L1065" i="15"/>
  <c r="AH1065" i="15"/>
  <c r="AI1065" i="15"/>
  <c r="AJ1065" i="15"/>
  <c r="AK1065" i="15"/>
  <c r="L1066" i="15"/>
  <c r="AH1066" i="15"/>
  <c r="AI1066" i="15"/>
  <c r="AJ1066" i="15"/>
  <c r="AK1066" i="15"/>
  <c r="L1067" i="15"/>
  <c r="AH1067" i="15"/>
  <c r="AI1067" i="15"/>
  <c r="AJ1067" i="15"/>
  <c r="AK1067" i="15"/>
  <c r="L1068" i="15"/>
  <c r="AH1068" i="15"/>
  <c r="AI1068" i="15"/>
  <c r="AJ1068" i="15"/>
  <c r="AK1068" i="15"/>
  <c r="L1069" i="15"/>
  <c r="AH1069" i="15"/>
  <c r="AI1069" i="15"/>
  <c r="AJ1069" i="15"/>
  <c r="AK1069" i="15"/>
  <c r="L1070" i="15"/>
  <c r="AH1070" i="15"/>
  <c r="AI1070" i="15"/>
  <c r="AJ1070" i="15"/>
  <c r="AK1070" i="15"/>
  <c r="L1071" i="15"/>
  <c r="AH1071" i="15"/>
  <c r="AI1071" i="15"/>
  <c r="AJ1071" i="15"/>
  <c r="AK1071" i="15"/>
  <c r="L1072" i="15"/>
  <c r="AH1072" i="15"/>
  <c r="AI1072" i="15"/>
  <c r="AJ1072" i="15"/>
  <c r="AK1072" i="15"/>
  <c r="F1070" i="3"/>
  <c r="I1070" i="3" s="1"/>
  <c r="R1070" i="15" s="1"/>
  <c r="G1070" i="3"/>
  <c r="N1070" i="3" s="1"/>
  <c r="F1071" i="3"/>
  <c r="I1071" i="3" s="1"/>
  <c r="R1071" i="15" s="1"/>
  <c r="G1071" i="3"/>
  <c r="N1071" i="3" s="1"/>
  <c r="F1072" i="3"/>
  <c r="I1072" i="3" s="1"/>
  <c r="R1072" i="15" s="1"/>
  <c r="G1072" i="3"/>
  <c r="N1072" i="3" s="1"/>
  <c r="A1070" i="3"/>
  <c r="E1070" i="3" s="1"/>
  <c r="A1071" i="3"/>
  <c r="H1071" i="3" s="1"/>
  <c r="A1072" i="3"/>
  <c r="H1072" i="3" s="1"/>
  <c r="C1071" i="3" l="1"/>
  <c r="E1072" i="3"/>
  <c r="H1070" i="3"/>
  <c r="E1071" i="3"/>
  <c r="C1072" i="3"/>
  <c r="AL1072" i="15"/>
  <c r="AL1071" i="15"/>
  <c r="AL1070" i="15"/>
  <c r="C1070" i="3"/>
  <c r="K1072" i="15" l="1"/>
  <c r="K1071" i="15"/>
  <c r="K1070" i="15"/>
  <c r="K1069" i="15"/>
  <c r="K1068" i="15"/>
  <c r="K1067" i="15"/>
  <c r="K1066" i="15"/>
  <c r="K1065" i="15"/>
  <c r="K1064" i="15"/>
  <c r="K1063" i="15"/>
  <c r="K1062" i="15"/>
  <c r="K1061" i="15"/>
  <c r="K1060" i="15"/>
  <c r="K1059" i="15"/>
  <c r="K1058" i="15"/>
  <c r="K1057" i="15"/>
  <c r="K1056" i="15"/>
  <c r="K1055" i="15"/>
  <c r="K1054" i="15"/>
  <c r="K1053" i="15"/>
  <c r="K1052" i="15"/>
  <c r="K1051" i="15"/>
  <c r="K1050" i="15"/>
  <c r="K1049" i="15"/>
  <c r="K1048" i="15"/>
  <c r="K1047" i="15"/>
  <c r="K1046" i="15"/>
  <c r="K1045" i="15"/>
  <c r="K1044" i="15"/>
  <c r="K1043" i="15"/>
  <c r="K1042" i="15"/>
  <c r="K1041" i="15"/>
  <c r="K1040" i="15"/>
  <c r="K1039" i="15"/>
  <c r="K1038" i="15"/>
  <c r="K1037" i="15"/>
  <c r="K1036" i="15"/>
  <c r="K1035" i="15"/>
  <c r="K1034" i="15"/>
  <c r="K1033" i="15"/>
  <c r="K1032" i="15"/>
  <c r="K1031" i="15"/>
  <c r="K1030" i="15"/>
  <c r="K1029" i="15"/>
  <c r="K1028" i="15"/>
  <c r="K1027" i="15"/>
  <c r="K1026" i="15"/>
  <c r="K1025" i="15"/>
  <c r="K1024" i="15"/>
  <c r="K1023" i="15"/>
  <c r="K1022" i="15"/>
  <c r="K1021" i="15"/>
  <c r="K1020" i="15"/>
  <c r="K1019" i="15"/>
  <c r="K1018" i="15"/>
  <c r="K1017" i="15"/>
  <c r="K1016" i="15"/>
  <c r="K1015" i="15"/>
  <c r="K1014" i="15"/>
  <c r="K1013" i="15"/>
  <c r="K1012" i="15"/>
  <c r="K1011" i="15"/>
  <c r="K1010" i="15"/>
  <c r="K1009" i="15"/>
  <c r="K1008" i="15"/>
  <c r="K1007" i="15"/>
  <c r="K1006" i="15"/>
  <c r="K1005" i="15"/>
  <c r="K1004" i="15"/>
  <c r="K1003" i="15"/>
  <c r="K1002" i="15"/>
  <c r="K1001" i="15"/>
  <c r="K1000" i="15"/>
  <c r="K999" i="15"/>
  <c r="K998" i="15"/>
  <c r="K997" i="15"/>
  <c r="K996" i="15"/>
  <c r="K995" i="15"/>
  <c r="K994" i="15"/>
  <c r="K993" i="15"/>
  <c r="K992" i="15"/>
  <c r="K991" i="15"/>
  <c r="K990" i="15"/>
  <c r="K989" i="15"/>
  <c r="K988" i="15"/>
  <c r="K987" i="15"/>
  <c r="K986" i="15"/>
  <c r="K985" i="15"/>
  <c r="K984" i="15"/>
  <c r="K983" i="15"/>
  <c r="K982" i="15"/>
  <c r="K981" i="15"/>
  <c r="K980" i="15"/>
  <c r="K979" i="15"/>
  <c r="K978" i="15"/>
  <c r="K977" i="15"/>
  <c r="K976" i="15"/>
  <c r="K975" i="15"/>
  <c r="K974" i="15"/>
  <c r="K973" i="15"/>
  <c r="K972" i="15"/>
  <c r="K971" i="15"/>
  <c r="K970" i="15"/>
  <c r="K969" i="15"/>
  <c r="K968" i="15"/>
  <c r="K967" i="15"/>
  <c r="K966" i="15"/>
  <c r="K965" i="15"/>
  <c r="K964" i="15"/>
  <c r="K963" i="15"/>
  <c r="K962" i="15"/>
  <c r="K961" i="15"/>
  <c r="K960" i="15"/>
  <c r="K959" i="15"/>
  <c r="K958" i="15"/>
  <c r="K957" i="15"/>
  <c r="K956" i="15"/>
  <c r="K955" i="15"/>
  <c r="K954" i="15"/>
  <c r="K953" i="15"/>
  <c r="K952" i="15"/>
  <c r="K951" i="15"/>
  <c r="K950" i="15"/>
  <c r="K949" i="15"/>
  <c r="K948" i="15"/>
  <c r="K947" i="15"/>
  <c r="K946" i="15"/>
  <c r="K945" i="15"/>
  <c r="K944" i="15"/>
  <c r="K943" i="15"/>
  <c r="K942" i="15"/>
  <c r="K941" i="15"/>
  <c r="K940" i="15"/>
  <c r="K939" i="15"/>
  <c r="K938" i="15"/>
  <c r="K937" i="15"/>
  <c r="K936" i="15"/>
  <c r="K935" i="15"/>
  <c r="K934" i="15"/>
  <c r="K933" i="15"/>
  <c r="K932" i="15"/>
  <c r="K931" i="15"/>
  <c r="K930" i="15"/>
  <c r="K929" i="15"/>
  <c r="K928" i="15"/>
  <c r="K927" i="15"/>
  <c r="K926" i="15"/>
  <c r="K925" i="15"/>
  <c r="K924" i="15"/>
  <c r="K923" i="15"/>
  <c r="K922" i="15"/>
  <c r="K921" i="15"/>
  <c r="K920" i="15"/>
  <c r="K919" i="15"/>
  <c r="K918" i="15"/>
  <c r="K917" i="15"/>
  <c r="K916" i="15"/>
  <c r="K915" i="15"/>
  <c r="K914" i="15"/>
  <c r="K913" i="15"/>
  <c r="K912" i="15"/>
  <c r="K911" i="15"/>
  <c r="K910" i="15"/>
  <c r="K909" i="15"/>
  <c r="K908" i="15"/>
  <c r="K907" i="15"/>
  <c r="K906" i="15"/>
  <c r="K905" i="15"/>
  <c r="K904" i="15"/>
  <c r="K903" i="15"/>
  <c r="K902" i="15"/>
  <c r="K901" i="15"/>
  <c r="K900" i="15"/>
  <c r="K899" i="15"/>
  <c r="K898" i="15"/>
  <c r="K897" i="15"/>
  <c r="K896" i="15"/>
  <c r="K895" i="15"/>
  <c r="K894" i="15"/>
  <c r="K893" i="15"/>
  <c r="K892" i="15"/>
  <c r="K891" i="15"/>
  <c r="K890" i="15"/>
  <c r="K889" i="15"/>
  <c r="K888" i="15"/>
  <c r="K887" i="15"/>
  <c r="K886" i="15"/>
  <c r="K885" i="15"/>
  <c r="K884" i="15"/>
  <c r="K883" i="15"/>
  <c r="K882" i="15"/>
  <c r="K881" i="15"/>
  <c r="K880" i="15"/>
  <c r="K879" i="15"/>
  <c r="K878" i="15"/>
  <c r="K877" i="15"/>
  <c r="K876" i="15"/>
  <c r="K875" i="15"/>
  <c r="K874" i="15"/>
  <c r="K873" i="15"/>
  <c r="K872" i="15"/>
  <c r="K871" i="15"/>
  <c r="K870" i="15"/>
  <c r="K869" i="15"/>
  <c r="K868" i="15"/>
  <c r="K867" i="15"/>
  <c r="K866" i="15"/>
  <c r="K865" i="15"/>
  <c r="K864" i="15"/>
  <c r="K863" i="15"/>
  <c r="K862" i="15"/>
  <c r="K861" i="15"/>
  <c r="K860" i="15"/>
  <c r="K859" i="15"/>
  <c r="K858" i="15"/>
  <c r="K857" i="15"/>
  <c r="K856" i="15"/>
  <c r="K855" i="15"/>
  <c r="K854" i="15"/>
  <c r="K853" i="15"/>
  <c r="K852" i="15"/>
  <c r="K851" i="15"/>
  <c r="K850" i="15"/>
  <c r="K849" i="15"/>
  <c r="K848" i="15"/>
  <c r="K847" i="15"/>
  <c r="K846" i="15"/>
  <c r="K845" i="15"/>
  <c r="K844" i="15"/>
  <c r="K843" i="15"/>
  <c r="K842" i="15"/>
  <c r="K841" i="15"/>
  <c r="K840" i="15"/>
  <c r="K839" i="15"/>
  <c r="K838" i="15"/>
  <c r="K837" i="15"/>
  <c r="K836" i="15"/>
  <c r="K835" i="15"/>
  <c r="K834" i="15"/>
  <c r="K833" i="15"/>
  <c r="K832" i="15"/>
  <c r="K831" i="15"/>
  <c r="K830" i="15"/>
  <c r="K829" i="15"/>
  <c r="K828" i="15"/>
  <c r="K827" i="15"/>
  <c r="K826" i="15"/>
  <c r="K825" i="15"/>
  <c r="K824" i="15"/>
  <c r="K823" i="15"/>
  <c r="K822" i="15"/>
  <c r="K821" i="15"/>
  <c r="K820" i="15"/>
  <c r="K819" i="15"/>
  <c r="K818" i="15"/>
  <c r="K817" i="15"/>
  <c r="K816" i="15"/>
  <c r="K815" i="15"/>
  <c r="K814" i="15"/>
  <c r="K813" i="15"/>
  <c r="K812" i="15"/>
  <c r="K811" i="15"/>
  <c r="K810" i="15"/>
  <c r="K809" i="15"/>
  <c r="K808" i="15"/>
  <c r="K807" i="15"/>
  <c r="K806" i="15"/>
  <c r="K805" i="15"/>
  <c r="K804" i="15"/>
  <c r="K803" i="15"/>
  <c r="K802" i="15"/>
  <c r="K801" i="15"/>
  <c r="K800" i="15"/>
  <c r="K799" i="15"/>
  <c r="K798" i="15"/>
  <c r="K797" i="15"/>
  <c r="K796" i="15"/>
  <c r="K795" i="15"/>
  <c r="K794" i="15"/>
  <c r="K793" i="15"/>
  <c r="K792" i="15"/>
  <c r="K791" i="15"/>
  <c r="K790" i="15"/>
  <c r="K789" i="15"/>
  <c r="K788" i="15"/>
  <c r="K787" i="15"/>
  <c r="K786" i="15"/>
  <c r="K785" i="15"/>
  <c r="K784" i="15"/>
  <c r="K783" i="15"/>
  <c r="K782" i="15"/>
  <c r="K781" i="15"/>
  <c r="K780" i="15"/>
  <c r="K779" i="15"/>
  <c r="K778" i="15"/>
  <c r="K777" i="15"/>
  <c r="K776" i="15"/>
  <c r="K775" i="15"/>
  <c r="K774" i="15"/>
  <c r="K773" i="15"/>
  <c r="K772" i="15"/>
  <c r="K771" i="15"/>
  <c r="K770" i="15"/>
  <c r="K769" i="15"/>
  <c r="K768" i="15"/>
  <c r="K767" i="15"/>
  <c r="K766" i="15"/>
  <c r="K765" i="15"/>
  <c r="K764" i="15"/>
  <c r="K763" i="15"/>
  <c r="K762" i="15"/>
  <c r="K761" i="15"/>
  <c r="K760" i="15"/>
  <c r="K759" i="15"/>
  <c r="K758" i="15"/>
  <c r="K757" i="15"/>
  <c r="K756" i="15"/>
  <c r="K755" i="15"/>
  <c r="K754" i="15"/>
  <c r="K753" i="15"/>
  <c r="K752" i="15"/>
  <c r="K751" i="15"/>
  <c r="K750" i="15"/>
  <c r="K749" i="15"/>
  <c r="K748" i="15"/>
  <c r="K747" i="15"/>
  <c r="K746" i="15"/>
  <c r="K745" i="15"/>
  <c r="K744" i="15"/>
  <c r="K743" i="15"/>
  <c r="K742" i="15"/>
  <c r="K741" i="15"/>
  <c r="K740" i="15"/>
  <c r="K739" i="15"/>
  <c r="K738" i="15"/>
  <c r="K737" i="15"/>
  <c r="K736" i="15"/>
  <c r="K735" i="15"/>
  <c r="K734" i="15"/>
  <c r="K733" i="15"/>
  <c r="K732" i="15"/>
  <c r="K731" i="15"/>
  <c r="K730" i="15"/>
  <c r="K729" i="15"/>
  <c r="K728" i="15"/>
  <c r="K727" i="15"/>
  <c r="K726" i="15"/>
  <c r="K725" i="15"/>
  <c r="K724" i="15"/>
  <c r="K723" i="15"/>
  <c r="K722" i="15"/>
  <c r="K721" i="15"/>
  <c r="K720" i="15"/>
  <c r="K719" i="15"/>
  <c r="K718" i="15"/>
  <c r="K717" i="15"/>
  <c r="K716" i="15"/>
  <c r="K715" i="15"/>
  <c r="K714" i="15"/>
  <c r="K713" i="15"/>
  <c r="K712" i="15"/>
  <c r="K711" i="15"/>
  <c r="K710" i="15"/>
  <c r="K709" i="15"/>
  <c r="K708" i="15"/>
  <c r="K707" i="15"/>
  <c r="K706" i="15"/>
  <c r="K705" i="15"/>
  <c r="K704" i="15"/>
  <c r="K703" i="15"/>
  <c r="K702" i="15"/>
  <c r="K701" i="15"/>
  <c r="K700" i="15"/>
  <c r="K699" i="15"/>
  <c r="K698" i="15"/>
  <c r="K697" i="15"/>
  <c r="K696" i="15"/>
  <c r="K695" i="15"/>
  <c r="K694" i="15"/>
  <c r="K693" i="15"/>
  <c r="K692" i="15"/>
  <c r="K691" i="15"/>
  <c r="K690" i="15"/>
  <c r="K689" i="15"/>
  <c r="K688" i="15"/>
  <c r="K687" i="15"/>
  <c r="K686" i="15"/>
  <c r="K685" i="15"/>
  <c r="K684" i="15"/>
  <c r="K683" i="15"/>
  <c r="K682" i="15"/>
  <c r="K681" i="15"/>
  <c r="K680" i="15"/>
  <c r="K679" i="15"/>
  <c r="K678" i="15"/>
  <c r="K677" i="15"/>
  <c r="K676" i="15"/>
  <c r="K675" i="15"/>
  <c r="K674" i="15"/>
  <c r="K673" i="15"/>
  <c r="K672" i="15"/>
  <c r="K671" i="15"/>
  <c r="K670" i="15"/>
  <c r="K669" i="15"/>
  <c r="K668" i="15"/>
  <c r="K667" i="15"/>
  <c r="K666" i="15"/>
  <c r="K665" i="15"/>
  <c r="K664" i="15"/>
  <c r="K663" i="15"/>
  <c r="K662" i="15"/>
  <c r="K661" i="15"/>
  <c r="K660" i="15"/>
  <c r="K659" i="15"/>
  <c r="K658" i="15"/>
  <c r="K657" i="15"/>
  <c r="K656" i="15"/>
  <c r="K655" i="15"/>
  <c r="K654" i="15"/>
  <c r="K653" i="15"/>
  <c r="K652" i="15"/>
  <c r="K651" i="15"/>
  <c r="K650" i="15"/>
  <c r="K649" i="15"/>
  <c r="K648" i="15"/>
  <c r="K647" i="15"/>
  <c r="K646" i="15"/>
  <c r="K645" i="15"/>
  <c r="K644" i="15"/>
  <c r="K643" i="15"/>
  <c r="K642" i="15"/>
  <c r="K641" i="15"/>
  <c r="K640" i="15"/>
  <c r="K639" i="15"/>
  <c r="K638" i="15"/>
  <c r="K637" i="15"/>
  <c r="K636" i="15"/>
  <c r="K635" i="15"/>
  <c r="K634" i="15"/>
  <c r="K633" i="15"/>
  <c r="K632" i="15"/>
  <c r="K631" i="15"/>
  <c r="K630" i="15"/>
  <c r="K629" i="15"/>
  <c r="K628" i="15"/>
  <c r="K627" i="15"/>
  <c r="K626" i="15"/>
  <c r="K625" i="15"/>
  <c r="K624" i="15"/>
  <c r="K623" i="15"/>
  <c r="K622" i="15"/>
  <c r="K621" i="15"/>
  <c r="K620" i="15"/>
  <c r="K619" i="15"/>
  <c r="K618" i="15"/>
  <c r="K617" i="15"/>
  <c r="K616" i="15"/>
  <c r="K615" i="15"/>
  <c r="K614" i="15"/>
  <c r="K613" i="15"/>
  <c r="K612" i="15"/>
  <c r="K611" i="15"/>
  <c r="K610" i="15"/>
  <c r="K609" i="15"/>
  <c r="K608" i="15"/>
  <c r="K607" i="15"/>
  <c r="K606" i="15"/>
  <c r="K605" i="15"/>
  <c r="K604" i="15"/>
  <c r="K603" i="15"/>
  <c r="K602" i="15"/>
  <c r="K601" i="15"/>
  <c r="K600" i="15"/>
  <c r="K599" i="15"/>
  <c r="K598" i="15"/>
  <c r="K597" i="15"/>
  <c r="K596" i="15"/>
  <c r="K595" i="15"/>
  <c r="K594" i="15"/>
  <c r="K593" i="15"/>
  <c r="K592" i="15"/>
  <c r="K591" i="15"/>
  <c r="K590" i="15"/>
  <c r="K589" i="15"/>
  <c r="K588" i="15"/>
  <c r="K587" i="15"/>
  <c r="K586" i="15"/>
  <c r="K585" i="15"/>
  <c r="K584" i="15"/>
  <c r="K583" i="15"/>
  <c r="K582" i="15"/>
  <c r="K581" i="15"/>
  <c r="K580" i="15"/>
  <c r="K579" i="15"/>
  <c r="K578" i="15"/>
  <c r="K577" i="15"/>
  <c r="K576" i="15"/>
  <c r="K575" i="15"/>
  <c r="K574" i="15"/>
  <c r="K573" i="15"/>
  <c r="K572" i="15"/>
  <c r="K571" i="15"/>
  <c r="K570" i="15"/>
  <c r="K569" i="15"/>
  <c r="K568" i="15"/>
  <c r="K567" i="15"/>
  <c r="K566" i="15"/>
  <c r="K565" i="15"/>
  <c r="K564" i="15"/>
  <c r="K563" i="15"/>
  <c r="K562" i="15"/>
  <c r="K561" i="15"/>
  <c r="K560" i="15"/>
  <c r="K559" i="15"/>
  <c r="K558" i="15"/>
  <c r="K557" i="15"/>
  <c r="K556" i="15"/>
  <c r="K555" i="15"/>
  <c r="K554" i="15"/>
  <c r="K553" i="15"/>
  <c r="K552" i="15"/>
  <c r="K551" i="15"/>
  <c r="K550" i="15"/>
  <c r="K549" i="15"/>
  <c r="K548" i="15"/>
  <c r="K547" i="15"/>
  <c r="K546" i="15"/>
  <c r="K545" i="15"/>
  <c r="K544" i="15"/>
  <c r="K543" i="15"/>
  <c r="K542" i="15"/>
  <c r="K541" i="15"/>
  <c r="K540" i="15"/>
  <c r="K539" i="15"/>
  <c r="K538" i="15"/>
  <c r="K537" i="15"/>
  <c r="K536" i="15"/>
  <c r="K535" i="15"/>
  <c r="K534" i="15"/>
  <c r="K533" i="15"/>
  <c r="K532" i="15"/>
  <c r="K531" i="15"/>
  <c r="K530" i="15"/>
  <c r="K529" i="15"/>
  <c r="K528" i="15"/>
  <c r="K527" i="15"/>
  <c r="K526" i="15"/>
  <c r="K525" i="15"/>
  <c r="K524" i="15"/>
  <c r="K523" i="15"/>
  <c r="K522" i="15"/>
  <c r="K521" i="15"/>
  <c r="K520" i="15"/>
  <c r="K519" i="15"/>
  <c r="K518" i="15"/>
  <c r="K517" i="15"/>
  <c r="K516" i="15"/>
  <c r="K515" i="15"/>
  <c r="K514" i="15"/>
  <c r="K513" i="15"/>
  <c r="K512" i="15"/>
  <c r="K511" i="15"/>
  <c r="K510" i="15"/>
  <c r="K509" i="15"/>
  <c r="K508" i="15"/>
  <c r="K507" i="15"/>
  <c r="K506" i="15"/>
  <c r="K505" i="15"/>
  <c r="K504" i="15"/>
  <c r="K503" i="15"/>
  <c r="K502" i="15"/>
  <c r="K501" i="15"/>
  <c r="K500" i="15"/>
  <c r="K499" i="15"/>
  <c r="K498" i="15"/>
  <c r="K497" i="15"/>
  <c r="K496" i="15"/>
  <c r="K495" i="15"/>
  <c r="K494" i="15"/>
  <c r="K493" i="15"/>
  <c r="K492" i="15"/>
  <c r="K491" i="15"/>
  <c r="K490" i="15"/>
  <c r="K489" i="15"/>
  <c r="K488" i="15"/>
  <c r="K487" i="15"/>
  <c r="K486" i="15"/>
  <c r="K485" i="15"/>
  <c r="K484" i="15"/>
  <c r="K483" i="15"/>
  <c r="K482" i="15"/>
  <c r="K481" i="15"/>
  <c r="K480" i="15"/>
  <c r="K479" i="15"/>
  <c r="K478" i="15"/>
  <c r="K477" i="15"/>
  <c r="K476" i="15"/>
  <c r="K475" i="15"/>
  <c r="K474" i="15"/>
  <c r="K473" i="15"/>
  <c r="K472" i="15"/>
  <c r="K471" i="15"/>
  <c r="K470" i="15"/>
  <c r="K469" i="15"/>
  <c r="K468" i="15"/>
  <c r="K467" i="15"/>
  <c r="K466" i="15"/>
  <c r="K465" i="15"/>
  <c r="K464" i="15"/>
  <c r="K463" i="15"/>
  <c r="K462" i="15"/>
  <c r="K461" i="15"/>
  <c r="K460" i="15"/>
  <c r="K459" i="15"/>
  <c r="K458" i="15"/>
  <c r="K457" i="15"/>
  <c r="K456" i="15"/>
  <c r="K455" i="15"/>
  <c r="K454" i="15"/>
  <c r="K453" i="15"/>
  <c r="K452" i="15"/>
  <c r="K451" i="15"/>
  <c r="K450" i="15"/>
  <c r="K449" i="15"/>
  <c r="K448" i="15"/>
  <c r="K447" i="15"/>
  <c r="K446" i="15"/>
  <c r="K445" i="15"/>
  <c r="K444" i="15"/>
  <c r="K443" i="15"/>
  <c r="K442" i="15"/>
  <c r="K441" i="15"/>
  <c r="K440" i="15"/>
  <c r="K439" i="15"/>
  <c r="K438" i="15"/>
  <c r="K437" i="15"/>
  <c r="K436" i="15"/>
  <c r="K435" i="15"/>
  <c r="K434" i="15"/>
  <c r="K433" i="15"/>
  <c r="K432" i="15"/>
  <c r="K431" i="15"/>
  <c r="K430" i="15"/>
  <c r="K429" i="15"/>
  <c r="K428" i="15"/>
  <c r="K427" i="15"/>
  <c r="K426" i="15"/>
  <c r="K425" i="15"/>
  <c r="K424" i="15"/>
  <c r="K423" i="15"/>
  <c r="K422" i="15"/>
  <c r="K421" i="15"/>
  <c r="K420" i="15"/>
  <c r="K419" i="15"/>
  <c r="K418" i="15"/>
  <c r="K417" i="15"/>
  <c r="K416" i="15"/>
  <c r="K415" i="15"/>
  <c r="K414" i="15"/>
  <c r="K413" i="15"/>
  <c r="K412" i="15"/>
  <c r="K411" i="15"/>
  <c r="K410" i="15"/>
  <c r="K409" i="15"/>
  <c r="K408" i="15"/>
  <c r="K407" i="15"/>
  <c r="K406" i="15"/>
  <c r="K405" i="15"/>
  <c r="K404" i="15"/>
  <c r="K403" i="15"/>
  <c r="K402" i="15"/>
  <c r="K401" i="15"/>
  <c r="K400" i="15"/>
  <c r="K399" i="15"/>
  <c r="K398" i="15"/>
  <c r="K397" i="15"/>
  <c r="K396" i="15"/>
  <c r="K395" i="15"/>
  <c r="K394" i="15"/>
  <c r="K393" i="15"/>
  <c r="K392" i="15"/>
  <c r="K391" i="15"/>
  <c r="K390" i="15"/>
  <c r="K389" i="15"/>
  <c r="K388" i="15"/>
  <c r="K387" i="15"/>
  <c r="K386" i="15"/>
  <c r="K385" i="15"/>
  <c r="K384" i="15"/>
  <c r="K383" i="15"/>
  <c r="K382" i="15"/>
  <c r="K381" i="15"/>
  <c r="K380" i="15"/>
  <c r="K379" i="15"/>
  <c r="K378" i="15"/>
  <c r="K377" i="15"/>
  <c r="K376" i="15"/>
  <c r="K375" i="15"/>
  <c r="K374" i="15"/>
  <c r="K373" i="15"/>
  <c r="K372" i="15"/>
  <c r="K371" i="15"/>
  <c r="K370" i="15"/>
  <c r="K369" i="15"/>
  <c r="K368" i="15"/>
  <c r="K367" i="15"/>
  <c r="K366" i="15"/>
  <c r="K365" i="15"/>
  <c r="K364" i="15"/>
  <c r="K363" i="15"/>
  <c r="K362" i="15"/>
  <c r="K361" i="15"/>
  <c r="K360" i="15"/>
  <c r="K359" i="15"/>
  <c r="K358" i="15"/>
  <c r="K357" i="15"/>
  <c r="K356" i="15"/>
  <c r="K355" i="15"/>
  <c r="K354" i="15"/>
  <c r="K353" i="15"/>
  <c r="K352" i="15"/>
  <c r="K351" i="15"/>
  <c r="K350" i="15"/>
  <c r="K349" i="15"/>
  <c r="K348" i="15"/>
  <c r="K347" i="15"/>
  <c r="K346" i="15"/>
  <c r="K345" i="15"/>
  <c r="K344" i="15"/>
  <c r="K343" i="15"/>
  <c r="K342" i="15"/>
  <c r="K341" i="15"/>
  <c r="K340" i="15"/>
  <c r="K339" i="15"/>
  <c r="K338" i="15"/>
  <c r="K337" i="15"/>
  <c r="K336" i="15"/>
  <c r="K335" i="15"/>
  <c r="K334" i="15"/>
  <c r="K333" i="15"/>
  <c r="K332" i="15"/>
  <c r="K331" i="15"/>
  <c r="K330" i="15"/>
  <c r="K329" i="15"/>
  <c r="K328" i="15"/>
  <c r="K327" i="15"/>
  <c r="K326" i="15"/>
  <c r="K325" i="15"/>
  <c r="K324" i="15"/>
  <c r="K323" i="15"/>
  <c r="K322" i="15"/>
  <c r="K321" i="15"/>
  <c r="K320" i="15"/>
  <c r="K319" i="15"/>
  <c r="K318" i="15"/>
  <c r="K317" i="15"/>
  <c r="K316" i="15"/>
  <c r="K315" i="15"/>
  <c r="K314" i="15"/>
  <c r="K313" i="15"/>
  <c r="K312" i="15"/>
  <c r="K311" i="15"/>
  <c r="K310" i="15"/>
  <c r="K309" i="15"/>
  <c r="K308" i="15"/>
  <c r="K307" i="15"/>
  <c r="K306" i="15"/>
  <c r="K305" i="15"/>
  <c r="K304" i="15"/>
  <c r="K303" i="15"/>
  <c r="K302" i="15"/>
  <c r="K301" i="15"/>
  <c r="K300" i="15"/>
  <c r="K299" i="15"/>
  <c r="K298" i="15"/>
  <c r="K297" i="15"/>
  <c r="K296" i="15"/>
  <c r="K295" i="15"/>
  <c r="K294" i="15"/>
  <c r="K293" i="15"/>
  <c r="K292" i="15"/>
  <c r="K291" i="15"/>
  <c r="K290" i="15"/>
  <c r="K289" i="15"/>
  <c r="K288" i="15"/>
  <c r="K287" i="15"/>
  <c r="K286" i="15"/>
  <c r="K285" i="15"/>
  <c r="K284" i="15"/>
  <c r="K283" i="15"/>
  <c r="K282" i="15"/>
  <c r="K281" i="15"/>
  <c r="K280" i="15"/>
  <c r="K279" i="15"/>
  <c r="K278" i="15"/>
  <c r="K277" i="15"/>
  <c r="K276" i="15"/>
  <c r="K275" i="15"/>
  <c r="K274" i="15"/>
  <c r="K273" i="15"/>
  <c r="K272" i="15"/>
  <c r="K271" i="15"/>
  <c r="K270" i="15"/>
  <c r="K269" i="15"/>
  <c r="K268" i="15"/>
  <c r="K267" i="15"/>
  <c r="K266" i="15"/>
  <c r="K265" i="15"/>
  <c r="K264" i="15"/>
  <c r="K263" i="15"/>
  <c r="K262" i="15"/>
  <c r="K261" i="15"/>
  <c r="K260" i="15"/>
  <c r="K259" i="15"/>
  <c r="K258" i="15"/>
  <c r="K257" i="15"/>
  <c r="K256" i="15"/>
  <c r="K255" i="15"/>
  <c r="K254" i="15"/>
  <c r="K253" i="15"/>
  <c r="K252" i="15"/>
  <c r="K251" i="15"/>
  <c r="K250" i="15"/>
  <c r="K249" i="15"/>
  <c r="K248" i="15"/>
  <c r="K247" i="15"/>
  <c r="K246" i="15"/>
  <c r="K245" i="15"/>
  <c r="K244" i="15"/>
  <c r="K243" i="15"/>
  <c r="K242" i="15"/>
  <c r="K241" i="15"/>
  <c r="K240" i="15"/>
  <c r="K239" i="15"/>
  <c r="K238" i="15"/>
  <c r="K237" i="15"/>
  <c r="K236" i="15"/>
  <c r="K235" i="15"/>
  <c r="K234" i="15"/>
  <c r="K233" i="15"/>
  <c r="K232" i="15"/>
  <c r="K231" i="15"/>
  <c r="K230" i="15"/>
  <c r="K229" i="15"/>
  <c r="K228" i="15"/>
  <c r="K227" i="15"/>
  <c r="K226" i="15"/>
  <c r="K225" i="15"/>
  <c r="K224" i="15"/>
  <c r="K223" i="15"/>
  <c r="K222" i="15"/>
  <c r="K221" i="15"/>
  <c r="K220" i="15"/>
  <c r="K219" i="15"/>
  <c r="K218" i="15"/>
  <c r="K217" i="15"/>
  <c r="K216" i="15"/>
  <c r="K215" i="15"/>
  <c r="K214" i="15"/>
  <c r="K213" i="15"/>
  <c r="K212" i="15"/>
  <c r="K211" i="15"/>
  <c r="K210" i="15"/>
  <c r="K20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114" i="15"/>
  <c r="K113" i="15"/>
  <c r="K112" i="15"/>
  <c r="K111" i="15"/>
  <c r="K110" i="15"/>
  <c r="K109" i="15"/>
  <c r="K108" i="15"/>
  <c r="K107" i="15"/>
  <c r="K106" i="15"/>
  <c r="K105" i="15"/>
  <c r="K104" i="15"/>
  <c r="K103" i="15"/>
  <c r="K102" i="15"/>
  <c r="K101" i="15"/>
  <c r="K100" i="15"/>
  <c r="K99" i="15"/>
  <c r="K98" i="15"/>
  <c r="K97" i="15"/>
  <c r="K96" i="15"/>
  <c r="K95" i="15"/>
  <c r="K94" i="15"/>
  <c r="K93" i="15"/>
  <c r="K92" i="15"/>
  <c r="K91" i="15"/>
  <c r="K90" i="15"/>
  <c r="K89" i="15"/>
  <c r="K88" i="15"/>
  <c r="K87" i="15"/>
  <c r="K86" i="15"/>
  <c r="K85" i="15"/>
  <c r="K84" i="15"/>
  <c r="K83" i="15"/>
  <c r="K82" i="15"/>
  <c r="K81" i="15"/>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7" i="15"/>
  <c r="K26" i="15"/>
  <c r="K25" i="15"/>
  <c r="K24" i="15"/>
  <c r="K23" i="15"/>
  <c r="K22" i="15"/>
  <c r="K21" i="15"/>
  <c r="K20" i="15"/>
  <c r="K19" i="15"/>
  <c r="K18" i="15"/>
  <c r="K17" i="15"/>
  <c r="K16" i="15"/>
  <c r="K15" i="15"/>
  <c r="K14" i="15"/>
  <c r="K13" i="15"/>
  <c r="K12" i="15"/>
  <c r="K11" i="15"/>
  <c r="P11" i="15" l="1"/>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761" i="15"/>
  <c r="P762" i="15"/>
  <c r="P763" i="15"/>
  <c r="P764" i="15"/>
  <c r="P765" i="15"/>
  <c r="P766" i="15"/>
  <c r="P767" i="15"/>
  <c r="P768" i="15"/>
  <c r="P769" i="15"/>
  <c r="P770" i="15"/>
  <c r="P771" i="15"/>
  <c r="P772" i="15"/>
  <c r="P773" i="15"/>
  <c r="P774" i="15"/>
  <c r="P775" i="15"/>
  <c r="P776"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D11" i="15"/>
  <c r="E11" i="15"/>
  <c r="F11" i="15"/>
  <c r="H11" i="15"/>
  <c r="I11" i="15"/>
  <c r="J11" i="15"/>
  <c r="M11" i="15"/>
  <c r="N11" i="15"/>
  <c r="O11" i="15"/>
  <c r="S11" i="15"/>
  <c r="D12" i="15"/>
  <c r="E12" i="15"/>
  <c r="F12" i="15"/>
  <c r="G12" i="15"/>
  <c r="H12" i="15"/>
  <c r="I12" i="15"/>
  <c r="J12" i="15"/>
  <c r="M12" i="15"/>
  <c r="N12" i="15"/>
  <c r="O12" i="15"/>
  <c r="S12" i="15"/>
  <c r="D13" i="15"/>
  <c r="E13" i="15"/>
  <c r="F13" i="15"/>
  <c r="G13" i="15"/>
  <c r="H13" i="15"/>
  <c r="I13" i="15"/>
  <c r="J13" i="15"/>
  <c r="M13" i="15"/>
  <c r="N13" i="15"/>
  <c r="O13" i="15"/>
  <c r="S13" i="15"/>
  <c r="D14" i="15"/>
  <c r="E14" i="15"/>
  <c r="F14" i="15"/>
  <c r="G14" i="15"/>
  <c r="H14" i="15"/>
  <c r="I14" i="15"/>
  <c r="J14" i="15"/>
  <c r="M14" i="15"/>
  <c r="N14" i="15"/>
  <c r="O14" i="15"/>
  <c r="S14" i="15"/>
  <c r="D15" i="15"/>
  <c r="E15" i="15"/>
  <c r="F15" i="15"/>
  <c r="G15" i="15"/>
  <c r="H15" i="15"/>
  <c r="I15" i="15"/>
  <c r="J15" i="15"/>
  <c r="M15" i="15"/>
  <c r="N15" i="15"/>
  <c r="O15" i="15"/>
  <c r="S15" i="15"/>
  <c r="D16" i="15"/>
  <c r="E16" i="15"/>
  <c r="F16" i="15"/>
  <c r="G16" i="15"/>
  <c r="H16" i="15"/>
  <c r="I16" i="15"/>
  <c r="J16" i="15"/>
  <c r="M16" i="15"/>
  <c r="N16" i="15"/>
  <c r="O16" i="15"/>
  <c r="S16" i="15"/>
  <c r="D17" i="15"/>
  <c r="E17" i="15"/>
  <c r="F17" i="15"/>
  <c r="G17" i="15"/>
  <c r="H17" i="15"/>
  <c r="I17" i="15"/>
  <c r="J17" i="15"/>
  <c r="M17" i="15"/>
  <c r="N17" i="15"/>
  <c r="O17" i="15"/>
  <c r="S17" i="15"/>
  <c r="D18" i="15"/>
  <c r="E18" i="15"/>
  <c r="F18" i="15"/>
  <c r="G18" i="15"/>
  <c r="H18" i="15"/>
  <c r="I18" i="15"/>
  <c r="J18" i="15"/>
  <c r="M18" i="15"/>
  <c r="N18" i="15"/>
  <c r="O18" i="15"/>
  <c r="S18" i="15"/>
  <c r="D19" i="15"/>
  <c r="E19" i="15"/>
  <c r="F19" i="15"/>
  <c r="G19" i="15"/>
  <c r="H19" i="15"/>
  <c r="I19" i="15"/>
  <c r="J19" i="15"/>
  <c r="M19" i="15"/>
  <c r="N19" i="15"/>
  <c r="O19" i="15"/>
  <c r="S19" i="15"/>
  <c r="D20" i="15"/>
  <c r="E20" i="15"/>
  <c r="F20" i="15"/>
  <c r="G20" i="15"/>
  <c r="H20" i="15"/>
  <c r="I20" i="15"/>
  <c r="J20" i="15"/>
  <c r="M20" i="15"/>
  <c r="N20" i="15"/>
  <c r="O20" i="15"/>
  <c r="S20" i="15"/>
  <c r="D21" i="15"/>
  <c r="E21" i="15"/>
  <c r="F21" i="15"/>
  <c r="G21" i="15"/>
  <c r="H21" i="15"/>
  <c r="I21" i="15"/>
  <c r="J21" i="15"/>
  <c r="M21" i="15"/>
  <c r="N21" i="15"/>
  <c r="O21" i="15"/>
  <c r="S21" i="15"/>
  <c r="D22" i="15"/>
  <c r="E22" i="15"/>
  <c r="F22" i="15"/>
  <c r="G22" i="15"/>
  <c r="H22" i="15"/>
  <c r="I22" i="15"/>
  <c r="J22" i="15"/>
  <c r="M22" i="15"/>
  <c r="N22" i="15"/>
  <c r="O22" i="15"/>
  <c r="S22" i="15"/>
  <c r="D23" i="15"/>
  <c r="E23" i="15"/>
  <c r="F23" i="15"/>
  <c r="G23" i="15"/>
  <c r="H23" i="15"/>
  <c r="I23" i="15"/>
  <c r="J23" i="15"/>
  <c r="M23" i="15"/>
  <c r="N23" i="15"/>
  <c r="O23" i="15"/>
  <c r="S23" i="15"/>
  <c r="D24" i="15"/>
  <c r="E24" i="15"/>
  <c r="F24" i="15"/>
  <c r="G24" i="15"/>
  <c r="H24" i="15"/>
  <c r="I24" i="15"/>
  <c r="J24" i="15"/>
  <c r="M24" i="15"/>
  <c r="N24" i="15"/>
  <c r="O24" i="15"/>
  <c r="S24" i="15"/>
  <c r="D25" i="15"/>
  <c r="E25" i="15"/>
  <c r="F25" i="15"/>
  <c r="G25" i="15"/>
  <c r="H25" i="15"/>
  <c r="I25" i="15"/>
  <c r="J25" i="15"/>
  <c r="M25" i="15"/>
  <c r="N25" i="15"/>
  <c r="O25" i="15"/>
  <c r="S25" i="15"/>
  <c r="D26" i="15"/>
  <c r="E26" i="15"/>
  <c r="F26" i="15"/>
  <c r="G26" i="15"/>
  <c r="H26" i="15"/>
  <c r="I26" i="15"/>
  <c r="J26" i="15"/>
  <c r="M26" i="15"/>
  <c r="N26" i="15"/>
  <c r="O26" i="15"/>
  <c r="S26" i="15"/>
  <c r="D27" i="15"/>
  <c r="E27" i="15"/>
  <c r="F27" i="15"/>
  <c r="G27" i="15"/>
  <c r="H27" i="15"/>
  <c r="I27" i="15"/>
  <c r="J27" i="15"/>
  <c r="M27" i="15"/>
  <c r="N27" i="15"/>
  <c r="O27" i="15"/>
  <c r="S27" i="15"/>
  <c r="D28" i="15"/>
  <c r="E28" i="15"/>
  <c r="F28" i="15"/>
  <c r="G28" i="15"/>
  <c r="H28" i="15"/>
  <c r="I28" i="15"/>
  <c r="J28" i="15"/>
  <c r="M28" i="15"/>
  <c r="N28" i="15"/>
  <c r="O28" i="15"/>
  <c r="S28" i="15"/>
  <c r="D29" i="15"/>
  <c r="E29" i="15"/>
  <c r="F29" i="15"/>
  <c r="G29" i="15"/>
  <c r="H29" i="15"/>
  <c r="I29" i="15"/>
  <c r="J29" i="15"/>
  <c r="M29" i="15"/>
  <c r="N29" i="15"/>
  <c r="O29" i="15"/>
  <c r="S29" i="15"/>
  <c r="D30" i="15"/>
  <c r="E30" i="15"/>
  <c r="F30" i="15"/>
  <c r="G30" i="15"/>
  <c r="H30" i="15"/>
  <c r="I30" i="15"/>
  <c r="J30" i="15"/>
  <c r="M30" i="15"/>
  <c r="N30" i="15"/>
  <c r="O30" i="15"/>
  <c r="S30" i="15"/>
  <c r="D31" i="15"/>
  <c r="E31" i="15"/>
  <c r="F31" i="15"/>
  <c r="G31" i="15"/>
  <c r="H31" i="15"/>
  <c r="I31" i="15"/>
  <c r="J31" i="15"/>
  <c r="M31" i="15"/>
  <c r="N31" i="15"/>
  <c r="O31" i="15"/>
  <c r="S31" i="15"/>
  <c r="D32" i="15"/>
  <c r="E32" i="15"/>
  <c r="F32" i="15"/>
  <c r="G32" i="15"/>
  <c r="H32" i="15"/>
  <c r="I32" i="15"/>
  <c r="J32" i="15"/>
  <c r="M32" i="15"/>
  <c r="N32" i="15"/>
  <c r="O32" i="15"/>
  <c r="S32" i="15"/>
  <c r="D33" i="15"/>
  <c r="E33" i="15"/>
  <c r="F33" i="15"/>
  <c r="G33" i="15"/>
  <c r="H33" i="15"/>
  <c r="I33" i="15"/>
  <c r="J33" i="15"/>
  <c r="M33" i="15"/>
  <c r="N33" i="15"/>
  <c r="O33" i="15"/>
  <c r="S33" i="15"/>
  <c r="D34" i="15"/>
  <c r="E34" i="15"/>
  <c r="F34" i="15"/>
  <c r="G34" i="15"/>
  <c r="H34" i="15"/>
  <c r="I34" i="15"/>
  <c r="J34" i="15"/>
  <c r="M34" i="15"/>
  <c r="N34" i="15"/>
  <c r="O34" i="15"/>
  <c r="S34" i="15"/>
  <c r="D35" i="15"/>
  <c r="E35" i="15"/>
  <c r="F35" i="15"/>
  <c r="G35" i="15"/>
  <c r="H35" i="15"/>
  <c r="I35" i="15"/>
  <c r="J35" i="15"/>
  <c r="M35" i="15"/>
  <c r="N35" i="15"/>
  <c r="O35" i="15"/>
  <c r="S35" i="15"/>
  <c r="D36" i="15"/>
  <c r="E36" i="15"/>
  <c r="F36" i="15"/>
  <c r="G36" i="15"/>
  <c r="H36" i="15"/>
  <c r="I36" i="15"/>
  <c r="J36" i="15"/>
  <c r="M36" i="15"/>
  <c r="N36" i="15"/>
  <c r="O36" i="15"/>
  <c r="S36" i="15"/>
  <c r="D37" i="15"/>
  <c r="E37" i="15"/>
  <c r="F37" i="15"/>
  <c r="G37" i="15"/>
  <c r="H37" i="15"/>
  <c r="I37" i="15"/>
  <c r="J37" i="15"/>
  <c r="M37" i="15"/>
  <c r="N37" i="15"/>
  <c r="O37" i="15"/>
  <c r="S37" i="15"/>
  <c r="D38" i="15"/>
  <c r="E38" i="15"/>
  <c r="F38" i="15"/>
  <c r="G38" i="15"/>
  <c r="H38" i="15"/>
  <c r="I38" i="15"/>
  <c r="J38" i="15"/>
  <c r="M38" i="15"/>
  <c r="N38" i="15"/>
  <c r="O38" i="15"/>
  <c r="S38" i="15"/>
  <c r="D39" i="15"/>
  <c r="E39" i="15"/>
  <c r="F39" i="15"/>
  <c r="G39" i="15"/>
  <c r="H39" i="15"/>
  <c r="I39" i="15"/>
  <c r="J39" i="15"/>
  <c r="M39" i="15"/>
  <c r="N39" i="15"/>
  <c r="O39" i="15"/>
  <c r="S39" i="15"/>
  <c r="D40" i="15"/>
  <c r="E40" i="15"/>
  <c r="F40" i="15"/>
  <c r="G40" i="15"/>
  <c r="H40" i="15"/>
  <c r="I40" i="15"/>
  <c r="J40" i="15"/>
  <c r="M40" i="15"/>
  <c r="N40" i="15"/>
  <c r="O40" i="15"/>
  <c r="S40" i="15"/>
  <c r="D41" i="15"/>
  <c r="E41" i="15"/>
  <c r="F41" i="15"/>
  <c r="G41" i="15"/>
  <c r="H41" i="15"/>
  <c r="I41" i="15"/>
  <c r="J41" i="15"/>
  <c r="M41" i="15"/>
  <c r="N41" i="15"/>
  <c r="O41" i="15"/>
  <c r="S41" i="15"/>
  <c r="D42" i="15"/>
  <c r="E42" i="15"/>
  <c r="F42" i="15"/>
  <c r="G42" i="15"/>
  <c r="H42" i="15"/>
  <c r="I42" i="15"/>
  <c r="J42" i="15"/>
  <c r="M42" i="15"/>
  <c r="N42" i="15"/>
  <c r="O42" i="15"/>
  <c r="S42" i="15"/>
  <c r="D43" i="15"/>
  <c r="E43" i="15"/>
  <c r="F43" i="15"/>
  <c r="G43" i="15"/>
  <c r="H43" i="15"/>
  <c r="I43" i="15"/>
  <c r="J43" i="15"/>
  <c r="M43" i="15"/>
  <c r="N43" i="15"/>
  <c r="O43" i="15"/>
  <c r="S43" i="15"/>
  <c r="D44" i="15"/>
  <c r="E44" i="15"/>
  <c r="F44" i="15"/>
  <c r="G44" i="15"/>
  <c r="H44" i="15"/>
  <c r="I44" i="15"/>
  <c r="J44" i="15"/>
  <c r="M44" i="15"/>
  <c r="N44" i="15"/>
  <c r="O44" i="15"/>
  <c r="S44" i="15"/>
  <c r="D45" i="15"/>
  <c r="E45" i="15"/>
  <c r="F45" i="15"/>
  <c r="G45" i="15"/>
  <c r="H45" i="15"/>
  <c r="I45" i="15"/>
  <c r="J45" i="15"/>
  <c r="M45" i="15"/>
  <c r="N45" i="15"/>
  <c r="O45" i="15"/>
  <c r="S45" i="15"/>
  <c r="D46" i="15"/>
  <c r="E46" i="15"/>
  <c r="F46" i="15"/>
  <c r="G46" i="15"/>
  <c r="H46" i="15"/>
  <c r="I46" i="15"/>
  <c r="J46" i="15"/>
  <c r="M46" i="15"/>
  <c r="N46" i="15"/>
  <c r="O46" i="15"/>
  <c r="S46" i="15"/>
  <c r="D47" i="15"/>
  <c r="E47" i="15"/>
  <c r="F47" i="15"/>
  <c r="G47" i="15"/>
  <c r="H47" i="15"/>
  <c r="I47" i="15"/>
  <c r="J47" i="15"/>
  <c r="M47" i="15"/>
  <c r="N47" i="15"/>
  <c r="O47" i="15"/>
  <c r="S47" i="15"/>
  <c r="D48" i="15"/>
  <c r="E48" i="15"/>
  <c r="F48" i="15"/>
  <c r="G48" i="15"/>
  <c r="H48" i="15"/>
  <c r="I48" i="15"/>
  <c r="J48" i="15"/>
  <c r="M48" i="15"/>
  <c r="N48" i="15"/>
  <c r="O48" i="15"/>
  <c r="S48" i="15"/>
  <c r="D49" i="15"/>
  <c r="E49" i="15"/>
  <c r="F49" i="15"/>
  <c r="G49" i="15"/>
  <c r="H49" i="15"/>
  <c r="I49" i="15"/>
  <c r="J49" i="15"/>
  <c r="M49" i="15"/>
  <c r="N49" i="15"/>
  <c r="O49" i="15"/>
  <c r="S49" i="15"/>
  <c r="D50" i="15"/>
  <c r="E50" i="15"/>
  <c r="F50" i="15"/>
  <c r="G50" i="15"/>
  <c r="H50" i="15"/>
  <c r="I50" i="15"/>
  <c r="J50" i="15"/>
  <c r="M50" i="15"/>
  <c r="N50" i="15"/>
  <c r="O50" i="15"/>
  <c r="S50" i="15"/>
  <c r="D51" i="15"/>
  <c r="E51" i="15"/>
  <c r="F51" i="15"/>
  <c r="G51" i="15"/>
  <c r="H51" i="15"/>
  <c r="I51" i="15"/>
  <c r="J51" i="15"/>
  <c r="M51" i="15"/>
  <c r="N51" i="15"/>
  <c r="O51" i="15"/>
  <c r="S51" i="15"/>
  <c r="D52" i="15"/>
  <c r="E52" i="15"/>
  <c r="F52" i="15"/>
  <c r="G52" i="15"/>
  <c r="H52" i="15"/>
  <c r="I52" i="15"/>
  <c r="J52" i="15"/>
  <c r="M52" i="15"/>
  <c r="N52" i="15"/>
  <c r="O52" i="15"/>
  <c r="S52" i="15"/>
  <c r="D53" i="15"/>
  <c r="E53" i="15"/>
  <c r="F53" i="15"/>
  <c r="G53" i="15"/>
  <c r="H53" i="15"/>
  <c r="I53" i="15"/>
  <c r="J53" i="15"/>
  <c r="M53" i="15"/>
  <c r="N53" i="15"/>
  <c r="O53" i="15"/>
  <c r="S53" i="15"/>
  <c r="D54" i="15"/>
  <c r="E54" i="15"/>
  <c r="F54" i="15"/>
  <c r="G54" i="15"/>
  <c r="H54" i="15"/>
  <c r="I54" i="15"/>
  <c r="J54" i="15"/>
  <c r="M54" i="15"/>
  <c r="N54" i="15"/>
  <c r="O54" i="15"/>
  <c r="S54" i="15"/>
  <c r="D55" i="15"/>
  <c r="E55" i="15"/>
  <c r="F55" i="15"/>
  <c r="G55" i="15"/>
  <c r="H55" i="15"/>
  <c r="I55" i="15"/>
  <c r="J55" i="15"/>
  <c r="M55" i="15"/>
  <c r="N55" i="15"/>
  <c r="O55" i="15"/>
  <c r="S55" i="15"/>
  <c r="D56" i="15"/>
  <c r="E56" i="15"/>
  <c r="F56" i="15"/>
  <c r="G56" i="15"/>
  <c r="H56" i="15"/>
  <c r="I56" i="15"/>
  <c r="J56" i="15"/>
  <c r="M56" i="15"/>
  <c r="N56" i="15"/>
  <c r="O56" i="15"/>
  <c r="S56" i="15"/>
  <c r="D57" i="15"/>
  <c r="E57" i="15"/>
  <c r="F57" i="15"/>
  <c r="G57" i="15"/>
  <c r="H57" i="15"/>
  <c r="I57" i="15"/>
  <c r="J57" i="15"/>
  <c r="M57" i="15"/>
  <c r="N57" i="15"/>
  <c r="O57" i="15"/>
  <c r="S57" i="15"/>
  <c r="D58" i="15"/>
  <c r="E58" i="15"/>
  <c r="F58" i="15"/>
  <c r="G58" i="15"/>
  <c r="H58" i="15"/>
  <c r="I58" i="15"/>
  <c r="J58" i="15"/>
  <c r="M58" i="15"/>
  <c r="N58" i="15"/>
  <c r="O58" i="15"/>
  <c r="S58" i="15"/>
  <c r="D59" i="15"/>
  <c r="E59" i="15"/>
  <c r="F59" i="15"/>
  <c r="G59" i="15"/>
  <c r="H59" i="15"/>
  <c r="I59" i="15"/>
  <c r="J59" i="15"/>
  <c r="M59" i="15"/>
  <c r="N59" i="15"/>
  <c r="O59" i="15"/>
  <c r="S59" i="15"/>
  <c r="D60" i="15"/>
  <c r="E60" i="15"/>
  <c r="F60" i="15"/>
  <c r="G60" i="15"/>
  <c r="H60" i="15"/>
  <c r="I60" i="15"/>
  <c r="J60" i="15"/>
  <c r="M60" i="15"/>
  <c r="N60" i="15"/>
  <c r="O60" i="15"/>
  <c r="S60" i="15"/>
  <c r="D61" i="15"/>
  <c r="E61" i="15"/>
  <c r="F61" i="15"/>
  <c r="G61" i="15"/>
  <c r="H61" i="15"/>
  <c r="I61" i="15"/>
  <c r="J61" i="15"/>
  <c r="M61" i="15"/>
  <c r="N61" i="15"/>
  <c r="O61" i="15"/>
  <c r="S61" i="15"/>
  <c r="D62" i="15"/>
  <c r="E62" i="15"/>
  <c r="F62" i="15"/>
  <c r="G62" i="15"/>
  <c r="H62" i="15"/>
  <c r="J62" i="15"/>
  <c r="M62" i="15"/>
  <c r="N62" i="15"/>
  <c r="O62" i="15"/>
  <c r="S62" i="15"/>
  <c r="D63" i="15"/>
  <c r="E63" i="15"/>
  <c r="F63" i="15"/>
  <c r="G63" i="15"/>
  <c r="H63" i="15"/>
  <c r="I63" i="15"/>
  <c r="J63" i="15"/>
  <c r="M63" i="15"/>
  <c r="N63" i="15"/>
  <c r="O63" i="15"/>
  <c r="S63" i="15"/>
  <c r="D64" i="15"/>
  <c r="E64" i="15"/>
  <c r="F64" i="15"/>
  <c r="G64" i="15"/>
  <c r="H64" i="15"/>
  <c r="I64" i="15"/>
  <c r="J64" i="15"/>
  <c r="M64" i="15"/>
  <c r="N64" i="15"/>
  <c r="O64" i="15"/>
  <c r="S64" i="15"/>
  <c r="D65" i="15"/>
  <c r="E65" i="15"/>
  <c r="F65" i="15"/>
  <c r="G65" i="15"/>
  <c r="H65" i="15"/>
  <c r="I65" i="15"/>
  <c r="J65" i="15"/>
  <c r="M65" i="15"/>
  <c r="N65" i="15"/>
  <c r="O65" i="15"/>
  <c r="S65" i="15"/>
  <c r="D66" i="15"/>
  <c r="E66" i="15"/>
  <c r="F66" i="15"/>
  <c r="G66" i="15"/>
  <c r="H66" i="15"/>
  <c r="I66" i="15"/>
  <c r="J66" i="15"/>
  <c r="M66" i="15"/>
  <c r="N66" i="15"/>
  <c r="O66" i="15"/>
  <c r="S66" i="15"/>
  <c r="D67" i="15"/>
  <c r="E67" i="15"/>
  <c r="F67" i="15"/>
  <c r="G67" i="15"/>
  <c r="H67" i="15"/>
  <c r="I67" i="15"/>
  <c r="J67" i="15"/>
  <c r="M67" i="15"/>
  <c r="N67" i="15"/>
  <c r="O67" i="15"/>
  <c r="S67" i="15"/>
  <c r="D68" i="15"/>
  <c r="E68" i="15"/>
  <c r="F68" i="15"/>
  <c r="G68" i="15"/>
  <c r="H68" i="15"/>
  <c r="I68" i="15"/>
  <c r="J68" i="15"/>
  <c r="M68" i="15"/>
  <c r="N68" i="15"/>
  <c r="O68" i="15"/>
  <c r="S68" i="15"/>
  <c r="D69" i="15"/>
  <c r="E69" i="15"/>
  <c r="F69" i="15"/>
  <c r="G69" i="15"/>
  <c r="H69" i="15"/>
  <c r="I69" i="15"/>
  <c r="J69" i="15"/>
  <c r="M69" i="15"/>
  <c r="N69" i="15"/>
  <c r="O69" i="15"/>
  <c r="S69" i="15"/>
  <c r="D70" i="15"/>
  <c r="E70" i="15"/>
  <c r="F70" i="15"/>
  <c r="G70" i="15"/>
  <c r="H70" i="15"/>
  <c r="I70" i="15"/>
  <c r="J70" i="15"/>
  <c r="M70" i="15"/>
  <c r="N70" i="15"/>
  <c r="O70" i="15"/>
  <c r="S70" i="15"/>
  <c r="D71" i="15"/>
  <c r="E71" i="15"/>
  <c r="F71" i="15"/>
  <c r="G71" i="15"/>
  <c r="H71" i="15"/>
  <c r="I71" i="15"/>
  <c r="J71" i="15"/>
  <c r="M71" i="15"/>
  <c r="N71" i="15"/>
  <c r="O71" i="15"/>
  <c r="S71" i="15"/>
  <c r="D72" i="15"/>
  <c r="E72" i="15"/>
  <c r="F72" i="15"/>
  <c r="G72" i="15"/>
  <c r="H72" i="15"/>
  <c r="I72" i="15"/>
  <c r="J72" i="15"/>
  <c r="M72" i="15"/>
  <c r="N72" i="15"/>
  <c r="O72" i="15"/>
  <c r="S72" i="15"/>
  <c r="D73" i="15"/>
  <c r="E73" i="15"/>
  <c r="F73" i="15"/>
  <c r="G73" i="15"/>
  <c r="H73" i="15"/>
  <c r="I73" i="15"/>
  <c r="J73" i="15"/>
  <c r="M73" i="15"/>
  <c r="N73" i="15"/>
  <c r="O73" i="15"/>
  <c r="S73" i="15"/>
  <c r="D74" i="15"/>
  <c r="E74" i="15"/>
  <c r="F74" i="15"/>
  <c r="G74" i="15"/>
  <c r="H74" i="15"/>
  <c r="J74" i="15"/>
  <c r="M74" i="15"/>
  <c r="N74" i="15"/>
  <c r="O74" i="15"/>
  <c r="S74" i="15"/>
  <c r="D75" i="15"/>
  <c r="E75" i="15"/>
  <c r="F75" i="15"/>
  <c r="G75" i="15"/>
  <c r="H75" i="15"/>
  <c r="I75" i="15"/>
  <c r="J75" i="15"/>
  <c r="M75" i="15"/>
  <c r="N75" i="15"/>
  <c r="O75" i="15"/>
  <c r="S75" i="15"/>
  <c r="D76" i="15"/>
  <c r="E76" i="15"/>
  <c r="F76" i="15"/>
  <c r="G76" i="15"/>
  <c r="H76" i="15"/>
  <c r="I76" i="15"/>
  <c r="J76" i="15"/>
  <c r="M76" i="15"/>
  <c r="N76" i="15"/>
  <c r="O76" i="15"/>
  <c r="S76" i="15"/>
  <c r="D77" i="15"/>
  <c r="E77" i="15"/>
  <c r="F77" i="15"/>
  <c r="G77" i="15"/>
  <c r="H77" i="15"/>
  <c r="I77" i="15"/>
  <c r="J77" i="15"/>
  <c r="M77" i="15"/>
  <c r="N77" i="15"/>
  <c r="O77" i="15"/>
  <c r="S77" i="15"/>
  <c r="D78" i="15"/>
  <c r="E78" i="15"/>
  <c r="F78" i="15"/>
  <c r="G78" i="15"/>
  <c r="H78" i="15"/>
  <c r="I78" i="15"/>
  <c r="J78" i="15"/>
  <c r="M78" i="15"/>
  <c r="N78" i="15"/>
  <c r="O78" i="15"/>
  <c r="S78" i="15"/>
  <c r="D79" i="15"/>
  <c r="E79" i="15"/>
  <c r="F79" i="15"/>
  <c r="G79" i="15"/>
  <c r="H79" i="15"/>
  <c r="I79" i="15"/>
  <c r="J79" i="15"/>
  <c r="M79" i="15"/>
  <c r="N79" i="15"/>
  <c r="O79" i="15"/>
  <c r="S79" i="15"/>
  <c r="D80" i="15"/>
  <c r="E80" i="15"/>
  <c r="F80" i="15"/>
  <c r="G80" i="15"/>
  <c r="H80" i="15"/>
  <c r="I80" i="15"/>
  <c r="J80" i="15"/>
  <c r="M80" i="15"/>
  <c r="N80" i="15"/>
  <c r="O80" i="15"/>
  <c r="S80" i="15"/>
  <c r="D81" i="15"/>
  <c r="E81" i="15"/>
  <c r="F81" i="15"/>
  <c r="G81" i="15"/>
  <c r="H81" i="15"/>
  <c r="I81" i="15"/>
  <c r="J81" i="15"/>
  <c r="M81" i="15"/>
  <c r="N81" i="15"/>
  <c r="O81" i="15"/>
  <c r="S81" i="15"/>
  <c r="D82" i="15"/>
  <c r="E82" i="15"/>
  <c r="F82" i="15"/>
  <c r="G82" i="15"/>
  <c r="H82" i="15"/>
  <c r="I82" i="15"/>
  <c r="J82" i="15"/>
  <c r="M82" i="15"/>
  <c r="N82" i="15"/>
  <c r="O82" i="15"/>
  <c r="S82" i="15"/>
  <c r="D83" i="15"/>
  <c r="E83" i="15"/>
  <c r="F83" i="15"/>
  <c r="G83" i="15"/>
  <c r="H83" i="15"/>
  <c r="I83" i="15"/>
  <c r="J83" i="15"/>
  <c r="M83" i="15"/>
  <c r="N83" i="15"/>
  <c r="O83" i="15"/>
  <c r="S83" i="15"/>
  <c r="D84" i="15"/>
  <c r="E84" i="15"/>
  <c r="F84" i="15"/>
  <c r="G84" i="15"/>
  <c r="H84" i="15"/>
  <c r="I84" i="15"/>
  <c r="J84" i="15"/>
  <c r="M84" i="15"/>
  <c r="N84" i="15"/>
  <c r="O84" i="15"/>
  <c r="S84" i="15"/>
  <c r="D85" i="15"/>
  <c r="E85" i="15"/>
  <c r="F85" i="15"/>
  <c r="G85" i="15"/>
  <c r="H85" i="15"/>
  <c r="I85" i="15"/>
  <c r="J85" i="15"/>
  <c r="M85" i="15"/>
  <c r="N85" i="15"/>
  <c r="O85" i="15"/>
  <c r="S85" i="15"/>
  <c r="D86" i="15"/>
  <c r="E86" i="15"/>
  <c r="F86" i="15"/>
  <c r="G86" i="15"/>
  <c r="H86" i="15"/>
  <c r="I86" i="15"/>
  <c r="J86" i="15"/>
  <c r="M86" i="15"/>
  <c r="N86" i="15"/>
  <c r="O86" i="15"/>
  <c r="S86" i="15"/>
  <c r="D87" i="15"/>
  <c r="E87" i="15"/>
  <c r="F87" i="15"/>
  <c r="G87" i="15"/>
  <c r="H87" i="15"/>
  <c r="I87" i="15"/>
  <c r="J87" i="15"/>
  <c r="M87" i="15"/>
  <c r="N87" i="15"/>
  <c r="O87" i="15"/>
  <c r="S87" i="15"/>
  <c r="D88" i="15"/>
  <c r="E88" i="15"/>
  <c r="F88" i="15"/>
  <c r="G88" i="15"/>
  <c r="H88" i="15"/>
  <c r="I88" i="15"/>
  <c r="J88" i="15"/>
  <c r="M88" i="15"/>
  <c r="N88" i="15"/>
  <c r="O88" i="15"/>
  <c r="S88" i="15"/>
  <c r="D89" i="15"/>
  <c r="E89" i="15"/>
  <c r="F89" i="15"/>
  <c r="G89" i="15"/>
  <c r="H89" i="15"/>
  <c r="I89" i="15"/>
  <c r="J89" i="15"/>
  <c r="M89" i="15"/>
  <c r="N89" i="15"/>
  <c r="O89" i="15"/>
  <c r="S89" i="15"/>
  <c r="D90" i="15"/>
  <c r="E90" i="15"/>
  <c r="F90" i="15"/>
  <c r="G90" i="15"/>
  <c r="H90" i="15"/>
  <c r="I90" i="15"/>
  <c r="J90" i="15"/>
  <c r="M90" i="15"/>
  <c r="N90" i="15"/>
  <c r="O90" i="15"/>
  <c r="S90" i="15"/>
  <c r="D91" i="15"/>
  <c r="E91" i="15"/>
  <c r="F91" i="15"/>
  <c r="G91" i="15"/>
  <c r="H91" i="15"/>
  <c r="I91" i="15"/>
  <c r="J91" i="15"/>
  <c r="M91" i="15"/>
  <c r="N91" i="15"/>
  <c r="O91" i="15"/>
  <c r="S91" i="15"/>
  <c r="D92" i="15"/>
  <c r="E92" i="15"/>
  <c r="F92" i="15"/>
  <c r="G92" i="15"/>
  <c r="H92" i="15"/>
  <c r="I92" i="15"/>
  <c r="J92" i="15"/>
  <c r="M92" i="15"/>
  <c r="N92" i="15"/>
  <c r="O92" i="15"/>
  <c r="S92" i="15"/>
  <c r="D93" i="15"/>
  <c r="E93" i="15"/>
  <c r="F93" i="15"/>
  <c r="G93" i="15"/>
  <c r="H93" i="15"/>
  <c r="I93" i="15"/>
  <c r="J93" i="15"/>
  <c r="M93" i="15"/>
  <c r="N93" i="15"/>
  <c r="O93" i="15"/>
  <c r="S93" i="15"/>
  <c r="D94" i="15"/>
  <c r="E94" i="15"/>
  <c r="F94" i="15"/>
  <c r="G94" i="15"/>
  <c r="H94" i="15"/>
  <c r="I94" i="15"/>
  <c r="J94" i="15"/>
  <c r="M94" i="15"/>
  <c r="N94" i="15"/>
  <c r="O94" i="15"/>
  <c r="S94" i="15"/>
  <c r="D95" i="15"/>
  <c r="E95" i="15"/>
  <c r="F95" i="15"/>
  <c r="G95" i="15"/>
  <c r="H95" i="15"/>
  <c r="I95" i="15"/>
  <c r="J95" i="15"/>
  <c r="M95" i="15"/>
  <c r="N95" i="15"/>
  <c r="O95" i="15"/>
  <c r="S95" i="15"/>
  <c r="D96" i="15"/>
  <c r="E96" i="15"/>
  <c r="F96" i="15"/>
  <c r="H96" i="15"/>
  <c r="I96" i="15"/>
  <c r="J96" i="15"/>
  <c r="M96" i="15"/>
  <c r="N96" i="15"/>
  <c r="O96" i="15"/>
  <c r="S96" i="15"/>
  <c r="D97" i="15"/>
  <c r="E97" i="15"/>
  <c r="F97" i="15"/>
  <c r="G97" i="15"/>
  <c r="H97" i="15"/>
  <c r="I97" i="15"/>
  <c r="J97" i="15"/>
  <c r="M97" i="15"/>
  <c r="N97" i="15"/>
  <c r="O97" i="15"/>
  <c r="S97" i="15"/>
  <c r="D98" i="15"/>
  <c r="E98" i="15"/>
  <c r="F98" i="15"/>
  <c r="G98" i="15"/>
  <c r="H98" i="15"/>
  <c r="I98" i="15"/>
  <c r="J98" i="15"/>
  <c r="M98" i="15"/>
  <c r="N98" i="15"/>
  <c r="O98" i="15"/>
  <c r="S98" i="15"/>
  <c r="D99" i="15"/>
  <c r="E99" i="15"/>
  <c r="F99" i="15"/>
  <c r="G99" i="15"/>
  <c r="H99" i="15"/>
  <c r="I99" i="15"/>
  <c r="J99" i="15"/>
  <c r="M99" i="15"/>
  <c r="N99" i="15"/>
  <c r="O99" i="15"/>
  <c r="S99" i="15"/>
  <c r="D100" i="15"/>
  <c r="E100" i="15"/>
  <c r="F100" i="15"/>
  <c r="H100" i="15"/>
  <c r="I100" i="15"/>
  <c r="J100" i="15"/>
  <c r="M100" i="15"/>
  <c r="N100" i="15"/>
  <c r="O100" i="15"/>
  <c r="S100" i="15"/>
  <c r="D101" i="15"/>
  <c r="E101" i="15"/>
  <c r="F101" i="15"/>
  <c r="G101" i="15"/>
  <c r="H101" i="15"/>
  <c r="I101" i="15"/>
  <c r="J101" i="15"/>
  <c r="M101" i="15"/>
  <c r="N101" i="15"/>
  <c r="O101" i="15"/>
  <c r="S101" i="15"/>
  <c r="D102" i="15"/>
  <c r="E102" i="15"/>
  <c r="F102" i="15"/>
  <c r="G102" i="15"/>
  <c r="H102" i="15"/>
  <c r="I102" i="15"/>
  <c r="J102" i="15"/>
  <c r="M102" i="15"/>
  <c r="N102" i="15"/>
  <c r="O102" i="15"/>
  <c r="S102" i="15"/>
  <c r="D103" i="15"/>
  <c r="E103" i="15"/>
  <c r="F103" i="15"/>
  <c r="G103" i="15"/>
  <c r="H103" i="15"/>
  <c r="I103" i="15"/>
  <c r="J103" i="15"/>
  <c r="M103" i="15"/>
  <c r="N103" i="15"/>
  <c r="O103" i="15"/>
  <c r="S103" i="15"/>
  <c r="D104" i="15"/>
  <c r="E104" i="15"/>
  <c r="F104" i="15"/>
  <c r="G104" i="15"/>
  <c r="H104" i="15"/>
  <c r="I104" i="15"/>
  <c r="J104" i="15"/>
  <c r="M104" i="15"/>
  <c r="N104" i="15"/>
  <c r="O104" i="15"/>
  <c r="S104" i="15"/>
  <c r="D105" i="15"/>
  <c r="E105" i="15"/>
  <c r="F105" i="15"/>
  <c r="G105" i="15"/>
  <c r="H105" i="15"/>
  <c r="I105" i="15"/>
  <c r="J105" i="15"/>
  <c r="M105" i="15"/>
  <c r="N105" i="15"/>
  <c r="O105" i="15"/>
  <c r="S105" i="15"/>
  <c r="D106" i="15"/>
  <c r="E106" i="15"/>
  <c r="F106" i="15"/>
  <c r="G106" i="15"/>
  <c r="H106" i="15"/>
  <c r="I106" i="15"/>
  <c r="J106" i="15"/>
  <c r="M106" i="15"/>
  <c r="N106" i="15"/>
  <c r="O106" i="15"/>
  <c r="S106" i="15"/>
  <c r="D107" i="15"/>
  <c r="E107" i="15"/>
  <c r="F107" i="15"/>
  <c r="G107" i="15"/>
  <c r="H107" i="15"/>
  <c r="I107" i="15"/>
  <c r="J107" i="15"/>
  <c r="M107" i="15"/>
  <c r="N107" i="15"/>
  <c r="O107" i="15"/>
  <c r="S107" i="15"/>
  <c r="D108" i="15"/>
  <c r="E108" i="15"/>
  <c r="F108" i="15"/>
  <c r="G108" i="15"/>
  <c r="H108" i="15"/>
  <c r="I108" i="15"/>
  <c r="J108" i="15"/>
  <c r="M108" i="15"/>
  <c r="N108" i="15"/>
  <c r="O108" i="15"/>
  <c r="S108" i="15"/>
  <c r="D109" i="15"/>
  <c r="E109" i="15"/>
  <c r="F109" i="15"/>
  <c r="G109" i="15"/>
  <c r="H109" i="15"/>
  <c r="I109" i="15"/>
  <c r="J109" i="15"/>
  <c r="M109" i="15"/>
  <c r="N109" i="15"/>
  <c r="O109" i="15"/>
  <c r="S109" i="15"/>
  <c r="D110" i="15"/>
  <c r="E110" i="15"/>
  <c r="F110" i="15"/>
  <c r="G110" i="15"/>
  <c r="H110" i="15"/>
  <c r="I110" i="15"/>
  <c r="J110" i="15"/>
  <c r="M110" i="15"/>
  <c r="N110" i="15"/>
  <c r="O110" i="15"/>
  <c r="S110" i="15"/>
  <c r="D111" i="15"/>
  <c r="E111" i="15"/>
  <c r="F111" i="15"/>
  <c r="G111" i="15"/>
  <c r="H111" i="15"/>
  <c r="I111" i="15"/>
  <c r="J111" i="15"/>
  <c r="M111" i="15"/>
  <c r="N111" i="15"/>
  <c r="O111" i="15"/>
  <c r="S111" i="15"/>
  <c r="D112" i="15"/>
  <c r="E112" i="15"/>
  <c r="F112" i="15"/>
  <c r="G112" i="15"/>
  <c r="H112" i="15"/>
  <c r="I112" i="15"/>
  <c r="J112" i="15"/>
  <c r="M112" i="15"/>
  <c r="N112" i="15"/>
  <c r="O112" i="15"/>
  <c r="S112" i="15"/>
  <c r="D113" i="15"/>
  <c r="E113" i="15"/>
  <c r="F113" i="15"/>
  <c r="G113" i="15"/>
  <c r="H113" i="15"/>
  <c r="I113" i="15"/>
  <c r="J113" i="15"/>
  <c r="M113" i="15"/>
  <c r="N113" i="15"/>
  <c r="O113" i="15"/>
  <c r="S113" i="15"/>
  <c r="D114" i="15"/>
  <c r="E114" i="15"/>
  <c r="F114" i="15"/>
  <c r="G114" i="15"/>
  <c r="H114" i="15"/>
  <c r="I114" i="15"/>
  <c r="J114" i="15"/>
  <c r="M114" i="15"/>
  <c r="N114" i="15"/>
  <c r="O114" i="15"/>
  <c r="S114" i="15"/>
  <c r="D115" i="15"/>
  <c r="E115" i="15"/>
  <c r="F115" i="15"/>
  <c r="G115" i="15"/>
  <c r="H115" i="15"/>
  <c r="I115" i="15"/>
  <c r="J115" i="15"/>
  <c r="M115" i="15"/>
  <c r="N115" i="15"/>
  <c r="O115" i="15"/>
  <c r="S115" i="15"/>
  <c r="D116" i="15"/>
  <c r="E116" i="15"/>
  <c r="G116" i="15"/>
  <c r="H116" i="15"/>
  <c r="I116" i="15"/>
  <c r="J116" i="15"/>
  <c r="M116" i="15"/>
  <c r="N116" i="15"/>
  <c r="O116" i="15"/>
  <c r="S116" i="15"/>
  <c r="D117" i="15"/>
  <c r="E117" i="15"/>
  <c r="F117" i="15"/>
  <c r="G117" i="15"/>
  <c r="H117" i="15"/>
  <c r="I117" i="15"/>
  <c r="J117" i="15"/>
  <c r="M117" i="15"/>
  <c r="N117" i="15"/>
  <c r="O117" i="15"/>
  <c r="S117" i="15"/>
  <c r="D118" i="15"/>
  <c r="E118" i="15"/>
  <c r="F118" i="15"/>
  <c r="G118" i="15"/>
  <c r="H118" i="15"/>
  <c r="I118" i="15"/>
  <c r="J118" i="15"/>
  <c r="M118" i="15"/>
  <c r="N118" i="15"/>
  <c r="O118" i="15"/>
  <c r="S118" i="15"/>
  <c r="D119" i="15"/>
  <c r="E119" i="15"/>
  <c r="F119" i="15"/>
  <c r="G119" i="15"/>
  <c r="H119" i="15"/>
  <c r="I119" i="15"/>
  <c r="J119" i="15"/>
  <c r="M119" i="15"/>
  <c r="N119" i="15"/>
  <c r="O119" i="15"/>
  <c r="S119" i="15"/>
  <c r="D120" i="15"/>
  <c r="E120" i="15"/>
  <c r="F120" i="15"/>
  <c r="G120" i="15"/>
  <c r="H120" i="15"/>
  <c r="I120" i="15"/>
  <c r="J120" i="15"/>
  <c r="M120" i="15"/>
  <c r="N120" i="15"/>
  <c r="O120" i="15"/>
  <c r="S120" i="15"/>
  <c r="D121" i="15"/>
  <c r="E121" i="15"/>
  <c r="F121" i="15"/>
  <c r="G121" i="15"/>
  <c r="H121" i="15"/>
  <c r="I121" i="15"/>
  <c r="J121" i="15"/>
  <c r="M121" i="15"/>
  <c r="N121" i="15"/>
  <c r="O121" i="15"/>
  <c r="S121" i="15"/>
  <c r="D122" i="15"/>
  <c r="E122" i="15"/>
  <c r="F122" i="15"/>
  <c r="G122" i="15"/>
  <c r="H122" i="15"/>
  <c r="I122" i="15"/>
  <c r="J122" i="15"/>
  <c r="M122" i="15"/>
  <c r="N122" i="15"/>
  <c r="O122" i="15"/>
  <c r="S122" i="15"/>
  <c r="D123" i="15"/>
  <c r="E123" i="15"/>
  <c r="F123" i="15"/>
  <c r="G123" i="15"/>
  <c r="H123" i="15"/>
  <c r="I123" i="15"/>
  <c r="J123" i="15"/>
  <c r="M123" i="15"/>
  <c r="N123" i="15"/>
  <c r="O123" i="15"/>
  <c r="S123" i="15"/>
  <c r="D124" i="15"/>
  <c r="E124" i="15"/>
  <c r="F124" i="15"/>
  <c r="G124" i="15"/>
  <c r="H124" i="15"/>
  <c r="I124" i="15"/>
  <c r="J124" i="15"/>
  <c r="M124" i="15"/>
  <c r="N124" i="15"/>
  <c r="O124" i="15"/>
  <c r="S124" i="15"/>
  <c r="D125" i="15"/>
  <c r="E125" i="15"/>
  <c r="F125" i="15"/>
  <c r="G125" i="15"/>
  <c r="H125" i="15"/>
  <c r="I125" i="15"/>
  <c r="J125" i="15"/>
  <c r="M125" i="15"/>
  <c r="N125" i="15"/>
  <c r="O125" i="15"/>
  <c r="S125" i="15"/>
  <c r="D126" i="15"/>
  <c r="E126" i="15"/>
  <c r="F126" i="15"/>
  <c r="G126" i="15"/>
  <c r="H126" i="15"/>
  <c r="I126" i="15"/>
  <c r="J126" i="15"/>
  <c r="M126" i="15"/>
  <c r="N126" i="15"/>
  <c r="O126" i="15"/>
  <c r="S126" i="15"/>
  <c r="D127" i="15"/>
  <c r="E127" i="15"/>
  <c r="F127" i="15"/>
  <c r="G127" i="15"/>
  <c r="H127" i="15"/>
  <c r="I127" i="15"/>
  <c r="J127" i="15"/>
  <c r="M127" i="15"/>
  <c r="N127" i="15"/>
  <c r="O127" i="15"/>
  <c r="S127" i="15"/>
  <c r="D128" i="15"/>
  <c r="E128" i="15"/>
  <c r="F128" i="15"/>
  <c r="G128" i="15"/>
  <c r="H128" i="15"/>
  <c r="I128" i="15"/>
  <c r="J128" i="15"/>
  <c r="M128" i="15"/>
  <c r="N128" i="15"/>
  <c r="O128" i="15"/>
  <c r="S128" i="15"/>
  <c r="D129" i="15"/>
  <c r="E129" i="15"/>
  <c r="F129" i="15"/>
  <c r="G129" i="15"/>
  <c r="H129" i="15"/>
  <c r="I129" i="15"/>
  <c r="J129" i="15"/>
  <c r="M129" i="15"/>
  <c r="N129" i="15"/>
  <c r="O129" i="15"/>
  <c r="S129" i="15"/>
  <c r="D130" i="15"/>
  <c r="E130" i="15"/>
  <c r="F130" i="15"/>
  <c r="G130" i="15"/>
  <c r="H130" i="15"/>
  <c r="J130" i="15"/>
  <c r="M130" i="15"/>
  <c r="N130" i="15"/>
  <c r="O130" i="15"/>
  <c r="S130" i="15"/>
  <c r="D131" i="15"/>
  <c r="E131" i="15"/>
  <c r="F131" i="15"/>
  <c r="G131" i="15"/>
  <c r="H131" i="15"/>
  <c r="I131" i="15"/>
  <c r="J131" i="15"/>
  <c r="M131" i="15"/>
  <c r="N131" i="15"/>
  <c r="O131" i="15"/>
  <c r="S131" i="15"/>
  <c r="D132" i="15"/>
  <c r="E132" i="15"/>
  <c r="F132" i="15"/>
  <c r="G132" i="15"/>
  <c r="H132" i="15"/>
  <c r="I132" i="15"/>
  <c r="J132" i="15"/>
  <c r="M132" i="15"/>
  <c r="N132" i="15"/>
  <c r="O132" i="15"/>
  <c r="S132" i="15"/>
  <c r="D133" i="15"/>
  <c r="E133" i="15"/>
  <c r="F133" i="15"/>
  <c r="G133" i="15"/>
  <c r="H133" i="15"/>
  <c r="I133" i="15"/>
  <c r="J133" i="15"/>
  <c r="M133" i="15"/>
  <c r="N133" i="15"/>
  <c r="O133" i="15"/>
  <c r="S133" i="15"/>
  <c r="D134" i="15"/>
  <c r="E134" i="15"/>
  <c r="F134" i="15"/>
  <c r="G134" i="15"/>
  <c r="H134" i="15"/>
  <c r="I134" i="15"/>
  <c r="J134" i="15"/>
  <c r="M134" i="15"/>
  <c r="N134" i="15"/>
  <c r="O134" i="15"/>
  <c r="S134" i="15"/>
  <c r="D135" i="15"/>
  <c r="E135" i="15"/>
  <c r="F135" i="15"/>
  <c r="G135" i="15"/>
  <c r="H135" i="15"/>
  <c r="I135" i="15"/>
  <c r="J135" i="15"/>
  <c r="M135" i="15"/>
  <c r="N135" i="15"/>
  <c r="O135" i="15"/>
  <c r="S135" i="15"/>
  <c r="D136" i="15"/>
  <c r="E136" i="15"/>
  <c r="F136" i="15"/>
  <c r="G136" i="15"/>
  <c r="H136" i="15"/>
  <c r="I136" i="15"/>
  <c r="J136" i="15"/>
  <c r="M136" i="15"/>
  <c r="N136" i="15"/>
  <c r="O136" i="15"/>
  <c r="S136" i="15"/>
  <c r="D137" i="15"/>
  <c r="E137" i="15"/>
  <c r="F137" i="15"/>
  <c r="G137" i="15"/>
  <c r="H137" i="15"/>
  <c r="I137" i="15"/>
  <c r="J137" i="15"/>
  <c r="M137" i="15"/>
  <c r="N137" i="15"/>
  <c r="O137" i="15"/>
  <c r="S137" i="15"/>
  <c r="D138" i="15"/>
  <c r="E138" i="15"/>
  <c r="F138" i="15"/>
  <c r="G138" i="15"/>
  <c r="H138" i="15"/>
  <c r="I138" i="15"/>
  <c r="J138" i="15"/>
  <c r="M138" i="15"/>
  <c r="N138" i="15"/>
  <c r="O138" i="15"/>
  <c r="S138" i="15"/>
  <c r="D139" i="15"/>
  <c r="E139" i="15"/>
  <c r="F139" i="15"/>
  <c r="G139" i="15"/>
  <c r="H139" i="15"/>
  <c r="I139" i="15"/>
  <c r="J139" i="15"/>
  <c r="M139" i="15"/>
  <c r="N139" i="15"/>
  <c r="O139" i="15"/>
  <c r="S139" i="15"/>
  <c r="D140" i="15"/>
  <c r="E140" i="15"/>
  <c r="F140" i="15"/>
  <c r="G140" i="15"/>
  <c r="H140" i="15"/>
  <c r="I140" i="15"/>
  <c r="J140" i="15"/>
  <c r="M140" i="15"/>
  <c r="N140" i="15"/>
  <c r="O140" i="15"/>
  <c r="S140" i="15"/>
  <c r="D141" i="15"/>
  <c r="E141" i="15"/>
  <c r="F141" i="15"/>
  <c r="G141" i="15"/>
  <c r="H141" i="15"/>
  <c r="I141" i="15"/>
  <c r="J141" i="15"/>
  <c r="M141" i="15"/>
  <c r="N141" i="15"/>
  <c r="O141" i="15"/>
  <c r="S141" i="15"/>
  <c r="D142" i="15"/>
  <c r="E142" i="15"/>
  <c r="F142" i="15"/>
  <c r="G142" i="15"/>
  <c r="H142" i="15"/>
  <c r="I142" i="15"/>
  <c r="J142" i="15"/>
  <c r="M142" i="15"/>
  <c r="N142" i="15"/>
  <c r="O142" i="15"/>
  <c r="S142" i="15"/>
  <c r="D143" i="15"/>
  <c r="E143" i="15"/>
  <c r="F143" i="15"/>
  <c r="G143" i="15"/>
  <c r="H143" i="15"/>
  <c r="I143" i="15"/>
  <c r="J143" i="15"/>
  <c r="M143" i="15"/>
  <c r="N143" i="15"/>
  <c r="O143" i="15"/>
  <c r="S143" i="15"/>
  <c r="D144" i="15"/>
  <c r="E144" i="15"/>
  <c r="F144" i="15"/>
  <c r="G144" i="15"/>
  <c r="H144" i="15"/>
  <c r="I144" i="15"/>
  <c r="J144" i="15"/>
  <c r="M144" i="15"/>
  <c r="N144" i="15"/>
  <c r="O144" i="15"/>
  <c r="S144" i="15"/>
  <c r="D145" i="15"/>
  <c r="E145" i="15"/>
  <c r="F145" i="15"/>
  <c r="G145" i="15"/>
  <c r="H145" i="15"/>
  <c r="I145" i="15"/>
  <c r="J145" i="15"/>
  <c r="M145" i="15"/>
  <c r="N145" i="15"/>
  <c r="O145" i="15"/>
  <c r="S145" i="15"/>
  <c r="D146" i="15"/>
  <c r="E146" i="15"/>
  <c r="F146" i="15"/>
  <c r="G146" i="15"/>
  <c r="H146" i="15"/>
  <c r="I146" i="15"/>
  <c r="J146" i="15"/>
  <c r="M146" i="15"/>
  <c r="N146" i="15"/>
  <c r="O146" i="15"/>
  <c r="S146" i="15"/>
  <c r="D147" i="15"/>
  <c r="E147" i="15"/>
  <c r="F147" i="15"/>
  <c r="G147" i="15"/>
  <c r="H147" i="15"/>
  <c r="I147" i="15"/>
  <c r="J147" i="15"/>
  <c r="M147" i="15"/>
  <c r="N147" i="15"/>
  <c r="O147" i="15"/>
  <c r="S147" i="15"/>
  <c r="D148" i="15"/>
  <c r="E148" i="15"/>
  <c r="F148" i="15"/>
  <c r="G148" i="15"/>
  <c r="H148" i="15"/>
  <c r="I148" i="15"/>
  <c r="J148" i="15"/>
  <c r="M148" i="15"/>
  <c r="N148" i="15"/>
  <c r="O148" i="15"/>
  <c r="S148" i="15"/>
  <c r="D149" i="15"/>
  <c r="E149" i="15"/>
  <c r="F149" i="15"/>
  <c r="G149" i="15"/>
  <c r="H149" i="15"/>
  <c r="I149" i="15"/>
  <c r="J149" i="15"/>
  <c r="M149" i="15"/>
  <c r="N149" i="15"/>
  <c r="O149" i="15"/>
  <c r="S149" i="15"/>
  <c r="D150" i="15"/>
  <c r="E150" i="15"/>
  <c r="F150" i="15"/>
  <c r="G150" i="15"/>
  <c r="H150" i="15"/>
  <c r="I150" i="15"/>
  <c r="J150" i="15"/>
  <c r="M150" i="15"/>
  <c r="N150" i="15"/>
  <c r="O150" i="15"/>
  <c r="S150" i="15"/>
  <c r="D151" i="15"/>
  <c r="E151" i="15"/>
  <c r="F151" i="15"/>
  <c r="G151" i="15"/>
  <c r="H151" i="15"/>
  <c r="I151" i="15"/>
  <c r="J151" i="15"/>
  <c r="M151" i="15"/>
  <c r="N151" i="15"/>
  <c r="O151" i="15"/>
  <c r="S151" i="15"/>
  <c r="D152" i="15"/>
  <c r="E152" i="15"/>
  <c r="F152" i="15"/>
  <c r="G152" i="15"/>
  <c r="H152" i="15"/>
  <c r="I152" i="15"/>
  <c r="J152" i="15"/>
  <c r="M152" i="15"/>
  <c r="N152" i="15"/>
  <c r="O152" i="15"/>
  <c r="S152" i="15"/>
  <c r="D153" i="15"/>
  <c r="E153" i="15"/>
  <c r="F153" i="15"/>
  <c r="G153" i="15"/>
  <c r="H153" i="15"/>
  <c r="I153" i="15"/>
  <c r="J153" i="15"/>
  <c r="M153" i="15"/>
  <c r="N153" i="15"/>
  <c r="O153" i="15"/>
  <c r="S153" i="15"/>
  <c r="D154" i="15"/>
  <c r="E154" i="15"/>
  <c r="F154" i="15"/>
  <c r="G154" i="15"/>
  <c r="H154" i="15"/>
  <c r="I154" i="15"/>
  <c r="J154" i="15"/>
  <c r="M154" i="15"/>
  <c r="N154" i="15"/>
  <c r="O154" i="15"/>
  <c r="S154" i="15"/>
  <c r="D155" i="15"/>
  <c r="E155" i="15"/>
  <c r="F155" i="15"/>
  <c r="G155" i="15"/>
  <c r="H155" i="15"/>
  <c r="I155" i="15"/>
  <c r="J155" i="15"/>
  <c r="M155" i="15"/>
  <c r="N155" i="15"/>
  <c r="O155" i="15"/>
  <c r="S155" i="15"/>
  <c r="D156" i="15"/>
  <c r="E156" i="15"/>
  <c r="F156" i="15"/>
  <c r="G156" i="15"/>
  <c r="H156" i="15"/>
  <c r="I156" i="15"/>
  <c r="J156" i="15"/>
  <c r="M156" i="15"/>
  <c r="N156" i="15"/>
  <c r="O156" i="15"/>
  <c r="S156" i="15"/>
  <c r="D157" i="15"/>
  <c r="E157" i="15"/>
  <c r="F157" i="15"/>
  <c r="G157" i="15"/>
  <c r="H157" i="15"/>
  <c r="I157" i="15"/>
  <c r="J157" i="15"/>
  <c r="M157" i="15"/>
  <c r="N157" i="15"/>
  <c r="O157" i="15"/>
  <c r="S157" i="15"/>
  <c r="D158" i="15"/>
  <c r="E158" i="15"/>
  <c r="F158" i="15"/>
  <c r="G158" i="15"/>
  <c r="H158" i="15"/>
  <c r="I158" i="15"/>
  <c r="J158" i="15"/>
  <c r="M158" i="15"/>
  <c r="N158" i="15"/>
  <c r="O158" i="15"/>
  <c r="S158" i="15"/>
  <c r="D159" i="15"/>
  <c r="E159" i="15"/>
  <c r="F159" i="15"/>
  <c r="G159" i="15"/>
  <c r="H159" i="15"/>
  <c r="I159" i="15"/>
  <c r="J159" i="15"/>
  <c r="M159" i="15"/>
  <c r="N159" i="15"/>
  <c r="O159" i="15"/>
  <c r="S159" i="15"/>
  <c r="D160" i="15"/>
  <c r="E160" i="15"/>
  <c r="F160" i="15"/>
  <c r="G160" i="15"/>
  <c r="H160" i="15"/>
  <c r="I160" i="15"/>
  <c r="J160" i="15"/>
  <c r="M160" i="15"/>
  <c r="N160" i="15"/>
  <c r="O160" i="15"/>
  <c r="S160" i="15"/>
  <c r="D161" i="15"/>
  <c r="E161" i="15"/>
  <c r="F161" i="15"/>
  <c r="G161" i="15"/>
  <c r="H161" i="15"/>
  <c r="I161" i="15"/>
  <c r="J161" i="15"/>
  <c r="M161" i="15"/>
  <c r="N161" i="15"/>
  <c r="O161" i="15"/>
  <c r="S161" i="15"/>
  <c r="D162" i="15"/>
  <c r="E162" i="15"/>
  <c r="F162" i="15"/>
  <c r="G162" i="15"/>
  <c r="H162" i="15"/>
  <c r="I162" i="15"/>
  <c r="J162" i="15"/>
  <c r="M162" i="15"/>
  <c r="N162" i="15"/>
  <c r="O162" i="15"/>
  <c r="S162" i="15"/>
  <c r="D163" i="15"/>
  <c r="E163" i="15"/>
  <c r="F163" i="15"/>
  <c r="G163" i="15"/>
  <c r="H163" i="15"/>
  <c r="I163" i="15"/>
  <c r="J163" i="15"/>
  <c r="M163" i="15"/>
  <c r="N163" i="15"/>
  <c r="O163" i="15"/>
  <c r="S163" i="15"/>
  <c r="D164" i="15"/>
  <c r="E164" i="15"/>
  <c r="F164" i="15"/>
  <c r="G164" i="15"/>
  <c r="H164" i="15"/>
  <c r="I164" i="15"/>
  <c r="J164" i="15"/>
  <c r="M164" i="15"/>
  <c r="N164" i="15"/>
  <c r="O164" i="15"/>
  <c r="S164" i="15"/>
  <c r="D165" i="15"/>
  <c r="E165" i="15"/>
  <c r="F165" i="15"/>
  <c r="G165" i="15"/>
  <c r="H165" i="15"/>
  <c r="I165" i="15"/>
  <c r="J165" i="15"/>
  <c r="M165" i="15"/>
  <c r="N165" i="15"/>
  <c r="O165" i="15"/>
  <c r="S165" i="15"/>
  <c r="D166" i="15"/>
  <c r="E166" i="15"/>
  <c r="F166" i="15"/>
  <c r="G166" i="15"/>
  <c r="H166" i="15"/>
  <c r="I166" i="15"/>
  <c r="J166" i="15"/>
  <c r="M166" i="15"/>
  <c r="N166" i="15"/>
  <c r="O166" i="15"/>
  <c r="S166" i="15"/>
  <c r="D167" i="15"/>
  <c r="E167" i="15"/>
  <c r="F167" i="15"/>
  <c r="G167" i="15"/>
  <c r="H167" i="15"/>
  <c r="I167" i="15"/>
  <c r="J167" i="15"/>
  <c r="M167" i="15"/>
  <c r="N167" i="15"/>
  <c r="O167" i="15"/>
  <c r="S167" i="15"/>
  <c r="D168" i="15"/>
  <c r="E168" i="15"/>
  <c r="F168" i="15"/>
  <c r="G168" i="15"/>
  <c r="H168" i="15"/>
  <c r="I168" i="15"/>
  <c r="J168" i="15"/>
  <c r="M168" i="15"/>
  <c r="N168" i="15"/>
  <c r="O168" i="15"/>
  <c r="S168" i="15"/>
  <c r="D169" i="15"/>
  <c r="E169" i="15"/>
  <c r="F169" i="15"/>
  <c r="G169" i="15"/>
  <c r="H169" i="15"/>
  <c r="I169" i="15"/>
  <c r="J169" i="15"/>
  <c r="M169" i="15"/>
  <c r="N169" i="15"/>
  <c r="O169" i="15"/>
  <c r="S169" i="15"/>
  <c r="D170" i="15"/>
  <c r="E170" i="15"/>
  <c r="F170" i="15"/>
  <c r="G170" i="15"/>
  <c r="H170" i="15"/>
  <c r="I170" i="15"/>
  <c r="J170" i="15"/>
  <c r="M170" i="15"/>
  <c r="N170" i="15"/>
  <c r="O170" i="15"/>
  <c r="S170" i="15"/>
  <c r="D171" i="15"/>
  <c r="E171" i="15"/>
  <c r="F171" i="15"/>
  <c r="G171" i="15"/>
  <c r="H171" i="15"/>
  <c r="I171" i="15"/>
  <c r="J171" i="15"/>
  <c r="M171" i="15"/>
  <c r="N171" i="15"/>
  <c r="O171" i="15"/>
  <c r="S171" i="15"/>
  <c r="D172" i="15"/>
  <c r="E172" i="15"/>
  <c r="F172" i="15"/>
  <c r="G172" i="15"/>
  <c r="H172" i="15"/>
  <c r="I172" i="15"/>
  <c r="J172" i="15"/>
  <c r="M172" i="15"/>
  <c r="N172" i="15"/>
  <c r="O172" i="15"/>
  <c r="S172" i="15"/>
  <c r="D173" i="15"/>
  <c r="E173" i="15"/>
  <c r="F173" i="15"/>
  <c r="G173" i="15"/>
  <c r="H173" i="15"/>
  <c r="I173" i="15"/>
  <c r="J173" i="15"/>
  <c r="M173" i="15"/>
  <c r="N173" i="15"/>
  <c r="O173" i="15"/>
  <c r="S173" i="15"/>
  <c r="D174" i="15"/>
  <c r="E174" i="15"/>
  <c r="F174" i="15"/>
  <c r="G174" i="15"/>
  <c r="H174" i="15"/>
  <c r="I174" i="15"/>
  <c r="J174" i="15"/>
  <c r="M174" i="15"/>
  <c r="N174" i="15"/>
  <c r="O174" i="15"/>
  <c r="S174" i="15"/>
  <c r="D175" i="15"/>
  <c r="E175" i="15"/>
  <c r="F175" i="15"/>
  <c r="G175" i="15"/>
  <c r="H175" i="15"/>
  <c r="I175" i="15"/>
  <c r="J175" i="15"/>
  <c r="M175" i="15"/>
  <c r="N175" i="15"/>
  <c r="O175" i="15"/>
  <c r="S175" i="15"/>
  <c r="D176" i="15"/>
  <c r="E176" i="15"/>
  <c r="F176" i="15"/>
  <c r="G176" i="15"/>
  <c r="H176" i="15"/>
  <c r="I176" i="15"/>
  <c r="J176" i="15"/>
  <c r="M176" i="15"/>
  <c r="N176" i="15"/>
  <c r="O176" i="15"/>
  <c r="S176" i="15"/>
  <c r="D177" i="15"/>
  <c r="E177" i="15"/>
  <c r="F177" i="15"/>
  <c r="G177" i="15"/>
  <c r="H177" i="15"/>
  <c r="I177" i="15"/>
  <c r="J177" i="15"/>
  <c r="M177" i="15"/>
  <c r="N177" i="15"/>
  <c r="O177" i="15"/>
  <c r="S177" i="15"/>
  <c r="D178" i="15"/>
  <c r="E178" i="15"/>
  <c r="F178" i="15"/>
  <c r="G178" i="15"/>
  <c r="H178" i="15"/>
  <c r="I178" i="15"/>
  <c r="J178" i="15"/>
  <c r="M178" i="15"/>
  <c r="N178" i="15"/>
  <c r="O178" i="15"/>
  <c r="S178" i="15"/>
  <c r="D179" i="15"/>
  <c r="E179" i="15"/>
  <c r="F179" i="15"/>
  <c r="G179" i="15"/>
  <c r="H179" i="15"/>
  <c r="I179" i="15"/>
  <c r="J179" i="15"/>
  <c r="M179" i="15"/>
  <c r="N179" i="15"/>
  <c r="O179" i="15"/>
  <c r="S179" i="15"/>
  <c r="D180" i="15"/>
  <c r="E180" i="15"/>
  <c r="F180" i="15"/>
  <c r="G180" i="15"/>
  <c r="H180" i="15"/>
  <c r="I180" i="15"/>
  <c r="J180" i="15"/>
  <c r="M180" i="15"/>
  <c r="N180" i="15"/>
  <c r="O180" i="15"/>
  <c r="S180" i="15"/>
  <c r="D181" i="15"/>
  <c r="E181" i="15"/>
  <c r="F181" i="15"/>
  <c r="G181" i="15"/>
  <c r="H181" i="15"/>
  <c r="I181" i="15"/>
  <c r="J181" i="15"/>
  <c r="M181" i="15"/>
  <c r="N181" i="15"/>
  <c r="O181" i="15"/>
  <c r="S181" i="15"/>
  <c r="D182" i="15"/>
  <c r="E182" i="15"/>
  <c r="F182" i="15"/>
  <c r="G182" i="15"/>
  <c r="H182" i="15"/>
  <c r="I182" i="15"/>
  <c r="J182" i="15"/>
  <c r="M182" i="15"/>
  <c r="N182" i="15"/>
  <c r="O182" i="15"/>
  <c r="S182" i="15"/>
  <c r="D183" i="15"/>
  <c r="E183" i="15"/>
  <c r="F183" i="15"/>
  <c r="G183" i="15"/>
  <c r="H183" i="15"/>
  <c r="J183" i="15"/>
  <c r="M183" i="15"/>
  <c r="N183" i="15"/>
  <c r="O183" i="15"/>
  <c r="S183" i="15"/>
  <c r="D184" i="15"/>
  <c r="E184" i="15"/>
  <c r="F184" i="15"/>
  <c r="G184" i="15"/>
  <c r="H184" i="15"/>
  <c r="I184" i="15"/>
  <c r="J184" i="15"/>
  <c r="M184" i="15"/>
  <c r="N184" i="15"/>
  <c r="O184" i="15"/>
  <c r="S184" i="15"/>
  <c r="D185" i="15"/>
  <c r="E185" i="15"/>
  <c r="F185" i="15"/>
  <c r="G185" i="15"/>
  <c r="H185" i="15"/>
  <c r="I185" i="15"/>
  <c r="J185" i="15"/>
  <c r="M185" i="15"/>
  <c r="N185" i="15"/>
  <c r="O185" i="15"/>
  <c r="S185" i="15"/>
  <c r="D186" i="15"/>
  <c r="E186" i="15"/>
  <c r="F186" i="15"/>
  <c r="G186" i="15"/>
  <c r="H186" i="15"/>
  <c r="I186" i="15"/>
  <c r="J186" i="15"/>
  <c r="M186" i="15"/>
  <c r="N186" i="15"/>
  <c r="O186" i="15"/>
  <c r="S186" i="15"/>
  <c r="D187" i="15"/>
  <c r="E187" i="15"/>
  <c r="F187" i="15"/>
  <c r="G187" i="15"/>
  <c r="H187" i="15"/>
  <c r="I187" i="15"/>
  <c r="J187" i="15"/>
  <c r="M187" i="15"/>
  <c r="N187" i="15"/>
  <c r="O187" i="15"/>
  <c r="S187" i="15"/>
  <c r="D188" i="15"/>
  <c r="E188" i="15"/>
  <c r="F188" i="15"/>
  <c r="G188" i="15"/>
  <c r="H188" i="15"/>
  <c r="I188" i="15"/>
  <c r="J188" i="15"/>
  <c r="M188" i="15"/>
  <c r="N188" i="15"/>
  <c r="O188" i="15"/>
  <c r="S188" i="15"/>
  <c r="D189" i="15"/>
  <c r="E189" i="15"/>
  <c r="F189" i="15"/>
  <c r="G189" i="15"/>
  <c r="H189" i="15"/>
  <c r="I189" i="15"/>
  <c r="J189" i="15"/>
  <c r="M189" i="15"/>
  <c r="N189" i="15"/>
  <c r="O189" i="15"/>
  <c r="S189" i="15"/>
  <c r="D190" i="15"/>
  <c r="E190" i="15"/>
  <c r="F190" i="15"/>
  <c r="G190" i="15"/>
  <c r="H190" i="15"/>
  <c r="I190" i="15"/>
  <c r="J190" i="15"/>
  <c r="M190" i="15"/>
  <c r="N190" i="15"/>
  <c r="O190" i="15"/>
  <c r="S190" i="15"/>
  <c r="D191" i="15"/>
  <c r="E191" i="15"/>
  <c r="F191" i="15"/>
  <c r="G191" i="15"/>
  <c r="H191" i="15"/>
  <c r="I191" i="15"/>
  <c r="J191" i="15"/>
  <c r="M191" i="15"/>
  <c r="N191" i="15"/>
  <c r="O191" i="15"/>
  <c r="S191" i="15"/>
  <c r="D192" i="15"/>
  <c r="E192" i="15"/>
  <c r="F192" i="15"/>
  <c r="G192" i="15"/>
  <c r="H192" i="15"/>
  <c r="I192" i="15"/>
  <c r="J192" i="15"/>
  <c r="M192" i="15"/>
  <c r="N192" i="15"/>
  <c r="O192" i="15"/>
  <c r="S192" i="15"/>
  <c r="D193" i="15"/>
  <c r="E193" i="15"/>
  <c r="F193" i="15"/>
  <c r="G193" i="15"/>
  <c r="H193" i="15"/>
  <c r="J193" i="15"/>
  <c r="M193" i="15"/>
  <c r="N193" i="15"/>
  <c r="O193" i="15"/>
  <c r="S193" i="15"/>
  <c r="D194" i="15"/>
  <c r="E194" i="15"/>
  <c r="F194" i="15"/>
  <c r="G194" i="15"/>
  <c r="H194" i="15"/>
  <c r="I194" i="15"/>
  <c r="J194" i="15"/>
  <c r="M194" i="15"/>
  <c r="N194" i="15"/>
  <c r="O194" i="15"/>
  <c r="S194" i="15"/>
  <c r="D195" i="15"/>
  <c r="E195" i="15"/>
  <c r="F195" i="15"/>
  <c r="G195" i="15"/>
  <c r="H195" i="15"/>
  <c r="I195" i="15"/>
  <c r="J195" i="15"/>
  <c r="M195" i="15"/>
  <c r="N195" i="15"/>
  <c r="O195" i="15"/>
  <c r="S195" i="15"/>
  <c r="D196" i="15"/>
  <c r="E196" i="15"/>
  <c r="F196" i="15"/>
  <c r="G196" i="15"/>
  <c r="H196" i="15"/>
  <c r="I196" i="15"/>
  <c r="J196" i="15"/>
  <c r="M196" i="15"/>
  <c r="N196" i="15"/>
  <c r="O196" i="15"/>
  <c r="S196" i="15"/>
  <c r="D197" i="15"/>
  <c r="E197" i="15"/>
  <c r="F197" i="15"/>
  <c r="G197" i="15"/>
  <c r="H197" i="15"/>
  <c r="I197" i="15"/>
  <c r="J197" i="15"/>
  <c r="M197" i="15"/>
  <c r="N197" i="15"/>
  <c r="O197" i="15"/>
  <c r="S197" i="15"/>
  <c r="D198" i="15"/>
  <c r="E198" i="15"/>
  <c r="F198" i="15"/>
  <c r="G198" i="15"/>
  <c r="H198" i="15"/>
  <c r="I198" i="15"/>
  <c r="J198" i="15"/>
  <c r="M198" i="15"/>
  <c r="N198" i="15"/>
  <c r="O198" i="15"/>
  <c r="S198" i="15"/>
  <c r="D199" i="15"/>
  <c r="E199" i="15"/>
  <c r="F199" i="15"/>
  <c r="G199" i="15"/>
  <c r="H199" i="15"/>
  <c r="I199" i="15"/>
  <c r="J199" i="15"/>
  <c r="M199" i="15"/>
  <c r="N199" i="15"/>
  <c r="O199" i="15"/>
  <c r="S199" i="15"/>
  <c r="D200" i="15"/>
  <c r="E200" i="15"/>
  <c r="F200" i="15"/>
  <c r="G200" i="15"/>
  <c r="H200" i="15"/>
  <c r="I200" i="15"/>
  <c r="J200" i="15"/>
  <c r="M200" i="15"/>
  <c r="N200" i="15"/>
  <c r="O200" i="15"/>
  <c r="S200" i="15"/>
  <c r="D201" i="15"/>
  <c r="E201" i="15"/>
  <c r="F201" i="15"/>
  <c r="G201" i="15"/>
  <c r="H201" i="15"/>
  <c r="I201" i="15"/>
  <c r="J201" i="15"/>
  <c r="M201" i="15"/>
  <c r="N201" i="15"/>
  <c r="O201" i="15"/>
  <c r="S201" i="15"/>
  <c r="D202" i="15"/>
  <c r="E202" i="15"/>
  <c r="F202" i="15"/>
  <c r="G202" i="15"/>
  <c r="H202" i="15"/>
  <c r="I202" i="15"/>
  <c r="J202" i="15"/>
  <c r="M202" i="15"/>
  <c r="N202" i="15"/>
  <c r="O202" i="15"/>
  <c r="S202" i="15"/>
  <c r="D203" i="15"/>
  <c r="E203" i="15"/>
  <c r="F203" i="15"/>
  <c r="G203" i="15"/>
  <c r="H203" i="15"/>
  <c r="I203" i="15"/>
  <c r="J203" i="15"/>
  <c r="M203" i="15"/>
  <c r="N203" i="15"/>
  <c r="O203" i="15"/>
  <c r="S203" i="15"/>
  <c r="D204" i="15"/>
  <c r="E204" i="15"/>
  <c r="F204" i="15"/>
  <c r="G204" i="15"/>
  <c r="H204" i="15"/>
  <c r="I204" i="15"/>
  <c r="J204" i="15"/>
  <c r="M204" i="15"/>
  <c r="N204" i="15"/>
  <c r="O204" i="15"/>
  <c r="S204" i="15"/>
  <c r="D205" i="15"/>
  <c r="E205" i="15"/>
  <c r="F205" i="15"/>
  <c r="G205" i="15"/>
  <c r="H205" i="15"/>
  <c r="I205" i="15"/>
  <c r="J205" i="15"/>
  <c r="M205" i="15"/>
  <c r="N205" i="15"/>
  <c r="O205" i="15"/>
  <c r="S205" i="15"/>
  <c r="D206" i="15"/>
  <c r="E206" i="15"/>
  <c r="F206" i="15"/>
  <c r="G206" i="15"/>
  <c r="H206" i="15"/>
  <c r="I206" i="15"/>
  <c r="J206" i="15"/>
  <c r="M206" i="15"/>
  <c r="N206" i="15"/>
  <c r="O206" i="15"/>
  <c r="S206" i="15"/>
  <c r="D207" i="15"/>
  <c r="E207" i="15"/>
  <c r="F207" i="15"/>
  <c r="G207" i="15"/>
  <c r="H207" i="15"/>
  <c r="I207" i="15"/>
  <c r="J207" i="15"/>
  <c r="M207" i="15"/>
  <c r="N207" i="15"/>
  <c r="O207" i="15"/>
  <c r="S207" i="15"/>
  <c r="D208" i="15"/>
  <c r="E208" i="15"/>
  <c r="F208" i="15"/>
  <c r="G208" i="15"/>
  <c r="H208" i="15"/>
  <c r="I208" i="15"/>
  <c r="J208" i="15"/>
  <c r="M208" i="15"/>
  <c r="N208" i="15"/>
  <c r="O208" i="15"/>
  <c r="S208" i="15"/>
  <c r="D209" i="15"/>
  <c r="E209" i="15"/>
  <c r="F209" i="15"/>
  <c r="G209" i="15"/>
  <c r="H209" i="15"/>
  <c r="I209" i="15"/>
  <c r="J209" i="15"/>
  <c r="M209" i="15"/>
  <c r="N209" i="15"/>
  <c r="O209" i="15"/>
  <c r="S209" i="15"/>
  <c r="D210" i="15"/>
  <c r="E210" i="15"/>
  <c r="F210" i="15"/>
  <c r="G210" i="15"/>
  <c r="H210" i="15"/>
  <c r="I210" i="15"/>
  <c r="J210" i="15"/>
  <c r="M210" i="15"/>
  <c r="N210" i="15"/>
  <c r="O210" i="15"/>
  <c r="S210" i="15"/>
  <c r="D211" i="15"/>
  <c r="E211" i="15"/>
  <c r="F211" i="15"/>
  <c r="G211" i="15"/>
  <c r="H211" i="15"/>
  <c r="I211" i="15"/>
  <c r="J211" i="15"/>
  <c r="M211" i="15"/>
  <c r="N211" i="15"/>
  <c r="O211" i="15"/>
  <c r="S211" i="15"/>
  <c r="D212" i="15"/>
  <c r="E212" i="15"/>
  <c r="F212" i="15"/>
  <c r="G212" i="15"/>
  <c r="H212" i="15"/>
  <c r="I212" i="15"/>
  <c r="J212" i="15"/>
  <c r="M212" i="15"/>
  <c r="N212" i="15"/>
  <c r="O212" i="15"/>
  <c r="S212" i="15"/>
  <c r="D213" i="15"/>
  <c r="E213" i="15"/>
  <c r="F213" i="15"/>
  <c r="G213" i="15"/>
  <c r="H213" i="15"/>
  <c r="I213" i="15"/>
  <c r="J213" i="15"/>
  <c r="M213" i="15"/>
  <c r="N213" i="15"/>
  <c r="O213" i="15"/>
  <c r="S213" i="15"/>
  <c r="D214" i="15"/>
  <c r="E214" i="15"/>
  <c r="F214" i="15"/>
  <c r="G214" i="15"/>
  <c r="H214" i="15"/>
  <c r="I214" i="15"/>
  <c r="J214" i="15"/>
  <c r="M214" i="15"/>
  <c r="N214" i="15"/>
  <c r="O214" i="15"/>
  <c r="S214" i="15"/>
  <c r="D215" i="15"/>
  <c r="E215" i="15"/>
  <c r="F215" i="15"/>
  <c r="G215" i="15"/>
  <c r="H215" i="15"/>
  <c r="I215" i="15"/>
  <c r="J215" i="15"/>
  <c r="M215" i="15"/>
  <c r="N215" i="15"/>
  <c r="O215" i="15"/>
  <c r="S215" i="15"/>
  <c r="D216" i="15"/>
  <c r="E216" i="15"/>
  <c r="F216" i="15"/>
  <c r="G216" i="15"/>
  <c r="H216" i="15"/>
  <c r="I216" i="15"/>
  <c r="J216" i="15"/>
  <c r="M216" i="15"/>
  <c r="N216" i="15"/>
  <c r="O216" i="15"/>
  <c r="S216" i="15"/>
  <c r="D217" i="15"/>
  <c r="E217" i="15"/>
  <c r="F217" i="15"/>
  <c r="G217" i="15"/>
  <c r="H217" i="15"/>
  <c r="I217" i="15"/>
  <c r="J217" i="15"/>
  <c r="M217" i="15"/>
  <c r="N217" i="15"/>
  <c r="O217" i="15"/>
  <c r="S217" i="15"/>
  <c r="D218" i="15"/>
  <c r="E218" i="15"/>
  <c r="F218" i="15"/>
  <c r="G218" i="15"/>
  <c r="H218" i="15"/>
  <c r="I218" i="15"/>
  <c r="J218" i="15"/>
  <c r="M218" i="15"/>
  <c r="N218" i="15"/>
  <c r="O218" i="15"/>
  <c r="S218" i="15"/>
  <c r="D219" i="15"/>
  <c r="E219" i="15"/>
  <c r="F219" i="15"/>
  <c r="G219" i="15"/>
  <c r="H219" i="15"/>
  <c r="I219" i="15"/>
  <c r="J219" i="15"/>
  <c r="M219" i="15"/>
  <c r="N219" i="15"/>
  <c r="O219" i="15"/>
  <c r="S219" i="15"/>
  <c r="D220" i="15"/>
  <c r="E220" i="15"/>
  <c r="F220" i="15"/>
  <c r="G220" i="15"/>
  <c r="H220" i="15"/>
  <c r="I220" i="15"/>
  <c r="J220" i="15"/>
  <c r="M220" i="15"/>
  <c r="N220" i="15"/>
  <c r="O220" i="15"/>
  <c r="S220" i="15"/>
  <c r="D221" i="15"/>
  <c r="E221" i="15"/>
  <c r="F221" i="15"/>
  <c r="G221" i="15"/>
  <c r="H221" i="15"/>
  <c r="I221" i="15"/>
  <c r="J221" i="15"/>
  <c r="M221" i="15"/>
  <c r="N221" i="15"/>
  <c r="O221" i="15"/>
  <c r="S221" i="15"/>
  <c r="D222" i="15"/>
  <c r="E222" i="15"/>
  <c r="F222" i="15"/>
  <c r="G222" i="15"/>
  <c r="H222" i="15"/>
  <c r="I222" i="15"/>
  <c r="J222" i="15"/>
  <c r="M222" i="15"/>
  <c r="N222" i="15"/>
  <c r="O222" i="15"/>
  <c r="S222" i="15"/>
  <c r="D223" i="15"/>
  <c r="E223" i="15"/>
  <c r="F223" i="15"/>
  <c r="G223" i="15"/>
  <c r="H223" i="15"/>
  <c r="I223" i="15"/>
  <c r="J223" i="15"/>
  <c r="M223" i="15"/>
  <c r="N223" i="15"/>
  <c r="O223" i="15"/>
  <c r="S223" i="15"/>
  <c r="D224" i="15"/>
  <c r="E224" i="15"/>
  <c r="F224" i="15"/>
  <c r="G224" i="15"/>
  <c r="H224" i="15"/>
  <c r="I224" i="15"/>
  <c r="J224" i="15"/>
  <c r="M224" i="15"/>
  <c r="N224" i="15"/>
  <c r="O224" i="15"/>
  <c r="S224" i="15"/>
  <c r="D225" i="15"/>
  <c r="E225" i="15"/>
  <c r="F225" i="15"/>
  <c r="G225" i="15"/>
  <c r="H225" i="15"/>
  <c r="I225" i="15"/>
  <c r="J225" i="15"/>
  <c r="M225" i="15"/>
  <c r="N225" i="15"/>
  <c r="O225" i="15"/>
  <c r="S225" i="15"/>
  <c r="D226" i="15"/>
  <c r="E226" i="15"/>
  <c r="F226" i="15"/>
  <c r="G226" i="15"/>
  <c r="H226" i="15"/>
  <c r="I226" i="15"/>
  <c r="J226" i="15"/>
  <c r="M226" i="15"/>
  <c r="N226" i="15"/>
  <c r="O226" i="15"/>
  <c r="S226" i="15"/>
  <c r="D227" i="15"/>
  <c r="E227" i="15"/>
  <c r="F227" i="15"/>
  <c r="G227" i="15"/>
  <c r="H227" i="15"/>
  <c r="I227" i="15"/>
  <c r="J227" i="15"/>
  <c r="M227" i="15"/>
  <c r="N227" i="15"/>
  <c r="O227" i="15"/>
  <c r="S227" i="15"/>
  <c r="D228" i="15"/>
  <c r="E228" i="15"/>
  <c r="F228" i="15"/>
  <c r="G228" i="15"/>
  <c r="H228" i="15"/>
  <c r="I228" i="15"/>
  <c r="J228" i="15"/>
  <c r="M228" i="15"/>
  <c r="N228" i="15"/>
  <c r="O228" i="15"/>
  <c r="S228" i="15"/>
  <c r="D229" i="15"/>
  <c r="E229" i="15"/>
  <c r="F229" i="15"/>
  <c r="G229" i="15"/>
  <c r="H229" i="15"/>
  <c r="I229" i="15"/>
  <c r="J229" i="15"/>
  <c r="M229" i="15"/>
  <c r="N229" i="15"/>
  <c r="O229" i="15"/>
  <c r="S229" i="15"/>
  <c r="D230" i="15"/>
  <c r="E230" i="15"/>
  <c r="F230" i="15"/>
  <c r="G230" i="15"/>
  <c r="H230" i="15"/>
  <c r="I230" i="15"/>
  <c r="J230" i="15"/>
  <c r="M230" i="15"/>
  <c r="N230" i="15"/>
  <c r="O230" i="15"/>
  <c r="S230" i="15"/>
  <c r="D231" i="15"/>
  <c r="E231" i="15"/>
  <c r="F231" i="15"/>
  <c r="G231" i="15"/>
  <c r="H231" i="15"/>
  <c r="I231" i="15"/>
  <c r="J231" i="15"/>
  <c r="M231" i="15"/>
  <c r="N231" i="15"/>
  <c r="O231" i="15"/>
  <c r="S231" i="15"/>
  <c r="D232" i="15"/>
  <c r="E232" i="15"/>
  <c r="F232" i="15"/>
  <c r="G232" i="15"/>
  <c r="H232" i="15"/>
  <c r="I232" i="15"/>
  <c r="J232" i="15"/>
  <c r="M232" i="15"/>
  <c r="N232" i="15"/>
  <c r="O232" i="15"/>
  <c r="S232" i="15"/>
  <c r="D233" i="15"/>
  <c r="E233" i="15"/>
  <c r="F233" i="15"/>
  <c r="G233" i="15"/>
  <c r="H233" i="15"/>
  <c r="I233" i="15"/>
  <c r="J233" i="15"/>
  <c r="M233" i="15"/>
  <c r="N233" i="15"/>
  <c r="O233" i="15"/>
  <c r="S233" i="15"/>
  <c r="D234" i="15"/>
  <c r="E234" i="15"/>
  <c r="F234" i="15"/>
  <c r="G234" i="15"/>
  <c r="H234" i="15"/>
  <c r="I234" i="15"/>
  <c r="J234" i="15"/>
  <c r="M234" i="15"/>
  <c r="N234" i="15"/>
  <c r="O234" i="15"/>
  <c r="S234" i="15"/>
  <c r="D235" i="15"/>
  <c r="E235" i="15"/>
  <c r="F235" i="15"/>
  <c r="G235" i="15"/>
  <c r="H235" i="15"/>
  <c r="I235" i="15"/>
  <c r="J235" i="15"/>
  <c r="M235" i="15"/>
  <c r="N235" i="15"/>
  <c r="O235" i="15"/>
  <c r="S235" i="15"/>
  <c r="D236" i="15"/>
  <c r="E236" i="15"/>
  <c r="F236" i="15"/>
  <c r="G236" i="15"/>
  <c r="H236" i="15"/>
  <c r="I236" i="15"/>
  <c r="J236" i="15"/>
  <c r="M236" i="15"/>
  <c r="N236" i="15"/>
  <c r="O236" i="15"/>
  <c r="S236" i="15"/>
  <c r="D237" i="15"/>
  <c r="E237" i="15"/>
  <c r="F237" i="15"/>
  <c r="G237" i="15"/>
  <c r="H237" i="15"/>
  <c r="I237" i="15"/>
  <c r="J237" i="15"/>
  <c r="M237" i="15"/>
  <c r="N237" i="15"/>
  <c r="O237" i="15"/>
  <c r="S237" i="15"/>
  <c r="D238" i="15"/>
  <c r="E238" i="15"/>
  <c r="F238" i="15"/>
  <c r="G238" i="15"/>
  <c r="H238" i="15"/>
  <c r="I238" i="15"/>
  <c r="J238" i="15"/>
  <c r="M238" i="15"/>
  <c r="N238" i="15"/>
  <c r="O238" i="15"/>
  <c r="S238" i="15"/>
  <c r="D239" i="15"/>
  <c r="E239" i="15"/>
  <c r="F239" i="15"/>
  <c r="G239" i="15"/>
  <c r="H239" i="15"/>
  <c r="I239" i="15"/>
  <c r="J239" i="15"/>
  <c r="M239" i="15"/>
  <c r="N239" i="15"/>
  <c r="O239" i="15"/>
  <c r="S239" i="15"/>
  <c r="D240" i="15"/>
  <c r="E240" i="15"/>
  <c r="F240" i="15"/>
  <c r="G240" i="15"/>
  <c r="H240" i="15"/>
  <c r="I240" i="15"/>
  <c r="J240" i="15"/>
  <c r="M240" i="15"/>
  <c r="N240" i="15"/>
  <c r="O240" i="15"/>
  <c r="S240" i="15"/>
  <c r="D241" i="15"/>
  <c r="E241" i="15"/>
  <c r="F241" i="15"/>
  <c r="G241" i="15"/>
  <c r="H241" i="15"/>
  <c r="I241" i="15"/>
  <c r="J241" i="15"/>
  <c r="M241" i="15"/>
  <c r="N241" i="15"/>
  <c r="O241" i="15"/>
  <c r="S241" i="15"/>
  <c r="D242" i="15"/>
  <c r="E242" i="15"/>
  <c r="F242" i="15"/>
  <c r="G242" i="15"/>
  <c r="H242" i="15"/>
  <c r="I242" i="15"/>
  <c r="J242" i="15"/>
  <c r="M242" i="15"/>
  <c r="N242" i="15"/>
  <c r="O242" i="15"/>
  <c r="S242" i="15"/>
  <c r="D243" i="15"/>
  <c r="E243" i="15"/>
  <c r="F243" i="15"/>
  <c r="G243" i="15"/>
  <c r="H243" i="15"/>
  <c r="I243" i="15"/>
  <c r="J243" i="15"/>
  <c r="M243" i="15"/>
  <c r="N243" i="15"/>
  <c r="O243" i="15"/>
  <c r="S243" i="15"/>
  <c r="D244" i="15"/>
  <c r="E244" i="15"/>
  <c r="F244" i="15"/>
  <c r="G244" i="15"/>
  <c r="H244" i="15"/>
  <c r="I244" i="15"/>
  <c r="J244" i="15"/>
  <c r="M244" i="15"/>
  <c r="N244" i="15"/>
  <c r="O244" i="15"/>
  <c r="S244" i="15"/>
  <c r="D245" i="15"/>
  <c r="E245" i="15"/>
  <c r="F245" i="15"/>
  <c r="G245" i="15"/>
  <c r="H245" i="15"/>
  <c r="I245" i="15"/>
  <c r="J245" i="15"/>
  <c r="M245" i="15"/>
  <c r="N245" i="15"/>
  <c r="O245" i="15"/>
  <c r="S245" i="15"/>
  <c r="D246" i="15"/>
  <c r="E246" i="15"/>
  <c r="F246" i="15"/>
  <c r="G246" i="15"/>
  <c r="H246" i="15"/>
  <c r="I246" i="15"/>
  <c r="J246" i="15"/>
  <c r="M246" i="15"/>
  <c r="N246" i="15"/>
  <c r="O246" i="15"/>
  <c r="S246" i="15"/>
  <c r="D247" i="15"/>
  <c r="E247" i="15"/>
  <c r="F247" i="15"/>
  <c r="G247" i="15"/>
  <c r="H247" i="15"/>
  <c r="I247" i="15"/>
  <c r="J247" i="15"/>
  <c r="M247" i="15"/>
  <c r="N247" i="15"/>
  <c r="O247" i="15"/>
  <c r="S247" i="15"/>
  <c r="D248" i="15"/>
  <c r="E248" i="15"/>
  <c r="F248" i="15"/>
  <c r="G248" i="15"/>
  <c r="H248" i="15"/>
  <c r="I248" i="15"/>
  <c r="J248" i="15"/>
  <c r="M248" i="15"/>
  <c r="N248" i="15"/>
  <c r="O248" i="15"/>
  <c r="S248" i="15"/>
  <c r="D249" i="15"/>
  <c r="E249" i="15"/>
  <c r="F249" i="15"/>
  <c r="G249" i="15"/>
  <c r="H249" i="15"/>
  <c r="I249" i="15"/>
  <c r="J249" i="15"/>
  <c r="M249" i="15"/>
  <c r="N249" i="15"/>
  <c r="O249" i="15"/>
  <c r="S249" i="15"/>
  <c r="D250" i="15"/>
  <c r="E250" i="15"/>
  <c r="F250" i="15"/>
  <c r="G250" i="15"/>
  <c r="H250" i="15"/>
  <c r="I250" i="15"/>
  <c r="J250" i="15"/>
  <c r="M250" i="15"/>
  <c r="N250" i="15"/>
  <c r="O250" i="15"/>
  <c r="S250" i="15"/>
  <c r="D251" i="15"/>
  <c r="E251" i="15"/>
  <c r="F251" i="15"/>
  <c r="G251" i="15"/>
  <c r="H251" i="15"/>
  <c r="I251" i="15"/>
  <c r="J251" i="15"/>
  <c r="M251" i="15"/>
  <c r="N251" i="15"/>
  <c r="O251" i="15"/>
  <c r="S251" i="15"/>
  <c r="D252" i="15"/>
  <c r="E252" i="15"/>
  <c r="F252" i="15"/>
  <c r="G252" i="15"/>
  <c r="H252" i="15"/>
  <c r="I252" i="15"/>
  <c r="J252" i="15"/>
  <c r="M252" i="15"/>
  <c r="N252" i="15"/>
  <c r="O252" i="15"/>
  <c r="S252" i="15"/>
  <c r="D253" i="15"/>
  <c r="E253" i="15"/>
  <c r="F253" i="15"/>
  <c r="G253" i="15"/>
  <c r="H253" i="15"/>
  <c r="I253" i="15"/>
  <c r="J253" i="15"/>
  <c r="M253" i="15"/>
  <c r="N253" i="15"/>
  <c r="O253" i="15"/>
  <c r="S253" i="15"/>
  <c r="D254" i="15"/>
  <c r="E254" i="15"/>
  <c r="F254" i="15"/>
  <c r="G254" i="15"/>
  <c r="H254" i="15"/>
  <c r="I254" i="15"/>
  <c r="J254" i="15"/>
  <c r="M254" i="15"/>
  <c r="N254" i="15"/>
  <c r="O254" i="15"/>
  <c r="S254" i="15"/>
  <c r="D255" i="15"/>
  <c r="E255" i="15"/>
  <c r="F255" i="15"/>
  <c r="G255" i="15"/>
  <c r="H255" i="15"/>
  <c r="I255" i="15"/>
  <c r="J255" i="15"/>
  <c r="M255" i="15"/>
  <c r="N255" i="15"/>
  <c r="O255" i="15"/>
  <c r="S255" i="15"/>
  <c r="D256" i="15"/>
  <c r="E256" i="15"/>
  <c r="F256" i="15"/>
  <c r="G256" i="15"/>
  <c r="H256" i="15"/>
  <c r="I256" i="15"/>
  <c r="J256" i="15"/>
  <c r="M256" i="15"/>
  <c r="N256" i="15"/>
  <c r="O256" i="15"/>
  <c r="S256" i="15"/>
  <c r="D257" i="15"/>
  <c r="E257" i="15"/>
  <c r="F257" i="15"/>
  <c r="G257" i="15"/>
  <c r="H257" i="15"/>
  <c r="I257" i="15"/>
  <c r="J257" i="15"/>
  <c r="M257" i="15"/>
  <c r="N257" i="15"/>
  <c r="O257" i="15"/>
  <c r="S257" i="15"/>
  <c r="D258" i="15"/>
  <c r="E258" i="15"/>
  <c r="F258" i="15"/>
  <c r="G258" i="15"/>
  <c r="H258" i="15"/>
  <c r="I258" i="15"/>
  <c r="J258" i="15"/>
  <c r="M258" i="15"/>
  <c r="N258" i="15"/>
  <c r="O258" i="15"/>
  <c r="S258" i="15"/>
  <c r="D259" i="15"/>
  <c r="E259" i="15"/>
  <c r="F259" i="15"/>
  <c r="G259" i="15"/>
  <c r="H259" i="15"/>
  <c r="I259" i="15"/>
  <c r="J259" i="15"/>
  <c r="M259" i="15"/>
  <c r="N259" i="15"/>
  <c r="O259" i="15"/>
  <c r="S259" i="15"/>
  <c r="D260" i="15"/>
  <c r="E260" i="15"/>
  <c r="F260" i="15"/>
  <c r="G260" i="15"/>
  <c r="H260" i="15"/>
  <c r="I260" i="15"/>
  <c r="J260" i="15"/>
  <c r="M260" i="15"/>
  <c r="N260" i="15"/>
  <c r="O260" i="15"/>
  <c r="S260" i="15"/>
  <c r="D261" i="15"/>
  <c r="E261" i="15"/>
  <c r="F261" i="15"/>
  <c r="G261" i="15"/>
  <c r="H261" i="15"/>
  <c r="I261" i="15"/>
  <c r="J261" i="15"/>
  <c r="M261" i="15"/>
  <c r="N261" i="15"/>
  <c r="O261" i="15"/>
  <c r="S261" i="15"/>
  <c r="D262" i="15"/>
  <c r="E262" i="15"/>
  <c r="F262" i="15"/>
  <c r="G262" i="15"/>
  <c r="H262" i="15"/>
  <c r="I262" i="15"/>
  <c r="J262" i="15"/>
  <c r="M262" i="15"/>
  <c r="N262" i="15"/>
  <c r="O262" i="15"/>
  <c r="S262" i="15"/>
  <c r="D263" i="15"/>
  <c r="E263" i="15"/>
  <c r="F263" i="15"/>
  <c r="G263" i="15"/>
  <c r="H263" i="15"/>
  <c r="I263" i="15"/>
  <c r="J263" i="15"/>
  <c r="M263" i="15"/>
  <c r="N263" i="15"/>
  <c r="O263" i="15"/>
  <c r="S263" i="15"/>
  <c r="D264" i="15"/>
  <c r="E264" i="15"/>
  <c r="F264" i="15"/>
  <c r="G264" i="15"/>
  <c r="H264" i="15"/>
  <c r="I264" i="15"/>
  <c r="J264" i="15"/>
  <c r="M264" i="15"/>
  <c r="N264" i="15"/>
  <c r="O264" i="15"/>
  <c r="S264" i="15"/>
  <c r="D265" i="15"/>
  <c r="E265" i="15"/>
  <c r="F265" i="15"/>
  <c r="G265" i="15"/>
  <c r="H265" i="15"/>
  <c r="I265" i="15"/>
  <c r="J265" i="15"/>
  <c r="M265" i="15"/>
  <c r="N265" i="15"/>
  <c r="O265" i="15"/>
  <c r="S265" i="15"/>
  <c r="D266" i="15"/>
  <c r="E266" i="15"/>
  <c r="F266" i="15"/>
  <c r="G266" i="15"/>
  <c r="H266" i="15"/>
  <c r="I266" i="15"/>
  <c r="J266" i="15"/>
  <c r="M266" i="15"/>
  <c r="N266" i="15"/>
  <c r="O266" i="15"/>
  <c r="S266" i="15"/>
  <c r="D267" i="15"/>
  <c r="E267" i="15"/>
  <c r="F267" i="15"/>
  <c r="G267" i="15"/>
  <c r="H267" i="15"/>
  <c r="I267" i="15"/>
  <c r="J267" i="15"/>
  <c r="M267" i="15"/>
  <c r="N267" i="15"/>
  <c r="O267" i="15"/>
  <c r="S267" i="15"/>
  <c r="D268" i="15"/>
  <c r="E268" i="15"/>
  <c r="F268" i="15"/>
  <c r="G268" i="15"/>
  <c r="H268" i="15"/>
  <c r="I268" i="15"/>
  <c r="J268" i="15"/>
  <c r="M268" i="15"/>
  <c r="N268" i="15"/>
  <c r="O268" i="15"/>
  <c r="S268" i="15"/>
  <c r="D269" i="15"/>
  <c r="E269" i="15"/>
  <c r="F269" i="15"/>
  <c r="G269" i="15"/>
  <c r="H269" i="15"/>
  <c r="I269" i="15"/>
  <c r="J269" i="15"/>
  <c r="M269" i="15"/>
  <c r="N269" i="15"/>
  <c r="O269" i="15"/>
  <c r="S269" i="15"/>
  <c r="D270" i="15"/>
  <c r="E270" i="15"/>
  <c r="F270" i="15"/>
  <c r="G270" i="15"/>
  <c r="H270" i="15"/>
  <c r="I270" i="15"/>
  <c r="J270" i="15"/>
  <c r="M270" i="15"/>
  <c r="N270" i="15"/>
  <c r="O270" i="15"/>
  <c r="S270" i="15"/>
  <c r="D271" i="15"/>
  <c r="E271" i="15"/>
  <c r="F271" i="15"/>
  <c r="G271" i="15"/>
  <c r="H271" i="15"/>
  <c r="I271" i="15"/>
  <c r="J271" i="15"/>
  <c r="M271" i="15"/>
  <c r="N271" i="15"/>
  <c r="O271" i="15"/>
  <c r="S271" i="15"/>
  <c r="D272" i="15"/>
  <c r="E272" i="15"/>
  <c r="F272" i="15"/>
  <c r="G272" i="15"/>
  <c r="H272" i="15"/>
  <c r="I272" i="15"/>
  <c r="J272" i="15"/>
  <c r="M272" i="15"/>
  <c r="N272" i="15"/>
  <c r="O272" i="15"/>
  <c r="S272" i="15"/>
  <c r="D273" i="15"/>
  <c r="E273" i="15"/>
  <c r="F273" i="15"/>
  <c r="G273" i="15"/>
  <c r="H273" i="15"/>
  <c r="I273" i="15"/>
  <c r="J273" i="15"/>
  <c r="M273" i="15"/>
  <c r="N273" i="15"/>
  <c r="O273" i="15"/>
  <c r="S273" i="15"/>
  <c r="D274" i="15"/>
  <c r="E274" i="15"/>
  <c r="F274" i="15"/>
  <c r="G274" i="15"/>
  <c r="H274" i="15"/>
  <c r="I274" i="15"/>
  <c r="J274" i="15"/>
  <c r="M274" i="15"/>
  <c r="N274" i="15"/>
  <c r="O274" i="15"/>
  <c r="S274" i="15"/>
  <c r="D275" i="15"/>
  <c r="E275" i="15"/>
  <c r="F275" i="15"/>
  <c r="G275" i="15"/>
  <c r="H275" i="15"/>
  <c r="I275" i="15"/>
  <c r="J275" i="15"/>
  <c r="M275" i="15"/>
  <c r="N275" i="15"/>
  <c r="O275" i="15"/>
  <c r="S275" i="15"/>
  <c r="D276" i="15"/>
  <c r="E276" i="15"/>
  <c r="F276" i="15"/>
  <c r="G276" i="15"/>
  <c r="H276" i="15"/>
  <c r="I276" i="15"/>
  <c r="J276" i="15"/>
  <c r="M276" i="15"/>
  <c r="N276" i="15"/>
  <c r="O276" i="15"/>
  <c r="S276" i="15"/>
  <c r="D277" i="15"/>
  <c r="E277" i="15"/>
  <c r="F277" i="15"/>
  <c r="G277" i="15"/>
  <c r="H277" i="15"/>
  <c r="I277" i="15"/>
  <c r="J277" i="15"/>
  <c r="M277" i="15"/>
  <c r="N277" i="15"/>
  <c r="O277" i="15"/>
  <c r="S277" i="15"/>
  <c r="D278" i="15"/>
  <c r="E278" i="15"/>
  <c r="F278" i="15"/>
  <c r="G278" i="15"/>
  <c r="H278" i="15"/>
  <c r="I278" i="15"/>
  <c r="J278" i="15"/>
  <c r="M278" i="15"/>
  <c r="N278" i="15"/>
  <c r="O278" i="15"/>
  <c r="S278" i="15"/>
  <c r="D279" i="15"/>
  <c r="E279" i="15"/>
  <c r="F279" i="15"/>
  <c r="G279" i="15"/>
  <c r="H279" i="15"/>
  <c r="I279" i="15"/>
  <c r="J279" i="15"/>
  <c r="M279" i="15"/>
  <c r="N279" i="15"/>
  <c r="O279" i="15"/>
  <c r="S279" i="15"/>
  <c r="D280" i="15"/>
  <c r="E280" i="15"/>
  <c r="F280" i="15"/>
  <c r="G280" i="15"/>
  <c r="H280" i="15"/>
  <c r="I280" i="15"/>
  <c r="J280" i="15"/>
  <c r="M280" i="15"/>
  <c r="N280" i="15"/>
  <c r="O280" i="15"/>
  <c r="S280" i="15"/>
  <c r="D281" i="15"/>
  <c r="E281" i="15"/>
  <c r="F281" i="15"/>
  <c r="G281" i="15"/>
  <c r="H281" i="15"/>
  <c r="I281" i="15"/>
  <c r="J281" i="15"/>
  <c r="M281" i="15"/>
  <c r="N281" i="15"/>
  <c r="O281" i="15"/>
  <c r="S281" i="15"/>
  <c r="D282" i="15"/>
  <c r="E282" i="15"/>
  <c r="F282" i="15"/>
  <c r="G282" i="15"/>
  <c r="H282" i="15"/>
  <c r="I282" i="15"/>
  <c r="J282" i="15"/>
  <c r="M282" i="15"/>
  <c r="N282" i="15"/>
  <c r="O282" i="15"/>
  <c r="S282" i="15"/>
  <c r="D283" i="15"/>
  <c r="E283" i="15"/>
  <c r="F283" i="15"/>
  <c r="G283" i="15"/>
  <c r="H283" i="15"/>
  <c r="I283" i="15"/>
  <c r="J283" i="15"/>
  <c r="M283" i="15"/>
  <c r="N283" i="15"/>
  <c r="O283" i="15"/>
  <c r="S283" i="15"/>
  <c r="D284" i="15"/>
  <c r="E284" i="15"/>
  <c r="F284" i="15"/>
  <c r="G284" i="15"/>
  <c r="H284" i="15"/>
  <c r="I284" i="15"/>
  <c r="J284" i="15"/>
  <c r="M284" i="15"/>
  <c r="N284" i="15"/>
  <c r="O284" i="15"/>
  <c r="S284" i="15"/>
  <c r="D285" i="15"/>
  <c r="E285" i="15"/>
  <c r="F285" i="15"/>
  <c r="G285" i="15"/>
  <c r="H285" i="15"/>
  <c r="I285" i="15"/>
  <c r="J285" i="15"/>
  <c r="M285" i="15"/>
  <c r="N285" i="15"/>
  <c r="O285" i="15"/>
  <c r="S285" i="15"/>
  <c r="D286" i="15"/>
  <c r="E286" i="15"/>
  <c r="F286" i="15"/>
  <c r="G286" i="15"/>
  <c r="H286" i="15"/>
  <c r="I286" i="15"/>
  <c r="J286" i="15"/>
  <c r="M286" i="15"/>
  <c r="N286" i="15"/>
  <c r="O286" i="15"/>
  <c r="S286" i="15"/>
  <c r="D287" i="15"/>
  <c r="E287" i="15"/>
  <c r="F287" i="15"/>
  <c r="G287" i="15"/>
  <c r="H287" i="15"/>
  <c r="I287" i="15"/>
  <c r="J287" i="15"/>
  <c r="M287" i="15"/>
  <c r="N287" i="15"/>
  <c r="O287" i="15"/>
  <c r="S287" i="15"/>
  <c r="D288" i="15"/>
  <c r="E288" i="15"/>
  <c r="F288" i="15"/>
  <c r="G288" i="15"/>
  <c r="H288" i="15"/>
  <c r="I288" i="15"/>
  <c r="J288" i="15"/>
  <c r="M288" i="15"/>
  <c r="N288" i="15"/>
  <c r="O288" i="15"/>
  <c r="S288" i="15"/>
  <c r="D289" i="15"/>
  <c r="E289" i="15"/>
  <c r="F289" i="15"/>
  <c r="G289" i="15"/>
  <c r="H289" i="15"/>
  <c r="I289" i="15"/>
  <c r="J289" i="15"/>
  <c r="M289" i="15"/>
  <c r="N289" i="15"/>
  <c r="O289" i="15"/>
  <c r="S289" i="15"/>
  <c r="D290" i="15"/>
  <c r="E290" i="15"/>
  <c r="F290" i="15"/>
  <c r="G290" i="15"/>
  <c r="H290" i="15"/>
  <c r="I290" i="15"/>
  <c r="J290" i="15"/>
  <c r="M290" i="15"/>
  <c r="N290" i="15"/>
  <c r="O290" i="15"/>
  <c r="S290" i="15"/>
  <c r="D291" i="15"/>
  <c r="E291" i="15"/>
  <c r="F291" i="15"/>
  <c r="G291" i="15"/>
  <c r="H291" i="15"/>
  <c r="I291" i="15"/>
  <c r="J291" i="15"/>
  <c r="M291" i="15"/>
  <c r="N291" i="15"/>
  <c r="O291" i="15"/>
  <c r="S291" i="15"/>
  <c r="D292" i="15"/>
  <c r="E292" i="15"/>
  <c r="F292" i="15"/>
  <c r="G292" i="15"/>
  <c r="H292" i="15"/>
  <c r="I292" i="15"/>
  <c r="J292" i="15"/>
  <c r="M292" i="15"/>
  <c r="N292" i="15"/>
  <c r="O292" i="15"/>
  <c r="S292" i="15"/>
  <c r="D293" i="15"/>
  <c r="E293" i="15"/>
  <c r="F293" i="15"/>
  <c r="G293" i="15"/>
  <c r="H293" i="15"/>
  <c r="I293" i="15"/>
  <c r="J293" i="15"/>
  <c r="M293" i="15"/>
  <c r="N293" i="15"/>
  <c r="O293" i="15"/>
  <c r="S293" i="15"/>
  <c r="D294" i="15"/>
  <c r="E294" i="15"/>
  <c r="F294" i="15"/>
  <c r="G294" i="15"/>
  <c r="H294" i="15"/>
  <c r="I294" i="15"/>
  <c r="J294" i="15"/>
  <c r="M294" i="15"/>
  <c r="N294" i="15"/>
  <c r="O294" i="15"/>
  <c r="S294" i="15"/>
  <c r="D295" i="15"/>
  <c r="E295" i="15"/>
  <c r="F295" i="15"/>
  <c r="G295" i="15"/>
  <c r="H295" i="15"/>
  <c r="I295" i="15"/>
  <c r="J295" i="15"/>
  <c r="M295" i="15"/>
  <c r="N295" i="15"/>
  <c r="O295" i="15"/>
  <c r="S295" i="15"/>
  <c r="D296" i="15"/>
  <c r="E296" i="15"/>
  <c r="F296" i="15"/>
  <c r="G296" i="15"/>
  <c r="H296" i="15"/>
  <c r="I296" i="15"/>
  <c r="J296" i="15"/>
  <c r="M296" i="15"/>
  <c r="N296" i="15"/>
  <c r="O296" i="15"/>
  <c r="S296" i="15"/>
  <c r="D297" i="15"/>
  <c r="E297" i="15"/>
  <c r="F297" i="15"/>
  <c r="G297" i="15"/>
  <c r="H297" i="15"/>
  <c r="I297" i="15"/>
  <c r="J297" i="15"/>
  <c r="M297" i="15"/>
  <c r="N297" i="15"/>
  <c r="O297" i="15"/>
  <c r="S297" i="15"/>
  <c r="D298" i="15"/>
  <c r="E298" i="15"/>
  <c r="F298" i="15"/>
  <c r="G298" i="15"/>
  <c r="H298" i="15"/>
  <c r="I298" i="15"/>
  <c r="J298" i="15"/>
  <c r="M298" i="15"/>
  <c r="N298" i="15"/>
  <c r="O298" i="15"/>
  <c r="S298" i="15"/>
  <c r="D299" i="15"/>
  <c r="E299" i="15"/>
  <c r="F299" i="15"/>
  <c r="G299" i="15"/>
  <c r="H299" i="15"/>
  <c r="I299" i="15"/>
  <c r="J299" i="15"/>
  <c r="M299" i="15"/>
  <c r="N299" i="15"/>
  <c r="O299" i="15"/>
  <c r="S299" i="15"/>
  <c r="D300" i="15"/>
  <c r="E300" i="15"/>
  <c r="F300" i="15"/>
  <c r="G300" i="15"/>
  <c r="H300" i="15"/>
  <c r="I300" i="15"/>
  <c r="J300" i="15"/>
  <c r="M300" i="15"/>
  <c r="N300" i="15"/>
  <c r="O300" i="15"/>
  <c r="S300" i="15"/>
  <c r="D301" i="15"/>
  <c r="E301" i="15"/>
  <c r="F301" i="15"/>
  <c r="G301" i="15"/>
  <c r="H301" i="15"/>
  <c r="I301" i="15"/>
  <c r="J301" i="15"/>
  <c r="M301" i="15"/>
  <c r="N301" i="15"/>
  <c r="O301" i="15"/>
  <c r="S301" i="15"/>
  <c r="D302" i="15"/>
  <c r="E302" i="15"/>
  <c r="F302" i="15"/>
  <c r="G302" i="15"/>
  <c r="H302" i="15"/>
  <c r="I302" i="15"/>
  <c r="J302" i="15"/>
  <c r="M302" i="15"/>
  <c r="N302" i="15"/>
  <c r="O302" i="15"/>
  <c r="S302" i="15"/>
  <c r="D303" i="15"/>
  <c r="E303" i="15"/>
  <c r="F303" i="15"/>
  <c r="G303" i="15"/>
  <c r="H303" i="15"/>
  <c r="I303" i="15"/>
  <c r="J303" i="15"/>
  <c r="M303" i="15"/>
  <c r="N303" i="15"/>
  <c r="O303" i="15"/>
  <c r="S303" i="15"/>
  <c r="D304" i="15"/>
  <c r="E304" i="15"/>
  <c r="F304" i="15"/>
  <c r="G304" i="15"/>
  <c r="H304" i="15"/>
  <c r="I304" i="15"/>
  <c r="J304" i="15"/>
  <c r="M304" i="15"/>
  <c r="N304" i="15"/>
  <c r="O304" i="15"/>
  <c r="S304" i="15"/>
  <c r="D305" i="15"/>
  <c r="E305" i="15"/>
  <c r="F305" i="15"/>
  <c r="G305" i="15"/>
  <c r="H305" i="15"/>
  <c r="I305" i="15"/>
  <c r="J305" i="15"/>
  <c r="M305" i="15"/>
  <c r="N305" i="15"/>
  <c r="O305" i="15"/>
  <c r="S305" i="15"/>
  <c r="D306" i="15"/>
  <c r="E306" i="15"/>
  <c r="F306" i="15"/>
  <c r="G306" i="15"/>
  <c r="H306" i="15"/>
  <c r="I306" i="15"/>
  <c r="J306" i="15"/>
  <c r="M306" i="15"/>
  <c r="N306" i="15"/>
  <c r="O306" i="15"/>
  <c r="S306" i="15"/>
  <c r="D307" i="15"/>
  <c r="E307" i="15"/>
  <c r="F307" i="15"/>
  <c r="G307" i="15"/>
  <c r="H307" i="15"/>
  <c r="I307" i="15"/>
  <c r="J307" i="15"/>
  <c r="M307" i="15"/>
  <c r="N307" i="15"/>
  <c r="O307" i="15"/>
  <c r="S307" i="15"/>
  <c r="D308" i="15"/>
  <c r="E308" i="15"/>
  <c r="F308" i="15"/>
  <c r="G308" i="15"/>
  <c r="H308" i="15"/>
  <c r="I308" i="15"/>
  <c r="J308" i="15"/>
  <c r="M308" i="15"/>
  <c r="N308" i="15"/>
  <c r="O308" i="15"/>
  <c r="S308" i="15"/>
  <c r="D309" i="15"/>
  <c r="E309" i="15"/>
  <c r="F309" i="15"/>
  <c r="G309" i="15"/>
  <c r="H309" i="15"/>
  <c r="I309" i="15"/>
  <c r="J309" i="15"/>
  <c r="M309" i="15"/>
  <c r="N309" i="15"/>
  <c r="O309" i="15"/>
  <c r="S309" i="15"/>
  <c r="D310" i="15"/>
  <c r="E310" i="15"/>
  <c r="F310" i="15"/>
  <c r="G310" i="15"/>
  <c r="H310" i="15"/>
  <c r="I310" i="15"/>
  <c r="J310" i="15"/>
  <c r="M310" i="15"/>
  <c r="N310" i="15"/>
  <c r="O310" i="15"/>
  <c r="S310" i="15"/>
  <c r="D311" i="15"/>
  <c r="E311" i="15"/>
  <c r="F311" i="15"/>
  <c r="G311" i="15"/>
  <c r="H311" i="15"/>
  <c r="I311" i="15"/>
  <c r="J311" i="15"/>
  <c r="M311" i="15"/>
  <c r="N311" i="15"/>
  <c r="O311" i="15"/>
  <c r="S311" i="15"/>
  <c r="D312" i="15"/>
  <c r="E312" i="15"/>
  <c r="F312" i="15"/>
  <c r="G312" i="15"/>
  <c r="H312" i="15"/>
  <c r="I312" i="15"/>
  <c r="J312" i="15"/>
  <c r="M312" i="15"/>
  <c r="N312" i="15"/>
  <c r="O312" i="15"/>
  <c r="S312" i="15"/>
  <c r="D313" i="15"/>
  <c r="E313" i="15"/>
  <c r="F313" i="15"/>
  <c r="G313" i="15"/>
  <c r="H313" i="15"/>
  <c r="I313" i="15"/>
  <c r="J313" i="15"/>
  <c r="M313" i="15"/>
  <c r="N313" i="15"/>
  <c r="O313" i="15"/>
  <c r="S313" i="15"/>
  <c r="D314" i="15"/>
  <c r="E314" i="15"/>
  <c r="F314" i="15"/>
  <c r="G314" i="15"/>
  <c r="H314" i="15"/>
  <c r="I314" i="15"/>
  <c r="J314" i="15"/>
  <c r="M314" i="15"/>
  <c r="N314" i="15"/>
  <c r="O314" i="15"/>
  <c r="S314" i="15"/>
  <c r="D315" i="15"/>
  <c r="E315" i="15"/>
  <c r="F315" i="15"/>
  <c r="G315" i="15"/>
  <c r="H315" i="15"/>
  <c r="I315" i="15"/>
  <c r="J315" i="15"/>
  <c r="M315" i="15"/>
  <c r="N315" i="15"/>
  <c r="O315" i="15"/>
  <c r="S315" i="15"/>
  <c r="D316" i="15"/>
  <c r="E316" i="15"/>
  <c r="F316" i="15"/>
  <c r="G316" i="15"/>
  <c r="H316" i="15"/>
  <c r="I316" i="15"/>
  <c r="J316" i="15"/>
  <c r="M316" i="15"/>
  <c r="N316" i="15"/>
  <c r="O316" i="15"/>
  <c r="S316" i="15"/>
  <c r="D317" i="15"/>
  <c r="E317" i="15"/>
  <c r="F317" i="15"/>
  <c r="G317" i="15"/>
  <c r="H317" i="15"/>
  <c r="I317" i="15"/>
  <c r="J317" i="15"/>
  <c r="M317" i="15"/>
  <c r="N317" i="15"/>
  <c r="O317" i="15"/>
  <c r="S317" i="15"/>
  <c r="D318" i="15"/>
  <c r="E318" i="15"/>
  <c r="F318" i="15"/>
  <c r="G318" i="15"/>
  <c r="H318" i="15"/>
  <c r="I318" i="15"/>
  <c r="J318" i="15"/>
  <c r="M318" i="15"/>
  <c r="N318" i="15"/>
  <c r="O318" i="15"/>
  <c r="S318" i="15"/>
  <c r="D319" i="15"/>
  <c r="E319" i="15"/>
  <c r="F319" i="15"/>
  <c r="G319" i="15"/>
  <c r="H319" i="15"/>
  <c r="I319" i="15"/>
  <c r="J319" i="15"/>
  <c r="M319" i="15"/>
  <c r="N319" i="15"/>
  <c r="O319" i="15"/>
  <c r="S319" i="15"/>
  <c r="D320" i="15"/>
  <c r="E320" i="15"/>
  <c r="F320" i="15"/>
  <c r="G320" i="15"/>
  <c r="H320" i="15"/>
  <c r="I320" i="15"/>
  <c r="J320" i="15"/>
  <c r="M320" i="15"/>
  <c r="N320" i="15"/>
  <c r="O320" i="15"/>
  <c r="S320" i="15"/>
  <c r="D321" i="15"/>
  <c r="E321" i="15"/>
  <c r="F321" i="15"/>
  <c r="G321" i="15"/>
  <c r="H321" i="15"/>
  <c r="I321" i="15"/>
  <c r="J321" i="15"/>
  <c r="M321" i="15"/>
  <c r="N321" i="15"/>
  <c r="O321" i="15"/>
  <c r="S321" i="15"/>
  <c r="D322" i="15"/>
  <c r="E322" i="15"/>
  <c r="F322" i="15"/>
  <c r="G322" i="15"/>
  <c r="H322" i="15"/>
  <c r="I322" i="15"/>
  <c r="J322" i="15"/>
  <c r="M322" i="15"/>
  <c r="N322" i="15"/>
  <c r="O322" i="15"/>
  <c r="S322" i="15"/>
  <c r="D323" i="15"/>
  <c r="E323" i="15"/>
  <c r="F323" i="15"/>
  <c r="G323" i="15"/>
  <c r="H323" i="15"/>
  <c r="I323" i="15"/>
  <c r="J323" i="15"/>
  <c r="M323" i="15"/>
  <c r="N323" i="15"/>
  <c r="O323" i="15"/>
  <c r="S323" i="15"/>
  <c r="D324" i="15"/>
  <c r="E324" i="15"/>
  <c r="F324" i="15"/>
  <c r="G324" i="15"/>
  <c r="H324" i="15"/>
  <c r="I324" i="15"/>
  <c r="J324" i="15"/>
  <c r="M324" i="15"/>
  <c r="N324" i="15"/>
  <c r="O324" i="15"/>
  <c r="S324" i="15"/>
  <c r="D325" i="15"/>
  <c r="E325" i="15"/>
  <c r="F325" i="15"/>
  <c r="G325" i="15"/>
  <c r="H325" i="15"/>
  <c r="I325" i="15"/>
  <c r="J325" i="15"/>
  <c r="M325" i="15"/>
  <c r="N325" i="15"/>
  <c r="O325" i="15"/>
  <c r="S325" i="15"/>
  <c r="D326" i="15"/>
  <c r="E326" i="15"/>
  <c r="F326" i="15"/>
  <c r="G326" i="15"/>
  <c r="H326" i="15"/>
  <c r="I326" i="15"/>
  <c r="J326" i="15"/>
  <c r="M326" i="15"/>
  <c r="N326" i="15"/>
  <c r="O326" i="15"/>
  <c r="S326" i="15"/>
  <c r="D327" i="15"/>
  <c r="E327" i="15"/>
  <c r="F327" i="15"/>
  <c r="G327" i="15"/>
  <c r="H327" i="15"/>
  <c r="I327" i="15"/>
  <c r="J327" i="15"/>
  <c r="M327" i="15"/>
  <c r="N327" i="15"/>
  <c r="O327" i="15"/>
  <c r="S327" i="15"/>
  <c r="D328" i="15"/>
  <c r="E328" i="15"/>
  <c r="F328" i="15"/>
  <c r="G328" i="15"/>
  <c r="H328" i="15"/>
  <c r="I328" i="15"/>
  <c r="J328" i="15"/>
  <c r="M328" i="15"/>
  <c r="N328" i="15"/>
  <c r="O328" i="15"/>
  <c r="S328" i="15"/>
  <c r="D329" i="15"/>
  <c r="E329" i="15"/>
  <c r="F329" i="15"/>
  <c r="G329" i="15"/>
  <c r="H329" i="15"/>
  <c r="I329" i="15"/>
  <c r="J329" i="15"/>
  <c r="M329" i="15"/>
  <c r="N329" i="15"/>
  <c r="O329" i="15"/>
  <c r="S329" i="15"/>
  <c r="D330" i="15"/>
  <c r="E330" i="15"/>
  <c r="F330" i="15"/>
  <c r="G330" i="15"/>
  <c r="H330" i="15"/>
  <c r="I330" i="15"/>
  <c r="J330" i="15"/>
  <c r="M330" i="15"/>
  <c r="N330" i="15"/>
  <c r="O330" i="15"/>
  <c r="S330" i="15"/>
  <c r="D331" i="15"/>
  <c r="E331" i="15"/>
  <c r="F331" i="15"/>
  <c r="G331" i="15"/>
  <c r="H331" i="15"/>
  <c r="I331" i="15"/>
  <c r="J331" i="15"/>
  <c r="M331" i="15"/>
  <c r="N331" i="15"/>
  <c r="O331" i="15"/>
  <c r="S331" i="15"/>
  <c r="D332" i="15"/>
  <c r="E332" i="15"/>
  <c r="F332" i="15"/>
  <c r="G332" i="15"/>
  <c r="H332" i="15"/>
  <c r="I332" i="15"/>
  <c r="J332" i="15"/>
  <c r="M332" i="15"/>
  <c r="N332" i="15"/>
  <c r="O332" i="15"/>
  <c r="S332" i="15"/>
  <c r="D333" i="15"/>
  <c r="E333" i="15"/>
  <c r="F333" i="15"/>
  <c r="G333" i="15"/>
  <c r="H333" i="15"/>
  <c r="I333" i="15"/>
  <c r="J333" i="15"/>
  <c r="M333" i="15"/>
  <c r="N333" i="15"/>
  <c r="O333" i="15"/>
  <c r="S333" i="15"/>
  <c r="D334" i="15"/>
  <c r="E334" i="15"/>
  <c r="F334" i="15"/>
  <c r="G334" i="15"/>
  <c r="H334" i="15"/>
  <c r="I334" i="15"/>
  <c r="J334" i="15"/>
  <c r="M334" i="15"/>
  <c r="N334" i="15"/>
  <c r="O334" i="15"/>
  <c r="S334" i="15"/>
  <c r="D335" i="15"/>
  <c r="E335" i="15"/>
  <c r="F335" i="15"/>
  <c r="G335" i="15"/>
  <c r="H335" i="15"/>
  <c r="I335" i="15"/>
  <c r="J335" i="15"/>
  <c r="M335" i="15"/>
  <c r="N335" i="15"/>
  <c r="O335" i="15"/>
  <c r="S335" i="15"/>
  <c r="D336" i="15"/>
  <c r="E336" i="15"/>
  <c r="F336" i="15"/>
  <c r="G336" i="15"/>
  <c r="H336" i="15"/>
  <c r="I336" i="15"/>
  <c r="J336" i="15"/>
  <c r="M336" i="15"/>
  <c r="N336" i="15"/>
  <c r="O336" i="15"/>
  <c r="S336" i="15"/>
  <c r="D337" i="15"/>
  <c r="E337" i="15"/>
  <c r="F337" i="15"/>
  <c r="G337" i="15"/>
  <c r="H337" i="15"/>
  <c r="I337" i="15"/>
  <c r="J337" i="15"/>
  <c r="M337" i="15"/>
  <c r="N337" i="15"/>
  <c r="O337" i="15"/>
  <c r="S337" i="15"/>
  <c r="D338" i="15"/>
  <c r="E338" i="15"/>
  <c r="F338" i="15"/>
  <c r="G338" i="15"/>
  <c r="H338" i="15"/>
  <c r="I338" i="15"/>
  <c r="J338" i="15"/>
  <c r="M338" i="15"/>
  <c r="N338" i="15"/>
  <c r="O338" i="15"/>
  <c r="S338" i="15"/>
  <c r="D339" i="15"/>
  <c r="E339" i="15"/>
  <c r="F339" i="15"/>
  <c r="G339" i="15"/>
  <c r="H339" i="15"/>
  <c r="I339" i="15"/>
  <c r="J339" i="15"/>
  <c r="M339" i="15"/>
  <c r="N339" i="15"/>
  <c r="O339" i="15"/>
  <c r="S339" i="15"/>
  <c r="D340" i="15"/>
  <c r="E340" i="15"/>
  <c r="F340" i="15"/>
  <c r="G340" i="15"/>
  <c r="H340" i="15"/>
  <c r="I340" i="15"/>
  <c r="J340" i="15"/>
  <c r="M340" i="15"/>
  <c r="N340" i="15"/>
  <c r="O340" i="15"/>
  <c r="S340" i="15"/>
  <c r="D341" i="15"/>
  <c r="E341" i="15"/>
  <c r="F341" i="15"/>
  <c r="G341" i="15"/>
  <c r="H341" i="15"/>
  <c r="I341" i="15"/>
  <c r="J341" i="15"/>
  <c r="M341" i="15"/>
  <c r="N341" i="15"/>
  <c r="O341" i="15"/>
  <c r="S341" i="15"/>
  <c r="D342" i="15"/>
  <c r="E342" i="15"/>
  <c r="F342" i="15"/>
  <c r="G342" i="15"/>
  <c r="H342" i="15"/>
  <c r="I342" i="15"/>
  <c r="J342" i="15"/>
  <c r="M342" i="15"/>
  <c r="N342" i="15"/>
  <c r="O342" i="15"/>
  <c r="S342" i="15"/>
  <c r="D343" i="15"/>
  <c r="E343" i="15"/>
  <c r="F343" i="15"/>
  <c r="G343" i="15"/>
  <c r="H343" i="15"/>
  <c r="I343" i="15"/>
  <c r="J343" i="15"/>
  <c r="M343" i="15"/>
  <c r="N343" i="15"/>
  <c r="O343" i="15"/>
  <c r="S343" i="15"/>
  <c r="D344" i="15"/>
  <c r="E344" i="15"/>
  <c r="F344" i="15"/>
  <c r="G344" i="15"/>
  <c r="H344" i="15"/>
  <c r="I344" i="15"/>
  <c r="J344" i="15"/>
  <c r="M344" i="15"/>
  <c r="N344" i="15"/>
  <c r="O344" i="15"/>
  <c r="S344" i="15"/>
  <c r="D345" i="15"/>
  <c r="E345" i="15"/>
  <c r="F345" i="15"/>
  <c r="G345" i="15"/>
  <c r="H345" i="15"/>
  <c r="I345" i="15"/>
  <c r="J345" i="15"/>
  <c r="M345" i="15"/>
  <c r="N345" i="15"/>
  <c r="O345" i="15"/>
  <c r="S345" i="15"/>
  <c r="D346" i="15"/>
  <c r="E346" i="15"/>
  <c r="F346" i="15"/>
  <c r="G346" i="15"/>
  <c r="H346" i="15"/>
  <c r="I346" i="15"/>
  <c r="J346" i="15"/>
  <c r="M346" i="15"/>
  <c r="N346" i="15"/>
  <c r="O346" i="15"/>
  <c r="S346" i="15"/>
  <c r="D347" i="15"/>
  <c r="E347" i="15"/>
  <c r="F347" i="15"/>
  <c r="G347" i="15"/>
  <c r="H347" i="15"/>
  <c r="I347" i="15"/>
  <c r="J347" i="15"/>
  <c r="M347" i="15"/>
  <c r="N347" i="15"/>
  <c r="O347" i="15"/>
  <c r="S347" i="15"/>
  <c r="D348" i="15"/>
  <c r="E348" i="15"/>
  <c r="F348" i="15"/>
  <c r="G348" i="15"/>
  <c r="H348" i="15"/>
  <c r="I348" i="15"/>
  <c r="J348" i="15"/>
  <c r="M348" i="15"/>
  <c r="N348" i="15"/>
  <c r="O348" i="15"/>
  <c r="S348" i="15"/>
  <c r="D349" i="15"/>
  <c r="E349" i="15"/>
  <c r="F349" i="15"/>
  <c r="G349" i="15"/>
  <c r="H349" i="15"/>
  <c r="I349" i="15"/>
  <c r="J349" i="15"/>
  <c r="M349" i="15"/>
  <c r="N349" i="15"/>
  <c r="O349" i="15"/>
  <c r="S349" i="15"/>
  <c r="D350" i="15"/>
  <c r="E350" i="15"/>
  <c r="F350" i="15"/>
  <c r="G350" i="15"/>
  <c r="H350" i="15"/>
  <c r="I350" i="15"/>
  <c r="J350" i="15"/>
  <c r="M350" i="15"/>
  <c r="N350" i="15"/>
  <c r="O350" i="15"/>
  <c r="S350" i="15"/>
  <c r="D351" i="15"/>
  <c r="E351" i="15"/>
  <c r="F351" i="15"/>
  <c r="G351" i="15"/>
  <c r="H351" i="15"/>
  <c r="I351" i="15"/>
  <c r="J351" i="15"/>
  <c r="M351" i="15"/>
  <c r="N351" i="15"/>
  <c r="O351" i="15"/>
  <c r="S351" i="15"/>
  <c r="D352" i="15"/>
  <c r="E352" i="15"/>
  <c r="F352" i="15"/>
  <c r="G352" i="15"/>
  <c r="H352" i="15"/>
  <c r="I352" i="15"/>
  <c r="J352" i="15"/>
  <c r="M352" i="15"/>
  <c r="N352" i="15"/>
  <c r="O352" i="15"/>
  <c r="S352" i="15"/>
  <c r="D353" i="15"/>
  <c r="E353" i="15"/>
  <c r="F353" i="15"/>
  <c r="G353" i="15"/>
  <c r="H353" i="15"/>
  <c r="I353" i="15"/>
  <c r="J353" i="15"/>
  <c r="M353" i="15"/>
  <c r="N353" i="15"/>
  <c r="O353" i="15"/>
  <c r="S353" i="15"/>
  <c r="D354" i="15"/>
  <c r="E354" i="15"/>
  <c r="F354" i="15"/>
  <c r="G354" i="15"/>
  <c r="H354" i="15"/>
  <c r="I354" i="15"/>
  <c r="J354" i="15"/>
  <c r="M354" i="15"/>
  <c r="N354" i="15"/>
  <c r="O354" i="15"/>
  <c r="S354" i="15"/>
  <c r="D355" i="15"/>
  <c r="E355" i="15"/>
  <c r="F355" i="15"/>
  <c r="G355" i="15"/>
  <c r="H355" i="15"/>
  <c r="I355" i="15"/>
  <c r="J355" i="15"/>
  <c r="M355" i="15"/>
  <c r="N355" i="15"/>
  <c r="O355" i="15"/>
  <c r="S355" i="15"/>
  <c r="D356" i="15"/>
  <c r="E356" i="15"/>
  <c r="F356" i="15"/>
  <c r="G356" i="15"/>
  <c r="H356" i="15"/>
  <c r="I356" i="15"/>
  <c r="J356" i="15"/>
  <c r="M356" i="15"/>
  <c r="N356" i="15"/>
  <c r="O356" i="15"/>
  <c r="S356" i="15"/>
  <c r="D357" i="15"/>
  <c r="E357" i="15"/>
  <c r="F357" i="15"/>
  <c r="G357" i="15"/>
  <c r="H357" i="15"/>
  <c r="I357" i="15"/>
  <c r="J357" i="15"/>
  <c r="M357" i="15"/>
  <c r="N357" i="15"/>
  <c r="O357" i="15"/>
  <c r="S357" i="15"/>
  <c r="D358" i="15"/>
  <c r="E358" i="15"/>
  <c r="F358" i="15"/>
  <c r="G358" i="15"/>
  <c r="H358" i="15"/>
  <c r="I358" i="15"/>
  <c r="J358" i="15"/>
  <c r="M358" i="15"/>
  <c r="N358" i="15"/>
  <c r="O358" i="15"/>
  <c r="S358" i="15"/>
  <c r="D359" i="15"/>
  <c r="E359" i="15"/>
  <c r="F359" i="15"/>
  <c r="G359" i="15"/>
  <c r="H359" i="15"/>
  <c r="I359" i="15"/>
  <c r="J359" i="15"/>
  <c r="M359" i="15"/>
  <c r="N359" i="15"/>
  <c r="O359" i="15"/>
  <c r="S359" i="15"/>
  <c r="D360" i="15"/>
  <c r="E360" i="15"/>
  <c r="F360" i="15"/>
  <c r="G360" i="15"/>
  <c r="H360" i="15"/>
  <c r="I360" i="15"/>
  <c r="J360" i="15"/>
  <c r="M360" i="15"/>
  <c r="N360" i="15"/>
  <c r="O360" i="15"/>
  <c r="S360" i="15"/>
  <c r="D361" i="15"/>
  <c r="E361" i="15"/>
  <c r="F361" i="15"/>
  <c r="G361" i="15"/>
  <c r="H361" i="15"/>
  <c r="I361" i="15"/>
  <c r="J361" i="15"/>
  <c r="M361" i="15"/>
  <c r="N361" i="15"/>
  <c r="O361" i="15"/>
  <c r="S361" i="15"/>
  <c r="D362" i="15"/>
  <c r="E362" i="15"/>
  <c r="F362" i="15"/>
  <c r="G362" i="15"/>
  <c r="H362" i="15"/>
  <c r="I362" i="15"/>
  <c r="J362" i="15"/>
  <c r="M362" i="15"/>
  <c r="N362" i="15"/>
  <c r="O362" i="15"/>
  <c r="S362" i="15"/>
  <c r="D363" i="15"/>
  <c r="E363" i="15"/>
  <c r="F363" i="15"/>
  <c r="G363" i="15"/>
  <c r="H363" i="15"/>
  <c r="I363" i="15"/>
  <c r="J363" i="15"/>
  <c r="M363" i="15"/>
  <c r="N363" i="15"/>
  <c r="O363" i="15"/>
  <c r="S363" i="15"/>
  <c r="D364" i="15"/>
  <c r="E364" i="15"/>
  <c r="F364" i="15"/>
  <c r="G364" i="15"/>
  <c r="H364" i="15"/>
  <c r="I364" i="15"/>
  <c r="J364" i="15"/>
  <c r="M364" i="15"/>
  <c r="N364" i="15"/>
  <c r="O364" i="15"/>
  <c r="S364" i="15"/>
  <c r="D365" i="15"/>
  <c r="E365" i="15"/>
  <c r="F365" i="15"/>
  <c r="G365" i="15"/>
  <c r="H365" i="15"/>
  <c r="I365" i="15"/>
  <c r="J365" i="15"/>
  <c r="M365" i="15"/>
  <c r="N365" i="15"/>
  <c r="O365" i="15"/>
  <c r="S365" i="15"/>
  <c r="D366" i="15"/>
  <c r="E366" i="15"/>
  <c r="F366" i="15"/>
  <c r="G366" i="15"/>
  <c r="H366" i="15"/>
  <c r="I366" i="15"/>
  <c r="J366" i="15"/>
  <c r="M366" i="15"/>
  <c r="N366" i="15"/>
  <c r="O366" i="15"/>
  <c r="S366" i="15"/>
  <c r="D367" i="15"/>
  <c r="E367" i="15"/>
  <c r="F367" i="15"/>
  <c r="G367" i="15"/>
  <c r="H367" i="15"/>
  <c r="I367" i="15"/>
  <c r="J367" i="15"/>
  <c r="M367" i="15"/>
  <c r="N367" i="15"/>
  <c r="O367" i="15"/>
  <c r="S367" i="15"/>
  <c r="D368" i="15"/>
  <c r="E368" i="15"/>
  <c r="F368" i="15"/>
  <c r="G368" i="15"/>
  <c r="H368" i="15"/>
  <c r="I368" i="15"/>
  <c r="J368" i="15"/>
  <c r="M368" i="15"/>
  <c r="N368" i="15"/>
  <c r="O368" i="15"/>
  <c r="S368" i="15"/>
  <c r="D369" i="15"/>
  <c r="E369" i="15"/>
  <c r="F369" i="15"/>
  <c r="G369" i="15"/>
  <c r="H369" i="15"/>
  <c r="I369" i="15"/>
  <c r="J369" i="15"/>
  <c r="M369" i="15"/>
  <c r="N369" i="15"/>
  <c r="O369" i="15"/>
  <c r="S369" i="15"/>
  <c r="D370" i="15"/>
  <c r="E370" i="15"/>
  <c r="F370" i="15"/>
  <c r="G370" i="15"/>
  <c r="H370" i="15"/>
  <c r="I370" i="15"/>
  <c r="J370" i="15"/>
  <c r="M370" i="15"/>
  <c r="N370" i="15"/>
  <c r="O370" i="15"/>
  <c r="S370" i="15"/>
  <c r="D371" i="15"/>
  <c r="E371" i="15"/>
  <c r="F371" i="15"/>
  <c r="G371" i="15"/>
  <c r="H371" i="15"/>
  <c r="I371" i="15"/>
  <c r="J371" i="15"/>
  <c r="M371" i="15"/>
  <c r="N371" i="15"/>
  <c r="O371" i="15"/>
  <c r="S371" i="15"/>
  <c r="D372" i="15"/>
  <c r="E372" i="15"/>
  <c r="F372" i="15"/>
  <c r="G372" i="15"/>
  <c r="H372" i="15"/>
  <c r="I372" i="15"/>
  <c r="J372" i="15"/>
  <c r="M372" i="15"/>
  <c r="N372" i="15"/>
  <c r="O372" i="15"/>
  <c r="S372" i="15"/>
  <c r="D373" i="15"/>
  <c r="E373" i="15"/>
  <c r="F373" i="15"/>
  <c r="G373" i="15"/>
  <c r="H373" i="15"/>
  <c r="I373" i="15"/>
  <c r="J373" i="15"/>
  <c r="M373" i="15"/>
  <c r="N373" i="15"/>
  <c r="O373" i="15"/>
  <c r="S373" i="15"/>
  <c r="D374" i="15"/>
  <c r="E374" i="15"/>
  <c r="F374" i="15"/>
  <c r="G374" i="15"/>
  <c r="H374" i="15"/>
  <c r="I374" i="15"/>
  <c r="J374" i="15"/>
  <c r="M374" i="15"/>
  <c r="N374" i="15"/>
  <c r="O374" i="15"/>
  <c r="S374" i="15"/>
  <c r="D375" i="15"/>
  <c r="E375" i="15"/>
  <c r="F375" i="15"/>
  <c r="G375" i="15"/>
  <c r="H375" i="15"/>
  <c r="I375" i="15"/>
  <c r="J375" i="15"/>
  <c r="M375" i="15"/>
  <c r="N375" i="15"/>
  <c r="O375" i="15"/>
  <c r="S375" i="15"/>
  <c r="D376" i="15"/>
  <c r="E376" i="15"/>
  <c r="F376" i="15"/>
  <c r="G376" i="15"/>
  <c r="H376" i="15"/>
  <c r="I376" i="15"/>
  <c r="J376" i="15"/>
  <c r="M376" i="15"/>
  <c r="N376" i="15"/>
  <c r="O376" i="15"/>
  <c r="S376" i="15"/>
  <c r="D377" i="15"/>
  <c r="E377" i="15"/>
  <c r="F377" i="15"/>
  <c r="G377" i="15"/>
  <c r="H377" i="15"/>
  <c r="I377" i="15"/>
  <c r="J377" i="15"/>
  <c r="M377" i="15"/>
  <c r="N377" i="15"/>
  <c r="O377" i="15"/>
  <c r="S377" i="15"/>
  <c r="D378" i="15"/>
  <c r="E378" i="15"/>
  <c r="F378" i="15"/>
  <c r="G378" i="15"/>
  <c r="H378" i="15"/>
  <c r="I378" i="15"/>
  <c r="J378" i="15"/>
  <c r="M378" i="15"/>
  <c r="N378" i="15"/>
  <c r="O378" i="15"/>
  <c r="S378" i="15"/>
  <c r="D379" i="15"/>
  <c r="E379" i="15"/>
  <c r="F379" i="15"/>
  <c r="G379" i="15"/>
  <c r="H379" i="15"/>
  <c r="I379" i="15"/>
  <c r="J379" i="15"/>
  <c r="M379" i="15"/>
  <c r="N379" i="15"/>
  <c r="O379" i="15"/>
  <c r="S379" i="15"/>
  <c r="D380" i="15"/>
  <c r="E380" i="15"/>
  <c r="F380" i="15"/>
  <c r="G380" i="15"/>
  <c r="H380" i="15"/>
  <c r="I380" i="15"/>
  <c r="J380" i="15"/>
  <c r="M380" i="15"/>
  <c r="N380" i="15"/>
  <c r="O380" i="15"/>
  <c r="S380" i="15"/>
  <c r="D381" i="15"/>
  <c r="E381" i="15"/>
  <c r="F381" i="15"/>
  <c r="G381" i="15"/>
  <c r="H381" i="15"/>
  <c r="I381" i="15"/>
  <c r="J381" i="15"/>
  <c r="M381" i="15"/>
  <c r="N381" i="15"/>
  <c r="O381" i="15"/>
  <c r="S381" i="15"/>
  <c r="D382" i="15"/>
  <c r="E382" i="15"/>
  <c r="F382" i="15"/>
  <c r="G382" i="15"/>
  <c r="H382" i="15"/>
  <c r="I382" i="15"/>
  <c r="J382" i="15"/>
  <c r="M382" i="15"/>
  <c r="N382" i="15"/>
  <c r="O382" i="15"/>
  <c r="S382" i="15"/>
  <c r="D383" i="15"/>
  <c r="E383" i="15"/>
  <c r="F383" i="15"/>
  <c r="G383" i="15"/>
  <c r="H383" i="15"/>
  <c r="I383" i="15"/>
  <c r="J383" i="15"/>
  <c r="M383" i="15"/>
  <c r="N383" i="15"/>
  <c r="O383" i="15"/>
  <c r="S383" i="15"/>
  <c r="D384" i="15"/>
  <c r="E384" i="15"/>
  <c r="F384" i="15"/>
  <c r="G384" i="15"/>
  <c r="H384" i="15"/>
  <c r="I384" i="15"/>
  <c r="J384" i="15"/>
  <c r="M384" i="15"/>
  <c r="N384" i="15"/>
  <c r="O384" i="15"/>
  <c r="S384" i="15"/>
  <c r="D385" i="15"/>
  <c r="E385" i="15"/>
  <c r="F385" i="15"/>
  <c r="G385" i="15"/>
  <c r="H385" i="15"/>
  <c r="I385" i="15"/>
  <c r="J385" i="15"/>
  <c r="M385" i="15"/>
  <c r="N385" i="15"/>
  <c r="O385" i="15"/>
  <c r="S385" i="15"/>
  <c r="D386" i="15"/>
  <c r="E386" i="15"/>
  <c r="F386" i="15"/>
  <c r="G386" i="15"/>
  <c r="H386" i="15"/>
  <c r="I386" i="15"/>
  <c r="J386" i="15"/>
  <c r="M386" i="15"/>
  <c r="N386" i="15"/>
  <c r="O386" i="15"/>
  <c r="S386" i="15"/>
  <c r="D387" i="15"/>
  <c r="E387" i="15"/>
  <c r="F387" i="15"/>
  <c r="G387" i="15"/>
  <c r="H387" i="15"/>
  <c r="I387" i="15"/>
  <c r="J387" i="15"/>
  <c r="M387" i="15"/>
  <c r="N387" i="15"/>
  <c r="O387" i="15"/>
  <c r="S387" i="15"/>
  <c r="D388" i="15"/>
  <c r="E388" i="15"/>
  <c r="F388" i="15"/>
  <c r="G388" i="15"/>
  <c r="H388" i="15"/>
  <c r="I388" i="15"/>
  <c r="J388" i="15"/>
  <c r="M388" i="15"/>
  <c r="N388" i="15"/>
  <c r="O388" i="15"/>
  <c r="S388" i="15"/>
  <c r="D389" i="15"/>
  <c r="E389" i="15"/>
  <c r="F389" i="15"/>
  <c r="G389" i="15"/>
  <c r="H389" i="15"/>
  <c r="I389" i="15"/>
  <c r="J389" i="15"/>
  <c r="M389" i="15"/>
  <c r="N389" i="15"/>
  <c r="O389" i="15"/>
  <c r="S389" i="15"/>
  <c r="D390" i="15"/>
  <c r="E390" i="15"/>
  <c r="F390" i="15"/>
  <c r="G390" i="15"/>
  <c r="H390" i="15"/>
  <c r="I390" i="15"/>
  <c r="J390" i="15"/>
  <c r="M390" i="15"/>
  <c r="N390" i="15"/>
  <c r="O390" i="15"/>
  <c r="S390" i="15"/>
  <c r="D391" i="15"/>
  <c r="E391" i="15"/>
  <c r="F391" i="15"/>
  <c r="G391" i="15"/>
  <c r="H391" i="15"/>
  <c r="I391" i="15"/>
  <c r="J391" i="15"/>
  <c r="M391" i="15"/>
  <c r="N391" i="15"/>
  <c r="O391" i="15"/>
  <c r="S391" i="15"/>
  <c r="D392" i="15"/>
  <c r="E392" i="15"/>
  <c r="F392" i="15"/>
  <c r="G392" i="15"/>
  <c r="H392" i="15"/>
  <c r="I392" i="15"/>
  <c r="J392" i="15"/>
  <c r="M392" i="15"/>
  <c r="N392" i="15"/>
  <c r="O392" i="15"/>
  <c r="S392" i="15"/>
  <c r="D393" i="15"/>
  <c r="E393" i="15"/>
  <c r="F393" i="15"/>
  <c r="G393" i="15"/>
  <c r="H393" i="15"/>
  <c r="I393" i="15"/>
  <c r="J393" i="15"/>
  <c r="M393" i="15"/>
  <c r="N393" i="15"/>
  <c r="O393" i="15"/>
  <c r="S393" i="15"/>
  <c r="D394" i="15"/>
  <c r="E394" i="15"/>
  <c r="F394" i="15"/>
  <c r="G394" i="15"/>
  <c r="H394" i="15"/>
  <c r="I394" i="15"/>
  <c r="J394" i="15"/>
  <c r="M394" i="15"/>
  <c r="N394" i="15"/>
  <c r="O394" i="15"/>
  <c r="S394" i="15"/>
  <c r="D395" i="15"/>
  <c r="E395" i="15"/>
  <c r="F395" i="15"/>
  <c r="G395" i="15"/>
  <c r="H395" i="15"/>
  <c r="I395" i="15"/>
  <c r="J395" i="15"/>
  <c r="M395" i="15"/>
  <c r="N395" i="15"/>
  <c r="O395" i="15"/>
  <c r="S395" i="15"/>
  <c r="D396" i="15"/>
  <c r="E396" i="15"/>
  <c r="F396" i="15"/>
  <c r="G396" i="15"/>
  <c r="H396" i="15"/>
  <c r="I396" i="15"/>
  <c r="J396" i="15"/>
  <c r="M396" i="15"/>
  <c r="N396" i="15"/>
  <c r="O396" i="15"/>
  <c r="S396" i="15"/>
  <c r="D397" i="15"/>
  <c r="E397" i="15"/>
  <c r="F397" i="15"/>
  <c r="G397" i="15"/>
  <c r="H397" i="15"/>
  <c r="I397" i="15"/>
  <c r="J397" i="15"/>
  <c r="M397" i="15"/>
  <c r="N397" i="15"/>
  <c r="O397" i="15"/>
  <c r="S397" i="15"/>
  <c r="D398" i="15"/>
  <c r="E398" i="15"/>
  <c r="F398" i="15"/>
  <c r="G398" i="15"/>
  <c r="H398" i="15"/>
  <c r="I398" i="15"/>
  <c r="J398" i="15"/>
  <c r="M398" i="15"/>
  <c r="N398" i="15"/>
  <c r="O398" i="15"/>
  <c r="S398" i="15"/>
  <c r="D399" i="15"/>
  <c r="E399" i="15"/>
  <c r="F399" i="15"/>
  <c r="G399" i="15"/>
  <c r="H399" i="15"/>
  <c r="I399" i="15"/>
  <c r="J399" i="15"/>
  <c r="M399" i="15"/>
  <c r="N399" i="15"/>
  <c r="O399" i="15"/>
  <c r="S399" i="15"/>
  <c r="D400" i="15"/>
  <c r="E400" i="15"/>
  <c r="F400" i="15"/>
  <c r="G400" i="15"/>
  <c r="H400" i="15"/>
  <c r="I400" i="15"/>
  <c r="J400" i="15"/>
  <c r="M400" i="15"/>
  <c r="N400" i="15"/>
  <c r="O400" i="15"/>
  <c r="S400" i="15"/>
  <c r="D401" i="15"/>
  <c r="E401" i="15"/>
  <c r="F401" i="15"/>
  <c r="G401" i="15"/>
  <c r="H401" i="15"/>
  <c r="I401" i="15"/>
  <c r="J401" i="15"/>
  <c r="M401" i="15"/>
  <c r="N401" i="15"/>
  <c r="O401" i="15"/>
  <c r="S401" i="15"/>
  <c r="D402" i="15"/>
  <c r="E402" i="15"/>
  <c r="F402" i="15"/>
  <c r="G402" i="15"/>
  <c r="H402" i="15"/>
  <c r="I402" i="15"/>
  <c r="J402" i="15"/>
  <c r="M402" i="15"/>
  <c r="N402" i="15"/>
  <c r="O402" i="15"/>
  <c r="S402" i="15"/>
  <c r="D403" i="15"/>
  <c r="E403" i="15"/>
  <c r="F403" i="15"/>
  <c r="G403" i="15"/>
  <c r="H403" i="15"/>
  <c r="I403" i="15"/>
  <c r="J403" i="15"/>
  <c r="M403" i="15"/>
  <c r="N403" i="15"/>
  <c r="O403" i="15"/>
  <c r="S403" i="15"/>
  <c r="D404" i="15"/>
  <c r="E404" i="15"/>
  <c r="F404" i="15"/>
  <c r="G404" i="15"/>
  <c r="H404" i="15"/>
  <c r="I404" i="15"/>
  <c r="J404" i="15"/>
  <c r="M404" i="15"/>
  <c r="N404" i="15"/>
  <c r="O404" i="15"/>
  <c r="S404" i="15"/>
  <c r="D405" i="15"/>
  <c r="E405" i="15"/>
  <c r="F405" i="15"/>
  <c r="G405" i="15"/>
  <c r="H405" i="15"/>
  <c r="I405" i="15"/>
  <c r="J405" i="15"/>
  <c r="M405" i="15"/>
  <c r="N405" i="15"/>
  <c r="O405" i="15"/>
  <c r="S405" i="15"/>
  <c r="D406" i="15"/>
  <c r="E406" i="15"/>
  <c r="F406" i="15"/>
  <c r="G406" i="15"/>
  <c r="H406" i="15"/>
  <c r="I406" i="15"/>
  <c r="J406" i="15"/>
  <c r="M406" i="15"/>
  <c r="N406" i="15"/>
  <c r="O406" i="15"/>
  <c r="S406" i="15"/>
  <c r="D407" i="15"/>
  <c r="E407" i="15"/>
  <c r="F407" i="15"/>
  <c r="G407" i="15"/>
  <c r="H407" i="15"/>
  <c r="I407" i="15"/>
  <c r="J407" i="15"/>
  <c r="M407" i="15"/>
  <c r="N407" i="15"/>
  <c r="O407" i="15"/>
  <c r="S407" i="15"/>
  <c r="D408" i="15"/>
  <c r="E408" i="15"/>
  <c r="F408" i="15"/>
  <c r="G408" i="15"/>
  <c r="H408" i="15"/>
  <c r="I408" i="15"/>
  <c r="J408" i="15"/>
  <c r="M408" i="15"/>
  <c r="N408" i="15"/>
  <c r="O408" i="15"/>
  <c r="S408" i="15"/>
  <c r="D409" i="15"/>
  <c r="E409" i="15"/>
  <c r="F409" i="15"/>
  <c r="G409" i="15"/>
  <c r="H409" i="15"/>
  <c r="I409" i="15"/>
  <c r="J409" i="15"/>
  <c r="M409" i="15"/>
  <c r="N409" i="15"/>
  <c r="O409" i="15"/>
  <c r="S409" i="15"/>
  <c r="D410" i="15"/>
  <c r="E410" i="15"/>
  <c r="F410" i="15"/>
  <c r="G410" i="15"/>
  <c r="H410" i="15"/>
  <c r="I410" i="15"/>
  <c r="J410" i="15"/>
  <c r="M410" i="15"/>
  <c r="N410" i="15"/>
  <c r="O410" i="15"/>
  <c r="S410" i="15"/>
  <c r="D411" i="15"/>
  <c r="E411" i="15"/>
  <c r="F411" i="15"/>
  <c r="G411" i="15"/>
  <c r="H411" i="15"/>
  <c r="I411" i="15"/>
  <c r="J411" i="15"/>
  <c r="M411" i="15"/>
  <c r="N411" i="15"/>
  <c r="O411" i="15"/>
  <c r="S411" i="15"/>
  <c r="D412" i="15"/>
  <c r="E412" i="15"/>
  <c r="F412" i="15"/>
  <c r="G412" i="15"/>
  <c r="H412" i="15"/>
  <c r="I412" i="15"/>
  <c r="J412" i="15"/>
  <c r="M412" i="15"/>
  <c r="N412" i="15"/>
  <c r="O412" i="15"/>
  <c r="S412" i="15"/>
  <c r="D413" i="15"/>
  <c r="E413" i="15"/>
  <c r="F413" i="15"/>
  <c r="G413" i="15"/>
  <c r="H413" i="15"/>
  <c r="I413" i="15"/>
  <c r="J413" i="15"/>
  <c r="M413" i="15"/>
  <c r="N413" i="15"/>
  <c r="O413" i="15"/>
  <c r="S413" i="15"/>
  <c r="D414" i="15"/>
  <c r="E414" i="15"/>
  <c r="F414" i="15"/>
  <c r="G414" i="15"/>
  <c r="H414" i="15"/>
  <c r="I414" i="15"/>
  <c r="J414" i="15"/>
  <c r="M414" i="15"/>
  <c r="N414" i="15"/>
  <c r="O414" i="15"/>
  <c r="S414" i="15"/>
  <c r="D415" i="15"/>
  <c r="E415" i="15"/>
  <c r="F415" i="15"/>
  <c r="G415" i="15"/>
  <c r="H415" i="15"/>
  <c r="I415" i="15"/>
  <c r="J415" i="15"/>
  <c r="M415" i="15"/>
  <c r="N415" i="15"/>
  <c r="O415" i="15"/>
  <c r="S415" i="15"/>
  <c r="D416" i="15"/>
  <c r="E416" i="15"/>
  <c r="F416" i="15"/>
  <c r="G416" i="15"/>
  <c r="H416" i="15"/>
  <c r="I416" i="15"/>
  <c r="J416" i="15"/>
  <c r="M416" i="15"/>
  <c r="N416" i="15"/>
  <c r="O416" i="15"/>
  <c r="S416" i="15"/>
  <c r="D417" i="15"/>
  <c r="E417" i="15"/>
  <c r="F417" i="15"/>
  <c r="G417" i="15"/>
  <c r="H417" i="15"/>
  <c r="I417" i="15"/>
  <c r="J417" i="15"/>
  <c r="M417" i="15"/>
  <c r="N417" i="15"/>
  <c r="O417" i="15"/>
  <c r="S417" i="15"/>
  <c r="D418" i="15"/>
  <c r="E418" i="15"/>
  <c r="F418" i="15"/>
  <c r="G418" i="15"/>
  <c r="H418" i="15"/>
  <c r="I418" i="15"/>
  <c r="J418" i="15"/>
  <c r="M418" i="15"/>
  <c r="N418" i="15"/>
  <c r="O418" i="15"/>
  <c r="S418" i="15"/>
  <c r="D419" i="15"/>
  <c r="E419" i="15"/>
  <c r="F419" i="15"/>
  <c r="G419" i="15"/>
  <c r="H419" i="15"/>
  <c r="I419" i="15"/>
  <c r="J419" i="15"/>
  <c r="M419" i="15"/>
  <c r="N419" i="15"/>
  <c r="O419" i="15"/>
  <c r="S419" i="15"/>
  <c r="D420" i="15"/>
  <c r="E420" i="15"/>
  <c r="F420" i="15"/>
  <c r="G420" i="15"/>
  <c r="H420" i="15"/>
  <c r="I420" i="15"/>
  <c r="J420" i="15"/>
  <c r="M420" i="15"/>
  <c r="N420" i="15"/>
  <c r="O420" i="15"/>
  <c r="S420" i="15"/>
  <c r="D421" i="15"/>
  <c r="E421" i="15"/>
  <c r="F421" i="15"/>
  <c r="G421" i="15"/>
  <c r="H421" i="15"/>
  <c r="I421" i="15"/>
  <c r="J421" i="15"/>
  <c r="M421" i="15"/>
  <c r="N421" i="15"/>
  <c r="O421" i="15"/>
  <c r="S421" i="15"/>
  <c r="D422" i="15"/>
  <c r="E422" i="15"/>
  <c r="F422" i="15"/>
  <c r="G422" i="15"/>
  <c r="H422" i="15"/>
  <c r="I422" i="15"/>
  <c r="J422" i="15"/>
  <c r="M422" i="15"/>
  <c r="N422" i="15"/>
  <c r="O422" i="15"/>
  <c r="S422" i="15"/>
  <c r="D423" i="15"/>
  <c r="E423" i="15"/>
  <c r="F423" i="15"/>
  <c r="G423" i="15"/>
  <c r="H423" i="15"/>
  <c r="I423" i="15"/>
  <c r="J423" i="15"/>
  <c r="M423" i="15"/>
  <c r="N423" i="15"/>
  <c r="O423" i="15"/>
  <c r="S423" i="15"/>
  <c r="D424" i="15"/>
  <c r="E424" i="15"/>
  <c r="F424" i="15"/>
  <c r="G424" i="15"/>
  <c r="H424" i="15"/>
  <c r="I424" i="15"/>
  <c r="J424" i="15"/>
  <c r="M424" i="15"/>
  <c r="N424" i="15"/>
  <c r="O424" i="15"/>
  <c r="S424" i="15"/>
  <c r="D425" i="15"/>
  <c r="E425" i="15"/>
  <c r="F425" i="15"/>
  <c r="G425" i="15"/>
  <c r="H425" i="15"/>
  <c r="I425" i="15"/>
  <c r="J425" i="15"/>
  <c r="M425" i="15"/>
  <c r="N425" i="15"/>
  <c r="O425" i="15"/>
  <c r="S425" i="15"/>
  <c r="D426" i="15"/>
  <c r="E426" i="15"/>
  <c r="F426" i="15"/>
  <c r="G426" i="15"/>
  <c r="H426" i="15"/>
  <c r="I426" i="15"/>
  <c r="J426" i="15"/>
  <c r="M426" i="15"/>
  <c r="N426" i="15"/>
  <c r="O426" i="15"/>
  <c r="S426" i="15"/>
  <c r="D427" i="15"/>
  <c r="E427" i="15"/>
  <c r="F427" i="15"/>
  <c r="G427" i="15"/>
  <c r="H427" i="15"/>
  <c r="I427" i="15"/>
  <c r="J427" i="15"/>
  <c r="M427" i="15"/>
  <c r="N427" i="15"/>
  <c r="O427" i="15"/>
  <c r="S427" i="15"/>
  <c r="D428" i="15"/>
  <c r="E428" i="15"/>
  <c r="F428" i="15"/>
  <c r="G428" i="15"/>
  <c r="H428" i="15"/>
  <c r="I428" i="15"/>
  <c r="J428" i="15"/>
  <c r="M428" i="15"/>
  <c r="N428" i="15"/>
  <c r="O428" i="15"/>
  <c r="S428" i="15"/>
  <c r="D429" i="15"/>
  <c r="E429" i="15"/>
  <c r="F429" i="15"/>
  <c r="G429" i="15"/>
  <c r="H429" i="15"/>
  <c r="I429" i="15"/>
  <c r="J429" i="15"/>
  <c r="M429" i="15"/>
  <c r="N429" i="15"/>
  <c r="O429" i="15"/>
  <c r="S429" i="15"/>
  <c r="D430" i="15"/>
  <c r="E430" i="15"/>
  <c r="F430" i="15"/>
  <c r="G430" i="15"/>
  <c r="H430" i="15"/>
  <c r="I430" i="15"/>
  <c r="J430" i="15"/>
  <c r="M430" i="15"/>
  <c r="N430" i="15"/>
  <c r="O430" i="15"/>
  <c r="S430" i="15"/>
  <c r="D431" i="15"/>
  <c r="E431" i="15"/>
  <c r="F431" i="15"/>
  <c r="G431" i="15"/>
  <c r="H431" i="15"/>
  <c r="I431" i="15"/>
  <c r="J431" i="15"/>
  <c r="M431" i="15"/>
  <c r="N431" i="15"/>
  <c r="O431" i="15"/>
  <c r="S431" i="15"/>
  <c r="D432" i="15"/>
  <c r="E432" i="15"/>
  <c r="F432" i="15"/>
  <c r="G432" i="15"/>
  <c r="H432" i="15"/>
  <c r="I432" i="15"/>
  <c r="J432" i="15"/>
  <c r="M432" i="15"/>
  <c r="N432" i="15"/>
  <c r="O432" i="15"/>
  <c r="S432" i="15"/>
  <c r="D433" i="15"/>
  <c r="E433" i="15"/>
  <c r="F433" i="15"/>
  <c r="G433" i="15"/>
  <c r="H433" i="15"/>
  <c r="I433" i="15"/>
  <c r="J433" i="15"/>
  <c r="M433" i="15"/>
  <c r="N433" i="15"/>
  <c r="O433" i="15"/>
  <c r="S433" i="15"/>
  <c r="D434" i="15"/>
  <c r="E434" i="15"/>
  <c r="F434" i="15"/>
  <c r="G434" i="15"/>
  <c r="H434" i="15"/>
  <c r="I434" i="15"/>
  <c r="J434" i="15"/>
  <c r="M434" i="15"/>
  <c r="N434" i="15"/>
  <c r="O434" i="15"/>
  <c r="S434" i="15"/>
  <c r="D435" i="15"/>
  <c r="E435" i="15"/>
  <c r="F435" i="15"/>
  <c r="G435" i="15"/>
  <c r="H435" i="15"/>
  <c r="I435" i="15"/>
  <c r="J435" i="15"/>
  <c r="M435" i="15"/>
  <c r="N435" i="15"/>
  <c r="O435" i="15"/>
  <c r="S435" i="15"/>
  <c r="D436" i="15"/>
  <c r="E436" i="15"/>
  <c r="F436" i="15"/>
  <c r="G436" i="15"/>
  <c r="H436" i="15"/>
  <c r="I436" i="15"/>
  <c r="J436" i="15"/>
  <c r="M436" i="15"/>
  <c r="N436" i="15"/>
  <c r="O436" i="15"/>
  <c r="S436" i="15"/>
  <c r="D437" i="15"/>
  <c r="E437" i="15"/>
  <c r="F437" i="15"/>
  <c r="G437" i="15"/>
  <c r="H437" i="15"/>
  <c r="I437" i="15"/>
  <c r="J437" i="15"/>
  <c r="M437" i="15"/>
  <c r="N437" i="15"/>
  <c r="O437" i="15"/>
  <c r="S437" i="15"/>
  <c r="D438" i="15"/>
  <c r="E438" i="15"/>
  <c r="F438" i="15"/>
  <c r="G438" i="15"/>
  <c r="H438" i="15"/>
  <c r="I438" i="15"/>
  <c r="J438" i="15"/>
  <c r="M438" i="15"/>
  <c r="N438" i="15"/>
  <c r="O438" i="15"/>
  <c r="S438" i="15"/>
  <c r="D439" i="15"/>
  <c r="E439" i="15"/>
  <c r="F439" i="15"/>
  <c r="G439" i="15"/>
  <c r="H439" i="15"/>
  <c r="I439" i="15"/>
  <c r="J439" i="15"/>
  <c r="M439" i="15"/>
  <c r="N439" i="15"/>
  <c r="O439" i="15"/>
  <c r="S439" i="15"/>
  <c r="D440" i="15"/>
  <c r="E440" i="15"/>
  <c r="F440" i="15"/>
  <c r="G440" i="15"/>
  <c r="H440" i="15"/>
  <c r="I440" i="15"/>
  <c r="J440" i="15"/>
  <c r="M440" i="15"/>
  <c r="N440" i="15"/>
  <c r="O440" i="15"/>
  <c r="S440" i="15"/>
  <c r="D441" i="15"/>
  <c r="E441" i="15"/>
  <c r="F441" i="15"/>
  <c r="G441" i="15"/>
  <c r="H441" i="15"/>
  <c r="I441" i="15"/>
  <c r="J441" i="15"/>
  <c r="M441" i="15"/>
  <c r="N441" i="15"/>
  <c r="O441" i="15"/>
  <c r="S441" i="15"/>
  <c r="D442" i="15"/>
  <c r="E442" i="15"/>
  <c r="F442" i="15"/>
  <c r="G442" i="15"/>
  <c r="H442" i="15"/>
  <c r="I442" i="15"/>
  <c r="J442" i="15"/>
  <c r="M442" i="15"/>
  <c r="N442" i="15"/>
  <c r="O442" i="15"/>
  <c r="S442" i="15"/>
  <c r="D443" i="15"/>
  <c r="E443" i="15"/>
  <c r="F443" i="15"/>
  <c r="G443" i="15"/>
  <c r="H443" i="15"/>
  <c r="I443" i="15"/>
  <c r="J443" i="15"/>
  <c r="M443" i="15"/>
  <c r="N443" i="15"/>
  <c r="O443" i="15"/>
  <c r="S443" i="15"/>
  <c r="D444" i="15"/>
  <c r="E444" i="15"/>
  <c r="F444" i="15"/>
  <c r="G444" i="15"/>
  <c r="H444" i="15"/>
  <c r="I444" i="15"/>
  <c r="J444" i="15"/>
  <c r="M444" i="15"/>
  <c r="N444" i="15"/>
  <c r="O444" i="15"/>
  <c r="S444" i="15"/>
  <c r="D445" i="15"/>
  <c r="E445" i="15"/>
  <c r="F445" i="15"/>
  <c r="G445" i="15"/>
  <c r="H445" i="15"/>
  <c r="I445" i="15"/>
  <c r="J445" i="15"/>
  <c r="M445" i="15"/>
  <c r="N445" i="15"/>
  <c r="O445" i="15"/>
  <c r="S445" i="15"/>
  <c r="D446" i="15"/>
  <c r="E446" i="15"/>
  <c r="F446" i="15"/>
  <c r="G446" i="15"/>
  <c r="H446" i="15"/>
  <c r="I446" i="15"/>
  <c r="J446" i="15"/>
  <c r="M446" i="15"/>
  <c r="N446" i="15"/>
  <c r="O446" i="15"/>
  <c r="S446" i="15"/>
  <c r="D447" i="15"/>
  <c r="E447" i="15"/>
  <c r="F447" i="15"/>
  <c r="G447" i="15"/>
  <c r="H447" i="15"/>
  <c r="I447" i="15"/>
  <c r="J447" i="15"/>
  <c r="M447" i="15"/>
  <c r="N447" i="15"/>
  <c r="O447" i="15"/>
  <c r="S447" i="15"/>
  <c r="D448" i="15"/>
  <c r="E448" i="15"/>
  <c r="F448" i="15"/>
  <c r="G448" i="15"/>
  <c r="H448" i="15"/>
  <c r="I448" i="15"/>
  <c r="J448" i="15"/>
  <c r="M448" i="15"/>
  <c r="N448" i="15"/>
  <c r="O448" i="15"/>
  <c r="S448" i="15"/>
  <c r="D449" i="15"/>
  <c r="E449" i="15"/>
  <c r="F449" i="15"/>
  <c r="G449" i="15"/>
  <c r="H449" i="15"/>
  <c r="I449" i="15"/>
  <c r="J449" i="15"/>
  <c r="M449" i="15"/>
  <c r="N449" i="15"/>
  <c r="O449" i="15"/>
  <c r="S449" i="15"/>
  <c r="D450" i="15"/>
  <c r="E450" i="15"/>
  <c r="F450" i="15"/>
  <c r="G450" i="15"/>
  <c r="H450" i="15"/>
  <c r="I450" i="15"/>
  <c r="J450" i="15"/>
  <c r="M450" i="15"/>
  <c r="N450" i="15"/>
  <c r="O450" i="15"/>
  <c r="S450" i="15"/>
  <c r="D451" i="15"/>
  <c r="E451" i="15"/>
  <c r="F451" i="15"/>
  <c r="G451" i="15"/>
  <c r="H451" i="15"/>
  <c r="I451" i="15"/>
  <c r="J451" i="15"/>
  <c r="M451" i="15"/>
  <c r="N451" i="15"/>
  <c r="O451" i="15"/>
  <c r="S451" i="15"/>
  <c r="D452" i="15"/>
  <c r="E452" i="15"/>
  <c r="F452" i="15"/>
  <c r="G452" i="15"/>
  <c r="H452" i="15"/>
  <c r="I452" i="15"/>
  <c r="J452" i="15"/>
  <c r="M452" i="15"/>
  <c r="N452" i="15"/>
  <c r="O452" i="15"/>
  <c r="S452" i="15"/>
  <c r="D453" i="15"/>
  <c r="E453" i="15"/>
  <c r="F453" i="15"/>
  <c r="G453" i="15"/>
  <c r="H453" i="15"/>
  <c r="I453" i="15"/>
  <c r="J453" i="15"/>
  <c r="M453" i="15"/>
  <c r="N453" i="15"/>
  <c r="O453" i="15"/>
  <c r="S453" i="15"/>
  <c r="D454" i="15"/>
  <c r="E454" i="15"/>
  <c r="F454" i="15"/>
  <c r="G454" i="15"/>
  <c r="H454" i="15"/>
  <c r="I454" i="15"/>
  <c r="J454" i="15"/>
  <c r="M454" i="15"/>
  <c r="N454" i="15"/>
  <c r="O454" i="15"/>
  <c r="S454" i="15"/>
  <c r="D455" i="15"/>
  <c r="E455" i="15"/>
  <c r="F455" i="15"/>
  <c r="G455" i="15"/>
  <c r="H455" i="15"/>
  <c r="I455" i="15"/>
  <c r="J455" i="15"/>
  <c r="M455" i="15"/>
  <c r="N455" i="15"/>
  <c r="O455" i="15"/>
  <c r="S455" i="15"/>
  <c r="D456" i="15"/>
  <c r="E456" i="15"/>
  <c r="F456" i="15"/>
  <c r="G456" i="15"/>
  <c r="H456" i="15"/>
  <c r="I456" i="15"/>
  <c r="J456" i="15"/>
  <c r="M456" i="15"/>
  <c r="N456" i="15"/>
  <c r="O456" i="15"/>
  <c r="S456" i="15"/>
  <c r="D457" i="15"/>
  <c r="E457" i="15"/>
  <c r="F457" i="15"/>
  <c r="G457" i="15"/>
  <c r="H457" i="15"/>
  <c r="I457" i="15"/>
  <c r="J457" i="15"/>
  <c r="M457" i="15"/>
  <c r="N457" i="15"/>
  <c r="O457" i="15"/>
  <c r="S457" i="15"/>
  <c r="D458" i="15"/>
  <c r="E458" i="15"/>
  <c r="F458" i="15"/>
  <c r="G458" i="15"/>
  <c r="H458" i="15"/>
  <c r="I458" i="15"/>
  <c r="J458" i="15"/>
  <c r="M458" i="15"/>
  <c r="N458" i="15"/>
  <c r="O458" i="15"/>
  <c r="S458" i="15"/>
  <c r="D459" i="15"/>
  <c r="E459" i="15"/>
  <c r="F459" i="15"/>
  <c r="G459" i="15"/>
  <c r="H459" i="15"/>
  <c r="I459" i="15"/>
  <c r="J459" i="15"/>
  <c r="M459" i="15"/>
  <c r="N459" i="15"/>
  <c r="O459" i="15"/>
  <c r="S459" i="15"/>
  <c r="D460" i="15"/>
  <c r="E460" i="15"/>
  <c r="F460" i="15"/>
  <c r="G460" i="15"/>
  <c r="H460" i="15"/>
  <c r="I460" i="15"/>
  <c r="J460" i="15"/>
  <c r="M460" i="15"/>
  <c r="N460" i="15"/>
  <c r="O460" i="15"/>
  <c r="S460" i="15"/>
  <c r="D461" i="15"/>
  <c r="E461" i="15"/>
  <c r="F461" i="15"/>
  <c r="G461" i="15"/>
  <c r="H461" i="15"/>
  <c r="I461" i="15"/>
  <c r="J461" i="15"/>
  <c r="M461" i="15"/>
  <c r="N461" i="15"/>
  <c r="O461" i="15"/>
  <c r="S461" i="15"/>
  <c r="D462" i="15"/>
  <c r="E462" i="15"/>
  <c r="F462" i="15"/>
  <c r="G462" i="15"/>
  <c r="H462" i="15"/>
  <c r="I462" i="15"/>
  <c r="J462" i="15"/>
  <c r="M462" i="15"/>
  <c r="N462" i="15"/>
  <c r="O462" i="15"/>
  <c r="S462" i="15"/>
  <c r="D463" i="15"/>
  <c r="E463" i="15"/>
  <c r="F463" i="15"/>
  <c r="G463" i="15"/>
  <c r="H463" i="15"/>
  <c r="I463" i="15"/>
  <c r="J463" i="15"/>
  <c r="M463" i="15"/>
  <c r="N463" i="15"/>
  <c r="O463" i="15"/>
  <c r="S463" i="15"/>
  <c r="D464" i="15"/>
  <c r="E464" i="15"/>
  <c r="F464" i="15"/>
  <c r="G464" i="15"/>
  <c r="H464" i="15"/>
  <c r="I464" i="15"/>
  <c r="J464" i="15"/>
  <c r="M464" i="15"/>
  <c r="N464" i="15"/>
  <c r="O464" i="15"/>
  <c r="S464" i="15"/>
  <c r="D465" i="15"/>
  <c r="E465" i="15"/>
  <c r="F465" i="15"/>
  <c r="G465" i="15"/>
  <c r="H465" i="15"/>
  <c r="I465" i="15"/>
  <c r="J465" i="15"/>
  <c r="M465" i="15"/>
  <c r="N465" i="15"/>
  <c r="O465" i="15"/>
  <c r="S465" i="15"/>
  <c r="D466" i="15"/>
  <c r="E466" i="15"/>
  <c r="F466" i="15"/>
  <c r="G466" i="15"/>
  <c r="H466" i="15"/>
  <c r="I466" i="15"/>
  <c r="J466" i="15"/>
  <c r="M466" i="15"/>
  <c r="N466" i="15"/>
  <c r="O466" i="15"/>
  <c r="S466" i="15"/>
  <c r="D467" i="15"/>
  <c r="E467" i="15"/>
  <c r="F467" i="15"/>
  <c r="G467" i="15"/>
  <c r="H467" i="15"/>
  <c r="I467" i="15"/>
  <c r="J467" i="15"/>
  <c r="M467" i="15"/>
  <c r="N467" i="15"/>
  <c r="O467" i="15"/>
  <c r="S467" i="15"/>
  <c r="D468" i="15"/>
  <c r="E468" i="15"/>
  <c r="F468" i="15"/>
  <c r="G468" i="15"/>
  <c r="H468" i="15"/>
  <c r="I468" i="15"/>
  <c r="J468" i="15"/>
  <c r="M468" i="15"/>
  <c r="N468" i="15"/>
  <c r="O468" i="15"/>
  <c r="S468" i="15"/>
  <c r="D469" i="15"/>
  <c r="E469" i="15"/>
  <c r="F469" i="15"/>
  <c r="G469" i="15"/>
  <c r="H469" i="15"/>
  <c r="I469" i="15"/>
  <c r="J469" i="15"/>
  <c r="M469" i="15"/>
  <c r="N469" i="15"/>
  <c r="O469" i="15"/>
  <c r="S469" i="15"/>
  <c r="D470" i="15"/>
  <c r="E470" i="15"/>
  <c r="F470" i="15"/>
  <c r="G470" i="15"/>
  <c r="H470" i="15"/>
  <c r="I470" i="15"/>
  <c r="J470" i="15"/>
  <c r="M470" i="15"/>
  <c r="N470" i="15"/>
  <c r="O470" i="15"/>
  <c r="S470" i="15"/>
  <c r="D471" i="15"/>
  <c r="E471" i="15"/>
  <c r="F471" i="15"/>
  <c r="G471" i="15"/>
  <c r="H471" i="15"/>
  <c r="I471" i="15"/>
  <c r="J471" i="15"/>
  <c r="M471" i="15"/>
  <c r="N471" i="15"/>
  <c r="O471" i="15"/>
  <c r="S471" i="15"/>
  <c r="D472" i="15"/>
  <c r="E472" i="15"/>
  <c r="F472" i="15"/>
  <c r="G472" i="15"/>
  <c r="H472" i="15"/>
  <c r="I472" i="15"/>
  <c r="J472" i="15"/>
  <c r="M472" i="15"/>
  <c r="N472" i="15"/>
  <c r="O472" i="15"/>
  <c r="S472" i="15"/>
  <c r="D473" i="15"/>
  <c r="E473" i="15"/>
  <c r="F473" i="15"/>
  <c r="G473" i="15"/>
  <c r="H473" i="15"/>
  <c r="I473" i="15"/>
  <c r="J473" i="15"/>
  <c r="M473" i="15"/>
  <c r="N473" i="15"/>
  <c r="O473" i="15"/>
  <c r="S473" i="15"/>
  <c r="D474" i="15"/>
  <c r="E474" i="15"/>
  <c r="F474" i="15"/>
  <c r="G474" i="15"/>
  <c r="H474" i="15"/>
  <c r="I474" i="15"/>
  <c r="J474" i="15"/>
  <c r="M474" i="15"/>
  <c r="N474" i="15"/>
  <c r="O474" i="15"/>
  <c r="S474" i="15"/>
  <c r="D475" i="15"/>
  <c r="E475" i="15"/>
  <c r="F475" i="15"/>
  <c r="G475" i="15"/>
  <c r="H475" i="15"/>
  <c r="I475" i="15"/>
  <c r="J475" i="15"/>
  <c r="M475" i="15"/>
  <c r="N475" i="15"/>
  <c r="O475" i="15"/>
  <c r="S475" i="15"/>
  <c r="D476" i="15"/>
  <c r="E476" i="15"/>
  <c r="F476" i="15"/>
  <c r="G476" i="15"/>
  <c r="H476" i="15"/>
  <c r="I476" i="15"/>
  <c r="J476" i="15"/>
  <c r="M476" i="15"/>
  <c r="N476" i="15"/>
  <c r="O476" i="15"/>
  <c r="S476" i="15"/>
  <c r="D477" i="15"/>
  <c r="E477" i="15"/>
  <c r="F477" i="15"/>
  <c r="G477" i="15"/>
  <c r="H477" i="15"/>
  <c r="I477" i="15"/>
  <c r="J477" i="15"/>
  <c r="M477" i="15"/>
  <c r="N477" i="15"/>
  <c r="O477" i="15"/>
  <c r="S477" i="15"/>
  <c r="D478" i="15"/>
  <c r="E478" i="15"/>
  <c r="F478" i="15"/>
  <c r="G478" i="15"/>
  <c r="H478" i="15"/>
  <c r="I478" i="15"/>
  <c r="J478" i="15"/>
  <c r="M478" i="15"/>
  <c r="N478" i="15"/>
  <c r="O478" i="15"/>
  <c r="S478" i="15"/>
  <c r="D479" i="15"/>
  <c r="E479" i="15"/>
  <c r="F479" i="15"/>
  <c r="G479" i="15"/>
  <c r="H479" i="15"/>
  <c r="I479" i="15"/>
  <c r="J479" i="15"/>
  <c r="M479" i="15"/>
  <c r="N479" i="15"/>
  <c r="O479" i="15"/>
  <c r="S479" i="15"/>
  <c r="D480" i="15"/>
  <c r="E480" i="15"/>
  <c r="F480" i="15"/>
  <c r="G480" i="15"/>
  <c r="H480" i="15"/>
  <c r="I480" i="15"/>
  <c r="J480" i="15"/>
  <c r="M480" i="15"/>
  <c r="N480" i="15"/>
  <c r="O480" i="15"/>
  <c r="S480" i="15"/>
  <c r="D481" i="15"/>
  <c r="E481" i="15"/>
  <c r="F481" i="15"/>
  <c r="G481" i="15"/>
  <c r="H481" i="15"/>
  <c r="I481" i="15"/>
  <c r="J481" i="15"/>
  <c r="M481" i="15"/>
  <c r="N481" i="15"/>
  <c r="O481" i="15"/>
  <c r="S481" i="15"/>
  <c r="D482" i="15"/>
  <c r="E482" i="15"/>
  <c r="F482" i="15"/>
  <c r="G482" i="15"/>
  <c r="H482" i="15"/>
  <c r="I482" i="15"/>
  <c r="J482" i="15"/>
  <c r="M482" i="15"/>
  <c r="N482" i="15"/>
  <c r="O482" i="15"/>
  <c r="S482" i="15"/>
  <c r="D483" i="15"/>
  <c r="E483" i="15"/>
  <c r="F483" i="15"/>
  <c r="G483" i="15"/>
  <c r="H483" i="15"/>
  <c r="I483" i="15"/>
  <c r="J483" i="15"/>
  <c r="M483" i="15"/>
  <c r="N483" i="15"/>
  <c r="O483" i="15"/>
  <c r="S483" i="15"/>
  <c r="D484" i="15"/>
  <c r="E484" i="15"/>
  <c r="F484" i="15"/>
  <c r="G484" i="15"/>
  <c r="H484" i="15"/>
  <c r="I484" i="15"/>
  <c r="J484" i="15"/>
  <c r="M484" i="15"/>
  <c r="N484" i="15"/>
  <c r="O484" i="15"/>
  <c r="S484" i="15"/>
  <c r="D485" i="15"/>
  <c r="E485" i="15"/>
  <c r="F485" i="15"/>
  <c r="G485" i="15"/>
  <c r="H485" i="15"/>
  <c r="I485" i="15"/>
  <c r="J485" i="15"/>
  <c r="M485" i="15"/>
  <c r="N485" i="15"/>
  <c r="O485" i="15"/>
  <c r="S485" i="15"/>
  <c r="D486" i="15"/>
  <c r="E486" i="15"/>
  <c r="F486" i="15"/>
  <c r="G486" i="15"/>
  <c r="H486" i="15"/>
  <c r="I486" i="15"/>
  <c r="J486" i="15"/>
  <c r="M486" i="15"/>
  <c r="N486" i="15"/>
  <c r="O486" i="15"/>
  <c r="S486" i="15"/>
  <c r="D487" i="15"/>
  <c r="E487" i="15"/>
  <c r="F487" i="15"/>
  <c r="G487" i="15"/>
  <c r="H487" i="15"/>
  <c r="I487" i="15"/>
  <c r="J487" i="15"/>
  <c r="M487" i="15"/>
  <c r="N487" i="15"/>
  <c r="O487" i="15"/>
  <c r="S487" i="15"/>
  <c r="D488" i="15"/>
  <c r="E488" i="15"/>
  <c r="F488" i="15"/>
  <c r="G488" i="15"/>
  <c r="H488" i="15"/>
  <c r="I488" i="15"/>
  <c r="J488" i="15"/>
  <c r="M488" i="15"/>
  <c r="N488" i="15"/>
  <c r="O488" i="15"/>
  <c r="S488" i="15"/>
  <c r="D489" i="15"/>
  <c r="E489" i="15"/>
  <c r="F489" i="15"/>
  <c r="G489" i="15"/>
  <c r="H489" i="15"/>
  <c r="I489" i="15"/>
  <c r="J489" i="15"/>
  <c r="M489" i="15"/>
  <c r="N489" i="15"/>
  <c r="O489" i="15"/>
  <c r="S489" i="15"/>
  <c r="D490" i="15"/>
  <c r="E490" i="15"/>
  <c r="F490" i="15"/>
  <c r="G490" i="15"/>
  <c r="H490" i="15"/>
  <c r="I490" i="15"/>
  <c r="J490" i="15"/>
  <c r="M490" i="15"/>
  <c r="N490" i="15"/>
  <c r="O490" i="15"/>
  <c r="S490" i="15"/>
  <c r="D491" i="15"/>
  <c r="E491" i="15"/>
  <c r="F491" i="15"/>
  <c r="G491" i="15"/>
  <c r="H491" i="15"/>
  <c r="I491" i="15"/>
  <c r="J491" i="15"/>
  <c r="M491" i="15"/>
  <c r="N491" i="15"/>
  <c r="O491" i="15"/>
  <c r="S491" i="15"/>
  <c r="D492" i="15"/>
  <c r="E492" i="15"/>
  <c r="F492" i="15"/>
  <c r="G492" i="15"/>
  <c r="H492" i="15"/>
  <c r="I492" i="15"/>
  <c r="J492" i="15"/>
  <c r="M492" i="15"/>
  <c r="N492" i="15"/>
  <c r="O492" i="15"/>
  <c r="S492" i="15"/>
  <c r="D493" i="15"/>
  <c r="E493" i="15"/>
  <c r="F493" i="15"/>
  <c r="G493" i="15"/>
  <c r="H493" i="15"/>
  <c r="I493" i="15"/>
  <c r="J493" i="15"/>
  <c r="M493" i="15"/>
  <c r="N493" i="15"/>
  <c r="O493" i="15"/>
  <c r="S493" i="15"/>
  <c r="D494" i="15"/>
  <c r="E494" i="15"/>
  <c r="F494" i="15"/>
  <c r="G494" i="15"/>
  <c r="H494" i="15"/>
  <c r="I494" i="15"/>
  <c r="J494" i="15"/>
  <c r="M494" i="15"/>
  <c r="N494" i="15"/>
  <c r="O494" i="15"/>
  <c r="S494" i="15"/>
  <c r="D495" i="15"/>
  <c r="E495" i="15"/>
  <c r="F495" i="15"/>
  <c r="G495" i="15"/>
  <c r="H495" i="15"/>
  <c r="I495" i="15"/>
  <c r="J495" i="15"/>
  <c r="M495" i="15"/>
  <c r="N495" i="15"/>
  <c r="O495" i="15"/>
  <c r="S495" i="15"/>
  <c r="D496" i="15"/>
  <c r="E496" i="15"/>
  <c r="F496" i="15"/>
  <c r="G496" i="15"/>
  <c r="H496" i="15"/>
  <c r="I496" i="15"/>
  <c r="J496" i="15"/>
  <c r="M496" i="15"/>
  <c r="N496" i="15"/>
  <c r="O496" i="15"/>
  <c r="S496" i="15"/>
  <c r="D497" i="15"/>
  <c r="E497" i="15"/>
  <c r="F497" i="15"/>
  <c r="G497" i="15"/>
  <c r="H497" i="15"/>
  <c r="I497" i="15"/>
  <c r="J497" i="15"/>
  <c r="M497" i="15"/>
  <c r="N497" i="15"/>
  <c r="O497" i="15"/>
  <c r="S497" i="15"/>
  <c r="D498" i="15"/>
  <c r="E498" i="15"/>
  <c r="F498" i="15"/>
  <c r="G498" i="15"/>
  <c r="H498" i="15"/>
  <c r="I498" i="15"/>
  <c r="J498" i="15"/>
  <c r="M498" i="15"/>
  <c r="N498" i="15"/>
  <c r="O498" i="15"/>
  <c r="S498" i="15"/>
  <c r="D499" i="15"/>
  <c r="E499" i="15"/>
  <c r="F499" i="15"/>
  <c r="G499" i="15"/>
  <c r="H499" i="15"/>
  <c r="I499" i="15"/>
  <c r="J499" i="15"/>
  <c r="M499" i="15"/>
  <c r="N499" i="15"/>
  <c r="O499" i="15"/>
  <c r="S499" i="15"/>
  <c r="D500" i="15"/>
  <c r="E500" i="15"/>
  <c r="F500" i="15"/>
  <c r="G500" i="15"/>
  <c r="H500" i="15"/>
  <c r="I500" i="15"/>
  <c r="J500" i="15"/>
  <c r="M500" i="15"/>
  <c r="N500" i="15"/>
  <c r="O500" i="15"/>
  <c r="S500" i="15"/>
  <c r="D501" i="15"/>
  <c r="E501" i="15"/>
  <c r="F501" i="15"/>
  <c r="G501" i="15"/>
  <c r="H501" i="15"/>
  <c r="I501" i="15"/>
  <c r="J501" i="15"/>
  <c r="M501" i="15"/>
  <c r="N501" i="15"/>
  <c r="O501" i="15"/>
  <c r="S501" i="15"/>
  <c r="D502" i="15"/>
  <c r="E502" i="15"/>
  <c r="F502" i="15"/>
  <c r="G502" i="15"/>
  <c r="H502" i="15"/>
  <c r="I502" i="15"/>
  <c r="J502" i="15"/>
  <c r="M502" i="15"/>
  <c r="N502" i="15"/>
  <c r="O502" i="15"/>
  <c r="S502" i="15"/>
  <c r="D503" i="15"/>
  <c r="E503" i="15"/>
  <c r="F503" i="15"/>
  <c r="G503" i="15"/>
  <c r="H503" i="15"/>
  <c r="I503" i="15"/>
  <c r="J503" i="15"/>
  <c r="M503" i="15"/>
  <c r="N503" i="15"/>
  <c r="O503" i="15"/>
  <c r="S503" i="15"/>
  <c r="D504" i="15"/>
  <c r="E504" i="15"/>
  <c r="F504" i="15"/>
  <c r="G504" i="15"/>
  <c r="H504" i="15"/>
  <c r="I504" i="15"/>
  <c r="J504" i="15"/>
  <c r="M504" i="15"/>
  <c r="N504" i="15"/>
  <c r="O504" i="15"/>
  <c r="S504" i="15"/>
  <c r="D505" i="15"/>
  <c r="E505" i="15"/>
  <c r="F505" i="15"/>
  <c r="G505" i="15"/>
  <c r="H505" i="15"/>
  <c r="I505" i="15"/>
  <c r="J505" i="15"/>
  <c r="M505" i="15"/>
  <c r="N505" i="15"/>
  <c r="O505" i="15"/>
  <c r="S505" i="15"/>
  <c r="D506" i="15"/>
  <c r="E506" i="15"/>
  <c r="F506" i="15"/>
  <c r="G506" i="15"/>
  <c r="H506" i="15"/>
  <c r="I506" i="15"/>
  <c r="J506" i="15"/>
  <c r="M506" i="15"/>
  <c r="N506" i="15"/>
  <c r="O506" i="15"/>
  <c r="S506" i="15"/>
  <c r="D507" i="15"/>
  <c r="E507" i="15"/>
  <c r="F507" i="15"/>
  <c r="G507" i="15"/>
  <c r="H507" i="15"/>
  <c r="I507" i="15"/>
  <c r="J507" i="15"/>
  <c r="M507" i="15"/>
  <c r="N507" i="15"/>
  <c r="O507" i="15"/>
  <c r="S507" i="15"/>
  <c r="D508" i="15"/>
  <c r="E508" i="15"/>
  <c r="F508" i="15"/>
  <c r="G508" i="15"/>
  <c r="H508" i="15"/>
  <c r="I508" i="15"/>
  <c r="J508" i="15"/>
  <c r="M508" i="15"/>
  <c r="N508" i="15"/>
  <c r="O508" i="15"/>
  <c r="S508" i="15"/>
  <c r="D509" i="15"/>
  <c r="E509" i="15"/>
  <c r="F509" i="15"/>
  <c r="G509" i="15"/>
  <c r="H509" i="15"/>
  <c r="I509" i="15"/>
  <c r="J509" i="15"/>
  <c r="M509" i="15"/>
  <c r="N509" i="15"/>
  <c r="O509" i="15"/>
  <c r="S509" i="15"/>
  <c r="D510" i="15"/>
  <c r="E510" i="15"/>
  <c r="F510" i="15"/>
  <c r="G510" i="15"/>
  <c r="H510" i="15"/>
  <c r="I510" i="15"/>
  <c r="J510" i="15"/>
  <c r="M510" i="15"/>
  <c r="N510" i="15"/>
  <c r="O510" i="15"/>
  <c r="S510" i="15"/>
  <c r="D511" i="15"/>
  <c r="E511" i="15"/>
  <c r="F511" i="15"/>
  <c r="G511" i="15"/>
  <c r="H511" i="15"/>
  <c r="I511" i="15"/>
  <c r="J511" i="15"/>
  <c r="M511" i="15"/>
  <c r="N511" i="15"/>
  <c r="O511" i="15"/>
  <c r="S511" i="15"/>
  <c r="D512" i="15"/>
  <c r="E512" i="15"/>
  <c r="F512" i="15"/>
  <c r="G512" i="15"/>
  <c r="H512" i="15"/>
  <c r="I512" i="15"/>
  <c r="J512" i="15"/>
  <c r="M512" i="15"/>
  <c r="N512" i="15"/>
  <c r="O512" i="15"/>
  <c r="S512" i="15"/>
  <c r="D513" i="15"/>
  <c r="E513" i="15"/>
  <c r="F513" i="15"/>
  <c r="G513" i="15"/>
  <c r="H513" i="15"/>
  <c r="I513" i="15"/>
  <c r="J513" i="15"/>
  <c r="M513" i="15"/>
  <c r="N513" i="15"/>
  <c r="O513" i="15"/>
  <c r="S513" i="15"/>
  <c r="D514" i="15"/>
  <c r="E514" i="15"/>
  <c r="F514" i="15"/>
  <c r="G514" i="15"/>
  <c r="H514" i="15"/>
  <c r="I514" i="15"/>
  <c r="J514" i="15"/>
  <c r="M514" i="15"/>
  <c r="N514" i="15"/>
  <c r="O514" i="15"/>
  <c r="S514" i="15"/>
  <c r="D515" i="15"/>
  <c r="E515" i="15"/>
  <c r="F515" i="15"/>
  <c r="G515" i="15"/>
  <c r="H515" i="15"/>
  <c r="I515" i="15"/>
  <c r="J515" i="15"/>
  <c r="M515" i="15"/>
  <c r="N515" i="15"/>
  <c r="O515" i="15"/>
  <c r="S515" i="15"/>
  <c r="D516" i="15"/>
  <c r="E516" i="15"/>
  <c r="F516" i="15"/>
  <c r="G516" i="15"/>
  <c r="H516" i="15"/>
  <c r="I516" i="15"/>
  <c r="J516" i="15"/>
  <c r="M516" i="15"/>
  <c r="N516" i="15"/>
  <c r="O516" i="15"/>
  <c r="S516" i="15"/>
  <c r="D517" i="15"/>
  <c r="E517" i="15"/>
  <c r="F517" i="15"/>
  <c r="G517" i="15"/>
  <c r="H517" i="15"/>
  <c r="I517" i="15"/>
  <c r="J517" i="15"/>
  <c r="M517" i="15"/>
  <c r="N517" i="15"/>
  <c r="O517" i="15"/>
  <c r="S517" i="15"/>
  <c r="D518" i="15"/>
  <c r="E518" i="15"/>
  <c r="F518" i="15"/>
  <c r="G518" i="15"/>
  <c r="H518" i="15"/>
  <c r="I518" i="15"/>
  <c r="J518" i="15"/>
  <c r="M518" i="15"/>
  <c r="N518" i="15"/>
  <c r="O518" i="15"/>
  <c r="S518" i="15"/>
  <c r="D519" i="15"/>
  <c r="E519" i="15"/>
  <c r="F519" i="15"/>
  <c r="G519" i="15"/>
  <c r="H519" i="15"/>
  <c r="I519" i="15"/>
  <c r="J519" i="15"/>
  <c r="M519" i="15"/>
  <c r="N519" i="15"/>
  <c r="O519" i="15"/>
  <c r="S519" i="15"/>
  <c r="D520" i="15"/>
  <c r="E520" i="15"/>
  <c r="F520" i="15"/>
  <c r="G520" i="15"/>
  <c r="H520" i="15"/>
  <c r="I520" i="15"/>
  <c r="J520" i="15"/>
  <c r="M520" i="15"/>
  <c r="N520" i="15"/>
  <c r="O520" i="15"/>
  <c r="S520" i="15"/>
  <c r="D521" i="15"/>
  <c r="E521" i="15"/>
  <c r="F521" i="15"/>
  <c r="G521" i="15"/>
  <c r="H521" i="15"/>
  <c r="I521" i="15"/>
  <c r="J521" i="15"/>
  <c r="M521" i="15"/>
  <c r="N521" i="15"/>
  <c r="O521" i="15"/>
  <c r="S521" i="15"/>
  <c r="D522" i="15"/>
  <c r="E522" i="15"/>
  <c r="F522" i="15"/>
  <c r="G522" i="15"/>
  <c r="H522" i="15"/>
  <c r="I522" i="15"/>
  <c r="J522" i="15"/>
  <c r="M522" i="15"/>
  <c r="N522" i="15"/>
  <c r="O522" i="15"/>
  <c r="S522" i="15"/>
  <c r="D523" i="15"/>
  <c r="E523" i="15"/>
  <c r="F523" i="15"/>
  <c r="G523" i="15"/>
  <c r="H523" i="15"/>
  <c r="I523" i="15"/>
  <c r="J523" i="15"/>
  <c r="M523" i="15"/>
  <c r="N523" i="15"/>
  <c r="O523" i="15"/>
  <c r="S523" i="15"/>
  <c r="D524" i="15"/>
  <c r="E524" i="15"/>
  <c r="F524" i="15"/>
  <c r="G524" i="15"/>
  <c r="H524" i="15"/>
  <c r="I524" i="15"/>
  <c r="J524" i="15"/>
  <c r="M524" i="15"/>
  <c r="N524" i="15"/>
  <c r="O524" i="15"/>
  <c r="S524" i="15"/>
  <c r="D525" i="15"/>
  <c r="E525" i="15"/>
  <c r="F525" i="15"/>
  <c r="G525" i="15"/>
  <c r="H525" i="15"/>
  <c r="I525" i="15"/>
  <c r="J525" i="15"/>
  <c r="M525" i="15"/>
  <c r="N525" i="15"/>
  <c r="O525" i="15"/>
  <c r="S525" i="15"/>
  <c r="D526" i="15"/>
  <c r="E526" i="15"/>
  <c r="F526" i="15"/>
  <c r="G526" i="15"/>
  <c r="H526" i="15"/>
  <c r="I526" i="15"/>
  <c r="J526" i="15"/>
  <c r="M526" i="15"/>
  <c r="N526" i="15"/>
  <c r="O526" i="15"/>
  <c r="S526" i="15"/>
  <c r="D527" i="15"/>
  <c r="E527" i="15"/>
  <c r="F527" i="15"/>
  <c r="G527" i="15"/>
  <c r="H527" i="15"/>
  <c r="I527" i="15"/>
  <c r="J527" i="15"/>
  <c r="M527" i="15"/>
  <c r="N527" i="15"/>
  <c r="O527" i="15"/>
  <c r="S527" i="15"/>
  <c r="D528" i="15"/>
  <c r="E528" i="15"/>
  <c r="F528" i="15"/>
  <c r="G528" i="15"/>
  <c r="H528" i="15"/>
  <c r="I528" i="15"/>
  <c r="J528" i="15"/>
  <c r="M528" i="15"/>
  <c r="N528" i="15"/>
  <c r="O528" i="15"/>
  <c r="S528" i="15"/>
  <c r="D529" i="15"/>
  <c r="E529" i="15"/>
  <c r="F529" i="15"/>
  <c r="H529" i="15"/>
  <c r="I529" i="15"/>
  <c r="J529" i="15"/>
  <c r="M529" i="15"/>
  <c r="N529" i="15"/>
  <c r="O529" i="15"/>
  <c r="S529" i="15"/>
  <c r="D530" i="15"/>
  <c r="E530" i="15"/>
  <c r="F530" i="15"/>
  <c r="G530" i="15"/>
  <c r="H530" i="15"/>
  <c r="I530" i="15"/>
  <c r="J530" i="15"/>
  <c r="M530" i="15"/>
  <c r="N530" i="15"/>
  <c r="O530" i="15"/>
  <c r="S530" i="15"/>
  <c r="D531" i="15"/>
  <c r="E531" i="15"/>
  <c r="F531" i="15"/>
  <c r="G531" i="15"/>
  <c r="H531" i="15"/>
  <c r="I531" i="15"/>
  <c r="J531" i="15"/>
  <c r="M531" i="15"/>
  <c r="N531" i="15"/>
  <c r="O531" i="15"/>
  <c r="S531" i="15"/>
  <c r="D532" i="15"/>
  <c r="E532" i="15"/>
  <c r="F532" i="15"/>
  <c r="G532" i="15"/>
  <c r="H532" i="15"/>
  <c r="I532" i="15"/>
  <c r="J532" i="15"/>
  <c r="M532" i="15"/>
  <c r="N532" i="15"/>
  <c r="O532" i="15"/>
  <c r="S532" i="15"/>
  <c r="D533" i="15"/>
  <c r="E533" i="15"/>
  <c r="F533" i="15"/>
  <c r="G533" i="15"/>
  <c r="H533" i="15"/>
  <c r="I533" i="15"/>
  <c r="J533" i="15"/>
  <c r="M533" i="15"/>
  <c r="N533" i="15"/>
  <c r="O533" i="15"/>
  <c r="S533" i="15"/>
  <c r="D534" i="15"/>
  <c r="E534" i="15"/>
  <c r="F534" i="15"/>
  <c r="G534" i="15"/>
  <c r="H534" i="15"/>
  <c r="I534" i="15"/>
  <c r="J534" i="15"/>
  <c r="M534" i="15"/>
  <c r="N534" i="15"/>
  <c r="O534" i="15"/>
  <c r="S534" i="15"/>
  <c r="D535" i="15"/>
  <c r="E535" i="15"/>
  <c r="F535" i="15"/>
  <c r="G535" i="15"/>
  <c r="H535" i="15"/>
  <c r="I535" i="15"/>
  <c r="J535" i="15"/>
  <c r="M535" i="15"/>
  <c r="N535" i="15"/>
  <c r="O535" i="15"/>
  <c r="S535" i="15"/>
  <c r="D536" i="15"/>
  <c r="E536" i="15"/>
  <c r="F536" i="15"/>
  <c r="G536" i="15"/>
  <c r="H536" i="15"/>
  <c r="I536" i="15"/>
  <c r="J536" i="15"/>
  <c r="M536" i="15"/>
  <c r="N536" i="15"/>
  <c r="O536" i="15"/>
  <c r="S536" i="15"/>
  <c r="D537" i="15"/>
  <c r="E537" i="15"/>
  <c r="F537" i="15"/>
  <c r="G537" i="15"/>
  <c r="H537" i="15"/>
  <c r="I537" i="15"/>
  <c r="J537" i="15"/>
  <c r="M537" i="15"/>
  <c r="N537" i="15"/>
  <c r="O537" i="15"/>
  <c r="S537" i="15"/>
  <c r="D538" i="15"/>
  <c r="E538" i="15"/>
  <c r="F538" i="15"/>
  <c r="G538" i="15"/>
  <c r="H538" i="15"/>
  <c r="I538" i="15"/>
  <c r="J538" i="15"/>
  <c r="M538" i="15"/>
  <c r="N538" i="15"/>
  <c r="O538" i="15"/>
  <c r="S538" i="15"/>
  <c r="D539" i="15"/>
  <c r="E539" i="15"/>
  <c r="F539" i="15"/>
  <c r="G539" i="15"/>
  <c r="H539" i="15"/>
  <c r="I539" i="15"/>
  <c r="J539" i="15"/>
  <c r="M539" i="15"/>
  <c r="N539" i="15"/>
  <c r="O539" i="15"/>
  <c r="S539" i="15"/>
  <c r="D540" i="15"/>
  <c r="E540" i="15"/>
  <c r="F540" i="15"/>
  <c r="G540" i="15"/>
  <c r="H540" i="15"/>
  <c r="I540" i="15"/>
  <c r="J540" i="15"/>
  <c r="M540" i="15"/>
  <c r="N540" i="15"/>
  <c r="O540" i="15"/>
  <c r="S540" i="15"/>
  <c r="D541" i="15"/>
  <c r="E541" i="15"/>
  <c r="F541" i="15"/>
  <c r="G541" i="15"/>
  <c r="H541" i="15"/>
  <c r="I541" i="15"/>
  <c r="J541" i="15"/>
  <c r="M541" i="15"/>
  <c r="N541" i="15"/>
  <c r="O541" i="15"/>
  <c r="S541" i="15"/>
  <c r="D542" i="15"/>
  <c r="E542" i="15"/>
  <c r="F542" i="15"/>
  <c r="G542" i="15"/>
  <c r="H542" i="15"/>
  <c r="I542" i="15"/>
  <c r="J542" i="15"/>
  <c r="M542" i="15"/>
  <c r="N542" i="15"/>
  <c r="O542" i="15"/>
  <c r="S542" i="15"/>
  <c r="D543" i="15"/>
  <c r="E543" i="15"/>
  <c r="F543" i="15"/>
  <c r="G543" i="15"/>
  <c r="H543" i="15"/>
  <c r="I543" i="15"/>
  <c r="J543" i="15"/>
  <c r="M543" i="15"/>
  <c r="N543" i="15"/>
  <c r="O543" i="15"/>
  <c r="S543" i="15"/>
  <c r="D544" i="15"/>
  <c r="E544" i="15"/>
  <c r="F544" i="15"/>
  <c r="G544" i="15"/>
  <c r="H544" i="15"/>
  <c r="I544" i="15"/>
  <c r="J544" i="15"/>
  <c r="M544" i="15"/>
  <c r="N544" i="15"/>
  <c r="O544" i="15"/>
  <c r="S544" i="15"/>
  <c r="D545" i="15"/>
  <c r="E545" i="15"/>
  <c r="F545" i="15"/>
  <c r="G545" i="15"/>
  <c r="H545" i="15"/>
  <c r="I545" i="15"/>
  <c r="J545" i="15"/>
  <c r="M545" i="15"/>
  <c r="N545" i="15"/>
  <c r="O545" i="15"/>
  <c r="S545" i="15"/>
  <c r="D546" i="15"/>
  <c r="E546" i="15"/>
  <c r="F546" i="15"/>
  <c r="G546" i="15"/>
  <c r="H546" i="15"/>
  <c r="I546" i="15"/>
  <c r="J546" i="15"/>
  <c r="M546" i="15"/>
  <c r="N546" i="15"/>
  <c r="O546" i="15"/>
  <c r="S546" i="15"/>
  <c r="D547" i="15"/>
  <c r="E547" i="15"/>
  <c r="F547" i="15"/>
  <c r="G547" i="15"/>
  <c r="H547" i="15"/>
  <c r="I547" i="15"/>
  <c r="J547" i="15"/>
  <c r="M547" i="15"/>
  <c r="N547" i="15"/>
  <c r="O547" i="15"/>
  <c r="S547" i="15"/>
  <c r="D548" i="15"/>
  <c r="E548" i="15"/>
  <c r="F548" i="15"/>
  <c r="G548" i="15"/>
  <c r="H548" i="15"/>
  <c r="I548" i="15"/>
  <c r="J548" i="15"/>
  <c r="M548" i="15"/>
  <c r="N548" i="15"/>
  <c r="O548" i="15"/>
  <c r="S548" i="15"/>
  <c r="D549" i="15"/>
  <c r="E549" i="15"/>
  <c r="F549" i="15"/>
  <c r="G549" i="15"/>
  <c r="H549" i="15"/>
  <c r="I549" i="15"/>
  <c r="J549" i="15"/>
  <c r="M549" i="15"/>
  <c r="N549" i="15"/>
  <c r="O549" i="15"/>
  <c r="S549" i="15"/>
  <c r="D550" i="15"/>
  <c r="E550" i="15"/>
  <c r="F550" i="15"/>
  <c r="G550" i="15"/>
  <c r="H550" i="15"/>
  <c r="I550" i="15"/>
  <c r="J550" i="15"/>
  <c r="M550" i="15"/>
  <c r="N550" i="15"/>
  <c r="O550" i="15"/>
  <c r="S550" i="15"/>
  <c r="D551" i="15"/>
  <c r="E551" i="15"/>
  <c r="F551" i="15"/>
  <c r="G551" i="15"/>
  <c r="H551" i="15"/>
  <c r="I551" i="15"/>
  <c r="J551" i="15"/>
  <c r="M551" i="15"/>
  <c r="N551" i="15"/>
  <c r="O551" i="15"/>
  <c r="S551" i="15"/>
  <c r="D552" i="15"/>
  <c r="E552" i="15"/>
  <c r="F552" i="15"/>
  <c r="G552" i="15"/>
  <c r="H552" i="15"/>
  <c r="I552" i="15"/>
  <c r="J552" i="15"/>
  <c r="M552" i="15"/>
  <c r="N552" i="15"/>
  <c r="O552" i="15"/>
  <c r="S552" i="15"/>
  <c r="D553" i="15"/>
  <c r="E553" i="15"/>
  <c r="F553" i="15"/>
  <c r="G553" i="15"/>
  <c r="H553" i="15"/>
  <c r="I553" i="15"/>
  <c r="J553" i="15"/>
  <c r="M553" i="15"/>
  <c r="N553" i="15"/>
  <c r="O553" i="15"/>
  <c r="S553" i="15"/>
  <c r="D554" i="15"/>
  <c r="E554" i="15"/>
  <c r="F554" i="15"/>
  <c r="G554" i="15"/>
  <c r="H554" i="15"/>
  <c r="I554" i="15"/>
  <c r="J554" i="15"/>
  <c r="M554" i="15"/>
  <c r="N554" i="15"/>
  <c r="O554" i="15"/>
  <c r="S554" i="15"/>
  <c r="D555" i="15"/>
  <c r="E555" i="15"/>
  <c r="F555" i="15"/>
  <c r="G555" i="15"/>
  <c r="H555" i="15"/>
  <c r="I555" i="15"/>
  <c r="J555" i="15"/>
  <c r="M555" i="15"/>
  <c r="N555" i="15"/>
  <c r="O555" i="15"/>
  <c r="S555" i="15"/>
  <c r="D556" i="15"/>
  <c r="E556" i="15"/>
  <c r="F556" i="15"/>
  <c r="G556" i="15"/>
  <c r="H556" i="15"/>
  <c r="I556" i="15"/>
  <c r="J556" i="15"/>
  <c r="M556" i="15"/>
  <c r="N556" i="15"/>
  <c r="O556" i="15"/>
  <c r="S556" i="15"/>
  <c r="D557" i="15"/>
  <c r="E557" i="15"/>
  <c r="F557" i="15"/>
  <c r="G557" i="15"/>
  <c r="H557" i="15"/>
  <c r="I557" i="15"/>
  <c r="J557" i="15"/>
  <c r="M557" i="15"/>
  <c r="N557" i="15"/>
  <c r="O557" i="15"/>
  <c r="S557" i="15"/>
  <c r="D558" i="15"/>
  <c r="E558" i="15"/>
  <c r="F558" i="15"/>
  <c r="G558" i="15"/>
  <c r="H558" i="15"/>
  <c r="I558" i="15"/>
  <c r="J558" i="15"/>
  <c r="M558" i="15"/>
  <c r="N558" i="15"/>
  <c r="O558" i="15"/>
  <c r="S558" i="15"/>
  <c r="D559" i="15"/>
  <c r="E559" i="15"/>
  <c r="F559" i="15"/>
  <c r="G559" i="15"/>
  <c r="H559" i="15"/>
  <c r="I559" i="15"/>
  <c r="J559" i="15"/>
  <c r="M559" i="15"/>
  <c r="N559" i="15"/>
  <c r="O559" i="15"/>
  <c r="S559" i="15"/>
  <c r="D560" i="15"/>
  <c r="E560" i="15"/>
  <c r="F560" i="15"/>
  <c r="G560" i="15"/>
  <c r="H560" i="15"/>
  <c r="I560" i="15"/>
  <c r="J560" i="15"/>
  <c r="M560" i="15"/>
  <c r="N560" i="15"/>
  <c r="O560" i="15"/>
  <c r="S560" i="15"/>
  <c r="D561" i="15"/>
  <c r="E561" i="15"/>
  <c r="F561" i="15"/>
  <c r="G561" i="15"/>
  <c r="H561" i="15"/>
  <c r="I561" i="15"/>
  <c r="J561" i="15"/>
  <c r="M561" i="15"/>
  <c r="N561" i="15"/>
  <c r="O561" i="15"/>
  <c r="S561" i="15"/>
  <c r="D562" i="15"/>
  <c r="E562" i="15"/>
  <c r="F562" i="15"/>
  <c r="G562" i="15"/>
  <c r="H562" i="15"/>
  <c r="I562" i="15"/>
  <c r="J562" i="15"/>
  <c r="M562" i="15"/>
  <c r="N562" i="15"/>
  <c r="O562" i="15"/>
  <c r="S562" i="15"/>
  <c r="D563" i="15"/>
  <c r="E563" i="15"/>
  <c r="F563" i="15"/>
  <c r="G563" i="15"/>
  <c r="H563" i="15"/>
  <c r="I563" i="15"/>
  <c r="J563" i="15"/>
  <c r="M563" i="15"/>
  <c r="N563" i="15"/>
  <c r="O563" i="15"/>
  <c r="S563" i="15"/>
  <c r="D564" i="15"/>
  <c r="E564" i="15"/>
  <c r="F564" i="15"/>
  <c r="G564" i="15"/>
  <c r="H564" i="15"/>
  <c r="I564" i="15"/>
  <c r="J564" i="15"/>
  <c r="M564" i="15"/>
  <c r="N564" i="15"/>
  <c r="O564" i="15"/>
  <c r="S564" i="15"/>
  <c r="D565" i="15"/>
  <c r="E565" i="15"/>
  <c r="F565" i="15"/>
  <c r="G565" i="15"/>
  <c r="H565" i="15"/>
  <c r="I565" i="15"/>
  <c r="J565" i="15"/>
  <c r="M565" i="15"/>
  <c r="N565" i="15"/>
  <c r="O565" i="15"/>
  <c r="S565" i="15"/>
  <c r="D566" i="15"/>
  <c r="E566" i="15"/>
  <c r="F566" i="15"/>
  <c r="G566" i="15"/>
  <c r="H566" i="15"/>
  <c r="I566" i="15"/>
  <c r="J566" i="15"/>
  <c r="M566" i="15"/>
  <c r="N566" i="15"/>
  <c r="O566" i="15"/>
  <c r="S566" i="15"/>
  <c r="D567" i="15"/>
  <c r="E567" i="15"/>
  <c r="F567" i="15"/>
  <c r="G567" i="15"/>
  <c r="H567" i="15"/>
  <c r="I567" i="15"/>
  <c r="J567" i="15"/>
  <c r="M567" i="15"/>
  <c r="N567" i="15"/>
  <c r="O567" i="15"/>
  <c r="S567" i="15"/>
  <c r="D568" i="15"/>
  <c r="E568" i="15"/>
  <c r="F568" i="15"/>
  <c r="G568" i="15"/>
  <c r="H568" i="15"/>
  <c r="I568" i="15"/>
  <c r="J568" i="15"/>
  <c r="M568" i="15"/>
  <c r="N568" i="15"/>
  <c r="O568" i="15"/>
  <c r="S568" i="15"/>
  <c r="D569" i="15"/>
  <c r="E569" i="15"/>
  <c r="F569" i="15"/>
  <c r="G569" i="15"/>
  <c r="H569" i="15"/>
  <c r="I569" i="15"/>
  <c r="J569" i="15"/>
  <c r="M569" i="15"/>
  <c r="N569" i="15"/>
  <c r="O569" i="15"/>
  <c r="S569" i="15"/>
  <c r="D570" i="15"/>
  <c r="E570" i="15"/>
  <c r="F570" i="15"/>
  <c r="G570" i="15"/>
  <c r="H570" i="15"/>
  <c r="I570" i="15"/>
  <c r="J570" i="15"/>
  <c r="M570" i="15"/>
  <c r="N570" i="15"/>
  <c r="O570" i="15"/>
  <c r="S570" i="15"/>
  <c r="D571" i="15"/>
  <c r="E571" i="15"/>
  <c r="F571" i="15"/>
  <c r="G571" i="15"/>
  <c r="H571" i="15"/>
  <c r="I571" i="15"/>
  <c r="J571" i="15"/>
  <c r="M571" i="15"/>
  <c r="N571" i="15"/>
  <c r="O571" i="15"/>
  <c r="S571" i="15"/>
  <c r="D572" i="15"/>
  <c r="E572" i="15"/>
  <c r="F572" i="15"/>
  <c r="G572" i="15"/>
  <c r="H572" i="15"/>
  <c r="I572" i="15"/>
  <c r="J572" i="15"/>
  <c r="M572" i="15"/>
  <c r="N572" i="15"/>
  <c r="O572" i="15"/>
  <c r="S572" i="15"/>
  <c r="D573" i="15"/>
  <c r="E573" i="15"/>
  <c r="F573" i="15"/>
  <c r="G573" i="15"/>
  <c r="H573" i="15"/>
  <c r="I573" i="15"/>
  <c r="J573" i="15"/>
  <c r="M573" i="15"/>
  <c r="N573" i="15"/>
  <c r="O573" i="15"/>
  <c r="S573" i="15"/>
  <c r="D574" i="15"/>
  <c r="E574" i="15"/>
  <c r="F574" i="15"/>
  <c r="G574" i="15"/>
  <c r="H574" i="15"/>
  <c r="I574" i="15"/>
  <c r="J574" i="15"/>
  <c r="M574" i="15"/>
  <c r="N574" i="15"/>
  <c r="O574" i="15"/>
  <c r="S574" i="15"/>
  <c r="D575" i="15"/>
  <c r="E575" i="15"/>
  <c r="F575" i="15"/>
  <c r="G575" i="15"/>
  <c r="H575" i="15"/>
  <c r="I575" i="15"/>
  <c r="J575" i="15"/>
  <c r="M575" i="15"/>
  <c r="N575" i="15"/>
  <c r="O575" i="15"/>
  <c r="S575" i="15"/>
  <c r="D576" i="15"/>
  <c r="E576" i="15"/>
  <c r="F576" i="15"/>
  <c r="G576" i="15"/>
  <c r="H576" i="15"/>
  <c r="I576" i="15"/>
  <c r="J576" i="15"/>
  <c r="M576" i="15"/>
  <c r="N576" i="15"/>
  <c r="O576" i="15"/>
  <c r="S576" i="15"/>
  <c r="D577" i="15"/>
  <c r="E577" i="15"/>
  <c r="F577" i="15"/>
  <c r="G577" i="15"/>
  <c r="H577" i="15"/>
  <c r="I577" i="15"/>
  <c r="J577" i="15"/>
  <c r="M577" i="15"/>
  <c r="N577" i="15"/>
  <c r="O577" i="15"/>
  <c r="S577" i="15"/>
  <c r="D578" i="15"/>
  <c r="E578" i="15"/>
  <c r="F578" i="15"/>
  <c r="G578" i="15"/>
  <c r="H578" i="15"/>
  <c r="I578" i="15"/>
  <c r="J578" i="15"/>
  <c r="M578" i="15"/>
  <c r="N578" i="15"/>
  <c r="O578" i="15"/>
  <c r="S578" i="15"/>
  <c r="D579" i="15"/>
  <c r="E579" i="15"/>
  <c r="F579" i="15"/>
  <c r="G579" i="15"/>
  <c r="H579" i="15"/>
  <c r="I579" i="15"/>
  <c r="J579" i="15"/>
  <c r="M579" i="15"/>
  <c r="N579" i="15"/>
  <c r="O579" i="15"/>
  <c r="S579" i="15"/>
  <c r="D580" i="15"/>
  <c r="E580" i="15"/>
  <c r="F580" i="15"/>
  <c r="G580" i="15"/>
  <c r="H580" i="15"/>
  <c r="I580" i="15"/>
  <c r="J580" i="15"/>
  <c r="M580" i="15"/>
  <c r="N580" i="15"/>
  <c r="O580" i="15"/>
  <c r="S580" i="15"/>
  <c r="D581" i="15"/>
  <c r="E581" i="15"/>
  <c r="F581" i="15"/>
  <c r="G581" i="15"/>
  <c r="H581" i="15"/>
  <c r="I581" i="15"/>
  <c r="J581" i="15"/>
  <c r="M581" i="15"/>
  <c r="N581" i="15"/>
  <c r="O581" i="15"/>
  <c r="S581" i="15"/>
  <c r="D582" i="15"/>
  <c r="E582" i="15"/>
  <c r="F582" i="15"/>
  <c r="G582" i="15"/>
  <c r="H582" i="15"/>
  <c r="I582" i="15"/>
  <c r="J582" i="15"/>
  <c r="M582" i="15"/>
  <c r="N582" i="15"/>
  <c r="O582" i="15"/>
  <c r="S582" i="15"/>
  <c r="D583" i="15"/>
  <c r="E583" i="15"/>
  <c r="F583" i="15"/>
  <c r="G583" i="15"/>
  <c r="H583" i="15"/>
  <c r="I583" i="15"/>
  <c r="J583" i="15"/>
  <c r="M583" i="15"/>
  <c r="N583" i="15"/>
  <c r="O583" i="15"/>
  <c r="S583" i="15"/>
  <c r="D584" i="15"/>
  <c r="E584" i="15"/>
  <c r="F584" i="15"/>
  <c r="G584" i="15"/>
  <c r="H584" i="15"/>
  <c r="I584" i="15"/>
  <c r="J584" i="15"/>
  <c r="M584" i="15"/>
  <c r="N584" i="15"/>
  <c r="O584" i="15"/>
  <c r="S584" i="15"/>
  <c r="D585" i="15"/>
  <c r="E585" i="15"/>
  <c r="F585" i="15"/>
  <c r="G585" i="15"/>
  <c r="H585" i="15"/>
  <c r="I585" i="15"/>
  <c r="J585" i="15"/>
  <c r="M585" i="15"/>
  <c r="N585" i="15"/>
  <c r="O585" i="15"/>
  <c r="S585" i="15"/>
  <c r="D586" i="15"/>
  <c r="E586" i="15"/>
  <c r="F586" i="15"/>
  <c r="G586" i="15"/>
  <c r="H586" i="15"/>
  <c r="I586" i="15"/>
  <c r="J586" i="15"/>
  <c r="M586" i="15"/>
  <c r="N586" i="15"/>
  <c r="O586" i="15"/>
  <c r="S586" i="15"/>
  <c r="D587" i="15"/>
  <c r="E587" i="15"/>
  <c r="F587" i="15"/>
  <c r="G587" i="15"/>
  <c r="H587" i="15"/>
  <c r="I587" i="15"/>
  <c r="J587" i="15"/>
  <c r="M587" i="15"/>
  <c r="N587" i="15"/>
  <c r="O587" i="15"/>
  <c r="S587" i="15"/>
  <c r="D588" i="15"/>
  <c r="E588" i="15"/>
  <c r="F588" i="15"/>
  <c r="G588" i="15"/>
  <c r="H588" i="15"/>
  <c r="I588" i="15"/>
  <c r="J588" i="15"/>
  <c r="M588" i="15"/>
  <c r="N588" i="15"/>
  <c r="O588" i="15"/>
  <c r="S588" i="15"/>
  <c r="D589" i="15"/>
  <c r="E589" i="15"/>
  <c r="F589" i="15"/>
  <c r="G589" i="15"/>
  <c r="H589" i="15"/>
  <c r="I589" i="15"/>
  <c r="J589" i="15"/>
  <c r="M589" i="15"/>
  <c r="N589" i="15"/>
  <c r="O589" i="15"/>
  <c r="S589" i="15"/>
  <c r="D590" i="15"/>
  <c r="E590" i="15"/>
  <c r="F590" i="15"/>
  <c r="G590" i="15"/>
  <c r="H590" i="15"/>
  <c r="I590" i="15"/>
  <c r="J590" i="15"/>
  <c r="M590" i="15"/>
  <c r="N590" i="15"/>
  <c r="O590" i="15"/>
  <c r="S590" i="15"/>
  <c r="D591" i="15"/>
  <c r="E591" i="15"/>
  <c r="F591" i="15"/>
  <c r="G591" i="15"/>
  <c r="H591" i="15"/>
  <c r="I591" i="15"/>
  <c r="J591" i="15"/>
  <c r="M591" i="15"/>
  <c r="N591" i="15"/>
  <c r="O591" i="15"/>
  <c r="S591" i="15"/>
  <c r="D592" i="15"/>
  <c r="E592" i="15"/>
  <c r="F592" i="15"/>
  <c r="G592" i="15"/>
  <c r="H592" i="15"/>
  <c r="I592" i="15"/>
  <c r="J592" i="15"/>
  <c r="M592" i="15"/>
  <c r="N592" i="15"/>
  <c r="O592" i="15"/>
  <c r="S592" i="15"/>
  <c r="D593" i="15"/>
  <c r="E593" i="15"/>
  <c r="F593" i="15"/>
  <c r="G593" i="15"/>
  <c r="H593" i="15"/>
  <c r="I593" i="15"/>
  <c r="J593" i="15"/>
  <c r="M593" i="15"/>
  <c r="N593" i="15"/>
  <c r="O593" i="15"/>
  <c r="S593" i="15"/>
  <c r="D594" i="15"/>
  <c r="E594" i="15"/>
  <c r="F594" i="15"/>
  <c r="G594" i="15"/>
  <c r="H594" i="15"/>
  <c r="I594" i="15"/>
  <c r="J594" i="15"/>
  <c r="M594" i="15"/>
  <c r="N594" i="15"/>
  <c r="O594" i="15"/>
  <c r="S594" i="15"/>
  <c r="D595" i="15"/>
  <c r="E595" i="15"/>
  <c r="F595" i="15"/>
  <c r="G595" i="15"/>
  <c r="H595" i="15"/>
  <c r="I595" i="15"/>
  <c r="J595" i="15"/>
  <c r="M595" i="15"/>
  <c r="N595" i="15"/>
  <c r="O595" i="15"/>
  <c r="S595" i="15"/>
  <c r="D596" i="15"/>
  <c r="E596" i="15"/>
  <c r="F596" i="15"/>
  <c r="G596" i="15"/>
  <c r="H596" i="15"/>
  <c r="I596" i="15"/>
  <c r="J596" i="15"/>
  <c r="M596" i="15"/>
  <c r="N596" i="15"/>
  <c r="O596" i="15"/>
  <c r="S596" i="15"/>
  <c r="D597" i="15"/>
  <c r="E597" i="15"/>
  <c r="F597" i="15"/>
  <c r="H597" i="15"/>
  <c r="I597" i="15"/>
  <c r="J597" i="15"/>
  <c r="M597" i="15"/>
  <c r="N597" i="15"/>
  <c r="O597" i="15"/>
  <c r="S597" i="15"/>
  <c r="D598" i="15"/>
  <c r="E598" i="15"/>
  <c r="F598" i="15"/>
  <c r="G598" i="15"/>
  <c r="H598" i="15"/>
  <c r="I598" i="15"/>
  <c r="J598" i="15"/>
  <c r="M598" i="15"/>
  <c r="N598" i="15"/>
  <c r="O598" i="15"/>
  <c r="S598" i="15"/>
  <c r="D599" i="15"/>
  <c r="E599" i="15"/>
  <c r="F599" i="15"/>
  <c r="G599" i="15"/>
  <c r="H599" i="15"/>
  <c r="I599" i="15"/>
  <c r="J599" i="15"/>
  <c r="M599" i="15"/>
  <c r="N599" i="15"/>
  <c r="O599" i="15"/>
  <c r="S599" i="15"/>
  <c r="D600" i="15"/>
  <c r="E600" i="15"/>
  <c r="F600" i="15"/>
  <c r="G600" i="15"/>
  <c r="H600" i="15"/>
  <c r="I600" i="15"/>
  <c r="J600" i="15"/>
  <c r="M600" i="15"/>
  <c r="N600" i="15"/>
  <c r="O600" i="15"/>
  <c r="S600" i="15"/>
  <c r="D601" i="15"/>
  <c r="E601" i="15"/>
  <c r="F601" i="15"/>
  <c r="G601" i="15"/>
  <c r="H601" i="15"/>
  <c r="I601" i="15"/>
  <c r="J601" i="15"/>
  <c r="M601" i="15"/>
  <c r="N601" i="15"/>
  <c r="O601" i="15"/>
  <c r="S601" i="15"/>
  <c r="D602" i="15"/>
  <c r="E602" i="15"/>
  <c r="F602" i="15"/>
  <c r="G602" i="15"/>
  <c r="H602" i="15"/>
  <c r="I602" i="15"/>
  <c r="J602" i="15"/>
  <c r="M602" i="15"/>
  <c r="N602" i="15"/>
  <c r="O602" i="15"/>
  <c r="S602" i="15"/>
  <c r="D603" i="15"/>
  <c r="E603" i="15"/>
  <c r="F603" i="15"/>
  <c r="G603" i="15"/>
  <c r="H603" i="15"/>
  <c r="I603" i="15"/>
  <c r="J603" i="15"/>
  <c r="M603" i="15"/>
  <c r="N603" i="15"/>
  <c r="O603" i="15"/>
  <c r="S603" i="15"/>
  <c r="D604" i="15"/>
  <c r="E604" i="15"/>
  <c r="F604" i="15"/>
  <c r="G604" i="15"/>
  <c r="H604" i="15"/>
  <c r="I604" i="15"/>
  <c r="J604" i="15"/>
  <c r="M604" i="15"/>
  <c r="N604" i="15"/>
  <c r="O604" i="15"/>
  <c r="S604" i="15"/>
  <c r="D605" i="15"/>
  <c r="E605" i="15"/>
  <c r="F605" i="15"/>
  <c r="G605" i="15"/>
  <c r="H605" i="15"/>
  <c r="I605" i="15"/>
  <c r="J605" i="15"/>
  <c r="M605" i="15"/>
  <c r="N605" i="15"/>
  <c r="O605" i="15"/>
  <c r="S605" i="15"/>
  <c r="D606" i="15"/>
  <c r="E606" i="15"/>
  <c r="F606" i="15"/>
  <c r="G606" i="15"/>
  <c r="H606" i="15"/>
  <c r="I606" i="15"/>
  <c r="J606" i="15"/>
  <c r="M606" i="15"/>
  <c r="N606" i="15"/>
  <c r="O606" i="15"/>
  <c r="S606" i="15"/>
  <c r="D607" i="15"/>
  <c r="E607" i="15"/>
  <c r="F607" i="15"/>
  <c r="G607" i="15"/>
  <c r="H607" i="15"/>
  <c r="I607" i="15"/>
  <c r="J607" i="15"/>
  <c r="M607" i="15"/>
  <c r="N607" i="15"/>
  <c r="O607" i="15"/>
  <c r="S607" i="15"/>
  <c r="D608" i="15"/>
  <c r="E608" i="15"/>
  <c r="F608" i="15"/>
  <c r="G608" i="15"/>
  <c r="H608" i="15"/>
  <c r="I608" i="15"/>
  <c r="J608" i="15"/>
  <c r="M608" i="15"/>
  <c r="N608" i="15"/>
  <c r="O608" i="15"/>
  <c r="S608" i="15"/>
  <c r="D609" i="15"/>
  <c r="E609" i="15"/>
  <c r="F609" i="15"/>
  <c r="G609" i="15"/>
  <c r="H609" i="15"/>
  <c r="I609" i="15"/>
  <c r="J609" i="15"/>
  <c r="M609" i="15"/>
  <c r="N609" i="15"/>
  <c r="O609" i="15"/>
  <c r="S609" i="15"/>
  <c r="D610" i="15"/>
  <c r="E610" i="15"/>
  <c r="F610" i="15"/>
  <c r="G610" i="15"/>
  <c r="H610" i="15"/>
  <c r="I610" i="15"/>
  <c r="J610" i="15"/>
  <c r="M610" i="15"/>
  <c r="N610" i="15"/>
  <c r="O610" i="15"/>
  <c r="S610" i="15"/>
  <c r="D611" i="15"/>
  <c r="E611" i="15"/>
  <c r="F611" i="15"/>
  <c r="G611" i="15"/>
  <c r="H611" i="15"/>
  <c r="I611" i="15"/>
  <c r="J611" i="15"/>
  <c r="M611" i="15"/>
  <c r="N611" i="15"/>
  <c r="O611" i="15"/>
  <c r="S611" i="15"/>
  <c r="D612" i="15"/>
  <c r="E612" i="15"/>
  <c r="F612" i="15"/>
  <c r="G612" i="15"/>
  <c r="H612" i="15"/>
  <c r="I612" i="15"/>
  <c r="J612" i="15"/>
  <c r="M612" i="15"/>
  <c r="N612" i="15"/>
  <c r="O612" i="15"/>
  <c r="S612" i="15"/>
  <c r="D613" i="15"/>
  <c r="E613" i="15"/>
  <c r="F613" i="15"/>
  <c r="G613" i="15"/>
  <c r="H613" i="15"/>
  <c r="I613" i="15"/>
  <c r="J613" i="15"/>
  <c r="M613" i="15"/>
  <c r="N613" i="15"/>
  <c r="O613" i="15"/>
  <c r="S613" i="15"/>
  <c r="D614" i="15"/>
  <c r="E614" i="15"/>
  <c r="F614" i="15"/>
  <c r="G614" i="15"/>
  <c r="H614" i="15"/>
  <c r="I614" i="15"/>
  <c r="J614" i="15"/>
  <c r="M614" i="15"/>
  <c r="N614" i="15"/>
  <c r="O614" i="15"/>
  <c r="S614" i="15"/>
  <c r="D615" i="15"/>
  <c r="E615" i="15"/>
  <c r="F615" i="15"/>
  <c r="G615" i="15"/>
  <c r="H615" i="15"/>
  <c r="I615" i="15"/>
  <c r="J615" i="15"/>
  <c r="M615" i="15"/>
  <c r="N615" i="15"/>
  <c r="O615" i="15"/>
  <c r="S615" i="15"/>
  <c r="D616" i="15"/>
  <c r="E616" i="15"/>
  <c r="F616" i="15"/>
  <c r="G616" i="15"/>
  <c r="H616" i="15"/>
  <c r="I616" i="15"/>
  <c r="J616" i="15"/>
  <c r="M616" i="15"/>
  <c r="N616" i="15"/>
  <c r="O616" i="15"/>
  <c r="S616" i="15"/>
  <c r="D617" i="15"/>
  <c r="E617" i="15"/>
  <c r="F617" i="15"/>
  <c r="G617" i="15"/>
  <c r="H617" i="15"/>
  <c r="I617" i="15"/>
  <c r="J617" i="15"/>
  <c r="M617" i="15"/>
  <c r="N617" i="15"/>
  <c r="O617" i="15"/>
  <c r="S617" i="15"/>
  <c r="D618" i="15"/>
  <c r="E618" i="15"/>
  <c r="F618" i="15"/>
  <c r="G618" i="15"/>
  <c r="H618" i="15"/>
  <c r="I618" i="15"/>
  <c r="J618" i="15"/>
  <c r="M618" i="15"/>
  <c r="N618" i="15"/>
  <c r="O618" i="15"/>
  <c r="S618" i="15"/>
  <c r="D619" i="15"/>
  <c r="E619" i="15"/>
  <c r="F619" i="15"/>
  <c r="G619" i="15"/>
  <c r="H619" i="15"/>
  <c r="I619" i="15"/>
  <c r="M619" i="15"/>
  <c r="N619" i="15"/>
  <c r="O619" i="15"/>
  <c r="S619" i="15"/>
  <c r="D620" i="15"/>
  <c r="E620" i="15"/>
  <c r="F620" i="15"/>
  <c r="G620" i="15"/>
  <c r="H620" i="15"/>
  <c r="I620" i="15"/>
  <c r="J620" i="15"/>
  <c r="M620" i="15"/>
  <c r="N620" i="15"/>
  <c r="O620" i="15"/>
  <c r="S620" i="15"/>
  <c r="D621" i="15"/>
  <c r="E621" i="15"/>
  <c r="F621" i="15"/>
  <c r="G621" i="15"/>
  <c r="H621" i="15"/>
  <c r="I621" i="15"/>
  <c r="J621" i="15"/>
  <c r="M621" i="15"/>
  <c r="N621" i="15"/>
  <c r="O621" i="15"/>
  <c r="S621" i="15"/>
  <c r="D622" i="15"/>
  <c r="E622" i="15"/>
  <c r="F622" i="15"/>
  <c r="G622" i="15"/>
  <c r="H622" i="15"/>
  <c r="I622" i="15"/>
  <c r="J622" i="15"/>
  <c r="M622" i="15"/>
  <c r="N622" i="15"/>
  <c r="O622" i="15"/>
  <c r="S622" i="15"/>
  <c r="D623" i="15"/>
  <c r="E623" i="15"/>
  <c r="F623" i="15"/>
  <c r="G623" i="15"/>
  <c r="H623" i="15"/>
  <c r="I623" i="15"/>
  <c r="J623" i="15"/>
  <c r="M623" i="15"/>
  <c r="N623" i="15"/>
  <c r="O623" i="15"/>
  <c r="S623" i="15"/>
  <c r="D624" i="15"/>
  <c r="E624" i="15"/>
  <c r="F624" i="15"/>
  <c r="G624" i="15"/>
  <c r="H624" i="15"/>
  <c r="I624" i="15"/>
  <c r="J624" i="15"/>
  <c r="M624" i="15"/>
  <c r="N624" i="15"/>
  <c r="O624" i="15"/>
  <c r="S624" i="15"/>
  <c r="D625" i="15"/>
  <c r="E625" i="15"/>
  <c r="F625" i="15"/>
  <c r="G625" i="15"/>
  <c r="H625" i="15"/>
  <c r="I625" i="15"/>
  <c r="J625" i="15"/>
  <c r="M625" i="15"/>
  <c r="N625" i="15"/>
  <c r="O625" i="15"/>
  <c r="S625" i="15"/>
  <c r="D626" i="15"/>
  <c r="E626" i="15"/>
  <c r="F626" i="15"/>
  <c r="G626" i="15"/>
  <c r="H626" i="15"/>
  <c r="I626" i="15"/>
  <c r="J626" i="15"/>
  <c r="M626" i="15"/>
  <c r="N626" i="15"/>
  <c r="O626" i="15"/>
  <c r="S626" i="15"/>
  <c r="D627" i="15"/>
  <c r="E627" i="15"/>
  <c r="F627" i="15"/>
  <c r="G627" i="15"/>
  <c r="H627" i="15"/>
  <c r="I627" i="15"/>
  <c r="J627" i="15"/>
  <c r="M627" i="15"/>
  <c r="N627" i="15"/>
  <c r="O627" i="15"/>
  <c r="S627" i="15"/>
  <c r="D628" i="15"/>
  <c r="E628" i="15"/>
  <c r="F628" i="15"/>
  <c r="G628" i="15"/>
  <c r="H628" i="15"/>
  <c r="I628" i="15"/>
  <c r="J628" i="15"/>
  <c r="M628" i="15"/>
  <c r="N628" i="15"/>
  <c r="O628" i="15"/>
  <c r="S628" i="15"/>
  <c r="D629" i="15"/>
  <c r="E629" i="15"/>
  <c r="G629" i="15"/>
  <c r="H629" i="15"/>
  <c r="I629" i="15"/>
  <c r="J629" i="15"/>
  <c r="M629" i="15"/>
  <c r="N629" i="15"/>
  <c r="O629" i="15"/>
  <c r="S629" i="15"/>
  <c r="D630" i="15"/>
  <c r="E630" i="15"/>
  <c r="F630" i="15"/>
  <c r="G630" i="15"/>
  <c r="H630" i="15"/>
  <c r="I630" i="15"/>
  <c r="J630" i="15"/>
  <c r="M630" i="15"/>
  <c r="N630" i="15"/>
  <c r="O630" i="15"/>
  <c r="S630" i="15"/>
  <c r="D631" i="15"/>
  <c r="E631" i="15"/>
  <c r="F631" i="15"/>
  <c r="G631" i="15"/>
  <c r="H631" i="15"/>
  <c r="I631" i="15"/>
  <c r="J631" i="15"/>
  <c r="M631" i="15"/>
  <c r="N631" i="15"/>
  <c r="O631" i="15"/>
  <c r="S631" i="15"/>
  <c r="D632" i="15"/>
  <c r="E632" i="15"/>
  <c r="F632" i="15"/>
  <c r="G632" i="15"/>
  <c r="H632" i="15"/>
  <c r="I632" i="15"/>
  <c r="J632" i="15"/>
  <c r="M632" i="15"/>
  <c r="N632" i="15"/>
  <c r="O632" i="15"/>
  <c r="S632" i="15"/>
  <c r="D633" i="15"/>
  <c r="E633" i="15"/>
  <c r="F633" i="15"/>
  <c r="G633" i="15"/>
  <c r="H633" i="15"/>
  <c r="I633" i="15"/>
  <c r="J633" i="15"/>
  <c r="M633" i="15"/>
  <c r="N633" i="15"/>
  <c r="O633" i="15"/>
  <c r="S633" i="15"/>
  <c r="D634" i="15"/>
  <c r="E634" i="15"/>
  <c r="F634" i="15"/>
  <c r="G634" i="15"/>
  <c r="H634" i="15"/>
  <c r="I634" i="15"/>
  <c r="J634" i="15"/>
  <c r="M634" i="15"/>
  <c r="N634" i="15"/>
  <c r="O634" i="15"/>
  <c r="S634" i="15"/>
  <c r="D635" i="15"/>
  <c r="E635" i="15"/>
  <c r="F635" i="15"/>
  <c r="G635" i="15"/>
  <c r="H635" i="15"/>
  <c r="I635" i="15"/>
  <c r="J635" i="15"/>
  <c r="M635" i="15"/>
  <c r="N635" i="15"/>
  <c r="O635" i="15"/>
  <c r="S635" i="15"/>
  <c r="D636" i="15"/>
  <c r="E636" i="15"/>
  <c r="F636" i="15"/>
  <c r="G636" i="15"/>
  <c r="H636" i="15"/>
  <c r="I636" i="15"/>
  <c r="J636" i="15"/>
  <c r="M636" i="15"/>
  <c r="N636" i="15"/>
  <c r="O636" i="15"/>
  <c r="S636" i="15"/>
  <c r="D637" i="15"/>
  <c r="E637" i="15"/>
  <c r="F637" i="15"/>
  <c r="G637" i="15"/>
  <c r="H637" i="15"/>
  <c r="I637" i="15"/>
  <c r="J637" i="15"/>
  <c r="M637" i="15"/>
  <c r="N637" i="15"/>
  <c r="O637" i="15"/>
  <c r="S637" i="15"/>
  <c r="D638" i="15"/>
  <c r="E638" i="15"/>
  <c r="F638" i="15"/>
  <c r="G638" i="15"/>
  <c r="H638" i="15"/>
  <c r="I638" i="15"/>
  <c r="J638" i="15"/>
  <c r="M638" i="15"/>
  <c r="N638" i="15"/>
  <c r="O638" i="15"/>
  <c r="S638" i="15"/>
  <c r="D639" i="15"/>
  <c r="E639" i="15"/>
  <c r="F639" i="15"/>
  <c r="G639" i="15"/>
  <c r="H639" i="15"/>
  <c r="I639" i="15"/>
  <c r="J639" i="15"/>
  <c r="M639" i="15"/>
  <c r="N639" i="15"/>
  <c r="O639" i="15"/>
  <c r="S639" i="15"/>
  <c r="D640" i="15"/>
  <c r="E640" i="15"/>
  <c r="F640" i="15"/>
  <c r="G640" i="15"/>
  <c r="H640" i="15"/>
  <c r="I640" i="15"/>
  <c r="J640" i="15"/>
  <c r="M640" i="15"/>
  <c r="N640" i="15"/>
  <c r="O640" i="15"/>
  <c r="S640" i="15"/>
  <c r="D641" i="15"/>
  <c r="E641" i="15"/>
  <c r="F641" i="15"/>
  <c r="G641" i="15"/>
  <c r="H641" i="15"/>
  <c r="I641" i="15"/>
  <c r="J641" i="15"/>
  <c r="M641" i="15"/>
  <c r="N641" i="15"/>
  <c r="O641" i="15"/>
  <c r="S641" i="15"/>
  <c r="D642" i="15"/>
  <c r="E642" i="15"/>
  <c r="F642" i="15"/>
  <c r="G642" i="15"/>
  <c r="H642" i="15"/>
  <c r="I642" i="15"/>
  <c r="J642" i="15"/>
  <c r="M642" i="15"/>
  <c r="N642" i="15"/>
  <c r="O642" i="15"/>
  <c r="S642" i="15"/>
  <c r="D643" i="15"/>
  <c r="E643" i="15"/>
  <c r="F643" i="15"/>
  <c r="G643" i="15"/>
  <c r="H643" i="15"/>
  <c r="I643" i="15"/>
  <c r="J643" i="15"/>
  <c r="M643" i="15"/>
  <c r="N643" i="15"/>
  <c r="O643" i="15"/>
  <c r="S643" i="15"/>
  <c r="D644" i="15"/>
  <c r="E644" i="15"/>
  <c r="F644" i="15"/>
  <c r="G644" i="15"/>
  <c r="H644" i="15"/>
  <c r="I644" i="15"/>
  <c r="J644" i="15"/>
  <c r="M644" i="15"/>
  <c r="N644" i="15"/>
  <c r="O644" i="15"/>
  <c r="S644" i="15"/>
  <c r="D645" i="15"/>
  <c r="E645" i="15"/>
  <c r="G645" i="15"/>
  <c r="H645" i="15"/>
  <c r="I645" i="15"/>
  <c r="J645" i="15"/>
  <c r="M645" i="15"/>
  <c r="N645" i="15"/>
  <c r="O645" i="15"/>
  <c r="S645" i="15"/>
  <c r="D646" i="15"/>
  <c r="E646" i="15"/>
  <c r="F646" i="15"/>
  <c r="G646" i="15"/>
  <c r="H646" i="15"/>
  <c r="I646" i="15"/>
  <c r="J646" i="15"/>
  <c r="M646" i="15"/>
  <c r="N646" i="15"/>
  <c r="O646" i="15"/>
  <c r="S646" i="15"/>
  <c r="D647" i="15"/>
  <c r="E647" i="15"/>
  <c r="F647" i="15"/>
  <c r="G647" i="15"/>
  <c r="H647" i="15"/>
  <c r="I647" i="15"/>
  <c r="J647" i="15"/>
  <c r="M647" i="15"/>
  <c r="N647" i="15"/>
  <c r="O647" i="15"/>
  <c r="S647" i="15"/>
  <c r="D648" i="15"/>
  <c r="E648" i="15"/>
  <c r="F648" i="15"/>
  <c r="G648" i="15"/>
  <c r="H648" i="15"/>
  <c r="I648" i="15"/>
  <c r="J648" i="15"/>
  <c r="M648" i="15"/>
  <c r="N648" i="15"/>
  <c r="O648" i="15"/>
  <c r="S648" i="15"/>
  <c r="D649" i="15"/>
  <c r="E649" i="15"/>
  <c r="F649" i="15"/>
  <c r="G649" i="15"/>
  <c r="H649" i="15"/>
  <c r="I649" i="15"/>
  <c r="J649" i="15"/>
  <c r="M649" i="15"/>
  <c r="N649" i="15"/>
  <c r="O649" i="15"/>
  <c r="S649" i="15"/>
  <c r="D650" i="15"/>
  <c r="E650" i="15"/>
  <c r="F650" i="15"/>
  <c r="G650" i="15"/>
  <c r="H650" i="15"/>
  <c r="I650" i="15"/>
  <c r="J650" i="15"/>
  <c r="M650" i="15"/>
  <c r="N650" i="15"/>
  <c r="O650" i="15"/>
  <c r="S650" i="15"/>
  <c r="D651" i="15"/>
  <c r="E651" i="15"/>
  <c r="F651" i="15"/>
  <c r="G651" i="15"/>
  <c r="H651" i="15"/>
  <c r="I651" i="15"/>
  <c r="J651" i="15"/>
  <c r="M651" i="15"/>
  <c r="N651" i="15"/>
  <c r="O651" i="15"/>
  <c r="S651" i="15"/>
  <c r="D652" i="15"/>
  <c r="E652" i="15"/>
  <c r="F652" i="15"/>
  <c r="G652" i="15"/>
  <c r="H652" i="15"/>
  <c r="I652" i="15"/>
  <c r="J652" i="15"/>
  <c r="M652" i="15"/>
  <c r="N652" i="15"/>
  <c r="O652" i="15"/>
  <c r="S652" i="15"/>
  <c r="D653" i="15"/>
  <c r="E653" i="15"/>
  <c r="F653" i="15"/>
  <c r="G653" i="15"/>
  <c r="H653" i="15"/>
  <c r="I653" i="15"/>
  <c r="J653" i="15"/>
  <c r="M653" i="15"/>
  <c r="N653" i="15"/>
  <c r="O653" i="15"/>
  <c r="S653" i="15"/>
  <c r="D654" i="15"/>
  <c r="E654" i="15"/>
  <c r="F654" i="15"/>
  <c r="G654" i="15"/>
  <c r="H654" i="15"/>
  <c r="I654" i="15"/>
  <c r="J654" i="15"/>
  <c r="M654" i="15"/>
  <c r="N654" i="15"/>
  <c r="O654" i="15"/>
  <c r="S654" i="15"/>
  <c r="D655" i="15"/>
  <c r="E655" i="15"/>
  <c r="F655" i="15"/>
  <c r="G655" i="15"/>
  <c r="H655" i="15"/>
  <c r="I655" i="15"/>
  <c r="J655" i="15"/>
  <c r="M655" i="15"/>
  <c r="N655" i="15"/>
  <c r="O655" i="15"/>
  <c r="S655" i="15"/>
  <c r="D656" i="15"/>
  <c r="E656" i="15"/>
  <c r="F656" i="15"/>
  <c r="G656" i="15"/>
  <c r="H656" i="15"/>
  <c r="I656" i="15"/>
  <c r="J656" i="15"/>
  <c r="M656" i="15"/>
  <c r="N656" i="15"/>
  <c r="O656" i="15"/>
  <c r="S656" i="15"/>
  <c r="D657" i="15"/>
  <c r="E657" i="15"/>
  <c r="F657" i="15"/>
  <c r="G657" i="15"/>
  <c r="H657" i="15"/>
  <c r="I657" i="15"/>
  <c r="J657" i="15"/>
  <c r="M657" i="15"/>
  <c r="N657" i="15"/>
  <c r="O657" i="15"/>
  <c r="S657" i="15"/>
  <c r="D658" i="15"/>
  <c r="E658" i="15"/>
  <c r="F658" i="15"/>
  <c r="G658" i="15"/>
  <c r="H658" i="15"/>
  <c r="I658" i="15"/>
  <c r="J658" i="15"/>
  <c r="M658" i="15"/>
  <c r="N658" i="15"/>
  <c r="O658" i="15"/>
  <c r="S658" i="15"/>
  <c r="D659" i="15"/>
  <c r="E659" i="15"/>
  <c r="F659" i="15"/>
  <c r="G659" i="15"/>
  <c r="H659" i="15"/>
  <c r="I659" i="15"/>
  <c r="J659" i="15"/>
  <c r="M659" i="15"/>
  <c r="N659" i="15"/>
  <c r="O659" i="15"/>
  <c r="S659" i="15"/>
  <c r="D660" i="15"/>
  <c r="E660" i="15"/>
  <c r="F660" i="15"/>
  <c r="G660" i="15"/>
  <c r="H660" i="15"/>
  <c r="I660" i="15"/>
  <c r="J660" i="15"/>
  <c r="M660" i="15"/>
  <c r="N660" i="15"/>
  <c r="O660" i="15"/>
  <c r="S660" i="15"/>
  <c r="D661" i="15"/>
  <c r="E661" i="15"/>
  <c r="G661" i="15"/>
  <c r="H661" i="15"/>
  <c r="I661" i="15"/>
  <c r="J661" i="15"/>
  <c r="M661" i="15"/>
  <c r="N661" i="15"/>
  <c r="O661" i="15"/>
  <c r="S661" i="15"/>
  <c r="D662" i="15"/>
  <c r="E662" i="15"/>
  <c r="F662" i="15"/>
  <c r="G662" i="15"/>
  <c r="H662" i="15"/>
  <c r="I662" i="15"/>
  <c r="J662" i="15"/>
  <c r="M662" i="15"/>
  <c r="N662" i="15"/>
  <c r="O662" i="15"/>
  <c r="S662" i="15"/>
  <c r="D663" i="15"/>
  <c r="E663" i="15"/>
  <c r="F663" i="15"/>
  <c r="G663" i="15"/>
  <c r="H663" i="15"/>
  <c r="I663" i="15"/>
  <c r="J663" i="15"/>
  <c r="M663" i="15"/>
  <c r="N663" i="15"/>
  <c r="O663" i="15"/>
  <c r="S663" i="15"/>
  <c r="D664" i="15"/>
  <c r="E664" i="15"/>
  <c r="F664" i="15"/>
  <c r="G664" i="15"/>
  <c r="H664" i="15"/>
  <c r="I664" i="15"/>
  <c r="J664" i="15"/>
  <c r="M664" i="15"/>
  <c r="N664" i="15"/>
  <c r="O664" i="15"/>
  <c r="S664" i="15"/>
  <c r="D665" i="15"/>
  <c r="E665" i="15"/>
  <c r="F665" i="15"/>
  <c r="G665" i="15"/>
  <c r="H665" i="15"/>
  <c r="I665" i="15"/>
  <c r="J665" i="15"/>
  <c r="M665" i="15"/>
  <c r="N665" i="15"/>
  <c r="O665" i="15"/>
  <c r="S665" i="15"/>
  <c r="D666" i="15"/>
  <c r="E666" i="15"/>
  <c r="F666" i="15"/>
  <c r="G666" i="15"/>
  <c r="H666" i="15"/>
  <c r="I666" i="15"/>
  <c r="J666" i="15"/>
  <c r="M666" i="15"/>
  <c r="N666" i="15"/>
  <c r="O666" i="15"/>
  <c r="S666" i="15"/>
  <c r="D667" i="15"/>
  <c r="E667" i="15"/>
  <c r="F667" i="15"/>
  <c r="G667" i="15"/>
  <c r="H667" i="15"/>
  <c r="I667" i="15"/>
  <c r="J667" i="15"/>
  <c r="M667" i="15"/>
  <c r="N667" i="15"/>
  <c r="O667" i="15"/>
  <c r="S667" i="15"/>
  <c r="D668" i="15"/>
  <c r="E668" i="15"/>
  <c r="F668" i="15"/>
  <c r="G668" i="15"/>
  <c r="H668" i="15"/>
  <c r="I668" i="15"/>
  <c r="J668" i="15"/>
  <c r="M668" i="15"/>
  <c r="N668" i="15"/>
  <c r="O668" i="15"/>
  <c r="S668" i="15"/>
  <c r="D669" i="15"/>
  <c r="E669" i="15"/>
  <c r="F669" i="15"/>
  <c r="G669" i="15"/>
  <c r="H669" i="15"/>
  <c r="I669" i="15"/>
  <c r="J669" i="15"/>
  <c r="M669" i="15"/>
  <c r="N669" i="15"/>
  <c r="O669" i="15"/>
  <c r="S669" i="15"/>
  <c r="D670" i="15"/>
  <c r="E670" i="15"/>
  <c r="F670" i="15"/>
  <c r="G670" i="15"/>
  <c r="H670" i="15"/>
  <c r="I670" i="15"/>
  <c r="J670" i="15"/>
  <c r="M670" i="15"/>
  <c r="N670" i="15"/>
  <c r="O670" i="15"/>
  <c r="S670" i="15"/>
  <c r="D671" i="15"/>
  <c r="E671" i="15"/>
  <c r="F671" i="15"/>
  <c r="G671" i="15"/>
  <c r="H671" i="15"/>
  <c r="I671" i="15"/>
  <c r="J671" i="15"/>
  <c r="M671" i="15"/>
  <c r="N671" i="15"/>
  <c r="O671" i="15"/>
  <c r="S671" i="15"/>
  <c r="D672" i="15"/>
  <c r="E672" i="15"/>
  <c r="F672" i="15"/>
  <c r="G672" i="15"/>
  <c r="H672" i="15"/>
  <c r="I672" i="15"/>
  <c r="J672" i="15"/>
  <c r="M672" i="15"/>
  <c r="N672" i="15"/>
  <c r="O672" i="15"/>
  <c r="S672" i="15"/>
  <c r="D673" i="15"/>
  <c r="E673" i="15"/>
  <c r="F673" i="15"/>
  <c r="G673" i="15"/>
  <c r="H673" i="15"/>
  <c r="I673" i="15"/>
  <c r="J673" i="15"/>
  <c r="M673" i="15"/>
  <c r="N673" i="15"/>
  <c r="O673" i="15"/>
  <c r="S673" i="15"/>
  <c r="D674" i="15"/>
  <c r="E674" i="15"/>
  <c r="F674" i="15"/>
  <c r="G674" i="15"/>
  <c r="H674" i="15"/>
  <c r="I674" i="15"/>
  <c r="J674" i="15"/>
  <c r="M674" i="15"/>
  <c r="N674" i="15"/>
  <c r="O674" i="15"/>
  <c r="S674" i="15"/>
  <c r="D675" i="15"/>
  <c r="E675" i="15"/>
  <c r="F675" i="15"/>
  <c r="G675" i="15"/>
  <c r="H675" i="15"/>
  <c r="I675" i="15"/>
  <c r="J675" i="15"/>
  <c r="M675" i="15"/>
  <c r="N675" i="15"/>
  <c r="O675" i="15"/>
  <c r="S675" i="15"/>
  <c r="D676" i="15"/>
  <c r="E676" i="15"/>
  <c r="F676" i="15"/>
  <c r="G676" i="15"/>
  <c r="H676" i="15"/>
  <c r="I676" i="15"/>
  <c r="J676" i="15"/>
  <c r="M676" i="15"/>
  <c r="N676" i="15"/>
  <c r="O676" i="15"/>
  <c r="S676" i="15"/>
  <c r="D677" i="15"/>
  <c r="E677" i="15"/>
  <c r="F677" i="15"/>
  <c r="G677" i="15"/>
  <c r="H677" i="15"/>
  <c r="I677" i="15"/>
  <c r="J677" i="15"/>
  <c r="M677" i="15"/>
  <c r="N677" i="15"/>
  <c r="O677" i="15"/>
  <c r="S677" i="15"/>
  <c r="D678" i="15"/>
  <c r="E678" i="15"/>
  <c r="F678" i="15"/>
  <c r="G678" i="15"/>
  <c r="H678" i="15"/>
  <c r="I678" i="15"/>
  <c r="J678" i="15"/>
  <c r="M678" i="15"/>
  <c r="N678" i="15"/>
  <c r="O678" i="15"/>
  <c r="S678" i="15"/>
  <c r="D679" i="15"/>
  <c r="E679" i="15"/>
  <c r="F679" i="15"/>
  <c r="G679" i="15"/>
  <c r="H679" i="15"/>
  <c r="I679" i="15"/>
  <c r="J679" i="15"/>
  <c r="M679" i="15"/>
  <c r="N679" i="15"/>
  <c r="O679" i="15"/>
  <c r="S679" i="15"/>
  <c r="D680" i="15"/>
  <c r="E680" i="15"/>
  <c r="F680" i="15"/>
  <c r="G680" i="15"/>
  <c r="H680" i="15"/>
  <c r="I680" i="15"/>
  <c r="J680" i="15"/>
  <c r="M680" i="15"/>
  <c r="N680" i="15"/>
  <c r="O680" i="15"/>
  <c r="S680" i="15"/>
  <c r="D681" i="15"/>
  <c r="E681" i="15"/>
  <c r="F681" i="15"/>
  <c r="G681" i="15"/>
  <c r="H681" i="15"/>
  <c r="I681" i="15"/>
  <c r="J681" i="15"/>
  <c r="M681" i="15"/>
  <c r="N681" i="15"/>
  <c r="O681" i="15"/>
  <c r="S681" i="15"/>
  <c r="D682" i="15"/>
  <c r="E682" i="15"/>
  <c r="F682" i="15"/>
  <c r="G682" i="15"/>
  <c r="H682" i="15"/>
  <c r="I682" i="15"/>
  <c r="J682" i="15"/>
  <c r="M682" i="15"/>
  <c r="N682" i="15"/>
  <c r="O682" i="15"/>
  <c r="S682" i="15"/>
  <c r="D683" i="15"/>
  <c r="E683" i="15"/>
  <c r="F683" i="15"/>
  <c r="G683" i="15"/>
  <c r="H683" i="15"/>
  <c r="I683" i="15"/>
  <c r="J683" i="15"/>
  <c r="M683" i="15"/>
  <c r="N683" i="15"/>
  <c r="O683" i="15"/>
  <c r="S683" i="15"/>
  <c r="D684" i="15"/>
  <c r="E684" i="15"/>
  <c r="F684" i="15"/>
  <c r="G684" i="15"/>
  <c r="H684" i="15"/>
  <c r="I684" i="15"/>
  <c r="J684" i="15"/>
  <c r="M684" i="15"/>
  <c r="N684" i="15"/>
  <c r="O684" i="15"/>
  <c r="S684" i="15"/>
  <c r="D685" i="15"/>
  <c r="E685" i="15"/>
  <c r="F685" i="15"/>
  <c r="G685" i="15"/>
  <c r="H685" i="15"/>
  <c r="I685" i="15"/>
  <c r="J685" i="15"/>
  <c r="M685" i="15"/>
  <c r="N685" i="15"/>
  <c r="O685" i="15"/>
  <c r="S685" i="15"/>
  <c r="D686" i="15"/>
  <c r="E686" i="15"/>
  <c r="F686" i="15"/>
  <c r="G686" i="15"/>
  <c r="H686" i="15"/>
  <c r="I686" i="15"/>
  <c r="J686" i="15"/>
  <c r="M686" i="15"/>
  <c r="N686" i="15"/>
  <c r="O686" i="15"/>
  <c r="S686" i="15"/>
  <c r="D687" i="15"/>
  <c r="E687" i="15"/>
  <c r="F687" i="15"/>
  <c r="G687" i="15"/>
  <c r="H687" i="15"/>
  <c r="I687" i="15"/>
  <c r="J687" i="15"/>
  <c r="M687" i="15"/>
  <c r="N687" i="15"/>
  <c r="O687" i="15"/>
  <c r="S687" i="15"/>
  <c r="D688" i="15"/>
  <c r="E688" i="15"/>
  <c r="F688" i="15"/>
  <c r="G688" i="15"/>
  <c r="H688" i="15"/>
  <c r="I688" i="15"/>
  <c r="J688" i="15"/>
  <c r="M688" i="15"/>
  <c r="N688" i="15"/>
  <c r="O688" i="15"/>
  <c r="S688" i="15"/>
  <c r="D689" i="15"/>
  <c r="E689" i="15"/>
  <c r="F689" i="15"/>
  <c r="G689" i="15"/>
  <c r="H689" i="15"/>
  <c r="I689" i="15"/>
  <c r="J689" i="15"/>
  <c r="M689" i="15"/>
  <c r="N689" i="15"/>
  <c r="O689" i="15"/>
  <c r="S689" i="15"/>
  <c r="D690" i="15"/>
  <c r="E690" i="15"/>
  <c r="F690" i="15"/>
  <c r="G690" i="15"/>
  <c r="H690" i="15"/>
  <c r="I690" i="15"/>
  <c r="J690" i="15"/>
  <c r="M690" i="15"/>
  <c r="N690" i="15"/>
  <c r="O690" i="15"/>
  <c r="S690" i="15"/>
  <c r="D691" i="15"/>
  <c r="E691" i="15"/>
  <c r="F691" i="15"/>
  <c r="G691" i="15"/>
  <c r="H691" i="15"/>
  <c r="I691" i="15"/>
  <c r="J691" i="15"/>
  <c r="M691" i="15"/>
  <c r="N691" i="15"/>
  <c r="O691" i="15"/>
  <c r="S691" i="15"/>
  <c r="D692" i="15"/>
  <c r="E692" i="15"/>
  <c r="F692" i="15"/>
  <c r="G692" i="15"/>
  <c r="H692" i="15"/>
  <c r="I692" i="15"/>
  <c r="J692" i="15"/>
  <c r="M692" i="15"/>
  <c r="N692" i="15"/>
  <c r="O692" i="15"/>
  <c r="S692" i="15"/>
  <c r="D693" i="15"/>
  <c r="E693" i="15"/>
  <c r="F693" i="15"/>
  <c r="G693" i="15"/>
  <c r="H693" i="15"/>
  <c r="I693" i="15"/>
  <c r="J693" i="15"/>
  <c r="M693" i="15"/>
  <c r="N693" i="15"/>
  <c r="O693" i="15"/>
  <c r="S693" i="15"/>
  <c r="D694" i="15"/>
  <c r="E694" i="15"/>
  <c r="F694" i="15"/>
  <c r="G694" i="15"/>
  <c r="H694" i="15"/>
  <c r="I694" i="15"/>
  <c r="J694" i="15"/>
  <c r="M694" i="15"/>
  <c r="N694" i="15"/>
  <c r="O694" i="15"/>
  <c r="S694" i="15"/>
  <c r="D695" i="15"/>
  <c r="E695" i="15"/>
  <c r="F695" i="15"/>
  <c r="G695" i="15"/>
  <c r="H695" i="15"/>
  <c r="I695" i="15"/>
  <c r="J695" i="15"/>
  <c r="M695" i="15"/>
  <c r="N695" i="15"/>
  <c r="O695" i="15"/>
  <c r="S695" i="15"/>
  <c r="D696" i="15"/>
  <c r="E696" i="15"/>
  <c r="F696" i="15"/>
  <c r="G696" i="15"/>
  <c r="H696" i="15"/>
  <c r="I696" i="15"/>
  <c r="J696" i="15"/>
  <c r="M696" i="15"/>
  <c r="N696" i="15"/>
  <c r="O696" i="15"/>
  <c r="S696" i="15"/>
  <c r="D697" i="15"/>
  <c r="E697" i="15"/>
  <c r="F697" i="15"/>
  <c r="G697" i="15"/>
  <c r="H697" i="15"/>
  <c r="I697" i="15"/>
  <c r="J697" i="15"/>
  <c r="M697" i="15"/>
  <c r="N697" i="15"/>
  <c r="O697" i="15"/>
  <c r="S697" i="15"/>
  <c r="D698" i="15"/>
  <c r="E698" i="15"/>
  <c r="F698" i="15"/>
  <c r="G698" i="15"/>
  <c r="H698" i="15"/>
  <c r="I698" i="15"/>
  <c r="J698" i="15"/>
  <c r="M698" i="15"/>
  <c r="N698" i="15"/>
  <c r="O698" i="15"/>
  <c r="S698" i="15"/>
  <c r="D699" i="15"/>
  <c r="E699" i="15"/>
  <c r="F699" i="15"/>
  <c r="G699" i="15"/>
  <c r="H699" i="15"/>
  <c r="I699" i="15"/>
  <c r="J699" i="15"/>
  <c r="M699" i="15"/>
  <c r="N699" i="15"/>
  <c r="O699" i="15"/>
  <c r="S699" i="15"/>
  <c r="D700" i="15"/>
  <c r="E700" i="15"/>
  <c r="F700" i="15"/>
  <c r="G700" i="15"/>
  <c r="H700" i="15"/>
  <c r="I700" i="15"/>
  <c r="J700" i="15"/>
  <c r="M700" i="15"/>
  <c r="N700" i="15"/>
  <c r="O700" i="15"/>
  <c r="S700" i="15"/>
  <c r="D701" i="15"/>
  <c r="E701" i="15"/>
  <c r="F701" i="15"/>
  <c r="G701" i="15"/>
  <c r="H701" i="15"/>
  <c r="I701" i="15"/>
  <c r="J701" i="15"/>
  <c r="M701" i="15"/>
  <c r="N701" i="15"/>
  <c r="O701" i="15"/>
  <c r="S701" i="15"/>
  <c r="D702" i="15"/>
  <c r="E702" i="15"/>
  <c r="F702" i="15"/>
  <c r="G702" i="15"/>
  <c r="H702" i="15"/>
  <c r="I702" i="15"/>
  <c r="J702" i="15"/>
  <c r="M702" i="15"/>
  <c r="N702" i="15"/>
  <c r="O702" i="15"/>
  <c r="S702" i="15"/>
  <c r="D703" i="15"/>
  <c r="E703" i="15"/>
  <c r="F703" i="15"/>
  <c r="G703" i="15"/>
  <c r="H703" i="15"/>
  <c r="I703" i="15"/>
  <c r="J703" i="15"/>
  <c r="M703" i="15"/>
  <c r="N703" i="15"/>
  <c r="O703" i="15"/>
  <c r="S703" i="15"/>
  <c r="D704" i="15"/>
  <c r="E704" i="15"/>
  <c r="F704" i="15"/>
  <c r="G704" i="15"/>
  <c r="H704" i="15"/>
  <c r="I704" i="15"/>
  <c r="J704" i="15"/>
  <c r="M704" i="15"/>
  <c r="N704" i="15"/>
  <c r="O704" i="15"/>
  <c r="S704" i="15"/>
  <c r="D705" i="15"/>
  <c r="E705" i="15"/>
  <c r="F705" i="15"/>
  <c r="G705" i="15"/>
  <c r="H705" i="15"/>
  <c r="I705" i="15"/>
  <c r="J705" i="15"/>
  <c r="M705" i="15"/>
  <c r="N705" i="15"/>
  <c r="O705" i="15"/>
  <c r="S705" i="15"/>
  <c r="D706" i="15"/>
  <c r="E706" i="15"/>
  <c r="F706" i="15"/>
  <c r="G706" i="15"/>
  <c r="H706" i="15"/>
  <c r="I706" i="15"/>
  <c r="J706" i="15"/>
  <c r="M706" i="15"/>
  <c r="N706" i="15"/>
  <c r="O706" i="15"/>
  <c r="S706" i="15"/>
  <c r="D707" i="15"/>
  <c r="E707" i="15"/>
  <c r="F707" i="15"/>
  <c r="G707" i="15"/>
  <c r="H707" i="15"/>
  <c r="I707" i="15"/>
  <c r="J707" i="15"/>
  <c r="M707" i="15"/>
  <c r="N707" i="15"/>
  <c r="O707" i="15"/>
  <c r="S707" i="15"/>
  <c r="D708" i="15"/>
  <c r="E708" i="15"/>
  <c r="F708" i="15"/>
  <c r="G708" i="15"/>
  <c r="H708" i="15"/>
  <c r="I708" i="15"/>
  <c r="J708" i="15"/>
  <c r="M708" i="15"/>
  <c r="N708" i="15"/>
  <c r="O708" i="15"/>
  <c r="S708" i="15"/>
  <c r="D709" i="15"/>
  <c r="E709" i="15"/>
  <c r="F709" i="15"/>
  <c r="G709" i="15"/>
  <c r="H709" i="15"/>
  <c r="I709" i="15"/>
  <c r="J709" i="15"/>
  <c r="M709" i="15"/>
  <c r="N709" i="15"/>
  <c r="O709" i="15"/>
  <c r="S709" i="15"/>
  <c r="D710" i="15"/>
  <c r="E710" i="15"/>
  <c r="F710" i="15"/>
  <c r="G710" i="15"/>
  <c r="H710" i="15"/>
  <c r="I710" i="15"/>
  <c r="J710" i="15"/>
  <c r="M710" i="15"/>
  <c r="N710" i="15"/>
  <c r="O710" i="15"/>
  <c r="S710" i="15"/>
  <c r="D711" i="15"/>
  <c r="E711" i="15"/>
  <c r="F711" i="15"/>
  <c r="G711" i="15"/>
  <c r="H711" i="15"/>
  <c r="I711" i="15"/>
  <c r="J711" i="15"/>
  <c r="M711" i="15"/>
  <c r="N711" i="15"/>
  <c r="O711" i="15"/>
  <c r="S711" i="15"/>
  <c r="D712" i="15"/>
  <c r="E712" i="15"/>
  <c r="F712" i="15"/>
  <c r="G712" i="15"/>
  <c r="H712" i="15"/>
  <c r="I712" i="15"/>
  <c r="J712" i="15"/>
  <c r="M712" i="15"/>
  <c r="N712" i="15"/>
  <c r="O712" i="15"/>
  <c r="S712" i="15"/>
  <c r="D713" i="15"/>
  <c r="E713" i="15"/>
  <c r="F713" i="15"/>
  <c r="G713" i="15"/>
  <c r="H713" i="15"/>
  <c r="I713" i="15"/>
  <c r="J713" i="15"/>
  <c r="M713" i="15"/>
  <c r="N713" i="15"/>
  <c r="O713" i="15"/>
  <c r="S713" i="15"/>
  <c r="D714" i="15"/>
  <c r="E714" i="15"/>
  <c r="F714" i="15"/>
  <c r="G714" i="15"/>
  <c r="H714" i="15"/>
  <c r="I714" i="15"/>
  <c r="J714" i="15"/>
  <c r="M714" i="15"/>
  <c r="N714" i="15"/>
  <c r="O714" i="15"/>
  <c r="S714" i="15"/>
  <c r="D715" i="15"/>
  <c r="E715" i="15"/>
  <c r="F715" i="15"/>
  <c r="G715" i="15"/>
  <c r="H715" i="15"/>
  <c r="I715" i="15"/>
  <c r="J715" i="15"/>
  <c r="M715" i="15"/>
  <c r="N715" i="15"/>
  <c r="O715" i="15"/>
  <c r="S715" i="15"/>
  <c r="D716" i="15"/>
  <c r="E716" i="15"/>
  <c r="F716" i="15"/>
  <c r="G716" i="15"/>
  <c r="H716" i="15"/>
  <c r="I716" i="15"/>
  <c r="J716" i="15"/>
  <c r="M716" i="15"/>
  <c r="N716" i="15"/>
  <c r="O716" i="15"/>
  <c r="S716" i="15"/>
  <c r="D717" i="15"/>
  <c r="E717" i="15"/>
  <c r="F717" i="15"/>
  <c r="G717" i="15"/>
  <c r="H717" i="15"/>
  <c r="I717" i="15"/>
  <c r="J717" i="15"/>
  <c r="M717" i="15"/>
  <c r="N717" i="15"/>
  <c r="O717" i="15"/>
  <c r="S717" i="15"/>
  <c r="D718" i="15"/>
  <c r="E718" i="15"/>
  <c r="F718" i="15"/>
  <c r="G718" i="15"/>
  <c r="H718" i="15"/>
  <c r="I718" i="15"/>
  <c r="J718" i="15"/>
  <c r="M718" i="15"/>
  <c r="N718" i="15"/>
  <c r="O718" i="15"/>
  <c r="S718" i="15"/>
  <c r="D719" i="15"/>
  <c r="E719" i="15"/>
  <c r="F719" i="15"/>
  <c r="G719" i="15"/>
  <c r="H719" i="15"/>
  <c r="I719" i="15"/>
  <c r="J719" i="15"/>
  <c r="M719" i="15"/>
  <c r="N719" i="15"/>
  <c r="O719" i="15"/>
  <c r="S719" i="15"/>
  <c r="D720" i="15"/>
  <c r="E720" i="15"/>
  <c r="F720" i="15"/>
  <c r="G720" i="15"/>
  <c r="H720" i="15"/>
  <c r="I720" i="15"/>
  <c r="J720" i="15"/>
  <c r="M720" i="15"/>
  <c r="N720" i="15"/>
  <c r="O720" i="15"/>
  <c r="S720" i="15"/>
  <c r="D721" i="15"/>
  <c r="E721" i="15"/>
  <c r="F721" i="15"/>
  <c r="G721" i="15"/>
  <c r="H721" i="15"/>
  <c r="I721" i="15"/>
  <c r="J721" i="15"/>
  <c r="M721" i="15"/>
  <c r="N721" i="15"/>
  <c r="O721" i="15"/>
  <c r="S721" i="15"/>
  <c r="D722" i="15"/>
  <c r="E722" i="15"/>
  <c r="F722" i="15"/>
  <c r="G722" i="15"/>
  <c r="H722" i="15"/>
  <c r="I722" i="15"/>
  <c r="J722" i="15"/>
  <c r="M722" i="15"/>
  <c r="N722" i="15"/>
  <c r="O722" i="15"/>
  <c r="S722" i="15"/>
  <c r="D723" i="15"/>
  <c r="E723" i="15"/>
  <c r="F723" i="15"/>
  <c r="G723" i="15"/>
  <c r="H723" i="15"/>
  <c r="I723" i="15"/>
  <c r="J723" i="15"/>
  <c r="M723" i="15"/>
  <c r="N723" i="15"/>
  <c r="O723" i="15"/>
  <c r="S723" i="15"/>
  <c r="D724" i="15"/>
  <c r="E724" i="15"/>
  <c r="F724" i="15"/>
  <c r="G724" i="15"/>
  <c r="H724" i="15"/>
  <c r="I724" i="15"/>
  <c r="J724" i="15"/>
  <c r="M724" i="15"/>
  <c r="N724" i="15"/>
  <c r="O724" i="15"/>
  <c r="S724" i="15"/>
  <c r="D725" i="15"/>
  <c r="E725" i="15"/>
  <c r="G725" i="15"/>
  <c r="H725" i="15"/>
  <c r="I725" i="15"/>
  <c r="J725" i="15"/>
  <c r="M725" i="15"/>
  <c r="N725" i="15"/>
  <c r="O725" i="15"/>
  <c r="S725" i="15"/>
  <c r="D726" i="15"/>
  <c r="E726" i="15"/>
  <c r="F726" i="15"/>
  <c r="G726" i="15"/>
  <c r="H726" i="15"/>
  <c r="I726" i="15"/>
  <c r="J726" i="15"/>
  <c r="M726" i="15"/>
  <c r="N726" i="15"/>
  <c r="O726" i="15"/>
  <c r="S726" i="15"/>
  <c r="D727" i="15"/>
  <c r="E727" i="15"/>
  <c r="F727" i="15"/>
  <c r="G727" i="15"/>
  <c r="H727" i="15"/>
  <c r="I727" i="15"/>
  <c r="J727" i="15"/>
  <c r="M727" i="15"/>
  <c r="N727" i="15"/>
  <c r="O727" i="15"/>
  <c r="S727" i="15"/>
  <c r="D728" i="15"/>
  <c r="E728" i="15"/>
  <c r="F728" i="15"/>
  <c r="G728" i="15"/>
  <c r="H728" i="15"/>
  <c r="I728" i="15"/>
  <c r="J728" i="15"/>
  <c r="M728" i="15"/>
  <c r="N728" i="15"/>
  <c r="O728" i="15"/>
  <c r="S728" i="15"/>
  <c r="D729" i="15"/>
  <c r="E729" i="15"/>
  <c r="F729" i="15"/>
  <c r="G729" i="15"/>
  <c r="H729" i="15"/>
  <c r="I729" i="15"/>
  <c r="J729" i="15"/>
  <c r="M729" i="15"/>
  <c r="N729" i="15"/>
  <c r="O729" i="15"/>
  <c r="S729" i="15"/>
  <c r="D730" i="15"/>
  <c r="E730" i="15"/>
  <c r="F730" i="15"/>
  <c r="G730" i="15"/>
  <c r="H730" i="15"/>
  <c r="I730" i="15"/>
  <c r="J730" i="15"/>
  <c r="M730" i="15"/>
  <c r="N730" i="15"/>
  <c r="O730" i="15"/>
  <c r="S730" i="15"/>
  <c r="D731" i="15"/>
  <c r="E731" i="15"/>
  <c r="F731" i="15"/>
  <c r="G731" i="15"/>
  <c r="H731" i="15"/>
  <c r="I731" i="15"/>
  <c r="J731" i="15"/>
  <c r="M731" i="15"/>
  <c r="N731" i="15"/>
  <c r="O731" i="15"/>
  <c r="S731" i="15"/>
  <c r="D732" i="15"/>
  <c r="E732" i="15"/>
  <c r="F732" i="15"/>
  <c r="G732" i="15"/>
  <c r="H732" i="15"/>
  <c r="I732" i="15"/>
  <c r="J732" i="15"/>
  <c r="M732" i="15"/>
  <c r="N732" i="15"/>
  <c r="O732" i="15"/>
  <c r="S732" i="15"/>
  <c r="D733" i="15"/>
  <c r="E733" i="15"/>
  <c r="F733" i="15"/>
  <c r="G733" i="15"/>
  <c r="H733" i="15"/>
  <c r="I733" i="15"/>
  <c r="J733" i="15"/>
  <c r="M733" i="15"/>
  <c r="N733" i="15"/>
  <c r="O733" i="15"/>
  <c r="S733" i="15"/>
  <c r="D734" i="15"/>
  <c r="E734" i="15"/>
  <c r="F734" i="15"/>
  <c r="G734" i="15"/>
  <c r="H734" i="15"/>
  <c r="I734" i="15"/>
  <c r="J734" i="15"/>
  <c r="M734" i="15"/>
  <c r="N734" i="15"/>
  <c r="O734" i="15"/>
  <c r="S734" i="15"/>
  <c r="D735" i="15"/>
  <c r="E735" i="15"/>
  <c r="F735" i="15"/>
  <c r="G735" i="15"/>
  <c r="H735" i="15"/>
  <c r="I735" i="15"/>
  <c r="J735" i="15"/>
  <c r="M735" i="15"/>
  <c r="N735" i="15"/>
  <c r="O735" i="15"/>
  <c r="S735" i="15"/>
  <c r="D736" i="15"/>
  <c r="E736" i="15"/>
  <c r="F736" i="15"/>
  <c r="G736" i="15"/>
  <c r="H736" i="15"/>
  <c r="I736" i="15"/>
  <c r="J736" i="15"/>
  <c r="M736" i="15"/>
  <c r="N736" i="15"/>
  <c r="O736" i="15"/>
  <c r="S736" i="15"/>
  <c r="D737" i="15"/>
  <c r="E737" i="15"/>
  <c r="F737" i="15"/>
  <c r="G737" i="15"/>
  <c r="H737" i="15"/>
  <c r="I737" i="15"/>
  <c r="J737" i="15"/>
  <c r="M737" i="15"/>
  <c r="N737" i="15"/>
  <c r="O737" i="15"/>
  <c r="S737" i="15"/>
  <c r="D738" i="15"/>
  <c r="E738" i="15"/>
  <c r="F738" i="15"/>
  <c r="G738" i="15"/>
  <c r="H738" i="15"/>
  <c r="I738" i="15"/>
  <c r="J738" i="15"/>
  <c r="M738" i="15"/>
  <c r="N738" i="15"/>
  <c r="O738" i="15"/>
  <c r="S738" i="15"/>
  <c r="D739" i="15"/>
  <c r="E739" i="15"/>
  <c r="F739" i="15"/>
  <c r="G739" i="15"/>
  <c r="H739" i="15"/>
  <c r="I739" i="15"/>
  <c r="J739" i="15"/>
  <c r="M739" i="15"/>
  <c r="N739" i="15"/>
  <c r="O739" i="15"/>
  <c r="S739" i="15"/>
  <c r="D740" i="15"/>
  <c r="E740" i="15"/>
  <c r="F740" i="15"/>
  <c r="G740" i="15"/>
  <c r="H740" i="15"/>
  <c r="I740" i="15"/>
  <c r="J740" i="15"/>
  <c r="M740" i="15"/>
  <c r="N740" i="15"/>
  <c r="O740" i="15"/>
  <c r="S740" i="15"/>
  <c r="D741" i="15"/>
  <c r="E741" i="15"/>
  <c r="F741" i="15"/>
  <c r="G741" i="15"/>
  <c r="H741" i="15"/>
  <c r="I741" i="15"/>
  <c r="J741" i="15"/>
  <c r="M741" i="15"/>
  <c r="N741" i="15"/>
  <c r="O741" i="15"/>
  <c r="S741" i="15"/>
  <c r="D742" i="15"/>
  <c r="E742" i="15"/>
  <c r="F742" i="15"/>
  <c r="G742" i="15"/>
  <c r="H742" i="15"/>
  <c r="I742" i="15"/>
  <c r="J742" i="15"/>
  <c r="M742" i="15"/>
  <c r="N742" i="15"/>
  <c r="O742" i="15"/>
  <c r="S742" i="15"/>
  <c r="D743" i="15"/>
  <c r="E743" i="15"/>
  <c r="F743" i="15"/>
  <c r="G743" i="15"/>
  <c r="H743" i="15"/>
  <c r="I743" i="15"/>
  <c r="J743" i="15"/>
  <c r="M743" i="15"/>
  <c r="N743" i="15"/>
  <c r="O743" i="15"/>
  <c r="S743" i="15"/>
  <c r="D744" i="15"/>
  <c r="E744" i="15"/>
  <c r="F744" i="15"/>
  <c r="G744" i="15"/>
  <c r="H744" i="15"/>
  <c r="I744" i="15"/>
  <c r="J744" i="15"/>
  <c r="M744" i="15"/>
  <c r="N744" i="15"/>
  <c r="O744" i="15"/>
  <c r="S744" i="15"/>
  <c r="D745" i="15"/>
  <c r="E745" i="15"/>
  <c r="F745" i="15"/>
  <c r="G745" i="15"/>
  <c r="H745" i="15"/>
  <c r="I745" i="15"/>
  <c r="J745" i="15"/>
  <c r="M745" i="15"/>
  <c r="N745" i="15"/>
  <c r="O745" i="15"/>
  <c r="S745" i="15"/>
  <c r="D746" i="15"/>
  <c r="E746" i="15"/>
  <c r="F746" i="15"/>
  <c r="G746" i="15"/>
  <c r="H746" i="15"/>
  <c r="I746" i="15"/>
  <c r="J746" i="15"/>
  <c r="M746" i="15"/>
  <c r="N746" i="15"/>
  <c r="O746" i="15"/>
  <c r="S746" i="15"/>
  <c r="D747" i="15"/>
  <c r="E747" i="15"/>
  <c r="F747" i="15"/>
  <c r="G747" i="15"/>
  <c r="H747" i="15"/>
  <c r="I747" i="15"/>
  <c r="J747" i="15"/>
  <c r="M747" i="15"/>
  <c r="N747" i="15"/>
  <c r="O747" i="15"/>
  <c r="S747" i="15"/>
  <c r="D748" i="15"/>
  <c r="E748" i="15"/>
  <c r="F748" i="15"/>
  <c r="G748" i="15"/>
  <c r="H748" i="15"/>
  <c r="I748" i="15"/>
  <c r="J748" i="15"/>
  <c r="M748" i="15"/>
  <c r="N748" i="15"/>
  <c r="O748" i="15"/>
  <c r="S748" i="15"/>
  <c r="D749" i="15"/>
  <c r="E749" i="15"/>
  <c r="F749" i="15"/>
  <c r="G749" i="15"/>
  <c r="H749" i="15"/>
  <c r="I749" i="15"/>
  <c r="J749" i="15"/>
  <c r="M749" i="15"/>
  <c r="N749" i="15"/>
  <c r="O749" i="15"/>
  <c r="S749" i="15"/>
  <c r="D750" i="15"/>
  <c r="E750" i="15"/>
  <c r="F750" i="15"/>
  <c r="G750" i="15"/>
  <c r="H750" i="15"/>
  <c r="I750" i="15"/>
  <c r="J750" i="15"/>
  <c r="M750" i="15"/>
  <c r="N750" i="15"/>
  <c r="O750" i="15"/>
  <c r="S750" i="15"/>
  <c r="D751" i="15"/>
  <c r="E751" i="15"/>
  <c r="F751" i="15"/>
  <c r="G751" i="15"/>
  <c r="H751" i="15"/>
  <c r="I751" i="15"/>
  <c r="J751" i="15"/>
  <c r="M751" i="15"/>
  <c r="N751" i="15"/>
  <c r="O751" i="15"/>
  <c r="S751" i="15"/>
  <c r="D752" i="15"/>
  <c r="E752" i="15"/>
  <c r="F752" i="15"/>
  <c r="G752" i="15"/>
  <c r="H752" i="15"/>
  <c r="I752" i="15"/>
  <c r="J752" i="15"/>
  <c r="M752" i="15"/>
  <c r="N752" i="15"/>
  <c r="O752" i="15"/>
  <c r="S752" i="15"/>
  <c r="D753" i="15"/>
  <c r="E753" i="15"/>
  <c r="F753" i="15"/>
  <c r="G753" i="15"/>
  <c r="H753" i="15"/>
  <c r="I753" i="15"/>
  <c r="J753" i="15"/>
  <c r="M753" i="15"/>
  <c r="N753" i="15"/>
  <c r="O753" i="15"/>
  <c r="S753" i="15"/>
  <c r="D754" i="15"/>
  <c r="E754" i="15"/>
  <c r="F754" i="15"/>
  <c r="G754" i="15"/>
  <c r="H754" i="15"/>
  <c r="I754" i="15"/>
  <c r="J754" i="15"/>
  <c r="M754" i="15"/>
  <c r="N754" i="15"/>
  <c r="O754" i="15"/>
  <c r="S754" i="15"/>
  <c r="D755" i="15"/>
  <c r="E755" i="15"/>
  <c r="F755" i="15"/>
  <c r="G755" i="15"/>
  <c r="H755" i="15"/>
  <c r="I755" i="15"/>
  <c r="J755" i="15"/>
  <c r="M755" i="15"/>
  <c r="N755" i="15"/>
  <c r="O755" i="15"/>
  <c r="S755" i="15"/>
  <c r="D756" i="15"/>
  <c r="E756" i="15"/>
  <c r="F756" i="15"/>
  <c r="G756" i="15"/>
  <c r="H756" i="15"/>
  <c r="I756" i="15"/>
  <c r="J756" i="15"/>
  <c r="M756" i="15"/>
  <c r="N756" i="15"/>
  <c r="O756" i="15"/>
  <c r="S756" i="15"/>
  <c r="D757" i="15"/>
  <c r="E757" i="15"/>
  <c r="F757" i="15"/>
  <c r="G757" i="15"/>
  <c r="H757" i="15"/>
  <c r="I757" i="15"/>
  <c r="J757" i="15"/>
  <c r="M757" i="15"/>
  <c r="N757" i="15"/>
  <c r="O757" i="15"/>
  <c r="S757" i="15"/>
  <c r="D758" i="15"/>
  <c r="E758" i="15"/>
  <c r="F758" i="15"/>
  <c r="G758" i="15"/>
  <c r="H758" i="15"/>
  <c r="I758" i="15"/>
  <c r="J758" i="15"/>
  <c r="M758" i="15"/>
  <c r="N758" i="15"/>
  <c r="O758" i="15"/>
  <c r="S758" i="15"/>
  <c r="D759" i="15"/>
  <c r="E759" i="15"/>
  <c r="F759" i="15"/>
  <c r="G759" i="15"/>
  <c r="H759" i="15"/>
  <c r="I759" i="15"/>
  <c r="J759" i="15"/>
  <c r="M759" i="15"/>
  <c r="N759" i="15"/>
  <c r="O759" i="15"/>
  <c r="S759" i="15"/>
  <c r="D760" i="15"/>
  <c r="E760" i="15"/>
  <c r="F760" i="15"/>
  <c r="G760" i="15"/>
  <c r="H760" i="15"/>
  <c r="I760" i="15"/>
  <c r="J760" i="15"/>
  <c r="M760" i="15"/>
  <c r="N760" i="15"/>
  <c r="O760" i="15"/>
  <c r="S760" i="15"/>
  <c r="D761" i="15"/>
  <c r="E761" i="15"/>
  <c r="F761" i="15"/>
  <c r="G761" i="15"/>
  <c r="H761" i="15"/>
  <c r="I761" i="15"/>
  <c r="J761" i="15"/>
  <c r="M761" i="15"/>
  <c r="N761" i="15"/>
  <c r="O761" i="15"/>
  <c r="S761" i="15"/>
  <c r="D762" i="15"/>
  <c r="E762" i="15"/>
  <c r="F762" i="15"/>
  <c r="G762" i="15"/>
  <c r="H762" i="15"/>
  <c r="I762" i="15"/>
  <c r="J762" i="15"/>
  <c r="M762" i="15"/>
  <c r="N762" i="15"/>
  <c r="O762" i="15"/>
  <c r="S762" i="15"/>
  <c r="D763" i="15"/>
  <c r="E763" i="15"/>
  <c r="F763" i="15"/>
  <c r="G763" i="15"/>
  <c r="H763" i="15"/>
  <c r="I763" i="15"/>
  <c r="J763" i="15"/>
  <c r="M763" i="15"/>
  <c r="N763" i="15"/>
  <c r="O763" i="15"/>
  <c r="S763" i="15"/>
  <c r="D764" i="15"/>
  <c r="E764" i="15"/>
  <c r="F764" i="15"/>
  <c r="G764" i="15"/>
  <c r="H764" i="15"/>
  <c r="I764" i="15"/>
  <c r="J764" i="15"/>
  <c r="M764" i="15"/>
  <c r="N764" i="15"/>
  <c r="O764" i="15"/>
  <c r="S764" i="15"/>
  <c r="D765" i="15"/>
  <c r="E765" i="15"/>
  <c r="F765" i="15"/>
  <c r="G765" i="15"/>
  <c r="H765" i="15"/>
  <c r="I765" i="15"/>
  <c r="J765" i="15"/>
  <c r="M765" i="15"/>
  <c r="N765" i="15"/>
  <c r="O765" i="15"/>
  <c r="S765" i="15"/>
  <c r="D766" i="15"/>
  <c r="E766" i="15"/>
  <c r="F766" i="15"/>
  <c r="G766" i="15"/>
  <c r="H766" i="15"/>
  <c r="I766" i="15"/>
  <c r="J766" i="15"/>
  <c r="M766" i="15"/>
  <c r="N766" i="15"/>
  <c r="O766" i="15"/>
  <c r="S766" i="15"/>
  <c r="D767" i="15"/>
  <c r="E767" i="15"/>
  <c r="F767" i="15"/>
  <c r="G767" i="15"/>
  <c r="H767" i="15"/>
  <c r="I767" i="15"/>
  <c r="J767" i="15"/>
  <c r="M767" i="15"/>
  <c r="N767" i="15"/>
  <c r="O767" i="15"/>
  <c r="S767" i="15"/>
  <c r="D768" i="15"/>
  <c r="E768" i="15"/>
  <c r="F768" i="15"/>
  <c r="G768" i="15"/>
  <c r="H768" i="15"/>
  <c r="I768" i="15"/>
  <c r="J768" i="15"/>
  <c r="M768" i="15"/>
  <c r="N768" i="15"/>
  <c r="O768" i="15"/>
  <c r="S768" i="15"/>
  <c r="D769" i="15"/>
  <c r="E769" i="15"/>
  <c r="F769" i="15"/>
  <c r="G769" i="15"/>
  <c r="H769" i="15"/>
  <c r="I769" i="15"/>
  <c r="J769" i="15"/>
  <c r="M769" i="15"/>
  <c r="N769" i="15"/>
  <c r="O769" i="15"/>
  <c r="S769" i="15"/>
  <c r="D770" i="15"/>
  <c r="E770" i="15"/>
  <c r="F770" i="15"/>
  <c r="G770" i="15"/>
  <c r="H770" i="15"/>
  <c r="I770" i="15"/>
  <c r="J770" i="15"/>
  <c r="M770" i="15"/>
  <c r="N770" i="15"/>
  <c r="O770" i="15"/>
  <c r="S770" i="15"/>
  <c r="D771" i="15"/>
  <c r="E771" i="15"/>
  <c r="F771" i="15"/>
  <c r="G771" i="15"/>
  <c r="H771" i="15"/>
  <c r="I771" i="15"/>
  <c r="J771" i="15"/>
  <c r="M771" i="15"/>
  <c r="N771" i="15"/>
  <c r="O771" i="15"/>
  <c r="S771" i="15"/>
  <c r="D772" i="15"/>
  <c r="E772" i="15"/>
  <c r="F772" i="15"/>
  <c r="G772" i="15"/>
  <c r="H772" i="15"/>
  <c r="I772" i="15"/>
  <c r="J772" i="15"/>
  <c r="M772" i="15"/>
  <c r="N772" i="15"/>
  <c r="O772" i="15"/>
  <c r="S772" i="15"/>
  <c r="D773" i="15"/>
  <c r="E773" i="15"/>
  <c r="F773" i="15"/>
  <c r="G773" i="15"/>
  <c r="H773" i="15"/>
  <c r="I773" i="15"/>
  <c r="J773" i="15"/>
  <c r="M773" i="15"/>
  <c r="N773" i="15"/>
  <c r="O773" i="15"/>
  <c r="S773" i="15"/>
  <c r="D774" i="15"/>
  <c r="E774" i="15"/>
  <c r="F774" i="15"/>
  <c r="G774" i="15"/>
  <c r="H774" i="15"/>
  <c r="I774" i="15"/>
  <c r="J774" i="15"/>
  <c r="M774" i="15"/>
  <c r="N774" i="15"/>
  <c r="O774" i="15"/>
  <c r="S774" i="15"/>
  <c r="D775" i="15"/>
  <c r="E775" i="15"/>
  <c r="F775" i="15"/>
  <c r="G775" i="15"/>
  <c r="H775" i="15"/>
  <c r="I775" i="15"/>
  <c r="J775" i="15"/>
  <c r="M775" i="15"/>
  <c r="N775" i="15"/>
  <c r="O775" i="15"/>
  <c r="S775" i="15"/>
  <c r="D776" i="15"/>
  <c r="E776" i="15"/>
  <c r="F776" i="15"/>
  <c r="G776" i="15"/>
  <c r="H776" i="15"/>
  <c r="I776" i="15"/>
  <c r="J776" i="15"/>
  <c r="M776" i="15"/>
  <c r="N776" i="15"/>
  <c r="O776" i="15"/>
  <c r="S776" i="15"/>
  <c r="D777" i="15"/>
  <c r="E777" i="15"/>
  <c r="F777" i="15"/>
  <c r="G777" i="15"/>
  <c r="H777" i="15"/>
  <c r="I777" i="15"/>
  <c r="J777" i="15"/>
  <c r="M777" i="15"/>
  <c r="N777" i="15"/>
  <c r="O777" i="15"/>
  <c r="S777" i="15"/>
  <c r="D778" i="15"/>
  <c r="E778" i="15"/>
  <c r="F778" i="15"/>
  <c r="G778" i="15"/>
  <c r="H778" i="15"/>
  <c r="I778" i="15"/>
  <c r="J778" i="15"/>
  <c r="M778" i="15"/>
  <c r="N778" i="15"/>
  <c r="O778" i="15"/>
  <c r="S778" i="15"/>
  <c r="D779" i="15"/>
  <c r="E779" i="15"/>
  <c r="F779" i="15"/>
  <c r="G779" i="15"/>
  <c r="H779" i="15"/>
  <c r="I779" i="15"/>
  <c r="J779" i="15"/>
  <c r="M779" i="15"/>
  <c r="N779" i="15"/>
  <c r="O779" i="15"/>
  <c r="S779" i="15"/>
  <c r="D780" i="15"/>
  <c r="E780" i="15"/>
  <c r="F780" i="15"/>
  <c r="G780" i="15"/>
  <c r="H780" i="15"/>
  <c r="I780" i="15"/>
  <c r="J780" i="15"/>
  <c r="M780" i="15"/>
  <c r="N780" i="15"/>
  <c r="O780" i="15"/>
  <c r="S780" i="15"/>
  <c r="D781" i="15"/>
  <c r="E781" i="15"/>
  <c r="F781" i="15"/>
  <c r="G781" i="15"/>
  <c r="H781" i="15"/>
  <c r="I781" i="15"/>
  <c r="J781" i="15"/>
  <c r="M781" i="15"/>
  <c r="N781" i="15"/>
  <c r="O781" i="15"/>
  <c r="S781" i="15"/>
  <c r="D782" i="15"/>
  <c r="E782" i="15"/>
  <c r="F782" i="15"/>
  <c r="G782" i="15"/>
  <c r="H782" i="15"/>
  <c r="I782" i="15"/>
  <c r="J782" i="15"/>
  <c r="M782" i="15"/>
  <c r="N782" i="15"/>
  <c r="O782" i="15"/>
  <c r="S782" i="15"/>
  <c r="D783" i="15"/>
  <c r="E783" i="15"/>
  <c r="F783" i="15"/>
  <c r="G783" i="15"/>
  <c r="H783" i="15"/>
  <c r="I783" i="15"/>
  <c r="J783" i="15"/>
  <c r="M783" i="15"/>
  <c r="N783" i="15"/>
  <c r="O783" i="15"/>
  <c r="S783" i="15"/>
  <c r="D784" i="15"/>
  <c r="E784" i="15"/>
  <c r="F784" i="15"/>
  <c r="G784" i="15"/>
  <c r="H784" i="15"/>
  <c r="I784" i="15"/>
  <c r="J784" i="15"/>
  <c r="M784" i="15"/>
  <c r="N784" i="15"/>
  <c r="O784" i="15"/>
  <c r="S784" i="15"/>
  <c r="D785" i="15"/>
  <c r="E785" i="15"/>
  <c r="F785" i="15"/>
  <c r="G785" i="15"/>
  <c r="H785" i="15"/>
  <c r="I785" i="15"/>
  <c r="J785" i="15"/>
  <c r="M785" i="15"/>
  <c r="N785" i="15"/>
  <c r="O785" i="15"/>
  <c r="S785" i="15"/>
  <c r="D786" i="15"/>
  <c r="E786" i="15"/>
  <c r="F786" i="15"/>
  <c r="G786" i="15"/>
  <c r="H786" i="15"/>
  <c r="I786" i="15"/>
  <c r="J786" i="15"/>
  <c r="M786" i="15"/>
  <c r="N786" i="15"/>
  <c r="O786" i="15"/>
  <c r="S786" i="15"/>
  <c r="D787" i="15"/>
  <c r="E787" i="15"/>
  <c r="F787" i="15"/>
  <c r="G787" i="15"/>
  <c r="H787" i="15"/>
  <c r="I787" i="15"/>
  <c r="J787" i="15"/>
  <c r="M787" i="15"/>
  <c r="N787" i="15"/>
  <c r="O787" i="15"/>
  <c r="S787" i="15"/>
  <c r="D788" i="15"/>
  <c r="E788" i="15"/>
  <c r="F788" i="15"/>
  <c r="G788" i="15"/>
  <c r="H788" i="15"/>
  <c r="I788" i="15"/>
  <c r="J788" i="15"/>
  <c r="M788" i="15"/>
  <c r="N788" i="15"/>
  <c r="O788" i="15"/>
  <c r="S788" i="15"/>
  <c r="D789" i="15"/>
  <c r="E789" i="15"/>
  <c r="F789" i="15"/>
  <c r="G789" i="15"/>
  <c r="H789" i="15"/>
  <c r="I789" i="15"/>
  <c r="J789" i="15"/>
  <c r="M789" i="15"/>
  <c r="N789" i="15"/>
  <c r="O789" i="15"/>
  <c r="S789" i="15"/>
  <c r="D790" i="15"/>
  <c r="E790" i="15"/>
  <c r="F790" i="15"/>
  <c r="G790" i="15"/>
  <c r="H790" i="15"/>
  <c r="I790" i="15"/>
  <c r="J790" i="15"/>
  <c r="M790" i="15"/>
  <c r="N790" i="15"/>
  <c r="O790" i="15"/>
  <c r="S790" i="15"/>
  <c r="D791" i="15"/>
  <c r="E791" i="15"/>
  <c r="F791" i="15"/>
  <c r="G791" i="15"/>
  <c r="H791" i="15"/>
  <c r="I791" i="15"/>
  <c r="J791" i="15"/>
  <c r="M791" i="15"/>
  <c r="N791" i="15"/>
  <c r="O791" i="15"/>
  <c r="S791" i="15"/>
  <c r="D792" i="15"/>
  <c r="E792" i="15"/>
  <c r="F792" i="15"/>
  <c r="G792" i="15"/>
  <c r="H792" i="15"/>
  <c r="I792" i="15"/>
  <c r="J792" i="15"/>
  <c r="M792" i="15"/>
  <c r="N792" i="15"/>
  <c r="O792" i="15"/>
  <c r="S792" i="15"/>
  <c r="D793" i="15"/>
  <c r="E793" i="15"/>
  <c r="F793" i="15"/>
  <c r="G793" i="15"/>
  <c r="H793" i="15"/>
  <c r="I793" i="15"/>
  <c r="J793" i="15"/>
  <c r="M793" i="15"/>
  <c r="N793" i="15"/>
  <c r="O793" i="15"/>
  <c r="S793" i="15"/>
  <c r="D794" i="15"/>
  <c r="E794" i="15"/>
  <c r="F794" i="15"/>
  <c r="G794" i="15"/>
  <c r="H794" i="15"/>
  <c r="I794" i="15"/>
  <c r="J794" i="15"/>
  <c r="M794" i="15"/>
  <c r="N794" i="15"/>
  <c r="O794" i="15"/>
  <c r="S794" i="15"/>
  <c r="D795" i="15"/>
  <c r="E795" i="15"/>
  <c r="F795" i="15"/>
  <c r="G795" i="15"/>
  <c r="H795" i="15"/>
  <c r="I795" i="15"/>
  <c r="J795" i="15"/>
  <c r="M795" i="15"/>
  <c r="N795" i="15"/>
  <c r="O795" i="15"/>
  <c r="S795" i="15"/>
  <c r="D796" i="15"/>
  <c r="E796" i="15"/>
  <c r="F796" i="15"/>
  <c r="G796" i="15"/>
  <c r="H796" i="15"/>
  <c r="I796" i="15"/>
  <c r="J796" i="15"/>
  <c r="M796" i="15"/>
  <c r="N796" i="15"/>
  <c r="O796" i="15"/>
  <c r="S796" i="15"/>
  <c r="D797" i="15"/>
  <c r="E797" i="15"/>
  <c r="F797" i="15"/>
  <c r="G797" i="15"/>
  <c r="H797" i="15"/>
  <c r="I797" i="15"/>
  <c r="J797" i="15"/>
  <c r="M797" i="15"/>
  <c r="N797" i="15"/>
  <c r="O797" i="15"/>
  <c r="S797" i="15"/>
  <c r="D798" i="15"/>
  <c r="E798" i="15"/>
  <c r="F798" i="15"/>
  <c r="G798" i="15"/>
  <c r="H798" i="15"/>
  <c r="I798" i="15"/>
  <c r="J798" i="15"/>
  <c r="M798" i="15"/>
  <c r="N798" i="15"/>
  <c r="O798" i="15"/>
  <c r="S798" i="15"/>
  <c r="D799" i="15"/>
  <c r="E799" i="15"/>
  <c r="F799" i="15"/>
  <c r="G799" i="15"/>
  <c r="H799" i="15"/>
  <c r="I799" i="15"/>
  <c r="J799" i="15"/>
  <c r="M799" i="15"/>
  <c r="N799" i="15"/>
  <c r="O799" i="15"/>
  <c r="S799" i="15"/>
  <c r="D800" i="15"/>
  <c r="E800" i="15"/>
  <c r="F800" i="15"/>
  <c r="G800" i="15"/>
  <c r="H800" i="15"/>
  <c r="I800" i="15"/>
  <c r="J800" i="15"/>
  <c r="M800" i="15"/>
  <c r="N800" i="15"/>
  <c r="O800" i="15"/>
  <c r="S800" i="15"/>
  <c r="D801" i="15"/>
  <c r="E801" i="15"/>
  <c r="F801" i="15"/>
  <c r="G801" i="15"/>
  <c r="H801" i="15"/>
  <c r="I801" i="15"/>
  <c r="J801" i="15"/>
  <c r="M801" i="15"/>
  <c r="N801" i="15"/>
  <c r="O801" i="15"/>
  <c r="S801" i="15"/>
  <c r="D802" i="15"/>
  <c r="E802" i="15"/>
  <c r="F802" i="15"/>
  <c r="G802" i="15"/>
  <c r="H802" i="15"/>
  <c r="I802" i="15"/>
  <c r="J802" i="15"/>
  <c r="M802" i="15"/>
  <c r="N802" i="15"/>
  <c r="O802" i="15"/>
  <c r="S802" i="15"/>
  <c r="D803" i="15"/>
  <c r="E803" i="15"/>
  <c r="F803" i="15"/>
  <c r="G803" i="15"/>
  <c r="H803" i="15"/>
  <c r="I803" i="15"/>
  <c r="J803" i="15"/>
  <c r="M803" i="15"/>
  <c r="N803" i="15"/>
  <c r="O803" i="15"/>
  <c r="S803" i="15"/>
  <c r="D804" i="15"/>
  <c r="E804" i="15"/>
  <c r="F804" i="15"/>
  <c r="G804" i="15"/>
  <c r="H804" i="15"/>
  <c r="I804" i="15"/>
  <c r="J804" i="15"/>
  <c r="M804" i="15"/>
  <c r="N804" i="15"/>
  <c r="O804" i="15"/>
  <c r="S804" i="15"/>
  <c r="D805" i="15"/>
  <c r="E805" i="15"/>
  <c r="F805" i="15"/>
  <c r="G805" i="15"/>
  <c r="H805" i="15"/>
  <c r="I805" i="15"/>
  <c r="J805" i="15"/>
  <c r="M805" i="15"/>
  <c r="N805" i="15"/>
  <c r="O805" i="15"/>
  <c r="S805" i="15"/>
  <c r="D806" i="15"/>
  <c r="E806" i="15"/>
  <c r="F806" i="15"/>
  <c r="G806" i="15"/>
  <c r="H806" i="15"/>
  <c r="I806" i="15"/>
  <c r="J806" i="15"/>
  <c r="M806" i="15"/>
  <c r="N806" i="15"/>
  <c r="O806" i="15"/>
  <c r="S806" i="15"/>
  <c r="D807" i="15"/>
  <c r="E807" i="15"/>
  <c r="F807" i="15"/>
  <c r="G807" i="15"/>
  <c r="H807" i="15"/>
  <c r="I807" i="15"/>
  <c r="J807" i="15"/>
  <c r="M807" i="15"/>
  <c r="N807" i="15"/>
  <c r="O807" i="15"/>
  <c r="S807" i="15"/>
  <c r="D808" i="15"/>
  <c r="E808" i="15"/>
  <c r="F808" i="15"/>
  <c r="G808" i="15"/>
  <c r="H808" i="15"/>
  <c r="I808" i="15"/>
  <c r="J808" i="15"/>
  <c r="M808" i="15"/>
  <c r="N808" i="15"/>
  <c r="O808" i="15"/>
  <c r="S808" i="15"/>
  <c r="D809" i="15"/>
  <c r="E809" i="15"/>
  <c r="F809" i="15"/>
  <c r="H809" i="15"/>
  <c r="I809" i="15"/>
  <c r="J809" i="15"/>
  <c r="M809" i="15"/>
  <c r="N809" i="15"/>
  <c r="O809" i="15"/>
  <c r="S809" i="15"/>
  <c r="D810" i="15"/>
  <c r="E810" i="15"/>
  <c r="F810" i="15"/>
  <c r="H810" i="15"/>
  <c r="I810" i="15"/>
  <c r="J810" i="15"/>
  <c r="M810" i="15"/>
  <c r="N810" i="15"/>
  <c r="O810" i="15"/>
  <c r="S810" i="15"/>
  <c r="D811" i="15"/>
  <c r="E811" i="15"/>
  <c r="F811" i="15"/>
  <c r="G811" i="15"/>
  <c r="H811" i="15"/>
  <c r="I811" i="15"/>
  <c r="J811" i="15"/>
  <c r="M811" i="15"/>
  <c r="N811" i="15"/>
  <c r="O811" i="15"/>
  <c r="S811" i="15"/>
  <c r="D812" i="15"/>
  <c r="E812" i="15"/>
  <c r="F812" i="15"/>
  <c r="G812" i="15"/>
  <c r="H812" i="15"/>
  <c r="I812" i="15"/>
  <c r="J812" i="15"/>
  <c r="M812" i="15"/>
  <c r="N812" i="15"/>
  <c r="O812" i="15"/>
  <c r="S812" i="15"/>
  <c r="D813" i="15"/>
  <c r="E813" i="15"/>
  <c r="F813" i="15"/>
  <c r="G813" i="15"/>
  <c r="H813" i="15"/>
  <c r="I813" i="15"/>
  <c r="J813" i="15"/>
  <c r="M813" i="15"/>
  <c r="N813" i="15"/>
  <c r="O813" i="15"/>
  <c r="S813" i="15"/>
  <c r="D814" i="15"/>
  <c r="E814" i="15"/>
  <c r="F814" i="15"/>
  <c r="G814" i="15"/>
  <c r="H814" i="15"/>
  <c r="I814" i="15"/>
  <c r="J814" i="15"/>
  <c r="M814" i="15"/>
  <c r="N814" i="15"/>
  <c r="O814" i="15"/>
  <c r="S814" i="15"/>
  <c r="D815" i="15"/>
  <c r="E815" i="15"/>
  <c r="F815" i="15"/>
  <c r="G815" i="15"/>
  <c r="H815" i="15"/>
  <c r="I815" i="15"/>
  <c r="J815" i="15"/>
  <c r="M815" i="15"/>
  <c r="N815" i="15"/>
  <c r="O815" i="15"/>
  <c r="S815" i="15"/>
  <c r="D816" i="15"/>
  <c r="E816" i="15"/>
  <c r="F816" i="15"/>
  <c r="H816" i="15"/>
  <c r="I816" i="15"/>
  <c r="J816" i="15"/>
  <c r="M816" i="15"/>
  <c r="N816" i="15"/>
  <c r="O816" i="15"/>
  <c r="S816" i="15"/>
  <c r="D817" i="15"/>
  <c r="E817" i="15"/>
  <c r="F817" i="15"/>
  <c r="G817" i="15"/>
  <c r="H817" i="15"/>
  <c r="I817" i="15"/>
  <c r="J817" i="15"/>
  <c r="M817" i="15"/>
  <c r="N817" i="15"/>
  <c r="O817" i="15"/>
  <c r="S817" i="15"/>
  <c r="D818" i="15"/>
  <c r="E818" i="15"/>
  <c r="F818" i="15"/>
  <c r="G818" i="15"/>
  <c r="H818" i="15"/>
  <c r="I818" i="15"/>
  <c r="J818" i="15"/>
  <c r="M818" i="15"/>
  <c r="N818" i="15"/>
  <c r="O818" i="15"/>
  <c r="S818" i="15"/>
  <c r="D819" i="15"/>
  <c r="E819" i="15"/>
  <c r="F819" i="15"/>
  <c r="G819" i="15"/>
  <c r="H819" i="15"/>
  <c r="I819" i="15"/>
  <c r="J819" i="15"/>
  <c r="M819" i="15"/>
  <c r="N819" i="15"/>
  <c r="O819" i="15"/>
  <c r="S819" i="15"/>
  <c r="D820" i="15"/>
  <c r="E820" i="15"/>
  <c r="F820" i="15"/>
  <c r="G820" i="15"/>
  <c r="H820" i="15"/>
  <c r="I820" i="15"/>
  <c r="J820" i="15"/>
  <c r="M820" i="15"/>
  <c r="N820" i="15"/>
  <c r="O820" i="15"/>
  <c r="S820" i="15"/>
  <c r="D821" i="15"/>
  <c r="E821" i="15"/>
  <c r="F821" i="15"/>
  <c r="G821" i="15"/>
  <c r="H821" i="15"/>
  <c r="I821" i="15"/>
  <c r="J821" i="15"/>
  <c r="M821" i="15"/>
  <c r="N821" i="15"/>
  <c r="O821" i="15"/>
  <c r="S821" i="15"/>
  <c r="D822" i="15"/>
  <c r="E822" i="15"/>
  <c r="F822" i="15"/>
  <c r="G822" i="15"/>
  <c r="H822" i="15"/>
  <c r="I822" i="15"/>
  <c r="J822" i="15"/>
  <c r="M822" i="15"/>
  <c r="N822" i="15"/>
  <c r="O822" i="15"/>
  <c r="S822" i="15"/>
  <c r="D823" i="15"/>
  <c r="E823" i="15"/>
  <c r="F823" i="15"/>
  <c r="G823" i="15"/>
  <c r="H823" i="15"/>
  <c r="I823" i="15"/>
  <c r="J823" i="15"/>
  <c r="M823" i="15"/>
  <c r="N823" i="15"/>
  <c r="O823" i="15"/>
  <c r="S823" i="15"/>
  <c r="D824" i="15"/>
  <c r="E824" i="15"/>
  <c r="F824" i="15"/>
  <c r="G824" i="15"/>
  <c r="H824" i="15"/>
  <c r="I824" i="15"/>
  <c r="J824" i="15"/>
  <c r="M824" i="15"/>
  <c r="N824" i="15"/>
  <c r="O824" i="15"/>
  <c r="S824" i="15"/>
  <c r="D825" i="15"/>
  <c r="E825" i="15"/>
  <c r="F825" i="15"/>
  <c r="G825" i="15"/>
  <c r="H825" i="15"/>
  <c r="I825" i="15"/>
  <c r="J825" i="15"/>
  <c r="M825" i="15"/>
  <c r="N825" i="15"/>
  <c r="O825" i="15"/>
  <c r="S825" i="15"/>
  <c r="D826" i="15"/>
  <c r="E826" i="15"/>
  <c r="F826" i="15"/>
  <c r="G826" i="15"/>
  <c r="H826" i="15"/>
  <c r="I826" i="15"/>
  <c r="J826" i="15"/>
  <c r="M826" i="15"/>
  <c r="N826" i="15"/>
  <c r="O826" i="15"/>
  <c r="S826" i="15"/>
  <c r="D827" i="15"/>
  <c r="E827" i="15"/>
  <c r="F827" i="15"/>
  <c r="G827" i="15"/>
  <c r="H827" i="15"/>
  <c r="I827" i="15"/>
  <c r="J827" i="15"/>
  <c r="M827" i="15"/>
  <c r="N827" i="15"/>
  <c r="O827" i="15"/>
  <c r="S827" i="15"/>
  <c r="D828" i="15"/>
  <c r="E828" i="15"/>
  <c r="F828" i="15"/>
  <c r="G828" i="15"/>
  <c r="H828" i="15"/>
  <c r="I828" i="15"/>
  <c r="J828" i="15"/>
  <c r="M828" i="15"/>
  <c r="N828" i="15"/>
  <c r="O828" i="15"/>
  <c r="S828" i="15"/>
  <c r="D829" i="15"/>
  <c r="E829" i="15"/>
  <c r="F829" i="15"/>
  <c r="G829" i="15"/>
  <c r="H829" i="15"/>
  <c r="I829" i="15"/>
  <c r="J829" i="15"/>
  <c r="M829" i="15"/>
  <c r="N829" i="15"/>
  <c r="O829" i="15"/>
  <c r="S829" i="15"/>
  <c r="D830" i="15"/>
  <c r="E830" i="15"/>
  <c r="F830" i="15"/>
  <c r="G830" i="15"/>
  <c r="H830" i="15"/>
  <c r="I830" i="15"/>
  <c r="J830" i="15"/>
  <c r="M830" i="15"/>
  <c r="N830" i="15"/>
  <c r="O830" i="15"/>
  <c r="S830" i="15"/>
  <c r="D831" i="15"/>
  <c r="E831" i="15"/>
  <c r="F831" i="15"/>
  <c r="G831" i="15"/>
  <c r="H831" i="15"/>
  <c r="I831" i="15"/>
  <c r="J831" i="15"/>
  <c r="M831" i="15"/>
  <c r="N831" i="15"/>
  <c r="O831" i="15"/>
  <c r="S831" i="15"/>
  <c r="D832" i="15"/>
  <c r="E832" i="15"/>
  <c r="F832" i="15"/>
  <c r="G832" i="15"/>
  <c r="H832" i="15"/>
  <c r="I832" i="15"/>
  <c r="J832" i="15"/>
  <c r="M832" i="15"/>
  <c r="N832" i="15"/>
  <c r="O832" i="15"/>
  <c r="S832" i="15"/>
  <c r="D833" i="15"/>
  <c r="E833" i="15"/>
  <c r="F833" i="15"/>
  <c r="G833" i="15"/>
  <c r="H833" i="15"/>
  <c r="I833" i="15"/>
  <c r="J833" i="15"/>
  <c r="M833" i="15"/>
  <c r="N833" i="15"/>
  <c r="O833" i="15"/>
  <c r="S833" i="15"/>
  <c r="D834" i="15"/>
  <c r="E834" i="15"/>
  <c r="F834" i="15"/>
  <c r="G834" i="15"/>
  <c r="H834" i="15"/>
  <c r="I834" i="15"/>
  <c r="J834" i="15"/>
  <c r="M834" i="15"/>
  <c r="N834" i="15"/>
  <c r="O834" i="15"/>
  <c r="S834" i="15"/>
  <c r="D835" i="15"/>
  <c r="E835" i="15"/>
  <c r="F835" i="15"/>
  <c r="G835" i="15"/>
  <c r="H835" i="15"/>
  <c r="I835" i="15"/>
  <c r="J835" i="15"/>
  <c r="M835" i="15"/>
  <c r="N835" i="15"/>
  <c r="O835" i="15"/>
  <c r="S835" i="15"/>
  <c r="D836" i="15"/>
  <c r="E836" i="15"/>
  <c r="F836" i="15"/>
  <c r="G836" i="15"/>
  <c r="H836" i="15"/>
  <c r="I836" i="15"/>
  <c r="J836" i="15"/>
  <c r="M836" i="15"/>
  <c r="N836" i="15"/>
  <c r="O836" i="15"/>
  <c r="S836" i="15"/>
  <c r="D837" i="15"/>
  <c r="E837" i="15"/>
  <c r="F837" i="15"/>
  <c r="G837" i="15"/>
  <c r="H837" i="15"/>
  <c r="I837" i="15"/>
  <c r="J837" i="15"/>
  <c r="M837" i="15"/>
  <c r="N837" i="15"/>
  <c r="O837" i="15"/>
  <c r="S837" i="15"/>
  <c r="D838" i="15"/>
  <c r="E838" i="15"/>
  <c r="F838" i="15"/>
  <c r="G838" i="15"/>
  <c r="H838" i="15"/>
  <c r="I838" i="15"/>
  <c r="J838" i="15"/>
  <c r="M838" i="15"/>
  <c r="N838" i="15"/>
  <c r="O838" i="15"/>
  <c r="S838" i="15"/>
  <c r="D839" i="15"/>
  <c r="E839" i="15"/>
  <c r="F839" i="15"/>
  <c r="G839" i="15"/>
  <c r="H839" i="15"/>
  <c r="I839" i="15"/>
  <c r="J839" i="15"/>
  <c r="M839" i="15"/>
  <c r="N839" i="15"/>
  <c r="O839" i="15"/>
  <c r="S839" i="15"/>
  <c r="D840" i="15"/>
  <c r="E840" i="15"/>
  <c r="F840" i="15"/>
  <c r="H840" i="15"/>
  <c r="I840" i="15"/>
  <c r="J840" i="15"/>
  <c r="M840" i="15"/>
  <c r="N840" i="15"/>
  <c r="O840" i="15"/>
  <c r="S840" i="15"/>
  <c r="D841" i="15"/>
  <c r="E841" i="15"/>
  <c r="F841" i="15"/>
  <c r="G841" i="15"/>
  <c r="H841" i="15"/>
  <c r="I841" i="15"/>
  <c r="J841" i="15"/>
  <c r="M841" i="15"/>
  <c r="N841" i="15"/>
  <c r="O841" i="15"/>
  <c r="S841" i="15"/>
  <c r="D842" i="15"/>
  <c r="E842" i="15"/>
  <c r="F842" i="15"/>
  <c r="G842" i="15"/>
  <c r="H842" i="15"/>
  <c r="I842" i="15"/>
  <c r="J842" i="15"/>
  <c r="M842" i="15"/>
  <c r="N842" i="15"/>
  <c r="O842" i="15"/>
  <c r="S842" i="15"/>
  <c r="D843" i="15"/>
  <c r="E843" i="15"/>
  <c r="F843" i="15"/>
  <c r="G843" i="15"/>
  <c r="H843" i="15"/>
  <c r="I843" i="15"/>
  <c r="J843" i="15"/>
  <c r="M843" i="15"/>
  <c r="N843" i="15"/>
  <c r="O843" i="15"/>
  <c r="S843" i="15"/>
  <c r="D844" i="15"/>
  <c r="E844" i="15"/>
  <c r="F844" i="15"/>
  <c r="G844" i="15"/>
  <c r="H844" i="15"/>
  <c r="I844" i="15"/>
  <c r="J844" i="15"/>
  <c r="M844" i="15"/>
  <c r="N844" i="15"/>
  <c r="O844" i="15"/>
  <c r="S844" i="15"/>
  <c r="D845" i="15"/>
  <c r="E845" i="15"/>
  <c r="F845" i="15"/>
  <c r="G845" i="15"/>
  <c r="H845" i="15"/>
  <c r="I845" i="15"/>
  <c r="J845" i="15"/>
  <c r="M845" i="15"/>
  <c r="N845" i="15"/>
  <c r="O845" i="15"/>
  <c r="S845" i="15"/>
  <c r="D846" i="15"/>
  <c r="E846" i="15"/>
  <c r="F846" i="15"/>
  <c r="G846" i="15"/>
  <c r="H846" i="15"/>
  <c r="I846" i="15"/>
  <c r="J846" i="15"/>
  <c r="M846" i="15"/>
  <c r="N846" i="15"/>
  <c r="O846" i="15"/>
  <c r="S846" i="15"/>
  <c r="D847" i="15"/>
  <c r="E847" i="15"/>
  <c r="F847" i="15"/>
  <c r="G847" i="15"/>
  <c r="H847" i="15"/>
  <c r="I847" i="15"/>
  <c r="J847" i="15"/>
  <c r="M847" i="15"/>
  <c r="N847" i="15"/>
  <c r="O847" i="15"/>
  <c r="S847" i="15"/>
  <c r="D848" i="15"/>
  <c r="E848" i="15"/>
  <c r="F848" i="15"/>
  <c r="G848" i="15"/>
  <c r="H848" i="15"/>
  <c r="I848" i="15"/>
  <c r="J848" i="15"/>
  <c r="M848" i="15"/>
  <c r="N848" i="15"/>
  <c r="O848" i="15"/>
  <c r="S848" i="15"/>
  <c r="D849" i="15"/>
  <c r="E849" i="15"/>
  <c r="F849" i="15"/>
  <c r="G849" i="15"/>
  <c r="H849" i="15"/>
  <c r="I849" i="15"/>
  <c r="J849" i="15"/>
  <c r="M849" i="15"/>
  <c r="N849" i="15"/>
  <c r="O849" i="15"/>
  <c r="S849" i="15"/>
  <c r="D850" i="15"/>
  <c r="E850" i="15"/>
  <c r="F850" i="15"/>
  <c r="G850" i="15"/>
  <c r="H850" i="15"/>
  <c r="I850" i="15"/>
  <c r="J850" i="15"/>
  <c r="M850" i="15"/>
  <c r="N850" i="15"/>
  <c r="O850" i="15"/>
  <c r="S850" i="15"/>
  <c r="D851" i="15"/>
  <c r="E851" i="15"/>
  <c r="F851" i="15"/>
  <c r="G851" i="15"/>
  <c r="H851" i="15"/>
  <c r="I851" i="15"/>
  <c r="J851" i="15"/>
  <c r="M851" i="15"/>
  <c r="N851" i="15"/>
  <c r="O851" i="15"/>
  <c r="S851" i="15"/>
  <c r="D852" i="15"/>
  <c r="E852" i="15"/>
  <c r="F852" i="15"/>
  <c r="G852" i="15"/>
  <c r="H852" i="15"/>
  <c r="I852" i="15"/>
  <c r="J852" i="15"/>
  <c r="M852" i="15"/>
  <c r="N852" i="15"/>
  <c r="O852" i="15"/>
  <c r="S852" i="15"/>
  <c r="D853" i="15"/>
  <c r="E853" i="15"/>
  <c r="G853" i="15"/>
  <c r="H853" i="15"/>
  <c r="I853" i="15"/>
  <c r="J853" i="15"/>
  <c r="M853" i="15"/>
  <c r="N853" i="15"/>
  <c r="O853" i="15"/>
  <c r="S853" i="15"/>
  <c r="D854" i="15"/>
  <c r="E854" i="15"/>
  <c r="F854" i="15"/>
  <c r="G854" i="15"/>
  <c r="H854" i="15"/>
  <c r="I854" i="15"/>
  <c r="J854" i="15"/>
  <c r="M854" i="15"/>
  <c r="N854" i="15"/>
  <c r="O854" i="15"/>
  <c r="S854" i="15"/>
  <c r="D855" i="15"/>
  <c r="E855" i="15"/>
  <c r="F855" i="15"/>
  <c r="G855" i="15"/>
  <c r="H855" i="15"/>
  <c r="I855" i="15"/>
  <c r="J855" i="15"/>
  <c r="M855" i="15"/>
  <c r="N855" i="15"/>
  <c r="O855" i="15"/>
  <c r="S855" i="15"/>
  <c r="D856" i="15"/>
  <c r="E856" i="15"/>
  <c r="F856" i="15"/>
  <c r="G856" i="15"/>
  <c r="H856" i="15"/>
  <c r="I856" i="15"/>
  <c r="J856" i="15"/>
  <c r="M856" i="15"/>
  <c r="N856" i="15"/>
  <c r="O856" i="15"/>
  <c r="S856" i="15"/>
  <c r="D857" i="15"/>
  <c r="E857" i="15"/>
  <c r="F857" i="15"/>
  <c r="G857" i="15"/>
  <c r="H857" i="15"/>
  <c r="I857" i="15"/>
  <c r="J857" i="15"/>
  <c r="M857" i="15"/>
  <c r="N857" i="15"/>
  <c r="O857" i="15"/>
  <c r="S857" i="15"/>
  <c r="D858" i="15"/>
  <c r="E858" i="15"/>
  <c r="F858" i="15"/>
  <c r="G858" i="15"/>
  <c r="H858" i="15"/>
  <c r="I858" i="15"/>
  <c r="J858" i="15"/>
  <c r="M858" i="15"/>
  <c r="N858" i="15"/>
  <c r="O858" i="15"/>
  <c r="S858" i="15"/>
  <c r="D859" i="15"/>
  <c r="E859" i="15"/>
  <c r="F859" i="15"/>
  <c r="G859" i="15"/>
  <c r="H859" i="15"/>
  <c r="I859" i="15"/>
  <c r="J859" i="15"/>
  <c r="M859" i="15"/>
  <c r="N859" i="15"/>
  <c r="O859" i="15"/>
  <c r="S859" i="15"/>
  <c r="D860" i="15"/>
  <c r="E860" i="15"/>
  <c r="F860" i="15"/>
  <c r="G860" i="15"/>
  <c r="H860" i="15"/>
  <c r="I860" i="15"/>
  <c r="J860" i="15"/>
  <c r="M860" i="15"/>
  <c r="N860" i="15"/>
  <c r="O860" i="15"/>
  <c r="S860" i="15"/>
  <c r="D861" i="15"/>
  <c r="E861" i="15"/>
  <c r="G861" i="15"/>
  <c r="H861" i="15"/>
  <c r="I861" i="15"/>
  <c r="J861" i="15"/>
  <c r="M861" i="15"/>
  <c r="N861" i="15"/>
  <c r="O861" i="15"/>
  <c r="S861" i="15"/>
  <c r="D862" i="15"/>
  <c r="E862" i="15"/>
  <c r="F862" i="15"/>
  <c r="G862" i="15"/>
  <c r="H862" i="15"/>
  <c r="I862" i="15"/>
  <c r="J862" i="15"/>
  <c r="M862" i="15"/>
  <c r="N862" i="15"/>
  <c r="O862" i="15"/>
  <c r="S862" i="15"/>
  <c r="D863" i="15"/>
  <c r="E863" i="15"/>
  <c r="F863" i="15"/>
  <c r="G863" i="15"/>
  <c r="H863" i="15"/>
  <c r="I863" i="15"/>
  <c r="J863" i="15"/>
  <c r="M863" i="15"/>
  <c r="N863" i="15"/>
  <c r="O863" i="15"/>
  <c r="S863" i="15"/>
  <c r="D864" i="15"/>
  <c r="E864" i="15"/>
  <c r="F864" i="15"/>
  <c r="G864" i="15"/>
  <c r="H864" i="15"/>
  <c r="I864" i="15"/>
  <c r="J864" i="15"/>
  <c r="M864" i="15"/>
  <c r="N864" i="15"/>
  <c r="O864" i="15"/>
  <c r="S864" i="15"/>
  <c r="D865" i="15"/>
  <c r="E865" i="15"/>
  <c r="F865" i="15"/>
  <c r="G865" i="15"/>
  <c r="H865" i="15"/>
  <c r="I865" i="15"/>
  <c r="J865" i="15"/>
  <c r="M865" i="15"/>
  <c r="N865" i="15"/>
  <c r="O865" i="15"/>
  <c r="S865" i="15"/>
  <c r="D866" i="15"/>
  <c r="E866" i="15"/>
  <c r="F866" i="15"/>
  <c r="G866" i="15"/>
  <c r="H866" i="15"/>
  <c r="I866" i="15"/>
  <c r="J866" i="15"/>
  <c r="M866" i="15"/>
  <c r="N866" i="15"/>
  <c r="O866" i="15"/>
  <c r="S866" i="15"/>
  <c r="D867" i="15"/>
  <c r="E867" i="15"/>
  <c r="F867" i="15"/>
  <c r="G867" i="15"/>
  <c r="H867" i="15"/>
  <c r="I867" i="15"/>
  <c r="J867" i="15"/>
  <c r="M867" i="15"/>
  <c r="N867" i="15"/>
  <c r="O867" i="15"/>
  <c r="S867" i="15"/>
  <c r="D868" i="15"/>
  <c r="E868" i="15"/>
  <c r="F868" i="15"/>
  <c r="G868" i="15"/>
  <c r="H868" i="15"/>
  <c r="I868" i="15"/>
  <c r="J868" i="15"/>
  <c r="M868" i="15"/>
  <c r="N868" i="15"/>
  <c r="O868" i="15"/>
  <c r="S868" i="15"/>
  <c r="D869" i="15"/>
  <c r="E869" i="15"/>
  <c r="G869" i="15"/>
  <c r="H869" i="15"/>
  <c r="I869" i="15"/>
  <c r="J869" i="15"/>
  <c r="M869" i="15"/>
  <c r="N869" i="15"/>
  <c r="O869" i="15"/>
  <c r="S869" i="15"/>
  <c r="D870" i="15"/>
  <c r="E870" i="15"/>
  <c r="F870" i="15"/>
  <c r="G870" i="15"/>
  <c r="H870" i="15"/>
  <c r="I870" i="15"/>
  <c r="J870" i="15"/>
  <c r="M870" i="15"/>
  <c r="N870" i="15"/>
  <c r="O870" i="15"/>
  <c r="S870" i="15"/>
  <c r="D871" i="15"/>
  <c r="E871" i="15"/>
  <c r="F871" i="15"/>
  <c r="G871" i="15"/>
  <c r="H871" i="15"/>
  <c r="I871" i="15"/>
  <c r="J871" i="15"/>
  <c r="M871" i="15"/>
  <c r="N871" i="15"/>
  <c r="O871" i="15"/>
  <c r="S871" i="15"/>
  <c r="D872" i="15"/>
  <c r="E872" i="15"/>
  <c r="F872" i="15"/>
  <c r="G872" i="15"/>
  <c r="H872" i="15"/>
  <c r="I872" i="15"/>
  <c r="J872" i="15"/>
  <c r="M872" i="15"/>
  <c r="N872" i="15"/>
  <c r="O872" i="15"/>
  <c r="S872" i="15"/>
  <c r="D873" i="15"/>
  <c r="E873" i="15"/>
  <c r="F873" i="15"/>
  <c r="G873" i="15"/>
  <c r="H873" i="15"/>
  <c r="I873" i="15"/>
  <c r="J873" i="15"/>
  <c r="M873" i="15"/>
  <c r="N873" i="15"/>
  <c r="O873" i="15"/>
  <c r="S873" i="15"/>
  <c r="D874" i="15"/>
  <c r="E874" i="15"/>
  <c r="F874" i="15"/>
  <c r="G874" i="15"/>
  <c r="H874" i="15"/>
  <c r="I874" i="15"/>
  <c r="J874" i="15"/>
  <c r="M874" i="15"/>
  <c r="N874" i="15"/>
  <c r="O874" i="15"/>
  <c r="S874" i="15"/>
  <c r="D875" i="15"/>
  <c r="E875" i="15"/>
  <c r="F875" i="15"/>
  <c r="G875" i="15"/>
  <c r="H875" i="15"/>
  <c r="I875" i="15"/>
  <c r="J875" i="15"/>
  <c r="M875" i="15"/>
  <c r="N875" i="15"/>
  <c r="O875" i="15"/>
  <c r="S875" i="15"/>
  <c r="D876" i="15"/>
  <c r="E876" i="15"/>
  <c r="F876" i="15"/>
  <c r="G876" i="15"/>
  <c r="H876" i="15"/>
  <c r="I876" i="15"/>
  <c r="J876" i="15"/>
  <c r="M876" i="15"/>
  <c r="N876" i="15"/>
  <c r="O876" i="15"/>
  <c r="S876" i="15"/>
  <c r="D877" i="15"/>
  <c r="E877" i="15"/>
  <c r="F877" i="15"/>
  <c r="G877" i="15"/>
  <c r="H877" i="15"/>
  <c r="I877" i="15"/>
  <c r="J877" i="15"/>
  <c r="M877" i="15"/>
  <c r="N877" i="15"/>
  <c r="O877" i="15"/>
  <c r="S877" i="15"/>
  <c r="D878" i="15"/>
  <c r="E878" i="15"/>
  <c r="F878" i="15"/>
  <c r="G878" i="15"/>
  <c r="H878" i="15"/>
  <c r="I878" i="15"/>
  <c r="J878" i="15"/>
  <c r="M878" i="15"/>
  <c r="N878" i="15"/>
  <c r="O878" i="15"/>
  <c r="S878" i="15"/>
  <c r="D879" i="15"/>
  <c r="E879" i="15"/>
  <c r="F879" i="15"/>
  <c r="G879" i="15"/>
  <c r="H879" i="15"/>
  <c r="I879" i="15"/>
  <c r="J879" i="15"/>
  <c r="M879" i="15"/>
  <c r="N879" i="15"/>
  <c r="O879" i="15"/>
  <c r="S879" i="15"/>
  <c r="D880" i="15"/>
  <c r="E880" i="15"/>
  <c r="F880" i="15"/>
  <c r="G880" i="15"/>
  <c r="H880" i="15"/>
  <c r="I880" i="15"/>
  <c r="J880" i="15"/>
  <c r="M880" i="15"/>
  <c r="N880" i="15"/>
  <c r="O880" i="15"/>
  <c r="S880" i="15"/>
  <c r="D881" i="15"/>
  <c r="E881" i="15"/>
  <c r="F881" i="15"/>
  <c r="G881" i="15"/>
  <c r="H881" i="15"/>
  <c r="I881" i="15"/>
  <c r="J881" i="15"/>
  <c r="M881" i="15"/>
  <c r="N881" i="15"/>
  <c r="O881" i="15"/>
  <c r="S881" i="15"/>
  <c r="D882" i="15"/>
  <c r="E882" i="15"/>
  <c r="F882" i="15"/>
  <c r="G882" i="15"/>
  <c r="H882" i="15"/>
  <c r="I882" i="15"/>
  <c r="J882" i="15"/>
  <c r="M882" i="15"/>
  <c r="N882" i="15"/>
  <c r="O882" i="15"/>
  <c r="S882" i="15"/>
  <c r="D883" i="15"/>
  <c r="E883" i="15"/>
  <c r="F883" i="15"/>
  <c r="G883" i="15"/>
  <c r="H883" i="15"/>
  <c r="I883" i="15"/>
  <c r="J883" i="15"/>
  <c r="M883" i="15"/>
  <c r="N883" i="15"/>
  <c r="O883" i="15"/>
  <c r="S883" i="15"/>
  <c r="D884" i="15"/>
  <c r="E884" i="15"/>
  <c r="F884" i="15"/>
  <c r="G884" i="15"/>
  <c r="H884" i="15"/>
  <c r="I884" i="15"/>
  <c r="J884" i="15"/>
  <c r="M884" i="15"/>
  <c r="N884" i="15"/>
  <c r="O884" i="15"/>
  <c r="S884" i="15"/>
  <c r="D885" i="15"/>
  <c r="E885" i="15"/>
  <c r="F885" i="15"/>
  <c r="G885" i="15"/>
  <c r="H885" i="15"/>
  <c r="I885" i="15"/>
  <c r="J885" i="15"/>
  <c r="M885" i="15"/>
  <c r="N885" i="15"/>
  <c r="O885" i="15"/>
  <c r="S885" i="15"/>
  <c r="D886" i="15"/>
  <c r="E886" i="15"/>
  <c r="F886" i="15"/>
  <c r="G886" i="15"/>
  <c r="H886" i="15"/>
  <c r="I886" i="15"/>
  <c r="J886" i="15"/>
  <c r="M886" i="15"/>
  <c r="N886" i="15"/>
  <c r="O886" i="15"/>
  <c r="S886" i="15"/>
  <c r="D887" i="15"/>
  <c r="E887" i="15"/>
  <c r="F887" i="15"/>
  <c r="G887" i="15"/>
  <c r="H887" i="15"/>
  <c r="I887" i="15"/>
  <c r="J887" i="15"/>
  <c r="M887" i="15"/>
  <c r="N887" i="15"/>
  <c r="O887" i="15"/>
  <c r="S887" i="15"/>
  <c r="D888" i="15"/>
  <c r="E888" i="15"/>
  <c r="F888" i="15"/>
  <c r="G888" i="15"/>
  <c r="H888" i="15"/>
  <c r="I888" i="15"/>
  <c r="J888" i="15"/>
  <c r="M888" i="15"/>
  <c r="N888" i="15"/>
  <c r="O888" i="15"/>
  <c r="S888" i="15"/>
  <c r="D889" i="15"/>
  <c r="E889" i="15"/>
  <c r="F889" i="15"/>
  <c r="G889" i="15"/>
  <c r="H889" i="15"/>
  <c r="I889" i="15"/>
  <c r="J889" i="15"/>
  <c r="M889" i="15"/>
  <c r="N889" i="15"/>
  <c r="O889" i="15"/>
  <c r="S889" i="15"/>
  <c r="D890" i="15"/>
  <c r="E890" i="15"/>
  <c r="F890" i="15"/>
  <c r="G890" i="15"/>
  <c r="H890" i="15"/>
  <c r="I890" i="15"/>
  <c r="J890" i="15"/>
  <c r="M890" i="15"/>
  <c r="N890" i="15"/>
  <c r="O890" i="15"/>
  <c r="S890" i="15"/>
  <c r="D891" i="15"/>
  <c r="E891" i="15"/>
  <c r="F891" i="15"/>
  <c r="G891" i="15"/>
  <c r="H891" i="15"/>
  <c r="J891" i="15"/>
  <c r="M891" i="15"/>
  <c r="N891" i="15"/>
  <c r="O891" i="15"/>
  <c r="S891" i="15"/>
  <c r="D892" i="15"/>
  <c r="E892" i="15"/>
  <c r="F892" i="15"/>
  <c r="G892" i="15"/>
  <c r="H892" i="15"/>
  <c r="I892" i="15"/>
  <c r="J892" i="15"/>
  <c r="M892" i="15"/>
  <c r="N892" i="15"/>
  <c r="O892" i="15"/>
  <c r="S892" i="15"/>
  <c r="D893" i="15"/>
  <c r="E893" i="15"/>
  <c r="F893" i="15"/>
  <c r="G893" i="15"/>
  <c r="H893" i="15"/>
  <c r="I893" i="15"/>
  <c r="J893" i="15"/>
  <c r="M893" i="15"/>
  <c r="N893" i="15"/>
  <c r="O893" i="15"/>
  <c r="S893" i="15"/>
  <c r="D894" i="15"/>
  <c r="E894" i="15"/>
  <c r="F894" i="15"/>
  <c r="G894" i="15"/>
  <c r="H894" i="15"/>
  <c r="I894" i="15"/>
  <c r="J894" i="15"/>
  <c r="M894" i="15"/>
  <c r="N894" i="15"/>
  <c r="O894" i="15"/>
  <c r="S894" i="15"/>
  <c r="D895" i="15"/>
  <c r="E895" i="15"/>
  <c r="F895" i="15"/>
  <c r="G895" i="15"/>
  <c r="H895" i="15"/>
  <c r="I895" i="15"/>
  <c r="J895" i="15"/>
  <c r="M895" i="15"/>
  <c r="N895" i="15"/>
  <c r="O895" i="15"/>
  <c r="S895" i="15"/>
  <c r="D896" i="15"/>
  <c r="E896" i="15"/>
  <c r="F896" i="15"/>
  <c r="G896" i="15"/>
  <c r="H896" i="15"/>
  <c r="I896" i="15"/>
  <c r="J896" i="15"/>
  <c r="M896" i="15"/>
  <c r="N896" i="15"/>
  <c r="O896" i="15"/>
  <c r="S896" i="15"/>
  <c r="D897" i="15"/>
  <c r="E897" i="15"/>
  <c r="F897" i="15"/>
  <c r="G897" i="15"/>
  <c r="H897" i="15"/>
  <c r="I897" i="15"/>
  <c r="J897" i="15"/>
  <c r="M897" i="15"/>
  <c r="N897" i="15"/>
  <c r="O897" i="15"/>
  <c r="S897" i="15"/>
  <c r="D898" i="15"/>
  <c r="E898" i="15"/>
  <c r="F898" i="15"/>
  <c r="G898" i="15"/>
  <c r="H898" i="15"/>
  <c r="I898" i="15"/>
  <c r="J898" i="15"/>
  <c r="M898" i="15"/>
  <c r="N898" i="15"/>
  <c r="O898" i="15"/>
  <c r="S898" i="15"/>
  <c r="D899" i="15"/>
  <c r="E899" i="15"/>
  <c r="F899" i="15"/>
  <c r="G899" i="15"/>
  <c r="H899" i="15"/>
  <c r="I899" i="15"/>
  <c r="J899" i="15"/>
  <c r="M899" i="15"/>
  <c r="N899" i="15"/>
  <c r="O899" i="15"/>
  <c r="S899" i="15"/>
  <c r="D900" i="15"/>
  <c r="E900" i="15"/>
  <c r="F900" i="15"/>
  <c r="G900" i="15"/>
  <c r="H900" i="15"/>
  <c r="I900" i="15"/>
  <c r="J900" i="15"/>
  <c r="M900" i="15"/>
  <c r="N900" i="15"/>
  <c r="O900" i="15"/>
  <c r="S900" i="15"/>
  <c r="D901" i="15"/>
  <c r="E901" i="15"/>
  <c r="F901" i="15"/>
  <c r="G901" i="15"/>
  <c r="H901" i="15"/>
  <c r="I901" i="15"/>
  <c r="J901" i="15"/>
  <c r="M901" i="15"/>
  <c r="N901" i="15"/>
  <c r="O901" i="15"/>
  <c r="S901" i="15"/>
  <c r="D902" i="15"/>
  <c r="E902" i="15"/>
  <c r="F902" i="15"/>
  <c r="G902" i="15"/>
  <c r="H902" i="15"/>
  <c r="I902" i="15"/>
  <c r="J902" i="15"/>
  <c r="M902" i="15"/>
  <c r="N902" i="15"/>
  <c r="O902" i="15"/>
  <c r="S902" i="15"/>
  <c r="D903" i="15"/>
  <c r="E903" i="15"/>
  <c r="F903" i="15"/>
  <c r="G903" i="15"/>
  <c r="H903" i="15"/>
  <c r="I903" i="15"/>
  <c r="J903" i="15"/>
  <c r="M903" i="15"/>
  <c r="N903" i="15"/>
  <c r="O903" i="15"/>
  <c r="S903" i="15"/>
  <c r="D904" i="15"/>
  <c r="E904" i="15"/>
  <c r="F904" i="15"/>
  <c r="G904" i="15"/>
  <c r="H904" i="15"/>
  <c r="I904" i="15"/>
  <c r="J904" i="15"/>
  <c r="M904" i="15"/>
  <c r="N904" i="15"/>
  <c r="O904" i="15"/>
  <c r="S904" i="15"/>
  <c r="D905" i="15"/>
  <c r="E905" i="15"/>
  <c r="F905" i="15"/>
  <c r="G905" i="15"/>
  <c r="H905" i="15"/>
  <c r="I905" i="15"/>
  <c r="J905" i="15"/>
  <c r="M905" i="15"/>
  <c r="N905" i="15"/>
  <c r="O905" i="15"/>
  <c r="S905" i="15"/>
  <c r="D906" i="15"/>
  <c r="E906" i="15"/>
  <c r="F906" i="15"/>
  <c r="G906" i="15"/>
  <c r="H906" i="15"/>
  <c r="I906" i="15"/>
  <c r="J906" i="15"/>
  <c r="M906" i="15"/>
  <c r="N906" i="15"/>
  <c r="O906" i="15"/>
  <c r="S906" i="15"/>
  <c r="D907" i="15"/>
  <c r="E907" i="15"/>
  <c r="F907" i="15"/>
  <c r="G907" i="15"/>
  <c r="H907" i="15"/>
  <c r="I907" i="15"/>
  <c r="J907" i="15"/>
  <c r="M907" i="15"/>
  <c r="N907" i="15"/>
  <c r="O907" i="15"/>
  <c r="S907" i="15"/>
  <c r="D908" i="15"/>
  <c r="E908" i="15"/>
  <c r="F908" i="15"/>
  <c r="G908" i="15"/>
  <c r="H908" i="15"/>
  <c r="I908" i="15"/>
  <c r="J908" i="15"/>
  <c r="M908" i="15"/>
  <c r="N908" i="15"/>
  <c r="O908" i="15"/>
  <c r="S908" i="15"/>
  <c r="D909" i="15"/>
  <c r="E909" i="15"/>
  <c r="F909" i="15"/>
  <c r="G909" i="15"/>
  <c r="H909" i="15"/>
  <c r="I909" i="15"/>
  <c r="J909" i="15"/>
  <c r="M909" i="15"/>
  <c r="N909" i="15"/>
  <c r="O909" i="15"/>
  <c r="S909" i="15"/>
  <c r="D910" i="15"/>
  <c r="E910" i="15"/>
  <c r="F910" i="15"/>
  <c r="G910" i="15"/>
  <c r="H910" i="15"/>
  <c r="I910" i="15"/>
  <c r="J910" i="15"/>
  <c r="M910" i="15"/>
  <c r="N910" i="15"/>
  <c r="O910" i="15"/>
  <c r="S910" i="15"/>
  <c r="D911" i="15"/>
  <c r="E911" i="15"/>
  <c r="F911" i="15"/>
  <c r="G911" i="15"/>
  <c r="H911" i="15"/>
  <c r="I911" i="15"/>
  <c r="J911" i="15"/>
  <c r="M911" i="15"/>
  <c r="N911" i="15"/>
  <c r="O911" i="15"/>
  <c r="S911" i="15"/>
  <c r="D912" i="15"/>
  <c r="E912" i="15"/>
  <c r="F912" i="15"/>
  <c r="G912" i="15"/>
  <c r="H912" i="15"/>
  <c r="I912" i="15"/>
  <c r="J912" i="15"/>
  <c r="M912" i="15"/>
  <c r="N912" i="15"/>
  <c r="O912" i="15"/>
  <c r="S912" i="15"/>
  <c r="D913" i="15"/>
  <c r="E913" i="15"/>
  <c r="F913" i="15"/>
  <c r="G913" i="15"/>
  <c r="H913" i="15"/>
  <c r="I913" i="15"/>
  <c r="J913" i="15"/>
  <c r="M913" i="15"/>
  <c r="N913" i="15"/>
  <c r="O913" i="15"/>
  <c r="S913" i="15"/>
  <c r="D914" i="15"/>
  <c r="E914" i="15"/>
  <c r="F914" i="15"/>
  <c r="G914" i="15"/>
  <c r="H914" i="15"/>
  <c r="I914" i="15"/>
  <c r="J914" i="15"/>
  <c r="M914" i="15"/>
  <c r="N914" i="15"/>
  <c r="O914" i="15"/>
  <c r="S914" i="15"/>
  <c r="D915" i="15"/>
  <c r="E915" i="15"/>
  <c r="F915" i="15"/>
  <c r="G915" i="15"/>
  <c r="H915" i="15"/>
  <c r="I915" i="15"/>
  <c r="J915" i="15"/>
  <c r="M915" i="15"/>
  <c r="N915" i="15"/>
  <c r="O915" i="15"/>
  <c r="S915" i="15"/>
  <c r="D916" i="15"/>
  <c r="E916" i="15"/>
  <c r="F916" i="15"/>
  <c r="G916" i="15"/>
  <c r="H916" i="15"/>
  <c r="I916" i="15"/>
  <c r="J916" i="15"/>
  <c r="M916" i="15"/>
  <c r="N916" i="15"/>
  <c r="O916" i="15"/>
  <c r="S916" i="15"/>
  <c r="D917" i="15"/>
  <c r="E917" i="15"/>
  <c r="F917" i="15"/>
  <c r="G917" i="15"/>
  <c r="H917" i="15"/>
  <c r="I917" i="15"/>
  <c r="J917" i="15"/>
  <c r="M917" i="15"/>
  <c r="N917" i="15"/>
  <c r="O917" i="15"/>
  <c r="S917" i="15"/>
  <c r="D918" i="15"/>
  <c r="E918" i="15"/>
  <c r="F918" i="15"/>
  <c r="G918" i="15"/>
  <c r="H918" i="15"/>
  <c r="I918" i="15"/>
  <c r="J918" i="15"/>
  <c r="M918" i="15"/>
  <c r="N918" i="15"/>
  <c r="O918" i="15"/>
  <c r="S918" i="15"/>
  <c r="D919" i="15"/>
  <c r="E919" i="15"/>
  <c r="F919" i="15"/>
  <c r="G919" i="15"/>
  <c r="H919" i="15"/>
  <c r="I919" i="15"/>
  <c r="J919" i="15"/>
  <c r="M919" i="15"/>
  <c r="N919" i="15"/>
  <c r="O919" i="15"/>
  <c r="S919" i="15"/>
  <c r="D920" i="15"/>
  <c r="E920" i="15"/>
  <c r="F920" i="15"/>
  <c r="G920" i="15"/>
  <c r="H920" i="15"/>
  <c r="I920" i="15"/>
  <c r="J920" i="15"/>
  <c r="M920" i="15"/>
  <c r="N920" i="15"/>
  <c r="O920" i="15"/>
  <c r="S920" i="15"/>
  <c r="D921" i="15"/>
  <c r="E921" i="15"/>
  <c r="F921" i="15"/>
  <c r="G921" i="15"/>
  <c r="H921" i="15"/>
  <c r="I921" i="15"/>
  <c r="J921" i="15"/>
  <c r="M921" i="15"/>
  <c r="N921" i="15"/>
  <c r="O921" i="15"/>
  <c r="S921" i="15"/>
  <c r="D922" i="15"/>
  <c r="E922" i="15"/>
  <c r="F922" i="15"/>
  <c r="G922" i="15"/>
  <c r="H922" i="15"/>
  <c r="I922" i="15"/>
  <c r="J922" i="15"/>
  <c r="M922" i="15"/>
  <c r="N922" i="15"/>
  <c r="O922" i="15"/>
  <c r="S922" i="15"/>
  <c r="D923" i="15"/>
  <c r="E923" i="15"/>
  <c r="F923" i="15"/>
  <c r="G923" i="15"/>
  <c r="H923" i="15"/>
  <c r="I923" i="15"/>
  <c r="J923" i="15"/>
  <c r="M923" i="15"/>
  <c r="N923" i="15"/>
  <c r="O923" i="15"/>
  <c r="S923" i="15"/>
  <c r="D924" i="15"/>
  <c r="E924" i="15"/>
  <c r="F924" i="15"/>
  <c r="G924" i="15"/>
  <c r="H924" i="15"/>
  <c r="I924" i="15"/>
  <c r="J924" i="15"/>
  <c r="M924" i="15"/>
  <c r="N924" i="15"/>
  <c r="O924" i="15"/>
  <c r="S924" i="15"/>
  <c r="D925" i="15"/>
  <c r="E925" i="15"/>
  <c r="F925" i="15"/>
  <c r="G925" i="15"/>
  <c r="H925" i="15"/>
  <c r="I925" i="15"/>
  <c r="J925" i="15"/>
  <c r="M925" i="15"/>
  <c r="N925" i="15"/>
  <c r="O925" i="15"/>
  <c r="S925" i="15"/>
  <c r="D926" i="15"/>
  <c r="E926" i="15"/>
  <c r="F926" i="15"/>
  <c r="G926" i="15"/>
  <c r="H926" i="15"/>
  <c r="I926" i="15"/>
  <c r="J926" i="15"/>
  <c r="M926" i="15"/>
  <c r="N926" i="15"/>
  <c r="O926" i="15"/>
  <c r="S926" i="15"/>
  <c r="D927" i="15"/>
  <c r="E927" i="15"/>
  <c r="F927" i="15"/>
  <c r="G927" i="15"/>
  <c r="H927" i="15"/>
  <c r="I927" i="15"/>
  <c r="J927" i="15"/>
  <c r="M927" i="15"/>
  <c r="N927" i="15"/>
  <c r="O927" i="15"/>
  <c r="S927" i="15"/>
  <c r="D928" i="15"/>
  <c r="E928" i="15"/>
  <c r="F928" i="15"/>
  <c r="G928" i="15"/>
  <c r="H928" i="15"/>
  <c r="I928" i="15"/>
  <c r="J928" i="15"/>
  <c r="M928" i="15"/>
  <c r="N928" i="15"/>
  <c r="O928" i="15"/>
  <c r="S928" i="15"/>
  <c r="D929" i="15"/>
  <c r="E929" i="15"/>
  <c r="G929" i="15"/>
  <c r="H929" i="15"/>
  <c r="I929" i="15"/>
  <c r="J929" i="15"/>
  <c r="M929" i="15"/>
  <c r="N929" i="15"/>
  <c r="O929" i="15"/>
  <c r="S929" i="15"/>
  <c r="D930" i="15"/>
  <c r="E930" i="15"/>
  <c r="F930" i="15"/>
  <c r="G930" i="15"/>
  <c r="H930" i="15"/>
  <c r="I930" i="15"/>
  <c r="J930" i="15"/>
  <c r="M930" i="15"/>
  <c r="N930" i="15"/>
  <c r="O930" i="15"/>
  <c r="S930" i="15"/>
  <c r="D931" i="15"/>
  <c r="E931" i="15"/>
  <c r="F931" i="15"/>
  <c r="G931" i="15"/>
  <c r="H931" i="15"/>
  <c r="I931" i="15"/>
  <c r="J931" i="15"/>
  <c r="M931" i="15"/>
  <c r="N931" i="15"/>
  <c r="O931" i="15"/>
  <c r="S931" i="15"/>
  <c r="D932" i="15"/>
  <c r="E932" i="15"/>
  <c r="F932" i="15"/>
  <c r="G932" i="15"/>
  <c r="H932" i="15"/>
  <c r="I932" i="15"/>
  <c r="J932" i="15"/>
  <c r="M932" i="15"/>
  <c r="N932" i="15"/>
  <c r="O932" i="15"/>
  <c r="S932" i="15"/>
  <c r="D933" i="15"/>
  <c r="E933" i="15"/>
  <c r="F933" i="15"/>
  <c r="G933" i="15"/>
  <c r="H933" i="15"/>
  <c r="I933" i="15"/>
  <c r="J933" i="15"/>
  <c r="M933" i="15"/>
  <c r="N933" i="15"/>
  <c r="O933" i="15"/>
  <c r="S933" i="15"/>
  <c r="D934" i="15"/>
  <c r="E934" i="15"/>
  <c r="F934" i="15"/>
  <c r="G934" i="15"/>
  <c r="H934" i="15"/>
  <c r="I934" i="15"/>
  <c r="J934" i="15"/>
  <c r="M934" i="15"/>
  <c r="N934" i="15"/>
  <c r="O934" i="15"/>
  <c r="S934" i="15"/>
  <c r="D935" i="15"/>
  <c r="E935" i="15"/>
  <c r="F935" i="15"/>
  <c r="G935" i="15"/>
  <c r="H935" i="15"/>
  <c r="I935" i="15"/>
  <c r="J935" i="15"/>
  <c r="M935" i="15"/>
  <c r="N935" i="15"/>
  <c r="O935" i="15"/>
  <c r="S935" i="15"/>
  <c r="D936" i="15"/>
  <c r="E936" i="15"/>
  <c r="F936" i="15"/>
  <c r="G936" i="15"/>
  <c r="H936" i="15"/>
  <c r="I936" i="15"/>
  <c r="J936" i="15"/>
  <c r="M936" i="15"/>
  <c r="N936" i="15"/>
  <c r="O936" i="15"/>
  <c r="S936" i="15"/>
  <c r="D937" i="15"/>
  <c r="E937" i="15"/>
  <c r="F937" i="15"/>
  <c r="G937" i="15"/>
  <c r="H937" i="15"/>
  <c r="I937" i="15"/>
  <c r="J937" i="15"/>
  <c r="M937" i="15"/>
  <c r="N937" i="15"/>
  <c r="O937" i="15"/>
  <c r="S937" i="15"/>
  <c r="D938" i="15"/>
  <c r="E938" i="15"/>
  <c r="F938" i="15"/>
  <c r="G938" i="15"/>
  <c r="H938" i="15"/>
  <c r="I938" i="15"/>
  <c r="J938" i="15"/>
  <c r="M938" i="15"/>
  <c r="N938" i="15"/>
  <c r="O938" i="15"/>
  <c r="S938" i="15"/>
  <c r="D939" i="15"/>
  <c r="E939" i="15"/>
  <c r="F939" i="15"/>
  <c r="G939" i="15"/>
  <c r="H939" i="15"/>
  <c r="I939" i="15"/>
  <c r="J939" i="15"/>
  <c r="M939" i="15"/>
  <c r="N939" i="15"/>
  <c r="O939" i="15"/>
  <c r="S939" i="15"/>
  <c r="D940" i="15"/>
  <c r="E940" i="15"/>
  <c r="F940" i="15"/>
  <c r="G940" i="15"/>
  <c r="H940" i="15"/>
  <c r="I940" i="15"/>
  <c r="J940" i="15"/>
  <c r="M940" i="15"/>
  <c r="N940" i="15"/>
  <c r="O940" i="15"/>
  <c r="S940" i="15"/>
  <c r="D941" i="15"/>
  <c r="E941" i="15"/>
  <c r="F941" i="15"/>
  <c r="G941" i="15"/>
  <c r="H941" i="15"/>
  <c r="I941" i="15"/>
  <c r="J941" i="15"/>
  <c r="M941" i="15"/>
  <c r="N941" i="15"/>
  <c r="O941" i="15"/>
  <c r="S941" i="15"/>
  <c r="D942" i="15"/>
  <c r="E942" i="15"/>
  <c r="F942" i="15"/>
  <c r="G942" i="15"/>
  <c r="H942" i="15"/>
  <c r="I942" i="15"/>
  <c r="J942" i="15"/>
  <c r="M942" i="15"/>
  <c r="N942" i="15"/>
  <c r="O942" i="15"/>
  <c r="S942" i="15"/>
  <c r="D943" i="15"/>
  <c r="E943" i="15"/>
  <c r="F943" i="15"/>
  <c r="G943" i="15"/>
  <c r="H943" i="15"/>
  <c r="I943" i="15"/>
  <c r="J943" i="15"/>
  <c r="M943" i="15"/>
  <c r="N943" i="15"/>
  <c r="O943" i="15"/>
  <c r="S943" i="15"/>
  <c r="D944" i="15"/>
  <c r="E944" i="15"/>
  <c r="F944" i="15"/>
  <c r="G944" i="15"/>
  <c r="H944" i="15"/>
  <c r="I944" i="15"/>
  <c r="J944" i="15"/>
  <c r="M944" i="15"/>
  <c r="N944" i="15"/>
  <c r="O944" i="15"/>
  <c r="S944" i="15"/>
  <c r="D945" i="15"/>
  <c r="E945" i="15"/>
  <c r="F945" i="15"/>
  <c r="G945" i="15"/>
  <c r="H945" i="15"/>
  <c r="I945" i="15"/>
  <c r="J945" i="15"/>
  <c r="M945" i="15"/>
  <c r="N945" i="15"/>
  <c r="O945" i="15"/>
  <c r="S945" i="15"/>
  <c r="D946" i="15"/>
  <c r="E946" i="15"/>
  <c r="F946" i="15"/>
  <c r="G946" i="15"/>
  <c r="H946" i="15"/>
  <c r="I946" i="15"/>
  <c r="J946" i="15"/>
  <c r="M946" i="15"/>
  <c r="N946" i="15"/>
  <c r="O946" i="15"/>
  <c r="S946" i="15"/>
  <c r="D947" i="15"/>
  <c r="E947" i="15"/>
  <c r="F947" i="15"/>
  <c r="G947" i="15"/>
  <c r="H947" i="15"/>
  <c r="I947" i="15"/>
  <c r="J947" i="15"/>
  <c r="M947" i="15"/>
  <c r="N947" i="15"/>
  <c r="O947" i="15"/>
  <c r="S947" i="15"/>
  <c r="D948" i="15"/>
  <c r="E948" i="15"/>
  <c r="F948" i="15"/>
  <c r="G948" i="15"/>
  <c r="H948" i="15"/>
  <c r="I948" i="15"/>
  <c r="J948" i="15"/>
  <c r="M948" i="15"/>
  <c r="N948" i="15"/>
  <c r="O948" i="15"/>
  <c r="S948" i="15"/>
  <c r="D949" i="15"/>
  <c r="E949" i="15"/>
  <c r="F949" i="15"/>
  <c r="G949" i="15"/>
  <c r="H949" i="15"/>
  <c r="I949" i="15"/>
  <c r="J949" i="15"/>
  <c r="M949" i="15"/>
  <c r="N949" i="15"/>
  <c r="O949" i="15"/>
  <c r="S949" i="15"/>
  <c r="D950" i="15"/>
  <c r="E950" i="15"/>
  <c r="F950" i="15"/>
  <c r="G950" i="15"/>
  <c r="H950" i="15"/>
  <c r="I950" i="15"/>
  <c r="J950" i="15"/>
  <c r="M950" i="15"/>
  <c r="N950" i="15"/>
  <c r="O950" i="15"/>
  <c r="S950" i="15"/>
  <c r="D951" i="15"/>
  <c r="E951" i="15"/>
  <c r="F951" i="15"/>
  <c r="G951" i="15"/>
  <c r="H951" i="15"/>
  <c r="I951" i="15"/>
  <c r="J951" i="15"/>
  <c r="M951" i="15"/>
  <c r="N951" i="15"/>
  <c r="O951" i="15"/>
  <c r="S951" i="15"/>
  <c r="D952" i="15"/>
  <c r="E952" i="15"/>
  <c r="F952" i="15"/>
  <c r="G952" i="15"/>
  <c r="H952" i="15"/>
  <c r="I952" i="15"/>
  <c r="J952" i="15"/>
  <c r="M952" i="15"/>
  <c r="N952" i="15"/>
  <c r="O952" i="15"/>
  <c r="S952" i="15"/>
  <c r="D953" i="15"/>
  <c r="E953" i="15"/>
  <c r="F953" i="15"/>
  <c r="G953" i="15"/>
  <c r="H953" i="15"/>
  <c r="I953" i="15"/>
  <c r="J953" i="15"/>
  <c r="M953" i="15"/>
  <c r="N953" i="15"/>
  <c r="O953" i="15"/>
  <c r="S953" i="15"/>
  <c r="D954" i="15"/>
  <c r="E954" i="15"/>
  <c r="F954" i="15"/>
  <c r="G954" i="15"/>
  <c r="H954" i="15"/>
  <c r="I954" i="15"/>
  <c r="J954" i="15"/>
  <c r="M954" i="15"/>
  <c r="N954" i="15"/>
  <c r="O954" i="15"/>
  <c r="S954" i="15"/>
  <c r="D955" i="15"/>
  <c r="E955" i="15"/>
  <c r="F955" i="15"/>
  <c r="G955" i="15"/>
  <c r="H955" i="15"/>
  <c r="I955" i="15"/>
  <c r="J955" i="15"/>
  <c r="M955" i="15"/>
  <c r="N955" i="15"/>
  <c r="O955" i="15"/>
  <c r="S955" i="15"/>
  <c r="D956" i="15"/>
  <c r="E956" i="15"/>
  <c r="F956" i="15"/>
  <c r="G956" i="15"/>
  <c r="H956" i="15"/>
  <c r="I956" i="15"/>
  <c r="J956" i="15"/>
  <c r="M956" i="15"/>
  <c r="N956" i="15"/>
  <c r="O956" i="15"/>
  <c r="S956" i="15"/>
  <c r="D957" i="15"/>
  <c r="E957" i="15"/>
  <c r="F957" i="15"/>
  <c r="G957" i="15"/>
  <c r="H957" i="15"/>
  <c r="I957" i="15"/>
  <c r="J957" i="15"/>
  <c r="M957" i="15"/>
  <c r="N957" i="15"/>
  <c r="O957" i="15"/>
  <c r="S957" i="15"/>
  <c r="D958" i="15"/>
  <c r="E958" i="15"/>
  <c r="F958" i="15"/>
  <c r="G958" i="15"/>
  <c r="H958" i="15"/>
  <c r="I958" i="15"/>
  <c r="J958" i="15"/>
  <c r="M958" i="15"/>
  <c r="N958" i="15"/>
  <c r="O958" i="15"/>
  <c r="S958" i="15"/>
  <c r="D959" i="15"/>
  <c r="E959" i="15"/>
  <c r="F959" i="15"/>
  <c r="G959" i="15"/>
  <c r="H959" i="15"/>
  <c r="I959" i="15"/>
  <c r="J959" i="15"/>
  <c r="M959" i="15"/>
  <c r="N959" i="15"/>
  <c r="O959" i="15"/>
  <c r="S959" i="15"/>
  <c r="D960" i="15"/>
  <c r="E960" i="15"/>
  <c r="F960" i="15"/>
  <c r="G960" i="15"/>
  <c r="H960" i="15"/>
  <c r="I960" i="15"/>
  <c r="J960" i="15"/>
  <c r="M960" i="15"/>
  <c r="N960" i="15"/>
  <c r="O960" i="15"/>
  <c r="S960" i="15"/>
  <c r="D961" i="15"/>
  <c r="E961" i="15"/>
  <c r="F961" i="15"/>
  <c r="G961" i="15"/>
  <c r="H961" i="15"/>
  <c r="I961" i="15"/>
  <c r="J961" i="15"/>
  <c r="M961" i="15"/>
  <c r="N961" i="15"/>
  <c r="O961" i="15"/>
  <c r="S961" i="15"/>
  <c r="D962" i="15"/>
  <c r="E962" i="15"/>
  <c r="F962" i="15"/>
  <c r="H962" i="15"/>
  <c r="I962" i="15"/>
  <c r="J962" i="15"/>
  <c r="M962" i="15"/>
  <c r="N962" i="15"/>
  <c r="O962" i="15"/>
  <c r="S962" i="15"/>
  <c r="D963" i="15"/>
  <c r="E963" i="15"/>
  <c r="F963" i="15"/>
  <c r="G963" i="15"/>
  <c r="H963" i="15"/>
  <c r="I963" i="15"/>
  <c r="J963" i="15"/>
  <c r="M963" i="15"/>
  <c r="N963" i="15"/>
  <c r="O963" i="15"/>
  <c r="S963" i="15"/>
  <c r="D964" i="15"/>
  <c r="E964" i="15"/>
  <c r="F964" i="15"/>
  <c r="G964" i="15"/>
  <c r="H964" i="15"/>
  <c r="I964" i="15"/>
  <c r="J964" i="15"/>
  <c r="M964" i="15"/>
  <c r="N964" i="15"/>
  <c r="O964" i="15"/>
  <c r="S964" i="15"/>
  <c r="D965" i="15"/>
  <c r="E965" i="15"/>
  <c r="F965" i="15"/>
  <c r="G965" i="15"/>
  <c r="H965" i="15"/>
  <c r="I965" i="15"/>
  <c r="J965" i="15"/>
  <c r="M965" i="15"/>
  <c r="N965" i="15"/>
  <c r="O965" i="15"/>
  <c r="S965" i="15"/>
  <c r="D966" i="15"/>
  <c r="E966" i="15"/>
  <c r="F966" i="15"/>
  <c r="G966" i="15"/>
  <c r="H966" i="15"/>
  <c r="I966" i="15"/>
  <c r="J966" i="15"/>
  <c r="M966" i="15"/>
  <c r="N966" i="15"/>
  <c r="O966" i="15"/>
  <c r="S966" i="15"/>
  <c r="D967" i="15"/>
  <c r="E967" i="15"/>
  <c r="F967" i="15"/>
  <c r="G967" i="15"/>
  <c r="H967" i="15"/>
  <c r="I967" i="15"/>
  <c r="J967" i="15"/>
  <c r="M967" i="15"/>
  <c r="N967" i="15"/>
  <c r="O967" i="15"/>
  <c r="S967" i="15"/>
  <c r="D968" i="15"/>
  <c r="E968" i="15"/>
  <c r="F968" i="15"/>
  <c r="G968" i="15"/>
  <c r="H968" i="15"/>
  <c r="I968" i="15"/>
  <c r="J968" i="15"/>
  <c r="M968" i="15"/>
  <c r="N968" i="15"/>
  <c r="O968" i="15"/>
  <c r="S968" i="15"/>
  <c r="D969" i="15"/>
  <c r="E969" i="15"/>
  <c r="F969" i="15"/>
  <c r="G969" i="15"/>
  <c r="H969" i="15"/>
  <c r="I969" i="15"/>
  <c r="J969" i="15"/>
  <c r="M969" i="15"/>
  <c r="N969" i="15"/>
  <c r="O969" i="15"/>
  <c r="S969" i="15"/>
  <c r="D970" i="15"/>
  <c r="E970" i="15"/>
  <c r="F970" i="15"/>
  <c r="G970" i="15"/>
  <c r="H970" i="15"/>
  <c r="I970" i="15"/>
  <c r="J970" i="15"/>
  <c r="M970" i="15"/>
  <c r="N970" i="15"/>
  <c r="O970" i="15"/>
  <c r="S970" i="15"/>
  <c r="D971" i="15"/>
  <c r="E971" i="15"/>
  <c r="F971" i="15"/>
  <c r="G971" i="15"/>
  <c r="H971" i="15"/>
  <c r="I971" i="15"/>
  <c r="J971" i="15"/>
  <c r="M971" i="15"/>
  <c r="N971" i="15"/>
  <c r="O971" i="15"/>
  <c r="S971" i="15"/>
  <c r="D972" i="15"/>
  <c r="E972" i="15"/>
  <c r="F972" i="15"/>
  <c r="G972" i="15"/>
  <c r="H972" i="15"/>
  <c r="I972" i="15"/>
  <c r="J972" i="15"/>
  <c r="M972" i="15"/>
  <c r="N972" i="15"/>
  <c r="O972" i="15"/>
  <c r="S972" i="15"/>
  <c r="D973" i="15"/>
  <c r="E973" i="15"/>
  <c r="F973" i="15"/>
  <c r="H973" i="15"/>
  <c r="I973" i="15"/>
  <c r="J973" i="15"/>
  <c r="M973" i="15"/>
  <c r="N973" i="15"/>
  <c r="O973" i="15"/>
  <c r="S973" i="15"/>
  <c r="D974" i="15"/>
  <c r="E974" i="15"/>
  <c r="F974" i="15"/>
  <c r="G974" i="15"/>
  <c r="H974" i="15"/>
  <c r="I974" i="15"/>
  <c r="J974" i="15"/>
  <c r="M974" i="15"/>
  <c r="N974" i="15"/>
  <c r="O974" i="15"/>
  <c r="S974" i="15"/>
  <c r="D975" i="15"/>
  <c r="E975" i="15"/>
  <c r="F975" i="15"/>
  <c r="G975" i="15"/>
  <c r="H975" i="15"/>
  <c r="I975" i="15"/>
  <c r="J975" i="15"/>
  <c r="M975" i="15"/>
  <c r="N975" i="15"/>
  <c r="O975" i="15"/>
  <c r="S975" i="15"/>
  <c r="D976" i="15"/>
  <c r="E976" i="15"/>
  <c r="F976" i="15"/>
  <c r="G976" i="15"/>
  <c r="H976" i="15"/>
  <c r="I976" i="15"/>
  <c r="J976" i="15"/>
  <c r="M976" i="15"/>
  <c r="N976" i="15"/>
  <c r="O976" i="15"/>
  <c r="S976" i="15"/>
  <c r="D977" i="15"/>
  <c r="E977" i="15"/>
  <c r="F977" i="15"/>
  <c r="G977" i="15"/>
  <c r="H977" i="15"/>
  <c r="I977" i="15"/>
  <c r="J977" i="15"/>
  <c r="M977" i="15"/>
  <c r="N977" i="15"/>
  <c r="O977" i="15"/>
  <c r="S977" i="15"/>
  <c r="D978" i="15"/>
  <c r="E978" i="15"/>
  <c r="F978" i="15"/>
  <c r="G978" i="15"/>
  <c r="H978" i="15"/>
  <c r="I978" i="15"/>
  <c r="J978" i="15"/>
  <c r="M978" i="15"/>
  <c r="N978" i="15"/>
  <c r="O978" i="15"/>
  <c r="S978" i="15"/>
  <c r="D979" i="15"/>
  <c r="E979" i="15"/>
  <c r="F979" i="15"/>
  <c r="G979" i="15"/>
  <c r="H979" i="15"/>
  <c r="I979" i="15"/>
  <c r="J979" i="15"/>
  <c r="M979" i="15"/>
  <c r="N979" i="15"/>
  <c r="O979" i="15"/>
  <c r="S979" i="15"/>
  <c r="D980" i="15"/>
  <c r="E980" i="15"/>
  <c r="F980" i="15"/>
  <c r="G980" i="15"/>
  <c r="H980" i="15"/>
  <c r="I980" i="15"/>
  <c r="J980" i="15"/>
  <c r="M980" i="15"/>
  <c r="N980" i="15"/>
  <c r="O980" i="15"/>
  <c r="S980" i="15"/>
  <c r="D981" i="15"/>
  <c r="E981" i="15"/>
  <c r="F981" i="15"/>
  <c r="G981" i="15"/>
  <c r="H981" i="15"/>
  <c r="I981" i="15"/>
  <c r="J981" i="15"/>
  <c r="M981" i="15"/>
  <c r="N981" i="15"/>
  <c r="O981" i="15"/>
  <c r="S981" i="15"/>
  <c r="D982" i="15"/>
  <c r="E982" i="15"/>
  <c r="F982" i="15"/>
  <c r="G982" i="15"/>
  <c r="H982" i="15"/>
  <c r="I982" i="15"/>
  <c r="J982" i="15"/>
  <c r="M982" i="15"/>
  <c r="N982" i="15"/>
  <c r="O982" i="15"/>
  <c r="S982" i="15"/>
  <c r="D983" i="15"/>
  <c r="E983" i="15"/>
  <c r="F983" i="15"/>
  <c r="G983" i="15"/>
  <c r="H983" i="15"/>
  <c r="I983" i="15"/>
  <c r="J983" i="15"/>
  <c r="M983" i="15"/>
  <c r="N983" i="15"/>
  <c r="O983" i="15"/>
  <c r="S983" i="15"/>
  <c r="D984" i="15"/>
  <c r="E984" i="15"/>
  <c r="F984" i="15"/>
  <c r="G984" i="15"/>
  <c r="H984" i="15"/>
  <c r="I984" i="15"/>
  <c r="J984" i="15"/>
  <c r="M984" i="15"/>
  <c r="N984" i="15"/>
  <c r="O984" i="15"/>
  <c r="S984" i="15"/>
  <c r="D985" i="15"/>
  <c r="E985" i="15"/>
  <c r="F985" i="15"/>
  <c r="G985" i="15"/>
  <c r="H985" i="15"/>
  <c r="I985" i="15"/>
  <c r="J985" i="15"/>
  <c r="M985" i="15"/>
  <c r="N985" i="15"/>
  <c r="O985" i="15"/>
  <c r="S985" i="15"/>
  <c r="D986" i="15"/>
  <c r="E986" i="15"/>
  <c r="F986" i="15"/>
  <c r="G986" i="15"/>
  <c r="H986" i="15"/>
  <c r="I986" i="15"/>
  <c r="J986" i="15"/>
  <c r="M986" i="15"/>
  <c r="N986" i="15"/>
  <c r="O986" i="15"/>
  <c r="S986" i="15"/>
  <c r="D987" i="15"/>
  <c r="E987" i="15"/>
  <c r="F987" i="15"/>
  <c r="G987" i="15"/>
  <c r="H987" i="15"/>
  <c r="I987" i="15"/>
  <c r="J987" i="15"/>
  <c r="M987" i="15"/>
  <c r="N987" i="15"/>
  <c r="O987" i="15"/>
  <c r="S987" i="15"/>
  <c r="D988" i="15"/>
  <c r="E988" i="15"/>
  <c r="F988" i="15"/>
  <c r="G988" i="15"/>
  <c r="H988" i="15"/>
  <c r="I988" i="15"/>
  <c r="J988" i="15"/>
  <c r="M988" i="15"/>
  <c r="N988" i="15"/>
  <c r="O988" i="15"/>
  <c r="S988" i="15"/>
  <c r="D989" i="15"/>
  <c r="E989" i="15"/>
  <c r="F989" i="15"/>
  <c r="G989" i="15"/>
  <c r="H989" i="15"/>
  <c r="I989" i="15"/>
  <c r="J989" i="15"/>
  <c r="M989" i="15"/>
  <c r="N989" i="15"/>
  <c r="O989" i="15"/>
  <c r="S989" i="15"/>
  <c r="D990" i="15"/>
  <c r="E990" i="15"/>
  <c r="F990" i="15"/>
  <c r="G990" i="15"/>
  <c r="H990" i="15"/>
  <c r="I990" i="15"/>
  <c r="J990" i="15"/>
  <c r="M990" i="15"/>
  <c r="N990" i="15"/>
  <c r="O990" i="15"/>
  <c r="S990" i="15"/>
  <c r="D991" i="15"/>
  <c r="E991" i="15"/>
  <c r="F991" i="15"/>
  <c r="G991" i="15"/>
  <c r="H991" i="15"/>
  <c r="I991" i="15"/>
  <c r="J991" i="15"/>
  <c r="M991" i="15"/>
  <c r="N991" i="15"/>
  <c r="O991" i="15"/>
  <c r="S991" i="15"/>
  <c r="D992" i="15"/>
  <c r="E992" i="15"/>
  <c r="F992" i="15"/>
  <c r="G992" i="15"/>
  <c r="H992" i="15"/>
  <c r="I992" i="15"/>
  <c r="J992" i="15"/>
  <c r="M992" i="15"/>
  <c r="N992" i="15"/>
  <c r="O992" i="15"/>
  <c r="S992" i="15"/>
  <c r="D993" i="15"/>
  <c r="E993" i="15"/>
  <c r="F993" i="15"/>
  <c r="G993" i="15"/>
  <c r="H993" i="15"/>
  <c r="I993" i="15"/>
  <c r="J993" i="15"/>
  <c r="M993" i="15"/>
  <c r="N993" i="15"/>
  <c r="O993" i="15"/>
  <c r="S993" i="15"/>
  <c r="D994" i="15"/>
  <c r="E994" i="15"/>
  <c r="F994" i="15"/>
  <c r="G994" i="15"/>
  <c r="H994" i="15"/>
  <c r="I994" i="15"/>
  <c r="J994" i="15"/>
  <c r="M994" i="15"/>
  <c r="N994" i="15"/>
  <c r="O994" i="15"/>
  <c r="S994" i="15"/>
  <c r="D995" i="15"/>
  <c r="E995" i="15"/>
  <c r="F995" i="15"/>
  <c r="G995" i="15"/>
  <c r="H995" i="15"/>
  <c r="I995" i="15"/>
  <c r="J995" i="15"/>
  <c r="M995" i="15"/>
  <c r="N995" i="15"/>
  <c r="O995" i="15"/>
  <c r="S995" i="15"/>
  <c r="D996" i="15"/>
  <c r="E996" i="15"/>
  <c r="F996" i="15"/>
  <c r="G996" i="15"/>
  <c r="H996" i="15"/>
  <c r="I996" i="15"/>
  <c r="J996" i="15"/>
  <c r="M996" i="15"/>
  <c r="N996" i="15"/>
  <c r="O996" i="15"/>
  <c r="S996" i="15"/>
  <c r="D997" i="15"/>
  <c r="E997" i="15"/>
  <c r="F997" i="15"/>
  <c r="G997" i="15"/>
  <c r="H997" i="15"/>
  <c r="I997" i="15"/>
  <c r="J997" i="15"/>
  <c r="M997" i="15"/>
  <c r="N997" i="15"/>
  <c r="O997" i="15"/>
  <c r="S997" i="15"/>
  <c r="D998" i="15"/>
  <c r="E998" i="15"/>
  <c r="F998" i="15"/>
  <c r="G998" i="15"/>
  <c r="H998" i="15"/>
  <c r="I998" i="15"/>
  <c r="J998" i="15"/>
  <c r="M998" i="15"/>
  <c r="N998" i="15"/>
  <c r="O998" i="15"/>
  <c r="S998" i="15"/>
  <c r="D999" i="15"/>
  <c r="E999" i="15"/>
  <c r="F999" i="15"/>
  <c r="G999" i="15"/>
  <c r="H999" i="15"/>
  <c r="I999" i="15"/>
  <c r="J999" i="15"/>
  <c r="M999" i="15"/>
  <c r="N999" i="15"/>
  <c r="O999" i="15"/>
  <c r="S999" i="15"/>
  <c r="D1000" i="15"/>
  <c r="E1000" i="15"/>
  <c r="F1000" i="15"/>
  <c r="G1000" i="15"/>
  <c r="H1000" i="15"/>
  <c r="I1000" i="15"/>
  <c r="J1000" i="15"/>
  <c r="M1000" i="15"/>
  <c r="N1000" i="15"/>
  <c r="O1000" i="15"/>
  <c r="S1000" i="15"/>
  <c r="D1001" i="15"/>
  <c r="E1001" i="15"/>
  <c r="F1001" i="15"/>
  <c r="G1001" i="15"/>
  <c r="H1001" i="15"/>
  <c r="I1001" i="15"/>
  <c r="J1001" i="15"/>
  <c r="M1001" i="15"/>
  <c r="N1001" i="15"/>
  <c r="O1001" i="15"/>
  <c r="S1001" i="15"/>
  <c r="D1002" i="15"/>
  <c r="E1002" i="15"/>
  <c r="F1002" i="15"/>
  <c r="G1002" i="15"/>
  <c r="H1002" i="15"/>
  <c r="I1002" i="15"/>
  <c r="J1002" i="15"/>
  <c r="M1002" i="15"/>
  <c r="N1002" i="15"/>
  <c r="O1002" i="15"/>
  <c r="S1002" i="15"/>
  <c r="D1003" i="15"/>
  <c r="E1003" i="15"/>
  <c r="F1003" i="15"/>
  <c r="G1003" i="15"/>
  <c r="H1003" i="15"/>
  <c r="I1003" i="15"/>
  <c r="J1003" i="15"/>
  <c r="M1003" i="15"/>
  <c r="N1003" i="15"/>
  <c r="O1003" i="15"/>
  <c r="S1003" i="15"/>
  <c r="D1004" i="15"/>
  <c r="E1004" i="15"/>
  <c r="F1004" i="15"/>
  <c r="G1004" i="15"/>
  <c r="H1004" i="15"/>
  <c r="I1004" i="15"/>
  <c r="J1004" i="15"/>
  <c r="M1004" i="15"/>
  <c r="N1004" i="15"/>
  <c r="O1004" i="15"/>
  <c r="S1004" i="15"/>
  <c r="D1005" i="15"/>
  <c r="E1005" i="15"/>
  <c r="F1005" i="15"/>
  <c r="G1005" i="15"/>
  <c r="H1005" i="15"/>
  <c r="I1005" i="15"/>
  <c r="J1005" i="15"/>
  <c r="M1005" i="15"/>
  <c r="N1005" i="15"/>
  <c r="O1005" i="15"/>
  <c r="S1005" i="15"/>
  <c r="D1006" i="15"/>
  <c r="E1006" i="15"/>
  <c r="F1006" i="15"/>
  <c r="G1006" i="15"/>
  <c r="H1006" i="15"/>
  <c r="I1006" i="15"/>
  <c r="J1006" i="15"/>
  <c r="M1006" i="15"/>
  <c r="N1006" i="15"/>
  <c r="O1006" i="15"/>
  <c r="S1006" i="15"/>
  <c r="D1007" i="15"/>
  <c r="E1007" i="15"/>
  <c r="F1007" i="15"/>
  <c r="G1007" i="15"/>
  <c r="H1007" i="15"/>
  <c r="I1007" i="15"/>
  <c r="J1007" i="15"/>
  <c r="M1007" i="15"/>
  <c r="N1007" i="15"/>
  <c r="O1007" i="15"/>
  <c r="S1007" i="15"/>
  <c r="D1008" i="15"/>
  <c r="E1008" i="15"/>
  <c r="F1008" i="15"/>
  <c r="G1008" i="15"/>
  <c r="H1008" i="15"/>
  <c r="I1008" i="15"/>
  <c r="J1008" i="15"/>
  <c r="M1008" i="15"/>
  <c r="N1008" i="15"/>
  <c r="O1008" i="15"/>
  <c r="S1008" i="15"/>
  <c r="D1009" i="15"/>
  <c r="E1009" i="15"/>
  <c r="F1009" i="15"/>
  <c r="G1009" i="15"/>
  <c r="H1009" i="15"/>
  <c r="I1009" i="15"/>
  <c r="J1009" i="15"/>
  <c r="M1009" i="15"/>
  <c r="N1009" i="15"/>
  <c r="O1009" i="15"/>
  <c r="S1009" i="15"/>
  <c r="D1010" i="15"/>
  <c r="E1010" i="15"/>
  <c r="F1010" i="15"/>
  <c r="G1010" i="15"/>
  <c r="H1010" i="15"/>
  <c r="I1010" i="15"/>
  <c r="J1010" i="15"/>
  <c r="M1010" i="15"/>
  <c r="N1010" i="15"/>
  <c r="O1010" i="15"/>
  <c r="S1010" i="15"/>
  <c r="D1011" i="15"/>
  <c r="E1011" i="15"/>
  <c r="F1011" i="15"/>
  <c r="G1011" i="15"/>
  <c r="H1011" i="15"/>
  <c r="I1011" i="15"/>
  <c r="J1011" i="15"/>
  <c r="M1011" i="15"/>
  <c r="N1011" i="15"/>
  <c r="O1011" i="15"/>
  <c r="S1011" i="15"/>
  <c r="D1012" i="15"/>
  <c r="E1012" i="15"/>
  <c r="F1012" i="15"/>
  <c r="G1012" i="15"/>
  <c r="H1012" i="15"/>
  <c r="I1012" i="15"/>
  <c r="J1012" i="15"/>
  <c r="M1012" i="15"/>
  <c r="N1012" i="15"/>
  <c r="O1012" i="15"/>
  <c r="S1012" i="15"/>
  <c r="D1013" i="15"/>
  <c r="E1013" i="15"/>
  <c r="F1013" i="15"/>
  <c r="H1013" i="15"/>
  <c r="I1013" i="15"/>
  <c r="J1013" i="15"/>
  <c r="M1013" i="15"/>
  <c r="N1013" i="15"/>
  <c r="O1013" i="15"/>
  <c r="S1013" i="15"/>
  <c r="D1014" i="15"/>
  <c r="E1014" i="15"/>
  <c r="F1014" i="15"/>
  <c r="G1014" i="15"/>
  <c r="H1014" i="15"/>
  <c r="I1014" i="15"/>
  <c r="J1014" i="15"/>
  <c r="M1014" i="15"/>
  <c r="N1014" i="15"/>
  <c r="O1014" i="15"/>
  <c r="S1014" i="15"/>
  <c r="D1015" i="15"/>
  <c r="E1015" i="15"/>
  <c r="F1015" i="15"/>
  <c r="G1015" i="15"/>
  <c r="H1015" i="15"/>
  <c r="I1015" i="15"/>
  <c r="J1015" i="15"/>
  <c r="M1015" i="15"/>
  <c r="N1015" i="15"/>
  <c r="O1015" i="15"/>
  <c r="S1015" i="15"/>
  <c r="D1016" i="15"/>
  <c r="E1016" i="15"/>
  <c r="F1016" i="15"/>
  <c r="G1016" i="15"/>
  <c r="H1016" i="15"/>
  <c r="I1016" i="15"/>
  <c r="J1016" i="15"/>
  <c r="M1016" i="15"/>
  <c r="N1016" i="15"/>
  <c r="O1016" i="15"/>
  <c r="S1016" i="15"/>
  <c r="D1017" i="15"/>
  <c r="E1017" i="15"/>
  <c r="F1017" i="15"/>
  <c r="G1017" i="15"/>
  <c r="H1017" i="15"/>
  <c r="I1017" i="15"/>
  <c r="J1017" i="15"/>
  <c r="M1017" i="15"/>
  <c r="N1017" i="15"/>
  <c r="O1017" i="15"/>
  <c r="S1017" i="15"/>
  <c r="D1018" i="15"/>
  <c r="E1018" i="15"/>
  <c r="F1018" i="15"/>
  <c r="G1018" i="15"/>
  <c r="H1018" i="15"/>
  <c r="I1018" i="15"/>
  <c r="J1018" i="15"/>
  <c r="M1018" i="15"/>
  <c r="N1018" i="15"/>
  <c r="O1018" i="15"/>
  <c r="S1018" i="15"/>
  <c r="D1019" i="15"/>
  <c r="E1019" i="15"/>
  <c r="F1019" i="15"/>
  <c r="G1019" i="15"/>
  <c r="H1019" i="15"/>
  <c r="I1019" i="15"/>
  <c r="J1019" i="15"/>
  <c r="M1019" i="15"/>
  <c r="N1019" i="15"/>
  <c r="O1019" i="15"/>
  <c r="S1019" i="15"/>
  <c r="D1020" i="15"/>
  <c r="E1020" i="15"/>
  <c r="F1020" i="15"/>
  <c r="G1020" i="15"/>
  <c r="H1020" i="15"/>
  <c r="I1020" i="15"/>
  <c r="J1020" i="15"/>
  <c r="M1020" i="15"/>
  <c r="N1020" i="15"/>
  <c r="O1020" i="15"/>
  <c r="S1020" i="15"/>
  <c r="D1021" i="15"/>
  <c r="E1021" i="15"/>
  <c r="F1021" i="15"/>
  <c r="G1021" i="15"/>
  <c r="H1021" i="15"/>
  <c r="I1021" i="15"/>
  <c r="J1021" i="15"/>
  <c r="M1021" i="15"/>
  <c r="N1021" i="15"/>
  <c r="O1021" i="15"/>
  <c r="S1021" i="15"/>
  <c r="D1022" i="15"/>
  <c r="E1022" i="15"/>
  <c r="F1022" i="15"/>
  <c r="G1022" i="15"/>
  <c r="H1022" i="15"/>
  <c r="I1022" i="15"/>
  <c r="J1022" i="15"/>
  <c r="M1022" i="15"/>
  <c r="N1022" i="15"/>
  <c r="O1022" i="15"/>
  <c r="S1022" i="15"/>
  <c r="D1023" i="15"/>
  <c r="E1023" i="15"/>
  <c r="F1023" i="15"/>
  <c r="G1023" i="15"/>
  <c r="H1023" i="15"/>
  <c r="I1023" i="15"/>
  <c r="J1023" i="15"/>
  <c r="M1023" i="15"/>
  <c r="N1023" i="15"/>
  <c r="O1023" i="15"/>
  <c r="S1023" i="15"/>
  <c r="D1024" i="15"/>
  <c r="E1024" i="15"/>
  <c r="F1024" i="15"/>
  <c r="G1024" i="15"/>
  <c r="H1024" i="15"/>
  <c r="I1024" i="15"/>
  <c r="J1024" i="15"/>
  <c r="M1024" i="15"/>
  <c r="N1024" i="15"/>
  <c r="O1024" i="15"/>
  <c r="S1024" i="15"/>
  <c r="D1025" i="15"/>
  <c r="E1025" i="15"/>
  <c r="F1025" i="15"/>
  <c r="G1025" i="15"/>
  <c r="H1025" i="15"/>
  <c r="I1025" i="15"/>
  <c r="J1025" i="15"/>
  <c r="M1025" i="15"/>
  <c r="N1025" i="15"/>
  <c r="O1025" i="15"/>
  <c r="S1025" i="15"/>
  <c r="D1026" i="15"/>
  <c r="E1026" i="15"/>
  <c r="F1026" i="15"/>
  <c r="G1026" i="15"/>
  <c r="H1026" i="15"/>
  <c r="I1026" i="15"/>
  <c r="J1026" i="15"/>
  <c r="M1026" i="15"/>
  <c r="N1026" i="15"/>
  <c r="O1026" i="15"/>
  <c r="S1026" i="15"/>
  <c r="D1027" i="15"/>
  <c r="E1027" i="15"/>
  <c r="F1027" i="15"/>
  <c r="G1027" i="15"/>
  <c r="H1027" i="15"/>
  <c r="I1027" i="15"/>
  <c r="J1027" i="15"/>
  <c r="M1027" i="15"/>
  <c r="N1027" i="15"/>
  <c r="O1027" i="15"/>
  <c r="S1027" i="15"/>
  <c r="D1028" i="15"/>
  <c r="E1028" i="15"/>
  <c r="F1028" i="15"/>
  <c r="G1028" i="15"/>
  <c r="H1028" i="15"/>
  <c r="I1028" i="15"/>
  <c r="J1028" i="15"/>
  <c r="M1028" i="15"/>
  <c r="N1028" i="15"/>
  <c r="O1028" i="15"/>
  <c r="S1028" i="15"/>
  <c r="D1029" i="15"/>
  <c r="E1029" i="15"/>
  <c r="F1029" i="15"/>
  <c r="G1029" i="15"/>
  <c r="H1029" i="15"/>
  <c r="I1029" i="15"/>
  <c r="J1029" i="15"/>
  <c r="M1029" i="15"/>
  <c r="N1029" i="15"/>
  <c r="O1029" i="15"/>
  <c r="S1029" i="15"/>
  <c r="D1030" i="15"/>
  <c r="E1030" i="15"/>
  <c r="F1030" i="15"/>
  <c r="G1030" i="15"/>
  <c r="H1030" i="15"/>
  <c r="I1030" i="15"/>
  <c r="J1030" i="15"/>
  <c r="M1030" i="15"/>
  <c r="N1030" i="15"/>
  <c r="O1030" i="15"/>
  <c r="S1030" i="15"/>
  <c r="D1031" i="15"/>
  <c r="E1031" i="15"/>
  <c r="G1031" i="15"/>
  <c r="H1031" i="15"/>
  <c r="I1031" i="15"/>
  <c r="J1031" i="15"/>
  <c r="M1031" i="15"/>
  <c r="N1031" i="15"/>
  <c r="O1031" i="15"/>
  <c r="S1031" i="15"/>
  <c r="D1032" i="15"/>
  <c r="E1032" i="15"/>
  <c r="F1032" i="15"/>
  <c r="G1032" i="15"/>
  <c r="H1032" i="15"/>
  <c r="I1032" i="15"/>
  <c r="J1032" i="15"/>
  <c r="M1032" i="15"/>
  <c r="N1032" i="15"/>
  <c r="O1032" i="15"/>
  <c r="S1032" i="15"/>
  <c r="D1033" i="15"/>
  <c r="E1033" i="15"/>
  <c r="F1033" i="15"/>
  <c r="G1033" i="15"/>
  <c r="H1033" i="15"/>
  <c r="I1033" i="15"/>
  <c r="J1033" i="15"/>
  <c r="M1033" i="15"/>
  <c r="N1033" i="15"/>
  <c r="O1033" i="15"/>
  <c r="S1033" i="15"/>
  <c r="D1034" i="15"/>
  <c r="E1034" i="15"/>
  <c r="F1034" i="15"/>
  <c r="G1034" i="15"/>
  <c r="H1034" i="15"/>
  <c r="I1034" i="15"/>
  <c r="J1034" i="15"/>
  <c r="M1034" i="15"/>
  <c r="N1034" i="15"/>
  <c r="O1034" i="15"/>
  <c r="S1034" i="15"/>
  <c r="D1035" i="15"/>
  <c r="E1035" i="15"/>
  <c r="F1035" i="15"/>
  <c r="G1035" i="15"/>
  <c r="H1035" i="15"/>
  <c r="I1035" i="15"/>
  <c r="J1035" i="15"/>
  <c r="M1035" i="15"/>
  <c r="N1035" i="15"/>
  <c r="O1035" i="15"/>
  <c r="S1035" i="15"/>
  <c r="D1036" i="15"/>
  <c r="E1036" i="15"/>
  <c r="F1036" i="15"/>
  <c r="G1036" i="15"/>
  <c r="H1036" i="15"/>
  <c r="I1036" i="15"/>
  <c r="J1036" i="15"/>
  <c r="M1036" i="15"/>
  <c r="N1036" i="15"/>
  <c r="O1036" i="15"/>
  <c r="S1036" i="15"/>
  <c r="D1037" i="15"/>
  <c r="E1037" i="15"/>
  <c r="F1037" i="15"/>
  <c r="G1037" i="15"/>
  <c r="H1037" i="15"/>
  <c r="I1037" i="15"/>
  <c r="J1037" i="15"/>
  <c r="M1037" i="15"/>
  <c r="N1037" i="15"/>
  <c r="O1037" i="15"/>
  <c r="S1037" i="15"/>
  <c r="D1038" i="15"/>
  <c r="E1038" i="15"/>
  <c r="F1038" i="15"/>
  <c r="G1038" i="15"/>
  <c r="H1038" i="15"/>
  <c r="I1038" i="15"/>
  <c r="J1038" i="15"/>
  <c r="M1038" i="15"/>
  <c r="N1038" i="15"/>
  <c r="O1038" i="15"/>
  <c r="S1038" i="15"/>
  <c r="D1039" i="15"/>
  <c r="E1039" i="15"/>
  <c r="G1039" i="15"/>
  <c r="H1039" i="15"/>
  <c r="I1039" i="15"/>
  <c r="J1039" i="15"/>
  <c r="M1039" i="15"/>
  <c r="N1039" i="15"/>
  <c r="O1039" i="15"/>
  <c r="S1039" i="15"/>
  <c r="D1040" i="15"/>
  <c r="E1040" i="15"/>
  <c r="F1040" i="15"/>
  <c r="G1040" i="15"/>
  <c r="H1040" i="15"/>
  <c r="I1040" i="15"/>
  <c r="J1040" i="15"/>
  <c r="M1040" i="15"/>
  <c r="N1040" i="15"/>
  <c r="O1040" i="15"/>
  <c r="S1040" i="15"/>
  <c r="D1041" i="15"/>
  <c r="E1041" i="15"/>
  <c r="F1041" i="15"/>
  <c r="G1041" i="15"/>
  <c r="H1041" i="15"/>
  <c r="I1041" i="15"/>
  <c r="J1041" i="15"/>
  <c r="M1041" i="15"/>
  <c r="N1041" i="15"/>
  <c r="O1041" i="15"/>
  <c r="S1041" i="15"/>
  <c r="D1042" i="15"/>
  <c r="E1042" i="15"/>
  <c r="F1042" i="15"/>
  <c r="G1042" i="15"/>
  <c r="H1042" i="15"/>
  <c r="I1042" i="15"/>
  <c r="J1042" i="15"/>
  <c r="M1042" i="15"/>
  <c r="N1042" i="15"/>
  <c r="O1042" i="15"/>
  <c r="S1042" i="15"/>
  <c r="D1043" i="15"/>
  <c r="E1043" i="15"/>
  <c r="F1043" i="15"/>
  <c r="G1043" i="15"/>
  <c r="H1043" i="15"/>
  <c r="I1043" i="15"/>
  <c r="J1043" i="15"/>
  <c r="M1043" i="15"/>
  <c r="N1043" i="15"/>
  <c r="O1043" i="15"/>
  <c r="S1043" i="15"/>
  <c r="D1044" i="15"/>
  <c r="E1044" i="15"/>
  <c r="F1044" i="15"/>
  <c r="G1044" i="15"/>
  <c r="H1044" i="15"/>
  <c r="I1044" i="15"/>
  <c r="J1044" i="15"/>
  <c r="M1044" i="15"/>
  <c r="N1044" i="15"/>
  <c r="O1044" i="15"/>
  <c r="S1044" i="15"/>
  <c r="D1045" i="15"/>
  <c r="E1045" i="15"/>
  <c r="F1045" i="15"/>
  <c r="G1045" i="15"/>
  <c r="H1045" i="15"/>
  <c r="I1045" i="15"/>
  <c r="J1045" i="15"/>
  <c r="M1045" i="15"/>
  <c r="N1045" i="15"/>
  <c r="O1045" i="15"/>
  <c r="S1045" i="15"/>
  <c r="D1046" i="15"/>
  <c r="E1046" i="15"/>
  <c r="F1046" i="15"/>
  <c r="G1046" i="15"/>
  <c r="H1046" i="15"/>
  <c r="I1046" i="15"/>
  <c r="J1046" i="15"/>
  <c r="M1046" i="15"/>
  <c r="N1046" i="15"/>
  <c r="O1046" i="15"/>
  <c r="S1046" i="15"/>
  <c r="D1047" i="15"/>
  <c r="E1047" i="15"/>
  <c r="G1047" i="15"/>
  <c r="H1047" i="15"/>
  <c r="I1047" i="15"/>
  <c r="J1047" i="15"/>
  <c r="M1047" i="15"/>
  <c r="N1047" i="15"/>
  <c r="O1047" i="15"/>
  <c r="S1047" i="15"/>
  <c r="D1048" i="15"/>
  <c r="E1048" i="15"/>
  <c r="F1048" i="15"/>
  <c r="G1048" i="15"/>
  <c r="H1048" i="15"/>
  <c r="I1048" i="15"/>
  <c r="J1048" i="15"/>
  <c r="M1048" i="15"/>
  <c r="N1048" i="15"/>
  <c r="O1048" i="15"/>
  <c r="S1048" i="15"/>
  <c r="D1049" i="15"/>
  <c r="E1049" i="15"/>
  <c r="F1049" i="15"/>
  <c r="G1049" i="15"/>
  <c r="H1049" i="15"/>
  <c r="I1049" i="15"/>
  <c r="J1049" i="15"/>
  <c r="M1049" i="15"/>
  <c r="N1049" i="15"/>
  <c r="O1049" i="15"/>
  <c r="S1049" i="15"/>
  <c r="D1050" i="15"/>
  <c r="E1050" i="15"/>
  <c r="F1050" i="15"/>
  <c r="G1050" i="15"/>
  <c r="H1050" i="15"/>
  <c r="I1050" i="15"/>
  <c r="J1050" i="15"/>
  <c r="M1050" i="15"/>
  <c r="N1050" i="15"/>
  <c r="O1050" i="15"/>
  <c r="S1050" i="15"/>
  <c r="D1051" i="15"/>
  <c r="E1051" i="15"/>
  <c r="F1051" i="15"/>
  <c r="G1051" i="15"/>
  <c r="H1051" i="15"/>
  <c r="I1051" i="15"/>
  <c r="J1051" i="15"/>
  <c r="M1051" i="15"/>
  <c r="N1051" i="15"/>
  <c r="O1051" i="15"/>
  <c r="S1051" i="15"/>
  <c r="D1052" i="15"/>
  <c r="E1052" i="15"/>
  <c r="F1052" i="15"/>
  <c r="G1052" i="15"/>
  <c r="H1052" i="15"/>
  <c r="I1052" i="15"/>
  <c r="J1052" i="15"/>
  <c r="M1052" i="15"/>
  <c r="N1052" i="15"/>
  <c r="O1052" i="15"/>
  <c r="S1052" i="15"/>
  <c r="D1053" i="15"/>
  <c r="E1053" i="15"/>
  <c r="F1053" i="15"/>
  <c r="G1053" i="15"/>
  <c r="H1053" i="15"/>
  <c r="I1053" i="15"/>
  <c r="J1053" i="15"/>
  <c r="M1053" i="15"/>
  <c r="N1053" i="15"/>
  <c r="O1053" i="15"/>
  <c r="S1053" i="15"/>
  <c r="D1054" i="15"/>
  <c r="E1054" i="15"/>
  <c r="F1054" i="15"/>
  <c r="G1054" i="15"/>
  <c r="H1054" i="15"/>
  <c r="I1054" i="15"/>
  <c r="J1054" i="15"/>
  <c r="M1054" i="15"/>
  <c r="N1054" i="15"/>
  <c r="O1054" i="15"/>
  <c r="S1054" i="15"/>
  <c r="D1055" i="15"/>
  <c r="E1055" i="15"/>
  <c r="F1055" i="15"/>
  <c r="G1055" i="15"/>
  <c r="H1055" i="15"/>
  <c r="I1055" i="15"/>
  <c r="J1055" i="15"/>
  <c r="M1055" i="15"/>
  <c r="N1055" i="15"/>
  <c r="O1055" i="15"/>
  <c r="S1055" i="15"/>
  <c r="D1056" i="15"/>
  <c r="E1056" i="15"/>
  <c r="F1056" i="15"/>
  <c r="G1056" i="15"/>
  <c r="H1056" i="15"/>
  <c r="I1056" i="15"/>
  <c r="J1056" i="15"/>
  <c r="M1056" i="15"/>
  <c r="N1056" i="15"/>
  <c r="O1056" i="15"/>
  <c r="S1056" i="15"/>
  <c r="D1057" i="15"/>
  <c r="E1057" i="15"/>
  <c r="F1057" i="15"/>
  <c r="G1057" i="15"/>
  <c r="H1057" i="15"/>
  <c r="I1057" i="15"/>
  <c r="J1057" i="15"/>
  <c r="M1057" i="15"/>
  <c r="N1057" i="15"/>
  <c r="O1057" i="15"/>
  <c r="S1057" i="15"/>
  <c r="D1058" i="15"/>
  <c r="E1058" i="15"/>
  <c r="F1058" i="15"/>
  <c r="G1058" i="15"/>
  <c r="H1058" i="15"/>
  <c r="I1058" i="15"/>
  <c r="J1058" i="15"/>
  <c r="M1058" i="15"/>
  <c r="N1058" i="15"/>
  <c r="O1058" i="15"/>
  <c r="S1058" i="15"/>
  <c r="D1059" i="15"/>
  <c r="E1059" i="15"/>
  <c r="F1059" i="15"/>
  <c r="G1059" i="15"/>
  <c r="H1059" i="15"/>
  <c r="I1059" i="15"/>
  <c r="J1059" i="15"/>
  <c r="M1059" i="15"/>
  <c r="N1059" i="15"/>
  <c r="O1059" i="15"/>
  <c r="S1059" i="15"/>
  <c r="D1060" i="15"/>
  <c r="E1060" i="15"/>
  <c r="F1060" i="15"/>
  <c r="G1060" i="15"/>
  <c r="H1060" i="15"/>
  <c r="I1060" i="15"/>
  <c r="J1060" i="15"/>
  <c r="M1060" i="15"/>
  <c r="N1060" i="15"/>
  <c r="O1060" i="15"/>
  <c r="S1060" i="15"/>
  <c r="D1061" i="15"/>
  <c r="E1061" i="15"/>
  <c r="F1061" i="15"/>
  <c r="G1061" i="15"/>
  <c r="H1061" i="15"/>
  <c r="I1061" i="15"/>
  <c r="J1061" i="15"/>
  <c r="M1061" i="15"/>
  <c r="N1061" i="15"/>
  <c r="O1061" i="15"/>
  <c r="S1061" i="15"/>
  <c r="D1062" i="15"/>
  <c r="E1062" i="15"/>
  <c r="F1062" i="15"/>
  <c r="G1062" i="15"/>
  <c r="H1062" i="15"/>
  <c r="I1062" i="15"/>
  <c r="J1062" i="15"/>
  <c r="M1062" i="15"/>
  <c r="N1062" i="15"/>
  <c r="O1062" i="15"/>
  <c r="S1062" i="15"/>
  <c r="D1063" i="15"/>
  <c r="E1063" i="15"/>
  <c r="F1063" i="15"/>
  <c r="G1063" i="15"/>
  <c r="H1063" i="15"/>
  <c r="I1063" i="15"/>
  <c r="J1063" i="15"/>
  <c r="M1063" i="15"/>
  <c r="N1063" i="15"/>
  <c r="O1063" i="15"/>
  <c r="S1063" i="15"/>
  <c r="D1064" i="15"/>
  <c r="E1064" i="15"/>
  <c r="F1064" i="15"/>
  <c r="G1064" i="15"/>
  <c r="H1064" i="15"/>
  <c r="I1064" i="15"/>
  <c r="J1064" i="15"/>
  <c r="M1064" i="15"/>
  <c r="N1064" i="15"/>
  <c r="O1064" i="15"/>
  <c r="S1064" i="15"/>
  <c r="D1065" i="15"/>
  <c r="E1065" i="15"/>
  <c r="F1065" i="15"/>
  <c r="G1065" i="15"/>
  <c r="H1065" i="15"/>
  <c r="I1065" i="15"/>
  <c r="J1065" i="15"/>
  <c r="M1065" i="15"/>
  <c r="N1065" i="15"/>
  <c r="O1065" i="15"/>
  <c r="S1065" i="15"/>
  <c r="D1066" i="15"/>
  <c r="E1066" i="15"/>
  <c r="F1066" i="15"/>
  <c r="G1066" i="15"/>
  <c r="H1066" i="15"/>
  <c r="I1066" i="15"/>
  <c r="J1066" i="15"/>
  <c r="M1066" i="15"/>
  <c r="N1066" i="15"/>
  <c r="O1066" i="15"/>
  <c r="S1066" i="15"/>
  <c r="D1067" i="15"/>
  <c r="E1067" i="15"/>
  <c r="F1067" i="15"/>
  <c r="G1067" i="15"/>
  <c r="H1067" i="15"/>
  <c r="I1067" i="15"/>
  <c r="J1067" i="15"/>
  <c r="M1067" i="15"/>
  <c r="N1067" i="15"/>
  <c r="O1067" i="15"/>
  <c r="S1067" i="15"/>
  <c r="D1068" i="15"/>
  <c r="E1068" i="15"/>
  <c r="F1068" i="15"/>
  <c r="G1068" i="15"/>
  <c r="H1068" i="15"/>
  <c r="I1068" i="15"/>
  <c r="J1068" i="15"/>
  <c r="M1068" i="15"/>
  <c r="N1068" i="15"/>
  <c r="O1068" i="15"/>
  <c r="S1068" i="15"/>
  <c r="D1069" i="15"/>
  <c r="E1069" i="15"/>
  <c r="F1069" i="15"/>
  <c r="G1069" i="15"/>
  <c r="H1069" i="15"/>
  <c r="I1069" i="15"/>
  <c r="J1069" i="15"/>
  <c r="M1069" i="15"/>
  <c r="N1069" i="15"/>
  <c r="O1069" i="15"/>
  <c r="S1069" i="15"/>
  <c r="D1070" i="15"/>
  <c r="E1070" i="15"/>
  <c r="F1070" i="15"/>
  <c r="G1070" i="15"/>
  <c r="H1070" i="15"/>
  <c r="I1070" i="15"/>
  <c r="J1070" i="15"/>
  <c r="M1070" i="15"/>
  <c r="N1070" i="15"/>
  <c r="O1070" i="15"/>
  <c r="S1070" i="15"/>
  <c r="D1071" i="15"/>
  <c r="E1071" i="15"/>
  <c r="F1071" i="15"/>
  <c r="G1071" i="15"/>
  <c r="H1071" i="15"/>
  <c r="I1071" i="15"/>
  <c r="J1071" i="15"/>
  <c r="M1071" i="15"/>
  <c r="N1071" i="15"/>
  <c r="O1071" i="15"/>
  <c r="S1071" i="15"/>
  <c r="D1072" i="15"/>
  <c r="E1072" i="15"/>
  <c r="F1072" i="15"/>
  <c r="G1072" i="15"/>
  <c r="H1072" i="15"/>
  <c r="I1072" i="15"/>
  <c r="J1072" i="15"/>
  <c r="M1072" i="15"/>
  <c r="N1072" i="15"/>
  <c r="O1072" i="15"/>
  <c r="S1072" i="15"/>
  <c r="Z1072" i="15" l="1"/>
  <c r="Z1070" i="15"/>
  <c r="AD1070" i="15"/>
  <c r="U1070" i="15"/>
  <c r="V1070" i="15"/>
  <c r="W1070" i="15"/>
  <c r="AB1070" i="15"/>
  <c r="AA1070" i="15"/>
  <c r="X1070" i="15"/>
  <c r="Y1070" i="15"/>
  <c r="AC1070" i="15"/>
  <c r="AE1070" i="15"/>
  <c r="Z1066" i="15"/>
  <c r="AD1066" i="15"/>
  <c r="AE1066" i="15"/>
  <c r="Z1054" i="15"/>
  <c r="AD1054" i="15"/>
  <c r="AE1054" i="15"/>
  <c r="Z1038" i="15"/>
  <c r="AD1038" i="15"/>
  <c r="AE1038" i="15"/>
  <c r="Z1018" i="15"/>
  <c r="AD1018" i="15"/>
  <c r="AE1018" i="15"/>
  <c r="AA1072" i="15"/>
  <c r="X1072" i="15"/>
  <c r="U1072" i="15"/>
  <c r="AB1072" i="15"/>
  <c r="AE1072" i="15"/>
  <c r="V1072" i="15"/>
  <c r="Y1072" i="15"/>
  <c r="W1072" i="15"/>
  <c r="AD1072" i="15"/>
  <c r="AC1072" i="15"/>
  <c r="AE1048" i="15"/>
  <c r="Z1048" i="15"/>
  <c r="AD1048" i="15"/>
  <c r="Z1044" i="15"/>
  <c r="AE1044" i="15"/>
  <c r="AD1044" i="15"/>
  <c r="Z1040" i="15"/>
  <c r="AE1040" i="15"/>
  <c r="AD1040" i="15"/>
  <c r="AE1020" i="15"/>
  <c r="AD1020" i="15"/>
  <c r="Z1020" i="15"/>
  <c r="AD996" i="15"/>
  <c r="Z996" i="15"/>
  <c r="AE996" i="15"/>
  <c r="Z992" i="15"/>
  <c r="AE992" i="15"/>
  <c r="AD992" i="15"/>
  <c r="AE972" i="15"/>
  <c r="AD972" i="15"/>
  <c r="Z972" i="15"/>
  <c r="Z964" i="15"/>
  <c r="AD964" i="15"/>
  <c r="AE964" i="15"/>
  <c r="AE947" i="15"/>
  <c r="AD947" i="15"/>
  <c r="Z947" i="15"/>
  <c r="AD943" i="15"/>
  <c r="AE943" i="15"/>
  <c r="Z943" i="15"/>
  <c r="AD935" i="15"/>
  <c r="Z935" i="15"/>
  <c r="AE935" i="15"/>
  <c r="AE931" i="15"/>
  <c r="AD931" i="15"/>
  <c r="Z931" i="15"/>
  <c r="AD927" i="15"/>
  <c r="AE927" i="15"/>
  <c r="Z927" i="15"/>
  <c r="AE1069" i="15"/>
  <c r="Z1069" i="15"/>
  <c r="AE1065" i="15"/>
  <c r="AD1065" i="15"/>
  <c r="AE1061" i="15"/>
  <c r="Z1061" i="15"/>
  <c r="AD1061" i="15"/>
  <c r="AE1057" i="15"/>
  <c r="AD1057" i="15"/>
  <c r="AE1053" i="15"/>
  <c r="AD1053" i="15"/>
  <c r="Z1053" i="15"/>
  <c r="AE1052" i="15"/>
  <c r="AE1049" i="15"/>
  <c r="AD1049" i="15"/>
  <c r="Z1049" i="15"/>
  <c r="F1047" i="15"/>
  <c r="AE1045" i="15"/>
  <c r="AD1045" i="15"/>
  <c r="Z1045" i="15"/>
  <c r="AE1041" i="15"/>
  <c r="Z1041" i="15"/>
  <c r="F1039" i="15"/>
  <c r="AD1039" i="15" s="1"/>
  <c r="AE1037" i="15"/>
  <c r="Z1037" i="15"/>
  <c r="AE1033" i="15"/>
  <c r="AD1033" i="15"/>
  <c r="F1031" i="15"/>
  <c r="AD1031" i="15" s="1"/>
  <c r="AE1029" i="15"/>
  <c r="Z1029" i="15"/>
  <c r="AD1029" i="15"/>
  <c r="AE1028" i="15"/>
  <c r="AE1025" i="15"/>
  <c r="AD1025" i="15"/>
  <c r="AE1024" i="15"/>
  <c r="AE1021" i="15"/>
  <c r="AD1021" i="15"/>
  <c r="AE1017" i="15"/>
  <c r="AD1017" i="15"/>
  <c r="AE1009" i="15"/>
  <c r="Z1009" i="15"/>
  <c r="AD1009" i="15"/>
  <c r="AE1005" i="15"/>
  <c r="Z1005" i="15"/>
  <c r="AD1005" i="15"/>
  <c r="AE1001" i="15"/>
  <c r="AD1001" i="15"/>
  <c r="Z1001" i="15"/>
  <c r="AE997" i="15"/>
  <c r="AD997" i="15"/>
  <c r="Z997" i="15"/>
  <c r="AE993" i="15"/>
  <c r="Z993" i="15"/>
  <c r="AD993" i="15"/>
  <c r="AE989" i="15"/>
  <c r="Z989" i="15"/>
  <c r="AD989" i="15"/>
  <c r="AE985" i="15"/>
  <c r="AD985" i="15"/>
  <c r="Z985" i="15"/>
  <c r="AE981" i="15"/>
  <c r="AD981" i="15"/>
  <c r="Z981" i="15"/>
  <c r="AE977" i="15"/>
  <c r="Z977" i="15"/>
  <c r="AD977" i="15"/>
  <c r="AE969" i="15"/>
  <c r="AD969" i="15"/>
  <c r="Z969" i="15"/>
  <c r="AE965" i="15"/>
  <c r="AD965" i="15"/>
  <c r="Z965" i="15"/>
  <c r="AD960" i="15"/>
  <c r="AE960" i="15"/>
  <c r="Z960" i="15"/>
  <c r="Z956" i="15"/>
  <c r="AE956" i="15"/>
  <c r="AD956" i="15"/>
  <c r="AD952" i="15"/>
  <c r="Z952" i="15"/>
  <c r="AE952" i="15"/>
  <c r="AD948" i="15"/>
  <c r="Z948" i="15"/>
  <c r="AE948" i="15"/>
  <c r="Z944" i="15"/>
  <c r="AE944" i="15"/>
  <c r="AD944" i="15"/>
  <c r="AD940" i="15"/>
  <c r="AE940" i="15"/>
  <c r="Z940" i="15"/>
  <c r="AD936" i="15"/>
  <c r="Z936" i="15"/>
  <c r="AE936" i="15"/>
  <c r="AD932" i="15"/>
  <c r="Z932" i="15"/>
  <c r="AE932" i="15"/>
  <c r="Z928" i="15"/>
  <c r="AE928" i="15"/>
  <c r="AD928" i="15"/>
  <c r="Z924" i="15"/>
  <c r="AE924" i="15"/>
  <c r="AD924" i="15"/>
  <c r="Z920" i="15"/>
  <c r="AE920" i="15"/>
  <c r="AD920" i="15"/>
  <c r="AE916" i="15"/>
  <c r="Z916" i="15"/>
  <c r="AD916" i="15"/>
  <c r="Z912" i="15"/>
  <c r="AE912" i="15"/>
  <c r="AD912" i="15"/>
  <c r="Z908" i="15"/>
  <c r="AE908" i="15"/>
  <c r="AD908" i="15"/>
  <c r="Z904" i="15"/>
  <c r="AE904" i="15"/>
  <c r="AD904" i="15"/>
  <c r="AE900" i="15"/>
  <c r="Z900" i="15"/>
  <c r="AD900" i="15"/>
  <c r="Z896" i="15"/>
  <c r="AE896" i="15"/>
  <c r="AD896" i="15"/>
  <c r="Z892" i="15"/>
  <c r="AE892" i="15"/>
  <c r="AD892" i="15"/>
  <c r="Z888" i="15"/>
  <c r="AD888" i="15"/>
  <c r="AE888" i="15"/>
  <c r="Z884" i="15"/>
  <c r="AD884" i="15"/>
  <c r="AE884" i="15"/>
  <c r="Z880" i="15"/>
  <c r="AE880" i="15"/>
  <c r="AD880" i="15"/>
  <c r="Z876" i="15"/>
  <c r="AD876" i="15"/>
  <c r="AE876" i="15"/>
  <c r="Z872" i="15"/>
  <c r="AD872" i="15"/>
  <c r="AE872" i="15"/>
  <c r="Z868" i="15"/>
  <c r="AD868" i="15"/>
  <c r="AE868" i="15"/>
  <c r="Z864" i="15"/>
  <c r="AE864" i="15"/>
  <c r="AD864" i="15"/>
  <c r="Z860" i="15"/>
  <c r="AD860" i="15"/>
  <c r="AE860" i="15"/>
  <c r="AE856" i="15"/>
  <c r="AD856" i="15"/>
  <c r="Z856" i="15"/>
  <c r="AE852" i="15"/>
  <c r="Z852" i="15"/>
  <c r="AD852" i="15"/>
  <c r="AD849" i="15"/>
  <c r="AE848" i="15"/>
  <c r="AD848" i="15"/>
  <c r="Z848" i="15"/>
  <c r="AE844" i="15"/>
  <c r="Z844" i="15"/>
  <c r="AD844" i="15"/>
  <c r="AE836" i="15"/>
  <c r="Z836" i="15"/>
  <c r="AD836" i="15"/>
  <c r="AD833" i="15"/>
  <c r="AE832" i="15"/>
  <c r="Z832" i="15"/>
  <c r="AD832" i="15"/>
  <c r="AE828" i="15"/>
  <c r="AD828" i="15"/>
  <c r="Z828" i="15"/>
  <c r="AE824" i="15"/>
  <c r="Z824" i="15"/>
  <c r="AD824" i="15"/>
  <c r="AE820" i="15"/>
  <c r="Z820" i="15"/>
  <c r="AD820" i="15"/>
  <c r="AD817" i="15"/>
  <c r="AE812" i="15"/>
  <c r="Z812" i="15"/>
  <c r="AD812" i="15"/>
  <c r="AD807" i="15"/>
  <c r="AE807" i="15"/>
  <c r="Z807" i="15"/>
  <c r="AE803" i="15"/>
  <c r="Z803" i="15"/>
  <c r="AD803" i="15"/>
  <c r="Z799" i="15"/>
  <c r="AD799" i="15"/>
  <c r="AE799" i="15"/>
  <c r="AD795" i="15"/>
  <c r="Z795" i="15"/>
  <c r="AE795" i="15"/>
  <c r="AD791" i="15"/>
  <c r="AE791" i="15"/>
  <c r="Z791" i="15"/>
  <c r="AE787" i="15"/>
  <c r="Z787" i="15"/>
  <c r="AD787" i="15"/>
  <c r="Z783" i="15"/>
  <c r="AE783" i="15"/>
  <c r="AD783" i="15"/>
  <c r="AD779" i="15"/>
  <c r="Z779" i="15"/>
  <c r="AE779" i="15"/>
  <c r="AD775" i="15"/>
  <c r="AE775" i="15"/>
  <c r="Z775" i="15"/>
  <c r="AD771" i="15"/>
  <c r="Z771" i="15"/>
  <c r="AE771" i="15"/>
  <c r="AD767" i="15"/>
  <c r="Z767" i="15"/>
  <c r="AE767" i="15"/>
  <c r="AD763" i="15"/>
  <c r="AE763" i="15"/>
  <c r="Z763" i="15"/>
  <c r="AD759" i="15"/>
  <c r="Z759" i="15"/>
  <c r="AE759" i="15"/>
  <c r="AD755" i="15"/>
  <c r="AE755" i="15"/>
  <c r="Z755" i="15"/>
  <c r="AD751" i="15"/>
  <c r="Z751" i="15"/>
  <c r="AE751" i="15"/>
  <c r="AD747" i="15"/>
  <c r="AE747" i="15"/>
  <c r="Z747" i="15"/>
  <c r="Z743" i="15"/>
  <c r="AE743" i="15"/>
  <c r="AD743" i="15"/>
  <c r="AD739" i="15"/>
  <c r="Z739" i="15"/>
  <c r="AE739" i="15"/>
  <c r="Z735" i="15"/>
  <c r="AE735" i="15"/>
  <c r="AD735" i="15"/>
  <c r="AD731" i="15"/>
  <c r="Z731" i="15"/>
  <c r="AE731" i="15"/>
  <c r="Z727" i="15"/>
  <c r="AE727" i="15"/>
  <c r="AD727" i="15"/>
  <c r="F725" i="15"/>
  <c r="Z725" i="15" s="1"/>
  <c r="AD723" i="15"/>
  <c r="AE723" i="15"/>
  <c r="Z723" i="15"/>
  <c r="Z719" i="15"/>
  <c r="AE719" i="15"/>
  <c r="AD719" i="15"/>
  <c r="AD715" i="15"/>
  <c r="Z715" i="15"/>
  <c r="AE715" i="15"/>
  <c r="Z711" i="15"/>
  <c r="AE711" i="15"/>
  <c r="AD711" i="15"/>
  <c r="AD707" i="15"/>
  <c r="Z707" i="15"/>
  <c r="AE707" i="15"/>
  <c r="Z703" i="15"/>
  <c r="AE703" i="15"/>
  <c r="AD703" i="15"/>
  <c r="AD699" i="15"/>
  <c r="Z699" i="15"/>
  <c r="AE699" i="15"/>
  <c r="AE695" i="15"/>
  <c r="AD695" i="15"/>
  <c r="Z695" i="15"/>
  <c r="AE691" i="15"/>
  <c r="Z691" i="15"/>
  <c r="AD691" i="15"/>
  <c r="AD687" i="15"/>
  <c r="Z687" i="15"/>
  <c r="AE687" i="15"/>
  <c r="AE683" i="15"/>
  <c r="Z683" i="15"/>
  <c r="AD683" i="15"/>
  <c r="AE679" i="15"/>
  <c r="AD679" i="15"/>
  <c r="Z679" i="15"/>
  <c r="AE675" i="15"/>
  <c r="Z675" i="15"/>
  <c r="AD675" i="15"/>
  <c r="AD671" i="15"/>
  <c r="Z671" i="15"/>
  <c r="AE671" i="15"/>
  <c r="AE667" i="15"/>
  <c r="Z667" i="15"/>
  <c r="AD667" i="15"/>
  <c r="AE663" i="15"/>
  <c r="AD663" i="15"/>
  <c r="Z663" i="15"/>
  <c r="F661" i="15"/>
  <c r="AD661" i="15" s="1"/>
  <c r="AE659" i="15"/>
  <c r="Z659" i="15"/>
  <c r="AD659" i="15"/>
  <c r="AD655" i="15"/>
  <c r="Z655" i="15"/>
  <c r="AE655" i="15"/>
  <c r="AE651" i="15"/>
  <c r="Z651" i="15"/>
  <c r="AD651" i="15"/>
  <c r="AE647" i="15"/>
  <c r="AD647" i="15"/>
  <c r="Z647" i="15"/>
  <c r="F645" i="15"/>
  <c r="AE643" i="15"/>
  <c r="Z643" i="15"/>
  <c r="AD643" i="15"/>
  <c r="AD639" i="15"/>
  <c r="Z639" i="15"/>
  <c r="AE639" i="15"/>
  <c r="Z635" i="15"/>
  <c r="AD635" i="15"/>
  <c r="AE635" i="15"/>
  <c r="AE631" i="15"/>
  <c r="AD631" i="15"/>
  <c r="Z631" i="15"/>
  <c r="F629" i="15"/>
  <c r="Z627" i="15"/>
  <c r="AD627" i="15"/>
  <c r="AE627" i="15"/>
  <c r="AE623" i="15"/>
  <c r="AD623" i="15"/>
  <c r="Z623" i="15"/>
  <c r="AE615" i="15"/>
  <c r="AD615" i="15"/>
  <c r="Z615" i="15"/>
  <c r="Z611" i="15"/>
  <c r="AD611" i="15"/>
  <c r="AE611" i="15"/>
  <c r="AE607" i="15"/>
  <c r="AD607" i="15"/>
  <c r="Z607" i="15"/>
  <c r="Z603" i="15"/>
  <c r="AD603" i="15"/>
  <c r="AE603" i="15"/>
  <c r="AE599" i="15"/>
  <c r="Z599" i="15"/>
  <c r="AD599" i="15"/>
  <c r="Z595" i="15"/>
  <c r="AE595" i="15"/>
  <c r="AD595" i="15"/>
  <c r="Z591" i="15"/>
  <c r="AE591" i="15"/>
  <c r="AD591" i="15"/>
  <c r="AD587" i="15"/>
  <c r="Z587" i="15"/>
  <c r="AE587" i="15"/>
  <c r="AD583" i="15"/>
  <c r="AE583" i="15"/>
  <c r="Z583" i="15"/>
  <c r="Z579" i="15"/>
  <c r="AE579" i="15"/>
  <c r="AD579" i="15"/>
  <c r="Z576" i="15"/>
  <c r="AE575" i="15"/>
  <c r="AD575" i="15"/>
  <c r="Z575" i="15"/>
  <c r="Z572" i="15"/>
  <c r="AE571" i="15"/>
  <c r="Z571" i="15"/>
  <c r="AD571" i="15"/>
  <c r="Z567" i="15"/>
  <c r="AE567" i="15"/>
  <c r="AD567" i="15"/>
  <c r="Z563" i="15"/>
  <c r="AE563" i="15"/>
  <c r="AD563" i="15"/>
  <c r="Z559" i="15"/>
  <c r="AE559" i="15"/>
  <c r="AD559" i="15"/>
  <c r="Z555" i="15"/>
  <c r="AE555" i="15"/>
  <c r="AD555" i="15"/>
  <c r="Z551" i="15"/>
  <c r="AE551" i="15"/>
  <c r="AD551" i="15"/>
  <c r="Z547" i="15"/>
  <c r="AE547" i="15"/>
  <c r="AD547" i="15"/>
  <c r="Z543" i="15"/>
  <c r="AE543" i="15"/>
  <c r="AD543" i="15"/>
  <c r="AD539" i="15"/>
  <c r="AE539" i="15"/>
  <c r="Z539" i="15"/>
  <c r="AD535" i="15"/>
  <c r="Z535" i="15"/>
  <c r="AE535" i="15"/>
  <c r="AD531" i="15"/>
  <c r="Z531" i="15"/>
  <c r="AE531" i="15"/>
  <c r="Z527" i="15"/>
  <c r="AD527" i="15"/>
  <c r="AE527" i="15"/>
  <c r="AD523" i="15"/>
  <c r="AE523" i="15"/>
  <c r="Z523" i="15"/>
  <c r="AD519" i="15"/>
  <c r="Z519" i="15"/>
  <c r="AE519" i="15"/>
  <c r="AD515" i="15"/>
  <c r="AE515" i="15"/>
  <c r="Z515" i="15"/>
  <c r="AD511" i="15"/>
  <c r="Z511" i="15"/>
  <c r="AE511" i="15"/>
  <c r="AD507" i="15"/>
  <c r="AE507" i="15"/>
  <c r="Z507" i="15"/>
  <c r="AD503" i="15"/>
  <c r="Z503" i="15"/>
  <c r="AE503" i="15"/>
  <c r="AD499" i="15"/>
  <c r="AE499" i="15"/>
  <c r="Z499" i="15"/>
  <c r="AD495" i="15"/>
  <c r="Z495" i="15"/>
  <c r="AE495" i="15"/>
  <c r="AD491" i="15"/>
  <c r="AE491" i="15"/>
  <c r="Z491" i="15"/>
  <c r="AD487" i="15"/>
  <c r="Z487" i="15"/>
  <c r="AE487" i="15"/>
  <c r="Z483" i="15"/>
  <c r="AE483" i="15"/>
  <c r="AD483" i="15"/>
  <c r="Z479" i="15"/>
  <c r="AE479" i="15"/>
  <c r="AD479" i="15"/>
  <c r="Z475" i="15"/>
  <c r="AE475" i="15"/>
  <c r="AD475" i="15"/>
  <c r="AD471" i="15"/>
  <c r="Z471" i="15"/>
  <c r="AE471" i="15"/>
  <c r="Z467" i="15"/>
  <c r="AE467" i="15"/>
  <c r="AD467" i="15"/>
  <c r="Z463" i="15"/>
  <c r="AE463" i="15"/>
  <c r="AD463" i="15"/>
  <c r="Z459" i="15"/>
  <c r="AE459" i="15"/>
  <c r="AD459" i="15"/>
  <c r="Z455" i="15"/>
  <c r="AE455" i="15"/>
  <c r="AD455" i="15"/>
  <c r="AD451" i="15"/>
  <c r="AE451" i="15"/>
  <c r="Z451" i="15"/>
  <c r="AE447" i="15"/>
  <c r="Z447" i="15"/>
  <c r="AD447" i="15"/>
  <c r="AE443" i="15"/>
  <c r="Z443" i="15"/>
  <c r="AD443" i="15"/>
  <c r="AD439" i="15"/>
  <c r="AE439" i="15"/>
  <c r="Z439" i="15"/>
  <c r="AD435" i="15"/>
  <c r="Z435" i="15"/>
  <c r="AE435" i="15"/>
  <c r="Z431" i="15"/>
  <c r="AD431" i="15"/>
  <c r="AE431" i="15"/>
  <c r="AE427" i="15"/>
  <c r="Z427" i="15"/>
  <c r="AD427" i="15"/>
  <c r="AD423" i="15"/>
  <c r="AE423" i="15"/>
  <c r="Z423" i="15"/>
  <c r="AD419" i="15"/>
  <c r="Z419" i="15"/>
  <c r="AE419" i="15"/>
  <c r="Z415" i="15"/>
  <c r="AD415" i="15"/>
  <c r="AE415" i="15"/>
  <c r="Z412" i="15"/>
  <c r="AE411" i="15"/>
  <c r="AD411" i="15"/>
  <c r="Z411" i="15"/>
  <c r="Z408" i="15"/>
  <c r="AE407" i="15"/>
  <c r="Z407" i="15"/>
  <c r="AD407" i="15"/>
  <c r="Z404" i="15"/>
  <c r="AE403" i="15"/>
  <c r="AD403" i="15"/>
  <c r="Z403" i="15"/>
  <c r="Z400" i="15"/>
  <c r="AE399" i="15"/>
  <c r="Z399" i="15"/>
  <c r="AD399" i="15"/>
  <c r="Z396" i="15"/>
  <c r="AE395" i="15"/>
  <c r="AD395" i="15"/>
  <c r="Z395" i="15"/>
  <c r="AD392" i="15"/>
  <c r="AE391" i="15"/>
  <c r="Z391" i="15"/>
  <c r="AD391" i="15"/>
  <c r="AE387" i="15"/>
  <c r="AD387" i="15"/>
  <c r="Z387" i="15"/>
  <c r="AD384" i="15"/>
  <c r="AE383" i="15"/>
  <c r="AD383" i="15"/>
  <c r="Z383" i="15"/>
  <c r="AD380" i="15"/>
  <c r="AE379" i="15"/>
  <c r="AD379" i="15"/>
  <c r="Z379" i="15"/>
  <c r="AD376" i="15"/>
  <c r="AE375" i="15"/>
  <c r="Z375" i="15"/>
  <c r="AD375" i="15"/>
  <c r="AE371" i="15"/>
  <c r="AD371" i="15"/>
  <c r="Z371" i="15"/>
  <c r="AD368" i="15"/>
  <c r="AE367" i="15"/>
  <c r="AD367" i="15"/>
  <c r="Z367" i="15"/>
  <c r="AD364" i="15"/>
  <c r="AE363" i="15"/>
  <c r="AD363" i="15"/>
  <c r="Z363" i="15"/>
  <c r="AD360" i="15"/>
  <c r="AE359" i="15"/>
  <c r="Z359" i="15"/>
  <c r="AD359" i="15"/>
  <c r="AE355" i="15"/>
  <c r="AD355" i="15"/>
  <c r="Z355" i="15"/>
  <c r="AD352" i="15"/>
  <c r="AE351" i="15"/>
  <c r="AD351" i="15"/>
  <c r="Z351" i="15"/>
  <c r="AD348" i="15"/>
  <c r="AE347" i="15"/>
  <c r="AD347" i="15"/>
  <c r="Z347" i="15"/>
  <c r="AD344" i="15"/>
  <c r="AE343" i="15"/>
  <c r="Z343" i="15"/>
  <c r="AD343" i="15"/>
  <c r="AE339" i="15"/>
  <c r="Z339" i="15"/>
  <c r="AD339" i="15"/>
  <c r="AE335" i="15"/>
  <c r="AD335" i="15"/>
  <c r="Z335" i="15"/>
  <c r="AE331" i="15"/>
  <c r="Z331" i="15"/>
  <c r="AD331" i="15"/>
  <c r="AE327" i="15"/>
  <c r="AD327" i="15"/>
  <c r="Z327" i="15"/>
  <c r="AE323" i="15"/>
  <c r="AD323" i="15"/>
  <c r="Z323" i="15"/>
  <c r="AE319" i="15"/>
  <c r="AD319" i="15"/>
  <c r="Z319" i="15"/>
  <c r="Z315" i="15"/>
  <c r="AE315" i="15"/>
  <c r="AD315" i="15"/>
  <c r="Z311" i="15"/>
  <c r="AE311" i="15"/>
  <c r="AD311" i="15"/>
  <c r="Z307" i="15"/>
  <c r="AE307" i="15"/>
  <c r="AD307" i="15"/>
  <c r="Z303" i="15"/>
  <c r="AE303" i="15"/>
  <c r="AD303" i="15"/>
  <c r="Z299" i="15"/>
  <c r="AE299" i="15"/>
  <c r="AD299" i="15"/>
  <c r="Z295" i="15"/>
  <c r="AE295" i="15"/>
  <c r="AD295" i="15"/>
  <c r="Z291" i="15"/>
  <c r="AE291" i="15"/>
  <c r="AD291" i="15"/>
  <c r="Z287" i="15"/>
  <c r="AE287" i="15"/>
  <c r="AD287" i="15"/>
  <c r="AE283" i="15"/>
  <c r="Z283" i="15"/>
  <c r="AD283" i="15"/>
  <c r="AD280" i="15"/>
  <c r="AE279" i="15"/>
  <c r="AD279" i="15"/>
  <c r="Z279" i="15"/>
  <c r="AE275" i="15"/>
  <c r="Z275" i="15"/>
  <c r="AD275" i="15"/>
  <c r="AD272" i="15"/>
  <c r="AE271" i="15"/>
  <c r="Z271" i="15"/>
  <c r="AD271" i="15"/>
  <c r="AD268" i="15"/>
  <c r="AE267" i="15"/>
  <c r="Z267" i="15"/>
  <c r="AD267" i="15"/>
  <c r="AD264" i="15"/>
  <c r="AE263" i="15"/>
  <c r="Z263" i="15"/>
  <c r="AD263" i="15"/>
  <c r="AE259" i="15"/>
  <c r="AD259" i="15"/>
  <c r="Z259" i="15"/>
  <c r="AE255" i="15"/>
  <c r="AD255" i="15"/>
  <c r="Z255" i="15"/>
  <c r="AD251" i="15"/>
  <c r="Z251" i="15"/>
  <c r="AE251" i="15"/>
  <c r="AD247" i="15"/>
  <c r="Z247" i="15"/>
  <c r="AE247" i="15"/>
  <c r="Z243" i="15"/>
  <c r="AE243" i="15"/>
  <c r="AD243" i="15"/>
  <c r="Z239" i="15"/>
  <c r="AE239" i="15"/>
  <c r="AD239" i="15"/>
  <c r="Z235" i="15"/>
  <c r="AE235" i="15"/>
  <c r="AD235" i="15"/>
  <c r="AD231" i="15"/>
  <c r="AE231" i="15"/>
  <c r="Z231" i="15"/>
  <c r="AE227" i="15"/>
  <c r="AD227" i="15"/>
  <c r="Z227" i="15"/>
  <c r="AD223" i="15"/>
  <c r="Z223" i="15"/>
  <c r="AE223" i="15"/>
  <c r="AE219" i="15"/>
  <c r="AD219" i="15"/>
  <c r="Z219" i="15"/>
  <c r="AD215" i="15"/>
  <c r="AE215" i="15"/>
  <c r="Z215" i="15"/>
  <c r="AE211" i="15"/>
  <c r="AD211" i="15"/>
  <c r="Z211" i="15"/>
  <c r="AD207" i="15"/>
  <c r="Z207" i="15"/>
  <c r="AE207" i="15"/>
  <c r="AE203" i="15"/>
  <c r="AD203" i="15"/>
  <c r="Z203" i="15"/>
  <c r="AD199" i="15"/>
  <c r="AE199" i="15"/>
  <c r="Z199" i="15"/>
  <c r="AE195" i="15"/>
  <c r="AD195" i="15"/>
  <c r="Z195" i="15"/>
  <c r="AE191" i="15"/>
  <c r="AD191" i="15"/>
  <c r="Z191" i="15"/>
  <c r="AE187" i="15"/>
  <c r="Z187" i="15"/>
  <c r="AD187" i="15"/>
  <c r="AE179" i="15"/>
  <c r="AD179" i="15"/>
  <c r="Z179" i="15"/>
  <c r="AE175" i="15"/>
  <c r="Z175" i="15"/>
  <c r="AD175" i="15"/>
  <c r="AE171" i="15"/>
  <c r="Z171" i="15"/>
  <c r="AD171" i="15"/>
  <c r="Z167" i="15"/>
  <c r="AD167" i="15"/>
  <c r="AE167" i="15"/>
  <c r="Z163" i="15"/>
  <c r="AE163" i="15"/>
  <c r="AD163" i="15"/>
  <c r="Z159" i="15"/>
  <c r="AD159" i="15"/>
  <c r="Z156" i="15"/>
  <c r="AD155" i="15"/>
  <c r="Z155" i="15"/>
  <c r="Z152" i="15"/>
  <c r="AD151" i="15"/>
  <c r="Z148" i="15"/>
  <c r="AD147" i="15"/>
  <c r="Z144" i="15"/>
  <c r="AD143" i="15"/>
  <c r="Z140" i="15"/>
  <c r="AD139" i="15"/>
  <c r="Z136" i="15"/>
  <c r="AD135" i="15"/>
  <c r="Z132" i="15"/>
  <c r="AD131" i="15"/>
  <c r="AE127" i="15"/>
  <c r="Z127" i="15"/>
  <c r="AD127" i="15"/>
  <c r="Z123" i="15"/>
  <c r="AD123" i="15"/>
  <c r="AE123" i="15"/>
  <c r="Z119" i="15"/>
  <c r="AE119" i="15"/>
  <c r="Z115" i="15"/>
  <c r="AE115" i="15"/>
  <c r="Z111" i="15"/>
  <c r="AE111" i="15"/>
  <c r="Z107" i="15"/>
  <c r="AD107" i="15"/>
  <c r="AE107" i="15"/>
  <c r="Z103" i="15"/>
  <c r="AD103" i="15"/>
  <c r="AE103" i="15"/>
  <c r="AD99" i="15"/>
  <c r="Z99" i="15"/>
  <c r="AE99" i="15"/>
  <c r="Z95" i="15"/>
  <c r="AD95" i="15"/>
  <c r="AE95" i="15"/>
  <c r="AD91" i="15"/>
  <c r="AE91" i="15"/>
  <c r="AD87" i="15"/>
  <c r="AE87" i="15"/>
  <c r="AE83" i="15"/>
  <c r="AD83" i="15"/>
  <c r="Z79" i="15"/>
  <c r="AE79" i="15"/>
  <c r="Z75" i="15"/>
  <c r="AE75" i="15"/>
  <c r="AD75" i="15"/>
  <c r="AD71" i="15"/>
  <c r="AE71" i="15"/>
  <c r="Z71" i="15"/>
  <c r="AD67" i="15"/>
  <c r="AE67" i="15"/>
  <c r="Z67" i="15"/>
  <c r="AD63" i="15"/>
  <c r="AE63" i="15"/>
  <c r="Z63" i="15"/>
  <c r="Z59" i="15"/>
  <c r="AE59" i="15"/>
  <c r="AD59" i="15"/>
  <c r="Z55" i="15"/>
  <c r="AE55" i="15"/>
  <c r="AD55" i="15"/>
  <c r="Z51" i="15"/>
  <c r="AE51" i="15"/>
  <c r="AD51" i="15"/>
  <c r="Z47" i="15"/>
  <c r="AD47" i="15"/>
  <c r="AE47" i="15"/>
  <c r="AD43" i="15"/>
  <c r="Z43" i="15"/>
  <c r="AE43" i="15"/>
  <c r="AE39" i="15"/>
  <c r="AD39" i="15"/>
  <c r="Z39" i="15"/>
  <c r="Z35" i="15"/>
  <c r="AD35" i="15"/>
  <c r="AE35" i="15"/>
  <c r="AD31" i="15"/>
  <c r="AE31" i="15"/>
  <c r="Z31" i="15"/>
  <c r="AD27" i="15"/>
  <c r="Z27" i="15"/>
  <c r="AE27" i="15"/>
  <c r="Z23" i="15"/>
  <c r="AD23" i="15"/>
  <c r="AE23" i="15"/>
  <c r="AD19" i="15"/>
  <c r="Z19" i="15"/>
  <c r="AE19" i="15"/>
  <c r="Z15" i="15"/>
  <c r="AE15" i="15"/>
  <c r="AD15" i="15"/>
  <c r="Z1058" i="15"/>
  <c r="AD1058" i="15"/>
  <c r="AE1058" i="15"/>
  <c r="AD1046" i="15"/>
  <c r="Z1046" i="15"/>
  <c r="AE1046" i="15"/>
  <c r="Z1026" i="15"/>
  <c r="AD1026" i="15"/>
  <c r="AE1026" i="15"/>
  <c r="AD1006" i="15"/>
  <c r="Z1006" i="15"/>
  <c r="AE1006" i="15"/>
  <c r="Z998" i="15"/>
  <c r="AD998" i="15"/>
  <c r="AE998" i="15"/>
  <c r="Z994" i="15"/>
  <c r="AD994" i="15"/>
  <c r="AE994" i="15"/>
  <c r="Z970" i="15"/>
  <c r="AD970" i="15"/>
  <c r="AE970" i="15"/>
  <c r="Z966" i="15"/>
  <c r="AD966" i="15"/>
  <c r="AE966" i="15"/>
  <c r="AE957" i="15"/>
  <c r="Z957" i="15"/>
  <c r="AD957" i="15"/>
  <c r="AE945" i="15"/>
  <c r="Z945" i="15"/>
  <c r="AD945" i="15"/>
  <c r="AE941" i="15"/>
  <c r="Z941" i="15"/>
  <c r="AD941" i="15"/>
  <c r="AE937" i="15"/>
  <c r="AD937" i="15"/>
  <c r="Z937" i="15"/>
  <c r="AE933" i="15"/>
  <c r="AD933" i="15"/>
  <c r="Z933" i="15"/>
  <c r="AD925" i="15"/>
  <c r="AE925" i="15"/>
  <c r="Z925" i="15"/>
  <c r="AD921" i="15"/>
  <c r="Z921" i="15"/>
  <c r="AE921" i="15"/>
  <c r="AD917" i="15"/>
  <c r="AE917" i="15"/>
  <c r="Z917" i="15"/>
  <c r="AD901" i="15"/>
  <c r="AE901" i="15"/>
  <c r="Z901" i="15"/>
  <c r="AD897" i="15"/>
  <c r="AE897" i="15"/>
  <c r="Z897" i="15"/>
  <c r="AD893" i="15"/>
  <c r="AE893" i="15"/>
  <c r="Z893" i="15"/>
  <c r="AD889" i="15"/>
  <c r="Z889" i="15"/>
  <c r="AE889" i="15"/>
  <c r="AD885" i="15"/>
  <c r="Z885" i="15"/>
  <c r="AE885" i="15"/>
  <c r="AD881" i="15"/>
  <c r="Z881" i="15"/>
  <c r="AE881" i="15"/>
  <c r="AD877" i="15"/>
  <c r="Z877" i="15"/>
  <c r="AE877" i="15"/>
  <c r="AD873" i="15"/>
  <c r="Z873" i="15"/>
  <c r="AE873" i="15"/>
  <c r="Z857" i="15"/>
  <c r="AD857" i="15"/>
  <c r="AE857" i="15"/>
  <c r="Z849" i="15"/>
  <c r="AE849" i="15"/>
  <c r="Z845" i="15"/>
  <c r="AD845" i="15"/>
  <c r="AE845" i="15"/>
  <c r="Z841" i="15"/>
  <c r="AD841" i="15"/>
  <c r="AE841" i="15"/>
  <c r="G840" i="15"/>
  <c r="Z840" i="15" s="1"/>
  <c r="Z837" i="15"/>
  <c r="AD837" i="15"/>
  <c r="AE837" i="15"/>
  <c r="Z833" i="15"/>
  <c r="AE833" i="15"/>
  <c r="Z829" i="15"/>
  <c r="AD829" i="15"/>
  <c r="AE829" i="15"/>
  <c r="Z825" i="15"/>
  <c r="AD825" i="15"/>
  <c r="AE825" i="15"/>
  <c r="Z821" i="15"/>
  <c r="AD821" i="15"/>
  <c r="AE821" i="15"/>
  <c r="Z817" i="15"/>
  <c r="AE817" i="15"/>
  <c r="G816" i="15"/>
  <c r="Z813" i="15"/>
  <c r="AD813" i="15"/>
  <c r="AE813" i="15"/>
  <c r="AE808" i="15"/>
  <c r="Z808" i="15"/>
  <c r="AD808" i="15"/>
  <c r="AE804" i="15"/>
  <c r="Z804" i="15"/>
  <c r="AD804" i="15"/>
  <c r="AD801" i="15"/>
  <c r="AE800" i="15"/>
  <c r="AD800" i="15"/>
  <c r="Z800" i="15"/>
  <c r="AE796" i="15"/>
  <c r="AD796" i="15"/>
  <c r="Z796" i="15"/>
  <c r="AE792" i="15"/>
  <c r="AD792" i="15"/>
  <c r="Z792" i="15"/>
  <c r="AE788" i="15"/>
  <c r="Z788" i="15"/>
  <c r="AD788" i="15"/>
  <c r="AD785" i="15"/>
  <c r="AE784" i="15"/>
  <c r="AD784" i="15"/>
  <c r="Z784" i="15"/>
  <c r="AE780" i="15"/>
  <c r="Z780" i="15"/>
  <c r="AD780" i="15"/>
  <c r="AE776" i="15"/>
  <c r="AD776" i="15"/>
  <c r="Z776" i="15"/>
  <c r="AD772" i="15"/>
  <c r="AE772" i="15"/>
  <c r="Z772" i="15"/>
  <c r="AE768" i="15"/>
  <c r="AD768" i="15"/>
  <c r="Z768" i="15"/>
  <c r="AE764" i="15"/>
  <c r="Z764" i="15"/>
  <c r="AD764" i="15"/>
  <c r="Z760" i="15"/>
  <c r="AE760" i="15"/>
  <c r="AD760" i="15"/>
  <c r="AE756" i="15"/>
  <c r="Z756" i="15"/>
  <c r="AD756" i="15"/>
  <c r="Z752" i="15"/>
  <c r="AE752" i="15"/>
  <c r="AD752" i="15"/>
  <c r="AE748" i="15"/>
  <c r="Z748" i="15"/>
  <c r="AD748" i="15"/>
  <c r="Z745" i="15"/>
  <c r="AE744" i="15"/>
  <c r="Z744" i="15"/>
  <c r="AD744" i="15"/>
  <c r="Z741" i="15"/>
  <c r="AD740" i="15"/>
  <c r="AE740" i="15"/>
  <c r="Z740" i="15"/>
  <c r="Z737" i="15"/>
  <c r="AE736" i="15"/>
  <c r="Z736" i="15"/>
  <c r="AD736" i="15"/>
  <c r="Z733" i="15"/>
  <c r="AD732" i="15"/>
  <c r="AE732" i="15"/>
  <c r="Z732" i="15"/>
  <c r="Z729" i="15"/>
  <c r="AE728" i="15"/>
  <c r="Z728" i="15"/>
  <c r="AD728" i="15"/>
  <c r="AD724" i="15"/>
  <c r="AE724" i="15"/>
  <c r="Z724" i="15"/>
  <c r="Z721" i="15"/>
  <c r="AE720" i="15"/>
  <c r="Z720" i="15"/>
  <c r="AD720" i="15"/>
  <c r="Z717" i="15"/>
  <c r="AD716" i="15"/>
  <c r="AE716" i="15"/>
  <c r="Z716" i="15"/>
  <c r="Z713" i="15"/>
  <c r="AE712" i="15"/>
  <c r="Z712" i="15"/>
  <c r="AD712" i="15"/>
  <c r="Z709" i="15"/>
  <c r="AD708" i="15"/>
  <c r="AE708" i="15"/>
  <c r="Z708" i="15"/>
  <c r="Z705" i="15"/>
  <c r="AE704" i="15"/>
  <c r="Z704" i="15"/>
  <c r="AD704" i="15"/>
  <c r="Z701" i="15"/>
  <c r="AD700" i="15"/>
  <c r="AE700" i="15"/>
  <c r="Z700" i="15"/>
  <c r="Z697" i="15"/>
  <c r="AE696" i="15"/>
  <c r="Z696" i="15"/>
  <c r="AD696" i="15"/>
  <c r="AE692" i="15"/>
  <c r="Z692" i="15"/>
  <c r="AD692" i="15"/>
  <c r="AE688" i="15"/>
  <c r="AD688" i="15"/>
  <c r="Z688" i="15"/>
  <c r="AD685" i="15"/>
  <c r="AE684" i="15"/>
  <c r="AD684" i="15"/>
  <c r="Z684" i="15"/>
  <c r="AE680" i="15"/>
  <c r="Z680" i="15"/>
  <c r="AD680" i="15"/>
  <c r="AE676" i="15"/>
  <c r="Z676" i="15"/>
  <c r="AD676" i="15"/>
  <c r="AE672" i="15"/>
  <c r="AD672" i="15"/>
  <c r="Z672" i="15"/>
  <c r="AD669" i="15"/>
  <c r="AE668" i="15"/>
  <c r="AD668" i="15"/>
  <c r="Z668" i="15"/>
  <c r="AE664" i="15"/>
  <c r="Z664" i="15"/>
  <c r="AD664" i="15"/>
  <c r="AE660" i="15"/>
  <c r="Z660" i="15"/>
  <c r="AD660" i="15"/>
  <c r="AE656" i="15"/>
  <c r="AD656" i="15"/>
  <c r="Z656" i="15"/>
  <c r="AD653" i="15"/>
  <c r="AE652" i="15"/>
  <c r="AD652" i="15"/>
  <c r="Z652" i="15"/>
  <c r="AE648" i="15"/>
  <c r="Z648" i="15"/>
  <c r="AD648" i="15"/>
  <c r="AE644" i="15"/>
  <c r="Z644" i="15"/>
  <c r="AD644" i="15"/>
  <c r="AE640" i="15"/>
  <c r="AD640" i="15"/>
  <c r="Z640" i="15"/>
  <c r="AE636" i="15"/>
  <c r="AD636" i="15"/>
  <c r="Z636" i="15"/>
  <c r="AE632" i="15"/>
  <c r="Z632" i="15"/>
  <c r="AD632" i="15"/>
  <c r="AE628" i="15"/>
  <c r="AD628" i="15"/>
  <c r="Z628" i="15"/>
  <c r="AE624" i="15"/>
  <c r="Z624" i="15"/>
  <c r="AD624" i="15"/>
  <c r="AE620" i="15"/>
  <c r="AD620" i="15"/>
  <c r="Z620" i="15"/>
  <c r="AE616" i="15"/>
  <c r="Z616" i="15"/>
  <c r="AD616" i="15"/>
  <c r="AE612" i="15"/>
  <c r="AD612" i="15"/>
  <c r="Z612" i="15"/>
  <c r="AE608" i="15"/>
  <c r="Z608" i="15"/>
  <c r="AD608" i="15"/>
  <c r="AE604" i="15"/>
  <c r="AD604" i="15"/>
  <c r="Z604" i="15"/>
  <c r="AE600" i="15"/>
  <c r="Z600" i="15"/>
  <c r="AD600" i="15"/>
  <c r="Z596" i="15"/>
  <c r="AE596" i="15"/>
  <c r="AD596" i="15"/>
  <c r="Z592" i="15"/>
  <c r="AE592" i="15"/>
  <c r="AD592" i="15"/>
  <c r="Z588" i="15"/>
  <c r="AE588" i="15"/>
  <c r="AD588" i="15"/>
  <c r="Z584" i="15"/>
  <c r="AE584" i="15"/>
  <c r="AD584" i="15"/>
  <c r="Z580" i="15"/>
  <c r="AE580" i="15"/>
  <c r="AD580" i="15"/>
  <c r="AD576" i="15"/>
  <c r="AE576" i="15"/>
  <c r="AD572" i="15"/>
  <c r="AE572" i="15"/>
  <c r="AD568" i="15"/>
  <c r="Z568" i="15"/>
  <c r="AE568" i="15"/>
  <c r="AD564" i="15"/>
  <c r="AE564" i="15"/>
  <c r="Z564" i="15"/>
  <c r="AD560" i="15"/>
  <c r="Z560" i="15"/>
  <c r="AE560" i="15"/>
  <c r="AD556" i="15"/>
  <c r="AE556" i="15"/>
  <c r="Z556" i="15"/>
  <c r="AD552" i="15"/>
  <c r="Z552" i="15"/>
  <c r="AE552" i="15"/>
  <c r="AD548" i="15"/>
  <c r="AE548" i="15"/>
  <c r="Z548" i="15"/>
  <c r="AD544" i="15"/>
  <c r="Z544" i="15"/>
  <c r="AE544" i="15"/>
  <c r="AD540" i="15"/>
  <c r="Z540" i="15"/>
  <c r="AE540" i="15"/>
  <c r="AD536" i="15"/>
  <c r="Z536" i="15"/>
  <c r="AE536" i="15"/>
  <c r="AD532" i="15"/>
  <c r="Z532" i="15"/>
  <c r="AE532" i="15"/>
  <c r="Z528" i="15"/>
  <c r="AE528" i="15"/>
  <c r="AD528" i="15"/>
  <c r="Z524" i="15"/>
  <c r="AE524" i="15"/>
  <c r="AD524" i="15"/>
  <c r="AD520" i="15"/>
  <c r="Z520" i="15"/>
  <c r="AE520" i="15"/>
  <c r="AD516" i="15"/>
  <c r="Z516" i="15"/>
  <c r="AE516" i="15"/>
  <c r="Z512" i="15"/>
  <c r="AE512" i="15"/>
  <c r="AD512" i="15"/>
  <c r="AD508" i="15"/>
  <c r="Z508" i="15"/>
  <c r="AE508" i="15"/>
  <c r="Z504" i="15"/>
  <c r="AE504" i="15"/>
  <c r="AD504" i="15"/>
  <c r="AD500" i="15"/>
  <c r="Z500" i="15"/>
  <c r="AE500" i="15"/>
  <c r="Z496" i="15"/>
  <c r="AE496" i="15"/>
  <c r="AD496" i="15"/>
  <c r="AD492" i="15"/>
  <c r="Z492" i="15"/>
  <c r="AE492" i="15"/>
  <c r="Z488" i="15"/>
  <c r="AE488" i="15"/>
  <c r="AD488" i="15"/>
  <c r="AD484" i="15"/>
  <c r="Z484" i="15"/>
  <c r="AE484" i="15"/>
  <c r="AE480" i="15"/>
  <c r="AD480" i="15"/>
  <c r="Z480" i="15"/>
  <c r="Z476" i="15"/>
  <c r="AE476" i="15"/>
  <c r="AD476" i="15"/>
  <c r="AE472" i="15"/>
  <c r="Z472" i="15"/>
  <c r="AD472" i="15"/>
  <c r="Z468" i="15"/>
  <c r="AE468" i="15"/>
  <c r="AD468" i="15"/>
  <c r="AE464" i="15"/>
  <c r="AD464" i="15"/>
  <c r="Z464" i="15"/>
  <c r="Z460" i="15"/>
  <c r="AE460" i="15"/>
  <c r="AD460" i="15"/>
  <c r="AE456" i="15"/>
  <c r="Z456" i="15"/>
  <c r="AD456" i="15"/>
  <c r="Z452" i="15"/>
  <c r="AE452" i="15"/>
  <c r="AD452" i="15"/>
  <c r="AE448" i="15"/>
  <c r="AD448" i="15"/>
  <c r="Z448" i="15"/>
  <c r="AE444" i="15"/>
  <c r="Z444" i="15"/>
  <c r="AD444" i="15"/>
  <c r="Z440" i="15"/>
  <c r="AE440" i="15"/>
  <c r="AD440" i="15"/>
  <c r="AE436" i="15"/>
  <c r="Z436" i="15"/>
  <c r="AD436" i="15"/>
  <c r="Z432" i="15"/>
  <c r="AE432" i="15"/>
  <c r="AD432" i="15"/>
  <c r="AE428" i="15"/>
  <c r="Z428" i="15"/>
  <c r="AD428" i="15"/>
  <c r="Z424" i="15"/>
  <c r="AE424" i="15"/>
  <c r="AD424" i="15"/>
  <c r="AE420" i="15"/>
  <c r="Z420" i="15"/>
  <c r="AD420" i="15"/>
  <c r="Z416" i="15"/>
  <c r="AE416" i="15"/>
  <c r="AD416" i="15"/>
  <c r="AD412" i="15"/>
  <c r="AE412" i="15"/>
  <c r="AD408" i="15"/>
  <c r="AE408" i="15"/>
  <c r="AD404" i="15"/>
  <c r="AE404" i="15"/>
  <c r="AD400" i="15"/>
  <c r="AE400" i="15"/>
  <c r="AD396" i="15"/>
  <c r="AE396" i="15"/>
  <c r="Z392" i="15"/>
  <c r="AE392" i="15"/>
  <c r="Z388" i="15"/>
  <c r="AD388" i="15"/>
  <c r="AE388" i="15"/>
  <c r="Z384" i="15"/>
  <c r="AE384" i="15"/>
  <c r="Z380" i="15"/>
  <c r="AE380" i="15"/>
  <c r="Z376" i="15"/>
  <c r="AE376" i="15"/>
  <c r="Z372" i="15"/>
  <c r="AD372" i="15"/>
  <c r="AE372" i="15"/>
  <c r="Z368" i="15"/>
  <c r="AE368" i="15"/>
  <c r="Z364" i="15"/>
  <c r="AE364" i="15"/>
  <c r="Z360" i="15"/>
  <c r="AE360" i="15"/>
  <c r="AD356" i="15"/>
  <c r="Z356" i="15"/>
  <c r="AE356" i="15"/>
  <c r="Z352" i="15"/>
  <c r="AE352" i="15"/>
  <c r="Z348" i="15"/>
  <c r="AE348" i="15"/>
  <c r="Z344" i="15"/>
  <c r="AE344" i="15"/>
  <c r="Z340" i="15"/>
  <c r="AD340" i="15"/>
  <c r="AE340" i="15"/>
  <c r="AD336" i="15"/>
  <c r="Z336" i="15"/>
  <c r="AE336" i="15"/>
  <c r="Z332" i="15"/>
  <c r="AD332" i="15"/>
  <c r="AE332" i="15"/>
  <c r="AD328" i="15"/>
  <c r="AE328" i="15"/>
  <c r="Z328" i="15"/>
  <c r="AE324" i="15"/>
  <c r="Z324" i="15"/>
  <c r="AD324" i="15"/>
  <c r="AE320" i="15"/>
  <c r="Z320" i="15"/>
  <c r="AD320" i="15"/>
  <c r="Z316" i="15"/>
  <c r="AD316" i="15"/>
  <c r="AE316" i="15"/>
  <c r="Z312" i="15"/>
  <c r="AE312" i="15"/>
  <c r="AD312" i="15"/>
  <c r="Z308" i="15"/>
  <c r="AE308" i="15"/>
  <c r="AD308" i="15"/>
  <c r="Z304" i="15"/>
  <c r="AD304" i="15"/>
  <c r="AE304" i="15"/>
  <c r="Z300" i="15"/>
  <c r="AE300" i="15"/>
  <c r="AD300" i="15"/>
  <c r="Z296" i="15"/>
  <c r="AE296" i="15"/>
  <c r="AD296" i="15"/>
  <c r="Z292" i="15"/>
  <c r="AE292" i="15"/>
  <c r="AD292" i="15"/>
  <c r="Z288" i="15"/>
  <c r="AD288" i="15"/>
  <c r="AE288" i="15"/>
  <c r="Z284" i="15"/>
  <c r="AE284" i="15"/>
  <c r="AD284" i="15"/>
  <c r="Z280" i="15"/>
  <c r="AE280" i="15"/>
  <c r="Z276" i="15"/>
  <c r="AD276" i="15"/>
  <c r="AE276" i="15"/>
  <c r="Z272" i="15"/>
  <c r="AE272" i="15"/>
  <c r="Z268" i="15"/>
  <c r="AE268" i="15"/>
  <c r="Z264" i="15"/>
  <c r="AE264" i="15"/>
  <c r="AD260" i="15"/>
  <c r="Z260" i="15"/>
  <c r="AE260" i="15"/>
  <c r="Z256" i="15"/>
  <c r="AD256" i="15"/>
  <c r="AE256" i="15"/>
  <c r="Z252" i="15"/>
  <c r="AE252" i="15"/>
  <c r="AD252" i="15"/>
  <c r="AE248" i="15"/>
  <c r="Z248" i="15"/>
  <c r="AD248" i="15"/>
  <c r="AE244" i="15"/>
  <c r="AD244" i="15"/>
  <c r="Z244" i="15"/>
  <c r="AE240" i="15"/>
  <c r="Z240" i="15"/>
  <c r="AD240" i="15"/>
  <c r="AE236" i="15"/>
  <c r="AD236" i="15"/>
  <c r="Z236" i="15"/>
  <c r="AE232" i="15"/>
  <c r="Z232" i="15"/>
  <c r="AD232" i="15"/>
  <c r="AD229" i="15"/>
  <c r="AE228" i="15"/>
  <c r="AD228" i="15"/>
  <c r="Z228" i="15"/>
  <c r="AE224" i="15"/>
  <c r="AD224" i="15"/>
  <c r="Z224" i="15"/>
  <c r="AE220" i="15"/>
  <c r="AD220" i="15"/>
  <c r="Z220" i="15"/>
  <c r="AD217" i="15"/>
  <c r="AE216" i="15"/>
  <c r="Z216" i="15"/>
  <c r="AD216" i="15"/>
  <c r="AD213" i="15"/>
  <c r="AE212" i="15"/>
  <c r="AD212" i="15"/>
  <c r="Z212" i="15"/>
  <c r="AE208" i="15"/>
  <c r="AD208" i="15"/>
  <c r="Z208" i="15"/>
  <c r="AE204" i="15"/>
  <c r="AD204" i="15"/>
  <c r="Z204" i="15"/>
  <c r="AD201" i="15"/>
  <c r="AE200" i="15"/>
  <c r="Z200" i="15"/>
  <c r="AD200" i="15"/>
  <c r="AD197" i="15"/>
  <c r="AE196" i="15"/>
  <c r="AD196" i="15"/>
  <c r="Z196" i="15"/>
  <c r="I193" i="15"/>
  <c r="Z192" i="15"/>
  <c r="AD192" i="15"/>
  <c r="AE192" i="15"/>
  <c r="Z190" i="15"/>
  <c r="Z188" i="15"/>
  <c r="AE188" i="15"/>
  <c r="AD188" i="15"/>
  <c r="Z186" i="15"/>
  <c r="Z184" i="15"/>
  <c r="AE184" i="15"/>
  <c r="AD184" i="15"/>
  <c r="Z182" i="15"/>
  <c r="AD180" i="15"/>
  <c r="Z180" i="15"/>
  <c r="AE180" i="15"/>
  <c r="Z178" i="15"/>
  <c r="Z176" i="15"/>
  <c r="AE176" i="15"/>
  <c r="AD176" i="15"/>
  <c r="Z174" i="15"/>
  <c r="Z172" i="15"/>
  <c r="AE172" i="15"/>
  <c r="AD172" i="15"/>
  <c r="AD168" i="15"/>
  <c r="AE168" i="15"/>
  <c r="Z168" i="15"/>
  <c r="AD164" i="15"/>
  <c r="AE164" i="15"/>
  <c r="Z164" i="15"/>
  <c r="AD160" i="15"/>
  <c r="Z160" i="15"/>
  <c r="AE160" i="15"/>
  <c r="AD156" i="15"/>
  <c r="AE156" i="15"/>
  <c r="AE154" i="15"/>
  <c r="AD152" i="15"/>
  <c r="AE152" i="15"/>
  <c r="AE150" i="15"/>
  <c r="AD148" i="15"/>
  <c r="AE148" i="15"/>
  <c r="AE146" i="15"/>
  <c r="AD144" i="15"/>
  <c r="AE144" i="15"/>
  <c r="AE142" i="15"/>
  <c r="AD140" i="15"/>
  <c r="AE140" i="15"/>
  <c r="AE138" i="15"/>
  <c r="AD136" i="15"/>
  <c r="AE136" i="15"/>
  <c r="AE134" i="15"/>
  <c r="AD132" i="15"/>
  <c r="AE132" i="15"/>
  <c r="AD128" i="15"/>
  <c r="Z128" i="15"/>
  <c r="AE128" i="15"/>
  <c r="AD124" i="15"/>
  <c r="Z124" i="15"/>
  <c r="AE124" i="15"/>
  <c r="Z120" i="15"/>
  <c r="AE120" i="15"/>
  <c r="AD120" i="15"/>
  <c r="AD112" i="15"/>
  <c r="Z112" i="15"/>
  <c r="AE112" i="15"/>
  <c r="AD108" i="15"/>
  <c r="Z108" i="15"/>
  <c r="AE108" i="15"/>
  <c r="AD104" i="15"/>
  <c r="Z104" i="15"/>
  <c r="AE104" i="15"/>
  <c r="Z92" i="15"/>
  <c r="AE92" i="15"/>
  <c r="AD92" i="15"/>
  <c r="Z88" i="15"/>
  <c r="AD88" i="15"/>
  <c r="AE88" i="15"/>
  <c r="Z84" i="15"/>
  <c r="AD84" i="15"/>
  <c r="AE84" i="15"/>
  <c r="Z80" i="15"/>
  <c r="AE80" i="15"/>
  <c r="AD80" i="15"/>
  <c r="AD76" i="15"/>
  <c r="Z76" i="15"/>
  <c r="AE76" i="15"/>
  <c r="Z72" i="15"/>
  <c r="AE72" i="15"/>
  <c r="AD72" i="15"/>
  <c r="AE68" i="15"/>
  <c r="Z68" i="15"/>
  <c r="AD68" i="15"/>
  <c r="Z64" i="15"/>
  <c r="AD64" i="15"/>
  <c r="AE64" i="15"/>
  <c r="Z60" i="15"/>
  <c r="AD60" i="15"/>
  <c r="AE60" i="15"/>
  <c r="AD56" i="15"/>
  <c r="AE56" i="15"/>
  <c r="Z56" i="15"/>
  <c r="Z52" i="15"/>
  <c r="AD52" i="15"/>
  <c r="AE52" i="15"/>
  <c r="Z48" i="15"/>
  <c r="AD48" i="15"/>
  <c r="AE48" i="15"/>
  <c r="Z44" i="15"/>
  <c r="AD44" i="15"/>
  <c r="AE44" i="15"/>
  <c r="AE40" i="15"/>
  <c r="Z40" i="15"/>
  <c r="AD40" i="15"/>
  <c r="AD36" i="15"/>
  <c r="AE36" i="15"/>
  <c r="Z36" i="15"/>
  <c r="Z32" i="15"/>
  <c r="AE32" i="15"/>
  <c r="AD32" i="15"/>
  <c r="AE28" i="15"/>
  <c r="Z28" i="15"/>
  <c r="AD28" i="15"/>
  <c r="Z24" i="15"/>
  <c r="AD24" i="15"/>
  <c r="AE24" i="15"/>
  <c r="AE20" i="15"/>
  <c r="AD20" i="15"/>
  <c r="Z20" i="15"/>
  <c r="AE16" i="15"/>
  <c r="AD16" i="15"/>
  <c r="Z16" i="15"/>
  <c r="AD13" i="15"/>
  <c r="AE12" i="15"/>
  <c r="AD12" i="15"/>
  <c r="Z12" i="15"/>
  <c r="G11" i="15"/>
  <c r="Z11" i="15" s="1"/>
  <c r="AD1042" i="15"/>
  <c r="Z1042" i="15"/>
  <c r="AE1042" i="15"/>
  <c r="Z1014" i="15"/>
  <c r="AD1014" i="15"/>
  <c r="AE1014" i="15"/>
  <c r="G1013" i="15"/>
  <c r="Z1002" i="15"/>
  <c r="AD1002" i="15"/>
  <c r="AE1002" i="15"/>
  <c r="AD990" i="15"/>
  <c r="Z990" i="15"/>
  <c r="AE990" i="15"/>
  <c r="AD986" i="15"/>
  <c r="Z986" i="15"/>
  <c r="AE986" i="15"/>
  <c r="Z982" i="15"/>
  <c r="AD982" i="15"/>
  <c r="AE982" i="15"/>
  <c r="AD978" i="15"/>
  <c r="Z978" i="15"/>
  <c r="AE978" i="15"/>
  <c r="Z974" i="15"/>
  <c r="AD974" i="15"/>
  <c r="AE974" i="15"/>
  <c r="G973" i="15"/>
  <c r="AE961" i="15"/>
  <c r="Z961" i="15"/>
  <c r="AD961" i="15"/>
  <c r="AE953" i="15"/>
  <c r="AD953" i="15"/>
  <c r="Z953" i="15"/>
  <c r="AE949" i="15"/>
  <c r="AD949" i="15"/>
  <c r="Z949" i="15"/>
  <c r="AD913" i="15"/>
  <c r="AE913" i="15"/>
  <c r="Z913" i="15"/>
  <c r="AD909" i="15"/>
  <c r="AE909" i="15"/>
  <c r="Z909" i="15"/>
  <c r="AD905" i="15"/>
  <c r="Z905" i="15"/>
  <c r="AE905" i="15"/>
  <c r="AD865" i="15"/>
  <c r="Z865" i="15"/>
  <c r="AE865" i="15"/>
  <c r="J1072" i="3"/>
  <c r="J1070" i="3"/>
  <c r="J1071" i="3"/>
  <c r="U1071" i="15"/>
  <c r="V1071" i="15"/>
  <c r="AC1071" i="15"/>
  <c r="Y1071" i="15"/>
  <c r="AE1071" i="15"/>
  <c r="AB1071" i="15"/>
  <c r="AD1071" i="15"/>
  <c r="AA1071" i="15"/>
  <c r="X1071" i="15"/>
  <c r="Z1071" i="15"/>
  <c r="W1071" i="15"/>
  <c r="AD1069" i="15"/>
  <c r="AE1067" i="15"/>
  <c r="AD1067" i="15"/>
  <c r="Z1067" i="15"/>
  <c r="Z1065" i="15"/>
  <c r="AD1063" i="15"/>
  <c r="AE1063" i="15"/>
  <c r="Z1063" i="15"/>
  <c r="AD1059" i="15"/>
  <c r="Z1059" i="15"/>
  <c r="AE1059" i="15"/>
  <c r="Z1057" i="15"/>
  <c r="AD1055" i="15"/>
  <c r="Z1055" i="15"/>
  <c r="AE1055" i="15"/>
  <c r="Z1051" i="15"/>
  <c r="AE1051" i="15"/>
  <c r="AD1051" i="15"/>
  <c r="AE1047" i="15"/>
  <c r="AD1047" i="15"/>
  <c r="Z1047" i="15"/>
  <c r="AE1043" i="15"/>
  <c r="AD1043" i="15"/>
  <c r="Z1043" i="15"/>
  <c r="AD1041" i="15"/>
  <c r="AD1037" i="15"/>
  <c r="AD1035" i="15"/>
  <c r="Z1035" i="15"/>
  <c r="AE1035" i="15"/>
  <c r="Z1033" i="15"/>
  <c r="AE1031" i="15"/>
  <c r="Z1031" i="15"/>
  <c r="AE1027" i="15"/>
  <c r="AD1027" i="15"/>
  <c r="Z1027" i="15"/>
  <c r="Z1025" i="15"/>
  <c r="AE1023" i="15"/>
  <c r="AD1023" i="15"/>
  <c r="Z1023" i="15"/>
  <c r="Z1021" i="15"/>
  <c r="AE1019" i="15"/>
  <c r="AD1019" i="15"/>
  <c r="Z1019" i="15"/>
  <c r="Z1017" i="15"/>
  <c r="AD1015" i="15"/>
  <c r="AE1015" i="15"/>
  <c r="Z1015" i="15"/>
  <c r="AD1011" i="15"/>
  <c r="Z1011" i="15"/>
  <c r="AE1011" i="15"/>
  <c r="AE1007" i="15"/>
  <c r="AD1007" i="15"/>
  <c r="Z1007" i="15"/>
  <c r="AD1003" i="15"/>
  <c r="Z1003" i="15"/>
  <c r="AE1003" i="15"/>
  <c r="AD999" i="15"/>
  <c r="Z999" i="15"/>
  <c r="AE999" i="15"/>
  <c r="AE995" i="15"/>
  <c r="AD995" i="15"/>
  <c r="Z995" i="15"/>
  <c r="AD991" i="15"/>
  <c r="AE991" i="15"/>
  <c r="Z991" i="15"/>
  <c r="AD987" i="15"/>
  <c r="Z987" i="15"/>
  <c r="AE987" i="15"/>
  <c r="AD983" i="15"/>
  <c r="Z983" i="15"/>
  <c r="AE983" i="15"/>
  <c r="AE979" i="15"/>
  <c r="AD979" i="15"/>
  <c r="Z979" i="15"/>
  <c r="AD975" i="15"/>
  <c r="Z975" i="15"/>
  <c r="AE975" i="15"/>
  <c r="AD971" i="15"/>
  <c r="Z971" i="15"/>
  <c r="AE971" i="15"/>
  <c r="AE967" i="15"/>
  <c r="AD967" i="15"/>
  <c r="Z967" i="15"/>
  <c r="AD963" i="15"/>
  <c r="AE963" i="15"/>
  <c r="Z963" i="15"/>
  <c r="G962" i="15"/>
  <c r="Z962" i="15" s="1"/>
  <c r="AD958" i="15"/>
  <c r="Z958" i="15"/>
  <c r="AE958" i="15"/>
  <c r="Z954" i="15"/>
  <c r="AD954" i="15"/>
  <c r="AE954" i="15"/>
  <c r="Z950" i="15"/>
  <c r="AD950" i="15"/>
  <c r="AE950" i="15"/>
  <c r="Z946" i="15"/>
  <c r="AD946" i="15"/>
  <c r="AE946" i="15"/>
  <c r="AD942" i="15"/>
  <c r="Z942" i="15"/>
  <c r="AE942" i="15"/>
  <c r="AD938" i="15"/>
  <c r="Z938" i="15"/>
  <c r="AE938" i="15"/>
  <c r="Z934" i="15"/>
  <c r="AD934" i="15"/>
  <c r="AE934" i="15"/>
  <c r="Z930" i="15"/>
  <c r="AD930" i="15"/>
  <c r="AE930" i="15"/>
  <c r="Z926" i="15"/>
  <c r="AD926" i="15"/>
  <c r="AE926" i="15"/>
  <c r="Z922" i="15"/>
  <c r="AE922" i="15"/>
  <c r="AD922" i="15"/>
  <c r="Z918" i="15"/>
  <c r="AD918" i="15"/>
  <c r="AE918" i="15"/>
  <c r="AE914" i="15"/>
  <c r="Z914" i="15"/>
  <c r="AD914" i="15"/>
  <c r="Z910" i="15"/>
  <c r="AD910" i="15"/>
  <c r="AE910" i="15"/>
  <c r="Z906" i="15"/>
  <c r="AE906" i="15"/>
  <c r="AD906" i="15"/>
  <c r="Z902" i="15"/>
  <c r="AD902" i="15"/>
  <c r="AE902" i="15"/>
  <c r="AE898" i="15"/>
  <c r="Z898" i="15"/>
  <c r="AD898" i="15"/>
  <c r="Z894" i="15"/>
  <c r="AD894" i="15"/>
  <c r="AE894" i="15"/>
  <c r="I891" i="15"/>
  <c r="AE891" i="15" s="1"/>
  <c r="Z890" i="15"/>
  <c r="AE890" i="15"/>
  <c r="AD890" i="15"/>
  <c r="Z886" i="15"/>
  <c r="AD886" i="15"/>
  <c r="AE886" i="15"/>
  <c r="AE882" i="15"/>
  <c r="Z882" i="15"/>
  <c r="AD882" i="15"/>
  <c r="AD878" i="15"/>
  <c r="AE878" i="15"/>
  <c r="Z878" i="15"/>
  <c r="Z874" i="15"/>
  <c r="AD874" i="15"/>
  <c r="AE874" i="15"/>
  <c r="Z870" i="15"/>
  <c r="AD870" i="15"/>
  <c r="AE870" i="15"/>
  <c r="AE866" i="15"/>
  <c r="Z866" i="15"/>
  <c r="AD866" i="15"/>
  <c r="AD862" i="15"/>
  <c r="AE862" i="15"/>
  <c r="Z862" i="15"/>
  <c r="AE858" i="15"/>
  <c r="Z858" i="15"/>
  <c r="AD858" i="15"/>
  <c r="AD854" i="15"/>
  <c r="AE854" i="15"/>
  <c r="Z854" i="15"/>
  <c r="AE850" i="15"/>
  <c r="Z850" i="15"/>
  <c r="AD850" i="15"/>
  <c r="AD846" i="15"/>
  <c r="AE846" i="15"/>
  <c r="Z846" i="15"/>
  <c r="AE842" i="15"/>
  <c r="Z842" i="15"/>
  <c r="AD842" i="15"/>
  <c r="AD838" i="15"/>
  <c r="AE838" i="15"/>
  <c r="Z838" i="15"/>
  <c r="AD834" i="15"/>
  <c r="AE834" i="15"/>
  <c r="Z834" i="15"/>
  <c r="AE830" i="15"/>
  <c r="Z830" i="15"/>
  <c r="AD830" i="15"/>
  <c r="AD826" i="15"/>
  <c r="AE826" i="15"/>
  <c r="Z826" i="15"/>
  <c r="AD822" i="15"/>
  <c r="AE822" i="15"/>
  <c r="Z822" i="15"/>
  <c r="AD818" i="15"/>
  <c r="AE818" i="15"/>
  <c r="Z818" i="15"/>
  <c r="AD814" i="15"/>
  <c r="AE814" i="15"/>
  <c r="Z814" i="15"/>
  <c r="G809" i="15"/>
  <c r="AD809" i="15" s="1"/>
  <c r="Z805" i="15"/>
  <c r="AD805" i="15"/>
  <c r="AE805" i="15"/>
  <c r="Z801" i="15"/>
  <c r="AE801" i="15"/>
  <c r="Z797" i="15"/>
  <c r="AD797" i="15"/>
  <c r="AE797" i="15"/>
  <c r="Z793" i="15"/>
  <c r="AD793" i="15"/>
  <c r="AE793" i="15"/>
  <c r="Z789" i="15"/>
  <c r="AD789" i="15"/>
  <c r="AE789" i="15"/>
  <c r="Z785" i="15"/>
  <c r="AE785" i="15"/>
  <c r="AD781" i="15"/>
  <c r="Z781" i="15"/>
  <c r="AE781" i="15"/>
  <c r="AE777" i="15"/>
  <c r="Z777" i="15"/>
  <c r="AD777" i="15"/>
  <c r="Z773" i="15"/>
  <c r="AE773" i="15"/>
  <c r="AD773" i="15"/>
  <c r="Z769" i="15"/>
  <c r="AE769" i="15"/>
  <c r="AD769" i="15"/>
  <c r="AE765" i="15"/>
  <c r="Z765" i="15"/>
  <c r="AD765" i="15"/>
  <c r="Z761" i="15"/>
  <c r="AE761" i="15"/>
  <c r="AD761" i="15"/>
  <c r="Z757" i="15"/>
  <c r="AE757" i="15"/>
  <c r="AD757" i="15"/>
  <c r="Z753" i="15"/>
  <c r="AE753" i="15"/>
  <c r="AD753" i="15"/>
  <c r="AE749" i="15"/>
  <c r="Z749" i="15"/>
  <c r="AD749" i="15"/>
  <c r="AE745" i="15"/>
  <c r="AD745" i="15"/>
  <c r="AE741" i="15"/>
  <c r="AD741" i="15"/>
  <c r="AE737" i="15"/>
  <c r="AD737" i="15"/>
  <c r="AE733" i="15"/>
  <c r="AD733" i="15"/>
  <c r="AE729" i="15"/>
  <c r="AD729" i="15"/>
  <c r="AE725" i="15"/>
  <c r="AE721" i="15"/>
  <c r="AD721" i="15"/>
  <c r="AE717" i="15"/>
  <c r="AD717" i="15"/>
  <c r="AE713" i="15"/>
  <c r="AD713" i="15"/>
  <c r="AE709" i="15"/>
  <c r="AD709" i="15"/>
  <c r="AE705" i="15"/>
  <c r="AD705" i="15"/>
  <c r="AE701" i="15"/>
  <c r="AD701" i="15"/>
  <c r="AE697" i="15"/>
  <c r="AD697" i="15"/>
  <c r="Z693" i="15"/>
  <c r="AD693" i="15"/>
  <c r="AE693" i="15"/>
  <c r="Z689" i="15"/>
  <c r="AD689" i="15"/>
  <c r="AE689" i="15"/>
  <c r="Z685" i="15"/>
  <c r="AE685" i="15"/>
  <c r="Z681" i="15"/>
  <c r="AD681" i="15"/>
  <c r="AE681" i="15"/>
  <c r="Z677" i="15"/>
  <c r="AD677" i="15"/>
  <c r="AE677" i="15"/>
  <c r="AD673" i="15"/>
  <c r="Z673" i="15"/>
  <c r="AE673" i="15"/>
  <c r="Z669" i="15"/>
  <c r="AE669" i="15"/>
  <c r="Z665" i="15"/>
  <c r="AD665" i="15"/>
  <c r="AE665" i="15"/>
  <c r="AE661" i="15"/>
  <c r="Z657" i="15"/>
  <c r="AD657" i="15"/>
  <c r="AE657" i="15"/>
  <c r="Z653" i="15"/>
  <c r="AE653" i="15"/>
  <c r="AD649" i="15"/>
  <c r="Z649" i="15"/>
  <c r="AE649" i="15"/>
  <c r="Z645" i="15"/>
  <c r="AD645" i="15"/>
  <c r="AE645" i="15"/>
  <c r="AD641" i="15"/>
  <c r="Z641" i="15"/>
  <c r="AE641" i="15"/>
  <c r="Z637" i="15"/>
  <c r="AE637" i="15"/>
  <c r="AD637" i="15"/>
  <c r="Z633" i="15"/>
  <c r="AD633" i="15"/>
  <c r="AE633" i="15"/>
  <c r="AD629" i="15"/>
  <c r="Z629" i="15"/>
  <c r="AE629" i="15"/>
  <c r="Z625" i="15"/>
  <c r="AD625" i="15"/>
  <c r="AE625" i="15"/>
  <c r="Z621" i="15"/>
  <c r="AD621" i="15"/>
  <c r="AE621" i="15"/>
  <c r="J619" i="15"/>
  <c r="Z617" i="15"/>
  <c r="AD617" i="15"/>
  <c r="AE617" i="15"/>
  <c r="AD613" i="15"/>
  <c r="Z613" i="15"/>
  <c r="AE613" i="15"/>
  <c r="Z609" i="15"/>
  <c r="AD609" i="15"/>
  <c r="AE609" i="15"/>
  <c r="Z605" i="15"/>
  <c r="AD605" i="15"/>
  <c r="AE605" i="15"/>
  <c r="Z601" i="15"/>
  <c r="AD601" i="15"/>
  <c r="AE601" i="15"/>
  <c r="AD593" i="15"/>
  <c r="AE593" i="15"/>
  <c r="Z593" i="15"/>
  <c r="Z589" i="15"/>
  <c r="AD589" i="15"/>
  <c r="AE589" i="15"/>
  <c r="AD585" i="15"/>
  <c r="AE585" i="15"/>
  <c r="Z585" i="15"/>
  <c r="Z581" i="15"/>
  <c r="AD581" i="15"/>
  <c r="AE581" i="15"/>
  <c r="Z577" i="15"/>
  <c r="AE577" i="15"/>
  <c r="AD577" i="15"/>
  <c r="Z573" i="15"/>
  <c r="AD573" i="15"/>
  <c r="AE573" i="15"/>
  <c r="AE569" i="15"/>
  <c r="Z569" i="15"/>
  <c r="AD569" i="15"/>
  <c r="AE565" i="15"/>
  <c r="Z565" i="15"/>
  <c r="AD565" i="15"/>
  <c r="AE561" i="15"/>
  <c r="AD561" i="15"/>
  <c r="Z561" i="15"/>
  <c r="AD557" i="15"/>
  <c r="AE557" i="15"/>
  <c r="Z557" i="15"/>
  <c r="Z553" i="15"/>
  <c r="AD553" i="15"/>
  <c r="AE553" i="15"/>
  <c r="AE549" i="15"/>
  <c r="Z549" i="15"/>
  <c r="AD549" i="15"/>
  <c r="AE545" i="15"/>
  <c r="AD545" i="15"/>
  <c r="Z545" i="15"/>
  <c r="AE541" i="15"/>
  <c r="Z541" i="15"/>
  <c r="AD541" i="15"/>
  <c r="AE537" i="15"/>
  <c r="AD537" i="15"/>
  <c r="Z537" i="15"/>
  <c r="AE533" i="15"/>
  <c r="Z533" i="15"/>
  <c r="AD533" i="15"/>
  <c r="Z525" i="15"/>
  <c r="AE525" i="15"/>
  <c r="AD525" i="15"/>
  <c r="AD521" i="15"/>
  <c r="AE521" i="15"/>
  <c r="Z521" i="15"/>
  <c r="AE517" i="15"/>
  <c r="Z517" i="15"/>
  <c r="AD517" i="15"/>
  <c r="Z514" i="15"/>
  <c r="AD513" i="15"/>
  <c r="AE513" i="15"/>
  <c r="Z513" i="15"/>
  <c r="Z510" i="15"/>
  <c r="AE509" i="15"/>
  <c r="Z509" i="15"/>
  <c r="AD509" i="15"/>
  <c r="Z506" i="15"/>
  <c r="AD505" i="15"/>
  <c r="AE505" i="15"/>
  <c r="Z505" i="15"/>
  <c r="Z502" i="15"/>
  <c r="AE501" i="15"/>
  <c r="Z501" i="15"/>
  <c r="AD501" i="15"/>
  <c r="Z498" i="15"/>
  <c r="AD497" i="15"/>
  <c r="AE497" i="15"/>
  <c r="Z497" i="15"/>
  <c r="Z494" i="15"/>
  <c r="AE493" i="15"/>
  <c r="Z493" i="15"/>
  <c r="AD493" i="15"/>
  <c r="Z490" i="15"/>
  <c r="AD489" i="15"/>
  <c r="AE489" i="15"/>
  <c r="Z489" i="15"/>
  <c r="Z486" i="15"/>
  <c r="AE485" i="15"/>
  <c r="Z485" i="15"/>
  <c r="AD485" i="15"/>
  <c r="AE481" i="15"/>
  <c r="AD481" i="15"/>
  <c r="Z481" i="15"/>
  <c r="AE477" i="15"/>
  <c r="AD477" i="15"/>
  <c r="Z477" i="15"/>
  <c r="AE473" i="15"/>
  <c r="Z473" i="15"/>
  <c r="AD473" i="15"/>
  <c r="AD470" i="15"/>
  <c r="AE469" i="15"/>
  <c r="Z469" i="15"/>
  <c r="AD469" i="15"/>
  <c r="AE465" i="15"/>
  <c r="AD465" i="15"/>
  <c r="Z465" i="15"/>
  <c r="AE461" i="15"/>
  <c r="AD461" i="15"/>
  <c r="Z461" i="15"/>
  <c r="AE457" i="15"/>
  <c r="Z457" i="15"/>
  <c r="AD457" i="15"/>
  <c r="AD454" i="15"/>
  <c r="AE453" i="15"/>
  <c r="Z453" i="15"/>
  <c r="AD453" i="15"/>
  <c r="AE449" i="15"/>
  <c r="AD449" i="15"/>
  <c r="Z449" i="15"/>
  <c r="AE445" i="15"/>
  <c r="Z445" i="15"/>
  <c r="AD445" i="15"/>
  <c r="Z441" i="15"/>
  <c r="AD441" i="15"/>
  <c r="AE441" i="15"/>
  <c r="AE437" i="15"/>
  <c r="Z437" i="15"/>
  <c r="AD437" i="15"/>
  <c r="Z433" i="15"/>
  <c r="AD433" i="15"/>
  <c r="AE433" i="15"/>
  <c r="AE429" i="15"/>
  <c r="Z429" i="15"/>
  <c r="AD429" i="15"/>
  <c r="Z425" i="15"/>
  <c r="AD425" i="15"/>
  <c r="AE425" i="15"/>
  <c r="AE421" i="15"/>
  <c r="Z421" i="15"/>
  <c r="AD421" i="15"/>
  <c r="Z417" i="15"/>
  <c r="AD417" i="15"/>
  <c r="AE417" i="15"/>
  <c r="Z413" i="15"/>
  <c r="AD413" i="15"/>
  <c r="AE413" i="15"/>
  <c r="Z409" i="15"/>
  <c r="AD409" i="15"/>
  <c r="AE409" i="15"/>
  <c r="Z405" i="15"/>
  <c r="AD405" i="15"/>
  <c r="AE405" i="15"/>
  <c r="Z401" i="15"/>
  <c r="AE401" i="15"/>
  <c r="AD401" i="15"/>
  <c r="Z397" i="15"/>
  <c r="AD397" i="15"/>
  <c r="AE397" i="15"/>
  <c r="Z393" i="15"/>
  <c r="AD393" i="15"/>
  <c r="AE393" i="15"/>
  <c r="AD389" i="15"/>
  <c r="Z389" i="15"/>
  <c r="AE389" i="15"/>
  <c r="Z385" i="15"/>
  <c r="AD385" i="15"/>
  <c r="AE385" i="15"/>
  <c r="AE381" i="15"/>
  <c r="Z381" i="15"/>
  <c r="AD381" i="15"/>
  <c r="Z377" i="15"/>
  <c r="AD377" i="15"/>
  <c r="AE377" i="15"/>
  <c r="AD373" i="15"/>
  <c r="AE373" i="15"/>
  <c r="Z373" i="15"/>
  <c r="AD369" i="15"/>
  <c r="AE369" i="15"/>
  <c r="Z369" i="15"/>
  <c r="Z365" i="15"/>
  <c r="AE365" i="15"/>
  <c r="AD365" i="15"/>
  <c r="AD361" i="15"/>
  <c r="Z361" i="15"/>
  <c r="AE361" i="15"/>
  <c r="AD357" i="15"/>
  <c r="AE357" i="15"/>
  <c r="Z357" i="15"/>
  <c r="Z353" i="15"/>
  <c r="AE353" i="15"/>
  <c r="AD353" i="15"/>
  <c r="Z349" i="15"/>
  <c r="AE349" i="15"/>
  <c r="AD349" i="15"/>
  <c r="AD345" i="15"/>
  <c r="AE345" i="15"/>
  <c r="Z345" i="15"/>
  <c r="AD341" i="15"/>
  <c r="AE341" i="15"/>
  <c r="Z341" i="15"/>
  <c r="AE337" i="15"/>
  <c r="AD337" i="15"/>
  <c r="Z337" i="15"/>
  <c r="AE333" i="15"/>
  <c r="AD333" i="15"/>
  <c r="Z333" i="15"/>
  <c r="Z329" i="15"/>
  <c r="AD329" i="15"/>
  <c r="AE329" i="15"/>
  <c r="Z325" i="15"/>
  <c r="AE325" i="15"/>
  <c r="AD325" i="15"/>
  <c r="Z321" i="15"/>
  <c r="AE321" i="15"/>
  <c r="AD321" i="15"/>
  <c r="Z317" i="15"/>
  <c r="AD317" i="15"/>
  <c r="AE317" i="15"/>
  <c r="Z313" i="15"/>
  <c r="AE313" i="15"/>
  <c r="AD313" i="15"/>
  <c r="Z309" i="15"/>
  <c r="AE309" i="15"/>
  <c r="AD309" i="15"/>
  <c r="AD305" i="15"/>
  <c r="Z305" i="15"/>
  <c r="AE305" i="15"/>
  <c r="Z301" i="15"/>
  <c r="AE301" i="15"/>
  <c r="AD301" i="15"/>
  <c r="Z297" i="15"/>
  <c r="AE297" i="15"/>
  <c r="AD297" i="15"/>
  <c r="Z293" i="15"/>
  <c r="AE293" i="15"/>
  <c r="AD293" i="15"/>
  <c r="AD289" i="15"/>
  <c r="Z289" i="15"/>
  <c r="AE289" i="15"/>
  <c r="Z285" i="15"/>
  <c r="AE285" i="15"/>
  <c r="AD285" i="15"/>
  <c r="Z281" i="15"/>
  <c r="AE281" i="15"/>
  <c r="AD281" i="15"/>
  <c r="Z277" i="15"/>
  <c r="AE277" i="15"/>
  <c r="AD277" i="15"/>
  <c r="Z273" i="15"/>
  <c r="AE273" i="15"/>
  <c r="AD273" i="15"/>
  <c r="AD269" i="15"/>
  <c r="Z269" i="15"/>
  <c r="AE269" i="15"/>
  <c r="AD265" i="15"/>
  <c r="Z265" i="15"/>
  <c r="AE265" i="15"/>
  <c r="Z261" i="15"/>
  <c r="AE261" i="15"/>
  <c r="AD261" i="15"/>
  <c r="AD257" i="15"/>
  <c r="Z257" i="15"/>
  <c r="AE257" i="15"/>
  <c r="Z253" i="15"/>
  <c r="AE253" i="15"/>
  <c r="AD253" i="15"/>
  <c r="Z249" i="15"/>
  <c r="AE249" i="15"/>
  <c r="AD249" i="15"/>
  <c r="AE245" i="15"/>
  <c r="Z245" i="15"/>
  <c r="AD245" i="15"/>
  <c r="Z241" i="15"/>
  <c r="AE241" i="15"/>
  <c r="AD241" i="15"/>
  <c r="Z237" i="15"/>
  <c r="AD237" i="15"/>
  <c r="AE237" i="15"/>
  <c r="Z233" i="15"/>
  <c r="AE233" i="15"/>
  <c r="AD233" i="15"/>
  <c r="Z229" i="15"/>
  <c r="AE229" i="15"/>
  <c r="Z225" i="15"/>
  <c r="AD225" i="15"/>
  <c r="AE225" i="15"/>
  <c r="AD221" i="15"/>
  <c r="Z221" i="15"/>
  <c r="AE221" i="15"/>
  <c r="Z217" i="15"/>
  <c r="AE217" i="15"/>
  <c r="Z213" i="15"/>
  <c r="AE213" i="15"/>
  <c r="Z209" i="15"/>
  <c r="AD209" i="15"/>
  <c r="AE209" i="15"/>
  <c r="Z205" i="15"/>
  <c r="AD205" i="15"/>
  <c r="AE205" i="15"/>
  <c r="Z201" i="15"/>
  <c r="AE201" i="15"/>
  <c r="Z197" i="15"/>
  <c r="AE197" i="15"/>
  <c r="AD193" i="15"/>
  <c r="AD189" i="15"/>
  <c r="AE189" i="15"/>
  <c r="Z189" i="15"/>
  <c r="Z185" i="15"/>
  <c r="AE185" i="15"/>
  <c r="AD185" i="15"/>
  <c r="AE181" i="15"/>
  <c r="Z181" i="15"/>
  <c r="AD181" i="15"/>
  <c r="Z177" i="15"/>
  <c r="AE177" i="15"/>
  <c r="AD177" i="15"/>
  <c r="AD173" i="15"/>
  <c r="AE173" i="15"/>
  <c r="Z173" i="15"/>
  <c r="AD169" i="15"/>
  <c r="Z169" i="15"/>
  <c r="AE169" i="15"/>
  <c r="AD165" i="15"/>
  <c r="Z165" i="15"/>
  <c r="AE165" i="15"/>
  <c r="Z161" i="15"/>
  <c r="AD161" i="15"/>
  <c r="AE161" i="15"/>
  <c r="Z157" i="15"/>
  <c r="AE157" i="15"/>
  <c r="AD157" i="15"/>
  <c r="AD153" i="15"/>
  <c r="Z153" i="15"/>
  <c r="AE153" i="15"/>
  <c r="Z151" i="15"/>
  <c r="AD149" i="15"/>
  <c r="Z149" i="15"/>
  <c r="AE149" i="15"/>
  <c r="Z147" i="15"/>
  <c r="AD145" i="15"/>
  <c r="Z145" i="15"/>
  <c r="AE145" i="15"/>
  <c r="Z143" i="15"/>
  <c r="AD141" i="15"/>
  <c r="Z141" i="15"/>
  <c r="AE141" i="15"/>
  <c r="Z139" i="15"/>
  <c r="AD137" i="15"/>
  <c r="Z137" i="15"/>
  <c r="AE137" i="15"/>
  <c r="Z135" i="15"/>
  <c r="AD133" i="15"/>
  <c r="Z133" i="15"/>
  <c r="AE133" i="15"/>
  <c r="Z131" i="15"/>
  <c r="I130" i="15"/>
  <c r="AE130" i="15" s="1"/>
  <c r="Z129" i="15"/>
  <c r="AE129" i="15"/>
  <c r="AD129" i="15"/>
  <c r="AE125" i="15"/>
  <c r="AD125" i="15"/>
  <c r="Z125" i="15"/>
  <c r="AD121" i="15"/>
  <c r="Z121" i="15"/>
  <c r="AE121" i="15"/>
  <c r="AE117" i="15"/>
  <c r="AD117" i="15"/>
  <c r="Z117" i="15"/>
  <c r="AD113" i="15"/>
  <c r="AE113" i="15"/>
  <c r="Z113" i="15"/>
  <c r="AE109" i="15"/>
  <c r="AD109" i="15"/>
  <c r="Z109" i="15"/>
  <c r="AD105" i="15"/>
  <c r="Z105" i="15"/>
  <c r="AE105" i="15"/>
  <c r="AE101" i="15"/>
  <c r="AD101" i="15"/>
  <c r="Z101" i="15"/>
  <c r="G100" i="15"/>
  <c r="Z97" i="15"/>
  <c r="AD97" i="15"/>
  <c r="AE97" i="15"/>
  <c r="G96" i="15"/>
  <c r="Z96" i="15" s="1"/>
  <c r="Z93" i="15"/>
  <c r="AE93" i="15"/>
  <c r="AD93" i="15"/>
  <c r="AD89" i="15"/>
  <c r="Z89" i="15"/>
  <c r="AE89" i="15"/>
  <c r="Z85" i="15"/>
  <c r="AE85" i="15"/>
  <c r="AD85" i="15"/>
  <c r="Z81" i="15"/>
  <c r="AD81" i="15"/>
  <c r="AE81" i="15"/>
  <c r="AD77" i="15"/>
  <c r="Z77" i="15"/>
  <c r="AE77" i="15"/>
  <c r="I74" i="15"/>
  <c r="AE74" i="15" s="1"/>
  <c r="AE73" i="15"/>
  <c r="AD73" i="15"/>
  <c r="Z73" i="15"/>
  <c r="AD69" i="15"/>
  <c r="AE69" i="15"/>
  <c r="Z69" i="15"/>
  <c r="AE65" i="15"/>
  <c r="Z65" i="15"/>
  <c r="AD65" i="15"/>
  <c r="I62" i="15"/>
  <c r="AE61" i="15"/>
  <c r="AD61" i="15"/>
  <c r="Z61" i="15"/>
  <c r="AE57" i="15"/>
  <c r="AD57" i="15"/>
  <c r="Z57" i="15"/>
  <c r="AD53" i="15"/>
  <c r="Z53" i="15"/>
  <c r="AE53" i="15"/>
  <c r="AD49" i="15"/>
  <c r="Z49" i="15"/>
  <c r="AE49" i="15"/>
  <c r="Z45" i="15"/>
  <c r="AE45" i="15"/>
  <c r="AD45" i="15"/>
  <c r="Z41" i="15"/>
  <c r="AD41" i="15"/>
  <c r="AE41" i="15"/>
  <c r="Z37" i="15"/>
  <c r="AE37" i="15"/>
  <c r="AD37" i="15"/>
  <c r="AE33" i="15"/>
  <c r="AD33" i="15"/>
  <c r="Z33" i="15"/>
  <c r="AD29" i="15"/>
  <c r="Z29" i="15"/>
  <c r="AE29" i="15"/>
  <c r="AE25" i="15"/>
  <c r="Z25" i="15"/>
  <c r="AD25" i="15"/>
  <c r="AD21" i="15"/>
  <c r="Z21" i="15"/>
  <c r="AE21" i="15"/>
  <c r="Z17" i="15"/>
  <c r="AD17" i="15"/>
  <c r="AE17" i="15"/>
  <c r="Z13" i="15"/>
  <c r="AE13" i="15"/>
  <c r="AD1062" i="15"/>
  <c r="Z1062" i="15"/>
  <c r="AE1062" i="15"/>
  <c r="Z1050" i="15"/>
  <c r="AD1050" i="15"/>
  <c r="AE1050" i="15"/>
  <c r="Z1034" i="15"/>
  <c r="AD1034" i="15"/>
  <c r="AE1034" i="15"/>
  <c r="Z1030" i="15"/>
  <c r="AD1030" i="15"/>
  <c r="AE1030" i="15"/>
  <c r="Z1022" i="15"/>
  <c r="AD1022" i="15"/>
  <c r="AE1022" i="15"/>
  <c r="Z1010" i="15"/>
  <c r="AD1010" i="15"/>
  <c r="AE1010" i="15"/>
  <c r="Z1068" i="15"/>
  <c r="AE1068" i="15"/>
  <c r="AD1068" i="15"/>
  <c r="AE1064" i="15"/>
  <c r="AD1064" i="15"/>
  <c r="Z1064" i="15"/>
  <c r="Z1060" i="15"/>
  <c r="AE1060" i="15"/>
  <c r="AD1060" i="15"/>
  <c r="AE1056" i="15"/>
  <c r="Z1056" i="15"/>
  <c r="AD1056" i="15"/>
  <c r="Z1052" i="15"/>
  <c r="AD1052" i="15"/>
  <c r="AD1036" i="15"/>
  <c r="Z1036" i="15"/>
  <c r="AE1036" i="15"/>
  <c r="AE1032" i="15"/>
  <c r="AD1032" i="15"/>
  <c r="Z1032" i="15"/>
  <c r="Z1028" i="15"/>
  <c r="AD1028" i="15"/>
  <c r="AD1024" i="15"/>
  <c r="Z1024" i="15"/>
  <c r="Z1016" i="15"/>
  <c r="AE1016" i="15"/>
  <c r="AD1016" i="15"/>
  <c r="AD1012" i="15"/>
  <c r="Z1012" i="15"/>
  <c r="AE1012" i="15"/>
  <c r="AE1008" i="15"/>
  <c r="AD1008" i="15"/>
  <c r="Z1008" i="15"/>
  <c r="AD1004" i="15"/>
  <c r="AE1004" i="15"/>
  <c r="Z1004" i="15"/>
  <c r="AD1000" i="15"/>
  <c r="Z1000" i="15"/>
  <c r="AE1000" i="15"/>
  <c r="AD988" i="15"/>
  <c r="AE988" i="15"/>
  <c r="Z988" i="15"/>
  <c r="AD984" i="15"/>
  <c r="Z984" i="15"/>
  <c r="AE984" i="15"/>
  <c r="AD980" i="15"/>
  <c r="Z980" i="15"/>
  <c r="AE980" i="15"/>
  <c r="AD976" i="15"/>
  <c r="Z976" i="15"/>
  <c r="AE976" i="15"/>
  <c r="AD968" i="15"/>
  <c r="Z968" i="15"/>
  <c r="AE968" i="15"/>
  <c r="AD959" i="15"/>
  <c r="Z959" i="15"/>
  <c r="AE959" i="15"/>
  <c r="AD955" i="15"/>
  <c r="AE955" i="15"/>
  <c r="Z955" i="15"/>
  <c r="AD951" i="15"/>
  <c r="Z951" i="15"/>
  <c r="AE951" i="15"/>
  <c r="AD939" i="15"/>
  <c r="Z939" i="15"/>
  <c r="AE939" i="15"/>
  <c r="F929" i="15"/>
  <c r="Z923" i="15"/>
  <c r="AE923" i="15"/>
  <c r="AD923" i="15"/>
  <c r="Z919" i="15"/>
  <c r="AE919" i="15"/>
  <c r="AD919" i="15"/>
  <c r="Z915" i="15"/>
  <c r="AE915" i="15"/>
  <c r="AD915" i="15"/>
  <c r="AE911" i="15"/>
  <c r="Z911" i="15"/>
  <c r="AD911" i="15"/>
  <c r="Z907" i="15"/>
  <c r="AE907" i="15"/>
  <c r="AD907" i="15"/>
  <c r="Z903" i="15"/>
  <c r="AE903" i="15"/>
  <c r="AD903" i="15"/>
  <c r="Z899" i="15"/>
  <c r="AE899" i="15"/>
  <c r="AD899" i="15"/>
  <c r="AE895" i="15"/>
  <c r="Z895" i="15"/>
  <c r="AD895" i="15"/>
  <c r="AE887" i="15"/>
  <c r="AD887" i="15"/>
  <c r="Z887" i="15"/>
  <c r="AE883" i="15"/>
  <c r="Z883" i="15"/>
  <c r="AD883" i="15"/>
  <c r="AE879" i="15"/>
  <c r="Z879" i="15"/>
  <c r="AD879" i="15"/>
  <c r="AE875" i="15"/>
  <c r="Z875" i="15"/>
  <c r="AD875" i="15"/>
  <c r="AE871" i="15"/>
  <c r="AD871" i="15"/>
  <c r="Z871" i="15"/>
  <c r="F869" i="15"/>
  <c r="AD869" i="15" s="1"/>
  <c r="AE867" i="15"/>
  <c r="Z867" i="15"/>
  <c r="AD867" i="15"/>
  <c r="AE863" i="15"/>
  <c r="Z863" i="15"/>
  <c r="AD863" i="15"/>
  <c r="F861" i="15"/>
  <c r="AE859" i="15"/>
  <c r="AD859" i="15"/>
  <c r="Z859" i="15"/>
  <c r="AD855" i="15"/>
  <c r="AE855" i="15"/>
  <c r="Z855" i="15"/>
  <c r="F853" i="15"/>
  <c r="AE853" i="15" s="1"/>
  <c r="AE851" i="15"/>
  <c r="Z851" i="15"/>
  <c r="AD851" i="15"/>
  <c r="Z847" i="15"/>
  <c r="AE847" i="15"/>
  <c r="AD847" i="15"/>
  <c r="AE843" i="15"/>
  <c r="AD843" i="15"/>
  <c r="Z843" i="15"/>
  <c r="AE839" i="15"/>
  <c r="AD839" i="15"/>
  <c r="Z839" i="15"/>
  <c r="AE835" i="15"/>
  <c r="Z835" i="15"/>
  <c r="AD835" i="15"/>
  <c r="AE831" i="15"/>
  <c r="Z831" i="15"/>
  <c r="AD831" i="15"/>
  <c r="AD827" i="15"/>
  <c r="Z827" i="15"/>
  <c r="AE827" i="15"/>
  <c r="AE823" i="15"/>
  <c r="AD823" i="15"/>
  <c r="Z823" i="15"/>
  <c r="AE819" i="15"/>
  <c r="Z819" i="15"/>
  <c r="AD819" i="15"/>
  <c r="Z815" i="15"/>
  <c r="AE815" i="15"/>
  <c r="AD815" i="15"/>
  <c r="AE811" i="15"/>
  <c r="AD811" i="15"/>
  <c r="Z811" i="15"/>
  <c r="G810" i="15"/>
  <c r="AE810" i="15" s="1"/>
  <c r="AD806" i="15"/>
  <c r="AE806" i="15"/>
  <c r="Z806" i="15"/>
  <c r="AE802" i="15"/>
  <c r="Z802" i="15"/>
  <c r="AD802" i="15"/>
  <c r="AE798" i="15"/>
  <c r="Z798" i="15"/>
  <c r="AD798" i="15"/>
  <c r="AE794" i="15"/>
  <c r="Z794" i="15"/>
  <c r="AD794" i="15"/>
  <c r="AD790" i="15"/>
  <c r="AE790" i="15"/>
  <c r="Z790" i="15"/>
  <c r="AE786" i="15"/>
  <c r="Z786" i="15"/>
  <c r="AD786" i="15"/>
  <c r="AD782" i="15"/>
  <c r="AE782" i="15"/>
  <c r="Z782" i="15"/>
  <c r="AE778" i="15"/>
  <c r="Z778" i="15"/>
  <c r="AD778" i="15"/>
  <c r="Z774" i="15"/>
  <c r="AD774" i="15"/>
  <c r="AE774" i="15"/>
  <c r="AE770" i="15"/>
  <c r="Z770" i="15"/>
  <c r="AD770" i="15"/>
  <c r="Z766" i="15"/>
  <c r="AE766" i="15"/>
  <c r="AD766" i="15"/>
  <c r="Z762" i="15"/>
  <c r="AE762" i="15"/>
  <c r="AD762" i="15"/>
  <c r="Z758" i="15"/>
  <c r="AE758" i="15"/>
  <c r="AD758" i="15"/>
  <c r="AE754" i="15"/>
  <c r="Z754" i="15"/>
  <c r="AD754" i="15"/>
  <c r="Z750" i="15"/>
  <c r="AE750" i="15"/>
  <c r="AD750" i="15"/>
  <c r="Z746" i="15"/>
  <c r="AE746" i="15"/>
  <c r="AD746" i="15"/>
  <c r="AD742" i="15"/>
  <c r="Z742" i="15"/>
  <c r="AE742" i="15"/>
  <c r="AD738" i="15"/>
  <c r="AE738" i="15"/>
  <c r="Z738" i="15"/>
  <c r="AD734" i="15"/>
  <c r="Z734" i="15"/>
  <c r="AE734" i="15"/>
  <c r="AD730" i="15"/>
  <c r="AE730" i="15"/>
  <c r="Z730" i="15"/>
  <c r="AD726" i="15"/>
  <c r="Z726" i="15"/>
  <c r="AE726" i="15"/>
  <c r="AD722" i="15"/>
  <c r="AE722" i="15"/>
  <c r="Z722" i="15"/>
  <c r="AD718" i="15"/>
  <c r="Z718" i="15"/>
  <c r="AE718" i="15"/>
  <c r="AD714" i="15"/>
  <c r="AE714" i="15"/>
  <c r="Z714" i="15"/>
  <c r="AD710" i="15"/>
  <c r="Z710" i="15"/>
  <c r="AE710" i="15"/>
  <c r="AD706" i="15"/>
  <c r="AE706" i="15"/>
  <c r="Z706" i="15"/>
  <c r="AD702" i="15"/>
  <c r="Z702" i="15"/>
  <c r="AE702" i="15"/>
  <c r="AD698" i="15"/>
  <c r="AE698" i="15"/>
  <c r="Z698" i="15"/>
  <c r="Z694" i="15"/>
  <c r="AE694" i="15"/>
  <c r="AD694" i="15"/>
  <c r="Z690" i="15"/>
  <c r="AE690" i="15"/>
  <c r="AD690" i="15"/>
  <c r="AD686" i="15"/>
  <c r="Z686" i="15"/>
  <c r="AE686" i="15"/>
  <c r="AD682" i="15"/>
  <c r="Z682" i="15"/>
  <c r="AE682" i="15"/>
  <c r="AD678" i="15"/>
  <c r="Z678" i="15"/>
  <c r="AE678" i="15"/>
  <c r="Z674" i="15"/>
  <c r="AE674" i="15"/>
  <c r="AD674" i="15"/>
  <c r="Z670" i="15"/>
  <c r="AE670" i="15"/>
  <c r="AD670" i="15"/>
  <c r="Z666" i="15"/>
  <c r="AE666" i="15"/>
  <c r="AD666" i="15"/>
  <c r="Z662" i="15"/>
  <c r="AE662" i="15"/>
  <c r="AD662" i="15"/>
  <c r="Z658" i="15"/>
  <c r="AE658" i="15"/>
  <c r="AD658" i="15"/>
  <c r="AD654" i="15"/>
  <c r="Z654" i="15"/>
  <c r="AE654" i="15"/>
  <c r="AD650" i="15"/>
  <c r="Z650" i="15"/>
  <c r="AE650" i="15"/>
  <c r="AD646" i="15"/>
  <c r="Z646" i="15"/>
  <c r="AE646" i="15"/>
  <c r="Z642" i="15"/>
  <c r="AE642" i="15"/>
  <c r="AD642" i="15"/>
  <c r="Z638" i="15"/>
  <c r="AE638" i="15"/>
  <c r="AD638" i="15"/>
  <c r="AD634" i="15"/>
  <c r="AE634" i="15"/>
  <c r="Z634" i="15"/>
  <c r="Z630" i="15"/>
  <c r="AE630" i="15"/>
  <c r="AD630" i="15"/>
  <c r="AE626" i="15"/>
  <c r="Z626" i="15"/>
  <c r="AD626" i="15"/>
  <c r="AD622" i="15"/>
  <c r="AE622" i="15"/>
  <c r="Z622" i="15"/>
  <c r="AD618" i="15"/>
  <c r="AE618" i="15"/>
  <c r="Z618" i="15"/>
  <c r="Z614" i="15"/>
  <c r="AE614" i="15"/>
  <c r="AD614" i="15"/>
  <c r="AE610" i="15"/>
  <c r="Z610" i="15"/>
  <c r="AD610" i="15"/>
  <c r="AD606" i="15"/>
  <c r="AE606" i="15"/>
  <c r="Z606" i="15"/>
  <c r="AD602" i="15"/>
  <c r="AE602" i="15"/>
  <c r="Z602" i="15"/>
  <c r="AD598" i="15"/>
  <c r="AE598" i="15"/>
  <c r="Z598" i="15"/>
  <c r="G597" i="15"/>
  <c r="AE597" i="15" s="1"/>
  <c r="AD594" i="15"/>
  <c r="AE594" i="15"/>
  <c r="Z594" i="15"/>
  <c r="AD590" i="15"/>
  <c r="Z590" i="15"/>
  <c r="AE590" i="15"/>
  <c r="AD586" i="15"/>
  <c r="Z586" i="15"/>
  <c r="AE586" i="15"/>
  <c r="AD582" i="15"/>
  <c r="AE582" i="15"/>
  <c r="Z582" i="15"/>
  <c r="AD578" i="15"/>
  <c r="AE578" i="15"/>
  <c r="Z578" i="15"/>
  <c r="AD574" i="15"/>
  <c r="AE574" i="15"/>
  <c r="Z574" i="15"/>
  <c r="AD570" i="15"/>
  <c r="AE570" i="15"/>
  <c r="Z570" i="15"/>
  <c r="AE566" i="15"/>
  <c r="Z566" i="15"/>
  <c r="AD566" i="15"/>
  <c r="AD562" i="15"/>
  <c r="Z562" i="15"/>
  <c r="AE562" i="15"/>
  <c r="AE558" i="15"/>
  <c r="AD558" i="15"/>
  <c r="Z558" i="15"/>
  <c r="Z554" i="15"/>
  <c r="AD554" i="15"/>
  <c r="AE554" i="15"/>
  <c r="AE550" i="15"/>
  <c r="Z550" i="15"/>
  <c r="AD550" i="15"/>
  <c r="AD546" i="15"/>
  <c r="Z546" i="15"/>
  <c r="AE546" i="15"/>
  <c r="AE542" i="15"/>
  <c r="AD542" i="15"/>
  <c r="Z542" i="15"/>
  <c r="AE538" i="15"/>
  <c r="Z538" i="15"/>
  <c r="AD538" i="15"/>
  <c r="AE534" i="15"/>
  <c r="Z534" i="15"/>
  <c r="AD534" i="15"/>
  <c r="AE530" i="15"/>
  <c r="AD530" i="15"/>
  <c r="Z530" i="15"/>
  <c r="G529" i="15"/>
  <c r="Z529" i="15" s="1"/>
  <c r="AE526" i="15"/>
  <c r="AD526" i="15"/>
  <c r="Z526" i="15"/>
  <c r="AE522" i="15"/>
  <c r="Z522" i="15"/>
  <c r="AD522" i="15"/>
  <c r="AE518" i="15"/>
  <c r="AD518" i="15"/>
  <c r="Z518" i="15"/>
  <c r="AE514" i="15"/>
  <c r="AD514" i="15"/>
  <c r="AE510" i="15"/>
  <c r="AD510" i="15"/>
  <c r="AE506" i="15"/>
  <c r="AD506" i="15"/>
  <c r="AE502" i="15"/>
  <c r="AD502" i="15"/>
  <c r="AE498" i="15"/>
  <c r="AD498" i="15"/>
  <c r="AE494" i="15"/>
  <c r="AD494" i="15"/>
  <c r="AE490" i="15"/>
  <c r="AD490" i="15"/>
  <c r="AE486" i="15"/>
  <c r="AD486" i="15"/>
  <c r="Z482" i="15"/>
  <c r="AD482" i="15"/>
  <c r="AE482" i="15"/>
  <c r="AD478" i="15"/>
  <c r="Z478" i="15"/>
  <c r="AE478" i="15"/>
  <c r="Z474" i="15"/>
  <c r="AD474" i="15"/>
  <c r="AE474" i="15"/>
  <c r="Z470" i="15"/>
  <c r="AE470" i="15"/>
  <c r="AD466" i="15"/>
  <c r="Z466" i="15"/>
  <c r="AE466" i="15"/>
  <c r="Z462" i="15"/>
  <c r="AD462" i="15"/>
  <c r="AE462" i="15"/>
  <c r="Z458" i="15"/>
  <c r="AD458" i="15"/>
  <c r="AE458" i="15"/>
  <c r="Z454" i="15"/>
  <c r="AE454" i="15"/>
  <c r="AD450" i="15"/>
  <c r="Z450" i="15"/>
  <c r="AE450" i="15"/>
  <c r="Z446" i="15"/>
  <c r="AD446" i="15"/>
  <c r="AE446" i="15"/>
  <c r="AD442" i="15"/>
  <c r="AE442" i="15"/>
  <c r="Z442" i="15"/>
  <c r="AD438" i="15"/>
  <c r="Z438" i="15"/>
  <c r="AE438" i="15"/>
  <c r="AD434" i="15"/>
  <c r="Z434" i="15"/>
  <c r="AE434" i="15"/>
  <c r="AD430" i="15"/>
  <c r="Z430" i="15"/>
  <c r="AE430" i="15"/>
  <c r="AD426" i="15"/>
  <c r="AE426" i="15"/>
  <c r="Z426" i="15"/>
  <c r="AD422" i="15"/>
  <c r="Z422" i="15"/>
  <c r="AE422" i="15"/>
  <c r="AD418" i="15"/>
  <c r="Z418" i="15"/>
  <c r="AE418" i="15"/>
  <c r="AD414" i="15"/>
  <c r="Z414" i="15"/>
  <c r="AE414" i="15"/>
  <c r="AD410" i="15"/>
  <c r="AE410" i="15"/>
  <c r="Z410" i="15"/>
  <c r="AD406" i="15"/>
  <c r="AE406" i="15"/>
  <c r="Z406" i="15"/>
  <c r="AE402" i="15"/>
  <c r="Z402" i="15"/>
  <c r="AD402" i="15"/>
  <c r="AE398" i="15"/>
  <c r="Z398" i="15"/>
  <c r="AD398" i="15"/>
  <c r="AE394" i="15"/>
  <c r="Z394" i="15"/>
  <c r="AD394" i="15"/>
  <c r="AE390" i="15"/>
  <c r="AD390" i="15"/>
  <c r="Z390" i="15"/>
  <c r="Z386" i="15"/>
  <c r="AE386" i="15"/>
  <c r="AD386" i="15"/>
  <c r="AD382" i="15"/>
  <c r="Z382" i="15"/>
  <c r="AE382" i="15"/>
  <c r="AE378" i="15"/>
  <c r="Z378" i="15"/>
  <c r="AD378" i="15"/>
  <c r="AE374" i="15"/>
  <c r="AD374" i="15"/>
  <c r="Z374" i="15"/>
  <c r="Z370" i="15"/>
  <c r="AE370" i="15"/>
  <c r="AD370" i="15"/>
  <c r="AD366" i="15"/>
  <c r="Z366" i="15"/>
  <c r="AE366" i="15"/>
  <c r="AE362" i="15"/>
  <c r="Z362" i="15"/>
  <c r="AD362" i="15"/>
  <c r="AE358" i="15"/>
  <c r="AD358" i="15"/>
  <c r="Z358" i="15"/>
  <c r="Z354" i="15"/>
  <c r="AE354" i="15"/>
  <c r="AD354" i="15"/>
  <c r="AD350" i="15"/>
  <c r="Z350" i="15"/>
  <c r="AE350" i="15"/>
  <c r="AE346" i="15"/>
  <c r="Z346" i="15"/>
  <c r="AD346" i="15"/>
  <c r="AE342" i="15"/>
  <c r="AD342" i="15"/>
  <c r="Z342" i="15"/>
  <c r="AD338" i="15"/>
  <c r="AE338" i="15"/>
  <c r="Z338" i="15"/>
  <c r="AD334" i="15"/>
  <c r="AE334" i="15"/>
  <c r="Z334" i="15"/>
  <c r="AD330" i="15"/>
  <c r="AE330" i="15"/>
  <c r="Z330" i="15"/>
  <c r="AE326" i="15"/>
  <c r="Z326" i="15"/>
  <c r="AD326" i="15"/>
  <c r="AE322" i="15"/>
  <c r="Z322" i="15"/>
  <c r="AD322" i="15"/>
  <c r="AE318" i="15"/>
  <c r="AD318" i="15"/>
  <c r="Z318" i="15"/>
  <c r="AD314" i="15"/>
  <c r="Z314" i="15"/>
  <c r="AE314" i="15"/>
  <c r="Z310" i="15"/>
  <c r="AE310" i="15"/>
  <c r="AD310" i="15"/>
  <c r="AD306" i="15"/>
  <c r="Z306" i="15"/>
  <c r="AE306" i="15"/>
  <c r="Z302" i="15"/>
  <c r="AE302" i="15"/>
  <c r="AD302" i="15"/>
  <c r="AD298" i="15"/>
  <c r="Z298" i="15"/>
  <c r="AE298" i="15"/>
  <c r="Z294" i="15"/>
  <c r="AE294" i="15"/>
  <c r="AD294" i="15"/>
  <c r="AD290" i="15"/>
  <c r="Z290" i="15"/>
  <c r="AE290" i="15"/>
  <c r="Z286" i="15"/>
  <c r="AE286" i="15"/>
  <c r="AD286" i="15"/>
  <c r="AE282" i="15"/>
  <c r="AD282" i="15"/>
  <c r="Z282" i="15"/>
  <c r="AD278" i="15"/>
  <c r="Z278" i="15"/>
  <c r="AE278" i="15"/>
  <c r="AD274" i="15"/>
  <c r="Z274" i="15"/>
  <c r="AE274" i="15"/>
  <c r="Z270" i="15"/>
  <c r="AE270" i="15"/>
  <c r="AD270" i="15"/>
  <c r="AE266" i="15"/>
  <c r="AD266" i="15"/>
  <c r="Z266" i="15"/>
  <c r="AE262" i="15"/>
  <c r="AD262" i="15"/>
  <c r="Z262" i="15"/>
  <c r="AD258" i="15"/>
  <c r="Z258" i="15"/>
  <c r="AE258" i="15"/>
  <c r="AE254" i="15"/>
  <c r="AD254" i="15"/>
  <c r="Z254" i="15"/>
  <c r="AE250" i="15"/>
  <c r="Z250" i="15"/>
  <c r="AD250" i="15"/>
  <c r="Z246" i="15"/>
  <c r="AE246" i="15"/>
  <c r="AD246" i="15"/>
  <c r="Z242" i="15"/>
  <c r="AD242" i="15"/>
  <c r="AE242" i="15"/>
  <c r="Z238" i="15"/>
  <c r="AE238" i="15"/>
  <c r="AD238" i="15"/>
  <c r="Z234" i="15"/>
  <c r="AD234" i="15"/>
  <c r="AE234" i="15"/>
  <c r="AD230" i="15"/>
  <c r="Z230" i="15"/>
  <c r="AE230" i="15"/>
  <c r="Z226" i="15"/>
  <c r="AE226" i="15"/>
  <c r="AD226" i="15"/>
  <c r="Z222" i="15"/>
  <c r="AE222" i="15"/>
  <c r="AD222" i="15"/>
  <c r="Z218" i="15"/>
  <c r="AE218" i="15"/>
  <c r="AD218" i="15"/>
  <c r="Z214" i="15"/>
  <c r="AE214" i="15"/>
  <c r="AD214" i="15"/>
  <c r="Z210" i="15"/>
  <c r="AE210" i="15"/>
  <c r="AD210" i="15"/>
  <c r="Z206" i="15"/>
  <c r="AE206" i="15"/>
  <c r="AD206" i="15"/>
  <c r="Z202" i="15"/>
  <c r="AE202" i="15"/>
  <c r="AD202" i="15"/>
  <c r="AD198" i="15"/>
  <c r="Z198" i="15"/>
  <c r="AE198" i="15"/>
  <c r="Z194" i="15"/>
  <c r="AE194" i="15"/>
  <c r="AD194" i="15"/>
  <c r="AD190" i="15"/>
  <c r="AE190" i="15"/>
  <c r="AD186" i="15"/>
  <c r="AE186" i="15"/>
  <c r="I183" i="15"/>
  <c r="AD182" i="15"/>
  <c r="AE182" i="15"/>
  <c r="AD178" i="15"/>
  <c r="AE178" i="15"/>
  <c r="AD174" i="15"/>
  <c r="AE174" i="15"/>
  <c r="AE170" i="15"/>
  <c r="AD170" i="15"/>
  <c r="Z170" i="15"/>
  <c r="Z166" i="15"/>
  <c r="AE166" i="15"/>
  <c r="AD166" i="15"/>
  <c r="AE162" i="15"/>
  <c r="Z162" i="15"/>
  <c r="AD162" i="15"/>
  <c r="AE159" i="15"/>
  <c r="AD158" i="15"/>
  <c r="AE158" i="15"/>
  <c r="Z158" i="15"/>
  <c r="AE155" i="15"/>
  <c r="AD154" i="15"/>
  <c r="Z154" i="15"/>
  <c r="AE151" i="15"/>
  <c r="AD150" i="15"/>
  <c r="Z150" i="15"/>
  <c r="AE147" i="15"/>
  <c r="AD146" i="15"/>
  <c r="Z146" i="15"/>
  <c r="AE143" i="15"/>
  <c r="AD142" i="15"/>
  <c r="Z142" i="15"/>
  <c r="AE139" i="15"/>
  <c r="AD138" i="15"/>
  <c r="Z138" i="15"/>
  <c r="AE135" i="15"/>
  <c r="AD134" i="15"/>
  <c r="Z134" i="15"/>
  <c r="AE131" i="15"/>
  <c r="AE126" i="15"/>
  <c r="AD126" i="15"/>
  <c r="Z126" i="15"/>
  <c r="AE122" i="15"/>
  <c r="AD122" i="15"/>
  <c r="Z122" i="15"/>
  <c r="AD119" i="15"/>
  <c r="AE118" i="15"/>
  <c r="AD118" i="15"/>
  <c r="Z118" i="15"/>
  <c r="F116" i="15"/>
  <c r="AD115" i="15"/>
  <c r="AE114" i="15"/>
  <c r="Z114" i="15"/>
  <c r="AD114" i="15"/>
  <c r="AD111" i="15"/>
  <c r="AE110" i="15"/>
  <c r="AD110" i="15"/>
  <c r="Z110" i="15"/>
  <c r="AE106" i="15"/>
  <c r="AD106" i="15"/>
  <c r="Z106" i="15"/>
  <c r="AE102" i="15"/>
  <c r="Z102" i="15"/>
  <c r="AD102" i="15"/>
  <c r="AE98" i="15"/>
  <c r="Z98" i="15"/>
  <c r="AD98" i="15"/>
  <c r="AE94" i="15"/>
  <c r="Z94" i="15"/>
  <c r="AD94" i="15"/>
  <c r="Z91" i="15"/>
  <c r="AE90" i="15"/>
  <c r="AD90" i="15"/>
  <c r="Z90" i="15"/>
  <c r="Z87" i="15"/>
  <c r="AE86" i="15"/>
  <c r="Z86" i="15"/>
  <c r="AD86" i="15"/>
  <c r="Z83" i="15"/>
  <c r="AE82" i="15"/>
  <c r="Z82" i="15"/>
  <c r="AD82" i="15"/>
  <c r="AD79" i="15"/>
  <c r="AE78" i="15"/>
  <c r="Z78" i="15"/>
  <c r="AD78" i="15"/>
  <c r="AD74" i="15"/>
  <c r="AD70" i="15"/>
  <c r="AE70" i="15"/>
  <c r="Z70" i="15"/>
  <c r="AD66" i="15"/>
  <c r="AE66" i="15"/>
  <c r="Z66" i="15"/>
  <c r="AD62" i="15"/>
  <c r="AE62" i="15"/>
  <c r="Z62" i="15"/>
  <c r="AD58" i="15"/>
  <c r="Z58" i="15"/>
  <c r="AE58" i="15"/>
  <c r="AD54" i="15"/>
  <c r="AE54" i="15"/>
  <c r="Z54" i="15"/>
  <c r="Z50" i="15"/>
  <c r="AE50" i="15"/>
  <c r="AD50" i="15"/>
  <c r="Z46" i="15"/>
  <c r="AD46" i="15"/>
  <c r="AE46" i="15"/>
  <c r="Z42" i="15"/>
  <c r="AE42" i="15"/>
  <c r="AD42" i="15"/>
  <c r="Z38" i="15"/>
  <c r="AD38" i="15"/>
  <c r="AE38" i="15"/>
  <c r="Z34" i="15"/>
  <c r="AE34" i="15"/>
  <c r="AD34" i="15"/>
  <c r="AD30" i="15"/>
  <c r="Z30" i="15"/>
  <c r="AE30" i="15"/>
  <c r="AD26" i="15"/>
  <c r="AE26" i="15"/>
  <c r="Z26" i="15"/>
  <c r="AD22" i="15"/>
  <c r="Z22" i="15"/>
  <c r="AE22" i="15"/>
  <c r="Z18" i="15"/>
  <c r="AE18" i="15"/>
  <c r="AD18" i="15"/>
  <c r="AD14" i="15"/>
  <c r="AE14" i="15"/>
  <c r="Z14" i="15"/>
  <c r="Z1039" i="15" l="1"/>
  <c r="AE1039" i="15"/>
  <c r="AD725" i="15"/>
  <c r="Z74" i="15"/>
  <c r="Z130" i="15"/>
  <c r="Z661" i="15"/>
  <c r="AD130" i="15"/>
  <c r="AD529" i="15"/>
  <c r="Z853" i="15"/>
  <c r="AD597" i="15"/>
  <c r="Z809" i="15"/>
  <c r="AM151" i="15"/>
  <c r="Q151" i="15"/>
  <c r="Q262" i="15"/>
  <c r="AM262" i="15"/>
  <c r="Q326" i="15"/>
  <c r="AM326" i="15"/>
  <c r="Q280" i="15"/>
  <c r="AM280" i="15"/>
  <c r="AM340" i="15"/>
  <c r="Q340" i="15"/>
  <c r="Q384" i="15"/>
  <c r="AM384" i="15"/>
  <c r="AM448" i="15"/>
  <c r="Q448" i="15"/>
  <c r="Q544" i="15"/>
  <c r="AM544" i="15"/>
  <c r="Q582" i="15"/>
  <c r="AM582" i="15"/>
  <c r="AM646" i="15"/>
  <c r="Q646" i="15"/>
  <c r="Q742" i="15"/>
  <c r="AM742" i="15"/>
  <c r="AM366" i="15"/>
  <c r="Q366" i="15"/>
  <c r="Q446" i="15"/>
  <c r="AM446" i="15"/>
  <c r="Q510" i="15"/>
  <c r="AM510" i="15"/>
  <c r="Q600" i="15"/>
  <c r="AM600" i="15"/>
  <c r="Q664" i="15"/>
  <c r="AM664" i="15"/>
  <c r="AM728" i="15"/>
  <c r="Q728" i="15"/>
  <c r="Q792" i="15"/>
  <c r="AM792" i="15"/>
  <c r="AM84" i="15"/>
  <c r="Q84" i="15"/>
  <c r="Q223" i="15"/>
  <c r="AM223" i="15"/>
  <c r="Q99" i="15"/>
  <c r="AM99" i="15"/>
  <c r="Q12" i="15"/>
  <c r="AM12" i="15"/>
  <c r="Q95" i="15"/>
  <c r="AM95" i="15"/>
  <c r="AM174" i="15"/>
  <c r="Q174" i="15"/>
  <c r="AM18" i="15"/>
  <c r="Q18" i="15"/>
  <c r="Q687" i="15"/>
  <c r="AM687" i="15"/>
  <c r="AM843" i="15"/>
  <c r="Q843" i="15"/>
  <c r="AM976" i="15"/>
  <c r="Q976" i="15"/>
  <c r="AM659" i="15"/>
  <c r="Q659" i="15"/>
  <c r="Q898" i="15"/>
  <c r="AM898" i="15"/>
  <c r="Q287" i="15"/>
  <c r="AM287" i="15"/>
  <c r="AM373" i="15"/>
  <c r="Q373" i="15"/>
  <c r="AM421" i="15"/>
  <c r="Q421" i="15"/>
  <c r="Q485" i="15"/>
  <c r="AM485" i="15"/>
  <c r="Q663" i="15"/>
  <c r="AM663" i="15"/>
  <c r="Q852" i="15"/>
  <c r="AM852" i="15"/>
  <c r="Q605" i="15"/>
  <c r="AM605" i="15"/>
  <c r="Q1008" i="15"/>
  <c r="AM1008" i="15"/>
  <c r="Q934" i="15"/>
  <c r="AM934" i="15"/>
  <c r="AM1052" i="15"/>
  <c r="Q1052" i="15"/>
  <c r="AM922" i="15"/>
  <c r="Q922" i="15"/>
  <c r="AM1030" i="15"/>
  <c r="Q1030" i="15"/>
  <c r="Q114" i="15"/>
  <c r="AM114" i="15"/>
  <c r="Q107" i="15"/>
  <c r="AM107" i="15"/>
  <c r="Q293" i="15"/>
  <c r="AM293" i="15"/>
  <c r="AM349" i="15"/>
  <c r="Q349" i="15"/>
  <c r="Q403" i="15"/>
  <c r="AM403" i="15"/>
  <c r="AM451" i="15"/>
  <c r="Q451" i="15"/>
  <c r="Q78" i="15"/>
  <c r="AM78" i="15"/>
  <c r="AM561" i="15"/>
  <c r="Q561" i="15"/>
  <c r="Q828" i="15"/>
  <c r="AM828" i="15"/>
  <c r="Q975" i="15"/>
  <c r="AM975" i="15"/>
  <c r="AM553" i="15"/>
  <c r="Q553" i="15"/>
  <c r="AM907" i="15"/>
  <c r="Q907" i="15"/>
  <c r="Q1065" i="15"/>
  <c r="AM1065" i="15"/>
  <c r="Q863" i="15"/>
  <c r="AM863" i="15"/>
  <c r="AM1007" i="15"/>
  <c r="Q1007" i="15"/>
  <c r="Q785" i="15"/>
  <c r="AM785" i="15"/>
  <c r="AM75" i="15"/>
  <c r="Q75" i="15"/>
  <c r="Q116" i="15"/>
  <c r="AM116" i="15"/>
  <c r="AM809" i="15"/>
  <c r="Q809" i="15"/>
  <c r="AF1071" i="15"/>
  <c r="AN1071" i="15" s="1"/>
  <c r="AE100" i="15"/>
  <c r="AE116" i="15"/>
  <c r="Z861" i="15"/>
  <c r="AE183" i="15"/>
  <c r="AD619" i="15"/>
  <c r="AD840" i="15"/>
  <c r="AD973" i="15"/>
  <c r="Z1013" i="15"/>
  <c r="AE1013" i="15"/>
  <c r="AM165" i="15"/>
  <c r="Q165" i="15"/>
  <c r="AM230" i="15"/>
  <c r="Q230" i="15"/>
  <c r="AM294" i="15"/>
  <c r="Q294" i="15"/>
  <c r="Q232" i="15"/>
  <c r="AM232" i="15"/>
  <c r="Q296" i="15"/>
  <c r="AM296" i="15"/>
  <c r="Q348" i="15"/>
  <c r="AM348" i="15"/>
  <c r="AM400" i="15"/>
  <c r="Q400" i="15"/>
  <c r="Q480" i="15"/>
  <c r="AM480" i="15"/>
  <c r="AM528" i="15"/>
  <c r="Q528" i="15"/>
  <c r="AM566" i="15"/>
  <c r="Q566" i="15"/>
  <c r="AM630" i="15"/>
  <c r="Q630" i="15"/>
  <c r="AM694" i="15"/>
  <c r="Q694" i="15"/>
  <c r="Q758" i="15"/>
  <c r="AM758" i="15"/>
  <c r="AM382" i="15"/>
  <c r="Q382" i="15"/>
  <c r="Q430" i="15"/>
  <c r="AM430" i="15"/>
  <c r="Q494" i="15"/>
  <c r="AM494" i="15"/>
  <c r="Q584" i="15"/>
  <c r="AM584" i="15"/>
  <c r="Q648" i="15"/>
  <c r="AM648" i="15"/>
  <c r="AM712" i="15"/>
  <c r="Q712" i="15"/>
  <c r="AM776" i="15"/>
  <c r="Q776" i="15"/>
  <c r="AM61" i="15"/>
  <c r="Q61" i="15"/>
  <c r="AM145" i="15"/>
  <c r="Q145" i="15"/>
  <c r="Q122" i="15"/>
  <c r="AM122" i="15"/>
  <c r="AM214" i="15"/>
  <c r="Q214" i="15"/>
  <c r="Q76" i="15"/>
  <c r="AM76" i="15"/>
  <c r="AM158" i="15"/>
  <c r="Q158" i="15"/>
  <c r="Q231" i="15"/>
  <c r="AM231" i="15"/>
  <c r="Q559" i="15"/>
  <c r="AM559" i="15"/>
  <c r="AM811" i="15"/>
  <c r="Q811" i="15"/>
  <c r="AM112" i="15"/>
  <c r="Q112" i="15"/>
  <c r="Q723" i="15"/>
  <c r="AM723" i="15"/>
  <c r="AM866" i="15"/>
  <c r="Q866" i="15"/>
  <c r="Q303" i="15"/>
  <c r="AM303" i="15"/>
  <c r="Q405" i="15"/>
  <c r="AM405" i="15"/>
  <c r="Q469" i="15"/>
  <c r="AM469" i="15"/>
  <c r="Q599" i="15"/>
  <c r="AM599" i="15"/>
  <c r="AM823" i="15"/>
  <c r="Q823" i="15"/>
  <c r="Q916" i="15"/>
  <c r="AM916" i="15"/>
  <c r="Q980" i="15"/>
  <c r="AM980" i="15"/>
  <c r="Q935" i="15"/>
  <c r="AM935" i="15"/>
  <c r="Q685" i="15"/>
  <c r="AM685" i="15"/>
  <c r="Q987" i="15"/>
  <c r="AM987" i="15"/>
  <c r="Q697" i="15"/>
  <c r="AM697" i="15"/>
  <c r="AM959" i="15"/>
  <c r="Q959" i="15"/>
  <c r="AM72" i="15"/>
  <c r="Q72" i="15"/>
  <c r="Q210" i="15"/>
  <c r="AM210" i="15"/>
  <c r="Q245" i="15"/>
  <c r="AM245" i="15"/>
  <c r="AM309" i="15"/>
  <c r="Q309" i="15"/>
  <c r="AM357" i="15"/>
  <c r="Q357" i="15"/>
  <c r="AM419" i="15"/>
  <c r="Q419" i="15"/>
  <c r="AM483" i="15"/>
  <c r="Q483" i="15"/>
  <c r="Q205" i="15"/>
  <c r="AM205" i="15"/>
  <c r="Q745" i="15"/>
  <c r="AM745" i="15"/>
  <c r="Q899" i="15"/>
  <c r="AM899" i="15"/>
  <c r="AM1056" i="15"/>
  <c r="Q1056" i="15"/>
  <c r="Q653" i="15"/>
  <c r="AM653" i="15"/>
  <c r="AM854" i="15"/>
  <c r="Q854" i="15"/>
  <c r="Q1033" i="15"/>
  <c r="AM1033" i="15"/>
  <c r="Q585" i="15"/>
  <c r="AM585" i="15"/>
  <c r="AM926" i="15"/>
  <c r="Q926" i="15"/>
  <c r="Q1041" i="15"/>
  <c r="AM1041" i="15"/>
  <c r="AM683" i="15"/>
  <c r="Q683" i="15"/>
  <c r="Q997" i="15"/>
  <c r="AM997" i="15"/>
  <c r="AM665" i="15"/>
  <c r="Q665" i="15"/>
  <c r="AM902" i="15"/>
  <c r="Q902" i="15"/>
  <c r="AM822" i="15"/>
  <c r="Q822" i="15"/>
  <c r="Q901" i="15"/>
  <c r="AM901" i="15"/>
  <c r="AM810" i="15"/>
  <c r="Q810" i="15"/>
  <c r="AM169" i="15"/>
  <c r="Q169" i="15"/>
  <c r="AM155" i="15"/>
  <c r="Q155" i="15"/>
  <c r="Q171" i="15"/>
  <c r="AM171" i="15"/>
  <c r="Q234" i="15"/>
  <c r="AM234" i="15"/>
  <c r="Q250" i="15"/>
  <c r="AM250" i="15"/>
  <c r="AM266" i="15"/>
  <c r="Q266" i="15"/>
  <c r="AM282" i="15"/>
  <c r="Q282" i="15"/>
  <c r="AM298" i="15"/>
  <c r="Q298" i="15"/>
  <c r="AM314" i="15"/>
  <c r="Q314" i="15"/>
  <c r="AM330" i="15"/>
  <c r="Q330" i="15"/>
  <c r="Q236" i="15"/>
  <c r="AM236" i="15"/>
  <c r="AM252" i="15"/>
  <c r="Q252" i="15"/>
  <c r="Q268" i="15"/>
  <c r="AM268" i="15"/>
  <c r="Q284" i="15"/>
  <c r="AM284" i="15"/>
  <c r="Q300" i="15"/>
  <c r="AM300" i="15"/>
  <c r="AM316" i="15"/>
  <c r="Q316" i="15"/>
  <c r="Q332" i="15"/>
  <c r="AM332" i="15"/>
  <c r="AM342" i="15"/>
  <c r="Q342" i="15"/>
  <c r="AM350" i="15"/>
  <c r="Q350" i="15"/>
  <c r="AM358" i="15"/>
  <c r="Q358" i="15"/>
  <c r="Q372" i="15"/>
  <c r="AM372" i="15"/>
  <c r="AM388" i="15"/>
  <c r="Q388" i="15"/>
  <c r="AM404" i="15"/>
  <c r="Q404" i="15"/>
  <c r="Q420" i="15"/>
  <c r="AM420" i="15"/>
  <c r="Q436" i="15"/>
  <c r="AM436" i="15"/>
  <c r="Q452" i="15"/>
  <c r="AM452" i="15"/>
  <c r="Q468" i="15"/>
  <c r="AM468" i="15"/>
  <c r="AM484" i="15"/>
  <c r="Q484" i="15"/>
  <c r="AM500" i="15"/>
  <c r="Q500" i="15"/>
  <c r="AM516" i="15"/>
  <c r="Q516" i="15"/>
  <c r="AM532" i="15"/>
  <c r="Q532" i="15"/>
  <c r="Q548" i="15"/>
  <c r="AM548" i="15"/>
  <c r="Q514" i="15"/>
  <c r="AM514" i="15"/>
  <c r="AM546" i="15"/>
  <c r="Q546" i="15"/>
  <c r="Q570" i="15"/>
  <c r="AM570" i="15"/>
  <c r="Q586" i="15"/>
  <c r="AM586" i="15"/>
  <c r="AM602" i="15"/>
  <c r="Q602" i="15"/>
  <c r="AM618" i="15"/>
  <c r="Q618" i="15"/>
  <c r="AM634" i="15"/>
  <c r="Q634" i="15"/>
  <c r="AM650" i="15"/>
  <c r="Q650" i="15"/>
  <c r="AM666" i="15"/>
  <c r="Q666" i="15"/>
  <c r="AM682" i="15"/>
  <c r="Q682" i="15"/>
  <c r="Q698" i="15"/>
  <c r="AM698" i="15"/>
  <c r="Q714" i="15"/>
  <c r="AM714" i="15"/>
  <c r="Q730" i="15"/>
  <c r="AM730" i="15"/>
  <c r="Q746" i="15"/>
  <c r="AM746" i="15"/>
  <c r="Q762" i="15"/>
  <c r="AM762" i="15"/>
  <c r="Q778" i="15"/>
  <c r="AM778" i="15"/>
  <c r="AM794" i="15"/>
  <c r="Q794" i="15"/>
  <c r="AM370" i="15"/>
  <c r="Q370" i="15"/>
  <c r="Q386" i="15"/>
  <c r="AM386" i="15"/>
  <c r="Q402" i="15"/>
  <c r="AM402" i="15"/>
  <c r="Q418" i="15"/>
  <c r="AM418" i="15"/>
  <c r="Q434" i="15"/>
  <c r="AM434" i="15"/>
  <c r="Q450" i="15"/>
  <c r="AM450" i="15"/>
  <c r="Q466" i="15"/>
  <c r="AM466" i="15"/>
  <c r="AM482" i="15"/>
  <c r="Q482" i="15"/>
  <c r="Q498" i="15"/>
  <c r="AM498" i="15"/>
  <c r="Q518" i="15"/>
  <c r="AM518" i="15"/>
  <c r="AM550" i="15"/>
  <c r="Q550" i="15"/>
  <c r="AM572" i="15"/>
  <c r="Q572" i="15"/>
  <c r="AM588" i="15"/>
  <c r="Q588" i="15"/>
  <c r="Q604" i="15"/>
  <c r="AM604" i="15"/>
  <c r="Q620" i="15"/>
  <c r="AM620" i="15"/>
  <c r="Q636" i="15"/>
  <c r="AM636" i="15"/>
  <c r="Q652" i="15"/>
  <c r="AM652" i="15"/>
  <c r="Q668" i="15"/>
  <c r="AM668" i="15"/>
  <c r="Q684" i="15"/>
  <c r="AM684" i="15"/>
  <c r="AM700" i="15"/>
  <c r="Q700" i="15"/>
  <c r="AM716" i="15"/>
  <c r="Q716" i="15"/>
  <c r="AM732" i="15"/>
  <c r="Q732" i="15"/>
  <c r="AM748" i="15"/>
  <c r="Q748" i="15"/>
  <c r="AM764" i="15"/>
  <c r="Q764" i="15"/>
  <c r="Q780" i="15"/>
  <c r="AM780" i="15"/>
  <c r="Q796" i="15"/>
  <c r="AM796" i="15"/>
  <c r="Q23" i="15"/>
  <c r="AM23" i="15"/>
  <c r="AM45" i="15"/>
  <c r="Q45" i="15"/>
  <c r="AM68" i="15"/>
  <c r="Q68" i="15"/>
  <c r="Q87" i="15"/>
  <c r="AM87" i="15"/>
  <c r="AM110" i="15"/>
  <c r="Q110" i="15"/>
  <c r="AM129" i="15"/>
  <c r="Q129" i="15"/>
  <c r="AM188" i="15"/>
  <c r="Q188" i="15"/>
  <c r="Q212" i="15"/>
  <c r="AM212" i="15"/>
  <c r="Q16" i="15"/>
  <c r="AM16" i="15"/>
  <c r="AM35" i="15"/>
  <c r="Q35" i="15"/>
  <c r="AM57" i="15"/>
  <c r="Q57" i="15"/>
  <c r="Q80" i="15"/>
  <c r="AM80" i="15"/>
  <c r="Q106" i="15"/>
  <c r="AM106" i="15"/>
  <c r="AM125" i="15"/>
  <c r="Q125" i="15"/>
  <c r="AM147" i="15"/>
  <c r="Q147" i="15"/>
  <c r="Q201" i="15"/>
  <c r="AM201" i="15"/>
  <c r="Q217" i="15"/>
  <c r="AM217" i="15"/>
  <c r="AM15" i="15"/>
  <c r="Q15" i="15"/>
  <c r="Q37" i="15"/>
  <c r="AM37" i="15"/>
  <c r="AM60" i="15"/>
  <c r="Q60" i="15"/>
  <c r="AM79" i="15"/>
  <c r="Q79" i="15"/>
  <c r="Q102" i="15"/>
  <c r="AM102" i="15"/>
  <c r="Q121" i="15"/>
  <c r="AM121" i="15"/>
  <c r="Q143" i="15"/>
  <c r="AM143" i="15"/>
  <c r="AM162" i="15"/>
  <c r="Q162" i="15"/>
  <c r="Q178" i="15"/>
  <c r="AM178" i="15"/>
  <c r="AM203" i="15"/>
  <c r="Q203" i="15"/>
  <c r="AM219" i="15"/>
  <c r="Q219" i="15"/>
  <c r="AM235" i="15"/>
  <c r="Q235" i="15"/>
  <c r="Q251" i="15"/>
  <c r="AM251" i="15"/>
  <c r="Q82" i="15"/>
  <c r="AM82" i="15"/>
  <c r="Q519" i="15"/>
  <c r="AM519" i="15"/>
  <c r="Q575" i="15"/>
  <c r="AM575" i="15"/>
  <c r="AM639" i="15"/>
  <c r="Q639" i="15"/>
  <c r="AM703" i="15"/>
  <c r="Q703" i="15"/>
  <c r="Q767" i="15"/>
  <c r="AM767" i="15"/>
  <c r="Q819" i="15"/>
  <c r="AM819" i="15"/>
  <c r="Q856" i="15"/>
  <c r="AM856" i="15"/>
  <c r="Q888" i="15"/>
  <c r="AM888" i="15"/>
  <c r="Q920" i="15"/>
  <c r="AM920" i="15"/>
  <c r="AM952" i="15"/>
  <c r="Q952" i="15"/>
  <c r="Q66" i="15"/>
  <c r="AM66" i="15"/>
  <c r="Q181" i="15"/>
  <c r="AM181" i="15"/>
  <c r="Q547" i="15"/>
  <c r="AM547" i="15"/>
  <c r="AM611" i="15"/>
  <c r="Q611" i="15"/>
  <c r="Q675" i="15"/>
  <c r="AM675" i="15"/>
  <c r="Q739" i="15"/>
  <c r="AM739" i="15"/>
  <c r="AM805" i="15"/>
  <c r="Q805" i="15"/>
  <c r="AM837" i="15"/>
  <c r="Q837" i="15"/>
  <c r="AM874" i="15"/>
  <c r="Q874" i="15"/>
  <c r="AM906" i="15"/>
  <c r="Q906" i="15"/>
  <c r="AM189" i="15"/>
  <c r="Q189" i="15"/>
  <c r="Q275" i="15"/>
  <c r="AM275" i="15"/>
  <c r="Q291" i="15"/>
  <c r="AM291" i="15"/>
  <c r="Q307" i="15"/>
  <c r="AM307" i="15"/>
  <c r="Q323" i="15"/>
  <c r="AM323" i="15"/>
  <c r="Q361" i="15"/>
  <c r="AM361" i="15"/>
  <c r="AM377" i="15"/>
  <c r="Q377" i="15"/>
  <c r="Q393" i="15"/>
  <c r="AM393" i="15"/>
  <c r="Q409" i="15"/>
  <c r="AM409" i="15"/>
  <c r="Q425" i="15"/>
  <c r="AM425" i="15"/>
  <c r="Q441" i="15"/>
  <c r="AM441" i="15"/>
  <c r="Q457" i="15"/>
  <c r="AM457" i="15"/>
  <c r="Q473" i="15"/>
  <c r="AM473" i="15"/>
  <c r="AM489" i="15"/>
  <c r="Q489" i="15"/>
  <c r="AM505" i="15"/>
  <c r="Q505" i="15"/>
  <c r="Q551" i="15"/>
  <c r="AM551" i="15"/>
  <c r="Q615" i="15"/>
  <c r="AM615" i="15"/>
  <c r="AM679" i="15"/>
  <c r="Q679" i="15"/>
  <c r="AM743" i="15"/>
  <c r="Q743" i="15"/>
  <c r="AM802" i="15"/>
  <c r="Q802" i="15"/>
  <c r="AM831" i="15"/>
  <c r="Q831" i="15"/>
  <c r="Q860" i="15"/>
  <c r="AM860" i="15"/>
  <c r="Q892" i="15"/>
  <c r="AM892" i="15"/>
  <c r="Q924" i="15"/>
  <c r="AM924" i="15"/>
  <c r="AM956" i="15"/>
  <c r="Q956" i="15"/>
  <c r="AM988" i="15"/>
  <c r="Q988" i="15"/>
  <c r="Q669" i="15"/>
  <c r="AM669" i="15"/>
  <c r="Q733" i="15"/>
  <c r="AM733" i="15"/>
  <c r="Q836" i="15"/>
  <c r="AM836" i="15"/>
  <c r="AM951" i="15"/>
  <c r="Q951" i="15"/>
  <c r="AM1016" i="15"/>
  <c r="Q1016" i="15"/>
  <c r="Q1042" i="15"/>
  <c r="AM1042" i="15"/>
  <c r="Q737" i="15"/>
  <c r="AM737" i="15"/>
  <c r="Q865" i="15"/>
  <c r="AM865" i="15"/>
  <c r="Q950" i="15"/>
  <c r="AM950" i="15"/>
  <c r="AM982" i="15"/>
  <c r="Q982" i="15"/>
  <c r="AM994" i="15"/>
  <c r="Q994" i="15"/>
  <c r="AM1026" i="15"/>
  <c r="Q1026" i="15"/>
  <c r="AM1060" i="15"/>
  <c r="Q1060" i="15"/>
  <c r="Q237" i="15"/>
  <c r="AM237" i="15"/>
  <c r="Q701" i="15"/>
  <c r="AM701" i="15"/>
  <c r="Q873" i="15"/>
  <c r="AM873" i="15"/>
  <c r="AM923" i="15"/>
  <c r="Q923" i="15"/>
  <c r="AM943" i="15"/>
  <c r="Q943" i="15"/>
  <c r="Q970" i="15"/>
  <c r="AM970" i="15"/>
  <c r="AM1012" i="15"/>
  <c r="Q1012" i="15"/>
  <c r="Q1038" i="15"/>
  <c r="AM1038" i="15"/>
  <c r="Q1070" i="15"/>
  <c r="AM1070" i="15"/>
  <c r="Q17" i="15"/>
  <c r="AM17" i="15"/>
  <c r="AM81" i="15"/>
  <c r="Q81" i="15"/>
  <c r="AM123" i="15"/>
  <c r="Q123" i="15"/>
  <c r="Q160" i="15"/>
  <c r="AM160" i="15"/>
  <c r="AM176" i="15"/>
  <c r="Q176" i="15"/>
  <c r="Q221" i="15"/>
  <c r="AM221" i="15"/>
  <c r="AM65" i="15"/>
  <c r="Q65" i="15"/>
  <c r="Q128" i="15"/>
  <c r="AM128" i="15"/>
  <c r="Q229" i="15"/>
  <c r="AM229" i="15"/>
  <c r="Q249" i="15"/>
  <c r="AM249" i="15"/>
  <c r="AM265" i="15"/>
  <c r="Q265" i="15"/>
  <c r="AM281" i="15"/>
  <c r="Q281" i="15"/>
  <c r="Q297" i="15"/>
  <c r="AM297" i="15"/>
  <c r="AM313" i="15"/>
  <c r="Q313" i="15"/>
  <c r="Q329" i="15"/>
  <c r="AM329" i="15"/>
  <c r="AM341" i="15"/>
  <c r="Q341" i="15"/>
  <c r="Q351" i="15"/>
  <c r="AM351" i="15"/>
  <c r="Q359" i="15"/>
  <c r="AM359" i="15"/>
  <c r="Q375" i="15"/>
  <c r="AM375" i="15"/>
  <c r="Q391" i="15"/>
  <c r="AM391" i="15"/>
  <c r="Q407" i="15"/>
  <c r="AM407" i="15"/>
  <c r="AM423" i="15"/>
  <c r="Q423" i="15"/>
  <c r="AM439" i="15"/>
  <c r="Q439" i="15"/>
  <c r="AM455" i="15"/>
  <c r="Q455" i="15"/>
  <c r="AM471" i="15"/>
  <c r="Q471" i="15"/>
  <c r="Q487" i="15"/>
  <c r="AM487" i="15"/>
  <c r="Q40" i="15"/>
  <c r="AM40" i="15"/>
  <c r="Q91" i="15"/>
  <c r="AM91" i="15"/>
  <c r="Q186" i="15"/>
  <c r="AM186" i="15"/>
  <c r="AM226" i="15"/>
  <c r="Q226" i="15"/>
  <c r="AM185" i="15"/>
  <c r="Q185" i="15"/>
  <c r="Q571" i="15"/>
  <c r="AM571" i="15"/>
  <c r="Q657" i="15"/>
  <c r="AM657" i="15"/>
  <c r="Q777" i="15"/>
  <c r="AM777" i="15"/>
  <c r="AM806" i="15"/>
  <c r="Q806" i="15"/>
  <c r="AM830" i="15"/>
  <c r="Q830" i="15"/>
  <c r="Q867" i="15"/>
  <c r="AM867" i="15"/>
  <c r="AM910" i="15"/>
  <c r="Q910" i="15"/>
  <c r="Q949" i="15"/>
  <c r="AM949" i="15"/>
  <c r="AM979" i="15"/>
  <c r="Q979" i="15"/>
  <c r="AM1023" i="15"/>
  <c r="Q1023" i="15"/>
  <c r="Q1057" i="15"/>
  <c r="AM1057" i="15"/>
  <c r="Q569" i="15"/>
  <c r="AM569" i="15"/>
  <c r="Q609" i="15"/>
  <c r="AM609" i="15"/>
  <c r="Q705" i="15"/>
  <c r="AM705" i="15"/>
  <c r="Q757" i="15"/>
  <c r="AM757" i="15"/>
  <c r="AM825" i="15"/>
  <c r="Q825" i="15"/>
  <c r="Q855" i="15"/>
  <c r="AM855" i="15"/>
  <c r="AM918" i="15"/>
  <c r="Q918" i="15"/>
  <c r="Q993" i="15"/>
  <c r="AM993" i="15"/>
  <c r="Q1009" i="15"/>
  <c r="AM1009" i="15"/>
  <c r="Q1043" i="15"/>
  <c r="AM1043" i="15"/>
  <c r="AM1072" i="15"/>
  <c r="Q1072" i="15"/>
  <c r="Q499" i="15"/>
  <c r="AM499" i="15"/>
  <c r="AM513" i="15"/>
  <c r="Q513" i="15"/>
  <c r="AM603" i="15"/>
  <c r="Q603" i="15"/>
  <c r="Q731" i="15"/>
  <c r="AM731" i="15"/>
  <c r="AM834" i="15"/>
  <c r="Q834" i="15"/>
  <c r="Q883" i="15"/>
  <c r="AM883" i="15"/>
  <c r="Q933" i="15"/>
  <c r="AM933" i="15"/>
  <c r="Q965" i="15"/>
  <c r="AM965" i="15"/>
  <c r="Q998" i="15"/>
  <c r="AM998" i="15"/>
  <c r="Q1017" i="15"/>
  <c r="AM1017" i="15"/>
  <c r="AM1051" i="15"/>
  <c r="Q1051" i="15"/>
  <c r="Q1025" i="15"/>
  <c r="AM1025" i="15"/>
  <c r="AM117" i="15"/>
  <c r="Q117" i="15"/>
  <c r="AM689" i="15"/>
  <c r="Q689" i="15"/>
  <c r="AM841" i="15"/>
  <c r="Q841" i="15"/>
  <c r="Q881" i="15"/>
  <c r="AM881" i="15"/>
  <c r="Q913" i="15"/>
  <c r="AM913" i="15"/>
  <c r="Q1005" i="15"/>
  <c r="AM1005" i="15"/>
  <c r="Q1059" i="15"/>
  <c r="AM1059" i="15"/>
  <c r="AM58" i="15"/>
  <c r="Q58" i="15"/>
  <c r="Q144" i="15"/>
  <c r="AM144" i="15"/>
  <c r="AM677" i="15"/>
  <c r="Q677" i="15"/>
  <c r="AM870" i="15"/>
  <c r="Q870" i="15"/>
  <c r="Q909" i="15"/>
  <c r="AM909" i="15"/>
  <c r="Q1049" i="15"/>
  <c r="AM1049" i="15"/>
  <c r="AM194" i="15"/>
  <c r="Q194" i="15"/>
  <c r="AM581" i="15"/>
  <c r="Q581" i="15"/>
  <c r="Q824" i="15"/>
  <c r="AM824" i="15"/>
  <c r="Q930" i="15"/>
  <c r="AM930" i="15"/>
  <c r="Q989" i="15"/>
  <c r="AM989" i="15"/>
  <c r="AD891" i="15"/>
  <c r="Z891" i="15"/>
  <c r="Q100" i="15"/>
  <c r="AM100" i="15"/>
  <c r="Z193" i="15"/>
  <c r="Z597" i="15"/>
  <c r="AD810" i="15"/>
  <c r="AM891" i="15"/>
  <c r="Q891" i="15"/>
  <c r="Q961" i="15"/>
  <c r="AM961" i="15"/>
  <c r="AD853" i="15"/>
  <c r="AE869" i="15"/>
  <c r="Z116" i="15"/>
  <c r="AM193" i="15"/>
  <c r="Q193" i="15"/>
  <c r="Q816" i="15"/>
  <c r="AM816" i="15"/>
  <c r="AD861" i="15"/>
  <c r="AE929" i="15"/>
  <c r="AD183" i="15"/>
  <c r="Z183" i="15"/>
  <c r="AE619" i="15"/>
  <c r="AM645" i="15"/>
  <c r="Q645" i="15"/>
  <c r="Q725" i="15"/>
  <c r="AM725" i="15"/>
  <c r="AD816" i="15"/>
  <c r="Z973" i="15"/>
  <c r="AM1031" i="15"/>
  <c r="Q1031" i="15"/>
  <c r="Q167" i="15"/>
  <c r="AM167" i="15"/>
  <c r="AM278" i="15"/>
  <c r="Q278" i="15"/>
  <c r="AM264" i="15"/>
  <c r="Q264" i="15"/>
  <c r="AM328" i="15"/>
  <c r="Q328" i="15"/>
  <c r="Q368" i="15"/>
  <c r="AM368" i="15"/>
  <c r="Q432" i="15"/>
  <c r="AM432" i="15"/>
  <c r="AM496" i="15"/>
  <c r="Q496" i="15"/>
  <c r="Q560" i="15"/>
  <c r="AM560" i="15"/>
  <c r="Q598" i="15"/>
  <c r="AM598" i="15"/>
  <c r="AM662" i="15"/>
  <c r="Q662" i="15"/>
  <c r="Q726" i="15"/>
  <c r="AM726" i="15"/>
  <c r="AM790" i="15"/>
  <c r="Q790" i="15"/>
  <c r="Q414" i="15"/>
  <c r="AM414" i="15"/>
  <c r="Q478" i="15"/>
  <c r="AM478" i="15"/>
  <c r="AM542" i="15"/>
  <c r="Q542" i="15"/>
  <c r="Q616" i="15"/>
  <c r="AM616" i="15"/>
  <c r="Q680" i="15"/>
  <c r="AM680" i="15"/>
  <c r="AM744" i="15"/>
  <c r="Q744" i="15"/>
  <c r="Q39" i="15"/>
  <c r="AM39" i="15"/>
  <c r="AM126" i="15"/>
  <c r="Q126" i="15"/>
  <c r="AM32" i="15"/>
  <c r="Q32" i="15"/>
  <c r="AM73" i="15"/>
  <c r="Q73" i="15"/>
  <c r="AM141" i="15"/>
  <c r="Q141" i="15"/>
  <c r="AM31" i="15"/>
  <c r="Q31" i="15"/>
  <c r="Q118" i="15"/>
  <c r="AM118" i="15"/>
  <c r="Q200" i="15"/>
  <c r="AM200" i="15"/>
  <c r="Q247" i="15"/>
  <c r="AM247" i="15"/>
  <c r="AM623" i="15"/>
  <c r="Q623" i="15"/>
  <c r="Q880" i="15"/>
  <c r="AM880" i="15"/>
  <c r="Q944" i="15"/>
  <c r="AM944" i="15"/>
  <c r="AM595" i="15"/>
  <c r="Q595" i="15"/>
  <c r="AM787" i="15"/>
  <c r="Q787" i="15"/>
  <c r="AM54" i="15"/>
  <c r="Q54" i="15"/>
  <c r="AM319" i="15"/>
  <c r="Q319" i="15"/>
  <c r="AM389" i="15"/>
  <c r="Q389" i="15"/>
  <c r="Q453" i="15"/>
  <c r="AM453" i="15"/>
  <c r="Q501" i="15"/>
  <c r="AM501" i="15"/>
  <c r="AM727" i="15"/>
  <c r="Q727" i="15"/>
  <c r="Q884" i="15"/>
  <c r="AM884" i="15"/>
  <c r="Q729" i="15"/>
  <c r="AM729" i="15"/>
  <c r="Q1034" i="15"/>
  <c r="AM1034" i="15"/>
  <c r="AM971" i="15"/>
  <c r="Q971" i="15"/>
  <c r="Q939" i="15"/>
  <c r="AM939" i="15"/>
  <c r="Q1062" i="15"/>
  <c r="AM1062" i="15"/>
  <c r="AM156" i="15"/>
  <c r="Q156" i="15"/>
  <c r="Q56" i="15"/>
  <c r="AM56" i="15"/>
  <c r="AM261" i="15"/>
  <c r="Q261" i="15"/>
  <c r="Q325" i="15"/>
  <c r="AM325" i="15"/>
  <c r="Q387" i="15"/>
  <c r="AM387" i="15"/>
  <c r="AM467" i="15"/>
  <c r="Q467" i="15"/>
  <c r="Q140" i="15"/>
  <c r="AM140" i="15"/>
  <c r="AM635" i="15"/>
  <c r="Q635" i="15"/>
  <c r="Q850" i="15"/>
  <c r="AM850" i="15"/>
  <c r="AM1022" i="15"/>
  <c r="Q1022" i="15"/>
  <c r="Q593" i="15"/>
  <c r="AM593" i="15"/>
  <c r="AM814" i="15"/>
  <c r="Q814" i="15"/>
  <c r="Q1003" i="15"/>
  <c r="AM1003" i="15"/>
  <c r="Q495" i="15"/>
  <c r="AM495" i="15"/>
  <c r="AM667" i="15"/>
  <c r="Q667" i="15"/>
  <c r="AM963" i="15"/>
  <c r="Q963" i="15"/>
  <c r="Q911" i="15"/>
  <c r="AM911" i="15"/>
  <c r="AM139" i="15"/>
  <c r="Q139" i="15"/>
  <c r="Q789" i="15"/>
  <c r="AM789" i="15"/>
  <c r="Q549" i="15"/>
  <c r="AM549" i="15"/>
  <c r="Q977" i="15"/>
  <c r="AM977" i="15"/>
  <c r="AM183" i="15"/>
  <c r="Q183" i="15"/>
  <c r="Q62" i="15"/>
  <c r="AM62" i="15"/>
  <c r="AM157" i="15"/>
  <c r="Q157" i="15"/>
  <c r="AM173" i="15"/>
  <c r="Q173" i="15"/>
  <c r="AM159" i="15"/>
  <c r="Q159" i="15"/>
  <c r="AM175" i="15"/>
  <c r="Q175" i="15"/>
  <c r="Q238" i="15"/>
  <c r="AM238" i="15"/>
  <c r="AM254" i="15"/>
  <c r="Q254" i="15"/>
  <c r="Q270" i="15"/>
  <c r="AM270" i="15"/>
  <c r="AM286" i="15"/>
  <c r="Q286" i="15"/>
  <c r="Q302" i="15"/>
  <c r="AM302" i="15"/>
  <c r="Q318" i="15"/>
  <c r="AM318" i="15"/>
  <c r="AM334" i="15"/>
  <c r="Q334" i="15"/>
  <c r="Q240" i="15"/>
  <c r="AM240" i="15"/>
  <c r="Q256" i="15"/>
  <c r="AM256" i="15"/>
  <c r="AM272" i="15"/>
  <c r="Q272" i="15"/>
  <c r="Q288" i="15"/>
  <c r="AM288" i="15"/>
  <c r="AM304" i="15"/>
  <c r="Q304" i="15"/>
  <c r="AM320" i="15"/>
  <c r="Q320" i="15"/>
  <c r="Q336" i="15"/>
  <c r="AM336" i="15"/>
  <c r="Q344" i="15"/>
  <c r="AM344" i="15"/>
  <c r="Q352" i="15"/>
  <c r="AM352" i="15"/>
  <c r="AM360" i="15"/>
  <c r="Q360" i="15"/>
  <c r="Q376" i="15"/>
  <c r="AM376" i="15"/>
  <c r="Q392" i="15"/>
  <c r="AM392" i="15"/>
  <c r="AM408" i="15"/>
  <c r="Q408" i="15"/>
  <c r="Q424" i="15"/>
  <c r="AM424" i="15"/>
  <c r="Q440" i="15"/>
  <c r="AM440" i="15"/>
  <c r="AM456" i="15"/>
  <c r="Q456" i="15"/>
  <c r="AM472" i="15"/>
  <c r="Q472" i="15"/>
  <c r="AM488" i="15"/>
  <c r="Q488" i="15"/>
  <c r="AM504" i="15"/>
  <c r="Q504" i="15"/>
  <c r="AM520" i="15"/>
  <c r="Q520" i="15"/>
  <c r="AM536" i="15"/>
  <c r="Q536" i="15"/>
  <c r="Q552" i="15"/>
  <c r="AM552" i="15"/>
  <c r="Q522" i="15"/>
  <c r="AM522" i="15"/>
  <c r="AM554" i="15"/>
  <c r="Q554" i="15"/>
  <c r="Q574" i="15"/>
  <c r="AM574" i="15"/>
  <c r="Q590" i="15"/>
  <c r="AM590" i="15"/>
  <c r="AM606" i="15"/>
  <c r="Q606" i="15"/>
  <c r="AM622" i="15"/>
  <c r="Q622" i="15"/>
  <c r="Q638" i="15"/>
  <c r="AM638" i="15"/>
  <c r="AM654" i="15"/>
  <c r="Q654" i="15"/>
  <c r="Q670" i="15"/>
  <c r="AM670" i="15"/>
  <c r="AM686" i="15"/>
  <c r="Q686" i="15"/>
  <c r="Q702" i="15"/>
  <c r="AM702" i="15"/>
  <c r="Q718" i="15"/>
  <c r="AM718" i="15"/>
  <c r="Q734" i="15"/>
  <c r="AM734" i="15"/>
  <c r="AM750" i="15"/>
  <c r="Q750" i="15"/>
  <c r="AM766" i="15"/>
  <c r="Q766" i="15"/>
  <c r="Q782" i="15"/>
  <c r="AM782" i="15"/>
  <c r="AM798" i="15"/>
  <c r="Q798" i="15"/>
  <c r="AM374" i="15"/>
  <c r="Q374" i="15"/>
  <c r="AM390" i="15"/>
  <c r="Q390" i="15"/>
  <c r="Q406" i="15"/>
  <c r="AM406" i="15"/>
  <c r="Q422" i="15"/>
  <c r="AM422" i="15"/>
  <c r="Q438" i="15"/>
  <c r="AM438" i="15"/>
  <c r="Q454" i="15"/>
  <c r="AM454" i="15"/>
  <c r="Q470" i="15"/>
  <c r="AM470" i="15"/>
  <c r="Q486" i="15"/>
  <c r="AM486" i="15"/>
  <c r="Q502" i="15"/>
  <c r="AM502" i="15"/>
  <c r="Q526" i="15"/>
  <c r="AM526" i="15"/>
  <c r="AM558" i="15"/>
  <c r="Q558" i="15"/>
  <c r="AM576" i="15"/>
  <c r="Q576" i="15"/>
  <c r="Q592" i="15"/>
  <c r="AM592" i="15"/>
  <c r="Q608" i="15"/>
  <c r="AM608" i="15"/>
  <c r="Q624" i="15"/>
  <c r="AM624" i="15"/>
  <c r="Q640" i="15"/>
  <c r="AM640" i="15"/>
  <c r="Q656" i="15"/>
  <c r="AM656" i="15"/>
  <c r="Q672" i="15"/>
  <c r="AM672" i="15"/>
  <c r="Q688" i="15"/>
  <c r="AM688" i="15"/>
  <c r="AM704" i="15"/>
  <c r="Q704" i="15"/>
  <c r="AM720" i="15"/>
  <c r="Q720" i="15"/>
  <c r="AM736" i="15"/>
  <c r="Q736" i="15"/>
  <c r="Q752" i="15"/>
  <c r="AM752" i="15"/>
  <c r="Q768" i="15"/>
  <c r="AM768" i="15"/>
  <c r="Q784" i="15"/>
  <c r="AM784" i="15"/>
  <c r="Q800" i="15"/>
  <c r="AM800" i="15"/>
  <c r="AM29" i="15"/>
  <c r="Q29" i="15"/>
  <c r="AM52" i="15"/>
  <c r="Q52" i="15"/>
  <c r="Q71" i="15"/>
  <c r="AM71" i="15"/>
  <c r="AM93" i="15"/>
  <c r="Q93" i="15"/>
  <c r="AM113" i="15"/>
  <c r="Q113" i="15"/>
  <c r="AM135" i="15"/>
  <c r="Q135" i="15"/>
  <c r="Q196" i="15"/>
  <c r="AM196" i="15"/>
  <c r="AM215" i="15"/>
  <c r="Q215" i="15"/>
  <c r="AM19" i="15"/>
  <c r="Q19" i="15"/>
  <c r="AM41" i="15"/>
  <c r="Q41" i="15"/>
  <c r="AM64" i="15"/>
  <c r="Q64" i="15"/>
  <c r="Q83" i="15"/>
  <c r="AM83" i="15"/>
  <c r="AM109" i="15"/>
  <c r="Q109" i="15"/>
  <c r="AM131" i="15"/>
  <c r="Q131" i="15"/>
  <c r="Q182" i="15"/>
  <c r="AM182" i="15"/>
  <c r="AM206" i="15"/>
  <c r="Q206" i="15"/>
  <c r="AM222" i="15"/>
  <c r="Q222" i="15"/>
  <c r="Q21" i="15"/>
  <c r="AM21" i="15"/>
  <c r="AM44" i="15"/>
  <c r="Q44" i="15"/>
  <c r="Q63" i="15"/>
  <c r="AM63" i="15"/>
  <c r="AM85" i="15"/>
  <c r="Q85" i="15"/>
  <c r="AM105" i="15"/>
  <c r="Q105" i="15"/>
  <c r="Q127" i="15"/>
  <c r="AM127" i="15"/>
  <c r="AM150" i="15"/>
  <c r="Q150" i="15"/>
  <c r="Q166" i="15"/>
  <c r="AM166" i="15"/>
  <c r="Q184" i="15"/>
  <c r="AM184" i="15"/>
  <c r="AM208" i="15"/>
  <c r="Q208" i="15"/>
  <c r="Q224" i="15"/>
  <c r="AM224" i="15"/>
  <c r="AM239" i="15"/>
  <c r="Q239" i="15"/>
  <c r="Q255" i="15"/>
  <c r="AM255" i="15"/>
  <c r="AM124" i="15"/>
  <c r="Q124" i="15"/>
  <c r="Q525" i="15"/>
  <c r="AM525" i="15"/>
  <c r="Q591" i="15"/>
  <c r="AM591" i="15"/>
  <c r="AM655" i="15"/>
  <c r="Q655" i="15"/>
  <c r="AM719" i="15"/>
  <c r="Q719" i="15"/>
  <c r="AM783" i="15"/>
  <c r="Q783" i="15"/>
  <c r="AM827" i="15"/>
  <c r="Q827" i="15"/>
  <c r="Q864" i="15"/>
  <c r="AM864" i="15"/>
  <c r="AM896" i="15"/>
  <c r="Q896" i="15"/>
  <c r="AM928" i="15"/>
  <c r="Q928" i="15"/>
  <c r="Q960" i="15"/>
  <c r="AM960" i="15"/>
  <c r="Q70" i="15"/>
  <c r="AM70" i="15"/>
  <c r="Q523" i="15"/>
  <c r="AM523" i="15"/>
  <c r="Q563" i="15"/>
  <c r="AM563" i="15"/>
  <c r="AM627" i="15"/>
  <c r="Q627" i="15"/>
  <c r="AM691" i="15"/>
  <c r="Q691" i="15"/>
  <c r="Q755" i="15"/>
  <c r="AM755" i="15"/>
  <c r="AM813" i="15"/>
  <c r="Q813" i="15"/>
  <c r="AM845" i="15"/>
  <c r="Q845" i="15"/>
  <c r="AM882" i="15"/>
  <c r="Q882" i="15"/>
  <c r="Q914" i="15"/>
  <c r="AM914" i="15"/>
  <c r="Q263" i="15"/>
  <c r="AM263" i="15"/>
  <c r="Q279" i="15"/>
  <c r="AM279" i="15"/>
  <c r="Q295" i="15"/>
  <c r="AM295" i="15"/>
  <c r="Q311" i="15"/>
  <c r="AM311" i="15"/>
  <c r="AM327" i="15"/>
  <c r="Q327" i="15"/>
  <c r="Q365" i="15"/>
  <c r="AM365" i="15"/>
  <c r="AM381" i="15"/>
  <c r="Q381" i="15"/>
  <c r="Q397" i="15"/>
  <c r="AM397" i="15"/>
  <c r="AM413" i="15"/>
  <c r="Q413" i="15"/>
  <c r="AM429" i="15"/>
  <c r="Q429" i="15"/>
  <c r="Q445" i="15"/>
  <c r="AM445" i="15"/>
  <c r="Q461" i="15"/>
  <c r="AM461" i="15"/>
  <c r="Q477" i="15"/>
  <c r="AM477" i="15"/>
  <c r="Q493" i="15"/>
  <c r="AM493" i="15"/>
  <c r="Q509" i="15"/>
  <c r="AM509" i="15"/>
  <c r="Q567" i="15"/>
  <c r="AM567" i="15"/>
  <c r="Q631" i="15"/>
  <c r="AM631" i="15"/>
  <c r="AM695" i="15"/>
  <c r="Q695" i="15"/>
  <c r="Q759" i="15"/>
  <c r="AM759" i="15"/>
  <c r="AM807" i="15"/>
  <c r="Q807" i="15"/>
  <c r="AM839" i="15"/>
  <c r="Q839" i="15"/>
  <c r="Q868" i="15"/>
  <c r="AM868" i="15"/>
  <c r="Q900" i="15"/>
  <c r="AM900" i="15"/>
  <c r="AM932" i="15"/>
  <c r="Q932" i="15"/>
  <c r="AM964" i="15"/>
  <c r="Q964" i="15"/>
  <c r="Q541" i="15"/>
  <c r="AM541" i="15"/>
  <c r="Q673" i="15"/>
  <c r="AM673" i="15"/>
  <c r="Q793" i="15"/>
  <c r="AM793" i="15"/>
  <c r="AM857" i="15"/>
  <c r="Q857" i="15"/>
  <c r="Q992" i="15"/>
  <c r="AM992" i="15"/>
  <c r="AM1024" i="15"/>
  <c r="Q1024" i="15"/>
  <c r="AM1050" i="15"/>
  <c r="Q1050" i="15"/>
  <c r="Q557" i="15"/>
  <c r="AM557" i="15"/>
  <c r="Q749" i="15"/>
  <c r="AM749" i="15"/>
  <c r="Q895" i="15"/>
  <c r="AM895" i="15"/>
  <c r="AM966" i="15"/>
  <c r="Q966" i="15"/>
  <c r="AM983" i="15"/>
  <c r="Q983" i="15"/>
  <c r="Q1002" i="15"/>
  <c r="AM1002" i="15"/>
  <c r="AM1036" i="15"/>
  <c r="Q1036" i="15"/>
  <c r="AM1068" i="15"/>
  <c r="Q1068" i="15"/>
  <c r="Q573" i="15"/>
  <c r="AM573" i="15"/>
  <c r="AM761" i="15"/>
  <c r="Q761" i="15"/>
  <c r="Q903" i="15"/>
  <c r="AM903" i="15"/>
  <c r="AM927" i="15"/>
  <c r="Q927" i="15"/>
  <c r="Q954" i="15"/>
  <c r="AM954" i="15"/>
  <c r="Q986" i="15"/>
  <c r="AM986" i="15"/>
  <c r="AM1020" i="15"/>
  <c r="Q1020" i="15"/>
  <c r="Q1046" i="15"/>
  <c r="AM1046" i="15"/>
  <c r="AM22" i="15"/>
  <c r="Q22" i="15"/>
  <c r="AM86" i="15"/>
  <c r="Q86" i="15"/>
  <c r="Q149" i="15"/>
  <c r="AM149" i="15"/>
  <c r="Q164" i="15"/>
  <c r="AM164" i="15"/>
  <c r="AM180" i="15"/>
  <c r="Q180" i="15"/>
  <c r="Q517" i="15"/>
  <c r="AM517" i="15"/>
  <c r="AM94" i="15"/>
  <c r="Q94" i="15"/>
  <c r="AM136" i="15"/>
  <c r="Q136" i="15"/>
  <c r="Q233" i="15"/>
  <c r="AM233" i="15"/>
  <c r="AM253" i="15"/>
  <c r="Q253" i="15"/>
  <c r="AM269" i="15"/>
  <c r="Q269" i="15"/>
  <c r="Q285" i="15"/>
  <c r="AM285" i="15"/>
  <c r="AM301" i="15"/>
  <c r="Q301" i="15"/>
  <c r="Q317" i="15"/>
  <c r="AM317" i="15"/>
  <c r="Q333" i="15"/>
  <c r="AM333" i="15"/>
  <c r="Q345" i="15"/>
  <c r="AM345" i="15"/>
  <c r="Q353" i="15"/>
  <c r="AM353" i="15"/>
  <c r="AM363" i="15"/>
  <c r="Q363" i="15"/>
  <c r="Q379" i="15"/>
  <c r="AM379" i="15"/>
  <c r="Q395" i="15"/>
  <c r="AM395" i="15"/>
  <c r="Q411" i="15"/>
  <c r="AM411" i="15"/>
  <c r="AM427" i="15"/>
  <c r="Q427" i="15"/>
  <c r="AM443" i="15"/>
  <c r="Q443" i="15"/>
  <c r="AM459" i="15"/>
  <c r="Q459" i="15"/>
  <c r="Q475" i="15"/>
  <c r="AM475" i="15"/>
  <c r="Q491" i="15"/>
  <c r="AM491" i="15"/>
  <c r="Q46" i="15"/>
  <c r="AM46" i="15"/>
  <c r="AM120" i="15"/>
  <c r="Q120" i="15"/>
  <c r="Q187" i="15"/>
  <c r="AM187" i="15"/>
  <c r="Q34" i="15"/>
  <c r="AM34" i="15"/>
  <c r="AM537" i="15"/>
  <c r="Q537" i="15"/>
  <c r="Q577" i="15"/>
  <c r="AM577" i="15"/>
  <c r="Q681" i="15"/>
  <c r="AM681" i="15"/>
  <c r="AM779" i="15"/>
  <c r="Q779" i="15"/>
  <c r="Q817" i="15"/>
  <c r="AM817" i="15"/>
  <c r="AM838" i="15"/>
  <c r="Q838" i="15"/>
  <c r="AM878" i="15"/>
  <c r="Q878" i="15"/>
  <c r="Q919" i="15"/>
  <c r="AM919" i="15"/>
  <c r="Q953" i="15"/>
  <c r="AM953" i="15"/>
  <c r="Q981" i="15"/>
  <c r="AM981" i="15"/>
  <c r="AM1035" i="15"/>
  <c r="Q1035" i="15"/>
  <c r="AM1067" i="15"/>
  <c r="Q1067" i="15"/>
  <c r="Q747" i="15"/>
  <c r="AM747" i="15"/>
  <c r="AM587" i="15"/>
  <c r="Q587" i="15"/>
  <c r="AM633" i="15"/>
  <c r="Q633" i="15"/>
  <c r="Q713" i="15"/>
  <c r="AM713" i="15"/>
  <c r="AM795" i="15"/>
  <c r="Q795" i="15"/>
  <c r="AM826" i="15"/>
  <c r="Q826" i="15"/>
  <c r="Q875" i="15"/>
  <c r="AM875" i="15"/>
  <c r="AM946" i="15"/>
  <c r="Q946" i="15"/>
  <c r="AM995" i="15"/>
  <c r="Q995" i="15"/>
  <c r="AM1011" i="15"/>
  <c r="Q1011" i="15"/>
  <c r="Q1045" i="15"/>
  <c r="AM1045" i="15"/>
  <c r="Q503" i="15"/>
  <c r="AM503" i="15"/>
  <c r="AM521" i="15"/>
  <c r="Q521" i="15"/>
  <c r="Q625" i="15"/>
  <c r="AM625" i="15"/>
  <c r="Q753" i="15"/>
  <c r="AM753" i="15"/>
  <c r="AM851" i="15"/>
  <c r="Q851" i="15"/>
  <c r="AM894" i="15"/>
  <c r="Q894" i="15"/>
  <c r="Q937" i="15"/>
  <c r="AM937" i="15"/>
  <c r="Q969" i="15"/>
  <c r="AM969" i="15"/>
  <c r="AM999" i="15"/>
  <c r="Q999" i="15"/>
  <c r="AM1019" i="15"/>
  <c r="Q1019" i="15"/>
  <c r="Q1053" i="15"/>
  <c r="AM1053" i="15"/>
  <c r="AM1027" i="15"/>
  <c r="Q1027" i="15"/>
  <c r="AM601" i="15"/>
  <c r="Q601" i="15"/>
  <c r="Q693" i="15"/>
  <c r="AM693" i="15"/>
  <c r="AM842" i="15"/>
  <c r="Q842" i="15"/>
  <c r="Q885" i="15"/>
  <c r="AM885" i="15"/>
  <c r="Q917" i="15"/>
  <c r="AM917" i="15"/>
  <c r="AM1014" i="15"/>
  <c r="Q1014" i="15"/>
  <c r="Q1061" i="15"/>
  <c r="AM1061" i="15"/>
  <c r="Q88" i="15"/>
  <c r="AM88" i="15"/>
  <c r="Q148" i="15"/>
  <c r="AM148" i="15"/>
  <c r="Q763" i="15"/>
  <c r="AM763" i="15"/>
  <c r="Q871" i="15"/>
  <c r="AM871" i="15"/>
  <c r="Q945" i="15"/>
  <c r="AM945" i="15"/>
  <c r="AM1055" i="15"/>
  <c r="Q1055" i="15"/>
  <c r="AM202" i="15"/>
  <c r="Q202" i="15"/>
  <c r="Q641" i="15"/>
  <c r="AM641" i="15"/>
  <c r="Q832" i="15"/>
  <c r="AM832" i="15"/>
  <c r="AM931" i="15"/>
  <c r="Q931" i="15"/>
  <c r="Q26" i="15"/>
  <c r="AM26" i="15"/>
  <c r="AM529" i="15"/>
  <c r="Q529" i="15"/>
  <c r="AE193" i="15"/>
  <c r="AE529" i="15"/>
  <c r="AM619" i="15"/>
  <c r="Q619" i="15"/>
  <c r="Q808" i="15"/>
  <c r="AM808" i="15"/>
  <c r="Z869" i="15"/>
  <c r="AE96" i="15"/>
  <c r="AD96" i="15"/>
  <c r="AE962" i="15"/>
  <c r="AD962" i="15"/>
  <c r="AE11" i="15"/>
  <c r="AD11" i="15"/>
  <c r="Z619" i="15"/>
  <c r="Z816" i="15"/>
  <c r="AE816" i="15"/>
  <c r="AE840" i="15"/>
  <c r="AE973" i="15"/>
  <c r="AD1013" i="15"/>
  <c r="AM1047" i="15"/>
  <c r="Q1047" i="15"/>
  <c r="AF1070" i="15"/>
  <c r="AN1070" i="15" s="1"/>
  <c r="AM246" i="15"/>
  <c r="Q246" i="15"/>
  <c r="Q310" i="15"/>
  <c r="AM310" i="15"/>
  <c r="Q248" i="15"/>
  <c r="AM248" i="15"/>
  <c r="AM312" i="15"/>
  <c r="Q312" i="15"/>
  <c r="Q356" i="15"/>
  <c r="AM356" i="15"/>
  <c r="Q416" i="15"/>
  <c r="AM416" i="15"/>
  <c r="AM464" i="15"/>
  <c r="Q464" i="15"/>
  <c r="AM512" i="15"/>
  <c r="Q512" i="15"/>
  <c r="Q538" i="15"/>
  <c r="AM538" i="15"/>
  <c r="AM614" i="15"/>
  <c r="Q614" i="15"/>
  <c r="AM678" i="15"/>
  <c r="Q678" i="15"/>
  <c r="Q710" i="15"/>
  <c r="AM710" i="15"/>
  <c r="AM774" i="15"/>
  <c r="Q774" i="15"/>
  <c r="Q398" i="15"/>
  <c r="AM398" i="15"/>
  <c r="Q462" i="15"/>
  <c r="AM462" i="15"/>
  <c r="Q568" i="15"/>
  <c r="AM568" i="15"/>
  <c r="Q632" i="15"/>
  <c r="AM632" i="15"/>
  <c r="AM696" i="15"/>
  <c r="Q696" i="15"/>
  <c r="AM760" i="15"/>
  <c r="Q760" i="15"/>
  <c r="AM20" i="15"/>
  <c r="Q20" i="15"/>
  <c r="AM103" i="15"/>
  <c r="Q103" i="15"/>
  <c r="AM207" i="15"/>
  <c r="Q207" i="15"/>
  <c r="Q51" i="15"/>
  <c r="AM51" i="15"/>
  <c r="Q198" i="15"/>
  <c r="AM198" i="15"/>
  <c r="Q53" i="15"/>
  <c r="AM53" i="15"/>
  <c r="AM137" i="15"/>
  <c r="Q137" i="15"/>
  <c r="Q216" i="15"/>
  <c r="AM216" i="15"/>
  <c r="Q515" i="15"/>
  <c r="AM515" i="15"/>
  <c r="Q751" i="15"/>
  <c r="AM751" i="15"/>
  <c r="AM912" i="15"/>
  <c r="Q912" i="15"/>
  <c r="Q533" i="15"/>
  <c r="AM533" i="15"/>
  <c r="Q829" i="15"/>
  <c r="AM829" i="15"/>
  <c r="Q271" i="15"/>
  <c r="AM271" i="15"/>
  <c r="Q335" i="15"/>
  <c r="AM335" i="15"/>
  <c r="AM437" i="15"/>
  <c r="Q437" i="15"/>
  <c r="Q535" i="15"/>
  <c r="AM535" i="15"/>
  <c r="AM791" i="15"/>
  <c r="Q791" i="15"/>
  <c r="AM948" i="15"/>
  <c r="Q948" i="15"/>
  <c r="Q804" i="15"/>
  <c r="AM804" i="15"/>
  <c r="AM1066" i="15"/>
  <c r="Q1066" i="15"/>
  <c r="Q844" i="15"/>
  <c r="AM844" i="15"/>
  <c r="AM1018" i="15"/>
  <c r="Q1018" i="15"/>
  <c r="Q820" i="15"/>
  <c r="AM820" i="15"/>
  <c r="AM1004" i="15"/>
  <c r="Q1004" i="15"/>
  <c r="Q343" i="15"/>
  <c r="AM343" i="15"/>
  <c r="AM172" i="15"/>
  <c r="Q172" i="15"/>
  <c r="Q218" i="15"/>
  <c r="AM218" i="15"/>
  <c r="Q277" i="15"/>
  <c r="AM277" i="15"/>
  <c r="Q339" i="15"/>
  <c r="AM339" i="15"/>
  <c r="Q371" i="15"/>
  <c r="AM371" i="15"/>
  <c r="AM435" i="15"/>
  <c r="Q435" i="15"/>
  <c r="Q27" i="15"/>
  <c r="AM27" i="15"/>
  <c r="AM42" i="15"/>
  <c r="Q42" i="15"/>
  <c r="Q801" i="15"/>
  <c r="AM801" i="15"/>
  <c r="Q942" i="15"/>
  <c r="AM942" i="15"/>
  <c r="Q717" i="15"/>
  <c r="AM717" i="15"/>
  <c r="Q978" i="15"/>
  <c r="AM978" i="15"/>
  <c r="Q511" i="15"/>
  <c r="AM511" i="15"/>
  <c r="Q833" i="15"/>
  <c r="AM833" i="15"/>
  <c r="AM991" i="15"/>
  <c r="Q991" i="15"/>
  <c r="AM33" i="15"/>
  <c r="Q33" i="15"/>
  <c r="Q879" i="15"/>
  <c r="AM879" i="15"/>
  <c r="Q1021" i="15"/>
  <c r="AM1021" i="15"/>
  <c r="Q1048" i="15"/>
  <c r="AM1048" i="15"/>
  <c r="Q96" i="15"/>
  <c r="AM96" i="15"/>
  <c r="AM153" i="15"/>
  <c r="Q153" i="15"/>
  <c r="AM161" i="15"/>
  <c r="Q161" i="15"/>
  <c r="AM177" i="15"/>
  <c r="Q177" i="15"/>
  <c r="Q163" i="15"/>
  <c r="AM163" i="15"/>
  <c r="AM179" i="15"/>
  <c r="Q179" i="15"/>
  <c r="AM242" i="15"/>
  <c r="Q242" i="15"/>
  <c r="AM258" i="15"/>
  <c r="Q258" i="15"/>
  <c r="AM274" i="15"/>
  <c r="Q274" i="15"/>
  <c r="AM290" i="15"/>
  <c r="Q290" i="15"/>
  <c r="AM306" i="15"/>
  <c r="Q306" i="15"/>
  <c r="Q322" i="15"/>
  <c r="AM322" i="15"/>
  <c r="Q228" i="15"/>
  <c r="AM228" i="15"/>
  <c r="Q244" i="15"/>
  <c r="AM244" i="15"/>
  <c r="Q260" i="15"/>
  <c r="AM260" i="15"/>
  <c r="Q276" i="15"/>
  <c r="AM276" i="15"/>
  <c r="Q292" i="15"/>
  <c r="AM292" i="15"/>
  <c r="Q308" i="15"/>
  <c r="AM308" i="15"/>
  <c r="AM324" i="15"/>
  <c r="Q324" i="15"/>
  <c r="Q338" i="15"/>
  <c r="AM338" i="15"/>
  <c r="AM346" i="15"/>
  <c r="Q346" i="15"/>
  <c r="AM354" i="15"/>
  <c r="Q354" i="15"/>
  <c r="Q364" i="15"/>
  <c r="AM364" i="15"/>
  <c r="Q380" i="15"/>
  <c r="AM380" i="15"/>
  <c r="AM396" i="15"/>
  <c r="Q396" i="15"/>
  <c r="AM412" i="15"/>
  <c r="Q412" i="15"/>
  <c r="Q428" i="15"/>
  <c r="AM428" i="15"/>
  <c r="Q444" i="15"/>
  <c r="AM444" i="15"/>
  <c r="AM460" i="15"/>
  <c r="Q460" i="15"/>
  <c r="AM476" i="15"/>
  <c r="Q476" i="15"/>
  <c r="AM492" i="15"/>
  <c r="Q492" i="15"/>
  <c r="AM508" i="15"/>
  <c r="Q508" i="15"/>
  <c r="AM524" i="15"/>
  <c r="Q524" i="15"/>
  <c r="AM540" i="15"/>
  <c r="Q540" i="15"/>
  <c r="Q556" i="15"/>
  <c r="AM556" i="15"/>
  <c r="Q530" i="15"/>
  <c r="AM530" i="15"/>
  <c r="AM562" i="15"/>
  <c r="Q562" i="15"/>
  <c r="Q578" i="15"/>
  <c r="AM578" i="15"/>
  <c r="Q594" i="15"/>
  <c r="AM594" i="15"/>
  <c r="Q610" i="15"/>
  <c r="AM610" i="15"/>
  <c r="Q626" i="15"/>
  <c r="AM626" i="15"/>
  <c r="AM642" i="15"/>
  <c r="Q642" i="15"/>
  <c r="Q658" i="15"/>
  <c r="AM658" i="15"/>
  <c r="AM674" i="15"/>
  <c r="Q674" i="15"/>
  <c r="AM690" i="15"/>
  <c r="Q690" i="15"/>
  <c r="Q706" i="15"/>
  <c r="AM706" i="15"/>
  <c r="Q722" i="15"/>
  <c r="AM722" i="15"/>
  <c r="Q738" i="15"/>
  <c r="AM738" i="15"/>
  <c r="Q754" i="15"/>
  <c r="AM754" i="15"/>
  <c r="Q770" i="15"/>
  <c r="AM770" i="15"/>
  <c r="AM786" i="15"/>
  <c r="Q786" i="15"/>
  <c r="AM362" i="15"/>
  <c r="Q362" i="15"/>
  <c r="Q378" i="15"/>
  <c r="AM378" i="15"/>
  <c r="Q394" i="15"/>
  <c r="AM394" i="15"/>
  <c r="Q410" i="15"/>
  <c r="AM410" i="15"/>
  <c r="Q426" i="15"/>
  <c r="AM426" i="15"/>
  <c r="Q442" i="15"/>
  <c r="AM442" i="15"/>
  <c r="Q458" i="15"/>
  <c r="AM458" i="15"/>
  <c r="Q474" i="15"/>
  <c r="AM474" i="15"/>
  <c r="Q490" i="15"/>
  <c r="AM490" i="15"/>
  <c r="Q506" i="15"/>
  <c r="AM506" i="15"/>
  <c r="Q534" i="15"/>
  <c r="AM534" i="15"/>
  <c r="Q564" i="15"/>
  <c r="AM564" i="15"/>
  <c r="AM580" i="15"/>
  <c r="Q580" i="15"/>
  <c r="AM596" i="15"/>
  <c r="Q596" i="15"/>
  <c r="Q612" i="15"/>
  <c r="AM612" i="15"/>
  <c r="Q628" i="15"/>
  <c r="AM628" i="15"/>
  <c r="Q644" i="15"/>
  <c r="AM644" i="15"/>
  <c r="Q660" i="15"/>
  <c r="AM660" i="15"/>
  <c r="Q676" i="15"/>
  <c r="AM676" i="15"/>
  <c r="Q692" i="15"/>
  <c r="AM692" i="15"/>
  <c r="AM708" i="15"/>
  <c r="Q708" i="15"/>
  <c r="AM724" i="15"/>
  <c r="Q724" i="15"/>
  <c r="AM740" i="15"/>
  <c r="Q740" i="15"/>
  <c r="AM756" i="15"/>
  <c r="Q756" i="15"/>
  <c r="AM772" i="15"/>
  <c r="Q772" i="15"/>
  <c r="Q788" i="15"/>
  <c r="AM788" i="15"/>
  <c r="Q13" i="15"/>
  <c r="AM13" i="15"/>
  <c r="Q36" i="15"/>
  <c r="AM36" i="15"/>
  <c r="Q55" i="15"/>
  <c r="AM55" i="15"/>
  <c r="AM77" i="15"/>
  <c r="Q77" i="15"/>
  <c r="Q97" i="15"/>
  <c r="AM97" i="15"/>
  <c r="Q119" i="15"/>
  <c r="AM119" i="15"/>
  <c r="AM142" i="15"/>
  <c r="Q142" i="15"/>
  <c r="Q204" i="15"/>
  <c r="AM204" i="15"/>
  <c r="Q220" i="15"/>
  <c r="AM220" i="15"/>
  <c r="AM25" i="15"/>
  <c r="Q25" i="15"/>
  <c r="AM48" i="15"/>
  <c r="Q48" i="15"/>
  <c r="Q67" i="15"/>
  <c r="AM67" i="15"/>
  <c r="AM89" i="15"/>
  <c r="Q89" i="15"/>
  <c r="AM115" i="15"/>
  <c r="Q115" i="15"/>
  <c r="AM138" i="15"/>
  <c r="Q138" i="15"/>
  <c r="AM190" i="15"/>
  <c r="Q190" i="15"/>
  <c r="Q209" i="15"/>
  <c r="AM209" i="15"/>
  <c r="AM225" i="15"/>
  <c r="Q225" i="15"/>
  <c r="AM28" i="15"/>
  <c r="Q28" i="15"/>
  <c r="AM47" i="15"/>
  <c r="Q47" i="15"/>
  <c r="AM69" i="15"/>
  <c r="Q69" i="15"/>
  <c r="Q92" i="15"/>
  <c r="AM92" i="15"/>
  <c r="Q111" i="15"/>
  <c r="AM111" i="15"/>
  <c r="AM134" i="15"/>
  <c r="Q134" i="15"/>
  <c r="AM154" i="15"/>
  <c r="Q154" i="15"/>
  <c r="Q170" i="15"/>
  <c r="AM170" i="15"/>
  <c r="AM192" i="15"/>
  <c r="Q192" i="15"/>
  <c r="AM211" i="15"/>
  <c r="Q211" i="15"/>
  <c r="AM227" i="15"/>
  <c r="Q227" i="15"/>
  <c r="AM243" i="15"/>
  <c r="Q243" i="15"/>
  <c r="Q259" i="15"/>
  <c r="AM259" i="15"/>
  <c r="AM199" i="15"/>
  <c r="Q199" i="15"/>
  <c r="Q543" i="15"/>
  <c r="AM543" i="15"/>
  <c r="AM607" i="15"/>
  <c r="Q607" i="15"/>
  <c r="AM671" i="15"/>
  <c r="Q671" i="15"/>
  <c r="AM735" i="15"/>
  <c r="Q735" i="15"/>
  <c r="AM799" i="15"/>
  <c r="Q799" i="15"/>
  <c r="Q835" i="15"/>
  <c r="AM835" i="15"/>
  <c r="Q872" i="15"/>
  <c r="AM872" i="15"/>
  <c r="Q904" i="15"/>
  <c r="AM904" i="15"/>
  <c r="AM936" i="15"/>
  <c r="Q936" i="15"/>
  <c r="AM968" i="15"/>
  <c r="Q968" i="15"/>
  <c r="Q108" i="15"/>
  <c r="AM108" i="15"/>
  <c r="Q527" i="15"/>
  <c r="AM527" i="15"/>
  <c r="AM579" i="15"/>
  <c r="Q579" i="15"/>
  <c r="Q643" i="15"/>
  <c r="AM643" i="15"/>
  <c r="Q707" i="15"/>
  <c r="AM707" i="15"/>
  <c r="Q771" i="15"/>
  <c r="AM771" i="15"/>
  <c r="AM821" i="15"/>
  <c r="Q821" i="15"/>
  <c r="AM858" i="15"/>
  <c r="Q858" i="15"/>
  <c r="AM890" i="15"/>
  <c r="Q890" i="15"/>
  <c r="AM50" i="15"/>
  <c r="Q50" i="15"/>
  <c r="Q267" i="15"/>
  <c r="AM267" i="15"/>
  <c r="Q283" i="15"/>
  <c r="AM283" i="15"/>
  <c r="Q299" i="15"/>
  <c r="AM299" i="15"/>
  <c r="Q315" i="15"/>
  <c r="AM315" i="15"/>
  <c r="Q331" i="15"/>
  <c r="AM331" i="15"/>
  <c r="AM369" i="15"/>
  <c r="Q369" i="15"/>
  <c r="AM385" i="15"/>
  <c r="Q385" i="15"/>
  <c r="Q401" i="15"/>
  <c r="AM401" i="15"/>
  <c r="Q417" i="15"/>
  <c r="AM417" i="15"/>
  <c r="Q433" i="15"/>
  <c r="AM433" i="15"/>
  <c r="Q449" i="15"/>
  <c r="AM449" i="15"/>
  <c r="Q465" i="15"/>
  <c r="AM465" i="15"/>
  <c r="Q481" i="15"/>
  <c r="AM481" i="15"/>
  <c r="AM497" i="15"/>
  <c r="Q497" i="15"/>
  <c r="Q531" i="15"/>
  <c r="AM531" i="15"/>
  <c r="Q583" i="15"/>
  <c r="AM583" i="15"/>
  <c r="AM647" i="15"/>
  <c r="Q647" i="15"/>
  <c r="AM711" i="15"/>
  <c r="Q711" i="15"/>
  <c r="AM775" i="15"/>
  <c r="Q775" i="15"/>
  <c r="AM815" i="15"/>
  <c r="Q815" i="15"/>
  <c r="AM847" i="15"/>
  <c r="Q847" i="15"/>
  <c r="Q876" i="15"/>
  <c r="AM876" i="15"/>
  <c r="Q908" i="15"/>
  <c r="AM908" i="15"/>
  <c r="AM940" i="15"/>
  <c r="Q940" i="15"/>
  <c r="AM972" i="15"/>
  <c r="Q972" i="15"/>
  <c r="AM545" i="15"/>
  <c r="Q545" i="15"/>
  <c r="Q721" i="15"/>
  <c r="AM721" i="15"/>
  <c r="Q797" i="15"/>
  <c r="AM797" i="15"/>
  <c r="Q889" i="15"/>
  <c r="AM889" i="15"/>
  <c r="AM1000" i="15"/>
  <c r="Q1000" i="15"/>
  <c r="Q1029" i="15"/>
  <c r="AM1029" i="15"/>
  <c r="Q1058" i="15"/>
  <c r="AM1058" i="15"/>
  <c r="Q621" i="15"/>
  <c r="AM621" i="15"/>
  <c r="Q812" i="15"/>
  <c r="AM812" i="15"/>
  <c r="Q897" i="15"/>
  <c r="AM897" i="15"/>
  <c r="AM967" i="15"/>
  <c r="Q967" i="15"/>
  <c r="AM984" i="15"/>
  <c r="Q984" i="15"/>
  <c r="AM1010" i="15"/>
  <c r="Q1010" i="15"/>
  <c r="AM1044" i="15"/>
  <c r="Q1044" i="15"/>
  <c r="Q637" i="15"/>
  <c r="AM637" i="15"/>
  <c r="Q765" i="15"/>
  <c r="AM765" i="15"/>
  <c r="Q905" i="15"/>
  <c r="AM905" i="15"/>
  <c r="Q938" i="15"/>
  <c r="AM938" i="15"/>
  <c r="Q955" i="15"/>
  <c r="AM955" i="15"/>
  <c r="AM996" i="15"/>
  <c r="Q996" i="15"/>
  <c r="AM1028" i="15"/>
  <c r="Q1028" i="15"/>
  <c r="Q1054" i="15"/>
  <c r="AM1054" i="15"/>
  <c r="Q197" i="15"/>
  <c r="AM197" i="15"/>
  <c r="AM59" i="15"/>
  <c r="Q59" i="15"/>
  <c r="Q101" i="15"/>
  <c r="AM101" i="15"/>
  <c r="Q152" i="15"/>
  <c r="AM152" i="15"/>
  <c r="AM168" i="15"/>
  <c r="Q168" i="15"/>
  <c r="AM191" i="15"/>
  <c r="Q191" i="15"/>
  <c r="AM43" i="15"/>
  <c r="Q43" i="15"/>
  <c r="Q98" i="15"/>
  <c r="AM98" i="15"/>
  <c r="Q146" i="15"/>
  <c r="AM146" i="15"/>
  <c r="Q241" i="15"/>
  <c r="AM241" i="15"/>
  <c r="Q257" i="15"/>
  <c r="AM257" i="15"/>
  <c r="AM273" i="15"/>
  <c r="Q273" i="15"/>
  <c r="AM289" i="15"/>
  <c r="Q289" i="15"/>
  <c r="AM305" i="15"/>
  <c r="Q305" i="15"/>
  <c r="Q321" i="15"/>
  <c r="AM321" i="15"/>
  <c r="AM337" i="15"/>
  <c r="Q337" i="15"/>
  <c r="Q347" i="15"/>
  <c r="AM347" i="15"/>
  <c r="Q355" i="15"/>
  <c r="AM355" i="15"/>
  <c r="Q367" i="15"/>
  <c r="AM367" i="15"/>
  <c r="Q383" i="15"/>
  <c r="AM383" i="15"/>
  <c r="Q399" i="15"/>
  <c r="AM399" i="15"/>
  <c r="Q415" i="15"/>
  <c r="AM415" i="15"/>
  <c r="AM431" i="15"/>
  <c r="Q431" i="15"/>
  <c r="Q447" i="15"/>
  <c r="AM447" i="15"/>
  <c r="Q463" i="15"/>
  <c r="AM463" i="15"/>
  <c r="AM479" i="15"/>
  <c r="Q479" i="15"/>
  <c r="AM14" i="15"/>
  <c r="Q14" i="15"/>
  <c r="Q49" i="15"/>
  <c r="AM49" i="15"/>
  <c r="Q133" i="15"/>
  <c r="AM133" i="15"/>
  <c r="AM195" i="15"/>
  <c r="Q195" i="15"/>
  <c r="AM38" i="15"/>
  <c r="Q38" i="15"/>
  <c r="Q555" i="15"/>
  <c r="AM555" i="15"/>
  <c r="AM617" i="15"/>
  <c r="Q617" i="15"/>
  <c r="Q699" i="15"/>
  <c r="AM699" i="15"/>
  <c r="Q781" i="15"/>
  <c r="AM781" i="15"/>
  <c r="AM818" i="15"/>
  <c r="Q818" i="15"/>
  <c r="Q849" i="15"/>
  <c r="AM849" i="15"/>
  <c r="Q887" i="15"/>
  <c r="AM887" i="15"/>
  <c r="Q921" i="15"/>
  <c r="AM921" i="15"/>
  <c r="Q974" i="15"/>
  <c r="AM974" i="15"/>
  <c r="Q985" i="15"/>
  <c r="AM985" i="15"/>
  <c r="Q1037" i="15"/>
  <c r="AM1037" i="15"/>
  <c r="Q1069" i="15"/>
  <c r="AM1069" i="15"/>
  <c r="Q132" i="15"/>
  <c r="AM132" i="15"/>
  <c r="AM589" i="15"/>
  <c r="Q589" i="15"/>
  <c r="Q651" i="15"/>
  <c r="AM651" i="15"/>
  <c r="Q715" i="15"/>
  <c r="AM715" i="15"/>
  <c r="Q803" i="15"/>
  <c r="AM803" i="15"/>
  <c r="AM846" i="15"/>
  <c r="Q846" i="15"/>
  <c r="AM886" i="15"/>
  <c r="Q886" i="15"/>
  <c r="AM947" i="15"/>
  <c r="Q947" i="15"/>
  <c r="Q1001" i="15"/>
  <c r="AM1001" i="15"/>
  <c r="AM1032" i="15"/>
  <c r="Q1032" i="15"/>
  <c r="Q1064" i="15"/>
  <c r="AM1064" i="15"/>
  <c r="AM90" i="15"/>
  <c r="Q90" i="15"/>
  <c r="Q507" i="15"/>
  <c r="AM507" i="15"/>
  <c r="Q565" i="15"/>
  <c r="AM565" i="15"/>
  <c r="Q649" i="15"/>
  <c r="AM649" i="15"/>
  <c r="Q769" i="15"/>
  <c r="AM769" i="15"/>
  <c r="AM862" i="15"/>
  <c r="Q862" i="15"/>
  <c r="Q915" i="15"/>
  <c r="AM915" i="15"/>
  <c r="Q958" i="15"/>
  <c r="AM958" i="15"/>
  <c r="Q990" i="15"/>
  <c r="AM990" i="15"/>
  <c r="Q1006" i="15"/>
  <c r="AM1006" i="15"/>
  <c r="AM1040" i="15"/>
  <c r="Q1040" i="15"/>
  <c r="AM1071" i="15"/>
  <c r="Q1071" i="15"/>
  <c r="AM30" i="15"/>
  <c r="Q30" i="15"/>
  <c r="Q613" i="15"/>
  <c r="AM613" i="15"/>
  <c r="Q709" i="15"/>
  <c r="AM709" i="15"/>
  <c r="Q848" i="15"/>
  <c r="AM848" i="15"/>
  <c r="Q893" i="15"/>
  <c r="AM893" i="15"/>
  <c r="Q925" i="15"/>
  <c r="AM925" i="15"/>
  <c r="AM1015" i="15"/>
  <c r="Q1015" i="15"/>
  <c r="AM1063" i="15"/>
  <c r="Q1063" i="15"/>
  <c r="Q104" i="15"/>
  <c r="AM104" i="15"/>
  <c r="Q213" i="15"/>
  <c r="AM213" i="15"/>
  <c r="Q773" i="15"/>
  <c r="AM773" i="15"/>
  <c r="Q877" i="15"/>
  <c r="AM877" i="15"/>
  <c r="Q957" i="15"/>
  <c r="AM957" i="15"/>
  <c r="AM24" i="15"/>
  <c r="Q24" i="15"/>
  <c r="Q539" i="15"/>
  <c r="AM539" i="15"/>
  <c r="Q741" i="15"/>
  <c r="AM741" i="15"/>
  <c r="Q859" i="15"/>
  <c r="AM859" i="15"/>
  <c r="Q941" i="15"/>
  <c r="AM941" i="15"/>
  <c r="AM597" i="15"/>
  <c r="Q597" i="15"/>
  <c r="Q853" i="15"/>
  <c r="AM853" i="15"/>
  <c r="Q861" i="15"/>
  <c r="AM861" i="15"/>
  <c r="Q869" i="15"/>
  <c r="AM869" i="15"/>
  <c r="Q929" i="15"/>
  <c r="AM929" i="15"/>
  <c r="Q74" i="15"/>
  <c r="AM74" i="15"/>
  <c r="Q130" i="15"/>
  <c r="AM130" i="15"/>
  <c r="Z810" i="15"/>
  <c r="AM962" i="15"/>
  <c r="Q962" i="15"/>
  <c r="Q973" i="15"/>
  <c r="AM973" i="15"/>
  <c r="Q1013" i="15"/>
  <c r="AM1013" i="15"/>
  <c r="AM11" i="15"/>
  <c r="Q11" i="15"/>
  <c r="AD100" i="15"/>
  <c r="Z100" i="15"/>
  <c r="AD116" i="15"/>
  <c r="AE809" i="15"/>
  <c r="Q840" i="15"/>
  <c r="AM840" i="15"/>
  <c r="AE861" i="15"/>
  <c r="AD929" i="15"/>
  <c r="Z929" i="15"/>
  <c r="Q629" i="15"/>
  <c r="AM629" i="15"/>
  <c r="Q661" i="15"/>
  <c r="AM661" i="15"/>
  <c r="Q1039" i="15"/>
  <c r="AM1039" i="15"/>
  <c r="AF1072" i="15"/>
  <c r="AN1072" i="15" s="1"/>
  <c r="AO1072" i="15" l="1"/>
  <c r="AP1072" i="15" s="1"/>
  <c r="AO1070" i="15"/>
  <c r="AP1070" i="15" s="1"/>
  <c r="AO1071" i="15"/>
  <c r="AP1071" i="15" s="1"/>
  <c r="AT1" i="15" l="1"/>
  <c r="AV1" i="15"/>
  <c r="B308" i="24"/>
  <c r="I308" i="24"/>
  <c r="L308" i="24"/>
  <c r="B309" i="24"/>
  <c r="I309" i="24"/>
  <c r="L309" i="24"/>
  <c r="B310" i="24"/>
  <c r="I310" i="24"/>
  <c r="L310" i="24"/>
  <c r="B311" i="24"/>
  <c r="I311" i="24"/>
  <c r="B312" i="24"/>
  <c r="I312" i="24"/>
  <c r="L312" i="24"/>
  <c r="B313" i="24"/>
  <c r="L313" i="24"/>
  <c r="B314" i="24"/>
  <c r="L314" i="24"/>
  <c r="B315" i="24"/>
  <c r="C315" i="24"/>
  <c r="D315" i="24"/>
  <c r="E315" i="24"/>
  <c r="F315" i="24"/>
  <c r="G315" i="24"/>
  <c r="H315" i="24"/>
  <c r="I315" i="24"/>
  <c r="J315" i="24"/>
  <c r="K315" i="24"/>
  <c r="L315" i="24"/>
  <c r="M315" i="24"/>
  <c r="B316" i="24"/>
  <c r="C316" i="24"/>
  <c r="D316" i="24"/>
  <c r="E316" i="24"/>
  <c r="F316" i="24"/>
  <c r="G316" i="24"/>
  <c r="H316" i="24"/>
  <c r="I316" i="24"/>
  <c r="J316" i="24"/>
  <c r="K316" i="24"/>
  <c r="L316" i="24"/>
  <c r="M316" i="24"/>
  <c r="B317" i="24"/>
  <c r="C317" i="24"/>
  <c r="D317" i="24"/>
  <c r="E317" i="24"/>
  <c r="F317" i="24"/>
  <c r="G317" i="24"/>
  <c r="H317" i="24"/>
  <c r="I317" i="24"/>
  <c r="J317" i="24"/>
  <c r="K317" i="24"/>
  <c r="L317" i="24"/>
  <c r="M317" i="24"/>
  <c r="B318" i="24"/>
  <c r="C318" i="24"/>
  <c r="D318" i="24"/>
  <c r="E318" i="24"/>
  <c r="F318" i="24"/>
  <c r="G318" i="24"/>
  <c r="H318" i="24"/>
  <c r="I318" i="24"/>
  <c r="J318" i="24"/>
  <c r="K318" i="24"/>
  <c r="L318" i="24"/>
  <c r="M318" i="24"/>
  <c r="B319" i="24"/>
  <c r="C319" i="24"/>
  <c r="D319" i="24"/>
  <c r="E319" i="24"/>
  <c r="F319" i="24"/>
  <c r="G319" i="24"/>
  <c r="H319" i="24"/>
  <c r="I319" i="24"/>
  <c r="J319" i="24"/>
  <c r="K319" i="24"/>
  <c r="L319" i="24"/>
  <c r="M319" i="24"/>
  <c r="B320" i="24"/>
  <c r="C320" i="24"/>
  <c r="D320" i="24"/>
  <c r="E320" i="24"/>
  <c r="F320" i="24"/>
  <c r="G320" i="24"/>
  <c r="H320" i="24"/>
  <c r="I320" i="24"/>
  <c r="J320" i="24"/>
  <c r="K320" i="24"/>
  <c r="L320" i="24"/>
  <c r="M320" i="24"/>
  <c r="B321" i="24"/>
  <c r="C321" i="24"/>
  <c r="D321" i="24"/>
  <c r="E321" i="24"/>
  <c r="F321" i="24"/>
  <c r="G321" i="24"/>
  <c r="H321" i="24"/>
  <c r="I321" i="24"/>
  <c r="J321" i="24"/>
  <c r="K321" i="24"/>
  <c r="L321" i="24"/>
  <c r="M321" i="24"/>
  <c r="B322" i="24"/>
  <c r="C322" i="24"/>
  <c r="D322" i="24"/>
  <c r="E322" i="24"/>
  <c r="F322" i="24"/>
  <c r="G322" i="24"/>
  <c r="H322" i="24"/>
  <c r="I322" i="24"/>
  <c r="J322" i="24"/>
  <c r="K322" i="24"/>
  <c r="L322" i="24"/>
  <c r="M322" i="24"/>
  <c r="B323" i="24"/>
  <c r="C323" i="24"/>
  <c r="D323" i="24"/>
  <c r="E323" i="24"/>
  <c r="F323" i="24"/>
  <c r="G323" i="24"/>
  <c r="H323" i="24"/>
  <c r="I323" i="24"/>
  <c r="J323" i="24"/>
  <c r="K323" i="24"/>
  <c r="L323" i="24"/>
  <c r="M323" i="24"/>
  <c r="B324" i="24"/>
  <c r="C324" i="24"/>
  <c r="D324" i="24"/>
  <c r="E324" i="24"/>
  <c r="F324" i="24"/>
  <c r="G324" i="24"/>
  <c r="H324" i="24"/>
  <c r="I324" i="24"/>
  <c r="J324" i="24"/>
  <c r="K324" i="24"/>
  <c r="L324" i="24"/>
  <c r="M324" i="24"/>
  <c r="B325" i="24"/>
  <c r="C325" i="24"/>
  <c r="D325" i="24"/>
  <c r="E325" i="24"/>
  <c r="F325" i="24"/>
  <c r="G325" i="24"/>
  <c r="H325" i="24"/>
  <c r="I325" i="24"/>
  <c r="J325" i="24"/>
  <c r="K325" i="24"/>
  <c r="L325" i="24"/>
  <c r="M325" i="24"/>
  <c r="B326" i="24"/>
  <c r="C326" i="24"/>
  <c r="D326" i="24"/>
  <c r="E326" i="24"/>
  <c r="F326" i="24"/>
  <c r="G326" i="24"/>
  <c r="H326" i="24"/>
  <c r="I326" i="24"/>
  <c r="J326" i="24"/>
  <c r="K326" i="24"/>
  <c r="L326" i="24"/>
  <c r="M326" i="24"/>
  <c r="B327" i="24"/>
  <c r="C327" i="24"/>
  <c r="D327" i="24"/>
  <c r="E327" i="24"/>
  <c r="F327" i="24"/>
  <c r="G327" i="24"/>
  <c r="H327" i="24"/>
  <c r="I327" i="24"/>
  <c r="J327" i="24"/>
  <c r="K327" i="24"/>
  <c r="L327" i="24"/>
  <c r="M327" i="24"/>
  <c r="B328" i="24"/>
  <c r="C328" i="24"/>
  <c r="D328" i="24"/>
  <c r="E328" i="24"/>
  <c r="F328" i="24"/>
  <c r="G328" i="24"/>
  <c r="H328" i="24"/>
  <c r="I328" i="24"/>
  <c r="J328" i="24"/>
  <c r="K328" i="24"/>
  <c r="L328" i="24"/>
  <c r="M328" i="24"/>
  <c r="B329" i="24"/>
  <c r="C329" i="24"/>
  <c r="D329" i="24"/>
  <c r="E329" i="24"/>
  <c r="F329" i="24"/>
  <c r="G329" i="24"/>
  <c r="H329" i="24"/>
  <c r="I329" i="24"/>
  <c r="J329" i="24"/>
  <c r="K329" i="24"/>
  <c r="L329" i="24"/>
  <c r="M329" i="24"/>
  <c r="B330" i="24"/>
  <c r="C330" i="24"/>
  <c r="D330" i="24"/>
  <c r="E330" i="24"/>
  <c r="F330" i="24"/>
  <c r="G330" i="24"/>
  <c r="H330" i="24"/>
  <c r="I330" i="24"/>
  <c r="J330" i="24"/>
  <c r="K330" i="24"/>
  <c r="L330" i="24"/>
  <c r="M330" i="24"/>
  <c r="BB1068" i="15" l="1"/>
  <c r="BB1067" i="15"/>
  <c r="BB1066" i="15"/>
  <c r="BB1065" i="15"/>
  <c r="BB1064" i="15"/>
  <c r="BB1063" i="15"/>
  <c r="BB1062" i="15"/>
  <c r="BB1061" i="15"/>
  <c r="BB1060" i="15"/>
  <c r="BB1059" i="15"/>
  <c r="BB1058" i="15"/>
  <c r="BB1057" i="15"/>
  <c r="BB1056" i="15"/>
  <c r="BB1055" i="15"/>
  <c r="BB1054" i="15"/>
  <c r="BB1053" i="15"/>
  <c r="BB1052" i="15"/>
  <c r="BB1051" i="15"/>
  <c r="BB1050" i="15"/>
  <c r="BB1049" i="15"/>
  <c r="BB1048" i="15"/>
  <c r="BB1047" i="15"/>
  <c r="BB1046" i="15"/>
  <c r="BB1045" i="15"/>
  <c r="BB1044" i="15"/>
  <c r="BB1043" i="15"/>
  <c r="BB1042" i="15"/>
  <c r="BB1041" i="15"/>
  <c r="BB1040" i="15"/>
  <c r="BB1039" i="15"/>
  <c r="BB1038" i="15"/>
  <c r="BB1037" i="15"/>
  <c r="BB1036" i="15"/>
  <c r="BB1035" i="15"/>
  <c r="BB1034" i="15"/>
  <c r="BB1033" i="15"/>
  <c r="BB1032" i="15"/>
  <c r="BB1031" i="15"/>
  <c r="BB1030" i="15"/>
  <c r="BB1029" i="15"/>
  <c r="BB1028" i="15"/>
  <c r="BB1027" i="15"/>
  <c r="BB1026" i="15"/>
  <c r="BB1025" i="15"/>
  <c r="BB1024" i="15"/>
  <c r="BB1023" i="15"/>
  <c r="BB1022" i="15"/>
  <c r="BB1021" i="15"/>
  <c r="BB1020" i="15"/>
  <c r="BB1019" i="15"/>
  <c r="BB1018" i="15"/>
  <c r="BB1017" i="15"/>
  <c r="BB1016" i="15"/>
  <c r="BB1015" i="15"/>
  <c r="BB1014" i="15"/>
  <c r="BB1013" i="15"/>
  <c r="BB1012" i="15"/>
  <c r="BB1011" i="15"/>
  <c r="BB1010" i="15"/>
  <c r="BB1009" i="15"/>
  <c r="BB1008" i="15"/>
  <c r="BB1007" i="15"/>
  <c r="BB1006" i="15"/>
  <c r="BB1005" i="15"/>
  <c r="BB1004" i="15"/>
  <c r="BB1003" i="15"/>
  <c r="BB1002" i="15"/>
  <c r="BB1001" i="15"/>
  <c r="BB1000" i="15"/>
  <c r="BB999" i="15"/>
  <c r="BB998" i="15"/>
  <c r="BB997" i="15"/>
  <c r="BB996" i="15"/>
  <c r="BB995" i="15"/>
  <c r="BB994" i="15"/>
  <c r="BB993" i="15"/>
  <c r="BB992" i="15"/>
  <c r="BB991" i="15"/>
  <c r="BB990" i="15"/>
  <c r="BB989" i="15"/>
  <c r="BB988" i="15"/>
  <c r="BB987" i="15"/>
  <c r="BB986" i="15"/>
  <c r="BB985" i="15"/>
  <c r="BB984" i="15"/>
  <c r="BB983" i="15"/>
  <c r="BB982" i="15"/>
  <c r="BB981" i="15"/>
  <c r="BB980" i="15"/>
  <c r="BB979" i="15"/>
  <c r="BB978" i="15"/>
  <c r="BB977" i="15"/>
  <c r="BB976" i="15"/>
  <c r="BB975" i="15"/>
  <c r="BB974" i="15"/>
  <c r="BB973" i="15"/>
  <c r="BB972" i="15"/>
  <c r="BB971" i="15"/>
  <c r="BB970" i="15"/>
  <c r="BB969" i="15"/>
  <c r="BB968" i="15"/>
  <c r="BB967" i="15"/>
  <c r="BB966" i="15"/>
  <c r="BB965" i="15"/>
  <c r="BB964" i="15"/>
  <c r="BB963" i="15"/>
  <c r="BB962" i="15"/>
  <c r="BB961" i="15"/>
  <c r="BB960" i="15"/>
  <c r="BB959" i="15"/>
  <c r="BB958" i="15"/>
  <c r="BB957" i="15"/>
  <c r="BB956" i="15"/>
  <c r="BB955" i="15"/>
  <c r="BB954" i="15"/>
  <c r="BB953" i="15"/>
  <c r="BB952" i="15"/>
  <c r="BB951" i="15"/>
  <c r="BB950" i="15"/>
  <c r="BB949" i="15"/>
  <c r="BB948" i="15"/>
  <c r="BB947" i="15"/>
  <c r="BB946" i="15"/>
  <c r="BB945" i="15"/>
  <c r="BB944" i="15"/>
  <c r="BB943" i="15"/>
  <c r="BB942" i="15"/>
  <c r="BB941" i="15"/>
  <c r="BB940" i="15"/>
  <c r="BB939" i="15"/>
  <c r="BB938" i="15"/>
  <c r="BB937" i="15"/>
  <c r="BB936" i="15"/>
  <c r="BB935" i="15"/>
  <c r="BB934" i="15"/>
  <c r="BB933" i="15"/>
  <c r="BB932" i="15"/>
  <c r="BB931" i="15"/>
  <c r="BB930" i="15"/>
  <c r="BB929" i="15"/>
  <c r="BB928" i="15"/>
  <c r="BB927" i="15"/>
  <c r="BB926" i="15"/>
  <c r="BB925" i="15"/>
  <c r="BB924" i="15"/>
  <c r="BB923" i="15"/>
  <c r="BB922" i="15"/>
  <c r="BB921" i="15"/>
  <c r="BB920" i="15"/>
  <c r="BB919" i="15"/>
  <c r="BB918" i="15"/>
  <c r="BB917" i="15"/>
  <c r="BB916" i="15"/>
  <c r="BB915" i="15"/>
  <c r="BB914" i="15"/>
  <c r="BB913" i="15"/>
  <c r="BB912" i="15"/>
  <c r="BB911" i="15"/>
  <c r="BB910" i="15"/>
  <c r="BB909" i="15"/>
  <c r="BB908" i="15"/>
  <c r="BB907" i="15"/>
  <c r="BB906" i="15"/>
  <c r="BB905" i="15"/>
  <c r="BB904" i="15"/>
  <c r="BB903" i="15"/>
  <c r="BB902" i="15"/>
  <c r="BB901" i="15"/>
  <c r="BB900" i="15"/>
  <c r="BB899" i="15"/>
  <c r="BB898" i="15"/>
  <c r="BB897" i="15"/>
  <c r="BB896" i="15"/>
  <c r="BB895" i="15"/>
  <c r="BB894" i="15"/>
  <c r="BB893" i="15"/>
  <c r="BB892" i="15"/>
  <c r="BB891" i="15"/>
  <c r="BB890" i="15"/>
  <c r="BB889" i="15"/>
  <c r="BB888" i="15"/>
  <c r="BB887" i="15"/>
  <c r="BB886" i="15"/>
  <c r="BB885" i="15"/>
  <c r="BB884" i="15"/>
  <c r="BB883" i="15"/>
  <c r="BB882" i="15"/>
  <c r="BB881" i="15"/>
  <c r="BB880" i="15"/>
  <c r="BB879" i="15"/>
  <c r="BB878" i="15"/>
  <c r="BB877" i="15"/>
  <c r="BB876" i="15"/>
  <c r="BB875" i="15"/>
  <c r="BB874" i="15"/>
  <c r="BB873" i="15"/>
  <c r="BB872" i="15"/>
  <c r="BB871" i="15"/>
  <c r="BB870" i="15"/>
  <c r="BB869" i="15"/>
  <c r="BB868" i="15"/>
  <c r="BB867" i="15"/>
  <c r="BB866" i="15"/>
  <c r="BB865" i="15"/>
  <c r="BB864" i="15"/>
  <c r="BB863" i="15"/>
  <c r="BB862" i="15"/>
  <c r="BB861" i="15"/>
  <c r="BB860" i="15"/>
  <c r="BB859" i="15"/>
  <c r="BB858" i="15"/>
  <c r="BB857" i="15"/>
  <c r="BB856" i="15"/>
  <c r="BB855" i="15"/>
  <c r="BB854" i="15"/>
  <c r="BB853" i="15"/>
  <c r="BB852" i="15"/>
  <c r="BB851" i="15"/>
  <c r="BB850" i="15"/>
  <c r="BB849" i="15"/>
  <c r="BB848" i="15"/>
  <c r="BB847" i="15"/>
  <c r="BB846" i="15"/>
  <c r="BB845" i="15"/>
  <c r="BB844" i="15"/>
  <c r="BB843" i="15"/>
  <c r="BB842" i="15"/>
  <c r="BB841" i="15"/>
  <c r="BB840" i="15"/>
  <c r="BB839" i="15"/>
  <c r="BB838" i="15"/>
  <c r="BB837" i="15"/>
  <c r="BB836" i="15"/>
  <c r="BB835" i="15"/>
  <c r="BB834" i="15"/>
  <c r="BB833" i="15"/>
  <c r="BB832" i="15"/>
  <c r="BB831" i="15"/>
  <c r="BB830" i="15"/>
  <c r="BB829" i="15"/>
  <c r="BB828" i="15"/>
  <c r="BB827" i="15"/>
  <c r="BB826" i="15"/>
  <c r="BB825" i="15"/>
  <c r="BB824" i="15"/>
  <c r="BB823" i="15"/>
  <c r="BB822" i="15"/>
  <c r="BB821" i="15"/>
  <c r="BB820" i="15"/>
  <c r="BB819" i="15"/>
  <c r="BB818" i="15"/>
  <c r="BB817" i="15"/>
  <c r="BB816" i="15"/>
  <c r="BB815" i="15"/>
  <c r="BB814" i="15"/>
  <c r="BB813" i="15"/>
  <c r="BB812" i="15"/>
  <c r="BB811" i="15"/>
  <c r="BB810" i="15"/>
  <c r="BB809" i="15"/>
  <c r="BB808" i="15"/>
  <c r="BB807" i="15"/>
  <c r="BB806" i="15"/>
  <c r="BB805" i="15"/>
  <c r="BB804" i="15"/>
  <c r="BB803" i="15"/>
  <c r="BB802" i="15"/>
  <c r="BB801" i="15"/>
  <c r="BB800" i="15"/>
  <c r="BB799" i="15"/>
  <c r="BB798" i="15"/>
  <c r="BB797" i="15"/>
  <c r="BB796" i="15"/>
  <c r="BB795" i="15"/>
  <c r="BB794" i="15"/>
  <c r="BB793" i="15"/>
  <c r="BB792" i="15"/>
  <c r="BB791" i="15"/>
  <c r="BB790" i="15"/>
  <c r="BB789" i="15"/>
  <c r="BB788" i="15"/>
  <c r="BB787" i="15"/>
  <c r="BB786" i="15"/>
  <c r="BB785" i="15"/>
  <c r="BB784" i="15"/>
  <c r="BB783" i="15"/>
  <c r="BB782" i="15"/>
  <c r="BB781" i="15"/>
  <c r="BB780" i="15"/>
  <c r="BB779" i="15"/>
  <c r="BB778" i="15"/>
  <c r="BB777" i="15"/>
  <c r="BB776" i="15"/>
  <c r="BB775" i="15"/>
  <c r="BB774" i="15"/>
  <c r="BB773" i="15"/>
  <c r="BB772" i="15"/>
  <c r="BB771" i="15"/>
  <c r="BB770" i="15"/>
  <c r="BB769" i="15"/>
  <c r="BB768" i="15"/>
  <c r="BB767" i="15"/>
  <c r="BB766" i="15"/>
  <c r="BB765" i="15"/>
  <c r="BB764" i="15"/>
  <c r="BB763" i="15"/>
  <c r="BB762" i="15"/>
  <c r="BB761" i="15"/>
  <c r="BB760" i="15"/>
  <c r="BB759" i="15"/>
  <c r="BB758" i="15"/>
  <c r="BB757" i="15"/>
  <c r="BB756" i="15"/>
  <c r="BB755" i="15"/>
  <c r="BB754" i="15"/>
  <c r="BB753" i="15"/>
  <c r="BB752" i="15"/>
  <c r="BB751" i="15"/>
  <c r="BB750" i="15"/>
  <c r="BB749" i="15"/>
  <c r="BB748" i="15"/>
  <c r="BB747" i="15"/>
  <c r="BB746" i="15"/>
  <c r="BB745" i="15"/>
  <c r="BB744" i="15"/>
  <c r="BB743" i="15"/>
  <c r="BB742" i="15"/>
  <c r="BB741" i="15"/>
  <c r="BB740" i="15"/>
  <c r="BB739" i="15"/>
  <c r="BB738" i="15"/>
  <c r="BB737" i="15"/>
  <c r="BB736" i="15"/>
  <c r="BB735" i="15"/>
  <c r="BB734" i="15"/>
  <c r="BB733" i="15"/>
  <c r="BB732" i="15"/>
  <c r="BB731" i="15"/>
  <c r="BB730" i="15"/>
  <c r="BB729" i="15"/>
  <c r="BB728" i="15"/>
  <c r="BB727" i="15"/>
  <c r="BB726" i="15"/>
  <c r="BB725" i="15"/>
  <c r="BB724" i="15"/>
  <c r="BB723" i="15"/>
  <c r="BB722" i="15"/>
  <c r="BB721" i="15"/>
  <c r="BB720" i="15"/>
  <c r="BB719" i="15"/>
  <c r="BB718" i="15"/>
  <c r="BB717" i="15"/>
  <c r="BB716" i="15"/>
  <c r="BB715" i="15"/>
  <c r="BB714" i="15"/>
  <c r="BB713" i="15"/>
  <c r="BB712" i="15"/>
  <c r="BB711" i="15"/>
  <c r="BB710" i="15"/>
  <c r="BB709" i="15"/>
  <c r="BB708" i="15"/>
  <c r="BB707" i="15"/>
  <c r="BB706" i="15"/>
  <c r="BB705" i="15"/>
  <c r="BB704" i="15"/>
  <c r="BB703" i="15"/>
  <c r="BB702" i="15"/>
  <c r="BB701" i="15"/>
  <c r="BB700" i="15"/>
  <c r="BB699" i="15"/>
  <c r="BB698" i="15"/>
  <c r="BB697" i="15"/>
  <c r="BB696" i="15"/>
  <c r="BB695" i="15"/>
  <c r="BB694" i="15"/>
  <c r="BB693" i="15"/>
  <c r="BB692" i="15"/>
  <c r="BB691" i="15"/>
  <c r="BB690" i="15"/>
  <c r="BB689" i="15"/>
  <c r="BB688" i="15"/>
  <c r="BB687" i="15"/>
  <c r="BB686" i="15"/>
  <c r="BB685" i="15"/>
  <c r="BB684" i="15"/>
  <c r="BB683" i="15"/>
  <c r="BB682" i="15"/>
  <c r="BB681" i="15"/>
  <c r="BB680" i="15"/>
  <c r="BB679" i="15"/>
  <c r="BB678" i="15"/>
  <c r="BB677" i="15"/>
  <c r="BB676" i="15"/>
  <c r="BB675" i="15"/>
  <c r="BB674" i="15"/>
  <c r="BB673" i="15"/>
  <c r="BB672" i="15"/>
  <c r="BB671" i="15"/>
  <c r="BB670" i="15"/>
  <c r="BB669" i="15"/>
  <c r="BB668" i="15"/>
  <c r="BB667" i="15"/>
  <c r="BB666" i="15"/>
  <c r="BB665" i="15"/>
  <c r="BB664" i="15"/>
  <c r="BB663" i="15"/>
  <c r="BB662" i="15"/>
  <c r="BB661" i="15"/>
  <c r="BB660" i="15"/>
  <c r="BB659" i="15"/>
  <c r="BB658" i="15"/>
  <c r="BB657" i="15"/>
  <c r="BB656" i="15"/>
  <c r="BB655" i="15"/>
  <c r="BB654" i="15"/>
  <c r="BB653" i="15"/>
  <c r="BB652" i="15"/>
  <c r="BB651" i="15"/>
  <c r="BB650" i="15"/>
  <c r="BB649" i="15"/>
  <c r="BB648" i="15"/>
  <c r="BB647" i="15"/>
  <c r="BB646" i="15"/>
  <c r="BB645" i="15"/>
  <c r="BB644" i="15"/>
  <c r="BB643" i="15"/>
  <c r="BB642" i="15"/>
  <c r="BB641" i="15"/>
  <c r="BB640" i="15"/>
  <c r="BB639" i="15"/>
  <c r="BB638" i="15"/>
  <c r="BB637" i="15"/>
  <c r="BB636" i="15"/>
  <c r="BB635" i="15"/>
  <c r="BB634" i="15"/>
  <c r="BB633" i="15"/>
  <c r="BB632" i="15"/>
  <c r="BB631" i="15"/>
  <c r="BB630" i="15"/>
  <c r="BB629" i="15"/>
  <c r="BB628" i="15"/>
  <c r="BB627" i="15"/>
  <c r="BB626" i="15"/>
  <c r="BB625" i="15"/>
  <c r="BB624" i="15"/>
  <c r="BB623" i="15"/>
  <c r="BB622" i="15"/>
  <c r="BB621" i="15"/>
  <c r="BB620" i="15"/>
  <c r="BB619" i="15"/>
  <c r="BB618" i="15"/>
  <c r="BB617" i="15"/>
  <c r="BB616" i="15"/>
  <c r="BB615" i="15"/>
  <c r="BB614" i="15"/>
  <c r="BB613" i="15"/>
  <c r="BB612" i="15"/>
  <c r="BB611" i="15"/>
  <c r="BB610" i="15"/>
  <c r="BB609" i="15"/>
  <c r="BB608" i="15"/>
  <c r="BB607" i="15"/>
  <c r="BB606" i="15"/>
  <c r="BB605" i="15"/>
  <c r="BB604" i="15"/>
  <c r="BB603" i="15"/>
  <c r="BB602" i="15"/>
  <c r="BB601" i="15"/>
  <c r="BB600" i="15"/>
  <c r="BB599" i="15"/>
  <c r="BB598" i="15"/>
  <c r="BB597" i="15"/>
  <c r="BB596" i="15"/>
  <c r="BB595" i="15"/>
  <c r="BB594" i="15"/>
  <c r="BB593" i="15"/>
  <c r="BB592" i="15"/>
  <c r="BB591" i="15"/>
  <c r="BB590" i="15"/>
  <c r="BB589" i="15"/>
  <c r="BB588" i="15"/>
  <c r="BB587" i="15"/>
  <c r="BB586" i="15"/>
  <c r="BB585" i="15"/>
  <c r="BB584" i="15"/>
  <c r="BB583" i="15"/>
  <c r="BB582" i="15"/>
  <c r="BB581" i="15"/>
  <c r="BB580" i="15"/>
  <c r="BB579" i="15"/>
  <c r="BB578" i="15"/>
  <c r="BB577" i="15"/>
  <c r="BB576" i="15"/>
  <c r="BB575" i="15"/>
  <c r="BB574" i="15"/>
  <c r="BB573" i="15"/>
  <c r="BB572" i="15"/>
  <c r="BB571" i="15"/>
  <c r="BB570" i="15"/>
  <c r="BB569" i="15"/>
  <c r="BB568" i="15"/>
  <c r="BB567" i="15"/>
  <c r="BB566" i="15"/>
  <c r="BB565" i="15"/>
  <c r="BB564" i="15"/>
  <c r="BB563" i="15"/>
  <c r="BB562" i="15"/>
  <c r="BB561" i="15"/>
  <c r="BB560" i="15"/>
  <c r="BB559" i="15"/>
  <c r="BB558" i="15"/>
  <c r="BB557" i="15"/>
  <c r="BB556" i="15"/>
  <c r="BB555" i="15"/>
  <c r="BB554" i="15"/>
  <c r="BB553" i="15"/>
  <c r="BB552" i="15"/>
  <c r="BB551" i="15"/>
  <c r="BB550" i="15"/>
  <c r="BB549" i="15"/>
  <c r="BB548" i="15"/>
  <c r="BB547" i="15"/>
  <c r="BB546" i="15"/>
  <c r="BB545" i="15"/>
  <c r="BB544" i="15"/>
  <c r="BB543" i="15"/>
  <c r="BB542" i="15"/>
  <c r="BB541" i="15"/>
  <c r="BB540" i="15"/>
  <c r="BB539" i="15"/>
  <c r="BB538" i="15"/>
  <c r="BB537" i="15"/>
  <c r="BB536" i="15"/>
  <c r="BB535" i="15"/>
  <c r="BB534" i="15"/>
  <c r="BB533" i="15"/>
  <c r="BB532" i="15"/>
  <c r="BB531" i="15"/>
  <c r="BB530" i="15"/>
  <c r="BB529" i="15"/>
  <c r="BB528" i="15"/>
  <c r="BB527" i="15"/>
  <c r="BB526" i="15"/>
  <c r="BB525" i="15"/>
  <c r="BB524" i="15"/>
  <c r="BB523" i="15"/>
  <c r="BB522" i="15"/>
  <c r="BB521" i="15"/>
  <c r="BB520" i="15"/>
  <c r="BB519" i="15"/>
  <c r="BB518" i="15"/>
  <c r="BB517" i="15"/>
  <c r="BB516" i="15"/>
  <c r="BB515" i="15"/>
  <c r="BB514" i="15"/>
  <c r="BB513" i="15"/>
  <c r="BB512" i="15"/>
  <c r="BB511" i="15"/>
  <c r="BB510" i="15"/>
  <c r="BB509" i="15"/>
  <c r="BB508" i="15"/>
  <c r="BB507" i="15"/>
  <c r="BB506" i="15"/>
  <c r="BB505" i="15"/>
  <c r="BB504" i="15"/>
  <c r="BB503" i="15"/>
  <c r="BB502" i="15"/>
  <c r="BB501" i="15"/>
  <c r="BB500" i="15"/>
  <c r="BB499" i="15"/>
  <c r="BB498" i="15"/>
  <c r="BB497" i="15"/>
  <c r="BB496" i="15"/>
  <c r="BB495" i="15"/>
  <c r="BB494" i="15"/>
  <c r="BB493" i="15"/>
  <c r="BB492" i="15"/>
  <c r="BB491" i="15"/>
  <c r="BB490" i="15"/>
  <c r="BB489" i="15"/>
  <c r="BB488" i="15"/>
  <c r="BB487" i="15"/>
  <c r="BB486" i="15"/>
  <c r="BB485" i="15"/>
  <c r="BB484" i="15"/>
  <c r="BB483" i="15"/>
  <c r="BB482" i="15"/>
  <c r="BB481" i="15"/>
  <c r="BB480" i="15"/>
  <c r="BB479" i="15"/>
  <c r="BB478" i="15"/>
  <c r="BB477" i="15"/>
  <c r="BB476" i="15"/>
  <c r="BB475" i="15"/>
  <c r="BB474" i="15"/>
  <c r="BB473" i="15"/>
  <c r="BB472" i="15"/>
  <c r="BB471" i="15"/>
  <c r="BB470" i="15"/>
  <c r="BB469" i="15"/>
  <c r="BB468" i="15"/>
  <c r="BB467" i="15"/>
  <c r="BB466" i="15"/>
  <c r="BB465" i="15"/>
  <c r="BB464" i="15"/>
  <c r="BB463" i="15"/>
  <c r="BB462" i="15"/>
  <c r="BB461" i="15"/>
  <c r="BB460" i="15"/>
  <c r="BB459" i="15"/>
  <c r="BB458" i="15"/>
  <c r="BB457" i="15"/>
  <c r="BB456" i="15"/>
  <c r="BB455" i="15"/>
  <c r="BB454" i="15"/>
  <c r="BB453" i="15"/>
  <c r="BB452" i="15"/>
  <c r="BB451" i="15"/>
  <c r="BB450" i="15"/>
  <c r="BB449" i="15"/>
  <c r="BB448" i="15"/>
  <c r="BB447" i="15"/>
  <c r="BB446" i="15"/>
  <c r="BB445" i="15"/>
  <c r="BB444" i="15"/>
  <c r="BB443" i="15"/>
  <c r="BB442" i="15"/>
  <c r="BB441" i="15"/>
  <c r="BB440" i="15"/>
  <c r="BB439" i="15"/>
  <c r="BB438" i="15"/>
  <c r="BB437" i="15"/>
  <c r="BB436" i="15"/>
  <c r="BB435" i="15"/>
  <c r="BB434" i="15"/>
  <c r="BB433" i="15"/>
  <c r="BB432" i="15"/>
  <c r="BB431" i="15"/>
  <c r="BB430" i="15"/>
  <c r="BB429" i="15"/>
  <c r="BB428" i="15"/>
  <c r="BB427" i="15"/>
  <c r="BB426" i="15"/>
  <c r="BB425" i="15"/>
  <c r="BB424" i="15"/>
  <c r="BB423" i="15"/>
  <c r="BB422" i="15"/>
  <c r="BB421" i="15"/>
  <c r="BB420" i="15"/>
  <c r="BB419" i="15"/>
  <c r="BB418" i="15"/>
  <c r="BB417" i="15"/>
  <c r="BB416" i="15"/>
  <c r="BB415" i="15"/>
  <c r="BB414" i="15"/>
  <c r="BB413" i="15"/>
  <c r="BB412" i="15"/>
  <c r="BB411" i="15"/>
  <c r="BB410" i="15"/>
  <c r="BB409" i="15"/>
  <c r="BB408" i="15"/>
  <c r="BB407" i="15"/>
  <c r="BB406" i="15"/>
  <c r="BB405" i="15"/>
  <c r="BB404" i="15"/>
  <c r="BB403" i="15"/>
  <c r="BB402" i="15"/>
  <c r="BB401" i="15"/>
  <c r="BB400" i="15"/>
  <c r="BB399" i="15"/>
  <c r="BB398" i="15"/>
  <c r="BB397" i="15"/>
  <c r="BB396" i="15"/>
  <c r="BB395" i="15"/>
  <c r="BB394" i="15"/>
  <c r="BB393" i="15"/>
  <c r="BB392" i="15"/>
  <c r="BB391" i="15"/>
  <c r="BB390" i="15"/>
  <c r="BB389" i="15"/>
  <c r="BB388" i="15"/>
  <c r="BB387" i="15"/>
  <c r="BB386" i="15"/>
  <c r="BB385" i="15"/>
  <c r="BB384" i="15"/>
  <c r="BB383" i="15"/>
  <c r="BB382" i="15"/>
  <c r="BB381" i="15"/>
  <c r="BB380" i="15"/>
  <c r="BB379" i="15"/>
  <c r="BB378" i="15"/>
  <c r="BB377" i="15"/>
  <c r="BB376" i="15"/>
  <c r="BB375" i="15"/>
  <c r="BB374" i="15"/>
  <c r="BB373" i="15"/>
  <c r="BB372" i="15"/>
  <c r="BB371" i="15"/>
  <c r="BB370" i="15"/>
  <c r="BB369" i="15"/>
  <c r="BB368" i="15"/>
  <c r="BB367" i="15"/>
  <c r="BB366" i="15"/>
  <c r="BB365" i="15"/>
  <c r="BB364" i="15"/>
  <c r="BB363" i="15"/>
  <c r="BB362" i="15"/>
  <c r="BB361" i="15"/>
  <c r="BB360" i="15"/>
  <c r="BB359" i="15"/>
  <c r="BB358" i="15"/>
  <c r="BB357" i="15"/>
  <c r="BB356" i="15"/>
  <c r="BB355" i="15"/>
  <c r="BB354" i="15"/>
  <c r="BB353" i="15"/>
  <c r="BB352" i="15"/>
  <c r="BB351" i="15"/>
  <c r="BB350" i="15"/>
  <c r="BB349" i="15"/>
  <c r="BB348" i="15"/>
  <c r="BB347" i="15"/>
  <c r="BB346" i="15"/>
  <c r="BB345" i="15"/>
  <c r="BB344" i="15"/>
  <c r="BB343" i="15"/>
  <c r="BB342" i="15"/>
  <c r="BB341" i="15"/>
  <c r="BB340" i="15"/>
  <c r="BB339" i="15"/>
  <c r="BB338" i="15"/>
  <c r="BB337" i="15"/>
  <c r="BB336" i="15"/>
  <c r="BB335" i="15"/>
  <c r="BB334" i="15"/>
  <c r="BB333" i="15"/>
  <c r="BB332" i="15"/>
  <c r="BB331" i="15"/>
  <c r="BB330" i="15"/>
  <c r="BB329" i="15"/>
  <c r="BB328" i="15"/>
  <c r="BB327" i="15"/>
  <c r="BB326" i="15"/>
  <c r="BB325" i="15"/>
  <c r="BB324" i="15"/>
  <c r="BB323" i="15"/>
  <c r="BB322" i="15"/>
  <c r="BB321" i="15"/>
  <c r="BB320" i="15"/>
  <c r="BB319" i="15"/>
  <c r="BB318" i="15"/>
  <c r="BB317" i="15"/>
  <c r="BB316" i="15"/>
  <c r="BB315" i="15"/>
  <c r="BB314" i="15"/>
  <c r="BB313" i="15"/>
  <c r="BB312" i="15"/>
  <c r="BB311" i="15"/>
  <c r="BB310" i="15"/>
  <c r="BB309" i="15"/>
  <c r="BB308" i="15"/>
  <c r="BB307" i="15"/>
  <c r="BB306" i="15"/>
  <c r="BB305" i="15"/>
  <c r="BB304" i="15"/>
  <c r="BB303" i="15"/>
  <c r="BB302" i="15"/>
  <c r="BB301" i="15"/>
  <c r="BB300" i="15"/>
  <c r="BB299" i="15"/>
  <c r="BB298" i="15"/>
  <c r="BB297" i="15"/>
  <c r="BB296" i="15"/>
  <c r="BB295" i="15"/>
  <c r="BB294" i="15"/>
  <c r="BB293" i="15"/>
  <c r="BB292" i="15"/>
  <c r="BB291" i="15"/>
  <c r="BB290" i="15"/>
  <c r="BB289" i="15"/>
  <c r="BB288" i="15"/>
  <c r="BB287" i="15"/>
  <c r="BB286" i="15"/>
  <c r="BB285" i="15"/>
  <c r="BB284" i="15"/>
  <c r="BB283" i="15"/>
  <c r="BB282" i="15"/>
  <c r="BB281" i="15"/>
  <c r="BB280" i="15"/>
  <c r="BB279" i="15"/>
  <c r="BB278" i="15"/>
  <c r="BB277" i="15"/>
  <c r="BB276" i="15"/>
  <c r="BB275" i="15"/>
  <c r="BB274" i="15"/>
  <c r="BB273" i="15"/>
  <c r="BB272" i="15"/>
  <c r="BB271" i="15"/>
  <c r="BB270" i="15"/>
  <c r="BB269" i="15"/>
  <c r="BB268" i="15"/>
  <c r="BB267" i="15"/>
  <c r="BB266" i="15"/>
  <c r="BB265" i="15"/>
  <c r="BB264" i="15"/>
  <c r="BB263" i="15"/>
  <c r="BB262" i="15"/>
  <c r="BB261" i="15"/>
  <c r="BB260" i="15"/>
  <c r="BB259" i="15"/>
  <c r="BB258" i="15"/>
  <c r="BB257" i="15"/>
  <c r="BB256" i="15"/>
  <c r="BB255" i="15"/>
  <c r="BB254" i="15"/>
  <c r="BB253" i="15"/>
  <c r="BB252" i="15"/>
  <c r="BB251" i="15"/>
  <c r="BB250" i="15"/>
  <c r="BB249" i="15"/>
  <c r="BB248" i="15"/>
  <c r="BB247" i="15"/>
  <c r="BB246" i="15"/>
  <c r="BB245" i="15"/>
  <c r="BB244" i="15"/>
  <c r="BB243" i="15"/>
  <c r="BB242" i="15"/>
  <c r="BB241" i="15"/>
  <c r="BB240" i="15"/>
  <c r="BB239" i="15"/>
  <c r="BB238" i="15"/>
  <c r="BB237" i="15"/>
  <c r="BB236" i="15"/>
  <c r="BB235" i="15"/>
  <c r="BB234" i="15"/>
  <c r="BB233" i="15"/>
  <c r="BB232" i="15"/>
  <c r="BB231" i="15"/>
  <c r="BB230" i="15"/>
  <c r="BB229" i="15"/>
  <c r="BB228" i="15"/>
  <c r="BB227" i="15"/>
  <c r="BB226" i="15"/>
  <c r="BB225" i="15"/>
  <c r="BB224" i="15"/>
  <c r="BB223" i="15"/>
  <c r="BB222" i="15"/>
  <c r="BB221" i="15"/>
  <c r="BB220" i="15"/>
  <c r="BB219" i="15"/>
  <c r="BB218" i="15"/>
  <c r="BB217" i="15"/>
  <c r="BB216" i="15"/>
  <c r="BB215" i="15"/>
  <c r="BB214" i="15"/>
  <c r="BB213" i="15"/>
  <c r="BB212" i="15"/>
  <c r="BB211" i="15"/>
  <c r="BB210" i="15"/>
  <c r="BB209" i="15"/>
  <c r="BB208" i="15"/>
  <c r="BB207" i="15"/>
  <c r="BB206" i="15"/>
  <c r="BB205" i="15"/>
  <c r="BB204" i="15"/>
  <c r="BB203" i="15"/>
  <c r="BB202" i="15"/>
  <c r="BB201" i="15"/>
  <c r="BB200" i="15"/>
  <c r="BB199" i="15"/>
  <c r="BB198" i="15"/>
  <c r="BB197" i="15"/>
  <c r="BB196" i="15"/>
  <c r="BB195" i="15"/>
  <c r="BB194" i="15"/>
  <c r="BB193" i="15"/>
  <c r="BB192" i="15"/>
  <c r="BB191" i="15"/>
  <c r="BB190" i="15"/>
  <c r="BB189" i="15"/>
  <c r="BB188" i="15"/>
  <c r="BB187" i="15"/>
  <c r="BB186" i="15"/>
  <c r="BB185" i="15"/>
  <c r="BB184" i="15"/>
  <c r="BB183" i="15"/>
  <c r="BB182" i="15"/>
  <c r="BB181" i="15"/>
  <c r="BB180" i="15"/>
  <c r="BB179" i="15"/>
  <c r="BB178" i="15"/>
  <c r="BB177" i="15"/>
  <c r="BB176" i="15"/>
  <c r="BB175" i="15"/>
  <c r="BB174" i="15"/>
  <c r="BB173" i="15"/>
  <c r="BB172" i="15"/>
  <c r="BB171" i="15"/>
  <c r="BB170" i="15"/>
  <c r="BB169" i="15"/>
  <c r="BB168" i="15"/>
  <c r="BB167" i="15"/>
  <c r="BB166" i="15"/>
  <c r="BB165" i="15"/>
  <c r="BB164" i="15"/>
  <c r="BB163" i="15"/>
  <c r="BB162" i="15"/>
  <c r="BB161" i="15"/>
  <c r="BB160" i="15"/>
  <c r="BB159" i="15"/>
  <c r="BB158" i="15"/>
  <c r="BB157" i="15"/>
  <c r="BB156" i="15"/>
  <c r="BB155" i="15"/>
  <c r="BB154" i="15"/>
  <c r="BB153" i="15"/>
  <c r="BB152" i="15"/>
  <c r="BB151" i="15"/>
  <c r="BB150" i="15"/>
  <c r="BB149" i="15"/>
  <c r="BB148" i="15"/>
  <c r="BB147" i="15"/>
  <c r="BB146" i="15"/>
  <c r="BB145" i="15"/>
  <c r="BB144" i="15"/>
  <c r="BB143" i="15"/>
  <c r="BB142" i="15"/>
  <c r="BB141" i="15"/>
  <c r="BB140" i="15"/>
  <c r="BB139" i="15"/>
  <c r="BB138" i="15"/>
  <c r="BB137" i="15"/>
  <c r="BB136" i="15"/>
  <c r="BB135" i="15"/>
  <c r="BB134" i="15"/>
  <c r="BB133" i="15"/>
  <c r="BB132" i="15"/>
  <c r="BB131" i="15"/>
  <c r="BB130" i="15"/>
  <c r="BB129" i="15"/>
  <c r="BB128" i="15"/>
  <c r="BB127" i="15"/>
  <c r="BB126" i="15"/>
  <c r="BB125" i="15"/>
  <c r="BB124" i="15"/>
  <c r="BB123" i="15"/>
  <c r="BB122" i="15"/>
  <c r="BB121" i="15"/>
  <c r="BB120" i="15"/>
  <c r="BB119" i="15"/>
  <c r="BB118" i="15"/>
  <c r="BB117" i="15"/>
  <c r="BB116" i="15"/>
  <c r="BB115" i="15"/>
  <c r="BB114" i="15"/>
  <c r="BB113" i="15"/>
  <c r="BB112" i="15"/>
  <c r="BB111" i="15"/>
  <c r="BB110" i="15"/>
  <c r="BB109" i="15"/>
  <c r="BB108" i="15"/>
  <c r="BB107" i="15"/>
  <c r="BB106" i="15"/>
  <c r="BB105" i="15"/>
  <c r="BB104" i="15"/>
  <c r="BB103" i="15"/>
  <c r="BB102" i="15"/>
  <c r="BB101" i="15"/>
  <c r="BB100" i="15"/>
  <c r="BB99" i="15"/>
  <c r="BB98" i="15"/>
  <c r="BB97" i="15"/>
  <c r="BB96" i="15"/>
  <c r="BB95" i="15"/>
  <c r="BB94" i="15"/>
  <c r="BB93" i="15"/>
  <c r="BB92" i="15"/>
  <c r="BB91" i="15"/>
  <c r="BB90" i="15"/>
  <c r="BB89" i="15"/>
  <c r="BB88" i="15"/>
  <c r="BB87" i="15"/>
  <c r="BB86" i="15"/>
  <c r="BB85" i="15"/>
  <c r="BB84" i="15"/>
  <c r="BB83" i="15"/>
  <c r="BB82" i="15"/>
  <c r="BB81" i="15"/>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BB15" i="15"/>
  <c r="BB14" i="15"/>
  <c r="BB13" i="15"/>
  <c r="BB12" i="15"/>
  <c r="BB11" i="15"/>
  <c r="BB10" i="15"/>
  <c r="A330" i="24" l="1"/>
  <c r="J11" i="3" l="1"/>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 i="3" l="1"/>
  <c r="N1" i="8" l="1"/>
  <c r="P1" i="8"/>
  <c r="M314" i="24"/>
  <c r="K314" i="24"/>
  <c r="J314" i="24"/>
  <c r="I314" i="24"/>
  <c r="H314" i="24"/>
  <c r="G314" i="24"/>
  <c r="F314" i="24"/>
  <c r="E314" i="24"/>
  <c r="D314" i="24"/>
  <c r="C314" i="24"/>
  <c r="M313" i="24"/>
  <c r="K313" i="24"/>
  <c r="J313" i="24"/>
  <c r="I313" i="24"/>
  <c r="H313" i="24"/>
  <c r="G313" i="24"/>
  <c r="F313" i="24"/>
  <c r="E313" i="24"/>
  <c r="D313" i="24"/>
  <c r="C313" i="24"/>
  <c r="M312" i="24"/>
  <c r="K312" i="24"/>
  <c r="J312" i="24"/>
  <c r="H312" i="24"/>
  <c r="G312" i="24"/>
  <c r="F312" i="24"/>
  <c r="E312" i="24"/>
  <c r="D312" i="24"/>
  <c r="C312" i="24"/>
  <c r="M311" i="24"/>
  <c r="K311" i="24"/>
  <c r="J311" i="24"/>
  <c r="H311" i="24"/>
  <c r="G311" i="24"/>
  <c r="F311" i="24"/>
  <c r="E311" i="24"/>
  <c r="D311" i="24"/>
  <c r="C311" i="24"/>
  <c r="M310" i="24"/>
  <c r="K310" i="24"/>
  <c r="J310" i="24"/>
  <c r="H310" i="24"/>
  <c r="G310" i="24"/>
  <c r="F310" i="24"/>
  <c r="E310" i="24"/>
  <c r="D310" i="24"/>
  <c r="C310" i="24"/>
  <c r="M309" i="24"/>
  <c r="K309" i="24"/>
  <c r="J309" i="24"/>
  <c r="H309" i="24"/>
  <c r="G309" i="24"/>
  <c r="F309" i="24"/>
  <c r="E309" i="24"/>
  <c r="D309" i="24"/>
  <c r="C309" i="24"/>
  <c r="M308" i="24"/>
  <c r="K308" i="24"/>
  <c r="J308" i="24"/>
  <c r="H308" i="24"/>
  <c r="G308" i="24"/>
  <c r="F308" i="24"/>
  <c r="E308" i="24"/>
  <c r="D308" i="24"/>
  <c r="C308" i="24"/>
  <c r="B27" i="28" l="1"/>
  <c r="Q1078" i="8" l="1"/>
  <c r="M10" i="15"/>
  <c r="A11" i="3" l="1"/>
  <c r="A12" i="3"/>
  <c r="A13" i="3"/>
  <c r="A14" i="3"/>
  <c r="A15" i="3"/>
  <c r="A16" i="3"/>
  <c r="A17" i="3"/>
  <c r="A18" i="3"/>
  <c r="A19" i="3"/>
  <c r="A20" i="3"/>
  <c r="A21" i="3"/>
  <c r="A22" i="3"/>
  <c r="A23" i="3"/>
  <c r="A24" i="3"/>
  <c r="A25" i="3"/>
  <c r="A26" i="3"/>
  <c r="A27" i="3"/>
  <c r="A28" i="3"/>
  <c r="A29" i="3"/>
  <c r="A30" i="3"/>
  <c r="A31" i="3"/>
  <c r="A32" i="3"/>
  <c r="A33" i="3"/>
  <c r="A34" i="3"/>
  <c r="E34" i="3" s="1"/>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E98" i="3" s="1"/>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E378" i="3" s="1"/>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H426" i="3" s="1"/>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E506" i="3" s="1"/>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E534" i="3" s="1"/>
  <c r="A535" i="3"/>
  <c r="A536" i="3"/>
  <c r="A537" i="3"/>
  <c r="A538" i="3"/>
  <c r="A539" i="3"/>
  <c r="A540" i="3"/>
  <c r="A541" i="3"/>
  <c r="A542" i="3"/>
  <c r="A543" i="3"/>
  <c r="A544" i="3"/>
  <c r="A545" i="3"/>
  <c r="A546" i="3"/>
  <c r="A547" i="3"/>
  <c r="A548" i="3"/>
  <c r="A549" i="3"/>
  <c r="A550" i="3"/>
  <c r="A551" i="3"/>
  <c r="A552" i="3"/>
  <c r="A553" i="3"/>
  <c r="A554" i="3"/>
  <c r="E554" i="3" s="1"/>
  <c r="A555" i="3"/>
  <c r="A556" i="3"/>
  <c r="A557" i="3"/>
  <c r="A558" i="3"/>
  <c r="E558" i="3" s="1"/>
  <c r="A559" i="3"/>
  <c r="A560" i="3"/>
  <c r="A561" i="3"/>
  <c r="A562" i="3"/>
  <c r="E562" i="3" s="1"/>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H590" i="3" s="1"/>
  <c r="A591" i="3"/>
  <c r="A592" i="3"/>
  <c r="A593" i="3"/>
  <c r="A594" i="3"/>
  <c r="A595" i="3"/>
  <c r="A596" i="3"/>
  <c r="A597" i="3"/>
  <c r="A598" i="3"/>
  <c r="A599" i="3"/>
  <c r="A600" i="3"/>
  <c r="A601" i="3"/>
  <c r="A602" i="3"/>
  <c r="A603" i="3"/>
  <c r="A604" i="3"/>
  <c r="A605" i="3"/>
  <c r="A606" i="3"/>
  <c r="E606" i="3" s="1"/>
  <c r="A607" i="3"/>
  <c r="A608" i="3"/>
  <c r="A609" i="3"/>
  <c r="A610" i="3"/>
  <c r="A611" i="3"/>
  <c r="A612" i="3"/>
  <c r="A613" i="3"/>
  <c r="A614" i="3"/>
  <c r="A615" i="3"/>
  <c r="A616" i="3"/>
  <c r="A617" i="3"/>
  <c r="A618" i="3"/>
  <c r="E618" i="3" s="1"/>
  <c r="A619" i="3"/>
  <c r="A620" i="3"/>
  <c r="A621" i="3"/>
  <c r="A622" i="3"/>
  <c r="H622" i="3" s="1"/>
  <c r="A623" i="3"/>
  <c r="A624" i="3"/>
  <c r="A625" i="3"/>
  <c r="A626" i="3"/>
  <c r="E626" i="3" s="1"/>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E670" i="3" s="1"/>
  <c r="A671" i="3"/>
  <c r="A672" i="3"/>
  <c r="A673" i="3"/>
  <c r="A674" i="3"/>
  <c r="E674" i="3" s="1"/>
  <c r="A675" i="3"/>
  <c r="A676" i="3"/>
  <c r="A677" i="3"/>
  <c r="A678" i="3"/>
  <c r="A679" i="3"/>
  <c r="A680" i="3"/>
  <c r="A681" i="3"/>
  <c r="A682" i="3"/>
  <c r="E682" i="3" s="1"/>
  <c r="A683" i="3"/>
  <c r="A684" i="3"/>
  <c r="A685" i="3"/>
  <c r="A686" i="3"/>
  <c r="A687" i="3"/>
  <c r="A688" i="3"/>
  <c r="A689" i="3"/>
  <c r="A690" i="3"/>
  <c r="E690" i="3" s="1"/>
  <c r="A691" i="3"/>
  <c r="A692" i="3"/>
  <c r="A693" i="3"/>
  <c r="A694" i="3"/>
  <c r="H694" i="3" s="1"/>
  <c r="A695" i="3"/>
  <c r="A696" i="3"/>
  <c r="A697" i="3"/>
  <c r="A698" i="3"/>
  <c r="A699" i="3"/>
  <c r="A700" i="3"/>
  <c r="A701" i="3"/>
  <c r="A702" i="3"/>
  <c r="H702" i="3" s="1"/>
  <c r="A703" i="3"/>
  <c r="A704" i="3"/>
  <c r="A705" i="3"/>
  <c r="A706" i="3"/>
  <c r="A707" i="3"/>
  <c r="A708" i="3"/>
  <c r="A709" i="3"/>
  <c r="A710" i="3"/>
  <c r="A711" i="3"/>
  <c r="A712" i="3"/>
  <c r="A713" i="3"/>
  <c r="A714" i="3"/>
  <c r="H714" i="3" s="1"/>
  <c r="A715" i="3"/>
  <c r="A716" i="3"/>
  <c r="A717" i="3"/>
  <c r="A718" i="3"/>
  <c r="A719" i="3"/>
  <c r="A720" i="3"/>
  <c r="A721" i="3"/>
  <c r="A722" i="3"/>
  <c r="A723" i="3"/>
  <c r="A724" i="3"/>
  <c r="A725" i="3"/>
  <c r="A726" i="3"/>
  <c r="H726" i="3" s="1"/>
  <c r="A727" i="3"/>
  <c r="A728" i="3"/>
  <c r="A729" i="3"/>
  <c r="A730" i="3"/>
  <c r="A731" i="3"/>
  <c r="A732" i="3"/>
  <c r="A733" i="3"/>
  <c r="A734" i="3"/>
  <c r="H734" i="3" s="1"/>
  <c r="A735" i="3"/>
  <c r="A736" i="3"/>
  <c r="A737" i="3"/>
  <c r="A738" i="3"/>
  <c r="A739" i="3"/>
  <c r="A740" i="3"/>
  <c r="A741" i="3"/>
  <c r="A742" i="3"/>
  <c r="A743" i="3"/>
  <c r="A744" i="3"/>
  <c r="A745" i="3"/>
  <c r="A746" i="3"/>
  <c r="A747" i="3"/>
  <c r="A748" i="3"/>
  <c r="A749" i="3"/>
  <c r="A750" i="3"/>
  <c r="A751" i="3"/>
  <c r="A752" i="3"/>
  <c r="A753" i="3"/>
  <c r="A754" i="3"/>
  <c r="H754" i="3" s="1"/>
  <c r="A755" i="3"/>
  <c r="A756" i="3"/>
  <c r="A757" i="3"/>
  <c r="A758" i="3"/>
  <c r="H758" i="3" s="1"/>
  <c r="A759" i="3"/>
  <c r="A760" i="3"/>
  <c r="A761" i="3"/>
  <c r="A762" i="3"/>
  <c r="A763" i="3"/>
  <c r="A764" i="3"/>
  <c r="A765" i="3"/>
  <c r="A766" i="3"/>
  <c r="A767" i="3"/>
  <c r="A768" i="3"/>
  <c r="A769" i="3"/>
  <c r="A770" i="3"/>
  <c r="E770" i="3" s="1"/>
  <c r="A771" i="3"/>
  <c r="A772" i="3"/>
  <c r="A773" i="3"/>
  <c r="A774" i="3"/>
  <c r="A775" i="3"/>
  <c r="A776" i="3"/>
  <c r="A777" i="3"/>
  <c r="A778" i="3"/>
  <c r="E778" i="3" s="1"/>
  <c r="A779" i="3"/>
  <c r="A780" i="3"/>
  <c r="A781" i="3"/>
  <c r="A782" i="3"/>
  <c r="H782" i="3" s="1"/>
  <c r="A783" i="3"/>
  <c r="A784" i="3"/>
  <c r="A785" i="3"/>
  <c r="A786" i="3"/>
  <c r="H786" i="3" s="1"/>
  <c r="A787" i="3"/>
  <c r="A788" i="3"/>
  <c r="A789" i="3"/>
  <c r="A790" i="3"/>
  <c r="A791" i="3"/>
  <c r="A792" i="3"/>
  <c r="A793" i="3"/>
  <c r="A794" i="3"/>
  <c r="H794" i="3" s="1"/>
  <c r="A795" i="3"/>
  <c r="A796" i="3"/>
  <c r="A797" i="3"/>
  <c r="A798" i="3"/>
  <c r="E798" i="3" s="1"/>
  <c r="A799" i="3"/>
  <c r="A800" i="3"/>
  <c r="A801" i="3"/>
  <c r="A802" i="3"/>
  <c r="E802" i="3" s="1"/>
  <c r="A803" i="3"/>
  <c r="A804" i="3"/>
  <c r="A805" i="3"/>
  <c r="A806" i="3"/>
  <c r="A807" i="3"/>
  <c r="A808" i="3"/>
  <c r="A809" i="3"/>
  <c r="A810" i="3"/>
  <c r="A811" i="3"/>
  <c r="A812" i="3"/>
  <c r="A813" i="3"/>
  <c r="A814" i="3"/>
  <c r="A815" i="3"/>
  <c r="A816" i="3"/>
  <c r="A817" i="3"/>
  <c r="A818" i="3"/>
  <c r="A819" i="3"/>
  <c r="A820" i="3"/>
  <c r="A821" i="3"/>
  <c r="A822" i="3"/>
  <c r="A823" i="3"/>
  <c r="A824" i="3"/>
  <c r="A825" i="3"/>
  <c r="A826" i="3"/>
  <c r="E826" i="3" s="1"/>
  <c r="A827" i="3"/>
  <c r="A828" i="3"/>
  <c r="A829" i="3"/>
  <c r="A830" i="3"/>
  <c r="E830" i="3" s="1"/>
  <c r="A831" i="3"/>
  <c r="A832" i="3"/>
  <c r="A833" i="3"/>
  <c r="A834" i="3"/>
  <c r="H834" i="3" s="1"/>
  <c r="A835" i="3"/>
  <c r="A836" i="3"/>
  <c r="A837" i="3"/>
  <c r="A838" i="3"/>
  <c r="H838" i="3" s="1"/>
  <c r="A839" i="3"/>
  <c r="A840" i="3"/>
  <c r="A841" i="3"/>
  <c r="A842" i="3"/>
  <c r="H842" i="3" s="1"/>
  <c r="A843" i="3"/>
  <c r="A844" i="3"/>
  <c r="A845" i="3"/>
  <c r="A846" i="3"/>
  <c r="E846" i="3" s="1"/>
  <c r="A847" i="3"/>
  <c r="A848" i="3"/>
  <c r="A849" i="3"/>
  <c r="A850" i="3"/>
  <c r="E850" i="3" s="1"/>
  <c r="A851" i="3"/>
  <c r="A852" i="3"/>
  <c r="A853" i="3"/>
  <c r="A854" i="3"/>
  <c r="A855" i="3"/>
  <c r="A856" i="3"/>
  <c r="A857" i="3"/>
  <c r="A858" i="3"/>
  <c r="H858" i="3" s="1"/>
  <c r="A859" i="3"/>
  <c r="A860" i="3"/>
  <c r="A861" i="3"/>
  <c r="A862" i="3"/>
  <c r="H862" i="3" s="1"/>
  <c r="A863" i="3"/>
  <c r="A864" i="3"/>
  <c r="A865" i="3"/>
  <c r="A866" i="3"/>
  <c r="H866" i="3" s="1"/>
  <c r="A867" i="3"/>
  <c r="A868" i="3"/>
  <c r="A869" i="3"/>
  <c r="A870" i="3"/>
  <c r="E870" i="3" s="1"/>
  <c r="A871" i="3"/>
  <c r="A872" i="3"/>
  <c r="A873" i="3"/>
  <c r="A874" i="3"/>
  <c r="H874" i="3" s="1"/>
  <c r="A875" i="3"/>
  <c r="A876" i="3"/>
  <c r="A877" i="3"/>
  <c r="A878" i="3"/>
  <c r="H878" i="3" s="1"/>
  <c r="A879" i="3"/>
  <c r="A880" i="3"/>
  <c r="A881" i="3"/>
  <c r="A882" i="3"/>
  <c r="H882" i="3" s="1"/>
  <c r="A883" i="3"/>
  <c r="A884" i="3"/>
  <c r="A885" i="3"/>
  <c r="A886" i="3"/>
  <c r="H886" i="3" s="1"/>
  <c r="A887" i="3"/>
  <c r="A888" i="3"/>
  <c r="A889" i="3"/>
  <c r="A890" i="3"/>
  <c r="E890" i="3" s="1"/>
  <c r="A891" i="3"/>
  <c r="A892" i="3"/>
  <c r="A893" i="3"/>
  <c r="A894" i="3"/>
  <c r="H894" i="3" s="1"/>
  <c r="A895" i="3"/>
  <c r="A896" i="3"/>
  <c r="A897" i="3"/>
  <c r="A898" i="3"/>
  <c r="E898" i="3" s="1"/>
  <c r="A899" i="3"/>
  <c r="A900" i="3"/>
  <c r="A901" i="3"/>
  <c r="A902" i="3"/>
  <c r="H902" i="3" s="1"/>
  <c r="A903" i="3"/>
  <c r="A904" i="3"/>
  <c r="A905" i="3"/>
  <c r="A906" i="3"/>
  <c r="E906" i="3" s="1"/>
  <c r="A907" i="3"/>
  <c r="A908" i="3"/>
  <c r="A909" i="3"/>
  <c r="A910" i="3"/>
  <c r="E910" i="3" s="1"/>
  <c r="A911" i="3"/>
  <c r="A912" i="3"/>
  <c r="A913" i="3"/>
  <c r="A914" i="3"/>
  <c r="H914" i="3" s="1"/>
  <c r="A915" i="3"/>
  <c r="A916" i="3"/>
  <c r="A917" i="3"/>
  <c r="A918" i="3"/>
  <c r="H918" i="3" s="1"/>
  <c r="A919" i="3"/>
  <c r="A920" i="3"/>
  <c r="A921" i="3"/>
  <c r="A922" i="3"/>
  <c r="H922" i="3" s="1"/>
  <c r="A923" i="3"/>
  <c r="A924" i="3"/>
  <c r="A925" i="3"/>
  <c r="A926" i="3"/>
  <c r="H926" i="3" s="1"/>
  <c r="A927" i="3"/>
  <c r="A928" i="3"/>
  <c r="A929" i="3"/>
  <c r="A930" i="3"/>
  <c r="H930" i="3" s="1"/>
  <c r="A931" i="3"/>
  <c r="A932" i="3"/>
  <c r="A933" i="3"/>
  <c r="A934" i="3"/>
  <c r="E934" i="3" s="1"/>
  <c r="A935" i="3"/>
  <c r="A936" i="3"/>
  <c r="A937" i="3"/>
  <c r="A938" i="3"/>
  <c r="H938" i="3" s="1"/>
  <c r="A939" i="3"/>
  <c r="A940" i="3"/>
  <c r="A941" i="3"/>
  <c r="A942" i="3"/>
  <c r="H942" i="3" s="1"/>
  <c r="A943" i="3"/>
  <c r="A944" i="3"/>
  <c r="A945" i="3"/>
  <c r="A946" i="3"/>
  <c r="E946" i="3" s="1"/>
  <c r="A947" i="3"/>
  <c r="A948" i="3"/>
  <c r="A949" i="3"/>
  <c r="A950" i="3"/>
  <c r="H950" i="3" s="1"/>
  <c r="A951" i="3"/>
  <c r="A952" i="3"/>
  <c r="A953" i="3"/>
  <c r="A954" i="3"/>
  <c r="E954" i="3" s="1"/>
  <c r="A955" i="3"/>
  <c r="A956" i="3"/>
  <c r="A957" i="3"/>
  <c r="A958" i="3"/>
  <c r="E958" i="3" s="1"/>
  <c r="A959" i="3"/>
  <c r="A960" i="3"/>
  <c r="A961" i="3"/>
  <c r="A962" i="3"/>
  <c r="H962" i="3" s="1"/>
  <c r="A963" i="3"/>
  <c r="A964" i="3"/>
  <c r="A965" i="3"/>
  <c r="A966" i="3"/>
  <c r="E966" i="3" s="1"/>
  <c r="A967" i="3"/>
  <c r="A968" i="3"/>
  <c r="A969" i="3"/>
  <c r="A970" i="3"/>
  <c r="H970" i="3" s="1"/>
  <c r="A971" i="3"/>
  <c r="A972" i="3"/>
  <c r="A973" i="3"/>
  <c r="A974" i="3"/>
  <c r="H974" i="3" s="1"/>
  <c r="A975" i="3"/>
  <c r="A976" i="3"/>
  <c r="A977" i="3"/>
  <c r="A978" i="3"/>
  <c r="H978" i="3" s="1"/>
  <c r="A979" i="3"/>
  <c r="A980" i="3"/>
  <c r="A981" i="3"/>
  <c r="A982" i="3"/>
  <c r="H982" i="3" s="1"/>
  <c r="A983" i="3"/>
  <c r="A984" i="3"/>
  <c r="A985" i="3"/>
  <c r="A986" i="3"/>
  <c r="H986" i="3" s="1"/>
  <c r="A987" i="3"/>
  <c r="A988" i="3"/>
  <c r="A989" i="3"/>
  <c r="A990" i="3"/>
  <c r="H990" i="3" s="1"/>
  <c r="A991" i="3"/>
  <c r="A992" i="3"/>
  <c r="A993" i="3"/>
  <c r="A994" i="3"/>
  <c r="E994" i="3" s="1"/>
  <c r="A995" i="3"/>
  <c r="A996" i="3"/>
  <c r="A997" i="3"/>
  <c r="A998" i="3"/>
  <c r="H998" i="3" s="1"/>
  <c r="A999" i="3"/>
  <c r="A1000" i="3"/>
  <c r="A1001" i="3"/>
  <c r="A1002" i="3"/>
  <c r="H1002" i="3" s="1"/>
  <c r="A1003" i="3"/>
  <c r="A1004" i="3"/>
  <c r="A1005" i="3"/>
  <c r="A1006" i="3"/>
  <c r="H1006" i="3" s="1"/>
  <c r="A1007" i="3"/>
  <c r="A1008" i="3"/>
  <c r="A1009" i="3"/>
  <c r="A1010" i="3"/>
  <c r="H1010" i="3" s="1"/>
  <c r="A1011" i="3"/>
  <c r="A1012" i="3"/>
  <c r="A1013" i="3"/>
  <c r="A1014" i="3"/>
  <c r="E1014" i="3" s="1"/>
  <c r="A1015" i="3"/>
  <c r="A1016" i="3"/>
  <c r="A1017" i="3"/>
  <c r="A1018" i="3"/>
  <c r="H1018" i="3" s="1"/>
  <c r="A1019" i="3"/>
  <c r="A1020" i="3"/>
  <c r="A1021" i="3"/>
  <c r="A1022" i="3"/>
  <c r="H1022" i="3" s="1"/>
  <c r="A1023" i="3"/>
  <c r="A1024" i="3"/>
  <c r="A1025" i="3"/>
  <c r="A1026" i="3"/>
  <c r="H1026" i="3" s="1"/>
  <c r="A1027" i="3"/>
  <c r="A1028" i="3"/>
  <c r="A1029" i="3"/>
  <c r="A1030" i="3"/>
  <c r="H1030" i="3" s="1"/>
  <c r="A1031" i="3"/>
  <c r="A1032" i="3"/>
  <c r="A1033" i="3"/>
  <c r="A1034" i="3"/>
  <c r="H1034" i="3" s="1"/>
  <c r="A1035" i="3"/>
  <c r="A1036" i="3"/>
  <c r="A1037" i="3"/>
  <c r="A1038" i="3"/>
  <c r="H1038" i="3" s="1"/>
  <c r="A1039" i="3"/>
  <c r="A1040" i="3"/>
  <c r="A1041" i="3"/>
  <c r="A1042" i="3"/>
  <c r="H1042" i="3" s="1"/>
  <c r="A1043" i="3"/>
  <c r="A1044" i="3"/>
  <c r="A1045" i="3"/>
  <c r="A1046" i="3"/>
  <c r="H1046" i="3" s="1"/>
  <c r="A1047" i="3"/>
  <c r="A1048" i="3"/>
  <c r="A1049" i="3"/>
  <c r="A1050" i="3"/>
  <c r="H1050" i="3" s="1"/>
  <c r="A1051" i="3"/>
  <c r="A1052" i="3"/>
  <c r="A1053" i="3"/>
  <c r="A1054" i="3"/>
  <c r="H1054" i="3" s="1"/>
  <c r="A1055" i="3"/>
  <c r="A1056" i="3"/>
  <c r="A1057" i="3"/>
  <c r="A1058" i="3"/>
  <c r="H1058" i="3" s="1"/>
  <c r="A1059" i="3"/>
  <c r="A1060" i="3"/>
  <c r="A1061" i="3"/>
  <c r="A1062" i="3"/>
  <c r="H1062" i="3" s="1"/>
  <c r="A1063" i="3"/>
  <c r="A1064" i="3"/>
  <c r="A1065" i="3"/>
  <c r="A1066" i="3"/>
  <c r="H1066" i="3" s="1"/>
  <c r="A1067" i="3"/>
  <c r="A1068" i="3"/>
  <c r="A1069" i="3"/>
  <c r="E11" i="3"/>
  <c r="F11" i="3"/>
  <c r="I11" i="3" s="1"/>
  <c r="R11" i="15" s="1"/>
  <c r="G11" i="3"/>
  <c r="H11" i="3"/>
  <c r="N11" i="3"/>
  <c r="E12" i="3"/>
  <c r="F12" i="3"/>
  <c r="I12" i="3" s="1"/>
  <c r="R12" i="15" s="1"/>
  <c r="G12" i="3"/>
  <c r="N12" i="3" s="1"/>
  <c r="H12" i="3"/>
  <c r="C12" i="3" s="1"/>
  <c r="E13" i="3"/>
  <c r="F13" i="3"/>
  <c r="I13" i="3" s="1"/>
  <c r="R13" i="15" s="1"/>
  <c r="G13" i="3"/>
  <c r="N13" i="3" s="1"/>
  <c r="H13" i="3"/>
  <c r="F14" i="3"/>
  <c r="I14" i="3" s="1"/>
  <c r="R14" i="15" s="1"/>
  <c r="G14" i="3"/>
  <c r="N14" i="3" s="1"/>
  <c r="E15" i="3"/>
  <c r="F15" i="3"/>
  <c r="I15" i="3" s="1"/>
  <c r="R15" i="15" s="1"/>
  <c r="G15" i="3"/>
  <c r="N15" i="3" s="1"/>
  <c r="H15" i="3"/>
  <c r="E16" i="3"/>
  <c r="F16" i="3"/>
  <c r="I16" i="3" s="1"/>
  <c r="R16" i="15" s="1"/>
  <c r="G16" i="3"/>
  <c r="N16" i="3" s="1"/>
  <c r="H16" i="3"/>
  <c r="E17" i="3"/>
  <c r="F17" i="3"/>
  <c r="I17" i="3" s="1"/>
  <c r="R17" i="15" s="1"/>
  <c r="G17" i="3"/>
  <c r="N17" i="3" s="1"/>
  <c r="H17" i="3"/>
  <c r="F18" i="3"/>
  <c r="I18" i="3" s="1"/>
  <c r="R18" i="15" s="1"/>
  <c r="G18" i="3"/>
  <c r="N18" i="3" s="1"/>
  <c r="E19" i="3"/>
  <c r="F19" i="3"/>
  <c r="I19" i="3" s="1"/>
  <c r="R19" i="15" s="1"/>
  <c r="G19" i="3"/>
  <c r="N19" i="3" s="1"/>
  <c r="H19" i="3"/>
  <c r="E20" i="3"/>
  <c r="F20" i="3"/>
  <c r="I20" i="3" s="1"/>
  <c r="R20" i="15" s="1"/>
  <c r="G20" i="3"/>
  <c r="N20" i="3" s="1"/>
  <c r="H20" i="3"/>
  <c r="E21" i="3"/>
  <c r="F21" i="3"/>
  <c r="I21" i="3" s="1"/>
  <c r="R21" i="15" s="1"/>
  <c r="G21" i="3"/>
  <c r="N21" i="3" s="1"/>
  <c r="H21" i="3"/>
  <c r="F22" i="3"/>
  <c r="I22" i="3" s="1"/>
  <c r="R22" i="15" s="1"/>
  <c r="G22" i="3"/>
  <c r="N22" i="3" s="1"/>
  <c r="E23" i="3"/>
  <c r="F23" i="3"/>
  <c r="I23" i="3" s="1"/>
  <c r="R23" i="15" s="1"/>
  <c r="G23" i="3"/>
  <c r="N23" i="3" s="1"/>
  <c r="H23" i="3"/>
  <c r="E24" i="3"/>
  <c r="F24" i="3"/>
  <c r="I24" i="3" s="1"/>
  <c r="R24" i="15" s="1"/>
  <c r="G24" i="3"/>
  <c r="N24" i="3" s="1"/>
  <c r="H24" i="3"/>
  <c r="E25" i="3"/>
  <c r="F25" i="3"/>
  <c r="I25" i="3" s="1"/>
  <c r="R25" i="15" s="1"/>
  <c r="G25" i="3"/>
  <c r="N25" i="3" s="1"/>
  <c r="H25" i="3"/>
  <c r="F26" i="3"/>
  <c r="I26" i="3" s="1"/>
  <c r="R26" i="15" s="1"/>
  <c r="G26" i="3"/>
  <c r="N26" i="3" s="1"/>
  <c r="E27" i="3"/>
  <c r="F27" i="3"/>
  <c r="I27" i="3" s="1"/>
  <c r="R27" i="15" s="1"/>
  <c r="G27" i="3"/>
  <c r="N27" i="3" s="1"/>
  <c r="H27" i="3"/>
  <c r="E28" i="3"/>
  <c r="F28" i="3"/>
  <c r="I28" i="3" s="1"/>
  <c r="R28" i="15" s="1"/>
  <c r="G28" i="3"/>
  <c r="N28" i="3" s="1"/>
  <c r="H28" i="3"/>
  <c r="E29" i="3"/>
  <c r="F29" i="3"/>
  <c r="I29" i="3" s="1"/>
  <c r="R29" i="15" s="1"/>
  <c r="G29" i="3"/>
  <c r="N29" i="3" s="1"/>
  <c r="H29" i="3"/>
  <c r="F30" i="3"/>
  <c r="I30" i="3" s="1"/>
  <c r="R30" i="15" s="1"/>
  <c r="G30" i="3"/>
  <c r="N30" i="3" s="1"/>
  <c r="E31" i="3"/>
  <c r="F31" i="3"/>
  <c r="I31" i="3" s="1"/>
  <c r="R31" i="15" s="1"/>
  <c r="G31" i="3"/>
  <c r="N31" i="3" s="1"/>
  <c r="H31" i="3"/>
  <c r="E32" i="3"/>
  <c r="F32" i="3"/>
  <c r="I32" i="3" s="1"/>
  <c r="R32" i="15" s="1"/>
  <c r="G32" i="3"/>
  <c r="N32" i="3" s="1"/>
  <c r="H32" i="3"/>
  <c r="E33" i="3"/>
  <c r="F33" i="3"/>
  <c r="I33" i="3" s="1"/>
  <c r="R33" i="15" s="1"/>
  <c r="G33" i="3"/>
  <c r="N33" i="3" s="1"/>
  <c r="H33" i="3"/>
  <c r="F34" i="3"/>
  <c r="I34" i="3" s="1"/>
  <c r="R34" i="15" s="1"/>
  <c r="G34" i="3"/>
  <c r="N34" i="3" s="1"/>
  <c r="E35" i="3"/>
  <c r="F35" i="3"/>
  <c r="I35" i="3" s="1"/>
  <c r="R35" i="15" s="1"/>
  <c r="G35" i="3"/>
  <c r="N35" i="3" s="1"/>
  <c r="H35" i="3"/>
  <c r="E36" i="3"/>
  <c r="F36" i="3"/>
  <c r="I36" i="3" s="1"/>
  <c r="R36" i="15" s="1"/>
  <c r="G36" i="3"/>
  <c r="N36" i="3" s="1"/>
  <c r="H36" i="3"/>
  <c r="E37" i="3"/>
  <c r="F37" i="3"/>
  <c r="I37" i="3" s="1"/>
  <c r="R37" i="15" s="1"/>
  <c r="G37" i="3"/>
  <c r="N37" i="3" s="1"/>
  <c r="H37" i="3"/>
  <c r="F38" i="3"/>
  <c r="I38" i="3" s="1"/>
  <c r="R38" i="15" s="1"/>
  <c r="G38" i="3"/>
  <c r="N38" i="3" s="1"/>
  <c r="E39" i="3"/>
  <c r="F39" i="3"/>
  <c r="I39" i="3" s="1"/>
  <c r="R39" i="15" s="1"/>
  <c r="G39" i="3"/>
  <c r="N39" i="3" s="1"/>
  <c r="H39" i="3"/>
  <c r="E40" i="3"/>
  <c r="F40" i="3"/>
  <c r="I40" i="3" s="1"/>
  <c r="R40" i="15" s="1"/>
  <c r="G40" i="3"/>
  <c r="N40" i="3" s="1"/>
  <c r="H40" i="3"/>
  <c r="E41" i="3"/>
  <c r="F41" i="3"/>
  <c r="I41" i="3" s="1"/>
  <c r="R41" i="15" s="1"/>
  <c r="G41" i="3"/>
  <c r="N41" i="3" s="1"/>
  <c r="H41" i="3"/>
  <c r="F42" i="3"/>
  <c r="I42" i="3" s="1"/>
  <c r="R42" i="15" s="1"/>
  <c r="G42" i="3"/>
  <c r="N42" i="3" s="1"/>
  <c r="E43" i="3"/>
  <c r="F43" i="3"/>
  <c r="I43" i="3" s="1"/>
  <c r="R43" i="15" s="1"/>
  <c r="G43" i="3"/>
  <c r="N43" i="3" s="1"/>
  <c r="H43" i="3"/>
  <c r="E44" i="3"/>
  <c r="F44" i="3"/>
  <c r="I44" i="3" s="1"/>
  <c r="R44" i="15" s="1"/>
  <c r="G44" i="3"/>
  <c r="N44" i="3" s="1"/>
  <c r="H44" i="3"/>
  <c r="E45" i="3"/>
  <c r="F45" i="3"/>
  <c r="I45" i="3" s="1"/>
  <c r="R45" i="15" s="1"/>
  <c r="G45" i="3"/>
  <c r="N45" i="3" s="1"/>
  <c r="H45" i="3"/>
  <c r="F46" i="3"/>
  <c r="I46" i="3" s="1"/>
  <c r="R46" i="15" s="1"/>
  <c r="G46" i="3"/>
  <c r="N46" i="3" s="1"/>
  <c r="E47" i="3"/>
  <c r="F47" i="3"/>
  <c r="I47" i="3" s="1"/>
  <c r="R47" i="15" s="1"/>
  <c r="G47" i="3"/>
  <c r="N47" i="3" s="1"/>
  <c r="H47" i="3"/>
  <c r="E48" i="3"/>
  <c r="F48" i="3"/>
  <c r="I48" i="3" s="1"/>
  <c r="R48" i="15" s="1"/>
  <c r="G48" i="3"/>
  <c r="N48" i="3" s="1"/>
  <c r="H48" i="3"/>
  <c r="E49" i="3"/>
  <c r="F49" i="3"/>
  <c r="I49" i="3" s="1"/>
  <c r="R49" i="15" s="1"/>
  <c r="G49" i="3"/>
  <c r="N49" i="3" s="1"/>
  <c r="H49" i="3"/>
  <c r="F50" i="3"/>
  <c r="I50" i="3" s="1"/>
  <c r="R50" i="15" s="1"/>
  <c r="G50" i="3"/>
  <c r="N50" i="3" s="1"/>
  <c r="E51" i="3"/>
  <c r="F51" i="3"/>
  <c r="I51" i="3" s="1"/>
  <c r="R51" i="15" s="1"/>
  <c r="G51" i="3"/>
  <c r="N51" i="3" s="1"/>
  <c r="H51" i="3"/>
  <c r="E52" i="3"/>
  <c r="F52" i="3"/>
  <c r="I52" i="3" s="1"/>
  <c r="R52" i="15" s="1"/>
  <c r="G52" i="3"/>
  <c r="N52" i="3" s="1"/>
  <c r="H52" i="3"/>
  <c r="E53" i="3"/>
  <c r="F53" i="3"/>
  <c r="I53" i="3" s="1"/>
  <c r="R53" i="15" s="1"/>
  <c r="G53" i="3"/>
  <c r="N53" i="3" s="1"/>
  <c r="H53" i="3"/>
  <c r="F54" i="3"/>
  <c r="I54" i="3" s="1"/>
  <c r="R54" i="15" s="1"/>
  <c r="G54" i="3"/>
  <c r="N54" i="3" s="1"/>
  <c r="E55" i="3"/>
  <c r="F55" i="3"/>
  <c r="I55" i="3" s="1"/>
  <c r="R55" i="15" s="1"/>
  <c r="G55" i="3"/>
  <c r="N55" i="3" s="1"/>
  <c r="H55" i="3"/>
  <c r="E56" i="3"/>
  <c r="F56" i="3"/>
  <c r="I56" i="3" s="1"/>
  <c r="R56" i="15" s="1"/>
  <c r="G56" i="3"/>
  <c r="N56" i="3" s="1"/>
  <c r="H56" i="3"/>
  <c r="E57" i="3"/>
  <c r="F57" i="3"/>
  <c r="I57" i="3" s="1"/>
  <c r="R57" i="15" s="1"/>
  <c r="G57" i="3"/>
  <c r="N57" i="3" s="1"/>
  <c r="H57" i="3"/>
  <c r="F58" i="3"/>
  <c r="I58" i="3" s="1"/>
  <c r="R58" i="15" s="1"/>
  <c r="G58" i="3"/>
  <c r="N58" i="3" s="1"/>
  <c r="E59" i="3"/>
  <c r="F59" i="3"/>
  <c r="I59" i="3" s="1"/>
  <c r="R59" i="15" s="1"/>
  <c r="G59" i="3"/>
  <c r="N59" i="3" s="1"/>
  <c r="H59" i="3"/>
  <c r="E60" i="3"/>
  <c r="F60" i="3"/>
  <c r="I60" i="3" s="1"/>
  <c r="R60" i="15" s="1"/>
  <c r="G60" i="3"/>
  <c r="N60" i="3" s="1"/>
  <c r="H60" i="3"/>
  <c r="E61" i="3"/>
  <c r="F61" i="3"/>
  <c r="I61" i="3" s="1"/>
  <c r="R61" i="15" s="1"/>
  <c r="G61" i="3"/>
  <c r="N61" i="3" s="1"/>
  <c r="H61" i="3"/>
  <c r="F62" i="3"/>
  <c r="I62" i="3" s="1"/>
  <c r="R62" i="15" s="1"/>
  <c r="G62" i="3"/>
  <c r="N62" i="3" s="1"/>
  <c r="E63" i="3"/>
  <c r="F63" i="3"/>
  <c r="I63" i="3" s="1"/>
  <c r="R63" i="15" s="1"/>
  <c r="G63" i="3"/>
  <c r="N63" i="3" s="1"/>
  <c r="H63" i="3"/>
  <c r="E64" i="3"/>
  <c r="F64" i="3"/>
  <c r="I64" i="3" s="1"/>
  <c r="R64" i="15" s="1"/>
  <c r="G64" i="3"/>
  <c r="N64" i="3" s="1"/>
  <c r="H64" i="3"/>
  <c r="E65" i="3"/>
  <c r="F65" i="3"/>
  <c r="I65" i="3" s="1"/>
  <c r="R65" i="15" s="1"/>
  <c r="G65" i="3"/>
  <c r="N65" i="3" s="1"/>
  <c r="H65" i="3"/>
  <c r="F66" i="3"/>
  <c r="I66" i="3" s="1"/>
  <c r="R66" i="15" s="1"/>
  <c r="G66" i="3"/>
  <c r="N66" i="3" s="1"/>
  <c r="E67" i="3"/>
  <c r="F67" i="3"/>
  <c r="I67" i="3" s="1"/>
  <c r="R67" i="15" s="1"/>
  <c r="G67" i="3"/>
  <c r="N67" i="3" s="1"/>
  <c r="H67" i="3"/>
  <c r="E68" i="3"/>
  <c r="F68" i="3"/>
  <c r="I68" i="3" s="1"/>
  <c r="R68" i="15" s="1"/>
  <c r="G68" i="3"/>
  <c r="N68" i="3" s="1"/>
  <c r="H68" i="3"/>
  <c r="E69" i="3"/>
  <c r="F69" i="3"/>
  <c r="I69" i="3" s="1"/>
  <c r="R69" i="15" s="1"/>
  <c r="G69" i="3"/>
  <c r="N69" i="3" s="1"/>
  <c r="H69" i="3"/>
  <c r="F70" i="3"/>
  <c r="I70" i="3" s="1"/>
  <c r="R70" i="15" s="1"/>
  <c r="G70" i="3"/>
  <c r="N70" i="3" s="1"/>
  <c r="E71" i="3"/>
  <c r="F71" i="3"/>
  <c r="I71" i="3" s="1"/>
  <c r="R71" i="15" s="1"/>
  <c r="G71" i="3"/>
  <c r="N71" i="3" s="1"/>
  <c r="H71" i="3"/>
  <c r="E72" i="3"/>
  <c r="F72" i="3"/>
  <c r="I72" i="3" s="1"/>
  <c r="R72" i="15" s="1"/>
  <c r="G72" i="3"/>
  <c r="N72" i="3" s="1"/>
  <c r="H72" i="3"/>
  <c r="E73" i="3"/>
  <c r="F73" i="3"/>
  <c r="I73" i="3" s="1"/>
  <c r="R73" i="15" s="1"/>
  <c r="G73" i="3"/>
  <c r="N73" i="3" s="1"/>
  <c r="H73" i="3"/>
  <c r="F74" i="3"/>
  <c r="I74" i="3" s="1"/>
  <c r="R74" i="15" s="1"/>
  <c r="G74" i="3"/>
  <c r="N74" i="3" s="1"/>
  <c r="E75" i="3"/>
  <c r="F75" i="3"/>
  <c r="I75" i="3" s="1"/>
  <c r="R75" i="15" s="1"/>
  <c r="G75" i="3"/>
  <c r="N75" i="3" s="1"/>
  <c r="H75" i="3"/>
  <c r="E76" i="3"/>
  <c r="F76" i="3"/>
  <c r="I76" i="3" s="1"/>
  <c r="R76" i="15" s="1"/>
  <c r="G76" i="3"/>
  <c r="N76" i="3" s="1"/>
  <c r="H76" i="3"/>
  <c r="E77" i="3"/>
  <c r="F77" i="3"/>
  <c r="I77" i="3" s="1"/>
  <c r="R77" i="15" s="1"/>
  <c r="G77" i="3"/>
  <c r="N77" i="3" s="1"/>
  <c r="H77" i="3"/>
  <c r="F78" i="3"/>
  <c r="I78" i="3" s="1"/>
  <c r="R78" i="15" s="1"/>
  <c r="G78" i="3"/>
  <c r="N78" i="3" s="1"/>
  <c r="E79" i="3"/>
  <c r="F79" i="3"/>
  <c r="I79" i="3" s="1"/>
  <c r="R79" i="15" s="1"/>
  <c r="G79" i="3"/>
  <c r="N79" i="3" s="1"/>
  <c r="H79" i="3"/>
  <c r="E80" i="3"/>
  <c r="F80" i="3"/>
  <c r="I80" i="3" s="1"/>
  <c r="R80" i="15" s="1"/>
  <c r="G80" i="3"/>
  <c r="N80" i="3" s="1"/>
  <c r="H80" i="3"/>
  <c r="E81" i="3"/>
  <c r="F81" i="3"/>
  <c r="I81" i="3" s="1"/>
  <c r="R81" i="15" s="1"/>
  <c r="G81" i="3"/>
  <c r="N81" i="3" s="1"/>
  <c r="H81" i="3"/>
  <c r="F82" i="3"/>
  <c r="I82" i="3" s="1"/>
  <c r="R82" i="15" s="1"/>
  <c r="G82" i="3"/>
  <c r="N82" i="3" s="1"/>
  <c r="E83" i="3"/>
  <c r="F83" i="3"/>
  <c r="I83" i="3" s="1"/>
  <c r="R83" i="15" s="1"/>
  <c r="G83" i="3"/>
  <c r="N83" i="3" s="1"/>
  <c r="H83" i="3"/>
  <c r="E84" i="3"/>
  <c r="F84" i="3"/>
  <c r="I84" i="3" s="1"/>
  <c r="R84" i="15" s="1"/>
  <c r="G84" i="3"/>
  <c r="N84" i="3" s="1"/>
  <c r="H84" i="3"/>
  <c r="E85" i="3"/>
  <c r="F85" i="3"/>
  <c r="I85" i="3" s="1"/>
  <c r="R85" i="15" s="1"/>
  <c r="G85" i="3"/>
  <c r="N85" i="3" s="1"/>
  <c r="H85" i="3"/>
  <c r="F86" i="3"/>
  <c r="I86" i="3" s="1"/>
  <c r="R86" i="15" s="1"/>
  <c r="G86" i="3"/>
  <c r="N86" i="3" s="1"/>
  <c r="E87" i="3"/>
  <c r="F87" i="3"/>
  <c r="I87" i="3" s="1"/>
  <c r="R87" i="15" s="1"/>
  <c r="G87" i="3"/>
  <c r="N87" i="3" s="1"/>
  <c r="H87" i="3"/>
  <c r="E88" i="3"/>
  <c r="F88" i="3"/>
  <c r="I88" i="3" s="1"/>
  <c r="R88" i="15" s="1"/>
  <c r="G88" i="3"/>
  <c r="N88" i="3" s="1"/>
  <c r="H88" i="3"/>
  <c r="E89" i="3"/>
  <c r="F89" i="3"/>
  <c r="I89" i="3" s="1"/>
  <c r="R89" i="15" s="1"/>
  <c r="G89" i="3"/>
  <c r="N89" i="3" s="1"/>
  <c r="H89" i="3"/>
  <c r="F90" i="3"/>
  <c r="I90" i="3" s="1"/>
  <c r="R90" i="15" s="1"/>
  <c r="G90" i="3"/>
  <c r="N90" i="3" s="1"/>
  <c r="E91" i="3"/>
  <c r="F91" i="3"/>
  <c r="I91" i="3" s="1"/>
  <c r="R91" i="15" s="1"/>
  <c r="G91" i="3"/>
  <c r="N91" i="3" s="1"/>
  <c r="H91" i="3"/>
  <c r="E92" i="3"/>
  <c r="F92" i="3"/>
  <c r="I92" i="3" s="1"/>
  <c r="R92" i="15" s="1"/>
  <c r="G92" i="3"/>
  <c r="N92" i="3" s="1"/>
  <c r="H92" i="3"/>
  <c r="E93" i="3"/>
  <c r="F93" i="3"/>
  <c r="I93" i="3" s="1"/>
  <c r="R93" i="15" s="1"/>
  <c r="G93" i="3"/>
  <c r="N93" i="3" s="1"/>
  <c r="H93" i="3"/>
  <c r="F94" i="3"/>
  <c r="I94" i="3" s="1"/>
  <c r="R94" i="15" s="1"/>
  <c r="G94" i="3"/>
  <c r="N94" i="3" s="1"/>
  <c r="E95" i="3"/>
  <c r="F95" i="3"/>
  <c r="I95" i="3" s="1"/>
  <c r="R95" i="15" s="1"/>
  <c r="G95" i="3"/>
  <c r="N95" i="3" s="1"/>
  <c r="H95" i="3"/>
  <c r="E96" i="3"/>
  <c r="F96" i="3"/>
  <c r="I96" i="3" s="1"/>
  <c r="R96" i="15" s="1"/>
  <c r="G96" i="3"/>
  <c r="N96" i="3" s="1"/>
  <c r="H96" i="3"/>
  <c r="E97" i="3"/>
  <c r="F97" i="3"/>
  <c r="I97" i="3" s="1"/>
  <c r="R97" i="15" s="1"/>
  <c r="G97" i="3"/>
  <c r="N97" i="3" s="1"/>
  <c r="H97" i="3"/>
  <c r="F98" i="3"/>
  <c r="I98" i="3" s="1"/>
  <c r="R98" i="15" s="1"/>
  <c r="G98" i="3"/>
  <c r="N98" i="3" s="1"/>
  <c r="E99" i="3"/>
  <c r="F99" i="3"/>
  <c r="I99" i="3" s="1"/>
  <c r="R99" i="15" s="1"/>
  <c r="G99" i="3"/>
  <c r="N99" i="3" s="1"/>
  <c r="H99" i="3"/>
  <c r="E100" i="3"/>
  <c r="F100" i="3"/>
  <c r="I100" i="3" s="1"/>
  <c r="R100" i="15" s="1"/>
  <c r="G100" i="3"/>
  <c r="H100" i="3"/>
  <c r="E101" i="3"/>
  <c r="F101" i="3"/>
  <c r="I101" i="3" s="1"/>
  <c r="R101" i="15" s="1"/>
  <c r="G101" i="3"/>
  <c r="N101" i="3" s="1"/>
  <c r="H101" i="3"/>
  <c r="F102" i="3"/>
  <c r="I102" i="3" s="1"/>
  <c r="R102" i="15" s="1"/>
  <c r="G102" i="3"/>
  <c r="N102" i="3" s="1"/>
  <c r="E103" i="3"/>
  <c r="F103" i="3"/>
  <c r="I103" i="3" s="1"/>
  <c r="R103" i="15" s="1"/>
  <c r="G103" i="3"/>
  <c r="N103" i="3" s="1"/>
  <c r="H103" i="3"/>
  <c r="E104" i="3"/>
  <c r="F104" i="3"/>
  <c r="I104" i="3" s="1"/>
  <c r="R104" i="15" s="1"/>
  <c r="G104" i="3"/>
  <c r="N104" i="3" s="1"/>
  <c r="H104" i="3"/>
  <c r="E105" i="3"/>
  <c r="F105" i="3"/>
  <c r="I105" i="3" s="1"/>
  <c r="R105" i="15" s="1"/>
  <c r="G105" i="3"/>
  <c r="N105" i="3" s="1"/>
  <c r="H105" i="3"/>
  <c r="F106" i="3"/>
  <c r="I106" i="3" s="1"/>
  <c r="R106" i="15" s="1"/>
  <c r="G106" i="3"/>
  <c r="N106" i="3" s="1"/>
  <c r="E107" i="3"/>
  <c r="F107" i="3"/>
  <c r="I107" i="3" s="1"/>
  <c r="R107" i="15" s="1"/>
  <c r="G107" i="3"/>
  <c r="N107" i="3" s="1"/>
  <c r="H107" i="3"/>
  <c r="E108" i="3"/>
  <c r="F108" i="3"/>
  <c r="I108" i="3" s="1"/>
  <c r="R108" i="15" s="1"/>
  <c r="G108" i="3"/>
  <c r="N108" i="3" s="1"/>
  <c r="H108" i="3"/>
  <c r="E109" i="3"/>
  <c r="F109" i="3"/>
  <c r="I109" i="3" s="1"/>
  <c r="R109" i="15" s="1"/>
  <c r="G109" i="3"/>
  <c r="N109" i="3" s="1"/>
  <c r="H109" i="3"/>
  <c r="F110" i="3"/>
  <c r="I110" i="3" s="1"/>
  <c r="R110" i="15" s="1"/>
  <c r="G110" i="3"/>
  <c r="N110" i="3" s="1"/>
  <c r="E111" i="3"/>
  <c r="F111" i="3"/>
  <c r="I111" i="3" s="1"/>
  <c r="R111" i="15" s="1"/>
  <c r="G111" i="3"/>
  <c r="N111" i="3" s="1"/>
  <c r="H111" i="3"/>
  <c r="E112" i="3"/>
  <c r="F112" i="3"/>
  <c r="I112" i="3" s="1"/>
  <c r="R112" i="15" s="1"/>
  <c r="G112" i="3"/>
  <c r="N112" i="3" s="1"/>
  <c r="H112" i="3"/>
  <c r="E113" i="3"/>
  <c r="F113" i="3"/>
  <c r="I113" i="3" s="1"/>
  <c r="R113" i="15" s="1"/>
  <c r="G113" i="3"/>
  <c r="N113" i="3" s="1"/>
  <c r="H113" i="3"/>
  <c r="F114" i="3"/>
  <c r="I114" i="3" s="1"/>
  <c r="R114" i="15" s="1"/>
  <c r="G114" i="3"/>
  <c r="N114" i="3" s="1"/>
  <c r="E115" i="3"/>
  <c r="F115" i="3"/>
  <c r="I115" i="3" s="1"/>
  <c r="R115" i="15" s="1"/>
  <c r="G115" i="3"/>
  <c r="N115" i="3" s="1"/>
  <c r="H115" i="3"/>
  <c r="E116" i="3"/>
  <c r="F116" i="3"/>
  <c r="I116" i="3" s="1"/>
  <c r="R116" i="15" s="1"/>
  <c r="G116" i="3"/>
  <c r="N116" i="3" s="1"/>
  <c r="H116" i="3"/>
  <c r="E117" i="3"/>
  <c r="F117" i="3"/>
  <c r="I117" i="3" s="1"/>
  <c r="R117" i="15" s="1"/>
  <c r="G117" i="3"/>
  <c r="N117" i="3" s="1"/>
  <c r="H117" i="3"/>
  <c r="F118" i="3"/>
  <c r="I118" i="3" s="1"/>
  <c r="R118" i="15" s="1"/>
  <c r="G118" i="3"/>
  <c r="N118" i="3" s="1"/>
  <c r="E119" i="3"/>
  <c r="F119" i="3"/>
  <c r="I119" i="3" s="1"/>
  <c r="R119" i="15" s="1"/>
  <c r="G119" i="3"/>
  <c r="N119" i="3" s="1"/>
  <c r="H119" i="3"/>
  <c r="E120" i="3"/>
  <c r="F120" i="3"/>
  <c r="I120" i="3" s="1"/>
  <c r="R120" i="15" s="1"/>
  <c r="G120" i="3"/>
  <c r="H120" i="3"/>
  <c r="E121" i="3"/>
  <c r="F121" i="3"/>
  <c r="I121" i="3" s="1"/>
  <c r="R121" i="15" s="1"/>
  <c r="G121" i="3"/>
  <c r="N121" i="3" s="1"/>
  <c r="H121" i="3"/>
  <c r="F122" i="3"/>
  <c r="I122" i="3" s="1"/>
  <c r="R122" i="15" s="1"/>
  <c r="G122" i="3"/>
  <c r="N122" i="3" s="1"/>
  <c r="E123" i="3"/>
  <c r="F123" i="3"/>
  <c r="I123" i="3" s="1"/>
  <c r="R123" i="15" s="1"/>
  <c r="G123" i="3"/>
  <c r="N123" i="3" s="1"/>
  <c r="H123" i="3"/>
  <c r="E124" i="3"/>
  <c r="F124" i="3"/>
  <c r="I124" i="3" s="1"/>
  <c r="R124" i="15" s="1"/>
  <c r="G124" i="3"/>
  <c r="H124" i="3"/>
  <c r="E125" i="3"/>
  <c r="F125" i="3"/>
  <c r="I125" i="3" s="1"/>
  <c r="R125" i="15" s="1"/>
  <c r="G125" i="3"/>
  <c r="N125" i="3" s="1"/>
  <c r="H125" i="3"/>
  <c r="F126" i="3"/>
  <c r="I126" i="3" s="1"/>
  <c r="R126" i="15" s="1"/>
  <c r="G126" i="3"/>
  <c r="N126" i="3" s="1"/>
  <c r="E127" i="3"/>
  <c r="F127" i="3"/>
  <c r="I127" i="3" s="1"/>
  <c r="R127" i="15" s="1"/>
  <c r="G127" i="3"/>
  <c r="N127" i="3" s="1"/>
  <c r="H127" i="3"/>
  <c r="E128" i="3"/>
  <c r="F128" i="3"/>
  <c r="I128" i="3" s="1"/>
  <c r="R128" i="15" s="1"/>
  <c r="G128" i="3"/>
  <c r="H128" i="3"/>
  <c r="E129" i="3"/>
  <c r="F129" i="3"/>
  <c r="I129" i="3" s="1"/>
  <c r="R129" i="15" s="1"/>
  <c r="G129" i="3"/>
  <c r="N129" i="3" s="1"/>
  <c r="H129" i="3"/>
  <c r="F130" i="3"/>
  <c r="I130" i="3" s="1"/>
  <c r="R130" i="15" s="1"/>
  <c r="G130" i="3"/>
  <c r="N130" i="3" s="1"/>
  <c r="E131" i="3"/>
  <c r="F131" i="3"/>
  <c r="I131" i="3" s="1"/>
  <c r="R131" i="15" s="1"/>
  <c r="G131" i="3"/>
  <c r="N131" i="3" s="1"/>
  <c r="H131" i="3"/>
  <c r="E132" i="3"/>
  <c r="F132" i="3"/>
  <c r="I132" i="3" s="1"/>
  <c r="R132" i="15" s="1"/>
  <c r="G132" i="3"/>
  <c r="N132" i="3" s="1"/>
  <c r="H132" i="3"/>
  <c r="E133" i="3"/>
  <c r="F133" i="3"/>
  <c r="I133" i="3" s="1"/>
  <c r="R133" i="15" s="1"/>
  <c r="G133" i="3"/>
  <c r="N133" i="3" s="1"/>
  <c r="H133" i="3"/>
  <c r="F134" i="3"/>
  <c r="I134" i="3" s="1"/>
  <c r="R134" i="15" s="1"/>
  <c r="G134" i="3"/>
  <c r="N134" i="3" s="1"/>
  <c r="E135" i="3"/>
  <c r="F135" i="3"/>
  <c r="I135" i="3" s="1"/>
  <c r="R135" i="15" s="1"/>
  <c r="G135" i="3"/>
  <c r="N135" i="3" s="1"/>
  <c r="H135" i="3"/>
  <c r="E136" i="3"/>
  <c r="F136" i="3"/>
  <c r="I136" i="3" s="1"/>
  <c r="R136" i="15" s="1"/>
  <c r="G136" i="3"/>
  <c r="N136" i="3" s="1"/>
  <c r="H136" i="3"/>
  <c r="E137" i="3"/>
  <c r="F137" i="3"/>
  <c r="I137" i="3" s="1"/>
  <c r="R137" i="15" s="1"/>
  <c r="G137" i="3"/>
  <c r="N137" i="3" s="1"/>
  <c r="H137" i="3"/>
  <c r="F138" i="3"/>
  <c r="I138" i="3" s="1"/>
  <c r="R138" i="15" s="1"/>
  <c r="G138" i="3"/>
  <c r="N138" i="3" s="1"/>
  <c r="E139" i="3"/>
  <c r="F139" i="3"/>
  <c r="I139" i="3" s="1"/>
  <c r="R139" i="15" s="1"/>
  <c r="G139" i="3"/>
  <c r="N139" i="3" s="1"/>
  <c r="H139" i="3"/>
  <c r="E140" i="3"/>
  <c r="F140" i="3"/>
  <c r="I140" i="3" s="1"/>
  <c r="R140" i="15" s="1"/>
  <c r="G140" i="3"/>
  <c r="N140" i="3" s="1"/>
  <c r="H140" i="3"/>
  <c r="E141" i="3"/>
  <c r="F141" i="3"/>
  <c r="I141" i="3" s="1"/>
  <c r="R141" i="15" s="1"/>
  <c r="G141" i="3"/>
  <c r="N141" i="3" s="1"/>
  <c r="H141" i="3"/>
  <c r="F142" i="3"/>
  <c r="I142" i="3" s="1"/>
  <c r="R142" i="15" s="1"/>
  <c r="G142" i="3"/>
  <c r="N142" i="3" s="1"/>
  <c r="E143" i="3"/>
  <c r="F143" i="3"/>
  <c r="I143" i="3" s="1"/>
  <c r="R143" i="15" s="1"/>
  <c r="G143" i="3"/>
  <c r="N143" i="3" s="1"/>
  <c r="H143" i="3"/>
  <c r="E144" i="3"/>
  <c r="F144" i="3"/>
  <c r="I144" i="3" s="1"/>
  <c r="R144" i="15" s="1"/>
  <c r="G144" i="3"/>
  <c r="N144" i="3" s="1"/>
  <c r="H144" i="3"/>
  <c r="E145" i="3"/>
  <c r="F145" i="3"/>
  <c r="I145" i="3" s="1"/>
  <c r="R145" i="15" s="1"/>
  <c r="G145" i="3"/>
  <c r="N145" i="3" s="1"/>
  <c r="H145" i="3"/>
  <c r="F146" i="3"/>
  <c r="I146" i="3" s="1"/>
  <c r="R146" i="15" s="1"/>
  <c r="G146" i="3"/>
  <c r="N146" i="3" s="1"/>
  <c r="E147" i="3"/>
  <c r="F147" i="3"/>
  <c r="I147" i="3" s="1"/>
  <c r="R147" i="15" s="1"/>
  <c r="G147" i="3"/>
  <c r="N147" i="3" s="1"/>
  <c r="H147" i="3"/>
  <c r="E148" i="3"/>
  <c r="F148" i="3"/>
  <c r="I148" i="3" s="1"/>
  <c r="R148" i="15" s="1"/>
  <c r="G148" i="3"/>
  <c r="N148" i="3" s="1"/>
  <c r="H148" i="3"/>
  <c r="E149" i="3"/>
  <c r="F149" i="3"/>
  <c r="I149" i="3" s="1"/>
  <c r="R149" i="15" s="1"/>
  <c r="G149" i="3"/>
  <c r="N149" i="3" s="1"/>
  <c r="H149" i="3"/>
  <c r="F150" i="3"/>
  <c r="I150" i="3" s="1"/>
  <c r="R150" i="15" s="1"/>
  <c r="G150" i="3"/>
  <c r="N150" i="3" s="1"/>
  <c r="E151" i="3"/>
  <c r="F151" i="3"/>
  <c r="I151" i="3" s="1"/>
  <c r="R151" i="15" s="1"/>
  <c r="G151" i="3"/>
  <c r="N151" i="3" s="1"/>
  <c r="H151" i="3"/>
  <c r="E152" i="3"/>
  <c r="F152" i="3"/>
  <c r="I152" i="3" s="1"/>
  <c r="R152" i="15" s="1"/>
  <c r="G152" i="3"/>
  <c r="H152" i="3"/>
  <c r="E153" i="3"/>
  <c r="F153" i="3"/>
  <c r="I153" i="3" s="1"/>
  <c r="R153" i="15" s="1"/>
  <c r="G153" i="3"/>
  <c r="N153" i="3" s="1"/>
  <c r="H153" i="3"/>
  <c r="F154" i="3"/>
  <c r="I154" i="3" s="1"/>
  <c r="R154" i="15" s="1"/>
  <c r="G154" i="3"/>
  <c r="N154" i="3" s="1"/>
  <c r="E155" i="3"/>
  <c r="F155" i="3"/>
  <c r="I155" i="3" s="1"/>
  <c r="R155" i="15" s="1"/>
  <c r="G155" i="3"/>
  <c r="N155" i="3" s="1"/>
  <c r="H155" i="3"/>
  <c r="E156" i="3"/>
  <c r="F156" i="3"/>
  <c r="I156" i="3" s="1"/>
  <c r="R156" i="15" s="1"/>
  <c r="G156" i="3"/>
  <c r="H156" i="3"/>
  <c r="E157" i="3"/>
  <c r="F157" i="3"/>
  <c r="I157" i="3" s="1"/>
  <c r="R157" i="15" s="1"/>
  <c r="G157" i="3"/>
  <c r="N157" i="3" s="1"/>
  <c r="H157" i="3"/>
  <c r="F158" i="3"/>
  <c r="I158" i="3" s="1"/>
  <c r="R158" i="15" s="1"/>
  <c r="G158" i="3"/>
  <c r="N158" i="3" s="1"/>
  <c r="E159" i="3"/>
  <c r="F159" i="3"/>
  <c r="I159" i="3" s="1"/>
  <c r="R159" i="15" s="1"/>
  <c r="G159" i="3"/>
  <c r="N159" i="3" s="1"/>
  <c r="H159" i="3"/>
  <c r="E160" i="3"/>
  <c r="F160" i="3"/>
  <c r="I160" i="3" s="1"/>
  <c r="R160" i="15" s="1"/>
  <c r="G160" i="3"/>
  <c r="N160" i="3" s="1"/>
  <c r="H160" i="3"/>
  <c r="E161" i="3"/>
  <c r="F161" i="3"/>
  <c r="I161" i="3" s="1"/>
  <c r="R161" i="15" s="1"/>
  <c r="G161" i="3"/>
  <c r="N161" i="3" s="1"/>
  <c r="H161" i="3"/>
  <c r="F162" i="3"/>
  <c r="I162" i="3" s="1"/>
  <c r="R162" i="15" s="1"/>
  <c r="G162" i="3"/>
  <c r="N162" i="3" s="1"/>
  <c r="E163" i="3"/>
  <c r="F163" i="3"/>
  <c r="I163" i="3" s="1"/>
  <c r="R163" i="15" s="1"/>
  <c r="G163" i="3"/>
  <c r="N163" i="3" s="1"/>
  <c r="H163" i="3"/>
  <c r="E164" i="3"/>
  <c r="F164" i="3"/>
  <c r="I164" i="3" s="1"/>
  <c r="R164" i="15" s="1"/>
  <c r="G164" i="3"/>
  <c r="N164" i="3" s="1"/>
  <c r="H164" i="3"/>
  <c r="E165" i="3"/>
  <c r="F165" i="3"/>
  <c r="I165" i="3" s="1"/>
  <c r="R165" i="15" s="1"/>
  <c r="G165" i="3"/>
  <c r="N165" i="3" s="1"/>
  <c r="H165" i="3"/>
  <c r="F166" i="3"/>
  <c r="I166" i="3" s="1"/>
  <c r="R166" i="15" s="1"/>
  <c r="G166" i="3"/>
  <c r="N166" i="3" s="1"/>
  <c r="E167" i="3"/>
  <c r="F167" i="3"/>
  <c r="I167" i="3" s="1"/>
  <c r="R167" i="15" s="1"/>
  <c r="G167" i="3"/>
  <c r="N167" i="3" s="1"/>
  <c r="H167" i="3"/>
  <c r="E168" i="3"/>
  <c r="F168" i="3"/>
  <c r="I168" i="3" s="1"/>
  <c r="R168" i="15" s="1"/>
  <c r="G168" i="3"/>
  <c r="N168" i="3" s="1"/>
  <c r="H168" i="3"/>
  <c r="E169" i="3"/>
  <c r="F169" i="3"/>
  <c r="I169" i="3" s="1"/>
  <c r="R169" i="15" s="1"/>
  <c r="G169" i="3"/>
  <c r="N169" i="3" s="1"/>
  <c r="H169" i="3"/>
  <c r="F170" i="3"/>
  <c r="I170" i="3" s="1"/>
  <c r="R170" i="15" s="1"/>
  <c r="G170" i="3"/>
  <c r="N170" i="3" s="1"/>
  <c r="E171" i="3"/>
  <c r="F171" i="3"/>
  <c r="I171" i="3" s="1"/>
  <c r="R171" i="15" s="1"/>
  <c r="G171" i="3"/>
  <c r="N171" i="3" s="1"/>
  <c r="H171" i="3"/>
  <c r="E172" i="3"/>
  <c r="F172" i="3"/>
  <c r="I172" i="3" s="1"/>
  <c r="R172" i="15" s="1"/>
  <c r="G172" i="3"/>
  <c r="N172" i="3" s="1"/>
  <c r="H172" i="3"/>
  <c r="E173" i="3"/>
  <c r="F173" i="3"/>
  <c r="I173" i="3" s="1"/>
  <c r="R173" i="15" s="1"/>
  <c r="G173" i="3"/>
  <c r="N173" i="3" s="1"/>
  <c r="H173" i="3"/>
  <c r="F174" i="3"/>
  <c r="I174" i="3" s="1"/>
  <c r="R174" i="15" s="1"/>
  <c r="G174" i="3"/>
  <c r="N174" i="3" s="1"/>
  <c r="E175" i="3"/>
  <c r="F175" i="3"/>
  <c r="I175" i="3" s="1"/>
  <c r="R175" i="15" s="1"/>
  <c r="G175" i="3"/>
  <c r="N175" i="3" s="1"/>
  <c r="H175" i="3"/>
  <c r="E176" i="3"/>
  <c r="F176" i="3"/>
  <c r="I176" i="3" s="1"/>
  <c r="R176" i="15" s="1"/>
  <c r="G176" i="3"/>
  <c r="N176" i="3" s="1"/>
  <c r="H176" i="3"/>
  <c r="E177" i="3"/>
  <c r="F177" i="3"/>
  <c r="I177" i="3" s="1"/>
  <c r="R177" i="15" s="1"/>
  <c r="G177" i="3"/>
  <c r="N177" i="3" s="1"/>
  <c r="H177" i="3"/>
  <c r="F178" i="3"/>
  <c r="I178" i="3" s="1"/>
  <c r="R178" i="15" s="1"/>
  <c r="G178" i="3"/>
  <c r="N178" i="3" s="1"/>
  <c r="E179" i="3"/>
  <c r="F179" i="3"/>
  <c r="I179" i="3" s="1"/>
  <c r="R179" i="15" s="1"/>
  <c r="G179" i="3"/>
  <c r="N179" i="3" s="1"/>
  <c r="H179" i="3"/>
  <c r="E180" i="3"/>
  <c r="F180" i="3"/>
  <c r="I180" i="3" s="1"/>
  <c r="R180" i="15" s="1"/>
  <c r="G180" i="3"/>
  <c r="N180" i="3" s="1"/>
  <c r="H180" i="3"/>
  <c r="E181" i="3"/>
  <c r="F181" i="3"/>
  <c r="I181" i="3" s="1"/>
  <c r="R181" i="15" s="1"/>
  <c r="G181" i="3"/>
  <c r="N181" i="3" s="1"/>
  <c r="H181" i="3"/>
  <c r="F182" i="3"/>
  <c r="I182" i="3" s="1"/>
  <c r="R182" i="15" s="1"/>
  <c r="G182" i="3"/>
  <c r="N182" i="3" s="1"/>
  <c r="E183" i="3"/>
  <c r="F183" i="3"/>
  <c r="I183" i="3" s="1"/>
  <c r="R183" i="15" s="1"/>
  <c r="G183" i="3"/>
  <c r="N183" i="3" s="1"/>
  <c r="H183" i="3"/>
  <c r="E184" i="3"/>
  <c r="F184" i="3"/>
  <c r="I184" i="3" s="1"/>
  <c r="R184" i="15" s="1"/>
  <c r="G184" i="3"/>
  <c r="H184" i="3"/>
  <c r="E185" i="3"/>
  <c r="F185" i="3"/>
  <c r="I185" i="3" s="1"/>
  <c r="R185" i="15" s="1"/>
  <c r="G185" i="3"/>
  <c r="N185" i="3" s="1"/>
  <c r="H185" i="3"/>
  <c r="F186" i="3"/>
  <c r="I186" i="3" s="1"/>
  <c r="R186" i="15" s="1"/>
  <c r="G186" i="3"/>
  <c r="N186" i="3" s="1"/>
  <c r="E187" i="3"/>
  <c r="F187" i="3"/>
  <c r="I187" i="3" s="1"/>
  <c r="R187" i="15" s="1"/>
  <c r="G187" i="3"/>
  <c r="N187" i="3" s="1"/>
  <c r="H187" i="3"/>
  <c r="E188" i="3"/>
  <c r="F188" i="3"/>
  <c r="I188" i="3" s="1"/>
  <c r="R188" i="15" s="1"/>
  <c r="G188" i="3"/>
  <c r="N188" i="3" s="1"/>
  <c r="H188" i="3"/>
  <c r="E189" i="3"/>
  <c r="F189" i="3"/>
  <c r="I189" i="3" s="1"/>
  <c r="R189" i="15" s="1"/>
  <c r="G189" i="3"/>
  <c r="N189" i="3" s="1"/>
  <c r="H189" i="3"/>
  <c r="F190" i="3"/>
  <c r="I190" i="3" s="1"/>
  <c r="R190" i="15" s="1"/>
  <c r="G190" i="3"/>
  <c r="N190" i="3" s="1"/>
  <c r="E191" i="3"/>
  <c r="F191" i="3"/>
  <c r="I191" i="3" s="1"/>
  <c r="R191" i="15" s="1"/>
  <c r="G191" i="3"/>
  <c r="N191" i="3" s="1"/>
  <c r="H191" i="3"/>
  <c r="E192" i="3"/>
  <c r="F192" i="3"/>
  <c r="I192" i="3" s="1"/>
  <c r="R192" i="15" s="1"/>
  <c r="G192" i="3"/>
  <c r="N192" i="3" s="1"/>
  <c r="H192" i="3"/>
  <c r="E193" i="3"/>
  <c r="F193" i="3"/>
  <c r="I193" i="3" s="1"/>
  <c r="R193" i="15" s="1"/>
  <c r="G193" i="3"/>
  <c r="N193" i="3" s="1"/>
  <c r="H193" i="3"/>
  <c r="F194" i="3"/>
  <c r="I194" i="3" s="1"/>
  <c r="R194" i="15" s="1"/>
  <c r="G194" i="3"/>
  <c r="N194" i="3" s="1"/>
  <c r="E195" i="3"/>
  <c r="F195" i="3"/>
  <c r="I195" i="3" s="1"/>
  <c r="R195" i="15" s="1"/>
  <c r="G195" i="3"/>
  <c r="N195" i="3" s="1"/>
  <c r="H195" i="3"/>
  <c r="E196" i="3"/>
  <c r="F196" i="3"/>
  <c r="I196" i="3" s="1"/>
  <c r="R196" i="15" s="1"/>
  <c r="G196" i="3"/>
  <c r="N196" i="3" s="1"/>
  <c r="H196" i="3"/>
  <c r="E197" i="3"/>
  <c r="F197" i="3"/>
  <c r="I197" i="3" s="1"/>
  <c r="R197" i="15" s="1"/>
  <c r="G197" i="3"/>
  <c r="N197" i="3" s="1"/>
  <c r="H197" i="3"/>
  <c r="F198" i="3"/>
  <c r="I198" i="3" s="1"/>
  <c r="R198" i="15" s="1"/>
  <c r="G198" i="3"/>
  <c r="N198" i="3" s="1"/>
  <c r="E199" i="3"/>
  <c r="F199" i="3"/>
  <c r="I199" i="3" s="1"/>
  <c r="R199" i="15" s="1"/>
  <c r="G199" i="3"/>
  <c r="N199" i="3" s="1"/>
  <c r="H199" i="3"/>
  <c r="E200" i="3"/>
  <c r="F200" i="3"/>
  <c r="I200" i="3" s="1"/>
  <c r="R200" i="15" s="1"/>
  <c r="G200" i="3"/>
  <c r="N200" i="3" s="1"/>
  <c r="H200" i="3"/>
  <c r="E201" i="3"/>
  <c r="F201" i="3"/>
  <c r="I201" i="3" s="1"/>
  <c r="R201" i="15" s="1"/>
  <c r="G201" i="3"/>
  <c r="N201" i="3" s="1"/>
  <c r="H201" i="3"/>
  <c r="F202" i="3"/>
  <c r="I202" i="3" s="1"/>
  <c r="R202" i="15" s="1"/>
  <c r="G202" i="3"/>
  <c r="N202" i="3" s="1"/>
  <c r="E203" i="3"/>
  <c r="F203" i="3"/>
  <c r="I203" i="3" s="1"/>
  <c r="R203" i="15" s="1"/>
  <c r="G203" i="3"/>
  <c r="N203" i="3" s="1"/>
  <c r="H203" i="3"/>
  <c r="E204" i="3"/>
  <c r="F204" i="3"/>
  <c r="I204" i="3" s="1"/>
  <c r="R204" i="15" s="1"/>
  <c r="G204" i="3"/>
  <c r="N204" i="3" s="1"/>
  <c r="H204" i="3"/>
  <c r="E205" i="3"/>
  <c r="F205" i="3"/>
  <c r="I205" i="3" s="1"/>
  <c r="R205" i="15" s="1"/>
  <c r="G205" i="3"/>
  <c r="N205" i="3" s="1"/>
  <c r="H205" i="3"/>
  <c r="F206" i="3"/>
  <c r="I206" i="3" s="1"/>
  <c r="R206" i="15" s="1"/>
  <c r="G206" i="3"/>
  <c r="N206" i="3" s="1"/>
  <c r="E207" i="3"/>
  <c r="F207" i="3"/>
  <c r="I207" i="3" s="1"/>
  <c r="R207" i="15" s="1"/>
  <c r="G207" i="3"/>
  <c r="N207" i="3" s="1"/>
  <c r="H207" i="3"/>
  <c r="E208" i="3"/>
  <c r="F208" i="3"/>
  <c r="I208" i="3" s="1"/>
  <c r="R208" i="15" s="1"/>
  <c r="G208" i="3"/>
  <c r="N208" i="3" s="1"/>
  <c r="H208" i="3"/>
  <c r="E209" i="3"/>
  <c r="F209" i="3"/>
  <c r="I209" i="3" s="1"/>
  <c r="R209" i="15" s="1"/>
  <c r="G209" i="3"/>
  <c r="N209" i="3" s="1"/>
  <c r="H209" i="3"/>
  <c r="F210" i="3"/>
  <c r="I210" i="3" s="1"/>
  <c r="R210" i="15" s="1"/>
  <c r="G210" i="3"/>
  <c r="N210" i="3" s="1"/>
  <c r="E211" i="3"/>
  <c r="F211" i="3"/>
  <c r="I211" i="3" s="1"/>
  <c r="R211" i="15" s="1"/>
  <c r="G211" i="3"/>
  <c r="N211" i="3" s="1"/>
  <c r="H211" i="3"/>
  <c r="E212" i="3"/>
  <c r="F212" i="3"/>
  <c r="I212" i="3" s="1"/>
  <c r="R212" i="15" s="1"/>
  <c r="G212" i="3"/>
  <c r="N212" i="3" s="1"/>
  <c r="H212" i="3"/>
  <c r="E213" i="3"/>
  <c r="F213" i="3"/>
  <c r="I213" i="3" s="1"/>
  <c r="R213" i="15" s="1"/>
  <c r="G213" i="3"/>
  <c r="N213" i="3" s="1"/>
  <c r="H213" i="3"/>
  <c r="F214" i="3"/>
  <c r="I214" i="3" s="1"/>
  <c r="R214" i="15" s="1"/>
  <c r="G214" i="3"/>
  <c r="N214" i="3" s="1"/>
  <c r="E215" i="3"/>
  <c r="F215" i="3"/>
  <c r="I215" i="3" s="1"/>
  <c r="R215" i="15" s="1"/>
  <c r="G215" i="3"/>
  <c r="N215" i="3" s="1"/>
  <c r="H215" i="3"/>
  <c r="E216" i="3"/>
  <c r="F216" i="3"/>
  <c r="I216" i="3" s="1"/>
  <c r="R216" i="15" s="1"/>
  <c r="G216" i="3"/>
  <c r="N216" i="3" s="1"/>
  <c r="H216" i="3"/>
  <c r="E217" i="3"/>
  <c r="F217" i="3"/>
  <c r="I217" i="3" s="1"/>
  <c r="R217" i="15" s="1"/>
  <c r="G217" i="3"/>
  <c r="N217" i="3" s="1"/>
  <c r="H217" i="3"/>
  <c r="F218" i="3"/>
  <c r="I218" i="3" s="1"/>
  <c r="R218" i="15" s="1"/>
  <c r="G218" i="3"/>
  <c r="N218" i="3" s="1"/>
  <c r="E219" i="3"/>
  <c r="F219" i="3"/>
  <c r="I219" i="3" s="1"/>
  <c r="R219" i="15" s="1"/>
  <c r="G219" i="3"/>
  <c r="N219" i="3" s="1"/>
  <c r="H219" i="3"/>
  <c r="E220" i="3"/>
  <c r="F220" i="3"/>
  <c r="I220" i="3" s="1"/>
  <c r="R220" i="15" s="1"/>
  <c r="G220" i="3"/>
  <c r="N220" i="3" s="1"/>
  <c r="H220" i="3"/>
  <c r="E221" i="3"/>
  <c r="F221" i="3"/>
  <c r="I221" i="3" s="1"/>
  <c r="R221" i="15" s="1"/>
  <c r="G221" i="3"/>
  <c r="N221" i="3" s="1"/>
  <c r="H221" i="3"/>
  <c r="F222" i="3"/>
  <c r="I222" i="3" s="1"/>
  <c r="R222" i="15" s="1"/>
  <c r="G222" i="3"/>
  <c r="N222" i="3" s="1"/>
  <c r="E223" i="3"/>
  <c r="F223" i="3"/>
  <c r="I223" i="3" s="1"/>
  <c r="R223" i="15" s="1"/>
  <c r="G223" i="3"/>
  <c r="N223" i="3" s="1"/>
  <c r="H223" i="3"/>
  <c r="E224" i="3"/>
  <c r="F224" i="3"/>
  <c r="I224" i="3" s="1"/>
  <c r="R224" i="15" s="1"/>
  <c r="G224" i="3"/>
  <c r="N224" i="3" s="1"/>
  <c r="H224" i="3"/>
  <c r="E225" i="3"/>
  <c r="F225" i="3"/>
  <c r="I225" i="3" s="1"/>
  <c r="R225" i="15" s="1"/>
  <c r="G225" i="3"/>
  <c r="N225" i="3" s="1"/>
  <c r="H225" i="3"/>
  <c r="F226" i="3"/>
  <c r="I226" i="3" s="1"/>
  <c r="R226" i="15" s="1"/>
  <c r="G226" i="3"/>
  <c r="E227" i="3"/>
  <c r="F227" i="3"/>
  <c r="I227" i="3" s="1"/>
  <c r="R227" i="15" s="1"/>
  <c r="G227" i="3"/>
  <c r="N227" i="3" s="1"/>
  <c r="H227" i="3"/>
  <c r="E228" i="3"/>
  <c r="F228" i="3"/>
  <c r="I228" i="3" s="1"/>
  <c r="R228" i="15" s="1"/>
  <c r="G228" i="3"/>
  <c r="N228" i="3" s="1"/>
  <c r="H228" i="3"/>
  <c r="E229" i="3"/>
  <c r="F229" i="3"/>
  <c r="I229" i="3" s="1"/>
  <c r="R229" i="15" s="1"/>
  <c r="G229" i="3"/>
  <c r="N229" i="3" s="1"/>
  <c r="H229" i="3"/>
  <c r="F230" i="3"/>
  <c r="I230" i="3" s="1"/>
  <c r="R230" i="15" s="1"/>
  <c r="G230" i="3"/>
  <c r="N230" i="3" s="1"/>
  <c r="E231" i="3"/>
  <c r="F231" i="3"/>
  <c r="I231" i="3" s="1"/>
  <c r="R231" i="15" s="1"/>
  <c r="G231" i="3"/>
  <c r="N231" i="3" s="1"/>
  <c r="H231" i="3"/>
  <c r="E232" i="3"/>
  <c r="F232" i="3"/>
  <c r="I232" i="3" s="1"/>
  <c r="R232" i="15" s="1"/>
  <c r="G232" i="3"/>
  <c r="N232" i="3" s="1"/>
  <c r="H232" i="3"/>
  <c r="E233" i="3"/>
  <c r="F233" i="3"/>
  <c r="I233" i="3" s="1"/>
  <c r="R233" i="15" s="1"/>
  <c r="G233" i="3"/>
  <c r="N233" i="3" s="1"/>
  <c r="H233" i="3"/>
  <c r="F234" i="3"/>
  <c r="I234" i="3" s="1"/>
  <c r="R234" i="15" s="1"/>
  <c r="G234" i="3"/>
  <c r="N234" i="3" s="1"/>
  <c r="E235" i="3"/>
  <c r="F235" i="3"/>
  <c r="I235" i="3" s="1"/>
  <c r="R235" i="15" s="1"/>
  <c r="G235" i="3"/>
  <c r="N235" i="3" s="1"/>
  <c r="H235" i="3"/>
  <c r="E236" i="3"/>
  <c r="F236" i="3"/>
  <c r="I236" i="3" s="1"/>
  <c r="R236" i="15" s="1"/>
  <c r="G236" i="3"/>
  <c r="N236" i="3" s="1"/>
  <c r="H236" i="3"/>
  <c r="E237" i="3"/>
  <c r="F237" i="3"/>
  <c r="I237" i="3" s="1"/>
  <c r="R237" i="15" s="1"/>
  <c r="G237" i="3"/>
  <c r="N237" i="3" s="1"/>
  <c r="H237" i="3"/>
  <c r="F238" i="3"/>
  <c r="I238" i="3" s="1"/>
  <c r="R238" i="15" s="1"/>
  <c r="G238" i="3"/>
  <c r="N238" i="3" s="1"/>
  <c r="E239" i="3"/>
  <c r="F239" i="3"/>
  <c r="I239" i="3" s="1"/>
  <c r="R239" i="15" s="1"/>
  <c r="G239" i="3"/>
  <c r="N239" i="3" s="1"/>
  <c r="H239" i="3"/>
  <c r="E240" i="3"/>
  <c r="F240" i="3"/>
  <c r="I240" i="3" s="1"/>
  <c r="R240" i="15" s="1"/>
  <c r="G240" i="3"/>
  <c r="N240" i="3" s="1"/>
  <c r="H240" i="3"/>
  <c r="E241" i="3"/>
  <c r="F241" i="3"/>
  <c r="I241" i="3" s="1"/>
  <c r="R241" i="15" s="1"/>
  <c r="G241" i="3"/>
  <c r="N241" i="3" s="1"/>
  <c r="H241" i="3"/>
  <c r="F242" i="3"/>
  <c r="I242" i="3" s="1"/>
  <c r="R242" i="15" s="1"/>
  <c r="G242" i="3"/>
  <c r="N242" i="3" s="1"/>
  <c r="E243" i="3"/>
  <c r="F243" i="3"/>
  <c r="I243" i="3" s="1"/>
  <c r="R243" i="15" s="1"/>
  <c r="G243" i="3"/>
  <c r="N243" i="3" s="1"/>
  <c r="H243" i="3"/>
  <c r="E244" i="3"/>
  <c r="F244" i="3"/>
  <c r="I244" i="3" s="1"/>
  <c r="R244" i="15" s="1"/>
  <c r="G244" i="3"/>
  <c r="N244" i="3" s="1"/>
  <c r="H244" i="3"/>
  <c r="E245" i="3"/>
  <c r="F245" i="3"/>
  <c r="I245" i="3" s="1"/>
  <c r="R245" i="15" s="1"/>
  <c r="G245" i="3"/>
  <c r="N245" i="3" s="1"/>
  <c r="H245" i="3"/>
  <c r="F246" i="3"/>
  <c r="I246" i="3" s="1"/>
  <c r="R246" i="15" s="1"/>
  <c r="G246" i="3"/>
  <c r="N246" i="3" s="1"/>
  <c r="E247" i="3"/>
  <c r="F247" i="3"/>
  <c r="I247" i="3" s="1"/>
  <c r="R247" i="15" s="1"/>
  <c r="G247" i="3"/>
  <c r="N247" i="3" s="1"/>
  <c r="H247" i="3"/>
  <c r="E248" i="3"/>
  <c r="F248" i="3"/>
  <c r="I248" i="3" s="1"/>
  <c r="R248" i="15" s="1"/>
  <c r="G248" i="3"/>
  <c r="N248" i="3" s="1"/>
  <c r="H248" i="3"/>
  <c r="E249" i="3"/>
  <c r="F249" i="3"/>
  <c r="I249" i="3" s="1"/>
  <c r="R249" i="15" s="1"/>
  <c r="G249" i="3"/>
  <c r="N249" i="3" s="1"/>
  <c r="H249" i="3"/>
  <c r="F250" i="3"/>
  <c r="I250" i="3" s="1"/>
  <c r="R250" i="15" s="1"/>
  <c r="G250" i="3"/>
  <c r="N250" i="3" s="1"/>
  <c r="E251" i="3"/>
  <c r="F251" i="3"/>
  <c r="I251" i="3" s="1"/>
  <c r="R251" i="15" s="1"/>
  <c r="G251" i="3"/>
  <c r="N251" i="3" s="1"/>
  <c r="H251" i="3"/>
  <c r="E252" i="3"/>
  <c r="F252" i="3"/>
  <c r="I252" i="3" s="1"/>
  <c r="R252" i="15" s="1"/>
  <c r="G252" i="3"/>
  <c r="N252" i="3" s="1"/>
  <c r="H252" i="3"/>
  <c r="E253" i="3"/>
  <c r="F253" i="3"/>
  <c r="I253" i="3" s="1"/>
  <c r="R253" i="15" s="1"/>
  <c r="G253" i="3"/>
  <c r="N253" i="3" s="1"/>
  <c r="H253" i="3"/>
  <c r="F254" i="3"/>
  <c r="I254" i="3" s="1"/>
  <c r="R254" i="15" s="1"/>
  <c r="G254" i="3"/>
  <c r="E255" i="3"/>
  <c r="F255" i="3"/>
  <c r="I255" i="3" s="1"/>
  <c r="R255" i="15" s="1"/>
  <c r="G255" i="3"/>
  <c r="N255" i="3" s="1"/>
  <c r="H255" i="3"/>
  <c r="E256" i="3"/>
  <c r="F256" i="3"/>
  <c r="I256" i="3" s="1"/>
  <c r="R256" i="15" s="1"/>
  <c r="G256" i="3"/>
  <c r="N256" i="3" s="1"/>
  <c r="H256" i="3"/>
  <c r="E257" i="3"/>
  <c r="F257" i="3"/>
  <c r="I257" i="3" s="1"/>
  <c r="R257" i="15" s="1"/>
  <c r="G257" i="3"/>
  <c r="N257" i="3" s="1"/>
  <c r="H257" i="3"/>
  <c r="F258" i="3"/>
  <c r="I258" i="3" s="1"/>
  <c r="R258" i="15" s="1"/>
  <c r="G258" i="3"/>
  <c r="N258" i="3" s="1"/>
  <c r="E259" i="3"/>
  <c r="F259" i="3"/>
  <c r="I259" i="3" s="1"/>
  <c r="R259" i="15" s="1"/>
  <c r="G259" i="3"/>
  <c r="N259" i="3" s="1"/>
  <c r="H259" i="3"/>
  <c r="E260" i="3"/>
  <c r="F260" i="3"/>
  <c r="I260" i="3" s="1"/>
  <c r="R260" i="15" s="1"/>
  <c r="G260" i="3"/>
  <c r="N260" i="3" s="1"/>
  <c r="H260" i="3"/>
  <c r="E261" i="3"/>
  <c r="F261" i="3"/>
  <c r="I261" i="3" s="1"/>
  <c r="R261" i="15" s="1"/>
  <c r="G261" i="3"/>
  <c r="N261" i="3" s="1"/>
  <c r="H261" i="3"/>
  <c r="F262" i="3"/>
  <c r="I262" i="3" s="1"/>
  <c r="R262" i="15" s="1"/>
  <c r="G262" i="3"/>
  <c r="N262" i="3" s="1"/>
  <c r="E263" i="3"/>
  <c r="F263" i="3"/>
  <c r="I263" i="3" s="1"/>
  <c r="R263" i="15" s="1"/>
  <c r="G263" i="3"/>
  <c r="N263" i="3" s="1"/>
  <c r="H263" i="3"/>
  <c r="E264" i="3"/>
  <c r="F264" i="3"/>
  <c r="I264" i="3" s="1"/>
  <c r="R264" i="15" s="1"/>
  <c r="G264" i="3"/>
  <c r="N264" i="3" s="1"/>
  <c r="H264" i="3"/>
  <c r="E265" i="3"/>
  <c r="F265" i="3"/>
  <c r="I265" i="3" s="1"/>
  <c r="R265" i="15" s="1"/>
  <c r="G265" i="3"/>
  <c r="N265" i="3" s="1"/>
  <c r="H265" i="3"/>
  <c r="F266" i="3"/>
  <c r="I266" i="3" s="1"/>
  <c r="R266" i="15" s="1"/>
  <c r="G266" i="3"/>
  <c r="N266" i="3" s="1"/>
  <c r="E267" i="3"/>
  <c r="F267" i="3"/>
  <c r="I267" i="3" s="1"/>
  <c r="R267" i="15" s="1"/>
  <c r="G267" i="3"/>
  <c r="N267" i="3" s="1"/>
  <c r="H267" i="3"/>
  <c r="E268" i="3"/>
  <c r="F268" i="3"/>
  <c r="I268" i="3" s="1"/>
  <c r="R268" i="15" s="1"/>
  <c r="G268" i="3"/>
  <c r="N268" i="3" s="1"/>
  <c r="H268" i="3"/>
  <c r="E269" i="3"/>
  <c r="F269" i="3"/>
  <c r="I269" i="3" s="1"/>
  <c r="R269" i="15" s="1"/>
  <c r="G269" i="3"/>
  <c r="N269" i="3" s="1"/>
  <c r="H269" i="3"/>
  <c r="F270" i="3"/>
  <c r="I270" i="3" s="1"/>
  <c r="R270" i="15" s="1"/>
  <c r="G270" i="3"/>
  <c r="N270" i="3" s="1"/>
  <c r="E271" i="3"/>
  <c r="F271" i="3"/>
  <c r="I271" i="3" s="1"/>
  <c r="R271" i="15" s="1"/>
  <c r="G271" i="3"/>
  <c r="N271" i="3" s="1"/>
  <c r="H271" i="3"/>
  <c r="E272" i="3"/>
  <c r="F272" i="3"/>
  <c r="I272" i="3" s="1"/>
  <c r="R272" i="15" s="1"/>
  <c r="G272" i="3"/>
  <c r="N272" i="3" s="1"/>
  <c r="H272" i="3"/>
  <c r="E273" i="3"/>
  <c r="F273" i="3"/>
  <c r="I273" i="3" s="1"/>
  <c r="R273" i="15" s="1"/>
  <c r="G273" i="3"/>
  <c r="N273" i="3" s="1"/>
  <c r="H273" i="3"/>
  <c r="F274" i="3"/>
  <c r="I274" i="3" s="1"/>
  <c r="R274" i="15" s="1"/>
  <c r="G274" i="3"/>
  <c r="N274" i="3" s="1"/>
  <c r="E275" i="3"/>
  <c r="F275" i="3"/>
  <c r="I275" i="3" s="1"/>
  <c r="R275" i="15" s="1"/>
  <c r="G275" i="3"/>
  <c r="N275" i="3" s="1"/>
  <c r="H275" i="3"/>
  <c r="E276" i="3"/>
  <c r="F276" i="3"/>
  <c r="I276" i="3" s="1"/>
  <c r="R276" i="15" s="1"/>
  <c r="G276" i="3"/>
  <c r="N276" i="3" s="1"/>
  <c r="H276" i="3"/>
  <c r="E277" i="3"/>
  <c r="F277" i="3"/>
  <c r="I277" i="3" s="1"/>
  <c r="R277" i="15" s="1"/>
  <c r="G277" i="3"/>
  <c r="N277" i="3" s="1"/>
  <c r="H277" i="3"/>
  <c r="F278" i="3"/>
  <c r="I278" i="3" s="1"/>
  <c r="R278" i="15" s="1"/>
  <c r="G278" i="3"/>
  <c r="N278" i="3" s="1"/>
  <c r="E279" i="3"/>
  <c r="F279" i="3"/>
  <c r="I279" i="3" s="1"/>
  <c r="R279" i="15" s="1"/>
  <c r="G279" i="3"/>
  <c r="N279" i="3" s="1"/>
  <c r="H279" i="3"/>
  <c r="E280" i="3"/>
  <c r="F280" i="3"/>
  <c r="I280" i="3" s="1"/>
  <c r="R280" i="15" s="1"/>
  <c r="G280" i="3"/>
  <c r="N280" i="3" s="1"/>
  <c r="H280" i="3"/>
  <c r="E281" i="3"/>
  <c r="F281" i="3"/>
  <c r="I281" i="3" s="1"/>
  <c r="R281" i="15" s="1"/>
  <c r="G281" i="3"/>
  <c r="N281" i="3" s="1"/>
  <c r="H281" i="3"/>
  <c r="F282" i="3"/>
  <c r="I282" i="3" s="1"/>
  <c r="R282" i="15" s="1"/>
  <c r="G282" i="3"/>
  <c r="N282" i="3" s="1"/>
  <c r="E283" i="3"/>
  <c r="F283" i="3"/>
  <c r="I283" i="3" s="1"/>
  <c r="R283" i="15" s="1"/>
  <c r="G283" i="3"/>
  <c r="N283" i="3" s="1"/>
  <c r="H283" i="3"/>
  <c r="E284" i="3"/>
  <c r="F284" i="3"/>
  <c r="I284" i="3" s="1"/>
  <c r="R284" i="15" s="1"/>
  <c r="G284" i="3"/>
  <c r="N284" i="3" s="1"/>
  <c r="H284" i="3"/>
  <c r="E285" i="3"/>
  <c r="F285" i="3"/>
  <c r="I285" i="3" s="1"/>
  <c r="R285" i="15" s="1"/>
  <c r="G285" i="3"/>
  <c r="N285" i="3" s="1"/>
  <c r="H285" i="3"/>
  <c r="F286" i="3"/>
  <c r="I286" i="3" s="1"/>
  <c r="R286" i="15" s="1"/>
  <c r="G286" i="3"/>
  <c r="N286" i="3" s="1"/>
  <c r="E287" i="3"/>
  <c r="F287" i="3"/>
  <c r="I287" i="3" s="1"/>
  <c r="R287" i="15" s="1"/>
  <c r="G287" i="3"/>
  <c r="N287" i="3" s="1"/>
  <c r="H287" i="3"/>
  <c r="E288" i="3"/>
  <c r="F288" i="3"/>
  <c r="I288" i="3" s="1"/>
  <c r="R288" i="15" s="1"/>
  <c r="G288" i="3"/>
  <c r="N288" i="3" s="1"/>
  <c r="H288" i="3"/>
  <c r="E289" i="3"/>
  <c r="F289" i="3"/>
  <c r="I289" i="3" s="1"/>
  <c r="R289" i="15" s="1"/>
  <c r="G289" i="3"/>
  <c r="N289" i="3" s="1"/>
  <c r="H289" i="3"/>
  <c r="F290" i="3"/>
  <c r="I290" i="3" s="1"/>
  <c r="R290" i="15" s="1"/>
  <c r="G290" i="3"/>
  <c r="N290" i="3" s="1"/>
  <c r="E291" i="3"/>
  <c r="F291" i="3"/>
  <c r="I291" i="3" s="1"/>
  <c r="R291" i="15" s="1"/>
  <c r="G291" i="3"/>
  <c r="N291" i="3" s="1"/>
  <c r="H291" i="3"/>
  <c r="E292" i="3"/>
  <c r="F292" i="3"/>
  <c r="I292" i="3" s="1"/>
  <c r="R292" i="15" s="1"/>
  <c r="G292" i="3"/>
  <c r="N292" i="3" s="1"/>
  <c r="H292" i="3"/>
  <c r="E293" i="3"/>
  <c r="F293" i="3"/>
  <c r="I293" i="3" s="1"/>
  <c r="R293" i="15" s="1"/>
  <c r="G293" i="3"/>
  <c r="N293" i="3" s="1"/>
  <c r="H293" i="3"/>
  <c r="F294" i="3"/>
  <c r="I294" i="3" s="1"/>
  <c r="R294" i="15" s="1"/>
  <c r="G294" i="3"/>
  <c r="N294" i="3" s="1"/>
  <c r="E295" i="3"/>
  <c r="F295" i="3"/>
  <c r="I295" i="3" s="1"/>
  <c r="R295" i="15" s="1"/>
  <c r="G295" i="3"/>
  <c r="N295" i="3" s="1"/>
  <c r="H295" i="3"/>
  <c r="E296" i="3"/>
  <c r="F296" i="3"/>
  <c r="I296" i="3" s="1"/>
  <c r="R296" i="15" s="1"/>
  <c r="G296" i="3"/>
  <c r="N296" i="3" s="1"/>
  <c r="H296" i="3"/>
  <c r="E297" i="3"/>
  <c r="F297" i="3"/>
  <c r="I297" i="3" s="1"/>
  <c r="R297" i="15" s="1"/>
  <c r="G297" i="3"/>
  <c r="N297" i="3" s="1"/>
  <c r="H297" i="3"/>
  <c r="F298" i="3"/>
  <c r="I298" i="3" s="1"/>
  <c r="R298" i="15" s="1"/>
  <c r="G298" i="3"/>
  <c r="N298" i="3" s="1"/>
  <c r="E299" i="3"/>
  <c r="F299" i="3"/>
  <c r="I299" i="3" s="1"/>
  <c r="R299" i="15" s="1"/>
  <c r="G299" i="3"/>
  <c r="N299" i="3" s="1"/>
  <c r="H299" i="3"/>
  <c r="E300" i="3"/>
  <c r="F300" i="3"/>
  <c r="I300" i="3" s="1"/>
  <c r="R300" i="15" s="1"/>
  <c r="G300" i="3"/>
  <c r="N300" i="3" s="1"/>
  <c r="H300" i="3"/>
  <c r="C300" i="3" s="1"/>
  <c r="E301" i="3"/>
  <c r="F301" i="3"/>
  <c r="I301" i="3" s="1"/>
  <c r="R301" i="15" s="1"/>
  <c r="G301" i="3"/>
  <c r="N301" i="3" s="1"/>
  <c r="H301" i="3"/>
  <c r="F302" i="3"/>
  <c r="I302" i="3" s="1"/>
  <c r="R302" i="15" s="1"/>
  <c r="G302" i="3"/>
  <c r="E303" i="3"/>
  <c r="F303" i="3"/>
  <c r="I303" i="3" s="1"/>
  <c r="R303" i="15" s="1"/>
  <c r="G303" i="3"/>
  <c r="N303" i="3" s="1"/>
  <c r="H303" i="3"/>
  <c r="E304" i="3"/>
  <c r="F304" i="3"/>
  <c r="I304" i="3" s="1"/>
  <c r="R304" i="15" s="1"/>
  <c r="G304" i="3"/>
  <c r="N304" i="3" s="1"/>
  <c r="H304" i="3"/>
  <c r="E305" i="3"/>
  <c r="F305" i="3"/>
  <c r="I305" i="3" s="1"/>
  <c r="R305" i="15" s="1"/>
  <c r="G305" i="3"/>
  <c r="N305" i="3" s="1"/>
  <c r="H305" i="3"/>
  <c r="F306" i="3"/>
  <c r="I306" i="3" s="1"/>
  <c r="R306" i="15" s="1"/>
  <c r="G306" i="3"/>
  <c r="E307" i="3"/>
  <c r="F307" i="3"/>
  <c r="I307" i="3" s="1"/>
  <c r="R307" i="15" s="1"/>
  <c r="G307" i="3"/>
  <c r="N307" i="3" s="1"/>
  <c r="H307" i="3"/>
  <c r="E308" i="3"/>
  <c r="F308" i="3"/>
  <c r="I308" i="3" s="1"/>
  <c r="R308" i="15" s="1"/>
  <c r="G308" i="3"/>
  <c r="N308" i="3" s="1"/>
  <c r="H308" i="3"/>
  <c r="E309" i="3"/>
  <c r="F309" i="3"/>
  <c r="I309" i="3" s="1"/>
  <c r="R309" i="15" s="1"/>
  <c r="G309" i="3"/>
  <c r="N309" i="3" s="1"/>
  <c r="H309" i="3"/>
  <c r="F310" i="3"/>
  <c r="I310" i="3" s="1"/>
  <c r="R310" i="15" s="1"/>
  <c r="G310" i="3"/>
  <c r="N310" i="3" s="1"/>
  <c r="E311" i="3"/>
  <c r="F311" i="3"/>
  <c r="I311" i="3" s="1"/>
  <c r="R311" i="15" s="1"/>
  <c r="G311" i="3"/>
  <c r="N311" i="3" s="1"/>
  <c r="H311" i="3"/>
  <c r="E312" i="3"/>
  <c r="F312" i="3"/>
  <c r="I312" i="3" s="1"/>
  <c r="R312" i="15" s="1"/>
  <c r="G312" i="3"/>
  <c r="N312" i="3" s="1"/>
  <c r="H312" i="3"/>
  <c r="E313" i="3"/>
  <c r="F313" i="3"/>
  <c r="I313" i="3" s="1"/>
  <c r="R313" i="15" s="1"/>
  <c r="G313" i="3"/>
  <c r="N313" i="3" s="1"/>
  <c r="H313" i="3"/>
  <c r="F314" i="3"/>
  <c r="I314" i="3" s="1"/>
  <c r="R314" i="15" s="1"/>
  <c r="G314" i="3"/>
  <c r="N314" i="3" s="1"/>
  <c r="E315" i="3"/>
  <c r="F315" i="3"/>
  <c r="I315" i="3" s="1"/>
  <c r="R315" i="15" s="1"/>
  <c r="G315" i="3"/>
  <c r="N315" i="3" s="1"/>
  <c r="H315" i="3"/>
  <c r="E316" i="3"/>
  <c r="F316" i="3"/>
  <c r="I316" i="3" s="1"/>
  <c r="R316" i="15" s="1"/>
  <c r="G316" i="3"/>
  <c r="N316" i="3" s="1"/>
  <c r="H316" i="3"/>
  <c r="E317" i="3"/>
  <c r="F317" i="3"/>
  <c r="I317" i="3" s="1"/>
  <c r="R317" i="15" s="1"/>
  <c r="G317" i="3"/>
  <c r="N317" i="3" s="1"/>
  <c r="H317" i="3"/>
  <c r="F318" i="3"/>
  <c r="I318" i="3" s="1"/>
  <c r="R318" i="15" s="1"/>
  <c r="G318" i="3"/>
  <c r="N318" i="3" s="1"/>
  <c r="E319" i="3"/>
  <c r="F319" i="3"/>
  <c r="I319" i="3" s="1"/>
  <c r="R319" i="15" s="1"/>
  <c r="G319" i="3"/>
  <c r="N319" i="3" s="1"/>
  <c r="H319" i="3"/>
  <c r="E320" i="3"/>
  <c r="F320" i="3"/>
  <c r="I320" i="3" s="1"/>
  <c r="R320" i="15" s="1"/>
  <c r="G320" i="3"/>
  <c r="N320" i="3" s="1"/>
  <c r="H320" i="3"/>
  <c r="E321" i="3"/>
  <c r="F321" i="3"/>
  <c r="I321" i="3" s="1"/>
  <c r="R321" i="15" s="1"/>
  <c r="G321" i="3"/>
  <c r="N321" i="3" s="1"/>
  <c r="H321" i="3"/>
  <c r="F322" i="3"/>
  <c r="I322" i="3" s="1"/>
  <c r="R322" i="15" s="1"/>
  <c r="G322" i="3"/>
  <c r="N322" i="3" s="1"/>
  <c r="E323" i="3"/>
  <c r="F323" i="3"/>
  <c r="I323" i="3" s="1"/>
  <c r="R323" i="15" s="1"/>
  <c r="G323" i="3"/>
  <c r="N323" i="3" s="1"/>
  <c r="H323" i="3"/>
  <c r="E324" i="3"/>
  <c r="F324" i="3"/>
  <c r="I324" i="3" s="1"/>
  <c r="R324" i="15" s="1"/>
  <c r="G324" i="3"/>
  <c r="N324" i="3" s="1"/>
  <c r="H324" i="3"/>
  <c r="E325" i="3"/>
  <c r="F325" i="3"/>
  <c r="I325" i="3" s="1"/>
  <c r="R325" i="15" s="1"/>
  <c r="G325" i="3"/>
  <c r="N325" i="3" s="1"/>
  <c r="H325" i="3"/>
  <c r="F326" i="3"/>
  <c r="I326" i="3" s="1"/>
  <c r="R326" i="15" s="1"/>
  <c r="G326" i="3"/>
  <c r="N326" i="3" s="1"/>
  <c r="E327" i="3"/>
  <c r="F327" i="3"/>
  <c r="I327" i="3" s="1"/>
  <c r="R327" i="15" s="1"/>
  <c r="G327" i="3"/>
  <c r="N327" i="3" s="1"/>
  <c r="H327" i="3"/>
  <c r="E328" i="3"/>
  <c r="F328" i="3"/>
  <c r="I328" i="3" s="1"/>
  <c r="R328" i="15" s="1"/>
  <c r="G328" i="3"/>
  <c r="N328" i="3" s="1"/>
  <c r="H328" i="3"/>
  <c r="E329" i="3"/>
  <c r="F329" i="3"/>
  <c r="I329" i="3" s="1"/>
  <c r="R329" i="15" s="1"/>
  <c r="G329" i="3"/>
  <c r="N329" i="3" s="1"/>
  <c r="H329" i="3"/>
  <c r="F330" i="3"/>
  <c r="I330" i="3" s="1"/>
  <c r="R330" i="15" s="1"/>
  <c r="G330" i="3"/>
  <c r="N330" i="3" s="1"/>
  <c r="E331" i="3"/>
  <c r="F331" i="3"/>
  <c r="I331" i="3" s="1"/>
  <c r="R331" i="15" s="1"/>
  <c r="G331" i="3"/>
  <c r="N331" i="3" s="1"/>
  <c r="H331" i="3"/>
  <c r="E332" i="3"/>
  <c r="F332" i="3"/>
  <c r="I332" i="3" s="1"/>
  <c r="R332" i="15" s="1"/>
  <c r="G332" i="3"/>
  <c r="N332" i="3" s="1"/>
  <c r="H332" i="3"/>
  <c r="E333" i="3"/>
  <c r="F333" i="3"/>
  <c r="I333" i="3" s="1"/>
  <c r="R333" i="15" s="1"/>
  <c r="G333" i="3"/>
  <c r="N333" i="3" s="1"/>
  <c r="H333" i="3"/>
  <c r="F334" i="3"/>
  <c r="I334" i="3" s="1"/>
  <c r="R334" i="15" s="1"/>
  <c r="G334" i="3"/>
  <c r="E335" i="3"/>
  <c r="F335" i="3"/>
  <c r="I335" i="3" s="1"/>
  <c r="R335" i="15" s="1"/>
  <c r="G335" i="3"/>
  <c r="N335" i="3" s="1"/>
  <c r="H335" i="3"/>
  <c r="E336" i="3"/>
  <c r="F336" i="3"/>
  <c r="I336" i="3" s="1"/>
  <c r="R336" i="15" s="1"/>
  <c r="G336" i="3"/>
  <c r="N336" i="3" s="1"/>
  <c r="H336" i="3"/>
  <c r="E337" i="3"/>
  <c r="F337" i="3"/>
  <c r="I337" i="3" s="1"/>
  <c r="R337" i="15" s="1"/>
  <c r="G337" i="3"/>
  <c r="N337" i="3" s="1"/>
  <c r="H337" i="3"/>
  <c r="F338" i="3"/>
  <c r="I338" i="3" s="1"/>
  <c r="R338" i="15" s="1"/>
  <c r="G338" i="3"/>
  <c r="N338" i="3" s="1"/>
  <c r="E339" i="3"/>
  <c r="F339" i="3"/>
  <c r="I339" i="3" s="1"/>
  <c r="R339" i="15" s="1"/>
  <c r="G339" i="3"/>
  <c r="N339" i="3" s="1"/>
  <c r="H339" i="3"/>
  <c r="E340" i="3"/>
  <c r="F340" i="3"/>
  <c r="I340" i="3" s="1"/>
  <c r="R340" i="15" s="1"/>
  <c r="G340" i="3"/>
  <c r="N340" i="3" s="1"/>
  <c r="H340" i="3"/>
  <c r="E341" i="3"/>
  <c r="F341" i="3"/>
  <c r="I341" i="3" s="1"/>
  <c r="R341" i="15" s="1"/>
  <c r="G341" i="3"/>
  <c r="N341" i="3" s="1"/>
  <c r="H341" i="3"/>
  <c r="F342" i="3"/>
  <c r="I342" i="3" s="1"/>
  <c r="R342" i="15" s="1"/>
  <c r="G342" i="3"/>
  <c r="N342" i="3" s="1"/>
  <c r="E343" i="3"/>
  <c r="F343" i="3"/>
  <c r="I343" i="3" s="1"/>
  <c r="R343" i="15" s="1"/>
  <c r="G343" i="3"/>
  <c r="N343" i="3" s="1"/>
  <c r="H343" i="3"/>
  <c r="E344" i="3"/>
  <c r="F344" i="3"/>
  <c r="I344" i="3" s="1"/>
  <c r="R344" i="15" s="1"/>
  <c r="G344" i="3"/>
  <c r="N344" i="3" s="1"/>
  <c r="H344" i="3"/>
  <c r="E345" i="3"/>
  <c r="F345" i="3"/>
  <c r="I345" i="3" s="1"/>
  <c r="R345" i="15" s="1"/>
  <c r="G345" i="3"/>
  <c r="N345" i="3" s="1"/>
  <c r="H345" i="3"/>
  <c r="F346" i="3"/>
  <c r="I346" i="3" s="1"/>
  <c r="R346" i="15" s="1"/>
  <c r="G346" i="3"/>
  <c r="E347" i="3"/>
  <c r="F347" i="3"/>
  <c r="I347" i="3" s="1"/>
  <c r="R347" i="15" s="1"/>
  <c r="G347" i="3"/>
  <c r="N347" i="3" s="1"/>
  <c r="H347" i="3"/>
  <c r="E348" i="3"/>
  <c r="F348" i="3"/>
  <c r="I348" i="3" s="1"/>
  <c r="R348" i="15" s="1"/>
  <c r="G348" i="3"/>
  <c r="N348" i="3" s="1"/>
  <c r="H348" i="3"/>
  <c r="E349" i="3"/>
  <c r="F349" i="3"/>
  <c r="I349" i="3" s="1"/>
  <c r="R349" i="15" s="1"/>
  <c r="G349" i="3"/>
  <c r="N349" i="3" s="1"/>
  <c r="H349" i="3"/>
  <c r="F350" i="3"/>
  <c r="I350" i="3" s="1"/>
  <c r="R350" i="15" s="1"/>
  <c r="G350" i="3"/>
  <c r="N350" i="3" s="1"/>
  <c r="E351" i="3"/>
  <c r="F351" i="3"/>
  <c r="I351" i="3" s="1"/>
  <c r="R351" i="15" s="1"/>
  <c r="G351" i="3"/>
  <c r="N351" i="3" s="1"/>
  <c r="H351" i="3"/>
  <c r="E352" i="3"/>
  <c r="F352" i="3"/>
  <c r="I352" i="3" s="1"/>
  <c r="R352" i="15" s="1"/>
  <c r="G352" i="3"/>
  <c r="N352" i="3" s="1"/>
  <c r="H352" i="3"/>
  <c r="E353" i="3"/>
  <c r="F353" i="3"/>
  <c r="I353" i="3" s="1"/>
  <c r="R353" i="15" s="1"/>
  <c r="G353" i="3"/>
  <c r="N353" i="3" s="1"/>
  <c r="H353" i="3"/>
  <c r="F354" i="3"/>
  <c r="I354" i="3" s="1"/>
  <c r="R354" i="15" s="1"/>
  <c r="G354" i="3"/>
  <c r="N354" i="3" s="1"/>
  <c r="E355" i="3"/>
  <c r="F355" i="3"/>
  <c r="I355" i="3" s="1"/>
  <c r="R355" i="15" s="1"/>
  <c r="G355" i="3"/>
  <c r="N355" i="3" s="1"/>
  <c r="H355" i="3"/>
  <c r="E356" i="3"/>
  <c r="F356" i="3"/>
  <c r="I356" i="3" s="1"/>
  <c r="R356" i="15" s="1"/>
  <c r="G356" i="3"/>
  <c r="N356" i="3" s="1"/>
  <c r="H356" i="3"/>
  <c r="E357" i="3"/>
  <c r="F357" i="3"/>
  <c r="I357" i="3" s="1"/>
  <c r="R357" i="15" s="1"/>
  <c r="G357" i="3"/>
  <c r="N357" i="3" s="1"/>
  <c r="H357" i="3"/>
  <c r="F358" i="3"/>
  <c r="I358" i="3" s="1"/>
  <c r="R358" i="15" s="1"/>
  <c r="G358" i="3"/>
  <c r="N358" i="3" s="1"/>
  <c r="E359" i="3"/>
  <c r="F359" i="3"/>
  <c r="I359" i="3" s="1"/>
  <c r="R359" i="15" s="1"/>
  <c r="G359" i="3"/>
  <c r="N359" i="3" s="1"/>
  <c r="H359" i="3"/>
  <c r="E360" i="3"/>
  <c r="F360" i="3"/>
  <c r="I360" i="3" s="1"/>
  <c r="R360" i="15" s="1"/>
  <c r="G360" i="3"/>
  <c r="H360" i="3"/>
  <c r="E361" i="3"/>
  <c r="F361" i="3"/>
  <c r="I361" i="3" s="1"/>
  <c r="R361" i="15" s="1"/>
  <c r="G361" i="3"/>
  <c r="N361" i="3" s="1"/>
  <c r="H361" i="3"/>
  <c r="F362" i="3"/>
  <c r="I362" i="3" s="1"/>
  <c r="R362" i="15" s="1"/>
  <c r="G362" i="3"/>
  <c r="N362" i="3" s="1"/>
  <c r="E363" i="3"/>
  <c r="F363" i="3"/>
  <c r="I363" i="3" s="1"/>
  <c r="R363" i="15" s="1"/>
  <c r="G363" i="3"/>
  <c r="N363" i="3" s="1"/>
  <c r="H363" i="3"/>
  <c r="E364" i="3"/>
  <c r="F364" i="3"/>
  <c r="I364" i="3" s="1"/>
  <c r="R364" i="15" s="1"/>
  <c r="G364" i="3"/>
  <c r="N364" i="3" s="1"/>
  <c r="H364" i="3"/>
  <c r="E365" i="3"/>
  <c r="F365" i="3"/>
  <c r="I365" i="3" s="1"/>
  <c r="R365" i="15" s="1"/>
  <c r="G365" i="3"/>
  <c r="N365" i="3" s="1"/>
  <c r="H365" i="3"/>
  <c r="F366" i="3"/>
  <c r="I366" i="3" s="1"/>
  <c r="R366" i="15" s="1"/>
  <c r="G366" i="3"/>
  <c r="N366" i="3" s="1"/>
  <c r="E367" i="3"/>
  <c r="F367" i="3"/>
  <c r="I367" i="3" s="1"/>
  <c r="R367" i="15" s="1"/>
  <c r="G367" i="3"/>
  <c r="N367" i="3" s="1"/>
  <c r="H367" i="3"/>
  <c r="E368" i="3"/>
  <c r="F368" i="3"/>
  <c r="I368" i="3" s="1"/>
  <c r="R368" i="15" s="1"/>
  <c r="G368" i="3"/>
  <c r="N368" i="3" s="1"/>
  <c r="H368" i="3"/>
  <c r="E369" i="3"/>
  <c r="F369" i="3"/>
  <c r="I369" i="3" s="1"/>
  <c r="R369" i="15" s="1"/>
  <c r="G369" i="3"/>
  <c r="N369" i="3" s="1"/>
  <c r="H369" i="3"/>
  <c r="F370" i="3"/>
  <c r="I370" i="3" s="1"/>
  <c r="R370" i="15" s="1"/>
  <c r="G370" i="3"/>
  <c r="N370" i="3" s="1"/>
  <c r="E371" i="3"/>
  <c r="F371" i="3"/>
  <c r="I371" i="3" s="1"/>
  <c r="R371" i="15" s="1"/>
  <c r="G371" i="3"/>
  <c r="N371" i="3" s="1"/>
  <c r="H371" i="3"/>
  <c r="E372" i="3"/>
  <c r="F372" i="3"/>
  <c r="I372" i="3" s="1"/>
  <c r="R372" i="15" s="1"/>
  <c r="G372" i="3"/>
  <c r="N372" i="3" s="1"/>
  <c r="H372" i="3"/>
  <c r="E373" i="3"/>
  <c r="F373" i="3"/>
  <c r="I373" i="3" s="1"/>
  <c r="R373" i="15" s="1"/>
  <c r="G373" i="3"/>
  <c r="N373" i="3" s="1"/>
  <c r="H373" i="3"/>
  <c r="F374" i="3"/>
  <c r="I374" i="3" s="1"/>
  <c r="R374" i="15" s="1"/>
  <c r="G374" i="3"/>
  <c r="N374" i="3" s="1"/>
  <c r="E375" i="3"/>
  <c r="F375" i="3"/>
  <c r="I375" i="3" s="1"/>
  <c r="R375" i="15" s="1"/>
  <c r="G375" i="3"/>
  <c r="N375" i="3" s="1"/>
  <c r="H375" i="3"/>
  <c r="E376" i="3"/>
  <c r="F376" i="3"/>
  <c r="I376" i="3" s="1"/>
  <c r="R376" i="15" s="1"/>
  <c r="G376" i="3"/>
  <c r="N376" i="3" s="1"/>
  <c r="H376" i="3"/>
  <c r="E377" i="3"/>
  <c r="F377" i="3"/>
  <c r="I377" i="3" s="1"/>
  <c r="R377" i="15" s="1"/>
  <c r="G377" i="3"/>
  <c r="H377" i="3"/>
  <c r="F378" i="3"/>
  <c r="I378" i="3" s="1"/>
  <c r="R378" i="15" s="1"/>
  <c r="G378" i="3"/>
  <c r="N378" i="3" s="1"/>
  <c r="E379" i="3"/>
  <c r="F379" i="3"/>
  <c r="I379" i="3" s="1"/>
  <c r="R379" i="15" s="1"/>
  <c r="G379" i="3"/>
  <c r="H379" i="3"/>
  <c r="E380" i="3"/>
  <c r="F380" i="3"/>
  <c r="I380" i="3" s="1"/>
  <c r="R380" i="15" s="1"/>
  <c r="G380" i="3"/>
  <c r="N380" i="3" s="1"/>
  <c r="H380" i="3"/>
  <c r="E381" i="3"/>
  <c r="F381" i="3"/>
  <c r="I381" i="3" s="1"/>
  <c r="R381" i="15" s="1"/>
  <c r="G381" i="3"/>
  <c r="H381" i="3"/>
  <c r="F382" i="3"/>
  <c r="I382" i="3" s="1"/>
  <c r="R382" i="15" s="1"/>
  <c r="G382" i="3"/>
  <c r="N382" i="3" s="1"/>
  <c r="E383" i="3"/>
  <c r="F383" i="3"/>
  <c r="I383" i="3" s="1"/>
  <c r="R383" i="15" s="1"/>
  <c r="G383" i="3"/>
  <c r="H383" i="3"/>
  <c r="E384" i="3"/>
  <c r="F384" i="3"/>
  <c r="I384" i="3" s="1"/>
  <c r="R384" i="15" s="1"/>
  <c r="G384" i="3"/>
  <c r="N384" i="3" s="1"/>
  <c r="H384" i="3"/>
  <c r="E385" i="3"/>
  <c r="F385" i="3"/>
  <c r="I385" i="3" s="1"/>
  <c r="R385" i="15" s="1"/>
  <c r="G385" i="3"/>
  <c r="H385" i="3"/>
  <c r="F386" i="3"/>
  <c r="I386" i="3" s="1"/>
  <c r="R386" i="15" s="1"/>
  <c r="G386" i="3"/>
  <c r="N386" i="3" s="1"/>
  <c r="E387" i="3"/>
  <c r="F387" i="3"/>
  <c r="I387" i="3" s="1"/>
  <c r="R387" i="15" s="1"/>
  <c r="G387" i="3"/>
  <c r="H387" i="3"/>
  <c r="E388" i="3"/>
  <c r="F388" i="3"/>
  <c r="I388" i="3" s="1"/>
  <c r="R388" i="15" s="1"/>
  <c r="G388" i="3"/>
  <c r="N388" i="3" s="1"/>
  <c r="H388" i="3"/>
  <c r="E389" i="3"/>
  <c r="F389" i="3"/>
  <c r="I389" i="3" s="1"/>
  <c r="R389" i="15" s="1"/>
  <c r="G389" i="3"/>
  <c r="H389" i="3"/>
  <c r="F390" i="3"/>
  <c r="I390" i="3" s="1"/>
  <c r="R390" i="15" s="1"/>
  <c r="G390" i="3"/>
  <c r="N390" i="3" s="1"/>
  <c r="E391" i="3"/>
  <c r="F391" i="3"/>
  <c r="I391" i="3" s="1"/>
  <c r="R391" i="15" s="1"/>
  <c r="G391" i="3"/>
  <c r="H391" i="3"/>
  <c r="E392" i="3"/>
  <c r="F392" i="3"/>
  <c r="I392" i="3" s="1"/>
  <c r="R392" i="15" s="1"/>
  <c r="G392" i="3"/>
  <c r="N392" i="3" s="1"/>
  <c r="H392" i="3"/>
  <c r="E393" i="3"/>
  <c r="F393" i="3"/>
  <c r="I393" i="3" s="1"/>
  <c r="R393" i="15" s="1"/>
  <c r="G393" i="3"/>
  <c r="H393" i="3"/>
  <c r="F394" i="3"/>
  <c r="I394" i="3" s="1"/>
  <c r="R394" i="15" s="1"/>
  <c r="G394" i="3"/>
  <c r="N394" i="3" s="1"/>
  <c r="E395" i="3"/>
  <c r="F395" i="3"/>
  <c r="I395" i="3" s="1"/>
  <c r="R395" i="15" s="1"/>
  <c r="G395" i="3"/>
  <c r="H395" i="3"/>
  <c r="E396" i="3"/>
  <c r="F396" i="3"/>
  <c r="I396" i="3" s="1"/>
  <c r="R396" i="15" s="1"/>
  <c r="G396" i="3"/>
  <c r="N396" i="3" s="1"/>
  <c r="H396" i="3"/>
  <c r="E397" i="3"/>
  <c r="F397" i="3"/>
  <c r="I397" i="3" s="1"/>
  <c r="R397" i="15" s="1"/>
  <c r="G397" i="3"/>
  <c r="H397" i="3"/>
  <c r="F398" i="3"/>
  <c r="I398" i="3" s="1"/>
  <c r="R398" i="15" s="1"/>
  <c r="G398" i="3"/>
  <c r="N398" i="3" s="1"/>
  <c r="E399" i="3"/>
  <c r="F399" i="3"/>
  <c r="I399" i="3" s="1"/>
  <c r="R399" i="15" s="1"/>
  <c r="G399" i="3"/>
  <c r="H399" i="3"/>
  <c r="E400" i="3"/>
  <c r="F400" i="3"/>
  <c r="I400" i="3" s="1"/>
  <c r="R400" i="15" s="1"/>
  <c r="G400" i="3"/>
  <c r="N400" i="3" s="1"/>
  <c r="H400" i="3"/>
  <c r="E401" i="3"/>
  <c r="F401" i="3"/>
  <c r="I401" i="3" s="1"/>
  <c r="R401" i="15" s="1"/>
  <c r="G401" i="3"/>
  <c r="H401" i="3"/>
  <c r="F402" i="3"/>
  <c r="I402" i="3" s="1"/>
  <c r="R402" i="15" s="1"/>
  <c r="G402" i="3"/>
  <c r="N402" i="3" s="1"/>
  <c r="E403" i="3"/>
  <c r="F403" i="3"/>
  <c r="I403" i="3" s="1"/>
  <c r="R403" i="15" s="1"/>
  <c r="G403" i="3"/>
  <c r="H403" i="3"/>
  <c r="E404" i="3"/>
  <c r="F404" i="3"/>
  <c r="I404" i="3" s="1"/>
  <c r="R404" i="15" s="1"/>
  <c r="G404" i="3"/>
  <c r="N404" i="3" s="1"/>
  <c r="H404" i="3"/>
  <c r="E405" i="3"/>
  <c r="F405" i="3"/>
  <c r="I405" i="3" s="1"/>
  <c r="R405" i="15" s="1"/>
  <c r="G405" i="3"/>
  <c r="H405" i="3"/>
  <c r="F406" i="3"/>
  <c r="I406" i="3" s="1"/>
  <c r="R406" i="15" s="1"/>
  <c r="G406" i="3"/>
  <c r="N406" i="3" s="1"/>
  <c r="E407" i="3"/>
  <c r="F407" i="3"/>
  <c r="I407" i="3" s="1"/>
  <c r="R407" i="15" s="1"/>
  <c r="G407" i="3"/>
  <c r="N407" i="3" s="1"/>
  <c r="H407" i="3"/>
  <c r="E408" i="3"/>
  <c r="F408" i="3"/>
  <c r="I408" i="3" s="1"/>
  <c r="R408" i="15" s="1"/>
  <c r="G408" i="3"/>
  <c r="N408" i="3" s="1"/>
  <c r="H408" i="3"/>
  <c r="E409" i="3"/>
  <c r="F409" i="3"/>
  <c r="I409" i="3" s="1"/>
  <c r="R409" i="15" s="1"/>
  <c r="G409" i="3"/>
  <c r="N409" i="3" s="1"/>
  <c r="H409" i="3"/>
  <c r="F410" i="3"/>
  <c r="I410" i="3" s="1"/>
  <c r="R410" i="15" s="1"/>
  <c r="G410" i="3"/>
  <c r="N410" i="3" s="1"/>
  <c r="E411" i="3"/>
  <c r="F411" i="3"/>
  <c r="I411" i="3" s="1"/>
  <c r="R411" i="15" s="1"/>
  <c r="G411" i="3"/>
  <c r="N411" i="3" s="1"/>
  <c r="H411" i="3"/>
  <c r="E412" i="3"/>
  <c r="F412" i="3"/>
  <c r="I412" i="3" s="1"/>
  <c r="R412" i="15" s="1"/>
  <c r="G412" i="3"/>
  <c r="N412" i="3" s="1"/>
  <c r="H412" i="3"/>
  <c r="E413" i="3"/>
  <c r="F413" i="3"/>
  <c r="I413" i="3" s="1"/>
  <c r="R413" i="15" s="1"/>
  <c r="G413" i="3"/>
  <c r="N413" i="3" s="1"/>
  <c r="H413" i="3"/>
  <c r="F414" i="3"/>
  <c r="I414" i="3" s="1"/>
  <c r="R414" i="15" s="1"/>
  <c r="G414" i="3"/>
  <c r="N414" i="3" s="1"/>
  <c r="E415" i="3"/>
  <c r="F415" i="3"/>
  <c r="I415" i="3" s="1"/>
  <c r="R415" i="15" s="1"/>
  <c r="G415" i="3"/>
  <c r="N415" i="3" s="1"/>
  <c r="H415" i="3"/>
  <c r="E416" i="3"/>
  <c r="F416" i="3"/>
  <c r="I416" i="3" s="1"/>
  <c r="R416" i="15" s="1"/>
  <c r="G416" i="3"/>
  <c r="N416" i="3" s="1"/>
  <c r="H416" i="3"/>
  <c r="E417" i="3"/>
  <c r="F417" i="3"/>
  <c r="I417" i="3" s="1"/>
  <c r="R417" i="15" s="1"/>
  <c r="G417" i="3"/>
  <c r="N417" i="3" s="1"/>
  <c r="H417" i="3"/>
  <c r="F418" i="3"/>
  <c r="I418" i="3" s="1"/>
  <c r="R418" i="15" s="1"/>
  <c r="G418" i="3"/>
  <c r="N418" i="3" s="1"/>
  <c r="E419" i="3"/>
  <c r="F419" i="3"/>
  <c r="I419" i="3" s="1"/>
  <c r="R419" i="15" s="1"/>
  <c r="G419" i="3"/>
  <c r="N419" i="3" s="1"/>
  <c r="H419" i="3"/>
  <c r="E420" i="3"/>
  <c r="F420" i="3"/>
  <c r="I420" i="3" s="1"/>
  <c r="R420" i="15" s="1"/>
  <c r="G420" i="3"/>
  <c r="N420" i="3" s="1"/>
  <c r="H420" i="3"/>
  <c r="E421" i="3"/>
  <c r="F421" i="3"/>
  <c r="I421" i="3" s="1"/>
  <c r="R421" i="15" s="1"/>
  <c r="G421" i="3"/>
  <c r="N421" i="3" s="1"/>
  <c r="H421" i="3"/>
  <c r="F422" i="3"/>
  <c r="I422" i="3" s="1"/>
  <c r="R422" i="15" s="1"/>
  <c r="G422" i="3"/>
  <c r="N422" i="3" s="1"/>
  <c r="E423" i="3"/>
  <c r="F423" i="3"/>
  <c r="I423" i="3" s="1"/>
  <c r="R423" i="15" s="1"/>
  <c r="G423" i="3"/>
  <c r="N423" i="3" s="1"/>
  <c r="H423" i="3"/>
  <c r="E424" i="3"/>
  <c r="F424" i="3"/>
  <c r="I424" i="3" s="1"/>
  <c r="R424" i="15" s="1"/>
  <c r="G424" i="3"/>
  <c r="N424" i="3" s="1"/>
  <c r="H424" i="3"/>
  <c r="E425" i="3"/>
  <c r="F425" i="3"/>
  <c r="I425" i="3" s="1"/>
  <c r="R425" i="15" s="1"/>
  <c r="G425" i="3"/>
  <c r="N425" i="3" s="1"/>
  <c r="H425" i="3"/>
  <c r="F426" i="3"/>
  <c r="I426" i="3" s="1"/>
  <c r="R426" i="15" s="1"/>
  <c r="G426" i="3"/>
  <c r="N426" i="3" s="1"/>
  <c r="E427" i="3"/>
  <c r="F427" i="3"/>
  <c r="I427" i="3" s="1"/>
  <c r="R427" i="15" s="1"/>
  <c r="G427" i="3"/>
  <c r="N427" i="3" s="1"/>
  <c r="H427" i="3"/>
  <c r="E428" i="3"/>
  <c r="F428" i="3"/>
  <c r="I428" i="3" s="1"/>
  <c r="R428" i="15" s="1"/>
  <c r="G428" i="3"/>
  <c r="N428" i="3" s="1"/>
  <c r="H428" i="3"/>
  <c r="E429" i="3"/>
  <c r="F429" i="3"/>
  <c r="I429" i="3" s="1"/>
  <c r="R429" i="15" s="1"/>
  <c r="G429" i="3"/>
  <c r="N429" i="3" s="1"/>
  <c r="H429" i="3"/>
  <c r="F430" i="3"/>
  <c r="I430" i="3" s="1"/>
  <c r="R430" i="15" s="1"/>
  <c r="G430" i="3"/>
  <c r="N430" i="3" s="1"/>
  <c r="E431" i="3"/>
  <c r="F431" i="3"/>
  <c r="I431" i="3" s="1"/>
  <c r="R431" i="15" s="1"/>
  <c r="G431" i="3"/>
  <c r="N431" i="3" s="1"/>
  <c r="H431" i="3"/>
  <c r="E432" i="3"/>
  <c r="F432" i="3"/>
  <c r="I432" i="3" s="1"/>
  <c r="R432" i="15" s="1"/>
  <c r="G432" i="3"/>
  <c r="N432" i="3" s="1"/>
  <c r="H432" i="3"/>
  <c r="E433" i="3"/>
  <c r="F433" i="3"/>
  <c r="I433" i="3" s="1"/>
  <c r="R433" i="15" s="1"/>
  <c r="G433" i="3"/>
  <c r="N433" i="3" s="1"/>
  <c r="H433" i="3"/>
  <c r="F434" i="3"/>
  <c r="I434" i="3" s="1"/>
  <c r="R434" i="15" s="1"/>
  <c r="G434" i="3"/>
  <c r="N434" i="3" s="1"/>
  <c r="E435" i="3"/>
  <c r="F435" i="3"/>
  <c r="I435" i="3" s="1"/>
  <c r="R435" i="15" s="1"/>
  <c r="G435" i="3"/>
  <c r="N435" i="3" s="1"/>
  <c r="H435" i="3"/>
  <c r="E436" i="3"/>
  <c r="F436" i="3"/>
  <c r="I436" i="3" s="1"/>
  <c r="R436" i="15" s="1"/>
  <c r="G436" i="3"/>
  <c r="N436" i="3" s="1"/>
  <c r="H436" i="3"/>
  <c r="E437" i="3"/>
  <c r="F437" i="3"/>
  <c r="I437" i="3" s="1"/>
  <c r="R437" i="15" s="1"/>
  <c r="G437" i="3"/>
  <c r="H437" i="3"/>
  <c r="F438" i="3"/>
  <c r="I438" i="3" s="1"/>
  <c r="R438" i="15" s="1"/>
  <c r="G438" i="3"/>
  <c r="N438" i="3" s="1"/>
  <c r="E439" i="3"/>
  <c r="F439" i="3"/>
  <c r="I439" i="3" s="1"/>
  <c r="R439" i="15" s="1"/>
  <c r="G439" i="3"/>
  <c r="H439" i="3"/>
  <c r="E440" i="3"/>
  <c r="F440" i="3"/>
  <c r="I440" i="3" s="1"/>
  <c r="R440" i="15" s="1"/>
  <c r="G440" i="3"/>
  <c r="N440" i="3" s="1"/>
  <c r="H440" i="3"/>
  <c r="E441" i="3"/>
  <c r="F441" i="3"/>
  <c r="I441" i="3" s="1"/>
  <c r="R441" i="15" s="1"/>
  <c r="G441" i="3"/>
  <c r="H441" i="3"/>
  <c r="F442" i="3"/>
  <c r="I442" i="3" s="1"/>
  <c r="R442" i="15" s="1"/>
  <c r="G442" i="3"/>
  <c r="N442" i="3" s="1"/>
  <c r="E443" i="3"/>
  <c r="F443" i="3"/>
  <c r="I443" i="3" s="1"/>
  <c r="R443" i="15" s="1"/>
  <c r="G443" i="3"/>
  <c r="H443" i="3"/>
  <c r="E444" i="3"/>
  <c r="F444" i="3"/>
  <c r="I444" i="3" s="1"/>
  <c r="R444" i="15" s="1"/>
  <c r="G444" i="3"/>
  <c r="N444" i="3" s="1"/>
  <c r="H444" i="3"/>
  <c r="E445" i="3"/>
  <c r="F445" i="3"/>
  <c r="I445" i="3" s="1"/>
  <c r="R445" i="15" s="1"/>
  <c r="G445" i="3"/>
  <c r="H445" i="3"/>
  <c r="F446" i="3"/>
  <c r="I446" i="3" s="1"/>
  <c r="R446" i="15" s="1"/>
  <c r="G446" i="3"/>
  <c r="N446" i="3" s="1"/>
  <c r="E447" i="3"/>
  <c r="F447" i="3"/>
  <c r="I447" i="3" s="1"/>
  <c r="R447" i="15" s="1"/>
  <c r="G447" i="3"/>
  <c r="H447" i="3"/>
  <c r="E448" i="3"/>
  <c r="F448" i="3"/>
  <c r="I448" i="3" s="1"/>
  <c r="R448" i="15" s="1"/>
  <c r="G448" i="3"/>
  <c r="N448" i="3" s="1"/>
  <c r="H448" i="3"/>
  <c r="E449" i="3"/>
  <c r="F449" i="3"/>
  <c r="I449" i="3" s="1"/>
  <c r="R449" i="15" s="1"/>
  <c r="G449" i="3"/>
  <c r="H449" i="3"/>
  <c r="F450" i="3"/>
  <c r="I450" i="3" s="1"/>
  <c r="R450" i="15" s="1"/>
  <c r="G450" i="3"/>
  <c r="N450" i="3" s="1"/>
  <c r="E451" i="3"/>
  <c r="F451" i="3"/>
  <c r="I451" i="3" s="1"/>
  <c r="R451" i="15" s="1"/>
  <c r="G451" i="3"/>
  <c r="H451" i="3"/>
  <c r="E452" i="3"/>
  <c r="F452" i="3"/>
  <c r="I452" i="3" s="1"/>
  <c r="R452" i="15" s="1"/>
  <c r="G452" i="3"/>
  <c r="N452" i="3" s="1"/>
  <c r="H452" i="3"/>
  <c r="E453" i="3"/>
  <c r="F453" i="3"/>
  <c r="I453" i="3" s="1"/>
  <c r="R453" i="15" s="1"/>
  <c r="G453" i="3"/>
  <c r="H453" i="3"/>
  <c r="F454" i="3"/>
  <c r="I454" i="3" s="1"/>
  <c r="R454" i="15" s="1"/>
  <c r="G454" i="3"/>
  <c r="N454" i="3" s="1"/>
  <c r="E455" i="3"/>
  <c r="F455" i="3"/>
  <c r="I455" i="3" s="1"/>
  <c r="R455" i="15" s="1"/>
  <c r="G455" i="3"/>
  <c r="H455" i="3"/>
  <c r="E456" i="3"/>
  <c r="F456" i="3"/>
  <c r="I456" i="3" s="1"/>
  <c r="R456" i="15" s="1"/>
  <c r="G456" i="3"/>
  <c r="N456" i="3" s="1"/>
  <c r="H456" i="3"/>
  <c r="E457" i="3"/>
  <c r="F457" i="3"/>
  <c r="I457" i="3" s="1"/>
  <c r="R457" i="15" s="1"/>
  <c r="G457" i="3"/>
  <c r="H457" i="3"/>
  <c r="F458" i="3"/>
  <c r="I458" i="3" s="1"/>
  <c r="R458" i="15" s="1"/>
  <c r="G458" i="3"/>
  <c r="N458" i="3" s="1"/>
  <c r="E459" i="3"/>
  <c r="F459" i="3"/>
  <c r="I459" i="3" s="1"/>
  <c r="R459" i="15" s="1"/>
  <c r="G459" i="3"/>
  <c r="H459" i="3"/>
  <c r="E460" i="3"/>
  <c r="F460" i="3"/>
  <c r="I460" i="3" s="1"/>
  <c r="R460" i="15" s="1"/>
  <c r="G460" i="3"/>
  <c r="N460" i="3" s="1"/>
  <c r="H460" i="3"/>
  <c r="E461" i="3"/>
  <c r="F461" i="3"/>
  <c r="I461" i="3" s="1"/>
  <c r="R461" i="15" s="1"/>
  <c r="G461" i="3"/>
  <c r="H461" i="3"/>
  <c r="F462" i="3"/>
  <c r="I462" i="3" s="1"/>
  <c r="R462" i="15" s="1"/>
  <c r="G462" i="3"/>
  <c r="N462" i="3" s="1"/>
  <c r="E463" i="3"/>
  <c r="F463" i="3"/>
  <c r="I463" i="3" s="1"/>
  <c r="R463" i="15" s="1"/>
  <c r="G463" i="3"/>
  <c r="H463" i="3"/>
  <c r="E464" i="3"/>
  <c r="F464" i="3"/>
  <c r="I464" i="3" s="1"/>
  <c r="R464" i="15" s="1"/>
  <c r="G464" i="3"/>
  <c r="N464" i="3" s="1"/>
  <c r="H464" i="3"/>
  <c r="E465" i="3"/>
  <c r="F465" i="3"/>
  <c r="I465" i="3" s="1"/>
  <c r="R465" i="15" s="1"/>
  <c r="G465" i="3"/>
  <c r="H465" i="3"/>
  <c r="F466" i="3"/>
  <c r="I466" i="3" s="1"/>
  <c r="R466" i="15" s="1"/>
  <c r="G466" i="3"/>
  <c r="N466" i="3" s="1"/>
  <c r="E467" i="3"/>
  <c r="F467" i="3"/>
  <c r="I467" i="3" s="1"/>
  <c r="R467" i="15" s="1"/>
  <c r="G467" i="3"/>
  <c r="H467" i="3"/>
  <c r="E468" i="3"/>
  <c r="F468" i="3"/>
  <c r="I468" i="3" s="1"/>
  <c r="R468" i="15" s="1"/>
  <c r="G468" i="3"/>
  <c r="N468" i="3" s="1"/>
  <c r="H468" i="3"/>
  <c r="E469" i="3"/>
  <c r="F469" i="3"/>
  <c r="I469" i="3" s="1"/>
  <c r="R469" i="15" s="1"/>
  <c r="G469" i="3"/>
  <c r="H469" i="3"/>
  <c r="F470" i="3"/>
  <c r="I470" i="3" s="1"/>
  <c r="R470" i="15" s="1"/>
  <c r="G470" i="3"/>
  <c r="N470" i="3" s="1"/>
  <c r="E471" i="3"/>
  <c r="F471" i="3"/>
  <c r="I471" i="3" s="1"/>
  <c r="R471" i="15" s="1"/>
  <c r="G471" i="3"/>
  <c r="H471" i="3"/>
  <c r="E472" i="3"/>
  <c r="F472" i="3"/>
  <c r="I472" i="3" s="1"/>
  <c r="R472" i="15" s="1"/>
  <c r="G472" i="3"/>
  <c r="N472" i="3" s="1"/>
  <c r="H472" i="3"/>
  <c r="E473" i="3"/>
  <c r="F473" i="3"/>
  <c r="I473" i="3" s="1"/>
  <c r="R473" i="15" s="1"/>
  <c r="G473" i="3"/>
  <c r="H473" i="3"/>
  <c r="F474" i="3"/>
  <c r="I474" i="3" s="1"/>
  <c r="R474" i="15" s="1"/>
  <c r="G474" i="3"/>
  <c r="N474" i="3" s="1"/>
  <c r="E475" i="3"/>
  <c r="F475" i="3"/>
  <c r="I475" i="3" s="1"/>
  <c r="R475" i="15" s="1"/>
  <c r="G475" i="3"/>
  <c r="H475" i="3"/>
  <c r="E476" i="3"/>
  <c r="F476" i="3"/>
  <c r="I476" i="3" s="1"/>
  <c r="R476" i="15" s="1"/>
  <c r="G476" i="3"/>
  <c r="N476" i="3" s="1"/>
  <c r="H476" i="3"/>
  <c r="E477" i="3"/>
  <c r="F477" i="3"/>
  <c r="I477" i="3" s="1"/>
  <c r="R477" i="15" s="1"/>
  <c r="G477" i="3"/>
  <c r="H477" i="3"/>
  <c r="F478" i="3"/>
  <c r="I478" i="3" s="1"/>
  <c r="R478" i="15" s="1"/>
  <c r="G478" i="3"/>
  <c r="N478" i="3" s="1"/>
  <c r="E479" i="3"/>
  <c r="F479" i="3"/>
  <c r="I479" i="3" s="1"/>
  <c r="R479" i="15" s="1"/>
  <c r="G479" i="3"/>
  <c r="H479" i="3"/>
  <c r="E480" i="3"/>
  <c r="F480" i="3"/>
  <c r="I480" i="3" s="1"/>
  <c r="R480" i="15" s="1"/>
  <c r="G480" i="3"/>
  <c r="N480" i="3" s="1"/>
  <c r="H480" i="3"/>
  <c r="E481" i="3"/>
  <c r="F481" i="3"/>
  <c r="I481" i="3" s="1"/>
  <c r="R481" i="15" s="1"/>
  <c r="G481" i="3"/>
  <c r="H481" i="3"/>
  <c r="F482" i="3"/>
  <c r="I482" i="3" s="1"/>
  <c r="R482" i="15" s="1"/>
  <c r="G482" i="3"/>
  <c r="N482" i="3" s="1"/>
  <c r="E483" i="3"/>
  <c r="F483" i="3"/>
  <c r="I483" i="3" s="1"/>
  <c r="R483" i="15" s="1"/>
  <c r="G483" i="3"/>
  <c r="H483" i="3"/>
  <c r="E484" i="3"/>
  <c r="F484" i="3"/>
  <c r="I484" i="3" s="1"/>
  <c r="R484" i="15" s="1"/>
  <c r="G484" i="3"/>
  <c r="N484" i="3" s="1"/>
  <c r="H484" i="3"/>
  <c r="E485" i="3"/>
  <c r="F485" i="3"/>
  <c r="I485" i="3" s="1"/>
  <c r="R485" i="15" s="1"/>
  <c r="G485" i="3"/>
  <c r="H485" i="3"/>
  <c r="F486" i="3"/>
  <c r="I486" i="3" s="1"/>
  <c r="R486" i="15" s="1"/>
  <c r="G486" i="3"/>
  <c r="N486" i="3" s="1"/>
  <c r="E487" i="3"/>
  <c r="F487" i="3"/>
  <c r="I487" i="3" s="1"/>
  <c r="R487" i="15" s="1"/>
  <c r="G487" i="3"/>
  <c r="H487" i="3"/>
  <c r="E488" i="3"/>
  <c r="F488" i="3"/>
  <c r="I488" i="3" s="1"/>
  <c r="R488" i="15" s="1"/>
  <c r="G488" i="3"/>
  <c r="N488" i="3" s="1"/>
  <c r="H488" i="3"/>
  <c r="E489" i="3"/>
  <c r="F489" i="3"/>
  <c r="I489" i="3" s="1"/>
  <c r="R489" i="15" s="1"/>
  <c r="G489" i="3"/>
  <c r="H489" i="3"/>
  <c r="F490" i="3"/>
  <c r="I490" i="3" s="1"/>
  <c r="R490" i="15" s="1"/>
  <c r="G490" i="3"/>
  <c r="N490" i="3" s="1"/>
  <c r="E491" i="3"/>
  <c r="F491" i="3"/>
  <c r="I491" i="3" s="1"/>
  <c r="R491" i="15" s="1"/>
  <c r="G491" i="3"/>
  <c r="H491" i="3"/>
  <c r="E492" i="3"/>
  <c r="F492" i="3"/>
  <c r="I492" i="3" s="1"/>
  <c r="R492" i="15" s="1"/>
  <c r="G492" i="3"/>
  <c r="N492" i="3" s="1"/>
  <c r="H492" i="3"/>
  <c r="E493" i="3"/>
  <c r="F493" i="3"/>
  <c r="I493" i="3" s="1"/>
  <c r="R493" i="15" s="1"/>
  <c r="G493" i="3"/>
  <c r="H493" i="3"/>
  <c r="F494" i="3"/>
  <c r="I494" i="3" s="1"/>
  <c r="R494" i="15" s="1"/>
  <c r="G494" i="3"/>
  <c r="N494" i="3" s="1"/>
  <c r="E495" i="3"/>
  <c r="F495" i="3"/>
  <c r="I495" i="3" s="1"/>
  <c r="R495" i="15" s="1"/>
  <c r="G495" i="3"/>
  <c r="H495" i="3"/>
  <c r="E496" i="3"/>
  <c r="F496" i="3"/>
  <c r="I496" i="3" s="1"/>
  <c r="R496" i="15" s="1"/>
  <c r="G496" i="3"/>
  <c r="N496" i="3" s="1"/>
  <c r="H496" i="3"/>
  <c r="E497" i="3"/>
  <c r="F497" i="3"/>
  <c r="I497" i="3" s="1"/>
  <c r="R497" i="15" s="1"/>
  <c r="G497" i="3"/>
  <c r="H497" i="3"/>
  <c r="F498" i="3"/>
  <c r="I498" i="3" s="1"/>
  <c r="R498" i="15" s="1"/>
  <c r="G498" i="3"/>
  <c r="N498" i="3" s="1"/>
  <c r="E499" i="3"/>
  <c r="F499" i="3"/>
  <c r="I499" i="3" s="1"/>
  <c r="R499" i="15" s="1"/>
  <c r="G499" i="3"/>
  <c r="H499" i="3"/>
  <c r="E500" i="3"/>
  <c r="F500" i="3"/>
  <c r="I500" i="3" s="1"/>
  <c r="R500" i="15" s="1"/>
  <c r="G500" i="3"/>
  <c r="N500" i="3" s="1"/>
  <c r="H500" i="3"/>
  <c r="E501" i="3"/>
  <c r="F501" i="3"/>
  <c r="I501" i="3" s="1"/>
  <c r="R501" i="15" s="1"/>
  <c r="G501" i="3"/>
  <c r="H501" i="3"/>
  <c r="F502" i="3"/>
  <c r="I502" i="3" s="1"/>
  <c r="R502" i="15" s="1"/>
  <c r="G502" i="3"/>
  <c r="N502" i="3" s="1"/>
  <c r="E503" i="3"/>
  <c r="F503" i="3"/>
  <c r="I503" i="3" s="1"/>
  <c r="R503" i="15" s="1"/>
  <c r="G503" i="3"/>
  <c r="H503" i="3"/>
  <c r="E504" i="3"/>
  <c r="F504" i="3"/>
  <c r="I504" i="3" s="1"/>
  <c r="R504" i="15" s="1"/>
  <c r="G504" i="3"/>
  <c r="N504" i="3" s="1"/>
  <c r="H504" i="3"/>
  <c r="E505" i="3"/>
  <c r="F505" i="3"/>
  <c r="I505" i="3" s="1"/>
  <c r="R505" i="15" s="1"/>
  <c r="G505" i="3"/>
  <c r="N505" i="3" s="1"/>
  <c r="H505" i="3"/>
  <c r="F506" i="3"/>
  <c r="I506" i="3" s="1"/>
  <c r="R506" i="15" s="1"/>
  <c r="G506" i="3"/>
  <c r="N506" i="3" s="1"/>
  <c r="E507" i="3"/>
  <c r="F507" i="3"/>
  <c r="I507" i="3" s="1"/>
  <c r="R507" i="15" s="1"/>
  <c r="G507" i="3"/>
  <c r="N507" i="3" s="1"/>
  <c r="H507" i="3"/>
  <c r="E508" i="3"/>
  <c r="F508" i="3"/>
  <c r="I508" i="3" s="1"/>
  <c r="R508" i="15" s="1"/>
  <c r="G508" i="3"/>
  <c r="N508" i="3" s="1"/>
  <c r="H508" i="3"/>
  <c r="E509" i="3"/>
  <c r="F509" i="3"/>
  <c r="I509" i="3" s="1"/>
  <c r="R509" i="15" s="1"/>
  <c r="G509" i="3"/>
  <c r="N509" i="3" s="1"/>
  <c r="H509" i="3"/>
  <c r="F510" i="3"/>
  <c r="I510" i="3" s="1"/>
  <c r="R510" i="15" s="1"/>
  <c r="G510" i="3"/>
  <c r="N510" i="3" s="1"/>
  <c r="E511" i="3"/>
  <c r="F511" i="3"/>
  <c r="I511" i="3" s="1"/>
  <c r="R511" i="15" s="1"/>
  <c r="G511" i="3"/>
  <c r="N511" i="3" s="1"/>
  <c r="H511" i="3"/>
  <c r="E512" i="3"/>
  <c r="F512" i="3"/>
  <c r="I512" i="3" s="1"/>
  <c r="R512" i="15" s="1"/>
  <c r="G512" i="3"/>
  <c r="N512" i="3" s="1"/>
  <c r="H512" i="3"/>
  <c r="E513" i="3"/>
  <c r="F513" i="3"/>
  <c r="I513" i="3" s="1"/>
  <c r="R513" i="15" s="1"/>
  <c r="G513" i="3"/>
  <c r="N513" i="3" s="1"/>
  <c r="H513" i="3"/>
  <c r="F514" i="3"/>
  <c r="I514" i="3" s="1"/>
  <c r="R514" i="15" s="1"/>
  <c r="G514" i="3"/>
  <c r="N514" i="3" s="1"/>
  <c r="E515" i="3"/>
  <c r="F515" i="3"/>
  <c r="I515" i="3" s="1"/>
  <c r="R515" i="15" s="1"/>
  <c r="G515" i="3"/>
  <c r="N515" i="3" s="1"/>
  <c r="H515" i="3"/>
  <c r="E516" i="3"/>
  <c r="F516" i="3"/>
  <c r="I516" i="3" s="1"/>
  <c r="R516" i="15" s="1"/>
  <c r="G516" i="3"/>
  <c r="N516" i="3" s="1"/>
  <c r="H516" i="3"/>
  <c r="E517" i="3"/>
  <c r="F517" i="3"/>
  <c r="I517" i="3" s="1"/>
  <c r="R517" i="15" s="1"/>
  <c r="G517" i="3"/>
  <c r="N517" i="3" s="1"/>
  <c r="H517" i="3"/>
  <c r="F518" i="3"/>
  <c r="I518" i="3" s="1"/>
  <c r="R518" i="15" s="1"/>
  <c r="G518" i="3"/>
  <c r="N518" i="3" s="1"/>
  <c r="E519" i="3"/>
  <c r="F519" i="3"/>
  <c r="I519" i="3" s="1"/>
  <c r="R519" i="15" s="1"/>
  <c r="G519" i="3"/>
  <c r="N519" i="3" s="1"/>
  <c r="H519" i="3"/>
  <c r="E520" i="3"/>
  <c r="F520" i="3"/>
  <c r="I520" i="3" s="1"/>
  <c r="R520" i="15" s="1"/>
  <c r="G520" i="3"/>
  <c r="N520" i="3" s="1"/>
  <c r="H520" i="3"/>
  <c r="E521" i="3"/>
  <c r="F521" i="3"/>
  <c r="I521" i="3" s="1"/>
  <c r="R521" i="15" s="1"/>
  <c r="G521" i="3"/>
  <c r="N521" i="3" s="1"/>
  <c r="H521" i="3"/>
  <c r="F522" i="3"/>
  <c r="I522" i="3" s="1"/>
  <c r="R522" i="15" s="1"/>
  <c r="G522" i="3"/>
  <c r="N522" i="3" s="1"/>
  <c r="E523" i="3"/>
  <c r="F523" i="3"/>
  <c r="I523" i="3" s="1"/>
  <c r="R523" i="15" s="1"/>
  <c r="G523" i="3"/>
  <c r="N523" i="3" s="1"/>
  <c r="H523" i="3"/>
  <c r="E524" i="3"/>
  <c r="F524" i="3"/>
  <c r="I524" i="3" s="1"/>
  <c r="R524" i="15" s="1"/>
  <c r="G524" i="3"/>
  <c r="N524" i="3" s="1"/>
  <c r="H524" i="3"/>
  <c r="E525" i="3"/>
  <c r="F525" i="3"/>
  <c r="I525" i="3" s="1"/>
  <c r="R525" i="15" s="1"/>
  <c r="G525" i="3"/>
  <c r="N525" i="3" s="1"/>
  <c r="H525" i="3"/>
  <c r="F526" i="3"/>
  <c r="I526" i="3" s="1"/>
  <c r="R526" i="15" s="1"/>
  <c r="G526" i="3"/>
  <c r="N526" i="3" s="1"/>
  <c r="E527" i="3"/>
  <c r="F527" i="3"/>
  <c r="I527" i="3" s="1"/>
  <c r="R527" i="15" s="1"/>
  <c r="G527" i="3"/>
  <c r="N527" i="3" s="1"/>
  <c r="H527" i="3"/>
  <c r="E528" i="3"/>
  <c r="F528" i="3"/>
  <c r="I528" i="3" s="1"/>
  <c r="R528" i="15" s="1"/>
  <c r="G528" i="3"/>
  <c r="N528" i="3" s="1"/>
  <c r="H528" i="3"/>
  <c r="E529" i="3"/>
  <c r="F529" i="3"/>
  <c r="I529" i="3" s="1"/>
  <c r="R529" i="15" s="1"/>
  <c r="G529" i="3"/>
  <c r="N529" i="3" s="1"/>
  <c r="H529" i="3"/>
  <c r="F530" i="3"/>
  <c r="I530" i="3" s="1"/>
  <c r="R530" i="15" s="1"/>
  <c r="G530" i="3"/>
  <c r="N530" i="3" s="1"/>
  <c r="E531" i="3"/>
  <c r="F531" i="3"/>
  <c r="I531" i="3" s="1"/>
  <c r="R531" i="15" s="1"/>
  <c r="G531" i="3"/>
  <c r="N531" i="3" s="1"/>
  <c r="H531" i="3"/>
  <c r="E532" i="3"/>
  <c r="F532" i="3"/>
  <c r="I532" i="3" s="1"/>
  <c r="R532" i="15" s="1"/>
  <c r="G532" i="3"/>
  <c r="N532" i="3" s="1"/>
  <c r="H532" i="3"/>
  <c r="E533" i="3"/>
  <c r="F533" i="3"/>
  <c r="I533" i="3" s="1"/>
  <c r="R533" i="15" s="1"/>
  <c r="G533" i="3"/>
  <c r="N533" i="3" s="1"/>
  <c r="H533" i="3"/>
  <c r="F534" i="3"/>
  <c r="I534" i="3" s="1"/>
  <c r="R534" i="15" s="1"/>
  <c r="G534" i="3"/>
  <c r="N534" i="3" s="1"/>
  <c r="E535" i="3"/>
  <c r="F535" i="3"/>
  <c r="I535" i="3" s="1"/>
  <c r="R535" i="15" s="1"/>
  <c r="G535" i="3"/>
  <c r="N535" i="3" s="1"/>
  <c r="H535" i="3"/>
  <c r="E536" i="3"/>
  <c r="F536" i="3"/>
  <c r="I536" i="3" s="1"/>
  <c r="R536" i="15" s="1"/>
  <c r="G536" i="3"/>
  <c r="N536" i="3" s="1"/>
  <c r="H536" i="3"/>
  <c r="E537" i="3"/>
  <c r="F537" i="3"/>
  <c r="I537" i="3" s="1"/>
  <c r="R537" i="15" s="1"/>
  <c r="G537" i="3"/>
  <c r="N537" i="3" s="1"/>
  <c r="H537" i="3"/>
  <c r="F538" i="3"/>
  <c r="I538" i="3" s="1"/>
  <c r="R538" i="15" s="1"/>
  <c r="G538" i="3"/>
  <c r="N538" i="3" s="1"/>
  <c r="E539" i="3"/>
  <c r="F539" i="3"/>
  <c r="I539" i="3" s="1"/>
  <c r="R539" i="15" s="1"/>
  <c r="G539" i="3"/>
  <c r="N539" i="3" s="1"/>
  <c r="H539" i="3"/>
  <c r="E540" i="3"/>
  <c r="F540" i="3"/>
  <c r="I540" i="3" s="1"/>
  <c r="R540" i="15" s="1"/>
  <c r="G540" i="3"/>
  <c r="N540" i="3" s="1"/>
  <c r="H540" i="3"/>
  <c r="E541" i="3"/>
  <c r="F541" i="3"/>
  <c r="I541" i="3" s="1"/>
  <c r="R541" i="15" s="1"/>
  <c r="G541" i="3"/>
  <c r="N541" i="3" s="1"/>
  <c r="H541" i="3"/>
  <c r="F542" i="3"/>
  <c r="I542" i="3" s="1"/>
  <c r="R542" i="15" s="1"/>
  <c r="G542" i="3"/>
  <c r="N542" i="3" s="1"/>
  <c r="E543" i="3"/>
  <c r="F543" i="3"/>
  <c r="I543" i="3" s="1"/>
  <c r="R543" i="15" s="1"/>
  <c r="G543" i="3"/>
  <c r="N543" i="3" s="1"/>
  <c r="H543" i="3"/>
  <c r="E544" i="3"/>
  <c r="F544" i="3"/>
  <c r="I544" i="3" s="1"/>
  <c r="R544" i="15" s="1"/>
  <c r="G544" i="3"/>
  <c r="N544" i="3" s="1"/>
  <c r="H544" i="3"/>
  <c r="E545" i="3"/>
  <c r="F545" i="3"/>
  <c r="I545" i="3" s="1"/>
  <c r="R545" i="15" s="1"/>
  <c r="G545" i="3"/>
  <c r="N545" i="3" s="1"/>
  <c r="H545" i="3"/>
  <c r="F546" i="3"/>
  <c r="I546" i="3" s="1"/>
  <c r="R546" i="15" s="1"/>
  <c r="G546" i="3"/>
  <c r="N546" i="3" s="1"/>
  <c r="E547" i="3"/>
  <c r="F547" i="3"/>
  <c r="I547" i="3" s="1"/>
  <c r="R547" i="15" s="1"/>
  <c r="G547" i="3"/>
  <c r="N547" i="3" s="1"/>
  <c r="H547" i="3"/>
  <c r="E548" i="3"/>
  <c r="F548" i="3"/>
  <c r="I548" i="3" s="1"/>
  <c r="R548" i="15" s="1"/>
  <c r="G548" i="3"/>
  <c r="N548" i="3" s="1"/>
  <c r="H548" i="3"/>
  <c r="E549" i="3"/>
  <c r="F549" i="3"/>
  <c r="I549" i="3" s="1"/>
  <c r="R549" i="15" s="1"/>
  <c r="G549" i="3"/>
  <c r="N549" i="3" s="1"/>
  <c r="H549" i="3"/>
  <c r="F550" i="3"/>
  <c r="I550" i="3" s="1"/>
  <c r="R550" i="15" s="1"/>
  <c r="G550" i="3"/>
  <c r="N550" i="3" s="1"/>
  <c r="E551" i="3"/>
  <c r="F551" i="3"/>
  <c r="I551" i="3" s="1"/>
  <c r="R551" i="15" s="1"/>
  <c r="G551" i="3"/>
  <c r="N551" i="3" s="1"/>
  <c r="H551" i="3"/>
  <c r="E552" i="3"/>
  <c r="F552" i="3"/>
  <c r="I552" i="3" s="1"/>
  <c r="R552" i="15" s="1"/>
  <c r="G552" i="3"/>
  <c r="N552" i="3" s="1"/>
  <c r="H552" i="3"/>
  <c r="E553" i="3"/>
  <c r="F553" i="3"/>
  <c r="I553" i="3" s="1"/>
  <c r="R553" i="15" s="1"/>
  <c r="G553" i="3"/>
  <c r="N553" i="3" s="1"/>
  <c r="H553" i="3"/>
  <c r="F554" i="3"/>
  <c r="I554" i="3" s="1"/>
  <c r="R554" i="15" s="1"/>
  <c r="G554" i="3"/>
  <c r="N554" i="3" s="1"/>
  <c r="E555" i="3"/>
  <c r="F555" i="3"/>
  <c r="I555" i="3" s="1"/>
  <c r="R555" i="15" s="1"/>
  <c r="G555" i="3"/>
  <c r="N555" i="3" s="1"/>
  <c r="H555" i="3"/>
  <c r="E556" i="3"/>
  <c r="F556" i="3"/>
  <c r="G556" i="3"/>
  <c r="N556" i="3" s="1"/>
  <c r="H556" i="3"/>
  <c r="E557" i="3"/>
  <c r="F557" i="3"/>
  <c r="G557" i="3"/>
  <c r="N557" i="3" s="1"/>
  <c r="H557" i="3"/>
  <c r="F558" i="3"/>
  <c r="G558" i="3"/>
  <c r="N558" i="3" s="1"/>
  <c r="E559" i="3"/>
  <c r="F559" i="3"/>
  <c r="G559" i="3"/>
  <c r="N559" i="3" s="1"/>
  <c r="H559" i="3"/>
  <c r="E560" i="3"/>
  <c r="F560" i="3"/>
  <c r="G560" i="3"/>
  <c r="N560" i="3" s="1"/>
  <c r="H560" i="3"/>
  <c r="E561" i="3"/>
  <c r="F561" i="3"/>
  <c r="G561" i="3"/>
  <c r="N561" i="3" s="1"/>
  <c r="H561" i="3"/>
  <c r="F562" i="3"/>
  <c r="G562" i="3"/>
  <c r="N562" i="3" s="1"/>
  <c r="E563" i="3"/>
  <c r="F563" i="3"/>
  <c r="G563" i="3"/>
  <c r="N563" i="3" s="1"/>
  <c r="H563" i="3"/>
  <c r="E564" i="3"/>
  <c r="F564" i="3"/>
  <c r="G564" i="3"/>
  <c r="N564" i="3" s="1"/>
  <c r="H564" i="3"/>
  <c r="E565" i="3"/>
  <c r="F565" i="3"/>
  <c r="G565" i="3"/>
  <c r="N565" i="3" s="1"/>
  <c r="H565" i="3"/>
  <c r="F566" i="3"/>
  <c r="G566" i="3"/>
  <c r="N566" i="3" s="1"/>
  <c r="E567" i="3"/>
  <c r="F567" i="3"/>
  <c r="G567" i="3"/>
  <c r="N567" i="3" s="1"/>
  <c r="H567" i="3"/>
  <c r="E568" i="3"/>
  <c r="F568" i="3"/>
  <c r="G568" i="3"/>
  <c r="N568" i="3" s="1"/>
  <c r="H568" i="3"/>
  <c r="E569" i="3"/>
  <c r="F569" i="3"/>
  <c r="G569" i="3"/>
  <c r="N569" i="3" s="1"/>
  <c r="H569" i="3"/>
  <c r="F570" i="3"/>
  <c r="G570" i="3"/>
  <c r="N570" i="3" s="1"/>
  <c r="E571" i="3"/>
  <c r="F571" i="3"/>
  <c r="G571" i="3"/>
  <c r="N571" i="3" s="1"/>
  <c r="H571" i="3"/>
  <c r="E572" i="3"/>
  <c r="F572" i="3"/>
  <c r="G572" i="3"/>
  <c r="N572" i="3" s="1"/>
  <c r="H572" i="3"/>
  <c r="E573" i="3"/>
  <c r="F573" i="3"/>
  <c r="G573" i="3"/>
  <c r="N573" i="3" s="1"/>
  <c r="H573" i="3"/>
  <c r="F574" i="3"/>
  <c r="G574" i="3"/>
  <c r="N574" i="3" s="1"/>
  <c r="E575" i="3"/>
  <c r="F575" i="3"/>
  <c r="G575" i="3"/>
  <c r="N575" i="3" s="1"/>
  <c r="H575" i="3"/>
  <c r="E576" i="3"/>
  <c r="F576" i="3"/>
  <c r="G576" i="3"/>
  <c r="N576" i="3" s="1"/>
  <c r="H576" i="3"/>
  <c r="E577" i="3"/>
  <c r="F577" i="3"/>
  <c r="G577" i="3"/>
  <c r="N577" i="3" s="1"/>
  <c r="H577" i="3"/>
  <c r="F578" i="3"/>
  <c r="G578" i="3"/>
  <c r="N578" i="3" s="1"/>
  <c r="E579" i="3"/>
  <c r="F579" i="3"/>
  <c r="G579" i="3"/>
  <c r="N579" i="3" s="1"/>
  <c r="H579" i="3"/>
  <c r="E580" i="3"/>
  <c r="F580" i="3"/>
  <c r="G580" i="3"/>
  <c r="N580" i="3" s="1"/>
  <c r="H580" i="3"/>
  <c r="E581" i="3"/>
  <c r="F581" i="3"/>
  <c r="G581" i="3"/>
  <c r="N581" i="3" s="1"/>
  <c r="H581" i="3"/>
  <c r="F582" i="3"/>
  <c r="G582" i="3"/>
  <c r="N582" i="3" s="1"/>
  <c r="E583" i="3"/>
  <c r="F583" i="3"/>
  <c r="G583" i="3"/>
  <c r="N583" i="3" s="1"/>
  <c r="H583" i="3"/>
  <c r="E584" i="3"/>
  <c r="F584" i="3"/>
  <c r="G584" i="3"/>
  <c r="N584" i="3" s="1"/>
  <c r="H584" i="3"/>
  <c r="E585" i="3"/>
  <c r="F585" i="3"/>
  <c r="I585" i="3" s="1"/>
  <c r="R585" i="15" s="1"/>
  <c r="G585" i="3"/>
  <c r="N585" i="3" s="1"/>
  <c r="H585" i="3"/>
  <c r="F586" i="3"/>
  <c r="I586" i="3" s="1"/>
  <c r="R586" i="15" s="1"/>
  <c r="G586" i="3"/>
  <c r="N586" i="3" s="1"/>
  <c r="E587" i="3"/>
  <c r="F587" i="3"/>
  <c r="I587" i="3" s="1"/>
  <c r="R587" i="15" s="1"/>
  <c r="G587" i="3"/>
  <c r="N587" i="3" s="1"/>
  <c r="H587" i="3"/>
  <c r="E588" i="3"/>
  <c r="F588" i="3"/>
  <c r="I588" i="3" s="1"/>
  <c r="R588" i="15" s="1"/>
  <c r="G588" i="3"/>
  <c r="N588" i="3" s="1"/>
  <c r="H588" i="3"/>
  <c r="E589" i="3"/>
  <c r="F589" i="3"/>
  <c r="I589" i="3" s="1"/>
  <c r="R589" i="15" s="1"/>
  <c r="G589" i="3"/>
  <c r="N589" i="3" s="1"/>
  <c r="H589" i="3"/>
  <c r="F590" i="3"/>
  <c r="I590" i="3" s="1"/>
  <c r="R590" i="15" s="1"/>
  <c r="G590" i="3"/>
  <c r="N590" i="3" s="1"/>
  <c r="E591" i="3"/>
  <c r="F591" i="3"/>
  <c r="I591" i="3" s="1"/>
  <c r="R591" i="15" s="1"/>
  <c r="G591" i="3"/>
  <c r="N591" i="3" s="1"/>
  <c r="H591" i="3"/>
  <c r="E592" i="3"/>
  <c r="F592" i="3"/>
  <c r="I592" i="3" s="1"/>
  <c r="R592" i="15" s="1"/>
  <c r="G592" i="3"/>
  <c r="N592" i="3" s="1"/>
  <c r="H592" i="3"/>
  <c r="E593" i="3"/>
  <c r="F593" i="3"/>
  <c r="I593" i="3" s="1"/>
  <c r="R593" i="15" s="1"/>
  <c r="G593" i="3"/>
  <c r="N593" i="3" s="1"/>
  <c r="H593" i="3"/>
  <c r="F594" i="3"/>
  <c r="I594" i="3" s="1"/>
  <c r="R594" i="15" s="1"/>
  <c r="G594" i="3"/>
  <c r="N594" i="3" s="1"/>
  <c r="E595" i="3"/>
  <c r="F595" i="3"/>
  <c r="I595" i="3" s="1"/>
  <c r="R595" i="15" s="1"/>
  <c r="G595" i="3"/>
  <c r="N595" i="3" s="1"/>
  <c r="H595" i="3"/>
  <c r="E596" i="3"/>
  <c r="F596" i="3"/>
  <c r="I596" i="3" s="1"/>
  <c r="R596" i="15" s="1"/>
  <c r="G596" i="3"/>
  <c r="N596" i="3" s="1"/>
  <c r="H596" i="3"/>
  <c r="E597" i="3"/>
  <c r="F597" i="3"/>
  <c r="I597" i="3" s="1"/>
  <c r="R597" i="15" s="1"/>
  <c r="G597" i="3"/>
  <c r="N597" i="3" s="1"/>
  <c r="H597" i="3"/>
  <c r="F598" i="3"/>
  <c r="I598" i="3" s="1"/>
  <c r="R598" i="15" s="1"/>
  <c r="G598" i="3"/>
  <c r="N598" i="3" s="1"/>
  <c r="E599" i="3"/>
  <c r="F599" i="3"/>
  <c r="I599" i="3" s="1"/>
  <c r="R599" i="15" s="1"/>
  <c r="G599" i="3"/>
  <c r="N599" i="3" s="1"/>
  <c r="H599" i="3"/>
  <c r="E600" i="3"/>
  <c r="F600" i="3"/>
  <c r="I600" i="3" s="1"/>
  <c r="R600" i="15" s="1"/>
  <c r="G600" i="3"/>
  <c r="N600" i="3" s="1"/>
  <c r="H600" i="3"/>
  <c r="E601" i="3"/>
  <c r="F601" i="3"/>
  <c r="I601" i="3" s="1"/>
  <c r="R601" i="15" s="1"/>
  <c r="G601" i="3"/>
  <c r="N601" i="3" s="1"/>
  <c r="H601" i="3"/>
  <c r="F602" i="3"/>
  <c r="I602" i="3" s="1"/>
  <c r="R602" i="15" s="1"/>
  <c r="G602" i="3"/>
  <c r="N602" i="3" s="1"/>
  <c r="E603" i="3"/>
  <c r="F603" i="3"/>
  <c r="I603" i="3" s="1"/>
  <c r="R603" i="15" s="1"/>
  <c r="G603" i="3"/>
  <c r="N603" i="3" s="1"/>
  <c r="H603" i="3"/>
  <c r="E604" i="3"/>
  <c r="F604" i="3"/>
  <c r="I604" i="3" s="1"/>
  <c r="R604" i="15" s="1"/>
  <c r="G604" i="3"/>
  <c r="N604" i="3" s="1"/>
  <c r="H604" i="3"/>
  <c r="E605" i="3"/>
  <c r="F605" i="3"/>
  <c r="I605" i="3" s="1"/>
  <c r="R605" i="15" s="1"/>
  <c r="G605" i="3"/>
  <c r="N605" i="3" s="1"/>
  <c r="H605" i="3"/>
  <c r="F606" i="3"/>
  <c r="I606" i="3" s="1"/>
  <c r="R606" i="15" s="1"/>
  <c r="G606" i="3"/>
  <c r="N606" i="3" s="1"/>
  <c r="E607" i="3"/>
  <c r="F607" i="3"/>
  <c r="I607" i="3" s="1"/>
  <c r="R607" i="15" s="1"/>
  <c r="G607" i="3"/>
  <c r="N607" i="3" s="1"/>
  <c r="H607" i="3"/>
  <c r="E608" i="3"/>
  <c r="F608" i="3"/>
  <c r="I608" i="3" s="1"/>
  <c r="R608" i="15" s="1"/>
  <c r="G608" i="3"/>
  <c r="N608" i="3" s="1"/>
  <c r="H608" i="3"/>
  <c r="E609" i="3"/>
  <c r="F609" i="3"/>
  <c r="I609" i="3" s="1"/>
  <c r="R609" i="15" s="1"/>
  <c r="G609" i="3"/>
  <c r="N609" i="3" s="1"/>
  <c r="H609" i="3"/>
  <c r="F610" i="3"/>
  <c r="I610" i="3" s="1"/>
  <c r="R610" i="15" s="1"/>
  <c r="G610" i="3"/>
  <c r="N610" i="3" s="1"/>
  <c r="E611" i="3"/>
  <c r="F611" i="3"/>
  <c r="I611" i="3" s="1"/>
  <c r="R611" i="15" s="1"/>
  <c r="G611" i="3"/>
  <c r="N611" i="3" s="1"/>
  <c r="H611" i="3"/>
  <c r="E612" i="3"/>
  <c r="F612" i="3"/>
  <c r="I612" i="3" s="1"/>
  <c r="R612" i="15" s="1"/>
  <c r="G612" i="3"/>
  <c r="N612" i="3" s="1"/>
  <c r="H612" i="3"/>
  <c r="E613" i="3"/>
  <c r="F613" i="3"/>
  <c r="I613" i="3" s="1"/>
  <c r="R613" i="15" s="1"/>
  <c r="G613" i="3"/>
  <c r="N613" i="3" s="1"/>
  <c r="H613" i="3"/>
  <c r="F614" i="3"/>
  <c r="I614" i="3" s="1"/>
  <c r="R614" i="15" s="1"/>
  <c r="G614" i="3"/>
  <c r="N614" i="3" s="1"/>
  <c r="E615" i="3"/>
  <c r="F615" i="3"/>
  <c r="I615" i="3" s="1"/>
  <c r="R615" i="15" s="1"/>
  <c r="G615" i="3"/>
  <c r="N615" i="3" s="1"/>
  <c r="H615" i="3"/>
  <c r="E616" i="3"/>
  <c r="F616" i="3"/>
  <c r="I616" i="3" s="1"/>
  <c r="R616" i="15" s="1"/>
  <c r="G616" i="3"/>
  <c r="N616" i="3" s="1"/>
  <c r="H616" i="3"/>
  <c r="E617" i="3"/>
  <c r="F617" i="3"/>
  <c r="I617" i="3" s="1"/>
  <c r="R617" i="15" s="1"/>
  <c r="G617" i="3"/>
  <c r="N617" i="3" s="1"/>
  <c r="H617" i="3"/>
  <c r="F618" i="3"/>
  <c r="I618" i="3" s="1"/>
  <c r="R618" i="15" s="1"/>
  <c r="G618" i="3"/>
  <c r="N618" i="3" s="1"/>
  <c r="E619" i="3"/>
  <c r="F619" i="3"/>
  <c r="I619" i="3" s="1"/>
  <c r="R619" i="15" s="1"/>
  <c r="G619" i="3"/>
  <c r="N619" i="3" s="1"/>
  <c r="H619" i="3"/>
  <c r="E620" i="3"/>
  <c r="F620" i="3"/>
  <c r="I620" i="3" s="1"/>
  <c r="R620" i="15" s="1"/>
  <c r="G620" i="3"/>
  <c r="N620" i="3" s="1"/>
  <c r="H620" i="3"/>
  <c r="E621" i="3"/>
  <c r="F621" i="3"/>
  <c r="I621" i="3" s="1"/>
  <c r="R621" i="15" s="1"/>
  <c r="G621" i="3"/>
  <c r="N621" i="3" s="1"/>
  <c r="H621" i="3"/>
  <c r="F622" i="3"/>
  <c r="I622" i="3" s="1"/>
  <c r="R622" i="15" s="1"/>
  <c r="G622" i="3"/>
  <c r="N622" i="3" s="1"/>
  <c r="E623" i="3"/>
  <c r="F623" i="3"/>
  <c r="I623" i="3" s="1"/>
  <c r="R623" i="15" s="1"/>
  <c r="G623" i="3"/>
  <c r="N623" i="3" s="1"/>
  <c r="H623" i="3"/>
  <c r="E624" i="3"/>
  <c r="F624" i="3"/>
  <c r="I624" i="3" s="1"/>
  <c r="R624" i="15" s="1"/>
  <c r="G624" i="3"/>
  <c r="N624" i="3" s="1"/>
  <c r="H624" i="3"/>
  <c r="E625" i="3"/>
  <c r="F625" i="3"/>
  <c r="I625" i="3" s="1"/>
  <c r="R625" i="15" s="1"/>
  <c r="G625" i="3"/>
  <c r="N625" i="3" s="1"/>
  <c r="H625" i="3"/>
  <c r="F626" i="3"/>
  <c r="I626" i="3" s="1"/>
  <c r="R626" i="15" s="1"/>
  <c r="G626" i="3"/>
  <c r="N626" i="3" s="1"/>
  <c r="E627" i="3"/>
  <c r="F627" i="3"/>
  <c r="I627" i="3" s="1"/>
  <c r="R627" i="15" s="1"/>
  <c r="G627" i="3"/>
  <c r="N627" i="3" s="1"/>
  <c r="H627" i="3"/>
  <c r="E628" i="3"/>
  <c r="F628" i="3"/>
  <c r="I628" i="3" s="1"/>
  <c r="R628" i="15" s="1"/>
  <c r="G628" i="3"/>
  <c r="N628" i="3" s="1"/>
  <c r="H628" i="3"/>
  <c r="E629" i="3"/>
  <c r="F629" i="3"/>
  <c r="I629" i="3" s="1"/>
  <c r="R629" i="15" s="1"/>
  <c r="G629" i="3"/>
  <c r="N629" i="3" s="1"/>
  <c r="H629" i="3"/>
  <c r="F630" i="3"/>
  <c r="I630" i="3" s="1"/>
  <c r="R630" i="15" s="1"/>
  <c r="G630" i="3"/>
  <c r="N630" i="3" s="1"/>
  <c r="E631" i="3"/>
  <c r="F631" i="3"/>
  <c r="I631" i="3" s="1"/>
  <c r="R631" i="15" s="1"/>
  <c r="G631" i="3"/>
  <c r="N631" i="3" s="1"/>
  <c r="H631" i="3"/>
  <c r="E632" i="3"/>
  <c r="F632" i="3"/>
  <c r="I632" i="3" s="1"/>
  <c r="R632" i="15" s="1"/>
  <c r="G632" i="3"/>
  <c r="N632" i="3" s="1"/>
  <c r="H632" i="3"/>
  <c r="E633" i="3"/>
  <c r="F633" i="3"/>
  <c r="I633" i="3" s="1"/>
  <c r="R633" i="15" s="1"/>
  <c r="G633" i="3"/>
  <c r="N633" i="3" s="1"/>
  <c r="H633" i="3"/>
  <c r="F634" i="3"/>
  <c r="I634" i="3" s="1"/>
  <c r="R634" i="15" s="1"/>
  <c r="G634" i="3"/>
  <c r="N634" i="3" s="1"/>
  <c r="E635" i="3"/>
  <c r="F635" i="3"/>
  <c r="I635" i="3" s="1"/>
  <c r="R635" i="15" s="1"/>
  <c r="G635" i="3"/>
  <c r="N635" i="3" s="1"/>
  <c r="H635" i="3"/>
  <c r="E636" i="3"/>
  <c r="F636" i="3"/>
  <c r="I636" i="3" s="1"/>
  <c r="R636" i="15" s="1"/>
  <c r="G636" i="3"/>
  <c r="N636" i="3" s="1"/>
  <c r="H636" i="3"/>
  <c r="E637" i="3"/>
  <c r="F637" i="3"/>
  <c r="I637" i="3" s="1"/>
  <c r="R637" i="15" s="1"/>
  <c r="G637" i="3"/>
  <c r="N637" i="3" s="1"/>
  <c r="H637" i="3"/>
  <c r="F638" i="3"/>
  <c r="I638" i="3" s="1"/>
  <c r="R638" i="15" s="1"/>
  <c r="G638" i="3"/>
  <c r="N638" i="3" s="1"/>
  <c r="E639" i="3"/>
  <c r="F639" i="3"/>
  <c r="I639" i="3" s="1"/>
  <c r="R639" i="15" s="1"/>
  <c r="G639" i="3"/>
  <c r="N639" i="3" s="1"/>
  <c r="H639" i="3"/>
  <c r="E640" i="3"/>
  <c r="F640" i="3"/>
  <c r="I640" i="3" s="1"/>
  <c r="R640" i="15" s="1"/>
  <c r="G640" i="3"/>
  <c r="N640" i="3" s="1"/>
  <c r="H640" i="3"/>
  <c r="E641" i="3"/>
  <c r="F641" i="3"/>
  <c r="I641" i="3" s="1"/>
  <c r="R641" i="15" s="1"/>
  <c r="G641" i="3"/>
  <c r="N641" i="3" s="1"/>
  <c r="H641" i="3"/>
  <c r="F642" i="3"/>
  <c r="I642" i="3" s="1"/>
  <c r="R642" i="15" s="1"/>
  <c r="G642" i="3"/>
  <c r="N642" i="3" s="1"/>
  <c r="E643" i="3"/>
  <c r="F643" i="3"/>
  <c r="I643" i="3" s="1"/>
  <c r="R643" i="15" s="1"/>
  <c r="G643" i="3"/>
  <c r="N643" i="3" s="1"/>
  <c r="H643" i="3"/>
  <c r="E644" i="3"/>
  <c r="F644" i="3"/>
  <c r="I644" i="3" s="1"/>
  <c r="R644" i="15" s="1"/>
  <c r="G644" i="3"/>
  <c r="N644" i="3" s="1"/>
  <c r="H644" i="3"/>
  <c r="E645" i="3"/>
  <c r="F645" i="3"/>
  <c r="I645" i="3" s="1"/>
  <c r="R645" i="15" s="1"/>
  <c r="G645" i="3"/>
  <c r="N645" i="3" s="1"/>
  <c r="H645" i="3"/>
  <c r="F646" i="3"/>
  <c r="I646" i="3" s="1"/>
  <c r="R646" i="15" s="1"/>
  <c r="G646" i="3"/>
  <c r="N646" i="3" s="1"/>
  <c r="E647" i="3"/>
  <c r="F647" i="3"/>
  <c r="I647" i="3" s="1"/>
  <c r="R647" i="15" s="1"/>
  <c r="G647" i="3"/>
  <c r="N647" i="3" s="1"/>
  <c r="H647" i="3"/>
  <c r="E648" i="3"/>
  <c r="F648" i="3"/>
  <c r="I648" i="3" s="1"/>
  <c r="R648" i="15" s="1"/>
  <c r="G648" i="3"/>
  <c r="N648" i="3" s="1"/>
  <c r="H648" i="3"/>
  <c r="E649" i="3"/>
  <c r="F649" i="3"/>
  <c r="I649" i="3" s="1"/>
  <c r="R649" i="15" s="1"/>
  <c r="G649" i="3"/>
  <c r="N649" i="3" s="1"/>
  <c r="H649" i="3"/>
  <c r="F650" i="3"/>
  <c r="I650" i="3" s="1"/>
  <c r="R650" i="15" s="1"/>
  <c r="G650" i="3"/>
  <c r="N650" i="3" s="1"/>
  <c r="E651" i="3"/>
  <c r="F651" i="3"/>
  <c r="I651" i="3" s="1"/>
  <c r="R651" i="15" s="1"/>
  <c r="G651" i="3"/>
  <c r="N651" i="3" s="1"/>
  <c r="H651" i="3"/>
  <c r="E652" i="3"/>
  <c r="F652" i="3"/>
  <c r="I652" i="3" s="1"/>
  <c r="R652" i="15" s="1"/>
  <c r="G652" i="3"/>
  <c r="N652" i="3" s="1"/>
  <c r="H652" i="3"/>
  <c r="E653" i="3"/>
  <c r="F653" i="3"/>
  <c r="I653" i="3" s="1"/>
  <c r="R653" i="15" s="1"/>
  <c r="G653" i="3"/>
  <c r="N653" i="3" s="1"/>
  <c r="H653" i="3"/>
  <c r="F654" i="3"/>
  <c r="I654" i="3" s="1"/>
  <c r="R654" i="15" s="1"/>
  <c r="G654" i="3"/>
  <c r="N654" i="3" s="1"/>
  <c r="E655" i="3"/>
  <c r="F655" i="3"/>
  <c r="I655" i="3" s="1"/>
  <c r="R655" i="15" s="1"/>
  <c r="G655" i="3"/>
  <c r="N655" i="3" s="1"/>
  <c r="H655" i="3"/>
  <c r="E656" i="3"/>
  <c r="F656" i="3"/>
  <c r="I656" i="3" s="1"/>
  <c r="R656" i="15" s="1"/>
  <c r="G656" i="3"/>
  <c r="N656" i="3" s="1"/>
  <c r="H656" i="3"/>
  <c r="E657" i="3"/>
  <c r="F657" i="3"/>
  <c r="I657" i="3" s="1"/>
  <c r="R657" i="15" s="1"/>
  <c r="G657" i="3"/>
  <c r="N657" i="3" s="1"/>
  <c r="H657" i="3"/>
  <c r="F658" i="3"/>
  <c r="I658" i="3" s="1"/>
  <c r="R658" i="15" s="1"/>
  <c r="G658" i="3"/>
  <c r="N658" i="3" s="1"/>
  <c r="E659" i="3"/>
  <c r="F659" i="3"/>
  <c r="I659" i="3" s="1"/>
  <c r="R659" i="15" s="1"/>
  <c r="G659" i="3"/>
  <c r="N659" i="3" s="1"/>
  <c r="H659" i="3"/>
  <c r="E660" i="3"/>
  <c r="F660" i="3"/>
  <c r="I660" i="3" s="1"/>
  <c r="R660" i="15" s="1"/>
  <c r="G660" i="3"/>
  <c r="N660" i="3" s="1"/>
  <c r="H660" i="3"/>
  <c r="E661" i="3"/>
  <c r="F661" i="3"/>
  <c r="I661" i="3" s="1"/>
  <c r="R661" i="15" s="1"/>
  <c r="G661" i="3"/>
  <c r="N661" i="3" s="1"/>
  <c r="H661" i="3"/>
  <c r="F662" i="3"/>
  <c r="I662" i="3" s="1"/>
  <c r="R662" i="15" s="1"/>
  <c r="G662" i="3"/>
  <c r="N662" i="3" s="1"/>
  <c r="E663" i="3"/>
  <c r="F663" i="3"/>
  <c r="I663" i="3" s="1"/>
  <c r="R663" i="15" s="1"/>
  <c r="G663" i="3"/>
  <c r="N663" i="3" s="1"/>
  <c r="H663" i="3"/>
  <c r="E664" i="3"/>
  <c r="F664" i="3"/>
  <c r="I664" i="3" s="1"/>
  <c r="R664" i="15" s="1"/>
  <c r="G664" i="3"/>
  <c r="N664" i="3" s="1"/>
  <c r="H664" i="3"/>
  <c r="E665" i="3"/>
  <c r="F665" i="3"/>
  <c r="I665" i="3" s="1"/>
  <c r="R665" i="15" s="1"/>
  <c r="G665" i="3"/>
  <c r="N665" i="3" s="1"/>
  <c r="H665" i="3"/>
  <c r="F666" i="3"/>
  <c r="I666" i="3" s="1"/>
  <c r="R666" i="15" s="1"/>
  <c r="G666" i="3"/>
  <c r="N666" i="3" s="1"/>
  <c r="E667" i="3"/>
  <c r="F667" i="3"/>
  <c r="I667" i="3" s="1"/>
  <c r="R667" i="15" s="1"/>
  <c r="G667" i="3"/>
  <c r="N667" i="3" s="1"/>
  <c r="H667" i="3"/>
  <c r="E668" i="3"/>
  <c r="F668" i="3"/>
  <c r="I668" i="3" s="1"/>
  <c r="R668" i="15" s="1"/>
  <c r="G668" i="3"/>
  <c r="N668" i="3" s="1"/>
  <c r="H668" i="3"/>
  <c r="E669" i="3"/>
  <c r="F669" i="3"/>
  <c r="I669" i="3" s="1"/>
  <c r="R669" i="15" s="1"/>
  <c r="G669" i="3"/>
  <c r="N669" i="3" s="1"/>
  <c r="H669" i="3"/>
  <c r="F670" i="3"/>
  <c r="I670" i="3" s="1"/>
  <c r="R670" i="15" s="1"/>
  <c r="G670" i="3"/>
  <c r="N670" i="3" s="1"/>
  <c r="E671" i="3"/>
  <c r="F671" i="3"/>
  <c r="I671" i="3" s="1"/>
  <c r="R671" i="15" s="1"/>
  <c r="G671" i="3"/>
  <c r="N671" i="3" s="1"/>
  <c r="H671" i="3"/>
  <c r="E672" i="3"/>
  <c r="F672" i="3"/>
  <c r="I672" i="3" s="1"/>
  <c r="R672" i="15" s="1"/>
  <c r="G672" i="3"/>
  <c r="N672" i="3" s="1"/>
  <c r="H672" i="3"/>
  <c r="E673" i="3"/>
  <c r="F673" i="3"/>
  <c r="I673" i="3" s="1"/>
  <c r="R673" i="15" s="1"/>
  <c r="G673" i="3"/>
  <c r="N673" i="3" s="1"/>
  <c r="H673" i="3"/>
  <c r="C673" i="3" s="1"/>
  <c r="F674" i="3"/>
  <c r="I674" i="3" s="1"/>
  <c r="R674" i="15" s="1"/>
  <c r="G674" i="3"/>
  <c r="N674" i="3" s="1"/>
  <c r="E675" i="3"/>
  <c r="F675" i="3"/>
  <c r="I675" i="3" s="1"/>
  <c r="R675" i="15" s="1"/>
  <c r="G675" i="3"/>
  <c r="N675" i="3" s="1"/>
  <c r="H675" i="3"/>
  <c r="E676" i="3"/>
  <c r="F676" i="3"/>
  <c r="I676" i="3" s="1"/>
  <c r="R676" i="15" s="1"/>
  <c r="G676" i="3"/>
  <c r="N676" i="3" s="1"/>
  <c r="H676" i="3"/>
  <c r="E677" i="3"/>
  <c r="F677" i="3"/>
  <c r="I677" i="3" s="1"/>
  <c r="R677" i="15" s="1"/>
  <c r="G677" i="3"/>
  <c r="N677" i="3" s="1"/>
  <c r="H677" i="3"/>
  <c r="F678" i="3"/>
  <c r="I678" i="3" s="1"/>
  <c r="R678" i="15" s="1"/>
  <c r="G678" i="3"/>
  <c r="N678" i="3" s="1"/>
  <c r="E679" i="3"/>
  <c r="F679" i="3"/>
  <c r="I679" i="3" s="1"/>
  <c r="R679" i="15" s="1"/>
  <c r="G679" i="3"/>
  <c r="N679" i="3" s="1"/>
  <c r="H679" i="3"/>
  <c r="E680" i="3"/>
  <c r="F680" i="3"/>
  <c r="I680" i="3" s="1"/>
  <c r="R680" i="15" s="1"/>
  <c r="G680" i="3"/>
  <c r="N680" i="3" s="1"/>
  <c r="H680" i="3"/>
  <c r="E681" i="3"/>
  <c r="F681" i="3"/>
  <c r="I681" i="3" s="1"/>
  <c r="R681" i="15" s="1"/>
  <c r="G681" i="3"/>
  <c r="N681" i="3" s="1"/>
  <c r="H681" i="3"/>
  <c r="F682" i="3"/>
  <c r="I682" i="3" s="1"/>
  <c r="R682" i="15" s="1"/>
  <c r="G682" i="3"/>
  <c r="N682" i="3" s="1"/>
  <c r="E683" i="3"/>
  <c r="F683" i="3"/>
  <c r="I683" i="3" s="1"/>
  <c r="R683" i="15" s="1"/>
  <c r="G683" i="3"/>
  <c r="N683" i="3" s="1"/>
  <c r="H683" i="3"/>
  <c r="E684" i="3"/>
  <c r="F684" i="3"/>
  <c r="I684" i="3" s="1"/>
  <c r="R684" i="15" s="1"/>
  <c r="G684" i="3"/>
  <c r="N684" i="3" s="1"/>
  <c r="H684" i="3"/>
  <c r="E685" i="3"/>
  <c r="F685" i="3"/>
  <c r="I685" i="3" s="1"/>
  <c r="R685" i="15" s="1"/>
  <c r="G685" i="3"/>
  <c r="N685" i="3" s="1"/>
  <c r="H685" i="3"/>
  <c r="F686" i="3"/>
  <c r="I686" i="3" s="1"/>
  <c r="R686" i="15" s="1"/>
  <c r="G686" i="3"/>
  <c r="N686" i="3" s="1"/>
  <c r="E687" i="3"/>
  <c r="F687" i="3"/>
  <c r="I687" i="3" s="1"/>
  <c r="R687" i="15" s="1"/>
  <c r="G687" i="3"/>
  <c r="N687" i="3" s="1"/>
  <c r="H687" i="3"/>
  <c r="E688" i="3"/>
  <c r="F688" i="3"/>
  <c r="I688" i="3" s="1"/>
  <c r="R688" i="15" s="1"/>
  <c r="G688" i="3"/>
  <c r="N688" i="3" s="1"/>
  <c r="H688" i="3"/>
  <c r="E689" i="3"/>
  <c r="F689" i="3"/>
  <c r="I689" i="3" s="1"/>
  <c r="R689" i="15" s="1"/>
  <c r="G689" i="3"/>
  <c r="N689" i="3" s="1"/>
  <c r="H689" i="3"/>
  <c r="F690" i="3"/>
  <c r="I690" i="3" s="1"/>
  <c r="R690" i="15" s="1"/>
  <c r="G690" i="3"/>
  <c r="N690" i="3" s="1"/>
  <c r="E691" i="3"/>
  <c r="F691" i="3"/>
  <c r="I691" i="3" s="1"/>
  <c r="R691" i="15" s="1"/>
  <c r="G691" i="3"/>
  <c r="N691" i="3" s="1"/>
  <c r="H691" i="3"/>
  <c r="E692" i="3"/>
  <c r="F692" i="3"/>
  <c r="I692" i="3" s="1"/>
  <c r="R692" i="15" s="1"/>
  <c r="G692" i="3"/>
  <c r="N692" i="3" s="1"/>
  <c r="H692" i="3"/>
  <c r="E693" i="3"/>
  <c r="F693" i="3"/>
  <c r="I693" i="3" s="1"/>
  <c r="R693" i="15" s="1"/>
  <c r="G693" i="3"/>
  <c r="N693" i="3" s="1"/>
  <c r="H693" i="3"/>
  <c r="F694" i="3"/>
  <c r="I694" i="3" s="1"/>
  <c r="R694" i="15" s="1"/>
  <c r="G694" i="3"/>
  <c r="N694" i="3" s="1"/>
  <c r="E695" i="3"/>
  <c r="F695" i="3"/>
  <c r="I695" i="3" s="1"/>
  <c r="R695" i="15" s="1"/>
  <c r="G695" i="3"/>
  <c r="N695" i="3" s="1"/>
  <c r="H695" i="3"/>
  <c r="E696" i="3"/>
  <c r="F696" i="3"/>
  <c r="I696" i="3" s="1"/>
  <c r="R696" i="15" s="1"/>
  <c r="G696" i="3"/>
  <c r="N696" i="3" s="1"/>
  <c r="H696" i="3"/>
  <c r="E697" i="3"/>
  <c r="F697" i="3"/>
  <c r="I697" i="3" s="1"/>
  <c r="R697" i="15" s="1"/>
  <c r="G697" i="3"/>
  <c r="N697" i="3" s="1"/>
  <c r="H697" i="3"/>
  <c r="F698" i="3"/>
  <c r="I698" i="3" s="1"/>
  <c r="R698" i="15" s="1"/>
  <c r="G698" i="3"/>
  <c r="N698" i="3" s="1"/>
  <c r="E699" i="3"/>
  <c r="F699" i="3"/>
  <c r="I699" i="3" s="1"/>
  <c r="R699" i="15" s="1"/>
  <c r="G699" i="3"/>
  <c r="N699" i="3" s="1"/>
  <c r="H699" i="3"/>
  <c r="E700" i="3"/>
  <c r="F700" i="3"/>
  <c r="I700" i="3" s="1"/>
  <c r="R700" i="15" s="1"/>
  <c r="G700" i="3"/>
  <c r="N700" i="3" s="1"/>
  <c r="H700" i="3"/>
  <c r="E701" i="3"/>
  <c r="F701" i="3"/>
  <c r="I701" i="3" s="1"/>
  <c r="R701" i="15" s="1"/>
  <c r="G701" i="3"/>
  <c r="N701" i="3" s="1"/>
  <c r="H701" i="3"/>
  <c r="F702" i="3"/>
  <c r="I702" i="3" s="1"/>
  <c r="R702" i="15" s="1"/>
  <c r="G702" i="3"/>
  <c r="N702" i="3" s="1"/>
  <c r="E703" i="3"/>
  <c r="F703" i="3"/>
  <c r="I703" i="3" s="1"/>
  <c r="R703" i="15" s="1"/>
  <c r="G703" i="3"/>
  <c r="N703" i="3" s="1"/>
  <c r="H703" i="3"/>
  <c r="E704" i="3"/>
  <c r="F704" i="3"/>
  <c r="I704" i="3" s="1"/>
  <c r="R704" i="15" s="1"/>
  <c r="G704" i="3"/>
  <c r="N704" i="3" s="1"/>
  <c r="H704" i="3"/>
  <c r="E705" i="3"/>
  <c r="F705" i="3"/>
  <c r="I705" i="3" s="1"/>
  <c r="R705" i="15" s="1"/>
  <c r="G705" i="3"/>
  <c r="N705" i="3" s="1"/>
  <c r="H705" i="3"/>
  <c r="F706" i="3"/>
  <c r="I706" i="3" s="1"/>
  <c r="R706" i="15" s="1"/>
  <c r="G706" i="3"/>
  <c r="N706" i="3" s="1"/>
  <c r="E707" i="3"/>
  <c r="F707" i="3"/>
  <c r="I707" i="3" s="1"/>
  <c r="R707" i="15" s="1"/>
  <c r="G707" i="3"/>
  <c r="N707" i="3" s="1"/>
  <c r="H707" i="3"/>
  <c r="E708" i="3"/>
  <c r="F708" i="3"/>
  <c r="I708" i="3" s="1"/>
  <c r="R708" i="15" s="1"/>
  <c r="G708" i="3"/>
  <c r="N708" i="3" s="1"/>
  <c r="H708" i="3"/>
  <c r="E709" i="3"/>
  <c r="F709" i="3"/>
  <c r="I709" i="3" s="1"/>
  <c r="R709" i="15" s="1"/>
  <c r="G709" i="3"/>
  <c r="N709" i="3" s="1"/>
  <c r="H709" i="3"/>
  <c r="F710" i="3"/>
  <c r="I710" i="3" s="1"/>
  <c r="R710" i="15" s="1"/>
  <c r="G710" i="3"/>
  <c r="N710" i="3" s="1"/>
  <c r="E711" i="3"/>
  <c r="F711" i="3"/>
  <c r="I711" i="3" s="1"/>
  <c r="R711" i="15" s="1"/>
  <c r="G711" i="3"/>
  <c r="N711" i="3" s="1"/>
  <c r="H711" i="3"/>
  <c r="E712" i="3"/>
  <c r="F712" i="3"/>
  <c r="I712" i="3" s="1"/>
  <c r="R712" i="15" s="1"/>
  <c r="G712" i="3"/>
  <c r="N712" i="3" s="1"/>
  <c r="H712" i="3"/>
  <c r="E713" i="3"/>
  <c r="F713" i="3"/>
  <c r="I713" i="3" s="1"/>
  <c r="R713" i="15" s="1"/>
  <c r="G713" i="3"/>
  <c r="N713" i="3" s="1"/>
  <c r="H713" i="3"/>
  <c r="F714" i="3"/>
  <c r="I714" i="3" s="1"/>
  <c r="R714" i="15" s="1"/>
  <c r="G714" i="3"/>
  <c r="N714" i="3" s="1"/>
  <c r="E715" i="3"/>
  <c r="F715" i="3"/>
  <c r="I715" i="3" s="1"/>
  <c r="R715" i="15" s="1"/>
  <c r="G715" i="3"/>
  <c r="N715" i="3" s="1"/>
  <c r="H715" i="3"/>
  <c r="E716" i="3"/>
  <c r="F716" i="3"/>
  <c r="I716" i="3" s="1"/>
  <c r="R716" i="15" s="1"/>
  <c r="G716" i="3"/>
  <c r="N716" i="3" s="1"/>
  <c r="H716" i="3"/>
  <c r="E717" i="3"/>
  <c r="F717" i="3"/>
  <c r="I717" i="3" s="1"/>
  <c r="R717" i="15" s="1"/>
  <c r="G717" i="3"/>
  <c r="N717" i="3" s="1"/>
  <c r="H717" i="3"/>
  <c r="F718" i="3"/>
  <c r="I718" i="3" s="1"/>
  <c r="R718" i="15" s="1"/>
  <c r="G718" i="3"/>
  <c r="N718" i="3" s="1"/>
  <c r="E719" i="3"/>
  <c r="F719" i="3"/>
  <c r="I719" i="3" s="1"/>
  <c r="R719" i="15" s="1"/>
  <c r="G719" i="3"/>
  <c r="N719" i="3" s="1"/>
  <c r="H719" i="3"/>
  <c r="E720" i="3"/>
  <c r="F720" i="3"/>
  <c r="I720" i="3" s="1"/>
  <c r="R720" i="15" s="1"/>
  <c r="G720" i="3"/>
  <c r="N720" i="3" s="1"/>
  <c r="H720" i="3"/>
  <c r="E721" i="3"/>
  <c r="F721" i="3"/>
  <c r="I721" i="3" s="1"/>
  <c r="R721" i="15" s="1"/>
  <c r="G721" i="3"/>
  <c r="N721" i="3" s="1"/>
  <c r="H721" i="3"/>
  <c r="F722" i="3"/>
  <c r="I722" i="3" s="1"/>
  <c r="R722" i="15" s="1"/>
  <c r="G722" i="3"/>
  <c r="N722" i="3" s="1"/>
  <c r="E723" i="3"/>
  <c r="F723" i="3"/>
  <c r="I723" i="3" s="1"/>
  <c r="R723" i="15" s="1"/>
  <c r="G723" i="3"/>
  <c r="N723" i="3" s="1"/>
  <c r="H723" i="3"/>
  <c r="E724" i="3"/>
  <c r="F724" i="3"/>
  <c r="I724" i="3" s="1"/>
  <c r="R724" i="15" s="1"/>
  <c r="G724" i="3"/>
  <c r="N724" i="3" s="1"/>
  <c r="H724" i="3"/>
  <c r="E725" i="3"/>
  <c r="F725" i="3"/>
  <c r="I725" i="3" s="1"/>
  <c r="R725" i="15" s="1"/>
  <c r="G725" i="3"/>
  <c r="N725" i="3" s="1"/>
  <c r="H725" i="3"/>
  <c r="F726" i="3"/>
  <c r="I726" i="3" s="1"/>
  <c r="R726" i="15" s="1"/>
  <c r="G726" i="3"/>
  <c r="N726" i="3" s="1"/>
  <c r="E727" i="3"/>
  <c r="F727" i="3"/>
  <c r="I727" i="3" s="1"/>
  <c r="R727" i="15" s="1"/>
  <c r="G727" i="3"/>
  <c r="N727" i="3" s="1"/>
  <c r="H727" i="3"/>
  <c r="E728" i="3"/>
  <c r="F728" i="3"/>
  <c r="I728" i="3" s="1"/>
  <c r="R728" i="15" s="1"/>
  <c r="G728" i="3"/>
  <c r="N728" i="3" s="1"/>
  <c r="H728" i="3"/>
  <c r="E729" i="3"/>
  <c r="F729" i="3"/>
  <c r="I729" i="3" s="1"/>
  <c r="R729" i="15" s="1"/>
  <c r="G729" i="3"/>
  <c r="N729" i="3" s="1"/>
  <c r="H729" i="3"/>
  <c r="F730" i="3"/>
  <c r="I730" i="3" s="1"/>
  <c r="R730" i="15" s="1"/>
  <c r="G730" i="3"/>
  <c r="N730" i="3" s="1"/>
  <c r="E731" i="3"/>
  <c r="F731" i="3"/>
  <c r="I731" i="3" s="1"/>
  <c r="R731" i="15" s="1"/>
  <c r="G731" i="3"/>
  <c r="N731" i="3" s="1"/>
  <c r="H731" i="3"/>
  <c r="E732" i="3"/>
  <c r="F732" i="3"/>
  <c r="I732" i="3" s="1"/>
  <c r="R732" i="15" s="1"/>
  <c r="G732" i="3"/>
  <c r="N732" i="3" s="1"/>
  <c r="H732" i="3"/>
  <c r="E733" i="3"/>
  <c r="F733" i="3"/>
  <c r="I733" i="3" s="1"/>
  <c r="R733" i="15" s="1"/>
  <c r="G733" i="3"/>
  <c r="N733" i="3" s="1"/>
  <c r="H733" i="3"/>
  <c r="F734" i="3"/>
  <c r="I734" i="3" s="1"/>
  <c r="R734" i="15" s="1"/>
  <c r="G734" i="3"/>
  <c r="N734" i="3" s="1"/>
  <c r="E735" i="3"/>
  <c r="F735" i="3"/>
  <c r="I735" i="3" s="1"/>
  <c r="R735" i="15" s="1"/>
  <c r="G735" i="3"/>
  <c r="N735" i="3" s="1"/>
  <c r="H735" i="3"/>
  <c r="E736" i="3"/>
  <c r="F736" i="3"/>
  <c r="I736" i="3" s="1"/>
  <c r="R736" i="15" s="1"/>
  <c r="G736" i="3"/>
  <c r="N736" i="3" s="1"/>
  <c r="H736" i="3"/>
  <c r="E737" i="3"/>
  <c r="F737" i="3"/>
  <c r="I737" i="3" s="1"/>
  <c r="R737" i="15" s="1"/>
  <c r="G737" i="3"/>
  <c r="N737" i="3" s="1"/>
  <c r="H737" i="3"/>
  <c r="F738" i="3"/>
  <c r="I738" i="3" s="1"/>
  <c r="R738" i="15" s="1"/>
  <c r="G738" i="3"/>
  <c r="N738" i="3" s="1"/>
  <c r="E739" i="3"/>
  <c r="F739" i="3"/>
  <c r="I739" i="3" s="1"/>
  <c r="R739" i="15" s="1"/>
  <c r="G739" i="3"/>
  <c r="N739" i="3" s="1"/>
  <c r="H739" i="3"/>
  <c r="E740" i="3"/>
  <c r="F740" i="3"/>
  <c r="I740" i="3" s="1"/>
  <c r="R740" i="15" s="1"/>
  <c r="G740" i="3"/>
  <c r="N740" i="3" s="1"/>
  <c r="H740" i="3"/>
  <c r="E741" i="3"/>
  <c r="F741" i="3"/>
  <c r="I741" i="3" s="1"/>
  <c r="R741" i="15" s="1"/>
  <c r="G741" i="3"/>
  <c r="N741" i="3" s="1"/>
  <c r="H741" i="3"/>
  <c r="F742" i="3"/>
  <c r="I742" i="3" s="1"/>
  <c r="R742" i="15" s="1"/>
  <c r="G742" i="3"/>
  <c r="N742" i="3" s="1"/>
  <c r="E743" i="3"/>
  <c r="F743" i="3"/>
  <c r="I743" i="3" s="1"/>
  <c r="R743" i="15" s="1"/>
  <c r="G743" i="3"/>
  <c r="N743" i="3" s="1"/>
  <c r="H743" i="3"/>
  <c r="E744" i="3"/>
  <c r="F744" i="3"/>
  <c r="I744" i="3" s="1"/>
  <c r="R744" i="15" s="1"/>
  <c r="G744" i="3"/>
  <c r="N744" i="3" s="1"/>
  <c r="H744" i="3"/>
  <c r="E745" i="3"/>
  <c r="F745" i="3"/>
  <c r="I745" i="3" s="1"/>
  <c r="R745" i="15" s="1"/>
  <c r="G745" i="3"/>
  <c r="N745" i="3" s="1"/>
  <c r="H745" i="3"/>
  <c r="F746" i="3"/>
  <c r="I746" i="3" s="1"/>
  <c r="R746" i="15" s="1"/>
  <c r="G746" i="3"/>
  <c r="N746" i="3" s="1"/>
  <c r="E747" i="3"/>
  <c r="F747" i="3"/>
  <c r="I747" i="3" s="1"/>
  <c r="R747" i="15" s="1"/>
  <c r="G747" i="3"/>
  <c r="N747" i="3" s="1"/>
  <c r="H747" i="3"/>
  <c r="E748" i="3"/>
  <c r="F748" i="3"/>
  <c r="I748" i="3" s="1"/>
  <c r="R748" i="15" s="1"/>
  <c r="G748" i="3"/>
  <c r="N748" i="3" s="1"/>
  <c r="H748" i="3"/>
  <c r="E749" i="3"/>
  <c r="F749" i="3"/>
  <c r="I749" i="3" s="1"/>
  <c r="R749" i="15" s="1"/>
  <c r="G749" i="3"/>
  <c r="N749" i="3" s="1"/>
  <c r="H749" i="3"/>
  <c r="F750" i="3"/>
  <c r="I750" i="3" s="1"/>
  <c r="R750" i="15" s="1"/>
  <c r="G750" i="3"/>
  <c r="N750" i="3" s="1"/>
  <c r="E751" i="3"/>
  <c r="F751" i="3"/>
  <c r="I751" i="3" s="1"/>
  <c r="R751" i="15" s="1"/>
  <c r="G751" i="3"/>
  <c r="N751" i="3" s="1"/>
  <c r="H751" i="3"/>
  <c r="E752" i="3"/>
  <c r="F752" i="3"/>
  <c r="I752" i="3" s="1"/>
  <c r="R752" i="15" s="1"/>
  <c r="G752" i="3"/>
  <c r="N752" i="3" s="1"/>
  <c r="H752" i="3"/>
  <c r="E753" i="3"/>
  <c r="F753" i="3"/>
  <c r="I753" i="3" s="1"/>
  <c r="R753" i="15" s="1"/>
  <c r="G753" i="3"/>
  <c r="N753" i="3" s="1"/>
  <c r="H753" i="3"/>
  <c r="F754" i="3"/>
  <c r="I754" i="3" s="1"/>
  <c r="R754" i="15" s="1"/>
  <c r="G754" i="3"/>
  <c r="N754" i="3" s="1"/>
  <c r="E755" i="3"/>
  <c r="F755" i="3"/>
  <c r="I755" i="3" s="1"/>
  <c r="R755" i="15" s="1"/>
  <c r="G755" i="3"/>
  <c r="N755" i="3" s="1"/>
  <c r="H755" i="3"/>
  <c r="E756" i="3"/>
  <c r="F756" i="3"/>
  <c r="I756" i="3" s="1"/>
  <c r="R756" i="15" s="1"/>
  <c r="G756" i="3"/>
  <c r="N756" i="3" s="1"/>
  <c r="H756" i="3"/>
  <c r="E757" i="3"/>
  <c r="F757" i="3"/>
  <c r="I757" i="3" s="1"/>
  <c r="R757" i="15" s="1"/>
  <c r="G757" i="3"/>
  <c r="N757" i="3" s="1"/>
  <c r="H757" i="3"/>
  <c r="F758" i="3"/>
  <c r="I758" i="3" s="1"/>
  <c r="R758" i="15" s="1"/>
  <c r="G758" i="3"/>
  <c r="N758" i="3" s="1"/>
  <c r="E759" i="3"/>
  <c r="F759" i="3"/>
  <c r="I759" i="3" s="1"/>
  <c r="R759" i="15" s="1"/>
  <c r="G759" i="3"/>
  <c r="N759" i="3" s="1"/>
  <c r="H759" i="3"/>
  <c r="E760" i="3"/>
  <c r="F760" i="3"/>
  <c r="I760" i="3" s="1"/>
  <c r="R760" i="15" s="1"/>
  <c r="G760" i="3"/>
  <c r="N760" i="3" s="1"/>
  <c r="H760" i="3"/>
  <c r="E761" i="3"/>
  <c r="F761" i="3"/>
  <c r="I761" i="3" s="1"/>
  <c r="R761" i="15" s="1"/>
  <c r="G761" i="3"/>
  <c r="N761" i="3" s="1"/>
  <c r="H761" i="3"/>
  <c r="F762" i="3"/>
  <c r="I762" i="3" s="1"/>
  <c r="R762" i="15" s="1"/>
  <c r="G762" i="3"/>
  <c r="N762" i="3" s="1"/>
  <c r="E763" i="3"/>
  <c r="F763" i="3"/>
  <c r="I763" i="3" s="1"/>
  <c r="R763" i="15" s="1"/>
  <c r="G763" i="3"/>
  <c r="N763" i="3" s="1"/>
  <c r="H763" i="3"/>
  <c r="E764" i="3"/>
  <c r="F764" i="3"/>
  <c r="I764" i="3" s="1"/>
  <c r="R764" i="15" s="1"/>
  <c r="G764" i="3"/>
  <c r="N764" i="3" s="1"/>
  <c r="H764" i="3"/>
  <c r="E765" i="3"/>
  <c r="F765" i="3"/>
  <c r="I765" i="3" s="1"/>
  <c r="R765" i="15" s="1"/>
  <c r="G765" i="3"/>
  <c r="N765" i="3" s="1"/>
  <c r="H765" i="3"/>
  <c r="F766" i="3"/>
  <c r="I766" i="3" s="1"/>
  <c r="R766" i="15" s="1"/>
  <c r="G766" i="3"/>
  <c r="N766" i="3" s="1"/>
  <c r="E767" i="3"/>
  <c r="F767" i="3"/>
  <c r="I767" i="3" s="1"/>
  <c r="R767" i="15" s="1"/>
  <c r="G767" i="3"/>
  <c r="N767" i="3" s="1"/>
  <c r="H767" i="3"/>
  <c r="E768" i="3"/>
  <c r="F768" i="3"/>
  <c r="I768" i="3" s="1"/>
  <c r="R768" i="15" s="1"/>
  <c r="G768" i="3"/>
  <c r="N768" i="3" s="1"/>
  <c r="H768" i="3"/>
  <c r="E769" i="3"/>
  <c r="F769" i="3"/>
  <c r="I769" i="3" s="1"/>
  <c r="R769" i="15" s="1"/>
  <c r="G769" i="3"/>
  <c r="N769" i="3" s="1"/>
  <c r="H769" i="3"/>
  <c r="F770" i="3"/>
  <c r="I770" i="3" s="1"/>
  <c r="R770" i="15" s="1"/>
  <c r="G770" i="3"/>
  <c r="N770" i="3" s="1"/>
  <c r="E771" i="3"/>
  <c r="F771" i="3"/>
  <c r="I771" i="3" s="1"/>
  <c r="R771" i="15" s="1"/>
  <c r="G771" i="3"/>
  <c r="N771" i="3" s="1"/>
  <c r="H771" i="3"/>
  <c r="E772" i="3"/>
  <c r="F772" i="3"/>
  <c r="I772" i="3" s="1"/>
  <c r="R772" i="15" s="1"/>
  <c r="G772" i="3"/>
  <c r="N772" i="3" s="1"/>
  <c r="H772" i="3"/>
  <c r="E773" i="3"/>
  <c r="F773" i="3"/>
  <c r="I773" i="3" s="1"/>
  <c r="R773" i="15" s="1"/>
  <c r="G773" i="3"/>
  <c r="N773" i="3" s="1"/>
  <c r="H773" i="3"/>
  <c r="F774" i="3"/>
  <c r="I774" i="3" s="1"/>
  <c r="R774" i="15" s="1"/>
  <c r="G774" i="3"/>
  <c r="N774" i="3" s="1"/>
  <c r="E775" i="3"/>
  <c r="F775" i="3"/>
  <c r="I775" i="3" s="1"/>
  <c r="R775" i="15" s="1"/>
  <c r="G775" i="3"/>
  <c r="N775" i="3" s="1"/>
  <c r="H775" i="3"/>
  <c r="E776" i="3"/>
  <c r="F776" i="3"/>
  <c r="I776" i="3" s="1"/>
  <c r="R776" i="15" s="1"/>
  <c r="G776" i="3"/>
  <c r="N776" i="3" s="1"/>
  <c r="H776" i="3"/>
  <c r="E777" i="3"/>
  <c r="F777" i="3"/>
  <c r="I777" i="3" s="1"/>
  <c r="R777" i="15" s="1"/>
  <c r="G777" i="3"/>
  <c r="N777" i="3" s="1"/>
  <c r="H777" i="3"/>
  <c r="F778" i="3"/>
  <c r="I778" i="3" s="1"/>
  <c r="R778" i="15" s="1"/>
  <c r="G778" i="3"/>
  <c r="N778" i="3" s="1"/>
  <c r="E779" i="3"/>
  <c r="F779" i="3"/>
  <c r="I779" i="3" s="1"/>
  <c r="R779" i="15" s="1"/>
  <c r="G779" i="3"/>
  <c r="N779" i="3" s="1"/>
  <c r="H779" i="3"/>
  <c r="E780" i="3"/>
  <c r="F780" i="3"/>
  <c r="I780" i="3" s="1"/>
  <c r="R780" i="15" s="1"/>
  <c r="G780" i="3"/>
  <c r="N780" i="3" s="1"/>
  <c r="H780" i="3"/>
  <c r="E781" i="3"/>
  <c r="F781" i="3"/>
  <c r="I781" i="3" s="1"/>
  <c r="R781" i="15" s="1"/>
  <c r="G781" i="3"/>
  <c r="N781" i="3" s="1"/>
  <c r="H781" i="3"/>
  <c r="F782" i="3"/>
  <c r="I782" i="3" s="1"/>
  <c r="R782" i="15" s="1"/>
  <c r="G782" i="3"/>
  <c r="N782" i="3" s="1"/>
  <c r="E783" i="3"/>
  <c r="F783" i="3"/>
  <c r="I783" i="3" s="1"/>
  <c r="R783" i="15" s="1"/>
  <c r="G783" i="3"/>
  <c r="N783" i="3" s="1"/>
  <c r="H783" i="3"/>
  <c r="E784" i="3"/>
  <c r="F784" i="3"/>
  <c r="I784" i="3" s="1"/>
  <c r="R784" i="15" s="1"/>
  <c r="G784" i="3"/>
  <c r="N784" i="3" s="1"/>
  <c r="H784" i="3"/>
  <c r="E785" i="3"/>
  <c r="F785" i="3"/>
  <c r="I785" i="3" s="1"/>
  <c r="R785" i="15" s="1"/>
  <c r="G785" i="3"/>
  <c r="N785" i="3" s="1"/>
  <c r="H785" i="3"/>
  <c r="F786" i="3"/>
  <c r="I786" i="3" s="1"/>
  <c r="R786" i="15" s="1"/>
  <c r="G786" i="3"/>
  <c r="N786" i="3" s="1"/>
  <c r="E787" i="3"/>
  <c r="F787" i="3"/>
  <c r="I787" i="3" s="1"/>
  <c r="R787" i="15" s="1"/>
  <c r="G787" i="3"/>
  <c r="N787" i="3" s="1"/>
  <c r="H787" i="3"/>
  <c r="E788" i="3"/>
  <c r="F788" i="3"/>
  <c r="I788" i="3" s="1"/>
  <c r="R788" i="15" s="1"/>
  <c r="G788" i="3"/>
  <c r="N788" i="3" s="1"/>
  <c r="H788" i="3"/>
  <c r="E789" i="3"/>
  <c r="F789" i="3"/>
  <c r="I789" i="3" s="1"/>
  <c r="R789" i="15" s="1"/>
  <c r="G789" i="3"/>
  <c r="N789" i="3" s="1"/>
  <c r="H789" i="3"/>
  <c r="F790" i="3"/>
  <c r="I790" i="3" s="1"/>
  <c r="R790" i="15" s="1"/>
  <c r="G790" i="3"/>
  <c r="N790" i="3" s="1"/>
  <c r="E791" i="3"/>
  <c r="F791" i="3"/>
  <c r="I791" i="3" s="1"/>
  <c r="R791" i="15" s="1"/>
  <c r="G791" i="3"/>
  <c r="N791" i="3" s="1"/>
  <c r="H791" i="3"/>
  <c r="E792" i="3"/>
  <c r="F792" i="3"/>
  <c r="I792" i="3" s="1"/>
  <c r="R792" i="15" s="1"/>
  <c r="G792" i="3"/>
  <c r="N792" i="3" s="1"/>
  <c r="H792" i="3"/>
  <c r="E793" i="3"/>
  <c r="F793" i="3"/>
  <c r="I793" i="3" s="1"/>
  <c r="R793" i="15" s="1"/>
  <c r="G793" i="3"/>
  <c r="N793" i="3" s="1"/>
  <c r="H793" i="3"/>
  <c r="F794" i="3"/>
  <c r="I794" i="3" s="1"/>
  <c r="R794" i="15" s="1"/>
  <c r="G794" i="3"/>
  <c r="N794" i="3" s="1"/>
  <c r="E795" i="3"/>
  <c r="F795" i="3"/>
  <c r="I795" i="3" s="1"/>
  <c r="R795" i="15" s="1"/>
  <c r="G795" i="3"/>
  <c r="N795" i="3" s="1"/>
  <c r="H795" i="3"/>
  <c r="E796" i="3"/>
  <c r="F796" i="3"/>
  <c r="I796" i="3" s="1"/>
  <c r="R796" i="15" s="1"/>
  <c r="G796" i="3"/>
  <c r="N796" i="3" s="1"/>
  <c r="H796" i="3"/>
  <c r="E797" i="3"/>
  <c r="F797" i="3"/>
  <c r="I797" i="3" s="1"/>
  <c r="R797" i="15" s="1"/>
  <c r="G797" i="3"/>
  <c r="N797" i="3" s="1"/>
  <c r="H797" i="3"/>
  <c r="F798" i="3"/>
  <c r="I798" i="3" s="1"/>
  <c r="R798" i="15" s="1"/>
  <c r="G798" i="3"/>
  <c r="N798" i="3" s="1"/>
  <c r="E799" i="3"/>
  <c r="F799" i="3"/>
  <c r="I799" i="3" s="1"/>
  <c r="R799" i="15" s="1"/>
  <c r="G799" i="3"/>
  <c r="N799" i="3" s="1"/>
  <c r="H799" i="3"/>
  <c r="E800" i="3"/>
  <c r="F800" i="3"/>
  <c r="I800" i="3" s="1"/>
  <c r="R800" i="15" s="1"/>
  <c r="G800" i="3"/>
  <c r="N800" i="3" s="1"/>
  <c r="H800" i="3"/>
  <c r="E801" i="3"/>
  <c r="F801" i="3"/>
  <c r="I801" i="3" s="1"/>
  <c r="R801" i="15" s="1"/>
  <c r="G801" i="3"/>
  <c r="N801" i="3" s="1"/>
  <c r="H801" i="3"/>
  <c r="F802" i="3"/>
  <c r="I802" i="3" s="1"/>
  <c r="R802" i="15" s="1"/>
  <c r="G802" i="3"/>
  <c r="N802" i="3" s="1"/>
  <c r="E803" i="3"/>
  <c r="F803" i="3"/>
  <c r="I803" i="3" s="1"/>
  <c r="R803" i="15" s="1"/>
  <c r="G803" i="3"/>
  <c r="N803" i="3" s="1"/>
  <c r="H803" i="3"/>
  <c r="E804" i="3"/>
  <c r="F804" i="3"/>
  <c r="I804" i="3" s="1"/>
  <c r="R804" i="15" s="1"/>
  <c r="G804" i="3"/>
  <c r="N804" i="3" s="1"/>
  <c r="H804" i="3"/>
  <c r="E805" i="3"/>
  <c r="F805" i="3"/>
  <c r="I805" i="3" s="1"/>
  <c r="R805" i="15" s="1"/>
  <c r="G805" i="3"/>
  <c r="N805" i="3" s="1"/>
  <c r="H805" i="3"/>
  <c r="F806" i="3"/>
  <c r="I806" i="3" s="1"/>
  <c r="R806" i="15" s="1"/>
  <c r="G806" i="3"/>
  <c r="N806" i="3" s="1"/>
  <c r="E807" i="3"/>
  <c r="F807" i="3"/>
  <c r="I807" i="3" s="1"/>
  <c r="R807" i="15" s="1"/>
  <c r="G807" i="3"/>
  <c r="N807" i="3" s="1"/>
  <c r="H807" i="3"/>
  <c r="E808" i="3"/>
  <c r="F808" i="3"/>
  <c r="I808" i="3" s="1"/>
  <c r="R808" i="15" s="1"/>
  <c r="G808" i="3"/>
  <c r="N808" i="3" s="1"/>
  <c r="H808" i="3"/>
  <c r="E809" i="3"/>
  <c r="F809" i="3"/>
  <c r="I809" i="3" s="1"/>
  <c r="R809" i="15" s="1"/>
  <c r="G809" i="3"/>
  <c r="N809" i="3" s="1"/>
  <c r="H809" i="3"/>
  <c r="F810" i="3"/>
  <c r="I810" i="3" s="1"/>
  <c r="R810" i="15" s="1"/>
  <c r="G810" i="3"/>
  <c r="N810" i="3" s="1"/>
  <c r="E811" i="3"/>
  <c r="F811" i="3"/>
  <c r="I811" i="3" s="1"/>
  <c r="R811" i="15" s="1"/>
  <c r="G811" i="3"/>
  <c r="N811" i="3" s="1"/>
  <c r="H811" i="3"/>
  <c r="E812" i="3"/>
  <c r="F812" i="3"/>
  <c r="I812" i="3" s="1"/>
  <c r="R812" i="15" s="1"/>
  <c r="G812" i="3"/>
  <c r="N812" i="3" s="1"/>
  <c r="H812" i="3"/>
  <c r="E813" i="3"/>
  <c r="F813" i="3"/>
  <c r="I813" i="3" s="1"/>
  <c r="R813" i="15" s="1"/>
  <c r="G813" i="3"/>
  <c r="N813" i="3" s="1"/>
  <c r="H813" i="3"/>
  <c r="F814" i="3"/>
  <c r="I814" i="3" s="1"/>
  <c r="R814" i="15" s="1"/>
  <c r="G814" i="3"/>
  <c r="N814" i="3" s="1"/>
  <c r="E815" i="3"/>
  <c r="F815" i="3"/>
  <c r="I815" i="3" s="1"/>
  <c r="R815" i="15" s="1"/>
  <c r="G815" i="3"/>
  <c r="N815" i="3" s="1"/>
  <c r="H815" i="3"/>
  <c r="E816" i="3"/>
  <c r="F816" i="3"/>
  <c r="I816" i="3" s="1"/>
  <c r="R816" i="15" s="1"/>
  <c r="G816" i="3"/>
  <c r="N816" i="3" s="1"/>
  <c r="H816" i="3"/>
  <c r="E817" i="3"/>
  <c r="F817" i="3"/>
  <c r="I817" i="3" s="1"/>
  <c r="R817" i="15" s="1"/>
  <c r="G817" i="3"/>
  <c r="N817" i="3" s="1"/>
  <c r="H817" i="3"/>
  <c r="F818" i="3"/>
  <c r="I818" i="3" s="1"/>
  <c r="R818" i="15" s="1"/>
  <c r="G818" i="3"/>
  <c r="N818" i="3" s="1"/>
  <c r="E819" i="3"/>
  <c r="F819" i="3"/>
  <c r="I819" i="3" s="1"/>
  <c r="R819" i="15" s="1"/>
  <c r="G819" i="3"/>
  <c r="N819" i="3" s="1"/>
  <c r="H819" i="3"/>
  <c r="E820" i="3"/>
  <c r="F820" i="3"/>
  <c r="I820" i="3" s="1"/>
  <c r="R820" i="15" s="1"/>
  <c r="G820" i="3"/>
  <c r="N820" i="3" s="1"/>
  <c r="H820" i="3"/>
  <c r="E821" i="3"/>
  <c r="F821" i="3"/>
  <c r="I821" i="3" s="1"/>
  <c r="R821" i="15" s="1"/>
  <c r="G821" i="3"/>
  <c r="N821" i="3" s="1"/>
  <c r="H821" i="3"/>
  <c r="F822" i="3"/>
  <c r="I822" i="3" s="1"/>
  <c r="R822" i="15" s="1"/>
  <c r="G822" i="3"/>
  <c r="N822" i="3" s="1"/>
  <c r="E823" i="3"/>
  <c r="F823" i="3"/>
  <c r="I823" i="3" s="1"/>
  <c r="R823" i="15" s="1"/>
  <c r="G823" i="3"/>
  <c r="N823" i="3" s="1"/>
  <c r="H823" i="3"/>
  <c r="E824" i="3"/>
  <c r="F824" i="3"/>
  <c r="I824" i="3" s="1"/>
  <c r="R824" i="15" s="1"/>
  <c r="G824" i="3"/>
  <c r="N824" i="3" s="1"/>
  <c r="H824" i="3"/>
  <c r="E825" i="3"/>
  <c r="F825" i="3"/>
  <c r="I825" i="3" s="1"/>
  <c r="R825" i="15" s="1"/>
  <c r="G825" i="3"/>
  <c r="N825" i="3" s="1"/>
  <c r="H825" i="3"/>
  <c r="F826" i="3"/>
  <c r="I826" i="3" s="1"/>
  <c r="R826" i="15" s="1"/>
  <c r="G826" i="3"/>
  <c r="N826" i="3" s="1"/>
  <c r="E827" i="3"/>
  <c r="F827" i="3"/>
  <c r="I827" i="3" s="1"/>
  <c r="R827" i="15" s="1"/>
  <c r="G827" i="3"/>
  <c r="N827" i="3" s="1"/>
  <c r="H827" i="3"/>
  <c r="E828" i="3"/>
  <c r="F828" i="3"/>
  <c r="I828" i="3" s="1"/>
  <c r="R828" i="15" s="1"/>
  <c r="G828" i="3"/>
  <c r="N828" i="3" s="1"/>
  <c r="H828" i="3"/>
  <c r="E829" i="3"/>
  <c r="F829" i="3"/>
  <c r="I829" i="3" s="1"/>
  <c r="R829" i="15" s="1"/>
  <c r="G829" i="3"/>
  <c r="N829" i="3" s="1"/>
  <c r="H829" i="3"/>
  <c r="F830" i="3"/>
  <c r="I830" i="3" s="1"/>
  <c r="R830" i="15" s="1"/>
  <c r="G830" i="3"/>
  <c r="N830" i="3" s="1"/>
  <c r="E831" i="3"/>
  <c r="F831" i="3"/>
  <c r="I831" i="3" s="1"/>
  <c r="R831" i="15" s="1"/>
  <c r="G831" i="3"/>
  <c r="N831" i="3" s="1"/>
  <c r="H831" i="3"/>
  <c r="E832" i="3"/>
  <c r="F832" i="3"/>
  <c r="I832" i="3" s="1"/>
  <c r="R832" i="15" s="1"/>
  <c r="G832" i="3"/>
  <c r="N832" i="3" s="1"/>
  <c r="H832" i="3"/>
  <c r="E833" i="3"/>
  <c r="F833" i="3"/>
  <c r="I833" i="3" s="1"/>
  <c r="R833" i="15" s="1"/>
  <c r="G833" i="3"/>
  <c r="N833" i="3" s="1"/>
  <c r="H833" i="3"/>
  <c r="F834" i="3"/>
  <c r="I834" i="3" s="1"/>
  <c r="R834" i="15" s="1"/>
  <c r="G834" i="3"/>
  <c r="N834" i="3" s="1"/>
  <c r="E835" i="3"/>
  <c r="F835" i="3"/>
  <c r="I835" i="3" s="1"/>
  <c r="R835" i="15" s="1"/>
  <c r="G835" i="3"/>
  <c r="N835" i="3" s="1"/>
  <c r="H835" i="3"/>
  <c r="E836" i="3"/>
  <c r="F836" i="3"/>
  <c r="I836" i="3" s="1"/>
  <c r="R836" i="15" s="1"/>
  <c r="G836" i="3"/>
  <c r="N836" i="3" s="1"/>
  <c r="H836" i="3"/>
  <c r="E837" i="3"/>
  <c r="F837" i="3"/>
  <c r="I837" i="3" s="1"/>
  <c r="R837" i="15" s="1"/>
  <c r="G837" i="3"/>
  <c r="N837" i="3" s="1"/>
  <c r="H837" i="3"/>
  <c r="F838" i="3"/>
  <c r="I838" i="3" s="1"/>
  <c r="R838" i="15" s="1"/>
  <c r="G838" i="3"/>
  <c r="N838" i="3" s="1"/>
  <c r="E839" i="3"/>
  <c r="F839" i="3"/>
  <c r="I839" i="3" s="1"/>
  <c r="R839" i="15" s="1"/>
  <c r="G839" i="3"/>
  <c r="N839" i="3" s="1"/>
  <c r="H839" i="3"/>
  <c r="E840" i="3"/>
  <c r="F840" i="3"/>
  <c r="I840" i="3" s="1"/>
  <c r="R840" i="15" s="1"/>
  <c r="G840" i="3"/>
  <c r="N840" i="3" s="1"/>
  <c r="H840" i="3"/>
  <c r="E841" i="3"/>
  <c r="F841" i="3"/>
  <c r="I841" i="3" s="1"/>
  <c r="R841" i="15" s="1"/>
  <c r="G841" i="3"/>
  <c r="N841" i="3" s="1"/>
  <c r="H841" i="3"/>
  <c r="F842" i="3"/>
  <c r="I842" i="3" s="1"/>
  <c r="R842" i="15" s="1"/>
  <c r="G842" i="3"/>
  <c r="N842" i="3" s="1"/>
  <c r="E843" i="3"/>
  <c r="F843" i="3"/>
  <c r="I843" i="3" s="1"/>
  <c r="R843" i="15" s="1"/>
  <c r="G843" i="3"/>
  <c r="N843" i="3" s="1"/>
  <c r="H843" i="3"/>
  <c r="E844" i="3"/>
  <c r="F844" i="3"/>
  <c r="I844" i="3" s="1"/>
  <c r="R844" i="15" s="1"/>
  <c r="G844" i="3"/>
  <c r="N844" i="3" s="1"/>
  <c r="H844" i="3"/>
  <c r="E845" i="3"/>
  <c r="F845" i="3"/>
  <c r="I845" i="3" s="1"/>
  <c r="R845" i="15" s="1"/>
  <c r="G845" i="3"/>
  <c r="N845" i="3" s="1"/>
  <c r="H845" i="3"/>
  <c r="F846" i="3"/>
  <c r="I846" i="3" s="1"/>
  <c r="R846" i="15" s="1"/>
  <c r="G846" i="3"/>
  <c r="N846" i="3" s="1"/>
  <c r="E847" i="3"/>
  <c r="F847" i="3"/>
  <c r="I847" i="3" s="1"/>
  <c r="R847" i="15" s="1"/>
  <c r="G847" i="3"/>
  <c r="N847" i="3" s="1"/>
  <c r="H847" i="3"/>
  <c r="E848" i="3"/>
  <c r="F848" i="3"/>
  <c r="I848" i="3" s="1"/>
  <c r="R848" i="15" s="1"/>
  <c r="G848" i="3"/>
  <c r="N848" i="3" s="1"/>
  <c r="H848" i="3"/>
  <c r="E849" i="3"/>
  <c r="F849" i="3"/>
  <c r="I849" i="3" s="1"/>
  <c r="R849" i="15" s="1"/>
  <c r="G849" i="3"/>
  <c r="H849" i="3"/>
  <c r="C849" i="3" s="1"/>
  <c r="F850" i="3"/>
  <c r="I850" i="3" s="1"/>
  <c r="R850" i="15" s="1"/>
  <c r="G850" i="3"/>
  <c r="N850" i="3" s="1"/>
  <c r="E851" i="3"/>
  <c r="F851" i="3"/>
  <c r="I851" i="3" s="1"/>
  <c r="R851" i="15" s="1"/>
  <c r="G851" i="3"/>
  <c r="N851" i="3" s="1"/>
  <c r="H851" i="3"/>
  <c r="E852" i="3"/>
  <c r="F852" i="3"/>
  <c r="I852" i="3" s="1"/>
  <c r="R852" i="15" s="1"/>
  <c r="G852" i="3"/>
  <c r="N852" i="3" s="1"/>
  <c r="H852" i="3"/>
  <c r="E853" i="3"/>
  <c r="F853" i="3"/>
  <c r="I853" i="3" s="1"/>
  <c r="R853" i="15" s="1"/>
  <c r="G853" i="3"/>
  <c r="H853" i="3"/>
  <c r="F854" i="3"/>
  <c r="I854" i="3" s="1"/>
  <c r="R854" i="15" s="1"/>
  <c r="G854" i="3"/>
  <c r="N854" i="3" s="1"/>
  <c r="E855" i="3"/>
  <c r="F855" i="3"/>
  <c r="I855" i="3" s="1"/>
  <c r="R855" i="15" s="1"/>
  <c r="G855" i="3"/>
  <c r="N855" i="3" s="1"/>
  <c r="H855" i="3"/>
  <c r="E856" i="3"/>
  <c r="F856" i="3"/>
  <c r="I856" i="3" s="1"/>
  <c r="R856" i="15" s="1"/>
  <c r="G856" i="3"/>
  <c r="N856" i="3" s="1"/>
  <c r="H856" i="3"/>
  <c r="E857" i="3"/>
  <c r="F857" i="3"/>
  <c r="I857" i="3" s="1"/>
  <c r="R857" i="15" s="1"/>
  <c r="G857" i="3"/>
  <c r="H857" i="3"/>
  <c r="F858" i="3"/>
  <c r="I858" i="3" s="1"/>
  <c r="R858" i="15" s="1"/>
  <c r="G858" i="3"/>
  <c r="N858" i="3" s="1"/>
  <c r="E859" i="3"/>
  <c r="F859" i="3"/>
  <c r="I859" i="3" s="1"/>
  <c r="R859" i="15" s="1"/>
  <c r="G859" i="3"/>
  <c r="N859" i="3" s="1"/>
  <c r="H859" i="3"/>
  <c r="E860" i="3"/>
  <c r="F860" i="3"/>
  <c r="I860" i="3" s="1"/>
  <c r="R860" i="15" s="1"/>
  <c r="G860" i="3"/>
  <c r="N860" i="3" s="1"/>
  <c r="H860" i="3"/>
  <c r="E861" i="3"/>
  <c r="F861" i="3"/>
  <c r="I861" i="3" s="1"/>
  <c r="R861" i="15" s="1"/>
  <c r="G861" i="3"/>
  <c r="H861" i="3"/>
  <c r="F862" i="3"/>
  <c r="I862" i="3" s="1"/>
  <c r="R862" i="15" s="1"/>
  <c r="G862" i="3"/>
  <c r="N862" i="3" s="1"/>
  <c r="E863" i="3"/>
  <c r="F863" i="3"/>
  <c r="I863" i="3" s="1"/>
  <c r="R863" i="15" s="1"/>
  <c r="G863" i="3"/>
  <c r="N863" i="3" s="1"/>
  <c r="H863" i="3"/>
  <c r="E864" i="3"/>
  <c r="F864" i="3"/>
  <c r="I864" i="3" s="1"/>
  <c r="R864" i="15" s="1"/>
  <c r="G864" i="3"/>
  <c r="N864" i="3" s="1"/>
  <c r="H864" i="3"/>
  <c r="E865" i="3"/>
  <c r="F865" i="3"/>
  <c r="I865" i="3" s="1"/>
  <c r="R865" i="15" s="1"/>
  <c r="G865" i="3"/>
  <c r="H865" i="3"/>
  <c r="F866" i="3"/>
  <c r="I866" i="3" s="1"/>
  <c r="R866" i="15" s="1"/>
  <c r="G866" i="3"/>
  <c r="N866" i="3" s="1"/>
  <c r="E867" i="3"/>
  <c r="F867" i="3"/>
  <c r="I867" i="3" s="1"/>
  <c r="R867" i="15" s="1"/>
  <c r="G867" i="3"/>
  <c r="N867" i="3" s="1"/>
  <c r="H867" i="3"/>
  <c r="E868" i="3"/>
  <c r="F868" i="3"/>
  <c r="I868" i="3" s="1"/>
  <c r="R868" i="15" s="1"/>
  <c r="G868" i="3"/>
  <c r="N868" i="3" s="1"/>
  <c r="H868" i="3"/>
  <c r="E869" i="3"/>
  <c r="F869" i="3"/>
  <c r="I869" i="3" s="1"/>
  <c r="R869" i="15" s="1"/>
  <c r="G869" i="3"/>
  <c r="H869" i="3"/>
  <c r="F870" i="3"/>
  <c r="I870" i="3" s="1"/>
  <c r="R870" i="15" s="1"/>
  <c r="G870" i="3"/>
  <c r="N870" i="3" s="1"/>
  <c r="E871" i="3"/>
  <c r="F871" i="3"/>
  <c r="I871" i="3" s="1"/>
  <c r="R871" i="15" s="1"/>
  <c r="G871" i="3"/>
  <c r="N871" i="3" s="1"/>
  <c r="H871" i="3"/>
  <c r="E872" i="3"/>
  <c r="F872" i="3"/>
  <c r="I872" i="3" s="1"/>
  <c r="R872" i="15" s="1"/>
  <c r="G872" i="3"/>
  <c r="N872" i="3" s="1"/>
  <c r="H872" i="3"/>
  <c r="E873" i="3"/>
  <c r="F873" i="3"/>
  <c r="I873" i="3" s="1"/>
  <c r="R873" i="15" s="1"/>
  <c r="G873" i="3"/>
  <c r="H873" i="3"/>
  <c r="F874" i="3"/>
  <c r="I874" i="3" s="1"/>
  <c r="R874" i="15" s="1"/>
  <c r="G874" i="3"/>
  <c r="N874" i="3" s="1"/>
  <c r="E875" i="3"/>
  <c r="F875" i="3"/>
  <c r="I875" i="3" s="1"/>
  <c r="R875" i="15" s="1"/>
  <c r="G875" i="3"/>
  <c r="N875" i="3" s="1"/>
  <c r="H875" i="3"/>
  <c r="E876" i="3"/>
  <c r="F876" i="3"/>
  <c r="I876" i="3" s="1"/>
  <c r="R876" i="15" s="1"/>
  <c r="G876" i="3"/>
  <c r="N876" i="3" s="1"/>
  <c r="H876" i="3"/>
  <c r="E877" i="3"/>
  <c r="F877" i="3"/>
  <c r="I877" i="3" s="1"/>
  <c r="R877" i="15" s="1"/>
  <c r="G877" i="3"/>
  <c r="H877" i="3"/>
  <c r="F878" i="3"/>
  <c r="I878" i="3" s="1"/>
  <c r="R878" i="15" s="1"/>
  <c r="G878" i="3"/>
  <c r="N878" i="3" s="1"/>
  <c r="E879" i="3"/>
  <c r="F879" i="3"/>
  <c r="I879" i="3" s="1"/>
  <c r="R879" i="15" s="1"/>
  <c r="G879" i="3"/>
  <c r="N879" i="3" s="1"/>
  <c r="H879" i="3"/>
  <c r="E880" i="3"/>
  <c r="F880" i="3"/>
  <c r="I880" i="3" s="1"/>
  <c r="R880" i="15" s="1"/>
  <c r="G880" i="3"/>
  <c r="N880" i="3" s="1"/>
  <c r="H880" i="3"/>
  <c r="E881" i="3"/>
  <c r="F881" i="3"/>
  <c r="I881" i="3" s="1"/>
  <c r="R881" i="15" s="1"/>
  <c r="G881" i="3"/>
  <c r="H881" i="3"/>
  <c r="F882" i="3"/>
  <c r="I882" i="3" s="1"/>
  <c r="R882" i="15" s="1"/>
  <c r="G882" i="3"/>
  <c r="N882" i="3" s="1"/>
  <c r="E883" i="3"/>
  <c r="F883" i="3"/>
  <c r="I883" i="3" s="1"/>
  <c r="R883" i="15" s="1"/>
  <c r="G883" i="3"/>
  <c r="N883" i="3" s="1"/>
  <c r="H883" i="3"/>
  <c r="E884" i="3"/>
  <c r="F884" i="3"/>
  <c r="I884" i="3" s="1"/>
  <c r="R884" i="15" s="1"/>
  <c r="G884" i="3"/>
  <c r="N884" i="3" s="1"/>
  <c r="H884" i="3"/>
  <c r="E885" i="3"/>
  <c r="F885" i="3"/>
  <c r="I885" i="3" s="1"/>
  <c r="R885" i="15" s="1"/>
  <c r="G885" i="3"/>
  <c r="H885" i="3"/>
  <c r="F886" i="3"/>
  <c r="I886" i="3" s="1"/>
  <c r="R886" i="15" s="1"/>
  <c r="G886" i="3"/>
  <c r="N886" i="3" s="1"/>
  <c r="E887" i="3"/>
  <c r="F887" i="3"/>
  <c r="I887" i="3" s="1"/>
  <c r="R887" i="15" s="1"/>
  <c r="G887" i="3"/>
  <c r="N887" i="3" s="1"/>
  <c r="H887" i="3"/>
  <c r="E888" i="3"/>
  <c r="F888" i="3"/>
  <c r="I888" i="3" s="1"/>
  <c r="R888" i="15" s="1"/>
  <c r="G888" i="3"/>
  <c r="N888" i="3" s="1"/>
  <c r="H888" i="3"/>
  <c r="E889" i="3"/>
  <c r="F889" i="3"/>
  <c r="I889" i="3" s="1"/>
  <c r="R889" i="15" s="1"/>
  <c r="G889" i="3"/>
  <c r="N889" i="3" s="1"/>
  <c r="H889" i="3"/>
  <c r="F890" i="3"/>
  <c r="I890" i="3" s="1"/>
  <c r="R890" i="15" s="1"/>
  <c r="G890" i="3"/>
  <c r="N890" i="3" s="1"/>
  <c r="E891" i="3"/>
  <c r="F891" i="3"/>
  <c r="I891" i="3" s="1"/>
  <c r="R891" i="15" s="1"/>
  <c r="G891" i="3"/>
  <c r="N891" i="3" s="1"/>
  <c r="H891" i="3"/>
  <c r="E892" i="3"/>
  <c r="F892" i="3"/>
  <c r="I892" i="3" s="1"/>
  <c r="R892" i="15" s="1"/>
  <c r="G892" i="3"/>
  <c r="N892" i="3" s="1"/>
  <c r="H892" i="3"/>
  <c r="E893" i="3"/>
  <c r="F893" i="3"/>
  <c r="I893" i="3" s="1"/>
  <c r="R893" i="15" s="1"/>
  <c r="G893" i="3"/>
  <c r="N893" i="3" s="1"/>
  <c r="H893" i="3"/>
  <c r="F894" i="3"/>
  <c r="I894" i="3" s="1"/>
  <c r="R894" i="15" s="1"/>
  <c r="G894" i="3"/>
  <c r="N894" i="3" s="1"/>
  <c r="E895" i="3"/>
  <c r="F895" i="3"/>
  <c r="I895" i="3" s="1"/>
  <c r="R895" i="15" s="1"/>
  <c r="G895" i="3"/>
  <c r="N895" i="3" s="1"/>
  <c r="H895" i="3"/>
  <c r="E896" i="3"/>
  <c r="F896" i="3"/>
  <c r="I896" i="3" s="1"/>
  <c r="R896" i="15" s="1"/>
  <c r="G896" i="3"/>
  <c r="N896" i="3" s="1"/>
  <c r="H896" i="3"/>
  <c r="E897" i="3"/>
  <c r="F897" i="3"/>
  <c r="I897" i="3" s="1"/>
  <c r="R897" i="15" s="1"/>
  <c r="G897" i="3"/>
  <c r="N897" i="3" s="1"/>
  <c r="H897" i="3"/>
  <c r="F898" i="3"/>
  <c r="I898" i="3" s="1"/>
  <c r="R898" i="15" s="1"/>
  <c r="G898" i="3"/>
  <c r="N898" i="3" s="1"/>
  <c r="E899" i="3"/>
  <c r="F899" i="3"/>
  <c r="I899" i="3" s="1"/>
  <c r="R899" i="15" s="1"/>
  <c r="G899" i="3"/>
  <c r="N899" i="3" s="1"/>
  <c r="H899" i="3"/>
  <c r="E900" i="3"/>
  <c r="F900" i="3"/>
  <c r="I900" i="3" s="1"/>
  <c r="R900" i="15" s="1"/>
  <c r="G900" i="3"/>
  <c r="N900" i="3" s="1"/>
  <c r="H900" i="3"/>
  <c r="E901" i="3"/>
  <c r="F901" i="3"/>
  <c r="I901" i="3" s="1"/>
  <c r="R901" i="15" s="1"/>
  <c r="G901" i="3"/>
  <c r="N901" i="3" s="1"/>
  <c r="H901" i="3"/>
  <c r="F902" i="3"/>
  <c r="I902" i="3" s="1"/>
  <c r="R902" i="15" s="1"/>
  <c r="G902" i="3"/>
  <c r="N902" i="3" s="1"/>
  <c r="E903" i="3"/>
  <c r="F903" i="3"/>
  <c r="I903" i="3" s="1"/>
  <c r="R903" i="15" s="1"/>
  <c r="G903" i="3"/>
  <c r="N903" i="3" s="1"/>
  <c r="H903" i="3"/>
  <c r="E904" i="3"/>
  <c r="F904" i="3"/>
  <c r="I904" i="3" s="1"/>
  <c r="R904" i="15" s="1"/>
  <c r="G904" i="3"/>
  <c r="N904" i="3" s="1"/>
  <c r="H904" i="3"/>
  <c r="E905" i="3"/>
  <c r="F905" i="3"/>
  <c r="I905" i="3" s="1"/>
  <c r="R905" i="15" s="1"/>
  <c r="G905" i="3"/>
  <c r="N905" i="3" s="1"/>
  <c r="H905" i="3"/>
  <c r="F906" i="3"/>
  <c r="I906" i="3" s="1"/>
  <c r="R906" i="15" s="1"/>
  <c r="G906" i="3"/>
  <c r="N906" i="3" s="1"/>
  <c r="E907" i="3"/>
  <c r="F907" i="3"/>
  <c r="I907" i="3" s="1"/>
  <c r="R907" i="15" s="1"/>
  <c r="G907" i="3"/>
  <c r="N907" i="3" s="1"/>
  <c r="H907" i="3"/>
  <c r="E908" i="3"/>
  <c r="F908" i="3"/>
  <c r="I908" i="3" s="1"/>
  <c r="R908" i="15" s="1"/>
  <c r="G908" i="3"/>
  <c r="N908" i="3" s="1"/>
  <c r="H908" i="3"/>
  <c r="E909" i="3"/>
  <c r="F909" i="3"/>
  <c r="I909" i="3" s="1"/>
  <c r="R909" i="15" s="1"/>
  <c r="G909" i="3"/>
  <c r="N909" i="3" s="1"/>
  <c r="H909" i="3"/>
  <c r="F910" i="3"/>
  <c r="I910" i="3" s="1"/>
  <c r="R910" i="15" s="1"/>
  <c r="G910" i="3"/>
  <c r="N910" i="3" s="1"/>
  <c r="E911" i="3"/>
  <c r="F911" i="3"/>
  <c r="I911" i="3" s="1"/>
  <c r="R911" i="15" s="1"/>
  <c r="G911" i="3"/>
  <c r="N911" i="3" s="1"/>
  <c r="H911" i="3"/>
  <c r="E912" i="3"/>
  <c r="F912" i="3"/>
  <c r="I912" i="3" s="1"/>
  <c r="R912" i="15" s="1"/>
  <c r="G912" i="3"/>
  <c r="N912" i="3" s="1"/>
  <c r="H912" i="3"/>
  <c r="E913" i="3"/>
  <c r="F913" i="3"/>
  <c r="I913" i="3" s="1"/>
  <c r="R913" i="15" s="1"/>
  <c r="G913" i="3"/>
  <c r="N913" i="3" s="1"/>
  <c r="H913" i="3"/>
  <c r="F914" i="3"/>
  <c r="I914" i="3" s="1"/>
  <c r="R914" i="15" s="1"/>
  <c r="G914" i="3"/>
  <c r="N914" i="3" s="1"/>
  <c r="E915" i="3"/>
  <c r="F915" i="3"/>
  <c r="I915" i="3" s="1"/>
  <c r="R915" i="15" s="1"/>
  <c r="G915" i="3"/>
  <c r="N915" i="3" s="1"/>
  <c r="H915" i="3"/>
  <c r="E916" i="3"/>
  <c r="F916" i="3"/>
  <c r="I916" i="3" s="1"/>
  <c r="R916" i="15" s="1"/>
  <c r="G916" i="3"/>
  <c r="N916" i="3" s="1"/>
  <c r="H916" i="3"/>
  <c r="E917" i="3"/>
  <c r="F917" i="3"/>
  <c r="I917" i="3" s="1"/>
  <c r="R917" i="15" s="1"/>
  <c r="G917" i="3"/>
  <c r="N917" i="3" s="1"/>
  <c r="H917" i="3"/>
  <c r="F918" i="3"/>
  <c r="I918" i="3" s="1"/>
  <c r="R918" i="15" s="1"/>
  <c r="G918" i="3"/>
  <c r="N918" i="3" s="1"/>
  <c r="E919" i="3"/>
  <c r="F919" i="3"/>
  <c r="I919" i="3" s="1"/>
  <c r="R919" i="15" s="1"/>
  <c r="G919" i="3"/>
  <c r="N919" i="3" s="1"/>
  <c r="H919" i="3"/>
  <c r="E920" i="3"/>
  <c r="F920" i="3"/>
  <c r="I920" i="3" s="1"/>
  <c r="R920" i="15" s="1"/>
  <c r="G920" i="3"/>
  <c r="N920" i="3" s="1"/>
  <c r="H920" i="3"/>
  <c r="E921" i="3"/>
  <c r="F921" i="3"/>
  <c r="I921" i="3" s="1"/>
  <c r="R921" i="15" s="1"/>
  <c r="G921" i="3"/>
  <c r="N921" i="3" s="1"/>
  <c r="H921" i="3"/>
  <c r="F922" i="3"/>
  <c r="I922" i="3" s="1"/>
  <c r="R922" i="15" s="1"/>
  <c r="G922" i="3"/>
  <c r="N922" i="3" s="1"/>
  <c r="E923" i="3"/>
  <c r="F923" i="3"/>
  <c r="I923" i="3" s="1"/>
  <c r="R923" i="15" s="1"/>
  <c r="G923" i="3"/>
  <c r="N923" i="3" s="1"/>
  <c r="H923" i="3"/>
  <c r="E924" i="3"/>
  <c r="F924" i="3"/>
  <c r="I924" i="3" s="1"/>
  <c r="R924" i="15" s="1"/>
  <c r="G924" i="3"/>
  <c r="N924" i="3" s="1"/>
  <c r="H924" i="3"/>
  <c r="E925" i="3"/>
  <c r="F925" i="3"/>
  <c r="I925" i="3" s="1"/>
  <c r="R925" i="15" s="1"/>
  <c r="G925" i="3"/>
  <c r="N925" i="3" s="1"/>
  <c r="H925" i="3"/>
  <c r="F926" i="3"/>
  <c r="I926" i="3" s="1"/>
  <c r="R926" i="15" s="1"/>
  <c r="G926" i="3"/>
  <c r="N926" i="3" s="1"/>
  <c r="E927" i="3"/>
  <c r="F927" i="3"/>
  <c r="I927" i="3" s="1"/>
  <c r="R927" i="15" s="1"/>
  <c r="G927" i="3"/>
  <c r="N927" i="3" s="1"/>
  <c r="H927" i="3"/>
  <c r="E928" i="3"/>
  <c r="F928" i="3"/>
  <c r="I928" i="3" s="1"/>
  <c r="R928" i="15" s="1"/>
  <c r="G928" i="3"/>
  <c r="N928" i="3" s="1"/>
  <c r="H928" i="3"/>
  <c r="E929" i="3"/>
  <c r="F929" i="3"/>
  <c r="I929" i="3" s="1"/>
  <c r="R929" i="15" s="1"/>
  <c r="G929" i="3"/>
  <c r="N929" i="3" s="1"/>
  <c r="H929" i="3"/>
  <c r="F930" i="3"/>
  <c r="I930" i="3" s="1"/>
  <c r="R930" i="15" s="1"/>
  <c r="G930" i="3"/>
  <c r="N930" i="3" s="1"/>
  <c r="E931" i="3"/>
  <c r="F931" i="3"/>
  <c r="I931" i="3" s="1"/>
  <c r="R931" i="15" s="1"/>
  <c r="G931" i="3"/>
  <c r="N931" i="3" s="1"/>
  <c r="H931" i="3"/>
  <c r="E932" i="3"/>
  <c r="F932" i="3"/>
  <c r="I932" i="3" s="1"/>
  <c r="R932" i="15" s="1"/>
  <c r="G932" i="3"/>
  <c r="N932" i="3" s="1"/>
  <c r="H932" i="3"/>
  <c r="E933" i="3"/>
  <c r="F933" i="3"/>
  <c r="I933" i="3" s="1"/>
  <c r="R933" i="15" s="1"/>
  <c r="G933" i="3"/>
  <c r="N933" i="3" s="1"/>
  <c r="H933" i="3"/>
  <c r="F934" i="3"/>
  <c r="I934" i="3" s="1"/>
  <c r="R934" i="15" s="1"/>
  <c r="G934" i="3"/>
  <c r="N934" i="3" s="1"/>
  <c r="E935" i="3"/>
  <c r="F935" i="3"/>
  <c r="I935" i="3" s="1"/>
  <c r="R935" i="15" s="1"/>
  <c r="G935" i="3"/>
  <c r="N935" i="3" s="1"/>
  <c r="H935" i="3"/>
  <c r="E936" i="3"/>
  <c r="F936" i="3"/>
  <c r="I936" i="3" s="1"/>
  <c r="R936" i="15" s="1"/>
  <c r="G936" i="3"/>
  <c r="N936" i="3" s="1"/>
  <c r="H936" i="3"/>
  <c r="E937" i="3"/>
  <c r="F937" i="3"/>
  <c r="I937" i="3" s="1"/>
  <c r="R937" i="15" s="1"/>
  <c r="G937" i="3"/>
  <c r="N937" i="3" s="1"/>
  <c r="H937" i="3"/>
  <c r="F938" i="3"/>
  <c r="I938" i="3" s="1"/>
  <c r="R938" i="15" s="1"/>
  <c r="G938" i="3"/>
  <c r="N938" i="3" s="1"/>
  <c r="E939" i="3"/>
  <c r="F939" i="3"/>
  <c r="I939" i="3" s="1"/>
  <c r="R939" i="15" s="1"/>
  <c r="G939" i="3"/>
  <c r="N939" i="3" s="1"/>
  <c r="H939" i="3"/>
  <c r="E940" i="3"/>
  <c r="F940" i="3"/>
  <c r="I940" i="3" s="1"/>
  <c r="R940" i="15" s="1"/>
  <c r="G940" i="3"/>
  <c r="N940" i="3" s="1"/>
  <c r="H940" i="3"/>
  <c r="E941" i="3"/>
  <c r="F941" i="3"/>
  <c r="I941" i="3" s="1"/>
  <c r="R941" i="15" s="1"/>
  <c r="G941" i="3"/>
  <c r="N941" i="3" s="1"/>
  <c r="H941" i="3"/>
  <c r="F942" i="3"/>
  <c r="I942" i="3" s="1"/>
  <c r="R942" i="15" s="1"/>
  <c r="G942" i="3"/>
  <c r="N942" i="3" s="1"/>
  <c r="E943" i="3"/>
  <c r="F943" i="3"/>
  <c r="I943" i="3" s="1"/>
  <c r="R943" i="15" s="1"/>
  <c r="G943" i="3"/>
  <c r="N943" i="3" s="1"/>
  <c r="H943" i="3"/>
  <c r="E944" i="3"/>
  <c r="F944" i="3"/>
  <c r="I944" i="3" s="1"/>
  <c r="R944" i="15" s="1"/>
  <c r="G944" i="3"/>
  <c r="N944" i="3" s="1"/>
  <c r="H944" i="3"/>
  <c r="E945" i="3"/>
  <c r="F945" i="3"/>
  <c r="I945" i="3" s="1"/>
  <c r="R945" i="15" s="1"/>
  <c r="G945" i="3"/>
  <c r="N945" i="3" s="1"/>
  <c r="H945" i="3"/>
  <c r="F946" i="3"/>
  <c r="I946" i="3" s="1"/>
  <c r="R946" i="15" s="1"/>
  <c r="G946" i="3"/>
  <c r="N946" i="3" s="1"/>
  <c r="E947" i="3"/>
  <c r="F947" i="3"/>
  <c r="I947" i="3" s="1"/>
  <c r="R947" i="15" s="1"/>
  <c r="G947" i="3"/>
  <c r="N947" i="3" s="1"/>
  <c r="H947" i="3"/>
  <c r="E948" i="3"/>
  <c r="F948" i="3"/>
  <c r="I948" i="3" s="1"/>
  <c r="R948" i="15" s="1"/>
  <c r="G948" i="3"/>
  <c r="N948" i="3" s="1"/>
  <c r="H948" i="3"/>
  <c r="E949" i="3"/>
  <c r="F949" i="3"/>
  <c r="I949" i="3" s="1"/>
  <c r="R949" i="15" s="1"/>
  <c r="G949" i="3"/>
  <c r="N949" i="3" s="1"/>
  <c r="H949" i="3"/>
  <c r="F950" i="3"/>
  <c r="I950" i="3" s="1"/>
  <c r="R950" i="15" s="1"/>
  <c r="G950" i="3"/>
  <c r="N950" i="3" s="1"/>
  <c r="E951" i="3"/>
  <c r="F951" i="3"/>
  <c r="I951" i="3" s="1"/>
  <c r="R951" i="15" s="1"/>
  <c r="G951" i="3"/>
  <c r="N951" i="3" s="1"/>
  <c r="H951" i="3"/>
  <c r="E952" i="3"/>
  <c r="F952" i="3"/>
  <c r="I952" i="3" s="1"/>
  <c r="R952" i="15" s="1"/>
  <c r="G952" i="3"/>
  <c r="N952" i="3" s="1"/>
  <c r="H952" i="3"/>
  <c r="E953" i="3"/>
  <c r="F953" i="3"/>
  <c r="I953" i="3" s="1"/>
  <c r="R953" i="15" s="1"/>
  <c r="G953" i="3"/>
  <c r="N953" i="3" s="1"/>
  <c r="H953" i="3"/>
  <c r="F954" i="3"/>
  <c r="I954" i="3" s="1"/>
  <c r="R954" i="15" s="1"/>
  <c r="G954" i="3"/>
  <c r="N954" i="3" s="1"/>
  <c r="E955" i="3"/>
  <c r="F955" i="3"/>
  <c r="I955" i="3" s="1"/>
  <c r="R955" i="15" s="1"/>
  <c r="G955" i="3"/>
  <c r="N955" i="3" s="1"/>
  <c r="H955" i="3"/>
  <c r="E956" i="3"/>
  <c r="F956" i="3"/>
  <c r="I956" i="3" s="1"/>
  <c r="R956" i="15" s="1"/>
  <c r="G956" i="3"/>
  <c r="N956" i="3" s="1"/>
  <c r="H956" i="3"/>
  <c r="E957" i="3"/>
  <c r="F957" i="3"/>
  <c r="I957" i="3" s="1"/>
  <c r="R957" i="15" s="1"/>
  <c r="G957" i="3"/>
  <c r="N957" i="3" s="1"/>
  <c r="H957" i="3"/>
  <c r="F958" i="3"/>
  <c r="I958" i="3" s="1"/>
  <c r="R958" i="15" s="1"/>
  <c r="G958" i="3"/>
  <c r="N958" i="3" s="1"/>
  <c r="E959" i="3"/>
  <c r="F959" i="3"/>
  <c r="I959" i="3" s="1"/>
  <c r="R959" i="15" s="1"/>
  <c r="G959" i="3"/>
  <c r="N959" i="3" s="1"/>
  <c r="H959" i="3"/>
  <c r="E960" i="3"/>
  <c r="F960" i="3"/>
  <c r="I960" i="3" s="1"/>
  <c r="R960" i="15" s="1"/>
  <c r="G960" i="3"/>
  <c r="N960" i="3" s="1"/>
  <c r="H960" i="3"/>
  <c r="E961" i="3"/>
  <c r="F961" i="3"/>
  <c r="I961" i="3" s="1"/>
  <c r="R961" i="15" s="1"/>
  <c r="G961" i="3"/>
  <c r="N961" i="3" s="1"/>
  <c r="H961" i="3"/>
  <c r="F962" i="3"/>
  <c r="I962" i="3" s="1"/>
  <c r="R962" i="15" s="1"/>
  <c r="G962" i="3"/>
  <c r="N962" i="3" s="1"/>
  <c r="E963" i="3"/>
  <c r="F963" i="3"/>
  <c r="I963" i="3" s="1"/>
  <c r="R963" i="15" s="1"/>
  <c r="G963" i="3"/>
  <c r="N963" i="3" s="1"/>
  <c r="H963" i="3"/>
  <c r="E964" i="3"/>
  <c r="F964" i="3"/>
  <c r="I964" i="3" s="1"/>
  <c r="R964" i="15" s="1"/>
  <c r="G964" i="3"/>
  <c r="N964" i="3" s="1"/>
  <c r="H964" i="3"/>
  <c r="E965" i="3"/>
  <c r="F965" i="3"/>
  <c r="I965" i="3" s="1"/>
  <c r="R965" i="15" s="1"/>
  <c r="G965" i="3"/>
  <c r="N965" i="3" s="1"/>
  <c r="H965" i="3"/>
  <c r="F966" i="3"/>
  <c r="I966" i="3" s="1"/>
  <c r="R966" i="15" s="1"/>
  <c r="G966" i="3"/>
  <c r="N966" i="3" s="1"/>
  <c r="E967" i="3"/>
  <c r="F967" i="3"/>
  <c r="I967" i="3" s="1"/>
  <c r="R967" i="15" s="1"/>
  <c r="G967" i="3"/>
  <c r="N967" i="3" s="1"/>
  <c r="H967" i="3"/>
  <c r="E968" i="3"/>
  <c r="F968" i="3"/>
  <c r="I968" i="3" s="1"/>
  <c r="R968" i="15" s="1"/>
  <c r="G968" i="3"/>
  <c r="N968" i="3" s="1"/>
  <c r="H968" i="3"/>
  <c r="E969" i="3"/>
  <c r="F969" i="3"/>
  <c r="I969" i="3" s="1"/>
  <c r="R969" i="15" s="1"/>
  <c r="G969" i="3"/>
  <c r="N969" i="3" s="1"/>
  <c r="H969" i="3"/>
  <c r="F970" i="3"/>
  <c r="I970" i="3" s="1"/>
  <c r="R970" i="15" s="1"/>
  <c r="G970" i="3"/>
  <c r="N970" i="3" s="1"/>
  <c r="E971" i="3"/>
  <c r="F971" i="3"/>
  <c r="I971" i="3" s="1"/>
  <c r="R971" i="15" s="1"/>
  <c r="G971" i="3"/>
  <c r="N971" i="3" s="1"/>
  <c r="H971" i="3"/>
  <c r="E972" i="3"/>
  <c r="F972" i="3"/>
  <c r="I972" i="3" s="1"/>
  <c r="R972" i="15" s="1"/>
  <c r="G972" i="3"/>
  <c r="N972" i="3" s="1"/>
  <c r="H972" i="3"/>
  <c r="E973" i="3"/>
  <c r="F973" i="3"/>
  <c r="I973" i="3" s="1"/>
  <c r="R973" i="15" s="1"/>
  <c r="G973" i="3"/>
  <c r="N973" i="3" s="1"/>
  <c r="H973" i="3"/>
  <c r="F974" i="3"/>
  <c r="I974" i="3" s="1"/>
  <c r="R974" i="15" s="1"/>
  <c r="G974" i="3"/>
  <c r="N974" i="3" s="1"/>
  <c r="E975" i="3"/>
  <c r="F975" i="3"/>
  <c r="I975" i="3" s="1"/>
  <c r="R975" i="15" s="1"/>
  <c r="G975" i="3"/>
  <c r="N975" i="3" s="1"/>
  <c r="H975" i="3"/>
  <c r="E976" i="3"/>
  <c r="F976" i="3"/>
  <c r="I976" i="3" s="1"/>
  <c r="R976" i="15" s="1"/>
  <c r="G976" i="3"/>
  <c r="N976" i="3" s="1"/>
  <c r="H976" i="3"/>
  <c r="E977" i="3"/>
  <c r="F977" i="3"/>
  <c r="I977" i="3" s="1"/>
  <c r="R977" i="15" s="1"/>
  <c r="G977" i="3"/>
  <c r="N977" i="3" s="1"/>
  <c r="H977" i="3"/>
  <c r="F978" i="3"/>
  <c r="I978" i="3" s="1"/>
  <c r="R978" i="15" s="1"/>
  <c r="G978" i="3"/>
  <c r="N978" i="3" s="1"/>
  <c r="E979" i="3"/>
  <c r="F979" i="3"/>
  <c r="I979" i="3" s="1"/>
  <c r="R979" i="15" s="1"/>
  <c r="G979" i="3"/>
  <c r="N979" i="3" s="1"/>
  <c r="H979" i="3"/>
  <c r="E980" i="3"/>
  <c r="F980" i="3"/>
  <c r="I980" i="3" s="1"/>
  <c r="R980" i="15" s="1"/>
  <c r="G980" i="3"/>
  <c r="N980" i="3" s="1"/>
  <c r="H980" i="3"/>
  <c r="E981" i="3"/>
  <c r="F981" i="3"/>
  <c r="I981" i="3" s="1"/>
  <c r="R981" i="15" s="1"/>
  <c r="G981" i="3"/>
  <c r="N981" i="3" s="1"/>
  <c r="H981" i="3"/>
  <c r="F982" i="3"/>
  <c r="I982" i="3" s="1"/>
  <c r="R982" i="15" s="1"/>
  <c r="G982" i="3"/>
  <c r="N982" i="3" s="1"/>
  <c r="E983" i="3"/>
  <c r="F983" i="3"/>
  <c r="I983" i="3" s="1"/>
  <c r="R983" i="15" s="1"/>
  <c r="G983" i="3"/>
  <c r="N983" i="3" s="1"/>
  <c r="H983" i="3"/>
  <c r="E984" i="3"/>
  <c r="F984" i="3"/>
  <c r="I984" i="3" s="1"/>
  <c r="R984" i="15" s="1"/>
  <c r="G984" i="3"/>
  <c r="N984" i="3" s="1"/>
  <c r="H984" i="3"/>
  <c r="E985" i="3"/>
  <c r="F985" i="3"/>
  <c r="I985" i="3" s="1"/>
  <c r="R985" i="15" s="1"/>
  <c r="G985" i="3"/>
  <c r="N985" i="3" s="1"/>
  <c r="H985" i="3"/>
  <c r="F986" i="3"/>
  <c r="I986" i="3" s="1"/>
  <c r="R986" i="15" s="1"/>
  <c r="G986" i="3"/>
  <c r="N986" i="3" s="1"/>
  <c r="E987" i="3"/>
  <c r="F987" i="3"/>
  <c r="I987" i="3" s="1"/>
  <c r="R987" i="15" s="1"/>
  <c r="G987" i="3"/>
  <c r="N987" i="3" s="1"/>
  <c r="H987" i="3"/>
  <c r="E988" i="3"/>
  <c r="F988" i="3"/>
  <c r="I988" i="3" s="1"/>
  <c r="R988" i="15" s="1"/>
  <c r="G988" i="3"/>
  <c r="N988" i="3" s="1"/>
  <c r="H988" i="3"/>
  <c r="E989" i="3"/>
  <c r="F989" i="3"/>
  <c r="I989" i="3" s="1"/>
  <c r="R989" i="15" s="1"/>
  <c r="G989" i="3"/>
  <c r="N989" i="3" s="1"/>
  <c r="H989" i="3"/>
  <c r="F990" i="3"/>
  <c r="I990" i="3" s="1"/>
  <c r="R990" i="15" s="1"/>
  <c r="G990" i="3"/>
  <c r="N990" i="3" s="1"/>
  <c r="E991" i="3"/>
  <c r="F991" i="3"/>
  <c r="I991" i="3" s="1"/>
  <c r="R991" i="15" s="1"/>
  <c r="G991" i="3"/>
  <c r="N991" i="3" s="1"/>
  <c r="H991" i="3"/>
  <c r="E992" i="3"/>
  <c r="F992" i="3"/>
  <c r="I992" i="3" s="1"/>
  <c r="R992" i="15" s="1"/>
  <c r="G992" i="3"/>
  <c r="N992" i="3" s="1"/>
  <c r="H992" i="3"/>
  <c r="C992" i="3" s="1"/>
  <c r="E993" i="3"/>
  <c r="F993" i="3"/>
  <c r="I993" i="3" s="1"/>
  <c r="R993" i="15" s="1"/>
  <c r="G993" i="3"/>
  <c r="N993" i="3" s="1"/>
  <c r="H993" i="3"/>
  <c r="F994" i="3"/>
  <c r="I994" i="3" s="1"/>
  <c r="R994" i="15" s="1"/>
  <c r="G994" i="3"/>
  <c r="N994" i="3" s="1"/>
  <c r="E995" i="3"/>
  <c r="F995" i="3"/>
  <c r="I995" i="3" s="1"/>
  <c r="R995" i="15" s="1"/>
  <c r="G995" i="3"/>
  <c r="N995" i="3" s="1"/>
  <c r="H995" i="3"/>
  <c r="E996" i="3"/>
  <c r="F996" i="3"/>
  <c r="I996" i="3" s="1"/>
  <c r="R996" i="15" s="1"/>
  <c r="G996" i="3"/>
  <c r="N996" i="3" s="1"/>
  <c r="H996" i="3"/>
  <c r="E997" i="3"/>
  <c r="F997" i="3"/>
  <c r="I997" i="3" s="1"/>
  <c r="R997" i="15" s="1"/>
  <c r="G997" i="3"/>
  <c r="N997" i="3" s="1"/>
  <c r="H997" i="3"/>
  <c r="F998" i="3"/>
  <c r="I998" i="3" s="1"/>
  <c r="R998" i="15" s="1"/>
  <c r="G998" i="3"/>
  <c r="N998" i="3" s="1"/>
  <c r="E999" i="3"/>
  <c r="F999" i="3"/>
  <c r="I999" i="3" s="1"/>
  <c r="R999" i="15" s="1"/>
  <c r="G999" i="3"/>
  <c r="N999" i="3" s="1"/>
  <c r="H999" i="3"/>
  <c r="E1000" i="3"/>
  <c r="F1000" i="3"/>
  <c r="I1000" i="3" s="1"/>
  <c r="R1000" i="15" s="1"/>
  <c r="G1000" i="3"/>
  <c r="N1000" i="3" s="1"/>
  <c r="H1000" i="3"/>
  <c r="E1001" i="3"/>
  <c r="F1001" i="3"/>
  <c r="I1001" i="3" s="1"/>
  <c r="R1001" i="15" s="1"/>
  <c r="G1001" i="3"/>
  <c r="N1001" i="3" s="1"/>
  <c r="H1001" i="3"/>
  <c r="F1002" i="3"/>
  <c r="I1002" i="3" s="1"/>
  <c r="R1002" i="15" s="1"/>
  <c r="G1002" i="3"/>
  <c r="N1002" i="3" s="1"/>
  <c r="E1003" i="3"/>
  <c r="F1003" i="3"/>
  <c r="I1003" i="3" s="1"/>
  <c r="R1003" i="15" s="1"/>
  <c r="G1003" i="3"/>
  <c r="N1003" i="3" s="1"/>
  <c r="H1003" i="3"/>
  <c r="E1004" i="3"/>
  <c r="F1004" i="3"/>
  <c r="I1004" i="3" s="1"/>
  <c r="R1004" i="15" s="1"/>
  <c r="G1004" i="3"/>
  <c r="N1004" i="3" s="1"/>
  <c r="H1004" i="3"/>
  <c r="E1005" i="3"/>
  <c r="F1005" i="3"/>
  <c r="I1005" i="3" s="1"/>
  <c r="R1005" i="15" s="1"/>
  <c r="G1005" i="3"/>
  <c r="N1005" i="3" s="1"/>
  <c r="H1005" i="3"/>
  <c r="F1006" i="3"/>
  <c r="I1006" i="3" s="1"/>
  <c r="R1006" i="15" s="1"/>
  <c r="G1006" i="3"/>
  <c r="N1006" i="3" s="1"/>
  <c r="E1007" i="3"/>
  <c r="F1007" i="3"/>
  <c r="I1007" i="3" s="1"/>
  <c r="R1007" i="15" s="1"/>
  <c r="G1007" i="3"/>
  <c r="N1007" i="3" s="1"/>
  <c r="H1007" i="3"/>
  <c r="E1008" i="3"/>
  <c r="F1008" i="3"/>
  <c r="I1008" i="3" s="1"/>
  <c r="R1008" i="15" s="1"/>
  <c r="G1008" i="3"/>
  <c r="N1008" i="3" s="1"/>
  <c r="H1008" i="3"/>
  <c r="E1009" i="3"/>
  <c r="F1009" i="3"/>
  <c r="I1009" i="3" s="1"/>
  <c r="R1009" i="15" s="1"/>
  <c r="G1009" i="3"/>
  <c r="N1009" i="3" s="1"/>
  <c r="H1009" i="3"/>
  <c r="F1010" i="3"/>
  <c r="I1010" i="3" s="1"/>
  <c r="R1010" i="15" s="1"/>
  <c r="G1010" i="3"/>
  <c r="N1010" i="3" s="1"/>
  <c r="E1011" i="3"/>
  <c r="F1011" i="3"/>
  <c r="I1011" i="3" s="1"/>
  <c r="R1011" i="15" s="1"/>
  <c r="G1011" i="3"/>
  <c r="N1011" i="3" s="1"/>
  <c r="H1011" i="3"/>
  <c r="E1012" i="3"/>
  <c r="F1012" i="3"/>
  <c r="I1012" i="3" s="1"/>
  <c r="R1012" i="15" s="1"/>
  <c r="G1012" i="3"/>
  <c r="N1012" i="3" s="1"/>
  <c r="H1012" i="3"/>
  <c r="E1013" i="3"/>
  <c r="F1013" i="3"/>
  <c r="I1013" i="3" s="1"/>
  <c r="R1013" i="15" s="1"/>
  <c r="G1013" i="3"/>
  <c r="N1013" i="3" s="1"/>
  <c r="H1013" i="3"/>
  <c r="F1014" i="3"/>
  <c r="I1014" i="3" s="1"/>
  <c r="R1014" i="15" s="1"/>
  <c r="G1014" i="3"/>
  <c r="N1014" i="3" s="1"/>
  <c r="E1015" i="3"/>
  <c r="F1015" i="3"/>
  <c r="I1015" i="3" s="1"/>
  <c r="R1015" i="15" s="1"/>
  <c r="G1015" i="3"/>
  <c r="N1015" i="3" s="1"/>
  <c r="H1015" i="3"/>
  <c r="E1016" i="3"/>
  <c r="F1016" i="3"/>
  <c r="I1016" i="3" s="1"/>
  <c r="R1016" i="15" s="1"/>
  <c r="G1016" i="3"/>
  <c r="N1016" i="3" s="1"/>
  <c r="H1016" i="3"/>
  <c r="E1017" i="3"/>
  <c r="F1017" i="3"/>
  <c r="I1017" i="3" s="1"/>
  <c r="R1017" i="15" s="1"/>
  <c r="G1017" i="3"/>
  <c r="N1017" i="3" s="1"/>
  <c r="H1017" i="3"/>
  <c r="F1018" i="3"/>
  <c r="I1018" i="3" s="1"/>
  <c r="R1018" i="15" s="1"/>
  <c r="G1018" i="3"/>
  <c r="N1018" i="3" s="1"/>
  <c r="E1019" i="3"/>
  <c r="F1019" i="3"/>
  <c r="I1019" i="3" s="1"/>
  <c r="R1019" i="15" s="1"/>
  <c r="G1019" i="3"/>
  <c r="N1019" i="3" s="1"/>
  <c r="H1019" i="3"/>
  <c r="E1020" i="3"/>
  <c r="F1020" i="3"/>
  <c r="I1020" i="3" s="1"/>
  <c r="R1020" i="15" s="1"/>
  <c r="G1020" i="3"/>
  <c r="N1020" i="3" s="1"/>
  <c r="H1020" i="3"/>
  <c r="E1021" i="3"/>
  <c r="F1021" i="3"/>
  <c r="I1021" i="3" s="1"/>
  <c r="R1021" i="15" s="1"/>
  <c r="G1021" i="3"/>
  <c r="N1021" i="3" s="1"/>
  <c r="H1021" i="3"/>
  <c r="F1022" i="3"/>
  <c r="I1022" i="3" s="1"/>
  <c r="R1022" i="15" s="1"/>
  <c r="G1022" i="3"/>
  <c r="N1022" i="3" s="1"/>
  <c r="E1023" i="3"/>
  <c r="F1023" i="3"/>
  <c r="I1023" i="3" s="1"/>
  <c r="R1023" i="15" s="1"/>
  <c r="G1023" i="3"/>
  <c r="N1023" i="3" s="1"/>
  <c r="H1023" i="3"/>
  <c r="E1024" i="3"/>
  <c r="F1024" i="3"/>
  <c r="I1024" i="3" s="1"/>
  <c r="R1024" i="15" s="1"/>
  <c r="G1024" i="3"/>
  <c r="N1024" i="3" s="1"/>
  <c r="H1024" i="3"/>
  <c r="E1025" i="3"/>
  <c r="F1025" i="3"/>
  <c r="I1025" i="3" s="1"/>
  <c r="R1025" i="15" s="1"/>
  <c r="G1025" i="3"/>
  <c r="N1025" i="3" s="1"/>
  <c r="H1025" i="3"/>
  <c r="F1026" i="3"/>
  <c r="I1026" i="3" s="1"/>
  <c r="R1026" i="15" s="1"/>
  <c r="G1026" i="3"/>
  <c r="N1026" i="3" s="1"/>
  <c r="E1027" i="3"/>
  <c r="F1027" i="3"/>
  <c r="I1027" i="3" s="1"/>
  <c r="R1027" i="15" s="1"/>
  <c r="G1027" i="3"/>
  <c r="N1027" i="3" s="1"/>
  <c r="H1027" i="3"/>
  <c r="E1028" i="3"/>
  <c r="F1028" i="3"/>
  <c r="I1028" i="3" s="1"/>
  <c r="R1028" i="15" s="1"/>
  <c r="G1028" i="3"/>
  <c r="N1028" i="3" s="1"/>
  <c r="H1028" i="3"/>
  <c r="E1029" i="3"/>
  <c r="F1029" i="3"/>
  <c r="I1029" i="3" s="1"/>
  <c r="R1029" i="15" s="1"/>
  <c r="G1029" i="3"/>
  <c r="N1029" i="3" s="1"/>
  <c r="H1029" i="3"/>
  <c r="F1030" i="3"/>
  <c r="I1030" i="3" s="1"/>
  <c r="R1030" i="15" s="1"/>
  <c r="G1030" i="3"/>
  <c r="N1030" i="3" s="1"/>
  <c r="E1031" i="3"/>
  <c r="F1031" i="3"/>
  <c r="I1031" i="3" s="1"/>
  <c r="R1031" i="15" s="1"/>
  <c r="G1031" i="3"/>
  <c r="N1031" i="3" s="1"/>
  <c r="H1031" i="3"/>
  <c r="E1032" i="3"/>
  <c r="F1032" i="3"/>
  <c r="I1032" i="3" s="1"/>
  <c r="R1032" i="15" s="1"/>
  <c r="G1032" i="3"/>
  <c r="N1032" i="3" s="1"/>
  <c r="H1032" i="3"/>
  <c r="C1032" i="3" s="1"/>
  <c r="E1033" i="3"/>
  <c r="F1033" i="3"/>
  <c r="I1033" i="3" s="1"/>
  <c r="R1033" i="15" s="1"/>
  <c r="G1033" i="3"/>
  <c r="N1033" i="3" s="1"/>
  <c r="H1033" i="3"/>
  <c r="F1034" i="3"/>
  <c r="I1034" i="3" s="1"/>
  <c r="R1034" i="15" s="1"/>
  <c r="G1034" i="3"/>
  <c r="N1034" i="3" s="1"/>
  <c r="E1035" i="3"/>
  <c r="F1035" i="3"/>
  <c r="I1035" i="3" s="1"/>
  <c r="R1035" i="15" s="1"/>
  <c r="G1035" i="3"/>
  <c r="N1035" i="3" s="1"/>
  <c r="H1035" i="3"/>
  <c r="E1036" i="3"/>
  <c r="F1036" i="3"/>
  <c r="I1036" i="3" s="1"/>
  <c r="R1036" i="15" s="1"/>
  <c r="G1036" i="3"/>
  <c r="N1036" i="3" s="1"/>
  <c r="H1036" i="3"/>
  <c r="E1037" i="3"/>
  <c r="F1037" i="3"/>
  <c r="I1037" i="3" s="1"/>
  <c r="R1037" i="15" s="1"/>
  <c r="G1037" i="3"/>
  <c r="N1037" i="3" s="1"/>
  <c r="H1037" i="3"/>
  <c r="F1038" i="3"/>
  <c r="I1038" i="3" s="1"/>
  <c r="R1038" i="15" s="1"/>
  <c r="G1038" i="3"/>
  <c r="N1038" i="3" s="1"/>
  <c r="E1039" i="3"/>
  <c r="F1039" i="3"/>
  <c r="I1039" i="3" s="1"/>
  <c r="R1039" i="15" s="1"/>
  <c r="G1039" i="3"/>
  <c r="N1039" i="3" s="1"/>
  <c r="H1039" i="3"/>
  <c r="E1040" i="3"/>
  <c r="F1040" i="3"/>
  <c r="I1040" i="3" s="1"/>
  <c r="R1040" i="15" s="1"/>
  <c r="G1040" i="3"/>
  <c r="N1040" i="3" s="1"/>
  <c r="H1040" i="3"/>
  <c r="E1041" i="3"/>
  <c r="F1041" i="3"/>
  <c r="I1041" i="3" s="1"/>
  <c r="R1041" i="15" s="1"/>
  <c r="G1041" i="3"/>
  <c r="N1041" i="3" s="1"/>
  <c r="H1041" i="3"/>
  <c r="F1042" i="3"/>
  <c r="I1042" i="3" s="1"/>
  <c r="R1042" i="15" s="1"/>
  <c r="G1042" i="3"/>
  <c r="N1042" i="3" s="1"/>
  <c r="E1043" i="3"/>
  <c r="F1043" i="3"/>
  <c r="I1043" i="3" s="1"/>
  <c r="R1043" i="15" s="1"/>
  <c r="G1043" i="3"/>
  <c r="N1043" i="3" s="1"/>
  <c r="H1043" i="3"/>
  <c r="E1044" i="3"/>
  <c r="F1044" i="3"/>
  <c r="I1044" i="3" s="1"/>
  <c r="R1044" i="15" s="1"/>
  <c r="G1044" i="3"/>
  <c r="N1044" i="3" s="1"/>
  <c r="H1044" i="3"/>
  <c r="E1045" i="3"/>
  <c r="F1045" i="3"/>
  <c r="I1045" i="3" s="1"/>
  <c r="R1045" i="15" s="1"/>
  <c r="G1045" i="3"/>
  <c r="N1045" i="3" s="1"/>
  <c r="H1045" i="3"/>
  <c r="F1046" i="3"/>
  <c r="I1046" i="3" s="1"/>
  <c r="R1046" i="15" s="1"/>
  <c r="G1046" i="3"/>
  <c r="N1046" i="3" s="1"/>
  <c r="E1047" i="3"/>
  <c r="F1047" i="3"/>
  <c r="I1047" i="3" s="1"/>
  <c r="R1047" i="15" s="1"/>
  <c r="G1047" i="3"/>
  <c r="N1047" i="3" s="1"/>
  <c r="H1047" i="3"/>
  <c r="E1048" i="3"/>
  <c r="F1048" i="3"/>
  <c r="I1048" i="3" s="1"/>
  <c r="R1048" i="15" s="1"/>
  <c r="G1048" i="3"/>
  <c r="N1048" i="3" s="1"/>
  <c r="H1048" i="3"/>
  <c r="E1049" i="3"/>
  <c r="F1049" i="3"/>
  <c r="I1049" i="3" s="1"/>
  <c r="R1049" i="15" s="1"/>
  <c r="G1049" i="3"/>
  <c r="N1049" i="3" s="1"/>
  <c r="H1049" i="3"/>
  <c r="F1050" i="3"/>
  <c r="I1050" i="3" s="1"/>
  <c r="R1050" i="15" s="1"/>
  <c r="G1050" i="3"/>
  <c r="N1050" i="3" s="1"/>
  <c r="E1051" i="3"/>
  <c r="F1051" i="3"/>
  <c r="I1051" i="3" s="1"/>
  <c r="R1051" i="15" s="1"/>
  <c r="G1051" i="3"/>
  <c r="N1051" i="3" s="1"/>
  <c r="H1051" i="3"/>
  <c r="E1052" i="3"/>
  <c r="F1052" i="3"/>
  <c r="I1052" i="3" s="1"/>
  <c r="R1052" i="15" s="1"/>
  <c r="G1052" i="3"/>
  <c r="N1052" i="3" s="1"/>
  <c r="H1052" i="3"/>
  <c r="E1053" i="3"/>
  <c r="F1053" i="3"/>
  <c r="I1053" i="3" s="1"/>
  <c r="R1053" i="15" s="1"/>
  <c r="G1053" i="3"/>
  <c r="N1053" i="3" s="1"/>
  <c r="H1053" i="3"/>
  <c r="F1054" i="3"/>
  <c r="I1054" i="3" s="1"/>
  <c r="R1054" i="15" s="1"/>
  <c r="G1054" i="3"/>
  <c r="N1054" i="3" s="1"/>
  <c r="E1055" i="3"/>
  <c r="F1055" i="3"/>
  <c r="I1055" i="3" s="1"/>
  <c r="R1055" i="15" s="1"/>
  <c r="G1055" i="3"/>
  <c r="N1055" i="3" s="1"/>
  <c r="H1055" i="3"/>
  <c r="E1056" i="3"/>
  <c r="F1056" i="3"/>
  <c r="I1056" i="3" s="1"/>
  <c r="R1056" i="15" s="1"/>
  <c r="G1056" i="3"/>
  <c r="N1056" i="3" s="1"/>
  <c r="H1056" i="3"/>
  <c r="E1057" i="3"/>
  <c r="F1057" i="3"/>
  <c r="I1057" i="3" s="1"/>
  <c r="R1057" i="15" s="1"/>
  <c r="G1057" i="3"/>
  <c r="N1057" i="3" s="1"/>
  <c r="H1057" i="3"/>
  <c r="F1058" i="3"/>
  <c r="I1058" i="3" s="1"/>
  <c r="R1058" i="15" s="1"/>
  <c r="G1058" i="3"/>
  <c r="N1058" i="3" s="1"/>
  <c r="E1059" i="3"/>
  <c r="F1059" i="3"/>
  <c r="I1059" i="3" s="1"/>
  <c r="R1059" i="15" s="1"/>
  <c r="G1059" i="3"/>
  <c r="N1059" i="3" s="1"/>
  <c r="H1059" i="3"/>
  <c r="E1060" i="3"/>
  <c r="F1060" i="3"/>
  <c r="I1060" i="3" s="1"/>
  <c r="R1060" i="15" s="1"/>
  <c r="G1060" i="3"/>
  <c r="N1060" i="3" s="1"/>
  <c r="H1060" i="3"/>
  <c r="E1061" i="3"/>
  <c r="F1061" i="3"/>
  <c r="I1061" i="3" s="1"/>
  <c r="R1061" i="15" s="1"/>
  <c r="G1061" i="3"/>
  <c r="N1061" i="3" s="1"/>
  <c r="H1061" i="3"/>
  <c r="F1062" i="3"/>
  <c r="I1062" i="3" s="1"/>
  <c r="R1062" i="15" s="1"/>
  <c r="G1062" i="3"/>
  <c r="N1062" i="3" s="1"/>
  <c r="E1063" i="3"/>
  <c r="F1063" i="3"/>
  <c r="I1063" i="3" s="1"/>
  <c r="R1063" i="15" s="1"/>
  <c r="G1063" i="3"/>
  <c r="N1063" i="3" s="1"/>
  <c r="H1063" i="3"/>
  <c r="E1064" i="3"/>
  <c r="F1064" i="3"/>
  <c r="I1064" i="3" s="1"/>
  <c r="R1064" i="15" s="1"/>
  <c r="G1064" i="3"/>
  <c r="N1064" i="3" s="1"/>
  <c r="H1064" i="3"/>
  <c r="E1065" i="3"/>
  <c r="F1065" i="3"/>
  <c r="I1065" i="3" s="1"/>
  <c r="R1065" i="15" s="1"/>
  <c r="G1065" i="3"/>
  <c r="N1065" i="3" s="1"/>
  <c r="H1065" i="3"/>
  <c r="F1066" i="3"/>
  <c r="I1066" i="3" s="1"/>
  <c r="R1066" i="15" s="1"/>
  <c r="G1066" i="3"/>
  <c r="N1066" i="3" s="1"/>
  <c r="E1067" i="3"/>
  <c r="F1067" i="3"/>
  <c r="I1067" i="3" s="1"/>
  <c r="R1067" i="15" s="1"/>
  <c r="G1067" i="3"/>
  <c r="N1067" i="3" s="1"/>
  <c r="H1067" i="3"/>
  <c r="E1068" i="3"/>
  <c r="F1068" i="3"/>
  <c r="I1068" i="3" s="1"/>
  <c r="R1068" i="15" s="1"/>
  <c r="G1068" i="3"/>
  <c r="N1068" i="3" s="1"/>
  <c r="H1068" i="3"/>
  <c r="E1069" i="3"/>
  <c r="F1069" i="3"/>
  <c r="I1069" i="3" s="1"/>
  <c r="R1069" i="15" s="1"/>
  <c r="G1069" i="3"/>
  <c r="N1069" i="3" s="1"/>
  <c r="H1069" i="3"/>
  <c r="AL1056" i="15" l="1"/>
  <c r="U1056" i="15"/>
  <c r="W1056" i="15"/>
  <c r="AA1056" i="15"/>
  <c r="X1056" i="15"/>
  <c r="AB1056" i="15"/>
  <c r="AC1056" i="15"/>
  <c r="V1056" i="15"/>
  <c r="Y1056" i="15"/>
  <c r="AL1048" i="15"/>
  <c r="W1048" i="15"/>
  <c r="V1048" i="15"/>
  <c r="X1048" i="15"/>
  <c r="AA1048" i="15"/>
  <c r="U1048" i="15"/>
  <c r="AC1048" i="15"/>
  <c r="AB1048" i="15"/>
  <c r="Y1048" i="15"/>
  <c r="AL1041" i="15"/>
  <c r="AA1041" i="15"/>
  <c r="Y1041" i="15"/>
  <c r="U1041" i="15"/>
  <c r="V1041" i="15"/>
  <c r="W1041" i="15"/>
  <c r="AC1041" i="15"/>
  <c r="X1041" i="15"/>
  <c r="AB1041" i="15"/>
  <c r="AL1039" i="15"/>
  <c r="AC1039" i="15"/>
  <c r="W1039" i="15"/>
  <c r="X1039" i="15"/>
  <c r="AA1039" i="15"/>
  <c r="U1039" i="15"/>
  <c r="AB1039" i="15"/>
  <c r="Y1039" i="15"/>
  <c r="V1039" i="15"/>
  <c r="AL1032" i="15"/>
  <c r="AB1032" i="15"/>
  <c r="AC1032" i="15"/>
  <c r="U1032" i="15"/>
  <c r="AA1032" i="15"/>
  <c r="V1032" i="15"/>
  <c r="Y1032" i="15"/>
  <c r="W1032" i="15"/>
  <c r="X1032" i="15"/>
  <c r="AL1024" i="15"/>
  <c r="U1024" i="15"/>
  <c r="X1024" i="15"/>
  <c r="Y1024" i="15"/>
  <c r="V1024" i="15"/>
  <c r="AA1024" i="15"/>
  <c r="AC1024" i="15"/>
  <c r="AB1024" i="15"/>
  <c r="W1024" i="15"/>
  <c r="AL1017" i="15"/>
  <c r="X1017" i="15"/>
  <c r="AC1017" i="15"/>
  <c r="Y1017" i="15"/>
  <c r="AA1017" i="15"/>
  <c r="AB1017" i="15"/>
  <c r="U1017" i="15"/>
  <c r="W1017" i="15"/>
  <c r="V1017" i="15"/>
  <c r="AL1015" i="15"/>
  <c r="X1015" i="15"/>
  <c r="AA1015" i="15"/>
  <c r="AC1015" i="15"/>
  <c r="V1015" i="15"/>
  <c r="U1015" i="15"/>
  <c r="W1015" i="15"/>
  <c r="Y1015" i="15"/>
  <c r="AB1015" i="15"/>
  <c r="AL1008" i="15"/>
  <c r="U1008" i="15"/>
  <c r="AA1008" i="15"/>
  <c r="X1008" i="15"/>
  <c r="AC1008" i="15"/>
  <c r="V1008" i="15"/>
  <c r="W1008" i="15"/>
  <c r="AB1008" i="15"/>
  <c r="Y1008" i="15"/>
  <c r="AL1000" i="15"/>
  <c r="AB1000" i="15"/>
  <c r="V1000" i="15"/>
  <c r="AC1000" i="15"/>
  <c r="W1000" i="15"/>
  <c r="AA1000" i="15"/>
  <c r="Y1000" i="15"/>
  <c r="U1000" i="15"/>
  <c r="X1000" i="15"/>
  <c r="AL993" i="15"/>
  <c r="X993" i="15"/>
  <c r="AC993" i="15"/>
  <c r="V993" i="15"/>
  <c r="AB993" i="15"/>
  <c r="U993" i="15"/>
  <c r="AA993" i="15"/>
  <c r="Y993" i="15"/>
  <c r="W993" i="15"/>
  <c r="AL991" i="15"/>
  <c r="AC991" i="15"/>
  <c r="W991" i="15"/>
  <c r="X991" i="15"/>
  <c r="AB991" i="15"/>
  <c r="Y991" i="15"/>
  <c r="AA991" i="15"/>
  <c r="U991" i="15"/>
  <c r="V991" i="15"/>
  <c r="AL984" i="15"/>
  <c r="X984" i="15"/>
  <c r="W984" i="15"/>
  <c r="V984" i="15"/>
  <c r="AB984" i="15"/>
  <c r="AC984" i="15"/>
  <c r="AA984" i="15"/>
  <c r="U984" i="15"/>
  <c r="Y984" i="15"/>
  <c r="AL977" i="15"/>
  <c r="V977" i="15"/>
  <c r="AB977" i="15"/>
  <c r="U977" i="15"/>
  <c r="AC977" i="15"/>
  <c r="W977" i="15"/>
  <c r="AA977" i="15"/>
  <c r="Y977" i="15"/>
  <c r="X977" i="15"/>
  <c r="AL975" i="15"/>
  <c r="AC975" i="15"/>
  <c r="AA975" i="15"/>
  <c r="Y975" i="15"/>
  <c r="AB975" i="15"/>
  <c r="U975" i="15"/>
  <c r="X975" i="15"/>
  <c r="W975" i="15"/>
  <c r="V975" i="15"/>
  <c r="AL968" i="15"/>
  <c r="W968" i="15"/>
  <c r="AA968" i="15"/>
  <c r="Y968" i="15"/>
  <c r="V968" i="15"/>
  <c r="AB968" i="15"/>
  <c r="AC968" i="15"/>
  <c r="X968" i="15"/>
  <c r="U968" i="15"/>
  <c r="AL961" i="15"/>
  <c r="X961" i="15"/>
  <c r="Y961" i="15"/>
  <c r="V961" i="15"/>
  <c r="W961" i="15"/>
  <c r="AB961" i="15"/>
  <c r="AC961" i="15"/>
  <c r="U961" i="15"/>
  <c r="AA961" i="15"/>
  <c r="AL959" i="15"/>
  <c r="X959" i="15"/>
  <c r="W959" i="15"/>
  <c r="AB959" i="15"/>
  <c r="AC959" i="15"/>
  <c r="U959" i="15"/>
  <c r="AA959" i="15"/>
  <c r="V959" i="15"/>
  <c r="Y959" i="15"/>
  <c r="AL952" i="15"/>
  <c r="AB952" i="15"/>
  <c r="X952" i="15"/>
  <c r="AC952" i="15"/>
  <c r="W952" i="15"/>
  <c r="AA952" i="15"/>
  <c r="Y952" i="15"/>
  <c r="V952" i="15"/>
  <c r="U952" i="15"/>
  <c r="AL945" i="15"/>
  <c r="U945" i="15"/>
  <c r="AA945" i="15"/>
  <c r="Y945" i="15"/>
  <c r="W945" i="15"/>
  <c r="V945" i="15"/>
  <c r="AC945" i="15"/>
  <c r="X945" i="15"/>
  <c r="AB945" i="15"/>
  <c r="AL943" i="15"/>
  <c r="X943" i="15"/>
  <c r="W943" i="15"/>
  <c r="Y943" i="15"/>
  <c r="AB943" i="15"/>
  <c r="AC943" i="15"/>
  <c r="AA943" i="15"/>
  <c r="U943" i="15"/>
  <c r="V943" i="15"/>
  <c r="AL935" i="15"/>
  <c r="AC935" i="15"/>
  <c r="W935" i="15"/>
  <c r="X935" i="15"/>
  <c r="Y935" i="15"/>
  <c r="AA935" i="15"/>
  <c r="AB935" i="15"/>
  <c r="V935" i="15"/>
  <c r="U935" i="15"/>
  <c r="AL928" i="15"/>
  <c r="X928" i="15"/>
  <c r="AA928" i="15"/>
  <c r="W928" i="15"/>
  <c r="AC928" i="15"/>
  <c r="U928" i="15"/>
  <c r="AB928" i="15"/>
  <c r="V928" i="15"/>
  <c r="Y928" i="15"/>
  <c r="AL920" i="15"/>
  <c r="AA920" i="15"/>
  <c r="W920" i="15"/>
  <c r="AB920" i="15"/>
  <c r="X920" i="15"/>
  <c r="U920" i="15"/>
  <c r="Y920" i="15"/>
  <c r="V920" i="15"/>
  <c r="AC920" i="15"/>
  <c r="AL913" i="15"/>
  <c r="X913" i="15"/>
  <c r="AA913" i="15"/>
  <c r="W913" i="15"/>
  <c r="U913" i="15"/>
  <c r="V913" i="15"/>
  <c r="AC913" i="15"/>
  <c r="Y913" i="15"/>
  <c r="AB913" i="15"/>
  <c r="AL911" i="15"/>
  <c r="AA911" i="15"/>
  <c r="U911" i="15"/>
  <c r="V911" i="15"/>
  <c r="Y911" i="15"/>
  <c r="W911" i="15"/>
  <c r="AC911" i="15"/>
  <c r="X911" i="15"/>
  <c r="AB911" i="15"/>
  <c r="AL904" i="15"/>
  <c r="AA904" i="15"/>
  <c r="W904" i="15"/>
  <c r="AB904" i="15"/>
  <c r="X904" i="15"/>
  <c r="U904" i="15"/>
  <c r="Y904" i="15"/>
  <c r="V904" i="15"/>
  <c r="AC904" i="15"/>
  <c r="AL897" i="15"/>
  <c r="U897" i="15"/>
  <c r="AA897" i="15"/>
  <c r="W897" i="15"/>
  <c r="X897" i="15"/>
  <c r="V897" i="15"/>
  <c r="AC897" i="15"/>
  <c r="Y897" i="15"/>
  <c r="AB897" i="15"/>
  <c r="AL896" i="15"/>
  <c r="U896" i="15"/>
  <c r="AC896" i="15"/>
  <c r="V896" i="15"/>
  <c r="AA896" i="15"/>
  <c r="AB896" i="15"/>
  <c r="W896" i="15"/>
  <c r="Y896" i="15"/>
  <c r="X896" i="15"/>
  <c r="AL888" i="15"/>
  <c r="AA888" i="15"/>
  <c r="AC888" i="15"/>
  <c r="X888" i="15"/>
  <c r="W888" i="15"/>
  <c r="V888" i="15"/>
  <c r="U888" i="15"/>
  <c r="AB888" i="15"/>
  <c r="Y888" i="15"/>
  <c r="AL881" i="15"/>
  <c r="AB881" i="15"/>
  <c r="X881" i="15"/>
  <c r="Y881" i="15"/>
  <c r="W881" i="15"/>
  <c r="U881" i="15"/>
  <c r="AC881" i="15"/>
  <c r="AA881" i="15"/>
  <c r="V881" i="15"/>
  <c r="AL879" i="15"/>
  <c r="AB879" i="15"/>
  <c r="V879" i="15"/>
  <c r="Y879" i="15"/>
  <c r="W879" i="15"/>
  <c r="U879" i="15"/>
  <c r="AC879" i="15"/>
  <c r="X879" i="15"/>
  <c r="AA879" i="15"/>
  <c r="AL872" i="15"/>
  <c r="AA872" i="15"/>
  <c r="AC872" i="15"/>
  <c r="X872" i="15"/>
  <c r="W872" i="15"/>
  <c r="V872" i="15"/>
  <c r="U872" i="15"/>
  <c r="AB872" i="15"/>
  <c r="Y872" i="15"/>
  <c r="AL864" i="15"/>
  <c r="AA864" i="15"/>
  <c r="V864" i="15"/>
  <c r="AB864" i="15"/>
  <c r="Y864" i="15"/>
  <c r="X864" i="15"/>
  <c r="W864" i="15"/>
  <c r="AC864" i="15"/>
  <c r="U864" i="15"/>
  <c r="AL857" i="15"/>
  <c r="AC857" i="15"/>
  <c r="W857" i="15"/>
  <c r="X857" i="15"/>
  <c r="AA857" i="15"/>
  <c r="Y857" i="15"/>
  <c r="AB857" i="15"/>
  <c r="U857" i="15"/>
  <c r="V857" i="15"/>
  <c r="AL855" i="15"/>
  <c r="AB855" i="15"/>
  <c r="AC855" i="15"/>
  <c r="Y855" i="15"/>
  <c r="U855" i="15"/>
  <c r="V855" i="15"/>
  <c r="AA855" i="15"/>
  <c r="W855" i="15"/>
  <c r="X855" i="15"/>
  <c r="AL848" i="15"/>
  <c r="W848" i="15"/>
  <c r="AA848" i="15"/>
  <c r="Y848" i="15"/>
  <c r="AC848" i="15"/>
  <c r="U848" i="15"/>
  <c r="AB848" i="15"/>
  <c r="V848" i="15"/>
  <c r="X848" i="15"/>
  <c r="AL840" i="15"/>
  <c r="X840" i="15"/>
  <c r="AC840" i="15"/>
  <c r="Y840" i="15"/>
  <c r="V840" i="15"/>
  <c r="AA840" i="15"/>
  <c r="W840" i="15"/>
  <c r="AB840" i="15"/>
  <c r="U840" i="15"/>
  <c r="AL833" i="15"/>
  <c r="V833" i="15"/>
  <c r="X833" i="15"/>
  <c r="U833" i="15"/>
  <c r="AA833" i="15"/>
  <c r="AB833" i="15"/>
  <c r="W833" i="15"/>
  <c r="Y833" i="15"/>
  <c r="AC833" i="15"/>
  <c r="AL831" i="15"/>
  <c r="U831" i="15"/>
  <c r="AC831" i="15"/>
  <c r="W831" i="15"/>
  <c r="AB831" i="15"/>
  <c r="Y831" i="15"/>
  <c r="AA831" i="15"/>
  <c r="V831" i="15"/>
  <c r="X831" i="15"/>
  <c r="AL824" i="15"/>
  <c r="W824" i="15"/>
  <c r="Y824" i="15"/>
  <c r="U824" i="15"/>
  <c r="X824" i="15"/>
  <c r="AC824" i="15"/>
  <c r="V824" i="15"/>
  <c r="AA824" i="15"/>
  <c r="AB824" i="15"/>
  <c r="AL816" i="15"/>
  <c r="Y816" i="15"/>
  <c r="AC816" i="15"/>
  <c r="AB816" i="15"/>
  <c r="V816" i="15"/>
  <c r="AA816" i="15"/>
  <c r="U816" i="15"/>
  <c r="X816" i="15"/>
  <c r="W816" i="15"/>
  <c r="AL809" i="15"/>
  <c r="W809" i="15"/>
  <c r="X809" i="15"/>
  <c r="V809" i="15"/>
  <c r="U809" i="15"/>
  <c r="AC809" i="15"/>
  <c r="Y809" i="15"/>
  <c r="AA809" i="15"/>
  <c r="AB809" i="15"/>
  <c r="AL807" i="15"/>
  <c r="W807" i="15"/>
  <c r="AB807" i="15"/>
  <c r="V807" i="15"/>
  <c r="U807" i="15"/>
  <c r="AA807" i="15"/>
  <c r="Y807" i="15"/>
  <c r="X807" i="15"/>
  <c r="AC807" i="15"/>
  <c r="AL801" i="15"/>
  <c r="AC801" i="15"/>
  <c r="Y801" i="15"/>
  <c r="AA801" i="15"/>
  <c r="AB801" i="15"/>
  <c r="W801" i="15"/>
  <c r="V801" i="15"/>
  <c r="U801" i="15"/>
  <c r="X801" i="15"/>
  <c r="AL799" i="15"/>
  <c r="AC799" i="15"/>
  <c r="AB799" i="15"/>
  <c r="U799" i="15"/>
  <c r="W799" i="15"/>
  <c r="AA799" i="15"/>
  <c r="Y799" i="15"/>
  <c r="V799" i="15"/>
  <c r="X799" i="15"/>
  <c r="AL793" i="15"/>
  <c r="AC793" i="15"/>
  <c r="W793" i="15"/>
  <c r="X793" i="15"/>
  <c r="AA793" i="15"/>
  <c r="Y793" i="15"/>
  <c r="AB793" i="15"/>
  <c r="V793" i="15"/>
  <c r="U793" i="15"/>
  <c r="AL792" i="15"/>
  <c r="X792" i="15"/>
  <c r="V792" i="15"/>
  <c r="AA792" i="15"/>
  <c r="AB792" i="15"/>
  <c r="U792" i="15"/>
  <c r="Y792" i="15"/>
  <c r="AC792" i="15"/>
  <c r="W792" i="15"/>
  <c r="AL791" i="15"/>
  <c r="U791" i="15"/>
  <c r="AC791" i="15"/>
  <c r="Y791" i="15"/>
  <c r="AB791" i="15"/>
  <c r="X791" i="15"/>
  <c r="AA791" i="15"/>
  <c r="V791" i="15"/>
  <c r="W791" i="15"/>
  <c r="AL784" i="15"/>
  <c r="AB784" i="15"/>
  <c r="X784" i="15"/>
  <c r="Y784" i="15"/>
  <c r="W784" i="15"/>
  <c r="AA784" i="15"/>
  <c r="V784" i="15"/>
  <c r="AC784" i="15"/>
  <c r="U784" i="15"/>
  <c r="AL783" i="15"/>
  <c r="AC783" i="15"/>
  <c r="V783" i="15"/>
  <c r="W783" i="15"/>
  <c r="AB783" i="15"/>
  <c r="Y783" i="15"/>
  <c r="X783" i="15"/>
  <c r="U783" i="15"/>
  <c r="AA783" i="15"/>
  <c r="AL777" i="15"/>
  <c r="V777" i="15"/>
  <c r="Y777" i="15"/>
  <c r="X777" i="15"/>
  <c r="AC777" i="15"/>
  <c r="U777" i="15"/>
  <c r="W777" i="15"/>
  <c r="AB777" i="15"/>
  <c r="AA777" i="15"/>
  <c r="AL776" i="15"/>
  <c r="U776" i="15"/>
  <c r="V776" i="15"/>
  <c r="AC776" i="15"/>
  <c r="Y776" i="15"/>
  <c r="W776" i="15"/>
  <c r="AA776" i="15"/>
  <c r="AB776" i="15"/>
  <c r="X776" i="15"/>
  <c r="AL775" i="15"/>
  <c r="Y775" i="15"/>
  <c r="U775" i="15"/>
  <c r="W775" i="15"/>
  <c r="AB775" i="15"/>
  <c r="X775" i="15"/>
  <c r="V775" i="15"/>
  <c r="AC775" i="15"/>
  <c r="AA775" i="15"/>
  <c r="AL769" i="15"/>
  <c r="AA769" i="15"/>
  <c r="X769" i="15"/>
  <c r="Y769" i="15"/>
  <c r="W769" i="15"/>
  <c r="AB769" i="15"/>
  <c r="AC769" i="15"/>
  <c r="V769" i="15"/>
  <c r="U769" i="15"/>
  <c r="AL768" i="15"/>
  <c r="AC768" i="15"/>
  <c r="U768" i="15"/>
  <c r="X768" i="15"/>
  <c r="W768" i="15"/>
  <c r="Y768" i="15"/>
  <c r="V768" i="15"/>
  <c r="AA768" i="15"/>
  <c r="AB768" i="15"/>
  <c r="AL767" i="15"/>
  <c r="Y767" i="15"/>
  <c r="W767" i="15"/>
  <c r="AA767" i="15"/>
  <c r="AB767" i="15"/>
  <c r="AC767" i="15"/>
  <c r="V767" i="15"/>
  <c r="U767" i="15"/>
  <c r="X767" i="15"/>
  <c r="AL761" i="15"/>
  <c r="X761" i="15"/>
  <c r="AC761" i="15"/>
  <c r="V761" i="15"/>
  <c r="U761" i="15"/>
  <c r="W761" i="15"/>
  <c r="Y761" i="15"/>
  <c r="AA761" i="15"/>
  <c r="AB761" i="15"/>
  <c r="AL760" i="15"/>
  <c r="X760" i="15"/>
  <c r="V760" i="15"/>
  <c r="AA760" i="15"/>
  <c r="AC760" i="15"/>
  <c r="Y760" i="15"/>
  <c r="W760" i="15"/>
  <c r="AB760" i="15"/>
  <c r="U760" i="15"/>
  <c r="AL759" i="15"/>
  <c r="AB759" i="15"/>
  <c r="Y759" i="15"/>
  <c r="W759" i="15"/>
  <c r="AA759" i="15"/>
  <c r="V759" i="15"/>
  <c r="AC759" i="15"/>
  <c r="X759" i="15"/>
  <c r="U759" i="15"/>
  <c r="AL753" i="15"/>
  <c r="V753" i="15"/>
  <c r="Y753" i="15"/>
  <c r="X753" i="15"/>
  <c r="AB753" i="15"/>
  <c r="W753" i="15"/>
  <c r="AC753" i="15"/>
  <c r="AA753" i="15"/>
  <c r="U753" i="15"/>
  <c r="AL752" i="15"/>
  <c r="X752" i="15"/>
  <c r="Y752" i="15"/>
  <c r="W752" i="15"/>
  <c r="AB752" i="15"/>
  <c r="U752" i="15"/>
  <c r="V752" i="15"/>
  <c r="AA752" i="15"/>
  <c r="AC752" i="15"/>
  <c r="AL751" i="15"/>
  <c r="U751" i="15"/>
  <c r="AC751" i="15"/>
  <c r="AA751" i="15"/>
  <c r="V751" i="15"/>
  <c r="AB751" i="15"/>
  <c r="W751" i="15"/>
  <c r="Y751" i="15"/>
  <c r="X751" i="15"/>
  <c r="AL745" i="15"/>
  <c r="W745" i="15"/>
  <c r="X745" i="15"/>
  <c r="AA745" i="15"/>
  <c r="AB745" i="15"/>
  <c r="AC745" i="15"/>
  <c r="V745" i="15"/>
  <c r="Y745" i="15"/>
  <c r="U745" i="15"/>
  <c r="AL744" i="15"/>
  <c r="AB744" i="15"/>
  <c r="Y744" i="15"/>
  <c r="AA744" i="15"/>
  <c r="X744" i="15"/>
  <c r="AC744" i="15"/>
  <c r="U744" i="15"/>
  <c r="V744" i="15"/>
  <c r="W744" i="15"/>
  <c r="AL743" i="15"/>
  <c r="AC743" i="15"/>
  <c r="Y743" i="15"/>
  <c r="U743" i="15"/>
  <c r="AB743" i="15"/>
  <c r="X743" i="15"/>
  <c r="V743" i="15"/>
  <c r="W743" i="15"/>
  <c r="AA743" i="15"/>
  <c r="AL737" i="15"/>
  <c r="W737" i="15"/>
  <c r="X737" i="15"/>
  <c r="Y737" i="15"/>
  <c r="AB737" i="15"/>
  <c r="AC737" i="15"/>
  <c r="V737" i="15"/>
  <c r="U737" i="15"/>
  <c r="AA737" i="15"/>
  <c r="AL736" i="15"/>
  <c r="AA736" i="15"/>
  <c r="Y736" i="15"/>
  <c r="AB736" i="15"/>
  <c r="X736" i="15"/>
  <c r="AC736" i="15"/>
  <c r="U736" i="15"/>
  <c r="V736" i="15"/>
  <c r="W736" i="15"/>
  <c r="AL735" i="15"/>
  <c r="X735" i="15"/>
  <c r="V735" i="15"/>
  <c r="Y735" i="15"/>
  <c r="AA735" i="15"/>
  <c r="AC735" i="15"/>
  <c r="W735" i="15"/>
  <c r="U735" i="15"/>
  <c r="AB735" i="15"/>
  <c r="AL729" i="15"/>
  <c r="W729" i="15"/>
  <c r="X729" i="15"/>
  <c r="Y729" i="15"/>
  <c r="AB729" i="15"/>
  <c r="AC729" i="15"/>
  <c r="V729" i="15"/>
  <c r="U729" i="15"/>
  <c r="AA729" i="15"/>
  <c r="AL728" i="15"/>
  <c r="AB728" i="15"/>
  <c r="Y728" i="15"/>
  <c r="AA728" i="15"/>
  <c r="X728" i="15"/>
  <c r="AC728" i="15"/>
  <c r="U728" i="15"/>
  <c r="V728" i="15"/>
  <c r="W728" i="15"/>
  <c r="AL727" i="15"/>
  <c r="X727" i="15"/>
  <c r="W727" i="15"/>
  <c r="U727" i="15"/>
  <c r="Y727" i="15"/>
  <c r="AC727" i="15"/>
  <c r="V727" i="15"/>
  <c r="AB727" i="15"/>
  <c r="AA727" i="15"/>
  <c r="AL721" i="15"/>
  <c r="W721" i="15"/>
  <c r="X721" i="15"/>
  <c r="Y721" i="15"/>
  <c r="AB721" i="15"/>
  <c r="AC721" i="15"/>
  <c r="V721" i="15"/>
  <c r="AA721" i="15"/>
  <c r="U721" i="15"/>
  <c r="AL720" i="15"/>
  <c r="AA720" i="15"/>
  <c r="Y720" i="15"/>
  <c r="AB720" i="15"/>
  <c r="X720" i="15"/>
  <c r="U720" i="15"/>
  <c r="V720" i="15"/>
  <c r="AC720" i="15"/>
  <c r="W720" i="15"/>
  <c r="AL719" i="15"/>
  <c r="U719" i="15"/>
  <c r="AB719" i="15"/>
  <c r="X719" i="15"/>
  <c r="Y719" i="15"/>
  <c r="AC719" i="15"/>
  <c r="V719" i="15"/>
  <c r="W719" i="15"/>
  <c r="AA719" i="15"/>
  <c r="AL713" i="15"/>
  <c r="W713" i="15"/>
  <c r="X713" i="15"/>
  <c r="AA713" i="15"/>
  <c r="AB713" i="15"/>
  <c r="AC713" i="15"/>
  <c r="V713" i="15"/>
  <c r="Y713" i="15"/>
  <c r="U713" i="15"/>
  <c r="AL712" i="15"/>
  <c r="AA712" i="15"/>
  <c r="Y712" i="15"/>
  <c r="AB712" i="15"/>
  <c r="X712" i="15"/>
  <c r="AC712" i="15"/>
  <c r="U712" i="15"/>
  <c r="V712" i="15"/>
  <c r="W712" i="15"/>
  <c r="AL711" i="15"/>
  <c r="AC711" i="15"/>
  <c r="V711" i="15"/>
  <c r="W711" i="15"/>
  <c r="AA711" i="15"/>
  <c r="U711" i="15"/>
  <c r="Y711" i="15"/>
  <c r="X711" i="15"/>
  <c r="AB711" i="15"/>
  <c r="AL705" i="15"/>
  <c r="W705" i="15"/>
  <c r="X705" i="15"/>
  <c r="Y705" i="15"/>
  <c r="AB705" i="15"/>
  <c r="AC705" i="15"/>
  <c r="V705" i="15"/>
  <c r="U705" i="15"/>
  <c r="AA705" i="15"/>
  <c r="AL704" i="15"/>
  <c r="AB704" i="15"/>
  <c r="Y704" i="15"/>
  <c r="AA704" i="15"/>
  <c r="X704" i="15"/>
  <c r="AC704" i="15"/>
  <c r="U704" i="15"/>
  <c r="V704" i="15"/>
  <c r="W704" i="15"/>
  <c r="AL703" i="15"/>
  <c r="U703" i="15"/>
  <c r="W703" i="15"/>
  <c r="AC703" i="15"/>
  <c r="AB703" i="15"/>
  <c r="X703" i="15"/>
  <c r="V703" i="15"/>
  <c r="Y703" i="15"/>
  <c r="AA703" i="15"/>
  <c r="AL697" i="15"/>
  <c r="W697" i="15"/>
  <c r="X697" i="15"/>
  <c r="Y697" i="15"/>
  <c r="AB697" i="15"/>
  <c r="AC697" i="15"/>
  <c r="V697" i="15"/>
  <c r="U697" i="15"/>
  <c r="AA697" i="15"/>
  <c r="AL696" i="15"/>
  <c r="AB696" i="15"/>
  <c r="Y696" i="15"/>
  <c r="AA696" i="15"/>
  <c r="X696" i="15"/>
  <c r="AC696" i="15"/>
  <c r="U696" i="15"/>
  <c r="V696" i="15"/>
  <c r="W696" i="15"/>
  <c r="AL695" i="15"/>
  <c r="V695" i="15"/>
  <c r="AA695" i="15"/>
  <c r="U695" i="15"/>
  <c r="AC695" i="15"/>
  <c r="X695" i="15"/>
  <c r="Y695" i="15"/>
  <c r="AB695" i="15"/>
  <c r="W695" i="15"/>
  <c r="AL689" i="15"/>
  <c r="Y689" i="15"/>
  <c r="U689" i="15"/>
  <c r="X689" i="15"/>
  <c r="W689" i="15"/>
  <c r="V689" i="15"/>
  <c r="AC689" i="15"/>
  <c r="AB689" i="15"/>
  <c r="AA689" i="15"/>
  <c r="AL688" i="15"/>
  <c r="V688" i="15"/>
  <c r="Y688" i="15"/>
  <c r="X688" i="15"/>
  <c r="U688" i="15"/>
  <c r="AB688" i="15"/>
  <c r="AA688" i="15"/>
  <c r="AC688" i="15"/>
  <c r="W688" i="15"/>
  <c r="AL687" i="15"/>
  <c r="X687" i="15"/>
  <c r="AC687" i="15"/>
  <c r="AB687" i="15"/>
  <c r="Y687" i="15"/>
  <c r="AA687" i="15"/>
  <c r="W687" i="15"/>
  <c r="V687" i="15"/>
  <c r="U687" i="15"/>
  <c r="AL681" i="15"/>
  <c r="U681" i="15"/>
  <c r="AB681" i="15"/>
  <c r="AC681" i="15"/>
  <c r="Y681" i="15"/>
  <c r="V681" i="15"/>
  <c r="W681" i="15"/>
  <c r="X681" i="15"/>
  <c r="AA681" i="15"/>
  <c r="AL680" i="15"/>
  <c r="AB680" i="15"/>
  <c r="AA680" i="15"/>
  <c r="W680" i="15"/>
  <c r="X680" i="15"/>
  <c r="V680" i="15"/>
  <c r="U680" i="15"/>
  <c r="Y680" i="15"/>
  <c r="AC680" i="15"/>
  <c r="AL679" i="15"/>
  <c r="AB679" i="15"/>
  <c r="Y679" i="15"/>
  <c r="AC679" i="15"/>
  <c r="U679" i="15"/>
  <c r="AA679" i="15"/>
  <c r="V679" i="15"/>
  <c r="X679" i="15"/>
  <c r="W679" i="15"/>
  <c r="AL673" i="15"/>
  <c r="AA673" i="15"/>
  <c r="V673" i="15"/>
  <c r="U673" i="15"/>
  <c r="Y673" i="15"/>
  <c r="W673" i="15"/>
  <c r="X673" i="15"/>
  <c r="AB673" i="15"/>
  <c r="AC673" i="15"/>
  <c r="AL672" i="15"/>
  <c r="AA672" i="15"/>
  <c r="AC672" i="15"/>
  <c r="Y672" i="15"/>
  <c r="V672" i="15"/>
  <c r="AB672" i="15"/>
  <c r="W672" i="15"/>
  <c r="U672" i="15"/>
  <c r="X672" i="15"/>
  <c r="AL671" i="15"/>
  <c r="X671" i="15"/>
  <c r="V671" i="15"/>
  <c r="U671" i="15"/>
  <c r="Y671" i="15"/>
  <c r="AC671" i="15"/>
  <c r="AA671" i="15"/>
  <c r="W671" i="15"/>
  <c r="AB671" i="15"/>
  <c r="AL665" i="15"/>
  <c r="V665" i="15"/>
  <c r="Y665" i="15"/>
  <c r="W665" i="15"/>
  <c r="AA665" i="15"/>
  <c r="X665" i="15"/>
  <c r="AB665" i="15"/>
  <c r="U665" i="15"/>
  <c r="AC665" i="15"/>
  <c r="AL664" i="15"/>
  <c r="Y664" i="15"/>
  <c r="U664" i="15"/>
  <c r="AB664" i="15"/>
  <c r="AC664" i="15"/>
  <c r="W664" i="15"/>
  <c r="X664" i="15"/>
  <c r="V664" i="15"/>
  <c r="AA664" i="15"/>
  <c r="AL663" i="15"/>
  <c r="V663" i="15"/>
  <c r="AA663" i="15"/>
  <c r="W663" i="15"/>
  <c r="AC663" i="15"/>
  <c r="AB663" i="15"/>
  <c r="Y663" i="15"/>
  <c r="X663" i="15"/>
  <c r="U663" i="15"/>
  <c r="AL657" i="15"/>
  <c r="V657" i="15"/>
  <c r="AC657" i="15"/>
  <c r="AB657" i="15"/>
  <c r="AA657" i="15"/>
  <c r="Y657" i="15"/>
  <c r="U657" i="15"/>
  <c r="X657" i="15"/>
  <c r="W657" i="15"/>
  <c r="AL656" i="15"/>
  <c r="U656" i="15"/>
  <c r="AB656" i="15"/>
  <c r="AA656" i="15"/>
  <c r="Y656" i="15"/>
  <c r="AC656" i="15"/>
  <c r="W656" i="15"/>
  <c r="V656" i="15"/>
  <c r="X656" i="15"/>
  <c r="AL655" i="15"/>
  <c r="W655" i="15"/>
  <c r="V655" i="15"/>
  <c r="U655" i="15"/>
  <c r="X655" i="15"/>
  <c r="AC655" i="15"/>
  <c r="AB655" i="15"/>
  <c r="AA655" i="15"/>
  <c r="Y655" i="15"/>
  <c r="AL649" i="15"/>
  <c r="Y649" i="15"/>
  <c r="V649" i="15"/>
  <c r="AA649" i="15"/>
  <c r="W649" i="15"/>
  <c r="AC649" i="15"/>
  <c r="U649" i="15"/>
  <c r="AB649" i="15"/>
  <c r="X649" i="15"/>
  <c r="AL648" i="15"/>
  <c r="W648" i="15"/>
  <c r="X648" i="15"/>
  <c r="Y648" i="15"/>
  <c r="AB648" i="15"/>
  <c r="AA648" i="15"/>
  <c r="V648" i="15"/>
  <c r="U648" i="15"/>
  <c r="AC648" i="15"/>
  <c r="AL647" i="15"/>
  <c r="V647" i="15"/>
  <c r="X647" i="15"/>
  <c r="AC647" i="15"/>
  <c r="AB647" i="15"/>
  <c r="Y647" i="15"/>
  <c r="W647" i="15"/>
  <c r="AA647" i="15"/>
  <c r="U647" i="15"/>
  <c r="AL641" i="15"/>
  <c r="W641" i="15"/>
  <c r="X641" i="15"/>
  <c r="AB641" i="15"/>
  <c r="AC641" i="15"/>
  <c r="AA641" i="15"/>
  <c r="Y641" i="15"/>
  <c r="V641" i="15"/>
  <c r="U641" i="15"/>
  <c r="AL640" i="15"/>
  <c r="V640" i="15"/>
  <c r="AC640" i="15"/>
  <c r="Y640" i="15"/>
  <c r="X640" i="15"/>
  <c r="U640" i="15"/>
  <c r="AA640" i="15"/>
  <c r="AB640" i="15"/>
  <c r="W640" i="15"/>
  <c r="AL639" i="15"/>
  <c r="X639" i="15"/>
  <c r="V639" i="15"/>
  <c r="U639" i="15"/>
  <c r="Y639" i="15"/>
  <c r="AC639" i="15"/>
  <c r="AA639" i="15"/>
  <c r="W639" i="15"/>
  <c r="AB639" i="15"/>
  <c r="AL633" i="15"/>
  <c r="AB633" i="15"/>
  <c r="AA633" i="15"/>
  <c r="V633" i="15"/>
  <c r="U633" i="15"/>
  <c r="W633" i="15"/>
  <c r="X633" i="15"/>
  <c r="AC633" i="15"/>
  <c r="Y633" i="15"/>
  <c r="AL632" i="15"/>
  <c r="AA632" i="15"/>
  <c r="X632" i="15"/>
  <c r="Y632" i="15"/>
  <c r="U632" i="15"/>
  <c r="W632" i="15"/>
  <c r="AB632" i="15"/>
  <c r="AC632" i="15"/>
  <c r="V632" i="15"/>
  <c r="AL631" i="15"/>
  <c r="U631" i="15"/>
  <c r="Y631" i="15"/>
  <c r="V631" i="15"/>
  <c r="AC631" i="15"/>
  <c r="AB631" i="15"/>
  <c r="W631" i="15"/>
  <c r="AA631" i="15"/>
  <c r="X631" i="15"/>
  <c r="AL625" i="15"/>
  <c r="V625" i="15"/>
  <c r="U625" i="15"/>
  <c r="Y625" i="15"/>
  <c r="X625" i="15"/>
  <c r="AB625" i="15"/>
  <c r="AA625" i="15"/>
  <c r="W625" i="15"/>
  <c r="AC625" i="15"/>
  <c r="AL624" i="15"/>
  <c r="AA624" i="15"/>
  <c r="U624" i="15"/>
  <c r="AC624" i="15"/>
  <c r="W624" i="15"/>
  <c r="Y624" i="15"/>
  <c r="X624" i="15"/>
  <c r="AB624" i="15"/>
  <c r="V624" i="15"/>
  <c r="AL623" i="15"/>
  <c r="X623" i="15"/>
  <c r="AA623" i="15"/>
  <c r="V623" i="15"/>
  <c r="U623" i="15"/>
  <c r="AC623" i="15"/>
  <c r="AB623" i="15"/>
  <c r="W623" i="15"/>
  <c r="Y623" i="15"/>
  <c r="AL617" i="15"/>
  <c r="W617" i="15"/>
  <c r="X617" i="15"/>
  <c r="Y617" i="15"/>
  <c r="AC617" i="15"/>
  <c r="AB617" i="15"/>
  <c r="AA617" i="15"/>
  <c r="V617" i="15"/>
  <c r="U617" i="15"/>
  <c r="AL616" i="15"/>
  <c r="X616" i="15"/>
  <c r="AB616" i="15"/>
  <c r="AC616" i="15"/>
  <c r="V616" i="15"/>
  <c r="AA616" i="15"/>
  <c r="Y616" i="15"/>
  <c r="W616" i="15"/>
  <c r="U616" i="15"/>
  <c r="AL615" i="15"/>
  <c r="V615" i="15"/>
  <c r="AC615" i="15"/>
  <c r="U615" i="15"/>
  <c r="W615" i="15"/>
  <c r="AB615" i="15"/>
  <c r="AA615" i="15"/>
  <c r="X615" i="15"/>
  <c r="Y615" i="15"/>
  <c r="AL609" i="15"/>
  <c r="AB609" i="15"/>
  <c r="AA609" i="15"/>
  <c r="W609" i="15"/>
  <c r="AC609" i="15"/>
  <c r="V609" i="15"/>
  <c r="U609" i="15"/>
  <c r="X609" i="15"/>
  <c r="Y609" i="15"/>
  <c r="AL608" i="15"/>
  <c r="W608" i="15"/>
  <c r="V608" i="15"/>
  <c r="U608" i="15"/>
  <c r="AC608" i="15"/>
  <c r="X608" i="15"/>
  <c r="AB608" i="15"/>
  <c r="AA608" i="15"/>
  <c r="Y608" i="15"/>
  <c r="AL607" i="15"/>
  <c r="AB607" i="15"/>
  <c r="Y607" i="15"/>
  <c r="W607" i="15"/>
  <c r="V607" i="15"/>
  <c r="AA607" i="15"/>
  <c r="X607" i="15"/>
  <c r="U607" i="15"/>
  <c r="AC607" i="15"/>
  <c r="AL601" i="15"/>
  <c r="W601" i="15"/>
  <c r="X601" i="15"/>
  <c r="Y601" i="15"/>
  <c r="AC601" i="15"/>
  <c r="AB601" i="15"/>
  <c r="AA601" i="15"/>
  <c r="V601" i="15"/>
  <c r="U601" i="15"/>
  <c r="AL600" i="15"/>
  <c r="V600" i="15"/>
  <c r="AB600" i="15"/>
  <c r="AC600" i="15"/>
  <c r="X600" i="15"/>
  <c r="W600" i="15"/>
  <c r="Y600" i="15"/>
  <c r="AA600" i="15"/>
  <c r="U600" i="15"/>
  <c r="AL599" i="15"/>
  <c r="X599" i="15"/>
  <c r="AA599" i="15"/>
  <c r="AB599" i="15"/>
  <c r="W599" i="15"/>
  <c r="Y599" i="15"/>
  <c r="V599" i="15"/>
  <c r="AC599" i="15"/>
  <c r="U599" i="15"/>
  <c r="AL593" i="15"/>
  <c r="Y593" i="15"/>
  <c r="AB593" i="15"/>
  <c r="W593" i="15"/>
  <c r="AC593" i="15"/>
  <c r="V593" i="15"/>
  <c r="X593" i="15"/>
  <c r="AA593" i="15"/>
  <c r="U593" i="15"/>
  <c r="AL592" i="15"/>
  <c r="U592" i="15"/>
  <c r="AB592" i="15"/>
  <c r="AA592" i="15"/>
  <c r="X592" i="15"/>
  <c r="Y592" i="15"/>
  <c r="AC592" i="15"/>
  <c r="W592" i="15"/>
  <c r="V592" i="15"/>
  <c r="AL591" i="15"/>
  <c r="Y591" i="15"/>
  <c r="V591" i="15"/>
  <c r="AA591" i="15"/>
  <c r="W591" i="15"/>
  <c r="AC591" i="15"/>
  <c r="U591" i="15"/>
  <c r="X591" i="15"/>
  <c r="AB591" i="15"/>
  <c r="AL585" i="15"/>
  <c r="Y585" i="15"/>
  <c r="AA585" i="15"/>
  <c r="U585" i="15"/>
  <c r="AB585" i="15"/>
  <c r="V585" i="15"/>
  <c r="W585" i="15"/>
  <c r="AC585" i="15"/>
  <c r="X585" i="15"/>
  <c r="AL553" i="15"/>
  <c r="W553" i="15"/>
  <c r="AC553" i="15"/>
  <c r="AB553" i="15"/>
  <c r="X553" i="15"/>
  <c r="AA553" i="15"/>
  <c r="V553" i="15"/>
  <c r="U553" i="15"/>
  <c r="Y553" i="15"/>
  <c r="AL552" i="15"/>
  <c r="AA552" i="15"/>
  <c r="Y552" i="15"/>
  <c r="U552" i="15"/>
  <c r="V552" i="15"/>
  <c r="X552" i="15"/>
  <c r="AB552" i="15"/>
  <c r="W552" i="15"/>
  <c r="AC552" i="15"/>
  <c r="AL551" i="15"/>
  <c r="X551" i="15"/>
  <c r="AB551" i="15"/>
  <c r="U551" i="15"/>
  <c r="V551" i="15"/>
  <c r="AA551" i="15"/>
  <c r="Y551" i="15"/>
  <c r="AC551" i="15"/>
  <c r="W551" i="15"/>
  <c r="AL545" i="15"/>
  <c r="AC545" i="15"/>
  <c r="V545" i="15"/>
  <c r="Y545" i="15"/>
  <c r="U545" i="15"/>
  <c r="W545" i="15"/>
  <c r="AB545" i="15"/>
  <c r="X545" i="15"/>
  <c r="AA545" i="15"/>
  <c r="AL544" i="15"/>
  <c r="V544" i="15"/>
  <c r="AC544" i="15"/>
  <c r="AB544" i="15"/>
  <c r="X544" i="15"/>
  <c r="W544" i="15"/>
  <c r="Y544" i="15"/>
  <c r="U544" i="15"/>
  <c r="AA544" i="15"/>
  <c r="AL543" i="15"/>
  <c r="Y543" i="15"/>
  <c r="AC543" i="15"/>
  <c r="W543" i="15"/>
  <c r="X543" i="15"/>
  <c r="AB543" i="15"/>
  <c r="V543" i="15"/>
  <c r="AA543" i="15"/>
  <c r="U543" i="15"/>
  <c r="AL537" i="15"/>
  <c r="W537" i="15"/>
  <c r="AA537" i="15"/>
  <c r="X537" i="15"/>
  <c r="V537" i="15"/>
  <c r="AC537" i="15"/>
  <c r="U537" i="15"/>
  <c r="AB537" i="15"/>
  <c r="Y537" i="15"/>
  <c r="AL536" i="15"/>
  <c r="U536" i="15"/>
  <c r="W536" i="15"/>
  <c r="V536" i="15"/>
  <c r="AC536" i="15"/>
  <c r="X536" i="15"/>
  <c r="AA536" i="15"/>
  <c r="Y536" i="15"/>
  <c r="AB536" i="15"/>
  <c r="AL535" i="15"/>
  <c r="V535" i="15"/>
  <c r="X535" i="15"/>
  <c r="Y535" i="15"/>
  <c r="AC535" i="15"/>
  <c r="U535" i="15"/>
  <c r="AA535" i="15"/>
  <c r="W535" i="15"/>
  <c r="AB535" i="15"/>
  <c r="AL529" i="15"/>
  <c r="Y529" i="15"/>
  <c r="U529" i="15"/>
  <c r="V529" i="15"/>
  <c r="AC529" i="15"/>
  <c r="X529" i="15"/>
  <c r="AB529" i="15"/>
  <c r="AA529" i="15"/>
  <c r="W529" i="15"/>
  <c r="AL528" i="15"/>
  <c r="V528" i="15"/>
  <c r="AB528" i="15"/>
  <c r="AA528" i="15"/>
  <c r="W528" i="15"/>
  <c r="AC528" i="15"/>
  <c r="Y528" i="15"/>
  <c r="X528" i="15"/>
  <c r="U528" i="15"/>
  <c r="AL527" i="15"/>
  <c r="X527" i="15"/>
  <c r="Y527" i="15"/>
  <c r="U527" i="15"/>
  <c r="W527" i="15"/>
  <c r="AA527" i="15"/>
  <c r="AC527" i="15"/>
  <c r="V527" i="15"/>
  <c r="AB527" i="15"/>
  <c r="AL521" i="15"/>
  <c r="U521" i="15"/>
  <c r="AA521" i="15"/>
  <c r="AC521" i="15"/>
  <c r="AB521" i="15"/>
  <c r="Y521" i="15"/>
  <c r="V521" i="15"/>
  <c r="W521" i="15"/>
  <c r="X521" i="15"/>
  <c r="AL520" i="15"/>
  <c r="U520" i="15"/>
  <c r="W520" i="15"/>
  <c r="Y520" i="15"/>
  <c r="AC520" i="15"/>
  <c r="X520" i="15"/>
  <c r="V520" i="15"/>
  <c r="AA520" i="15"/>
  <c r="AB520" i="15"/>
  <c r="AL519" i="15"/>
  <c r="V519" i="15"/>
  <c r="AA519" i="15"/>
  <c r="AB519" i="15"/>
  <c r="Y519" i="15"/>
  <c r="X519" i="15"/>
  <c r="AC519" i="15"/>
  <c r="U519" i="15"/>
  <c r="W519" i="15"/>
  <c r="AL513" i="15"/>
  <c r="AB513" i="15"/>
  <c r="U513" i="15"/>
  <c r="AC513" i="15"/>
  <c r="AA513" i="15"/>
  <c r="X513" i="15"/>
  <c r="W513" i="15"/>
  <c r="Y513" i="15"/>
  <c r="V513" i="15"/>
  <c r="AL512" i="15"/>
  <c r="X512" i="15"/>
  <c r="Y512" i="15"/>
  <c r="AC512" i="15"/>
  <c r="V512" i="15"/>
  <c r="W512" i="15"/>
  <c r="U512" i="15"/>
  <c r="AB512" i="15"/>
  <c r="AA512" i="15"/>
  <c r="AL511" i="15"/>
  <c r="V511" i="15"/>
  <c r="AA511" i="15"/>
  <c r="W511" i="15"/>
  <c r="AC511" i="15"/>
  <c r="Y511" i="15"/>
  <c r="AB511" i="15"/>
  <c r="X511" i="15"/>
  <c r="U511" i="15"/>
  <c r="AL505" i="15"/>
  <c r="AA505" i="15"/>
  <c r="U505" i="15"/>
  <c r="AC505" i="15"/>
  <c r="AB505" i="15"/>
  <c r="X505" i="15"/>
  <c r="W505" i="15"/>
  <c r="Y505" i="15"/>
  <c r="V505" i="15"/>
  <c r="AL504" i="15"/>
  <c r="U504" i="15"/>
  <c r="V504" i="15"/>
  <c r="W504" i="15"/>
  <c r="X504" i="15"/>
  <c r="AA504" i="15"/>
  <c r="AC504" i="15"/>
  <c r="AB504" i="15"/>
  <c r="Y504" i="15"/>
  <c r="AL503" i="15"/>
  <c r="U503" i="15"/>
  <c r="AB503" i="15"/>
  <c r="X503" i="15"/>
  <c r="V503" i="15"/>
  <c r="Y503" i="15"/>
  <c r="AA503" i="15"/>
  <c r="W503" i="15"/>
  <c r="AC503" i="15"/>
  <c r="AL497" i="15"/>
  <c r="AA497" i="15"/>
  <c r="U497" i="15"/>
  <c r="AC497" i="15"/>
  <c r="AB497" i="15"/>
  <c r="X497" i="15"/>
  <c r="Y497" i="15"/>
  <c r="W497" i="15"/>
  <c r="V497" i="15"/>
  <c r="AL496" i="15"/>
  <c r="X496" i="15"/>
  <c r="Y496" i="15"/>
  <c r="AC496" i="15"/>
  <c r="V496" i="15"/>
  <c r="W496" i="15"/>
  <c r="U496" i="15"/>
  <c r="AB496" i="15"/>
  <c r="AA496" i="15"/>
  <c r="AL495" i="15"/>
  <c r="Y495" i="15"/>
  <c r="AA495" i="15"/>
  <c r="W495" i="15"/>
  <c r="AC495" i="15"/>
  <c r="V495" i="15"/>
  <c r="AB495" i="15"/>
  <c r="X495" i="15"/>
  <c r="U495" i="15"/>
  <c r="AL489" i="15"/>
  <c r="AA489" i="15"/>
  <c r="U489" i="15"/>
  <c r="AC489" i="15"/>
  <c r="AB489" i="15"/>
  <c r="X489" i="15"/>
  <c r="W489" i="15"/>
  <c r="Y489" i="15"/>
  <c r="V489" i="15"/>
  <c r="AL488" i="15"/>
  <c r="X488" i="15"/>
  <c r="V488" i="15"/>
  <c r="W488" i="15"/>
  <c r="U488" i="15"/>
  <c r="AA488" i="15"/>
  <c r="AC488" i="15"/>
  <c r="AB488" i="15"/>
  <c r="Y488" i="15"/>
  <c r="AL487" i="15"/>
  <c r="V487" i="15"/>
  <c r="AB487" i="15"/>
  <c r="X487" i="15"/>
  <c r="U487" i="15"/>
  <c r="Y487" i="15"/>
  <c r="AA487" i="15"/>
  <c r="W487" i="15"/>
  <c r="AC487" i="15"/>
  <c r="AL481" i="15"/>
  <c r="W481" i="15"/>
  <c r="AC481" i="15"/>
  <c r="V481" i="15"/>
  <c r="Y481" i="15"/>
  <c r="AB481" i="15"/>
  <c r="AA481" i="15"/>
  <c r="X481" i="15"/>
  <c r="U481" i="15"/>
  <c r="AL480" i="15"/>
  <c r="V480" i="15"/>
  <c r="AA480" i="15"/>
  <c r="AC480" i="15"/>
  <c r="U480" i="15"/>
  <c r="X480" i="15"/>
  <c r="W480" i="15"/>
  <c r="AB480" i="15"/>
  <c r="Y480" i="15"/>
  <c r="AL479" i="15"/>
  <c r="V479" i="15"/>
  <c r="AC479" i="15"/>
  <c r="AA479" i="15"/>
  <c r="Y479" i="15"/>
  <c r="W479" i="15"/>
  <c r="U479" i="15"/>
  <c r="X479" i="15"/>
  <c r="AB479" i="15"/>
  <c r="AL473" i="15"/>
  <c r="V473" i="15"/>
  <c r="Y473" i="15"/>
  <c r="X473" i="15"/>
  <c r="W473" i="15"/>
  <c r="AC473" i="15"/>
  <c r="AA473" i="15"/>
  <c r="U473" i="15"/>
  <c r="AB473" i="15"/>
  <c r="AL472" i="15"/>
  <c r="X472" i="15"/>
  <c r="V472" i="15"/>
  <c r="AC472" i="15"/>
  <c r="U472" i="15"/>
  <c r="Y472" i="15"/>
  <c r="W472" i="15"/>
  <c r="AA472" i="15"/>
  <c r="AB472" i="15"/>
  <c r="AL471" i="15"/>
  <c r="Y471" i="15"/>
  <c r="W471" i="15"/>
  <c r="AA471" i="15"/>
  <c r="AC471" i="15"/>
  <c r="AB471" i="15"/>
  <c r="V471" i="15"/>
  <c r="U471" i="15"/>
  <c r="X471" i="15"/>
  <c r="AL465" i="15"/>
  <c r="U465" i="15"/>
  <c r="AC465" i="15"/>
  <c r="W465" i="15"/>
  <c r="V465" i="15"/>
  <c r="AB465" i="15"/>
  <c r="AA465" i="15"/>
  <c r="Y465" i="15"/>
  <c r="X465" i="15"/>
  <c r="AL464" i="15"/>
  <c r="V464" i="15"/>
  <c r="AA464" i="15"/>
  <c r="U464" i="15"/>
  <c r="AB464" i="15"/>
  <c r="W464" i="15"/>
  <c r="X464" i="15"/>
  <c r="AC464" i="15"/>
  <c r="Y464" i="15"/>
  <c r="AL463" i="15"/>
  <c r="V463" i="15"/>
  <c r="U463" i="15"/>
  <c r="AA463" i="15"/>
  <c r="AC463" i="15"/>
  <c r="W463" i="15"/>
  <c r="Y463" i="15"/>
  <c r="X463" i="15"/>
  <c r="AB463" i="15"/>
  <c r="AL457" i="15"/>
  <c r="AA457" i="15"/>
  <c r="AB457" i="15"/>
  <c r="W457" i="15"/>
  <c r="Y457" i="15"/>
  <c r="X457" i="15"/>
  <c r="AC457" i="15"/>
  <c r="U457" i="15"/>
  <c r="V457" i="15"/>
  <c r="AL456" i="15"/>
  <c r="X456" i="15"/>
  <c r="Y456" i="15"/>
  <c r="AC456" i="15"/>
  <c r="U456" i="15"/>
  <c r="AA456" i="15"/>
  <c r="AB456" i="15"/>
  <c r="W456" i="15"/>
  <c r="V456" i="15"/>
  <c r="AL455" i="15"/>
  <c r="AC455" i="15"/>
  <c r="U455" i="15"/>
  <c r="X455" i="15"/>
  <c r="V455" i="15"/>
  <c r="W455" i="15"/>
  <c r="Y455" i="15"/>
  <c r="AB455" i="15"/>
  <c r="AA455" i="15"/>
  <c r="AL449" i="15"/>
  <c r="AA449" i="15"/>
  <c r="Y449" i="15"/>
  <c r="V449" i="15"/>
  <c r="AB449" i="15"/>
  <c r="X449" i="15"/>
  <c r="U449" i="15"/>
  <c r="AC449" i="15"/>
  <c r="W449" i="15"/>
  <c r="AL448" i="15"/>
  <c r="X448" i="15"/>
  <c r="Y448" i="15"/>
  <c r="U448" i="15"/>
  <c r="AB448" i="15"/>
  <c r="AA448" i="15"/>
  <c r="AC448" i="15"/>
  <c r="V448" i="15"/>
  <c r="W448" i="15"/>
  <c r="AL447" i="15"/>
  <c r="V447" i="15"/>
  <c r="U447" i="15"/>
  <c r="AA447" i="15"/>
  <c r="AB447" i="15"/>
  <c r="Y447" i="15"/>
  <c r="X447" i="15"/>
  <c r="W447" i="15"/>
  <c r="AC447" i="15"/>
  <c r="AL441" i="15"/>
  <c r="U441" i="15"/>
  <c r="AA441" i="15"/>
  <c r="AC441" i="15"/>
  <c r="X441" i="15"/>
  <c r="Y441" i="15"/>
  <c r="W441" i="15"/>
  <c r="V441" i="15"/>
  <c r="AB441" i="15"/>
  <c r="AL440" i="15"/>
  <c r="U440" i="15"/>
  <c r="Y440" i="15"/>
  <c r="W440" i="15"/>
  <c r="AA440" i="15"/>
  <c r="V440" i="15"/>
  <c r="AC440" i="15"/>
  <c r="AB440" i="15"/>
  <c r="X440" i="15"/>
  <c r="AL439" i="15"/>
  <c r="X439" i="15"/>
  <c r="U439" i="15"/>
  <c r="Y439" i="15"/>
  <c r="V439" i="15"/>
  <c r="W439" i="15"/>
  <c r="AA439" i="15"/>
  <c r="AB439" i="15"/>
  <c r="AC439" i="15"/>
  <c r="AL433" i="15"/>
  <c r="U433" i="15"/>
  <c r="AA433" i="15"/>
  <c r="V433" i="15"/>
  <c r="AB433" i="15"/>
  <c r="Y433" i="15"/>
  <c r="AC433" i="15"/>
  <c r="X433" i="15"/>
  <c r="W433" i="15"/>
  <c r="AL432" i="15"/>
  <c r="X432" i="15"/>
  <c r="AC432" i="15"/>
  <c r="W432" i="15"/>
  <c r="V432" i="15"/>
  <c r="Y432" i="15"/>
  <c r="U432" i="15"/>
  <c r="AB432" i="15"/>
  <c r="AA432" i="15"/>
  <c r="AL431" i="15"/>
  <c r="Y431" i="15"/>
  <c r="W431" i="15"/>
  <c r="X431" i="15"/>
  <c r="V431" i="15"/>
  <c r="AC431" i="15"/>
  <c r="U431" i="15"/>
  <c r="AA431" i="15"/>
  <c r="AB431" i="15"/>
  <c r="AL425" i="15"/>
  <c r="Y425" i="15"/>
  <c r="AA425" i="15"/>
  <c r="AC425" i="15"/>
  <c r="AB425" i="15"/>
  <c r="U425" i="15"/>
  <c r="X425" i="15"/>
  <c r="V425" i="15"/>
  <c r="W425" i="15"/>
  <c r="AL424" i="15"/>
  <c r="U424" i="15"/>
  <c r="AB424" i="15"/>
  <c r="W424" i="15"/>
  <c r="AA424" i="15"/>
  <c r="V424" i="15"/>
  <c r="AC424" i="15"/>
  <c r="Y424" i="15"/>
  <c r="X424" i="15"/>
  <c r="AL423" i="15"/>
  <c r="AB423" i="15"/>
  <c r="U423" i="15"/>
  <c r="AC423" i="15"/>
  <c r="AA423" i="15"/>
  <c r="V423" i="15"/>
  <c r="X423" i="15"/>
  <c r="W423" i="15"/>
  <c r="Y423" i="15"/>
  <c r="AL417" i="15"/>
  <c r="Y417" i="15"/>
  <c r="AA417" i="15"/>
  <c r="V417" i="15"/>
  <c r="AB417" i="15"/>
  <c r="U417" i="15"/>
  <c r="X417" i="15"/>
  <c r="AC417" i="15"/>
  <c r="W417" i="15"/>
  <c r="AL416" i="15"/>
  <c r="X416" i="15"/>
  <c r="AC416" i="15"/>
  <c r="AA416" i="15"/>
  <c r="V416" i="15"/>
  <c r="Y416" i="15"/>
  <c r="W416" i="15"/>
  <c r="AB416" i="15"/>
  <c r="U416" i="15"/>
  <c r="AL415" i="15"/>
  <c r="W415" i="15"/>
  <c r="U415" i="15"/>
  <c r="AB415" i="15"/>
  <c r="AC415" i="15"/>
  <c r="Y415" i="15"/>
  <c r="AA415" i="15"/>
  <c r="V415" i="15"/>
  <c r="X415" i="15"/>
  <c r="AL409" i="15"/>
  <c r="AC409" i="15"/>
  <c r="AB409" i="15"/>
  <c r="Y409" i="15"/>
  <c r="V409" i="15"/>
  <c r="AA409" i="15"/>
  <c r="X409" i="15"/>
  <c r="U409" i="15"/>
  <c r="W409" i="15"/>
  <c r="AL408" i="15"/>
  <c r="AB408" i="15"/>
  <c r="U408" i="15"/>
  <c r="V408" i="15"/>
  <c r="X408" i="15"/>
  <c r="AA408" i="15"/>
  <c r="AC408" i="15"/>
  <c r="W408" i="15"/>
  <c r="Y408" i="15"/>
  <c r="AL407" i="15"/>
  <c r="AA407" i="15"/>
  <c r="U407" i="15"/>
  <c r="AB407" i="15"/>
  <c r="W407" i="15"/>
  <c r="Y407" i="15"/>
  <c r="X407" i="15"/>
  <c r="V407" i="15"/>
  <c r="AC407" i="15"/>
  <c r="AL401" i="15"/>
  <c r="V401" i="15"/>
  <c r="Y401" i="15"/>
  <c r="AA401" i="15"/>
  <c r="AC401" i="15"/>
  <c r="X401" i="15"/>
  <c r="U401" i="15"/>
  <c r="AB401" i="15"/>
  <c r="W401" i="15"/>
  <c r="AL400" i="15"/>
  <c r="X400" i="15"/>
  <c r="U400" i="15"/>
  <c r="AA400" i="15"/>
  <c r="AC400" i="15"/>
  <c r="W400" i="15"/>
  <c r="Y400" i="15"/>
  <c r="V400" i="15"/>
  <c r="AB400" i="15"/>
  <c r="AL399" i="15"/>
  <c r="X399" i="15"/>
  <c r="W399" i="15"/>
  <c r="U399" i="15"/>
  <c r="V399" i="15"/>
  <c r="Y399" i="15"/>
  <c r="AC399" i="15"/>
  <c r="AB399" i="15"/>
  <c r="AA399" i="15"/>
  <c r="AL393" i="15"/>
  <c r="AC393" i="15"/>
  <c r="AB393" i="15"/>
  <c r="V393" i="15"/>
  <c r="AA393" i="15"/>
  <c r="X393" i="15"/>
  <c r="U393" i="15"/>
  <c r="Y393" i="15"/>
  <c r="W393" i="15"/>
  <c r="AL392" i="15"/>
  <c r="AC392" i="15"/>
  <c r="Y392" i="15"/>
  <c r="W392" i="15"/>
  <c r="X392" i="15"/>
  <c r="U392" i="15"/>
  <c r="V392" i="15"/>
  <c r="AA392" i="15"/>
  <c r="AB392" i="15"/>
  <c r="AL391" i="15"/>
  <c r="AA391" i="15"/>
  <c r="X391" i="15"/>
  <c r="AB391" i="15"/>
  <c r="V391" i="15"/>
  <c r="AC391" i="15"/>
  <c r="U391" i="15"/>
  <c r="Y391" i="15"/>
  <c r="W391" i="15"/>
  <c r="AL385" i="15"/>
  <c r="AB385" i="15"/>
  <c r="AA385" i="15"/>
  <c r="U385" i="15"/>
  <c r="AC385" i="15"/>
  <c r="Y385" i="15"/>
  <c r="X385" i="15"/>
  <c r="V385" i="15"/>
  <c r="W385" i="15"/>
  <c r="AL384" i="15"/>
  <c r="AA384" i="15"/>
  <c r="W384" i="15"/>
  <c r="V384" i="15"/>
  <c r="Y384" i="15"/>
  <c r="U384" i="15"/>
  <c r="X384" i="15"/>
  <c r="AB384" i="15"/>
  <c r="AC384" i="15"/>
  <c r="AL383" i="15"/>
  <c r="W383" i="15"/>
  <c r="Y383" i="15"/>
  <c r="AB383" i="15"/>
  <c r="V383" i="15"/>
  <c r="AC383" i="15"/>
  <c r="AA383" i="15"/>
  <c r="U383" i="15"/>
  <c r="X383" i="15"/>
  <c r="AL377" i="15"/>
  <c r="U377" i="15"/>
  <c r="W377" i="15"/>
  <c r="Y377" i="15"/>
  <c r="AB377" i="15"/>
  <c r="V377" i="15"/>
  <c r="X377" i="15"/>
  <c r="AA377" i="15"/>
  <c r="AC377" i="15"/>
  <c r="AL376" i="15"/>
  <c r="W376" i="15"/>
  <c r="X376" i="15"/>
  <c r="V376" i="15"/>
  <c r="U376" i="15"/>
  <c r="AC376" i="15"/>
  <c r="AA376" i="15"/>
  <c r="AB376" i="15"/>
  <c r="Y376" i="15"/>
  <c r="AL375" i="15"/>
  <c r="AC375" i="15"/>
  <c r="U375" i="15"/>
  <c r="V375" i="15"/>
  <c r="W375" i="15"/>
  <c r="AA375" i="15"/>
  <c r="Y375" i="15"/>
  <c r="AB375" i="15"/>
  <c r="X375" i="15"/>
  <c r="AL369" i="15"/>
  <c r="V369" i="15"/>
  <c r="Y369" i="15"/>
  <c r="X369" i="15"/>
  <c r="U369" i="15"/>
  <c r="W369" i="15"/>
  <c r="AA369" i="15"/>
  <c r="AC369" i="15"/>
  <c r="AB369" i="15"/>
  <c r="AL368" i="15"/>
  <c r="AC368" i="15"/>
  <c r="Y368" i="15"/>
  <c r="W368" i="15"/>
  <c r="V368" i="15"/>
  <c r="U368" i="15"/>
  <c r="AB368" i="15"/>
  <c r="X368" i="15"/>
  <c r="AA368" i="15"/>
  <c r="AL367" i="15"/>
  <c r="Y367" i="15"/>
  <c r="X367" i="15"/>
  <c r="W367" i="15"/>
  <c r="U367" i="15"/>
  <c r="V367" i="15"/>
  <c r="AC367" i="15"/>
  <c r="AB367" i="15"/>
  <c r="AA367" i="15"/>
  <c r="AL361" i="15"/>
  <c r="AC361" i="15"/>
  <c r="AA361" i="15"/>
  <c r="Y361" i="15"/>
  <c r="AB361" i="15"/>
  <c r="V361" i="15"/>
  <c r="U361" i="15"/>
  <c r="W361" i="15"/>
  <c r="X361" i="15"/>
  <c r="AL360" i="15"/>
  <c r="AB360" i="15"/>
  <c r="Y360" i="15"/>
  <c r="AA360" i="15"/>
  <c r="X360" i="15"/>
  <c r="V360" i="15"/>
  <c r="U360" i="15"/>
  <c r="AC360" i="15"/>
  <c r="W360" i="15"/>
  <c r="AL359" i="15"/>
  <c r="X359" i="15"/>
  <c r="U359" i="15"/>
  <c r="W359" i="15"/>
  <c r="AC359" i="15"/>
  <c r="Y359" i="15"/>
  <c r="AA359" i="15"/>
  <c r="AB359" i="15"/>
  <c r="V359" i="15"/>
  <c r="AL353" i="15"/>
  <c r="X353" i="15"/>
  <c r="U353" i="15"/>
  <c r="AA353" i="15"/>
  <c r="Y353" i="15"/>
  <c r="AC353" i="15"/>
  <c r="AB353" i="15"/>
  <c r="W353" i="15"/>
  <c r="V353" i="15"/>
  <c r="AL352" i="15"/>
  <c r="X352" i="15"/>
  <c r="U352" i="15"/>
  <c r="AC352" i="15"/>
  <c r="AA352" i="15"/>
  <c r="AB352" i="15"/>
  <c r="Y352" i="15"/>
  <c r="W352" i="15"/>
  <c r="V352" i="15"/>
  <c r="AL351" i="15"/>
  <c r="AA351" i="15"/>
  <c r="AB351" i="15"/>
  <c r="W351" i="15"/>
  <c r="U351" i="15"/>
  <c r="X351" i="15"/>
  <c r="V351" i="15"/>
  <c r="Y351" i="15"/>
  <c r="AC351" i="15"/>
  <c r="AL345" i="15"/>
  <c r="AC345" i="15"/>
  <c r="W345" i="15"/>
  <c r="X345" i="15"/>
  <c r="U345" i="15"/>
  <c r="AB345" i="15"/>
  <c r="V345" i="15"/>
  <c r="Y345" i="15"/>
  <c r="AA345" i="15"/>
  <c r="AL344" i="15"/>
  <c r="W344" i="15"/>
  <c r="AB344" i="15"/>
  <c r="Y344" i="15"/>
  <c r="AA344" i="15"/>
  <c r="X344" i="15"/>
  <c r="U344" i="15"/>
  <c r="AC344" i="15"/>
  <c r="V344" i="15"/>
  <c r="AL343" i="15"/>
  <c r="W343" i="15"/>
  <c r="V343" i="15"/>
  <c r="Y343" i="15"/>
  <c r="X343" i="15"/>
  <c r="AB343" i="15"/>
  <c r="AC343" i="15"/>
  <c r="U343" i="15"/>
  <c r="AA343" i="15"/>
  <c r="AL337" i="15"/>
  <c r="V337" i="15"/>
  <c r="Y337" i="15"/>
  <c r="AB337" i="15"/>
  <c r="U337" i="15"/>
  <c r="W337" i="15"/>
  <c r="AA337" i="15"/>
  <c r="X337" i="15"/>
  <c r="AC337" i="15"/>
  <c r="AL336" i="15"/>
  <c r="X336" i="15"/>
  <c r="W336" i="15"/>
  <c r="AB336" i="15"/>
  <c r="Y336" i="15"/>
  <c r="V336" i="15"/>
  <c r="AA336" i="15"/>
  <c r="U336" i="15"/>
  <c r="AC336" i="15"/>
  <c r="AL335" i="15"/>
  <c r="AA335" i="15"/>
  <c r="AC335" i="15"/>
  <c r="W335" i="15"/>
  <c r="U335" i="15"/>
  <c r="V335" i="15"/>
  <c r="X335" i="15"/>
  <c r="AB335" i="15"/>
  <c r="Y335" i="15"/>
  <c r="AL329" i="15"/>
  <c r="U329" i="15"/>
  <c r="X329" i="15"/>
  <c r="V329" i="15"/>
  <c r="Y329" i="15"/>
  <c r="AA329" i="15"/>
  <c r="AC329" i="15"/>
  <c r="W329" i="15"/>
  <c r="AB329" i="15"/>
  <c r="AL328" i="15"/>
  <c r="U328" i="15"/>
  <c r="AC328" i="15"/>
  <c r="W328" i="15"/>
  <c r="V328" i="15"/>
  <c r="X328" i="15"/>
  <c r="AB328" i="15"/>
  <c r="AA328" i="15"/>
  <c r="Y328" i="15"/>
  <c r="AL327" i="15"/>
  <c r="W327" i="15"/>
  <c r="U327" i="15"/>
  <c r="AA327" i="15"/>
  <c r="AB327" i="15"/>
  <c r="X327" i="15"/>
  <c r="AC327" i="15"/>
  <c r="V327" i="15"/>
  <c r="Y327" i="15"/>
  <c r="AL321" i="15"/>
  <c r="AC321" i="15"/>
  <c r="AB321" i="15"/>
  <c r="W321" i="15"/>
  <c r="V321" i="15"/>
  <c r="X321" i="15"/>
  <c r="Y321" i="15"/>
  <c r="U321" i="15"/>
  <c r="AA321" i="15"/>
  <c r="AL320" i="15"/>
  <c r="V320" i="15"/>
  <c r="Y320" i="15"/>
  <c r="W320" i="15"/>
  <c r="U320" i="15"/>
  <c r="AC320" i="15"/>
  <c r="X320" i="15"/>
  <c r="AB320" i="15"/>
  <c r="AA320" i="15"/>
  <c r="AL319" i="15"/>
  <c r="AB319" i="15"/>
  <c r="AC319" i="15"/>
  <c r="U319" i="15"/>
  <c r="W319" i="15"/>
  <c r="V319" i="15"/>
  <c r="AA319" i="15"/>
  <c r="X319" i="15"/>
  <c r="Y319" i="15"/>
  <c r="AL313" i="15"/>
  <c r="X313" i="15"/>
  <c r="AA313" i="15"/>
  <c r="AC313" i="15"/>
  <c r="AB313" i="15"/>
  <c r="W313" i="15"/>
  <c r="U313" i="15"/>
  <c r="Y313" i="15"/>
  <c r="V313" i="15"/>
  <c r="AL312" i="15"/>
  <c r="U312" i="15"/>
  <c r="V312" i="15"/>
  <c r="W312" i="15"/>
  <c r="AC312" i="15"/>
  <c r="AB312" i="15"/>
  <c r="X312" i="15"/>
  <c r="Y312" i="15"/>
  <c r="AA312" i="15"/>
  <c r="AL311" i="15"/>
  <c r="V311" i="15"/>
  <c r="AA311" i="15"/>
  <c r="X311" i="15"/>
  <c r="U311" i="15"/>
  <c r="W311" i="15"/>
  <c r="AC311" i="15"/>
  <c r="Y311" i="15"/>
  <c r="AB311" i="15"/>
  <c r="AL305" i="15"/>
  <c r="Y305" i="15"/>
  <c r="V305" i="15"/>
  <c r="AB305" i="15"/>
  <c r="AA305" i="15"/>
  <c r="U305" i="15"/>
  <c r="AC305" i="15"/>
  <c r="W305" i="15"/>
  <c r="X305" i="15"/>
  <c r="AL304" i="15"/>
  <c r="AC304" i="15"/>
  <c r="AB304" i="15"/>
  <c r="Y304" i="15"/>
  <c r="AA304" i="15"/>
  <c r="U304" i="15"/>
  <c r="X304" i="15"/>
  <c r="W304" i="15"/>
  <c r="V304" i="15"/>
  <c r="AL303" i="15"/>
  <c r="AB303" i="15"/>
  <c r="W303" i="15"/>
  <c r="V303" i="15"/>
  <c r="Y303" i="15"/>
  <c r="X303" i="15"/>
  <c r="U303" i="15"/>
  <c r="AC303" i="15"/>
  <c r="AA303" i="15"/>
  <c r="AL297" i="15"/>
  <c r="X297" i="15"/>
  <c r="AA297" i="15"/>
  <c r="AC297" i="15"/>
  <c r="U297" i="15"/>
  <c r="W297" i="15"/>
  <c r="AB297" i="15"/>
  <c r="Y297" i="15"/>
  <c r="V297" i="15"/>
  <c r="AL296" i="15"/>
  <c r="Y296" i="15"/>
  <c r="V296" i="15"/>
  <c r="W296" i="15"/>
  <c r="AC296" i="15"/>
  <c r="AB296" i="15"/>
  <c r="U296" i="15"/>
  <c r="AA296" i="15"/>
  <c r="X296" i="15"/>
  <c r="AL295" i="15"/>
  <c r="V295" i="15"/>
  <c r="AA295" i="15"/>
  <c r="X295" i="15"/>
  <c r="U295" i="15"/>
  <c r="W295" i="15"/>
  <c r="AC295" i="15"/>
  <c r="Y295" i="15"/>
  <c r="AB295" i="15"/>
  <c r="AL289" i="15"/>
  <c r="Y289" i="15"/>
  <c r="V289" i="15"/>
  <c r="AB289" i="15"/>
  <c r="AA289" i="15"/>
  <c r="U289" i="15"/>
  <c r="AC289" i="15"/>
  <c r="W289" i="15"/>
  <c r="X289" i="15"/>
  <c r="AL288" i="15"/>
  <c r="AC288" i="15"/>
  <c r="AB288" i="15"/>
  <c r="Y288" i="15"/>
  <c r="AA288" i="15"/>
  <c r="U288" i="15"/>
  <c r="X288" i="15"/>
  <c r="V288" i="15"/>
  <c r="W288" i="15"/>
  <c r="AL287" i="15"/>
  <c r="AB287" i="15"/>
  <c r="W287" i="15"/>
  <c r="V287" i="15"/>
  <c r="Y287" i="15"/>
  <c r="X287" i="15"/>
  <c r="U287" i="15"/>
  <c r="AC287" i="15"/>
  <c r="AA287" i="15"/>
  <c r="AL281" i="15"/>
  <c r="Y281" i="15"/>
  <c r="AA281" i="15"/>
  <c r="X281" i="15"/>
  <c r="AB281" i="15"/>
  <c r="W281" i="15"/>
  <c r="U281" i="15"/>
  <c r="AC281" i="15"/>
  <c r="V281" i="15"/>
  <c r="AL280" i="15"/>
  <c r="V280" i="15"/>
  <c r="AC280" i="15"/>
  <c r="U280" i="15"/>
  <c r="Y280" i="15"/>
  <c r="X280" i="15"/>
  <c r="AA280" i="15"/>
  <c r="AB280" i="15"/>
  <c r="W280" i="15"/>
  <c r="AL279" i="15"/>
  <c r="AC279" i="15"/>
  <c r="U279" i="15"/>
  <c r="AA279" i="15"/>
  <c r="W279" i="15"/>
  <c r="AB279" i="15"/>
  <c r="V279" i="15"/>
  <c r="Y279" i="15"/>
  <c r="X279" i="15"/>
  <c r="AL273" i="15"/>
  <c r="AB273" i="15"/>
  <c r="Y273" i="15"/>
  <c r="W273" i="15"/>
  <c r="AC273" i="15"/>
  <c r="X273" i="15"/>
  <c r="V273" i="15"/>
  <c r="U273" i="15"/>
  <c r="AA273" i="15"/>
  <c r="AL272" i="15"/>
  <c r="W272" i="15"/>
  <c r="Y272" i="15"/>
  <c r="AB272" i="15"/>
  <c r="U272" i="15"/>
  <c r="AC272" i="15"/>
  <c r="AA272" i="15"/>
  <c r="X272" i="15"/>
  <c r="V272" i="15"/>
  <c r="AL271" i="15"/>
  <c r="V271" i="15"/>
  <c r="W271" i="15"/>
  <c r="AC271" i="15"/>
  <c r="U271" i="15"/>
  <c r="AA271" i="15"/>
  <c r="AB271" i="15"/>
  <c r="Y271" i="15"/>
  <c r="X271" i="15"/>
  <c r="AL265" i="15"/>
  <c r="Y265" i="15"/>
  <c r="W265" i="15"/>
  <c r="X265" i="15"/>
  <c r="V265" i="15"/>
  <c r="AA265" i="15"/>
  <c r="AB265" i="15"/>
  <c r="AC265" i="15"/>
  <c r="U265" i="15"/>
  <c r="AL264" i="15"/>
  <c r="AB264" i="15"/>
  <c r="AC264" i="15"/>
  <c r="Y264" i="15"/>
  <c r="X264" i="15"/>
  <c r="W264" i="15"/>
  <c r="U264" i="15"/>
  <c r="V264" i="15"/>
  <c r="AA264" i="15"/>
  <c r="AL263" i="15"/>
  <c r="U263" i="15"/>
  <c r="AC263" i="15"/>
  <c r="W263" i="15"/>
  <c r="AB263" i="15"/>
  <c r="V263" i="15"/>
  <c r="AA263" i="15"/>
  <c r="X263" i="15"/>
  <c r="Y263" i="15"/>
  <c r="AL257" i="15"/>
  <c r="Y257" i="15"/>
  <c r="U257" i="15"/>
  <c r="W257" i="15"/>
  <c r="V257" i="15"/>
  <c r="AC257" i="15"/>
  <c r="AA257" i="15"/>
  <c r="X257" i="15"/>
  <c r="AB257" i="15"/>
  <c r="AL256" i="15"/>
  <c r="AA256" i="15"/>
  <c r="X256" i="15"/>
  <c r="U256" i="15"/>
  <c r="AC256" i="15"/>
  <c r="V256" i="15"/>
  <c r="AB256" i="15"/>
  <c r="Y256" i="15"/>
  <c r="W256" i="15"/>
  <c r="AL255" i="15"/>
  <c r="X255" i="15"/>
  <c r="U255" i="15"/>
  <c r="W255" i="15"/>
  <c r="AB255" i="15"/>
  <c r="V255" i="15"/>
  <c r="AC255" i="15"/>
  <c r="AA255" i="15"/>
  <c r="Y255" i="15"/>
  <c r="AL249" i="15"/>
  <c r="V249" i="15"/>
  <c r="Y249" i="15"/>
  <c r="AA249" i="15"/>
  <c r="AB249" i="15"/>
  <c r="AC249" i="15"/>
  <c r="X249" i="15"/>
  <c r="U249" i="15"/>
  <c r="W249" i="15"/>
  <c r="AL248" i="15"/>
  <c r="V248" i="15"/>
  <c r="AA248" i="15"/>
  <c r="AC248" i="15"/>
  <c r="X248" i="15"/>
  <c r="AB248" i="15"/>
  <c r="W248" i="15"/>
  <c r="U248" i="15"/>
  <c r="Y248" i="15"/>
  <c r="AL247" i="15"/>
  <c r="W247" i="15"/>
  <c r="AB247" i="15"/>
  <c r="X247" i="15"/>
  <c r="AA247" i="15"/>
  <c r="U247" i="15"/>
  <c r="Y247" i="15"/>
  <c r="AC247" i="15"/>
  <c r="V247" i="15"/>
  <c r="AL241" i="15"/>
  <c r="X241" i="15"/>
  <c r="U241" i="15"/>
  <c r="AC241" i="15"/>
  <c r="AA241" i="15"/>
  <c r="W241" i="15"/>
  <c r="Y241" i="15"/>
  <c r="AB241" i="15"/>
  <c r="V241" i="15"/>
  <c r="AL240" i="15"/>
  <c r="W240" i="15"/>
  <c r="U240" i="15"/>
  <c r="AA240" i="15"/>
  <c r="V240" i="15"/>
  <c r="X240" i="15"/>
  <c r="Y240" i="15"/>
  <c r="AC240" i="15"/>
  <c r="AB240" i="15"/>
  <c r="AL239" i="15"/>
  <c r="U239" i="15"/>
  <c r="W239" i="15"/>
  <c r="AB239" i="15"/>
  <c r="V239" i="15"/>
  <c r="AA239" i="15"/>
  <c r="AC239" i="15"/>
  <c r="Y239" i="15"/>
  <c r="X239" i="15"/>
  <c r="AL233" i="15"/>
  <c r="V233" i="15"/>
  <c r="AB233" i="15"/>
  <c r="W233" i="15"/>
  <c r="AA233" i="15"/>
  <c r="Y233" i="15"/>
  <c r="X233" i="15"/>
  <c r="U233" i="15"/>
  <c r="AC233" i="15"/>
  <c r="AL232" i="15"/>
  <c r="AB232" i="15"/>
  <c r="AA232" i="15"/>
  <c r="X232" i="15"/>
  <c r="U232" i="15"/>
  <c r="V232" i="15"/>
  <c r="AC232" i="15"/>
  <c r="Y232" i="15"/>
  <c r="W232" i="15"/>
  <c r="AL231" i="15"/>
  <c r="AB231" i="15"/>
  <c r="Y231" i="15"/>
  <c r="W231" i="15"/>
  <c r="U231" i="15"/>
  <c r="V231" i="15"/>
  <c r="AC231" i="15"/>
  <c r="X231" i="15"/>
  <c r="AA231" i="15"/>
  <c r="AL225" i="15"/>
  <c r="U225" i="15"/>
  <c r="AC225" i="15"/>
  <c r="W225" i="15"/>
  <c r="V225" i="15"/>
  <c r="Y225" i="15"/>
  <c r="AB225" i="15"/>
  <c r="X225" i="15"/>
  <c r="AA225" i="15"/>
  <c r="AL224" i="15"/>
  <c r="U224" i="15"/>
  <c r="AA224" i="15"/>
  <c r="W224" i="15"/>
  <c r="X224" i="15"/>
  <c r="V224" i="15"/>
  <c r="Y224" i="15"/>
  <c r="AC224" i="15"/>
  <c r="AB224" i="15"/>
  <c r="AL223" i="15"/>
  <c r="X223" i="15"/>
  <c r="AA223" i="15"/>
  <c r="AB223" i="15"/>
  <c r="Y223" i="15"/>
  <c r="V223" i="15"/>
  <c r="W223" i="15"/>
  <c r="U223" i="15"/>
  <c r="AC223" i="15"/>
  <c r="AL217" i="15"/>
  <c r="W217" i="15"/>
  <c r="AB217" i="15"/>
  <c r="Y217" i="15"/>
  <c r="AA217" i="15"/>
  <c r="X217" i="15"/>
  <c r="V217" i="15"/>
  <c r="U217" i="15"/>
  <c r="AC217" i="15"/>
  <c r="AL216" i="15"/>
  <c r="V216" i="15"/>
  <c r="AC216" i="15"/>
  <c r="Y216" i="15"/>
  <c r="W216" i="15"/>
  <c r="AA216" i="15"/>
  <c r="AB216" i="15"/>
  <c r="X216" i="15"/>
  <c r="U216" i="15"/>
  <c r="AL215" i="15"/>
  <c r="V215" i="15"/>
  <c r="AB215" i="15"/>
  <c r="W215" i="15"/>
  <c r="AC215" i="15"/>
  <c r="X215" i="15"/>
  <c r="Y215" i="15"/>
  <c r="AA215" i="15"/>
  <c r="U215" i="15"/>
  <c r="AL209" i="15"/>
  <c r="V209" i="15"/>
  <c r="AB209" i="15"/>
  <c r="Y209" i="15"/>
  <c r="X209" i="15"/>
  <c r="AA209" i="15"/>
  <c r="AC209" i="15"/>
  <c r="U209" i="15"/>
  <c r="W209" i="15"/>
  <c r="AL208" i="15"/>
  <c r="AA208" i="15"/>
  <c r="U208" i="15"/>
  <c r="Y208" i="15"/>
  <c r="V208" i="15"/>
  <c r="X208" i="15"/>
  <c r="AB208" i="15"/>
  <c r="AC208" i="15"/>
  <c r="W208" i="15"/>
  <c r="AL207" i="15"/>
  <c r="AB207" i="15"/>
  <c r="Y207" i="15"/>
  <c r="X207" i="15"/>
  <c r="W207" i="15"/>
  <c r="AA207" i="15"/>
  <c r="AC207" i="15"/>
  <c r="U207" i="15"/>
  <c r="V207" i="15"/>
  <c r="AL201" i="15"/>
  <c r="X201" i="15"/>
  <c r="AA201" i="15"/>
  <c r="V201" i="15"/>
  <c r="AC201" i="15"/>
  <c r="U201" i="15"/>
  <c r="W201" i="15"/>
  <c r="Y201" i="15"/>
  <c r="AB201" i="15"/>
  <c r="AL200" i="15"/>
  <c r="AA200" i="15"/>
  <c r="X200" i="15"/>
  <c r="U200" i="15"/>
  <c r="AC200" i="15"/>
  <c r="W200" i="15"/>
  <c r="AB200" i="15"/>
  <c r="Y200" i="15"/>
  <c r="V200" i="15"/>
  <c r="AL199" i="15"/>
  <c r="Y199" i="15"/>
  <c r="AC199" i="15"/>
  <c r="U199" i="15"/>
  <c r="AA199" i="15"/>
  <c r="W199" i="15"/>
  <c r="AB199" i="15"/>
  <c r="X199" i="15"/>
  <c r="V199" i="15"/>
  <c r="AL193" i="15"/>
  <c r="V193" i="15"/>
  <c r="AA193" i="15"/>
  <c r="AC193" i="15"/>
  <c r="U193" i="15"/>
  <c r="AB193" i="15"/>
  <c r="Y193" i="15"/>
  <c r="X193" i="15"/>
  <c r="W193" i="15"/>
  <c r="AL192" i="15"/>
  <c r="AC192" i="15"/>
  <c r="AA192" i="15"/>
  <c r="AB192" i="15"/>
  <c r="Y192" i="15"/>
  <c r="X192" i="15"/>
  <c r="W192" i="15"/>
  <c r="U192" i="15"/>
  <c r="V192" i="15"/>
  <c r="AL191" i="15"/>
  <c r="Y191" i="15"/>
  <c r="V191" i="15"/>
  <c r="AB191" i="15"/>
  <c r="W191" i="15"/>
  <c r="AA191" i="15"/>
  <c r="U191" i="15"/>
  <c r="X191" i="15"/>
  <c r="AC191" i="15"/>
  <c r="AL185" i="15"/>
  <c r="W185" i="15"/>
  <c r="V185" i="15"/>
  <c r="Y185" i="15"/>
  <c r="U185" i="15"/>
  <c r="X185" i="15"/>
  <c r="AA185" i="15"/>
  <c r="AC185" i="15"/>
  <c r="AB185" i="15"/>
  <c r="AL184" i="15"/>
  <c r="AB184" i="15"/>
  <c r="W184" i="15"/>
  <c r="AA184" i="15"/>
  <c r="AC184" i="15"/>
  <c r="V184" i="15"/>
  <c r="U184" i="15"/>
  <c r="X184" i="15"/>
  <c r="Y184" i="15"/>
  <c r="AL183" i="15"/>
  <c r="Y183" i="15"/>
  <c r="W183" i="15"/>
  <c r="U183" i="15"/>
  <c r="AC183" i="15"/>
  <c r="AB183" i="15"/>
  <c r="V183" i="15"/>
  <c r="AA183" i="15"/>
  <c r="X183" i="15"/>
  <c r="AL177" i="15"/>
  <c r="U177" i="15"/>
  <c r="Y177" i="15"/>
  <c r="AA177" i="15"/>
  <c r="X177" i="15"/>
  <c r="W177" i="15"/>
  <c r="AC177" i="15"/>
  <c r="V177" i="15"/>
  <c r="AB177" i="15"/>
  <c r="AL176" i="15"/>
  <c r="V176" i="15"/>
  <c r="AC176" i="15"/>
  <c r="U176" i="15"/>
  <c r="AA176" i="15"/>
  <c r="AB176" i="15"/>
  <c r="Y176" i="15"/>
  <c r="X176" i="15"/>
  <c r="W176" i="15"/>
  <c r="AL175" i="15"/>
  <c r="AC175" i="15"/>
  <c r="U175" i="15"/>
  <c r="Y175" i="15"/>
  <c r="AB175" i="15"/>
  <c r="W175" i="15"/>
  <c r="AA175" i="15"/>
  <c r="V175" i="15"/>
  <c r="X175" i="15"/>
  <c r="AL169" i="15"/>
  <c r="U169" i="15"/>
  <c r="X169" i="15"/>
  <c r="Y169" i="15"/>
  <c r="AA169" i="15"/>
  <c r="AB169" i="15"/>
  <c r="W169" i="15"/>
  <c r="AC169" i="15"/>
  <c r="V169" i="15"/>
  <c r="AL168" i="15"/>
  <c r="AC168" i="15"/>
  <c r="X168" i="15"/>
  <c r="AA168" i="15"/>
  <c r="Y168" i="15"/>
  <c r="V168" i="15"/>
  <c r="U168" i="15"/>
  <c r="W168" i="15"/>
  <c r="AB168" i="15"/>
  <c r="AL167" i="15"/>
  <c r="AC167" i="15"/>
  <c r="AB167" i="15"/>
  <c r="Y167" i="15"/>
  <c r="X167" i="15"/>
  <c r="U167" i="15"/>
  <c r="W167" i="15"/>
  <c r="V167" i="15"/>
  <c r="AA167" i="15"/>
  <c r="AL161" i="15"/>
  <c r="X161" i="15"/>
  <c r="U161" i="15"/>
  <c r="AC161" i="15"/>
  <c r="Y161" i="15"/>
  <c r="AA161" i="15"/>
  <c r="AB161" i="15"/>
  <c r="V161" i="15"/>
  <c r="W161" i="15"/>
  <c r="AL160" i="15"/>
  <c r="V160" i="15"/>
  <c r="U160" i="15"/>
  <c r="W160" i="15"/>
  <c r="AC160" i="15"/>
  <c r="AB160" i="15"/>
  <c r="AA160" i="15"/>
  <c r="Y160" i="15"/>
  <c r="X160" i="15"/>
  <c r="AL159" i="15"/>
  <c r="U159" i="15"/>
  <c r="X159" i="15"/>
  <c r="V159" i="15"/>
  <c r="AC159" i="15"/>
  <c r="Y159" i="15"/>
  <c r="AB159" i="15"/>
  <c r="W159" i="15"/>
  <c r="AA159" i="15"/>
  <c r="AL153" i="15"/>
  <c r="X153" i="15"/>
  <c r="W153" i="15"/>
  <c r="U153" i="15"/>
  <c r="V153" i="15"/>
  <c r="AC153" i="15"/>
  <c r="AA153" i="15"/>
  <c r="AB153" i="15"/>
  <c r="Y153" i="15"/>
  <c r="AL152" i="15"/>
  <c r="U152" i="15"/>
  <c r="X152" i="15"/>
  <c r="AA152" i="15"/>
  <c r="W152" i="15"/>
  <c r="V152" i="15"/>
  <c r="AC152" i="15"/>
  <c r="AB152" i="15"/>
  <c r="Y152" i="15"/>
  <c r="AL151" i="15"/>
  <c r="AA151" i="15"/>
  <c r="AC151" i="15"/>
  <c r="Y151" i="15"/>
  <c r="AB151" i="15"/>
  <c r="W151" i="15"/>
  <c r="V151" i="15"/>
  <c r="X151" i="15"/>
  <c r="U151" i="15"/>
  <c r="AL145" i="15"/>
  <c r="U145" i="15"/>
  <c r="W145" i="15"/>
  <c r="Y145" i="15"/>
  <c r="V145" i="15"/>
  <c r="X145" i="15"/>
  <c r="AA145" i="15"/>
  <c r="AB145" i="15"/>
  <c r="AC145" i="15"/>
  <c r="AL144" i="15"/>
  <c r="V144" i="15"/>
  <c r="AC144" i="15"/>
  <c r="Y144" i="15"/>
  <c r="W144" i="15"/>
  <c r="U144" i="15"/>
  <c r="AB144" i="15"/>
  <c r="AA144" i="15"/>
  <c r="X144" i="15"/>
  <c r="AL143" i="15"/>
  <c r="AA143" i="15"/>
  <c r="U143" i="15"/>
  <c r="AC143" i="15"/>
  <c r="AB143" i="15"/>
  <c r="V143" i="15"/>
  <c r="Y143" i="15"/>
  <c r="W143" i="15"/>
  <c r="X143" i="15"/>
  <c r="AL137" i="15"/>
  <c r="Y137" i="15"/>
  <c r="W137" i="15"/>
  <c r="U137" i="15"/>
  <c r="V137" i="15"/>
  <c r="AC137" i="15"/>
  <c r="AA137" i="15"/>
  <c r="AB137" i="15"/>
  <c r="X137" i="15"/>
  <c r="AL136" i="15"/>
  <c r="U136" i="15"/>
  <c r="X136" i="15"/>
  <c r="AA136" i="15"/>
  <c r="W136" i="15"/>
  <c r="V136" i="15"/>
  <c r="AC136" i="15"/>
  <c r="AB136" i="15"/>
  <c r="Y136" i="15"/>
  <c r="AL135" i="15"/>
  <c r="AA135" i="15"/>
  <c r="AC135" i="15"/>
  <c r="Y135" i="15"/>
  <c r="AB135" i="15"/>
  <c r="W135" i="15"/>
  <c r="V135" i="15"/>
  <c r="X135" i="15"/>
  <c r="U135" i="15"/>
  <c r="AL129" i="15"/>
  <c r="U129" i="15"/>
  <c r="AB129" i="15"/>
  <c r="X129" i="15"/>
  <c r="V129" i="15"/>
  <c r="AC129" i="15"/>
  <c r="Y129" i="15"/>
  <c r="AA129" i="15"/>
  <c r="W129" i="15"/>
  <c r="AL128" i="15"/>
  <c r="V128" i="15"/>
  <c r="W128" i="15"/>
  <c r="U128" i="15"/>
  <c r="AB128" i="15"/>
  <c r="X128" i="15"/>
  <c r="AA128" i="15"/>
  <c r="Y128" i="15"/>
  <c r="AC128" i="15"/>
  <c r="AL127" i="15"/>
  <c r="Y127" i="15"/>
  <c r="AB127" i="15"/>
  <c r="W127" i="15"/>
  <c r="AA127" i="15"/>
  <c r="U127" i="15"/>
  <c r="X127" i="15"/>
  <c r="V127" i="15"/>
  <c r="AC127" i="15"/>
  <c r="AL121" i="15"/>
  <c r="AC121" i="15"/>
  <c r="AA121" i="15"/>
  <c r="V121" i="15"/>
  <c r="AB121" i="15"/>
  <c r="U121" i="15"/>
  <c r="W121" i="15"/>
  <c r="Y121" i="15"/>
  <c r="X121" i="15"/>
  <c r="AL120" i="15"/>
  <c r="U120" i="15"/>
  <c r="AC120" i="15"/>
  <c r="W120" i="15"/>
  <c r="AA120" i="15"/>
  <c r="Y120" i="15"/>
  <c r="X120" i="15"/>
  <c r="AB120" i="15"/>
  <c r="V120" i="15"/>
  <c r="AL119" i="15"/>
  <c r="AC119" i="15"/>
  <c r="U119" i="15"/>
  <c r="W119" i="15"/>
  <c r="V119" i="15"/>
  <c r="AB119" i="15"/>
  <c r="Y119" i="15"/>
  <c r="X119" i="15"/>
  <c r="AA119" i="15"/>
  <c r="AL113" i="15"/>
  <c r="X113" i="15"/>
  <c r="Y113" i="15"/>
  <c r="AA113" i="15"/>
  <c r="AB113" i="15"/>
  <c r="V113" i="15"/>
  <c r="U113" i="15"/>
  <c r="W113" i="15"/>
  <c r="AC113" i="15"/>
  <c r="AL112" i="15"/>
  <c r="U112" i="15"/>
  <c r="W112" i="15"/>
  <c r="V112" i="15"/>
  <c r="Y112" i="15"/>
  <c r="AA112" i="15"/>
  <c r="X112" i="15"/>
  <c r="AB112" i="15"/>
  <c r="AC112" i="15"/>
  <c r="AL111" i="15"/>
  <c r="AC111" i="15"/>
  <c r="Y111" i="15"/>
  <c r="W111" i="15"/>
  <c r="AA111" i="15"/>
  <c r="V111" i="15"/>
  <c r="AB111" i="15"/>
  <c r="U111" i="15"/>
  <c r="X111" i="15"/>
  <c r="AL105" i="15"/>
  <c r="V105" i="15"/>
  <c r="Y105" i="15"/>
  <c r="AA105" i="15"/>
  <c r="U105" i="15"/>
  <c r="AB105" i="15"/>
  <c r="AC105" i="15"/>
  <c r="W105" i="15"/>
  <c r="X105" i="15"/>
  <c r="AL104" i="15"/>
  <c r="V104" i="15"/>
  <c r="AB104" i="15"/>
  <c r="U104" i="15"/>
  <c r="X104" i="15"/>
  <c r="AC104" i="15"/>
  <c r="Y104" i="15"/>
  <c r="W104" i="15"/>
  <c r="AA104" i="15"/>
  <c r="AL103" i="15"/>
  <c r="W103" i="15"/>
  <c r="AB103" i="15"/>
  <c r="AA103" i="15"/>
  <c r="V103" i="15"/>
  <c r="U103" i="15"/>
  <c r="AC103" i="15"/>
  <c r="X103" i="15"/>
  <c r="Y103" i="15"/>
  <c r="AL97" i="15"/>
  <c r="AC97" i="15"/>
  <c r="U97" i="15"/>
  <c r="W97" i="15"/>
  <c r="AA97" i="15"/>
  <c r="AB97" i="15"/>
  <c r="Y97" i="15"/>
  <c r="V97" i="15"/>
  <c r="X97" i="15"/>
  <c r="AL96" i="15"/>
  <c r="Y96" i="15"/>
  <c r="W96" i="15"/>
  <c r="V96" i="15"/>
  <c r="U96" i="15"/>
  <c r="AC96" i="15"/>
  <c r="X96" i="15"/>
  <c r="AA96" i="15"/>
  <c r="AB96" i="15"/>
  <c r="AL95" i="15"/>
  <c r="Y95" i="15"/>
  <c r="W95" i="15"/>
  <c r="V95" i="15"/>
  <c r="AB95" i="15"/>
  <c r="AC95" i="15"/>
  <c r="AA95" i="15"/>
  <c r="U95" i="15"/>
  <c r="X95" i="15"/>
  <c r="AL89" i="15"/>
  <c r="Y89" i="15"/>
  <c r="W89" i="15"/>
  <c r="X89" i="15"/>
  <c r="V89" i="15"/>
  <c r="AB89" i="15"/>
  <c r="AA89" i="15"/>
  <c r="AC89" i="15"/>
  <c r="U89" i="15"/>
  <c r="AL88" i="15"/>
  <c r="AC88" i="15"/>
  <c r="AB88" i="15"/>
  <c r="Y88" i="15"/>
  <c r="W88" i="15"/>
  <c r="AA88" i="15"/>
  <c r="U88" i="15"/>
  <c r="V88" i="15"/>
  <c r="X88" i="15"/>
  <c r="AL87" i="15"/>
  <c r="W87" i="15"/>
  <c r="AB87" i="15"/>
  <c r="V87" i="15"/>
  <c r="Y87" i="15"/>
  <c r="X87" i="15"/>
  <c r="AC87" i="15"/>
  <c r="AA87" i="15"/>
  <c r="U87" i="15"/>
  <c r="AL81" i="15"/>
  <c r="X81" i="15"/>
  <c r="U81" i="15"/>
  <c r="V81" i="15"/>
  <c r="AA81" i="15"/>
  <c r="W81" i="15"/>
  <c r="AC81" i="15"/>
  <c r="Y81" i="15"/>
  <c r="AB81" i="15"/>
  <c r="AL80" i="15"/>
  <c r="U80" i="15"/>
  <c r="Y80" i="15"/>
  <c r="X80" i="15"/>
  <c r="AA80" i="15"/>
  <c r="AB80" i="15"/>
  <c r="V80" i="15"/>
  <c r="AC80" i="15"/>
  <c r="W80" i="15"/>
  <c r="AL79" i="15"/>
  <c r="U79" i="15"/>
  <c r="AA79" i="15"/>
  <c r="W79" i="15"/>
  <c r="AC79" i="15"/>
  <c r="X79" i="15"/>
  <c r="Y79" i="15"/>
  <c r="V79" i="15"/>
  <c r="AB79" i="15"/>
  <c r="AL73" i="15"/>
  <c r="V73" i="15"/>
  <c r="AB73" i="15"/>
  <c r="Y73" i="15"/>
  <c r="X73" i="15"/>
  <c r="U73" i="15"/>
  <c r="W73" i="15"/>
  <c r="AA73" i="15"/>
  <c r="AC73" i="15"/>
  <c r="AL72" i="15"/>
  <c r="U72" i="15"/>
  <c r="X72" i="15"/>
  <c r="AA72" i="15"/>
  <c r="AC72" i="15"/>
  <c r="AB72" i="15"/>
  <c r="V72" i="15"/>
  <c r="Y72" i="15"/>
  <c r="W72" i="15"/>
  <c r="AL71" i="15"/>
  <c r="Y71" i="15"/>
  <c r="AB71" i="15"/>
  <c r="AC71" i="15"/>
  <c r="W71" i="15"/>
  <c r="U71" i="15"/>
  <c r="AA71" i="15"/>
  <c r="X71" i="15"/>
  <c r="V71" i="15"/>
  <c r="AL65" i="15"/>
  <c r="V65" i="15"/>
  <c r="Y65" i="15"/>
  <c r="X65" i="15"/>
  <c r="W65" i="15"/>
  <c r="AB65" i="15"/>
  <c r="U65" i="15"/>
  <c r="AC65" i="15"/>
  <c r="AA65" i="15"/>
  <c r="AL64" i="15"/>
  <c r="AC64" i="15"/>
  <c r="W64" i="15"/>
  <c r="AB64" i="15"/>
  <c r="U64" i="15"/>
  <c r="X64" i="15"/>
  <c r="AA64" i="15"/>
  <c r="Y64" i="15"/>
  <c r="V64" i="15"/>
  <c r="AL63" i="15"/>
  <c r="U63" i="15"/>
  <c r="Y63" i="15"/>
  <c r="AC63" i="15"/>
  <c r="AB63" i="15"/>
  <c r="X63" i="15"/>
  <c r="W63" i="15"/>
  <c r="V63" i="15"/>
  <c r="AA63" i="15"/>
  <c r="AL57" i="15"/>
  <c r="U57" i="15"/>
  <c r="AB57" i="15"/>
  <c r="AC57" i="15"/>
  <c r="X57" i="15"/>
  <c r="V57" i="15"/>
  <c r="W57" i="15"/>
  <c r="AA57" i="15"/>
  <c r="Y57" i="15"/>
  <c r="AL56" i="15"/>
  <c r="Y56" i="15"/>
  <c r="U56" i="15"/>
  <c r="W56" i="15"/>
  <c r="V56" i="15"/>
  <c r="AC56" i="15"/>
  <c r="X56" i="15"/>
  <c r="AB56" i="15"/>
  <c r="AA56" i="15"/>
  <c r="AL55" i="15"/>
  <c r="U55" i="15"/>
  <c r="AC55" i="15"/>
  <c r="AA55" i="15"/>
  <c r="AB55" i="15"/>
  <c r="X55" i="15"/>
  <c r="V55" i="15"/>
  <c r="W55" i="15"/>
  <c r="Y55" i="15"/>
  <c r="AL49" i="15"/>
  <c r="X49" i="15"/>
  <c r="W49" i="15"/>
  <c r="AA49" i="15"/>
  <c r="V49" i="15"/>
  <c r="AB49" i="15"/>
  <c r="Y49" i="15"/>
  <c r="U49" i="15"/>
  <c r="AC49" i="15"/>
  <c r="AL48" i="15"/>
  <c r="AC48" i="15"/>
  <c r="X48" i="15"/>
  <c r="V48" i="15"/>
  <c r="AA48" i="15"/>
  <c r="W48" i="15"/>
  <c r="U48" i="15"/>
  <c r="AB48" i="15"/>
  <c r="Y48" i="15"/>
  <c r="AL47" i="15"/>
  <c r="AC47" i="15"/>
  <c r="U47" i="15"/>
  <c r="AB47" i="15"/>
  <c r="AA47" i="15"/>
  <c r="V47" i="15"/>
  <c r="X47" i="15"/>
  <c r="Y47" i="15"/>
  <c r="W47" i="15"/>
  <c r="AL41" i="15"/>
  <c r="V41" i="15"/>
  <c r="U41" i="15"/>
  <c r="W41" i="15"/>
  <c r="X41" i="15"/>
  <c r="AC41" i="15"/>
  <c r="AA41" i="15"/>
  <c r="Y41" i="15"/>
  <c r="AB41" i="15"/>
  <c r="AL40" i="15"/>
  <c r="U40" i="15"/>
  <c r="AC40" i="15"/>
  <c r="Y40" i="15"/>
  <c r="AB40" i="15"/>
  <c r="W40" i="15"/>
  <c r="X40" i="15"/>
  <c r="V40" i="15"/>
  <c r="AA40" i="15"/>
  <c r="AL39" i="15"/>
  <c r="U39" i="15"/>
  <c r="W39" i="15"/>
  <c r="X39" i="15"/>
  <c r="V39" i="15"/>
  <c r="AC39" i="15"/>
  <c r="AB39" i="15"/>
  <c r="Y39" i="15"/>
  <c r="AA39" i="15"/>
  <c r="AL33" i="15"/>
  <c r="V33" i="15"/>
  <c r="U33" i="15"/>
  <c r="AA33" i="15"/>
  <c r="AC33" i="15"/>
  <c r="AB33" i="15"/>
  <c r="W33" i="15"/>
  <c r="X33" i="15"/>
  <c r="Y33" i="15"/>
  <c r="AL32" i="15"/>
  <c r="W32" i="15"/>
  <c r="AA32" i="15"/>
  <c r="AC32" i="15"/>
  <c r="V32" i="15"/>
  <c r="Y32" i="15"/>
  <c r="U32" i="15"/>
  <c r="X32" i="15"/>
  <c r="AB32" i="15"/>
  <c r="AL31" i="15"/>
  <c r="Y31" i="15"/>
  <c r="AB31" i="15"/>
  <c r="AC31" i="15"/>
  <c r="X31" i="15"/>
  <c r="U31" i="15"/>
  <c r="AA31" i="15"/>
  <c r="V31" i="15"/>
  <c r="W31" i="15"/>
  <c r="AL25" i="15"/>
  <c r="U25" i="15"/>
  <c r="Y25" i="15"/>
  <c r="AA25" i="15"/>
  <c r="V25" i="15"/>
  <c r="X25" i="15"/>
  <c r="AB25" i="15"/>
  <c r="W25" i="15"/>
  <c r="AC25" i="15"/>
  <c r="AL24" i="15"/>
  <c r="X24" i="15"/>
  <c r="U24" i="15"/>
  <c r="V24" i="15"/>
  <c r="AC24" i="15"/>
  <c r="AA24" i="15"/>
  <c r="AB24" i="15"/>
  <c r="Y24" i="15"/>
  <c r="W24" i="15"/>
  <c r="AL23" i="15"/>
  <c r="W23" i="15"/>
  <c r="X23" i="15"/>
  <c r="U23" i="15"/>
  <c r="V23" i="15"/>
  <c r="AC23" i="15"/>
  <c r="AB23" i="15"/>
  <c r="AA23" i="15"/>
  <c r="Y23" i="15"/>
  <c r="AL17" i="15"/>
  <c r="AC17" i="15"/>
  <c r="U17" i="15"/>
  <c r="W17" i="15"/>
  <c r="Y17" i="15"/>
  <c r="V17" i="15"/>
  <c r="AB17" i="15"/>
  <c r="X17" i="15"/>
  <c r="AA17" i="15"/>
  <c r="AL16" i="15"/>
  <c r="W16" i="15"/>
  <c r="Y16" i="15"/>
  <c r="V16" i="15"/>
  <c r="AA16" i="15"/>
  <c r="X16" i="15"/>
  <c r="AB16" i="15"/>
  <c r="U16" i="15"/>
  <c r="AC16" i="15"/>
  <c r="AL15" i="15"/>
  <c r="X15" i="15"/>
  <c r="AA15" i="15"/>
  <c r="AB15" i="15"/>
  <c r="V15" i="15"/>
  <c r="U15" i="15"/>
  <c r="Y15" i="15"/>
  <c r="AC15" i="15"/>
  <c r="W15" i="15"/>
  <c r="AL1063" i="15"/>
  <c r="Y1063" i="15"/>
  <c r="W1063" i="15"/>
  <c r="AB1063" i="15"/>
  <c r="X1063" i="15"/>
  <c r="AC1063" i="15"/>
  <c r="AA1063" i="15"/>
  <c r="U1063" i="15"/>
  <c r="V1063" i="15"/>
  <c r="AL1055" i="15"/>
  <c r="AC1055" i="15"/>
  <c r="W1055" i="15"/>
  <c r="Y1055" i="15"/>
  <c r="AA1055" i="15"/>
  <c r="U1055" i="15"/>
  <c r="X1055" i="15"/>
  <c r="V1055" i="15"/>
  <c r="AB1055" i="15"/>
  <c r="AL1049" i="15"/>
  <c r="W1049" i="15"/>
  <c r="Y1049" i="15"/>
  <c r="X1049" i="15"/>
  <c r="AA1049" i="15"/>
  <c r="AC1049" i="15"/>
  <c r="U1049" i="15"/>
  <c r="AB1049" i="15"/>
  <c r="V1049" i="15"/>
  <c r="AL1047" i="15"/>
  <c r="AC1047" i="15"/>
  <c r="AB1047" i="15"/>
  <c r="U1047" i="15"/>
  <c r="AA1047" i="15"/>
  <c r="V1047" i="15"/>
  <c r="X1047" i="15"/>
  <c r="W1047" i="15"/>
  <c r="Y1047" i="15"/>
  <c r="AL1040" i="15"/>
  <c r="X1040" i="15"/>
  <c r="Y1040" i="15"/>
  <c r="AA1040" i="15"/>
  <c r="W1040" i="15"/>
  <c r="V1040" i="15"/>
  <c r="AB1040" i="15"/>
  <c r="AC1040" i="15"/>
  <c r="U1040" i="15"/>
  <c r="AL1033" i="15"/>
  <c r="X1033" i="15"/>
  <c r="V1033" i="15"/>
  <c r="W1033" i="15"/>
  <c r="AB1033" i="15"/>
  <c r="U1033" i="15"/>
  <c r="Y1033" i="15"/>
  <c r="AA1033" i="15"/>
  <c r="AC1033" i="15"/>
  <c r="AL1031" i="15"/>
  <c r="V1031" i="15"/>
  <c r="AA1031" i="15"/>
  <c r="Y1031" i="15"/>
  <c r="AB1031" i="15"/>
  <c r="AC1031" i="15"/>
  <c r="W1031" i="15"/>
  <c r="X1031" i="15"/>
  <c r="U1031" i="15"/>
  <c r="AL1025" i="15"/>
  <c r="X1025" i="15"/>
  <c r="V1025" i="15"/>
  <c r="U1025" i="15"/>
  <c r="AC1025" i="15"/>
  <c r="Y1025" i="15"/>
  <c r="W1025" i="15"/>
  <c r="AB1025" i="15"/>
  <c r="AA1025" i="15"/>
  <c r="AL1023" i="15"/>
  <c r="V1023" i="15"/>
  <c r="AC1023" i="15"/>
  <c r="AB1023" i="15"/>
  <c r="U1023" i="15"/>
  <c r="W1023" i="15"/>
  <c r="AA1023" i="15"/>
  <c r="Y1023" i="15"/>
  <c r="X1023" i="15"/>
  <c r="AL1016" i="15"/>
  <c r="X1016" i="15"/>
  <c r="AB1016" i="15"/>
  <c r="U1016" i="15"/>
  <c r="Y1016" i="15"/>
  <c r="W1016" i="15"/>
  <c r="AC1016" i="15"/>
  <c r="AA1016" i="15"/>
  <c r="V1016" i="15"/>
  <c r="AL1009" i="15"/>
  <c r="X1009" i="15"/>
  <c r="W1009" i="15"/>
  <c r="Y1009" i="15"/>
  <c r="U1009" i="15"/>
  <c r="V1009" i="15"/>
  <c r="AB1009" i="15"/>
  <c r="AA1009" i="15"/>
  <c r="AC1009" i="15"/>
  <c r="AL1007" i="15"/>
  <c r="U1007" i="15"/>
  <c r="V1007" i="15"/>
  <c r="AC1007" i="15"/>
  <c r="AA1007" i="15"/>
  <c r="AB1007" i="15"/>
  <c r="Y1007" i="15"/>
  <c r="X1007" i="15"/>
  <c r="W1007" i="15"/>
  <c r="AL1001" i="15"/>
  <c r="U1001" i="15"/>
  <c r="V1001" i="15"/>
  <c r="AC1001" i="15"/>
  <c r="W1001" i="15"/>
  <c r="Y1001" i="15"/>
  <c r="X1001" i="15"/>
  <c r="AB1001" i="15"/>
  <c r="AA1001" i="15"/>
  <c r="AL999" i="15"/>
  <c r="AC999" i="15"/>
  <c r="Y999" i="15"/>
  <c r="AA999" i="15"/>
  <c r="AB999" i="15"/>
  <c r="X999" i="15"/>
  <c r="V999" i="15"/>
  <c r="U999" i="15"/>
  <c r="W999" i="15"/>
  <c r="AL992" i="15"/>
  <c r="X992" i="15"/>
  <c r="Y992" i="15"/>
  <c r="AB992" i="15"/>
  <c r="AA992" i="15"/>
  <c r="W992" i="15"/>
  <c r="AC992" i="15"/>
  <c r="U992" i="15"/>
  <c r="V992" i="15"/>
  <c r="AL985" i="15"/>
  <c r="AA985" i="15"/>
  <c r="V985" i="15"/>
  <c r="AC985" i="15"/>
  <c r="W985" i="15"/>
  <c r="Y985" i="15"/>
  <c r="U985" i="15"/>
  <c r="AB985" i="15"/>
  <c r="X985" i="15"/>
  <c r="AL983" i="15"/>
  <c r="AC983" i="15"/>
  <c r="Y983" i="15"/>
  <c r="AA983" i="15"/>
  <c r="AB983" i="15"/>
  <c r="X983" i="15"/>
  <c r="V983" i="15"/>
  <c r="U983" i="15"/>
  <c r="W983" i="15"/>
  <c r="AL976" i="15"/>
  <c r="W976" i="15"/>
  <c r="V976" i="15"/>
  <c r="AC976" i="15"/>
  <c r="AB976" i="15"/>
  <c r="Y976" i="15"/>
  <c r="U976" i="15"/>
  <c r="AA976" i="15"/>
  <c r="X976" i="15"/>
  <c r="AL969" i="15"/>
  <c r="W969" i="15"/>
  <c r="AB969" i="15"/>
  <c r="AA969" i="15"/>
  <c r="X969" i="15"/>
  <c r="V969" i="15"/>
  <c r="AC969" i="15"/>
  <c r="Y969" i="15"/>
  <c r="U969" i="15"/>
  <c r="AL967" i="15"/>
  <c r="AC967" i="15"/>
  <c r="Y967" i="15"/>
  <c r="AB967" i="15"/>
  <c r="U967" i="15"/>
  <c r="W967" i="15"/>
  <c r="X967" i="15"/>
  <c r="V967" i="15"/>
  <c r="AA967" i="15"/>
  <c r="AL960" i="15"/>
  <c r="AB960" i="15"/>
  <c r="AA960" i="15"/>
  <c r="V960" i="15"/>
  <c r="X960" i="15"/>
  <c r="U960" i="15"/>
  <c r="AC960" i="15"/>
  <c r="W960" i="15"/>
  <c r="Y960" i="15"/>
  <c r="AL953" i="15"/>
  <c r="U953" i="15"/>
  <c r="AB953" i="15"/>
  <c r="AA953" i="15"/>
  <c r="X953" i="15"/>
  <c r="V953" i="15"/>
  <c r="AC953" i="15"/>
  <c r="W953" i="15"/>
  <c r="Y953" i="15"/>
  <c r="AL951" i="15"/>
  <c r="U951" i="15"/>
  <c r="AA951" i="15"/>
  <c r="AB951" i="15"/>
  <c r="AC951" i="15"/>
  <c r="V951" i="15"/>
  <c r="Y951" i="15"/>
  <c r="W951" i="15"/>
  <c r="X951" i="15"/>
  <c r="AL944" i="15"/>
  <c r="X944" i="15"/>
  <c r="AA944" i="15"/>
  <c r="W944" i="15"/>
  <c r="AC944" i="15"/>
  <c r="U944" i="15"/>
  <c r="AB944" i="15"/>
  <c r="V944" i="15"/>
  <c r="Y944" i="15"/>
  <c r="AL937" i="15"/>
  <c r="X937" i="15"/>
  <c r="AB937" i="15"/>
  <c r="U937" i="15"/>
  <c r="W937" i="15"/>
  <c r="V937" i="15"/>
  <c r="AC937" i="15"/>
  <c r="Y937" i="15"/>
  <c r="AA937" i="15"/>
  <c r="AL936" i="15"/>
  <c r="U936" i="15"/>
  <c r="AB936" i="15"/>
  <c r="AC936" i="15"/>
  <c r="W936" i="15"/>
  <c r="AA936" i="15"/>
  <c r="Y936" i="15"/>
  <c r="X936" i="15"/>
  <c r="V936" i="15"/>
  <c r="AL929" i="15"/>
  <c r="AA929" i="15"/>
  <c r="Y929" i="15"/>
  <c r="U929" i="15"/>
  <c r="X929" i="15"/>
  <c r="W929" i="15"/>
  <c r="AC929" i="15"/>
  <c r="V929" i="15"/>
  <c r="AB929" i="15"/>
  <c r="AL927" i="15"/>
  <c r="X927" i="15"/>
  <c r="V927" i="15"/>
  <c r="Y927" i="15"/>
  <c r="W927" i="15"/>
  <c r="AC927" i="15"/>
  <c r="AB927" i="15"/>
  <c r="U927" i="15"/>
  <c r="AA927" i="15"/>
  <c r="AL921" i="15"/>
  <c r="U921" i="15"/>
  <c r="V921" i="15"/>
  <c r="AC921" i="15"/>
  <c r="Y921" i="15"/>
  <c r="W921" i="15"/>
  <c r="AB921" i="15"/>
  <c r="AA921" i="15"/>
  <c r="X921" i="15"/>
  <c r="AL919" i="15"/>
  <c r="W919" i="15"/>
  <c r="U919" i="15"/>
  <c r="X919" i="15"/>
  <c r="Y919" i="15"/>
  <c r="V919" i="15"/>
  <c r="AC919" i="15"/>
  <c r="AB919" i="15"/>
  <c r="AA919" i="15"/>
  <c r="AL912" i="15"/>
  <c r="U912" i="15"/>
  <c r="AC912" i="15"/>
  <c r="V912" i="15"/>
  <c r="AA912" i="15"/>
  <c r="AB912" i="15"/>
  <c r="W912" i="15"/>
  <c r="X912" i="15"/>
  <c r="Y912" i="15"/>
  <c r="AL905" i="15"/>
  <c r="U905" i="15"/>
  <c r="W905" i="15"/>
  <c r="AB905" i="15"/>
  <c r="AA905" i="15"/>
  <c r="Y905" i="15"/>
  <c r="V905" i="15"/>
  <c r="X905" i="15"/>
  <c r="AC905" i="15"/>
  <c r="AL903" i="15"/>
  <c r="W903" i="15"/>
  <c r="U903" i="15"/>
  <c r="V903" i="15"/>
  <c r="Y903" i="15"/>
  <c r="X903" i="15"/>
  <c r="AC903" i="15"/>
  <c r="AB903" i="15"/>
  <c r="AA903" i="15"/>
  <c r="AL895" i="15"/>
  <c r="AA895" i="15"/>
  <c r="U895" i="15"/>
  <c r="W895" i="15"/>
  <c r="Y895" i="15"/>
  <c r="V895" i="15"/>
  <c r="AC895" i="15"/>
  <c r="X895" i="15"/>
  <c r="AB895" i="15"/>
  <c r="AL889" i="15"/>
  <c r="U889" i="15"/>
  <c r="W889" i="15"/>
  <c r="AB889" i="15"/>
  <c r="AA889" i="15"/>
  <c r="X889" i="15"/>
  <c r="V889" i="15"/>
  <c r="AC889" i="15"/>
  <c r="Y889" i="15"/>
  <c r="AL887" i="15"/>
  <c r="AB887" i="15"/>
  <c r="U887" i="15"/>
  <c r="Y887" i="15"/>
  <c r="AA887" i="15"/>
  <c r="V887" i="15"/>
  <c r="AC887" i="15"/>
  <c r="W887" i="15"/>
  <c r="X887" i="15"/>
  <c r="AL880" i="15"/>
  <c r="AA880" i="15"/>
  <c r="V880" i="15"/>
  <c r="AB880" i="15"/>
  <c r="Y880" i="15"/>
  <c r="X880" i="15"/>
  <c r="U880" i="15"/>
  <c r="AC880" i="15"/>
  <c r="W880" i="15"/>
  <c r="AL873" i="15"/>
  <c r="U873" i="15"/>
  <c r="AC873" i="15"/>
  <c r="Y873" i="15"/>
  <c r="AA873" i="15"/>
  <c r="AB873" i="15"/>
  <c r="X873" i="15"/>
  <c r="V873" i="15"/>
  <c r="W873" i="15"/>
  <c r="AL871" i="15"/>
  <c r="AB871" i="15"/>
  <c r="U871" i="15"/>
  <c r="Y871" i="15"/>
  <c r="AA871" i="15"/>
  <c r="V871" i="15"/>
  <c r="AC871" i="15"/>
  <c r="W871" i="15"/>
  <c r="X871" i="15"/>
  <c r="AL865" i="15"/>
  <c r="V865" i="15"/>
  <c r="W865" i="15"/>
  <c r="U865" i="15"/>
  <c r="AC865" i="15"/>
  <c r="Y865" i="15"/>
  <c r="AA865" i="15"/>
  <c r="AB865" i="15"/>
  <c r="X865" i="15"/>
  <c r="AL863" i="15"/>
  <c r="W863" i="15"/>
  <c r="U863" i="15"/>
  <c r="AB863" i="15"/>
  <c r="AC863" i="15"/>
  <c r="X863" i="15"/>
  <c r="AA863" i="15"/>
  <c r="V863" i="15"/>
  <c r="Y863" i="15"/>
  <c r="AL856" i="15"/>
  <c r="AB856" i="15"/>
  <c r="W856" i="15"/>
  <c r="Y856" i="15"/>
  <c r="U856" i="15"/>
  <c r="X856" i="15"/>
  <c r="V856" i="15"/>
  <c r="AC856" i="15"/>
  <c r="AA856" i="15"/>
  <c r="AL849" i="15"/>
  <c r="Y849" i="15"/>
  <c r="AA849" i="15"/>
  <c r="X849" i="15"/>
  <c r="U849" i="15"/>
  <c r="AB849" i="15"/>
  <c r="V849" i="15"/>
  <c r="W849" i="15"/>
  <c r="AC849" i="15"/>
  <c r="AL847" i="15"/>
  <c r="U847" i="15"/>
  <c r="AA847" i="15"/>
  <c r="W847" i="15"/>
  <c r="Y847" i="15"/>
  <c r="AC847" i="15"/>
  <c r="V847" i="15"/>
  <c r="AB847" i="15"/>
  <c r="X847" i="15"/>
  <c r="AL841" i="15"/>
  <c r="Y841" i="15"/>
  <c r="W841" i="15"/>
  <c r="X841" i="15"/>
  <c r="AB841" i="15"/>
  <c r="U841" i="15"/>
  <c r="AA841" i="15"/>
  <c r="V841" i="15"/>
  <c r="AC841" i="15"/>
  <c r="AL839" i="15"/>
  <c r="W839" i="15"/>
  <c r="AB839" i="15"/>
  <c r="V839" i="15"/>
  <c r="AA839" i="15"/>
  <c r="X839" i="15"/>
  <c r="AC839" i="15"/>
  <c r="Y839" i="15"/>
  <c r="U839" i="15"/>
  <c r="AL832" i="15"/>
  <c r="U832" i="15"/>
  <c r="X832" i="15"/>
  <c r="AB832" i="15"/>
  <c r="V832" i="15"/>
  <c r="W832" i="15"/>
  <c r="AA832" i="15"/>
  <c r="AC832" i="15"/>
  <c r="Y832" i="15"/>
  <c r="AL825" i="15"/>
  <c r="U825" i="15"/>
  <c r="AC825" i="15"/>
  <c r="X825" i="15"/>
  <c r="W825" i="15"/>
  <c r="AA825" i="15"/>
  <c r="Y825" i="15"/>
  <c r="AB825" i="15"/>
  <c r="V825" i="15"/>
  <c r="AL823" i="15"/>
  <c r="AA823" i="15"/>
  <c r="AB823" i="15"/>
  <c r="V823" i="15"/>
  <c r="W823" i="15"/>
  <c r="X823" i="15"/>
  <c r="Y823" i="15"/>
  <c r="U823" i="15"/>
  <c r="AC823" i="15"/>
  <c r="AL817" i="15"/>
  <c r="X817" i="15"/>
  <c r="AC817" i="15"/>
  <c r="AA817" i="15"/>
  <c r="AB817" i="15"/>
  <c r="V817" i="15"/>
  <c r="U817" i="15"/>
  <c r="W817" i="15"/>
  <c r="Y817" i="15"/>
  <c r="AL815" i="15"/>
  <c r="AB815" i="15"/>
  <c r="AA815" i="15"/>
  <c r="AC815" i="15"/>
  <c r="Y815" i="15"/>
  <c r="W815" i="15"/>
  <c r="U815" i="15"/>
  <c r="X815" i="15"/>
  <c r="V815" i="15"/>
  <c r="AL808" i="15"/>
  <c r="AB808" i="15"/>
  <c r="AA808" i="15"/>
  <c r="Y808" i="15"/>
  <c r="W808" i="15"/>
  <c r="V808" i="15"/>
  <c r="U808" i="15"/>
  <c r="X808" i="15"/>
  <c r="AC808" i="15"/>
  <c r="AL800" i="15"/>
  <c r="AB800" i="15"/>
  <c r="AA800" i="15"/>
  <c r="W800" i="15"/>
  <c r="V800" i="15"/>
  <c r="X800" i="15"/>
  <c r="AC800" i="15"/>
  <c r="Y800" i="15"/>
  <c r="U800" i="15"/>
  <c r="AL785" i="15"/>
  <c r="X785" i="15"/>
  <c r="U785" i="15"/>
  <c r="AB785" i="15"/>
  <c r="V785" i="15"/>
  <c r="AC785" i="15"/>
  <c r="W785" i="15"/>
  <c r="Y785" i="15"/>
  <c r="AA785" i="15"/>
  <c r="AL1066" i="15"/>
  <c r="V1066" i="15"/>
  <c r="U1066" i="15"/>
  <c r="AC1066" i="15"/>
  <c r="AB1066" i="15"/>
  <c r="W1066" i="15"/>
  <c r="Y1066" i="15"/>
  <c r="AA1066" i="15"/>
  <c r="X1066" i="15"/>
  <c r="AL1058" i="15"/>
  <c r="W1058" i="15"/>
  <c r="AA1058" i="15"/>
  <c r="U1058" i="15"/>
  <c r="Y1058" i="15"/>
  <c r="V1058" i="15"/>
  <c r="AC1058" i="15"/>
  <c r="X1058" i="15"/>
  <c r="AB1058" i="15"/>
  <c r="AL1050" i="15"/>
  <c r="Y1050" i="15"/>
  <c r="AA1050" i="15"/>
  <c r="V1050" i="15"/>
  <c r="AB1050" i="15"/>
  <c r="AC1050" i="15"/>
  <c r="W1050" i="15"/>
  <c r="X1050" i="15"/>
  <c r="U1050" i="15"/>
  <c r="AL1042" i="15"/>
  <c r="Y1042" i="15"/>
  <c r="AB1042" i="15"/>
  <c r="X1042" i="15"/>
  <c r="V1042" i="15"/>
  <c r="AA1042" i="15"/>
  <c r="U1042" i="15"/>
  <c r="AC1042" i="15"/>
  <c r="W1042" i="15"/>
  <c r="AL1034" i="15"/>
  <c r="AC1034" i="15"/>
  <c r="Y1034" i="15"/>
  <c r="AA1034" i="15"/>
  <c r="W1034" i="15"/>
  <c r="X1034" i="15"/>
  <c r="V1034" i="15"/>
  <c r="U1034" i="15"/>
  <c r="AB1034" i="15"/>
  <c r="AL1026" i="15"/>
  <c r="W1026" i="15"/>
  <c r="AC1026" i="15"/>
  <c r="AB1026" i="15"/>
  <c r="AA1026" i="15"/>
  <c r="V1026" i="15"/>
  <c r="X1026" i="15"/>
  <c r="U1026" i="15"/>
  <c r="Y1026" i="15"/>
  <c r="AL1018" i="15"/>
  <c r="Y1018" i="15"/>
  <c r="AB1018" i="15"/>
  <c r="W1018" i="15"/>
  <c r="X1018" i="15"/>
  <c r="V1018" i="15"/>
  <c r="AA1018" i="15"/>
  <c r="U1018" i="15"/>
  <c r="AC1018" i="15"/>
  <c r="AL1010" i="15"/>
  <c r="AA1010" i="15"/>
  <c r="V1010" i="15"/>
  <c r="AB1010" i="15"/>
  <c r="Y1010" i="15"/>
  <c r="W1010" i="15"/>
  <c r="AC1010" i="15"/>
  <c r="X1010" i="15"/>
  <c r="U1010" i="15"/>
  <c r="AL1002" i="15"/>
  <c r="AA1002" i="15"/>
  <c r="Y1002" i="15"/>
  <c r="AC1002" i="15"/>
  <c r="U1002" i="15"/>
  <c r="AB1002" i="15"/>
  <c r="V1002" i="15"/>
  <c r="X1002" i="15"/>
  <c r="W1002" i="15"/>
  <c r="AL994" i="15"/>
  <c r="U994" i="15"/>
  <c r="AC994" i="15"/>
  <c r="V994" i="15"/>
  <c r="AB994" i="15"/>
  <c r="X994" i="15"/>
  <c r="Y994" i="15"/>
  <c r="W994" i="15"/>
  <c r="AA994" i="15"/>
  <c r="AL986" i="15"/>
  <c r="U986" i="15"/>
  <c r="AB986" i="15"/>
  <c r="V986" i="15"/>
  <c r="X986" i="15"/>
  <c r="W986" i="15"/>
  <c r="AA986" i="15"/>
  <c r="AC986" i="15"/>
  <c r="Y986" i="15"/>
  <c r="AL978" i="15"/>
  <c r="X978" i="15"/>
  <c r="U978" i="15"/>
  <c r="AB978" i="15"/>
  <c r="W978" i="15"/>
  <c r="AA978" i="15"/>
  <c r="Y978" i="15"/>
  <c r="V978" i="15"/>
  <c r="AC978" i="15"/>
  <c r="AL970" i="15"/>
  <c r="U970" i="15"/>
  <c r="X970" i="15"/>
  <c r="AA970" i="15"/>
  <c r="V970" i="15"/>
  <c r="Y970" i="15"/>
  <c r="AC970" i="15"/>
  <c r="AB970" i="15"/>
  <c r="W970" i="15"/>
  <c r="AL962" i="15"/>
  <c r="V962" i="15"/>
  <c r="X962" i="15"/>
  <c r="U962" i="15"/>
  <c r="AC962" i="15"/>
  <c r="W962" i="15"/>
  <c r="Y962" i="15"/>
  <c r="AA962" i="15"/>
  <c r="AB962" i="15"/>
  <c r="AL954" i="15"/>
  <c r="V954" i="15"/>
  <c r="Y954" i="15"/>
  <c r="W954" i="15"/>
  <c r="X954" i="15"/>
  <c r="AB954" i="15"/>
  <c r="U954" i="15"/>
  <c r="AA954" i="15"/>
  <c r="AC954" i="15"/>
  <c r="AL946" i="15"/>
  <c r="X946" i="15"/>
  <c r="U946" i="15"/>
  <c r="AA946" i="15"/>
  <c r="Y946" i="15"/>
  <c r="V946" i="15"/>
  <c r="AC946" i="15"/>
  <c r="AB946" i="15"/>
  <c r="W946" i="15"/>
  <c r="AL938" i="15"/>
  <c r="U938" i="15"/>
  <c r="AB938" i="15"/>
  <c r="W938" i="15"/>
  <c r="X938" i="15"/>
  <c r="AA938" i="15"/>
  <c r="AC938" i="15"/>
  <c r="V938" i="15"/>
  <c r="Y938" i="15"/>
  <c r="AL930" i="15"/>
  <c r="X930" i="15"/>
  <c r="U930" i="15"/>
  <c r="AA930" i="15"/>
  <c r="Y930" i="15"/>
  <c r="V930" i="15"/>
  <c r="AC930" i="15"/>
  <c r="W930" i="15"/>
  <c r="AB930" i="15"/>
  <c r="AL922" i="15"/>
  <c r="U922" i="15"/>
  <c r="W922" i="15"/>
  <c r="V922" i="15"/>
  <c r="AA922" i="15"/>
  <c r="X922" i="15"/>
  <c r="AB922" i="15"/>
  <c r="AC922" i="15"/>
  <c r="Y922" i="15"/>
  <c r="AL914" i="15"/>
  <c r="X914" i="15"/>
  <c r="V914" i="15"/>
  <c r="AA914" i="15"/>
  <c r="AC914" i="15"/>
  <c r="Y914" i="15"/>
  <c r="U914" i="15"/>
  <c r="AB914" i="15"/>
  <c r="W914" i="15"/>
  <c r="AL906" i="15"/>
  <c r="U906" i="15"/>
  <c r="W906" i="15"/>
  <c r="V906" i="15"/>
  <c r="AA906" i="15"/>
  <c r="X906" i="15"/>
  <c r="AB906" i="15"/>
  <c r="AC906" i="15"/>
  <c r="Y906" i="15"/>
  <c r="AL898" i="15"/>
  <c r="X898" i="15"/>
  <c r="V898" i="15"/>
  <c r="AA898" i="15"/>
  <c r="AC898" i="15"/>
  <c r="Y898" i="15"/>
  <c r="U898" i="15"/>
  <c r="AB898" i="15"/>
  <c r="W898" i="15"/>
  <c r="AL890" i="15"/>
  <c r="X890" i="15"/>
  <c r="AB890" i="15"/>
  <c r="AC890" i="15"/>
  <c r="Y890" i="15"/>
  <c r="U890" i="15"/>
  <c r="W890" i="15"/>
  <c r="AA890" i="15"/>
  <c r="V890" i="15"/>
  <c r="AL882" i="15"/>
  <c r="Y882" i="15"/>
  <c r="W882" i="15"/>
  <c r="X882" i="15"/>
  <c r="U882" i="15"/>
  <c r="V882" i="15"/>
  <c r="AA882" i="15"/>
  <c r="AB882" i="15"/>
  <c r="AC882" i="15"/>
  <c r="AL874" i="15"/>
  <c r="U874" i="15"/>
  <c r="Y874" i="15"/>
  <c r="AA874" i="15"/>
  <c r="V874" i="15"/>
  <c r="AC874" i="15"/>
  <c r="X874" i="15"/>
  <c r="AB874" i="15"/>
  <c r="W874" i="15"/>
  <c r="AL866" i="15"/>
  <c r="Y866" i="15"/>
  <c r="W866" i="15"/>
  <c r="X866" i="15"/>
  <c r="U866" i="15"/>
  <c r="V866" i="15"/>
  <c r="AA866" i="15"/>
  <c r="AC866" i="15"/>
  <c r="AB866" i="15"/>
  <c r="AL858" i="15"/>
  <c r="U858" i="15"/>
  <c r="W858" i="15"/>
  <c r="Y858" i="15"/>
  <c r="AB858" i="15"/>
  <c r="AA858" i="15"/>
  <c r="X858" i="15"/>
  <c r="AC858" i="15"/>
  <c r="V858" i="15"/>
  <c r="AL850" i="15"/>
  <c r="AA850" i="15"/>
  <c r="W850" i="15"/>
  <c r="U850" i="15"/>
  <c r="V850" i="15"/>
  <c r="AB850" i="15"/>
  <c r="Y850" i="15"/>
  <c r="X850" i="15"/>
  <c r="AC850" i="15"/>
  <c r="AL842" i="15"/>
  <c r="Y842" i="15"/>
  <c r="AA842" i="15"/>
  <c r="X842" i="15"/>
  <c r="AC842" i="15"/>
  <c r="V842" i="15"/>
  <c r="W842" i="15"/>
  <c r="U842" i="15"/>
  <c r="AB842" i="15"/>
  <c r="AL834" i="15"/>
  <c r="AB834" i="15"/>
  <c r="X834" i="15"/>
  <c r="Y834" i="15"/>
  <c r="AC834" i="15"/>
  <c r="U834" i="15"/>
  <c r="AA834" i="15"/>
  <c r="V834" i="15"/>
  <c r="W834" i="15"/>
  <c r="AL826" i="15"/>
  <c r="U826" i="15"/>
  <c r="W826" i="15"/>
  <c r="Y826" i="15"/>
  <c r="AB826" i="15"/>
  <c r="X826" i="15"/>
  <c r="AA826" i="15"/>
  <c r="AC826" i="15"/>
  <c r="V826" i="15"/>
  <c r="AL818" i="15"/>
  <c r="U818" i="15"/>
  <c r="W818" i="15"/>
  <c r="Y818" i="15"/>
  <c r="AB818" i="15"/>
  <c r="AA818" i="15"/>
  <c r="AC818" i="15"/>
  <c r="X818" i="15"/>
  <c r="V818" i="15"/>
  <c r="AL810" i="15"/>
  <c r="W810" i="15"/>
  <c r="U810" i="15"/>
  <c r="AC810" i="15"/>
  <c r="AA810" i="15"/>
  <c r="X810" i="15"/>
  <c r="V810" i="15"/>
  <c r="Y810" i="15"/>
  <c r="AB810" i="15"/>
  <c r="AL802" i="15"/>
  <c r="AC802" i="15"/>
  <c r="AB802" i="15"/>
  <c r="AA802" i="15"/>
  <c r="U802" i="15"/>
  <c r="X802" i="15"/>
  <c r="V802" i="15"/>
  <c r="Y802" i="15"/>
  <c r="W802" i="15"/>
  <c r="AL794" i="15"/>
  <c r="Y794" i="15"/>
  <c r="V794" i="15"/>
  <c r="AC794" i="15"/>
  <c r="W794" i="15"/>
  <c r="U794" i="15"/>
  <c r="AB794" i="15"/>
  <c r="AA794" i="15"/>
  <c r="X794" i="15"/>
  <c r="AL786" i="15"/>
  <c r="AC786" i="15"/>
  <c r="X786" i="15"/>
  <c r="AA786" i="15"/>
  <c r="W786" i="15"/>
  <c r="U786" i="15"/>
  <c r="V786" i="15"/>
  <c r="AB786" i="15"/>
  <c r="Y786" i="15"/>
  <c r="AL778" i="15"/>
  <c r="Y778" i="15"/>
  <c r="AA778" i="15"/>
  <c r="AB778" i="15"/>
  <c r="W778" i="15"/>
  <c r="U778" i="15"/>
  <c r="V778" i="15"/>
  <c r="X778" i="15"/>
  <c r="AC778" i="15"/>
  <c r="AL770" i="15"/>
  <c r="U770" i="15"/>
  <c r="W770" i="15"/>
  <c r="X770" i="15"/>
  <c r="AC770" i="15"/>
  <c r="Y770" i="15"/>
  <c r="AA770" i="15"/>
  <c r="V770" i="15"/>
  <c r="AB770" i="15"/>
  <c r="AL762" i="15"/>
  <c r="AC762" i="15"/>
  <c r="AA762" i="15"/>
  <c r="X762" i="15"/>
  <c r="AB762" i="15"/>
  <c r="V762" i="15"/>
  <c r="Y762" i="15"/>
  <c r="W762" i="15"/>
  <c r="U762" i="15"/>
  <c r="AL754" i="15"/>
  <c r="V754" i="15"/>
  <c r="AB754" i="15"/>
  <c r="U754" i="15"/>
  <c r="W754" i="15"/>
  <c r="AC754" i="15"/>
  <c r="AA754" i="15"/>
  <c r="Y754" i="15"/>
  <c r="X754" i="15"/>
  <c r="AL746" i="15"/>
  <c r="AC746" i="15"/>
  <c r="Y746" i="15"/>
  <c r="X746" i="15"/>
  <c r="AA746" i="15"/>
  <c r="U746" i="15"/>
  <c r="AB746" i="15"/>
  <c r="V746" i="15"/>
  <c r="W746" i="15"/>
  <c r="AL738" i="15"/>
  <c r="Y738" i="15"/>
  <c r="X738" i="15"/>
  <c r="AB738" i="15"/>
  <c r="V738" i="15"/>
  <c r="AA738" i="15"/>
  <c r="U738" i="15"/>
  <c r="W738" i="15"/>
  <c r="AC738" i="15"/>
  <c r="AL730" i="15"/>
  <c r="AA730" i="15"/>
  <c r="Y730" i="15"/>
  <c r="AC730" i="15"/>
  <c r="W730" i="15"/>
  <c r="V730" i="15"/>
  <c r="X730" i="15"/>
  <c r="AB730" i="15"/>
  <c r="U730" i="15"/>
  <c r="AL722" i="15"/>
  <c r="U722" i="15"/>
  <c r="X722" i="15"/>
  <c r="AB722" i="15"/>
  <c r="Y722" i="15"/>
  <c r="AA722" i="15"/>
  <c r="V722" i="15"/>
  <c r="W722" i="15"/>
  <c r="AC722" i="15"/>
  <c r="AL714" i="15"/>
  <c r="AA714" i="15"/>
  <c r="Y714" i="15"/>
  <c r="AC714" i="15"/>
  <c r="AB714" i="15"/>
  <c r="V714" i="15"/>
  <c r="X714" i="15"/>
  <c r="W714" i="15"/>
  <c r="U714" i="15"/>
  <c r="AL706" i="15"/>
  <c r="Y706" i="15"/>
  <c r="X706" i="15"/>
  <c r="AB706" i="15"/>
  <c r="V706" i="15"/>
  <c r="AA706" i="15"/>
  <c r="U706" i="15"/>
  <c r="W706" i="15"/>
  <c r="AC706" i="15"/>
  <c r="AL698" i="15"/>
  <c r="AA698" i="15"/>
  <c r="V698" i="15"/>
  <c r="AC698" i="15"/>
  <c r="W698" i="15"/>
  <c r="Y698" i="15"/>
  <c r="X698" i="15"/>
  <c r="AB698" i="15"/>
  <c r="U698" i="15"/>
  <c r="AL690" i="15"/>
  <c r="V690" i="15"/>
  <c r="AC690" i="15"/>
  <c r="AA690" i="15"/>
  <c r="Y690" i="15"/>
  <c r="W690" i="15"/>
  <c r="AB690" i="15"/>
  <c r="U690" i="15"/>
  <c r="X690" i="15"/>
  <c r="AL682" i="15"/>
  <c r="Y682" i="15"/>
  <c r="X682" i="15"/>
  <c r="U682" i="15"/>
  <c r="W682" i="15"/>
  <c r="AA682" i="15"/>
  <c r="AC682" i="15"/>
  <c r="AB682" i="15"/>
  <c r="V682" i="15"/>
  <c r="AL674" i="15"/>
  <c r="X674" i="15"/>
  <c r="AB674" i="15"/>
  <c r="V674" i="15"/>
  <c r="Y674" i="15"/>
  <c r="AC674" i="15"/>
  <c r="AA674" i="15"/>
  <c r="U674" i="15"/>
  <c r="W674" i="15"/>
  <c r="AL666" i="15"/>
  <c r="U666" i="15"/>
  <c r="AA666" i="15"/>
  <c r="AB666" i="15"/>
  <c r="Y666" i="15"/>
  <c r="X666" i="15"/>
  <c r="AC666" i="15"/>
  <c r="W666" i="15"/>
  <c r="V666" i="15"/>
  <c r="AL658" i="15"/>
  <c r="V658" i="15"/>
  <c r="AC658" i="15"/>
  <c r="AA658" i="15"/>
  <c r="Y658" i="15"/>
  <c r="W658" i="15"/>
  <c r="U658" i="15"/>
  <c r="X658" i="15"/>
  <c r="AB658" i="15"/>
  <c r="AL650" i="15"/>
  <c r="AC650" i="15"/>
  <c r="X650" i="15"/>
  <c r="U650" i="15"/>
  <c r="W650" i="15"/>
  <c r="V650" i="15"/>
  <c r="Y650" i="15"/>
  <c r="AB650" i="15"/>
  <c r="AA650" i="15"/>
  <c r="AL642" i="15"/>
  <c r="X642" i="15"/>
  <c r="AB642" i="15"/>
  <c r="V642" i="15"/>
  <c r="U642" i="15"/>
  <c r="AC642" i="15"/>
  <c r="AA642" i="15"/>
  <c r="Y642" i="15"/>
  <c r="W642" i="15"/>
  <c r="AL634" i="15"/>
  <c r="Y634" i="15"/>
  <c r="W634" i="15"/>
  <c r="U634" i="15"/>
  <c r="AB634" i="15"/>
  <c r="X634" i="15"/>
  <c r="AC634" i="15"/>
  <c r="AA634" i="15"/>
  <c r="V634" i="15"/>
  <c r="AL626" i="15"/>
  <c r="Y626" i="15"/>
  <c r="W626" i="15"/>
  <c r="V626" i="15"/>
  <c r="U626" i="15"/>
  <c r="AB626" i="15"/>
  <c r="X626" i="15"/>
  <c r="AC626" i="15"/>
  <c r="AA626" i="15"/>
  <c r="AL618" i="15"/>
  <c r="AC618" i="15"/>
  <c r="W618" i="15"/>
  <c r="U618" i="15"/>
  <c r="AB618" i="15"/>
  <c r="X618" i="15"/>
  <c r="V618" i="15"/>
  <c r="AA618" i="15"/>
  <c r="Y618" i="15"/>
  <c r="AL610" i="15"/>
  <c r="V610" i="15"/>
  <c r="W610" i="15"/>
  <c r="AA610" i="15"/>
  <c r="AC610" i="15"/>
  <c r="U610" i="15"/>
  <c r="AB610" i="15"/>
  <c r="Y610" i="15"/>
  <c r="X610" i="15"/>
  <c r="AL602" i="15"/>
  <c r="AC602" i="15"/>
  <c r="W602" i="15"/>
  <c r="U602" i="15"/>
  <c r="AB602" i="15"/>
  <c r="X602" i="15"/>
  <c r="V602" i="15"/>
  <c r="AA602" i="15"/>
  <c r="Y602" i="15"/>
  <c r="AL594" i="15"/>
  <c r="X594" i="15"/>
  <c r="AA594" i="15"/>
  <c r="AC594" i="15"/>
  <c r="V594" i="15"/>
  <c r="AB594" i="15"/>
  <c r="U594" i="15"/>
  <c r="W594" i="15"/>
  <c r="Y594" i="15"/>
  <c r="AL586" i="15"/>
  <c r="AC586" i="15"/>
  <c r="AB586" i="15"/>
  <c r="Y586" i="15"/>
  <c r="W586" i="15"/>
  <c r="V586" i="15"/>
  <c r="AA586" i="15"/>
  <c r="U586" i="15"/>
  <c r="X586" i="15"/>
  <c r="AL554" i="15"/>
  <c r="X554" i="15"/>
  <c r="AC554" i="15"/>
  <c r="V554" i="15"/>
  <c r="AB554" i="15"/>
  <c r="W554" i="15"/>
  <c r="Y554" i="15"/>
  <c r="AA554" i="15"/>
  <c r="U554" i="15"/>
  <c r="AL546" i="15"/>
  <c r="X546" i="15"/>
  <c r="W546" i="15"/>
  <c r="AB546" i="15"/>
  <c r="AA546" i="15"/>
  <c r="U546" i="15"/>
  <c r="Y546" i="15"/>
  <c r="V546" i="15"/>
  <c r="AC546" i="15"/>
  <c r="AL538" i="15"/>
  <c r="Y538" i="15"/>
  <c r="AA538" i="15"/>
  <c r="AB538" i="15"/>
  <c r="U538" i="15"/>
  <c r="X538" i="15"/>
  <c r="V538" i="15"/>
  <c r="AC538" i="15"/>
  <c r="W538" i="15"/>
  <c r="AL530" i="15"/>
  <c r="U530" i="15"/>
  <c r="AA530" i="15"/>
  <c r="W530" i="15"/>
  <c r="Y530" i="15"/>
  <c r="AB530" i="15"/>
  <c r="X530" i="15"/>
  <c r="AC530" i="15"/>
  <c r="V530" i="15"/>
  <c r="AL522" i="15"/>
  <c r="X522" i="15"/>
  <c r="W522" i="15"/>
  <c r="AC522" i="15"/>
  <c r="AB522" i="15"/>
  <c r="Y522" i="15"/>
  <c r="AA522" i="15"/>
  <c r="V522" i="15"/>
  <c r="U522" i="15"/>
  <c r="AL514" i="15"/>
  <c r="AA514" i="15"/>
  <c r="AB514" i="15"/>
  <c r="X514" i="15"/>
  <c r="Y514" i="15"/>
  <c r="AC514" i="15"/>
  <c r="W514" i="15"/>
  <c r="V514" i="15"/>
  <c r="U514" i="15"/>
  <c r="AL506" i="15"/>
  <c r="AA506" i="15"/>
  <c r="AB506" i="15"/>
  <c r="X506" i="15"/>
  <c r="Y506" i="15"/>
  <c r="AC506" i="15"/>
  <c r="U506" i="15"/>
  <c r="W506" i="15"/>
  <c r="V506" i="15"/>
  <c r="AL498" i="15"/>
  <c r="AA498" i="15"/>
  <c r="AB498" i="15"/>
  <c r="X498" i="15"/>
  <c r="Y498" i="15"/>
  <c r="AC498" i="15"/>
  <c r="U498" i="15"/>
  <c r="V498" i="15"/>
  <c r="W498" i="15"/>
  <c r="AL490" i="15"/>
  <c r="AA490" i="15"/>
  <c r="AB490" i="15"/>
  <c r="X490" i="15"/>
  <c r="Y490" i="15"/>
  <c r="AC490" i="15"/>
  <c r="V490" i="15"/>
  <c r="W490" i="15"/>
  <c r="U490" i="15"/>
  <c r="AL482" i="15"/>
  <c r="V482" i="15"/>
  <c r="AB482" i="15"/>
  <c r="U482" i="15"/>
  <c r="X482" i="15"/>
  <c r="AC482" i="15"/>
  <c r="Y482" i="15"/>
  <c r="W482" i="15"/>
  <c r="AA482" i="15"/>
  <c r="AL474" i="15"/>
  <c r="AB474" i="15"/>
  <c r="AC474" i="15"/>
  <c r="AA474" i="15"/>
  <c r="V474" i="15"/>
  <c r="U474" i="15"/>
  <c r="Y474" i="15"/>
  <c r="W474" i="15"/>
  <c r="X474" i="15"/>
  <c r="AL466" i="15"/>
  <c r="AA466" i="15"/>
  <c r="W466" i="15"/>
  <c r="U466" i="15"/>
  <c r="AB466" i="15"/>
  <c r="AC466" i="15"/>
  <c r="X466" i="15"/>
  <c r="Y466" i="15"/>
  <c r="V466" i="15"/>
  <c r="AL458" i="15"/>
  <c r="AA458" i="15"/>
  <c r="V458" i="15"/>
  <c r="U458" i="15"/>
  <c r="Y458" i="15"/>
  <c r="W458" i="15"/>
  <c r="X458" i="15"/>
  <c r="AB458" i="15"/>
  <c r="AC458" i="15"/>
  <c r="AL450" i="15"/>
  <c r="U450" i="15"/>
  <c r="AC450" i="15"/>
  <c r="AB450" i="15"/>
  <c r="X450" i="15"/>
  <c r="V450" i="15"/>
  <c r="Y450" i="15"/>
  <c r="AA450" i="15"/>
  <c r="W450" i="15"/>
  <c r="AL442" i="15"/>
  <c r="V442" i="15"/>
  <c r="W442" i="15"/>
  <c r="AC442" i="15"/>
  <c r="AB442" i="15"/>
  <c r="U442" i="15"/>
  <c r="AA442" i="15"/>
  <c r="Y442" i="15"/>
  <c r="X442" i="15"/>
  <c r="AL434" i="15"/>
  <c r="X434" i="15"/>
  <c r="AC434" i="15"/>
  <c r="U434" i="15"/>
  <c r="AA434" i="15"/>
  <c r="Y434" i="15"/>
  <c r="W434" i="15"/>
  <c r="V434" i="15"/>
  <c r="AB434" i="15"/>
  <c r="AL426" i="15"/>
  <c r="X426" i="15"/>
  <c r="AC426" i="15"/>
  <c r="AB426" i="15"/>
  <c r="Y426" i="15"/>
  <c r="AA426" i="15"/>
  <c r="V426" i="15"/>
  <c r="W426" i="15"/>
  <c r="U426" i="15"/>
  <c r="AL418" i="15"/>
  <c r="X418" i="15"/>
  <c r="Y418" i="15"/>
  <c r="AC418" i="15"/>
  <c r="AB418" i="15"/>
  <c r="V418" i="15"/>
  <c r="W418" i="15"/>
  <c r="AA418" i="15"/>
  <c r="U418" i="15"/>
  <c r="AL410" i="15"/>
  <c r="AB410" i="15"/>
  <c r="W410" i="15"/>
  <c r="U410" i="15"/>
  <c r="V410" i="15"/>
  <c r="X410" i="15"/>
  <c r="AA410" i="15"/>
  <c r="AC410" i="15"/>
  <c r="Y410" i="15"/>
  <c r="AL402" i="15"/>
  <c r="U402" i="15"/>
  <c r="W402" i="15"/>
  <c r="AB402" i="15"/>
  <c r="V402" i="15"/>
  <c r="AA402" i="15"/>
  <c r="X402" i="15"/>
  <c r="Y402" i="15"/>
  <c r="AC402" i="15"/>
  <c r="AL394" i="15"/>
  <c r="AB394" i="15"/>
  <c r="U394" i="15"/>
  <c r="AC394" i="15"/>
  <c r="X394" i="15"/>
  <c r="W394" i="15"/>
  <c r="AA394" i="15"/>
  <c r="Y394" i="15"/>
  <c r="V394" i="15"/>
  <c r="AL386" i="15"/>
  <c r="X386" i="15"/>
  <c r="AA386" i="15"/>
  <c r="V386" i="15"/>
  <c r="U386" i="15"/>
  <c r="AC386" i="15"/>
  <c r="Y386" i="15"/>
  <c r="AB386" i="15"/>
  <c r="W386" i="15"/>
  <c r="AL378" i="15"/>
  <c r="AC378" i="15"/>
  <c r="AA378" i="15"/>
  <c r="X378" i="15"/>
  <c r="W378" i="15"/>
  <c r="AB378" i="15"/>
  <c r="Y378" i="15"/>
  <c r="U378" i="15"/>
  <c r="V378" i="15"/>
  <c r="AL370" i="15"/>
  <c r="X370" i="15"/>
  <c r="V370" i="15"/>
  <c r="AA370" i="15"/>
  <c r="AC370" i="15"/>
  <c r="U370" i="15"/>
  <c r="W370" i="15"/>
  <c r="Y370" i="15"/>
  <c r="AB370" i="15"/>
  <c r="AL362" i="15"/>
  <c r="Y362" i="15"/>
  <c r="X362" i="15"/>
  <c r="W362" i="15"/>
  <c r="AB362" i="15"/>
  <c r="U362" i="15"/>
  <c r="AC362" i="15"/>
  <c r="V362" i="15"/>
  <c r="AA362" i="15"/>
  <c r="AL354" i="15"/>
  <c r="AB354" i="15"/>
  <c r="W354" i="15"/>
  <c r="AA354" i="15"/>
  <c r="V354" i="15"/>
  <c r="AC354" i="15"/>
  <c r="Y354" i="15"/>
  <c r="X354" i="15"/>
  <c r="U354" i="15"/>
  <c r="AL346" i="15"/>
  <c r="W346" i="15"/>
  <c r="X346" i="15"/>
  <c r="U346" i="15"/>
  <c r="V346" i="15"/>
  <c r="AB346" i="15"/>
  <c r="AA346" i="15"/>
  <c r="AC346" i="15"/>
  <c r="Y346" i="15"/>
  <c r="AL338" i="15"/>
  <c r="U338" i="15"/>
  <c r="AB338" i="15"/>
  <c r="W338" i="15"/>
  <c r="X338" i="15"/>
  <c r="Y338" i="15"/>
  <c r="V338" i="15"/>
  <c r="AA338" i="15"/>
  <c r="AC338" i="15"/>
  <c r="AL330" i="15"/>
  <c r="X330" i="15"/>
  <c r="AC330" i="15"/>
  <c r="V330" i="15"/>
  <c r="W330" i="15"/>
  <c r="U330" i="15"/>
  <c r="Y330" i="15"/>
  <c r="AB330" i="15"/>
  <c r="AA330" i="15"/>
  <c r="AL322" i="15"/>
  <c r="W322" i="15"/>
  <c r="X322" i="15"/>
  <c r="V322" i="15"/>
  <c r="U322" i="15"/>
  <c r="AC322" i="15"/>
  <c r="AA322" i="15"/>
  <c r="Y322" i="15"/>
  <c r="AB322" i="15"/>
  <c r="AL314" i="15"/>
  <c r="W314" i="15"/>
  <c r="Y314" i="15"/>
  <c r="AB314" i="15"/>
  <c r="X314" i="15"/>
  <c r="AA314" i="15"/>
  <c r="U314" i="15"/>
  <c r="AC314" i="15"/>
  <c r="V314" i="15"/>
  <c r="AL306" i="15"/>
  <c r="AC306" i="15"/>
  <c r="V306" i="15"/>
  <c r="U306" i="15"/>
  <c r="AB306" i="15"/>
  <c r="AA306" i="15"/>
  <c r="W306" i="15"/>
  <c r="Y306" i="15"/>
  <c r="X306" i="15"/>
  <c r="AL298" i="15"/>
  <c r="W298" i="15"/>
  <c r="Y298" i="15"/>
  <c r="AB298" i="15"/>
  <c r="X298" i="15"/>
  <c r="AA298" i="15"/>
  <c r="U298" i="15"/>
  <c r="AC298" i="15"/>
  <c r="V298" i="15"/>
  <c r="AL290" i="15"/>
  <c r="AC290" i="15"/>
  <c r="V290" i="15"/>
  <c r="U290" i="15"/>
  <c r="AB290" i="15"/>
  <c r="AA290" i="15"/>
  <c r="W290" i="15"/>
  <c r="Y290" i="15"/>
  <c r="X290" i="15"/>
  <c r="AL282" i="15"/>
  <c r="U282" i="15"/>
  <c r="AC282" i="15"/>
  <c r="X282" i="15"/>
  <c r="AA282" i="15"/>
  <c r="AB282" i="15"/>
  <c r="Y282" i="15"/>
  <c r="V282" i="15"/>
  <c r="W282" i="15"/>
  <c r="AL274" i="15"/>
  <c r="AB274" i="15"/>
  <c r="AA274" i="15"/>
  <c r="Y274" i="15"/>
  <c r="U274" i="15"/>
  <c r="X274" i="15"/>
  <c r="W274" i="15"/>
  <c r="V274" i="15"/>
  <c r="AC274" i="15"/>
  <c r="AL266" i="15"/>
  <c r="U266" i="15"/>
  <c r="AB266" i="15"/>
  <c r="X266" i="15"/>
  <c r="Y266" i="15"/>
  <c r="AA266" i="15"/>
  <c r="V266" i="15"/>
  <c r="AC266" i="15"/>
  <c r="W266" i="15"/>
  <c r="AL258" i="15"/>
  <c r="W258" i="15"/>
  <c r="Y258" i="15"/>
  <c r="V258" i="15"/>
  <c r="AB258" i="15"/>
  <c r="U258" i="15"/>
  <c r="AC258" i="15"/>
  <c r="X258" i="15"/>
  <c r="AA258" i="15"/>
  <c r="AL250" i="15"/>
  <c r="W250" i="15"/>
  <c r="AB250" i="15"/>
  <c r="AC250" i="15"/>
  <c r="U250" i="15"/>
  <c r="X250" i="15"/>
  <c r="AA250" i="15"/>
  <c r="V250" i="15"/>
  <c r="Y250" i="15"/>
  <c r="AL242" i="15"/>
  <c r="AC242" i="15"/>
  <c r="W242" i="15"/>
  <c r="Y242" i="15"/>
  <c r="AB242" i="15"/>
  <c r="V242" i="15"/>
  <c r="AA242" i="15"/>
  <c r="X242" i="15"/>
  <c r="U242" i="15"/>
  <c r="AL234" i="15"/>
  <c r="V234" i="15"/>
  <c r="AB234" i="15"/>
  <c r="U234" i="15"/>
  <c r="X234" i="15"/>
  <c r="AA234" i="15"/>
  <c r="Y234" i="15"/>
  <c r="AC234" i="15"/>
  <c r="W234" i="15"/>
  <c r="AL226" i="15"/>
  <c r="AC226" i="15"/>
  <c r="X226" i="15"/>
  <c r="AA226" i="15"/>
  <c r="W226" i="15"/>
  <c r="U226" i="15"/>
  <c r="AB226" i="15"/>
  <c r="Y226" i="15"/>
  <c r="V226" i="15"/>
  <c r="AL218" i="15"/>
  <c r="U218" i="15"/>
  <c r="AC218" i="15"/>
  <c r="Y218" i="15"/>
  <c r="V218" i="15"/>
  <c r="W218" i="15"/>
  <c r="AA218" i="15"/>
  <c r="X218" i="15"/>
  <c r="AB218" i="15"/>
  <c r="AL210" i="15"/>
  <c r="Y210" i="15"/>
  <c r="AB210" i="15"/>
  <c r="V210" i="15"/>
  <c r="U210" i="15"/>
  <c r="AA210" i="15"/>
  <c r="X210" i="15"/>
  <c r="AC210" i="15"/>
  <c r="W210" i="15"/>
  <c r="AL202" i="15"/>
  <c r="U202" i="15"/>
  <c r="V202" i="15"/>
  <c r="Y202" i="15"/>
  <c r="AA202" i="15"/>
  <c r="W202" i="15"/>
  <c r="AC202" i="15"/>
  <c r="X202" i="15"/>
  <c r="AB202" i="15"/>
  <c r="AL194" i="15"/>
  <c r="Y194" i="15"/>
  <c r="AA194" i="15"/>
  <c r="X194" i="15"/>
  <c r="W194" i="15"/>
  <c r="AC194" i="15"/>
  <c r="AB194" i="15"/>
  <c r="U194" i="15"/>
  <c r="V194" i="15"/>
  <c r="AL186" i="15"/>
  <c r="X186" i="15"/>
  <c r="AB186" i="15"/>
  <c r="U186" i="15"/>
  <c r="AC186" i="15"/>
  <c r="Y186" i="15"/>
  <c r="V186" i="15"/>
  <c r="AA186" i="15"/>
  <c r="W186" i="15"/>
  <c r="AL178" i="15"/>
  <c r="AC178" i="15"/>
  <c r="Y178" i="15"/>
  <c r="V178" i="15"/>
  <c r="AA178" i="15"/>
  <c r="X178" i="15"/>
  <c r="W178" i="15"/>
  <c r="AB178" i="15"/>
  <c r="U178" i="15"/>
  <c r="AL170" i="15"/>
  <c r="U170" i="15"/>
  <c r="AC170" i="15"/>
  <c r="Y170" i="15"/>
  <c r="AA170" i="15"/>
  <c r="X170" i="15"/>
  <c r="V170" i="15"/>
  <c r="W170" i="15"/>
  <c r="AB170" i="15"/>
  <c r="AL162" i="15"/>
  <c r="Y162" i="15"/>
  <c r="V162" i="15"/>
  <c r="AB162" i="15"/>
  <c r="U162" i="15"/>
  <c r="AC162" i="15"/>
  <c r="X162" i="15"/>
  <c r="AA162" i="15"/>
  <c r="W162" i="15"/>
  <c r="AL154" i="15"/>
  <c r="W154" i="15"/>
  <c r="Y154" i="15"/>
  <c r="V154" i="15"/>
  <c r="AC154" i="15"/>
  <c r="AA154" i="15"/>
  <c r="X154" i="15"/>
  <c r="AB154" i="15"/>
  <c r="U154" i="15"/>
  <c r="AL146" i="15"/>
  <c r="AA146" i="15"/>
  <c r="AB146" i="15"/>
  <c r="U146" i="15"/>
  <c r="X146" i="15"/>
  <c r="W146" i="15"/>
  <c r="Y146" i="15"/>
  <c r="V146" i="15"/>
  <c r="AC146" i="15"/>
  <c r="AL138" i="15"/>
  <c r="W138" i="15"/>
  <c r="Y138" i="15"/>
  <c r="AB138" i="15"/>
  <c r="AC138" i="15"/>
  <c r="AA138" i="15"/>
  <c r="X138" i="15"/>
  <c r="V138" i="15"/>
  <c r="U138" i="15"/>
  <c r="AL130" i="15"/>
  <c r="AB130" i="15"/>
  <c r="V130" i="15"/>
  <c r="U130" i="15"/>
  <c r="X130" i="15"/>
  <c r="W130" i="15"/>
  <c r="Y130" i="15"/>
  <c r="AA130" i="15"/>
  <c r="AC130" i="15"/>
  <c r="AL122" i="15"/>
  <c r="AA122" i="15"/>
  <c r="AC122" i="15"/>
  <c r="U122" i="15"/>
  <c r="V122" i="15"/>
  <c r="Y122" i="15"/>
  <c r="AB122" i="15"/>
  <c r="W122" i="15"/>
  <c r="X122" i="15"/>
  <c r="AL114" i="15"/>
  <c r="AC114" i="15"/>
  <c r="AA114" i="15"/>
  <c r="V114" i="15"/>
  <c r="AB114" i="15"/>
  <c r="W114" i="15"/>
  <c r="Y114" i="15"/>
  <c r="U114" i="15"/>
  <c r="X114" i="15"/>
  <c r="AL106" i="15"/>
  <c r="V106" i="15"/>
  <c r="U106" i="15"/>
  <c r="X106" i="15"/>
  <c r="W106" i="15"/>
  <c r="AC106" i="15"/>
  <c r="AA106" i="15"/>
  <c r="Y106" i="15"/>
  <c r="AB106" i="15"/>
  <c r="AL98" i="15"/>
  <c r="X98" i="15"/>
  <c r="AC98" i="15"/>
  <c r="Y98" i="15"/>
  <c r="W98" i="15"/>
  <c r="U98" i="15"/>
  <c r="V98" i="15"/>
  <c r="AA98" i="15"/>
  <c r="AB98" i="15"/>
  <c r="AL90" i="15"/>
  <c r="W90" i="15"/>
  <c r="V90" i="15"/>
  <c r="AA90" i="15"/>
  <c r="X90" i="15"/>
  <c r="AB90" i="15"/>
  <c r="AC90" i="15"/>
  <c r="Y90" i="15"/>
  <c r="U90" i="15"/>
  <c r="AL82" i="15"/>
  <c r="V82" i="15"/>
  <c r="AA82" i="15"/>
  <c r="Y82" i="15"/>
  <c r="U82" i="15"/>
  <c r="AC82" i="15"/>
  <c r="AB82" i="15"/>
  <c r="X82" i="15"/>
  <c r="W82" i="15"/>
  <c r="AL74" i="15"/>
  <c r="AC74" i="15"/>
  <c r="AA74" i="15"/>
  <c r="U74" i="15"/>
  <c r="V74" i="15"/>
  <c r="Y74" i="15"/>
  <c r="AB74" i="15"/>
  <c r="W74" i="15"/>
  <c r="X74" i="15"/>
  <c r="AL66" i="15"/>
  <c r="U66" i="15"/>
  <c r="AB66" i="15"/>
  <c r="V66" i="15"/>
  <c r="W66" i="15"/>
  <c r="Y66" i="15"/>
  <c r="AA66" i="15"/>
  <c r="AC66" i="15"/>
  <c r="X66" i="15"/>
  <c r="AL58" i="15"/>
  <c r="W58" i="15"/>
  <c r="U58" i="15"/>
  <c r="AB58" i="15"/>
  <c r="AC58" i="15"/>
  <c r="AA58" i="15"/>
  <c r="X58" i="15"/>
  <c r="V58" i="15"/>
  <c r="Y58" i="15"/>
  <c r="AL50" i="15"/>
  <c r="X50" i="15"/>
  <c r="AA50" i="15"/>
  <c r="W50" i="15"/>
  <c r="Y50" i="15"/>
  <c r="V50" i="15"/>
  <c r="AB50" i="15"/>
  <c r="U50" i="15"/>
  <c r="AC50" i="15"/>
  <c r="AL42" i="15"/>
  <c r="V42" i="15"/>
  <c r="Y42" i="15"/>
  <c r="X42" i="15"/>
  <c r="AC42" i="15"/>
  <c r="W42" i="15"/>
  <c r="U42" i="15"/>
  <c r="AA42" i="15"/>
  <c r="AB42" i="15"/>
  <c r="AL34" i="15"/>
  <c r="AA34" i="15"/>
  <c r="X34" i="15"/>
  <c r="AC34" i="15"/>
  <c r="V34" i="15"/>
  <c r="Y34" i="15"/>
  <c r="U34" i="15"/>
  <c r="W34" i="15"/>
  <c r="AB34" i="15"/>
  <c r="AL26" i="15"/>
  <c r="AB26" i="15"/>
  <c r="AA26" i="15"/>
  <c r="AC26" i="15"/>
  <c r="X26" i="15"/>
  <c r="U26" i="15"/>
  <c r="V26" i="15"/>
  <c r="Y26" i="15"/>
  <c r="W26" i="15"/>
  <c r="AL18" i="15"/>
  <c r="AC18" i="15"/>
  <c r="AA18" i="15"/>
  <c r="AB18" i="15"/>
  <c r="Y18" i="15"/>
  <c r="X18" i="15"/>
  <c r="V18" i="15"/>
  <c r="W18" i="15"/>
  <c r="U18" i="15"/>
  <c r="AL1065" i="15"/>
  <c r="X1065" i="15"/>
  <c r="AA1065" i="15"/>
  <c r="V1065" i="15"/>
  <c r="Y1065" i="15"/>
  <c r="U1065" i="15"/>
  <c r="AC1065" i="15"/>
  <c r="W1065" i="15"/>
  <c r="AB1065" i="15"/>
  <c r="AL1057" i="15"/>
  <c r="Y1057" i="15"/>
  <c r="W1057" i="15"/>
  <c r="U1057" i="15"/>
  <c r="X1057" i="15"/>
  <c r="AC1057" i="15"/>
  <c r="AB1057" i="15"/>
  <c r="AA1057" i="15"/>
  <c r="V1057" i="15"/>
  <c r="AL1068" i="15"/>
  <c r="W1068" i="15"/>
  <c r="AB1068" i="15"/>
  <c r="AC1068" i="15"/>
  <c r="U1068" i="15"/>
  <c r="AA1068" i="15"/>
  <c r="V1068" i="15"/>
  <c r="Y1068" i="15"/>
  <c r="X1068" i="15"/>
  <c r="AL1061" i="15"/>
  <c r="AA1061" i="15"/>
  <c r="U1061" i="15"/>
  <c r="AC1061" i="15"/>
  <c r="X1061" i="15"/>
  <c r="AB1061" i="15"/>
  <c r="W1061" i="15"/>
  <c r="Y1061" i="15"/>
  <c r="V1061" i="15"/>
  <c r="AL1059" i="15"/>
  <c r="X1059" i="15"/>
  <c r="AB1059" i="15"/>
  <c r="U1059" i="15"/>
  <c r="W1059" i="15"/>
  <c r="Y1059" i="15"/>
  <c r="V1059" i="15"/>
  <c r="AC1059" i="15"/>
  <c r="AA1059" i="15"/>
  <c r="AL1052" i="15"/>
  <c r="X1052" i="15"/>
  <c r="W1052" i="15"/>
  <c r="Y1052" i="15"/>
  <c r="V1052" i="15"/>
  <c r="AA1052" i="15"/>
  <c r="U1052" i="15"/>
  <c r="AB1052" i="15"/>
  <c r="AC1052" i="15"/>
  <c r="AL1044" i="15"/>
  <c r="V1044" i="15"/>
  <c r="AA1044" i="15"/>
  <c r="AB1044" i="15"/>
  <c r="AC1044" i="15"/>
  <c r="U1044" i="15"/>
  <c r="Y1044" i="15"/>
  <c r="X1044" i="15"/>
  <c r="W1044" i="15"/>
  <c r="AL1037" i="15"/>
  <c r="X1037" i="15"/>
  <c r="AA1037" i="15"/>
  <c r="V1037" i="15"/>
  <c r="Y1037" i="15"/>
  <c r="U1037" i="15"/>
  <c r="AB1037" i="15"/>
  <c r="W1037" i="15"/>
  <c r="AC1037" i="15"/>
  <c r="AL1035" i="15"/>
  <c r="AC1035" i="15"/>
  <c r="X1035" i="15"/>
  <c r="AA1035" i="15"/>
  <c r="Y1035" i="15"/>
  <c r="V1035" i="15"/>
  <c r="W1035" i="15"/>
  <c r="U1035" i="15"/>
  <c r="AB1035" i="15"/>
  <c r="AL1028" i="15"/>
  <c r="AB1028" i="15"/>
  <c r="W1028" i="15"/>
  <c r="AA1028" i="15"/>
  <c r="V1028" i="15"/>
  <c r="U1028" i="15"/>
  <c r="AC1028" i="15"/>
  <c r="X1028" i="15"/>
  <c r="Y1028" i="15"/>
  <c r="AL1021" i="15"/>
  <c r="X1021" i="15"/>
  <c r="Y1021" i="15"/>
  <c r="U1021" i="15"/>
  <c r="AB1021" i="15"/>
  <c r="W1021" i="15"/>
  <c r="V1021" i="15"/>
  <c r="AA1021" i="15"/>
  <c r="AC1021" i="15"/>
  <c r="AL1019" i="15"/>
  <c r="V1019" i="15"/>
  <c r="AC1019" i="15"/>
  <c r="X1019" i="15"/>
  <c r="U1019" i="15"/>
  <c r="AB1019" i="15"/>
  <c r="W1019" i="15"/>
  <c r="AA1019" i="15"/>
  <c r="Y1019" i="15"/>
  <c r="AL1012" i="15"/>
  <c r="U1012" i="15"/>
  <c r="AA1012" i="15"/>
  <c r="X1012" i="15"/>
  <c r="W1012" i="15"/>
  <c r="AC1012" i="15"/>
  <c r="AB1012" i="15"/>
  <c r="Y1012" i="15"/>
  <c r="V1012" i="15"/>
  <c r="AL1005" i="15"/>
  <c r="X1005" i="15"/>
  <c r="Y1005" i="15"/>
  <c r="U1005" i="15"/>
  <c r="V1005" i="15"/>
  <c r="AA1005" i="15"/>
  <c r="AB1005" i="15"/>
  <c r="W1005" i="15"/>
  <c r="AC1005" i="15"/>
  <c r="AL1003" i="15"/>
  <c r="AC1003" i="15"/>
  <c r="AB1003" i="15"/>
  <c r="Y1003" i="15"/>
  <c r="X1003" i="15"/>
  <c r="W1003" i="15"/>
  <c r="V1003" i="15"/>
  <c r="U1003" i="15"/>
  <c r="AA1003" i="15"/>
  <c r="AL996" i="15"/>
  <c r="AB996" i="15"/>
  <c r="X996" i="15"/>
  <c r="Y996" i="15"/>
  <c r="U996" i="15"/>
  <c r="AA996" i="15"/>
  <c r="V996" i="15"/>
  <c r="AC996" i="15"/>
  <c r="W996" i="15"/>
  <c r="AL989" i="15"/>
  <c r="V989" i="15"/>
  <c r="Y989" i="15"/>
  <c r="X989" i="15"/>
  <c r="AB989" i="15"/>
  <c r="U989" i="15"/>
  <c r="AC989" i="15"/>
  <c r="AA989" i="15"/>
  <c r="W989" i="15"/>
  <c r="AL987" i="15"/>
  <c r="Y987" i="15"/>
  <c r="AB987" i="15"/>
  <c r="X987" i="15"/>
  <c r="AC987" i="15"/>
  <c r="W987" i="15"/>
  <c r="V987" i="15"/>
  <c r="U987" i="15"/>
  <c r="AA987" i="15"/>
  <c r="AL980" i="15"/>
  <c r="AB980" i="15"/>
  <c r="X980" i="15"/>
  <c r="U980" i="15"/>
  <c r="Y980" i="15"/>
  <c r="V980" i="15"/>
  <c r="AA980" i="15"/>
  <c r="W980" i="15"/>
  <c r="AC980" i="15"/>
  <c r="AL973" i="15"/>
  <c r="AA973" i="15"/>
  <c r="Y973" i="15"/>
  <c r="X973" i="15"/>
  <c r="AC973" i="15"/>
  <c r="AB973" i="15"/>
  <c r="V973" i="15"/>
  <c r="W973" i="15"/>
  <c r="U973" i="15"/>
  <c r="AL971" i="15"/>
  <c r="X971" i="15"/>
  <c r="W971" i="15"/>
  <c r="AB971" i="15"/>
  <c r="AC971" i="15"/>
  <c r="Y971" i="15"/>
  <c r="AA971" i="15"/>
  <c r="V971" i="15"/>
  <c r="U971" i="15"/>
  <c r="AL964" i="15"/>
  <c r="V964" i="15"/>
  <c r="U964" i="15"/>
  <c r="AB964" i="15"/>
  <c r="Y964" i="15"/>
  <c r="W964" i="15"/>
  <c r="AA964" i="15"/>
  <c r="AC964" i="15"/>
  <c r="X964" i="15"/>
  <c r="AL957" i="15"/>
  <c r="U957" i="15"/>
  <c r="Y957" i="15"/>
  <c r="W957" i="15"/>
  <c r="AA957" i="15"/>
  <c r="X957" i="15"/>
  <c r="AC957" i="15"/>
  <c r="V957" i="15"/>
  <c r="AB957" i="15"/>
  <c r="AL955" i="15"/>
  <c r="X955" i="15"/>
  <c r="AA955" i="15"/>
  <c r="AC955" i="15"/>
  <c r="V955" i="15"/>
  <c r="U955" i="15"/>
  <c r="W955" i="15"/>
  <c r="Y955" i="15"/>
  <c r="AB955" i="15"/>
  <c r="AL948" i="15"/>
  <c r="V948" i="15"/>
  <c r="AA948" i="15"/>
  <c r="W948" i="15"/>
  <c r="AC948" i="15"/>
  <c r="U948" i="15"/>
  <c r="AB948" i="15"/>
  <c r="Y948" i="15"/>
  <c r="X948" i="15"/>
  <c r="AL940" i="15"/>
  <c r="W940" i="15"/>
  <c r="U940" i="15"/>
  <c r="V940" i="15"/>
  <c r="AA940" i="15"/>
  <c r="X940" i="15"/>
  <c r="AC940" i="15"/>
  <c r="AB940" i="15"/>
  <c r="Y940" i="15"/>
  <c r="AL933" i="15"/>
  <c r="U933" i="15"/>
  <c r="Y933" i="15"/>
  <c r="AA933" i="15"/>
  <c r="X933" i="15"/>
  <c r="AB933" i="15"/>
  <c r="W933" i="15"/>
  <c r="AC933" i="15"/>
  <c r="V933" i="15"/>
  <c r="AL932" i="15"/>
  <c r="W932" i="15"/>
  <c r="AA932" i="15"/>
  <c r="V932" i="15"/>
  <c r="AC932" i="15"/>
  <c r="AB932" i="15"/>
  <c r="X932" i="15"/>
  <c r="Y932" i="15"/>
  <c r="U932" i="15"/>
  <c r="AL924" i="15"/>
  <c r="U924" i="15"/>
  <c r="AA924" i="15"/>
  <c r="AC924" i="15"/>
  <c r="X924" i="15"/>
  <c r="Y924" i="15"/>
  <c r="W924" i="15"/>
  <c r="AB924" i="15"/>
  <c r="V924" i="15"/>
  <c r="AL917" i="15"/>
  <c r="X917" i="15"/>
  <c r="W917" i="15"/>
  <c r="V917" i="15"/>
  <c r="Y917" i="15"/>
  <c r="AA917" i="15"/>
  <c r="U917" i="15"/>
  <c r="AC917" i="15"/>
  <c r="AB917" i="15"/>
  <c r="AL915" i="15"/>
  <c r="AA915" i="15"/>
  <c r="AB915" i="15"/>
  <c r="AC915" i="15"/>
  <c r="X915" i="15"/>
  <c r="U915" i="15"/>
  <c r="W915" i="15"/>
  <c r="Y915" i="15"/>
  <c r="V915" i="15"/>
  <c r="AL908" i="15"/>
  <c r="U908" i="15"/>
  <c r="AA908" i="15"/>
  <c r="AC908" i="15"/>
  <c r="X908" i="15"/>
  <c r="Y908" i="15"/>
  <c r="V908" i="15"/>
  <c r="W908" i="15"/>
  <c r="AB908" i="15"/>
  <c r="AL901" i="15"/>
  <c r="W901" i="15"/>
  <c r="V901" i="15"/>
  <c r="Y901" i="15"/>
  <c r="AA901" i="15"/>
  <c r="X901" i="15"/>
  <c r="AB901" i="15"/>
  <c r="AC901" i="15"/>
  <c r="U901" i="15"/>
  <c r="AL899" i="15"/>
  <c r="V899" i="15"/>
  <c r="AB899" i="15"/>
  <c r="AC899" i="15"/>
  <c r="AA899" i="15"/>
  <c r="U899" i="15"/>
  <c r="W899" i="15"/>
  <c r="X899" i="15"/>
  <c r="Y899" i="15"/>
  <c r="AL892" i="15"/>
  <c r="U892" i="15"/>
  <c r="AA892" i="15"/>
  <c r="AC892" i="15"/>
  <c r="X892" i="15"/>
  <c r="Y892" i="15"/>
  <c r="AB892" i="15"/>
  <c r="V892" i="15"/>
  <c r="W892" i="15"/>
  <c r="AL884" i="15"/>
  <c r="AA884" i="15"/>
  <c r="AB884" i="15"/>
  <c r="X884" i="15"/>
  <c r="W884" i="15"/>
  <c r="Y884" i="15"/>
  <c r="U884" i="15"/>
  <c r="V884" i="15"/>
  <c r="AC884" i="15"/>
  <c r="AL877" i="15"/>
  <c r="V877" i="15"/>
  <c r="W877" i="15"/>
  <c r="U877" i="15"/>
  <c r="AC877" i="15"/>
  <c r="Y877" i="15"/>
  <c r="AA877" i="15"/>
  <c r="AB877" i="15"/>
  <c r="X877" i="15"/>
  <c r="AL875" i="15"/>
  <c r="U875" i="15"/>
  <c r="AB875" i="15"/>
  <c r="Y875" i="15"/>
  <c r="X875" i="15"/>
  <c r="W875" i="15"/>
  <c r="V875" i="15"/>
  <c r="AC875" i="15"/>
  <c r="AA875" i="15"/>
  <c r="AL869" i="15"/>
  <c r="U869" i="15"/>
  <c r="AC869" i="15"/>
  <c r="W869" i="15"/>
  <c r="Y869" i="15"/>
  <c r="X869" i="15"/>
  <c r="AA869" i="15"/>
  <c r="V869" i="15"/>
  <c r="AB869" i="15"/>
  <c r="AL867" i="15"/>
  <c r="V867" i="15"/>
  <c r="AB867" i="15"/>
  <c r="U867" i="15"/>
  <c r="X867" i="15"/>
  <c r="AA867" i="15"/>
  <c r="Y867" i="15"/>
  <c r="W867" i="15"/>
  <c r="AC867" i="15"/>
  <c r="AL860" i="15"/>
  <c r="AC860" i="15"/>
  <c r="U860" i="15"/>
  <c r="X860" i="15"/>
  <c r="W860" i="15"/>
  <c r="Y860" i="15"/>
  <c r="V860" i="15"/>
  <c r="AA860" i="15"/>
  <c r="AB860" i="15"/>
  <c r="AL853" i="15"/>
  <c r="U853" i="15"/>
  <c r="V853" i="15"/>
  <c r="AC853" i="15"/>
  <c r="Y853" i="15"/>
  <c r="AB853" i="15"/>
  <c r="AA853" i="15"/>
  <c r="X853" i="15"/>
  <c r="W853" i="15"/>
  <c r="AL851" i="15"/>
  <c r="AB851" i="15"/>
  <c r="AA851" i="15"/>
  <c r="AC851" i="15"/>
  <c r="U851" i="15"/>
  <c r="Y851" i="15"/>
  <c r="X851" i="15"/>
  <c r="W851" i="15"/>
  <c r="V851" i="15"/>
  <c r="AL844" i="15"/>
  <c r="X844" i="15"/>
  <c r="AB844" i="15"/>
  <c r="AA844" i="15"/>
  <c r="V844" i="15"/>
  <c r="Y844" i="15"/>
  <c r="U844" i="15"/>
  <c r="AC844" i="15"/>
  <c r="W844" i="15"/>
  <c r="AL836" i="15"/>
  <c r="X836" i="15"/>
  <c r="U836" i="15"/>
  <c r="Y836" i="15"/>
  <c r="W836" i="15"/>
  <c r="V836" i="15"/>
  <c r="AA836" i="15"/>
  <c r="AB836" i="15"/>
  <c r="AC836" i="15"/>
  <c r="AL829" i="15"/>
  <c r="V829" i="15"/>
  <c r="W829" i="15"/>
  <c r="U829" i="15"/>
  <c r="AC829" i="15"/>
  <c r="AB829" i="15"/>
  <c r="AA829" i="15"/>
  <c r="Y829" i="15"/>
  <c r="X829" i="15"/>
  <c r="AL827" i="15"/>
  <c r="V827" i="15"/>
  <c r="AA827" i="15"/>
  <c r="W827" i="15"/>
  <c r="AB827" i="15"/>
  <c r="Y827" i="15"/>
  <c r="U827" i="15"/>
  <c r="AC827" i="15"/>
  <c r="X827" i="15"/>
  <c r="AL820" i="15"/>
  <c r="U820" i="15"/>
  <c r="AC820" i="15"/>
  <c r="AB820" i="15"/>
  <c r="X820" i="15"/>
  <c r="W820" i="15"/>
  <c r="Y820" i="15"/>
  <c r="V820" i="15"/>
  <c r="AA820" i="15"/>
  <c r="AL813" i="15"/>
  <c r="Y813" i="15"/>
  <c r="V813" i="15"/>
  <c r="W813" i="15"/>
  <c r="AC813" i="15"/>
  <c r="U813" i="15"/>
  <c r="AB813" i="15"/>
  <c r="AA813" i="15"/>
  <c r="X813" i="15"/>
  <c r="AL811" i="15"/>
  <c r="W811" i="15"/>
  <c r="Y811" i="15"/>
  <c r="U811" i="15"/>
  <c r="AB811" i="15"/>
  <c r="AA811" i="15"/>
  <c r="X811" i="15"/>
  <c r="AC811" i="15"/>
  <c r="V811" i="15"/>
  <c r="AL805" i="15"/>
  <c r="AA805" i="15"/>
  <c r="U805" i="15"/>
  <c r="AB805" i="15"/>
  <c r="V805" i="15"/>
  <c r="W805" i="15"/>
  <c r="Y805" i="15"/>
  <c r="AC805" i="15"/>
  <c r="X805" i="15"/>
  <c r="AL803" i="15"/>
  <c r="V803" i="15"/>
  <c r="Y803" i="15"/>
  <c r="U803" i="15"/>
  <c r="X803" i="15"/>
  <c r="AC803" i="15"/>
  <c r="AA803" i="15"/>
  <c r="W803" i="15"/>
  <c r="AB803" i="15"/>
  <c r="AL797" i="15"/>
  <c r="AC797" i="15"/>
  <c r="X797" i="15"/>
  <c r="AA797" i="15"/>
  <c r="Y797" i="15"/>
  <c r="W797" i="15"/>
  <c r="AB797" i="15"/>
  <c r="U797" i="15"/>
  <c r="V797" i="15"/>
  <c r="AL796" i="15"/>
  <c r="W796" i="15"/>
  <c r="AA796" i="15"/>
  <c r="Y796" i="15"/>
  <c r="X796" i="15"/>
  <c r="U796" i="15"/>
  <c r="AB796" i="15"/>
  <c r="AC796" i="15"/>
  <c r="V796" i="15"/>
  <c r="AL795" i="15"/>
  <c r="AB795" i="15"/>
  <c r="U795" i="15"/>
  <c r="W795" i="15"/>
  <c r="Y795" i="15"/>
  <c r="V795" i="15"/>
  <c r="AC795" i="15"/>
  <c r="X795" i="15"/>
  <c r="AA795" i="15"/>
  <c r="AL789" i="15"/>
  <c r="U789" i="15"/>
  <c r="AB789" i="15"/>
  <c r="V789" i="15"/>
  <c r="W789" i="15"/>
  <c r="Y789" i="15"/>
  <c r="X789" i="15"/>
  <c r="AC789" i="15"/>
  <c r="AA789" i="15"/>
  <c r="AL788" i="15"/>
  <c r="AA788" i="15"/>
  <c r="U788" i="15"/>
  <c r="Y788" i="15"/>
  <c r="W788" i="15"/>
  <c r="V788" i="15"/>
  <c r="X788" i="15"/>
  <c r="AB788" i="15"/>
  <c r="AC788" i="15"/>
  <c r="AL787" i="15"/>
  <c r="AB787" i="15"/>
  <c r="X787" i="15"/>
  <c r="Y787" i="15"/>
  <c r="V787" i="15"/>
  <c r="U787" i="15"/>
  <c r="W787" i="15"/>
  <c r="AA787" i="15"/>
  <c r="AC787" i="15"/>
  <c r="AL781" i="15"/>
  <c r="U781" i="15"/>
  <c r="AB781" i="15"/>
  <c r="AA781" i="15"/>
  <c r="V781" i="15"/>
  <c r="Y781" i="15"/>
  <c r="AC781" i="15"/>
  <c r="X781" i="15"/>
  <c r="W781" i="15"/>
  <c r="AL780" i="15"/>
  <c r="X780" i="15"/>
  <c r="W780" i="15"/>
  <c r="U780" i="15"/>
  <c r="AC780" i="15"/>
  <c r="V780" i="15"/>
  <c r="AB780" i="15"/>
  <c r="Y780" i="15"/>
  <c r="AA780" i="15"/>
  <c r="AL779" i="15"/>
  <c r="X779" i="15"/>
  <c r="W779" i="15"/>
  <c r="Y779" i="15"/>
  <c r="AC779" i="15"/>
  <c r="U779" i="15"/>
  <c r="AA779" i="15"/>
  <c r="AB779" i="15"/>
  <c r="V779" i="15"/>
  <c r="AL773" i="15"/>
  <c r="X773" i="15"/>
  <c r="Y773" i="15"/>
  <c r="AB773" i="15"/>
  <c r="W773" i="15"/>
  <c r="AA773" i="15"/>
  <c r="AC773" i="15"/>
  <c r="V773" i="15"/>
  <c r="U773" i="15"/>
  <c r="AL772" i="15"/>
  <c r="Y772" i="15"/>
  <c r="AB772" i="15"/>
  <c r="U772" i="15"/>
  <c r="X772" i="15"/>
  <c r="AA772" i="15"/>
  <c r="W772" i="15"/>
  <c r="AC772" i="15"/>
  <c r="V772" i="15"/>
  <c r="AL771" i="15"/>
  <c r="Y771" i="15"/>
  <c r="AB771" i="15"/>
  <c r="X771" i="15"/>
  <c r="U771" i="15"/>
  <c r="AA771" i="15"/>
  <c r="V771" i="15"/>
  <c r="AC771" i="15"/>
  <c r="W771" i="15"/>
  <c r="AL765" i="15"/>
  <c r="X765" i="15"/>
  <c r="Y765" i="15"/>
  <c r="W765" i="15"/>
  <c r="AA765" i="15"/>
  <c r="AC765" i="15"/>
  <c r="U765" i="15"/>
  <c r="AB765" i="15"/>
  <c r="V765" i="15"/>
  <c r="AL764" i="15"/>
  <c r="X764" i="15"/>
  <c r="V764" i="15"/>
  <c r="AA764" i="15"/>
  <c r="Y764" i="15"/>
  <c r="W764" i="15"/>
  <c r="U764" i="15"/>
  <c r="AB764" i="15"/>
  <c r="AC764" i="15"/>
  <c r="AL763" i="15"/>
  <c r="Y763" i="15"/>
  <c r="W763" i="15"/>
  <c r="AA763" i="15"/>
  <c r="AC763" i="15"/>
  <c r="U763" i="15"/>
  <c r="X763" i="15"/>
  <c r="AB763" i="15"/>
  <c r="V763" i="15"/>
  <c r="AL757" i="15"/>
  <c r="AA757" i="15"/>
  <c r="AC757" i="15"/>
  <c r="U757" i="15"/>
  <c r="V757" i="15"/>
  <c r="AB757" i="15"/>
  <c r="X757" i="15"/>
  <c r="Y757" i="15"/>
  <c r="W757" i="15"/>
  <c r="AL756" i="15"/>
  <c r="AC756" i="15"/>
  <c r="AB756" i="15"/>
  <c r="U756" i="15"/>
  <c r="X756" i="15"/>
  <c r="V756" i="15"/>
  <c r="AA756" i="15"/>
  <c r="W756" i="15"/>
  <c r="Y756" i="15"/>
  <c r="AL755" i="15"/>
  <c r="V755" i="15"/>
  <c r="X755" i="15"/>
  <c r="AB755" i="15"/>
  <c r="Y755" i="15"/>
  <c r="U755" i="15"/>
  <c r="W755" i="15"/>
  <c r="AA755" i="15"/>
  <c r="AC755" i="15"/>
  <c r="AL749" i="15"/>
  <c r="X749" i="15"/>
  <c r="Y749" i="15"/>
  <c r="V749" i="15"/>
  <c r="U749" i="15"/>
  <c r="AA749" i="15"/>
  <c r="AC749" i="15"/>
  <c r="W749" i="15"/>
  <c r="AB749" i="15"/>
  <c r="AL748" i="15"/>
  <c r="AC748" i="15"/>
  <c r="V748" i="15"/>
  <c r="AA748" i="15"/>
  <c r="X748" i="15"/>
  <c r="U748" i="15"/>
  <c r="AB748" i="15"/>
  <c r="W748" i="15"/>
  <c r="Y748" i="15"/>
  <c r="AL747" i="15"/>
  <c r="U747" i="15"/>
  <c r="W747" i="15"/>
  <c r="AA747" i="15"/>
  <c r="AC747" i="15"/>
  <c r="Y747" i="15"/>
  <c r="X747" i="15"/>
  <c r="AB747" i="15"/>
  <c r="V747" i="15"/>
  <c r="AL741" i="15"/>
  <c r="AA741" i="15"/>
  <c r="U741" i="15"/>
  <c r="X741" i="15"/>
  <c r="AB741" i="15"/>
  <c r="W741" i="15"/>
  <c r="AC741" i="15"/>
  <c r="V741" i="15"/>
  <c r="Y741" i="15"/>
  <c r="AL740" i="15"/>
  <c r="AB740" i="15"/>
  <c r="V740" i="15"/>
  <c r="AA740" i="15"/>
  <c r="U740" i="15"/>
  <c r="AC740" i="15"/>
  <c r="Y740" i="15"/>
  <c r="W740" i="15"/>
  <c r="X740" i="15"/>
  <c r="AL739" i="15"/>
  <c r="U739" i="15"/>
  <c r="Y739" i="15"/>
  <c r="AC739" i="15"/>
  <c r="V739" i="15"/>
  <c r="W739" i="15"/>
  <c r="AA739" i="15"/>
  <c r="AB739" i="15"/>
  <c r="X739" i="15"/>
  <c r="AL733" i="15"/>
  <c r="AA733" i="15"/>
  <c r="U733" i="15"/>
  <c r="X733" i="15"/>
  <c r="V733" i="15"/>
  <c r="W733" i="15"/>
  <c r="AC733" i="15"/>
  <c r="AB733" i="15"/>
  <c r="Y733" i="15"/>
  <c r="AL732" i="15"/>
  <c r="AB732" i="15"/>
  <c r="V732" i="15"/>
  <c r="AA732" i="15"/>
  <c r="W732" i="15"/>
  <c r="AC732" i="15"/>
  <c r="Y732" i="15"/>
  <c r="U732" i="15"/>
  <c r="X732" i="15"/>
  <c r="AL731" i="15"/>
  <c r="W731" i="15"/>
  <c r="AA731" i="15"/>
  <c r="AC731" i="15"/>
  <c r="AB731" i="15"/>
  <c r="U731" i="15"/>
  <c r="Y731" i="15"/>
  <c r="X731" i="15"/>
  <c r="V731" i="15"/>
  <c r="AL725" i="15"/>
  <c r="AA725" i="15"/>
  <c r="U725" i="15"/>
  <c r="X725" i="15"/>
  <c r="AB725" i="15"/>
  <c r="W725" i="15"/>
  <c r="AC725" i="15"/>
  <c r="V725" i="15"/>
  <c r="Y725" i="15"/>
  <c r="AL724" i="15"/>
  <c r="AA724" i="15"/>
  <c r="V724" i="15"/>
  <c r="AB724" i="15"/>
  <c r="U724" i="15"/>
  <c r="AC724" i="15"/>
  <c r="Y724" i="15"/>
  <c r="W724" i="15"/>
  <c r="X724" i="15"/>
  <c r="AL723" i="15"/>
  <c r="W723" i="15"/>
  <c r="AA723" i="15"/>
  <c r="U723" i="15"/>
  <c r="AB723" i="15"/>
  <c r="AC723" i="15"/>
  <c r="Y723" i="15"/>
  <c r="X723" i="15"/>
  <c r="V723" i="15"/>
  <c r="AL717" i="15"/>
  <c r="AA717" i="15"/>
  <c r="U717" i="15"/>
  <c r="X717" i="15"/>
  <c r="AB717" i="15"/>
  <c r="W717" i="15"/>
  <c r="AC717" i="15"/>
  <c r="V717" i="15"/>
  <c r="Y717" i="15"/>
  <c r="AL716" i="15"/>
  <c r="AA716" i="15"/>
  <c r="V716" i="15"/>
  <c r="AB716" i="15"/>
  <c r="U716" i="15"/>
  <c r="AC716" i="15"/>
  <c r="Y716" i="15"/>
  <c r="W716" i="15"/>
  <c r="X716" i="15"/>
  <c r="AL715" i="15"/>
  <c r="U715" i="15"/>
  <c r="Y715" i="15"/>
  <c r="X715" i="15"/>
  <c r="V715" i="15"/>
  <c r="W715" i="15"/>
  <c r="AA715" i="15"/>
  <c r="AC715" i="15"/>
  <c r="AB715" i="15"/>
  <c r="AL709" i="15"/>
  <c r="AA709" i="15"/>
  <c r="U709" i="15"/>
  <c r="X709" i="15"/>
  <c r="AB709" i="15"/>
  <c r="W709" i="15"/>
  <c r="AC709" i="15"/>
  <c r="V709" i="15"/>
  <c r="Y709" i="15"/>
  <c r="AL708" i="15"/>
  <c r="AB708" i="15"/>
  <c r="V708" i="15"/>
  <c r="AA708" i="15"/>
  <c r="U708" i="15"/>
  <c r="AC708" i="15"/>
  <c r="Y708" i="15"/>
  <c r="W708" i="15"/>
  <c r="X708" i="15"/>
  <c r="AL707" i="15"/>
  <c r="W707" i="15"/>
  <c r="AA707" i="15"/>
  <c r="X707" i="15"/>
  <c r="AB707" i="15"/>
  <c r="U707" i="15"/>
  <c r="Y707" i="15"/>
  <c r="V707" i="15"/>
  <c r="AC707" i="15"/>
  <c r="AL701" i="15"/>
  <c r="AA701" i="15"/>
  <c r="U701" i="15"/>
  <c r="X701" i="15"/>
  <c r="V701" i="15"/>
  <c r="W701" i="15"/>
  <c r="AC701" i="15"/>
  <c r="AB701" i="15"/>
  <c r="Y701" i="15"/>
  <c r="AL700" i="15"/>
  <c r="AB700" i="15"/>
  <c r="V700" i="15"/>
  <c r="AA700" i="15"/>
  <c r="W700" i="15"/>
  <c r="AC700" i="15"/>
  <c r="Y700" i="15"/>
  <c r="U700" i="15"/>
  <c r="X700" i="15"/>
  <c r="AL699" i="15"/>
  <c r="AC699" i="15"/>
  <c r="Y699" i="15"/>
  <c r="X699" i="15"/>
  <c r="V699" i="15"/>
  <c r="W699" i="15"/>
  <c r="AA699" i="15"/>
  <c r="U699" i="15"/>
  <c r="AB699" i="15"/>
  <c r="AL693" i="15"/>
  <c r="X693" i="15"/>
  <c r="AC693" i="15"/>
  <c r="Y693" i="15"/>
  <c r="W693" i="15"/>
  <c r="U693" i="15"/>
  <c r="AA693" i="15"/>
  <c r="V693" i="15"/>
  <c r="AB693" i="15"/>
  <c r="AL692" i="15"/>
  <c r="V692" i="15"/>
  <c r="AA692" i="15"/>
  <c r="W692" i="15"/>
  <c r="AC692" i="15"/>
  <c r="Y692" i="15"/>
  <c r="AB692" i="15"/>
  <c r="X692" i="15"/>
  <c r="U692" i="15"/>
  <c r="AL691" i="15"/>
  <c r="Y691" i="15"/>
  <c r="W691" i="15"/>
  <c r="AB691" i="15"/>
  <c r="AC691" i="15"/>
  <c r="X691" i="15"/>
  <c r="AA691" i="15"/>
  <c r="U691" i="15"/>
  <c r="V691" i="15"/>
  <c r="AL685" i="15"/>
  <c r="AA685" i="15"/>
  <c r="AB685" i="15"/>
  <c r="Y685" i="15"/>
  <c r="U685" i="15"/>
  <c r="X685" i="15"/>
  <c r="V685" i="15"/>
  <c r="W685" i="15"/>
  <c r="AC685" i="15"/>
  <c r="AL684" i="15"/>
  <c r="W684" i="15"/>
  <c r="AB684" i="15"/>
  <c r="V684" i="15"/>
  <c r="X684" i="15"/>
  <c r="AA684" i="15"/>
  <c r="U684" i="15"/>
  <c r="AC684" i="15"/>
  <c r="Y684" i="15"/>
  <c r="AL683" i="15"/>
  <c r="AB683" i="15"/>
  <c r="Y683" i="15"/>
  <c r="X683" i="15"/>
  <c r="W683" i="15"/>
  <c r="AC683" i="15"/>
  <c r="U683" i="15"/>
  <c r="AA683" i="15"/>
  <c r="V683" i="15"/>
  <c r="AL677" i="15"/>
  <c r="U677" i="15"/>
  <c r="AB677" i="15"/>
  <c r="AC677" i="15"/>
  <c r="V677" i="15"/>
  <c r="Y677" i="15"/>
  <c r="X677" i="15"/>
  <c r="AA677" i="15"/>
  <c r="W677" i="15"/>
  <c r="AL676" i="15"/>
  <c r="AB676" i="15"/>
  <c r="AC676" i="15"/>
  <c r="AA676" i="15"/>
  <c r="U676" i="15"/>
  <c r="Y676" i="15"/>
  <c r="W676" i="15"/>
  <c r="V676" i="15"/>
  <c r="X676" i="15"/>
  <c r="AL675" i="15"/>
  <c r="U675" i="15"/>
  <c r="X675" i="15"/>
  <c r="AB675" i="15"/>
  <c r="AC675" i="15"/>
  <c r="AA675" i="15"/>
  <c r="V675" i="15"/>
  <c r="Y675" i="15"/>
  <c r="W675" i="15"/>
  <c r="AL669" i="15"/>
  <c r="Y669" i="15"/>
  <c r="AA669" i="15"/>
  <c r="V669" i="15"/>
  <c r="U669" i="15"/>
  <c r="X669" i="15"/>
  <c r="W669" i="15"/>
  <c r="AB669" i="15"/>
  <c r="AC669" i="15"/>
  <c r="AL668" i="15"/>
  <c r="U668" i="15"/>
  <c r="AB668" i="15"/>
  <c r="W668" i="15"/>
  <c r="AA668" i="15"/>
  <c r="Y668" i="15"/>
  <c r="X668" i="15"/>
  <c r="AC668" i="15"/>
  <c r="V668" i="15"/>
  <c r="AL667" i="15"/>
  <c r="AB667" i="15"/>
  <c r="W667" i="15"/>
  <c r="U667" i="15"/>
  <c r="V667" i="15"/>
  <c r="Y667" i="15"/>
  <c r="AC667" i="15"/>
  <c r="X667" i="15"/>
  <c r="AA667" i="15"/>
  <c r="AL661" i="15"/>
  <c r="W661" i="15"/>
  <c r="AA661" i="15"/>
  <c r="V661" i="15"/>
  <c r="AB661" i="15"/>
  <c r="U661" i="15"/>
  <c r="X661" i="15"/>
  <c r="Y661" i="15"/>
  <c r="AC661" i="15"/>
  <c r="AL660" i="15"/>
  <c r="V660" i="15"/>
  <c r="AC660" i="15"/>
  <c r="AA660" i="15"/>
  <c r="Y660" i="15"/>
  <c r="AB660" i="15"/>
  <c r="X660" i="15"/>
  <c r="U660" i="15"/>
  <c r="W660" i="15"/>
  <c r="AL659" i="15"/>
  <c r="AB659" i="15"/>
  <c r="AA659" i="15"/>
  <c r="X659" i="15"/>
  <c r="U659" i="15"/>
  <c r="Y659" i="15"/>
  <c r="W659" i="15"/>
  <c r="V659" i="15"/>
  <c r="AC659" i="15"/>
  <c r="AL653" i="15"/>
  <c r="X653" i="15"/>
  <c r="W653" i="15"/>
  <c r="AC653" i="15"/>
  <c r="V653" i="15"/>
  <c r="AA653" i="15"/>
  <c r="AB653" i="15"/>
  <c r="Y653" i="15"/>
  <c r="U653" i="15"/>
  <c r="AL652" i="15"/>
  <c r="V652" i="15"/>
  <c r="X652" i="15"/>
  <c r="W652" i="15"/>
  <c r="AB652" i="15"/>
  <c r="AA652" i="15"/>
  <c r="U652" i="15"/>
  <c r="AC652" i="15"/>
  <c r="Y652" i="15"/>
  <c r="AL651" i="15"/>
  <c r="U651" i="15"/>
  <c r="X651" i="15"/>
  <c r="AA651" i="15"/>
  <c r="V651" i="15"/>
  <c r="Y651" i="15"/>
  <c r="AB651" i="15"/>
  <c r="W651" i="15"/>
  <c r="AC651" i="15"/>
  <c r="AL645" i="15"/>
  <c r="V645" i="15"/>
  <c r="Y645" i="15"/>
  <c r="AC645" i="15"/>
  <c r="AA645" i="15"/>
  <c r="W645" i="15"/>
  <c r="U645" i="15"/>
  <c r="AB645" i="15"/>
  <c r="X645" i="15"/>
  <c r="AL644" i="15"/>
  <c r="AA644" i="15"/>
  <c r="U644" i="15"/>
  <c r="AB644" i="15"/>
  <c r="AC644" i="15"/>
  <c r="W644" i="15"/>
  <c r="Y644" i="15"/>
  <c r="X644" i="15"/>
  <c r="V644" i="15"/>
  <c r="AL643" i="15"/>
  <c r="U643" i="15"/>
  <c r="X643" i="15"/>
  <c r="Y643" i="15"/>
  <c r="V643" i="15"/>
  <c r="AC643" i="15"/>
  <c r="AA643" i="15"/>
  <c r="AB643" i="15"/>
  <c r="W643" i="15"/>
  <c r="AL637" i="15"/>
  <c r="U637" i="15"/>
  <c r="W637" i="15"/>
  <c r="V637" i="15"/>
  <c r="X637" i="15"/>
  <c r="Y637" i="15"/>
  <c r="AA637" i="15"/>
  <c r="AB637" i="15"/>
  <c r="AC637" i="15"/>
  <c r="AL636" i="15"/>
  <c r="X636" i="15"/>
  <c r="AC636" i="15"/>
  <c r="U636" i="15"/>
  <c r="V636" i="15"/>
  <c r="AB636" i="15"/>
  <c r="W636" i="15"/>
  <c r="Y636" i="15"/>
  <c r="AA636" i="15"/>
  <c r="AL635" i="15"/>
  <c r="AB635" i="15"/>
  <c r="AC635" i="15"/>
  <c r="U635" i="15"/>
  <c r="AA635" i="15"/>
  <c r="V635" i="15"/>
  <c r="X635" i="15"/>
  <c r="Y635" i="15"/>
  <c r="W635" i="15"/>
  <c r="AL629" i="15"/>
  <c r="V629" i="15"/>
  <c r="U629" i="15"/>
  <c r="AB629" i="15"/>
  <c r="W629" i="15"/>
  <c r="X629" i="15"/>
  <c r="AC629" i="15"/>
  <c r="AA629" i="15"/>
  <c r="Y629" i="15"/>
  <c r="AL628" i="15"/>
  <c r="X628" i="15"/>
  <c r="Y628" i="15"/>
  <c r="W628" i="15"/>
  <c r="AC628" i="15"/>
  <c r="V628" i="15"/>
  <c r="AA628" i="15"/>
  <c r="AB628" i="15"/>
  <c r="U628" i="15"/>
  <c r="AL627" i="15"/>
  <c r="U627" i="15"/>
  <c r="AB627" i="15"/>
  <c r="AC627" i="15"/>
  <c r="X627" i="15"/>
  <c r="Y627" i="15"/>
  <c r="AA627" i="15"/>
  <c r="V627" i="15"/>
  <c r="W627" i="15"/>
  <c r="AL621" i="15"/>
  <c r="AA621" i="15"/>
  <c r="AC621" i="15"/>
  <c r="Y621" i="15"/>
  <c r="W621" i="15"/>
  <c r="U621" i="15"/>
  <c r="AB621" i="15"/>
  <c r="V621" i="15"/>
  <c r="X621" i="15"/>
  <c r="AL620" i="15"/>
  <c r="AA620" i="15"/>
  <c r="AB620" i="15"/>
  <c r="W620" i="15"/>
  <c r="AC620" i="15"/>
  <c r="U620" i="15"/>
  <c r="V620" i="15"/>
  <c r="X620" i="15"/>
  <c r="Y620" i="15"/>
  <c r="AL619" i="15"/>
  <c r="AB619" i="15"/>
  <c r="X619" i="15"/>
  <c r="AA619" i="15"/>
  <c r="V619" i="15"/>
  <c r="AC619" i="15"/>
  <c r="Y619" i="15"/>
  <c r="U619" i="15"/>
  <c r="W619" i="15"/>
  <c r="AL613" i="15"/>
  <c r="AC613" i="15"/>
  <c r="Y613" i="15"/>
  <c r="AB613" i="15"/>
  <c r="W613" i="15"/>
  <c r="U613" i="15"/>
  <c r="AA613" i="15"/>
  <c r="V613" i="15"/>
  <c r="X613" i="15"/>
  <c r="AL612" i="15"/>
  <c r="X612" i="15"/>
  <c r="W612" i="15"/>
  <c r="Y612" i="15"/>
  <c r="V612" i="15"/>
  <c r="AB612" i="15"/>
  <c r="AC612" i="15"/>
  <c r="AA612" i="15"/>
  <c r="U612" i="15"/>
  <c r="AL611" i="15"/>
  <c r="X611" i="15"/>
  <c r="W611" i="15"/>
  <c r="AA611" i="15"/>
  <c r="V611" i="15"/>
  <c r="U611" i="15"/>
  <c r="AC611" i="15"/>
  <c r="Y611" i="15"/>
  <c r="AB611" i="15"/>
  <c r="AL605" i="15"/>
  <c r="V605" i="15"/>
  <c r="U605" i="15"/>
  <c r="AB605" i="15"/>
  <c r="W605" i="15"/>
  <c r="X605" i="15"/>
  <c r="AA605" i="15"/>
  <c r="Y605" i="15"/>
  <c r="AC605" i="15"/>
  <c r="AL604" i="15"/>
  <c r="AA604" i="15"/>
  <c r="AB604" i="15"/>
  <c r="V604" i="15"/>
  <c r="AC604" i="15"/>
  <c r="U604" i="15"/>
  <c r="X604" i="15"/>
  <c r="Y604" i="15"/>
  <c r="W604" i="15"/>
  <c r="AL603" i="15"/>
  <c r="V603" i="15"/>
  <c r="AA603" i="15"/>
  <c r="AC603" i="15"/>
  <c r="X603" i="15"/>
  <c r="AB603" i="15"/>
  <c r="W603" i="15"/>
  <c r="Y603" i="15"/>
  <c r="U603" i="15"/>
  <c r="AL597" i="15"/>
  <c r="V597" i="15"/>
  <c r="AC597" i="15"/>
  <c r="AB597" i="15"/>
  <c r="W597" i="15"/>
  <c r="AA597" i="15"/>
  <c r="U597" i="15"/>
  <c r="Y597" i="15"/>
  <c r="X597" i="15"/>
  <c r="AL596" i="15"/>
  <c r="V596" i="15"/>
  <c r="AB596" i="15"/>
  <c r="AC596" i="15"/>
  <c r="W596" i="15"/>
  <c r="AA596" i="15"/>
  <c r="X596" i="15"/>
  <c r="U596" i="15"/>
  <c r="Y596" i="15"/>
  <c r="AL595" i="15"/>
  <c r="AC595" i="15"/>
  <c r="W595" i="15"/>
  <c r="X595" i="15"/>
  <c r="V595" i="15"/>
  <c r="Y595" i="15"/>
  <c r="U595" i="15"/>
  <c r="AA595" i="15"/>
  <c r="AB595" i="15"/>
  <c r="AL589" i="15"/>
  <c r="AC589" i="15"/>
  <c r="X589" i="15"/>
  <c r="V589" i="15"/>
  <c r="AA589" i="15"/>
  <c r="U589" i="15"/>
  <c r="AB589" i="15"/>
  <c r="Y589" i="15"/>
  <c r="W589" i="15"/>
  <c r="AL588" i="15"/>
  <c r="AB588" i="15"/>
  <c r="V588" i="15"/>
  <c r="AC588" i="15"/>
  <c r="W588" i="15"/>
  <c r="X588" i="15"/>
  <c r="AA588" i="15"/>
  <c r="U588" i="15"/>
  <c r="Y588" i="15"/>
  <c r="AL587" i="15"/>
  <c r="W587" i="15"/>
  <c r="V587" i="15"/>
  <c r="X587" i="15"/>
  <c r="AA587" i="15"/>
  <c r="AC587" i="15"/>
  <c r="AB587" i="15"/>
  <c r="Y587" i="15"/>
  <c r="U587" i="15"/>
  <c r="AL555" i="15"/>
  <c r="AC555" i="15"/>
  <c r="W555" i="15"/>
  <c r="X555" i="15"/>
  <c r="AA555" i="15"/>
  <c r="U555" i="15"/>
  <c r="V555" i="15"/>
  <c r="AB555" i="15"/>
  <c r="Y555" i="15"/>
  <c r="AL549" i="15"/>
  <c r="AC549" i="15"/>
  <c r="X549" i="15"/>
  <c r="AB549" i="15"/>
  <c r="Y549" i="15"/>
  <c r="AA549" i="15"/>
  <c r="U549" i="15"/>
  <c r="V549" i="15"/>
  <c r="W549" i="15"/>
  <c r="AL548" i="15"/>
  <c r="V548" i="15"/>
  <c r="AC548" i="15"/>
  <c r="AA548" i="15"/>
  <c r="Y548" i="15"/>
  <c r="W548" i="15"/>
  <c r="U548" i="15"/>
  <c r="X548" i="15"/>
  <c r="AB548" i="15"/>
  <c r="AL547" i="15"/>
  <c r="U547" i="15"/>
  <c r="V547" i="15"/>
  <c r="AB547" i="15"/>
  <c r="Y547" i="15"/>
  <c r="AC547" i="15"/>
  <c r="W547" i="15"/>
  <c r="X547" i="15"/>
  <c r="AA547" i="15"/>
  <c r="AL541" i="15"/>
  <c r="W541" i="15"/>
  <c r="V541" i="15"/>
  <c r="U541" i="15"/>
  <c r="X541" i="15"/>
  <c r="AB541" i="15"/>
  <c r="AC541" i="15"/>
  <c r="AA541" i="15"/>
  <c r="Y541" i="15"/>
  <c r="AL540" i="15"/>
  <c r="AB540" i="15"/>
  <c r="AC540" i="15"/>
  <c r="W540" i="15"/>
  <c r="AA540" i="15"/>
  <c r="U540" i="15"/>
  <c r="X540" i="15"/>
  <c r="Y540" i="15"/>
  <c r="V540" i="15"/>
  <c r="AL539" i="15"/>
  <c r="X539" i="15"/>
  <c r="W539" i="15"/>
  <c r="Y539" i="15"/>
  <c r="AC539" i="15"/>
  <c r="AB539" i="15"/>
  <c r="V539" i="15"/>
  <c r="U539" i="15"/>
  <c r="AA539" i="15"/>
  <c r="AL533" i="15"/>
  <c r="AA533" i="15"/>
  <c r="X533" i="15"/>
  <c r="U533" i="15"/>
  <c r="AC533" i="15"/>
  <c r="Y533" i="15"/>
  <c r="AB533" i="15"/>
  <c r="W533" i="15"/>
  <c r="V533" i="15"/>
  <c r="AL532" i="15"/>
  <c r="AC532" i="15"/>
  <c r="AA532" i="15"/>
  <c r="W532" i="15"/>
  <c r="Y532" i="15"/>
  <c r="X532" i="15"/>
  <c r="V532" i="15"/>
  <c r="AB532" i="15"/>
  <c r="U532" i="15"/>
  <c r="AL531" i="15"/>
  <c r="W531" i="15"/>
  <c r="Y531" i="15"/>
  <c r="AB531" i="15"/>
  <c r="X531" i="15"/>
  <c r="U531" i="15"/>
  <c r="AC531" i="15"/>
  <c r="AA531" i="15"/>
  <c r="V531" i="15"/>
  <c r="AL525" i="15"/>
  <c r="AB525" i="15"/>
  <c r="V525" i="15"/>
  <c r="Y525" i="15"/>
  <c r="AA525" i="15"/>
  <c r="W525" i="15"/>
  <c r="X525" i="15"/>
  <c r="AC525" i="15"/>
  <c r="U525" i="15"/>
  <c r="AL524" i="15"/>
  <c r="AA524" i="15"/>
  <c r="W524" i="15"/>
  <c r="AC524" i="15"/>
  <c r="Y524" i="15"/>
  <c r="X524" i="15"/>
  <c r="U524" i="15"/>
  <c r="V524" i="15"/>
  <c r="AB524" i="15"/>
  <c r="AL523" i="15"/>
  <c r="V523" i="15"/>
  <c r="W523" i="15"/>
  <c r="U523" i="15"/>
  <c r="X523" i="15"/>
  <c r="AB523" i="15"/>
  <c r="AA523" i="15"/>
  <c r="Y523" i="15"/>
  <c r="AC523" i="15"/>
  <c r="AL517" i="15"/>
  <c r="AA517" i="15"/>
  <c r="V517" i="15"/>
  <c r="Y517" i="15"/>
  <c r="X517" i="15"/>
  <c r="AC517" i="15"/>
  <c r="W517" i="15"/>
  <c r="U517" i="15"/>
  <c r="AB517" i="15"/>
  <c r="AL516" i="15"/>
  <c r="X516" i="15"/>
  <c r="W516" i="15"/>
  <c r="AA516" i="15"/>
  <c r="AC516" i="15"/>
  <c r="V516" i="15"/>
  <c r="AB516" i="15"/>
  <c r="U516" i="15"/>
  <c r="Y516" i="15"/>
  <c r="AL515" i="15"/>
  <c r="V515" i="15"/>
  <c r="X515" i="15"/>
  <c r="AB515" i="15"/>
  <c r="Y515" i="15"/>
  <c r="AA515" i="15"/>
  <c r="AC515" i="15"/>
  <c r="W515" i="15"/>
  <c r="U515" i="15"/>
  <c r="AL509" i="15"/>
  <c r="AB509" i="15"/>
  <c r="V509" i="15"/>
  <c r="X509" i="15"/>
  <c r="AA509" i="15"/>
  <c r="AC509" i="15"/>
  <c r="W509" i="15"/>
  <c r="Y509" i="15"/>
  <c r="U509" i="15"/>
  <c r="AL508" i="15"/>
  <c r="AC508" i="15"/>
  <c r="AB508" i="15"/>
  <c r="V508" i="15"/>
  <c r="U508" i="15"/>
  <c r="W508" i="15"/>
  <c r="Y508" i="15"/>
  <c r="X508" i="15"/>
  <c r="AA508" i="15"/>
  <c r="AL507" i="15"/>
  <c r="AA507" i="15"/>
  <c r="Y507" i="15"/>
  <c r="AC507" i="15"/>
  <c r="W507" i="15"/>
  <c r="U507" i="15"/>
  <c r="X507" i="15"/>
  <c r="AB507" i="15"/>
  <c r="V507" i="15"/>
  <c r="AL501" i="15"/>
  <c r="AA501" i="15"/>
  <c r="V501" i="15"/>
  <c r="X501" i="15"/>
  <c r="AB501" i="15"/>
  <c r="AC501" i="15"/>
  <c r="W501" i="15"/>
  <c r="U501" i="15"/>
  <c r="Y501" i="15"/>
  <c r="AL500" i="15"/>
  <c r="AC500" i="15"/>
  <c r="W500" i="15"/>
  <c r="Y500" i="15"/>
  <c r="X500" i="15"/>
  <c r="AA500" i="15"/>
  <c r="V500" i="15"/>
  <c r="AB500" i="15"/>
  <c r="U500" i="15"/>
  <c r="AL499" i="15"/>
  <c r="U499" i="15"/>
  <c r="X499" i="15"/>
  <c r="AB499" i="15"/>
  <c r="Y499" i="15"/>
  <c r="AA499" i="15"/>
  <c r="AC499" i="15"/>
  <c r="V499" i="15"/>
  <c r="W499" i="15"/>
  <c r="AL493" i="15"/>
  <c r="AB493" i="15"/>
  <c r="V493" i="15"/>
  <c r="X493" i="15"/>
  <c r="AA493" i="15"/>
  <c r="AC493" i="15"/>
  <c r="W493" i="15"/>
  <c r="U493" i="15"/>
  <c r="Y493" i="15"/>
  <c r="AL492" i="15"/>
  <c r="AC492" i="15"/>
  <c r="AB492" i="15"/>
  <c r="V492" i="15"/>
  <c r="U492" i="15"/>
  <c r="W492" i="15"/>
  <c r="Y492" i="15"/>
  <c r="X492" i="15"/>
  <c r="AA492" i="15"/>
  <c r="AL491" i="15"/>
  <c r="AA491" i="15"/>
  <c r="Y491" i="15"/>
  <c r="AC491" i="15"/>
  <c r="AB491" i="15"/>
  <c r="U491" i="15"/>
  <c r="X491" i="15"/>
  <c r="W491" i="15"/>
  <c r="V491" i="15"/>
  <c r="AL485" i="15"/>
  <c r="AA485" i="15"/>
  <c r="V485" i="15"/>
  <c r="X485" i="15"/>
  <c r="AB485" i="15"/>
  <c r="AC485" i="15"/>
  <c r="W485" i="15"/>
  <c r="Y485" i="15"/>
  <c r="U485" i="15"/>
  <c r="AL484" i="15"/>
  <c r="U484" i="15"/>
  <c r="W484" i="15"/>
  <c r="AA484" i="15"/>
  <c r="X484" i="15"/>
  <c r="V484" i="15"/>
  <c r="AC484" i="15"/>
  <c r="Y484" i="15"/>
  <c r="AB484" i="15"/>
  <c r="AL483" i="15"/>
  <c r="U483" i="15"/>
  <c r="X483" i="15"/>
  <c r="AB483" i="15"/>
  <c r="V483" i="15"/>
  <c r="Y483" i="15"/>
  <c r="AA483" i="15"/>
  <c r="AC483" i="15"/>
  <c r="W483" i="15"/>
  <c r="AL477" i="15"/>
  <c r="V477" i="15"/>
  <c r="Y477" i="15"/>
  <c r="AB477" i="15"/>
  <c r="X477" i="15"/>
  <c r="AA477" i="15"/>
  <c r="AC477" i="15"/>
  <c r="W477" i="15"/>
  <c r="U477" i="15"/>
  <c r="AL476" i="15"/>
  <c r="AA476" i="15"/>
  <c r="AC476" i="15"/>
  <c r="AB476" i="15"/>
  <c r="X476" i="15"/>
  <c r="U476" i="15"/>
  <c r="Y476" i="15"/>
  <c r="W476" i="15"/>
  <c r="V476" i="15"/>
  <c r="AL475" i="15"/>
  <c r="Y475" i="15"/>
  <c r="AA475" i="15"/>
  <c r="AB475" i="15"/>
  <c r="U475" i="15"/>
  <c r="AC475" i="15"/>
  <c r="X475" i="15"/>
  <c r="W475" i="15"/>
  <c r="V475" i="15"/>
  <c r="AL469" i="15"/>
  <c r="AA469" i="15"/>
  <c r="U469" i="15"/>
  <c r="W469" i="15"/>
  <c r="X469" i="15"/>
  <c r="Y469" i="15"/>
  <c r="AB469" i="15"/>
  <c r="V469" i="15"/>
  <c r="AC469" i="15"/>
  <c r="AL468" i="15"/>
  <c r="V468" i="15"/>
  <c r="Y468" i="15"/>
  <c r="AA468" i="15"/>
  <c r="AB468" i="15"/>
  <c r="AC468" i="15"/>
  <c r="U468" i="15"/>
  <c r="W468" i="15"/>
  <c r="X468" i="15"/>
  <c r="AL467" i="15"/>
  <c r="AC467" i="15"/>
  <c r="X467" i="15"/>
  <c r="AB467" i="15"/>
  <c r="V467" i="15"/>
  <c r="U467" i="15"/>
  <c r="AA467" i="15"/>
  <c r="Y467" i="15"/>
  <c r="W467" i="15"/>
  <c r="AL461" i="15"/>
  <c r="W461" i="15"/>
  <c r="U461" i="15"/>
  <c r="Y461" i="15"/>
  <c r="V461" i="15"/>
  <c r="AB461" i="15"/>
  <c r="X461" i="15"/>
  <c r="AC461" i="15"/>
  <c r="AA461" i="15"/>
  <c r="AL460" i="15"/>
  <c r="AA460" i="15"/>
  <c r="AC460" i="15"/>
  <c r="AB460" i="15"/>
  <c r="X460" i="15"/>
  <c r="U460" i="15"/>
  <c r="Y460" i="15"/>
  <c r="W460" i="15"/>
  <c r="V460" i="15"/>
  <c r="AL459" i="15"/>
  <c r="U459" i="15"/>
  <c r="AC459" i="15"/>
  <c r="AB459" i="15"/>
  <c r="Y459" i="15"/>
  <c r="X459" i="15"/>
  <c r="V459" i="15"/>
  <c r="AA459" i="15"/>
  <c r="W459" i="15"/>
  <c r="AL453" i="15"/>
  <c r="AB453" i="15"/>
  <c r="V453" i="15"/>
  <c r="Y453" i="15"/>
  <c r="X453" i="15"/>
  <c r="U453" i="15"/>
  <c r="AC453" i="15"/>
  <c r="AA453" i="15"/>
  <c r="W453" i="15"/>
  <c r="AL452" i="15"/>
  <c r="V452" i="15"/>
  <c r="AA452" i="15"/>
  <c r="U452" i="15"/>
  <c r="W452" i="15"/>
  <c r="Y452" i="15"/>
  <c r="X452" i="15"/>
  <c r="AB452" i="15"/>
  <c r="AC452" i="15"/>
  <c r="AL451" i="15"/>
  <c r="Y451" i="15"/>
  <c r="W451" i="15"/>
  <c r="AC451" i="15"/>
  <c r="U451" i="15"/>
  <c r="AB451" i="15"/>
  <c r="X451" i="15"/>
  <c r="AA451" i="15"/>
  <c r="V451" i="15"/>
  <c r="AL445" i="15"/>
  <c r="W445" i="15"/>
  <c r="Y445" i="15"/>
  <c r="V445" i="15"/>
  <c r="U445" i="15"/>
  <c r="X445" i="15"/>
  <c r="AC445" i="15"/>
  <c r="AB445" i="15"/>
  <c r="AA445" i="15"/>
  <c r="AL444" i="15"/>
  <c r="X444" i="15"/>
  <c r="AC444" i="15"/>
  <c r="W444" i="15"/>
  <c r="AA444" i="15"/>
  <c r="Y444" i="15"/>
  <c r="U444" i="15"/>
  <c r="V444" i="15"/>
  <c r="AB444" i="15"/>
  <c r="AL443" i="15"/>
  <c r="X443" i="15"/>
  <c r="Y443" i="15"/>
  <c r="U443" i="15"/>
  <c r="AC443" i="15"/>
  <c r="V443" i="15"/>
  <c r="AA443" i="15"/>
  <c r="W443" i="15"/>
  <c r="AB443" i="15"/>
  <c r="AL437" i="15"/>
  <c r="AA437" i="15"/>
  <c r="AB437" i="15"/>
  <c r="U437" i="15"/>
  <c r="AC437" i="15"/>
  <c r="Y437" i="15"/>
  <c r="X437" i="15"/>
  <c r="V437" i="15"/>
  <c r="W437" i="15"/>
  <c r="AL436" i="15"/>
  <c r="AC436" i="15"/>
  <c r="X436" i="15"/>
  <c r="U436" i="15"/>
  <c r="AA436" i="15"/>
  <c r="V436" i="15"/>
  <c r="AB436" i="15"/>
  <c r="Y436" i="15"/>
  <c r="W436" i="15"/>
  <c r="AL435" i="15"/>
  <c r="AB435" i="15"/>
  <c r="V435" i="15"/>
  <c r="AC435" i="15"/>
  <c r="U435" i="15"/>
  <c r="Y435" i="15"/>
  <c r="W435" i="15"/>
  <c r="X435" i="15"/>
  <c r="AA435" i="15"/>
  <c r="AL429" i="15"/>
  <c r="U429" i="15"/>
  <c r="AA429" i="15"/>
  <c r="V429" i="15"/>
  <c r="X429" i="15"/>
  <c r="W429" i="15"/>
  <c r="AB429" i="15"/>
  <c r="Y429" i="15"/>
  <c r="AC429" i="15"/>
  <c r="AL428" i="15"/>
  <c r="V428" i="15"/>
  <c r="AC428" i="15"/>
  <c r="W428" i="15"/>
  <c r="AA428" i="15"/>
  <c r="U428" i="15"/>
  <c r="AB428" i="15"/>
  <c r="Y428" i="15"/>
  <c r="X428" i="15"/>
  <c r="AL427" i="15"/>
  <c r="AB427" i="15"/>
  <c r="X427" i="15"/>
  <c r="U427" i="15"/>
  <c r="W427" i="15"/>
  <c r="V427" i="15"/>
  <c r="AC427" i="15"/>
  <c r="AA427" i="15"/>
  <c r="Y427" i="15"/>
  <c r="AL421" i="15"/>
  <c r="AA421" i="15"/>
  <c r="AB421" i="15"/>
  <c r="Y421" i="15"/>
  <c r="X421" i="15"/>
  <c r="U421" i="15"/>
  <c r="AC421" i="15"/>
  <c r="V421" i="15"/>
  <c r="W421" i="15"/>
  <c r="AL420" i="15"/>
  <c r="AC420" i="15"/>
  <c r="V420" i="15"/>
  <c r="U420" i="15"/>
  <c r="AB420" i="15"/>
  <c r="X420" i="15"/>
  <c r="W420" i="15"/>
  <c r="Y420" i="15"/>
  <c r="AA420" i="15"/>
  <c r="AL419" i="15"/>
  <c r="AB419" i="15"/>
  <c r="U419" i="15"/>
  <c r="Y419" i="15"/>
  <c r="W419" i="15"/>
  <c r="AC419" i="15"/>
  <c r="V419" i="15"/>
  <c r="X419" i="15"/>
  <c r="AA419" i="15"/>
  <c r="AL413" i="15"/>
  <c r="Y413" i="15"/>
  <c r="AB413" i="15"/>
  <c r="U413" i="15"/>
  <c r="AA413" i="15"/>
  <c r="W413" i="15"/>
  <c r="X413" i="15"/>
  <c r="V413" i="15"/>
  <c r="AC413" i="15"/>
  <c r="AL412" i="15"/>
  <c r="V412" i="15"/>
  <c r="AC412" i="15"/>
  <c r="W412" i="15"/>
  <c r="Y412" i="15"/>
  <c r="AB412" i="15"/>
  <c r="U412" i="15"/>
  <c r="AA412" i="15"/>
  <c r="X412" i="15"/>
  <c r="AL411" i="15"/>
  <c r="AA411" i="15"/>
  <c r="U411" i="15"/>
  <c r="AB411" i="15"/>
  <c r="Y411" i="15"/>
  <c r="X411" i="15"/>
  <c r="AC411" i="15"/>
  <c r="V411" i="15"/>
  <c r="W411" i="15"/>
  <c r="AL405" i="15"/>
  <c r="V405" i="15"/>
  <c r="W405" i="15"/>
  <c r="AB405" i="15"/>
  <c r="AC405" i="15"/>
  <c r="AA405" i="15"/>
  <c r="X405" i="15"/>
  <c r="Y405" i="15"/>
  <c r="U405" i="15"/>
  <c r="AL404" i="15"/>
  <c r="AA404" i="15"/>
  <c r="AC404" i="15"/>
  <c r="V404" i="15"/>
  <c r="Y404" i="15"/>
  <c r="AB404" i="15"/>
  <c r="U404" i="15"/>
  <c r="W404" i="15"/>
  <c r="X404" i="15"/>
  <c r="AL403" i="15"/>
  <c r="AA403" i="15"/>
  <c r="U403" i="15"/>
  <c r="AC403" i="15"/>
  <c r="X403" i="15"/>
  <c r="V403" i="15"/>
  <c r="Y403" i="15"/>
  <c r="AB403" i="15"/>
  <c r="W403" i="15"/>
  <c r="AL397" i="15"/>
  <c r="Y397" i="15"/>
  <c r="V397" i="15"/>
  <c r="AA397" i="15"/>
  <c r="X397" i="15"/>
  <c r="AC397" i="15"/>
  <c r="W397" i="15"/>
  <c r="AB397" i="15"/>
  <c r="U397" i="15"/>
  <c r="AL396" i="15"/>
  <c r="AA396" i="15"/>
  <c r="Y396" i="15"/>
  <c r="V396" i="15"/>
  <c r="AB396" i="15"/>
  <c r="X396" i="15"/>
  <c r="U396" i="15"/>
  <c r="W396" i="15"/>
  <c r="AC396" i="15"/>
  <c r="AL395" i="15"/>
  <c r="V395" i="15"/>
  <c r="U395" i="15"/>
  <c r="AC395" i="15"/>
  <c r="AB395" i="15"/>
  <c r="X395" i="15"/>
  <c r="Y395" i="15"/>
  <c r="AA395" i="15"/>
  <c r="W395" i="15"/>
  <c r="AL389" i="15"/>
  <c r="Y389" i="15"/>
  <c r="AB389" i="15"/>
  <c r="W389" i="15"/>
  <c r="AC389" i="15"/>
  <c r="X389" i="15"/>
  <c r="AA389" i="15"/>
  <c r="V389" i="15"/>
  <c r="U389" i="15"/>
  <c r="AL388" i="15"/>
  <c r="AA388" i="15"/>
  <c r="AC388" i="15"/>
  <c r="U388" i="15"/>
  <c r="W388" i="15"/>
  <c r="X388" i="15"/>
  <c r="Y388" i="15"/>
  <c r="V388" i="15"/>
  <c r="AB388" i="15"/>
  <c r="AL387" i="15"/>
  <c r="W387" i="15"/>
  <c r="AB387" i="15"/>
  <c r="U387" i="15"/>
  <c r="AA387" i="15"/>
  <c r="X387" i="15"/>
  <c r="AC387" i="15"/>
  <c r="Y387" i="15"/>
  <c r="V387" i="15"/>
  <c r="AL381" i="15"/>
  <c r="U381" i="15"/>
  <c r="Y381" i="15"/>
  <c r="AB381" i="15"/>
  <c r="V381" i="15"/>
  <c r="X381" i="15"/>
  <c r="W381" i="15"/>
  <c r="AC381" i="15"/>
  <c r="AA381" i="15"/>
  <c r="AL380" i="15"/>
  <c r="W380" i="15"/>
  <c r="AB380" i="15"/>
  <c r="AC380" i="15"/>
  <c r="AA380" i="15"/>
  <c r="X380" i="15"/>
  <c r="Y380" i="15"/>
  <c r="U380" i="15"/>
  <c r="V380" i="15"/>
  <c r="AL379" i="15"/>
  <c r="V379" i="15"/>
  <c r="AB379" i="15"/>
  <c r="X379" i="15"/>
  <c r="AA379" i="15"/>
  <c r="AC379" i="15"/>
  <c r="U379" i="15"/>
  <c r="W379" i="15"/>
  <c r="Y379" i="15"/>
  <c r="AL373" i="15"/>
  <c r="Y373" i="15"/>
  <c r="AA373" i="15"/>
  <c r="U373" i="15"/>
  <c r="X373" i="15"/>
  <c r="AB373" i="15"/>
  <c r="AC373" i="15"/>
  <c r="W373" i="15"/>
  <c r="V373" i="15"/>
  <c r="AL372" i="15"/>
  <c r="V372" i="15"/>
  <c r="Y372" i="15"/>
  <c r="W372" i="15"/>
  <c r="X372" i="15"/>
  <c r="AA372" i="15"/>
  <c r="AC372" i="15"/>
  <c r="AB372" i="15"/>
  <c r="U372" i="15"/>
  <c r="AL371" i="15"/>
  <c r="Y371" i="15"/>
  <c r="AC371" i="15"/>
  <c r="AA371" i="15"/>
  <c r="U371" i="15"/>
  <c r="V371" i="15"/>
  <c r="AB371" i="15"/>
  <c r="X371" i="15"/>
  <c r="W371" i="15"/>
  <c r="AL365" i="15"/>
  <c r="Y365" i="15"/>
  <c r="V365" i="15"/>
  <c r="AC365" i="15"/>
  <c r="U365" i="15"/>
  <c r="AA365" i="15"/>
  <c r="W365" i="15"/>
  <c r="X365" i="15"/>
  <c r="AB365" i="15"/>
  <c r="AL364" i="15"/>
  <c r="V364" i="15"/>
  <c r="AB364" i="15"/>
  <c r="Y364" i="15"/>
  <c r="X364" i="15"/>
  <c r="W364" i="15"/>
  <c r="AC364" i="15"/>
  <c r="U364" i="15"/>
  <c r="AA364" i="15"/>
  <c r="AL363" i="15"/>
  <c r="X363" i="15"/>
  <c r="V363" i="15"/>
  <c r="W363" i="15"/>
  <c r="AB363" i="15"/>
  <c r="AC363" i="15"/>
  <c r="AA363" i="15"/>
  <c r="U363" i="15"/>
  <c r="Y363" i="15"/>
  <c r="AL357" i="15"/>
  <c r="Y357" i="15"/>
  <c r="V357" i="15"/>
  <c r="W357" i="15"/>
  <c r="U357" i="15"/>
  <c r="X357" i="15"/>
  <c r="AA357" i="15"/>
  <c r="AC357" i="15"/>
  <c r="AB357" i="15"/>
  <c r="AL356" i="15"/>
  <c r="W356" i="15"/>
  <c r="AC356" i="15"/>
  <c r="V356" i="15"/>
  <c r="AB356" i="15"/>
  <c r="AA356" i="15"/>
  <c r="X356" i="15"/>
  <c r="Y356" i="15"/>
  <c r="U356" i="15"/>
  <c r="AL355" i="15"/>
  <c r="W355" i="15"/>
  <c r="X355" i="15"/>
  <c r="V355" i="15"/>
  <c r="AC355" i="15"/>
  <c r="U355" i="15"/>
  <c r="AA355" i="15"/>
  <c r="Y355" i="15"/>
  <c r="AB355" i="15"/>
  <c r="AL349" i="15"/>
  <c r="U349" i="15"/>
  <c r="AB349" i="15"/>
  <c r="Y349" i="15"/>
  <c r="V349" i="15"/>
  <c r="AC349" i="15"/>
  <c r="AA349" i="15"/>
  <c r="X349" i="15"/>
  <c r="W349" i="15"/>
  <c r="AL348" i="15"/>
  <c r="AB348" i="15"/>
  <c r="AC348" i="15"/>
  <c r="V348" i="15"/>
  <c r="W348" i="15"/>
  <c r="X348" i="15"/>
  <c r="U348" i="15"/>
  <c r="Y348" i="15"/>
  <c r="AA348" i="15"/>
  <c r="AL347" i="15"/>
  <c r="W347" i="15"/>
  <c r="AB347" i="15"/>
  <c r="X347" i="15"/>
  <c r="AA347" i="15"/>
  <c r="Y347" i="15"/>
  <c r="V347" i="15"/>
  <c r="AC347" i="15"/>
  <c r="U347" i="15"/>
  <c r="AL341" i="15"/>
  <c r="U341" i="15"/>
  <c r="AA341" i="15"/>
  <c r="AB341" i="15"/>
  <c r="V341" i="15"/>
  <c r="Y341" i="15"/>
  <c r="X341" i="15"/>
  <c r="W341" i="15"/>
  <c r="AC341" i="15"/>
  <c r="AL340" i="15"/>
  <c r="AC340" i="15"/>
  <c r="U340" i="15"/>
  <c r="X340" i="15"/>
  <c r="AA340" i="15"/>
  <c r="V340" i="15"/>
  <c r="Y340" i="15"/>
  <c r="AB340" i="15"/>
  <c r="W340" i="15"/>
  <c r="AL339" i="15"/>
  <c r="V339" i="15"/>
  <c r="AC339" i="15"/>
  <c r="AB339" i="15"/>
  <c r="AA339" i="15"/>
  <c r="Y339" i="15"/>
  <c r="X339" i="15"/>
  <c r="W339" i="15"/>
  <c r="U339" i="15"/>
  <c r="AL333" i="15"/>
  <c r="U333" i="15"/>
  <c r="W333" i="15"/>
  <c r="V333" i="15"/>
  <c r="AA333" i="15"/>
  <c r="AC333" i="15"/>
  <c r="X333" i="15"/>
  <c r="Y333" i="15"/>
  <c r="AB333" i="15"/>
  <c r="AL332" i="15"/>
  <c r="W332" i="15"/>
  <c r="AA332" i="15"/>
  <c r="V332" i="15"/>
  <c r="Y332" i="15"/>
  <c r="AC332" i="15"/>
  <c r="U332" i="15"/>
  <c r="X332" i="15"/>
  <c r="AB332" i="15"/>
  <c r="AL331" i="15"/>
  <c r="W331" i="15"/>
  <c r="AB331" i="15"/>
  <c r="V331" i="15"/>
  <c r="Y331" i="15"/>
  <c r="X331" i="15"/>
  <c r="AC331" i="15"/>
  <c r="U331" i="15"/>
  <c r="AA331" i="15"/>
  <c r="AL325" i="15"/>
  <c r="V325" i="15"/>
  <c r="AA325" i="15"/>
  <c r="AB325" i="15"/>
  <c r="Y325" i="15"/>
  <c r="X325" i="15"/>
  <c r="W325" i="15"/>
  <c r="AC325" i="15"/>
  <c r="U325" i="15"/>
  <c r="AL324" i="15"/>
  <c r="AA324" i="15"/>
  <c r="Y324" i="15"/>
  <c r="V324" i="15"/>
  <c r="AC324" i="15"/>
  <c r="U324" i="15"/>
  <c r="W324" i="15"/>
  <c r="AB324" i="15"/>
  <c r="X324" i="15"/>
  <c r="AL323" i="15"/>
  <c r="X323" i="15"/>
  <c r="V323" i="15"/>
  <c r="W323" i="15"/>
  <c r="AC323" i="15"/>
  <c r="U323" i="15"/>
  <c r="Y323" i="15"/>
  <c r="AA323" i="15"/>
  <c r="AB323" i="15"/>
  <c r="AL317" i="15"/>
  <c r="W317" i="15"/>
  <c r="Y317" i="15"/>
  <c r="U317" i="15"/>
  <c r="V317" i="15"/>
  <c r="AB317" i="15"/>
  <c r="AC317" i="15"/>
  <c r="X317" i="15"/>
  <c r="AA317" i="15"/>
  <c r="AL316" i="15"/>
  <c r="W316" i="15"/>
  <c r="X316" i="15"/>
  <c r="AB316" i="15"/>
  <c r="Y316" i="15"/>
  <c r="AA316" i="15"/>
  <c r="U316" i="15"/>
  <c r="AC316" i="15"/>
  <c r="V316" i="15"/>
  <c r="AL315" i="15"/>
  <c r="U315" i="15"/>
  <c r="X315" i="15"/>
  <c r="V315" i="15"/>
  <c r="AC315" i="15"/>
  <c r="AA315" i="15"/>
  <c r="W315" i="15"/>
  <c r="AB315" i="15"/>
  <c r="Y315" i="15"/>
  <c r="AL309" i="15"/>
  <c r="AB309" i="15"/>
  <c r="AA309" i="15"/>
  <c r="U309" i="15"/>
  <c r="AC309" i="15"/>
  <c r="X309" i="15"/>
  <c r="W309" i="15"/>
  <c r="Y309" i="15"/>
  <c r="V309" i="15"/>
  <c r="AL308" i="15"/>
  <c r="V308" i="15"/>
  <c r="W308" i="15"/>
  <c r="Y308" i="15"/>
  <c r="AB308" i="15"/>
  <c r="AC308" i="15"/>
  <c r="AA308" i="15"/>
  <c r="U308" i="15"/>
  <c r="X308" i="15"/>
  <c r="AL307" i="15"/>
  <c r="AA307" i="15"/>
  <c r="AB307" i="15"/>
  <c r="Y307" i="15"/>
  <c r="X307" i="15"/>
  <c r="AC307" i="15"/>
  <c r="U307" i="15"/>
  <c r="V307" i="15"/>
  <c r="W307" i="15"/>
  <c r="AL301" i="15"/>
  <c r="AB301" i="15"/>
  <c r="AC301" i="15"/>
  <c r="X301" i="15"/>
  <c r="W301" i="15"/>
  <c r="Y301" i="15"/>
  <c r="V301" i="15"/>
  <c r="U301" i="15"/>
  <c r="AA301" i="15"/>
  <c r="AL300" i="15"/>
  <c r="U300" i="15"/>
  <c r="X300" i="15"/>
  <c r="AA300" i="15"/>
  <c r="Y300" i="15"/>
  <c r="W300" i="15"/>
  <c r="AC300" i="15"/>
  <c r="V300" i="15"/>
  <c r="AB300" i="15"/>
  <c r="AL299" i="15"/>
  <c r="U299" i="15"/>
  <c r="X299" i="15"/>
  <c r="V299" i="15"/>
  <c r="AC299" i="15"/>
  <c r="AA299" i="15"/>
  <c r="W299" i="15"/>
  <c r="AB299" i="15"/>
  <c r="Y299" i="15"/>
  <c r="AL293" i="15"/>
  <c r="AB293" i="15"/>
  <c r="AA293" i="15"/>
  <c r="U293" i="15"/>
  <c r="AC293" i="15"/>
  <c r="Y293" i="15"/>
  <c r="W293" i="15"/>
  <c r="X293" i="15"/>
  <c r="V293" i="15"/>
  <c r="AL292" i="15"/>
  <c r="V292" i="15"/>
  <c r="W292" i="15"/>
  <c r="AC292" i="15"/>
  <c r="AB292" i="15"/>
  <c r="Y292" i="15"/>
  <c r="AA292" i="15"/>
  <c r="X292" i="15"/>
  <c r="U292" i="15"/>
  <c r="AL291" i="15"/>
  <c r="AA291" i="15"/>
  <c r="AB291" i="15"/>
  <c r="Y291" i="15"/>
  <c r="X291" i="15"/>
  <c r="AC291" i="15"/>
  <c r="U291" i="15"/>
  <c r="V291" i="15"/>
  <c r="W291" i="15"/>
  <c r="AL285" i="15"/>
  <c r="AB285" i="15"/>
  <c r="AC285" i="15"/>
  <c r="X285" i="15"/>
  <c r="W285" i="15"/>
  <c r="Y285" i="15"/>
  <c r="V285" i="15"/>
  <c r="U285" i="15"/>
  <c r="AA285" i="15"/>
  <c r="AL284" i="15"/>
  <c r="W284" i="15"/>
  <c r="U284" i="15"/>
  <c r="AC284" i="15"/>
  <c r="X284" i="15"/>
  <c r="Y284" i="15"/>
  <c r="AA284" i="15"/>
  <c r="V284" i="15"/>
  <c r="AB284" i="15"/>
  <c r="AL283" i="15"/>
  <c r="W283" i="15"/>
  <c r="Y283" i="15"/>
  <c r="X283" i="15"/>
  <c r="V283" i="15"/>
  <c r="AC283" i="15"/>
  <c r="AA283" i="15"/>
  <c r="AB283" i="15"/>
  <c r="U283" i="15"/>
  <c r="AL277" i="15"/>
  <c r="Y277" i="15"/>
  <c r="W277" i="15"/>
  <c r="V277" i="15"/>
  <c r="X277" i="15"/>
  <c r="AC277" i="15"/>
  <c r="AA277" i="15"/>
  <c r="U277" i="15"/>
  <c r="AB277" i="15"/>
  <c r="AL276" i="15"/>
  <c r="X276" i="15"/>
  <c r="AB276" i="15"/>
  <c r="W276" i="15"/>
  <c r="AA276" i="15"/>
  <c r="V276" i="15"/>
  <c r="U276" i="15"/>
  <c r="Y276" i="15"/>
  <c r="AC276" i="15"/>
  <c r="AL275" i="15"/>
  <c r="V275" i="15"/>
  <c r="Y275" i="15"/>
  <c r="AA275" i="15"/>
  <c r="AC275" i="15"/>
  <c r="X275" i="15"/>
  <c r="AB275" i="15"/>
  <c r="U275" i="15"/>
  <c r="W275" i="15"/>
  <c r="AL269" i="15"/>
  <c r="U269" i="15"/>
  <c r="AA269" i="15"/>
  <c r="Y269" i="15"/>
  <c r="AB269" i="15"/>
  <c r="AC269" i="15"/>
  <c r="W269" i="15"/>
  <c r="X269" i="15"/>
  <c r="V269" i="15"/>
  <c r="AL268" i="15"/>
  <c r="Y268" i="15"/>
  <c r="X268" i="15"/>
  <c r="V268" i="15"/>
  <c r="AB268" i="15"/>
  <c r="AA268" i="15"/>
  <c r="W268" i="15"/>
  <c r="U268" i="15"/>
  <c r="AC268" i="15"/>
  <c r="AL267" i="15"/>
  <c r="V267" i="15"/>
  <c r="W267" i="15"/>
  <c r="Y267" i="15"/>
  <c r="AC267" i="15"/>
  <c r="X267" i="15"/>
  <c r="AB267" i="15"/>
  <c r="AA267" i="15"/>
  <c r="U267" i="15"/>
  <c r="AL261" i="15"/>
  <c r="AC261" i="15"/>
  <c r="AA261" i="15"/>
  <c r="AB261" i="15"/>
  <c r="Y261" i="15"/>
  <c r="W261" i="15"/>
  <c r="U261" i="15"/>
  <c r="X261" i="15"/>
  <c r="V261" i="15"/>
  <c r="AL260" i="15"/>
  <c r="Y260" i="15"/>
  <c r="U260" i="15"/>
  <c r="X260" i="15"/>
  <c r="AB260" i="15"/>
  <c r="W260" i="15"/>
  <c r="AA260" i="15"/>
  <c r="V260" i="15"/>
  <c r="AC260" i="15"/>
  <c r="AL259" i="15"/>
  <c r="W259" i="15"/>
  <c r="AC259" i="15"/>
  <c r="AA259" i="15"/>
  <c r="AB259" i="15"/>
  <c r="U259" i="15"/>
  <c r="X259" i="15"/>
  <c r="V259" i="15"/>
  <c r="Y259" i="15"/>
  <c r="AL253" i="15"/>
  <c r="W253" i="15"/>
  <c r="U253" i="15"/>
  <c r="V253" i="15"/>
  <c r="Y253" i="15"/>
  <c r="X253" i="15"/>
  <c r="AC253" i="15"/>
  <c r="AA253" i="15"/>
  <c r="AB253" i="15"/>
  <c r="AL252" i="15"/>
  <c r="AC252" i="15"/>
  <c r="V252" i="15"/>
  <c r="Y252" i="15"/>
  <c r="X252" i="15"/>
  <c r="U252" i="15"/>
  <c r="AA252" i="15"/>
  <c r="W252" i="15"/>
  <c r="AB252" i="15"/>
  <c r="AL251" i="15"/>
  <c r="X251" i="15"/>
  <c r="W251" i="15"/>
  <c r="Y251" i="15"/>
  <c r="AA251" i="15"/>
  <c r="U251" i="15"/>
  <c r="AB251" i="15"/>
  <c r="AC251" i="15"/>
  <c r="V251" i="15"/>
  <c r="AL245" i="15"/>
  <c r="AA245" i="15"/>
  <c r="U245" i="15"/>
  <c r="AC245" i="15"/>
  <c r="V245" i="15"/>
  <c r="X245" i="15"/>
  <c r="Y245" i="15"/>
  <c r="W245" i="15"/>
  <c r="AB245" i="15"/>
  <c r="AL244" i="15"/>
  <c r="X244" i="15"/>
  <c r="Y244" i="15"/>
  <c r="W244" i="15"/>
  <c r="AA244" i="15"/>
  <c r="AB244" i="15"/>
  <c r="U244" i="15"/>
  <c r="AC244" i="15"/>
  <c r="V244" i="15"/>
  <c r="AL243" i="15"/>
  <c r="Y243" i="15"/>
  <c r="W243" i="15"/>
  <c r="X243" i="15"/>
  <c r="U243" i="15"/>
  <c r="AA243" i="15"/>
  <c r="AB243" i="15"/>
  <c r="AC243" i="15"/>
  <c r="V243" i="15"/>
  <c r="AL237" i="15"/>
  <c r="Y237" i="15"/>
  <c r="AB237" i="15"/>
  <c r="V237" i="15"/>
  <c r="AA237" i="15"/>
  <c r="X237" i="15"/>
  <c r="U237" i="15"/>
  <c r="W237" i="15"/>
  <c r="AC237" i="15"/>
  <c r="AL236" i="15"/>
  <c r="AB236" i="15"/>
  <c r="AC236" i="15"/>
  <c r="U236" i="15"/>
  <c r="X236" i="15"/>
  <c r="V236" i="15"/>
  <c r="AA236" i="15"/>
  <c r="W236" i="15"/>
  <c r="Y236" i="15"/>
  <c r="AL235" i="15"/>
  <c r="X235" i="15"/>
  <c r="V235" i="15"/>
  <c r="W235" i="15"/>
  <c r="Y235" i="15"/>
  <c r="AA235" i="15"/>
  <c r="U235" i="15"/>
  <c r="AB235" i="15"/>
  <c r="AC235" i="15"/>
  <c r="AL229" i="15"/>
  <c r="AB229" i="15"/>
  <c r="Y229" i="15"/>
  <c r="AA229" i="15"/>
  <c r="V229" i="15"/>
  <c r="U229" i="15"/>
  <c r="X229" i="15"/>
  <c r="AC229" i="15"/>
  <c r="W229" i="15"/>
  <c r="AL228" i="15"/>
  <c r="AC228" i="15"/>
  <c r="V228" i="15"/>
  <c r="U228" i="15"/>
  <c r="W228" i="15"/>
  <c r="AB228" i="15"/>
  <c r="Y228" i="15"/>
  <c r="AA228" i="15"/>
  <c r="X228" i="15"/>
  <c r="AL227" i="15"/>
  <c r="U227" i="15"/>
  <c r="V227" i="15"/>
  <c r="W227" i="15"/>
  <c r="AB227" i="15"/>
  <c r="Y227" i="15"/>
  <c r="AA227" i="15"/>
  <c r="X227" i="15"/>
  <c r="AC227" i="15"/>
  <c r="AL221" i="15"/>
  <c r="W221" i="15"/>
  <c r="V221" i="15"/>
  <c r="Y221" i="15"/>
  <c r="AB221" i="15"/>
  <c r="AA221" i="15"/>
  <c r="X221" i="15"/>
  <c r="U221" i="15"/>
  <c r="AC221" i="15"/>
  <c r="AL220" i="15"/>
  <c r="AA220" i="15"/>
  <c r="U220" i="15"/>
  <c r="AC220" i="15"/>
  <c r="V220" i="15"/>
  <c r="Y220" i="15"/>
  <c r="W220" i="15"/>
  <c r="X220" i="15"/>
  <c r="AB220" i="15"/>
  <c r="AL219" i="15"/>
  <c r="X219" i="15"/>
  <c r="AA219" i="15"/>
  <c r="AC219" i="15"/>
  <c r="U219" i="15"/>
  <c r="AB219" i="15"/>
  <c r="Y219" i="15"/>
  <c r="V219" i="15"/>
  <c r="W219" i="15"/>
  <c r="AL213" i="15"/>
  <c r="AA213" i="15"/>
  <c r="X213" i="15"/>
  <c r="W213" i="15"/>
  <c r="U213" i="15"/>
  <c r="AC213" i="15"/>
  <c r="AB213" i="15"/>
  <c r="V213" i="15"/>
  <c r="Y213" i="15"/>
  <c r="AL212" i="15"/>
  <c r="W212" i="15"/>
  <c r="AB212" i="15"/>
  <c r="V212" i="15"/>
  <c r="X212" i="15"/>
  <c r="AA212" i="15"/>
  <c r="Y212" i="15"/>
  <c r="AC212" i="15"/>
  <c r="U212" i="15"/>
  <c r="AL211" i="15"/>
  <c r="AC211" i="15"/>
  <c r="W211" i="15"/>
  <c r="Y211" i="15"/>
  <c r="X211" i="15"/>
  <c r="U211" i="15"/>
  <c r="AA211" i="15"/>
  <c r="AB211" i="15"/>
  <c r="V211" i="15"/>
  <c r="AL205" i="15"/>
  <c r="W205" i="15"/>
  <c r="AB205" i="15"/>
  <c r="Y205" i="15"/>
  <c r="AA205" i="15"/>
  <c r="X205" i="15"/>
  <c r="AC205" i="15"/>
  <c r="V205" i="15"/>
  <c r="U205" i="15"/>
  <c r="AL204" i="15"/>
  <c r="AA204" i="15"/>
  <c r="U204" i="15"/>
  <c r="X204" i="15"/>
  <c r="W204" i="15"/>
  <c r="AC204" i="15"/>
  <c r="Y204" i="15"/>
  <c r="V204" i="15"/>
  <c r="AB204" i="15"/>
  <c r="AL203" i="15"/>
  <c r="AB203" i="15"/>
  <c r="V203" i="15"/>
  <c r="X203" i="15"/>
  <c r="AC203" i="15"/>
  <c r="U203" i="15"/>
  <c r="Y203" i="15"/>
  <c r="AA203" i="15"/>
  <c r="W203" i="15"/>
  <c r="AL197" i="15"/>
  <c r="AB197" i="15"/>
  <c r="Y197" i="15"/>
  <c r="AA197" i="15"/>
  <c r="V197" i="15"/>
  <c r="U197" i="15"/>
  <c r="X197" i="15"/>
  <c r="AC197" i="15"/>
  <c r="W197" i="15"/>
  <c r="AL196" i="15"/>
  <c r="X196" i="15"/>
  <c r="AC196" i="15"/>
  <c r="U196" i="15"/>
  <c r="W196" i="15"/>
  <c r="Y196" i="15"/>
  <c r="V196" i="15"/>
  <c r="AA196" i="15"/>
  <c r="AB196" i="15"/>
  <c r="AL195" i="15"/>
  <c r="V195" i="15"/>
  <c r="AC195" i="15"/>
  <c r="U195" i="15"/>
  <c r="X195" i="15"/>
  <c r="W195" i="15"/>
  <c r="AB195" i="15"/>
  <c r="AA195" i="15"/>
  <c r="Y195" i="15"/>
  <c r="AL189" i="15"/>
  <c r="W189" i="15"/>
  <c r="Y189" i="15"/>
  <c r="AA189" i="15"/>
  <c r="X189" i="15"/>
  <c r="AC189" i="15"/>
  <c r="AB189" i="15"/>
  <c r="V189" i="15"/>
  <c r="U189" i="15"/>
  <c r="AL188" i="15"/>
  <c r="V188" i="15"/>
  <c r="AC188" i="15"/>
  <c r="Y188" i="15"/>
  <c r="W188" i="15"/>
  <c r="X188" i="15"/>
  <c r="U188" i="15"/>
  <c r="AB188" i="15"/>
  <c r="AA188" i="15"/>
  <c r="AL187" i="15"/>
  <c r="W187" i="15"/>
  <c r="U187" i="15"/>
  <c r="V187" i="15"/>
  <c r="AB187" i="15"/>
  <c r="AC187" i="15"/>
  <c r="AA187" i="15"/>
  <c r="X187" i="15"/>
  <c r="Y187" i="15"/>
  <c r="AL181" i="15"/>
  <c r="AA181" i="15"/>
  <c r="AB181" i="15"/>
  <c r="AC181" i="15"/>
  <c r="W181" i="15"/>
  <c r="V181" i="15"/>
  <c r="X181" i="15"/>
  <c r="Y181" i="15"/>
  <c r="U181" i="15"/>
  <c r="AL180" i="15"/>
  <c r="V180" i="15"/>
  <c r="Y180" i="15"/>
  <c r="U180" i="15"/>
  <c r="W180" i="15"/>
  <c r="AC180" i="15"/>
  <c r="X180" i="15"/>
  <c r="AA180" i="15"/>
  <c r="AB180" i="15"/>
  <c r="AL179" i="15"/>
  <c r="AC179" i="15"/>
  <c r="X179" i="15"/>
  <c r="AA179" i="15"/>
  <c r="Y179" i="15"/>
  <c r="V179" i="15"/>
  <c r="AB179" i="15"/>
  <c r="U179" i="15"/>
  <c r="W179" i="15"/>
  <c r="AL173" i="15"/>
  <c r="U173" i="15"/>
  <c r="Y173" i="15"/>
  <c r="W173" i="15"/>
  <c r="X173" i="15"/>
  <c r="AC173" i="15"/>
  <c r="AA173" i="15"/>
  <c r="V173" i="15"/>
  <c r="AB173" i="15"/>
  <c r="AL172" i="15"/>
  <c r="X172" i="15"/>
  <c r="AC172" i="15"/>
  <c r="Y172" i="15"/>
  <c r="W172" i="15"/>
  <c r="AB172" i="15"/>
  <c r="AA172" i="15"/>
  <c r="U172" i="15"/>
  <c r="V172" i="15"/>
  <c r="AL171" i="15"/>
  <c r="AC171" i="15"/>
  <c r="Y171" i="15"/>
  <c r="U171" i="15"/>
  <c r="W171" i="15"/>
  <c r="AB171" i="15"/>
  <c r="V171" i="15"/>
  <c r="X171" i="15"/>
  <c r="AA171" i="15"/>
  <c r="AL165" i="15"/>
  <c r="X165" i="15"/>
  <c r="U165" i="15"/>
  <c r="AC165" i="15"/>
  <c r="AB165" i="15"/>
  <c r="Y165" i="15"/>
  <c r="AA165" i="15"/>
  <c r="V165" i="15"/>
  <c r="W165" i="15"/>
  <c r="AL164" i="15"/>
  <c r="U164" i="15"/>
  <c r="W164" i="15"/>
  <c r="X164" i="15"/>
  <c r="AC164" i="15"/>
  <c r="Y164" i="15"/>
  <c r="AA164" i="15"/>
  <c r="V164" i="15"/>
  <c r="AB164" i="15"/>
  <c r="AL163" i="15"/>
  <c r="W163" i="15"/>
  <c r="AB163" i="15"/>
  <c r="U163" i="15"/>
  <c r="Y163" i="15"/>
  <c r="X163" i="15"/>
  <c r="AA163" i="15"/>
  <c r="V163" i="15"/>
  <c r="AC163" i="15"/>
  <c r="AL157" i="15"/>
  <c r="U157" i="15"/>
  <c r="V157" i="15"/>
  <c r="AC157" i="15"/>
  <c r="AA157" i="15"/>
  <c r="W157" i="15"/>
  <c r="Y157" i="15"/>
  <c r="X157" i="15"/>
  <c r="AB157" i="15"/>
  <c r="AL156" i="15"/>
  <c r="Y156" i="15"/>
  <c r="W156" i="15"/>
  <c r="AB156" i="15"/>
  <c r="X156" i="15"/>
  <c r="AC156" i="15"/>
  <c r="AA156" i="15"/>
  <c r="V156" i="15"/>
  <c r="U156" i="15"/>
  <c r="AL155" i="15"/>
  <c r="W155" i="15"/>
  <c r="AA155" i="15"/>
  <c r="Y155" i="15"/>
  <c r="AB155" i="15"/>
  <c r="U155" i="15"/>
  <c r="X155" i="15"/>
  <c r="V155" i="15"/>
  <c r="AC155" i="15"/>
  <c r="AL149" i="15"/>
  <c r="U149" i="15"/>
  <c r="W149" i="15"/>
  <c r="Y149" i="15"/>
  <c r="V149" i="15"/>
  <c r="X149" i="15"/>
  <c r="AA149" i="15"/>
  <c r="AC149" i="15"/>
  <c r="AB149" i="15"/>
  <c r="AL148" i="15"/>
  <c r="AB148" i="15"/>
  <c r="AC148" i="15"/>
  <c r="Y148" i="15"/>
  <c r="AA148" i="15"/>
  <c r="X148" i="15"/>
  <c r="V148" i="15"/>
  <c r="U148" i="15"/>
  <c r="W148" i="15"/>
  <c r="AL147" i="15"/>
  <c r="AC147" i="15"/>
  <c r="U147" i="15"/>
  <c r="W147" i="15"/>
  <c r="AA147" i="15"/>
  <c r="AB147" i="15"/>
  <c r="Y147" i="15"/>
  <c r="X147" i="15"/>
  <c r="V147" i="15"/>
  <c r="AL141" i="15"/>
  <c r="AC141" i="15"/>
  <c r="W141" i="15"/>
  <c r="Y141" i="15"/>
  <c r="V141" i="15"/>
  <c r="U141" i="15"/>
  <c r="AA141" i="15"/>
  <c r="X141" i="15"/>
  <c r="AB141" i="15"/>
  <c r="AL140" i="15"/>
  <c r="V140" i="15"/>
  <c r="W140" i="15"/>
  <c r="AB140" i="15"/>
  <c r="X140" i="15"/>
  <c r="AC140" i="15"/>
  <c r="Y140" i="15"/>
  <c r="U140" i="15"/>
  <c r="AA140" i="15"/>
  <c r="AL139" i="15"/>
  <c r="AC139" i="15"/>
  <c r="W139" i="15"/>
  <c r="AB139" i="15"/>
  <c r="AA139" i="15"/>
  <c r="Y139" i="15"/>
  <c r="V139" i="15"/>
  <c r="U139" i="15"/>
  <c r="X139" i="15"/>
  <c r="AL133" i="15"/>
  <c r="U133" i="15"/>
  <c r="W133" i="15"/>
  <c r="X133" i="15"/>
  <c r="V133" i="15"/>
  <c r="Y133" i="15"/>
  <c r="AA133" i="15"/>
  <c r="AC133" i="15"/>
  <c r="AB133" i="15"/>
  <c r="AL132" i="15"/>
  <c r="AB132" i="15"/>
  <c r="AC132" i="15"/>
  <c r="V132" i="15"/>
  <c r="AA132" i="15"/>
  <c r="X132" i="15"/>
  <c r="Y132" i="15"/>
  <c r="U132" i="15"/>
  <c r="W132" i="15"/>
  <c r="AL131" i="15"/>
  <c r="AC131" i="15"/>
  <c r="U131" i="15"/>
  <c r="W131" i="15"/>
  <c r="AA131" i="15"/>
  <c r="AB131" i="15"/>
  <c r="Y131" i="15"/>
  <c r="X131" i="15"/>
  <c r="V131" i="15"/>
  <c r="AL125" i="15"/>
  <c r="V125" i="15"/>
  <c r="U125" i="15"/>
  <c r="AA125" i="15"/>
  <c r="AB125" i="15"/>
  <c r="AC125" i="15"/>
  <c r="X125" i="15"/>
  <c r="Y125" i="15"/>
  <c r="W125" i="15"/>
  <c r="AL124" i="15"/>
  <c r="V124" i="15"/>
  <c r="Y124" i="15"/>
  <c r="U124" i="15"/>
  <c r="W124" i="15"/>
  <c r="AB124" i="15"/>
  <c r="AC124" i="15"/>
  <c r="AA124" i="15"/>
  <c r="X124" i="15"/>
  <c r="AL123" i="15"/>
  <c r="V123" i="15"/>
  <c r="AB123" i="15"/>
  <c r="Y123" i="15"/>
  <c r="X123" i="15"/>
  <c r="AA123" i="15"/>
  <c r="AC123" i="15"/>
  <c r="U123" i="15"/>
  <c r="W123" i="15"/>
  <c r="AL117" i="15"/>
  <c r="W117" i="15"/>
  <c r="X117" i="15"/>
  <c r="AC117" i="15"/>
  <c r="AB117" i="15"/>
  <c r="AA117" i="15"/>
  <c r="U117" i="15"/>
  <c r="Y117" i="15"/>
  <c r="V117" i="15"/>
  <c r="AL116" i="15"/>
  <c r="Y116" i="15"/>
  <c r="W116" i="15"/>
  <c r="V116" i="15"/>
  <c r="U116" i="15"/>
  <c r="X116" i="15"/>
  <c r="AB116" i="15"/>
  <c r="AA116" i="15"/>
  <c r="AC116" i="15"/>
  <c r="AL115" i="15"/>
  <c r="V115" i="15"/>
  <c r="AC115" i="15"/>
  <c r="U115" i="15"/>
  <c r="W115" i="15"/>
  <c r="Y115" i="15"/>
  <c r="AB115" i="15"/>
  <c r="X115" i="15"/>
  <c r="AA115" i="15"/>
  <c r="AL109" i="15"/>
  <c r="AB109" i="15"/>
  <c r="Y109" i="15"/>
  <c r="AA109" i="15"/>
  <c r="V109" i="15"/>
  <c r="AC109" i="15"/>
  <c r="U109" i="15"/>
  <c r="X109" i="15"/>
  <c r="W109" i="15"/>
  <c r="AL108" i="15"/>
  <c r="U108" i="15"/>
  <c r="AB108" i="15"/>
  <c r="AC108" i="15"/>
  <c r="X108" i="15"/>
  <c r="AA108" i="15"/>
  <c r="W108" i="15"/>
  <c r="V108" i="15"/>
  <c r="Y108" i="15"/>
  <c r="AL107" i="15"/>
  <c r="W107" i="15"/>
  <c r="V107" i="15"/>
  <c r="Y107" i="15"/>
  <c r="AB107" i="15"/>
  <c r="AA107" i="15"/>
  <c r="X107" i="15"/>
  <c r="AC107" i="15"/>
  <c r="U107" i="15"/>
  <c r="AL101" i="15"/>
  <c r="U101" i="15"/>
  <c r="X101" i="15"/>
  <c r="Y101" i="15"/>
  <c r="AB101" i="15"/>
  <c r="AC101" i="15"/>
  <c r="W101" i="15"/>
  <c r="V101" i="15"/>
  <c r="AA101" i="15"/>
  <c r="AL100" i="15"/>
  <c r="U100" i="15"/>
  <c r="Y100" i="15"/>
  <c r="W100" i="15"/>
  <c r="AC100" i="15"/>
  <c r="V100" i="15"/>
  <c r="AA100" i="15"/>
  <c r="AB100" i="15"/>
  <c r="X100" i="15"/>
  <c r="AL99" i="15"/>
  <c r="W99" i="15"/>
  <c r="AC99" i="15"/>
  <c r="U99" i="15"/>
  <c r="AA99" i="15"/>
  <c r="X99" i="15"/>
  <c r="Y99" i="15"/>
  <c r="AB99" i="15"/>
  <c r="V99" i="15"/>
  <c r="AL93" i="15"/>
  <c r="X93" i="15"/>
  <c r="AA93" i="15"/>
  <c r="AC93" i="15"/>
  <c r="Y93" i="15"/>
  <c r="W93" i="15"/>
  <c r="U93" i="15"/>
  <c r="AB93" i="15"/>
  <c r="V93" i="15"/>
  <c r="AL92" i="15"/>
  <c r="U92" i="15"/>
  <c r="X92" i="15"/>
  <c r="AB92" i="15"/>
  <c r="V92" i="15"/>
  <c r="AA92" i="15"/>
  <c r="Y92" i="15"/>
  <c r="W92" i="15"/>
  <c r="AC92" i="15"/>
  <c r="AL91" i="15"/>
  <c r="X91" i="15"/>
  <c r="U91" i="15"/>
  <c r="AA91" i="15"/>
  <c r="Y91" i="15"/>
  <c r="W91" i="15"/>
  <c r="AC91" i="15"/>
  <c r="V91" i="15"/>
  <c r="AB91" i="15"/>
  <c r="AL85" i="15"/>
  <c r="AB85" i="15"/>
  <c r="X85" i="15"/>
  <c r="V85" i="15"/>
  <c r="U85" i="15"/>
  <c r="AA85" i="15"/>
  <c r="AC85" i="15"/>
  <c r="Y85" i="15"/>
  <c r="W85" i="15"/>
  <c r="AL84" i="15"/>
  <c r="U84" i="15"/>
  <c r="AA84" i="15"/>
  <c r="W84" i="15"/>
  <c r="Y84" i="15"/>
  <c r="X84" i="15"/>
  <c r="AC84" i="15"/>
  <c r="AB84" i="15"/>
  <c r="V84" i="15"/>
  <c r="AL83" i="15"/>
  <c r="X83" i="15"/>
  <c r="U83" i="15"/>
  <c r="AA83" i="15"/>
  <c r="Y83" i="15"/>
  <c r="W83" i="15"/>
  <c r="AB83" i="15"/>
  <c r="V83" i="15"/>
  <c r="AC83" i="15"/>
  <c r="AL77" i="15"/>
  <c r="X77" i="15"/>
  <c r="AB77" i="15"/>
  <c r="W77" i="15"/>
  <c r="V77" i="15"/>
  <c r="AA77" i="15"/>
  <c r="U77" i="15"/>
  <c r="AC77" i="15"/>
  <c r="Y77" i="15"/>
  <c r="AL76" i="15"/>
  <c r="AC76" i="15"/>
  <c r="W76" i="15"/>
  <c r="V76" i="15"/>
  <c r="U76" i="15"/>
  <c r="AA76" i="15"/>
  <c r="X76" i="15"/>
  <c r="AB76" i="15"/>
  <c r="Y76" i="15"/>
  <c r="AL75" i="15"/>
  <c r="AA75" i="15"/>
  <c r="V75" i="15"/>
  <c r="Y75" i="15"/>
  <c r="AC75" i="15"/>
  <c r="X75" i="15"/>
  <c r="AB75" i="15"/>
  <c r="U75" i="15"/>
  <c r="W75" i="15"/>
  <c r="AL69" i="15"/>
  <c r="AB69" i="15"/>
  <c r="V69" i="15"/>
  <c r="Y69" i="15"/>
  <c r="W69" i="15"/>
  <c r="AC69" i="15"/>
  <c r="U69" i="15"/>
  <c r="AA69" i="15"/>
  <c r="X69" i="15"/>
  <c r="AL68" i="15"/>
  <c r="AB68" i="15"/>
  <c r="U68" i="15"/>
  <c r="V68" i="15"/>
  <c r="AA68" i="15"/>
  <c r="X68" i="15"/>
  <c r="AC68" i="15"/>
  <c r="Y68" i="15"/>
  <c r="W68" i="15"/>
  <c r="AL67" i="15"/>
  <c r="U67" i="15"/>
  <c r="AC67" i="15"/>
  <c r="V67" i="15"/>
  <c r="X67" i="15"/>
  <c r="AB67" i="15"/>
  <c r="Y67" i="15"/>
  <c r="W67" i="15"/>
  <c r="AA67" i="15"/>
  <c r="AL61" i="15"/>
  <c r="X61" i="15"/>
  <c r="AB61" i="15"/>
  <c r="W61" i="15"/>
  <c r="Y61" i="15"/>
  <c r="AC61" i="15"/>
  <c r="V61" i="15"/>
  <c r="AA61" i="15"/>
  <c r="U61" i="15"/>
  <c r="AL60" i="15"/>
  <c r="U60" i="15"/>
  <c r="V60" i="15"/>
  <c r="Y60" i="15"/>
  <c r="AC60" i="15"/>
  <c r="W60" i="15"/>
  <c r="AA60" i="15"/>
  <c r="X60" i="15"/>
  <c r="AB60" i="15"/>
  <c r="AL59" i="15"/>
  <c r="V59" i="15"/>
  <c r="AB59" i="15"/>
  <c r="AA59" i="15"/>
  <c r="U59" i="15"/>
  <c r="X59" i="15"/>
  <c r="Y59" i="15"/>
  <c r="W59" i="15"/>
  <c r="AC59" i="15"/>
  <c r="AL53" i="15"/>
  <c r="AB53" i="15"/>
  <c r="W53" i="15"/>
  <c r="X53" i="15"/>
  <c r="AA53" i="15"/>
  <c r="AC53" i="15"/>
  <c r="U53" i="15"/>
  <c r="Y53" i="15"/>
  <c r="V53" i="15"/>
  <c r="AL52" i="15"/>
  <c r="AA52" i="15"/>
  <c r="Y52" i="15"/>
  <c r="U52" i="15"/>
  <c r="V52" i="15"/>
  <c r="X52" i="15"/>
  <c r="AB52" i="15"/>
  <c r="AC52" i="15"/>
  <c r="W52" i="15"/>
  <c r="AL51" i="15"/>
  <c r="W51" i="15"/>
  <c r="AC51" i="15"/>
  <c r="AB51" i="15"/>
  <c r="V51" i="15"/>
  <c r="Y51" i="15"/>
  <c r="AA51" i="15"/>
  <c r="U51" i="15"/>
  <c r="X51" i="15"/>
  <c r="AL45" i="15"/>
  <c r="X45" i="15"/>
  <c r="AC45" i="15"/>
  <c r="W45" i="15"/>
  <c r="Y45" i="15"/>
  <c r="V45" i="15"/>
  <c r="AB45" i="15"/>
  <c r="U45" i="15"/>
  <c r="AA45" i="15"/>
  <c r="AL44" i="15"/>
  <c r="X44" i="15"/>
  <c r="V44" i="15"/>
  <c r="U44" i="15"/>
  <c r="AB44" i="15"/>
  <c r="AA44" i="15"/>
  <c r="AC44" i="15"/>
  <c r="Y44" i="15"/>
  <c r="W44" i="15"/>
  <c r="AL43" i="15"/>
  <c r="X43" i="15"/>
  <c r="AB43" i="15"/>
  <c r="AC43" i="15"/>
  <c r="U43" i="15"/>
  <c r="V43" i="15"/>
  <c r="Y43" i="15"/>
  <c r="AA43" i="15"/>
  <c r="W43" i="15"/>
  <c r="AL37" i="15"/>
  <c r="Y37" i="15"/>
  <c r="X37" i="15"/>
  <c r="AC37" i="15"/>
  <c r="U37" i="15"/>
  <c r="V37" i="15"/>
  <c r="AA37" i="15"/>
  <c r="AB37" i="15"/>
  <c r="W37" i="15"/>
  <c r="AL36" i="15"/>
  <c r="AB36" i="15"/>
  <c r="AC36" i="15"/>
  <c r="U36" i="15"/>
  <c r="Y36" i="15"/>
  <c r="AA36" i="15"/>
  <c r="X36" i="15"/>
  <c r="W36" i="15"/>
  <c r="V36" i="15"/>
  <c r="AL35" i="15"/>
  <c r="X35" i="15"/>
  <c r="Y35" i="15"/>
  <c r="U35" i="15"/>
  <c r="AB35" i="15"/>
  <c r="AA35" i="15"/>
  <c r="AC35" i="15"/>
  <c r="V35" i="15"/>
  <c r="W35" i="15"/>
  <c r="AL29" i="15"/>
  <c r="U29" i="15"/>
  <c r="V29" i="15"/>
  <c r="W29" i="15"/>
  <c r="AB29" i="15"/>
  <c r="AC29" i="15"/>
  <c r="X29" i="15"/>
  <c r="AA29" i="15"/>
  <c r="Y29" i="15"/>
  <c r="AL28" i="15"/>
  <c r="V28" i="15"/>
  <c r="Y28" i="15"/>
  <c r="X28" i="15"/>
  <c r="W28" i="15"/>
  <c r="AC28" i="15"/>
  <c r="U28" i="15"/>
  <c r="AB28" i="15"/>
  <c r="AA28" i="15"/>
  <c r="AL27" i="15"/>
  <c r="AB27" i="15"/>
  <c r="U27" i="15"/>
  <c r="X27" i="15"/>
  <c r="AA27" i="15"/>
  <c r="AC27" i="15"/>
  <c r="W27" i="15"/>
  <c r="V27" i="15"/>
  <c r="Y27" i="15"/>
  <c r="AL21" i="15"/>
  <c r="AC21" i="15"/>
  <c r="AA21" i="15"/>
  <c r="W21" i="15"/>
  <c r="U21" i="15"/>
  <c r="AB21" i="15"/>
  <c r="Y21" i="15"/>
  <c r="X21" i="15"/>
  <c r="V21" i="15"/>
  <c r="AL20" i="15"/>
  <c r="AC20" i="15"/>
  <c r="W20" i="15"/>
  <c r="AB20" i="15"/>
  <c r="V20" i="15"/>
  <c r="AA20" i="15"/>
  <c r="U20" i="15"/>
  <c r="Y20" i="15"/>
  <c r="X20" i="15"/>
  <c r="AL19" i="15"/>
  <c r="W19" i="15"/>
  <c r="Y19" i="15"/>
  <c r="X19" i="15"/>
  <c r="V19" i="15"/>
  <c r="U19" i="15"/>
  <c r="AA19" i="15"/>
  <c r="AC19" i="15"/>
  <c r="AB19" i="15"/>
  <c r="AL13" i="15"/>
  <c r="V13" i="15"/>
  <c r="AC13" i="15"/>
  <c r="U13" i="15"/>
  <c r="W13" i="15"/>
  <c r="Y13" i="15"/>
  <c r="AB13" i="15"/>
  <c r="AA13" i="15"/>
  <c r="X13" i="15"/>
  <c r="AL12" i="15"/>
  <c r="W12" i="15"/>
  <c r="AB12" i="15"/>
  <c r="V12" i="15"/>
  <c r="AA12" i="15"/>
  <c r="U12" i="15"/>
  <c r="X12" i="15"/>
  <c r="Y12" i="15"/>
  <c r="AC12" i="15"/>
  <c r="AL1064" i="15"/>
  <c r="X1064" i="15"/>
  <c r="AC1064" i="15"/>
  <c r="AB1064" i="15"/>
  <c r="Y1064" i="15"/>
  <c r="V1064" i="15"/>
  <c r="W1064" i="15"/>
  <c r="AA1064" i="15"/>
  <c r="U1064" i="15"/>
  <c r="AL1069" i="15"/>
  <c r="W1069" i="15"/>
  <c r="Y1069" i="15"/>
  <c r="AA1069" i="15"/>
  <c r="V1069" i="15"/>
  <c r="U1069" i="15"/>
  <c r="AB1069" i="15"/>
  <c r="X1069" i="15"/>
  <c r="AC1069" i="15"/>
  <c r="AL1067" i="15"/>
  <c r="Y1067" i="15"/>
  <c r="AA1067" i="15"/>
  <c r="V1067" i="15"/>
  <c r="U1067" i="15"/>
  <c r="AB1067" i="15"/>
  <c r="X1067" i="15"/>
  <c r="AC1067" i="15"/>
  <c r="W1067" i="15"/>
  <c r="AL1060" i="15"/>
  <c r="U1060" i="15"/>
  <c r="Y1060" i="15"/>
  <c r="W1060" i="15"/>
  <c r="V1060" i="15"/>
  <c r="AB1060" i="15"/>
  <c r="X1060" i="15"/>
  <c r="AA1060" i="15"/>
  <c r="AC1060" i="15"/>
  <c r="AL1053" i="15"/>
  <c r="Y1053" i="15"/>
  <c r="X1053" i="15"/>
  <c r="W1053" i="15"/>
  <c r="AA1053" i="15"/>
  <c r="AC1053" i="15"/>
  <c r="U1053" i="15"/>
  <c r="AB1053" i="15"/>
  <c r="V1053" i="15"/>
  <c r="AL1051" i="15"/>
  <c r="Y1051" i="15"/>
  <c r="W1051" i="15"/>
  <c r="U1051" i="15"/>
  <c r="AA1051" i="15"/>
  <c r="V1051" i="15"/>
  <c r="AB1051" i="15"/>
  <c r="X1051" i="15"/>
  <c r="AC1051" i="15"/>
  <c r="AL1045" i="15"/>
  <c r="X1045" i="15"/>
  <c r="Y1045" i="15"/>
  <c r="AC1045" i="15"/>
  <c r="W1045" i="15"/>
  <c r="V1045" i="15"/>
  <c r="U1045" i="15"/>
  <c r="AB1045" i="15"/>
  <c r="AA1045" i="15"/>
  <c r="AL1043" i="15"/>
  <c r="V1043" i="15"/>
  <c r="AC1043" i="15"/>
  <c r="Y1043" i="15"/>
  <c r="AB1043" i="15"/>
  <c r="X1043" i="15"/>
  <c r="U1043" i="15"/>
  <c r="W1043" i="15"/>
  <c r="AA1043" i="15"/>
  <c r="AL1036" i="15"/>
  <c r="X1036" i="15"/>
  <c r="Y1036" i="15"/>
  <c r="U1036" i="15"/>
  <c r="V1036" i="15"/>
  <c r="W1036" i="15"/>
  <c r="AB1036" i="15"/>
  <c r="AA1036" i="15"/>
  <c r="AC1036" i="15"/>
  <c r="AL1029" i="15"/>
  <c r="U1029" i="15"/>
  <c r="AC1029" i="15"/>
  <c r="V1029" i="15"/>
  <c r="AA1029" i="15"/>
  <c r="Y1029" i="15"/>
  <c r="X1029" i="15"/>
  <c r="W1029" i="15"/>
  <c r="AB1029" i="15"/>
  <c r="AL1027" i="15"/>
  <c r="AC1027" i="15"/>
  <c r="AA1027" i="15"/>
  <c r="Y1027" i="15"/>
  <c r="V1027" i="15"/>
  <c r="U1027" i="15"/>
  <c r="X1027" i="15"/>
  <c r="W1027" i="15"/>
  <c r="AB1027" i="15"/>
  <c r="AL1020" i="15"/>
  <c r="W1020" i="15"/>
  <c r="AA1020" i="15"/>
  <c r="X1020" i="15"/>
  <c r="V1020" i="15"/>
  <c r="U1020" i="15"/>
  <c r="Y1020" i="15"/>
  <c r="AB1020" i="15"/>
  <c r="AC1020" i="15"/>
  <c r="AL1013" i="15"/>
  <c r="V1013" i="15"/>
  <c r="U1013" i="15"/>
  <c r="X1013" i="15"/>
  <c r="Y1013" i="15"/>
  <c r="AB1013" i="15"/>
  <c r="W1013" i="15"/>
  <c r="AA1013" i="15"/>
  <c r="AC1013" i="15"/>
  <c r="AL1011" i="15"/>
  <c r="Y1011" i="15"/>
  <c r="W1011" i="15"/>
  <c r="X1011" i="15"/>
  <c r="V1011" i="15"/>
  <c r="U1011" i="15"/>
  <c r="AB1011" i="15"/>
  <c r="AA1011" i="15"/>
  <c r="AC1011" i="15"/>
  <c r="AL1004" i="15"/>
  <c r="W1004" i="15"/>
  <c r="U1004" i="15"/>
  <c r="AB1004" i="15"/>
  <c r="AA1004" i="15"/>
  <c r="X1004" i="15"/>
  <c r="AC1004" i="15"/>
  <c r="V1004" i="15"/>
  <c r="Y1004" i="15"/>
  <c r="AL997" i="15"/>
  <c r="X997" i="15"/>
  <c r="AC997" i="15"/>
  <c r="AA997" i="15"/>
  <c r="U997" i="15"/>
  <c r="Y997" i="15"/>
  <c r="AB997" i="15"/>
  <c r="W997" i="15"/>
  <c r="V997" i="15"/>
  <c r="AL995" i="15"/>
  <c r="Y995" i="15"/>
  <c r="U995" i="15"/>
  <c r="W995" i="15"/>
  <c r="X995" i="15"/>
  <c r="AB995" i="15"/>
  <c r="V995" i="15"/>
  <c r="AA995" i="15"/>
  <c r="AC995" i="15"/>
  <c r="AL988" i="15"/>
  <c r="AB988" i="15"/>
  <c r="AC988" i="15"/>
  <c r="X988" i="15"/>
  <c r="Y988" i="15"/>
  <c r="V988" i="15"/>
  <c r="W988" i="15"/>
  <c r="U988" i="15"/>
  <c r="AA988" i="15"/>
  <c r="AL981" i="15"/>
  <c r="AA981" i="15"/>
  <c r="AC981" i="15"/>
  <c r="X981" i="15"/>
  <c r="V981" i="15"/>
  <c r="Y981" i="15"/>
  <c r="AB981" i="15"/>
  <c r="W981" i="15"/>
  <c r="U981" i="15"/>
  <c r="AL979" i="15"/>
  <c r="X979" i="15"/>
  <c r="Y979" i="15"/>
  <c r="W979" i="15"/>
  <c r="AC979" i="15"/>
  <c r="AB979" i="15"/>
  <c r="V979" i="15"/>
  <c r="AA979" i="15"/>
  <c r="U979" i="15"/>
  <c r="AL972" i="15"/>
  <c r="AB972" i="15"/>
  <c r="Y972" i="15"/>
  <c r="U972" i="15"/>
  <c r="AA972" i="15"/>
  <c r="X972" i="15"/>
  <c r="V972" i="15"/>
  <c r="W972" i="15"/>
  <c r="AC972" i="15"/>
  <c r="AL965" i="15"/>
  <c r="AA965" i="15"/>
  <c r="W965" i="15"/>
  <c r="X965" i="15"/>
  <c r="Y965" i="15"/>
  <c r="U965" i="15"/>
  <c r="AC965" i="15"/>
  <c r="V965" i="15"/>
  <c r="AB965" i="15"/>
  <c r="AL963" i="15"/>
  <c r="AC963" i="15"/>
  <c r="AA963" i="15"/>
  <c r="X963" i="15"/>
  <c r="AB963" i="15"/>
  <c r="V963" i="15"/>
  <c r="U963" i="15"/>
  <c r="W963" i="15"/>
  <c r="Y963" i="15"/>
  <c r="AL956" i="15"/>
  <c r="AB956" i="15"/>
  <c r="AA956" i="15"/>
  <c r="X956" i="15"/>
  <c r="U956" i="15"/>
  <c r="AC956" i="15"/>
  <c r="V956" i="15"/>
  <c r="W956" i="15"/>
  <c r="Y956" i="15"/>
  <c r="AL949" i="15"/>
  <c r="V949" i="15"/>
  <c r="Y949" i="15"/>
  <c r="AA949" i="15"/>
  <c r="X949" i="15"/>
  <c r="AB949" i="15"/>
  <c r="W949" i="15"/>
  <c r="AC949" i="15"/>
  <c r="U949" i="15"/>
  <c r="AL947" i="15"/>
  <c r="U947" i="15"/>
  <c r="Y947" i="15"/>
  <c r="W947" i="15"/>
  <c r="X947" i="15"/>
  <c r="AB947" i="15"/>
  <c r="V947" i="15"/>
  <c r="AA947" i="15"/>
  <c r="AC947" i="15"/>
  <c r="AL941" i="15"/>
  <c r="AA941" i="15"/>
  <c r="AB941" i="15"/>
  <c r="U941" i="15"/>
  <c r="AC941" i="15"/>
  <c r="V941" i="15"/>
  <c r="Y941" i="15"/>
  <c r="X941" i="15"/>
  <c r="W941" i="15"/>
  <c r="AL939" i="15"/>
  <c r="U939" i="15"/>
  <c r="AA939" i="15"/>
  <c r="Y939" i="15"/>
  <c r="AB939" i="15"/>
  <c r="X939" i="15"/>
  <c r="W939" i="15"/>
  <c r="V939" i="15"/>
  <c r="AC939" i="15"/>
  <c r="AL931" i="15"/>
  <c r="U931" i="15"/>
  <c r="AA931" i="15"/>
  <c r="X931" i="15"/>
  <c r="AC931" i="15"/>
  <c r="W931" i="15"/>
  <c r="AB931" i="15"/>
  <c r="Y931" i="15"/>
  <c r="V931" i="15"/>
  <c r="AL925" i="15"/>
  <c r="X925" i="15"/>
  <c r="AA925" i="15"/>
  <c r="Y925" i="15"/>
  <c r="AB925" i="15"/>
  <c r="AC925" i="15"/>
  <c r="U925" i="15"/>
  <c r="W925" i="15"/>
  <c r="V925" i="15"/>
  <c r="AL923" i="15"/>
  <c r="X923" i="15"/>
  <c r="V923" i="15"/>
  <c r="AB923" i="15"/>
  <c r="W923" i="15"/>
  <c r="Y923" i="15"/>
  <c r="U923" i="15"/>
  <c r="AA923" i="15"/>
  <c r="AC923" i="15"/>
  <c r="AL916" i="15"/>
  <c r="Y916" i="15"/>
  <c r="U916" i="15"/>
  <c r="W916" i="15"/>
  <c r="AB916" i="15"/>
  <c r="V916" i="15"/>
  <c r="X916" i="15"/>
  <c r="AC916" i="15"/>
  <c r="AA916" i="15"/>
  <c r="AL909" i="15"/>
  <c r="X909" i="15"/>
  <c r="AB909" i="15"/>
  <c r="AC909" i="15"/>
  <c r="U909" i="15"/>
  <c r="W909" i="15"/>
  <c r="V909" i="15"/>
  <c r="AA909" i="15"/>
  <c r="Y909" i="15"/>
  <c r="AL907" i="15"/>
  <c r="AA907" i="15"/>
  <c r="V907" i="15"/>
  <c r="AB907" i="15"/>
  <c r="W907" i="15"/>
  <c r="Y907" i="15"/>
  <c r="U907" i="15"/>
  <c r="X907" i="15"/>
  <c r="AC907" i="15"/>
  <c r="AL900" i="15"/>
  <c r="Y900" i="15"/>
  <c r="U900" i="15"/>
  <c r="W900" i="15"/>
  <c r="AB900" i="15"/>
  <c r="V900" i="15"/>
  <c r="X900" i="15"/>
  <c r="AA900" i="15"/>
  <c r="AC900" i="15"/>
  <c r="AL893" i="15"/>
  <c r="X893" i="15"/>
  <c r="AB893" i="15"/>
  <c r="AC893" i="15"/>
  <c r="U893" i="15"/>
  <c r="W893" i="15"/>
  <c r="V893" i="15"/>
  <c r="AA893" i="15"/>
  <c r="Y893" i="15"/>
  <c r="AL891" i="15"/>
  <c r="V891" i="15"/>
  <c r="AB891" i="15"/>
  <c r="W891" i="15"/>
  <c r="AA891" i="15"/>
  <c r="AC891" i="15"/>
  <c r="Y891" i="15"/>
  <c r="X891" i="15"/>
  <c r="U891" i="15"/>
  <c r="AL885" i="15"/>
  <c r="U885" i="15"/>
  <c r="AA885" i="15"/>
  <c r="AB885" i="15"/>
  <c r="X885" i="15"/>
  <c r="Y885" i="15"/>
  <c r="W885" i="15"/>
  <c r="V885" i="15"/>
  <c r="AC885" i="15"/>
  <c r="AL883" i="15"/>
  <c r="AA883" i="15"/>
  <c r="Y883" i="15"/>
  <c r="AB883" i="15"/>
  <c r="AC883" i="15"/>
  <c r="V883" i="15"/>
  <c r="U883" i="15"/>
  <c r="W883" i="15"/>
  <c r="X883" i="15"/>
  <c r="AL876" i="15"/>
  <c r="AC876" i="15"/>
  <c r="U876" i="15"/>
  <c r="X876" i="15"/>
  <c r="W876" i="15"/>
  <c r="Y876" i="15"/>
  <c r="V876" i="15"/>
  <c r="AA876" i="15"/>
  <c r="AB876" i="15"/>
  <c r="AL868" i="15"/>
  <c r="W868" i="15"/>
  <c r="AB868" i="15"/>
  <c r="X868" i="15"/>
  <c r="AA868" i="15"/>
  <c r="Y868" i="15"/>
  <c r="U868" i="15"/>
  <c r="V868" i="15"/>
  <c r="AC868" i="15"/>
  <c r="AL861" i="15"/>
  <c r="X861" i="15"/>
  <c r="U861" i="15"/>
  <c r="AB861" i="15"/>
  <c r="Y861" i="15"/>
  <c r="AC861" i="15"/>
  <c r="V861" i="15"/>
  <c r="W861" i="15"/>
  <c r="AA861" i="15"/>
  <c r="AL859" i="15"/>
  <c r="Y859" i="15"/>
  <c r="V859" i="15"/>
  <c r="W859" i="15"/>
  <c r="U859" i="15"/>
  <c r="X859" i="15"/>
  <c r="AA859" i="15"/>
  <c r="AC859" i="15"/>
  <c r="AB859" i="15"/>
  <c r="AL852" i="15"/>
  <c r="W852" i="15"/>
  <c r="V852" i="15"/>
  <c r="X852" i="15"/>
  <c r="AC852" i="15"/>
  <c r="AB852" i="15"/>
  <c r="AA852" i="15"/>
  <c r="U852" i="15"/>
  <c r="Y852" i="15"/>
  <c r="AL845" i="15"/>
  <c r="X845" i="15"/>
  <c r="W845" i="15"/>
  <c r="U845" i="15"/>
  <c r="AB845" i="15"/>
  <c r="AA845" i="15"/>
  <c r="Y845" i="15"/>
  <c r="AC845" i="15"/>
  <c r="V845" i="15"/>
  <c r="AL843" i="15"/>
  <c r="V843" i="15"/>
  <c r="W843" i="15"/>
  <c r="Y843" i="15"/>
  <c r="U843" i="15"/>
  <c r="AB843" i="15"/>
  <c r="AA843" i="15"/>
  <c r="X843" i="15"/>
  <c r="AC843" i="15"/>
  <c r="AL837" i="15"/>
  <c r="X837" i="15"/>
  <c r="Y837" i="15"/>
  <c r="AA837" i="15"/>
  <c r="AC837" i="15"/>
  <c r="U837" i="15"/>
  <c r="V837" i="15"/>
  <c r="W837" i="15"/>
  <c r="AB837" i="15"/>
  <c r="AL835" i="15"/>
  <c r="X835" i="15"/>
  <c r="AA835" i="15"/>
  <c r="AC835" i="15"/>
  <c r="AB835" i="15"/>
  <c r="Y835" i="15"/>
  <c r="U835" i="15"/>
  <c r="V835" i="15"/>
  <c r="W835" i="15"/>
  <c r="AL828" i="15"/>
  <c r="X828" i="15"/>
  <c r="AB828" i="15"/>
  <c r="W828" i="15"/>
  <c r="U828" i="15"/>
  <c r="V828" i="15"/>
  <c r="AC828" i="15"/>
  <c r="AA828" i="15"/>
  <c r="Y828" i="15"/>
  <c r="AL821" i="15"/>
  <c r="AA821" i="15"/>
  <c r="AC821" i="15"/>
  <c r="U821" i="15"/>
  <c r="V821" i="15"/>
  <c r="W821" i="15"/>
  <c r="AB821" i="15"/>
  <c r="X821" i="15"/>
  <c r="Y821" i="15"/>
  <c r="AL819" i="15"/>
  <c r="U819" i="15"/>
  <c r="AA819" i="15"/>
  <c r="AC819" i="15"/>
  <c r="X819" i="15"/>
  <c r="Y819" i="15"/>
  <c r="V819" i="15"/>
  <c r="W819" i="15"/>
  <c r="AB819" i="15"/>
  <c r="AL812" i="15"/>
  <c r="U812" i="15"/>
  <c r="AA812" i="15"/>
  <c r="AC812" i="15"/>
  <c r="V812" i="15"/>
  <c r="Y812" i="15"/>
  <c r="X812" i="15"/>
  <c r="W812" i="15"/>
  <c r="AB812" i="15"/>
  <c r="AL804" i="15"/>
  <c r="AA804" i="15"/>
  <c r="Y804" i="15"/>
  <c r="W804" i="15"/>
  <c r="V804" i="15"/>
  <c r="U804" i="15"/>
  <c r="AC804" i="15"/>
  <c r="AB804" i="15"/>
  <c r="X804" i="15"/>
  <c r="AL1062" i="15"/>
  <c r="U1062" i="15"/>
  <c r="AB1062" i="15"/>
  <c r="Y1062" i="15"/>
  <c r="AC1062" i="15"/>
  <c r="W1062" i="15"/>
  <c r="X1062" i="15"/>
  <c r="V1062" i="15"/>
  <c r="AA1062" i="15"/>
  <c r="AL1054" i="15"/>
  <c r="W1054" i="15"/>
  <c r="V1054" i="15"/>
  <c r="AC1054" i="15"/>
  <c r="Y1054" i="15"/>
  <c r="AB1054" i="15"/>
  <c r="AA1054" i="15"/>
  <c r="U1054" i="15"/>
  <c r="X1054" i="15"/>
  <c r="AL1046" i="15"/>
  <c r="U1046" i="15"/>
  <c r="V1046" i="15"/>
  <c r="AA1046" i="15"/>
  <c r="Y1046" i="15"/>
  <c r="AC1046" i="15"/>
  <c r="X1046" i="15"/>
  <c r="W1046" i="15"/>
  <c r="AB1046" i="15"/>
  <c r="AL1038" i="15"/>
  <c r="U1038" i="15"/>
  <c r="Y1038" i="15"/>
  <c r="AB1038" i="15"/>
  <c r="AC1038" i="15"/>
  <c r="W1038" i="15"/>
  <c r="AA1038" i="15"/>
  <c r="X1038" i="15"/>
  <c r="V1038" i="15"/>
  <c r="AL1030" i="15"/>
  <c r="W1030" i="15"/>
  <c r="U1030" i="15"/>
  <c r="AC1030" i="15"/>
  <c r="AA1030" i="15"/>
  <c r="V1030" i="15"/>
  <c r="AB1030" i="15"/>
  <c r="X1030" i="15"/>
  <c r="Y1030" i="15"/>
  <c r="AL1022" i="15"/>
  <c r="V1022" i="15"/>
  <c r="W1022" i="15"/>
  <c r="U1022" i="15"/>
  <c r="X1022" i="15"/>
  <c r="AB1022" i="15"/>
  <c r="AC1022" i="15"/>
  <c r="AA1022" i="15"/>
  <c r="Y1022" i="15"/>
  <c r="AL1014" i="15"/>
  <c r="V1014" i="15"/>
  <c r="AB1014" i="15"/>
  <c r="AC1014" i="15"/>
  <c r="AA1014" i="15"/>
  <c r="Y1014" i="15"/>
  <c r="U1014" i="15"/>
  <c r="X1014" i="15"/>
  <c r="W1014" i="15"/>
  <c r="AL1006" i="15"/>
  <c r="X1006" i="15"/>
  <c r="AB1006" i="15"/>
  <c r="U1006" i="15"/>
  <c r="AA1006" i="15"/>
  <c r="V1006" i="15"/>
  <c r="AC1006" i="15"/>
  <c r="Y1006" i="15"/>
  <c r="W1006" i="15"/>
  <c r="AL998" i="15"/>
  <c r="U998" i="15"/>
  <c r="AB998" i="15"/>
  <c r="AC998" i="15"/>
  <c r="W998" i="15"/>
  <c r="X998" i="15"/>
  <c r="V998" i="15"/>
  <c r="AA998" i="15"/>
  <c r="Y998" i="15"/>
  <c r="AL990" i="15"/>
  <c r="W990" i="15"/>
  <c r="AA990" i="15"/>
  <c r="U990" i="15"/>
  <c r="Y990" i="15"/>
  <c r="AB990" i="15"/>
  <c r="AC990" i="15"/>
  <c r="V990" i="15"/>
  <c r="X990" i="15"/>
  <c r="AL982" i="15"/>
  <c r="W982" i="15"/>
  <c r="AB982" i="15"/>
  <c r="AC982" i="15"/>
  <c r="U982" i="15"/>
  <c r="X982" i="15"/>
  <c r="V982" i="15"/>
  <c r="Y982" i="15"/>
  <c r="AA982" i="15"/>
  <c r="AL974" i="15"/>
  <c r="V974" i="15"/>
  <c r="AC974" i="15"/>
  <c r="AB974" i="15"/>
  <c r="U974" i="15"/>
  <c r="Y974" i="15"/>
  <c r="W974" i="15"/>
  <c r="X974" i="15"/>
  <c r="AA974" i="15"/>
  <c r="AL966" i="15"/>
  <c r="X966" i="15"/>
  <c r="Y966" i="15"/>
  <c r="V966" i="15"/>
  <c r="AA966" i="15"/>
  <c r="AC966" i="15"/>
  <c r="W966" i="15"/>
  <c r="AB966" i="15"/>
  <c r="U966" i="15"/>
  <c r="AL958" i="15"/>
  <c r="U958" i="15"/>
  <c r="AC958" i="15"/>
  <c r="V958" i="15"/>
  <c r="Y958" i="15"/>
  <c r="W958" i="15"/>
  <c r="AB958" i="15"/>
  <c r="X958" i="15"/>
  <c r="AA958" i="15"/>
  <c r="AL950" i="15"/>
  <c r="U950" i="15"/>
  <c r="AA950" i="15"/>
  <c r="Y950" i="15"/>
  <c r="V950" i="15"/>
  <c r="AB950" i="15"/>
  <c r="AC950" i="15"/>
  <c r="W950" i="15"/>
  <c r="X950" i="15"/>
  <c r="AL942" i="15"/>
  <c r="V942" i="15"/>
  <c r="AA942" i="15"/>
  <c r="W942" i="15"/>
  <c r="AC942" i="15"/>
  <c r="U942" i="15"/>
  <c r="X942" i="15"/>
  <c r="AB942" i="15"/>
  <c r="Y942" i="15"/>
  <c r="AL934" i="15"/>
  <c r="V934" i="15"/>
  <c r="AA934" i="15"/>
  <c r="Y934" i="15"/>
  <c r="U934" i="15"/>
  <c r="AB934" i="15"/>
  <c r="AC934" i="15"/>
  <c r="X934" i="15"/>
  <c r="W934" i="15"/>
  <c r="AL926" i="15"/>
  <c r="V926" i="15"/>
  <c r="AA926" i="15"/>
  <c r="W926" i="15"/>
  <c r="AC926" i="15"/>
  <c r="U926" i="15"/>
  <c r="X926" i="15"/>
  <c r="AB926" i="15"/>
  <c r="Y926" i="15"/>
  <c r="AL918" i="15"/>
  <c r="X918" i="15"/>
  <c r="AA918" i="15"/>
  <c r="U918" i="15"/>
  <c r="AC918" i="15"/>
  <c r="Y918" i="15"/>
  <c r="W918" i="15"/>
  <c r="V918" i="15"/>
  <c r="AB918" i="15"/>
  <c r="AL910" i="15"/>
  <c r="W910" i="15"/>
  <c r="AB910" i="15"/>
  <c r="X910" i="15"/>
  <c r="Y910" i="15"/>
  <c r="U910" i="15"/>
  <c r="AC910" i="15"/>
  <c r="V910" i="15"/>
  <c r="AA910" i="15"/>
  <c r="AL902" i="15"/>
  <c r="X902" i="15"/>
  <c r="AA902" i="15"/>
  <c r="U902" i="15"/>
  <c r="AC902" i="15"/>
  <c r="Y902" i="15"/>
  <c r="W902" i="15"/>
  <c r="V902" i="15"/>
  <c r="AB902" i="15"/>
  <c r="AL894" i="15"/>
  <c r="W894" i="15"/>
  <c r="AB894" i="15"/>
  <c r="X894" i="15"/>
  <c r="Y894" i="15"/>
  <c r="U894" i="15"/>
  <c r="AC894" i="15"/>
  <c r="V894" i="15"/>
  <c r="AA894" i="15"/>
  <c r="AL886" i="15"/>
  <c r="Y886" i="15"/>
  <c r="U886" i="15"/>
  <c r="AB886" i="15"/>
  <c r="X886" i="15"/>
  <c r="V886" i="15"/>
  <c r="AA886" i="15"/>
  <c r="AC886" i="15"/>
  <c r="W886" i="15"/>
  <c r="AL878" i="15"/>
  <c r="X878" i="15"/>
  <c r="AA878" i="15"/>
  <c r="V878" i="15"/>
  <c r="AC878" i="15"/>
  <c r="W878" i="15"/>
  <c r="U878" i="15"/>
  <c r="Y878" i="15"/>
  <c r="AB878" i="15"/>
  <c r="AL870" i="15"/>
  <c r="X870" i="15"/>
  <c r="U870" i="15"/>
  <c r="AB870" i="15"/>
  <c r="AC870" i="15"/>
  <c r="V870" i="15"/>
  <c r="AA870" i="15"/>
  <c r="W870" i="15"/>
  <c r="Y870" i="15"/>
  <c r="AL862" i="15"/>
  <c r="U862" i="15"/>
  <c r="AA862" i="15"/>
  <c r="V862" i="15"/>
  <c r="Y862" i="15"/>
  <c r="W862" i="15"/>
  <c r="X862" i="15"/>
  <c r="AB862" i="15"/>
  <c r="AC862" i="15"/>
  <c r="AL854" i="15"/>
  <c r="Y854" i="15"/>
  <c r="AB854" i="15"/>
  <c r="X854" i="15"/>
  <c r="AA854" i="15"/>
  <c r="AC854" i="15"/>
  <c r="V854" i="15"/>
  <c r="W854" i="15"/>
  <c r="U854" i="15"/>
  <c r="AL846" i="15"/>
  <c r="U846" i="15"/>
  <c r="AB846" i="15"/>
  <c r="Y846" i="15"/>
  <c r="AA846" i="15"/>
  <c r="AC846" i="15"/>
  <c r="V846" i="15"/>
  <c r="W846" i="15"/>
  <c r="X846" i="15"/>
  <c r="AL838" i="15"/>
  <c r="U838" i="15"/>
  <c r="AB838" i="15"/>
  <c r="X838" i="15"/>
  <c r="AA838" i="15"/>
  <c r="Y838" i="15"/>
  <c r="V838" i="15"/>
  <c r="W838" i="15"/>
  <c r="AC838" i="15"/>
  <c r="AL830" i="15"/>
  <c r="U830" i="15"/>
  <c r="V830" i="15"/>
  <c r="AC830" i="15"/>
  <c r="X830" i="15"/>
  <c r="AB830" i="15"/>
  <c r="Y830" i="15"/>
  <c r="W830" i="15"/>
  <c r="AA830" i="15"/>
  <c r="AL822" i="15"/>
  <c r="Y822" i="15"/>
  <c r="AB822" i="15"/>
  <c r="X822" i="15"/>
  <c r="AA822" i="15"/>
  <c r="U822" i="15"/>
  <c r="V822" i="15"/>
  <c r="AC822" i="15"/>
  <c r="W822" i="15"/>
  <c r="AL814" i="15"/>
  <c r="U814" i="15"/>
  <c r="AB814" i="15"/>
  <c r="Y814" i="15"/>
  <c r="AA814" i="15"/>
  <c r="AC814" i="15"/>
  <c r="V814" i="15"/>
  <c r="W814" i="15"/>
  <c r="X814" i="15"/>
  <c r="AL806" i="15"/>
  <c r="AC806" i="15"/>
  <c r="W806" i="15"/>
  <c r="U806" i="15"/>
  <c r="AB806" i="15"/>
  <c r="X806" i="15"/>
  <c r="AA806" i="15"/>
  <c r="Y806" i="15"/>
  <c r="V806" i="15"/>
  <c r="AL798" i="15"/>
  <c r="AA798" i="15"/>
  <c r="AC798" i="15"/>
  <c r="V798" i="15"/>
  <c r="Y798" i="15"/>
  <c r="X798" i="15"/>
  <c r="W798" i="15"/>
  <c r="U798" i="15"/>
  <c r="AB798" i="15"/>
  <c r="AL790" i="15"/>
  <c r="U790" i="15"/>
  <c r="W790" i="15"/>
  <c r="AA790" i="15"/>
  <c r="Y790" i="15"/>
  <c r="AB790" i="15"/>
  <c r="V790" i="15"/>
  <c r="X790" i="15"/>
  <c r="AC790" i="15"/>
  <c r="AL782" i="15"/>
  <c r="W782" i="15"/>
  <c r="X782" i="15"/>
  <c r="Y782" i="15"/>
  <c r="AB782" i="15"/>
  <c r="U782" i="15"/>
  <c r="AA782" i="15"/>
  <c r="AC782" i="15"/>
  <c r="V782" i="15"/>
  <c r="AL774" i="15"/>
  <c r="U774" i="15"/>
  <c r="W774" i="15"/>
  <c r="X774" i="15"/>
  <c r="V774" i="15"/>
  <c r="Y774" i="15"/>
  <c r="AC774" i="15"/>
  <c r="AB774" i="15"/>
  <c r="AA774" i="15"/>
  <c r="AL766" i="15"/>
  <c r="U766" i="15"/>
  <c r="AC766" i="15"/>
  <c r="AA766" i="15"/>
  <c r="W766" i="15"/>
  <c r="AB766" i="15"/>
  <c r="X766" i="15"/>
  <c r="Y766" i="15"/>
  <c r="V766" i="15"/>
  <c r="AL758" i="15"/>
  <c r="AB758" i="15"/>
  <c r="X758" i="15"/>
  <c r="U758" i="15"/>
  <c r="Y758" i="15"/>
  <c r="V758" i="15"/>
  <c r="AC758" i="15"/>
  <c r="AA758" i="15"/>
  <c r="W758" i="15"/>
  <c r="AL750" i="15"/>
  <c r="V750" i="15"/>
  <c r="AC750" i="15"/>
  <c r="AA750" i="15"/>
  <c r="W750" i="15"/>
  <c r="AB750" i="15"/>
  <c r="X750" i="15"/>
  <c r="Y750" i="15"/>
  <c r="U750" i="15"/>
  <c r="AL742" i="15"/>
  <c r="Y742" i="15"/>
  <c r="AB742" i="15"/>
  <c r="V742" i="15"/>
  <c r="AA742" i="15"/>
  <c r="U742" i="15"/>
  <c r="AC742" i="15"/>
  <c r="X742" i="15"/>
  <c r="W742" i="15"/>
  <c r="AL734" i="15"/>
  <c r="V734" i="15"/>
  <c r="AC734" i="15"/>
  <c r="W734" i="15"/>
  <c r="X734" i="15"/>
  <c r="Y734" i="15"/>
  <c r="AB734" i="15"/>
  <c r="AA734" i="15"/>
  <c r="U734" i="15"/>
  <c r="AL726" i="15"/>
  <c r="U726" i="15"/>
  <c r="AB726" i="15"/>
  <c r="V726" i="15"/>
  <c r="AA726" i="15"/>
  <c r="Y726" i="15"/>
  <c r="AC726" i="15"/>
  <c r="X726" i="15"/>
  <c r="W726" i="15"/>
  <c r="AL718" i="15"/>
  <c r="Y718" i="15"/>
  <c r="AC718" i="15"/>
  <c r="W718" i="15"/>
  <c r="X718" i="15"/>
  <c r="U718" i="15"/>
  <c r="AB718" i="15"/>
  <c r="AA718" i="15"/>
  <c r="V718" i="15"/>
  <c r="AL710" i="15"/>
  <c r="Y710" i="15"/>
  <c r="AB710" i="15"/>
  <c r="V710" i="15"/>
  <c r="AA710" i="15"/>
  <c r="U710" i="15"/>
  <c r="AC710" i="15"/>
  <c r="X710" i="15"/>
  <c r="W710" i="15"/>
  <c r="AL702" i="15"/>
  <c r="U702" i="15"/>
  <c r="AC702" i="15"/>
  <c r="W702" i="15"/>
  <c r="X702" i="15"/>
  <c r="V702" i="15"/>
  <c r="AB702" i="15"/>
  <c r="AA702" i="15"/>
  <c r="Y702" i="15"/>
  <c r="AL694" i="15"/>
  <c r="Y694" i="15"/>
  <c r="AB694" i="15"/>
  <c r="AC694" i="15"/>
  <c r="X694" i="15"/>
  <c r="W694" i="15"/>
  <c r="V694" i="15"/>
  <c r="U694" i="15"/>
  <c r="AA694" i="15"/>
  <c r="AL686" i="15"/>
  <c r="U686" i="15"/>
  <c r="X686" i="15"/>
  <c r="Y686" i="15"/>
  <c r="W686" i="15"/>
  <c r="AA686" i="15"/>
  <c r="AB686" i="15"/>
  <c r="AC686" i="15"/>
  <c r="V686" i="15"/>
  <c r="AL678" i="15"/>
  <c r="Y678" i="15"/>
  <c r="V678" i="15"/>
  <c r="AC678" i="15"/>
  <c r="AA678" i="15"/>
  <c r="W678" i="15"/>
  <c r="X678" i="15"/>
  <c r="AB678" i="15"/>
  <c r="U678" i="15"/>
  <c r="AL670" i="15"/>
  <c r="V670" i="15"/>
  <c r="W670" i="15"/>
  <c r="Y670" i="15"/>
  <c r="AA670" i="15"/>
  <c r="AB670" i="15"/>
  <c r="U670" i="15"/>
  <c r="AC670" i="15"/>
  <c r="X670" i="15"/>
  <c r="AL662" i="15"/>
  <c r="AC662" i="15"/>
  <c r="W662" i="15"/>
  <c r="Y662" i="15"/>
  <c r="X662" i="15"/>
  <c r="AB662" i="15"/>
  <c r="V662" i="15"/>
  <c r="AA662" i="15"/>
  <c r="U662" i="15"/>
  <c r="AL654" i="15"/>
  <c r="U654" i="15"/>
  <c r="X654" i="15"/>
  <c r="AC654" i="15"/>
  <c r="W654" i="15"/>
  <c r="V654" i="15"/>
  <c r="AB654" i="15"/>
  <c r="AA654" i="15"/>
  <c r="Y654" i="15"/>
  <c r="AL646" i="15"/>
  <c r="U646" i="15"/>
  <c r="V646" i="15"/>
  <c r="AC646" i="15"/>
  <c r="AA646" i="15"/>
  <c r="W646" i="15"/>
  <c r="AB646" i="15"/>
  <c r="Y646" i="15"/>
  <c r="X646" i="15"/>
  <c r="AL638" i="15"/>
  <c r="V638" i="15"/>
  <c r="W638" i="15"/>
  <c r="Y638" i="15"/>
  <c r="AA638" i="15"/>
  <c r="AB638" i="15"/>
  <c r="U638" i="15"/>
  <c r="X638" i="15"/>
  <c r="AC638" i="15"/>
  <c r="AL630" i="15"/>
  <c r="AC630" i="15"/>
  <c r="AA630" i="15"/>
  <c r="U630" i="15"/>
  <c r="V630" i="15"/>
  <c r="W630" i="15"/>
  <c r="AB630" i="15"/>
  <c r="X630" i="15"/>
  <c r="Y630" i="15"/>
  <c r="AL622" i="15"/>
  <c r="V622" i="15"/>
  <c r="AC622" i="15"/>
  <c r="X622" i="15"/>
  <c r="AB622" i="15"/>
  <c r="U622" i="15"/>
  <c r="AA622" i="15"/>
  <c r="Y622" i="15"/>
  <c r="W622" i="15"/>
  <c r="AL614" i="15"/>
  <c r="U614" i="15"/>
  <c r="AA614" i="15"/>
  <c r="V614" i="15"/>
  <c r="AC614" i="15"/>
  <c r="W614" i="15"/>
  <c r="AB614" i="15"/>
  <c r="X614" i="15"/>
  <c r="Y614" i="15"/>
  <c r="AL606" i="15"/>
  <c r="Y606" i="15"/>
  <c r="V606" i="15"/>
  <c r="X606" i="15"/>
  <c r="AB606" i="15"/>
  <c r="U606" i="15"/>
  <c r="AA606" i="15"/>
  <c r="AC606" i="15"/>
  <c r="W606" i="15"/>
  <c r="AL598" i="15"/>
  <c r="AC598" i="15"/>
  <c r="U598" i="15"/>
  <c r="W598" i="15"/>
  <c r="Y598" i="15"/>
  <c r="AA598" i="15"/>
  <c r="X598" i="15"/>
  <c r="AB598" i="15"/>
  <c r="V598" i="15"/>
  <c r="AL590" i="15"/>
  <c r="U590" i="15"/>
  <c r="V590" i="15"/>
  <c r="Y590" i="15"/>
  <c r="AA590" i="15"/>
  <c r="X590" i="15"/>
  <c r="W590" i="15"/>
  <c r="AC590" i="15"/>
  <c r="AB590" i="15"/>
  <c r="AL550" i="15"/>
  <c r="V550" i="15"/>
  <c r="AC550" i="15"/>
  <c r="X550" i="15"/>
  <c r="W550" i="15"/>
  <c r="AA550" i="15"/>
  <c r="Y550" i="15"/>
  <c r="AB550" i="15"/>
  <c r="U550" i="15"/>
  <c r="AL542" i="15"/>
  <c r="X542" i="15"/>
  <c r="Y542" i="15"/>
  <c r="AA542" i="15"/>
  <c r="U542" i="15"/>
  <c r="AB542" i="15"/>
  <c r="V542" i="15"/>
  <c r="AC542" i="15"/>
  <c r="W542" i="15"/>
  <c r="AL534" i="15"/>
  <c r="AC534" i="15"/>
  <c r="Y534" i="15"/>
  <c r="AA534" i="15"/>
  <c r="W534" i="15"/>
  <c r="AB534" i="15"/>
  <c r="U534" i="15"/>
  <c r="X534" i="15"/>
  <c r="V534" i="15"/>
  <c r="AL526" i="15"/>
  <c r="V526" i="15"/>
  <c r="AC526" i="15"/>
  <c r="U526" i="15"/>
  <c r="AA526" i="15"/>
  <c r="W526" i="15"/>
  <c r="AB526" i="15"/>
  <c r="Y526" i="15"/>
  <c r="X526" i="15"/>
  <c r="AL518" i="15"/>
  <c r="W518" i="15"/>
  <c r="Y518" i="15"/>
  <c r="AB518" i="15"/>
  <c r="X518" i="15"/>
  <c r="V518" i="15"/>
  <c r="AC518" i="15"/>
  <c r="U518" i="15"/>
  <c r="AA518" i="15"/>
  <c r="AL510" i="15"/>
  <c r="AC510" i="15"/>
  <c r="W510" i="15"/>
  <c r="AB510" i="15"/>
  <c r="AA510" i="15"/>
  <c r="U510" i="15"/>
  <c r="X510" i="15"/>
  <c r="V510" i="15"/>
  <c r="Y510" i="15"/>
  <c r="AL502" i="15"/>
  <c r="V502" i="15"/>
  <c r="W502" i="15"/>
  <c r="AB502" i="15"/>
  <c r="X502" i="15"/>
  <c r="U502" i="15"/>
  <c r="AC502" i="15"/>
  <c r="AA502" i="15"/>
  <c r="Y502" i="15"/>
  <c r="AL494" i="15"/>
  <c r="V494" i="15"/>
  <c r="W494" i="15"/>
  <c r="AB494" i="15"/>
  <c r="AC494" i="15"/>
  <c r="U494" i="15"/>
  <c r="AA494" i="15"/>
  <c r="X494" i="15"/>
  <c r="Y494" i="15"/>
  <c r="AL486" i="15"/>
  <c r="AA486" i="15"/>
  <c r="W486" i="15"/>
  <c r="AB486" i="15"/>
  <c r="V486" i="15"/>
  <c r="U486" i="15"/>
  <c r="X486" i="15"/>
  <c r="Y486" i="15"/>
  <c r="AC486" i="15"/>
  <c r="AL478" i="15"/>
  <c r="U478" i="15"/>
  <c r="AB478" i="15"/>
  <c r="V478" i="15"/>
  <c r="Y478" i="15"/>
  <c r="X478" i="15"/>
  <c r="W478" i="15"/>
  <c r="AC478" i="15"/>
  <c r="AA478" i="15"/>
  <c r="AL470" i="15"/>
  <c r="AA470" i="15"/>
  <c r="W470" i="15"/>
  <c r="V470" i="15"/>
  <c r="U470" i="15"/>
  <c r="AB470" i="15"/>
  <c r="X470" i="15"/>
  <c r="Y470" i="15"/>
  <c r="AC470" i="15"/>
  <c r="AL462" i="15"/>
  <c r="V462" i="15"/>
  <c r="Y462" i="15"/>
  <c r="AC462" i="15"/>
  <c r="AA462" i="15"/>
  <c r="W462" i="15"/>
  <c r="X462" i="15"/>
  <c r="U462" i="15"/>
  <c r="AB462" i="15"/>
  <c r="AL454" i="15"/>
  <c r="U454" i="15"/>
  <c r="W454" i="15"/>
  <c r="V454" i="15"/>
  <c r="AB454" i="15"/>
  <c r="X454" i="15"/>
  <c r="AA454" i="15"/>
  <c r="AC454" i="15"/>
  <c r="Y454" i="15"/>
  <c r="AL446" i="15"/>
  <c r="Y446" i="15"/>
  <c r="U446" i="15"/>
  <c r="W446" i="15"/>
  <c r="X446" i="15"/>
  <c r="AA446" i="15"/>
  <c r="V446" i="15"/>
  <c r="AB446" i="15"/>
  <c r="AC446" i="15"/>
  <c r="AL438" i="15"/>
  <c r="V438" i="15"/>
  <c r="X438" i="15"/>
  <c r="AC438" i="15"/>
  <c r="U438" i="15"/>
  <c r="AA438" i="15"/>
  <c r="AB438" i="15"/>
  <c r="W438" i="15"/>
  <c r="Y438" i="15"/>
  <c r="AL430" i="15"/>
  <c r="V430" i="15"/>
  <c r="AC430" i="15"/>
  <c r="Y430" i="15"/>
  <c r="AA430" i="15"/>
  <c r="U430" i="15"/>
  <c r="W430" i="15"/>
  <c r="AB430" i="15"/>
  <c r="X430" i="15"/>
  <c r="AL422" i="15"/>
  <c r="U422" i="15"/>
  <c r="Y422" i="15"/>
  <c r="V422" i="15"/>
  <c r="AC422" i="15"/>
  <c r="W422" i="15"/>
  <c r="X422" i="15"/>
  <c r="AA422" i="15"/>
  <c r="AB422" i="15"/>
  <c r="AL414" i="15"/>
  <c r="U414" i="15"/>
  <c r="Y414" i="15"/>
  <c r="AA414" i="15"/>
  <c r="AB414" i="15"/>
  <c r="V414" i="15"/>
  <c r="W414" i="15"/>
  <c r="X414" i="15"/>
  <c r="AC414" i="15"/>
  <c r="AL406" i="15"/>
  <c r="Y406" i="15"/>
  <c r="V406" i="15"/>
  <c r="X406" i="15"/>
  <c r="AA406" i="15"/>
  <c r="AB406" i="15"/>
  <c r="AC406" i="15"/>
  <c r="W406" i="15"/>
  <c r="U406" i="15"/>
  <c r="AL398" i="15"/>
  <c r="X398" i="15"/>
  <c r="V398" i="15"/>
  <c r="AA398" i="15"/>
  <c r="U398" i="15"/>
  <c r="AB398" i="15"/>
  <c r="AC398" i="15"/>
  <c r="Y398" i="15"/>
  <c r="W398" i="15"/>
  <c r="AL390" i="15"/>
  <c r="X390" i="15"/>
  <c r="AC390" i="15"/>
  <c r="AB390" i="15"/>
  <c r="Y390" i="15"/>
  <c r="V390" i="15"/>
  <c r="W390" i="15"/>
  <c r="U390" i="15"/>
  <c r="AA390" i="15"/>
  <c r="AL382" i="15"/>
  <c r="AA382" i="15"/>
  <c r="V382" i="15"/>
  <c r="Y382" i="15"/>
  <c r="X382" i="15"/>
  <c r="U382" i="15"/>
  <c r="W382" i="15"/>
  <c r="AB382" i="15"/>
  <c r="AC382" i="15"/>
  <c r="AL374" i="15"/>
  <c r="X374" i="15"/>
  <c r="Y374" i="15"/>
  <c r="AA374" i="15"/>
  <c r="AB374" i="15"/>
  <c r="V374" i="15"/>
  <c r="W374" i="15"/>
  <c r="U374" i="15"/>
  <c r="AC374" i="15"/>
  <c r="AL366" i="15"/>
  <c r="AC366" i="15"/>
  <c r="W366" i="15"/>
  <c r="U366" i="15"/>
  <c r="AB366" i="15"/>
  <c r="AA366" i="15"/>
  <c r="V366" i="15"/>
  <c r="Y366" i="15"/>
  <c r="X366" i="15"/>
  <c r="AL358" i="15"/>
  <c r="AB358" i="15"/>
  <c r="Y358" i="15"/>
  <c r="AA358" i="15"/>
  <c r="V358" i="15"/>
  <c r="X358" i="15"/>
  <c r="W358" i="15"/>
  <c r="AC358" i="15"/>
  <c r="U358" i="15"/>
  <c r="AL350" i="15"/>
  <c r="AC350" i="15"/>
  <c r="AB350" i="15"/>
  <c r="AA350" i="15"/>
  <c r="X350" i="15"/>
  <c r="W350" i="15"/>
  <c r="V350" i="15"/>
  <c r="Y350" i="15"/>
  <c r="U350" i="15"/>
  <c r="AL342" i="15"/>
  <c r="AB342" i="15"/>
  <c r="Y342" i="15"/>
  <c r="AA342" i="15"/>
  <c r="X342" i="15"/>
  <c r="U342" i="15"/>
  <c r="V342" i="15"/>
  <c r="W342" i="15"/>
  <c r="AC342" i="15"/>
  <c r="AL334" i="15"/>
  <c r="U334" i="15"/>
  <c r="V334" i="15"/>
  <c r="AA334" i="15"/>
  <c r="AB334" i="15"/>
  <c r="Y334" i="15"/>
  <c r="W334" i="15"/>
  <c r="AC334" i="15"/>
  <c r="X334" i="15"/>
  <c r="AL326" i="15"/>
  <c r="W326" i="15"/>
  <c r="V326" i="15"/>
  <c r="Y326" i="15"/>
  <c r="AC326" i="15"/>
  <c r="AA326" i="15"/>
  <c r="U326" i="15"/>
  <c r="X326" i="15"/>
  <c r="AB326" i="15"/>
  <c r="AL318" i="15"/>
  <c r="W318" i="15"/>
  <c r="AB318" i="15"/>
  <c r="X318" i="15"/>
  <c r="V318" i="15"/>
  <c r="Y318" i="15"/>
  <c r="AC318" i="15"/>
  <c r="U318" i="15"/>
  <c r="AA318" i="15"/>
  <c r="AL310" i="15"/>
  <c r="AB310" i="15"/>
  <c r="X310" i="15"/>
  <c r="U310" i="15"/>
  <c r="Y310" i="15"/>
  <c r="AA310" i="15"/>
  <c r="AC310" i="15"/>
  <c r="W310" i="15"/>
  <c r="V310" i="15"/>
  <c r="AL302" i="15"/>
  <c r="Y302" i="15"/>
  <c r="AB302" i="15"/>
  <c r="U302" i="15"/>
  <c r="V302" i="15"/>
  <c r="W302" i="15"/>
  <c r="X302" i="15"/>
  <c r="AC302" i="15"/>
  <c r="AA302" i="15"/>
  <c r="AL294" i="15"/>
  <c r="AB294" i="15"/>
  <c r="X294" i="15"/>
  <c r="U294" i="15"/>
  <c r="Y294" i="15"/>
  <c r="AA294" i="15"/>
  <c r="V294" i="15"/>
  <c r="AC294" i="15"/>
  <c r="W294" i="15"/>
  <c r="AL286" i="15"/>
  <c r="Y286" i="15"/>
  <c r="AB286" i="15"/>
  <c r="U286" i="15"/>
  <c r="V286" i="15"/>
  <c r="W286" i="15"/>
  <c r="X286" i="15"/>
  <c r="AC286" i="15"/>
  <c r="AA286" i="15"/>
  <c r="AL278" i="15"/>
  <c r="AB278" i="15"/>
  <c r="AC278" i="15"/>
  <c r="V278" i="15"/>
  <c r="U278" i="15"/>
  <c r="AA278" i="15"/>
  <c r="W278" i="15"/>
  <c r="X278" i="15"/>
  <c r="Y278" i="15"/>
  <c r="AL270" i="15"/>
  <c r="AA270" i="15"/>
  <c r="V270" i="15"/>
  <c r="AB270" i="15"/>
  <c r="W270" i="15"/>
  <c r="U270" i="15"/>
  <c r="Y270" i="15"/>
  <c r="X270" i="15"/>
  <c r="AC270" i="15"/>
  <c r="AL262" i="15"/>
  <c r="AB262" i="15"/>
  <c r="AC262" i="15"/>
  <c r="Y262" i="15"/>
  <c r="U262" i="15"/>
  <c r="AA262" i="15"/>
  <c r="V262" i="15"/>
  <c r="W262" i="15"/>
  <c r="X262" i="15"/>
  <c r="AL254" i="15"/>
  <c r="W254" i="15"/>
  <c r="X254" i="15"/>
  <c r="U254" i="15"/>
  <c r="AC254" i="15"/>
  <c r="AB254" i="15"/>
  <c r="AA254" i="15"/>
  <c r="V254" i="15"/>
  <c r="Y254" i="15"/>
  <c r="AL246" i="15"/>
  <c r="AB246" i="15"/>
  <c r="AA246" i="15"/>
  <c r="U246" i="15"/>
  <c r="X246" i="15"/>
  <c r="V246" i="15"/>
  <c r="W246" i="15"/>
  <c r="Y246" i="15"/>
  <c r="AC246" i="15"/>
  <c r="AL238" i="15"/>
  <c r="U238" i="15"/>
  <c r="AC238" i="15"/>
  <c r="X238" i="15"/>
  <c r="Y238" i="15"/>
  <c r="AA238" i="15"/>
  <c r="W238" i="15"/>
  <c r="AB238" i="15"/>
  <c r="V238" i="15"/>
  <c r="AL230" i="15"/>
  <c r="Y230" i="15"/>
  <c r="W230" i="15"/>
  <c r="AC230" i="15"/>
  <c r="AB230" i="15"/>
  <c r="V230" i="15"/>
  <c r="U230" i="15"/>
  <c r="AA230" i="15"/>
  <c r="X230" i="15"/>
  <c r="AL222" i="15"/>
  <c r="W222" i="15"/>
  <c r="Y222" i="15"/>
  <c r="AB222" i="15"/>
  <c r="U222" i="15"/>
  <c r="V222" i="15"/>
  <c r="AA222" i="15"/>
  <c r="X222" i="15"/>
  <c r="AC222" i="15"/>
  <c r="AL214" i="15"/>
  <c r="Y214" i="15"/>
  <c r="W214" i="15"/>
  <c r="AC214" i="15"/>
  <c r="AB214" i="15"/>
  <c r="V214" i="15"/>
  <c r="U214" i="15"/>
  <c r="AA214" i="15"/>
  <c r="X214" i="15"/>
  <c r="AL206" i="15"/>
  <c r="W206" i="15"/>
  <c r="U206" i="15"/>
  <c r="AB206" i="15"/>
  <c r="AC206" i="15"/>
  <c r="V206" i="15"/>
  <c r="Y206" i="15"/>
  <c r="X206" i="15"/>
  <c r="AA206" i="15"/>
  <c r="AL198" i="15"/>
  <c r="Y198" i="15"/>
  <c r="W198" i="15"/>
  <c r="AC198" i="15"/>
  <c r="AB198" i="15"/>
  <c r="V198" i="15"/>
  <c r="X198" i="15"/>
  <c r="AA198" i="15"/>
  <c r="U198" i="15"/>
  <c r="AL190" i="15"/>
  <c r="AB190" i="15"/>
  <c r="U190" i="15"/>
  <c r="AC190" i="15"/>
  <c r="V190" i="15"/>
  <c r="X190" i="15"/>
  <c r="W190" i="15"/>
  <c r="AA190" i="15"/>
  <c r="Y190" i="15"/>
  <c r="AL182" i="15"/>
  <c r="X182" i="15"/>
  <c r="V182" i="15"/>
  <c r="W182" i="15"/>
  <c r="Y182" i="15"/>
  <c r="AA182" i="15"/>
  <c r="AB182" i="15"/>
  <c r="U182" i="15"/>
  <c r="AC182" i="15"/>
  <c r="AL174" i="15"/>
  <c r="X174" i="15"/>
  <c r="W174" i="15"/>
  <c r="Y174" i="15"/>
  <c r="AA174" i="15"/>
  <c r="AB174" i="15"/>
  <c r="U174" i="15"/>
  <c r="AC174" i="15"/>
  <c r="V174" i="15"/>
  <c r="AL166" i="15"/>
  <c r="U166" i="15"/>
  <c r="X166" i="15"/>
  <c r="Y166" i="15"/>
  <c r="V166" i="15"/>
  <c r="AA166" i="15"/>
  <c r="AC166" i="15"/>
  <c r="W166" i="15"/>
  <c r="AB166" i="15"/>
  <c r="AL158" i="15"/>
  <c r="AB158" i="15"/>
  <c r="X158" i="15"/>
  <c r="W158" i="15"/>
  <c r="V158" i="15"/>
  <c r="AC158" i="15"/>
  <c r="U158" i="15"/>
  <c r="Y158" i="15"/>
  <c r="AA158" i="15"/>
  <c r="AL150" i="15"/>
  <c r="W150" i="15"/>
  <c r="X150" i="15"/>
  <c r="V150" i="15"/>
  <c r="AA150" i="15"/>
  <c r="AC150" i="15"/>
  <c r="U150" i="15"/>
  <c r="Y150" i="15"/>
  <c r="AB150" i="15"/>
  <c r="AL142" i="15"/>
  <c r="AA142" i="15"/>
  <c r="AC142" i="15"/>
  <c r="U142" i="15"/>
  <c r="AB142" i="15"/>
  <c r="Y142" i="15"/>
  <c r="V142" i="15"/>
  <c r="X142" i="15"/>
  <c r="W142" i="15"/>
  <c r="AL134" i="15"/>
  <c r="AB134" i="15"/>
  <c r="X134" i="15"/>
  <c r="AA134" i="15"/>
  <c r="V134" i="15"/>
  <c r="AC134" i="15"/>
  <c r="U134" i="15"/>
  <c r="W134" i="15"/>
  <c r="Y134" i="15"/>
  <c r="AL126" i="15"/>
  <c r="U126" i="15"/>
  <c r="V126" i="15"/>
  <c r="AB126" i="15"/>
  <c r="AA126" i="15"/>
  <c r="W126" i="15"/>
  <c r="X126" i="15"/>
  <c r="AC126" i="15"/>
  <c r="Y126" i="15"/>
  <c r="AL118" i="15"/>
  <c r="V118" i="15"/>
  <c r="AC118" i="15"/>
  <c r="AA118" i="15"/>
  <c r="AB118" i="15"/>
  <c r="Y118" i="15"/>
  <c r="W118" i="15"/>
  <c r="U118" i="15"/>
  <c r="X118" i="15"/>
  <c r="AL110" i="15"/>
  <c r="V110" i="15"/>
  <c r="AA110" i="15"/>
  <c r="W110" i="15"/>
  <c r="U110" i="15"/>
  <c r="X110" i="15"/>
  <c r="AB110" i="15"/>
  <c r="AC110" i="15"/>
  <c r="Y110" i="15"/>
  <c r="AL102" i="15"/>
  <c r="AA102" i="15"/>
  <c r="Y102" i="15"/>
  <c r="AC102" i="15"/>
  <c r="V102" i="15"/>
  <c r="AB102" i="15"/>
  <c r="X102" i="15"/>
  <c r="U102" i="15"/>
  <c r="W102" i="15"/>
  <c r="AL94" i="15"/>
  <c r="U94" i="15"/>
  <c r="AB94" i="15"/>
  <c r="AA94" i="15"/>
  <c r="Y94" i="15"/>
  <c r="W94" i="15"/>
  <c r="V94" i="15"/>
  <c r="X94" i="15"/>
  <c r="AC94" i="15"/>
  <c r="AL86" i="15"/>
  <c r="X86" i="15"/>
  <c r="AA86" i="15"/>
  <c r="U86" i="15"/>
  <c r="AC86" i="15"/>
  <c r="AB86" i="15"/>
  <c r="V86" i="15"/>
  <c r="Y86" i="15"/>
  <c r="W86" i="15"/>
  <c r="AL78" i="15"/>
  <c r="AB78" i="15"/>
  <c r="X78" i="15"/>
  <c r="U78" i="15"/>
  <c r="V78" i="15"/>
  <c r="AA78" i="15"/>
  <c r="Y78" i="15"/>
  <c r="W78" i="15"/>
  <c r="AC78" i="15"/>
  <c r="AL70" i="15"/>
  <c r="AC70" i="15"/>
  <c r="AA70" i="15"/>
  <c r="U70" i="15"/>
  <c r="X70" i="15"/>
  <c r="V70" i="15"/>
  <c r="W70" i="15"/>
  <c r="Y70" i="15"/>
  <c r="AB70" i="15"/>
  <c r="AL62" i="15"/>
  <c r="V62" i="15"/>
  <c r="X62" i="15"/>
  <c r="Y62" i="15"/>
  <c r="AB62" i="15"/>
  <c r="AC62" i="15"/>
  <c r="AA62" i="15"/>
  <c r="U62" i="15"/>
  <c r="W62" i="15"/>
  <c r="AL54" i="15"/>
  <c r="V54" i="15"/>
  <c r="X54" i="15"/>
  <c r="AA54" i="15"/>
  <c r="U54" i="15"/>
  <c r="AB54" i="15"/>
  <c r="W54" i="15"/>
  <c r="Y54" i="15"/>
  <c r="AC54" i="15"/>
  <c r="AL46" i="15"/>
  <c r="V46" i="15"/>
  <c r="AA46" i="15"/>
  <c r="AC46" i="15"/>
  <c r="Y46" i="15"/>
  <c r="W46" i="15"/>
  <c r="X46" i="15"/>
  <c r="U46" i="15"/>
  <c r="AB46" i="15"/>
  <c r="AL38" i="15"/>
  <c r="X38" i="15"/>
  <c r="AA38" i="15"/>
  <c r="AB38" i="15"/>
  <c r="AC38" i="15"/>
  <c r="W38" i="15"/>
  <c r="U38" i="15"/>
  <c r="V38" i="15"/>
  <c r="Y38" i="15"/>
  <c r="AL30" i="15"/>
  <c r="W30" i="15"/>
  <c r="AA30" i="15"/>
  <c r="AB30" i="15"/>
  <c r="U30" i="15"/>
  <c r="AC30" i="15"/>
  <c r="X30" i="15"/>
  <c r="V30" i="15"/>
  <c r="Y30" i="15"/>
  <c r="AL22" i="15"/>
  <c r="Y22" i="15"/>
  <c r="X22" i="15"/>
  <c r="AA22" i="15"/>
  <c r="V22" i="15"/>
  <c r="U22" i="15"/>
  <c r="W22" i="15"/>
  <c r="AC22" i="15"/>
  <c r="AB22" i="15"/>
  <c r="AL14" i="15"/>
  <c r="X14" i="15"/>
  <c r="AA14" i="15"/>
  <c r="AC14" i="15"/>
  <c r="W14" i="15"/>
  <c r="Y14" i="15"/>
  <c r="U14" i="15"/>
  <c r="AB14" i="15"/>
  <c r="V14" i="15"/>
  <c r="AL11" i="15"/>
  <c r="AB11" i="15"/>
  <c r="U11" i="15"/>
  <c r="W11" i="15"/>
  <c r="Y11" i="15"/>
  <c r="V11" i="15"/>
  <c r="AC11" i="15"/>
  <c r="X11" i="15"/>
  <c r="AA11" i="15"/>
  <c r="C976" i="3"/>
  <c r="C604" i="3"/>
  <c r="E894" i="3"/>
  <c r="C513" i="3"/>
  <c r="H910" i="3"/>
  <c r="C910" i="3" s="1"/>
  <c r="C905" i="3"/>
  <c r="C897" i="3"/>
  <c r="C17" i="3"/>
  <c r="C133" i="3"/>
  <c r="C132" i="3"/>
  <c r="C1047" i="3"/>
  <c r="C500" i="3"/>
  <c r="C499" i="3"/>
  <c r="C448" i="3"/>
  <c r="C327" i="3"/>
  <c r="C320" i="3"/>
  <c r="C311" i="3"/>
  <c r="C209" i="3"/>
  <c r="C157" i="3"/>
  <c r="C156" i="3"/>
  <c r="C95" i="3"/>
  <c r="C45" i="3"/>
  <c r="C43" i="3"/>
  <c r="C1069" i="3"/>
  <c r="C1052" i="3"/>
  <c r="C504" i="3"/>
  <c r="C503" i="3"/>
  <c r="C365" i="3"/>
  <c r="C364" i="3"/>
  <c r="C296" i="3"/>
  <c r="C261" i="3"/>
  <c r="C259" i="3"/>
  <c r="C49" i="3"/>
  <c r="C15" i="3"/>
  <c r="C1016" i="3"/>
  <c r="C1009" i="3"/>
  <c r="C957" i="3"/>
  <c r="C947" i="3"/>
  <c r="C829" i="3"/>
  <c r="C813" i="3"/>
  <c r="C804" i="3"/>
  <c r="C803" i="3"/>
  <c r="C788" i="3"/>
  <c r="C787" i="3"/>
  <c r="C663" i="3"/>
  <c r="C517" i="3"/>
  <c r="C509" i="3"/>
  <c r="C488" i="3"/>
  <c r="C487" i="3"/>
  <c r="C468" i="3"/>
  <c r="C467" i="3"/>
  <c r="C456" i="3"/>
  <c r="C455" i="3"/>
  <c r="C335" i="3"/>
  <c r="C316" i="3"/>
  <c r="C271" i="3"/>
  <c r="C253" i="3"/>
  <c r="C251" i="3"/>
  <c r="C225" i="3"/>
  <c r="C205" i="3"/>
  <c r="C204" i="3"/>
  <c r="C181" i="3"/>
  <c r="C179" i="3"/>
  <c r="C676" i="3"/>
  <c r="C675" i="3"/>
  <c r="C484" i="3"/>
  <c r="C483" i="3"/>
  <c r="C472" i="3"/>
  <c r="C471" i="3"/>
  <c r="C409" i="3"/>
  <c r="C345" i="3"/>
  <c r="C303" i="3"/>
  <c r="C283" i="3"/>
  <c r="C263" i="3"/>
  <c r="C161" i="3"/>
  <c r="C47" i="3"/>
  <c r="C11" i="3"/>
  <c r="E1042" i="3"/>
  <c r="E962" i="3"/>
  <c r="C1044" i="3"/>
  <c r="E974" i="3"/>
  <c r="C963" i="3"/>
  <c r="C961" i="3"/>
  <c r="C939" i="3"/>
  <c r="C924" i="3"/>
  <c r="C923" i="3"/>
  <c r="C817" i="3"/>
  <c r="C809" i="3"/>
  <c r="C452" i="3"/>
  <c r="C451" i="3"/>
  <c r="C433" i="3"/>
  <c r="C425" i="3"/>
  <c r="C420" i="3"/>
  <c r="C419" i="3"/>
  <c r="C388" i="3"/>
  <c r="C387" i="3"/>
  <c r="C288" i="3"/>
  <c r="C207" i="3"/>
  <c r="C137" i="3"/>
  <c r="C135" i="3"/>
  <c r="C123" i="3"/>
  <c r="C40" i="3"/>
  <c r="C1049" i="3"/>
  <c r="C1041" i="3"/>
  <c r="C1028" i="3"/>
  <c r="C1011" i="3"/>
  <c r="C997" i="3"/>
  <c r="C973" i="3"/>
  <c r="C951" i="3"/>
  <c r="C935" i="3"/>
  <c r="C901" i="3"/>
  <c r="C852" i="3"/>
  <c r="C851" i="3"/>
  <c r="C684" i="3"/>
  <c r="C683" i="3"/>
  <c r="C681" i="3"/>
  <c r="C653" i="3"/>
  <c r="C609" i="3"/>
  <c r="C599" i="3"/>
  <c r="C476" i="3"/>
  <c r="C475" i="3"/>
  <c r="C460" i="3"/>
  <c r="C459" i="3"/>
  <c r="C785" i="3"/>
  <c r="C656" i="3"/>
  <c r="C620" i="3"/>
  <c r="C617" i="3"/>
  <c r="C612" i="3"/>
  <c r="C587" i="3"/>
  <c r="C547" i="3"/>
  <c r="C533" i="3"/>
  <c r="C529" i="3"/>
  <c r="C480" i="3"/>
  <c r="C479" i="3"/>
  <c r="C464" i="3"/>
  <c r="C463" i="3"/>
  <c r="C447" i="3"/>
  <c r="C1056" i="3"/>
  <c r="C1005" i="3"/>
  <c r="C988" i="3"/>
  <c r="C968" i="3"/>
  <c r="C943" i="3"/>
  <c r="C912" i="3"/>
  <c r="C911" i="3"/>
  <c r="C872" i="3"/>
  <c r="C871" i="3"/>
  <c r="C836" i="3"/>
  <c r="C835" i="3"/>
  <c r="C668" i="3"/>
  <c r="C667" i="3"/>
  <c r="C659" i="3"/>
  <c r="C625" i="3"/>
  <c r="C597" i="3"/>
  <c r="C593" i="3"/>
  <c r="C553" i="3"/>
  <c r="C551" i="3"/>
  <c r="C81" i="3"/>
  <c r="C241" i="3"/>
  <c r="C237" i="3"/>
  <c r="C235" i="3"/>
  <c r="C223" i="3"/>
  <c r="C221" i="3"/>
  <c r="C219" i="3"/>
  <c r="C201" i="3"/>
  <c r="C183" i="3"/>
  <c r="C159" i="3"/>
  <c r="C61" i="3"/>
  <c r="C59" i="3"/>
  <c r="C27" i="3"/>
  <c r="C24" i="3"/>
  <c r="C539" i="3"/>
  <c r="C525" i="3"/>
  <c r="C521" i="3"/>
  <c r="C444" i="3"/>
  <c r="C443" i="3"/>
  <c r="C440" i="3"/>
  <c r="C439" i="3"/>
  <c r="C417" i="3"/>
  <c r="C412" i="3"/>
  <c r="C411" i="3"/>
  <c r="C404" i="3"/>
  <c r="C403" i="3"/>
  <c r="C372" i="3"/>
  <c r="C371" i="3"/>
  <c r="C351" i="3"/>
  <c r="C341" i="3"/>
  <c r="C339" i="3"/>
  <c r="C307" i="3"/>
  <c r="C291" i="3"/>
  <c r="C275" i="3"/>
  <c r="C265" i="3"/>
  <c r="C239" i="3"/>
  <c r="C199" i="3"/>
  <c r="C197" i="3"/>
  <c r="C195" i="3"/>
  <c r="C187" i="3"/>
  <c r="C171" i="3"/>
  <c r="C153" i="3"/>
  <c r="C152" i="3"/>
  <c r="C140" i="3"/>
  <c r="C129" i="3"/>
  <c r="C128" i="3"/>
  <c r="C93" i="3"/>
  <c r="C91" i="3"/>
  <c r="C79" i="3"/>
  <c r="C77" i="3"/>
  <c r="C75" i="3"/>
  <c r="C65" i="3"/>
  <c r="C63" i="3"/>
  <c r="C1067" i="3"/>
  <c r="C1064" i="3"/>
  <c r="C1060" i="3"/>
  <c r="C1039" i="3"/>
  <c r="C1036" i="3"/>
  <c r="C1013" i="3"/>
  <c r="C984" i="3"/>
  <c r="C980" i="3"/>
  <c r="C971" i="3"/>
  <c r="C969" i="3"/>
  <c r="C960" i="3"/>
  <c r="C956" i="3"/>
  <c r="C925" i="3"/>
  <c r="C913" i="3"/>
  <c r="C876" i="3"/>
  <c r="C875" i="3"/>
  <c r="C848" i="3"/>
  <c r="C847" i="3"/>
  <c r="C844" i="3"/>
  <c r="C843" i="3"/>
  <c r="C825" i="3"/>
  <c r="C805" i="3"/>
  <c r="C789" i="3"/>
  <c r="C1024" i="3"/>
  <c r="C1020" i="3"/>
  <c r="C1007" i="3"/>
  <c r="C1003" i="3"/>
  <c r="C1000" i="3"/>
  <c r="C995" i="3"/>
  <c r="C904" i="3"/>
  <c r="C903" i="3"/>
  <c r="C900" i="3"/>
  <c r="C899" i="3"/>
  <c r="C896" i="3"/>
  <c r="C895" i="3"/>
  <c r="C869" i="3"/>
  <c r="C864" i="3"/>
  <c r="C863" i="3"/>
  <c r="C840" i="3"/>
  <c r="C839" i="3"/>
  <c r="C680" i="3"/>
  <c r="C679" i="3"/>
  <c r="C672" i="3"/>
  <c r="C671" i="3"/>
  <c r="C652" i="3"/>
  <c r="C616" i="3"/>
  <c r="C613" i="3"/>
  <c r="C601" i="3"/>
  <c r="C595" i="3"/>
  <c r="C591" i="3"/>
  <c r="C581" i="3"/>
  <c r="C573" i="3"/>
  <c r="C568" i="3"/>
  <c r="C567" i="3"/>
  <c r="C564" i="3"/>
  <c r="C563" i="3"/>
  <c r="C560" i="3"/>
  <c r="C559" i="3"/>
  <c r="C556" i="3"/>
  <c r="C543" i="3"/>
  <c r="C528" i="3"/>
  <c r="C520" i="3"/>
  <c r="C512" i="3"/>
  <c r="C505" i="3"/>
  <c r="C501" i="3"/>
  <c r="C497" i="3"/>
  <c r="C493" i="3"/>
  <c r="C489" i="3"/>
  <c r="C485" i="3"/>
  <c r="C481" i="3"/>
  <c r="C477" i="3"/>
  <c r="C473" i="3"/>
  <c r="C469" i="3"/>
  <c r="C465" i="3"/>
  <c r="C496" i="3"/>
  <c r="C495" i="3"/>
  <c r="C853" i="3"/>
  <c r="C841" i="3"/>
  <c r="C837" i="3"/>
  <c r="C821" i="3"/>
  <c r="C808" i="3"/>
  <c r="C807" i="3"/>
  <c r="C773" i="3"/>
  <c r="C685" i="3"/>
  <c r="C677" i="3"/>
  <c r="C669" i="3"/>
  <c r="C657" i="3"/>
  <c r="C647" i="3"/>
  <c r="C643" i="3"/>
  <c r="C639" i="3"/>
  <c r="C635" i="3"/>
  <c r="C631" i="3"/>
  <c r="C627" i="3"/>
  <c r="C624" i="3"/>
  <c r="C621" i="3"/>
  <c r="C608" i="3"/>
  <c r="C605" i="3"/>
  <c r="C589" i="3"/>
  <c r="C585" i="3"/>
  <c r="C584" i="3"/>
  <c r="C583" i="3"/>
  <c r="C576" i="3"/>
  <c r="C575" i="3"/>
  <c r="C549" i="3"/>
  <c r="C535" i="3"/>
  <c r="C532" i="3"/>
  <c r="C524" i="3"/>
  <c r="C516" i="3"/>
  <c r="C507" i="3"/>
  <c r="C1066" i="3"/>
  <c r="C1062" i="3"/>
  <c r="C1054" i="3"/>
  <c r="C1046" i="3"/>
  <c r="C1042" i="3"/>
  <c r="C1038" i="3"/>
  <c r="C1030" i="3"/>
  <c r="C1022" i="3"/>
  <c r="C1010" i="3"/>
  <c r="C1006" i="3"/>
  <c r="C1002" i="3"/>
  <c r="C990" i="3"/>
  <c r="C982" i="3"/>
  <c r="C974" i="3"/>
  <c r="C970" i="3"/>
  <c r="C962" i="3"/>
  <c r="C930" i="3"/>
  <c r="C926" i="3"/>
  <c r="C918" i="3"/>
  <c r="C914" i="3"/>
  <c r="C902" i="3"/>
  <c r="C894" i="3"/>
  <c r="C886" i="3"/>
  <c r="C882" i="3"/>
  <c r="C878" i="3"/>
  <c r="C866" i="3"/>
  <c r="C862" i="3"/>
  <c r="C858" i="3"/>
  <c r="C842" i="3"/>
  <c r="C838" i="3"/>
  <c r="C834" i="3"/>
  <c r="C794" i="3"/>
  <c r="C786" i="3"/>
  <c r="C782" i="3"/>
  <c r="C754" i="3"/>
  <c r="C714" i="3"/>
  <c r="C702" i="3"/>
  <c r="C694" i="3"/>
  <c r="C622" i="3"/>
  <c r="C590" i="3"/>
  <c r="C461" i="3"/>
  <c r="C457" i="3"/>
  <c r="C453" i="3"/>
  <c r="C449" i="3"/>
  <c r="C441" i="3"/>
  <c r="C437" i="3"/>
  <c r="C396" i="3"/>
  <c r="C395" i="3"/>
  <c r="C373" i="3"/>
  <c r="C367" i="3"/>
  <c r="C361" i="3"/>
  <c r="C360" i="3"/>
  <c r="C355" i="3"/>
  <c r="C349" i="3"/>
  <c r="C348" i="3"/>
  <c r="C344" i="3"/>
  <c r="C255" i="3"/>
  <c r="C247" i="3"/>
  <c r="C245" i="3"/>
  <c r="C243" i="3"/>
  <c r="C233" i="3"/>
  <c r="C215" i="3"/>
  <c r="C213" i="3"/>
  <c r="C211" i="3"/>
  <c r="C191" i="3"/>
  <c r="C189" i="3"/>
  <c r="C188" i="3"/>
  <c r="C185" i="3"/>
  <c r="C184" i="3"/>
  <c r="C177" i="3"/>
  <c r="C167" i="3"/>
  <c r="C165" i="3"/>
  <c r="C163" i="3"/>
  <c r="C131" i="3"/>
  <c r="C127" i="3"/>
  <c r="C125" i="3"/>
  <c r="C124" i="3"/>
  <c r="C87" i="3"/>
  <c r="C85" i="3"/>
  <c r="C83" i="3"/>
  <c r="C73" i="3"/>
  <c r="C55" i="3"/>
  <c r="C53" i="3"/>
  <c r="C51" i="3"/>
  <c r="C41" i="3"/>
  <c r="C19" i="3"/>
  <c r="C16" i="3"/>
  <c r="C33" i="3"/>
  <c r="C429" i="3"/>
  <c r="C380" i="3"/>
  <c r="C379" i="3"/>
  <c r="C332" i="3"/>
  <c r="C323" i="3"/>
  <c r="C317" i="3"/>
  <c r="C313" i="3"/>
  <c r="C309" i="3"/>
  <c r="C297" i="3"/>
  <c r="C293" i="3"/>
  <c r="C285" i="3"/>
  <c r="C280" i="3"/>
  <c r="C273" i="3"/>
  <c r="C268" i="3"/>
  <c r="C257" i="3"/>
  <c r="C249" i="3"/>
  <c r="C231" i="3"/>
  <c r="C229" i="3"/>
  <c r="C227" i="3"/>
  <c r="C217" i="3"/>
  <c r="C203" i="3"/>
  <c r="C193" i="3"/>
  <c r="C175" i="3"/>
  <c r="C173" i="3"/>
  <c r="C172" i="3"/>
  <c r="C169" i="3"/>
  <c r="C155" i="3"/>
  <c r="C148" i="3"/>
  <c r="C139" i="3"/>
  <c r="C89" i="3"/>
  <c r="C71" i="3"/>
  <c r="C69" i="3"/>
  <c r="C67" i="3"/>
  <c r="C57" i="3"/>
  <c r="C39" i="3"/>
  <c r="C37" i="3"/>
  <c r="C35" i="3"/>
  <c r="C32" i="3"/>
  <c r="C25" i="3"/>
  <c r="C1018" i="3"/>
  <c r="C978" i="3"/>
  <c r="C922" i="3"/>
  <c r="C874" i="3"/>
  <c r="C734" i="3"/>
  <c r="E658" i="3"/>
  <c r="H658" i="3"/>
  <c r="C658" i="3" s="1"/>
  <c r="E122" i="3"/>
  <c r="H122" i="3"/>
  <c r="C122" i="3" s="1"/>
  <c r="E14" i="3"/>
  <c r="H14" i="3"/>
  <c r="C14" i="3" s="1"/>
  <c r="C1068" i="3"/>
  <c r="E1066" i="3"/>
  <c r="C1063" i="3"/>
  <c r="C1061" i="3"/>
  <c r="C1055" i="3"/>
  <c r="C1053" i="3"/>
  <c r="C1048" i="3"/>
  <c r="E1046" i="3"/>
  <c r="C1043" i="3"/>
  <c r="C1037" i="3"/>
  <c r="C1031" i="3"/>
  <c r="C1029" i="3"/>
  <c r="C1023" i="3"/>
  <c r="C1021" i="3"/>
  <c r="C1015" i="3"/>
  <c r="C1008" i="3"/>
  <c r="C1001" i="3"/>
  <c r="C996" i="3"/>
  <c r="C991" i="3"/>
  <c r="C989" i="3"/>
  <c r="C983" i="3"/>
  <c r="C981" i="3"/>
  <c r="C975" i="3"/>
  <c r="H966" i="3"/>
  <c r="C966" i="3" s="1"/>
  <c r="C965" i="3"/>
  <c r="C959" i="3"/>
  <c r="C955" i="3"/>
  <c r="C952" i="3"/>
  <c r="C948" i="3"/>
  <c r="C944" i="3"/>
  <c r="C940" i="3"/>
  <c r="C936" i="3"/>
  <c r="C932" i="3"/>
  <c r="C931" i="3"/>
  <c r="C929" i="3"/>
  <c r="C920" i="3"/>
  <c r="C919" i="3"/>
  <c r="C917" i="3"/>
  <c r="C908" i="3"/>
  <c r="C907" i="3"/>
  <c r="C893" i="3"/>
  <c r="C888" i="3"/>
  <c r="C887" i="3"/>
  <c r="C885" i="3"/>
  <c r="C880" i="3"/>
  <c r="C879" i="3"/>
  <c r="C877" i="3"/>
  <c r="E834" i="3"/>
  <c r="C1058" i="3"/>
  <c r="C1034" i="3"/>
  <c r="C1026" i="3"/>
  <c r="C942" i="3"/>
  <c r="H854" i="3"/>
  <c r="C854" i="3" s="1"/>
  <c r="E854" i="3"/>
  <c r="H774" i="3"/>
  <c r="C774" i="3" s="1"/>
  <c r="E774" i="3"/>
  <c r="C758" i="3"/>
  <c r="E686" i="3"/>
  <c r="H686" i="3"/>
  <c r="C686" i="3" s="1"/>
  <c r="H650" i="3"/>
  <c r="C650" i="3" s="1"/>
  <c r="E650" i="3"/>
  <c r="C426" i="3"/>
  <c r="E1050" i="3"/>
  <c r="H1014" i="3"/>
  <c r="C1014" i="3" s="1"/>
  <c r="E998" i="3"/>
  <c r="E922" i="3"/>
  <c r="E874" i="3"/>
  <c r="H802" i="3"/>
  <c r="C802" i="3" s="1"/>
  <c r="H770" i="3"/>
  <c r="C770" i="3" s="1"/>
  <c r="H626" i="3"/>
  <c r="C626" i="3" s="1"/>
  <c r="C1050" i="3"/>
  <c r="C998" i="3"/>
  <c r="C986" i="3"/>
  <c r="C950" i="3"/>
  <c r="C938" i="3"/>
  <c r="H790" i="3"/>
  <c r="C790" i="3" s="1"/>
  <c r="E790" i="3"/>
  <c r="C726" i="3"/>
  <c r="C1065" i="3"/>
  <c r="C1059" i="3"/>
  <c r="C1057" i="3"/>
  <c r="C1051" i="3"/>
  <c r="C1045" i="3"/>
  <c r="C1040" i="3"/>
  <c r="E1038" i="3"/>
  <c r="C1035" i="3"/>
  <c r="C1033" i="3"/>
  <c r="C1027" i="3"/>
  <c r="C1025" i="3"/>
  <c r="C1019" i="3"/>
  <c r="C1017" i="3"/>
  <c r="C1012" i="3"/>
  <c r="C1004" i="3"/>
  <c r="E1002" i="3"/>
  <c r="C999" i="3"/>
  <c r="H994" i="3"/>
  <c r="C994" i="3" s="1"/>
  <c r="C993" i="3"/>
  <c r="C987" i="3"/>
  <c r="C985" i="3"/>
  <c r="C979" i="3"/>
  <c r="C977" i="3"/>
  <c r="C972" i="3"/>
  <c r="C967" i="3"/>
  <c r="C964" i="3"/>
  <c r="H954" i="3"/>
  <c r="C954" i="3" s="1"/>
  <c r="C953" i="3"/>
  <c r="C949" i="3"/>
  <c r="C945" i="3"/>
  <c r="C941" i="3"/>
  <c r="C937" i="3"/>
  <c r="C933" i="3"/>
  <c r="C928" i="3"/>
  <c r="C927" i="3"/>
  <c r="E926" i="3"/>
  <c r="C921" i="3"/>
  <c r="C916" i="3"/>
  <c r="C915" i="3"/>
  <c r="E914" i="3"/>
  <c r="C909" i="3"/>
  <c r="H906" i="3"/>
  <c r="C906" i="3" s="1"/>
  <c r="C892" i="3"/>
  <c r="C891" i="3"/>
  <c r="C889" i="3"/>
  <c r="C884" i="3"/>
  <c r="C883" i="3"/>
  <c r="C881" i="3"/>
  <c r="H534" i="3"/>
  <c r="C534" i="3" s="1"/>
  <c r="C861" i="3"/>
  <c r="C856" i="3"/>
  <c r="C855" i="3"/>
  <c r="C845" i="3"/>
  <c r="C832" i="3"/>
  <c r="C831" i="3"/>
  <c r="C828" i="3"/>
  <c r="C827" i="3"/>
  <c r="C824" i="3"/>
  <c r="C823" i="3"/>
  <c r="C820" i="3"/>
  <c r="C819" i="3"/>
  <c r="C816" i="3"/>
  <c r="C815" i="3"/>
  <c r="C812" i="3"/>
  <c r="C811" i="3"/>
  <c r="C801" i="3"/>
  <c r="C796" i="3"/>
  <c r="C795" i="3"/>
  <c r="C793" i="3"/>
  <c r="C780" i="3"/>
  <c r="C779" i="3"/>
  <c r="C777" i="3"/>
  <c r="C768" i="3"/>
  <c r="C767" i="3"/>
  <c r="C765" i="3"/>
  <c r="C760" i="3"/>
  <c r="C759" i="3"/>
  <c r="C757" i="3"/>
  <c r="C752" i="3"/>
  <c r="C751" i="3"/>
  <c r="C749" i="3"/>
  <c r="C744" i="3"/>
  <c r="C743" i="3"/>
  <c r="C741" i="3"/>
  <c r="C736" i="3"/>
  <c r="C735" i="3"/>
  <c r="C733" i="3"/>
  <c r="C728" i="3"/>
  <c r="C727" i="3"/>
  <c r="C725" i="3"/>
  <c r="C720" i="3"/>
  <c r="C719" i="3"/>
  <c r="C717" i="3"/>
  <c r="C712" i="3"/>
  <c r="C711" i="3"/>
  <c r="C709" i="3"/>
  <c r="C704" i="3"/>
  <c r="C703" i="3"/>
  <c r="C701" i="3"/>
  <c r="C696" i="3"/>
  <c r="C695" i="3"/>
  <c r="C693" i="3"/>
  <c r="C688" i="3"/>
  <c r="C687" i="3"/>
  <c r="C665" i="3"/>
  <c r="C661" i="3"/>
  <c r="C655" i="3"/>
  <c r="C651" i="3"/>
  <c r="C648" i="3"/>
  <c r="C644" i="3"/>
  <c r="C640" i="3"/>
  <c r="C636" i="3"/>
  <c r="C632" i="3"/>
  <c r="C628" i="3"/>
  <c r="C600" i="3"/>
  <c r="C592" i="3"/>
  <c r="C577" i="3"/>
  <c r="C572" i="3"/>
  <c r="C571" i="3"/>
  <c r="C555" i="3"/>
  <c r="C548" i="3"/>
  <c r="C544" i="3"/>
  <c r="C540" i="3"/>
  <c r="C536" i="3"/>
  <c r="C508" i="3"/>
  <c r="C416" i="3"/>
  <c r="C415" i="3"/>
  <c r="C413" i="3"/>
  <c r="C400" i="3"/>
  <c r="C399" i="3"/>
  <c r="C384" i="3"/>
  <c r="C383" i="3"/>
  <c r="C772" i="3"/>
  <c r="C771" i="3"/>
  <c r="C492" i="3"/>
  <c r="C491" i="3"/>
  <c r="C873" i="3"/>
  <c r="C868" i="3"/>
  <c r="C867" i="3"/>
  <c r="C865" i="3"/>
  <c r="C860" i="3"/>
  <c r="C859" i="3"/>
  <c r="C857" i="3"/>
  <c r="C833" i="3"/>
  <c r="C800" i="3"/>
  <c r="C799" i="3"/>
  <c r="C797" i="3"/>
  <c r="C792" i="3"/>
  <c r="C791" i="3"/>
  <c r="C784" i="3"/>
  <c r="C783" i="3"/>
  <c r="C781" i="3"/>
  <c r="C776" i="3"/>
  <c r="C775" i="3"/>
  <c r="C769" i="3"/>
  <c r="C764" i="3"/>
  <c r="C763" i="3"/>
  <c r="C761" i="3"/>
  <c r="C756" i="3"/>
  <c r="C755" i="3"/>
  <c r="C753" i="3"/>
  <c r="C748" i="3"/>
  <c r="C747" i="3"/>
  <c r="C745" i="3"/>
  <c r="C740" i="3"/>
  <c r="C739" i="3"/>
  <c r="C737" i="3"/>
  <c r="C732" i="3"/>
  <c r="C731" i="3"/>
  <c r="C729" i="3"/>
  <c r="C724" i="3"/>
  <c r="C723" i="3"/>
  <c r="C721" i="3"/>
  <c r="C716" i="3"/>
  <c r="C715" i="3"/>
  <c r="C713" i="3"/>
  <c r="C708" i="3"/>
  <c r="C707" i="3"/>
  <c r="C705" i="3"/>
  <c r="C700" i="3"/>
  <c r="C699" i="3"/>
  <c r="C697" i="3"/>
  <c r="C692" i="3"/>
  <c r="C691" i="3"/>
  <c r="C689" i="3"/>
  <c r="C664" i="3"/>
  <c r="C660" i="3"/>
  <c r="C649" i="3"/>
  <c r="C645" i="3"/>
  <c r="C641" i="3"/>
  <c r="C637" i="3"/>
  <c r="C633" i="3"/>
  <c r="C629" i="3"/>
  <c r="C623" i="3"/>
  <c r="C619" i="3"/>
  <c r="C615" i="3"/>
  <c r="C611" i="3"/>
  <c r="C607" i="3"/>
  <c r="C603" i="3"/>
  <c r="C596" i="3"/>
  <c r="C588" i="3"/>
  <c r="C580" i="3"/>
  <c r="C579" i="3"/>
  <c r="C569" i="3"/>
  <c r="C565" i="3"/>
  <c r="C561" i="3"/>
  <c r="C557" i="3"/>
  <c r="C552" i="3"/>
  <c r="C545" i="3"/>
  <c r="C541" i="3"/>
  <c r="C537" i="3"/>
  <c r="C531" i="3"/>
  <c r="C527" i="3"/>
  <c r="C523" i="3"/>
  <c r="C519" i="3"/>
  <c r="C515" i="3"/>
  <c r="C511" i="3"/>
  <c r="C424" i="3"/>
  <c r="C423" i="3"/>
  <c r="C421" i="3"/>
  <c r="C408" i="3"/>
  <c r="C407" i="3"/>
  <c r="C392" i="3"/>
  <c r="C391" i="3"/>
  <c r="C376" i="3"/>
  <c r="C375" i="3"/>
  <c r="C363" i="3"/>
  <c r="C353" i="3"/>
  <c r="C352" i="3"/>
  <c r="C343" i="3"/>
  <c r="C340" i="3"/>
  <c r="C337" i="3"/>
  <c r="C331" i="3"/>
  <c r="C329" i="3"/>
  <c r="C328" i="3"/>
  <c r="C321" i="3"/>
  <c r="C315" i="3"/>
  <c r="C312" i="3"/>
  <c r="C304" i="3"/>
  <c r="C301" i="3"/>
  <c r="C295" i="3"/>
  <c r="C292" i="3"/>
  <c r="C289" i="3"/>
  <c r="C279" i="3"/>
  <c r="C277" i="3"/>
  <c r="C276" i="3"/>
  <c r="C267" i="3"/>
  <c r="C264" i="3"/>
  <c r="C256" i="3"/>
  <c r="C248" i="3"/>
  <c r="C240" i="3"/>
  <c r="C232" i="3"/>
  <c r="C224" i="3"/>
  <c r="C216" i="3"/>
  <c r="C208" i="3"/>
  <c r="C200" i="3"/>
  <c r="C192" i="3"/>
  <c r="C176" i="3"/>
  <c r="C168" i="3"/>
  <c r="C160" i="3"/>
  <c r="C151" i="3"/>
  <c r="C149" i="3"/>
  <c r="C143" i="3"/>
  <c r="C141" i="3"/>
  <c r="C136" i="3"/>
  <c r="C121" i="3"/>
  <c r="C120" i="3"/>
  <c r="C115" i="3"/>
  <c r="C113" i="3"/>
  <c r="C112" i="3"/>
  <c r="C107" i="3"/>
  <c r="C105" i="3"/>
  <c r="C104" i="3"/>
  <c r="C99" i="3"/>
  <c r="C97" i="3"/>
  <c r="C96" i="3"/>
  <c r="C88" i="3"/>
  <c r="C80" i="3"/>
  <c r="C72" i="3"/>
  <c r="C64" i="3"/>
  <c r="C56" i="3"/>
  <c r="C48" i="3"/>
  <c r="C31" i="3"/>
  <c r="C29" i="3"/>
  <c r="C23" i="3"/>
  <c r="C21" i="3"/>
  <c r="C445" i="3"/>
  <c r="C436" i="3"/>
  <c r="C435" i="3"/>
  <c r="C432" i="3"/>
  <c r="C431" i="3"/>
  <c r="C428" i="3"/>
  <c r="C427" i="3"/>
  <c r="C405" i="3"/>
  <c r="C401" i="3"/>
  <c r="C397" i="3"/>
  <c r="C393" i="3"/>
  <c r="C389" i="3"/>
  <c r="C385" i="3"/>
  <c r="C381" i="3"/>
  <c r="C377" i="3"/>
  <c r="C369" i="3"/>
  <c r="C368" i="3"/>
  <c r="C359" i="3"/>
  <c r="C357" i="3"/>
  <c r="C356" i="3"/>
  <c r="C347" i="3"/>
  <c r="C336" i="3"/>
  <c r="C333" i="3"/>
  <c r="C325" i="3"/>
  <c r="C324" i="3"/>
  <c r="C319" i="3"/>
  <c r="C308" i="3"/>
  <c r="C305" i="3"/>
  <c r="C299" i="3"/>
  <c r="C287" i="3"/>
  <c r="C284" i="3"/>
  <c r="C281" i="3"/>
  <c r="C272" i="3"/>
  <c r="C269" i="3"/>
  <c r="C260" i="3"/>
  <c r="C252" i="3"/>
  <c r="C244" i="3"/>
  <c r="C236" i="3"/>
  <c r="C228" i="3"/>
  <c r="C220" i="3"/>
  <c r="C212" i="3"/>
  <c r="C196" i="3"/>
  <c r="C180" i="3"/>
  <c r="C164" i="3"/>
  <c r="C147" i="3"/>
  <c r="C145" i="3"/>
  <c r="C144" i="3"/>
  <c r="C119" i="3"/>
  <c r="C117" i="3"/>
  <c r="C116" i="3"/>
  <c r="C111" i="3"/>
  <c r="C109" i="3"/>
  <c r="C108" i="3"/>
  <c r="C103" i="3"/>
  <c r="C101" i="3"/>
  <c r="C100" i="3"/>
  <c r="C92" i="3"/>
  <c r="C84" i="3"/>
  <c r="C76" i="3"/>
  <c r="C68" i="3"/>
  <c r="C60" i="3"/>
  <c r="C52" i="3"/>
  <c r="C44" i="3"/>
  <c r="C36" i="3"/>
  <c r="C28" i="3"/>
  <c r="C20" i="3"/>
  <c r="C13" i="3"/>
  <c r="H822" i="3"/>
  <c r="C822" i="3" s="1"/>
  <c r="E822" i="3"/>
  <c r="H810" i="3"/>
  <c r="C810" i="3" s="1"/>
  <c r="E810" i="3"/>
  <c r="H762" i="3"/>
  <c r="C762" i="3" s="1"/>
  <c r="E762" i="3"/>
  <c r="H750" i="3"/>
  <c r="C750" i="3" s="1"/>
  <c r="E750" i="3"/>
  <c r="H738" i="3"/>
  <c r="C738" i="3" s="1"/>
  <c r="E738" i="3"/>
  <c r="H730" i="3"/>
  <c r="C730" i="3" s="1"/>
  <c r="E730" i="3"/>
  <c r="H718" i="3"/>
  <c r="C718" i="3" s="1"/>
  <c r="E718" i="3"/>
  <c r="H706" i="3"/>
  <c r="C706" i="3" s="1"/>
  <c r="E706" i="3"/>
  <c r="E646" i="3"/>
  <c r="H646" i="3"/>
  <c r="C646" i="3" s="1"/>
  <c r="H634" i="3"/>
  <c r="C634" i="3" s="1"/>
  <c r="E634" i="3"/>
  <c r="H610" i="3"/>
  <c r="C610" i="3" s="1"/>
  <c r="E610" i="3"/>
  <c r="H598" i="3"/>
  <c r="C598" i="3" s="1"/>
  <c r="E598" i="3"/>
  <c r="H586" i="3"/>
  <c r="C586" i="3" s="1"/>
  <c r="E586" i="3"/>
  <c r="E574" i="3"/>
  <c r="H574" i="3"/>
  <c r="C574" i="3" s="1"/>
  <c r="H550" i="3"/>
  <c r="C550" i="3" s="1"/>
  <c r="E550" i="3"/>
  <c r="H538" i="3"/>
  <c r="C538" i="3" s="1"/>
  <c r="E538" i="3"/>
  <c r="E526" i="3"/>
  <c r="H526" i="3"/>
  <c r="C526" i="3" s="1"/>
  <c r="E514" i="3"/>
  <c r="H514" i="3"/>
  <c r="C514" i="3" s="1"/>
  <c r="E502" i="3"/>
  <c r="H502" i="3"/>
  <c r="C502" i="3" s="1"/>
  <c r="H490" i="3"/>
  <c r="C490" i="3" s="1"/>
  <c r="E490" i="3"/>
  <c r="E478" i="3"/>
  <c r="H478" i="3"/>
  <c r="C478" i="3" s="1"/>
  <c r="H466" i="3"/>
  <c r="C466" i="3" s="1"/>
  <c r="E466" i="3"/>
  <c r="E454" i="3"/>
  <c r="H454" i="3"/>
  <c r="C454" i="3" s="1"/>
  <c r="H442" i="3"/>
  <c r="C442" i="3" s="1"/>
  <c r="E442" i="3"/>
  <c r="E430" i="3"/>
  <c r="H430" i="3"/>
  <c r="C430" i="3" s="1"/>
  <c r="H418" i="3"/>
  <c r="C418" i="3" s="1"/>
  <c r="E418" i="3"/>
  <c r="H406" i="3"/>
  <c r="C406" i="3" s="1"/>
  <c r="E406" i="3"/>
  <c r="H394" i="3"/>
  <c r="C394" i="3" s="1"/>
  <c r="E394" i="3"/>
  <c r="E382" i="3"/>
  <c r="H382" i="3"/>
  <c r="C382" i="3" s="1"/>
  <c r="H374" i="3"/>
  <c r="C374" i="3" s="1"/>
  <c r="E374" i="3"/>
  <c r="H362" i="3"/>
  <c r="C362" i="3" s="1"/>
  <c r="E362" i="3"/>
  <c r="H350" i="3"/>
  <c r="C350" i="3" s="1"/>
  <c r="E350" i="3"/>
  <c r="H342" i="3"/>
  <c r="C342" i="3" s="1"/>
  <c r="E342" i="3"/>
  <c r="H330" i="3"/>
  <c r="C330" i="3" s="1"/>
  <c r="E330" i="3"/>
  <c r="H314" i="3"/>
  <c r="C314" i="3" s="1"/>
  <c r="E314" i="3"/>
  <c r="E302" i="3"/>
  <c r="H302" i="3"/>
  <c r="C302" i="3" s="1"/>
  <c r="H290" i="3"/>
  <c r="C290" i="3" s="1"/>
  <c r="E290" i="3"/>
  <c r="H282" i="3"/>
  <c r="C282" i="3" s="1"/>
  <c r="E282" i="3"/>
  <c r="H270" i="3"/>
  <c r="C270" i="3" s="1"/>
  <c r="E270" i="3"/>
  <c r="H258" i="3"/>
  <c r="C258" i="3" s="1"/>
  <c r="E258" i="3"/>
  <c r="H246" i="3"/>
  <c r="C246" i="3" s="1"/>
  <c r="E246" i="3"/>
  <c r="E234" i="3"/>
  <c r="H234" i="3"/>
  <c r="C234" i="3" s="1"/>
  <c r="H222" i="3"/>
  <c r="C222" i="3" s="1"/>
  <c r="E222" i="3"/>
  <c r="H210" i="3"/>
  <c r="C210" i="3" s="1"/>
  <c r="E210" i="3"/>
  <c r="H198" i="3"/>
  <c r="C198" i="3" s="1"/>
  <c r="E198" i="3"/>
  <c r="E186" i="3"/>
  <c r="H186" i="3"/>
  <c r="C186" i="3" s="1"/>
  <c r="E174" i="3"/>
  <c r="H174" i="3"/>
  <c r="C174" i="3" s="1"/>
  <c r="H162" i="3"/>
  <c r="C162" i="3" s="1"/>
  <c r="E162" i="3"/>
  <c r="E150" i="3"/>
  <c r="H150" i="3"/>
  <c r="C150" i="3" s="1"/>
  <c r="H146" i="3"/>
  <c r="C146" i="3" s="1"/>
  <c r="E146" i="3"/>
  <c r="E134" i="3"/>
  <c r="H134" i="3"/>
  <c r="C134" i="3" s="1"/>
  <c r="H130" i="3"/>
  <c r="C130" i="3" s="1"/>
  <c r="E130" i="3"/>
  <c r="H126" i="3"/>
  <c r="C126" i="3" s="1"/>
  <c r="E126" i="3"/>
  <c r="H118" i="3"/>
  <c r="C118" i="3" s="1"/>
  <c r="E118" i="3"/>
  <c r="H114" i="3"/>
  <c r="C114" i="3" s="1"/>
  <c r="E114" i="3"/>
  <c r="H110" i="3"/>
  <c r="C110" i="3" s="1"/>
  <c r="E110" i="3"/>
  <c r="H106" i="3"/>
  <c r="C106" i="3" s="1"/>
  <c r="E106" i="3"/>
  <c r="E102" i="3"/>
  <c r="H102" i="3"/>
  <c r="C102" i="3" s="1"/>
  <c r="E94" i="3"/>
  <c r="H94" i="3"/>
  <c r="C94" i="3" s="1"/>
  <c r="H90" i="3"/>
  <c r="C90" i="3" s="1"/>
  <c r="E90" i="3"/>
  <c r="H86" i="3"/>
  <c r="C86" i="3" s="1"/>
  <c r="E86" i="3"/>
  <c r="H82" i="3"/>
  <c r="C82" i="3" s="1"/>
  <c r="E82" i="3"/>
  <c r="H78" i="3"/>
  <c r="C78" i="3" s="1"/>
  <c r="E78" i="3"/>
  <c r="H74" i="3"/>
  <c r="C74" i="3" s="1"/>
  <c r="E74" i="3"/>
  <c r="H70" i="3"/>
  <c r="C70" i="3" s="1"/>
  <c r="E70" i="3"/>
  <c r="E66" i="3"/>
  <c r="H66" i="3"/>
  <c r="C66" i="3" s="1"/>
  <c r="E62" i="3"/>
  <c r="H62" i="3"/>
  <c r="C62" i="3" s="1"/>
  <c r="E58" i="3"/>
  <c r="H58" i="3"/>
  <c r="C58" i="3" s="1"/>
  <c r="H54" i="3"/>
  <c r="C54" i="3" s="1"/>
  <c r="E54" i="3"/>
  <c r="H50" i="3"/>
  <c r="C50" i="3" s="1"/>
  <c r="E50" i="3"/>
  <c r="H46" i="3"/>
  <c r="C46" i="3" s="1"/>
  <c r="E46" i="3"/>
  <c r="H42" i="3"/>
  <c r="C42" i="3" s="1"/>
  <c r="E42" i="3"/>
  <c r="H38" i="3"/>
  <c r="C38" i="3" s="1"/>
  <c r="E38" i="3"/>
  <c r="E30" i="3"/>
  <c r="H30" i="3"/>
  <c r="C30" i="3" s="1"/>
  <c r="E18" i="3"/>
  <c r="H18" i="3"/>
  <c r="C18" i="3" s="1"/>
  <c r="E1062" i="3"/>
  <c r="E1058" i="3"/>
  <c r="E1034" i="3"/>
  <c r="E1010" i="3"/>
  <c r="E990" i="3"/>
  <c r="E970" i="3"/>
  <c r="E938" i="3"/>
  <c r="H934" i="3"/>
  <c r="C934" i="3" s="1"/>
  <c r="E930" i="3"/>
  <c r="E918" i="3"/>
  <c r="H890" i="3"/>
  <c r="C890" i="3" s="1"/>
  <c r="E886" i="3"/>
  <c r="H870" i="3"/>
  <c r="C870" i="3" s="1"/>
  <c r="E866" i="3"/>
  <c r="H850" i="3"/>
  <c r="C850" i="3" s="1"/>
  <c r="E838" i="3"/>
  <c r="H826" i="3"/>
  <c r="C826" i="3" s="1"/>
  <c r="E794" i="3"/>
  <c r="E754" i="3"/>
  <c r="E734" i="3"/>
  <c r="E726" i="3"/>
  <c r="E702" i="3"/>
  <c r="H670" i="3"/>
  <c r="C670" i="3" s="1"/>
  <c r="H606" i="3"/>
  <c r="C606" i="3" s="1"/>
  <c r="H562" i="3"/>
  <c r="C562" i="3" s="1"/>
  <c r="H558" i="3"/>
  <c r="C558" i="3" s="1"/>
  <c r="E426" i="3"/>
  <c r="H378" i="3"/>
  <c r="C378" i="3" s="1"/>
  <c r="H98" i="3"/>
  <c r="C98" i="3" s="1"/>
  <c r="H818" i="3"/>
  <c r="C818" i="3" s="1"/>
  <c r="E818" i="3"/>
  <c r="H806" i="3"/>
  <c r="C806" i="3" s="1"/>
  <c r="E806" i="3"/>
  <c r="H746" i="3"/>
  <c r="C746" i="3" s="1"/>
  <c r="E746" i="3"/>
  <c r="H722" i="3"/>
  <c r="C722" i="3" s="1"/>
  <c r="E722" i="3"/>
  <c r="H710" i="3"/>
  <c r="C710" i="3" s="1"/>
  <c r="E710" i="3"/>
  <c r="H698" i="3"/>
  <c r="C698" i="3" s="1"/>
  <c r="E698" i="3"/>
  <c r="H662" i="3"/>
  <c r="C662" i="3" s="1"/>
  <c r="E662" i="3"/>
  <c r="H654" i="3"/>
  <c r="C654" i="3" s="1"/>
  <c r="E654" i="3"/>
  <c r="H642" i="3"/>
  <c r="C642" i="3" s="1"/>
  <c r="E642" i="3"/>
  <c r="H614" i="3"/>
  <c r="C614" i="3" s="1"/>
  <c r="E614" i="3"/>
  <c r="H602" i="3"/>
  <c r="C602" i="3" s="1"/>
  <c r="E602" i="3"/>
  <c r="H578" i="3"/>
  <c r="C578" i="3" s="1"/>
  <c r="E578" i="3"/>
  <c r="H566" i="3"/>
  <c r="C566" i="3" s="1"/>
  <c r="E566" i="3"/>
  <c r="H542" i="3"/>
  <c r="C542" i="3" s="1"/>
  <c r="E542" i="3"/>
  <c r="H530" i="3"/>
  <c r="C530" i="3" s="1"/>
  <c r="E530" i="3"/>
  <c r="E518" i="3"/>
  <c r="H518" i="3"/>
  <c r="C518" i="3" s="1"/>
  <c r="E494" i="3"/>
  <c r="H494" i="3"/>
  <c r="C494" i="3" s="1"/>
  <c r="E482" i="3"/>
  <c r="H482" i="3"/>
  <c r="C482" i="3" s="1"/>
  <c r="H470" i="3"/>
  <c r="C470" i="3" s="1"/>
  <c r="E470" i="3"/>
  <c r="H458" i="3"/>
  <c r="C458" i="3" s="1"/>
  <c r="E458" i="3"/>
  <c r="H446" i="3"/>
  <c r="C446" i="3" s="1"/>
  <c r="E446" i="3"/>
  <c r="E434" i="3"/>
  <c r="H434" i="3"/>
  <c r="C434" i="3" s="1"/>
  <c r="H422" i="3"/>
  <c r="C422" i="3" s="1"/>
  <c r="E422" i="3"/>
  <c r="E410" i="3"/>
  <c r="H410" i="3"/>
  <c r="C410" i="3" s="1"/>
  <c r="H398" i="3"/>
  <c r="C398" i="3" s="1"/>
  <c r="E398" i="3"/>
  <c r="H386" i="3"/>
  <c r="C386" i="3" s="1"/>
  <c r="E386" i="3"/>
  <c r="H370" i="3"/>
  <c r="C370" i="3" s="1"/>
  <c r="E370" i="3"/>
  <c r="H358" i="3"/>
  <c r="C358" i="3" s="1"/>
  <c r="E358" i="3"/>
  <c r="H346" i="3"/>
  <c r="C346" i="3" s="1"/>
  <c r="E346" i="3"/>
  <c r="H334" i="3"/>
  <c r="C334" i="3" s="1"/>
  <c r="E334" i="3"/>
  <c r="H322" i="3"/>
  <c r="C322" i="3" s="1"/>
  <c r="E322" i="3"/>
  <c r="H310" i="3"/>
  <c r="C310" i="3" s="1"/>
  <c r="E310" i="3"/>
  <c r="H298" i="3"/>
  <c r="C298" i="3" s="1"/>
  <c r="E298" i="3"/>
  <c r="H286" i="3"/>
  <c r="C286" i="3" s="1"/>
  <c r="E286" i="3"/>
  <c r="H274" i="3"/>
  <c r="C274" i="3" s="1"/>
  <c r="E274" i="3"/>
  <c r="H262" i="3"/>
  <c r="C262" i="3" s="1"/>
  <c r="E262" i="3"/>
  <c r="H250" i="3"/>
  <c r="C250" i="3" s="1"/>
  <c r="E250" i="3"/>
  <c r="H238" i="3"/>
  <c r="C238" i="3" s="1"/>
  <c r="E238" i="3"/>
  <c r="H226" i="3"/>
  <c r="C226" i="3" s="1"/>
  <c r="E226" i="3"/>
  <c r="H214" i="3"/>
  <c r="C214" i="3" s="1"/>
  <c r="E214" i="3"/>
  <c r="E202" i="3"/>
  <c r="H202" i="3"/>
  <c r="C202" i="3" s="1"/>
  <c r="E190" i="3"/>
  <c r="H190" i="3"/>
  <c r="C190" i="3" s="1"/>
  <c r="H182" i="3"/>
  <c r="C182" i="3" s="1"/>
  <c r="E182" i="3"/>
  <c r="H170" i="3"/>
  <c r="C170" i="3" s="1"/>
  <c r="E170" i="3"/>
  <c r="H158" i="3"/>
  <c r="C158" i="3" s="1"/>
  <c r="E158" i="3"/>
  <c r="E138" i="3"/>
  <c r="H138" i="3"/>
  <c r="C138" i="3" s="1"/>
  <c r="H26" i="3"/>
  <c r="C26" i="3" s="1"/>
  <c r="E26" i="3"/>
  <c r="E1054" i="3"/>
  <c r="E1030" i="3"/>
  <c r="E1026" i="3"/>
  <c r="E1022" i="3"/>
  <c r="E1018" i="3"/>
  <c r="E1006" i="3"/>
  <c r="E986" i="3"/>
  <c r="E978" i="3"/>
  <c r="E950" i="3"/>
  <c r="H946" i="3"/>
  <c r="C946" i="3" s="1"/>
  <c r="E942" i="3"/>
  <c r="E902" i="3"/>
  <c r="H898" i="3"/>
  <c r="C898" i="3" s="1"/>
  <c r="E882" i="3"/>
  <c r="E862" i="3"/>
  <c r="H846" i="3"/>
  <c r="C846" i="3" s="1"/>
  <c r="E842" i="3"/>
  <c r="H830" i="3"/>
  <c r="C830" i="3" s="1"/>
  <c r="E782" i="3"/>
  <c r="H778" i="3"/>
  <c r="C778" i="3" s="1"/>
  <c r="E758" i="3"/>
  <c r="E694" i="3"/>
  <c r="H690" i="3"/>
  <c r="C690" i="3" s="1"/>
  <c r="H674" i="3"/>
  <c r="C674" i="3" s="1"/>
  <c r="E590" i="3"/>
  <c r="H34" i="3"/>
  <c r="C34" i="3" s="1"/>
  <c r="H814" i="3"/>
  <c r="C814" i="3" s="1"/>
  <c r="E814" i="3"/>
  <c r="H766" i="3"/>
  <c r="C766" i="3" s="1"/>
  <c r="E766" i="3"/>
  <c r="H742" i="3"/>
  <c r="C742" i="3" s="1"/>
  <c r="E742" i="3"/>
  <c r="H678" i="3"/>
  <c r="C678" i="3" s="1"/>
  <c r="E678" i="3"/>
  <c r="H666" i="3"/>
  <c r="C666" i="3" s="1"/>
  <c r="E666" i="3"/>
  <c r="H638" i="3"/>
  <c r="C638" i="3" s="1"/>
  <c r="E638" i="3"/>
  <c r="H630" i="3"/>
  <c r="C630" i="3" s="1"/>
  <c r="E630" i="3"/>
  <c r="H594" i="3"/>
  <c r="C594" i="3" s="1"/>
  <c r="E594" i="3"/>
  <c r="H582" i="3"/>
  <c r="C582" i="3" s="1"/>
  <c r="E582" i="3"/>
  <c r="H570" i="3"/>
  <c r="C570" i="3" s="1"/>
  <c r="E570" i="3"/>
  <c r="H546" i="3"/>
  <c r="C546" i="3" s="1"/>
  <c r="E546" i="3"/>
  <c r="H522" i="3"/>
  <c r="C522" i="3" s="1"/>
  <c r="E522" i="3"/>
  <c r="H510" i="3"/>
  <c r="C510" i="3" s="1"/>
  <c r="E510" i="3"/>
  <c r="H498" i="3"/>
  <c r="C498" i="3" s="1"/>
  <c r="E498" i="3"/>
  <c r="H486" i="3"/>
  <c r="C486" i="3" s="1"/>
  <c r="E486" i="3"/>
  <c r="H474" i="3"/>
  <c r="C474" i="3" s="1"/>
  <c r="E474" i="3"/>
  <c r="H462" i="3"/>
  <c r="C462" i="3" s="1"/>
  <c r="E462" i="3"/>
  <c r="H450" i="3"/>
  <c r="C450" i="3" s="1"/>
  <c r="E450" i="3"/>
  <c r="H438" i="3"/>
  <c r="C438" i="3" s="1"/>
  <c r="E438" i="3"/>
  <c r="H414" i="3"/>
  <c r="C414" i="3" s="1"/>
  <c r="E414" i="3"/>
  <c r="H402" i="3"/>
  <c r="C402" i="3" s="1"/>
  <c r="E402" i="3"/>
  <c r="H390" i="3"/>
  <c r="C390" i="3" s="1"/>
  <c r="E390" i="3"/>
  <c r="H366" i="3"/>
  <c r="C366" i="3" s="1"/>
  <c r="E366" i="3"/>
  <c r="H354" i="3"/>
  <c r="C354" i="3" s="1"/>
  <c r="E354" i="3"/>
  <c r="E338" i="3"/>
  <c r="H338" i="3"/>
  <c r="C338" i="3" s="1"/>
  <c r="H326" i="3"/>
  <c r="C326" i="3" s="1"/>
  <c r="E326" i="3"/>
  <c r="H318" i="3"/>
  <c r="C318" i="3" s="1"/>
  <c r="E318" i="3"/>
  <c r="E306" i="3"/>
  <c r="H306" i="3"/>
  <c r="C306" i="3" s="1"/>
  <c r="H294" i="3"/>
  <c r="C294" i="3" s="1"/>
  <c r="E294" i="3"/>
  <c r="E278" i="3"/>
  <c r="H278" i="3"/>
  <c r="C278" i="3" s="1"/>
  <c r="H266" i="3"/>
  <c r="C266" i="3" s="1"/>
  <c r="E266" i="3"/>
  <c r="E254" i="3"/>
  <c r="H254" i="3"/>
  <c r="C254" i="3" s="1"/>
  <c r="H242" i="3"/>
  <c r="C242" i="3" s="1"/>
  <c r="E242" i="3"/>
  <c r="E230" i="3"/>
  <c r="H230" i="3"/>
  <c r="C230" i="3" s="1"/>
  <c r="H218" i="3"/>
  <c r="C218" i="3" s="1"/>
  <c r="E218" i="3"/>
  <c r="H206" i="3"/>
  <c r="C206" i="3" s="1"/>
  <c r="E206" i="3"/>
  <c r="E194" i="3"/>
  <c r="H194" i="3"/>
  <c r="C194" i="3" s="1"/>
  <c r="E178" i="3"/>
  <c r="H178" i="3"/>
  <c r="C178" i="3" s="1"/>
  <c r="H166" i="3"/>
  <c r="C166" i="3" s="1"/>
  <c r="E166" i="3"/>
  <c r="H154" i="3"/>
  <c r="C154" i="3" s="1"/>
  <c r="E154" i="3"/>
  <c r="H142" i="3"/>
  <c r="C142" i="3" s="1"/>
  <c r="E142" i="3"/>
  <c r="H22" i="3"/>
  <c r="C22" i="3" s="1"/>
  <c r="E22" i="3"/>
  <c r="E982" i="3"/>
  <c r="H958" i="3"/>
  <c r="C958" i="3" s="1"/>
  <c r="E878" i="3"/>
  <c r="E858" i="3"/>
  <c r="H798" i="3"/>
  <c r="C798" i="3" s="1"/>
  <c r="E786" i="3"/>
  <c r="E714" i="3"/>
  <c r="H682" i="3"/>
  <c r="C682" i="3" s="1"/>
  <c r="E622" i="3"/>
  <c r="H618" i="3"/>
  <c r="C618" i="3" s="1"/>
  <c r="H554" i="3"/>
  <c r="C554" i="3" s="1"/>
  <c r="H506" i="3"/>
  <c r="C506" i="3" s="1"/>
  <c r="N501" i="3"/>
  <c r="N469" i="3"/>
  <c r="N465" i="3"/>
  <c r="N453" i="3"/>
  <c r="N128" i="3"/>
  <c r="N100" i="3"/>
  <c r="N885" i="3"/>
  <c r="N881" i="3"/>
  <c r="N877" i="3"/>
  <c r="N873" i="3"/>
  <c r="N869" i="3"/>
  <c r="N865" i="3"/>
  <c r="N861" i="3"/>
  <c r="N857" i="3"/>
  <c r="N853" i="3"/>
  <c r="N849" i="3"/>
  <c r="N489" i="3"/>
  <c r="N473" i="3"/>
  <c r="N457" i="3"/>
  <c r="N302" i="3"/>
  <c r="N493" i="3"/>
  <c r="N497" i="3"/>
  <c r="N449" i="3"/>
  <c r="N461" i="3"/>
  <c r="N439" i="3"/>
  <c r="N403" i="3"/>
  <c r="N399" i="3"/>
  <c r="N395" i="3"/>
  <c r="N391" i="3"/>
  <c r="N387" i="3"/>
  <c r="N383" i="3"/>
  <c r="N379" i="3"/>
  <c r="N360" i="3"/>
  <c r="N485" i="3"/>
  <c r="N481" i="3"/>
  <c r="N306" i="3"/>
  <c r="N477" i="3"/>
  <c r="N445" i="3"/>
  <c r="N441" i="3"/>
  <c r="N437" i="3"/>
  <c r="N405" i="3"/>
  <c r="N401" i="3"/>
  <c r="N397" i="3"/>
  <c r="N393" i="3"/>
  <c r="N389" i="3"/>
  <c r="N385" i="3"/>
  <c r="N381" i="3"/>
  <c r="N377" i="3"/>
  <c r="N334" i="3"/>
  <c r="N503" i="3"/>
  <c r="N499" i="3"/>
  <c r="N495" i="3"/>
  <c r="N491" i="3"/>
  <c r="N487" i="3"/>
  <c r="N483" i="3"/>
  <c r="N479" i="3"/>
  <c r="N475" i="3"/>
  <c r="N471" i="3"/>
  <c r="N467" i="3"/>
  <c r="N463" i="3"/>
  <c r="N459" i="3"/>
  <c r="N455" i="3"/>
  <c r="N451" i="3"/>
  <c r="N447" i="3"/>
  <c r="N443" i="3"/>
  <c r="N346" i="3"/>
  <c r="N254" i="3"/>
  <c r="N156" i="3"/>
  <c r="N226" i="3"/>
  <c r="N184" i="3"/>
  <c r="N152" i="3"/>
  <c r="N120" i="3"/>
  <c r="N124" i="3"/>
  <c r="AF22" i="15" l="1"/>
  <c r="AN22" i="15" s="1"/>
  <c r="AO22" i="15" s="1"/>
  <c r="AP22" i="15" s="1"/>
  <c r="AF102" i="15"/>
  <c r="AN102" i="15" s="1"/>
  <c r="AO102" i="15" s="1"/>
  <c r="AP102" i="15" s="1"/>
  <c r="AF158" i="15"/>
  <c r="AN158" i="15" s="1"/>
  <c r="AO158" i="15" s="1"/>
  <c r="AP158" i="15" s="1"/>
  <c r="AF342" i="15"/>
  <c r="AN342" i="15" s="1"/>
  <c r="AO342" i="15" s="1"/>
  <c r="AP342" i="15" s="1"/>
  <c r="AF390" i="15"/>
  <c r="AN390" i="15" s="1"/>
  <c r="AO390" i="15" s="1"/>
  <c r="AP390" i="15" s="1"/>
  <c r="AF502" i="15"/>
  <c r="AN502" i="15" s="1"/>
  <c r="AO502" i="15" s="1"/>
  <c r="AP502" i="15" s="1"/>
  <c r="AF518" i="15"/>
  <c r="AN518" i="15" s="1"/>
  <c r="AO518" i="15" s="1"/>
  <c r="AP518" i="15" s="1"/>
  <c r="AF638" i="15"/>
  <c r="AN638" i="15" s="1"/>
  <c r="AO638" i="15" s="1"/>
  <c r="AP638" i="15" s="1"/>
  <c r="AF670" i="15"/>
  <c r="AN670" i="15" s="1"/>
  <c r="AO670" i="15" s="1"/>
  <c r="AP670" i="15" s="1"/>
  <c r="AF750" i="15"/>
  <c r="AN750" i="15" s="1"/>
  <c r="AO750" i="15" s="1"/>
  <c r="AP750" i="15" s="1"/>
  <c r="AF822" i="15"/>
  <c r="AF883" i="15"/>
  <c r="AN883" i="15" s="1"/>
  <c r="AO883" i="15" s="1"/>
  <c r="AP883" i="15" s="1"/>
  <c r="AF891" i="15"/>
  <c r="AN891" i="15" s="1"/>
  <c r="AO891" i="15" s="1"/>
  <c r="AP891" i="15" s="1"/>
  <c r="AF923" i="15"/>
  <c r="AN923" i="15" s="1"/>
  <c r="AO923" i="15" s="1"/>
  <c r="AP923" i="15" s="1"/>
  <c r="AF949" i="15"/>
  <c r="AF963" i="15"/>
  <c r="AN963" i="15" s="1"/>
  <c r="AO963" i="15" s="1"/>
  <c r="AP963" i="15" s="1"/>
  <c r="AF988" i="15"/>
  <c r="AN988" i="15" s="1"/>
  <c r="AO988" i="15" s="1"/>
  <c r="AP988" i="15" s="1"/>
  <c r="AF1020" i="15"/>
  <c r="AF1045" i="15"/>
  <c r="AN1045" i="15" s="1"/>
  <c r="AO1045" i="15" s="1"/>
  <c r="AP1045" i="15" s="1"/>
  <c r="AF1064" i="15"/>
  <c r="AN1064" i="15" s="1"/>
  <c r="AF12" i="15"/>
  <c r="AN12" i="15" s="1"/>
  <c r="AO12" i="15" s="1"/>
  <c r="AP12" i="15" s="1"/>
  <c r="AF51" i="15"/>
  <c r="AF61" i="15"/>
  <c r="AN61" i="15" s="1"/>
  <c r="AO61" i="15" s="1"/>
  <c r="AP61" i="15" s="1"/>
  <c r="AF77" i="15"/>
  <c r="AN77" i="15" s="1"/>
  <c r="AF107" i="15"/>
  <c r="AN107" i="15" s="1"/>
  <c r="AO107" i="15" s="1"/>
  <c r="AP107" i="15" s="1"/>
  <c r="AF109" i="15"/>
  <c r="AN109" i="15" s="1"/>
  <c r="AO109" i="15" s="1"/>
  <c r="AP109" i="15" s="1"/>
  <c r="AF179" i="15"/>
  <c r="AF189" i="15"/>
  <c r="AN189" i="15" s="1"/>
  <c r="AO189" i="15" s="1"/>
  <c r="AP189" i="15" s="1"/>
  <c r="AF212" i="15"/>
  <c r="AN212" i="15" s="1"/>
  <c r="AO212" i="15" s="1"/>
  <c r="AP212" i="15" s="1"/>
  <c r="AF237" i="15"/>
  <c r="AN237" i="15" s="1"/>
  <c r="AO237" i="15" s="1"/>
  <c r="AP237" i="15" s="1"/>
  <c r="AF259" i="15"/>
  <c r="AN259" i="15" s="1"/>
  <c r="AO259" i="15" s="1"/>
  <c r="AP259" i="15" s="1"/>
  <c r="AF267" i="15"/>
  <c r="AN267" i="15" s="1"/>
  <c r="AF275" i="15"/>
  <c r="AN275" i="15" s="1"/>
  <c r="AO275" i="15" s="1"/>
  <c r="AP275" i="15" s="1"/>
  <c r="AF323" i="15"/>
  <c r="AF355" i="15"/>
  <c r="AF372" i="15"/>
  <c r="AN372" i="15" s="1"/>
  <c r="AO372" i="15" s="1"/>
  <c r="AP372" i="15" s="1"/>
  <c r="AF379" i="15"/>
  <c r="AF380" i="15"/>
  <c r="AF428" i="15"/>
  <c r="AN428" i="15" s="1"/>
  <c r="AO428" i="15" s="1"/>
  <c r="AP428" i="15" s="1"/>
  <c r="AF460" i="15"/>
  <c r="AN460" i="15" s="1"/>
  <c r="AO460" i="15" s="1"/>
  <c r="AP460" i="15" s="1"/>
  <c r="AF477" i="15"/>
  <c r="AN477" i="15" s="1"/>
  <c r="AO477" i="15" s="1"/>
  <c r="AP477" i="15" s="1"/>
  <c r="AF500" i="15"/>
  <c r="AN500" i="15" s="1"/>
  <c r="AO500" i="15" s="1"/>
  <c r="AP500" i="15" s="1"/>
  <c r="AF509" i="15"/>
  <c r="AN509" i="15" s="1"/>
  <c r="AO509" i="15" s="1"/>
  <c r="AP509" i="15" s="1"/>
  <c r="AF517" i="15"/>
  <c r="AN517" i="15" s="1"/>
  <c r="AO517" i="15" s="1"/>
  <c r="AP517" i="15" s="1"/>
  <c r="AF532" i="15"/>
  <c r="AN532" i="15" s="1"/>
  <c r="AO532" i="15" s="1"/>
  <c r="AP532" i="15" s="1"/>
  <c r="AF548" i="15"/>
  <c r="AN548" i="15" s="1"/>
  <c r="AO548" i="15" s="1"/>
  <c r="AP548" i="15" s="1"/>
  <c r="AF597" i="15"/>
  <c r="AN597" i="15" s="1"/>
  <c r="AO597" i="15" s="1"/>
  <c r="AP597" i="15" s="1"/>
  <c r="AF652" i="15"/>
  <c r="AN652" i="15" s="1"/>
  <c r="AO652" i="15" s="1"/>
  <c r="AP652" i="15" s="1"/>
  <c r="AF684" i="15"/>
  <c r="AN684" i="15" s="1"/>
  <c r="AO684" i="15" s="1"/>
  <c r="AP684" i="15" s="1"/>
  <c r="AF699" i="15"/>
  <c r="AF773" i="15"/>
  <c r="AF779" i="15"/>
  <c r="AN779" i="15" s="1"/>
  <c r="AO779" i="15" s="1"/>
  <c r="AP779" i="15" s="1"/>
  <c r="AF813" i="15"/>
  <c r="AF844" i="15"/>
  <c r="AF853" i="15"/>
  <c r="AN853" i="15" s="1"/>
  <c r="AO853" i="15" s="1"/>
  <c r="AP853" i="15" s="1"/>
  <c r="AF869" i="15"/>
  <c r="AN869" i="15" s="1"/>
  <c r="AO869" i="15" s="1"/>
  <c r="AP869" i="15" s="1"/>
  <c r="AF884" i="15"/>
  <c r="AF948" i="15"/>
  <c r="AF989" i="15"/>
  <c r="AF1003" i="15"/>
  <c r="AN1003" i="15" s="1"/>
  <c r="AO1003" i="15" s="1"/>
  <c r="AP1003" i="15" s="1"/>
  <c r="AF1065" i="15"/>
  <c r="AN1065" i="15" s="1"/>
  <c r="AO1065" i="15" s="1"/>
  <c r="AP1065" i="15" s="1"/>
  <c r="AF330" i="15"/>
  <c r="AF354" i="15"/>
  <c r="AN354" i="15" s="1"/>
  <c r="AO354" i="15" s="1"/>
  <c r="AP354" i="15" s="1"/>
  <c r="AF362" i="15"/>
  <c r="AN362" i="15" s="1"/>
  <c r="AO362" i="15" s="1"/>
  <c r="AP362" i="15" s="1"/>
  <c r="AF378" i="15"/>
  <c r="AF418" i="15"/>
  <c r="AN418" i="15" s="1"/>
  <c r="AO418" i="15" s="1"/>
  <c r="AP418" i="15" s="1"/>
  <c r="AF498" i="15"/>
  <c r="AN498" i="15" s="1"/>
  <c r="AO498" i="15" s="1"/>
  <c r="AP498" i="15" s="1"/>
  <c r="AF514" i="15"/>
  <c r="AN514" i="15" s="1"/>
  <c r="AO514" i="15" s="1"/>
  <c r="AP514" i="15" s="1"/>
  <c r="AF610" i="15"/>
  <c r="AN610" i="15" s="1"/>
  <c r="AO610" i="15" s="1"/>
  <c r="AP610" i="15" s="1"/>
  <c r="AF690" i="15"/>
  <c r="AF698" i="15"/>
  <c r="AN698" i="15" s="1"/>
  <c r="AO698" i="15" s="1"/>
  <c r="AP698" i="15" s="1"/>
  <c r="AF730" i="15"/>
  <c r="AN730" i="15" s="1"/>
  <c r="AO730" i="15" s="1"/>
  <c r="AP730" i="15" s="1"/>
  <c r="AF762" i="15"/>
  <c r="AN762" i="15" s="1"/>
  <c r="AO762" i="15" s="1"/>
  <c r="AP762" i="15" s="1"/>
  <c r="AF810" i="15"/>
  <c r="AN810" i="15" s="1"/>
  <c r="AO810" i="15" s="1"/>
  <c r="AP810" i="15" s="1"/>
  <c r="AF834" i="15"/>
  <c r="AF1050" i="15"/>
  <c r="AN1050" i="15" s="1"/>
  <c r="AO1050" i="15" s="1"/>
  <c r="AP1050" i="15" s="1"/>
  <c r="AF800" i="15"/>
  <c r="AN800" i="15" s="1"/>
  <c r="AO800" i="15" s="1"/>
  <c r="AP800" i="15" s="1"/>
  <c r="AF815" i="15"/>
  <c r="AF944" i="15"/>
  <c r="AN944" i="15" s="1"/>
  <c r="AO944" i="15" s="1"/>
  <c r="AP944" i="15" s="1"/>
  <c r="AF999" i="15"/>
  <c r="AN999" i="15" s="1"/>
  <c r="AO999" i="15" s="1"/>
  <c r="AP999" i="15" s="1"/>
  <c r="AF1040" i="15"/>
  <c r="AF1049" i="15"/>
  <c r="AN1049" i="15" s="1"/>
  <c r="AO1049" i="15" s="1"/>
  <c r="AP1049" i="15" s="1"/>
  <c r="AF15" i="15"/>
  <c r="AN15" i="15" s="1"/>
  <c r="AO15" i="15" s="1"/>
  <c r="AP15" i="15" s="1"/>
  <c r="AF48" i="15"/>
  <c r="AN48" i="15" s="1"/>
  <c r="AO48" i="15" s="1"/>
  <c r="AP48" i="15" s="1"/>
  <c r="AF49" i="15"/>
  <c r="AF87" i="15"/>
  <c r="AN87" i="15" s="1"/>
  <c r="AO87" i="15" s="1"/>
  <c r="AP87" i="15" s="1"/>
  <c r="AF95" i="15"/>
  <c r="AN95" i="15" s="1"/>
  <c r="AO95" i="15" s="1"/>
  <c r="AP95" i="15" s="1"/>
  <c r="AF151" i="15"/>
  <c r="AN151" i="15" s="1"/>
  <c r="AO151" i="15" s="1"/>
  <c r="AP151" i="15" s="1"/>
  <c r="AF209" i="15"/>
  <c r="AN209" i="15" s="1"/>
  <c r="AO209" i="15" s="1"/>
  <c r="AP209" i="15" s="1"/>
  <c r="AF215" i="15"/>
  <c r="AN215" i="15" s="1"/>
  <c r="AO215" i="15" s="1"/>
  <c r="AP215" i="15" s="1"/>
  <c r="AF223" i="15"/>
  <c r="AN223" i="15" s="1"/>
  <c r="AO223" i="15" s="1"/>
  <c r="AP223" i="15" s="1"/>
  <c r="AF265" i="15"/>
  <c r="AN265" i="15" s="1"/>
  <c r="AO265" i="15" s="1"/>
  <c r="AP265" i="15" s="1"/>
  <c r="AF273" i="15"/>
  <c r="AF281" i="15"/>
  <c r="AN281" i="15" s="1"/>
  <c r="AO281" i="15" s="1"/>
  <c r="AP281" i="15" s="1"/>
  <c r="AF289" i="15"/>
  <c r="AN289" i="15" s="1"/>
  <c r="AO289" i="15" s="1"/>
  <c r="AP289" i="15" s="1"/>
  <c r="AF313" i="15"/>
  <c r="AN313" i="15" s="1"/>
  <c r="AO313" i="15" s="1"/>
  <c r="AP313" i="15" s="1"/>
  <c r="AF383" i="15"/>
  <c r="AF391" i="15"/>
  <c r="AF416" i="15"/>
  <c r="AF417" i="15"/>
  <c r="AN417" i="15" s="1"/>
  <c r="AO417" i="15" s="1"/>
  <c r="AP417" i="15" s="1"/>
  <c r="AF432" i="15"/>
  <c r="AN432" i="15" s="1"/>
  <c r="AO432" i="15" s="1"/>
  <c r="AP432" i="15" s="1"/>
  <c r="AF496" i="15"/>
  <c r="AN496" i="15" s="1"/>
  <c r="AO496" i="15" s="1"/>
  <c r="AP496" i="15" s="1"/>
  <c r="AF537" i="15"/>
  <c r="AN537" i="15" s="1"/>
  <c r="AO537" i="15" s="1"/>
  <c r="AP537" i="15" s="1"/>
  <c r="AF591" i="15"/>
  <c r="AN591" i="15" s="1"/>
  <c r="AF593" i="15"/>
  <c r="AN593" i="15" s="1"/>
  <c r="AO593" i="15" s="1"/>
  <c r="AP593" i="15" s="1"/>
  <c r="AF609" i="15"/>
  <c r="AN609" i="15" s="1"/>
  <c r="AO609" i="15" s="1"/>
  <c r="AP609" i="15" s="1"/>
  <c r="AF616" i="15"/>
  <c r="AN616" i="15" s="1"/>
  <c r="AO616" i="15" s="1"/>
  <c r="AP616" i="15" s="1"/>
  <c r="AF640" i="15"/>
  <c r="AN640" i="15" s="1"/>
  <c r="AO640" i="15" s="1"/>
  <c r="AP640" i="15" s="1"/>
  <c r="AF665" i="15"/>
  <c r="AN665" i="15" s="1"/>
  <c r="AO665" i="15" s="1"/>
  <c r="AP665" i="15" s="1"/>
  <c r="AF696" i="15"/>
  <c r="AF697" i="15"/>
  <c r="AN697" i="15" s="1"/>
  <c r="AO697" i="15" s="1"/>
  <c r="AP697" i="15" s="1"/>
  <c r="AF721" i="15"/>
  <c r="AN721" i="15" s="1"/>
  <c r="AF728" i="15"/>
  <c r="AN728" i="15" s="1"/>
  <c r="AO728" i="15" s="1"/>
  <c r="AP728" i="15" s="1"/>
  <c r="AF729" i="15"/>
  <c r="AN729" i="15" s="1"/>
  <c r="AO729" i="15" s="1"/>
  <c r="AP729" i="15" s="1"/>
  <c r="AF753" i="15"/>
  <c r="AN753" i="15" s="1"/>
  <c r="AO753" i="15" s="1"/>
  <c r="AP753" i="15" s="1"/>
  <c r="AF777" i="15"/>
  <c r="AN777" i="15" s="1"/>
  <c r="AF792" i="15"/>
  <c r="AF879" i="15"/>
  <c r="AN879" i="15" s="1"/>
  <c r="AO879" i="15" s="1"/>
  <c r="AP879" i="15" s="1"/>
  <c r="AF920" i="15"/>
  <c r="AN920" i="15" s="1"/>
  <c r="AO920" i="15" s="1"/>
  <c r="AP920" i="15" s="1"/>
  <c r="AF1000" i="15"/>
  <c r="AN1000" i="15" s="1"/>
  <c r="AO1000" i="15" s="1"/>
  <c r="AP1000" i="15" s="1"/>
  <c r="AF1015" i="15"/>
  <c r="AF1017" i="15"/>
  <c r="AN1017" i="15" s="1"/>
  <c r="AO1017" i="15" s="1"/>
  <c r="AP1017" i="15" s="1"/>
  <c r="AF38" i="15"/>
  <c r="AF46" i="15"/>
  <c r="AN46" i="15" s="1"/>
  <c r="AO46" i="15" s="1"/>
  <c r="AP46" i="15" s="1"/>
  <c r="AF54" i="15"/>
  <c r="AF78" i="15"/>
  <c r="AN78" i="15" s="1"/>
  <c r="AO78" i="15" s="1"/>
  <c r="AP78" i="15" s="1"/>
  <c r="AF94" i="15"/>
  <c r="AF126" i="15"/>
  <c r="AF134" i="15"/>
  <c r="AN134" i="15" s="1"/>
  <c r="AO134" i="15" s="1"/>
  <c r="AP134" i="15" s="1"/>
  <c r="AF142" i="15"/>
  <c r="AF230" i="15"/>
  <c r="AN230" i="15" s="1"/>
  <c r="AO230" i="15" s="1"/>
  <c r="AP230" i="15" s="1"/>
  <c r="AF278" i="15"/>
  <c r="AN278" i="15" s="1"/>
  <c r="AO278" i="15" s="1"/>
  <c r="AP278" i="15" s="1"/>
  <c r="AF302" i="15"/>
  <c r="AN302" i="15" s="1"/>
  <c r="AO302" i="15" s="1"/>
  <c r="AP302" i="15" s="1"/>
  <c r="AF326" i="15"/>
  <c r="AN326" i="15" s="1"/>
  <c r="AO326" i="15" s="1"/>
  <c r="AP326" i="15" s="1"/>
  <c r="AF366" i="15"/>
  <c r="AN366" i="15" s="1"/>
  <c r="AO366" i="15" s="1"/>
  <c r="AP366" i="15" s="1"/>
  <c r="AF382" i="15"/>
  <c r="AN382" i="15" s="1"/>
  <c r="AO382" i="15" s="1"/>
  <c r="AP382" i="15" s="1"/>
  <c r="AF406" i="15"/>
  <c r="AN406" i="15" s="1"/>
  <c r="AO406" i="15" s="1"/>
  <c r="AP406" i="15" s="1"/>
  <c r="AF414" i="15"/>
  <c r="AF438" i="15"/>
  <c r="AF462" i="15"/>
  <c r="AF470" i="15"/>
  <c r="AN470" i="15" s="1"/>
  <c r="AO470" i="15" s="1"/>
  <c r="AP470" i="15" s="1"/>
  <c r="AF478" i="15"/>
  <c r="AF510" i="15"/>
  <c r="AN510" i="15" s="1"/>
  <c r="AO510" i="15" s="1"/>
  <c r="AP510" i="15" s="1"/>
  <c r="AF526" i="15"/>
  <c r="AF606" i="15"/>
  <c r="AN606" i="15" s="1"/>
  <c r="AO606" i="15" s="1"/>
  <c r="AP606" i="15" s="1"/>
  <c r="AF662" i="15"/>
  <c r="AN662" i="15" s="1"/>
  <c r="AO662" i="15" s="1"/>
  <c r="AP662" i="15" s="1"/>
  <c r="AF702" i="15"/>
  <c r="AF766" i="15"/>
  <c r="AF830" i="15"/>
  <c r="AN830" i="15" s="1"/>
  <c r="AO830" i="15" s="1"/>
  <c r="AP830" i="15" s="1"/>
  <c r="AF854" i="15"/>
  <c r="AN854" i="15" s="1"/>
  <c r="AO854" i="15" s="1"/>
  <c r="AP854" i="15" s="1"/>
  <c r="AF862" i="15"/>
  <c r="AF870" i="15"/>
  <c r="AN870" i="15" s="1"/>
  <c r="AO870" i="15" s="1"/>
  <c r="AP870" i="15" s="1"/>
  <c r="AF894" i="15"/>
  <c r="AF926" i="15"/>
  <c r="AF958" i="15"/>
  <c r="AF982" i="15"/>
  <c r="AN982" i="15" s="1"/>
  <c r="AO982" i="15" s="1"/>
  <c r="AP982" i="15" s="1"/>
  <c r="AF1006" i="15"/>
  <c r="AF1030" i="15"/>
  <c r="AN1030" i="15" s="1"/>
  <c r="AO1030" i="15" s="1"/>
  <c r="AP1030" i="15" s="1"/>
  <c r="AF819" i="15"/>
  <c r="AN819" i="15" s="1"/>
  <c r="AO819" i="15" s="1"/>
  <c r="AP819" i="15" s="1"/>
  <c r="AF837" i="15"/>
  <c r="AF845" i="15"/>
  <c r="AF861" i="15"/>
  <c r="AN861" i="15" s="1"/>
  <c r="AO861" i="15" s="1"/>
  <c r="AP861" i="15" s="1"/>
  <c r="AF893" i="15"/>
  <c r="AF907" i="15"/>
  <c r="AN907" i="15" s="1"/>
  <c r="AO907" i="15" s="1"/>
  <c r="AP907" i="15" s="1"/>
  <c r="AF925" i="15"/>
  <c r="AN925" i="15" s="1"/>
  <c r="AO925" i="15" s="1"/>
  <c r="AP925" i="15" s="1"/>
  <c r="AF956" i="15"/>
  <c r="AN956" i="15" s="1"/>
  <c r="AO956" i="15" s="1"/>
  <c r="AP956" i="15" s="1"/>
  <c r="AF972" i="15"/>
  <c r="AF979" i="15"/>
  <c r="AN979" i="15" s="1"/>
  <c r="AO979" i="15" s="1"/>
  <c r="AP979" i="15" s="1"/>
  <c r="AF997" i="15"/>
  <c r="AF1027" i="15"/>
  <c r="AF1036" i="15"/>
  <c r="AF21" i="15"/>
  <c r="AF28" i="15"/>
  <c r="AF52" i="15"/>
  <c r="AF69" i="15"/>
  <c r="AF75" i="15"/>
  <c r="AN75" i="15" s="1"/>
  <c r="AO75" i="15" s="1"/>
  <c r="AP75" i="15" s="1"/>
  <c r="AF76" i="15"/>
  <c r="AN76" i="15" s="1"/>
  <c r="AO76" i="15" s="1"/>
  <c r="AP76" i="15" s="1"/>
  <c r="AF83" i="15"/>
  <c r="AF85" i="15"/>
  <c r="AN85" i="15" s="1"/>
  <c r="AO85" i="15" s="1"/>
  <c r="AP85" i="15" s="1"/>
  <c r="AF100" i="15"/>
  <c r="AN100" i="15" s="1"/>
  <c r="AO100" i="15" s="1"/>
  <c r="AP100" i="15" s="1"/>
  <c r="AF139" i="15"/>
  <c r="AN139" i="15" s="1"/>
  <c r="AO139" i="15" s="1"/>
  <c r="AP139" i="15" s="1"/>
  <c r="AF141" i="15"/>
  <c r="AN141" i="15" s="1"/>
  <c r="AO141" i="15" s="1"/>
  <c r="AP141" i="15" s="1"/>
  <c r="AF147" i="15"/>
  <c r="AN147" i="15" s="1"/>
  <c r="AO147" i="15" s="1"/>
  <c r="AP147" i="15" s="1"/>
  <c r="AF148" i="15"/>
  <c r="AN148" i="15" s="1"/>
  <c r="AO148" i="15" s="1"/>
  <c r="AP148" i="15" s="1"/>
  <c r="AF155" i="15"/>
  <c r="AN155" i="15" s="1"/>
  <c r="AO155" i="15" s="1"/>
  <c r="AP155" i="15" s="1"/>
  <c r="AF164" i="15"/>
  <c r="AF165" i="15"/>
  <c r="AF171" i="15"/>
  <c r="AF173" i="15"/>
  <c r="AF180" i="15"/>
  <c r="AF181" i="15"/>
  <c r="AN181" i="15" s="1"/>
  <c r="AO181" i="15" s="1"/>
  <c r="AP181" i="15" s="1"/>
  <c r="AF188" i="15"/>
  <c r="AN188" i="15" s="1"/>
  <c r="AO188" i="15" s="1"/>
  <c r="AP188" i="15" s="1"/>
  <c r="AF213" i="15"/>
  <c r="AF220" i="15"/>
  <c r="AF221" i="15"/>
  <c r="AN221" i="15" s="1"/>
  <c r="AO221" i="15" s="1"/>
  <c r="AP221" i="15" s="1"/>
  <c r="AF251" i="15"/>
  <c r="AN251" i="15" s="1"/>
  <c r="AO251" i="15" s="1"/>
  <c r="AP251" i="15" s="1"/>
  <c r="AF261" i="15"/>
  <c r="AN261" i="15" s="1"/>
  <c r="AO261" i="15" s="1"/>
  <c r="AP261" i="15" s="1"/>
  <c r="AF269" i="15"/>
  <c r="AF284" i="15"/>
  <c r="AN284" i="15" s="1"/>
  <c r="AO284" i="15" s="1"/>
  <c r="AP284" i="15" s="1"/>
  <c r="AF285" i="15"/>
  <c r="AN285" i="15" s="1"/>
  <c r="AO285" i="15" s="1"/>
  <c r="AP285" i="15" s="1"/>
  <c r="AF307" i="15"/>
  <c r="AN307" i="15" s="1"/>
  <c r="AO307" i="15" s="1"/>
  <c r="AP307" i="15" s="1"/>
  <c r="AF308" i="15"/>
  <c r="AF315" i="15"/>
  <c r="AF316" i="15"/>
  <c r="AN316" i="15" s="1"/>
  <c r="AO316" i="15" s="1"/>
  <c r="AP316" i="15" s="1"/>
  <c r="AF317" i="15"/>
  <c r="AF324" i="15"/>
  <c r="AF331" i="15"/>
  <c r="AF333" i="15"/>
  <c r="AF348" i="15"/>
  <c r="AN348" i="15" s="1"/>
  <c r="AO348" i="15" s="1"/>
  <c r="AP348" i="15" s="1"/>
  <c r="AF363" i="15"/>
  <c r="AN363" i="15" s="1"/>
  <c r="AO363" i="15" s="1"/>
  <c r="AP363" i="15" s="1"/>
  <c r="AF403" i="15"/>
  <c r="AN403" i="15" s="1"/>
  <c r="AO403" i="15" s="1"/>
  <c r="AP403" i="15" s="1"/>
  <c r="AF405" i="15"/>
  <c r="AN405" i="15" s="1"/>
  <c r="AO405" i="15" s="1"/>
  <c r="AP405" i="15" s="1"/>
  <c r="AF412" i="15"/>
  <c r="AN412" i="15" s="1"/>
  <c r="AO412" i="15" s="1"/>
  <c r="AP412" i="15" s="1"/>
  <c r="AF413" i="15"/>
  <c r="AN413" i="15" s="1"/>
  <c r="AO413" i="15" s="1"/>
  <c r="AP413" i="15" s="1"/>
  <c r="AF427" i="15"/>
  <c r="AF429" i="15"/>
  <c r="AF436" i="15"/>
  <c r="AF444" i="15"/>
  <c r="AF451" i="15"/>
  <c r="AN451" i="15" s="1"/>
  <c r="AO451" i="15" s="1"/>
  <c r="AP451" i="15" s="1"/>
  <c r="AF484" i="15"/>
  <c r="AN484" i="15" s="1"/>
  <c r="AO484" i="15" s="1"/>
  <c r="AP484" i="15" s="1"/>
  <c r="AF492" i="15"/>
  <c r="AN492" i="15" s="1"/>
  <c r="AO492" i="15" s="1"/>
  <c r="AP492" i="15" s="1"/>
  <c r="AF507" i="15"/>
  <c r="AN507" i="15" s="1"/>
  <c r="AO507" i="15" s="1"/>
  <c r="AP507" i="15" s="1"/>
  <c r="AF515" i="15"/>
  <c r="AF523" i="15"/>
  <c r="AF541" i="15"/>
  <c r="AF549" i="15"/>
  <c r="AN549" i="15" s="1"/>
  <c r="AO549" i="15" s="1"/>
  <c r="AP549" i="15" s="1"/>
  <c r="AF587" i="15"/>
  <c r="AN587" i="15" s="1"/>
  <c r="AO587" i="15" s="1"/>
  <c r="AP587" i="15" s="1"/>
  <c r="AF11" i="15"/>
  <c r="AN11" i="15" s="1"/>
  <c r="AO11" i="15" s="1"/>
  <c r="AP11" i="15" s="1"/>
  <c r="AF14" i="15"/>
  <c r="AF30" i="15"/>
  <c r="AF86" i="15"/>
  <c r="AF118" i="15"/>
  <c r="AN118" i="15" s="1"/>
  <c r="AO118" i="15" s="1"/>
  <c r="AP118" i="15" s="1"/>
  <c r="AF166" i="15"/>
  <c r="AF174" i="15"/>
  <c r="AN174" i="15" s="1"/>
  <c r="AO174" i="15" s="1"/>
  <c r="AP174" i="15" s="1"/>
  <c r="AF182" i="15"/>
  <c r="AN182" i="15" s="1"/>
  <c r="AO182" i="15" s="1"/>
  <c r="AP182" i="15" s="1"/>
  <c r="AF206" i="15"/>
  <c r="AF222" i="15"/>
  <c r="AN222" i="15" s="1"/>
  <c r="AO222" i="15" s="1"/>
  <c r="AP222" i="15" s="1"/>
  <c r="AF246" i="15"/>
  <c r="AF310" i="15"/>
  <c r="AF350" i="15"/>
  <c r="AN350" i="15" s="1"/>
  <c r="AO350" i="15" s="1"/>
  <c r="AP350" i="15" s="1"/>
  <c r="AF374" i="15"/>
  <c r="AN374" i="15" s="1"/>
  <c r="AO374" i="15" s="1"/>
  <c r="AP374" i="15" s="1"/>
  <c r="AF422" i="15"/>
  <c r="AF454" i="15"/>
  <c r="AF486" i="15"/>
  <c r="AN486" i="15" s="1"/>
  <c r="AO486" i="15" s="1"/>
  <c r="AP486" i="15" s="1"/>
  <c r="AF542" i="15"/>
  <c r="AF614" i="15"/>
  <c r="AF630" i="15"/>
  <c r="AN630" i="15" s="1"/>
  <c r="AO630" i="15" s="1"/>
  <c r="AP630" i="15" s="1"/>
  <c r="AF646" i="15"/>
  <c r="AN646" i="15" s="1"/>
  <c r="AO646" i="15" s="1"/>
  <c r="AP646" i="15" s="1"/>
  <c r="AF694" i="15"/>
  <c r="AN694" i="15" s="1"/>
  <c r="AO694" i="15" s="1"/>
  <c r="AP694" i="15" s="1"/>
  <c r="AF710" i="15"/>
  <c r="AN710" i="15" s="1"/>
  <c r="AO710" i="15" s="1"/>
  <c r="AP710" i="15" s="1"/>
  <c r="AF734" i="15"/>
  <c r="AN734" i="15" s="1"/>
  <c r="AO734" i="15" s="1"/>
  <c r="AP734" i="15" s="1"/>
  <c r="AF742" i="15"/>
  <c r="AN742" i="15" s="1"/>
  <c r="AO742" i="15" s="1"/>
  <c r="AP742" i="15" s="1"/>
  <c r="AF758" i="15"/>
  <c r="AN758" i="15" s="1"/>
  <c r="AO758" i="15" s="1"/>
  <c r="AP758" i="15" s="1"/>
  <c r="AF774" i="15"/>
  <c r="AF838" i="15"/>
  <c r="AN838" i="15" s="1"/>
  <c r="AO838" i="15" s="1"/>
  <c r="AP838" i="15" s="1"/>
  <c r="AF878" i="15"/>
  <c r="AF918" i="15"/>
  <c r="AN918" i="15" s="1"/>
  <c r="AO918" i="15" s="1"/>
  <c r="AP918" i="15" s="1"/>
  <c r="AF998" i="15"/>
  <c r="AN998" i="15" s="1"/>
  <c r="AO998" i="15" s="1"/>
  <c r="AP998" i="15" s="1"/>
  <c r="AF1062" i="15"/>
  <c r="AF852" i="15"/>
  <c r="AN852" i="15" s="1"/>
  <c r="AO852" i="15" s="1"/>
  <c r="AP852" i="15" s="1"/>
  <c r="AF859" i="15"/>
  <c r="AF868" i="15"/>
  <c r="AF885" i="15"/>
  <c r="AF947" i="15"/>
  <c r="AN947" i="15" s="1"/>
  <c r="AO947" i="15" s="1"/>
  <c r="AP947" i="15" s="1"/>
  <c r="AF965" i="15"/>
  <c r="AN965" i="15" s="1"/>
  <c r="AO965" i="15" s="1"/>
  <c r="AP965" i="15" s="1"/>
  <c r="AF981" i="15"/>
  <c r="AN981" i="15" s="1"/>
  <c r="AO981" i="15" s="1"/>
  <c r="AP981" i="15" s="1"/>
  <c r="AF995" i="15"/>
  <c r="AF1011" i="15"/>
  <c r="AF1013" i="15"/>
  <c r="AN1013" i="15" s="1"/>
  <c r="AO1013" i="15" s="1"/>
  <c r="AP1013" i="15" s="1"/>
  <c r="AF1029" i="15"/>
  <c r="AF1053" i="15"/>
  <c r="AN1053" i="15" s="1"/>
  <c r="AO1053" i="15" s="1"/>
  <c r="AP1053" i="15" s="1"/>
  <c r="AF1067" i="15"/>
  <c r="AF1069" i="15"/>
  <c r="AN1069" i="15" s="1"/>
  <c r="AO1069" i="15" s="1"/>
  <c r="AP1069" i="15" s="1"/>
  <c r="AF19" i="15"/>
  <c r="AN19" i="15" s="1"/>
  <c r="AO19" i="15" s="1"/>
  <c r="AP19" i="15" s="1"/>
  <c r="AF20" i="15"/>
  <c r="AN20" i="15" s="1"/>
  <c r="AO20" i="15" s="1"/>
  <c r="AP20" i="15" s="1"/>
  <c r="AF35" i="15"/>
  <c r="AF44" i="15"/>
  <c r="AF59" i="15"/>
  <c r="AF60" i="15"/>
  <c r="AN60" i="15" s="1"/>
  <c r="AO60" i="15" s="1"/>
  <c r="AP60" i="15" s="1"/>
  <c r="AF92" i="15"/>
  <c r="AF93" i="15"/>
  <c r="AN93" i="15" s="1"/>
  <c r="AO93" i="15" s="1"/>
  <c r="AP93" i="15" s="1"/>
  <c r="AF99" i="15"/>
  <c r="AN99" i="15" s="1"/>
  <c r="AO99" i="15" s="1"/>
  <c r="AP99" i="15" s="1"/>
  <c r="AF101" i="15"/>
  <c r="AF125" i="15"/>
  <c r="AN125" i="15" s="1"/>
  <c r="AO125" i="15" s="1"/>
  <c r="AP125" i="15" s="1"/>
  <c r="AF133" i="15"/>
  <c r="AF140" i="15"/>
  <c r="AN140" i="15" s="1"/>
  <c r="AO140" i="15" s="1"/>
  <c r="AP140" i="15" s="1"/>
  <c r="AF163" i="15"/>
  <c r="AF172" i="15"/>
  <c r="AF195" i="15"/>
  <c r="AN195" i="15" s="1"/>
  <c r="AO195" i="15" s="1"/>
  <c r="AP195" i="15" s="1"/>
  <c r="AF197" i="15"/>
  <c r="AN197" i="15" s="1"/>
  <c r="AO197" i="15" s="1"/>
  <c r="AP197" i="15" s="1"/>
  <c r="AF205" i="15"/>
  <c r="AN205" i="15" s="1"/>
  <c r="AO205" i="15" s="1"/>
  <c r="AP205" i="15" s="1"/>
  <c r="AF211" i="15"/>
  <c r="AF219" i="15"/>
  <c r="AF229" i="15"/>
  <c r="AN229" i="15" s="1"/>
  <c r="AO229" i="15" s="1"/>
  <c r="AP229" i="15" s="1"/>
  <c r="AF235" i="15"/>
  <c r="AN235" i="15" s="1"/>
  <c r="AO235" i="15" s="1"/>
  <c r="AP235" i="15" s="1"/>
  <c r="AF236" i="15"/>
  <c r="AN236" i="15" s="1"/>
  <c r="AO236" i="15" s="1"/>
  <c r="AP236" i="15" s="1"/>
  <c r="AF244" i="15"/>
  <c r="AN244" i="15" s="1"/>
  <c r="AO244" i="15" s="1"/>
  <c r="AP244" i="15" s="1"/>
  <c r="AF252" i="15"/>
  <c r="AN252" i="15" s="1"/>
  <c r="AO252" i="15" s="1"/>
  <c r="AP252" i="15" s="1"/>
  <c r="AF253" i="15"/>
  <c r="AF268" i="15"/>
  <c r="AN268" i="15" s="1"/>
  <c r="AO268" i="15" s="1"/>
  <c r="AP268" i="15" s="1"/>
  <c r="AF276" i="15"/>
  <c r="AN276" i="15" s="1"/>
  <c r="AO276" i="15" s="1"/>
  <c r="AP276" i="15" s="1"/>
  <c r="AF277" i="15"/>
  <c r="AF283" i="15"/>
  <c r="AF292" i="15"/>
  <c r="AF309" i="15"/>
  <c r="AF340" i="15"/>
  <c r="AN340" i="15" s="1"/>
  <c r="AO340" i="15" s="1"/>
  <c r="AP340" i="15" s="1"/>
  <c r="AF347" i="15"/>
  <c r="AF356" i="15"/>
  <c r="AF364" i="15"/>
  <c r="AN364" i="15" s="1"/>
  <c r="AO364" i="15" s="1"/>
  <c r="AP364" i="15" s="1"/>
  <c r="AF365" i="15"/>
  <c r="AF373" i="15"/>
  <c r="AN373" i="15" s="1"/>
  <c r="AO373" i="15" s="1"/>
  <c r="AP373" i="15" s="1"/>
  <c r="AF387" i="15"/>
  <c r="AF395" i="15"/>
  <c r="AF397" i="15"/>
  <c r="AN397" i="15" s="1"/>
  <c r="AO397" i="15" s="1"/>
  <c r="AP397" i="15" s="1"/>
  <c r="AF404" i="15"/>
  <c r="AN404" i="15" s="1"/>
  <c r="AO404" i="15" s="1"/>
  <c r="AP404" i="15" s="1"/>
  <c r="AF421" i="15"/>
  <c r="AN421" i="15" s="1"/>
  <c r="AO421" i="15" s="1"/>
  <c r="AP421" i="15" s="1"/>
  <c r="AF437" i="15"/>
  <c r="AF453" i="15"/>
  <c r="AN453" i="15" s="1"/>
  <c r="AO453" i="15" s="1"/>
  <c r="AP453" i="15" s="1"/>
  <c r="AF467" i="15"/>
  <c r="AN467" i="15" s="1"/>
  <c r="AO467" i="15" s="1"/>
  <c r="AP467" i="15" s="1"/>
  <c r="AF468" i="15"/>
  <c r="AN468" i="15" s="1"/>
  <c r="AO468" i="15" s="1"/>
  <c r="AP468" i="15" s="1"/>
  <c r="AF475" i="15"/>
  <c r="AF476" i="15"/>
  <c r="AN476" i="15" s="1"/>
  <c r="AO476" i="15" s="1"/>
  <c r="AP476" i="15" s="1"/>
  <c r="AF499" i="15"/>
  <c r="AN499" i="15" s="1"/>
  <c r="AO499" i="15" s="1"/>
  <c r="AP499" i="15" s="1"/>
  <c r="AF501" i="15"/>
  <c r="AN501" i="15" s="1"/>
  <c r="AO501" i="15" s="1"/>
  <c r="AP501" i="15" s="1"/>
  <c r="AF525" i="15"/>
  <c r="AN525" i="15" s="1"/>
  <c r="AO525" i="15" s="1"/>
  <c r="AP525" i="15" s="1"/>
  <c r="AF531" i="15"/>
  <c r="AN531" i="15" s="1"/>
  <c r="AO531" i="15" s="1"/>
  <c r="AP531" i="15" s="1"/>
  <c r="AF533" i="15"/>
  <c r="AF540" i="15"/>
  <c r="AN540" i="15" s="1"/>
  <c r="AO540" i="15" s="1"/>
  <c r="AP540" i="15" s="1"/>
  <c r="AF589" i="15"/>
  <c r="AN589" i="15" s="1"/>
  <c r="AO589" i="15" s="1"/>
  <c r="AP589" i="15" s="1"/>
  <c r="AF595" i="15"/>
  <c r="AF596" i="15"/>
  <c r="AF62" i="15"/>
  <c r="AN62" i="15" s="1"/>
  <c r="AO62" i="15" s="1"/>
  <c r="AP62" i="15" s="1"/>
  <c r="AF150" i="15"/>
  <c r="AN150" i="15" s="1"/>
  <c r="AO150" i="15" s="1"/>
  <c r="AP150" i="15" s="1"/>
  <c r="AF198" i="15"/>
  <c r="AF214" i="15"/>
  <c r="AN214" i="15" s="1"/>
  <c r="AO214" i="15" s="1"/>
  <c r="AP214" i="15" s="1"/>
  <c r="AF238" i="15"/>
  <c r="AF254" i="15"/>
  <c r="AF262" i="15"/>
  <c r="AN262" i="15" s="1"/>
  <c r="AO262" i="15" s="1"/>
  <c r="AP262" i="15" s="1"/>
  <c r="AF270" i="15"/>
  <c r="AN270" i="15" s="1"/>
  <c r="AO270" i="15" s="1"/>
  <c r="AP270" i="15" s="1"/>
  <c r="AF286" i="15"/>
  <c r="AF318" i="15"/>
  <c r="AN318" i="15" s="1"/>
  <c r="AO318" i="15" s="1"/>
  <c r="AP318" i="15" s="1"/>
  <c r="AF334" i="15"/>
  <c r="AF358" i="15"/>
  <c r="AN358" i="15" s="1"/>
  <c r="AO358" i="15" s="1"/>
  <c r="AP358" i="15" s="1"/>
  <c r="AF430" i="15"/>
  <c r="AN430" i="15" s="1"/>
  <c r="AO430" i="15" s="1"/>
  <c r="AP430" i="15" s="1"/>
  <c r="AF494" i="15"/>
  <c r="AN494" i="15" s="1"/>
  <c r="AO494" i="15" s="1"/>
  <c r="AP494" i="15" s="1"/>
  <c r="AF534" i="15"/>
  <c r="AN534" i="15" s="1"/>
  <c r="AO534" i="15" s="1"/>
  <c r="AP534" i="15" s="1"/>
  <c r="AF550" i="15"/>
  <c r="AN550" i="15" s="1"/>
  <c r="AO550" i="15" s="1"/>
  <c r="AP550" i="15" s="1"/>
  <c r="AF590" i="15"/>
  <c r="AF598" i="15"/>
  <c r="AF622" i="15"/>
  <c r="AN622" i="15" s="1"/>
  <c r="AO622" i="15" s="1"/>
  <c r="AP622" i="15" s="1"/>
  <c r="AF654" i="15"/>
  <c r="AF678" i="15"/>
  <c r="AF686" i="15"/>
  <c r="AF718" i="15"/>
  <c r="AN718" i="15" s="1"/>
  <c r="AO718" i="15" s="1"/>
  <c r="AP718" i="15" s="1"/>
  <c r="AF782" i="15"/>
  <c r="AN782" i="15" s="1"/>
  <c r="AO782" i="15" s="1"/>
  <c r="AP782" i="15" s="1"/>
  <c r="AF798" i="15"/>
  <c r="AN798" i="15" s="1"/>
  <c r="AO798" i="15" s="1"/>
  <c r="AP798" i="15" s="1"/>
  <c r="AF814" i="15"/>
  <c r="AN814" i="15" s="1"/>
  <c r="AO814" i="15" s="1"/>
  <c r="AP814" i="15" s="1"/>
  <c r="AF846" i="15"/>
  <c r="AF886" i="15"/>
  <c r="AF910" i="15"/>
  <c r="AF934" i="15"/>
  <c r="AN934" i="15" s="1"/>
  <c r="AO934" i="15" s="1"/>
  <c r="AP934" i="15" s="1"/>
  <c r="AF942" i="15"/>
  <c r="AF966" i="15"/>
  <c r="AN966" i="15" s="1"/>
  <c r="AO966" i="15" s="1"/>
  <c r="AP966" i="15" s="1"/>
  <c r="AF990" i="15"/>
  <c r="AF1014" i="15"/>
  <c r="AN1014" i="15" s="1"/>
  <c r="AO1014" i="15" s="1"/>
  <c r="AP1014" i="15" s="1"/>
  <c r="AF1022" i="15"/>
  <c r="AF1038" i="15"/>
  <c r="AN1038" i="15" s="1"/>
  <c r="AO1038" i="15" s="1"/>
  <c r="AP1038" i="15" s="1"/>
  <c r="AF1054" i="15"/>
  <c r="AF804" i="15"/>
  <c r="AF835" i="15"/>
  <c r="AN835" i="15" s="1"/>
  <c r="AO835" i="15" s="1"/>
  <c r="AP835" i="15" s="1"/>
  <c r="AF843" i="15"/>
  <c r="AF876" i="15"/>
  <c r="AF916" i="15"/>
  <c r="AN916" i="15" s="1"/>
  <c r="AO916" i="15" s="1"/>
  <c r="AP916" i="15" s="1"/>
  <c r="AF931" i="15"/>
  <c r="AN931" i="15" s="1"/>
  <c r="AO931" i="15" s="1"/>
  <c r="AP931" i="15" s="1"/>
  <c r="AF941" i="15"/>
  <c r="AN941" i="15" s="1"/>
  <c r="AO941" i="15" s="1"/>
  <c r="AP941" i="15" s="1"/>
  <c r="AF1043" i="15"/>
  <c r="AN1043" i="15" s="1"/>
  <c r="AO1043" i="15" s="1"/>
  <c r="AP1043" i="15" s="1"/>
  <c r="AF13" i="15"/>
  <c r="AF29" i="15"/>
  <c r="AF36" i="15"/>
  <c r="AF37" i="15"/>
  <c r="AF45" i="15"/>
  <c r="AN45" i="15" s="1"/>
  <c r="AO45" i="15" s="1"/>
  <c r="AP45" i="15" s="1"/>
  <c r="AF53" i="15"/>
  <c r="AN53" i="15" s="1"/>
  <c r="AO53" i="15" s="1"/>
  <c r="AP53" i="15" s="1"/>
  <c r="AF84" i="15"/>
  <c r="AN84" i="15" s="1"/>
  <c r="AO84" i="15" s="1"/>
  <c r="AP84" i="15" s="1"/>
  <c r="AF117" i="15"/>
  <c r="AN117" i="15" s="1"/>
  <c r="AO117" i="15" s="1"/>
  <c r="AP117" i="15" s="1"/>
  <c r="AF123" i="15"/>
  <c r="AN123" i="15" s="1"/>
  <c r="AO123" i="15" s="1"/>
  <c r="AP123" i="15" s="1"/>
  <c r="AF131" i="15"/>
  <c r="AF132" i="15"/>
  <c r="AN132" i="15" s="1"/>
  <c r="AO132" i="15" s="1"/>
  <c r="AP132" i="15" s="1"/>
  <c r="AF156" i="15"/>
  <c r="AN156" i="15" s="1"/>
  <c r="AO156" i="15" s="1"/>
  <c r="AP156" i="15" s="1"/>
  <c r="AF157" i="15"/>
  <c r="AF196" i="15"/>
  <c r="AF203" i="15"/>
  <c r="AN203" i="15" s="1"/>
  <c r="AO203" i="15" s="1"/>
  <c r="AP203" i="15" s="1"/>
  <c r="AF204" i="15"/>
  <c r="AF228" i="15"/>
  <c r="AF243" i="15"/>
  <c r="AN243" i="15" s="1"/>
  <c r="AO243" i="15" s="1"/>
  <c r="AP243" i="15" s="1"/>
  <c r="AF245" i="15"/>
  <c r="AN245" i="15" s="1"/>
  <c r="AO245" i="15" s="1"/>
  <c r="AP245" i="15" s="1"/>
  <c r="AF291" i="15"/>
  <c r="AN291" i="15" s="1"/>
  <c r="AO291" i="15" s="1"/>
  <c r="AP291" i="15" s="1"/>
  <c r="AF299" i="15"/>
  <c r="AF301" i="15"/>
  <c r="AN301" i="15" s="1"/>
  <c r="AO301" i="15" s="1"/>
  <c r="AP301" i="15" s="1"/>
  <c r="AF325" i="15"/>
  <c r="AN325" i="15" s="1"/>
  <c r="AO325" i="15" s="1"/>
  <c r="AP325" i="15" s="1"/>
  <c r="AF332" i="15"/>
  <c r="AN332" i="15" s="1"/>
  <c r="AO332" i="15" s="1"/>
  <c r="AP332" i="15" s="1"/>
  <c r="AF339" i="15"/>
  <c r="AF349" i="15"/>
  <c r="AN349" i="15" s="1"/>
  <c r="AO349" i="15" s="1"/>
  <c r="AP349" i="15" s="1"/>
  <c r="AF357" i="15"/>
  <c r="AN357" i="15" s="1"/>
  <c r="AO357" i="15" s="1"/>
  <c r="AP357" i="15" s="1"/>
  <c r="AF371" i="15"/>
  <c r="AF381" i="15"/>
  <c r="AF388" i="15"/>
  <c r="AF389" i="15"/>
  <c r="AN389" i="15" s="1"/>
  <c r="AO389" i="15" s="1"/>
  <c r="AP389" i="15" s="1"/>
  <c r="AF396" i="15"/>
  <c r="AN396" i="15" s="1"/>
  <c r="AO396" i="15" s="1"/>
  <c r="AP396" i="15" s="1"/>
  <c r="AF419" i="15"/>
  <c r="AN419" i="15" s="1"/>
  <c r="AO419" i="15" s="1"/>
  <c r="AP419" i="15" s="1"/>
  <c r="AF420" i="15"/>
  <c r="AF435" i="15"/>
  <c r="AF443" i="15"/>
  <c r="AF452" i="15"/>
  <c r="AF459" i="15"/>
  <c r="AF469" i="15"/>
  <c r="AF485" i="15"/>
  <c r="AN485" i="15" s="1"/>
  <c r="AO485" i="15" s="1"/>
  <c r="AP485" i="15" s="1"/>
  <c r="AF491" i="15"/>
  <c r="AN491" i="15" s="1"/>
  <c r="AO491" i="15" s="1"/>
  <c r="AP491" i="15" s="1"/>
  <c r="AF493" i="15"/>
  <c r="AN493" i="15" s="1"/>
  <c r="AO493" i="15" s="1"/>
  <c r="AP493" i="15" s="1"/>
  <c r="AF508" i="15"/>
  <c r="AN508" i="15" s="1"/>
  <c r="AO508" i="15" s="1"/>
  <c r="AP508" i="15" s="1"/>
  <c r="AF516" i="15"/>
  <c r="AN516" i="15" s="1"/>
  <c r="AO516" i="15" s="1"/>
  <c r="AP516" i="15" s="1"/>
  <c r="AF524" i="15"/>
  <c r="AN524" i="15" s="1"/>
  <c r="AO524" i="15" s="1"/>
  <c r="AP524" i="15" s="1"/>
  <c r="AF539" i="15"/>
  <c r="AF555" i="15"/>
  <c r="AN555" i="15" s="1"/>
  <c r="AO555" i="15" s="1"/>
  <c r="AP555" i="15" s="1"/>
  <c r="AF588" i="15"/>
  <c r="AN588" i="15" s="1"/>
  <c r="AO588" i="15" s="1"/>
  <c r="AP588" i="15" s="1"/>
  <c r="AF603" i="15"/>
  <c r="AN603" i="15" s="1"/>
  <c r="AO603" i="15" s="1"/>
  <c r="AP603" i="15" s="1"/>
  <c r="AF604" i="15"/>
  <c r="AF605" i="15"/>
  <c r="AN605" i="15" s="1"/>
  <c r="AO605" i="15" s="1"/>
  <c r="AP605" i="15" s="1"/>
  <c r="AF70" i="15"/>
  <c r="AN70" i="15" s="1"/>
  <c r="AO70" i="15" s="1"/>
  <c r="AP70" i="15" s="1"/>
  <c r="AF110" i="15"/>
  <c r="AN110" i="15" s="1"/>
  <c r="AO110" i="15" s="1"/>
  <c r="AP110" i="15" s="1"/>
  <c r="AF190" i="15"/>
  <c r="AF294" i="15"/>
  <c r="AN294" i="15" s="1"/>
  <c r="AO294" i="15" s="1"/>
  <c r="AP294" i="15" s="1"/>
  <c r="AF398" i="15"/>
  <c r="AN398" i="15" s="1"/>
  <c r="AO398" i="15" s="1"/>
  <c r="AP398" i="15" s="1"/>
  <c r="AF446" i="15"/>
  <c r="AN446" i="15" s="1"/>
  <c r="AO446" i="15" s="1"/>
  <c r="AP446" i="15" s="1"/>
  <c r="AF726" i="15"/>
  <c r="AF790" i="15"/>
  <c r="AF806" i="15"/>
  <c r="AN806" i="15" s="1"/>
  <c r="AO806" i="15" s="1"/>
  <c r="AP806" i="15" s="1"/>
  <c r="AN822" i="15"/>
  <c r="AO822" i="15" s="1"/>
  <c r="AP822" i="15" s="1"/>
  <c r="AF902" i="15"/>
  <c r="AN902" i="15" s="1"/>
  <c r="AO902" i="15" s="1"/>
  <c r="AP902" i="15" s="1"/>
  <c r="AF950" i="15"/>
  <c r="AN950" i="15" s="1"/>
  <c r="AO950" i="15" s="1"/>
  <c r="AP950" i="15" s="1"/>
  <c r="AF974" i="15"/>
  <c r="AN974" i="15" s="1"/>
  <c r="AO974" i="15" s="1"/>
  <c r="AP974" i="15" s="1"/>
  <c r="AF1046" i="15"/>
  <c r="AF812" i="15"/>
  <c r="AF821" i="15"/>
  <c r="AF828" i="15"/>
  <c r="AN828" i="15" s="1"/>
  <c r="AO828" i="15" s="1"/>
  <c r="AP828" i="15" s="1"/>
  <c r="AF900" i="15"/>
  <c r="AN900" i="15" s="1"/>
  <c r="AO900" i="15" s="1"/>
  <c r="AP900" i="15" s="1"/>
  <c r="AF909" i="15"/>
  <c r="AN909" i="15" s="1"/>
  <c r="AO909" i="15" s="1"/>
  <c r="AP909" i="15" s="1"/>
  <c r="AF939" i="15"/>
  <c r="AN949" i="15"/>
  <c r="AO949" i="15" s="1"/>
  <c r="AP949" i="15" s="1"/>
  <c r="AF1004" i="15"/>
  <c r="AN1020" i="15"/>
  <c r="AO1020" i="15" s="1"/>
  <c r="AP1020" i="15" s="1"/>
  <c r="AF1051" i="15"/>
  <c r="AN1051" i="15" s="1"/>
  <c r="AO1051" i="15" s="1"/>
  <c r="AP1051" i="15" s="1"/>
  <c r="AF1060" i="15"/>
  <c r="AN1060" i="15" s="1"/>
  <c r="AO1060" i="15" s="1"/>
  <c r="AP1060" i="15" s="1"/>
  <c r="AF27" i="15"/>
  <c r="AF43" i="15"/>
  <c r="AN43" i="15" s="1"/>
  <c r="AO43" i="15" s="1"/>
  <c r="AP43" i="15" s="1"/>
  <c r="AN51" i="15"/>
  <c r="AO51" i="15" s="1"/>
  <c r="AP51" i="15" s="1"/>
  <c r="AF67" i="15"/>
  <c r="AF68" i="15"/>
  <c r="AF91" i="15"/>
  <c r="AN91" i="15" s="1"/>
  <c r="AO91" i="15" s="1"/>
  <c r="AP91" i="15" s="1"/>
  <c r="AF108" i="15"/>
  <c r="AF115" i="15"/>
  <c r="AF116" i="15"/>
  <c r="AN116" i="15" s="1"/>
  <c r="AO116" i="15" s="1"/>
  <c r="AP116" i="15" s="1"/>
  <c r="AF124" i="15"/>
  <c r="AN124" i="15" s="1"/>
  <c r="AO124" i="15" s="1"/>
  <c r="AP124" i="15" s="1"/>
  <c r="AF149" i="15"/>
  <c r="AN179" i="15"/>
  <c r="AO179" i="15" s="1"/>
  <c r="AP179" i="15" s="1"/>
  <c r="AF187" i="15"/>
  <c r="AF227" i="15"/>
  <c r="AN227" i="15" s="1"/>
  <c r="AO227" i="15" s="1"/>
  <c r="AP227" i="15" s="1"/>
  <c r="AF260" i="15"/>
  <c r="AF293" i="15"/>
  <c r="AN293" i="15" s="1"/>
  <c r="AO293" i="15" s="1"/>
  <c r="AP293" i="15" s="1"/>
  <c r="AF300" i="15"/>
  <c r="AN300" i="15" s="1"/>
  <c r="AO300" i="15" s="1"/>
  <c r="AP300" i="15" s="1"/>
  <c r="AN323" i="15"/>
  <c r="AO323" i="15" s="1"/>
  <c r="AP323" i="15" s="1"/>
  <c r="AF341" i="15"/>
  <c r="AN341" i="15" s="1"/>
  <c r="AO341" i="15" s="1"/>
  <c r="AP341" i="15" s="1"/>
  <c r="AN355" i="15"/>
  <c r="AO355" i="15" s="1"/>
  <c r="AP355" i="15" s="1"/>
  <c r="AN379" i="15"/>
  <c r="AO379" i="15" s="1"/>
  <c r="AP379" i="15" s="1"/>
  <c r="AN380" i="15"/>
  <c r="AO380" i="15" s="1"/>
  <c r="AP380" i="15" s="1"/>
  <c r="AF411" i="15"/>
  <c r="AF445" i="15"/>
  <c r="AF461" i="15"/>
  <c r="AF483" i="15"/>
  <c r="AN483" i="15" s="1"/>
  <c r="AO483" i="15" s="1"/>
  <c r="AP483" i="15" s="1"/>
  <c r="AF547" i="15"/>
  <c r="AN547" i="15" s="1"/>
  <c r="AO547" i="15" s="1"/>
  <c r="AP547" i="15" s="1"/>
  <c r="AF611" i="15"/>
  <c r="AN611" i="15" s="1"/>
  <c r="AO611" i="15" s="1"/>
  <c r="AP611" i="15" s="1"/>
  <c r="AF620" i="15"/>
  <c r="AF628" i="15"/>
  <c r="AF636" i="15"/>
  <c r="AF643" i="15"/>
  <c r="AF644" i="15"/>
  <c r="AF661" i="15"/>
  <c r="AF669" i="15"/>
  <c r="AF675" i="15"/>
  <c r="AF691" i="15"/>
  <c r="AF692" i="15"/>
  <c r="AN692" i="15" s="1"/>
  <c r="AO692" i="15" s="1"/>
  <c r="AP692" i="15" s="1"/>
  <c r="AF693" i="15"/>
  <c r="AN693" i="15" s="1"/>
  <c r="AO693" i="15" s="1"/>
  <c r="AP693" i="15" s="1"/>
  <c r="AF700" i="15"/>
  <c r="AF707" i="15"/>
  <c r="AF717" i="15"/>
  <c r="AF723" i="15"/>
  <c r="AN723" i="15" s="1"/>
  <c r="AO723" i="15" s="1"/>
  <c r="AP723" i="15" s="1"/>
  <c r="AF724" i="15"/>
  <c r="AF732" i="15"/>
  <c r="AF739" i="15"/>
  <c r="AF748" i="15"/>
  <c r="AF789" i="15"/>
  <c r="AF795" i="15"/>
  <c r="AF805" i="15"/>
  <c r="AF811" i="15"/>
  <c r="AF820" i="15"/>
  <c r="AF827" i="15"/>
  <c r="AN827" i="15" s="1"/>
  <c r="AO827" i="15" s="1"/>
  <c r="AP827" i="15" s="1"/>
  <c r="AF829" i="15"/>
  <c r="AF901" i="15"/>
  <c r="AN901" i="15" s="1"/>
  <c r="AO901" i="15" s="1"/>
  <c r="AP901" i="15" s="1"/>
  <c r="AF908" i="15"/>
  <c r="AN908" i="15" s="1"/>
  <c r="AO908" i="15" s="1"/>
  <c r="AP908" i="15" s="1"/>
  <c r="AF955" i="15"/>
  <c r="AN955" i="15" s="1"/>
  <c r="AO955" i="15" s="1"/>
  <c r="AP955" i="15" s="1"/>
  <c r="AF971" i="15"/>
  <c r="AN971" i="15" s="1"/>
  <c r="AO971" i="15" s="1"/>
  <c r="AP971" i="15" s="1"/>
  <c r="AF987" i="15"/>
  <c r="AN987" i="15" s="1"/>
  <c r="AO987" i="15" s="1"/>
  <c r="AP987" i="15" s="1"/>
  <c r="AF1005" i="15"/>
  <c r="AN1005" i="15" s="1"/>
  <c r="AO1005" i="15" s="1"/>
  <c r="AP1005" i="15" s="1"/>
  <c r="AF1037" i="15"/>
  <c r="AN1037" i="15" s="1"/>
  <c r="AO1037" i="15" s="1"/>
  <c r="AP1037" i="15" s="1"/>
  <c r="AF1057" i="15"/>
  <c r="AF58" i="15"/>
  <c r="AN58" i="15" s="1"/>
  <c r="AO58" i="15" s="1"/>
  <c r="AP58" i="15" s="1"/>
  <c r="AF130" i="15"/>
  <c r="AF138" i="15"/>
  <c r="AF194" i="15"/>
  <c r="AN194" i="15" s="1"/>
  <c r="AO194" i="15" s="1"/>
  <c r="AP194" i="15" s="1"/>
  <c r="AF290" i="15"/>
  <c r="AF314" i="15"/>
  <c r="AN314" i="15" s="1"/>
  <c r="AO314" i="15" s="1"/>
  <c r="AP314" i="15" s="1"/>
  <c r="AF338" i="15"/>
  <c r="AF370" i="15"/>
  <c r="AN370" i="15" s="1"/>
  <c r="AO370" i="15" s="1"/>
  <c r="AP370" i="15" s="1"/>
  <c r="AF402" i="15"/>
  <c r="AN402" i="15" s="1"/>
  <c r="AO402" i="15" s="1"/>
  <c r="AP402" i="15" s="1"/>
  <c r="AF426" i="15"/>
  <c r="AF482" i="15"/>
  <c r="AN482" i="15" s="1"/>
  <c r="AO482" i="15" s="1"/>
  <c r="AP482" i="15" s="1"/>
  <c r="AF490" i="15"/>
  <c r="AF506" i="15"/>
  <c r="AF522" i="15"/>
  <c r="AN522" i="15" s="1"/>
  <c r="AO522" i="15" s="1"/>
  <c r="AP522" i="15" s="1"/>
  <c r="AF530" i="15"/>
  <c r="AF554" i="15"/>
  <c r="AN554" i="15" s="1"/>
  <c r="AO554" i="15" s="1"/>
  <c r="AP554" i="15" s="1"/>
  <c r="AF594" i="15"/>
  <c r="AN594" i="15" s="1"/>
  <c r="AO594" i="15" s="1"/>
  <c r="AP594" i="15" s="1"/>
  <c r="AF602" i="15"/>
  <c r="AF634" i="15"/>
  <c r="AN634" i="15" s="1"/>
  <c r="AO634" i="15" s="1"/>
  <c r="AP634" i="15" s="1"/>
  <c r="AF642" i="15"/>
  <c r="AN642" i="15" s="1"/>
  <c r="AO642" i="15" s="1"/>
  <c r="AP642" i="15" s="1"/>
  <c r="AF658" i="15"/>
  <c r="AF746" i="15"/>
  <c r="AN746" i="15" s="1"/>
  <c r="AO746" i="15" s="1"/>
  <c r="AP746" i="15" s="1"/>
  <c r="AF778" i="15"/>
  <c r="AN778" i="15" s="1"/>
  <c r="AO778" i="15" s="1"/>
  <c r="AP778" i="15" s="1"/>
  <c r="AF802" i="15"/>
  <c r="AN802" i="15" s="1"/>
  <c r="AO802" i="15" s="1"/>
  <c r="AP802" i="15" s="1"/>
  <c r="AF866" i="15"/>
  <c r="AF874" i="15"/>
  <c r="AN874" i="15" s="1"/>
  <c r="AO874" i="15" s="1"/>
  <c r="AP874" i="15" s="1"/>
  <c r="AF906" i="15"/>
  <c r="AN906" i="15" s="1"/>
  <c r="AO906" i="15" s="1"/>
  <c r="AP906" i="15" s="1"/>
  <c r="AF914" i="15"/>
  <c r="AF938" i="15"/>
  <c r="AF946" i="15"/>
  <c r="AF970" i="15"/>
  <c r="AN970" i="15" s="1"/>
  <c r="AO970" i="15" s="1"/>
  <c r="AP970" i="15" s="1"/>
  <c r="AF978" i="15"/>
  <c r="AF1018" i="15"/>
  <c r="AF1042" i="15"/>
  <c r="AN1042" i="15" s="1"/>
  <c r="AO1042" i="15" s="1"/>
  <c r="AP1042" i="15" s="1"/>
  <c r="AF785" i="15"/>
  <c r="AN785" i="15" s="1"/>
  <c r="AO785" i="15" s="1"/>
  <c r="AP785" i="15" s="1"/>
  <c r="AF817" i="15"/>
  <c r="AF823" i="15"/>
  <c r="AN823" i="15" s="1"/>
  <c r="AO823" i="15" s="1"/>
  <c r="AP823" i="15" s="1"/>
  <c r="AF832" i="15"/>
  <c r="AF889" i="15"/>
  <c r="AF895" i="15"/>
  <c r="AF912" i="15"/>
  <c r="AN912" i="15" s="1"/>
  <c r="AO912" i="15" s="1"/>
  <c r="AP912" i="15" s="1"/>
  <c r="AF919" i="15"/>
  <c r="AF937" i="15"/>
  <c r="AN937" i="15" s="1"/>
  <c r="AO937" i="15" s="1"/>
  <c r="AP937" i="15" s="1"/>
  <c r="AF951" i="15"/>
  <c r="AN951" i="15" s="1"/>
  <c r="AO951" i="15" s="1"/>
  <c r="AP951" i="15" s="1"/>
  <c r="AF967" i="15"/>
  <c r="AF976" i="15"/>
  <c r="AN976" i="15" s="1"/>
  <c r="AO976" i="15" s="1"/>
  <c r="AP976" i="15" s="1"/>
  <c r="AF983" i="15"/>
  <c r="AN983" i="15" s="1"/>
  <c r="AO983" i="15" s="1"/>
  <c r="AP983" i="15" s="1"/>
  <c r="AF1063" i="15"/>
  <c r="AN1063" i="15" s="1"/>
  <c r="AO1063" i="15" s="1"/>
  <c r="AP1063" i="15" s="1"/>
  <c r="AF17" i="15"/>
  <c r="AN17" i="15" s="1"/>
  <c r="AO17" i="15" s="1"/>
  <c r="AP17" i="15" s="1"/>
  <c r="AF23" i="15"/>
  <c r="AF25" i="15"/>
  <c r="AF39" i="15"/>
  <c r="AF57" i="15"/>
  <c r="AN57" i="15" s="1"/>
  <c r="AO57" i="15" s="1"/>
  <c r="AP57" i="15" s="1"/>
  <c r="AF71" i="15"/>
  <c r="AN71" i="15" s="1"/>
  <c r="AO71" i="15" s="1"/>
  <c r="AP71" i="15" s="1"/>
  <c r="AF80" i="15"/>
  <c r="AN80" i="15" s="1"/>
  <c r="AO80" i="15" s="1"/>
  <c r="AP80" i="15" s="1"/>
  <c r="AF81" i="15"/>
  <c r="AN81" i="15" s="1"/>
  <c r="AO81" i="15" s="1"/>
  <c r="AP81" i="15" s="1"/>
  <c r="AF103" i="15"/>
  <c r="AF112" i="15"/>
  <c r="AN112" i="15" s="1"/>
  <c r="AO112" i="15" s="1"/>
  <c r="AP112" i="15" s="1"/>
  <c r="AF113" i="15"/>
  <c r="AN113" i="15" s="1"/>
  <c r="AO113" i="15" s="1"/>
  <c r="AP113" i="15" s="1"/>
  <c r="AF121" i="15"/>
  <c r="AN121" i="15" s="1"/>
  <c r="AO121" i="15" s="1"/>
  <c r="AP121" i="15" s="1"/>
  <c r="AF128" i="15"/>
  <c r="AN128" i="15" s="1"/>
  <c r="AO128" i="15" s="1"/>
  <c r="AP128" i="15" s="1"/>
  <c r="AF137" i="15"/>
  <c r="AF144" i="15"/>
  <c r="AN144" i="15" s="1"/>
  <c r="AO144" i="15" s="1"/>
  <c r="AP144" i="15" s="1"/>
  <c r="AF167" i="15"/>
  <c r="AN167" i="15" s="1"/>
  <c r="AO167" i="15" s="1"/>
  <c r="AP167" i="15" s="1"/>
  <c r="AF168" i="15"/>
  <c r="AF183" i="15"/>
  <c r="AN183" i="15" s="1"/>
  <c r="AO183" i="15" s="1"/>
  <c r="AP183" i="15" s="1"/>
  <c r="AF191" i="15"/>
  <c r="AF192" i="15"/>
  <c r="AF193" i="15"/>
  <c r="AN193" i="15" s="1"/>
  <c r="AO193" i="15" s="1"/>
  <c r="AP193" i="15" s="1"/>
  <c r="AF216" i="15"/>
  <c r="AF233" i="15"/>
  <c r="AN233" i="15" s="1"/>
  <c r="AO233" i="15" s="1"/>
  <c r="AP233" i="15" s="1"/>
  <c r="AF241" i="15"/>
  <c r="AF255" i="15"/>
  <c r="AF256" i="15"/>
  <c r="AF263" i="15"/>
  <c r="AF264" i="15"/>
  <c r="AN264" i="15" s="1"/>
  <c r="AO264" i="15" s="1"/>
  <c r="AP264" i="15" s="1"/>
  <c r="AF271" i="15"/>
  <c r="AF287" i="15"/>
  <c r="AN287" i="15" s="1"/>
  <c r="AO287" i="15" s="1"/>
  <c r="AP287" i="15" s="1"/>
  <c r="AF296" i="15"/>
  <c r="AN296" i="15" s="1"/>
  <c r="AO296" i="15" s="1"/>
  <c r="AP296" i="15" s="1"/>
  <c r="AF304" i="15"/>
  <c r="AN304" i="15" s="1"/>
  <c r="AO304" i="15" s="1"/>
  <c r="AP304" i="15" s="1"/>
  <c r="AF335" i="15"/>
  <c r="AF343" i="15"/>
  <c r="AF360" i="15"/>
  <c r="AN360" i="15" s="1"/>
  <c r="AO360" i="15" s="1"/>
  <c r="AP360" i="15" s="1"/>
  <c r="AF367" i="15"/>
  <c r="AF368" i="15"/>
  <c r="AN368" i="15" s="1"/>
  <c r="AO368" i="15" s="1"/>
  <c r="AP368" i="15" s="1"/>
  <c r="AF376" i="15"/>
  <c r="AF377" i="15"/>
  <c r="AN377" i="15" s="1"/>
  <c r="AO377" i="15" s="1"/>
  <c r="AP377" i="15" s="1"/>
  <c r="AF401" i="15"/>
  <c r="AF415" i="15"/>
  <c r="AF441" i="15"/>
  <c r="AN441" i="15" s="1"/>
  <c r="AO441" i="15" s="1"/>
  <c r="AP441" i="15" s="1"/>
  <c r="AF447" i="15"/>
  <c r="AF448" i="15"/>
  <c r="AN448" i="15" s="1"/>
  <c r="AO448" i="15" s="1"/>
  <c r="AP448" i="15" s="1"/>
  <c r="AF457" i="15"/>
  <c r="AN457" i="15" s="1"/>
  <c r="AO457" i="15" s="1"/>
  <c r="AP457" i="15" s="1"/>
  <c r="AF471" i="15"/>
  <c r="AN471" i="15" s="1"/>
  <c r="AO471" i="15" s="1"/>
  <c r="AP471" i="15" s="1"/>
  <c r="AF472" i="15"/>
  <c r="AF479" i="15"/>
  <c r="AF481" i="15"/>
  <c r="AF495" i="15"/>
  <c r="AN495" i="15" s="1"/>
  <c r="AO495" i="15" s="1"/>
  <c r="AP495" i="15" s="1"/>
  <c r="AF497" i="15"/>
  <c r="AF544" i="15"/>
  <c r="AN544" i="15" s="1"/>
  <c r="AO544" i="15" s="1"/>
  <c r="AP544" i="15" s="1"/>
  <c r="AF545" i="15"/>
  <c r="AF553" i="15"/>
  <c r="AN553" i="15" s="1"/>
  <c r="AO553" i="15" s="1"/>
  <c r="AP553" i="15" s="1"/>
  <c r="AF599" i="15"/>
  <c r="AN599" i="15" s="1"/>
  <c r="AO599" i="15" s="1"/>
  <c r="AP599" i="15" s="1"/>
  <c r="AF607" i="15"/>
  <c r="AF617" i="15"/>
  <c r="AF624" i="15"/>
  <c r="AF639" i="15"/>
  <c r="AF648" i="15"/>
  <c r="AN648" i="15" s="1"/>
  <c r="AO648" i="15" s="1"/>
  <c r="AP648" i="15" s="1"/>
  <c r="AF663" i="15"/>
  <c r="AN663" i="15" s="1"/>
  <c r="AO663" i="15" s="1"/>
  <c r="AP663" i="15" s="1"/>
  <c r="AF671" i="15"/>
  <c r="AF713" i="15"/>
  <c r="AN713" i="15" s="1"/>
  <c r="AO713" i="15" s="1"/>
  <c r="AP713" i="15" s="1"/>
  <c r="AF719" i="15"/>
  <c r="AF735" i="15"/>
  <c r="AF745" i="15"/>
  <c r="AN745" i="15" s="1"/>
  <c r="AO745" i="15" s="1"/>
  <c r="AP745" i="15" s="1"/>
  <c r="AF751" i="15"/>
  <c r="AF759" i="15"/>
  <c r="AF767" i="15"/>
  <c r="AN767" i="15" s="1"/>
  <c r="AO767" i="15" s="1"/>
  <c r="AP767" i="15" s="1"/>
  <c r="AF775" i="15"/>
  <c r="AF801" i="15"/>
  <c r="AN801" i="15" s="1"/>
  <c r="AO801" i="15" s="1"/>
  <c r="AP801" i="15" s="1"/>
  <c r="AF807" i="15"/>
  <c r="AN807" i="15" s="1"/>
  <c r="AO807" i="15" s="1"/>
  <c r="AP807" i="15" s="1"/>
  <c r="AF816" i="15"/>
  <c r="AN816" i="15" s="1"/>
  <c r="AO816" i="15" s="1"/>
  <c r="AP816" i="15" s="1"/>
  <c r="AF824" i="15"/>
  <c r="AF855" i="15"/>
  <c r="AN855" i="15" s="1"/>
  <c r="AO855" i="15" s="1"/>
  <c r="AP855" i="15" s="1"/>
  <c r="AF881" i="15"/>
  <c r="AN881" i="15" s="1"/>
  <c r="AO881" i="15" s="1"/>
  <c r="AP881" i="15" s="1"/>
  <c r="AF888" i="15"/>
  <c r="AN888" i="15" s="1"/>
  <c r="AO888" i="15" s="1"/>
  <c r="AP888" i="15" s="1"/>
  <c r="AF904" i="15"/>
  <c r="AF911" i="15"/>
  <c r="AF928" i="15"/>
  <c r="AF943" i="15"/>
  <c r="AF961" i="15"/>
  <c r="AF968" i="15"/>
  <c r="AF975" i="15"/>
  <c r="AN975" i="15" s="1"/>
  <c r="AO975" i="15" s="1"/>
  <c r="AP975" i="15" s="1"/>
  <c r="AF984" i="15"/>
  <c r="AF993" i="15"/>
  <c r="AF1032" i="15"/>
  <c r="AF619" i="15"/>
  <c r="AN619" i="15" s="1"/>
  <c r="AO619" i="15" s="1"/>
  <c r="AP619" i="15" s="1"/>
  <c r="AF621" i="15"/>
  <c r="AN621" i="15" s="1"/>
  <c r="AO621" i="15" s="1"/>
  <c r="AP621" i="15" s="1"/>
  <c r="AF645" i="15"/>
  <c r="AN645" i="15" s="1"/>
  <c r="AO645" i="15" s="1"/>
  <c r="AP645" i="15" s="1"/>
  <c r="AF660" i="15"/>
  <c r="AF709" i="15"/>
  <c r="AF716" i="15"/>
  <c r="AN716" i="15" s="1"/>
  <c r="AO716" i="15" s="1"/>
  <c r="AP716" i="15" s="1"/>
  <c r="AF731" i="15"/>
  <c r="AN731" i="15" s="1"/>
  <c r="AO731" i="15" s="1"/>
  <c r="AP731" i="15" s="1"/>
  <c r="AF741" i="15"/>
  <c r="AF756" i="15"/>
  <c r="AF763" i="15"/>
  <c r="AN763" i="15" s="1"/>
  <c r="AO763" i="15" s="1"/>
  <c r="AP763" i="15" s="1"/>
  <c r="AF764" i="15"/>
  <c r="AF771" i="15"/>
  <c r="AN771" i="15" s="1"/>
  <c r="AO771" i="15" s="1"/>
  <c r="AP771" i="15" s="1"/>
  <c r="AF781" i="15"/>
  <c r="AF797" i="15"/>
  <c r="AF877" i="15"/>
  <c r="AF892" i="15"/>
  <c r="AN892" i="15" s="1"/>
  <c r="AO892" i="15" s="1"/>
  <c r="AP892" i="15" s="1"/>
  <c r="AF915" i="15"/>
  <c r="AF917" i="15"/>
  <c r="AN917" i="15" s="1"/>
  <c r="AO917" i="15" s="1"/>
  <c r="AP917" i="15" s="1"/>
  <c r="AF932" i="15"/>
  <c r="AF933" i="15"/>
  <c r="AF940" i="15"/>
  <c r="AF957" i="15"/>
  <c r="AF964" i="15"/>
  <c r="AN964" i="15" s="1"/>
  <c r="AO964" i="15" s="1"/>
  <c r="AP964" i="15" s="1"/>
  <c r="AF973" i="15"/>
  <c r="AN973" i="15" s="1"/>
  <c r="AO973" i="15" s="1"/>
  <c r="AP973" i="15" s="1"/>
  <c r="AF996" i="15"/>
  <c r="AF1019" i="15"/>
  <c r="AF1035" i="15"/>
  <c r="AN1035" i="15" s="1"/>
  <c r="AO1035" i="15" s="1"/>
  <c r="AP1035" i="15" s="1"/>
  <c r="AF1044" i="15"/>
  <c r="AF1052" i="15"/>
  <c r="AN1052" i="15" s="1"/>
  <c r="AO1052" i="15" s="1"/>
  <c r="AP1052" i="15" s="1"/>
  <c r="AF1059" i="15"/>
  <c r="AN1059" i="15" s="1"/>
  <c r="AO1059" i="15" s="1"/>
  <c r="AP1059" i="15" s="1"/>
  <c r="AF18" i="15"/>
  <c r="AF26" i="15"/>
  <c r="AF34" i="15"/>
  <c r="AN34" i="15" s="1"/>
  <c r="AO34" i="15" s="1"/>
  <c r="AP34" i="15" s="1"/>
  <c r="AF74" i="15"/>
  <c r="AF82" i="15"/>
  <c r="AN82" i="15" s="1"/>
  <c r="AO82" i="15" s="1"/>
  <c r="AP82" i="15" s="1"/>
  <c r="AF178" i="15"/>
  <c r="AN178" i="15" s="1"/>
  <c r="AO178" i="15" s="1"/>
  <c r="AP178" i="15" s="1"/>
  <c r="AF210" i="15"/>
  <c r="AN210" i="15" s="1"/>
  <c r="AO210" i="15" s="1"/>
  <c r="AP210" i="15" s="1"/>
  <c r="AF218" i="15"/>
  <c r="AF234" i="15"/>
  <c r="AF242" i="15"/>
  <c r="AF274" i="15"/>
  <c r="AF282" i="15"/>
  <c r="AN282" i="15" s="1"/>
  <c r="AO282" i="15" s="1"/>
  <c r="AP282" i="15" s="1"/>
  <c r="AF442" i="15"/>
  <c r="AN442" i="15" s="1"/>
  <c r="AO442" i="15" s="1"/>
  <c r="AP442" i="15" s="1"/>
  <c r="AF458" i="15"/>
  <c r="AF474" i="15"/>
  <c r="AN474" i="15" s="1"/>
  <c r="AO474" i="15" s="1"/>
  <c r="AP474" i="15" s="1"/>
  <c r="AF674" i="15"/>
  <c r="AF714" i="15"/>
  <c r="AN714" i="15" s="1"/>
  <c r="AO714" i="15" s="1"/>
  <c r="AP714" i="15" s="1"/>
  <c r="AF722" i="15"/>
  <c r="AF786" i="15"/>
  <c r="AN786" i="15" s="1"/>
  <c r="AO786" i="15" s="1"/>
  <c r="AP786" i="15" s="1"/>
  <c r="AF818" i="15"/>
  <c r="AF954" i="15"/>
  <c r="AN954" i="15" s="1"/>
  <c r="AO954" i="15" s="1"/>
  <c r="AP954" i="15" s="1"/>
  <c r="AF962" i="15"/>
  <c r="AN962" i="15" s="1"/>
  <c r="AO962" i="15" s="1"/>
  <c r="AP962" i="15" s="1"/>
  <c r="AF1002" i="15"/>
  <c r="AN1002" i="15" s="1"/>
  <c r="AO1002" i="15" s="1"/>
  <c r="AP1002" i="15" s="1"/>
  <c r="AF1026" i="15"/>
  <c r="AN1026" i="15" s="1"/>
  <c r="AO1026" i="15" s="1"/>
  <c r="AP1026" i="15" s="1"/>
  <c r="AF1058" i="15"/>
  <c r="AF849" i="15"/>
  <c r="AF863" i="15"/>
  <c r="AN863" i="15" s="1"/>
  <c r="AO863" i="15" s="1"/>
  <c r="AP863" i="15" s="1"/>
  <c r="AF865" i="15"/>
  <c r="AN865" i="15" s="1"/>
  <c r="AO865" i="15" s="1"/>
  <c r="AP865" i="15" s="1"/>
  <c r="AF873" i="15"/>
  <c r="AN873" i="15" s="1"/>
  <c r="AO873" i="15" s="1"/>
  <c r="AP873" i="15" s="1"/>
  <c r="AF880" i="15"/>
  <c r="AF903" i="15"/>
  <c r="AF927" i="15"/>
  <c r="AF936" i="15"/>
  <c r="AN936" i="15" s="1"/>
  <c r="AO936" i="15" s="1"/>
  <c r="AP936" i="15" s="1"/>
  <c r="AF953" i="15"/>
  <c r="AN953" i="15" s="1"/>
  <c r="AO953" i="15" s="1"/>
  <c r="AP953" i="15" s="1"/>
  <c r="AF969" i="15"/>
  <c r="AF1009" i="15"/>
  <c r="AF1025" i="15"/>
  <c r="AF1031" i="15"/>
  <c r="AN1031" i="15" s="1"/>
  <c r="AO1031" i="15" s="1"/>
  <c r="AP1031" i="15" s="1"/>
  <c r="AF1033" i="15"/>
  <c r="AN1033" i="15" s="1"/>
  <c r="AO1033" i="15" s="1"/>
  <c r="AP1033" i="15" s="1"/>
  <c r="AF1047" i="15"/>
  <c r="AF1055" i="15"/>
  <c r="AF31" i="15"/>
  <c r="AN31" i="15" s="1"/>
  <c r="AO31" i="15" s="1"/>
  <c r="AP31" i="15" s="1"/>
  <c r="AF32" i="15"/>
  <c r="AF40" i="15"/>
  <c r="AN40" i="15" s="1"/>
  <c r="AO40" i="15" s="1"/>
  <c r="AP40" i="15" s="1"/>
  <c r="AF41" i="15"/>
  <c r="AF63" i="15"/>
  <c r="AF72" i="15"/>
  <c r="AN72" i="15" s="1"/>
  <c r="AO72" i="15" s="1"/>
  <c r="AP72" i="15" s="1"/>
  <c r="AF89" i="15"/>
  <c r="AF111" i="15"/>
  <c r="AF119" i="15"/>
  <c r="AF127" i="15"/>
  <c r="AN127" i="15" s="1"/>
  <c r="AO127" i="15" s="1"/>
  <c r="AP127" i="15" s="1"/>
  <c r="AF135" i="15"/>
  <c r="AN135" i="15" s="1"/>
  <c r="AO135" i="15" s="1"/>
  <c r="AP135" i="15" s="1"/>
  <c r="AF136" i="15"/>
  <c r="AF145" i="15"/>
  <c r="AN145" i="15" s="1"/>
  <c r="AO145" i="15" s="1"/>
  <c r="AP145" i="15" s="1"/>
  <c r="AF159" i="15"/>
  <c r="AF160" i="15"/>
  <c r="AN160" i="15" s="1"/>
  <c r="AO160" i="15" s="1"/>
  <c r="AP160" i="15" s="1"/>
  <c r="AF177" i="15"/>
  <c r="AF185" i="15"/>
  <c r="AN185" i="15" s="1"/>
  <c r="AO185" i="15" s="1"/>
  <c r="AP185" i="15" s="1"/>
  <c r="AF207" i="15"/>
  <c r="AF231" i="15"/>
  <c r="AN231" i="15" s="1"/>
  <c r="AO231" i="15" s="1"/>
  <c r="AP231" i="15" s="1"/>
  <c r="AF248" i="15"/>
  <c r="AF272" i="15"/>
  <c r="AN272" i="15" s="1"/>
  <c r="AO272" i="15" s="1"/>
  <c r="AP272" i="15" s="1"/>
  <c r="AF279" i="15"/>
  <c r="AF280" i="15"/>
  <c r="AF295" i="15"/>
  <c r="AF305" i="15"/>
  <c r="AN305" i="15" s="1"/>
  <c r="AO305" i="15" s="1"/>
  <c r="AP305" i="15" s="1"/>
  <c r="AF321" i="15"/>
  <c r="AF328" i="15"/>
  <c r="AF345" i="15"/>
  <c r="AF352" i="15"/>
  <c r="AF361" i="15"/>
  <c r="AN361" i="15" s="1"/>
  <c r="AO361" i="15" s="1"/>
  <c r="AP361" i="15" s="1"/>
  <c r="AF375" i="15"/>
  <c r="AN375" i="15" s="1"/>
  <c r="AO375" i="15" s="1"/>
  <c r="AP375" i="15" s="1"/>
  <c r="AF385" i="15"/>
  <c r="AF392" i="15"/>
  <c r="AN392" i="15" s="1"/>
  <c r="AO392" i="15" s="1"/>
  <c r="AP392" i="15" s="1"/>
  <c r="AF393" i="15"/>
  <c r="AN393" i="15" s="1"/>
  <c r="AO393" i="15" s="1"/>
  <c r="AP393" i="15" s="1"/>
  <c r="AF399" i="15"/>
  <c r="AF407" i="15"/>
  <c r="AN407" i="15" s="1"/>
  <c r="AO407" i="15" s="1"/>
  <c r="AP407" i="15" s="1"/>
  <c r="AF424" i="15"/>
  <c r="AF433" i="15"/>
  <c r="AF439" i="15"/>
  <c r="AN439" i="15" s="1"/>
  <c r="AO439" i="15" s="1"/>
  <c r="AP439" i="15" s="1"/>
  <c r="AF465" i="15"/>
  <c r="AF487" i="15"/>
  <c r="AF489" i="15"/>
  <c r="AN489" i="15" s="1"/>
  <c r="AO489" i="15" s="1"/>
  <c r="AP489" i="15" s="1"/>
  <c r="AF512" i="15"/>
  <c r="AF520" i="15"/>
  <c r="AF527" i="15"/>
  <c r="AF528" i="15"/>
  <c r="AN528" i="15" s="1"/>
  <c r="AO528" i="15" s="1"/>
  <c r="AP528" i="15" s="1"/>
  <c r="AF585" i="15"/>
  <c r="AF592" i="15"/>
  <c r="AF600" i="15"/>
  <c r="AN600" i="15" s="1"/>
  <c r="AO600" i="15" s="1"/>
  <c r="AP600" i="15" s="1"/>
  <c r="AF608" i="15"/>
  <c r="AF623" i="15"/>
  <c r="AN623" i="15" s="1"/>
  <c r="AO623" i="15" s="1"/>
  <c r="AP623" i="15" s="1"/>
  <c r="AF625" i="15"/>
  <c r="AF632" i="15"/>
  <c r="AF641" i="15"/>
  <c r="AN641" i="15" s="1"/>
  <c r="AO641" i="15" s="1"/>
  <c r="AP641" i="15" s="1"/>
  <c r="AF656" i="15"/>
  <c r="AN656" i="15" s="1"/>
  <c r="AO656" i="15" s="1"/>
  <c r="AP656" i="15" s="1"/>
  <c r="AF657" i="15"/>
  <c r="AN657" i="15" s="1"/>
  <c r="AO657" i="15" s="1"/>
  <c r="AP657" i="15" s="1"/>
  <c r="AF672" i="15"/>
  <c r="AF680" i="15"/>
  <c r="AF687" i="15"/>
  <c r="AN687" i="15" s="1"/>
  <c r="AO687" i="15" s="1"/>
  <c r="AP687" i="15" s="1"/>
  <c r="AF689" i="15"/>
  <c r="AN689" i="15" s="1"/>
  <c r="AO689" i="15" s="1"/>
  <c r="AP689" i="15" s="1"/>
  <c r="AF695" i="15"/>
  <c r="AF711" i="15"/>
  <c r="AF712" i="15"/>
  <c r="AF720" i="15"/>
  <c r="AF727" i="15"/>
  <c r="AN727" i="15" s="1"/>
  <c r="AO727" i="15" s="1"/>
  <c r="AP727" i="15" s="1"/>
  <c r="AF744" i="15"/>
  <c r="AF752" i="15"/>
  <c r="AF760" i="15"/>
  <c r="AN760" i="15" s="1"/>
  <c r="AO760" i="15" s="1"/>
  <c r="AP760" i="15" s="1"/>
  <c r="AF769" i="15"/>
  <c r="AF793" i="15"/>
  <c r="AN793" i="15" s="1"/>
  <c r="AO793" i="15" s="1"/>
  <c r="AP793" i="15" s="1"/>
  <c r="AF809" i="15"/>
  <c r="AN809" i="15" s="1"/>
  <c r="AO809" i="15" s="1"/>
  <c r="AP809" i="15" s="1"/>
  <c r="AF872" i="15"/>
  <c r="AF952" i="15"/>
  <c r="AF959" i="15"/>
  <c r="AN959" i="15" s="1"/>
  <c r="AO959" i="15" s="1"/>
  <c r="AP959" i="15" s="1"/>
  <c r="AF991" i="15"/>
  <c r="AN991" i="15" s="1"/>
  <c r="AO991" i="15" s="1"/>
  <c r="AP991" i="15" s="1"/>
  <c r="AF1024" i="15"/>
  <c r="AF1048" i="15"/>
  <c r="AF612" i="15"/>
  <c r="AF613" i="15"/>
  <c r="AN613" i="15" s="1"/>
  <c r="AO613" i="15" s="1"/>
  <c r="AP613" i="15" s="1"/>
  <c r="AF627" i="15"/>
  <c r="AF653" i="15"/>
  <c r="AN653" i="15" s="1"/>
  <c r="AO653" i="15" s="1"/>
  <c r="AP653" i="15" s="1"/>
  <c r="AF668" i="15"/>
  <c r="AN668" i="15" s="1"/>
  <c r="AO668" i="15" s="1"/>
  <c r="AP668" i="15" s="1"/>
  <c r="AF676" i="15"/>
  <c r="AF677" i="15"/>
  <c r="AN677" i="15" s="1"/>
  <c r="AO677" i="15" s="1"/>
  <c r="AP677" i="15" s="1"/>
  <c r="AF683" i="15"/>
  <c r="AN683" i="15" s="1"/>
  <c r="AO683" i="15" s="1"/>
  <c r="AP683" i="15" s="1"/>
  <c r="AF685" i="15"/>
  <c r="AF701" i="15"/>
  <c r="AN701" i="15" s="1"/>
  <c r="AO701" i="15" s="1"/>
  <c r="AP701" i="15" s="1"/>
  <c r="AF708" i="15"/>
  <c r="AF733" i="15"/>
  <c r="AN733" i="15" s="1"/>
  <c r="AO733" i="15" s="1"/>
  <c r="AP733" i="15" s="1"/>
  <c r="AF740" i="15"/>
  <c r="AF749" i="15"/>
  <c r="AF755" i="15"/>
  <c r="AN755" i="15" s="1"/>
  <c r="AO755" i="15" s="1"/>
  <c r="AP755" i="15" s="1"/>
  <c r="AF757" i="15"/>
  <c r="AN757" i="15" s="1"/>
  <c r="AO757" i="15" s="1"/>
  <c r="AP757" i="15" s="1"/>
  <c r="AF765" i="15"/>
  <c r="AN765" i="15" s="1"/>
  <c r="AO765" i="15" s="1"/>
  <c r="AP765" i="15" s="1"/>
  <c r="AF780" i="15"/>
  <c r="AN780" i="15" s="1"/>
  <c r="AO780" i="15" s="1"/>
  <c r="AP780" i="15" s="1"/>
  <c r="AF787" i="15"/>
  <c r="AN787" i="15" s="1"/>
  <c r="AO787" i="15" s="1"/>
  <c r="AP787" i="15" s="1"/>
  <c r="AF788" i="15"/>
  <c r="AF796" i="15"/>
  <c r="AF803" i="15"/>
  <c r="AN803" i="15" s="1"/>
  <c r="AO803" i="15" s="1"/>
  <c r="AP803" i="15" s="1"/>
  <c r="AF836" i="15"/>
  <c r="AN836" i="15" s="1"/>
  <c r="AO836" i="15" s="1"/>
  <c r="AP836" i="15" s="1"/>
  <c r="AF851" i="15"/>
  <c r="AF860" i="15"/>
  <c r="AF867" i="15"/>
  <c r="AN867" i="15" s="1"/>
  <c r="AO867" i="15" s="1"/>
  <c r="AP867" i="15" s="1"/>
  <c r="AF875" i="15"/>
  <c r="AF899" i="15"/>
  <c r="AF1028" i="15"/>
  <c r="AN1028" i="15" s="1"/>
  <c r="AO1028" i="15" s="1"/>
  <c r="AP1028" i="15" s="1"/>
  <c r="AF1068" i="15"/>
  <c r="AN1068" i="15" s="1"/>
  <c r="AO1068" i="15" s="1"/>
  <c r="AP1068" i="15" s="1"/>
  <c r="AF42" i="15"/>
  <c r="AN42" i="15" s="1"/>
  <c r="AO42" i="15" s="1"/>
  <c r="AP42" i="15" s="1"/>
  <c r="AF50" i="15"/>
  <c r="AN50" i="15" s="1"/>
  <c r="AO50" i="15" s="1"/>
  <c r="AP50" i="15" s="1"/>
  <c r="AF66" i="15"/>
  <c r="AN66" i="15" s="1"/>
  <c r="AO66" i="15" s="1"/>
  <c r="AP66" i="15" s="1"/>
  <c r="AF90" i="15"/>
  <c r="AF98" i="15"/>
  <c r="AN98" i="15" s="1"/>
  <c r="AO98" i="15" s="1"/>
  <c r="AP98" i="15" s="1"/>
  <c r="AF106" i="15"/>
  <c r="AN106" i="15" s="1"/>
  <c r="AO106" i="15" s="1"/>
  <c r="AP106" i="15" s="1"/>
  <c r="AF114" i="15"/>
  <c r="AN114" i="15" s="1"/>
  <c r="AO114" i="15" s="1"/>
  <c r="AP114" i="15" s="1"/>
  <c r="AF146" i="15"/>
  <c r="AF154" i="15"/>
  <c r="AF226" i="15"/>
  <c r="AN226" i="15" s="1"/>
  <c r="AO226" i="15" s="1"/>
  <c r="AP226" i="15" s="1"/>
  <c r="AF250" i="15"/>
  <c r="AN250" i="15" s="1"/>
  <c r="AO250" i="15" s="1"/>
  <c r="AP250" i="15" s="1"/>
  <c r="AF258" i="15"/>
  <c r="AN258" i="15" s="1"/>
  <c r="AO258" i="15" s="1"/>
  <c r="AP258" i="15" s="1"/>
  <c r="AF298" i="15"/>
  <c r="AN298" i="15" s="1"/>
  <c r="AO298" i="15" s="1"/>
  <c r="AP298" i="15" s="1"/>
  <c r="AF306" i="15"/>
  <c r="AF394" i="15"/>
  <c r="AF434" i="15"/>
  <c r="AN434" i="15" s="1"/>
  <c r="AO434" i="15" s="1"/>
  <c r="AP434" i="15" s="1"/>
  <c r="AF450" i="15"/>
  <c r="AN450" i="15" s="1"/>
  <c r="AO450" i="15" s="1"/>
  <c r="AP450" i="15" s="1"/>
  <c r="AF466" i="15"/>
  <c r="AF538" i="15"/>
  <c r="AF546" i="15"/>
  <c r="AN546" i="15" s="1"/>
  <c r="AO546" i="15" s="1"/>
  <c r="AP546" i="15" s="1"/>
  <c r="AF586" i="15"/>
  <c r="AN586" i="15" s="1"/>
  <c r="AO586" i="15" s="1"/>
  <c r="AP586" i="15" s="1"/>
  <c r="AF618" i="15"/>
  <c r="AN618" i="15" s="1"/>
  <c r="AO618" i="15" s="1"/>
  <c r="AP618" i="15" s="1"/>
  <c r="AF626" i="15"/>
  <c r="AN626" i="15" s="1"/>
  <c r="AO626" i="15" s="1"/>
  <c r="AP626" i="15" s="1"/>
  <c r="AF650" i="15"/>
  <c r="AF666" i="15"/>
  <c r="AN666" i="15" s="1"/>
  <c r="AO666" i="15" s="1"/>
  <c r="AP666" i="15" s="1"/>
  <c r="AF682" i="15"/>
  <c r="AN682" i="15" s="1"/>
  <c r="AO682" i="15" s="1"/>
  <c r="AP682" i="15" s="1"/>
  <c r="AF706" i="15"/>
  <c r="AF738" i="15"/>
  <c r="AF794" i="15"/>
  <c r="AN794" i="15" s="1"/>
  <c r="AO794" i="15" s="1"/>
  <c r="AP794" i="15" s="1"/>
  <c r="AF826" i="15"/>
  <c r="AN826" i="15" s="1"/>
  <c r="AO826" i="15" s="1"/>
  <c r="AP826" i="15" s="1"/>
  <c r="AF842" i="15"/>
  <c r="AN842" i="15" s="1"/>
  <c r="AO842" i="15" s="1"/>
  <c r="AP842" i="15" s="1"/>
  <c r="AF858" i="15"/>
  <c r="AF882" i="15"/>
  <c r="AF890" i="15"/>
  <c r="AF898" i="15"/>
  <c r="AN898" i="15" s="1"/>
  <c r="AO898" i="15" s="1"/>
  <c r="AP898" i="15" s="1"/>
  <c r="AF922" i="15"/>
  <c r="AN922" i="15" s="1"/>
  <c r="AO922" i="15" s="1"/>
  <c r="AP922" i="15" s="1"/>
  <c r="AF930" i="15"/>
  <c r="AN930" i="15" s="1"/>
  <c r="AO930" i="15" s="1"/>
  <c r="AP930" i="15" s="1"/>
  <c r="AF986" i="15"/>
  <c r="AF1010" i="15"/>
  <c r="AF1034" i="15"/>
  <c r="AN1034" i="15" s="1"/>
  <c r="AO1034" i="15" s="1"/>
  <c r="AP1034" i="15" s="1"/>
  <c r="AF808" i="15"/>
  <c r="AF839" i="15"/>
  <c r="AN839" i="15" s="1"/>
  <c r="AO839" i="15" s="1"/>
  <c r="AP839" i="15" s="1"/>
  <c r="AF841" i="15"/>
  <c r="AF856" i="15"/>
  <c r="AN856" i="15" s="1"/>
  <c r="AO856" i="15" s="1"/>
  <c r="AP856" i="15" s="1"/>
  <c r="AF887" i="15"/>
  <c r="AF921" i="15"/>
  <c r="AF929" i="15"/>
  <c r="AN929" i="15" s="1"/>
  <c r="AO929" i="15" s="1"/>
  <c r="AP929" i="15" s="1"/>
  <c r="AF960" i="15"/>
  <c r="AF985" i="15"/>
  <c r="AF992" i="15"/>
  <c r="AF1001" i="15"/>
  <c r="AF16" i="15"/>
  <c r="AN16" i="15" s="1"/>
  <c r="AO16" i="15" s="1"/>
  <c r="AP16" i="15" s="1"/>
  <c r="AF24" i="15"/>
  <c r="AF33" i="15"/>
  <c r="AF47" i="15"/>
  <c r="AF55" i="15"/>
  <c r="AF56" i="15"/>
  <c r="AF65" i="15"/>
  <c r="AN65" i="15" s="1"/>
  <c r="AO65" i="15" s="1"/>
  <c r="AP65" i="15" s="1"/>
  <c r="AF73" i="15"/>
  <c r="AN73" i="15" s="1"/>
  <c r="AO73" i="15" s="1"/>
  <c r="AP73" i="15" s="1"/>
  <c r="AF88" i="15"/>
  <c r="AN88" i="15" s="1"/>
  <c r="AO88" i="15" s="1"/>
  <c r="AP88" i="15" s="1"/>
  <c r="AF97" i="15"/>
  <c r="AF143" i="15"/>
  <c r="AN143" i="15" s="1"/>
  <c r="AO143" i="15" s="1"/>
  <c r="AP143" i="15" s="1"/>
  <c r="AF153" i="15"/>
  <c r="AF161" i="15"/>
  <c r="AF169" i="15"/>
  <c r="AN169" i="15" s="1"/>
  <c r="AO169" i="15" s="1"/>
  <c r="AP169" i="15" s="1"/>
  <c r="AF175" i="15"/>
  <c r="AF176" i="15"/>
  <c r="AF184" i="15"/>
  <c r="AN184" i="15" s="1"/>
  <c r="AO184" i="15" s="1"/>
  <c r="AP184" i="15" s="1"/>
  <c r="AF199" i="15"/>
  <c r="AN199" i="15" s="1"/>
  <c r="AO199" i="15" s="1"/>
  <c r="AP199" i="15" s="1"/>
  <c r="AF201" i="15"/>
  <c r="AF217" i="15"/>
  <c r="AN217" i="15" s="1"/>
  <c r="AO217" i="15" s="1"/>
  <c r="AP217" i="15" s="1"/>
  <c r="AF224" i="15"/>
  <c r="AF232" i="15"/>
  <c r="AF247" i="15"/>
  <c r="AF249" i="15"/>
  <c r="AN249" i="15" s="1"/>
  <c r="AO249" i="15" s="1"/>
  <c r="AP249" i="15" s="1"/>
  <c r="AF257" i="15"/>
  <c r="AF288" i="15"/>
  <c r="AN288" i="15" s="1"/>
  <c r="AO288" i="15" s="1"/>
  <c r="AP288" i="15" s="1"/>
  <c r="AF303" i="15"/>
  <c r="AN303" i="15" s="1"/>
  <c r="AO303" i="15" s="1"/>
  <c r="AP303" i="15" s="1"/>
  <c r="AF329" i="15"/>
  <c r="AN329" i="15" s="1"/>
  <c r="AO329" i="15" s="1"/>
  <c r="AP329" i="15" s="1"/>
  <c r="AF336" i="15"/>
  <c r="AN336" i="15" s="1"/>
  <c r="AO336" i="15" s="1"/>
  <c r="AP336" i="15" s="1"/>
  <c r="AF337" i="15"/>
  <c r="AN337" i="15" s="1"/>
  <c r="AO337" i="15" s="1"/>
  <c r="AP337" i="15" s="1"/>
  <c r="AF344" i="15"/>
  <c r="AN344" i="15" s="1"/>
  <c r="AO344" i="15" s="1"/>
  <c r="AP344" i="15" s="1"/>
  <c r="AF351" i="15"/>
  <c r="AF353" i="15"/>
  <c r="AF369" i="15"/>
  <c r="AN369" i="15" s="1"/>
  <c r="AO369" i="15" s="1"/>
  <c r="AP369" i="15" s="1"/>
  <c r="AF384" i="15"/>
  <c r="AF408" i="15"/>
  <c r="AF409" i="15"/>
  <c r="AN409" i="15" s="1"/>
  <c r="AO409" i="15" s="1"/>
  <c r="AP409" i="15" s="1"/>
  <c r="AF425" i="15"/>
  <c r="AN425" i="15" s="1"/>
  <c r="AO425" i="15" s="1"/>
  <c r="AP425" i="15" s="1"/>
  <c r="AF431" i="15"/>
  <c r="AF449" i="15"/>
  <c r="AN449" i="15" s="1"/>
  <c r="AO449" i="15" s="1"/>
  <c r="AP449" i="15" s="1"/>
  <c r="AF456" i="15"/>
  <c r="AF463" i="15"/>
  <c r="AF464" i="15"/>
  <c r="AF473" i="15"/>
  <c r="AN473" i="15" s="1"/>
  <c r="AO473" i="15" s="1"/>
  <c r="AP473" i="15" s="1"/>
  <c r="AF488" i="15"/>
  <c r="AF503" i="15"/>
  <c r="AF511" i="15"/>
  <c r="AF513" i="15"/>
  <c r="AN513" i="15" s="1"/>
  <c r="AO513" i="15" s="1"/>
  <c r="AP513" i="15" s="1"/>
  <c r="AF519" i="15"/>
  <c r="AF521" i="15"/>
  <c r="AF535" i="15"/>
  <c r="AF543" i="15"/>
  <c r="AF551" i="15"/>
  <c r="AF601" i="15"/>
  <c r="AN601" i="15" s="1"/>
  <c r="AO601" i="15" s="1"/>
  <c r="AP601" i="15" s="1"/>
  <c r="AF633" i="15"/>
  <c r="AF647" i="15"/>
  <c r="AF649" i="15"/>
  <c r="AN649" i="15" s="1"/>
  <c r="AO649" i="15" s="1"/>
  <c r="AP649" i="15" s="1"/>
  <c r="AF655" i="15"/>
  <c r="AF673" i="15"/>
  <c r="AF679" i="15"/>
  <c r="AN679" i="15" s="1"/>
  <c r="AO679" i="15" s="1"/>
  <c r="AP679" i="15" s="1"/>
  <c r="AF688" i="15"/>
  <c r="AF703" i="15"/>
  <c r="AF704" i="15"/>
  <c r="AF705" i="15"/>
  <c r="AN705" i="15" s="1"/>
  <c r="AO705" i="15" s="1"/>
  <c r="AP705" i="15" s="1"/>
  <c r="AF736" i="15"/>
  <c r="AF737" i="15"/>
  <c r="AN737" i="15" s="1"/>
  <c r="AO737" i="15" s="1"/>
  <c r="AP737" i="15" s="1"/>
  <c r="AF761" i="15"/>
  <c r="AF768" i="15"/>
  <c r="AN768" i="15" s="1"/>
  <c r="AO768" i="15" s="1"/>
  <c r="AP768" i="15" s="1"/>
  <c r="AF776" i="15"/>
  <c r="AN776" i="15" s="1"/>
  <c r="AO776" i="15" s="1"/>
  <c r="AP776" i="15" s="1"/>
  <c r="AF783" i="15"/>
  <c r="AF784" i="15"/>
  <c r="AN784" i="15" s="1"/>
  <c r="AO784" i="15" s="1"/>
  <c r="AP784" i="15" s="1"/>
  <c r="AF791" i="15"/>
  <c r="AN791" i="15" s="1"/>
  <c r="AO791" i="15" s="1"/>
  <c r="AP791" i="15" s="1"/>
  <c r="AF833" i="15"/>
  <c r="AF840" i="15"/>
  <c r="AN840" i="15" s="1"/>
  <c r="AO840" i="15" s="1"/>
  <c r="AP840" i="15" s="1"/>
  <c r="AF848" i="15"/>
  <c r="AF857" i="15"/>
  <c r="AN857" i="15" s="1"/>
  <c r="AO857" i="15" s="1"/>
  <c r="AP857" i="15" s="1"/>
  <c r="AF864" i="15"/>
  <c r="AF896" i="15"/>
  <c r="AN896" i="15" s="1"/>
  <c r="AO896" i="15" s="1"/>
  <c r="AP896" i="15" s="1"/>
  <c r="AF935" i="15"/>
  <c r="AF1008" i="15"/>
  <c r="AN1008" i="15" s="1"/>
  <c r="AO1008" i="15" s="1"/>
  <c r="AP1008" i="15" s="1"/>
  <c r="AF1041" i="15"/>
  <c r="AF1056" i="15"/>
  <c r="AN1056" i="15" s="1"/>
  <c r="AO1056" i="15" s="1"/>
  <c r="AP1056" i="15" s="1"/>
  <c r="AF629" i="15"/>
  <c r="AF635" i="15"/>
  <c r="AN635" i="15" s="1"/>
  <c r="AO635" i="15" s="1"/>
  <c r="AP635" i="15" s="1"/>
  <c r="AF637" i="15"/>
  <c r="AF651" i="15"/>
  <c r="AF659" i="15"/>
  <c r="AN659" i="15" s="1"/>
  <c r="AO659" i="15" s="1"/>
  <c r="AP659" i="15" s="1"/>
  <c r="AF667" i="15"/>
  <c r="AN699" i="15"/>
  <c r="AO699" i="15" s="1"/>
  <c r="AP699" i="15" s="1"/>
  <c r="AF715" i="15"/>
  <c r="AF725" i="15"/>
  <c r="AF747" i="15"/>
  <c r="AF772" i="15"/>
  <c r="AN773" i="15"/>
  <c r="AO773" i="15" s="1"/>
  <c r="AP773" i="15" s="1"/>
  <c r="AN813" i="15"/>
  <c r="AO813" i="15" s="1"/>
  <c r="AP813" i="15" s="1"/>
  <c r="AN844" i="15"/>
  <c r="AO844" i="15" s="1"/>
  <c r="AP844" i="15" s="1"/>
  <c r="AN884" i="15"/>
  <c r="AO884" i="15" s="1"/>
  <c r="AP884" i="15" s="1"/>
  <c r="AF924" i="15"/>
  <c r="AN924" i="15" s="1"/>
  <c r="AO924" i="15" s="1"/>
  <c r="AP924" i="15" s="1"/>
  <c r="AN948" i="15"/>
  <c r="AO948" i="15" s="1"/>
  <c r="AP948" i="15" s="1"/>
  <c r="AF980" i="15"/>
  <c r="AN989" i="15"/>
  <c r="AO989" i="15" s="1"/>
  <c r="AP989" i="15" s="1"/>
  <c r="AF1012" i="15"/>
  <c r="AN1012" i="15" s="1"/>
  <c r="AO1012" i="15" s="1"/>
  <c r="AP1012" i="15" s="1"/>
  <c r="AF1021" i="15"/>
  <c r="AF1061" i="15"/>
  <c r="AF122" i="15"/>
  <c r="AN122" i="15" s="1"/>
  <c r="AO122" i="15" s="1"/>
  <c r="AP122" i="15" s="1"/>
  <c r="AF162" i="15"/>
  <c r="AN162" i="15" s="1"/>
  <c r="AO162" i="15" s="1"/>
  <c r="AP162" i="15" s="1"/>
  <c r="AF170" i="15"/>
  <c r="AF186" i="15"/>
  <c r="AF202" i="15"/>
  <c r="AF266" i="15"/>
  <c r="AN266" i="15" s="1"/>
  <c r="AO266" i="15" s="1"/>
  <c r="AP266" i="15" s="1"/>
  <c r="AF322" i="15"/>
  <c r="AN330" i="15"/>
  <c r="AO330" i="15" s="1"/>
  <c r="AP330" i="15" s="1"/>
  <c r="AF346" i="15"/>
  <c r="AN378" i="15"/>
  <c r="AO378" i="15" s="1"/>
  <c r="AP378" i="15" s="1"/>
  <c r="AF386" i="15"/>
  <c r="AF410" i="15"/>
  <c r="AN690" i="15"/>
  <c r="AO690" i="15" s="1"/>
  <c r="AP690" i="15" s="1"/>
  <c r="AF754" i="15"/>
  <c r="AF770" i="15"/>
  <c r="AN834" i="15"/>
  <c r="AO834" i="15" s="1"/>
  <c r="AP834" i="15" s="1"/>
  <c r="AF850" i="15"/>
  <c r="AF994" i="15"/>
  <c r="AN994" i="15" s="1"/>
  <c r="AO994" i="15" s="1"/>
  <c r="AP994" i="15" s="1"/>
  <c r="AF1066" i="15"/>
  <c r="AN1066" i="15" s="1"/>
  <c r="AO1066" i="15" s="1"/>
  <c r="AP1066" i="15" s="1"/>
  <c r="AN815" i="15"/>
  <c r="AO815" i="15" s="1"/>
  <c r="AP815" i="15" s="1"/>
  <c r="AF825" i="15"/>
  <c r="AN825" i="15" s="1"/>
  <c r="AO825" i="15" s="1"/>
  <c r="AP825" i="15" s="1"/>
  <c r="AF847" i="15"/>
  <c r="AF871" i="15"/>
  <c r="AF905" i="15"/>
  <c r="AN905" i="15" s="1"/>
  <c r="AO905" i="15" s="1"/>
  <c r="AP905" i="15" s="1"/>
  <c r="AF1007" i="15"/>
  <c r="AN1007" i="15" s="1"/>
  <c r="AO1007" i="15" s="1"/>
  <c r="AP1007" i="15" s="1"/>
  <c r="AF1016" i="15"/>
  <c r="AF1023" i="15"/>
  <c r="AN1040" i="15"/>
  <c r="AO1040" i="15" s="1"/>
  <c r="AP1040" i="15" s="1"/>
  <c r="AN49" i="15"/>
  <c r="AO49" i="15" s="1"/>
  <c r="AP49" i="15" s="1"/>
  <c r="AF64" i="15"/>
  <c r="AF79" i="15"/>
  <c r="AN79" i="15" s="1"/>
  <c r="AO79" i="15" s="1"/>
  <c r="AP79" i="15" s="1"/>
  <c r="AF96" i="15"/>
  <c r="AF104" i="15"/>
  <c r="AN104" i="15" s="1"/>
  <c r="AO104" i="15" s="1"/>
  <c r="AP104" i="15" s="1"/>
  <c r="AF105" i="15"/>
  <c r="AF120" i="15"/>
  <c r="AF129" i="15"/>
  <c r="AN129" i="15" s="1"/>
  <c r="AO129" i="15" s="1"/>
  <c r="AP129" i="15" s="1"/>
  <c r="AF152" i="15"/>
  <c r="AF200" i="15"/>
  <c r="AF208" i="15"/>
  <c r="AF225" i="15"/>
  <c r="AF239" i="15"/>
  <c r="AF240" i="15"/>
  <c r="AN273" i="15"/>
  <c r="AO273" i="15" s="1"/>
  <c r="AP273" i="15" s="1"/>
  <c r="AF297" i="15"/>
  <c r="AN297" i="15" s="1"/>
  <c r="AO297" i="15" s="1"/>
  <c r="AP297" i="15" s="1"/>
  <c r="AF311" i="15"/>
  <c r="AF312" i="15"/>
  <c r="AF319" i="15"/>
  <c r="AF320" i="15"/>
  <c r="AF327" i="15"/>
  <c r="AF359" i="15"/>
  <c r="AN359" i="15" s="1"/>
  <c r="AO359" i="15" s="1"/>
  <c r="AP359" i="15" s="1"/>
  <c r="AN383" i="15"/>
  <c r="AO383" i="15" s="1"/>
  <c r="AP383" i="15" s="1"/>
  <c r="AN391" i="15"/>
  <c r="AO391" i="15" s="1"/>
  <c r="AP391" i="15" s="1"/>
  <c r="AF400" i="15"/>
  <c r="AN400" i="15" s="1"/>
  <c r="AO400" i="15" s="1"/>
  <c r="AP400" i="15" s="1"/>
  <c r="AN416" i="15"/>
  <c r="AO416" i="15" s="1"/>
  <c r="AP416" i="15" s="1"/>
  <c r="AF423" i="15"/>
  <c r="AN423" i="15" s="1"/>
  <c r="AO423" i="15" s="1"/>
  <c r="AP423" i="15" s="1"/>
  <c r="AF440" i="15"/>
  <c r="AF455" i="15"/>
  <c r="AF480" i="15"/>
  <c r="AF504" i="15"/>
  <c r="AF505" i="15"/>
  <c r="AN505" i="15" s="1"/>
  <c r="AO505" i="15" s="1"/>
  <c r="AP505" i="15" s="1"/>
  <c r="AF529" i="15"/>
  <c r="AN529" i="15" s="1"/>
  <c r="AO529" i="15" s="1"/>
  <c r="AP529" i="15" s="1"/>
  <c r="AF536" i="15"/>
  <c r="AF552" i="15"/>
  <c r="AF615" i="15"/>
  <c r="AF631" i="15"/>
  <c r="AF664" i="15"/>
  <c r="AN664" i="15" s="1"/>
  <c r="AO664" i="15" s="1"/>
  <c r="AP664" i="15" s="1"/>
  <c r="AF681" i="15"/>
  <c r="AN696" i="15"/>
  <c r="AO696" i="15" s="1"/>
  <c r="AP696" i="15" s="1"/>
  <c r="AF743" i="15"/>
  <c r="AN743" i="15" s="1"/>
  <c r="AO743" i="15" s="1"/>
  <c r="AP743" i="15" s="1"/>
  <c r="AN792" i="15"/>
  <c r="AO792" i="15" s="1"/>
  <c r="AP792" i="15" s="1"/>
  <c r="AF799" i="15"/>
  <c r="AF831" i="15"/>
  <c r="AN831" i="15" s="1"/>
  <c r="AO831" i="15" s="1"/>
  <c r="AP831" i="15" s="1"/>
  <c r="AF897" i="15"/>
  <c r="AF913" i="15"/>
  <c r="AN913" i="15" s="1"/>
  <c r="AO913" i="15" s="1"/>
  <c r="AP913" i="15" s="1"/>
  <c r="AF945" i="15"/>
  <c r="AF977" i="15"/>
  <c r="AN1015" i="15"/>
  <c r="AO1015" i="15" s="1"/>
  <c r="AP1015" i="15" s="1"/>
  <c r="AF1039" i="15"/>
  <c r="AO777" i="15" l="1"/>
  <c r="AP777" i="15" s="1"/>
  <c r="AO591" i="15"/>
  <c r="AP591" i="15" s="1"/>
  <c r="AO77" i="15"/>
  <c r="AP77" i="15" s="1"/>
  <c r="AO1064" i="15"/>
  <c r="AP1064" i="15" s="1"/>
  <c r="AO721" i="15"/>
  <c r="AP721" i="15" s="1"/>
  <c r="AO267" i="15"/>
  <c r="AP267" i="15" s="1"/>
  <c r="AN536" i="15"/>
  <c r="AO536" i="15" s="1"/>
  <c r="AP536" i="15" s="1"/>
  <c r="AN200" i="15"/>
  <c r="AO200" i="15" s="1"/>
  <c r="AP200" i="15" s="1"/>
  <c r="AN455" i="15"/>
  <c r="AO455" i="15" s="1"/>
  <c r="AP455" i="15" s="1"/>
  <c r="AN152" i="15"/>
  <c r="AO152" i="15" s="1"/>
  <c r="AP152" i="15" s="1"/>
  <c r="AN747" i="15"/>
  <c r="AO747" i="15" s="1"/>
  <c r="AP747" i="15" s="1"/>
  <c r="AN637" i="15"/>
  <c r="AO637" i="15" s="1"/>
  <c r="AP637" i="15" s="1"/>
  <c r="AN688" i="15"/>
  <c r="AO688" i="15" s="1"/>
  <c r="AP688" i="15" s="1"/>
  <c r="AN977" i="15"/>
  <c r="AO977" i="15" s="1"/>
  <c r="AP977" i="15" s="1"/>
  <c r="AN319" i="15"/>
  <c r="AO319" i="15" s="1"/>
  <c r="AP319" i="15" s="1"/>
  <c r="AN96" i="15"/>
  <c r="AO96" i="15" s="1"/>
  <c r="AP96" i="15" s="1"/>
  <c r="AN847" i="15"/>
  <c r="AO847" i="15" s="1"/>
  <c r="AP847" i="15" s="1"/>
  <c r="AN202" i="15"/>
  <c r="AO202" i="15" s="1"/>
  <c r="AP202" i="15" s="1"/>
  <c r="AN725" i="15"/>
  <c r="AO725" i="15" s="1"/>
  <c r="AP725" i="15" s="1"/>
  <c r="AN176" i="15"/>
  <c r="AO176" i="15" s="1"/>
  <c r="AP176" i="15" s="1"/>
  <c r="AN47" i="15"/>
  <c r="AO47" i="15" s="1"/>
  <c r="AP47" i="15" s="1"/>
  <c r="AN1001" i="15"/>
  <c r="AO1001" i="15" s="1"/>
  <c r="AP1001" i="15" s="1"/>
  <c r="AN841" i="15"/>
  <c r="AO841" i="15" s="1"/>
  <c r="AP841" i="15" s="1"/>
  <c r="AN1010" i="15"/>
  <c r="AO1010" i="15" s="1"/>
  <c r="AP1010" i="15" s="1"/>
  <c r="AN538" i="15"/>
  <c r="AO538" i="15" s="1"/>
  <c r="AP538" i="15" s="1"/>
  <c r="AN394" i="15"/>
  <c r="AO394" i="15" s="1"/>
  <c r="AP394" i="15" s="1"/>
  <c r="AN860" i="15"/>
  <c r="AO860" i="15" s="1"/>
  <c r="AP860" i="15" s="1"/>
  <c r="AN796" i="15"/>
  <c r="AO796" i="15" s="1"/>
  <c r="AP796" i="15" s="1"/>
  <c r="AN612" i="15"/>
  <c r="AO612" i="15" s="1"/>
  <c r="AP612" i="15" s="1"/>
  <c r="AN608" i="15"/>
  <c r="AO608" i="15" s="1"/>
  <c r="AP608" i="15" s="1"/>
  <c r="AN1039" i="15"/>
  <c r="AO1039" i="15" s="1"/>
  <c r="AP1039" i="15" s="1"/>
  <c r="AN945" i="15"/>
  <c r="AO945" i="15" s="1"/>
  <c r="AP945" i="15" s="1"/>
  <c r="AN799" i="15"/>
  <c r="AO799" i="15" s="1"/>
  <c r="AP799" i="15" s="1"/>
  <c r="AN631" i="15"/>
  <c r="AO631" i="15" s="1"/>
  <c r="AP631" i="15" s="1"/>
  <c r="AN552" i="15"/>
  <c r="AO552" i="15" s="1"/>
  <c r="AP552" i="15" s="1"/>
  <c r="AN504" i="15"/>
  <c r="AO504" i="15" s="1"/>
  <c r="AP504" i="15" s="1"/>
  <c r="AN312" i="15"/>
  <c r="AO312" i="15" s="1"/>
  <c r="AP312" i="15" s="1"/>
  <c r="AN208" i="15"/>
  <c r="AO208" i="15" s="1"/>
  <c r="AP208" i="15" s="1"/>
  <c r="AN120" i="15"/>
  <c r="AO120" i="15" s="1"/>
  <c r="AP120" i="15" s="1"/>
  <c r="AN1023" i="15"/>
  <c r="AO1023" i="15" s="1"/>
  <c r="AP1023" i="15" s="1"/>
  <c r="AN770" i="15"/>
  <c r="AO770" i="15" s="1"/>
  <c r="AP770" i="15" s="1"/>
  <c r="AN410" i="15"/>
  <c r="AO410" i="15" s="1"/>
  <c r="AP410" i="15" s="1"/>
  <c r="AN186" i="15"/>
  <c r="AO186" i="15" s="1"/>
  <c r="AP186" i="15" s="1"/>
  <c r="AN1061" i="15"/>
  <c r="AO1061" i="15" s="1"/>
  <c r="AP1061" i="15" s="1"/>
  <c r="AN715" i="15"/>
  <c r="AO715" i="15" s="1"/>
  <c r="AP715" i="15" s="1"/>
  <c r="AN629" i="15"/>
  <c r="AO629" i="15" s="1"/>
  <c r="AP629" i="15" s="1"/>
  <c r="AN935" i="15"/>
  <c r="AO935" i="15" s="1"/>
  <c r="AP935" i="15" s="1"/>
  <c r="AN848" i="15"/>
  <c r="AO848" i="15" s="1"/>
  <c r="AP848" i="15" s="1"/>
  <c r="AN761" i="15"/>
  <c r="AO761" i="15" s="1"/>
  <c r="AP761" i="15" s="1"/>
  <c r="AN704" i="15"/>
  <c r="AO704" i="15" s="1"/>
  <c r="AP704" i="15" s="1"/>
  <c r="AN673" i="15"/>
  <c r="AO673" i="15" s="1"/>
  <c r="AP673" i="15" s="1"/>
  <c r="AN633" i="15"/>
  <c r="AO633" i="15" s="1"/>
  <c r="AP633" i="15" s="1"/>
  <c r="AN535" i="15"/>
  <c r="AO535" i="15" s="1"/>
  <c r="AP535" i="15" s="1"/>
  <c r="AN511" i="15"/>
  <c r="AO511" i="15" s="1"/>
  <c r="AP511" i="15" s="1"/>
  <c r="AN464" i="15"/>
  <c r="AO464" i="15" s="1"/>
  <c r="AP464" i="15" s="1"/>
  <c r="AN431" i="15"/>
  <c r="AO431" i="15" s="1"/>
  <c r="AP431" i="15" s="1"/>
  <c r="AN384" i="15"/>
  <c r="AO384" i="15" s="1"/>
  <c r="AP384" i="15" s="1"/>
  <c r="AN247" i="15"/>
  <c r="AO247" i="15" s="1"/>
  <c r="AP247" i="15" s="1"/>
  <c r="AN201" i="15"/>
  <c r="AO201" i="15" s="1"/>
  <c r="AP201" i="15" s="1"/>
  <c r="AN175" i="15"/>
  <c r="AO175" i="15" s="1"/>
  <c r="AP175" i="15" s="1"/>
  <c r="AN33" i="15"/>
  <c r="AO33" i="15" s="1"/>
  <c r="AP33" i="15" s="1"/>
  <c r="AN992" i="15"/>
  <c r="AO992" i="15" s="1"/>
  <c r="AP992" i="15" s="1"/>
  <c r="AN921" i="15"/>
  <c r="AO921" i="15" s="1"/>
  <c r="AP921" i="15" s="1"/>
  <c r="AN986" i="15"/>
  <c r="AO986" i="15" s="1"/>
  <c r="AP986" i="15" s="1"/>
  <c r="AN890" i="15"/>
  <c r="AO890" i="15" s="1"/>
  <c r="AP890" i="15" s="1"/>
  <c r="AN466" i="15"/>
  <c r="AO466" i="15" s="1"/>
  <c r="AP466" i="15" s="1"/>
  <c r="AN306" i="15"/>
  <c r="AO306" i="15" s="1"/>
  <c r="AP306" i="15" s="1"/>
  <c r="AN899" i="15"/>
  <c r="AO899" i="15" s="1"/>
  <c r="AP899" i="15" s="1"/>
  <c r="AN851" i="15"/>
  <c r="AO851" i="15" s="1"/>
  <c r="AP851" i="15" s="1"/>
  <c r="AN788" i="15"/>
  <c r="AO788" i="15" s="1"/>
  <c r="AP788" i="15" s="1"/>
  <c r="AN1048" i="15"/>
  <c r="AO1048" i="15" s="1"/>
  <c r="AP1048" i="15" s="1"/>
  <c r="AN952" i="15"/>
  <c r="AO952" i="15" s="1"/>
  <c r="AP952" i="15" s="1"/>
  <c r="AN769" i="15"/>
  <c r="AO769" i="15" s="1"/>
  <c r="AP769" i="15" s="1"/>
  <c r="AN695" i="15"/>
  <c r="AO695" i="15" s="1"/>
  <c r="AP695" i="15" s="1"/>
  <c r="AN672" i="15"/>
  <c r="AO672" i="15" s="1"/>
  <c r="AP672" i="15" s="1"/>
  <c r="AN632" i="15"/>
  <c r="AO632" i="15" s="1"/>
  <c r="AP632" i="15" s="1"/>
  <c r="AN527" i="15"/>
  <c r="AO527" i="15" s="1"/>
  <c r="AP527" i="15" s="1"/>
  <c r="AN487" i="15"/>
  <c r="AO487" i="15" s="1"/>
  <c r="AP487" i="15" s="1"/>
  <c r="AN424" i="15"/>
  <c r="AO424" i="15" s="1"/>
  <c r="AP424" i="15" s="1"/>
  <c r="AN352" i="15"/>
  <c r="AO352" i="15" s="1"/>
  <c r="AP352" i="15" s="1"/>
  <c r="AN119" i="15"/>
  <c r="AO119" i="15" s="1"/>
  <c r="AP119" i="15" s="1"/>
  <c r="AN63" i="15"/>
  <c r="AO63" i="15" s="1"/>
  <c r="AP63" i="15" s="1"/>
  <c r="AN880" i="15"/>
  <c r="AO880" i="15" s="1"/>
  <c r="AP880" i="15" s="1"/>
  <c r="AN849" i="15"/>
  <c r="AO849" i="15" s="1"/>
  <c r="AP849" i="15" s="1"/>
  <c r="AN722" i="15"/>
  <c r="AO722" i="15" s="1"/>
  <c r="AP722" i="15" s="1"/>
  <c r="AN458" i="15"/>
  <c r="AO458" i="15" s="1"/>
  <c r="AP458" i="15" s="1"/>
  <c r="AN242" i="15"/>
  <c r="AO242" i="15" s="1"/>
  <c r="AP242" i="15" s="1"/>
  <c r="AN26" i="15"/>
  <c r="AO26" i="15" s="1"/>
  <c r="AP26" i="15" s="1"/>
  <c r="AN1044" i="15"/>
  <c r="AO1044" i="15" s="1"/>
  <c r="AP1044" i="15" s="1"/>
  <c r="AN933" i="15"/>
  <c r="AO933" i="15" s="1"/>
  <c r="AP933" i="15" s="1"/>
  <c r="AN741" i="15"/>
  <c r="AO741" i="15" s="1"/>
  <c r="AP741" i="15" s="1"/>
  <c r="AN660" i="15"/>
  <c r="AO660" i="15" s="1"/>
  <c r="AP660" i="15" s="1"/>
  <c r="AN1032" i="15"/>
  <c r="AO1032" i="15" s="1"/>
  <c r="AP1032" i="15" s="1"/>
  <c r="AN968" i="15"/>
  <c r="AO968" i="15" s="1"/>
  <c r="AP968" i="15" s="1"/>
  <c r="AN911" i="15"/>
  <c r="AO911" i="15" s="1"/>
  <c r="AP911" i="15" s="1"/>
  <c r="AN751" i="15"/>
  <c r="AO751" i="15" s="1"/>
  <c r="AP751" i="15" s="1"/>
  <c r="AN639" i="15"/>
  <c r="AO639" i="15" s="1"/>
  <c r="AP639" i="15" s="1"/>
  <c r="AN497" i="15"/>
  <c r="AO497" i="15" s="1"/>
  <c r="AP497" i="15" s="1"/>
  <c r="AN472" i="15"/>
  <c r="AO472" i="15" s="1"/>
  <c r="AP472" i="15" s="1"/>
  <c r="AN447" i="15"/>
  <c r="AO447" i="15" s="1"/>
  <c r="AP447" i="15" s="1"/>
  <c r="AN263" i="15"/>
  <c r="AO263" i="15" s="1"/>
  <c r="AP263" i="15" s="1"/>
  <c r="AN191" i="15"/>
  <c r="AO191" i="15" s="1"/>
  <c r="AP191" i="15" s="1"/>
  <c r="AN25" i="15"/>
  <c r="AO25" i="15" s="1"/>
  <c r="AP25" i="15" s="1"/>
  <c r="AN889" i="15"/>
  <c r="AO889" i="15" s="1"/>
  <c r="AP889" i="15" s="1"/>
  <c r="AN530" i="15"/>
  <c r="AO530" i="15" s="1"/>
  <c r="AP530" i="15" s="1"/>
  <c r="AN338" i="15"/>
  <c r="AO338" i="15" s="1"/>
  <c r="AP338" i="15" s="1"/>
  <c r="AN138" i="15"/>
  <c r="AO138" i="15" s="1"/>
  <c r="AP138" i="15" s="1"/>
  <c r="AN795" i="15"/>
  <c r="AO795" i="15" s="1"/>
  <c r="AP795" i="15" s="1"/>
  <c r="AN732" i="15"/>
  <c r="AO732" i="15" s="1"/>
  <c r="AP732" i="15" s="1"/>
  <c r="AN707" i="15"/>
  <c r="AO707" i="15" s="1"/>
  <c r="AP707" i="15" s="1"/>
  <c r="AN691" i="15"/>
  <c r="AO691" i="15" s="1"/>
  <c r="AP691" i="15" s="1"/>
  <c r="AN644" i="15"/>
  <c r="AO644" i="15" s="1"/>
  <c r="AP644" i="15" s="1"/>
  <c r="AN620" i="15"/>
  <c r="AO620" i="15" s="1"/>
  <c r="AP620" i="15" s="1"/>
  <c r="AN461" i="15"/>
  <c r="AO461" i="15" s="1"/>
  <c r="AP461" i="15" s="1"/>
  <c r="AN260" i="15"/>
  <c r="AO260" i="15" s="1"/>
  <c r="AP260" i="15" s="1"/>
  <c r="AN187" i="15"/>
  <c r="AO187" i="15" s="1"/>
  <c r="AP187" i="15" s="1"/>
  <c r="AN67" i="15"/>
  <c r="AO67" i="15" s="1"/>
  <c r="AP67" i="15" s="1"/>
  <c r="AN27" i="15"/>
  <c r="AO27" i="15" s="1"/>
  <c r="AP27" i="15" s="1"/>
  <c r="AN939" i="15"/>
  <c r="AO939" i="15" s="1"/>
  <c r="AP939" i="15" s="1"/>
  <c r="AN821" i="15"/>
  <c r="AO821" i="15" s="1"/>
  <c r="AP821" i="15" s="1"/>
  <c r="AN190" i="15"/>
  <c r="AO190" i="15" s="1"/>
  <c r="AP190" i="15" s="1"/>
  <c r="AN604" i="15"/>
  <c r="AO604" i="15" s="1"/>
  <c r="AP604" i="15" s="1"/>
  <c r="AN539" i="15"/>
  <c r="AO539" i="15" s="1"/>
  <c r="AP539" i="15" s="1"/>
  <c r="AN459" i="15"/>
  <c r="AO459" i="15" s="1"/>
  <c r="AP459" i="15" s="1"/>
  <c r="AN420" i="15"/>
  <c r="AO420" i="15" s="1"/>
  <c r="AP420" i="15" s="1"/>
  <c r="AN388" i="15"/>
  <c r="AO388" i="15" s="1"/>
  <c r="AP388" i="15" s="1"/>
  <c r="AN196" i="15"/>
  <c r="AO196" i="15" s="1"/>
  <c r="AP196" i="15" s="1"/>
  <c r="AN131" i="15"/>
  <c r="AO131" i="15" s="1"/>
  <c r="AP131" i="15" s="1"/>
  <c r="AN29" i="15"/>
  <c r="AO29" i="15" s="1"/>
  <c r="AP29" i="15" s="1"/>
  <c r="AN1022" i="15"/>
  <c r="AO1022" i="15" s="1"/>
  <c r="AP1022" i="15" s="1"/>
  <c r="AN942" i="15"/>
  <c r="AO942" i="15" s="1"/>
  <c r="AP942" i="15" s="1"/>
  <c r="AN846" i="15"/>
  <c r="AO846" i="15" s="1"/>
  <c r="AP846" i="15" s="1"/>
  <c r="AN334" i="15"/>
  <c r="AO334" i="15" s="1"/>
  <c r="AP334" i="15" s="1"/>
  <c r="AN198" i="15"/>
  <c r="AO198" i="15" s="1"/>
  <c r="AP198" i="15" s="1"/>
  <c r="AN595" i="15"/>
  <c r="AO595" i="15" s="1"/>
  <c r="AP595" i="15" s="1"/>
  <c r="AN365" i="15"/>
  <c r="AO365" i="15" s="1"/>
  <c r="AP365" i="15" s="1"/>
  <c r="AN277" i="15"/>
  <c r="AO277" i="15" s="1"/>
  <c r="AP277" i="15" s="1"/>
  <c r="AN59" i="15"/>
  <c r="AO59" i="15" s="1"/>
  <c r="AP59" i="15" s="1"/>
  <c r="AN1029" i="15"/>
  <c r="AO1029" i="15" s="1"/>
  <c r="AP1029" i="15" s="1"/>
  <c r="AN868" i="15"/>
  <c r="AO868" i="15" s="1"/>
  <c r="AP868" i="15" s="1"/>
  <c r="AN774" i="15"/>
  <c r="AO774" i="15" s="1"/>
  <c r="AP774" i="15" s="1"/>
  <c r="AN614" i="15"/>
  <c r="AO614" i="15" s="1"/>
  <c r="AP614" i="15" s="1"/>
  <c r="AN422" i="15"/>
  <c r="AO422" i="15" s="1"/>
  <c r="AP422" i="15" s="1"/>
  <c r="AN246" i="15"/>
  <c r="AO246" i="15" s="1"/>
  <c r="AP246" i="15" s="1"/>
  <c r="AN30" i="15"/>
  <c r="AO30" i="15" s="1"/>
  <c r="AP30" i="15" s="1"/>
  <c r="AN444" i="15"/>
  <c r="AO444" i="15" s="1"/>
  <c r="AP444" i="15" s="1"/>
  <c r="AN324" i="15"/>
  <c r="AO324" i="15" s="1"/>
  <c r="AP324" i="15" s="1"/>
  <c r="AN308" i="15"/>
  <c r="AO308" i="15" s="1"/>
  <c r="AP308" i="15" s="1"/>
  <c r="AN269" i="15"/>
  <c r="AO269" i="15" s="1"/>
  <c r="AP269" i="15" s="1"/>
  <c r="AN220" i="15"/>
  <c r="AO220" i="15" s="1"/>
  <c r="AP220" i="15" s="1"/>
  <c r="AN180" i="15"/>
  <c r="AO180" i="15" s="1"/>
  <c r="AP180" i="15" s="1"/>
  <c r="AN164" i="15"/>
  <c r="AO164" i="15" s="1"/>
  <c r="AP164" i="15" s="1"/>
  <c r="AN83" i="15"/>
  <c r="AO83" i="15" s="1"/>
  <c r="AP83" i="15" s="1"/>
  <c r="AN52" i="15"/>
  <c r="AO52" i="15" s="1"/>
  <c r="AP52" i="15" s="1"/>
  <c r="AN1027" i="15"/>
  <c r="AO1027" i="15" s="1"/>
  <c r="AP1027" i="15" s="1"/>
  <c r="AN926" i="15"/>
  <c r="AO926" i="15" s="1"/>
  <c r="AP926" i="15" s="1"/>
  <c r="AN478" i="15"/>
  <c r="AO478" i="15" s="1"/>
  <c r="AP478" i="15" s="1"/>
  <c r="AN414" i="15"/>
  <c r="AO414" i="15" s="1"/>
  <c r="AP414" i="15" s="1"/>
  <c r="AN142" i="15"/>
  <c r="AO142" i="15" s="1"/>
  <c r="AP142" i="15" s="1"/>
  <c r="AN850" i="15"/>
  <c r="AO850" i="15" s="1"/>
  <c r="AP850" i="15" s="1"/>
  <c r="AN754" i="15"/>
  <c r="AO754" i="15" s="1"/>
  <c r="AP754" i="15" s="1"/>
  <c r="AN386" i="15"/>
  <c r="AO386" i="15" s="1"/>
  <c r="AP386" i="15" s="1"/>
  <c r="AN322" i="15"/>
  <c r="AO322" i="15" s="1"/>
  <c r="AP322" i="15" s="1"/>
  <c r="AN170" i="15"/>
  <c r="AO170" i="15" s="1"/>
  <c r="AP170" i="15" s="1"/>
  <c r="AN1021" i="15"/>
  <c r="AO1021" i="15" s="1"/>
  <c r="AP1021" i="15" s="1"/>
  <c r="AN980" i="15"/>
  <c r="AO980" i="15" s="1"/>
  <c r="AP980" i="15" s="1"/>
  <c r="AN772" i="15"/>
  <c r="AO772" i="15" s="1"/>
  <c r="AP772" i="15" s="1"/>
  <c r="AN651" i="15"/>
  <c r="AO651" i="15" s="1"/>
  <c r="AP651" i="15" s="1"/>
  <c r="AN783" i="15"/>
  <c r="AO783" i="15" s="1"/>
  <c r="AP783" i="15" s="1"/>
  <c r="AN703" i="15"/>
  <c r="AO703" i="15" s="1"/>
  <c r="AP703" i="15" s="1"/>
  <c r="AN655" i="15"/>
  <c r="AO655" i="15" s="1"/>
  <c r="AP655" i="15" s="1"/>
  <c r="AN521" i="15"/>
  <c r="AO521" i="15" s="1"/>
  <c r="AP521" i="15" s="1"/>
  <c r="AN503" i="15"/>
  <c r="AO503" i="15" s="1"/>
  <c r="AP503" i="15" s="1"/>
  <c r="AN463" i="15"/>
  <c r="AO463" i="15" s="1"/>
  <c r="AP463" i="15" s="1"/>
  <c r="AN232" i="15"/>
  <c r="AO232" i="15" s="1"/>
  <c r="AP232" i="15" s="1"/>
  <c r="AN97" i="15"/>
  <c r="AO97" i="15" s="1"/>
  <c r="AP97" i="15" s="1"/>
  <c r="AN56" i="15"/>
  <c r="AO56" i="15" s="1"/>
  <c r="AP56" i="15" s="1"/>
  <c r="AN24" i="15"/>
  <c r="AO24" i="15" s="1"/>
  <c r="AP24" i="15" s="1"/>
  <c r="AN985" i="15"/>
  <c r="AO985" i="15" s="1"/>
  <c r="AP985" i="15" s="1"/>
  <c r="AN887" i="15"/>
  <c r="AO887" i="15" s="1"/>
  <c r="AP887" i="15" s="1"/>
  <c r="AN808" i="15"/>
  <c r="AO808" i="15" s="1"/>
  <c r="AP808" i="15" s="1"/>
  <c r="AN882" i="15"/>
  <c r="AO882" i="15" s="1"/>
  <c r="AP882" i="15" s="1"/>
  <c r="AN154" i="15"/>
  <c r="AO154" i="15" s="1"/>
  <c r="AP154" i="15" s="1"/>
  <c r="AN875" i="15"/>
  <c r="AO875" i="15" s="1"/>
  <c r="AP875" i="15" s="1"/>
  <c r="AN708" i="15"/>
  <c r="AO708" i="15" s="1"/>
  <c r="AP708" i="15" s="1"/>
  <c r="AN627" i="15"/>
  <c r="AO627" i="15" s="1"/>
  <c r="AP627" i="15" s="1"/>
  <c r="AN1024" i="15"/>
  <c r="AO1024" i="15" s="1"/>
  <c r="AP1024" i="15" s="1"/>
  <c r="AN872" i="15"/>
  <c r="AO872" i="15" s="1"/>
  <c r="AP872" i="15" s="1"/>
  <c r="AN720" i="15"/>
  <c r="AO720" i="15" s="1"/>
  <c r="AP720" i="15" s="1"/>
  <c r="AN625" i="15"/>
  <c r="AO625" i="15" s="1"/>
  <c r="AP625" i="15" s="1"/>
  <c r="AN592" i="15"/>
  <c r="AO592" i="15" s="1"/>
  <c r="AP592" i="15" s="1"/>
  <c r="AN520" i="15"/>
  <c r="AO520" i="15" s="1"/>
  <c r="AP520" i="15" s="1"/>
  <c r="AN465" i="15"/>
  <c r="AO465" i="15" s="1"/>
  <c r="AP465" i="15" s="1"/>
  <c r="AN385" i="15"/>
  <c r="AO385" i="15" s="1"/>
  <c r="AP385" i="15" s="1"/>
  <c r="AN345" i="15"/>
  <c r="AO345" i="15" s="1"/>
  <c r="AP345" i="15" s="1"/>
  <c r="AN295" i="15"/>
  <c r="AO295" i="15" s="1"/>
  <c r="AP295" i="15" s="1"/>
  <c r="AN248" i="15"/>
  <c r="AO248" i="15" s="1"/>
  <c r="AP248" i="15" s="1"/>
  <c r="AN177" i="15"/>
  <c r="AO177" i="15" s="1"/>
  <c r="AP177" i="15" s="1"/>
  <c r="AN136" i="15"/>
  <c r="AO136" i="15" s="1"/>
  <c r="AP136" i="15" s="1"/>
  <c r="AN111" i="15"/>
  <c r="AO111" i="15" s="1"/>
  <c r="AP111" i="15" s="1"/>
  <c r="AN41" i="15"/>
  <c r="AO41" i="15" s="1"/>
  <c r="AP41" i="15" s="1"/>
  <c r="AN1055" i="15"/>
  <c r="AO1055" i="15" s="1"/>
  <c r="AP1055" i="15" s="1"/>
  <c r="AN1025" i="15"/>
  <c r="AO1025" i="15" s="1"/>
  <c r="AP1025" i="15" s="1"/>
  <c r="AN1058" i="15"/>
  <c r="AO1058" i="15" s="1"/>
  <c r="AP1058" i="15" s="1"/>
  <c r="AN234" i="15"/>
  <c r="AO234" i="15" s="1"/>
  <c r="AP234" i="15" s="1"/>
  <c r="AN18" i="15"/>
  <c r="AO18" i="15" s="1"/>
  <c r="AP18" i="15" s="1"/>
  <c r="AN932" i="15"/>
  <c r="AO932" i="15" s="1"/>
  <c r="AP932" i="15" s="1"/>
  <c r="AN877" i="15"/>
  <c r="AO877" i="15" s="1"/>
  <c r="AP877" i="15" s="1"/>
  <c r="AN764" i="15"/>
  <c r="AO764" i="15" s="1"/>
  <c r="AP764" i="15" s="1"/>
  <c r="AN993" i="15"/>
  <c r="AO993" i="15" s="1"/>
  <c r="AP993" i="15" s="1"/>
  <c r="AN961" i="15"/>
  <c r="AO961" i="15" s="1"/>
  <c r="AP961" i="15" s="1"/>
  <c r="AN904" i="15"/>
  <c r="AO904" i="15" s="1"/>
  <c r="AP904" i="15" s="1"/>
  <c r="AN824" i="15"/>
  <c r="AO824" i="15" s="1"/>
  <c r="AP824" i="15" s="1"/>
  <c r="AN775" i="15"/>
  <c r="AO775" i="15" s="1"/>
  <c r="AP775" i="15" s="1"/>
  <c r="AN671" i="15"/>
  <c r="AO671" i="15" s="1"/>
  <c r="AP671" i="15" s="1"/>
  <c r="AN624" i="15"/>
  <c r="AO624" i="15" s="1"/>
  <c r="AP624" i="15" s="1"/>
  <c r="AN376" i="15"/>
  <c r="AO376" i="15" s="1"/>
  <c r="AP376" i="15" s="1"/>
  <c r="AN343" i="15"/>
  <c r="AO343" i="15" s="1"/>
  <c r="AP343" i="15" s="1"/>
  <c r="AN256" i="15"/>
  <c r="AO256" i="15" s="1"/>
  <c r="AP256" i="15" s="1"/>
  <c r="AN216" i="15"/>
  <c r="AO216" i="15" s="1"/>
  <c r="AP216" i="15" s="1"/>
  <c r="AN137" i="15"/>
  <c r="AO137" i="15" s="1"/>
  <c r="AP137" i="15" s="1"/>
  <c r="AN23" i="15"/>
  <c r="AO23" i="15" s="1"/>
  <c r="AP23" i="15" s="1"/>
  <c r="AN919" i="15"/>
  <c r="AO919" i="15" s="1"/>
  <c r="AP919" i="15" s="1"/>
  <c r="AN832" i="15"/>
  <c r="AO832" i="15" s="1"/>
  <c r="AP832" i="15" s="1"/>
  <c r="AN946" i="15"/>
  <c r="AO946" i="15" s="1"/>
  <c r="AP946" i="15" s="1"/>
  <c r="AN602" i="15"/>
  <c r="AO602" i="15" s="1"/>
  <c r="AP602" i="15" s="1"/>
  <c r="AN426" i="15"/>
  <c r="AO426" i="15" s="1"/>
  <c r="AP426" i="15" s="1"/>
  <c r="AN130" i="15"/>
  <c r="AO130" i="15" s="1"/>
  <c r="AP130" i="15" s="1"/>
  <c r="AN820" i="15"/>
  <c r="AO820" i="15" s="1"/>
  <c r="AP820" i="15" s="1"/>
  <c r="AN789" i="15"/>
  <c r="AO789" i="15" s="1"/>
  <c r="AP789" i="15" s="1"/>
  <c r="AN724" i="15"/>
  <c r="AO724" i="15" s="1"/>
  <c r="AP724" i="15" s="1"/>
  <c r="AN700" i="15"/>
  <c r="AO700" i="15" s="1"/>
  <c r="AP700" i="15" s="1"/>
  <c r="AN675" i="15"/>
  <c r="AO675" i="15" s="1"/>
  <c r="AP675" i="15" s="1"/>
  <c r="AN643" i="15"/>
  <c r="AO643" i="15" s="1"/>
  <c r="AP643" i="15" s="1"/>
  <c r="AN445" i="15"/>
  <c r="AO445" i="15" s="1"/>
  <c r="AP445" i="15" s="1"/>
  <c r="AN812" i="15"/>
  <c r="AO812" i="15" s="1"/>
  <c r="AP812" i="15" s="1"/>
  <c r="AN790" i="15"/>
  <c r="AO790" i="15" s="1"/>
  <c r="AP790" i="15" s="1"/>
  <c r="AN452" i="15"/>
  <c r="AO452" i="15" s="1"/>
  <c r="AP452" i="15" s="1"/>
  <c r="AN381" i="15"/>
  <c r="AO381" i="15" s="1"/>
  <c r="AP381" i="15" s="1"/>
  <c r="AN339" i="15"/>
  <c r="AO339" i="15" s="1"/>
  <c r="AP339" i="15" s="1"/>
  <c r="AN299" i="15"/>
  <c r="AO299" i="15" s="1"/>
  <c r="AP299" i="15" s="1"/>
  <c r="AN228" i="15"/>
  <c r="AO228" i="15" s="1"/>
  <c r="AP228" i="15" s="1"/>
  <c r="AN157" i="15"/>
  <c r="AO157" i="15" s="1"/>
  <c r="AP157" i="15" s="1"/>
  <c r="AN13" i="15"/>
  <c r="AO13" i="15" s="1"/>
  <c r="AP13" i="15" s="1"/>
  <c r="AN804" i="15"/>
  <c r="AO804" i="15" s="1"/>
  <c r="AP804" i="15" s="1"/>
  <c r="AN686" i="15"/>
  <c r="AO686" i="15" s="1"/>
  <c r="AP686" i="15" s="1"/>
  <c r="AN598" i="15"/>
  <c r="AO598" i="15" s="1"/>
  <c r="AP598" i="15" s="1"/>
  <c r="AN254" i="15"/>
  <c r="AO254" i="15" s="1"/>
  <c r="AP254" i="15" s="1"/>
  <c r="AN475" i="15"/>
  <c r="AO475" i="15" s="1"/>
  <c r="AP475" i="15" s="1"/>
  <c r="AN437" i="15"/>
  <c r="AO437" i="15" s="1"/>
  <c r="AP437" i="15" s="1"/>
  <c r="AN395" i="15"/>
  <c r="AO395" i="15" s="1"/>
  <c r="AP395" i="15" s="1"/>
  <c r="AN309" i="15"/>
  <c r="AO309" i="15" s="1"/>
  <c r="AP309" i="15" s="1"/>
  <c r="AN219" i="15"/>
  <c r="AO219" i="15" s="1"/>
  <c r="AP219" i="15" s="1"/>
  <c r="AN133" i="15"/>
  <c r="AO133" i="15" s="1"/>
  <c r="AP133" i="15" s="1"/>
  <c r="AN44" i="15"/>
  <c r="AO44" i="15" s="1"/>
  <c r="AP44" i="15" s="1"/>
  <c r="AN859" i="15"/>
  <c r="AO859" i="15" s="1"/>
  <c r="AP859" i="15" s="1"/>
  <c r="AN542" i="15"/>
  <c r="AO542" i="15" s="1"/>
  <c r="AP542" i="15" s="1"/>
  <c r="AN166" i="15"/>
  <c r="AO166" i="15" s="1"/>
  <c r="AP166" i="15" s="1"/>
  <c r="AN14" i="15"/>
  <c r="AO14" i="15" s="1"/>
  <c r="AP14" i="15" s="1"/>
  <c r="AN541" i="15"/>
  <c r="AO541" i="15" s="1"/>
  <c r="AP541" i="15" s="1"/>
  <c r="AN436" i="15"/>
  <c r="AO436" i="15" s="1"/>
  <c r="AP436" i="15" s="1"/>
  <c r="AN317" i="15"/>
  <c r="AO317" i="15" s="1"/>
  <c r="AP317" i="15" s="1"/>
  <c r="AN213" i="15"/>
  <c r="AO213" i="15" s="1"/>
  <c r="AP213" i="15" s="1"/>
  <c r="AN173" i="15"/>
  <c r="AO173" i="15" s="1"/>
  <c r="AP173" i="15" s="1"/>
  <c r="AN28" i="15"/>
  <c r="AO28" i="15" s="1"/>
  <c r="AP28" i="15" s="1"/>
  <c r="AN997" i="15"/>
  <c r="AO997" i="15" s="1"/>
  <c r="AP997" i="15" s="1"/>
  <c r="AN845" i="15"/>
  <c r="AO845" i="15" s="1"/>
  <c r="AP845" i="15" s="1"/>
  <c r="AN1006" i="15"/>
  <c r="AO1006" i="15" s="1"/>
  <c r="AP1006" i="15" s="1"/>
  <c r="AN894" i="15"/>
  <c r="AO894" i="15" s="1"/>
  <c r="AP894" i="15" s="1"/>
  <c r="AN54" i="15"/>
  <c r="AO54" i="15" s="1"/>
  <c r="AP54" i="15" s="1"/>
  <c r="AN615" i="15"/>
  <c r="AO615" i="15" s="1"/>
  <c r="AP615" i="15" s="1"/>
  <c r="AN327" i="15"/>
  <c r="AO327" i="15" s="1"/>
  <c r="AP327" i="15" s="1"/>
  <c r="AN240" i="15"/>
  <c r="AO240" i="15" s="1"/>
  <c r="AP240" i="15" s="1"/>
  <c r="AN64" i="15"/>
  <c r="AO64" i="15" s="1"/>
  <c r="AP64" i="15" s="1"/>
  <c r="AN681" i="15"/>
  <c r="AO681" i="15" s="1"/>
  <c r="AP681" i="15" s="1"/>
  <c r="AN239" i="15"/>
  <c r="AO239" i="15" s="1"/>
  <c r="AP239" i="15" s="1"/>
  <c r="AN346" i="15"/>
  <c r="AO346" i="15" s="1"/>
  <c r="AP346" i="15" s="1"/>
  <c r="AN1041" i="15"/>
  <c r="AO1041" i="15" s="1"/>
  <c r="AP1041" i="15" s="1"/>
  <c r="AN864" i="15"/>
  <c r="AO864" i="15" s="1"/>
  <c r="AP864" i="15" s="1"/>
  <c r="AN833" i="15"/>
  <c r="AO833" i="15" s="1"/>
  <c r="AP833" i="15" s="1"/>
  <c r="AN736" i="15"/>
  <c r="AO736" i="15" s="1"/>
  <c r="AP736" i="15" s="1"/>
  <c r="AN551" i="15"/>
  <c r="AO551" i="15" s="1"/>
  <c r="AP551" i="15" s="1"/>
  <c r="AN519" i="15"/>
  <c r="AO519" i="15" s="1"/>
  <c r="AP519" i="15" s="1"/>
  <c r="AN488" i="15"/>
  <c r="AO488" i="15" s="1"/>
  <c r="AP488" i="15" s="1"/>
  <c r="AN456" i="15"/>
  <c r="AO456" i="15" s="1"/>
  <c r="AP456" i="15" s="1"/>
  <c r="AN353" i="15"/>
  <c r="AO353" i="15" s="1"/>
  <c r="AP353" i="15" s="1"/>
  <c r="AN257" i="15"/>
  <c r="AO257" i="15" s="1"/>
  <c r="AP257" i="15" s="1"/>
  <c r="AN224" i="15"/>
  <c r="AO224" i="15" s="1"/>
  <c r="AP224" i="15" s="1"/>
  <c r="AN161" i="15"/>
  <c r="AO161" i="15" s="1"/>
  <c r="AP161" i="15" s="1"/>
  <c r="AN55" i="15"/>
  <c r="AO55" i="15" s="1"/>
  <c r="AP55" i="15" s="1"/>
  <c r="AN960" i="15"/>
  <c r="AO960" i="15" s="1"/>
  <c r="AP960" i="15" s="1"/>
  <c r="AN858" i="15"/>
  <c r="AO858" i="15" s="1"/>
  <c r="AP858" i="15" s="1"/>
  <c r="AN738" i="15"/>
  <c r="AO738" i="15" s="1"/>
  <c r="AP738" i="15" s="1"/>
  <c r="AN650" i="15"/>
  <c r="AO650" i="15" s="1"/>
  <c r="AP650" i="15" s="1"/>
  <c r="AN146" i="15"/>
  <c r="AO146" i="15" s="1"/>
  <c r="AP146" i="15" s="1"/>
  <c r="AN90" i="15"/>
  <c r="AO90" i="15" s="1"/>
  <c r="AP90" i="15" s="1"/>
  <c r="AN749" i="15"/>
  <c r="AO749" i="15" s="1"/>
  <c r="AP749" i="15" s="1"/>
  <c r="AN676" i="15"/>
  <c r="AO676" i="15" s="1"/>
  <c r="AP676" i="15" s="1"/>
  <c r="AN752" i="15"/>
  <c r="AO752" i="15" s="1"/>
  <c r="AP752" i="15" s="1"/>
  <c r="AN712" i="15"/>
  <c r="AO712" i="15" s="1"/>
  <c r="AP712" i="15" s="1"/>
  <c r="AN585" i="15"/>
  <c r="AO585" i="15" s="1"/>
  <c r="AP585" i="15" s="1"/>
  <c r="AN512" i="15"/>
  <c r="AO512" i="15" s="1"/>
  <c r="AP512" i="15" s="1"/>
  <c r="AN399" i="15"/>
  <c r="AO399" i="15" s="1"/>
  <c r="AP399" i="15" s="1"/>
  <c r="AN328" i="15"/>
  <c r="AO328" i="15" s="1"/>
  <c r="AP328" i="15" s="1"/>
  <c r="AN280" i="15"/>
  <c r="AO280" i="15" s="1"/>
  <c r="AP280" i="15" s="1"/>
  <c r="AN89" i="15"/>
  <c r="AO89" i="15" s="1"/>
  <c r="AP89" i="15" s="1"/>
  <c r="AN1047" i="15"/>
  <c r="AO1047" i="15" s="1"/>
  <c r="AP1047" i="15" s="1"/>
  <c r="AN1009" i="15"/>
  <c r="AO1009" i="15" s="1"/>
  <c r="AP1009" i="15" s="1"/>
  <c r="AN927" i="15"/>
  <c r="AO927" i="15" s="1"/>
  <c r="AP927" i="15" s="1"/>
  <c r="AN818" i="15"/>
  <c r="AO818" i="15" s="1"/>
  <c r="AP818" i="15" s="1"/>
  <c r="AN674" i="15"/>
  <c r="AO674" i="15" s="1"/>
  <c r="AP674" i="15" s="1"/>
  <c r="AN218" i="15"/>
  <c r="AO218" i="15" s="1"/>
  <c r="AP218" i="15" s="1"/>
  <c r="AN74" i="15"/>
  <c r="AO74" i="15" s="1"/>
  <c r="AP74" i="15" s="1"/>
  <c r="AN1019" i="15"/>
  <c r="AO1019" i="15" s="1"/>
  <c r="AP1019" i="15" s="1"/>
  <c r="AN957" i="15"/>
  <c r="AO957" i="15" s="1"/>
  <c r="AP957" i="15" s="1"/>
  <c r="AN797" i="15"/>
  <c r="AO797" i="15" s="1"/>
  <c r="AP797" i="15" s="1"/>
  <c r="AN984" i="15"/>
  <c r="AO984" i="15" s="1"/>
  <c r="AP984" i="15" s="1"/>
  <c r="AN943" i="15"/>
  <c r="AO943" i="15" s="1"/>
  <c r="AP943" i="15" s="1"/>
  <c r="AN735" i="15"/>
  <c r="AO735" i="15" s="1"/>
  <c r="AP735" i="15" s="1"/>
  <c r="AN617" i="15"/>
  <c r="AO617" i="15" s="1"/>
  <c r="AP617" i="15" s="1"/>
  <c r="AN545" i="15"/>
  <c r="AO545" i="15" s="1"/>
  <c r="AP545" i="15" s="1"/>
  <c r="AN481" i="15"/>
  <c r="AO481" i="15" s="1"/>
  <c r="AP481" i="15" s="1"/>
  <c r="AN415" i="15"/>
  <c r="AO415" i="15" s="1"/>
  <c r="AP415" i="15" s="1"/>
  <c r="AN335" i="15"/>
  <c r="AO335" i="15" s="1"/>
  <c r="AP335" i="15" s="1"/>
  <c r="AN271" i="15"/>
  <c r="AO271" i="15" s="1"/>
  <c r="AP271" i="15" s="1"/>
  <c r="AN255" i="15"/>
  <c r="AO255" i="15" s="1"/>
  <c r="AP255" i="15" s="1"/>
  <c r="AN168" i="15"/>
  <c r="AO168" i="15" s="1"/>
  <c r="AP168" i="15" s="1"/>
  <c r="AN103" i="15"/>
  <c r="AO103" i="15" s="1"/>
  <c r="AP103" i="15" s="1"/>
  <c r="AN967" i="15"/>
  <c r="AO967" i="15" s="1"/>
  <c r="AP967" i="15" s="1"/>
  <c r="AN1018" i="15"/>
  <c r="AO1018" i="15" s="1"/>
  <c r="AP1018" i="15" s="1"/>
  <c r="AN938" i="15"/>
  <c r="AO938" i="15" s="1"/>
  <c r="AP938" i="15" s="1"/>
  <c r="AN866" i="15"/>
  <c r="AO866" i="15" s="1"/>
  <c r="AP866" i="15" s="1"/>
  <c r="AN658" i="15"/>
  <c r="AO658" i="15" s="1"/>
  <c r="AP658" i="15" s="1"/>
  <c r="AN506" i="15"/>
  <c r="AO506" i="15" s="1"/>
  <c r="AP506" i="15" s="1"/>
  <c r="AN290" i="15"/>
  <c r="AO290" i="15" s="1"/>
  <c r="AP290" i="15" s="1"/>
  <c r="AN811" i="15"/>
  <c r="AO811" i="15" s="1"/>
  <c r="AP811" i="15" s="1"/>
  <c r="AN748" i="15"/>
  <c r="AO748" i="15" s="1"/>
  <c r="AP748" i="15" s="1"/>
  <c r="AN669" i="15"/>
  <c r="AO669" i="15" s="1"/>
  <c r="AP669" i="15" s="1"/>
  <c r="AN636" i="15"/>
  <c r="AO636" i="15" s="1"/>
  <c r="AP636" i="15" s="1"/>
  <c r="AN411" i="15"/>
  <c r="AO411" i="15" s="1"/>
  <c r="AP411" i="15" s="1"/>
  <c r="AN115" i="15"/>
  <c r="AO115" i="15" s="1"/>
  <c r="AP115" i="15" s="1"/>
  <c r="AN1046" i="15"/>
  <c r="AO1046" i="15" s="1"/>
  <c r="AP1046" i="15" s="1"/>
  <c r="AN726" i="15"/>
  <c r="AO726" i="15" s="1"/>
  <c r="AP726" i="15" s="1"/>
  <c r="AN443" i="15"/>
  <c r="AO443" i="15" s="1"/>
  <c r="AP443" i="15" s="1"/>
  <c r="AN371" i="15"/>
  <c r="AO371" i="15" s="1"/>
  <c r="AP371" i="15" s="1"/>
  <c r="AN204" i="15"/>
  <c r="AO204" i="15" s="1"/>
  <c r="AP204" i="15" s="1"/>
  <c r="AN37" i="15"/>
  <c r="AO37" i="15" s="1"/>
  <c r="AP37" i="15" s="1"/>
  <c r="AN876" i="15"/>
  <c r="AO876" i="15" s="1"/>
  <c r="AP876" i="15" s="1"/>
  <c r="AN1054" i="15"/>
  <c r="AO1054" i="15" s="1"/>
  <c r="AP1054" i="15" s="1"/>
  <c r="AN990" i="15"/>
  <c r="AO990" i="15" s="1"/>
  <c r="AP990" i="15" s="1"/>
  <c r="AN910" i="15"/>
  <c r="AO910" i="15" s="1"/>
  <c r="AP910" i="15" s="1"/>
  <c r="AN678" i="15"/>
  <c r="AO678" i="15" s="1"/>
  <c r="AP678" i="15" s="1"/>
  <c r="AN590" i="15"/>
  <c r="AO590" i="15" s="1"/>
  <c r="AP590" i="15" s="1"/>
  <c r="AN286" i="15"/>
  <c r="AO286" i="15" s="1"/>
  <c r="AP286" i="15" s="1"/>
  <c r="AN238" i="15"/>
  <c r="AO238" i="15" s="1"/>
  <c r="AP238" i="15" s="1"/>
  <c r="AN387" i="15"/>
  <c r="AO387" i="15" s="1"/>
  <c r="AP387" i="15" s="1"/>
  <c r="AN356" i="15"/>
  <c r="AO356" i="15" s="1"/>
  <c r="AP356" i="15" s="1"/>
  <c r="AN292" i="15"/>
  <c r="AO292" i="15" s="1"/>
  <c r="AP292" i="15" s="1"/>
  <c r="AN211" i="15"/>
  <c r="AO211" i="15" s="1"/>
  <c r="AP211" i="15" s="1"/>
  <c r="AN172" i="15"/>
  <c r="AO172" i="15" s="1"/>
  <c r="AP172" i="15" s="1"/>
  <c r="AN92" i="15"/>
  <c r="AO92" i="15" s="1"/>
  <c r="AP92" i="15" s="1"/>
  <c r="AN35" i="15"/>
  <c r="AO35" i="15" s="1"/>
  <c r="AP35" i="15" s="1"/>
  <c r="AN1067" i="15"/>
  <c r="AO1067" i="15" s="1"/>
  <c r="AP1067" i="15" s="1"/>
  <c r="AN1011" i="15"/>
  <c r="AO1011" i="15" s="1"/>
  <c r="AP1011" i="15" s="1"/>
  <c r="AN878" i="15"/>
  <c r="AO878" i="15" s="1"/>
  <c r="AP878" i="15" s="1"/>
  <c r="AN206" i="15"/>
  <c r="AO206" i="15" s="1"/>
  <c r="AP206" i="15" s="1"/>
  <c r="AN523" i="15"/>
  <c r="AO523" i="15" s="1"/>
  <c r="AP523" i="15" s="1"/>
  <c r="AN429" i="15"/>
  <c r="AO429" i="15" s="1"/>
  <c r="AP429" i="15" s="1"/>
  <c r="AN333" i="15"/>
  <c r="AO333" i="15" s="1"/>
  <c r="AP333" i="15" s="1"/>
  <c r="AN171" i="15"/>
  <c r="AO171" i="15" s="1"/>
  <c r="AP171" i="15" s="1"/>
  <c r="AN21" i="15"/>
  <c r="AO21" i="15" s="1"/>
  <c r="AP21" i="15" s="1"/>
  <c r="AN837" i="15"/>
  <c r="AO837" i="15" s="1"/>
  <c r="AP837" i="15" s="1"/>
  <c r="AN766" i="15"/>
  <c r="AO766" i="15" s="1"/>
  <c r="AP766" i="15" s="1"/>
  <c r="AN526" i="15"/>
  <c r="AO526" i="15" s="1"/>
  <c r="AP526" i="15" s="1"/>
  <c r="AN462" i="15"/>
  <c r="AO462" i="15" s="1"/>
  <c r="AP462" i="15" s="1"/>
  <c r="AN126" i="15"/>
  <c r="AO126" i="15" s="1"/>
  <c r="AP126" i="15" s="1"/>
  <c r="AN480" i="15"/>
  <c r="AO480" i="15" s="1"/>
  <c r="AP480" i="15" s="1"/>
  <c r="AN311" i="15"/>
  <c r="AO311" i="15" s="1"/>
  <c r="AP311" i="15" s="1"/>
  <c r="AN105" i="15"/>
  <c r="AO105" i="15" s="1"/>
  <c r="AP105" i="15" s="1"/>
  <c r="AN1016" i="15"/>
  <c r="AO1016" i="15" s="1"/>
  <c r="AP1016" i="15" s="1"/>
  <c r="AN897" i="15"/>
  <c r="AO897" i="15" s="1"/>
  <c r="AP897" i="15" s="1"/>
  <c r="AN320" i="15"/>
  <c r="AO320" i="15" s="1"/>
  <c r="AP320" i="15" s="1"/>
  <c r="AN871" i="15"/>
  <c r="AO871" i="15" s="1"/>
  <c r="AP871" i="15" s="1"/>
  <c r="AN440" i="15"/>
  <c r="AO440" i="15" s="1"/>
  <c r="AP440" i="15" s="1"/>
  <c r="AN225" i="15"/>
  <c r="AO225" i="15" s="1"/>
  <c r="AP225" i="15" s="1"/>
  <c r="AN667" i="15"/>
  <c r="AO667" i="15" s="1"/>
  <c r="AP667" i="15" s="1"/>
  <c r="AN647" i="15"/>
  <c r="AO647" i="15" s="1"/>
  <c r="AP647" i="15" s="1"/>
  <c r="AN543" i="15"/>
  <c r="AO543" i="15" s="1"/>
  <c r="AP543" i="15" s="1"/>
  <c r="AN408" i="15"/>
  <c r="AO408" i="15" s="1"/>
  <c r="AP408" i="15" s="1"/>
  <c r="AN351" i="15"/>
  <c r="AO351" i="15" s="1"/>
  <c r="AP351" i="15" s="1"/>
  <c r="AN153" i="15"/>
  <c r="AO153" i="15" s="1"/>
  <c r="AP153" i="15" s="1"/>
  <c r="AN706" i="15"/>
  <c r="AO706" i="15" s="1"/>
  <c r="AP706" i="15" s="1"/>
  <c r="AN740" i="15"/>
  <c r="AO740" i="15" s="1"/>
  <c r="AP740" i="15" s="1"/>
  <c r="AN685" i="15"/>
  <c r="AO685" i="15" s="1"/>
  <c r="AP685" i="15" s="1"/>
  <c r="AN744" i="15"/>
  <c r="AO744" i="15" s="1"/>
  <c r="AP744" i="15" s="1"/>
  <c r="AN711" i="15"/>
  <c r="AO711" i="15" s="1"/>
  <c r="AP711" i="15" s="1"/>
  <c r="AN680" i="15"/>
  <c r="AO680" i="15" s="1"/>
  <c r="AP680" i="15" s="1"/>
  <c r="AN433" i="15"/>
  <c r="AO433" i="15" s="1"/>
  <c r="AP433" i="15" s="1"/>
  <c r="AN321" i="15"/>
  <c r="AO321" i="15" s="1"/>
  <c r="AP321" i="15" s="1"/>
  <c r="AN279" i="15"/>
  <c r="AO279" i="15" s="1"/>
  <c r="AP279" i="15" s="1"/>
  <c r="AN207" i="15"/>
  <c r="AO207" i="15" s="1"/>
  <c r="AP207" i="15" s="1"/>
  <c r="AN159" i="15"/>
  <c r="AO159" i="15" s="1"/>
  <c r="AP159" i="15" s="1"/>
  <c r="AN32" i="15"/>
  <c r="AO32" i="15" s="1"/>
  <c r="AP32" i="15" s="1"/>
  <c r="AN969" i="15"/>
  <c r="AO969" i="15" s="1"/>
  <c r="AP969" i="15" s="1"/>
  <c r="AN903" i="15"/>
  <c r="AO903" i="15" s="1"/>
  <c r="AP903" i="15" s="1"/>
  <c r="AN274" i="15"/>
  <c r="AO274" i="15" s="1"/>
  <c r="AP274" i="15" s="1"/>
  <c r="AN996" i="15"/>
  <c r="AO996" i="15" s="1"/>
  <c r="AP996" i="15" s="1"/>
  <c r="AN940" i="15"/>
  <c r="AO940" i="15" s="1"/>
  <c r="AP940" i="15" s="1"/>
  <c r="AN915" i="15"/>
  <c r="AO915" i="15" s="1"/>
  <c r="AP915" i="15" s="1"/>
  <c r="AN781" i="15"/>
  <c r="AO781" i="15" s="1"/>
  <c r="AP781" i="15" s="1"/>
  <c r="AN756" i="15"/>
  <c r="AO756" i="15" s="1"/>
  <c r="AP756" i="15" s="1"/>
  <c r="AN709" i="15"/>
  <c r="AO709" i="15" s="1"/>
  <c r="AP709" i="15" s="1"/>
  <c r="AN928" i="15"/>
  <c r="AO928" i="15" s="1"/>
  <c r="AP928" i="15" s="1"/>
  <c r="AN759" i="15"/>
  <c r="AO759" i="15" s="1"/>
  <c r="AP759" i="15" s="1"/>
  <c r="AN719" i="15"/>
  <c r="AO719" i="15" s="1"/>
  <c r="AP719" i="15" s="1"/>
  <c r="AN607" i="15"/>
  <c r="AO607" i="15" s="1"/>
  <c r="AP607" i="15" s="1"/>
  <c r="AN479" i="15"/>
  <c r="AO479" i="15" s="1"/>
  <c r="AP479" i="15" s="1"/>
  <c r="AN401" i="15"/>
  <c r="AO401" i="15" s="1"/>
  <c r="AP401" i="15" s="1"/>
  <c r="AN367" i="15"/>
  <c r="AO367" i="15" s="1"/>
  <c r="AP367" i="15" s="1"/>
  <c r="AN241" i="15"/>
  <c r="AO241" i="15" s="1"/>
  <c r="AP241" i="15" s="1"/>
  <c r="AN192" i="15"/>
  <c r="AO192" i="15" s="1"/>
  <c r="AP192" i="15" s="1"/>
  <c r="AN39" i="15"/>
  <c r="AO39" i="15" s="1"/>
  <c r="AP39" i="15" s="1"/>
  <c r="AN895" i="15"/>
  <c r="AO895" i="15" s="1"/>
  <c r="AP895" i="15" s="1"/>
  <c r="AN817" i="15"/>
  <c r="AO817" i="15" s="1"/>
  <c r="AP817" i="15" s="1"/>
  <c r="AN978" i="15"/>
  <c r="AO978" i="15" s="1"/>
  <c r="AP978" i="15" s="1"/>
  <c r="AN914" i="15"/>
  <c r="AO914" i="15" s="1"/>
  <c r="AP914" i="15" s="1"/>
  <c r="AN490" i="15"/>
  <c r="AO490" i="15" s="1"/>
  <c r="AP490" i="15" s="1"/>
  <c r="AN1057" i="15"/>
  <c r="AO1057" i="15" s="1"/>
  <c r="AP1057" i="15" s="1"/>
  <c r="AN829" i="15"/>
  <c r="AO829" i="15" s="1"/>
  <c r="AP829" i="15" s="1"/>
  <c r="AN805" i="15"/>
  <c r="AO805" i="15" s="1"/>
  <c r="AP805" i="15" s="1"/>
  <c r="AN739" i="15"/>
  <c r="AO739" i="15" s="1"/>
  <c r="AP739" i="15" s="1"/>
  <c r="AN717" i="15"/>
  <c r="AO717" i="15" s="1"/>
  <c r="AP717" i="15" s="1"/>
  <c r="AN661" i="15"/>
  <c r="AO661" i="15" s="1"/>
  <c r="AP661" i="15" s="1"/>
  <c r="AN628" i="15"/>
  <c r="AO628" i="15" s="1"/>
  <c r="AP628" i="15" s="1"/>
  <c r="AN149" i="15"/>
  <c r="AO149" i="15" s="1"/>
  <c r="AP149" i="15" s="1"/>
  <c r="AN108" i="15"/>
  <c r="AO108" i="15" s="1"/>
  <c r="AP108" i="15" s="1"/>
  <c r="AN68" i="15"/>
  <c r="AO68" i="15" s="1"/>
  <c r="AP68" i="15" s="1"/>
  <c r="AN1004" i="15"/>
  <c r="AO1004" i="15" s="1"/>
  <c r="AP1004" i="15" s="1"/>
  <c r="AN469" i="15"/>
  <c r="AO469" i="15" s="1"/>
  <c r="AP469" i="15" s="1"/>
  <c r="AN435" i="15"/>
  <c r="AO435" i="15" s="1"/>
  <c r="AP435" i="15" s="1"/>
  <c r="AN36" i="15"/>
  <c r="AO36" i="15" s="1"/>
  <c r="AP36" i="15" s="1"/>
  <c r="AN843" i="15"/>
  <c r="AO843" i="15" s="1"/>
  <c r="AP843" i="15" s="1"/>
  <c r="AN886" i="15"/>
  <c r="AO886" i="15" s="1"/>
  <c r="AP886" i="15" s="1"/>
  <c r="AN654" i="15"/>
  <c r="AO654" i="15" s="1"/>
  <c r="AP654" i="15" s="1"/>
  <c r="AN596" i="15"/>
  <c r="AO596" i="15" s="1"/>
  <c r="AP596" i="15" s="1"/>
  <c r="AN533" i="15"/>
  <c r="AO533" i="15" s="1"/>
  <c r="AP533" i="15" s="1"/>
  <c r="AN347" i="15"/>
  <c r="AO347" i="15" s="1"/>
  <c r="AP347" i="15" s="1"/>
  <c r="AN283" i="15"/>
  <c r="AO283" i="15" s="1"/>
  <c r="AP283" i="15" s="1"/>
  <c r="AN253" i="15"/>
  <c r="AO253" i="15" s="1"/>
  <c r="AP253" i="15" s="1"/>
  <c r="AN163" i="15"/>
  <c r="AO163" i="15" s="1"/>
  <c r="AP163" i="15" s="1"/>
  <c r="AN101" i="15"/>
  <c r="AO101" i="15" s="1"/>
  <c r="AP101" i="15" s="1"/>
  <c r="AN995" i="15"/>
  <c r="AO995" i="15" s="1"/>
  <c r="AP995" i="15" s="1"/>
  <c r="AN885" i="15"/>
  <c r="AO885" i="15" s="1"/>
  <c r="AP885" i="15" s="1"/>
  <c r="AN1062" i="15"/>
  <c r="AO1062" i="15" s="1"/>
  <c r="AP1062" i="15" s="1"/>
  <c r="AN454" i="15"/>
  <c r="AO454" i="15" s="1"/>
  <c r="AP454" i="15" s="1"/>
  <c r="AN310" i="15"/>
  <c r="AO310" i="15" s="1"/>
  <c r="AP310" i="15" s="1"/>
  <c r="AN86" i="15"/>
  <c r="AO86" i="15" s="1"/>
  <c r="AP86" i="15" s="1"/>
  <c r="AN515" i="15"/>
  <c r="AO515" i="15" s="1"/>
  <c r="AP515" i="15" s="1"/>
  <c r="AN427" i="15"/>
  <c r="AO427" i="15" s="1"/>
  <c r="AP427" i="15" s="1"/>
  <c r="AN331" i="15"/>
  <c r="AO331" i="15" s="1"/>
  <c r="AP331" i="15" s="1"/>
  <c r="AN315" i="15"/>
  <c r="AO315" i="15" s="1"/>
  <c r="AP315" i="15" s="1"/>
  <c r="AN165" i="15"/>
  <c r="AO165" i="15" s="1"/>
  <c r="AP165" i="15" s="1"/>
  <c r="AN69" i="15"/>
  <c r="AO69" i="15" s="1"/>
  <c r="AP69" i="15" s="1"/>
  <c r="AN1036" i="15"/>
  <c r="AO1036" i="15" s="1"/>
  <c r="AP1036" i="15" s="1"/>
  <c r="AN972" i="15"/>
  <c r="AO972" i="15" s="1"/>
  <c r="AP972" i="15" s="1"/>
  <c r="AN893" i="15"/>
  <c r="AO893" i="15" s="1"/>
  <c r="AP893" i="15" s="1"/>
  <c r="AN958" i="15"/>
  <c r="AO958" i="15" s="1"/>
  <c r="AP958" i="15" s="1"/>
  <c r="AN862" i="15"/>
  <c r="AO862" i="15" s="1"/>
  <c r="AP862" i="15" s="1"/>
  <c r="AN702" i="15"/>
  <c r="AO702" i="15" s="1"/>
  <c r="AP702" i="15" s="1"/>
  <c r="AN438" i="15"/>
  <c r="AO438" i="15" s="1"/>
  <c r="AP438" i="15" s="1"/>
  <c r="AN94" i="15"/>
  <c r="AO94" i="15" s="1"/>
  <c r="AP94" i="15" s="1"/>
  <c r="AN38" i="15"/>
  <c r="AO38" i="15" s="1"/>
  <c r="AP38" i="15" s="1"/>
  <c r="A10" i="3" l="1"/>
  <c r="A329" i="24" l="1"/>
  <c r="A328" i="24"/>
  <c r="A327" i="24"/>
  <c r="A326" i="24"/>
  <c r="A325" i="24"/>
  <c r="A324" i="24"/>
  <c r="A323" i="24"/>
  <c r="A322" i="24"/>
  <c r="A321" i="24"/>
  <c r="A320" i="24"/>
  <c r="A319" i="24"/>
  <c r="A318" i="24"/>
  <c r="A317" i="24"/>
  <c r="A316" i="24"/>
  <c r="A315" i="24"/>
  <c r="A314" i="24"/>
  <c r="A313" i="24"/>
  <c r="A312" i="24"/>
  <c r="A311" i="24"/>
  <c r="A310" i="24"/>
  <c r="A309" i="24"/>
  <c r="A308" i="24"/>
  <c r="A307" i="24"/>
  <c r="N330" i="24" l="1"/>
  <c r="N329" i="24"/>
  <c r="M307" i="24"/>
  <c r="I557" i="3" l="1"/>
  <c r="R557" i="15" s="1"/>
  <c r="I560" i="3"/>
  <c r="R560" i="15" s="1"/>
  <c r="I567" i="3"/>
  <c r="R567" i="15" s="1"/>
  <c r="I569" i="3"/>
  <c r="R569" i="15" s="1"/>
  <c r="I556" i="3"/>
  <c r="R556" i="15" s="1"/>
  <c r="I563" i="3"/>
  <c r="R563" i="15" s="1"/>
  <c r="I565" i="3"/>
  <c r="R565" i="15" s="1"/>
  <c r="I571" i="3"/>
  <c r="R571" i="15" s="1"/>
  <c r="I573" i="3"/>
  <c r="R573" i="15" s="1"/>
  <c r="I583" i="3"/>
  <c r="R583" i="15" s="1"/>
  <c r="I575" i="3"/>
  <c r="R575" i="15" s="1"/>
  <c r="I577" i="3"/>
  <c r="R577" i="15" s="1"/>
  <c r="I564" i="3"/>
  <c r="R564" i="15" s="1"/>
  <c r="I579" i="3"/>
  <c r="R579" i="15" s="1"/>
  <c r="I581" i="3"/>
  <c r="R581" i="15" s="1"/>
  <c r="I582" i="3"/>
  <c r="R582" i="15" s="1"/>
  <c r="I584" i="3"/>
  <c r="R584" i="15" s="1"/>
  <c r="I561" i="3"/>
  <c r="R561" i="15" s="1"/>
  <c r="I559" i="3"/>
  <c r="R559" i="15" s="1"/>
  <c r="I574" i="3"/>
  <c r="R574" i="15" s="1"/>
  <c r="I568" i="3"/>
  <c r="R568" i="15" s="1"/>
  <c r="I570" i="3"/>
  <c r="R570" i="15" s="1"/>
  <c r="I562" i="3"/>
  <c r="R562" i="15" s="1"/>
  <c r="I572" i="3"/>
  <c r="R572" i="15" s="1"/>
  <c r="I578" i="3"/>
  <c r="R578" i="15" s="1"/>
  <c r="I580" i="3"/>
  <c r="R580" i="15" s="1"/>
  <c r="I558" i="3"/>
  <c r="R558" i="15" s="1"/>
  <c r="I566" i="3"/>
  <c r="R566" i="15" s="1"/>
  <c r="I576" i="3"/>
  <c r="R576" i="15" s="1"/>
  <c r="AL558" i="15" l="1"/>
  <c r="AB558" i="15"/>
  <c r="Y558" i="15"/>
  <c r="AA558" i="15"/>
  <c r="U558" i="15"/>
  <c r="X558" i="15"/>
  <c r="W558" i="15"/>
  <c r="AC558" i="15"/>
  <c r="V558" i="15"/>
  <c r="AL581" i="15"/>
  <c r="Y581" i="15"/>
  <c r="AC581" i="15"/>
  <c r="V581" i="15"/>
  <c r="AB581" i="15"/>
  <c r="X581" i="15"/>
  <c r="AA581" i="15"/>
  <c r="U581" i="15"/>
  <c r="W581" i="15"/>
  <c r="AL580" i="15"/>
  <c r="V580" i="15"/>
  <c r="AB580" i="15"/>
  <c r="AC580" i="15"/>
  <c r="W580" i="15"/>
  <c r="AA580" i="15"/>
  <c r="Y580" i="15"/>
  <c r="X580" i="15"/>
  <c r="U580" i="15"/>
  <c r="AL561" i="15"/>
  <c r="AC561" i="15"/>
  <c r="V561" i="15"/>
  <c r="U561" i="15"/>
  <c r="W561" i="15"/>
  <c r="Y561" i="15"/>
  <c r="AB561" i="15"/>
  <c r="X561" i="15"/>
  <c r="AA561" i="15"/>
  <c r="AL583" i="15"/>
  <c r="AC583" i="15"/>
  <c r="U583" i="15"/>
  <c r="W583" i="15"/>
  <c r="Y583" i="15"/>
  <c r="X583" i="15"/>
  <c r="AA583" i="15"/>
  <c r="AB583" i="15"/>
  <c r="V583" i="15"/>
  <c r="AL563" i="15"/>
  <c r="U563" i="15"/>
  <c r="V563" i="15"/>
  <c r="AB563" i="15"/>
  <c r="Y563" i="15"/>
  <c r="AC563" i="15"/>
  <c r="W563" i="15"/>
  <c r="X563" i="15"/>
  <c r="AA563" i="15"/>
  <c r="AL578" i="15"/>
  <c r="V578" i="15"/>
  <c r="AA578" i="15"/>
  <c r="X578" i="15"/>
  <c r="Y578" i="15"/>
  <c r="W578" i="15"/>
  <c r="U578" i="15"/>
  <c r="AB578" i="15"/>
  <c r="AC578" i="15"/>
  <c r="AL568" i="15"/>
  <c r="AA568" i="15"/>
  <c r="AB568" i="15"/>
  <c r="V568" i="15"/>
  <c r="AC568" i="15"/>
  <c r="Y568" i="15"/>
  <c r="X568" i="15"/>
  <c r="U568" i="15"/>
  <c r="W568" i="15"/>
  <c r="AL584" i="15"/>
  <c r="X584" i="15"/>
  <c r="AA584" i="15"/>
  <c r="U584" i="15"/>
  <c r="V584" i="15"/>
  <c r="W584" i="15"/>
  <c r="AB584" i="15"/>
  <c r="AC584" i="15"/>
  <c r="Y584" i="15"/>
  <c r="AL564" i="15"/>
  <c r="Y564" i="15"/>
  <c r="AC564" i="15"/>
  <c r="AA564" i="15"/>
  <c r="V564" i="15"/>
  <c r="W564" i="15"/>
  <c r="U564" i="15"/>
  <c r="X564" i="15"/>
  <c r="AB564" i="15"/>
  <c r="AL556" i="15"/>
  <c r="U556" i="15"/>
  <c r="AB556" i="15"/>
  <c r="X556" i="15"/>
  <c r="Y556" i="15"/>
  <c r="AC556" i="15"/>
  <c r="AA556" i="15"/>
  <c r="V556" i="15"/>
  <c r="W556" i="15"/>
  <c r="AL557" i="15"/>
  <c r="Y557" i="15"/>
  <c r="AB557" i="15"/>
  <c r="W557" i="15"/>
  <c r="X557" i="15"/>
  <c r="U557" i="15"/>
  <c r="AA557" i="15"/>
  <c r="AC557" i="15"/>
  <c r="V557" i="15"/>
  <c r="AL566" i="15"/>
  <c r="W566" i="15"/>
  <c r="AC566" i="15"/>
  <c r="X566" i="15"/>
  <c r="V566" i="15"/>
  <c r="AB566" i="15"/>
  <c r="Y566" i="15"/>
  <c r="AA566" i="15"/>
  <c r="U566" i="15"/>
  <c r="AL572" i="15"/>
  <c r="AA572" i="15"/>
  <c r="X572" i="15"/>
  <c r="V572" i="15"/>
  <c r="Y572" i="15"/>
  <c r="W572" i="15"/>
  <c r="U572" i="15"/>
  <c r="AB572" i="15"/>
  <c r="AC572" i="15"/>
  <c r="AL574" i="15"/>
  <c r="X574" i="15"/>
  <c r="V574" i="15"/>
  <c r="Y574" i="15"/>
  <c r="AC574" i="15"/>
  <c r="U574" i="15"/>
  <c r="W574" i="15"/>
  <c r="AA574" i="15"/>
  <c r="AB574" i="15"/>
  <c r="AL582" i="15"/>
  <c r="U582" i="15"/>
  <c r="AB582" i="15"/>
  <c r="Y582" i="15"/>
  <c r="V582" i="15"/>
  <c r="AC582" i="15"/>
  <c r="W582" i="15"/>
  <c r="AA582" i="15"/>
  <c r="X582" i="15"/>
  <c r="AL577" i="15"/>
  <c r="U577" i="15"/>
  <c r="AA577" i="15"/>
  <c r="AC577" i="15"/>
  <c r="W577" i="15"/>
  <c r="V577" i="15"/>
  <c r="AB577" i="15"/>
  <c r="Y577" i="15"/>
  <c r="X577" i="15"/>
  <c r="AL571" i="15"/>
  <c r="W571" i="15"/>
  <c r="U571" i="15"/>
  <c r="AB571" i="15"/>
  <c r="V571" i="15"/>
  <c r="AA571" i="15"/>
  <c r="Y571" i="15"/>
  <c r="X571" i="15"/>
  <c r="AC571" i="15"/>
  <c r="AL569" i="15"/>
  <c r="V569" i="15"/>
  <c r="AC569" i="15"/>
  <c r="AB569" i="15"/>
  <c r="W569" i="15"/>
  <c r="X569" i="15"/>
  <c r="Y569" i="15"/>
  <c r="U569" i="15"/>
  <c r="AA569" i="15"/>
  <c r="AL575" i="15"/>
  <c r="AB575" i="15"/>
  <c r="AC575" i="15"/>
  <c r="X575" i="15"/>
  <c r="W575" i="15"/>
  <c r="V575" i="15"/>
  <c r="Y575" i="15"/>
  <c r="U575" i="15"/>
  <c r="AA575" i="15"/>
  <c r="AL567" i="15"/>
  <c r="X567" i="15"/>
  <c r="AB567" i="15"/>
  <c r="U567" i="15"/>
  <c r="V567" i="15"/>
  <c r="AA567" i="15"/>
  <c r="Y567" i="15"/>
  <c r="AC567" i="15"/>
  <c r="W567" i="15"/>
  <c r="AL559" i="15"/>
  <c r="Y559" i="15"/>
  <c r="AC559" i="15"/>
  <c r="W559" i="15"/>
  <c r="X559" i="15"/>
  <c r="AB559" i="15"/>
  <c r="V559" i="15"/>
  <c r="AA559" i="15"/>
  <c r="U559" i="15"/>
  <c r="AL560" i="15"/>
  <c r="V560" i="15"/>
  <c r="U560" i="15"/>
  <c r="AB560" i="15"/>
  <c r="X560" i="15"/>
  <c r="W560" i="15"/>
  <c r="AC560" i="15"/>
  <c r="AA560" i="15"/>
  <c r="Y560" i="15"/>
  <c r="AL562" i="15"/>
  <c r="W562" i="15"/>
  <c r="V562" i="15"/>
  <c r="AA562" i="15"/>
  <c r="X562" i="15"/>
  <c r="U562" i="15"/>
  <c r="Y562" i="15"/>
  <c r="AC562" i="15"/>
  <c r="AB562" i="15"/>
  <c r="AL565" i="15"/>
  <c r="AC565" i="15"/>
  <c r="U565" i="15"/>
  <c r="X565" i="15"/>
  <c r="Y565" i="15"/>
  <c r="AA565" i="15"/>
  <c r="AB565" i="15"/>
  <c r="W565" i="15"/>
  <c r="V565" i="15"/>
  <c r="AL570" i="15"/>
  <c r="U570" i="15"/>
  <c r="AC570" i="15"/>
  <c r="AB570" i="15"/>
  <c r="W570" i="15"/>
  <c r="X570" i="15"/>
  <c r="AA570" i="15"/>
  <c r="Y570" i="15"/>
  <c r="V570" i="15"/>
  <c r="AL579" i="15"/>
  <c r="AB579" i="15"/>
  <c r="W579" i="15"/>
  <c r="X579" i="15"/>
  <c r="V579" i="15"/>
  <c r="Y579" i="15"/>
  <c r="U579" i="15"/>
  <c r="AA579" i="15"/>
  <c r="AC579" i="15"/>
  <c r="AL576" i="15"/>
  <c r="W576" i="15"/>
  <c r="U576" i="15"/>
  <c r="AC576" i="15"/>
  <c r="AB576" i="15"/>
  <c r="AA576" i="15"/>
  <c r="X576" i="15"/>
  <c r="Y576" i="15"/>
  <c r="V576" i="15"/>
  <c r="AL573" i="15"/>
  <c r="U573" i="15"/>
  <c r="AB573" i="15"/>
  <c r="AC573" i="15"/>
  <c r="X573" i="15"/>
  <c r="Y573" i="15"/>
  <c r="V573" i="15"/>
  <c r="W573" i="15"/>
  <c r="AA573" i="15"/>
  <c r="AV7" i="15"/>
  <c r="AV6" i="15" s="1"/>
  <c r="AV5" i="15" s="1"/>
  <c r="AV4" i="15" s="1"/>
  <c r="AV3" i="15" s="1"/>
  <c r="AT2" i="15"/>
  <c r="AT7" i="15"/>
  <c r="AT6" i="15" s="1"/>
  <c r="AT5" i="15" s="1"/>
  <c r="AT4" i="15" s="1"/>
  <c r="AT3" i="15" s="1"/>
  <c r="AV2" i="15"/>
  <c r="AF575" i="15" l="1"/>
  <c r="AN575" i="15" s="1"/>
  <c r="AO575" i="15" s="1"/>
  <c r="AP575" i="15" s="1"/>
  <c r="AF568" i="15"/>
  <c r="AN568" i="15" s="1"/>
  <c r="AO568" i="15" s="1"/>
  <c r="AP568" i="15" s="1"/>
  <c r="AF580" i="15"/>
  <c r="AN580" i="15" s="1"/>
  <c r="AO580" i="15" s="1"/>
  <c r="AP580" i="15" s="1"/>
  <c r="AF559" i="15"/>
  <c r="AN559" i="15" s="1"/>
  <c r="AO559" i="15" s="1"/>
  <c r="AP559" i="15" s="1"/>
  <c r="AF579" i="15"/>
  <c r="AN579" i="15" s="1"/>
  <c r="AO579" i="15" s="1"/>
  <c r="AP579" i="15" s="1"/>
  <c r="AF567" i="15"/>
  <c r="AF571" i="15"/>
  <c r="AN571" i="15" s="1"/>
  <c r="AO571" i="15" s="1"/>
  <c r="AP571" i="15" s="1"/>
  <c r="AF574" i="15"/>
  <c r="AN574" i="15" s="1"/>
  <c r="AO574" i="15" s="1"/>
  <c r="AP574" i="15" s="1"/>
  <c r="AF572" i="15"/>
  <c r="AN572" i="15" s="1"/>
  <c r="AO572" i="15" s="1"/>
  <c r="AP572" i="15" s="1"/>
  <c r="AF556" i="15"/>
  <c r="AF564" i="15"/>
  <c r="AN564" i="15" s="1"/>
  <c r="AO564" i="15" s="1"/>
  <c r="AP564" i="15" s="1"/>
  <c r="AF584" i="15"/>
  <c r="AN584" i="15" s="1"/>
  <c r="AO584" i="15" s="1"/>
  <c r="AP584" i="15" s="1"/>
  <c r="AF570" i="15"/>
  <c r="AN570" i="15" s="1"/>
  <c r="AO570" i="15" s="1"/>
  <c r="AP570" i="15" s="1"/>
  <c r="AF565" i="15"/>
  <c r="AF563" i="15"/>
  <c r="AF583" i="15"/>
  <c r="AF561" i="15"/>
  <c r="AF573" i="15"/>
  <c r="AF569" i="15"/>
  <c r="AN569" i="15" s="1"/>
  <c r="AO569" i="15" s="1"/>
  <c r="AP569" i="15" s="1"/>
  <c r="AF577" i="15"/>
  <c r="AF576" i="15"/>
  <c r="AF562" i="15"/>
  <c r="AN562" i="15" s="1"/>
  <c r="AO562" i="15" s="1"/>
  <c r="AP562" i="15" s="1"/>
  <c r="AF560" i="15"/>
  <c r="AF582" i="15"/>
  <c r="AN582" i="15" s="1"/>
  <c r="AO582" i="15" s="1"/>
  <c r="AP582" i="15" s="1"/>
  <c r="AF566" i="15"/>
  <c r="AN566" i="15" s="1"/>
  <c r="AO566" i="15" s="1"/>
  <c r="AP566" i="15" s="1"/>
  <c r="AF557" i="15"/>
  <c r="AN557" i="15" s="1"/>
  <c r="AO557" i="15" s="1"/>
  <c r="AP557" i="15" s="1"/>
  <c r="AF578" i="15"/>
  <c r="AN578" i="15" s="1"/>
  <c r="AO578" i="15" s="1"/>
  <c r="AP578" i="15" s="1"/>
  <c r="AF581" i="15"/>
  <c r="AN581" i="15" s="1"/>
  <c r="AO581" i="15" s="1"/>
  <c r="AP581" i="15" s="1"/>
  <c r="AF558" i="15"/>
  <c r="B26" i="28"/>
  <c r="AN561" i="15" l="1"/>
  <c r="AO561" i="15" s="1"/>
  <c r="AP561" i="15" s="1"/>
  <c r="AN573" i="15"/>
  <c r="AO573" i="15" s="1"/>
  <c r="AP573" i="15" s="1"/>
  <c r="AN583" i="15"/>
  <c r="AO583" i="15" s="1"/>
  <c r="AP583" i="15" s="1"/>
  <c r="AN563" i="15"/>
  <c r="AO563" i="15" s="1"/>
  <c r="AP563" i="15" s="1"/>
  <c r="AN577" i="15"/>
  <c r="AO577" i="15" s="1"/>
  <c r="AP577" i="15" s="1"/>
  <c r="AN565" i="15"/>
  <c r="AO565" i="15" s="1"/>
  <c r="AP565" i="15" s="1"/>
  <c r="AN556" i="15"/>
  <c r="AO556" i="15" s="1"/>
  <c r="AP556" i="15" s="1"/>
  <c r="AN567" i="15"/>
  <c r="AO567" i="15" s="1"/>
  <c r="AP567" i="15" s="1"/>
  <c r="AN558" i="15"/>
  <c r="AO558" i="15" s="1"/>
  <c r="AP558" i="15" s="1"/>
  <c r="AN576" i="15"/>
  <c r="AO576" i="15" s="1"/>
  <c r="AP576" i="15" s="1"/>
  <c r="AN560" i="15"/>
  <c r="AO560" i="15" s="1"/>
  <c r="AP560" i="15" s="1"/>
  <c r="AQ1074" i="8" l="1"/>
  <c r="AP1074" i="8"/>
  <c r="AO1074" i="8"/>
  <c r="AN1074" i="8"/>
  <c r="AM1074" i="8"/>
  <c r="L1074" i="8" l="1"/>
  <c r="L1078" i="8" s="1"/>
  <c r="B307" i="24" l="1"/>
  <c r="K1074" i="8" l="1"/>
  <c r="K1078" i="8" s="1"/>
  <c r="I1074" i="8"/>
  <c r="I1078" i="8" s="1"/>
  <c r="Y1804" i="15" l="1"/>
  <c r="AQ1" i="8" l="1"/>
  <c r="AL1" i="8"/>
  <c r="AG1" i="8"/>
  <c r="AJ1074" i="8" l="1"/>
  <c r="M1074" i="8" l="1"/>
  <c r="M1078" i="8" s="1"/>
  <c r="N12" i="18"/>
  <c r="Y1813" i="15" l="1"/>
  <c r="Y1812" i="15"/>
  <c r="Y1811" i="15"/>
  <c r="Y1810" i="15"/>
  <c r="Y1809" i="15"/>
  <c r="Y1808" i="15"/>
  <c r="Y1807" i="15"/>
  <c r="Y1806" i="15"/>
  <c r="Y1805" i="15"/>
  <c r="J10" i="15"/>
  <c r="AH1074" i="8"/>
  <c r="J12" i="18" l="1"/>
  <c r="J24" i="18" s="1"/>
  <c r="J1074" i="8"/>
  <c r="J1078" i="8" s="1"/>
  <c r="AB1074" i="8" l="1"/>
  <c r="AC1074" i="8"/>
  <c r="AD1074" i="8"/>
  <c r="AE1074" i="8"/>
  <c r="AF1074" i="8"/>
  <c r="AG1074" i="8"/>
  <c r="AI1074" i="8"/>
  <c r="AK1074" i="8"/>
  <c r="AL1074" i="8"/>
  <c r="Y1814" i="15" l="1"/>
  <c r="S10" i="15"/>
  <c r="L10" i="15" l="1"/>
  <c r="M12" i="18" s="1"/>
  <c r="D29" i="18" l="1"/>
  <c r="K10" i="15"/>
  <c r="N1074" i="8" l="1"/>
  <c r="N1078" i="8" s="1"/>
  <c r="L12" i="18"/>
  <c r="O10" i="15"/>
  <c r="P12" i="18" s="1"/>
  <c r="O1074" i="8"/>
  <c r="O1078" i="8" s="1"/>
  <c r="N10" i="15"/>
  <c r="O12" i="18" s="1"/>
  <c r="K4" i="15"/>
  <c r="K26" i="18" l="1"/>
  <c r="O4" i="15" l="1"/>
  <c r="N24" i="18" l="1"/>
  <c r="G450" i="6" l="1"/>
  <c r="D1074" i="8" l="1"/>
  <c r="X1824" i="15"/>
  <c r="W1824" i="15" l="1"/>
  <c r="D450" i="6" l="1"/>
  <c r="AK10" i="15" l="1"/>
  <c r="AJ10" i="15"/>
  <c r="AI10" i="15"/>
  <c r="G10" i="3" l="1"/>
  <c r="F10" i="3"/>
  <c r="I10" i="3" s="1"/>
  <c r="N10" i="3" l="1"/>
  <c r="H10" i="3"/>
  <c r="C10" i="3" s="1"/>
  <c r="E10" i="3"/>
  <c r="D1078" i="8" l="1"/>
  <c r="D10" i="15" l="1"/>
  <c r="F1074" i="8"/>
  <c r="F1078" i="8" s="1"/>
  <c r="I10" i="15"/>
  <c r="C99" i="24"/>
  <c r="S2" i="18"/>
  <c r="AH10" i="15"/>
  <c r="I450" i="6"/>
  <c r="E1074" i="8" l="1"/>
  <c r="E1078" i="8" s="1"/>
  <c r="G10" i="15"/>
  <c r="G1074" i="8"/>
  <c r="G1078" i="8" s="1"/>
  <c r="H10" i="15"/>
  <c r="H12" i="18" s="1"/>
  <c r="H1074" i="8"/>
  <c r="H1078" i="8" s="1"/>
  <c r="R10" i="15"/>
  <c r="D28" i="18"/>
  <c r="E10" i="15"/>
  <c r="E12" i="18" s="1"/>
  <c r="E24" i="18" s="1"/>
  <c r="I1" i="8"/>
  <c r="F10" i="15"/>
  <c r="S3" i="18"/>
  <c r="S1" i="18"/>
  <c r="D12" i="18"/>
  <c r="D24" i="18" s="1"/>
  <c r="I12" i="18"/>
  <c r="G12" i="18"/>
  <c r="G24" i="18" s="1"/>
  <c r="J307" i="24" l="1"/>
  <c r="G307" i="24"/>
  <c r="H307" i="24"/>
  <c r="F307" i="24"/>
  <c r="D307" i="24"/>
  <c r="K307" i="24"/>
  <c r="H23" i="18"/>
  <c r="E307" i="24"/>
  <c r="J23" i="18"/>
  <c r="N19" i="18"/>
  <c r="N23" i="18"/>
  <c r="L307" i="24"/>
  <c r="I307" i="24"/>
  <c r="C307" i="24"/>
  <c r="R1074" i="8"/>
  <c r="R1078" i="8" s="1"/>
  <c r="H24" i="18"/>
  <c r="F12" i="18"/>
  <c r="F24" i="18" s="1"/>
  <c r="J19" i="18"/>
  <c r="Q10" i="15"/>
  <c r="S12" i="18" s="1"/>
  <c r="H19" i="18"/>
  <c r="I24" i="18"/>
  <c r="I19" i="18"/>
  <c r="I23" i="18"/>
  <c r="M24" i="18"/>
  <c r="M23" i="18"/>
  <c r="M19" i="18"/>
  <c r="AL10" i="15"/>
  <c r="AM10" i="15"/>
  <c r="AM6" i="15" s="1"/>
  <c r="G23" i="18"/>
  <c r="D23" i="18"/>
  <c r="D19" i="18"/>
  <c r="E23" i="18"/>
  <c r="G19" i="18"/>
  <c r="E19" i="18"/>
  <c r="A6" i="18"/>
  <c r="N326" i="24" l="1"/>
  <c r="N327" i="24"/>
  <c r="N318" i="24"/>
  <c r="N323" i="24"/>
  <c r="N320" i="24"/>
  <c r="N319" i="24"/>
  <c r="N317" i="24"/>
  <c r="N316" i="24"/>
  <c r="N321" i="24"/>
  <c r="N322" i="24"/>
  <c r="N328" i="24"/>
  <c r="N325" i="24"/>
  <c r="N324" i="24"/>
  <c r="N315" i="24"/>
  <c r="N310" i="24"/>
  <c r="N309" i="24"/>
  <c r="N313" i="24"/>
  <c r="N308" i="24"/>
  <c r="N311" i="24"/>
  <c r="N312" i="24"/>
  <c r="N314" i="24"/>
  <c r="N307" i="24"/>
  <c r="L13" i="3"/>
  <c r="L129" i="3"/>
  <c r="L543" i="3"/>
  <c r="L807" i="3"/>
  <c r="L67" i="3"/>
  <c r="P10" i="15"/>
  <c r="P1074" i="8"/>
  <c r="P1078" i="8" s="1"/>
  <c r="F23" i="18"/>
  <c r="F19" i="18"/>
  <c r="L24" i="18"/>
  <c r="L23" i="18"/>
  <c r="L19" i="18"/>
  <c r="L942" i="3" l="1"/>
  <c r="L1071" i="3"/>
  <c r="L1072" i="3"/>
  <c r="L1070" i="3"/>
  <c r="L92" i="3"/>
  <c r="L199" i="3"/>
  <c r="L653" i="3"/>
  <c r="L623" i="3"/>
  <c r="L204" i="3"/>
  <c r="L904" i="3"/>
  <c r="L671" i="3"/>
  <c r="L849" i="3"/>
  <c r="L34" i="3"/>
  <c r="L896" i="3"/>
  <c r="L536" i="3"/>
  <c r="L752" i="3"/>
  <c r="L1001" i="3"/>
  <c r="L559" i="3"/>
  <c r="L121" i="3"/>
  <c r="L196" i="3"/>
  <c r="L523" i="3"/>
  <c r="L343" i="3"/>
  <c r="L887" i="3"/>
  <c r="L151" i="3"/>
  <c r="L79" i="3"/>
  <c r="L925" i="3"/>
  <c r="L944" i="3"/>
  <c r="L224" i="3"/>
  <c r="L926" i="3"/>
  <c r="L713" i="3"/>
  <c r="L579" i="3"/>
  <c r="L396" i="3"/>
  <c r="L831" i="3"/>
  <c r="L610" i="3"/>
  <c r="L375" i="3"/>
  <c r="L183" i="3"/>
  <c r="L116" i="3"/>
  <c r="L68" i="3"/>
  <c r="L612" i="3"/>
  <c r="L1026" i="3"/>
  <c r="L12" i="3"/>
  <c r="L189" i="3"/>
  <c r="L920" i="3"/>
  <c r="L173" i="3"/>
  <c r="L131" i="3"/>
  <c r="L282" i="3"/>
  <c r="L337" i="3"/>
  <c r="L412" i="3"/>
  <c r="L854" i="3"/>
  <c r="L1050" i="3"/>
  <c r="L641" i="3"/>
  <c r="L567" i="3"/>
  <c r="L580" i="3"/>
  <c r="L402" i="3"/>
  <c r="L1033" i="3"/>
  <c r="L890" i="3"/>
  <c r="L695" i="3"/>
  <c r="L328" i="3"/>
  <c r="L833" i="3"/>
  <c r="L605" i="3"/>
  <c r="L946" i="3"/>
  <c r="L784" i="3"/>
  <c r="L88" i="3"/>
  <c r="L363" i="3"/>
  <c r="L187" i="3"/>
  <c r="L36" i="3"/>
  <c r="L818" i="3"/>
  <c r="L490" i="3"/>
  <c r="L838" i="3"/>
  <c r="L644" i="3"/>
  <c r="L917" i="3"/>
  <c r="L395" i="3"/>
  <c r="L246" i="3"/>
  <c r="L651" i="3"/>
  <c r="L935" i="3"/>
  <c r="L546" i="3"/>
  <c r="L498" i="3"/>
  <c r="L202" i="3"/>
  <c r="L50" i="3"/>
  <c r="L702" i="3"/>
  <c r="L621" i="3"/>
  <c r="L18" i="3"/>
  <c r="L572" i="3"/>
  <c r="L551" i="3"/>
  <c r="L746" i="3"/>
  <c r="L243" i="3"/>
  <c r="L381" i="3"/>
  <c r="L865" i="3"/>
  <c r="L289" i="3"/>
  <c r="L291" i="3"/>
  <c r="L1030" i="3"/>
  <c r="L1029" i="3"/>
  <c r="L23" i="3"/>
  <c r="L437" i="3"/>
  <c r="L409" i="3"/>
  <c r="L108" i="3"/>
  <c r="L278" i="3"/>
  <c r="L1016" i="3"/>
  <c r="L761" i="3"/>
  <c r="L66" i="3"/>
  <c r="L878" i="3"/>
  <c r="L264" i="3"/>
  <c r="L660" i="3"/>
  <c r="L637" i="3"/>
  <c r="L336" i="3"/>
  <c r="L827" i="3"/>
  <c r="L232" i="3"/>
  <c r="L197" i="3"/>
  <c r="L488" i="3"/>
  <c r="L952" i="3"/>
  <c r="L793" i="3"/>
  <c r="L350" i="3"/>
  <c r="L1025" i="3"/>
  <c r="L286" i="3"/>
  <c r="L429" i="3"/>
  <c r="L708" i="3"/>
  <c r="L495" i="3"/>
  <c r="L786" i="3"/>
  <c r="L901" i="3"/>
  <c r="L171" i="3"/>
  <c r="L466" i="3"/>
  <c r="L46" i="3"/>
  <c r="L897" i="3"/>
  <c r="L844" i="3"/>
  <c r="L288" i="3"/>
  <c r="L577" i="3"/>
  <c r="L1058" i="3"/>
  <c r="L631" i="3"/>
  <c r="L419" i="3"/>
  <c r="L280" i="3"/>
  <c r="L388" i="3"/>
  <c r="L966" i="3"/>
  <c r="L17" i="3"/>
  <c r="L71" i="3"/>
  <c r="L221" i="3"/>
  <c r="L560" i="3"/>
  <c r="L648" i="3"/>
  <c r="L981" i="3"/>
  <c r="L227" i="3"/>
  <c r="L440" i="3"/>
  <c r="L54" i="3"/>
  <c r="L875" i="3"/>
  <c r="L326" i="3"/>
  <c r="L526" i="3"/>
  <c r="L11" i="3"/>
  <c r="L150" i="3"/>
  <c r="L810" i="3"/>
  <c r="L1062" i="3"/>
  <c r="L1060" i="3"/>
  <c r="L190" i="3"/>
  <c r="L663" i="3"/>
  <c r="L1006" i="3"/>
  <c r="L1068" i="3"/>
  <c r="L360" i="3"/>
  <c r="L613" i="3"/>
  <c r="L957" i="3"/>
  <c r="L105" i="3"/>
  <c r="L980" i="3"/>
  <c r="L718" i="3"/>
  <c r="L117" i="3"/>
  <c r="L700" i="3"/>
  <c r="L352" i="3"/>
  <c r="L446" i="3"/>
  <c r="L905" i="3"/>
  <c r="L933" i="3"/>
  <c r="L932" i="3"/>
  <c r="L91" i="3"/>
  <c r="L369" i="3"/>
  <c r="L453" i="3"/>
  <c r="L638" i="3"/>
  <c r="L639" i="3"/>
  <c r="L214" i="3"/>
  <c r="L1055" i="3"/>
  <c r="L27" i="3"/>
  <c r="L655" i="3"/>
  <c r="L742" i="3"/>
  <c r="L910" i="3"/>
  <c r="L154" i="3"/>
  <c r="L404" i="3"/>
  <c r="L345" i="3"/>
  <c r="L561" i="3"/>
  <c r="L816" i="3"/>
  <c r="L819" i="3"/>
  <c r="L721" i="3"/>
  <c r="L960" i="3"/>
  <c r="L279" i="3"/>
  <c r="L968" i="3"/>
  <c r="L728" i="3"/>
  <c r="L701" i="3"/>
  <c r="L287" i="3"/>
  <c r="L596" i="3"/>
  <c r="L558" i="3"/>
  <c r="L394" i="3"/>
  <c r="L574" i="3"/>
  <c r="L1003" i="3"/>
  <c r="L351" i="3"/>
  <c r="L294" i="3"/>
  <c r="L59" i="3"/>
  <c r="L439" i="3"/>
  <c r="L602" i="3"/>
  <c r="L659" i="3"/>
  <c r="L451" i="3"/>
  <c r="L219" i="3"/>
  <c r="L885" i="3"/>
  <c r="L947" i="3"/>
  <c r="L836" i="3"/>
  <c r="L840" i="3"/>
  <c r="L797" i="3"/>
  <c r="L75" i="3"/>
  <c r="L260" i="3"/>
  <c r="L678" i="3"/>
  <c r="L534" i="3"/>
  <c r="L333" i="3"/>
  <c r="L387" i="3"/>
  <c r="L573" i="3"/>
  <c r="L627" i="3"/>
  <c r="L368" i="3"/>
  <c r="L464" i="3"/>
  <c r="L106" i="3"/>
  <c r="L420" i="3"/>
  <c r="L652" i="3"/>
  <c r="L798" i="3"/>
  <c r="L662" i="3"/>
  <c r="L248" i="3"/>
  <c r="L226" i="3"/>
  <c r="L987" i="3"/>
  <c r="L135" i="3"/>
  <c r="L271" i="3"/>
  <c r="L999" i="3"/>
  <c r="L159" i="3"/>
  <c r="L757" i="3"/>
  <c r="L643" i="3"/>
  <c r="L565" i="3"/>
  <c r="L1064" i="3"/>
  <c r="L709" i="3"/>
  <c r="L982" i="3"/>
  <c r="L398" i="3"/>
  <c r="L563" i="3"/>
  <c r="L772" i="3"/>
  <c r="L783" i="3"/>
  <c r="L802" i="3"/>
  <c r="L1049" i="3"/>
  <c r="L478" i="3"/>
  <c r="L684" i="3"/>
  <c r="L588" i="3"/>
  <c r="L555" i="3"/>
  <c r="L19" i="3"/>
  <c r="L1037" i="3"/>
  <c r="L541" i="3"/>
  <c r="L606" i="3"/>
  <c r="L829" i="3"/>
  <c r="L389" i="3"/>
  <c r="L881" i="3"/>
  <c r="L48" i="3"/>
  <c r="L102" i="3"/>
  <c r="L867" i="3"/>
  <c r="L428" i="3"/>
  <c r="L906" i="3"/>
  <c r="L1000" i="3"/>
  <c r="L1020" i="3"/>
  <c r="L175" i="3"/>
  <c r="L689" i="3"/>
  <c r="L421" i="3"/>
  <c r="L1063" i="3"/>
  <c r="L809" i="3"/>
  <c r="L58" i="3"/>
  <c r="L400" i="3"/>
  <c r="L735" i="3"/>
  <c r="L848" i="3"/>
  <c r="L1028" i="3"/>
  <c r="L923" i="3"/>
  <c r="L995" i="3"/>
  <c r="L462" i="3"/>
  <c r="L1022" i="3"/>
  <c r="L207" i="3"/>
  <c r="L979" i="3"/>
  <c r="L988" i="3"/>
  <c r="L411" i="3"/>
  <c r="L692" i="3"/>
  <c r="L619" i="3"/>
  <c r="L998" i="3"/>
  <c r="L1013" i="3"/>
  <c r="L390" i="3"/>
  <c r="L950" i="3"/>
  <c r="L15" i="3"/>
  <c r="L894" i="3"/>
  <c r="L669" i="3"/>
  <c r="L919" i="3"/>
  <c r="L14" i="3"/>
  <c r="L1009" i="3"/>
  <c r="L1017" i="3"/>
  <c r="L1047" i="3"/>
  <c r="L1038" i="3"/>
  <c r="L422" i="3"/>
  <c r="L1019" i="3"/>
  <c r="L976" i="3"/>
  <c r="L604" i="3"/>
  <c r="L597" i="3"/>
  <c r="L74" i="3"/>
  <c r="L800" i="3"/>
  <c r="L824" i="3"/>
  <c r="L100" i="3"/>
  <c r="L674" i="3"/>
  <c r="L1039" i="3"/>
  <c r="L553" i="3"/>
  <c r="L510" i="3"/>
  <c r="L928" i="3"/>
  <c r="L811" i="3"/>
  <c r="L778" i="3"/>
  <c r="L111" i="3"/>
  <c r="L1066" i="3"/>
  <c r="L1023" i="3"/>
  <c r="L948" i="3"/>
  <c r="L1048" i="3"/>
  <c r="L556" i="3"/>
  <c r="L109" i="3"/>
  <c r="L290" i="3"/>
  <c r="L725" i="3"/>
  <c r="L1054" i="3"/>
  <c r="L1041" i="3"/>
  <c r="L733" i="3"/>
  <c r="L542" i="3"/>
  <c r="L231" i="3"/>
  <c r="L945" i="3"/>
  <c r="L410" i="3"/>
  <c r="L391" i="3"/>
  <c r="L1035" i="3"/>
  <c r="L895" i="3"/>
  <c r="L628" i="3"/>
  <c r="L113" i="3"/>
  <c r="L461" i="3"/>
  <c r="L858" i="3"/>
  <c r="L433" i="3"/>
  <c r="L826" i="3"/>
  <c r="L482" i="3"/>
  <c r="L581" i="3"/>
  <c r="L956" i="3"/>
  <c r="L1067" i="3"/>
  <c r="L386" i="3"/>
  <c r="L978" i="3"/>
  <c r="AE10" i="15"/>
  <c r="AD10" i="15"/>
  <c r="AA10" i="15"/>
  <c r="AC10" i="15"/>
  <c r="Z10" i="15"/>
  <c r="AB10" i="15"/>
  <c r="W10" i="15"/>
  <c r="X10" i="15"/>
  <c r="U10" i="15"/>
  <c r="Y10" i="15"/>
  <c r="V10" i="15"/>
  <c r="L281" i="3"/>
  <c r="L87" i="3"/>
  <c r="L340" i="3"/>
  <c r="L304" i="3"/>
  <c r="L562" i="3"/>
  <c r="L70" i="3"/>
  <c r="L335" i="3"/>
  <c r="L511" i="3"/>
  <c r="L485" i="3"/>
  <c r="L137" i="3"/>
  <c r="L681" i="3"/>
  <c r="L327" i="3"/>
  <c r="L864" i="3"/>
  <c r="L603" i="3"/>
  <c r="L516" i="3"/>
  <c r="L132" i="3"/>
  <c r="L839" i="3"/>
  <c r="L582" i="3"/>
  <c r="L182" i="3"/>
  <c r="L456" i="3"/>
  <c r="L911" i="3"/>
  <c r="L992" i="3"/>
  <c r="L1018" i="3"/>
  <c r="L407" i="3"/>
  <c r="L377" i="3"/>
  <c r="L974" i="3"/>
  <c r="L195" i="3"/>
  <c r="L1053" i="3"/>
  <c r="L776" i="3"/>
  <c r="L1056" i="3"/>
  <c r="L40" i="3"/>
  <c r="L163" i="3"/>
  <c r="L249" i="3"/>
  <c r="L16" i="3"/>
  <c r="L107" i="3"/>
  <c r="L850" i="3"/>
  <c r="L583" i="3"/>
  <c r="L986" i="3"/>
  <c r="L649" i="3"/>
  <c r="L443" i="3"/>
  <c r="L691" i="3"/>
  <c r="L101" i="3"/>
  <c r="L1024" i="3"/>
  <c r="L103" i="3"/>
  <c r="L492" i="3"/>
  <c r="L104" i="3"/>
  <c r="L706" i="3"/>
  <c r="L425" i="3"/>
  <c r="L815" i="3"/>
  <c r="L846" i="3"/>
  <c r="L438" i="3"/>
  <c r="L292" i="3"/>
  <c r="L44" i="3"/>
  <c r="L710" i="3"/>
  <c r="L731" i="3"/>
  <c r="L366" i="3"/>
  <c r="L903" i="3"/>
  <c r="L1061" i="3"/>
  <c r="L694" i="3"/>
  <c r="L1046" i="3"/>
  <c r="L666" i="3"/>
  <c r="L951" i="3"/>
  <c r="L600" i="3"/>
  <c r="L985" i="3"/>
  <c r="L1059" i="3"/>
  <c r="L1036" i="3"/>
  <c r="L447" i="3"/>
  <c r="L973" i="3"/>
  <c r="L1045" i="3"/>
  <c r="L1043" i="3"/>
  <c r="L996" i="3"/>
  <c r="L1065" i="3"/>
  <c r="L983" i="3"/>
  <c r="L1052" i="3"/>
  <c r="L1044" i="3"/>
  <c r="L989" i="3"/>
  <c r="L1002" i="3"/>
  <c r="L993" i="3"/>
  <c r="L1004" i="3"/>
  <c r="L1008" i="3"/>
  <c r="L1057" i="3"/>
  <c r="L1031" i="3"/>
  <c r="L977" i="3"/>
  <c r="L1012" i="3"/>
  <c r="L1051" i="3"/>
  <c r="L984" i="3"/>
  <c r="L991" i="3"/>
  <c r="L997" i="3"/>
  <c r="L1014" i="3"/>
  <c r="L1034" i="3"/>
  <c r="L1042" i="3"/>
  <c r="L1010" i="3"/>
  <c r="L994" i="3"/>
  <c r="L658" i="3"/>
  <c r="L804" i="3"/>
  <c r="L724" i="3"/>
  <c r="L295" i="3"/>
  <c r="L269" i="3"/>
  <c r="L955" i="3"/>
  <c r="L871" i="3"/>
  <c r="L223" i="3"/>
  <c r="L209" i="3"/>
  <c r="L174" i="3"/>
  <c r="L165" i="3"/>
  <c r="L325" i="3"/>
  <c r="L293" i="3"/>
  <c r="L586" i="3"/>
  <c r="L525" i="3"/>
  <c r="L477" i="3"/>
  <c r="L424" i="3"/>
  <c r="L85" i="3"/>
  <c r="L339" i="3"/>
  <c r="L308" i="3"/>
  <c r="L545" i="3"/>
  <c r="L737" i="3"/>
  <c r="L756" i="3"/>
  <c r="L677" i="3"/>
  <c r="L959" i="3"/>
  <c r="L934" i="3"/>
  <c r="L847" i="3"/>
  <c r="L734" i="3"/>
  <c r="L178" i="3"/>
  <c r="L169" i="3"/>
  <c r="L821" i="3"/>
  <c r="L51" i="3"/>
  <c r="L49" i="3"/>
  <c r="L172" i="3"/>
  <c r="L344" i="3"/>
  <c r="L312" i="3"/>
  <c r="L149" i="3"/>
  <c r="L143" i="3"/>
  <c r="L753" i="3"/>
  <c r="L673" i="3"/>
  <c r="L803" i="3"/>
  <c r="L723" i="3"/>
  <c r="L732" i="3"/>
  <c r="L657" i="3"/>
  <c r="L594" i="3"/>
  <c r="L533" i="3"/>
  <c r="L796" i="3"/>
  <c r="L967" i="3"/>
  <c r="L765" i="3"/>
  <c r="L686" i="3"/>
  <c r="L112" i="3"/>
  <c r="L110" i="3"/>
  <c r="L56" i="3"/>
  <c r="L484" i="3"/>
  <c r="L647" i="3"/>
  <c r="L799" i="3"/>
  <c r="L347" i="3"/>
  <c r="L185" i="3"/>
  <c r="L716" i="3"/>
  <c r="L758" i="3"/>
  <c r="L250" i="3"/>
  <c r="L257" i="3"/>
  <c r="L239" i="3"/>
  <c r="L499" i="3"/>
  <c r="L309" i="3"/>
  <c r="L449" i="3"/>
  <c r="L401" i="3"/>
  <c r="L276" i="3"/>
  <c r="L253" i="3"/>
  <c r="L164" i="3"/>
  <c r="L230" i="3"/>
  <c r="L216" i="3"/>
  <c r="L73" i="3"/>
  <c r="L69" i="3"/>
  <c r="L1005" i="3"/>
  <c r="L915" i="3"/>
  <c r="L283" i="3"/>
  <c r="L259" i="3"/>
  <c r="L97" i="3"/>
  <c r="L94" i="3"/>
  <c r="L120" i="3"/>
  <c r="L834" i="3"/>
  <c r="L144" i="3"/>
  <c r="L311" i="3"/>
  <c r="L445" i="3"/>
  <c r="L399" i="3"/>
  <c r="L33" i="3"/>
  <c r="L860" i="3"/>
  <c r="L609" i="3"/>
  <c r="L548" i="3"/>
  <c r="L544" i="3"/>
  <c r="L486" i="3"/>
  <c r="L528" i="3"/>
  <c r="L471" i="3"/>
  <c r="L218" i="3"/>
  <c r="L774" i="3"/>
  <c r="L166" i="3"/>
  <c r="L303" i="3"/>
  <c r="L476" i="3"/>
  <c r="L423" i="3"/>
  <c r="L256" i="3"/>
  <c r="L192" i="3"/>
  <c r="L181" i="3"/>
  <c r="L379" i="3"/>
  <c r="L342" i="3"/>
  <c r="L84" i="3"/>
  <c r="L931" i="3"/>
  <c r="L842" i="3"/>
  <c r="L777" i="3"/>
  <c r="L699" i="3"/>
  <c r="L236" i="3"/>
  <c r="L220" i="3"/>
  <c r="L385" i="3"/>
  <c r="L535" i="3"/>
  <c r="L654" i="3"/>
  <c r="L64" i="3"/>
  <c r="L119" i="3"/>
  <c r="L63" i="3"/>
  <c r="L820" i="3"/>
  <c r="L738" i="3"/>
  <c r="L794" i="3"/>
  <c r="L31" i="3"/>
  <c r="L28" i="3"/>
  <c r="L971" i="3"/>
  <c r="L601" i="3"/>
  <c r="L170" i="3"/>
  <c r="L161" i="3"/>
  <c r="L790" i="3"/>
  <c r="L711" i="3"/>
  <c r="L82" i="3"/>
  <c r="L341" i="3"/>
  <c r="L310" i="3"/>
  <c r="L569" i="3"/>
  <c r="L566" i="3"/>
  <c r="L504" i="3"/>
  <c r="L823" i="3"/>
  <c r="L356" i="3"/>
  <c r="L322" i="3"/>
  <c r="L1015" i="3"/>
  <c r="L924" i="3"/>
  <c r="L160" i="3"/>
  <c r="L1021" i="3"/>
  <c r="L930" i="3"/>
  <c r="L152" i="3"/>
  <c r="L146" i="3"/>
  <c r="L483" i="3"/>
  <c r="L47" i="3"/>
  <c r="L467" i="3"/>
  <c r="L501" i="3"/>
  <c r="L958" i="3"/>
  <c r="L764" i="3"/>
  <c r="L685" i="3"/>
  <c r="L72" i="3"/>
  <c r="L762" i="3"/>
  <c r="L683" i="3"/>
  <c r="L872" i="3"/>
  <c r="L80" i="3"/>
  <c r="L41" i="3"/>
  <c r="L39" i="3"/>
  <c r="L413" i="3"/>
  <c r="L372" i="3"/>
  <c r="L682" i="3"/>
  <c r="L763" i="3"/>
  <c r="L358" i="3"/>
  <c r="L205" i="3"/>
  <c r="L155" i="3"/>
  <c r="L972" i="3"/>
  <c r="L781" i="3"/>
  <c r="L703" i="3"/>
  <c r="L378" i="3"/>
  <c r="L617" i="3"/>
  <c r="L593" i="3"/>
  <c r="L532" i="3"/>
  <c r="L739" i="3"/>
  <c r="L45" i="3"/>
  <c r="L584" i="3"/>
  <c r="L393" i="3"/>
  <c r="L267" i="3"/>
  <c r="L880" i="3"/>
  <c r="L642" i="3"/>
  <c r="L365" i="3"/>
  <c r="L891" i="3"/>
  <c r="L571" i="3"/>
  <c r="L509" i="3"/>
  <c r="L21" i="3"/>
  <c r="L20" i="3"/>
  <c r="L215" i="3"/>
  <c r="L537" i="3"/>
  <c r="L252" i="3"/>
  <c r="L235" i="3"/>
  <c r="L125" i="3"/>
  <c r="L123" i="3"/>
  <c r="L630" i="3"/>
  <c r="L616" i="3"/>
  <c r="L965" i="3"/>
  <c r="L611" i="3"/>
  <c r="L550" i="3"/>
  <c r="L625" i="3"/>
  <c r="L469" i="3"/>
  <c r="L380" i="3"/>
  <c r="L707" i="3"/>
  <c r="L635" i="3"/>
  <c r="L726" i="3"/>
  <c r="L964" i="3"/>
  <c r="L859" i="3"/>
  <c r="L775" i="3"/>
  <c r="L362" i="3"/>
  <c r="L348" i="3"/>
  <c r="L153" i="3"/>
  <c r="L147" i="3"/>
  <c r="L188" i="3"/>
  <c r="L354" i="3"/>
  <c r="L650" i="3"/>
  <c r="L749" i="3"/>
  <c r="L672" i="3"/>
  <c r="L720" i="3"/>
  <c r="L414" i="3"/>
  <c r="L361" i="3"/>
  <c r="L96" i="3"/>
  <c r="L367" i="3"/>
  <c r="L315" i="3"/>
  <c r="L285" i="3"/>
  <c r="L156" i="3"/>
  <c r="L913" i="3"/>
  <c r="L306" i="3"/>
  <c r="L430" i="3"/>
  <c r="L886" i="3"/>
  <c r="L805" i="3"/>
  <c r="L334" i="3"/>
  <c r="L302" i="3"/>
  <c r="L305" i="3"/>
  <c r="L549" i="3"/>
  <c r="L140" i="3"/>
  <c r="L938" i="3"/>
  <c r="L866" i="3"/>
  <c r="L599" i="3"/>
  <c r="L1027" i="3"/>
  <c r="L937" i="3"/>
  <c r="L242" i="3"/>
  <c r="L856" i="3"/>
  <c r="L89" i="3"/>
  <c r="L86" i="3"/>
  <c r="L704" i="3"/>
  <c r="L632" i="3"/>
  <c r="L845" i="3"/>
  <c r="L667" i="3"/>
  <c r="L42" i="3"/>
  <c r="L634" i="3"/>
  <c r="L690" i="3"/>
  <c r="L614" i="3"/>
  <c r="L806" i="3"/>
  <c r="L861" i="3"/>
  <c r="L512" i="3"/>
  <c r="L458" i="3"/>
  <c r="L990" i="3"/>
  <c r="L907" i="3"/>
  <c r="L81" i="3"/>
  <c r="L908" i="3"/>
  <c r="L727" i="3"/>
  <c r="L792" i="3"/>
  <c r="L454" i="3"/>
  <c r="L406" i="3"/>
  <c r="L78" i="3"/>
  <c r="L517" i="3"/>
  <c r="L568" i="3"/>
  <c r="L506" i="3"/>
  <c r="L1011" i="3"/>
  <c r="L921" i="3"/>
  <c r="L853" i="3"/>
  <c r="L822" i="3"/>
  <c r="L740" i="3"/>
  <c r="L65" i="3"/>
  <c r="L403" i="3"/>
  <c r="L277" i="3"/>
  <c r="L298" i="3"/>
  <c r="L272" i="3"/>
  <c r="L615" i="3"/>
  <c r="L554" i="3"/>
  <c r="L618" i="3"/>
  <c r="L300" i="3"/>
  <c r="L274" i="3"/>
  <c r="L868" i="3"/>
  <c r="L179" i="3"/>
  <c r="L158" i="3"/>
  <c r="L696" i="3"/>
  <c r="L736" i="3"/>
  <c r="L203" i="3"/>
  <c r="L177" i="3"/>
  <c r="L168" i="3"/>
  <c r="L76" i="3"/>
  <c r="L141" i="3"/>
  <c r="L127" i="3"/>
  <c r="L52" i="3"/>
  <c r="L268" i="3"/>
  <c r="L359" i="3"/>
  <c r="L564" i="3"/>
  <c r="L502" i="3"/>
  <c r="L916" i="3"/>
  <c r="L487" i="3"/>
  <c r="L417" i="3"/>
  <c r="L376" i="3"/>
  <c r="L693" i="3"/>
  <c r="L405" i="3"/>
  <c r="L855" i="3"/>
  <c r="L519" i="3"/>
  <c r="L463" i="3"/>
  <c r="L817" i="3"/>
  <c r="L813" i="3"/>
  <c r="L769" i="3"/>
  <c r="L332" i="3"/>
  <c r="L940" i="3"/>
  <c r="L852" i="3"/>
  <c r="L791" i="3"/>
  <c r="L712" i="3"/>
  <c r="L812" i="3"/>
  <c r="L730" i="3"/>
  <c r="L262" i="3"/>
  <c r="L899" i="3"/>
  <c r="L222" i="3"/>
  <c r="L208" i="3"/>
  <c r="L357" i="3"/>
  <c r="L780" i="3"/>
  <c r="L767" i="3"/>
  <c r="L688" i="3"/>
  <c r="L759" i="3"/>
  <c r="L679" i="3"/>
  <c r="L882" i="3"/>
  <c r="L889" i="3"/>
  <c r="L808" i="3"/>
  <c r="L319" i="3"/>
  <c r="L157" i="3"/>
  <c r="L645" i="3"/>
  <c r="L494" i="3"/>
  <c r="L61" i="3"/>
  <c r="L213" i="3"/>
  <c r="L200" i="3"/>
  <c r="L415" i="3"/>
  <c r="L374" i="3"/>
  <c r="L578" i="3"/>
  <c r="L145" i="3"/>
  <c r="L515" i="3"/>
  <c r="L459" i="3"/>
  <c r="L99" i="3"/>
  <c r="L939" i="3"/>
  <c r="L851" i="3"/>
  <c r="L893" i="3"/>
  <c r="L927" i="3"/>
  <c r="L766" i="3"/>
  <c r="L687" i="3"/>
  <c r="L877" i="3"/>
  <c r="L943" i="3"/>
  <c r="L130" i="3"/>
  <c r="L126" i="3"/>
  <c r="L552" i="3"/>
  <c r="L317" i="3"/>
  <c r="L837" i="3"/>
  <c r="L384" i="3"/>
  <c r="L346" i="3"/>
  <c r="L261" i="3"/>
  <c r="L912" i="3"/>
  <c r="L898" i="3"/>
  <c r="L936" i="3"/>
  <c r="L442" i="3"/>
  <c r="L527" i="3"/>
  <c r="L470" i="3"/>
  <c r="L324" i="3"/>
  <c r="L1069" i="3"/>
  <c r="L975" i="3"/>
  <c r="L43" i="3"/>
  <c r="L748" i="3"/>
  <c r="L331" i="3"/>
  <c r="L531" i="3"/>
  <c r="L475" i="3"/>
  <c r="L835" i="3"/>
  <c r="L370" i="3"/>
  <c r="L217" i="3"/>
  <c r="L779" i="3"/>
  <c r="L452" i="3"/>
  <c r="L745" i="3"/>
  <c r="L507" i="3"/>
  <c r="L785" i="3"/>
  <c r="L301" i="3"/>
  <c r="L275" i="3"/>
  <c r="L329" i="3"/>
  <c r="L857" i="3"/>
  <c r="L229" i="3"/>
  <c r="L595" i="3"/>
  <c r="L491" i="3"/>
  <c r="L436" i="3"/>
  <c r="L636" i="3"/>
  <c r="L715" i="3"/>
  <c r="L115" i="3"/>
  <c r="L392" i="3"/>
  <c r="L355" i="3"/>
  <c r="L914" i="3"/>
  <c r="L830" i="3"/>
  <c r="L962" i="3"/>
  <c r="L883" i="3"/>
  <c r="L481" i="3"/>
  <c r="L427" i="3"/>
  <c r="L184" i="3"/>
  <c r="L299" i="3"/>
  <c r="L273" i="3"/>
  <c r="L624" i="3"/>
  <c r="L162" i="3"/>
  <c r="L1007" i="3"/>
  <c r="L918" i="3"/>
  <c r="L29" i="3"/>
  <c r="L26" i="3"/>
  <c r="L237" i="3"/>
  <c r="L133" i="3"/>
  <c r="L128" i="3"/>
  <c r="L575" i="3"/>
  <c r="L513" i="3"/>
  <c r="L55" i="3"/>
  <c r="L626" i="3"/>
  <c r="L832" i="3"/>
  <c r="L750" i="3"/>
  <c r="L32" i="3"/>
  <c r="L30" i="3"/>
  <c r="L314" i="3"/>
  <c r="L529" i="3"/>
  <c r="L472" i="3"/>
  <c r="L741" i="3"/>
  <c r="L665" i="3"/>
  <c r="L520" i="3"/>
  <c r="L954" i="3"/>
  <c r="L870" i="3"/>
  <c r="L233" i="3"/>
  <c r="L211" i="3"/>
  <c r="L35" i="3"/>
  <c r="L245" i="3"/>
  <c r="L496" i="3"/>
  <c r="L441" i="3"/>
  <c r="L263" i="3"/>
  <c r="L874" i="3"/>
  <c r="L591" i="3"/>
  <c r="L622" i="3"/>
  <c r="L493" i="3"/>
  <c r="L909" i="3"/>
  <c r="L22" i="3"/>
  <c r="L902" i="3"/>
  <c r="L139" i="3"/>
  <c r="L474" i="3"/>
  <c r="L969" i="3"/>
  <c r="L193" i="3"/>
  <c r="L83" i="3"/>
  <c r="L592" i="3"/>
  <c r="L371" i="3"/>
  <c r="L771" i="3"/>
  <c r="L760" i="3"/>
  <c r="L680" i="3"/>
  <c r="L585" i="3"/>
  <c r="L210" i="3"/>
  <c r="L714" i="3"/>
  <c r="L206" i="3"/>
  <c r="L265" i="3"/>
  <c r="L576" i="3"/>
  <c r="L514" i="3"/>
  <c r="L444" i="3"/>
  <c r="L460" i="3"/>
  <c r="L194" i="3"/>
  <c r="L661" i="3"/>
  <c r="L98" i="3"/>
  <c r="L251" i="3"/>
  <c r="L234" i="3"/>
  <c r="L629" i="3"/>
  <c r="L353" i="3"/>
  <c r="L320" i="3"/>
  <c r="L338" i="3"/>
  <c r="L307" i="3"/>
  <c r="L589" i="3"/>
  <c r="L518" i="3"/>
  <c r="L148" i="3"/>
  <c r="L729" i="3"/>
  <c r="L587" i="3"/>
  <c r="L228" i="3"/>
  <c r="L479" i="3"/>
  <c r="L241" i="3"/>
  <c r="L313" i="3"/>
  <c r="L321" i="3"/>
  <c r="L668" i="3"/>
  <c r="L888" i="3"/>
  <c r="L539" i="3"/>
  <c r="L751" i="3"/>
  <c r="L754" i="3"/>
  <c r="L675" i="3"/>
  <c r="L814" i="3"/>
  <c r="L77" i="3"/>
  <c r="L136" i="3"/>
  <c r="L768" i="3"/>
  <c r="L670" i="3"/>
  <c r="L540" i="3"/>
  <c r="L38" i="3"/>
  <c r="L37" i="3"/>
  <c r="L825" i="3"/>
  <c r="L743" i="3"/>
  <c r="L373" i="3"/>
  <c r="L590" i="3"/>
  <c r="L435" i="3"/>
  <c r="L633" i="3"/>
  <c r="L953" i="3"/>
  <c r="L869" i="3"/>
  <c r="L929" i="3"/>
  <c r="L705" i="3"/>
  <c r="L431" i="3"/>
  <c r="L789" i="3"/>
  <c r="L201" i="3"/>
  <c r="L892" i="3"/>
  <c r="L176" i="3"/>
  <c r="L167" i="3"/>
  <c r="L884" i="3"/>
  <c r="L801" i="3"/>
  <c r="L62" i="3"/>
  <c r="L457" i="3"/>
  <c r="L503" i="3"/>
  <c r="L186" i="3"/>
  <c r="L426" i="3"/>
  <c r="L383" i="3"/>
  <c r="L873" i="3"/>
  <c r="L876" i="3"/>
  <c r="L25" i="3"/>
  <c r="L24" i="3"/>
  <c r="L879" i="3"/>
  <c r="L795" i="3"/>
  <c r="L225" i="3"/>
  <c r="L522" i="3"/>
  <c r="L828" i="3"/>
  <c r="L747" i="3"/>
  <c r="L1040" i="3"/>
  <c r="L949" i="3"/>
  <c r="L787" i="3"/>
  <c r="L114" i="3"/>
  <c r="L530" i="3"/>
  <c r="L473" i="3"/>
  <c r="L255" i="3"/>
  <c r="L598" i="3"/>
  <c r="L963" i="3"/>
  <c r="L900" i="3"/>
  <c r="L698" i="3"/>
  <c r="L608" i="3"/>
  <c r="L547" i="3"/>
  <c r="L505" i="3"/>
  <c r="L773" i="3"/>
  <c r="L95" i="3"/>
  <c r="L90" i="3"/>
  <c r="L296" i="3"/>
  <c r="L270" i="3"/>
  <c r="L782" i="3"/>
  <c r="L408" i="3"/>
  <c r="L521" i="3"/>
  <c r="L465" i="3"/>
  <c r="L450" i="3"/>
  <c r="L258" i="3"/>
  <c r="L240" i="3"/>
  <c r="L397" i="3"/>
  <c r="L843" i="3"/>
  <c r="L863" i="3"/>
  <c r="L788" i="3"/>
  <c r="L254" i="3"/>
  <c r="L124" i="3"/>
  <c r="L122" i="3"/>
  <c r="L538" i="3"/>
  <c r="L480" i="3"/>
  <c r="L664" i="3"/>
  <c r="L1032" i="3"/>
  <c r="L941" i="3"/>
  <c r="L656" i="3"/>
  <c r="L142" i="3"/>
  <c r="L138" i="3"/>
  <c r="L770" i="3"/>
  <c r="L198" i="3"/>
  <c r="L607" i="3"/>
  <c r="L266" i="3"/>
  <c r="L247" i="3"/>
  <c r="L719" i="3"/>
  <c r="L922" i="3"/>
  <c r="L244" i="3"/>
  <c r="L93" i="3"/>
  <c r="L118" i="3"/>
  <c r="L134" i="3"/>
  <c r="L297" i="3"/>
  <c r="L432" i="3"/>
  <c r="L961" i="3"/>
  <c r="L382" i="3"/>
  <c r="L722" i="3"/>
  <c r="L557" i="3"/>
  <c r="L862" i="3"/>
  <c r="L238" i="3"/>
  <c r="L323" i="3"/>
  <c r="L524" i="3"/>
  <c r="L755" i="3"/>
  <c r="L676" i="3"/>
  <c r="L744" i="3"/>
  <c r="L53" i="3"/>
  <c r="L646" i="3"/>
  <c r="L60" i="3"/>
  <c r="L57" i="3"/>
  <c r="L497" i="3"/>
  <c r="L191" i="3"/>
  <c r="L180" i="3"/>
  <c r="L455" i="3"/>
  <c r="L468" i="3"/>
  <c r="L500" i="3"/>
  <c r="L489" i="3"/>
  <c r="L434" i="3"/>
  <c r="L841" i="3"/>
  <c r="L640" i="3"/>
  <c r="L212" i="3"/>
  <c r="L364" i="3"/>
  <c r="L330" i="3"/>
  <c r="L284" i="3"/>
  <c r="L318" i="3"/>
  <c r="L416" i="3"/>
  <c r="L349" i="3"/>
  <c r="L316" i="3"/>
  <c r="L717" i="3"/>
  <c r="L448" i="3"/>
  <c r="L970" i="3"/>
  <c r="L620" i="3"/>
  <c r="L697" i="3"/>
  <c r="L418" i="3"/>
  <c r="L570" i="3"/>
  <c r="L508" i="3"/>
  <c r="Q12" i="18"/>
  <c r="P4" i="15"/>
  <c r="O23" i="18"/>
  <c r="O19" i="18"/>
  <c r="O24" i="18"/>
  <c r="P19" i="18"/>
  <c r="P23" i="18"/>
  <c r="P24" i="18"/>
  <c r="P22" i="18"/>
  <c r="P18" i="18"/>
  <c r="J20" i="18"/>
  <c r="J16" i="18"/>
  <c r="P14" i="18"/>
  <c r="P15" i="18"/>
  <c r="P21" i="18"/>
  <c r="P17" i="18"/>
  <c r="J15" i="18"/>
  <c r="J17" i="18"/>
  <c r="P20" i="18"/>
  <c r="P16" i="18"/>
  <c r="J22" i="18"/>
  <c r="J18" i="18"/>
  <c r="J21" i="18"/>
  <c r="J14" i="18"/>
  <c r="I20" i="18"/>
  <c r="I16" i="18"/>
  <c r="H15" i="18"/>
  <c r="H14" i="18"/>
  <c r="I22" i="18"/>
  <c r="I18" i="18"/>
  <c r="I14" i="18"/>
  <c r="H21" i="18"/>
  <c r="H17" i="18"/>
  <c r="H22" i="18"/>
  <c r="I21" i="18"/>
  <c r="I17" i="18"/>
  <c r="H20" i="18"/>
  <c r="H16" i="18"/>
  <c r="I15" i="18"/>
  <c r="H18" i="18"/>
  <c r="O22" i="18"/>
  <c r="O18" i="18"/>
  <c r="O14" i="18"/>
  <c r="N21" i="18"/>
  <c r="N17" i="18"/>
  <c r="M20" i="18"/>
  <c r="M16" i="18"/>
  <c r="L20" i="18"/>
  <c r="L16" i="18"/>
  <c r="O15" i="18"/>
  <c r="N18" i="18"/>
  <c r="M21" i="18"/>
  <c r="L21" i="18"/>
  <c r="O21" i="18"/>
  <c r="O17" i="18"/>
  <c r="N20" i="18"/>
  <c r="N16" i="18"/>
  <c r="M15" i="18"/>
  <c r="L15" i="18"/>
  <c r="N22" i="18"/>
  <c r="N14" i="18"/>
  <c r="L17" i="18"/>
  <c r="O20" i="18"/>
  <c r="O16" i="18"/>
  <c r="N15" i="18"/>
  <c r="M22" i="18"/>
  <c r="M18" i="18"/>
  <c r="M14" i="18"/>
  <c r="L22" i="18"/>
  <c r="L18" i="18"/>
  <c r="L14" i="18"/>
  <c r="M17" i="18"/>
  <c r="G17" i="18"/>
  <c r="E17" i="18"/>
  <c r="G21" i="18"/>
  <c r="F22" i="18"/>
  <c r="F16" i="18"/>
  <c r="E15" i="18"/>
  <c r="G22" i="18"/>
  <c r="G18" i="18"/>
  <c r="F21" i="18"/>
  <c r="F17" i="18"/>
  <c r="E20" i="18"/>
  <c r="G15" i="18"/>
  <c r="F20" i="18"/>
  <c r="D17" i="18"/>
  <c r="G16" i="18"/>
  <c r="D22" i="18"/>
  <c r="F18" i="18"/>
  <c r="F15" i="18"/>
  <c r="E18" i="18"/>
  <c r="G14" i="18"/>
  <c r="D18" i="18"/>
  <c r="E22" i="18"/>
  <c r="E16" i="18"/>
  <c r="D21" i="18"/>
  <c r="D15" i="18"/>
  <c r="E21" i="18"/>
  <c r="G20" i="18"/>
  <c r="D20" i="18"/>
  <c r="D16" i="18"/>
  <c r="F14" i="18"/>
  <c r="E14" i="18"/>
  <c r="D14" i="18"/>
  <c r="AF10" i="15" l="1"/>
  <c r="Q24" i="18"/>
  <c r="S24" i="18" s="1"/>
  <c r="Q23" i="18"/>
  <c r="S23" i="18" s="1"/>
  <c r="Q19" i="18"/>
  <c r="S19" i="18" s="1"/>
  <c r="Q20" i="18"/>
  <c r="S20" i="18" s="1"/>
  <c r="Q22" i="18"/>
  <c r="S22" i="18" s="1"/>
  <c r="Q16" i="18"/>
  <c r="S16" i="18" s="1"/>
  <c r="Q18" i="18"/>
  <c r="S18" i="18" s="1"/>
  <c r="Q17" i="18"/>
  <c r="S17" i="18" s="1"/>
  <c r="Q15" i="18"/>
  <c r="S15" i="18" s="1"/>
  <c r="Q14" i="18"/>
  <c r="S14" i="18" s="1"/>
  <c r="Q21" i="18"/>
  <c r="S21" i="18" s="1"/>
  <c r="AN10" i="15"/>
  <c r="AO10" i="15" s="1"/>
  <c r="E26" i="18"/>
  <c r="F26" i="18"/>
  <c r="H26" i="18"/>
  <c r="G26" i="18"/>
  <c r="N26" i="18"/>
  <c r="M26" i="18"/>
  <c r="O26" i="18"/>
  <c r="P26" i="18"/>
  <c r="J26" i="18"/>
  <c r="L26" i="18"/>
  <c r="I26" i="18"/>
  <c r="D26" i="18"/>
  <c r="L10" i="3" l="1"/>
  <c r="AP10" i="15"/>
  <c r="Q26" i="18"/>
  <c r="S26" i="18"/>
  <c r="S32" i="18" l="1"/>
  <c r="S31" i="18"/>
  <c r="S28" i="18"/>
  <c r="F450" i="6" l="1"/>
  <c r="J450" i="6" l="1"/>
  <c r="H4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K8" authorId="0" shapeId="0" xr:uid="{00000000-0006-0000-0500-000001000000}">
      <text>
        <r>
          <rPr>
            <b/>
            <sz val="10"/>
            <color indexed="81"/>
            <rFont val="Tahoma"/>
            <family val="2"/>
          </rPr>
          <t>Hadley Brett Cabral:</t>
        </r>
        <r>
          <rPr>
            <sz val="10"/>
            <color indexed="81"/>
            <rFont val="Tahoma"/>
            <family val="2"/>
          </rPr>
          <t xml:space="preserve">
ASSUMED in-school sped headcount:The formula adds reg ed k2, kf-12 &amp; pathwy enro.  K2 is divided in half, then multiplies sum by sped pct of 3.75.  Voke uses 4.75. pct.   Since Path enro is included in the HS column in the green section, the formula looks, on the surface, not to capture path.  It does.
Ch70 found enro rounds to the whole number, charter rounds to the 1000th because there are numerous foundation budgets based on an enrollment of one (1), unlike districts.</t>
        </r>
      </text>
    </comment>
  </commentList>
</comments>
</file>

<file path=xl/sharedStrings.xml><?xml version="1.0" encoding="utf-8"?>
<sst xmlns="http://schemas.openxmlformats.org/spreadsheetml/2006/main" count="5308" uniqueCount="1244">
  <si>
    <t xml:space="preserve">PLYMOUTH                     </t>
  </si>
  <si>
    <t xml:space="preserve">PLYMPTON                     </t>
  </si>
  <si>
    <t xml:space="preserve">PRINCETON                    </t>
  </si>
  <si>
    <t xml:space="preserve">PROVINCETOWN                 </t>
  </si>
  <si>
    <t>FRANCIS W. PARKER CHARTER ESSENTIAL</t>
  </si>
  <si>
    <t xml:space="preserve">QUINCY                       </t>
  </si>
  <si>
    <t xml:space="preserve">RANDOLPH                     </t>
  </si>
  <si>
    <t xml:space="preserve">RAYNHAM                      </t>
  </si>
  <si>
    <t xml:space="preserve">READING                      </t>
  </si>
  <si>
    <t xml:space="preserve">REHOBOTH                     </t>
  </si>
  <si>
    <t xml:space="preserve">REVERE                       </t>
  </si>
  <si>
    <t xml:space="preserve">RICHMOND                     </t>
  </si>
  <si>
    <t xml:space="preserve">ROCHESTER                    </t>
  </si>
  <si>
    <t xml:space="preserve">ROCKLAND                     </t>
  </si>
  <si>
    <t xml:space="preserve">ROCKPORT                     </t>
  </si>
  <si>
    <t xml:space="preserve">ROWE                         </t>
  </si>
  <si>
    <t xml:space="preserve">ROWLEY                       </t>
  </si>
  <si>
    <t xml:space="preserve">ROYALSTON                    </t>
  </si>
  <si>
    <t xml:space="preserve">RUSSELL                      </t>
  </si>
  <si>
    <t xml:space="preserve">RUTLAND                      </t>
  </si>
  <si>
    <t xml:space="preserve">SALEM                        </t>
  </si>
  <si>
    <t xml:space="preserve">SALISBURY                    </t>
  </si>
  <si>
    <t xml:space="preserve">SANDISFIELD                  </t>
  </si>
  <si>
    <t xml:space="preserve">SANDWICH                     </t>
  </si>
  <si>
    <t xml:space="preserve">SAUGUS                       </t>
  </si>
  <si>
    <t xml:space="preserve">SAVOY                        </t>
  </si>
  <si>
    <t xml:space="preserve">SCITUATE                     </t>
  </si>
  <si>
    <t xml:space="preserve">SEEKONK                      </t>
  </si>
  <si>
    <t xml:space="preserve">SHARON                       </t>
  </si>
  <si>
    <t>FY12</t>
  </si>
  <si>
    <t xml:space="preserve">SHEFFIELD                    </t>
  </si>
  <si>
    <t xml:space="preserve">SHELBURNE                    </t>
  </si>
  <si>
    <t xml:space="preserve">SHERBORN                     </t>
  </si>
  <si>
    <t xml:space="preserve">SHIRLEY                      </t>
  </si>
  <si>
    <t xml:space="preserve">SHREWSBURY                   </t>
  </si>
  <si>
    <t xml:space="preserve">SHUTESBURY                   </t>
  </si>
  <si>
    <t xml:space="preserve">SOMERSET                     </t>
  </si>
  <si>
    <t xml:space="preserve">SOMERVILLE                   </t>
  </si>
  <si>
    <t xml:space="preserve">SOUTHAMPTON                  </t>
  </si>
  <si>
    <t xml:space="preserve">SOUTHBOROUGH                 </t>
  </si>
  <si>
    <t xml:space="preserve">SOUTHBRIDGE                  </t>
  </si>
  <si>
    <t xml:space="preserve">SOUTH HADLEY                 </t>
  </si>
  <si>
    <t xml:space="preserve">SOUTHWICK                    </t>
  </si>
  <si>
    <t xml:space="preserve">SPENCER                      </t>
  </si>
  <si>
    <t xml:space="preserve">SPRINGFIELD                  </t>
  </si>
  <si>
    <t xml:space="preserve">STERLING                     </t>
  </si>
  <si>
    <t xml:space="preserve">STOCKBRIDGE                  </t>
  </si>
  <si>
    <t xml:space="preserve">STONEHAM                     </t>
  </si>
  <si>
    <t xml:space="preserve">STOUGHTON                    </t>
  </si>
  <si>
    <t xml:space="preserve">STOW                         </t>
  </si>
  <si>
    <t xml:space="preserve">STURBRIDGE                   </t>
  </si>
  <si>
    <t xml:space="preserve">SUDBURY                      </t>
  </si>
  <si>
    <t xml:space="preserve">SUNDERLAND                   </t>
  </si>
  <si>
    <t xml:space="preserve">SUTTON                       </t>
  </si>
  <si>
    <t xml:space="preserve">SWAMPSCOTT                   </t>
  </si>
  <si>
    <t xml:space="preserve">SWANSEA                      </t>
  </si>
  <si>
    <t xml:space="preserve">TAUNTON                      </t>
  </si>
  <si>
    <t xml:space="preserve">TEMPLETON                    </t>
  </si>
  <si>
    <t xml:space="preserve">TEWKSBURY                    </t>
  </si>
  <si>
    <t xml:space="preserve">TISBURY                      </t>
  </si>
  <si>
    <t xml:space="preserve">TOLLAND                      </t>
  </si>
  <si>
    <t xml:space="preserve">TOPSFIELD                    </t>
  </si>
  <si>
    <t xml:space="preserve">TOWNSEND                     </t>
  </si>
  <si>
    <t xml:space="preserve">TRURO                        </t>
  </si>
  <si>
    <t xml:space="preserve">TYNGSBOROUGH                 </t>
  </si>
  <si>
    <t xml:space="preserve">TYRINGHAM                    </t>
  </si>
  <si>
    <t xml:space="preserve">UPTON                        </t>
  </si>
  <si>
    <t xml:space="preserve">UXBRIDGE                     </t>
  </si>
  <si>
    <t xml:space="preserve">WAKEFIELD                    </t>
  </si>
  <si>
    <t xml:space="preserve">WALES                        </t>
  </si>
  <si>
    <t xml:space="preserve">WALPOLE                      </t>
  </si>
  <si>
    <t xml:space="preserve">WALTHAM                      </t>
  </si>
  <si>
    <t xml:space="preserve">WARE                         </t>
  </si>
  <si>
    <t xml:space="preserve">WAREHAM                      </t>
  </si>
  <si>
    <t xml:space="preserve">WARREN                       </t>
  </si>
  <si>
    <t xml:space="preserve">WARWICK                      </t>
  </si>
  <si>
    <t xml:space="preserve">WASHINGTON                   </t>
  </si>
  <si>
    <t xml:space="preserve">WATERTOWN                    </t>
  </si>
  <si>
    <t xml:space="preserve">WAYLAND                      </t>
  </si>
  <si>
    <t xml:space="preserve">WEBSTER                      </t>
  </si>
  <si>
    <t xml:space="preserve">WELLESLEY                    </t>
  </si>
  <si>
    <t xml:space="preserve">WELLFLEET                    </t>
  </si>
  <si>
    <t xml:space="preserve">WENDELL                      </t>
  </si>
  <si>
    <t xml:space="preserve">WENHAM                       </t>
  </si>
  <si>
    <t xml:space="preserve">WESTBOROUGH                  </t>
  </si>
  <si>
    <t xml:space="preserve">WEST BOYLSTON                </t>
  </si>
  <si>
    <t xml:space="preserve">WEST BRIDGEWATER             </t>
  </si>
  <si>
    <t xml:space="preserve">WEST BROOKFIELD              </t>
  </si>
  <si>
    <t xml:space="preserve">WESTFIELD                    </t>
  </si>
  <si>
    <t xml:space="preserve">WESTFORD                     </t>
  </si>
  <si>
    <t xml:space="preserve">WESTHAMPTON                  </t>
  </si>
  <si>
    <t xml:space="preserve">WESTMINSTER                  </t>
  </si>
  <si>
    <t xml:space="preserve">WEST NEWBURY                 </t>
  </si>
  <si>
    <t xml:space="preserve">WESTON                       </t>
  </si>
  <si>
    <t xml:space="preserve">WESTPORT                     </t>
  </si>
  <si>
    <t xml:space="preserve">WEST SPRINGFIELD             </t>
  </si>
  <si>
    <t xml:space="preserve">WEST STOCKBRIDGE             </t>
  </si>
  <si>
    <t xml:space="preserve">WEST TISBURY                 </t>
  </si>
  <si>
    <t xml:space="preserve">WESTWOOD                     </t>
  </si>
  <si>
    <t xml:space="preserve">WEYMOUTH                     </t>
  </si>
  <si>
    <t xml:space="preserve">WHATELY                      </t>
  </si>
  <si>
    <t xml:space="preserve">WHITMAN                      </t>
  </si>
  <si>
    <t xml:space="preserve">WILBRAHAM                    </t>
  </si>
  <si>
    <t xml:space="preserve">WILLIAMSBURG                 </t>
  </si>
  <si>
    <t xml:space="preserve">WILLIAMSTOWN                 </t>
  </si>
  <si>
    <t xml:space="preserve">WILMINGTON                   </t>
  </si>
  <si>
    <t xml:space="preserve">WINCHENDON                   </t>
  </si>
  <si>
    <t xml:space="preserve">WINCHESTER                   </t>
  </si>
  <si>
    <t xml:space="preserve">WINDSOR                      </t>
  </si>
  <si>
    <t xml:space="preserve">WINTHROP                     </t>
  </si>
  <si>
    <t xml:space="preserve">WORCESTER                    </t>
  </si>
  <si>
    <t xml:space="preserve">WORTHINGTON                  </t>
  </si>
  <si>
    <t xml:space="preserve">WRENTHAM                     </t>
  </si>
  <si>
    <t xml:space="preserve">YARMOUTH                     </t>
  </si>
  <si>
    <t xml:space="preserve">NORTHAMPTON SMITH            </t>
  </si>
  <si>
    <t xml:space="preserve">ACTON BOXBOROUGH             </t>
  </si>
  <si>
    <t xml:space="preserve">AMHERST PELHAM               </t>
  </si>
  <si>
    <t xml:space="preserve">ASHBURNHAM WESTMINSTER       </t>
  </si>
  <si>
    <t xml:space="preserve">ATHOL ROYALSTON              </t>
  </si>
  <si>
    <t xml:space="preserve">BERKSHIRE HILLS              </t>
  </si>
  <si>
    <t xml:space="preserve">BERLIN BOYLSTON              </t>
  </si>
  <si>
    <t xml:space="preserve">BLACKSTONE MILLVILLE         </t>
  </si>
  <si>
    <t xml:space="preserve">BRIDGEWATER RAYNHAM          </t>
  </si>
  <si>
    <t xml:space="preserve">CENTRAL BERKSHIRE            </t>
  </si>
  <si>
    <t xml:space="preserve">CONCORD CARLISLE             </t>
  </si>
  <si>
    <t xml:space="preserve">DENNIS YARMOUTH              </t>
  </si>
  <si>
    <t xml:space="preserve">DIGHTON REHOBOTH             </t>
  </si>
  <si>
    <t xml:space="preserve">DOVER SHERBORN               </t>
  </si>
  <si>
    <t xml:space="preserve">DUDLEY CHARLTON              </t>
  </si>
  <si>
    <t xml:space="preserve">NAUSET                       </t>
  </si>
  <si>
    <t xml:space="preserve">FREETOWN LAKEVILLE           </t>
  </si>
  <si>
    <t xml:space="preserve">FRONTIER                     </t>
  </si>
  <si>
    <t xml:space="preserve">GATEWAY                      </t>
  </si>
  <si>
    <t xml:space="preserve">GROTON DUNSTABLE             </t>
  </si>
  <si>
    <t xml:space="preserve">GILL MONTAGUE                </t>
  </si>
  <si>
    <t xml:space="preserve">HAMILTON WENHAM              </t>
  </si>
  <si>
    <t xml:space="preserve">HAMPDEN WILBRAHAM            </t>
  </si>
  <si>
    <t xml:space="preserve">HAMPSHIRE                    </t>
  </si>
  <si>
    <t xml:space="preserve">HAWLEMONT                    </t>
  </si>
  <si>
    <t xml:space="preserve">KING PHILIP                  </t>
  </si>
  <si>
    <t xml:space="preserve">LINCOLN SUDBURY              </t>
  </si>
  <si>
    <t xml:space="preserve">MARTHAS VINEYARD             </t>
  </si>
  <si>
    <t xml:space="preserve">MASCONOMET                   </t>
  </si>
  <si>
    <t xml:space="preserve">MENDON UPTON                 </t>
  </si>
  <si>
    <t xml:space="preserve">MOUNT GREYLOCK               </t>
  </si>
  <si>
    <t xml:space="preserve">MOHAWK TRAIL                 </t>
  </si>
  <si>
    <t xml:space="preserve">NARRAGANSETT                 </t>
  </si>
  <si>
    <t xml:space="preserve">NASHOBA                      </t>
  </si>
  <si>
    <t xml:space="preserve">NEW SALEM WENDELL            </t>
  </si>
  <si>
    <t xml:space="preserve">NORTHBORO SOUTHBORO          </t>
  </si>
  <si>
    <t xml:space="preserve">NORTH MIDDLESEX              </t>
  </si>
  <si>
    <t xml:space="preserve">OLD ROCHESTER                </t>
  </si>
  <si>
    <t xml:space="preserve">PENTUCKET                    </t>
  </si>
  <si>
    <t xml:space="preserve">PIONEER                      </t>
  </si>
  <si>
    <t xml:space="preserve">QUABBIN                      </t>
  </si>
  <si>
    <t xml:space="preserve">RALPH C MAHAR                </t>
  </si>
  <si>
    <t xml:space="preserve">SILVER LAKE                  </t>
  </si>
  <si>
    <t xml:space="preserve">SOUTHERN BERKSHIRE           </t>
  </si>
  <si>
    <t xml:space="preserve">SPENCER EAST BROOKFIELD      </t>
  </si>
  <si>
    <t xml:space="preserve">TANTASQUA                    </t>
  </si>
  <si>
    <t xml:space="preserve">TRITON                       </t>
  </si>
  <si>
    <t xml:space="preserve">WACHUSETT                    </t>
  </si>
  <si>
    <t xml:space="preserve">WHITMAN HANSON               </t>
  </si>
  <si>
    <t xml:space="preserve">ASSABET VALLEY               </t>
  </si>
  <si>
    <t xml:space="preserve">BLACKSTONE VALLEY            </t>
  </si>
  <si>
    <t xml:space="preserve">BLUE HILLS                   </t>
  </si>
  <si>
    <t xml:space="preserve">BRISTOL PLYMOUTH             </t>
  </si>
  <si>
    <t xml:space="preserve">CAPE COD                     </t>
  </si>
  <si>
    <t xml:space="preserve">FRANKLIN COUNTY              </t>
  </si>
  <si>
    <t xml:space="preserve">GREATER FALL RIVER           </t>
  </si>
  <si>
    <t xml:space="preserve">GREATER LAWRENCE             </t>
  </si>
  <si>
    <t xml:space="preserve">GREATER NEW BEDFORD          </t>
  </si>
  <si>
    <t xml:space="preserve">GREATER LOWELL               </t>
  </si>
  <si>
    <t xml:space="preserve">SOUTH MIDDLESEX              </t>
  </si>
  <si>
    <t xml:space="preserve">MINUTEMAN                    </t>
  </si>
  <si>
    <t xml:space="preserve">MONTACHUSETT                 </t>
  </si>
  <si>
    <t xml:space="preserve">NORTHERN BERKSHIRE           </t>
  </si>
  <si>
    <t xml:space="preserve">NASHOBA VALLEY               </t>
  </si>
  <si>
    <t xml:space="preserve">NORTHEAST METROPOLITAN       </t>
  </si>
  <si>
    <t xml:space="preserve">OLD COLONY                   </t>
  </si>
  <si>
    <t xml:space="preserve">PATHFINDER                   </t>
  </si>
  <si>
    <t xml:space="preserve">SHAWSHEEN VALLEY             </t>
  </si>
  <si>
    <t xml:space="preserve">SOUTHEASTERN                 </t>
  </si>
  <si>
    <t xml:space="preserve">SOUTH SHORE                  </t>
  </si>
  <si>
    <t xml:space="preserve">SOUTHERN WORCESTER           </t>
  </si>
  <si>
    <t xml:space="preserve">TRI COUNTY                   </t>
  </si>
  <si>
    <t xml:space="preserve">UPPER CAPE COD               </t>
  </si>
  <si>
    <t>FY08</t>
  </si>
  <si>
    <t xml:space="preserve">WHITTIER                     </t>
  </si>
  <si>
    <t xml:space="preserve">BRISTOL COUNTY               </t>
  </si>
  <si>
    <t xml:space="preserve">NORFOLK COUNTY               </t>
  </si>
  <si>
    <t>Total</t>
  </si>
  <si>
    <t>Tuition</t>
  </si>
  <si>
    <t xml:space="preserve"> </t>
  </si>
  <si>
    <t>FY06</t>
  </si>
  <si>
    <t>FY05</t>
  </si>
  <si>
    <t>lea</t>
  </si>
  <si>
    <t>Teaching</t>
  </si>
  <si>
    <t>Benefits</t>
  </si>
  <si>
    <t>FY11</t>
  </si>
  <si>
    <t>Foundation Subsets</t>
  </si>
  <si>
    <t>Pre-School</t>
  </si>
  <si>
    <t>Kindergarten-Half</t>
  </si>
  <si>
    <t>Kindergarten-Full</t>
  </si>
  <si>
    <t>Elementary</t>
  </si>
  <si>
    <t>Junior/Middle</t>
  </si>
  <si>
    <t>High School</t>
  </si>
  <si>
    <t>Special Ed-In School</t>
  </si>
  <si>
    <t>Special Ed-Tuitioned Out</t>
  </si>
  <si>
    <t>Vocational</t>
  </si>
  <si>
    <t>Pupil</t>
  </si>
  <si>
    <t xml:space="preserve"> Jr High/</t>
  </si>
  <si>
    <t>High</t>
  </si>
  <si>
    <t>Special Ed</t>
  </si>
  <si>
    <t>Middle</t>
  </si>
  <si>
    <t>School</t>
  </si>
  <si>
    <t>In School</t>
  </si>
  <si>
    <t>Professional Development</t>
  </si>
  <si>
    <t>Wage Adjustment Factor</t>
  </si>
  <si>
    <t>Assumed</t>
  </si>
  <si>
    <t>wage</t>
  </si>
  <si>
    <t>Junior</t>
  </si>
  <si>
    <t xml:space="preserve">High  </t>
  </si>
  <si>
    <t>Budget</t>
  </si>
  <si>
    <t>fct check</t>
  </si>
  <si>
    <t>KP</t>
  </si>
  <si>
    <t>Elem</t>
  </si>
  <si>
    <t>Tuitioned</t>
  </si>
  <si>
    <t>1=good</t>
  </si>
  <si>
    <t>enro</t>
  </si>
  <si>
    <t>rate</t>
  </si>
  <si>
    <t>Notes</t>
  </si>
  <si>
    <t>fnd budget</t>
  </si>
  <si>
    <t>rate check</t>
  </si>
  <si>
    <t>code cha</t>
  </si>
  <si>
    <t>LEA</t>
  </si>
  <si>
    <t>District</t>
  </si>
  <si>
    <t>Lea</t>
  </si>
  <si>
    <t>Charter</t>
  </si>
  <si>
    <t>Status</t>
  </si>
  <si>
    <t>ABINGTON</t>
  </si>
  <si>
    <t>EXCEL ACADEMY</t>
  </si>
  <si>
    <t>open</t>
  </si>
  <si>
    <t>ACTON</t>
  </si>
  <si>
    <t>ACUSHNET</t>
  </si>
  <si>
    <t>ADAMS</t>
  </si>
  <si>
    <t>AGAWAM</t>
  </si>
  <si>
    <t>ALFORD</t>
  </si>
  <si>
    <t>AMESBURY</t>
  </si>
  <si>
    <t>AMHERST</t>
  </si>
  <si>
    <t>ANDOVER</t>
  </si>
  <si>
    <t>ARLINGTON</t>
  </si>
  <si>
    <t>ASHBURNHAM</t>
  </si>
  <si>
    <t>ASHBY</t>
  </si>
  <si>
    <t>ASHFIELD</t>
  </si>
  <si>
    <t>KIPP ACADEMY LYNN</t>
  </si>
  <si>
    <t>ASHLAND</t>
  </si>
  <si>
    <t>ATHOL</t>
  </si>
  <si>
    <t>CAPE COD LIGHTHOUSE</t>
  </si>
  <si>
    <t>ATTLEBORO</t>
  </si>
  <si>
    <t>AUBURN</t>
  </si>
  <si>
    <t>PIONEER VALLEY CHINESE IMMERSION</t>
  </si>
  <si>
    <t>AVON</t>
  </si>
  <si>
    <t>AYER</t>
  </si>
  <si>
    <t>BARNSTABLE</t>
  </si>
  <si>
    <t>CONSERVATORY LAB</t>
  </si>
  <si>
    <t>BARRE</t>
  </si>
  <si>
    <t>BECKET</t>
  </si>
  <si>
    <t>BEDFORD</t>
  </si>
  <si>
    <t>BELCHERTOWN</t>
  </si>
  <si>
    <t>NEIGHBORHOOD HOUSE</t>
  </si>
  <si>
    <t>BELLINGHAM</t>
  </si>
  <si>
    <t>BELMONT</t>
  </si>
  <si>
    <t>BERKLEY</t>
  </si>
  <si>
    <t>BERLIN</t>
  </si>
  <si>
    <t>BOSTON COLLEGIATE</t>
  </si>
  <si>
    <t>BERNARDSTON</t>
  </si>
  <si>
    <t>BEVERLY</t>
  </si>
  <si>
    <t>BILLERICA</t>
  </si>
  <si>
    <t>HOLYOKE COMMUNITY</t>
  </si>
  <si>
    <t>BLACKSTONE</t>
  </si>
  <si>
    <t>LAWRENCE FAMILY DEVELOPMENT</t>
  </si>
  <si>
    <t>BLANDFORD</t>
  </si>
  <si>
    <t>BOLTON</t>
  </si>
  <si>
    <t>BOSTON</t>
  </si>
  <si>
    <t>LOWELL MIDDLESEX ACADEMY</t>
  </si>
  <si>
    <t>BOURNE</t>
  </si>
  <si>
    <t>BOXBOROUGH</t>
  </si>
  <si>
    <t>BOXFORD</t>
  </si>
  <si>
    <t>BOYLSTON</t>
  </si>
  <si>
    <t>BRAINTREE</t>
  </si>
  <si>
    <t>BREWSTER</t>
  </si>
  <si>
    <t>BRIDGEWATER</t>
  </si>
  <si>
    <t>BRIMFIELD</t>
  </si>
  <si>
    <t>BROCKTON</t>
  </si>
  <si>
    <t>BROOKFIELD</t>
  </si>
  <si>
    <t>BROOKLINE</t>
  </si>
  <si>
    <t>BUCKLAND</t>
  </si>
  <si>
    <t>RIVER VALLEY</t>
  </si>
  <si>
    <t>BURLINGTON</t>
  </si>
  <si>
    <t>CAMBRIDGE</t>
  </si>
  <si>
    <t>ROXBURY PREPARATORY</t>
  </si>
  <si>
    <t>CANTON</t>
  </si>
  <si>
    <t>SALEM ACADEMY</t>
  </si>
  <si>
    <t>CARLISLE</t>
  </si>
  <si>
    <t>CARVER</t>
  </si>
  <si>
    <t>PROSPECT HILL ACADEMY</t>
  </si>
  <si>
    <t>CHARLEMONT</t>
  </si>
  <si>
    <t>SOUTH SHORE</t>
  </si>
  <si>
    <t>CHARLTON</t>
  </si>
  <si>
    <t>CHATHAM</t>
  </si>
  <si>
    <t>CHELMSFORD</t>
  </si>
  <si>
    <t>ATLANTIS</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</si>
  <si>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</si>
  <si>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</si>
  <si>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</si>
  <si>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</si>
  <si>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</si>
  <si>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</si>
  <si>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</si>
  <si>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</si>
  <si>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</si>
  <si>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</si>
  <si>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</si>
  <si>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</si>
  <si>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</si>
  <si>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</si>
  <si>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</si>
  <si>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</si>
  <si>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</si>
  <si>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</si>
  <si>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</si>
  <si>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</si>
  <si>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</si>
  <si>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</si>
  <si>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</si>
  <si>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</si>
  <si>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</si>
  <si>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</si>
  <si>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</si>
  <si>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</si>
  <si>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</si>
  <si>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</si>
  <si>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</si>
  <si>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</si>
  <si>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</si>
  <si>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</si>
  <si>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</si>
  <si>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</si>
  <si>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</si>
  <si>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</si>
  <si>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</si>
  <si>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</si>
  <si>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</si>
  <si>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</si>
  <si>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Input fnd enro chalocsend</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</si>
  <si>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</si>
  <si>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</si>
  <si>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</si>
  <si>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</si>
  <si>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</si>
  <si>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</si>
  <si>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</si>
  <si>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</si>
  <si>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</si>
  <si>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</si>
  <si>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</si>
  <si>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</si>
  <si>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</si>
  <si>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</si>
  <si>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</si>
  <si>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</si>
  <si>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</si>
  <si>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</si>
  <si>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</si>
  <si>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</si>
  <si>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</si>
  <si>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</si>
  <si>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</si>
  <si>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</si>
  <si>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</si>
  <si>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</si>
  <si>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</si>
  <si>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</si>
  <si>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</si>
  <si>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</si>
  <si>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</si>
  <si>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</si>
  <si>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</si>
  <si>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</si>
  <si>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</si>
  <si>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</si>
  <si>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</si>
  <si>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</si>
  <si>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</si>
  <si>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</si>
  <si>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</si>
  <si>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</si>
  <si>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</si>
  <si>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</si>
  <si>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</si>
  <si>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</si>
  <si>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</si>
  <si>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</si>
  <si>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</si>
  <si>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</si>
  <si>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</si>
  <si>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</si>
  <si>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</si>
  <si>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</si>
  <si>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</si>
  <si>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</si>
  <si>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</si>
  <si>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</si>
  <si>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</si>
  <si>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</si>
  <si>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</si>
  <si>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</si>
  <si>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</si>
  <si>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</si>
  <si>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</si>
  <si>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</si>
  <si>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</si>
  <si>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</si>
  <si>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</si>
  <si>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</si>
  <si>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</si>
  <si>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</si>
  <si>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</si>
  <si>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</si>
  <si>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</si>
  <si>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</si>
  <si>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</si>
  <si>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</si>
  <si>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</si>
  <si>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</si>
  <si>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</si>
  <si>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</si>
  <si>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</si>
  <si>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</si>
  <si>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</si>
  <si>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</si>
  <si>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</si>
  <si>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</si>
  <si>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</si>
  <si>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</si>
  <si>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</si>
  <si>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</si>
  <si>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</si>
  <si>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</si>
  <si>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</si>
  <si>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</si>
  <si>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</si>
  <si>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</si>
  <si>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</si>
  <si>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</si>
  <si>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</si>
  <si>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</si>
  <si>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</si>
  <si>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</si>
  <si>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</si>
  <si>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</si>
  <si>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</si>
  <si>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</si>
  <si>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</si>
  <si>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</si>
  <si>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</si>
  <si>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</si>
  <si>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</si>
  <si>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</si>
  <si>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</si>
  <si>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</si>
  <si>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</si>
  <si>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</si>
  <si>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</si>
  <si>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</si>
  <si>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</si>
  <si>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</si>
  <si>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</si>
  <si>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</si>
  <si>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</si>
  <si>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</si>
  <si>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</si>
  <si>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</si>
  <si>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</si>
  <si>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</si>
  <si>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</si>
  <si>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</si>
  <si>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</si>
  <si>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</si>
  <si>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</si>
  <si>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</si>
  <si>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</si>
  <si>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</si>
  <si>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</si>
  <si>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</si>
  <si>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</si>
  <si>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</si>
  <si>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</si>
  <si>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</si>
  <si>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</si>
  <si>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</si>
  <si>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</si>
  <si>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</si>
  <si>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</si>
  <si>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</si>
  <si>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</si>
  <si>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</si>
  <si>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</si>
  <si>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</si>
  <si>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</si>
  <si>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</si>
  <si>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</si>
  <si>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</si>
  <si>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</si>
  <si>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</si>
  <si>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</si>
  <si>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</si>
  <si>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</si>
  <si>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</si>
  <si>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</si>
  <si>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</si>
  <si>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</si>
  <si>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</si>
  <si>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</si>
  <si>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</si>
  <si>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</si>
  <si>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</si>
  <si>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</si>
  <si>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</si>
  <si>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</si>
  <si>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</si>
  <si>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</si>
  <si>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</si>
  <si>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</si>
  <si>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</si>
  <si>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</si>
  <si>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</si>
  <si>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</si>
  <si>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</si>
  <si>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</si>
  <si>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</si>
  <si>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</si>
  <si>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</si>
  <si>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</si>
  <si>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</si>
  <si>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</si>
  <si>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</si>
  <si>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</si>
  <si>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</si>
  <si>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</si>
  <si>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</si>
  <si>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</si>
  <si>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</si>
  <si>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</si>
  <si>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</si>
  <si>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</si>
  <si>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</si>
  <si>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</si>
  <si>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</si>
  <si>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</si>
  <si>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</si>
  <si>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</si>
  <si>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</si>
  <si>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</si>
  <si>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</si>
  <si>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</si>
  <si>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</si>
  <si>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</si>
  <si>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</si>
  <si>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</si>
  <si>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</si>
  <si>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</si>
  <si>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</si>
  <si>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</si>
  <si>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</si>
  <si>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</si>
  <si>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</si>
  <si>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</si>
  <si>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</si>
  <si>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</si>
  <si>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</si>
  <si>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</si>
  <si>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</si>
  <si>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</si>
  <si>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</si>
  <si>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</si>
  <si>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</si>
  <si>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</si>
  <si>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</si>
  <si>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</si>
  <si>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</si>
  <si>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</si>
  <si>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</si>
  <si>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</si>
  <si>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</si>
  <si>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</si>
  <si>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</si>
  <si>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</si>
  <si>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</si>
  <si>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</si>
  <si>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</si>
  <si>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</si>
  <si>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</si>
  <si>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</si>
  <si>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</si>
  <si>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</si>
  <si>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</si>
  <si>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</si>
  <si>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</si>
  <si>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</si>
  <si>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</si>
  <si>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</si>
  <si>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</si>
  <si>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</si>
  <si>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</si>
  <si>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BERKSHIRE HILLS</t>
  </si>
  <si>
    <t>BERLIN BOYLSTON</t>
  </si>
  <si>
    <t>BLACKSTONE MILLVILLE</t>
  </si>
  <si>
    <t>BRIDGEWATER RAYNHAM</t>
  </si>
  <si>
    <t>ALMA DEL MAR</t>
  </si>
  <si>
    <t>BRIDGE BOSTON</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</si>
  <si>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</si>
  <si>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</si>
  <si>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</si>
  <si>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</si>
  <si>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</si>
  <si>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</si>
  <si>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</si>
  <si>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</si>
  <si>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</si>
  <si>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</si>
  <si>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</si>
  <si>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</si>
  <si>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</si>
  <si>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</si>
  <si>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</si>
  <si>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</si>
  <si>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</si>
  <si>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</si>
  <si>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</si>
  <si>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</si>
  <si>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</si>
  <si>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</si>
  <si>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</si>
  <si>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</si>
  <si>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</si>
  <si>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</si>
  <si>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</si>
  <si>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</si>
  <si>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</si>
  <si>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</si>
  <si>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</si>
  <si>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</si>
  <si>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</si>
  <si>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</si>
  <si>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</si>
  <si>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</si>
  <si>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</si>
  <si>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SOUTHERN BERKSHIRE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</si>
  <si>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</si>
  <si>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</si>
  <si>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</si>
  <si>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</si>
  <si>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</si>
  <si>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</si>
  <si>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</si>
  <si>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</si>
  <si>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</si>
  <si>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</si>
  <si>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</si>
  <si>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</si>
  <si>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</si>
  <si>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</si>
  <si>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</si>
  <si>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</si>
  <si>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</si>
  <si>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</si>
  <si>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</si>
  <si>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</si>
  <si>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</si>
  <si>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</si>
  <si>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</si>
  <si>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</si>
  <si>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</si>
  <si>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</si>
  <si>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</si>
  <si>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</si>
  <si>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SOUTHERN WORCESTER</t>
  </si>
  <si>
    <t>TRI COUNTY</t>
  </si>
  <si>
    <t>UPPER CAPE COD</t>
  </si>
  <si>
    <t>WHITTIER</t>
  </si>
  <si>
    <t>BRISTOL COUNTY</t>
  </si>
  <si>
    <t>NORFOLK COUNTY</t>
  </si>
  <si>
    <t>Order</t>
  </si>
  <si>
    <t>Cha</t>
  </si>
  <si>
    <t>Campus</t>
  </si>
  <si>
    <t>Send</t>
  </si>
  <si>
    <t># of District/</t>
  </si>
  <si>
    <t>Wage</t>
  </si>
  <si>
    <t>Above</t>
  </si>
  <si>
    <t>Found</t>
  </si>
  <si>
    <t>Fac</t>
  </si>
  <si>
    <t>#</t>
  </si>
  <si>
    <t>Drop Down Menu Chalocsend</t>
  </si>
  <si>
    <t>chalocsend</t>
  </si>
  <si>
    <t>Campuses</t>
  </si>
  <si>
    <t>Fnd %</t>
  </si>
  <si>
    <t>Rate</t>
  </si>
  <si>
    <t>Fnd Rate</t>
  </si>
  <si>
    <t>Items</t>
  </si>
  <si>
    <t>INNOVATION ACADEMY</t>
  </si>
  <si>
    <t>Adj by</t>
  </si>
  <si>
    <t>Pre-</t>
  </si>
  <si>
    <t xml:space="preserve"> -- Kindergarten --</t>
  </si>
  <si>
    <t>Elem-</t>
  </si>
  <si>
    <t>Voca-</t>
  </si>
  <si>
    <t>Fctr = w</t>
  </si>
  <si>
    <t>entary</t>
  </si>
  <si>
    <t>tional</t>
  </si>
  <si>
    <t>TOTAL**</t>
  </si>
  <si>
    <t>w</t>
  </si>
  <si>
    <t>nw</t>
  </si>
  <si>
    <t>Found-</t>
  </si>
  <si>
    <t>ation</t>
  </si>
  <si>
    <t>Preliminary</t>
  </si>
  <si>
    <t>Op</t>
  </si>
  <si>
    <t>Base</t>
  </si>
  <si>
    <t>Spending</t>
  </si>
  <si>
    <t>Facilites</t>
  </si>
  <si>
    <t>WAF</t>
  </si>
  <si>
    <t>Used</t>
  </si>
  <si>
    <t>diff</t>
  </si>
  <si>
    <t>x</t>
  </si>
  <si>
    <t>STATE AVERAGE</t>
  </si>
  <si>
    <t>FOUNDATION ENROLLMENT</t>
  </si>
  <si>
    <t>SIMS OCTOBER 1 DATA</t>
  </si>
  <si>
    <t>Sped</t>
  </si>
  <si>
    <t>TOTAL</t>
  </si>
  <si>
    <t>Voke</t>
  </si>
  <si>
    <t>charter school</t>
  </si>
  <si>
    <t>PK</t>
  </si>
  <si>
    <t>K2</t>
  </si>
  <si>
    <t>K</t>
  </si>
  <si>
    <t>G1-5</t>
  </si>
  <si>
    <t>G6-8</t>
  </si>
  <si>
    <t>G9-12</t>
  </si>
  <si>
    <t>In</t>
  </si>
  <si>
    <t>Tuit</t>
  </si>
  <si>
    <t>Enro</t>
  </si>
  <si>
    <t>KF</t>
  </si>
  <si>
    <t>State Total</t>
  </si>
  <si>
    <t xml:space="preserve">ABINGTON                     </t>
  </si>
  <si>
    <t xml:space="preserve">ACTON                        </t>
  </si>
  <si>
    <t xml:space="preserve">ACUSHNET                     </t>
  </si>
  <si>
    <t xml:space="preserve">ADAMS                        </t>
  </si>
  <si>
    <t xml:space="preserve">AGAWAM                       </t>
  </si>
  <si>
    <t xml:space="preserve">ALFORD                       </t>
  </si>
  <si>
    <t xml:space="preserve">AMESBURY                     </t>
  </si>
  <si>
    <t xml:space="preserve">AMHERST                      </t>
  </si>
  <si>
    <t xml:space="preserve">ANDOVER                      </t>
  </si>
  <si>
    <t xml:space="preserve">ARLINGTON                    </t>
  </si>
  <si>
    <t xml:space="preserve">ASHBURNHAM                   </t>
  </si>
  <si>
    <t xml:space="preserve">ASHBY                        </t>
  </si>
  <si>
    <t xml:space="preserve">ASHFIELD                     </t>
  </si>
  <si>
    <t xml:space="preserve">ASHLAND                      </t>
  </si>
  <si>
    <t xml:space="preserve">ATHOL                        </t>
  </si>
  <si>
    <t xml:space="preserve">ATTLEBORO                    </t>
  </si>
  <si>
    <t xml:space="preserve">AUBURN                       </t>
  </si>
  <si>
    <t xml:space="preserve">AVON                         </t>
  </si>
  <si>
    <t xml:space="preserve">AYER                         </t>
  </si>
  <si>
    <t xml:space="preserve">BARNSTABLE                   </t>
  </si>
  <si>
    <t xml:space="preserve">BARRE                        </t>
  </si>
  <si>
    <t xml:space="preserve">BECKET                       </t>
  </si>
  <si>
    <t xml:space="preserve">BEDFORD                      </t>
  </si>
  <si>
    <t xml:space="preserve">BELCHERTOWN                  </t>
  </si>
  <si>
    <t xml:space="preserve">BELLINGHAM                   </t>
  </si>
  <si>
    <t xml:space="preserve">BELMONT                      </t>
  </si>
  <si>
    <t xml:space="preserve">BERKLEY                      </t>
  </si>
  <si>
    <t xml:space="preserve">BERLIN                       </t>
  </si>
  <si>
    <t xml:space="preserve">BERNARDSTON                  </t>
  </si>
  <si>
    <t xml:space="preserve">BEVERLY                      </t>
  </si>
  <si>
    <t xml:space="preserve">BILLERICA                    </t>
  </si>
  <si>
    <t xml:space="preserve">BLACKSTONE                   </t>
  </si>
  <si>
    <t xml:space="preserve">BLANDFORD                    </t>
  </si>
  <si>
    <t xml:space="preserve">BOLTON                       </t>
  </si>
  <si>
    <t xml:space="preserve">BOSTON                       </t>
  </si>
  <si>
    <t>AYER SHIRLEY</t>
  </si>
  <si>
    <t>SOMERSET BERKLEY</t>
  </si>
  <si>
    <t xml:space="preserve">BOURNE                       </t>
  </si>
  <si>
    <t xml:space="preserve">BOXBOROUGH                   </t>
  </si>
  <si>
    <t xml:space="preserve">BOXFORD                      </t>
  </si>
  <si>
    <r>
      <t xml:space="preserve">Insert chalocsend &amp; school name from the </t>
    </r>
    <r>
      <rPr>
        <b/>
        <sz val="8"/>
        <rFont val="Arial"/>
        <family val="2"/>
      </rPr>
      <t>FND ENRO</t>
    </r>
    <r>
      <rPr>
        <sz val="8"/>
        <rFont val="Arial"/>
        <family val="2"/>
      </rPr>
      <t xml:space="preserve"> sheet</t>
    </r>
  </si>
  <si>
    <t xml:space="preserve">BOYLSTON                     </t>
  </si>
  <si>
    <t xml:space="preserve">BRAINTREE                    </t>
  </si>
  <si>
    <t xml:space="preserve">BREWSTER                     </t>
  </si>
  <si>
    <t xml:space="preserve">BRIDGEWATER                  </t>
  </si>
  <si>
    <t xml:space="preserve">BRIMFIELD                    </t>
  </si>
  <si>
    <t xml:space="preserve">BROCKTON                     </t>
  </si>
  <si>
    <t xml:space="preserve">BROOKFIELD                   </t>
  </si>
  <si>
    <t xml:space="preserve">BROOKLINE                    </t>
  </si>
  <si>
    <t xml:space="preserve">BUCKLAND                     </t>
  </si>
  <si>
    <t xml:space="preserve">BURLINGTON                   </t>
  </si>
  <si>
    <t xml:space="preserve">CAMBRIDGE                    </t>
  </si>
  <si>
    <t xml:space="preserve">CANTON                       </t>
  </si>
  <si>
    <t xml:space="preserve">CARLISLE                     </t>
  </si>
  <si>
    <t xml:space="preserve">CARVER                       </t>
  </si>
  <si>
    <t xml:space="preserve">CHARLEMONT                   </t>
  </si>
  <si>
    <t xml:space="preserve">CHARLTON                     </t>
  </si>
  <si>
    <t xml:space="preserve">CHATHAM                      </t>
  </si>
  <si>
    <t xml:space="preserve">CHELMSFORD                   </t>
  </si>
  <si>
    <t xml:space="preserve">CHELSEA                      </t>
  </si>
  <si>
    <t xml:space="preserve">CHESHIRE                     </t>
  </si>
  <si>
    <t xml:space="preserve">CHESTER                      </t>
  </si>
  <si>
    <t xml:space="preserve">CHESTERFIELD                 </t>
  </si>
  <si>
    <t xml:space="preserve">CHICOPEE                     </t>
  </si>
  <si>
    <t xml:space="preserve">CHILMARK                     </t>
  </si>
  <si>
    <t xml:space="preserve">CLARKSBURG                   </t>
  </si>
  <si>
    <t xml:space="preserve">CLINTON                      </t>
  </si>
  <si>
    <t xml:space="preserve">COHASSET                     </t>
  </si>
  <si>
    <t xml:space="preserve">COLRAIN                      </t>
  </si>
  <si>
    <t xml:space="preserve">CONCORD                      </t>
  </si>
  <si>
    <t xml:space="preserve">CONWAY                       </t>
  </si>
  <si>
    <t xml:space="preserve">CUMMINGTON                   </t>
  </si>
  <si>
    <t xml:space="preserve">DALTON                       </t>
  </si>
  <si>
    <t xml:space="preserve">DANVERS                      </t>
  </si>
  <si>
    <t xml:space="preserve">DARTMOUTH                    </t>
  </si>
  <si>
    <t xml:space="preserve">DEDHAM                       </t>
  </si>
  <si>
    <t xml:space="preserve">DEERFIELD                    </t>
  </si>
  <si>
    <t>Inflation Adjustment</t>
  </si>
  <si>
    <t>Adjusted Foundation Budget</t>
  </si>
  <si>
    <t>Adjusted</t>
  </si>
  <si>
    <t>Administration</t>
  </si>
  <si>
    <t>Instructional Leadership</t>
  </si>
  <si>
    <t>Classroom and Specialist Teachers</t>
  </si>
  <si>
    <t>Other Teaching Services</t>
  </si>
  <si>
    <t>Instructional Equipment &amp; Tech</t>
  </si>
  <si>
    <t>Guidance and Pschological</t>
  </si>
  <si>
    <t>Pupil Services</t>
  </si>
  <si>
    <t>Operations and Maintenance</t>
  </si>
  <si>
    <t>Employee Benefits &amp; Fixed Charges</t>
  </si>
  <si>
    <t>Special Ed Tuition</t>
  </si>
  <si>
    <t xml:space="preserve">DENNIS                       </t>
  </si>
  <si>
    <t xml:space="preserve">DIGHTON                      </t>
  </si>
  <si>
    <t xml:space="preserve">DOUGLAS                      </t>
  </si>
  <si>
    <t xml:space="preserve">DOVER                        </t>
  </si>
  <si>
    <t xml:space="preserve">DRACUT                       </t>
  </si>
  <si>
    <t xml:space="preserve">DUDLEY                       </t>
  </si>
  <si>
    <t xml:space="preserve">DUNSTABLE                    </t>
  </si>
  <si>
    <t xml:space="preserve">DUXBURY                      </t>
  </si>
  <si>
    <t xml:space="preserve">EAST BRIDGEWATER             </t>
  </si>
  <si>
    <t xml:space="preserve">EAST BROOKFIELD              </t>
  </si>
  <si>
    <t xml:space="preserve">EASTHAM                      </t>
  </si>
  <si>
    <t xml:space="preserve">EASTHAMPTON                  </t>
  </si>
  <si>
    <t xml:space="preserve">EAST LONGMEADOW              </t>
  </si>
  <si>
    <t xml:space="preserve">EASTON                       </t>
  </si>
  <si>
    <t xml:space="preserve">EDGARTOWN                    </t>
  </si>
  <si>
    <t xml:space="preserve">EGREMONT                     </t>
  </si>
  <si>
    <t xml:space="preserve">ERVING                       </t>
  </si>
  <si>
    <t xml:space="preserve">ESSEX                        </t>
  </si>
  <si>
    <t xml:space="preserve">EVERETT                      </t>
  </si>
  <si>
    <t xml:space="preserve">FAIRHAVEN                    </t>
  </si>
  <si>
    <t xml:space="preserve">FALL RIVER                   </t>
  </si>
  <si>
    <t xml:space="preserve">FALMOUTH                     </t>
  </si>
  <si>
    <t xml:space="preserve">FITCHBURG                    </t>
  </si>
  <si>
    <t xml:space="preserve">FLORIDA                      </t>
  </si>
  <si>
    <t xml:space="preserve">FOXBOROUGH                   </t>
  </si>
  <si>
    <t xml:space="preserve">FRAMINGHAM                   </t>
  </si>
  <si>
    <t xml:space="preserve">FRANKLIN                     </t>
  </si>
  <si>
    <t xml:space="preserve">FREETOWN                     </t>
  </si>
  <si>
    <t xml:space="preserve">GARDNER                      </t>
  </si>
  <si>
    <t xml:space="preserve">GEORGETOWN                   </t>
  </si>
  <si>
    <t xml:space="preserve">GILL                         </t>
  </si>
  <si>
    <t xml:space="preserve">GLOUCESTER                   </t>
  </si>
  <si>
    <t xml:space="preserve">GOSHEN                       </t>
  </si>
  <si>
    <t xml:space="preserve">GOSNOLD                      </t>
  </si>
  <si>
    <t xml:space="preserve">GRAFTON                      </t>
  </si>
  <si>
    <t xml:space="preserve">GRANBY                       </t>
  </si>
  <si>
    <t xml:space="preserve">GRANVILLE                    </t>
  </si>
  <si>
    <t xml:space="preserve">GREAT BARRINGTON             </t>
  </si>
  <si>
    <t xml:space="preserve">GREENFIELD                   </t>
  </si>
  <si>
    <t xml:space="preserve">GROTON                       </t>
  </si>
  <si>
    <t xml:space="preserve">GROVELAND                    </t>
  </si>
  <si>
    <t xml:space="preserve">HADLEY                       </t>
  </si>
  <si>
    <t xml:space="preserve">HALIFAX                      </t>
  </si>
  <si>
    <t xml:space="preserve">HAMILTON                     </t>
  </si>
  <si>
    <t xml:space="preserve">HAMPDEN                      </t>
  </si>
  <si>
    <t xml:space="preserve">HANCOCK                      </t>
  </si>
  <si>
    <t xml:space="preserve">HANOVER                      </t>
  </si>
  <si>
    <t xml:space="preserve">HANSON                       </t>
  </si>
  <si>
    <t xml:space="preserve">HARDWICK                     </t>
  </si>
  <si>
    <t>FY09</t>
  </si>
  <si>
    <t xml:space="preserve">HARVARD                      </t>
  </si>
  <si>
    <t>FY10</t>
  </si>
  <si>
    <t xml:space="preserve">HARWICH                      </t>
  </si>
  <si>
    <t xml:space="preserve">HATFIELD                     </t>
  </si>
  <si>
    <t xml:space="preserve">HAVERHILL                    </t>
  </si>
  <si>
    <t xml:space="preserve">HAWLEY                       </t>
  </si>
  <si>
    <t xml:space="preserve">HEATH                        </t>
  </si>
  <si>
    <t xml:space="preserve">HINGHAM                      </t>
  </si>
  <si>
    <t xml:space="preserve">HINSDALE                     </t>
  </si>
  <si>
    <t xml:space="preserve">HOLBROOK                     </t>
  </si>
  <si>
    <t xml:space="preserve">HOLDEN                       </t>
  </si>
  <si>
    <t xml:space="preserve">HOLLAND                      </t>
  </si>
  <si>
    <t>Classroom</t>
  </si>
  <si>
    <t xml:space="preserve">Other </t>
  </si>
  <si>
    <t xml:space="preserve">Employee </t>
  </si>
  <si>
    <t>Instructional</t>
  </si>
  <si>
    <t>&amp; Specialist</t>
  </si>
  <si>
    <t>Leadership</t>
  </si>
  <si>
    <t>Teachers</t>
  </si>
  <si>
    <t>Services</t>
  </si>
  <si>
    <t>Admini-</t>
  </si>
  <si>
    <t>stration</t>
  </si>
  <si>
    <t>Profess-</t>
  </si>
  <si>
    <t>ional Dev-</t>
  </si>
  <si>
    <t>elopment</t>
  </si>
  <si>
    <t>Instruction-</t>
  </si>
  <si>
    <t>al Materials,</t>
  </si>
  <si>
    <t>Equipment &amp;</t>
  </si>
  <si>
    <t>Technology</t>
  </si>
  <si>
    <t>Guid-</t>
  </si>
  <si>
    <t>ance &amp;</t>
  </si>
  <si>
    <t>Psycho-</t>
  </si>
  <si>
    <t>logical</t>
  </si>
  <si>
    <t>Opera-</t>
  </si>
  <si>
    <t xml:space="preserve">tions &amp; </t>
  </si>
  <si>
    <t>Maint-</t>
  </si>
  <si>
    <t>enance</t>
  </si>
  <si>
    <t>&amp; Fixed</t>
  </si>
  <si>
    <t>Charges</t>
  </si>
  <si>
    <t>ting Exp-</t>
  </si>
  <si>
    <t>enditures</t>
  </si>
  <si>
    <t xml:space="preserve">HOLLISTON                    </t>
  </si>
  <si>
    <t xml:space="preserve">HOLYOKE                      </t>
  </si>
  <si>
    <t xml:space="preserve">HOPEDALE                     </t>
  </si>
  <si>
    <t xml:space="preserve">HOPKINTON                    </t>
  </si>
  <si>
    <t xml:space="preserve">HUBBARDSTON                  </t>
  </si>
  <si>
    <t xml:space="preserve">HUDSON                       </t>
  </si>
  <si>
    <t xml:space="preserve">HULL                         </t>
  </si>
  <si>
    <t xml:space="preserve">HUNTINGTON                   </t>
  </si>
  <si>
    <t xml:space="preserve">IPSWICH                      </t>
  </si>
  <si>
    <t xml:space="preserve">KINGSTON                     </t>
  </si>
  <si>
    <t xml:space="preserve">LAKEVILLE                    </t>
  </si>
  <si>
    <t xml:space="preserve">LANCASTER                    </t>
  </si>
  <si>
    <t xml:space="preserve">LANESBOROUGH                 </t>
  </si>
  <si>
    <t xml:space="preserve">LAWRENCE                     </t>
  </si>
  <si>
    <t>Office of School Finance</t>
  </si>
  <si>
    <t>FY07</t>
  </si>
  <si>
    <t xml:space="preserve">LEE                          </t>
  </si>
  <si>
    <t xml:space="preserve">LEICESTER                    </t>
  </si>
  <si>
    <t xml:space="preserve">LENOX                        </t>
  </si>
  <si>
    <t xml:space="preserve">LEOMINSTER                   </t>
  </si>
  <si>
    <t xml:space="preserve">LEVERETT                     </t>
  </si>
  <si>
    <t xml:space="preserve">LEXINGTON                    </t>
  </si>
  <si>
    <t xml:space="preserve">LEYDEN                       </t>
  </si>
  <si>
    <t xml:space="preserve">LINCOLN                      </t>
  </si>
  <si>
    <t xml:space="preserve">LITTLETON                    </t>
  </si>
  <si>
    <t xml:space="preserve">LONGMEADOW                   </t>
  </si>
  <si>
    <t xml:space="preserve">LOWELL                       </t>
  </si>
  <si>
    <t xml:space="preserve">LUDLOW                       </t>
  </si>
  <si>
    <t xml:space="preserve">LUNENBURG                    </t>
  </si>
  <si>
    <t xml:space="preserve">LYNN                         </t>
  </si>
  <si>
    <t xml:space="preserve">LYNNFIELD                    </t>
  </si>
  <si>
    <t xml:space="preserve">MALDEN                       </t>
  </si>
  <si>
    <t xml:space="preserve">MANCHESTER                   </t>
  </si>
  <si>
    <t xml:space="preserve">MANSFIELD                    </t>
  </si>
  <si>
    <t xml:space="preserve">MARBLEHEAD                   </t>
  </si>
  <si>
    <t xml:space="preserve">MARION                       </t>
  </si>
  <si>
    <t xml:space="preserve">MARLBOROUGH                  </t>
  </si>
  <si>
    <t xml:space="preserve">MARSHFIELD                   </t>
  </si>
  <si>
    <t xml:space="preserve">MASHPEE                      </t>
  </si>
  <si>
    <t xml:space="preserve">MATTAPOISETT                 </t>
  </si>
  <si>
    <t xml:space="preserve">MAYNARD                      </t>
  </si>
  <si>
    <t xml:space="preserve">MEDFIELD                     </t>
  </si>
  <si>
    <t xml:space="preserve">MEDFORD                      </t>
  </si>
  <si>
    <t xml:space="preserve">MEDWAY                       </t>
  </si>
  <si>
    <t xml:space="preserve">MELROSE                      </t>
  </si>
  <si>
    <t xml:space="preserve">MENDON                       </t>
  </si>
  <si>
    <t xml:space="preserve">MERRIMAC                     </t>
  </si>
  <si>
    <t xml:space="preserve">METHUEN                      </t>
  </si>
  <si>
    <t xml:space="preserve">MIDDLEBOROUGH                </t>
  </si>
  <si>
    <t xml:space="preserve">MIDDLEFIELD                  </t>
  </si>
  <si>
    <t xml:space="preserve">MIDDLETON                    </t>
  </si>
  <si>
    <t xml:space="preserve">MILFORD                      </t>
  </si>
  <si>
    <t xml:space="preserve">MILLBURY                     </t>
  </si>
  <si>
    <t xml:space="preserve">MILLIS                       </t>
  </si>
  <si>
    <t xml:space="preserve">MILLVILLE                    </t>
  </si>
  <si>
    <t xml:space="preserve">MILTON                       </t>
  </si>
  <si>
    <t xml:space="preserve">MONROE                       </t>
  </si>
  <si>
    <t xml:space="preserve">MONSON                       </t>
  </si>
  <si>
    <t xml:space="preserve">MONTAGUE                     </t>
  </si>
  <si>
    <t xml:space="preserve">MONTEREY                     </t>
  </si>
  <si>
    <t xml:space="preserve">MONTGOMERY                   </t>
  </si>
  <si>
    <t xml:space="preserve">MOUNT WASHINGTON             </t>
  </si>
  <si>
    <t xml:space="preserve">NAHANT                       </t>
  </si>
  <si>
    <t xml:space="preserve">NANTUCKET                    </t>
  </si>
  <si>
    <t xml:space="preserve">NATICK                       </t>
  </si>
  <si>
    <t xml:space="preserve">NEEDHAM                      </t>
  </si>
  <si>
    <t xml:space="preserve">NEW ASHFORD                  </t>
  </si>
  <si>
    <t xml:space="preserve">NEW BEDFORD                  </t>
  </si>
  <si>
    <t xml:space="preserve">NEW BRAINTREE                </t>
  </si>
  <si>
    <t xml:space="preserve">NEWBURY                      </t>
  </si>
  <si>
    <t xml:space="preserve">NEWBURYPORT                  </t>
  </si>
  <si>
    <t xml:space="preserve">NEW MARLBOROUGH              </t>
  </si>
  <si>
    <t xml:space="preserve">NEW SALEM                    </t>
  </si>
  <si>
    <t xml:space="preserve">NEWTON                       </t>
  </si>
  <si>
    <t xml:space="preserve">NORFOLK                      </t>
  </si>
  <si>
    <t xml:space="preserve">NORTH ADAMS                  </t>
  </si>
  <si>
    <t xml:space="preserve">NORTHAMPTON                  </t>
  </si>
  <si>
    <t xml:space="preserve">NORTH ANDOVER                </t>
  </si>
  <si>
    <t xml:space="preserve">NORTH ATTLEBOROUGH           </t>
  </si>
  <si>
    <t xml:space="preserve">NORTHBOROUGH                 </t>
  </si>
  <si>
    <t xml:space="preserve">NORTHBRIDGE                  </t>
  </si>
  <si>
    <t xml:space="preserve">NORTH BROOKFIELD             </t>
  </si>
  <si>
    <t xml:space="preserve">NORTHFIELD                   </t>
  </si>
  <si>
    <t xml:space="preserve">NORTH READING                </t>
  </si>
  <si>
    <t xml:space="preserve">NORTON                       </t>
  </si>
  <si>
    <t xml:space="preserve">NORWELL                      </t>
  </si>
  <si>
    <t xml:space="preserve">NORWOOD                      </t>
  </si>
  <si>
    <t xml:space="preserve">OAK BLUFFS                   </t>
  </si>
  <si>
    <t xml:space="preserve">OAKHAM                       </t>
  </si>
  <si>
    <t xml:space="preserve">ORANGE                       </t>
  </si>
  <si>
    <t xml:space="preserve">ORLEANS                      </t>
  </si>
  <si>
    <t xml:space="preserve">OTIS                         </t>
  </si>
  <si>
    <t xml:space="preserve">OXFORD                       </t>
  </si>
  <si>
    <t xml:space="preserve">PALMER                       </t>
  </si>
  <si>
    <t xml:space="preserve">PAXTON                       </t>
  </si>
  <si>
    <t xml:space="preserve">PEABODY                      </t>
  </si>
  <si>
    <t xml:space="preserve">PELHAM                       </t>
  </si>
  <si>
    <t xml:space="preserve">PEMBROKE                     </t>
  </si>
  <si>
    <t xml:space="preserve">PEPPERELL                    </t>
  </si>
  <si>
    <t xml:space="preserve">PERU                         </t>
  </si>
  <si>
    <t xml:space="preserve">PETERSHAM                    </t>
  </si>
  <si>
    <t xml:space="preserve">PHILLIPSTON                  </t>
  </si>
  <si>
    <t xml:space="preserve">PITTSFIELD                   </t>
  </si>
  <si>
    <t xml:space="preserve">PLAINFIELD                   </t>
  </si>
  <si>
    <t xml:space="preserve">PLAINVILLE                   </t>
  </si>
  <si>
    <t>--</t>
  </si>
  <si>
    <t>code 436</t>
  </si>
  <si>
    <t>DISTRICT</t>
  </si>
  <si>
    <t>op</t>
  </si>
  <si>
    <t>MONOMOY</t>
  </si>
  <si>
    <t>SOUTHWICK TOLLAND GRANVILLE</t>
  </si>
  <si>
    <t>Massachusetts Department of Elementary and Secondary Education</t>
  </si>
  <si>
    <t>KIPP ACADEMY BOSTON</t>
  </si>
  <si>
    <t>VERITAS PREPARATORY</t>
  </si>
  <si>
    <t>FY13</t>
  </si>
  <si>
    <t>fy12</t>
  </si>
  <si>
    <t>fy13</t>
  </si>
  <si>
    <t>FY14</t>
  </si>
  <si>
    <t>Operating</t>
  </si>
  <si>
    <t>ADVANCED MATH AND SCIENCE ACADEMY</t>
  </si>
  <si>
    <t>FOXBOROUGH REGIONAL</t>
  </si>
  <si>
    <t>MYSTIC VALLEY REGIONAL</t>
  </si>
  <si>
    <t>MARTIN LUTHER KING JR CS OF EXCELLENCE</t>
  </si>
  <si>
    <t>fy15</t>
  </si>
  <si>
    <t>ACADEMY OF THE PACIFIC RIM</t>
  </si>
  <si>
    <t>FOUR RIVERS</t>
  </si>
  <si>
    <t>BERKSHIRE ARTS AND TECHNOLOGY</t>
  </si>
  <si>
    <t>BOSTON PREPARATORY</t>
  </si>
  <si>
    <t>BENJAMIN BANNEKER</t>
  </si>
  <si>
    <t>CODMAN ACADEMY</t>
  </si>
  <si>
    <t>BENJAMIN FRANKLIN CLASSICAL</t>
  </si>
  <si>
    <t>HILLTOWN COOPERATIVE</t>
  </si>
  <si>
    <t>HILL VIEW MONTESSORI</t>
  </si>
  <si>
    <t>LOWELL COMMUNITY</t>
  </si>
  <si>
    <t>MARBLEHEAD COMMUNITY</t>
  </si>
  <si>
    <t>MARTHA'S VINEYARD</t>
  </si>
  <si>
    <t>MATCH</t>
  </si>
  <si>
    <t>PIONEER VALLEY PERFORMING ARTS</t>
  </si>
  <si>
    <t>BOSTON RENAISSANCE</t>
  </si>
  <si>
    <t>RISING TIDE</t>
  </si>
  <si>
    <t>STURGIS</t>
  </si>
  <si>
    <t>PIONEER CS OF SCIENCE</t>
  </si>
  <si>
    <t>GLOBAL LEARNING</t>
  </si>
  <si>
    <t>PIONEER CS OF SCIENCE II</t>
  </si>
  <si>
    <t>ARGOSY COLLEGIATE</t>
  </si>
  <si>
    <t>COMMUNITY CS OF CAMBRIDGE</t>
  </si>
  <si>
    <t>ABBY KELLEY FOSTER</t>
  </si>
  <si>
    <t>ESSEX NORTH SHORE</t>
  </si>
  <si>
    <t>Sending</t>
  </si>
  <si>
    <t>Loc</t>
  </si>
  <si>
    <t>COMMUNITY DAY - GATEWAY</t>
  </si>
  <si>
    <t>COMMUNITY DAY - R. KINGMAN WEBSTER</t>
  </si>
  <si>
    <t>PAULO FREIRE SOCIAL JUSTICE</t>
  </si>
  <si>
    <t>BAYSTATE ACADEMY</t>
  </si>
  <si>
    <t>FY15</t>
  </si>
  <si>
    <t>CHRISTA MCAULIFFE</t>
  </si>
  <si>
    <t>HELEN Y. DAVIS LEADERSHIP ACADEMY</t>
  </si>
  <si>
    <t>SIZER SCHOOL, A NORTH CENTRAL CHARTER ESSENTIAL SCHOOL</t>
  </si>
  <si>
    <t>fy16</t>
  </si>
  <si>
    <t>SPRINGFIELD PREPARATORY</t>
  </si>
  <si>
    <t>FY16</t>
  </si>
  <si>
    <t>Foundation Budget Inflation Factor over Time</t>
  </si>
  <si>
    <t>FY</t>
  </si>
  <si>
    <t>Foundation Budget Inflation Factor</t>
  </si>
  <si>
    <t>FY17</t>
  </si>
  <si>
    <t>NEW HEIGHTS CS OF BROCKTON</t>
  </si>
  <si>
    <t>LIBERTAS ACADEMY</t>
  </si>
  <si>
    <t>BROOKE</t>
  </si>
  <si>
    <t>FY18</t>
  </si>
  <si>
    <t>Low Income 1</t>
  </si>
  <si>
    <t>Low Income 2</t>
  </si>
  <si>
    <t>Low Income 3</t>
  </si>
  <si>
    <t>Low Income 4</t>
  </si>
  <si>
    <t>Low Income 5</t>
  </si>
  <si>
    <t>Low Income 6</t>
  </si>
  <si>
    <t>Low Income 7</t>
  </si>
  <si>
    <t>Low Income 8</t>
  </si>
  <si>
    <t>Low Income 9</t>
  </si>
  <si>
    <t>Low Income 10</t>
  </si>
  <si>
    <t>- - &gt;  Section 1</t>
  </si>
  <si>
    <t>- - &gt;  1.1.9  Implicit Price Deflators for Gross Domestic Product.</t>
  </si>
  <si>
    <t>- - &gt;  Line 26  formula (new - old/old) using QIII (Q3)</t>
  </si>
  <si>
    <t>- - &gt;  Select button:  "Begin Using The Data"</t>
  </si>
  <si>
    <t>MAP ACADEMY</t>
  </si>
  <si>
    <t>COLLEGIATE CS OF LOWELL</t>
  </si>
  <si>
    <t>SOURCE:  US Dept of Commerce / Bureau of Economic Analysis</t>
  </si>
  <si>
    <t>HAMPDEN CS OF SCIENCE EAST</t>
  </si>
  <si>
    <t>HAMPDEN CS OF SCIENCE WEST</t>
  </si>
  <si>
    <t>fy19</t>
  </si>
  <si>
    <t>FY19</t>
  </si>
  <si>
    <t>chalea</t>
  </si>
  <si>
    <t>F O U N D A T I O N   T U I T I O N   R A T E</t>
  </si>
  <si>
    <t xml:space="preserve">  F O U N D A T I O N    E N R O L L M E N T</t>
  </si>
  <si>
    <t>s</t>
  </si>
  <si>
    <t xml:space="preserve"> A l l    P u p i l s</t>
  </si>
  <si>
    <t>voke</t>
  </si>
  <si>
    <t>a</t>
  </si>
  <si>
    <t>gov</t>
  </si>
  <si>
    <t>FY20</t>
  </si>
  <si>
    <t>- - &gt;  https://www.bea.gov/</t>
  </si>
  <si>
    <t>- - &gt;  Tools</t>
  </si>
  <si>
    <t>- - &gt;  Interactive Data</t>
  </si>
  <si>
    <t>- - &gt;  NATIONAL  GDP Personal Income</t>
  </si>
  <si>
    <t>A l l    P u p i l s</t>
  </si>
  <si>
    <t>Early ELP</t>
  </si>
  <si>
    <t>EcoDis</t>
  </si>
  <si>
    <t>Reg</t>
  </si>
  <si>
    <t>All</t>
  </si>
  <si>
    <t>EL</t>
  </si>
  <si>
    <t>Ecodis</t>
  </si>
  <si>
    <t>Low Inc</t>
  </si>
  <si>
    <t>Half</t>
  </si>
  <si>
    <t>Full</t>
  </si>
  <si>
    <t xml:space="preserve"> -  A L L    P U P I L S</t>
  </si>
  <si>
    <t xml:space="preserve">    -   S P E C I A L    P O P U L A T I O N    I N C R E M E N T S</t>
  </si>
  <si>
    <t>Spec Ed In</t>
  </si>
  <si>
    <t>Spec Ed</t>
  </si>
  <si>
    <t>Out</t>
  </si>
  <si>
    <t>check</t>
  </si>
  <si>
    <t>b</t>
  </si>
  <si>
    <t>PK-5</t>
  </si>
  <si>
    <t>6-8</t>
  </si>
  <si>
    <t>9-12</t>
  </si>
  <si>
    <t>Eng Lang Learners</t>
  </si>
  <si>
    <t>District Name</t>
  </si>
  <si>
    <t>KF-5</t>
  </si>
  <si>
    <t>-  Total foundation enrollment includes only the All Pupils section.  Special Population Increments enrollment has already been counted in All Pupils cohorts.</t>
  </si>
  <si>
    <t xml:space="preserve">-  The wage adjustment factor is applied to the underlying base rates in all functions except instructional equipment, benefits, and special education.  </t>
  </si>
  <si>
    <t xml:space="preserve">-  Each component of the foundation budget represents the enrollment on line 1 multiplied by the appropriate state-wide foundation allotment.  </t>
  </si>
  <si>
    <t>C A V E A T S</t>
  </si>
  <si>
    <t># of rates</t>
  </si>
  <si>
    <t>&gt; $50</t>
  </si>
  <si>
    <t>&gt; $20</t>
  </si>
  <si>
    <t>less than $0</t>
  </si>
  <si>
    <t>chng</t>
  </si>
  <si>
    <t>fy20</t>
  </si>
  <si>
    <t>EL PK-5</t>
  </si>
  <si>
    <t>EL jr/middle</t>
  </si>
  <si>
    <t>EL high</t>
  </si>
  <si>
    <t>&lt; $1000</t>
  </si>
  <si>
    <t>&lt; $500</t>
  </si>
  <si>
    <t>&lt; $50</t>
  </si>
  <si>
    <t>&lt; $100</t>
  </si>
  <si>
    <t>= $0</t>
  </si>
  <si>
    <t>&gt; $100</t>
  </si>
  <si>
    <t>&gt; $200</t>
  </si>
  <si>
    <t>&gt; $500</t>
  </si>
  <si>
    <t>greater than 0</t>
  </si>
  <si>
    <t>&lt; $20</t>
  </si>
  <si>
    <t>English Learners</t>
  </si>
  <si>
    <t>Economically Disadvantaged Proportion of Full Rate and Budget</t>
  </si>
  <si>
    <t>English Learners as a % of Total Full Rate and Budget</t>
  </si>
  <si>
    <t>HOOSAC VALLEY</t>
  </si>
  <si>
    <t>Group</t>
  </si>
  <si>
    <t>Lowinc</t>
  </si>
  <si>
    <t>g1-8</t>
  </si>
  <si>
    <t>g9-12</t>
  </si>
  <si>
    <t>FY21</t>
  </si>
  <si>
    <t>add in 352, make it equal to 125 Harvard</t>
  </si>
  <si>
    <t>-  Charter schools do not send special education pupils to other districts or private programs.</t>
  </si>
  <si>
    <t>LEARNING FIRST</t>
  </si>
  <si>
    <t>ROUND(ao10*0.5,0)+ROUND(ap10*0.5,0)+ROUND(SUM(an10,aq10:ar10),0)</t>
  </si>
  <si>
    <t>Percentile</t>
  </si>
  <si>
    <t>change</t>
  </si>
  <si>
    <t>CITY ON A HILL</t>
  </si>
  <si>
    <t>PHOENIX ACADEMY CHELSEA</t>
  </si>
  <si>
    <t>PHOENIX ACADEMY SPRINGFIELD</t>
  </si>
  <si>
    <t>OLD STURBRIDGE ACADEMY</t>
  </si>
  <si>
    <t>PHOENIX ACADEMY LAWRENCE</t>
  </si>
  <si>
    <t>FY22</t>
  </si>
  <si>
    <t>Low</t>
  </si>
  <si>
    <t>Income</t>
  </si>
  <si>
    <t xml:space="preserve"> % Low Inc
Rounded to 2 decimals</t>
  </si>
  <si>
    <t xml:space="preserve">HOOSAC VALLEY               </t>
  </si>
  <si>
    <t>Low Income 11</t>
  </si>
  <si>
    <t>Low Income 12</t>
  </si>
  <si>
    <t>ing to SOA parameters.</t>
  </si>
  <si>
    <t>Rates in Orange cells are values.   They are increased accord-</t>
  </si>
  <si>
    <t>Low Income Group</t>
  </si>
  <si>
    <t>Inc</t>
  </si>
  <si>
    <t>Factor</t>
  </si>
  <si>
    <t>low
income</t>
  </si>
  <si>
    <t>group</t>
  </si>
  <si>
    <t>Wage
Adj</t>
  </si>
  <si>
    <t>(3.82% of total)</t>
  </si>
  <si>
    <t>hwm test</t>
  </si>
  <si>
    <t>SPRINGFIELD INTERNATIONAL</t>
  </si>
  <si>
    <t>FY22 State Total - PROJD</t>
  </si>
  <si>
    <t>FY22 Foundation Base Rates</t>
  </si>
  <si>
    <t>FY22 baseline</t>
  </si>
  <si>
    <t>FY23 inflation cap'd</t>
  </si>
  <si>
    <t>FY23 adjustment</t>
  </si>
  <si>
    <t>Groups FY23</t>
  </si>
  <si>
    <t>FY23</t>
  </si>
  <si>
    <t>Gov</t>
  </si>
  <si>
    <t>date of source:  12/22/21</t>
  </si>
  <si>
    <t xml:space="preserve"> - The in-district special education increment uses an "assumed" enrollment percentage of 3.86.</t>
  </si>
  <si>
    <t>-  Pre-kindergarten and half-time kindergarten pupils count as one-half in totals for ELL, low income, and total foundation enrollment.</t>
  </si>
  <si>
    <t xml:space="preserve"> F Y 2 3    F O U N D A T I O N    B U D G E T</t>
  </si>
  <si>
    <t xml:space="preserve">-  October 2021 enrollment is being used to generate the FY23 rate.  </t>
  </si>
  <si>
    <t>Source:  found23prelim 1/6/22</t>
  </si>
  <si>
    <t>COMMUNITY DAY</t>
  </si>
  <si>
    <t>will be asborbed by 440 in FY23</t>
  </si>
  <si>
    <t>PROJa</t>
  </si>
  <si>
    <t>HWM</t>
  </si>
  <si>
    <t>Source:  23 - PROJd  fnd enro</t>
  </si>
  <si>
    <t>FY23 Foundation Budget Rates</t>
  </si>
  <si>
    <t>source:  23 - PROJd fnd enro</t>
  </si>
  <si>
    <t xml:space="preserve">if  sourced from the Bureau of Economic Analysis:  </t>
  </si>
  <si>
    <t>In FY23, inflation is capped at 4.5%, whereas actual inflation is 5.82</t>
  </si>
  <si>
    <t>FY23 Preliminary District Foundation Budget and Above Foundation Budget Rates (Q2)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</si>
</sst>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m/d/yy"/>
    <numFmt numFmtId="165" formatCode="0.000"/>
    <numFmt numFmtId="166" formatCode="0.0"/>
    <numFmt numFmtId="167" formatCode="#,##0.0_);[Red]\(#,##0.0\)"/>
    <numFmt numFmtId="168" formatCode="0.0%"/>
    <numFmt numFmtId="169" formatCode="0.000000000"/>
    <numFmt numFmtId="170" formatCode="0_);[Red]\(0\)"/>
    <numFmt numFmtId="171" formatCode="_(* #,##0_);_(* \(#,##0\);_(* &quot;-&quot;??_);_(@_)"/>
    <numFmt numFmtId="172" formatCode="#,##0.0000_);\(#,##0.0000\)"/>
    <numFmt numFmtId="173" formatCode="#,##0.00000_);\(#,##0.00000\)"/>
    <numFmt numFmtId="174" formatCode="#,##0.0_);\(#,##0.0\)"/>
    <numFmt numFmtId="175" formatCode="#,##0.000_);\(#,##0.000\)"/>
  </numFmts>
  <fonts count="63">
    <font>
      <sz val="8"/>
      <name val="Arial"/>
    </font>
    <font>
      <sz val="8"/>
      <name val="Arial"/>
      <family val="2"/>
    </font>
    <font>
      <sz val="10"/>
      <name val="Arial"/>
      <family val="2"/>
    </font>
    <font>
      <sz val="8"/>
      <name val="Arial"/>
      <family val="2"/>
    </font>
    <font>
      <sz val="10"/>
      <name val="Arial"/>
      <family val="2"/>
    </font>
    <font>
      <sz val="12"/>
      <name val="Times New Roman"/>
      <family val="1"/>
    </font>
    <font>
      <sz val="7"/>
      <name val="Arial"/>
      <family val="2"/>
    </font>
    <font>
      <sz val="6"/>
      <name val="Arial"/>
      <family val="2"/>
    </font>
    <font>
      <sz val="9"/>
      <color indexed="9"/>
      <name val="Geneva"/>
    </font>
    <font>
      <b/>
      <sz val="8"/>
      <name val="Arial"/>
      <family val="2"/>
    </font>
    <font>
      <sz val="9"/>
      <name val="Arial"/>
      <family val="2"/>
    </font>
    <font>
      <sz val="12"/>
      <name val="Arial"/>
      <family val="2"/>
    </font>
    <font>
      <b/>
      <sz val="9"/>
      <name val="Arial"/>
      <family val="2"/>
    </font>
    <font>
      <sz val="11"/>
      <name val="Calibri"/>
      <family val="2"/>
    </font>
    <font>
      <b/>
      <sz val="12"/>
      <color indexed="63"/>
      <name val="Arial"/>
      <family val="2"/>
    </font>
    <font>
      <sz val="10"/>
      <color indexed="63"/>
      <name val="Arial"/>
      <family val="2"/>
    </font>
    <font>
      <sz val="12"/>
      <color indexed="63"/>
      <name val="Arial"/>
      <family val="2"/>
    </font>
    <font>
      <sz val="16"/>
      <color indexed="63"/>
      <name val="Arial"/>
      <family val="2"/>
    </font>
    <font>
      <sz val="8"/>
      <color theme="9" tint="0.79998168889431442"/>
      <name val="Arial"/>
      <family val="2"/>
    </font>
    <font>
      <sz val="9"/>
      <name val="Calibri"/>
      <family val="2"/>
      <scheme val="minor"/>
    </font>
    <font>
      <sz val="6"/>
      <name val="Calibri"/>
      <family val="2"/>
      <scheme val="minor"/>
    </font>
    <font>
      <b/>
      <sz val="11"/>
      <color theme="6" tint="0.79998168889431442"/>
      <name val="Calibri"/>
      <family val="2"/>
    </font>
    <font>
      <sz val="11"/>
      <color theme="6" tint="0.79998168889431442"/>
      <name val="Calibri"/>
      <family val="2"/>
    </font>
    <font>
      <sz val="9"/>
      <color theme="2" tint="-9.9978637043366805E-2"/>
      <name val="Calibri"/>
      <family val="2"/>
      <scheme val="minor"/>
    </font>
    <font>
      <b/>
      <sz val="8"/>
      <color rgb="FFFF0000"/>
      <name val="Arial"/>
      <family val="2"/>
    </font>
    <font>
      <sz val="10"/>
      <name val="Calibri"/>
      <family val="2"/>
      <scheme val="minor"/>
    </font>
    <font>
      <sz val="11"/>
      <name val="Calibri"/>
      <family val="2"/>
      <scheme val="minor"/>
    </font>
    <font>
      <b/>
      <sz val="11"/>
      <name val="Calibri"/>
      <family val="2"/>
      <scheme val="minor"/>
    </font>
    <font>
      <b/>
      <sz val="10"/>
      <color theme="0"/>
      <name val="Calibri"/>
      <family val="2"/>
    </font>
    <font>
      <sz val="8"/>
      <name val="Arial"/>
      <family val="2"/>
    </font>
    <font>
      <b/>
      <sz val="11"/>
      <color theme="1" tint="0.249977111117893"/>
      <name val="Calibri"/>
      <family val="2"/>
    </font>
    <font>
      <sz val="8"/>
      <name val="Arial"/>
      <family val="2"/>
    </font>
    <font>
      <sz val="11"/>
      <color theme="1"/>
      <name val="Calibri"/>
      <family val="2"/>
    </font>
    <font>
      <b/>
      <sz val="18"/>
      <color theme="1"/>
      <name val="Calibri"/>
      <family val="2"/>
    </font>
    <font>
      <sz val="16"/>
      <color theme="1"/>
      <name val="Calibri"/>
      <family val="2"/>
    </font>
    <font>
      <sz val="12"/>
      <color theme="1"/>
      <name val="Calibri"/>
      <family val="2"/>
    </font>
    <font>
      <u/>
      <sz val="8"/>
      <color theme="10"/>
      <name val="Arial"/>
      <family val="2"/>
    </font>
    <font>
      <sz val="11"/>
      <color indexed="63"/>
      <name val="Arial"/>
      <family val="2"/>
    </font>
    <font>
      <b/>
      <sz val="10"/>
      <color indexed="81"/>
      <name val="Tahoma"/>
      <family val="2"/>
    </font>
    <font>
      <sz val="10"/>
      <color indexed="81"/>
      <name val="Tahoma"/>
      <family val="2"/>
    </font>
    <font>
      <sz val="12"/>
      <name val="SWISS"/>
    </font>
    <font>
      <sz val="10"/>
      <color theme="1"/>
      <name val="Arial"/>
      <family val="2"/>
    </font>
    <font>
      <sz val="10"/>
      <color theme="1"/>
      <name val="Calibri"/>
      <family val="2"/>
    </font>
    <font>
      <u/>
      <sz val="13.2"/>
      <color theme="10"/>
      <name val="SWISS"/>
    </font>
    <font>
      <b/>
      <sz val="9"/>
      <color rgb="FFFFC000"/>
      <name val="Calibri"/>
      <family val="2"/>
      <scheme val="minor"/>
    </font>
    <font>
      <u/>
      <sz val="10"/>
      <color theme="10"/>
      <name val="Arial"/>
      <family val="2"/>
    </font>
    <font>
      <b/>
      <sz val="10"/>
      <name val="Calibri"/>
      <family val="2"/>
      <scheme val="minor"/>
    </font>
    <font>
      <b/>
      <sz val="12"/>
      <color theme="0"/>
      <name val="Calibri"/>
      <family val="2"/>
    </font>
    <font>
      <b/>
      <sz val="18"/>
      <color rgb="FFE6706A"/>
      <name val="Calibri"/>
      <family val="2"/>
    </font>
    <font>
      <sz val="9"/>
      <name val="Calibri"/>
      <family val="2"/>
    </font>
    <font>
      <b/>
      <sz val="9"/>
      <name val="Calibri"/>
      <family val="2"/>
    </font>
    <font>
      <b/>
      <u/>
      <sz val="9"/>
      <name val="Calibri"/>
      <family val="2"/>
    </font>
    <font>
      <b/>
      <sz val="16"/>
      <name val="Calibri"/>
      <family val="2"/>
    </font>
    <font>
      <b/>
      <sz val="9"/>
      <name val="Calibri"/>
      <family val="2"/>
      <scheme val="minor"/>
    </font>
    <font>
      <sz val="9"/>
      <color indexed="9"/>
      <name val="Calibri"/>
      <family val="2"/>
      <scheme val="minor"/>
    </font>
    <font>
      <b/>
      <sz val="9"/>
      <color rgb="FFFF0000"/>
      <name val="Calibri"/>
      <family val="2"/>
      <scheme val="minor"/>
    </font>
    <font>
      <sz val="7"/>
      <name val="Calibri"/>
      <family val="2"/>
    </font>
    <font>
      <b/>
      <sz val="9"/>
      <color theme="2"/>
      <name val="Calibri"/>
      <family val="2"/>
    </font>
    <font>
      <b/>
      <sz val="9"/>
      <color theme="2"/>
      <name val="Calibri"/>
      <family val="2"/>
      <scheme val="minor"/>
    </font>
    <font>
      <sz val="9"/>
      <color theme="2"/>
      <name val="Calibri"/>
      <family val="2"/>
      <scheme val="minor"/>
    </font>
    <font>
      <b/>
      <sz val="8"/>
      <color rgb="FFC00000"/>
      <name val="Calibri"/>
      <family val="2"/>
      <scheme val="minor"/>
    </font>
    <font>
      <sz val="16"/>
      <name val="Calibri"/>
      <family val="2"/>
      <scheme val="minor"/>
    </font>
    <font>
      <sz val="9"/>
      <color theme="0" tint="-0.249977111117893"/>
      <name val="Calibri"/>
      <family val="2"/>
      <scheme val="minor"/>
    </font>
  </fonts>
  <fills count="4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54"/>
        <bgColor indexed="64"/>
      </patternFill>
    </fill>
    <fill>
      <patternFill patternType="solid">
        <fgColor indexed="35"/>
        <bgColor indexed="64"/>
      </patternFill>
    </fill>
    <fill>
      <patternFill patternType="solid">
        <fgColor indexed="24"/>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2" tint="-0.74999237037263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379CD"/>
        <bgColor indexed="64"/>
      </patternFill>
    </fill>
    <fill>
      <patternFill patternType="solid">
        <fgColor theme="0" tint="-0.249977111117893"/>
        <bgColor indexed="64"/>
      </patternFill>
    </fill>
    <fill>
      <patternFill patternType="solid">
        <fgColor rgb="FFE6706A"/>
        <bgColor indexed="64"/>
      </patternFill>
    </fill>
    <fill>
      <patternFill patternType="solid">
        <fgColor rgb="FFF9F9F9"/>
        <bgColor indexed="64"/>
      </patternFill>
    </fill>
    <fill>
      <patternFill patternType="solid">
        <fgColor rgb="FFC0DCC8"/>
        <bgColor indexed="64"/>
      </patternFill>
    </fill>
    <fill>
      <patternFill patternType="solid">
        <fgColor rgb="FF61ABAF"/>
        <bgColor indexed="64"/>
      </patternFill>
    </fill>
    <fill>
      <patternFill patternType="solid">
        <fgColor rgb="FF55A5A9"/>
        <bgColor indexed="64"/>
      </patternFill>
    </fill>
    <fill>
      <patternFill patternType="solid">
        <fgColor rgb="FF77B8BB"/>
        <bgColor indexed="64"/>
      </patternFill>
    </fill>
    <fill>
      <patternFill patternType="solid">
        <fgColor rgb="FFDCF1DB"/>
        <bgColor indexed="64"/>
      </patternFill>
    </fill>
    <fill>
      <patternFill patternType="solid">
        <fgColor rgb="FF9BCBCD"/>
        <bgColor indexed="64"/>
      </patternFill>
    </fill>
    <fill>
      <patternFill patternType="solid">
        <fgColor rgb="FFFFFFCC"/>
        <bgColor indexed="64"/>
      </patternFill>
    </fill>
    <fill>
      <patternFill patternType="solid">
        <fgColor rgb="FFE6DAC0"/>
        <bgColor indexed="64"/>
      </patternFill>
    </fill>
    <fill>
      <patternFill patternType="solid">
        <fgColor theme="8" tint="-0.499984740745262"/>
        <bgColor indexed="64"/>
      </patternFill>
    </fill>
    <fill>
      <patternFill patternType="solid">
        <fgColor rgb="FFF2F2F2"/>
        <bgColor indexed="64"/>
      </patternFill>
    </fill>
    <fill>
      <patternFill patternType="solid">
        <fgColor rgb="FF266878"/>
        <bgColor indexed="64"/>
      </patternFill>
    </fill>
    <fill>
      <patternFill patternType="solid">
        <fgColor rgb="FF1F535F"/>
        <bgColor indexed="64"/>
      </patternFill>
    </fill>
    <fill>
      <patternFill patternType="solid">
        <fgColor rgb="FFE6E6E6"/>
        <bgColor indexed="64"/>
      </patternFill>
    </fill>
    <fill>
      <patternFill patternType="solid">
        <fgColor rgb="FFEDEDED"/>
        <bgColor indexed="64"/>
      </patternFill>
    </fill>
    <fill>
      <patternFill patternType="solid">
        <fgColor rgb="FFDCDCDC"/>
        <bgColor indexed="64"/>
      </patternFill>
    </fill>
    <fill>
      <patternFill patternType="solid">
        <fgColor rgb="FFD4D4D4"/>
        <bgColor indexed="64"/>
      </patternFill>
    </fill>
    <fill>
      <patternFill patternType="solid">
        <fgColor rgb="FFCDCDCD"/>
        <bgColor indexed="64"/>
      </patternFill>
    </fill>
    <fill>
      <patternFill patternType="solid">
        <fgColor rgb="FFB8E0E4"/>
        <bgColor indexed="64"/>
      </patternFill>
    </fill>
    <fill>
      <patternFill patternType="solid">
        <fgColor theme="6" tint="0.59999389629810485"/>
        <bgColor indexed="64"/>
      </patternFill>
    </fill>
    <fill>
      <patternFill patternType="solid">
        <fgColor rgb="FFFFC000"/>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9">
    <xf numFmtId="0" fontId="0" fillId="0" borderId="0"/>
    <xf numFmtId="0" fontId="8" fillId="0" borderId="0">
      <protection locked="0"/>
    </xf>
    <xf numFmtId="0" fontId="5" fillId="0" borderId="0"/>
    <xf numFmtId="0" fontId="4" fillId="0" borderId="0"/>
    <xf numFmtId="0" fontId="2" fillId="0" borderId="0"/>
    <xf numFmtId="0" fontId="2" fillId="0" borderId="0"/>
    <xf numFmtId="0" fontId="3" fillId="0" borderId="0"/>
    <xf numFmtId="0" fontId="5" fillId="0" borderId="0"/>
    <xf numFmtId="0" fontId="2" fillId="0" borderId="0"/>
    <xf numFmtId="0" fontId="2" fillId="0" borderId="0"/>
    <xf numFmtId="43" fontId="29" fillId="0" borderId="0" applyFont="0" applyFill="0" applyBorder="0" applyAlignment="0" applyProtection="0"/>
    <xf numFmtId="0" fontId="1" fillId="0" borderId="0"/>
    <xf numFmtId="43" fontId="1" fillId="0" borderId="0" applyFont="0" applyFill="0" applyBorder="0" applyAlignment="0" applyProtection="0"/>
    <xf numFmtId="9" fontId="31" fillId="0" borderId="0" applyFont="0" applyFill="0" applyBorder="0" applyAlignment="0" applyProtection="0"/>
    <xf numFmtId="0" fontId="32" fillId="0" borderId="0"/>
    <xf numFmtId="0" fontId="36" fillId="0" borderId="0" applyNumberFormat="0" applyFill="0" applyBorder="0" applyAlignment="0" applyProtection="0">
      <alignment vertical="top"/>
      <protection locked="0"/>
    </xf>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2"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3" fillId="0" borderId="0" applyNumberFormat="0" applyFill="0" applyBorder="0" applyAlignment="0" applyProtection="0">
      <alignment vertical="top"/>
      <protection locked="0"/>
    </xf>
    <xf numFmtId="0" fontId="41" fillId="0" borderId="0"/>
    <xf numFmtId="0" fontId="40" fillId="0" borderId="0"/>
    <xf numFmtId="0" fontId="42" fillId="0" borderId="0"/>
    <xf numFmtId="9" fontId="40" fillId="0" borderId="0" applyFont="0" applyFill="0" applyBorder="0" applyAlignment="0" applyProtection="0"/>
    <xf numFmtId="9" fontId="40" fillId="0" borderId="0" applyFont="0" applyFill="0" applyBorder="0" applyAlignment="0" applyProtection="0"/>
    <xf numFmtId="0" fontId="2" fillId="0" borderId="0"/>
  </cellStyleXfs>
  <cellXfs count="527">
    <xf numFmtId="0" fontId="0" fillId="0" borderId="0" xfId="0"/>
    <xf numFmtId="38" fontId="3" fillId="0" borderId="0" xfId="0" applyNumberFormat="1" applyFont="1" applyAlignment="1">
      <alignment horizontal="center"/>
    </xf>
    <xf numFmtId="0" fontId="0" fillId="0" borderId="0" xfId="0" applyAlignment="1">
      <alignment horizontal="center"/>
    </xf>
    <xf numFmtId="0" fontId="7" fillId="0" borderId="0" xfId="0" applyFont="1" applyAlignment="1">
      <alignment horizontal="center"/>
    </xf>
    <xf numFmtId="38" fontId="0" fillId="0" borderId="0" xfId="0" applyNumberFormat="1" applyAlignment="1">
      <alignment horizontal="center"/>
    </xf>
    <xf numFmtId="167" fontId="0" fillId="0" borderId="0" xfId="0" applyNumberFormat="1" applyAlignment="1">
      <alignment horizontal="center"/>
    </xf>
    <xf numFmtId="0" fontId="3" fillId="0" borderId="0" xfId="4" applyFont="1"/>
    <xf numFmtId="0" fontId="3" fillId="0" borderId="0" xfId="4" applyFont="1" applyAlignment="1">
      <alignment horizontal="center"/>
    </xf>
    <xf numFmtId="0" fontId="2" fillId="0" borderId="0" xfId="4"/>
    <xf numFmtId="0" fontId="0" fillId="0" borderId="0" xfId="0" applyAlignment="1">
      <alignment horizontal="left"/>
    </xf>
    <xf numFmtId="38" fontId="3" fillId="0" borderId="0" xfId="4" applyNumberFormat="1" applyFont="1" applyAlignment="1">
      <alignment horizontal="center"/>
    </xf>
    <xf numFmtId="0" fontId="3" fillId="0" borderId="11" xfId="4" applyFont="1" applyBorder="1"/>
    <xf numFmtId="0" fontId="10" fillId="0" borderId="0" xfId="4" applyFont="1"/>
    <xf numFmtId="0" fontId="11" fillId="0" borderId="0" xfId="4" applyFont="1"/>
    <xf numFmtId="37" fontId="0" fillId="0" borderId="0" xfId="0" applyNumberFormat="1" applyAlignment="1">
      <alignment horizontal="center"/>
    </xf>
    <xf numFmtId="39" fontId="0" fillId="0" borderId="0" xfId="0" applyNumberFormat="1" applyAlignment="1">
      <alignment horizontal="center"/>
    </xf>
    <xf numFmtId="37" fontId="3" fillId="0" borderId="0" xfId="4" applyNumberFormat="1" applyFont="1" applyAlignment="1">
      <alignment horizontal="center"/>
    </xf>
    <xf numFmtId="38" fontId="2" fillId="0" borderId="0" xfId="4" applyNumberFormat="1"/>
    <xf numFmtId="0" fontId="2" fillId="0" borderId="1" xfId="4" applyBorder="1"/>
    <xf numFmtId="0" fontId="1" fillId="0" borderId="0" xfId="0" applyFont="1" applyAlignment="1">
      <alignment horizontal="center"/>
    </xf>
    <xf numFmtId="0" fontId="13" fillId="0" borderId="0" xfId="0" applyFont="1" applyAlignment="1">
      <alignment horizontal="left" vertical="top"/>
    </xf>
    <xf numFmtId="0" fontId="13" fillId="0" borderId="0" xfId="0" applyFont="1" applyAlignment="1">
      <alignment horizontal="center" vertical="center" wrapText="1"/>
    </xf>
    <xf numFmtId="0" fontId="13" fillId="0" borderId="0" xfId="3" applyFont="1" applyAlignment="1">
      <alignment vertical="center" wrapText="1"/>
    </xf>
    <xf numFmtId="0" fontId="13" fillId="0" borderId="0" xfId="3" applyFont="1" applyAlignment="1">
      <alignment horizontal="center" vertical="center" wrapText="1"/>
    </xf>
    <xf numFmtId="0" fontId="13" fillId="0" borderId="0" xfId="0" applyFont="1"/>
    <xf numFmtId="0" fontId="13" fillId="0" borderId="0" xfId="0" applyFont="1" applyAlignment="1">
      <alignment horizontal="center"/>
    </xf>
    <xf numFmtId="0" fontId="13" fillId="0" borderId="0" xfId="3" applyFont="1" applyAlignment="1">
      <alignment horizontal="center"/>
    </xf>
    <xf numFmtId="1" fontId="13" fillId="0" borderId="0" xfId="0" applyNumberFormat="1" applyFont="1" applyAlignment="1">
      <alignment horizontal="center"/>
    </xf>
    <xf numFmtId="0" fontId="13" fillId="0" borderId="0" xfId="0" applyFont="1" applyAlignment="1">
      <alignment vertical="top"/>
    </xf>
    <xf numFmtId="0" fontId="13" fillId="0" borderId="0" xfId="5" applyFont="1" applyAlignment="1">
      <alignment horizontal="center"/>
    </xf>
    <xf numFmtId="2" fontId="13" fillId="0" borderId="0" xfId="0" applyNumberFormat="1" applyFont="1" applyAlignment="1">
      <alignment horizontal="center"/>
    </xf>
    <xf numFmtId="40" fontId="13" fillId="0" borderId="0" xfId="3" applyNumberFormat="1" applyFont="1" applyAlignment="1">
      <alignment horizontal="center"/>
    </xf>
    <xf numFmtId="38" fontId="13" fillId="0" borderId="0" xfId="3" applyNumberFormat="1" applyFont="1" applyAlignment="1">
      <alignment horizontal="center"/>
    </xf>
    <xf numFmtId="1" fontId="13" fillId="0" borderId="0" xfId="0" applyNumberFormat="1" applyFont="1"/>
    <xf numFmtId="0" fontId="3" fillId="5" borderId="1" xfId="4" applyFont="1" applyFill="1" applyBorder="1" applyAlignment="1">
      <alignment horizontal="center"/>
    </xf>
    <xf numFmtId="0" fontId="3" fillId="5" borderId="10" xfId="4" applyFont="1" applyFill="1" applyBorder="1" applyAlignment="1">
      <alignment horizontal="center"/>
    </xf>
    <xf numFmtId="0" fontId="2" fillId="5" borderId="13" xfId="4" applyFill="1" applyBorder="1"/>
    <xf numFmtId="0" fontId="2" fillId="5" borderId="0" xfId="4" applyFill="1"/>
    <xf numFmtId="0" fontId="6" fillId="5" borderId="0" xfId="4" applyFont="1" applyFill="1" applyAlignment="1">
      <alignment horizontal="center" vertical="center"/>
    </xf>
    <xf numFmtId="0" fontId="6" fillId="5" borderId="14" xfId="4" applyFont="1" applyFill="1" applyBorder="1" applyAlignment="1">
      <alignment horizontal="center" vertical="center"/>
    </xf>
    <xf numFmtId="0" fontId="2" fillId="5" borderId="9" xfId="4" applyFill="1" applyBorder="1"/>
    <xf numFmtId="0" fontId="2" fillId="5" borderId="1" xfId="4" applyFill="1" applyBorder="1"/>
    <xf numFmtId="0" fontId="14" fillId="6" borderId="11" xfId="4" applyFont="1" applyFill="1" applyBorder="1" applyAlignment="1">
      <alignment horizontal="left"/>
    </xf>
    <xf numFmtId="0" fontId="15" fillId="6" borderId="11" xfId="4" applyFont="1" applyFill="1" applyBorder="1"/>
    <xf numFmtId="0" fontId="16" fillId="6" borderId="12" xfId="4" applyFont="1" applyFill="1" applyBorder="1" applyAlignment="1">
      <alignment horizontal="centerContinuous"/>
    </xf>
    <xf numFmtId="0" fontId="14" fillId="6" borderId="1" xfId="4" applyFont="1" applyFill="1" applyBorder="1" applyAlignment="1">
      <alignment horizontal="left"/>
    </xf>
    <xf numFmtId="0" fontId="15" fillId="6" borderId="1" xfId="4" applyFont="1" applyFill="1" applyBorder="1"/>
    <xf numFmtId="0" fontId="16" fillId="6" borderId="10" xfId="4" applyFont="1" applyFill="1" applyBorder="1" applyAlignment="1">
      <alignment horizontal="centerContinuous"/>
    </xf>
    <xf numFmtId="0" fontId="1" fillId="0" borderId="0" xfId="0" applyFont="1" applyAlignment="1">
      <alignment horizontal="left"/>
    </xf>
    <xf numFmtId="0" fontId="19" fillId="0" borderId="0" xfId="0" applyFont="1" applyAlignment="1">
      <alignment horizontal="center"/>
    </xf>
    <xf numFmtId="0" fontId="19" fillId="0" borderId="0" xfId="0" applyFont="1"/>
    <xf numFmtId="0" fontId="19" fillId="0" borderId="0" xfId="0" applyFont="1" applyAlignment="1">
      <alignment horizontal="center" wrapText="1"/>
    </xf>
    <xf numFmtId="164" fontId="19" fillId="0" borderId="0" xfId="0" applyNumberFormat="1" applyFont="1" applyAlignment="1">
      <alignment horizontal="center"/>
    </xf>
    <xf numFmtId="165" fontId="19" fillId="0" borderId="0" xfId="0" applyNumberFormat="1" applyFont="1" applyAlignment="1">
      <alignment horizontal="center"/>
    </xf>
    <xf numFmtId="40" fontId="19" fillId="0" borderId="0" xfId="0" applyNumberFormat="1" applyFont="1" applyAlignment="1">
      <alignment horizontal="center"/>
    </xf>
    <xf numFmtId="38" fontId="19" fillId="0" borderId="0" xfId="0" applyNumberFormat="1" applyFont="1" applyAlignment="1">
      <alignment horizontal="center"/>
    </xf>
    <xf numFmtId="38" fontId="19" fillId="0" borderId="0" xfId="0" applyNumberFormat="1" applyFont="1"/>
    <xf numFmtId="0" fontId="20" fillId="0" borderId="0" xfId="0" applyFont="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0" fillId="8" borderId="5" xfId="0" applyFill="1" applyBorder="1" applyAlignment="1">
      <alignment horizontal="center"/>
    </xf>
    <xf numFmtId="0" fontId="3" fillId="8" borderId="3" xfId="4" applyFont="1" applyFill="1" applyBorder="1" applyAlignment="1">
      <alignment horizontal="center"/>
    </xf>
    <xf numFmtId="0" fontId="3" fillId="8" borderId="4" xfId="4" applyFont="1" applyFill="1" applyBorder="1" applyAlignment="1">
      <alignment horizontal="center"/>
    </xf>
    <xf numFmtId="0" fontId="3" fillId="8" borderId="5" xfId="4" applyFont="1" applyFill="1" applyBorder="1" applyAlignment="1">
      <alignment horizontal="center"/>
    </xf>
    <xf numFmtId="0" fontId="18" fillId="13" borderId="3" xfId="0" applyFont="1" applyFill="1" applyBorder="1" applyAlignment="1">
      <alignment horizontal="center"/>
    </xf>
    <xf numFmtId="0" fontId="18" fillId="13" borderId="4" xfId="0" applyFont="1" applyFill="1" applyBorder="1" applyAlignment="1">
      <alignment horizontal="center"/>
    </xf>
    <xf numFmtId="0" fontId="18" fillId="13" borderId="5" xfId="0" applyFont="1" applyFill="1" applyBorder="1" applyAlignment="1">
      <alignment horizontal="center"/>
    </xf>
    <xf numFmtId="0" fontId="18" fillId="13" borderId="8" xfId="0" applyFont="1" applyFill="1" applyBorder="1" applyAlignment="1">
      <alignment horizontal="center"/>
    </xf>
    <xf numFmtId="0" fontId="21" fillId="4" borderId="11" xfId="2" applyFont="1" applyFill="1" applyBorder="1" applyAlignment="1">
      <alignment horizontal="center" vertical="top"/>
    </xf>
    <xf numFmtId="0" fontId="21" fillId="4" borderId="1" xfId="2" applyFont="1" applyFill="1" applyBorder="1" applyAlignment="1">
      <alignment horizontal="center" vertical="top"/>
    </xf>
    <xf numFmtId="0" fontId="21" fillId="4" borderId="1" xfId="2" applyFont="1" applyFill="1" applyBorder="1" applyAlignment="1">
      <alignment horizontal="left" vertical="top"/>
    </xf>
    <xf numFmtId="0" fontId="21" fillId="4" borderId="3" xfId="0" applyFont="1" applyFill="1" applyBorder="1" applyAlignment="1">
      <alignment horizontal="center" vertical="center" wrapText="1"/>
    </xf>
    <xf numFmtId="0" fontId="22" fillId="4" borderId="4" xfId="0" applyFont="1" applyFill="1" applyBorder="1"/>
    <xf numFmtId="0" fontId="22" fillId="4" borderId="5" xfId="0" applyFont="1" applyFill="1" applyBorder="1"/>
    <xf numFmtId="0" fontId="13" fillId="12" borderId="1" xfId="2" applyFont="1" applyFill="1" applyBorder="1" applyAlignment="1">
      <alignment horizontal="center" vertical="top"/>
    </xf>
    <xf numFmtId="0" fontId="13" fillId="12" borderId="8" xfId="2" applyFont="1" applyFill="1" applyBorder="1" applyAlignment="1">
      <alignment horizontal="center" vertical="center" wrapText="1"/>
    </xf>
    <xf numFmtId="0" fontId="19" fillId="14" borderId="15" xfId="0" applyFont="1" applyFill="1" applyBorder="1" applyAlignment="1">
      <alignment horizontal="center"/>
    </xf>
    <xf numFmtId="0" fontId="19" fillId="14" borderId="11" xfId="0" applyFont="1" applyFill="1" applyBorder="1" applyAlignment="1">
      <alignment horizontal="center"/>
    </xf>
    <xf numFmtId="0" fontId="19" fillId="14" borderId="13" xfId="0" applyFont="1" applyFill="1" applyBorder="1" applyAlignment="1">
      <alignment horizontal="center"/>
    </xf>
    <xf numFmtId="0" fontId="19" fillId="14" borderId="0" xfId="0" applyFont="1" applyFill="1" applyAlignment="1">
      <alignment horizontal="center"/>
    </xf>
    <xf numFmtId="0" fontId="19" fillId="14" borderId="9" xfId="0" applyFont="1" applyFill="1" applyBorder="1" applyAlignment="1">
      <alignment horizontal="center"/>
    </xf>
    <xf numFmtId="0" fontId="19" fillId="14" borderId="1" xfId="0" applyFont="1" applyFill="1" applyBorder="1" applyAlignment="1">
      <alignment horizontal="center"/>
    </xf>
    <xf numFmtId="0" fontId="23" fillId="10" borderId="17" xfId="0" applyFont="1" applyFill="1" applyBorder="1" applyAlignment="1">
      <alignment horizontal="center"/>
    </xf>
    <xf numFmtId="0" fontId="23" fillId="10" borderId="18" xfId="0" applyFont="1" applyFill="1" applyBorder="1" applyAlignment="1">
      <alignment horizontal="center"/>
    </xf>
    <xf numFmtId="0" fontId="23" fillId="10" borderId="19" xfId="0" applyFont="1" applyFill="1" applyBorder="1" applyAlignment="1">
      <alignment horizontal="center"/>
    </xf>
    <xf numFmtId="38" fontId="23" fillId="10" borderId="16" xfId="0" applyNumberFormat="1" applyFont="1" applyFill="1" applyBorder="1" applyAlignment="1">
      <alignment horizontal="center"/>
    </xf>
    <xf numFmtId="0" fontId="19" fillId="15" borderId="6" xfId="0" applyFont="1" applyFill="1" applyBorder="1" applyAlignment="1">
      <alignment horizontal="center"/>
    </xf>
    <xf numFmtId="0" fontId="19" fillId="15" borderId="2" xfId="0" applyFont="1" applyFill="1" applyBorder="1"/>
    <xf numFmtId="165" fontId="19" fillId="15" borderId="2" xfId="0" applyNumberFormat="1" applyFont="1" applyFill="1" applyBorder="1" applyAlignment="1">
      <alignment horizontal="center"/>
    </xf>
    <xf numFmtId="40" fontId="19" fillId="15" borderId="2" xfId="0" applyNumberFormat="1" applyFont="1" applyFill="1" applyBorder="1" applyAlignment="1">
      <alignment horizontal="center"/>
    </xf>
    <xf numFmtId="38" fontId="19" fillId="15" borderId="2" xfId="0" applyNumberFormat="1" applyFont="1" applyFill="1" applyBorder="1" applyAlignment="1">
      <alignment horizontal="center"/>
    </xf>
    <xf numFmtId="0" fontId="0" fillId="17" borderId="0" xfId="0" applyFill="1" applyAlignment="1">
      <alignment horizontal="center"/>
    </xf>
    <xf numFmtId="0" fontId="0" fillId="17" borderId="0" xfId="0" applyFill="1" applyAlignment="1">
      <alignment horizontal="left"/>
    </xf>
    <xf numFmtId="0" fontId="19" fillId="0" borderId="0" xfId="0" applyFont="1" applyAlignment="1">
      <alignment horizontal="center" vertical="top"/>
    </xf>
    <xf numFmtId="0" fontId="27" fillId="3" borderId="2" xfId="4" applyFont="1" applyFill="1" applyBorder="1" applyAlignment="1">
      <alignment horizontal="center"/>
    </xf>
    <xf numFmtId="0" fontId="27" fillId="3" borderId="2" xfId="4" applyFont="1" applyFill="1" applyBorder="1"/>
    <xf numFmtId="0" fontId="27" fillId="3" borderId="7" xfId="4" applyFont="1" applyFill="1" applyBorder="1" applyAlignment="1">
      <alignment horizontal="center"/>
    </xf>
    <xf numFmtId="0" fontId="27" fillId="0" borderId="0" xfId="4" applyFont="1"/>
    <xf numFmtId="39" fontId="13" fillId="0" borderId="0" xfId="4" applyNumberFormat="1" applyFont="1"/>
    <xf numFmtId="0" fontId="27" fillId="3" borderId="6" xfId="4" applyFont="1" applyFill="1" applyBorder="1"/>
    <xf numFmtId="0" fontId="27" fillId="0" borderId="0" xfId="4" applyFont="1" applyAlignment="1">
      <alignment horizontal="center"/>
    </xf>
    <xf numFmtId="0" fontId="18" fillId="19" borderId="3" xfId="0" applyFont="1" applyFill="1" applyBorder="1" applyAlignment="1">
      <alignment horizontal="center"/>
    </xf>
    <xf numFmtId="0" fontId="18" fillId="19" borderId="4" xfId="0" applyFont="1" applyFill="1" applyBorder="1" applyAlignment="1">
      <alignment horizontal="center"/>
    </xf>
    <xf numFmtId="0" fontId="18" fillId="19" borderId="5" xfId="0" applyFont="1" applyFill="1" applyBorder="1" applyAlignment="1">
      <alignment horizontal="center"/>
    </xf>
    <xf numFmtId="37" fontId="19" fillId="0" borderId="0" xfId="0" applyNumberFormat="1" applyFont="1" applyAlignment="1">
      <alignment horizontal="center" vertical="center"/>
    </xf>
    <xf numFmtId="40" fontId="13" fillId="0" borderId="0" xfId="0" applyNumberFormat="1" applyFont="1"/>
    <xf numFmtId="38" fontId="13" fillId="0" borderId="0" xfId="0" applyNumberFormat="1" applyFont="1"/>
    <xf numFmtId="0" fontId="27" fillId="3" borderId="11" xfId="4" applyFont="1" applyFill="1" applyBorder="1" applyAlignment="1">
      <alignment horizontal="center"/>
    </xf>
    <xf numFmtId="0" fontId="21" fillId="4" borderId="1" xfId="2" applyFont="1" applyFill="1" applyBorder="1" applyAlignment="1">
      <alignment horizontal="center" vertical="top" wrapText="1"/>
    </xf>
    <xf numFmtId="0" fontId="21" fillId="4" borderId="11" xfId="2" applyFont="1" applyFill="1" applyBorder="1" applyAlignment="1">
      <alignment horizontal="center"/>
    </xf>
    <xf numFmtId="0" fontId="21" fillId="4" borderId="11" xfId="2" applyFont="1" applyFill="1" applyBorder="1" applyAlignment="1">
      <alignment horizontal="center" wrapText="1"/>
    </xf>
    <xf numFmtId="1" fontId="19" fillId="0" borderId="0" xfId="0" applyNumberFormat="1" applyFont="1" applyAlignment="1">
      <alignment horizontal="center"/>
    </xf>
    <xf numFmtId="0" fontId="33" fillId="0" borderId="0" xfId="14" applyFont="1" applyAlignment="1">
      <alignment horizontal="left" vertical="center"/>
    </xf>
    <xf numFmtId="0" fontId="32" fillId="0" borderId="0" xfId="14"/>
    <xf numFmtId="0" fontId="34" fillId="0" borderId="0" xfId="14" applyFont="1" applyAlignment="1">
      <alignment horizontal="left" vertical="center"/>
    </xf>
    <xf numFmtId="0" fontId="35" fillId="0" borderId="0" xfId="14" applyFont="1" applyAlignment="1">
      <alignment horizontal="left" vertical="center"/>
    </xf>
    <xf numFmtId="0" fontId="32" fillId="0" borderId="0" xfId="14" applyAlignment="1">
      <alignment horizontal="center"/>
    </xf>
    <xf numFmtId="2" fontId="32" fillId="0" borderId="0" xfId="14" applyNumberFormat="1" applyAlignment="1">
      <alignment horizontal="center"/>
    </xf>
    <xf numFmtId="165" fontId="19" fillId="15" borderId="2" xfId="0" quotePrefix="1" applyNumberFormat="1" applyFont="1" applyFill="1" applyBorder="1" applyAlignment="1">
      <alignment horizontal="center"/>
    </xf>
    <xf numFmtId="0" fontId="25" fillId="0" borderId="0" xfId="0" applyFont="1" applyAlignment="1">
      <alignment horizontal="center"/>
    </xf>
    <xf numFmtId="3" fontId="0" fillId="0" borderId="0" xfId="0" applyNumberFormat="1" applyAlignment="1">
      <alignment horizontal="center"/>
    </xf>
    <xf numFmtId="0" fontId="26" fillId="0" borderId="0" xfId="0" applyFont="1" applyAlignment="1">
      <alignment vertical="center"/>
    </xf>
    <xf numFmtId="0" fontId="26" fillId="0" borderId="0" xfId="0" applyFont="1" applyAlignment="1">
      <alignment horizontal="center" vertic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1" xfId="4" applyFont="1" applyFill="1" applyBorder="1" applyAlignment="1">
      <alignment horizontal="center"/>
    </xf>
    <xf numFmtId="2" fontId="32" fillId="0" borderId="1" xfId="14" applyNumberFormat="1" applyBorder="1" applyAlignment="1">
      <alignment horizontal="center"/>
    </xf>
    <xf numFmtId="0" fontId="32" fillId="0" borderId="1" xfId="14" applyBorder="1"/>
    <xf numFmtId="0" fontId="32" fillId="0" borderId="0" xfId="14" applyAlignment="1">
      <alignment horizontal="left" indent="1"/>
    </xf>
    <xf numFmtId="2" fontId="32" fillId="0" borderId="0" xfId="14" applyNumberFormat="1" applyAlignment="1">
      <alignment horizontal="left" indent="1"/>
    </xf>
    <xf numFmtId="0" fontId="32" fillId="0" borderId="0" xfId="14" quotePrefix="1" applyAlignment="1">
      <alignment horizontal="left" indent="3"/>
    </xf>
    <xf numFmtId="0" fontId="1" fillId="17" borderId="0" xfId="0" applyFont="1" applyFill="1" applyAlignment="1">
      <alignment horizontal="center"/>
    </xf>
    <xf numFmtId="172" fontId="19" fillId="0" borderId="0" xfId="0" applyNumberFormat="1" applyFont="1" applyAlignment="1">
      <alignment horizontal="center" vertical="center"/>
    </xf>
    <xf numFmtId="0" fontId="0" fillId="8" borderId="12" xfId="0" applyFill="1" applyBorder="1" applyAlignment="1">
      <alignment horizontal="center"/>
    </xf>
    <xf numFmtId="0" fontId="0" fillId="8" borderId="14" xfId="0" applyFill="1" applyBorder="1" applyAlignment="1">
      <alignment horizontal="center"/>
    </xf>
    <xf numFmtId="0" fontId="0" fillId="8" borderId="10" xfId="0" applyFill="1" applyBorder="1" applyAlignment="1">
      <alignment horizontal="center"/>
    </xf>
    <xf numFmtId="0" fontId="0" fillId="8" borderId="0" xfId="0" applyFill="1" applyAlignment="1">
      <alignment horizontal="center"/>
    </xf>
    <xf numFmtId="0" fontId="0" fillId="8" borderId="15"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left"/>
    </xf>
    <xf numFmtId="0" fontId="0" fillId="8" borderId="13" xfId="0" applyFill="1" applyBorder="1" applyAlignment="1">
      <alignment horizontal="center"/>
    </xf>
    <xf numFmtId="0" fontId="0" fillId="8" borderId="14" xfId="0" applyFill="1" applyBorder="1" applyAlignment="1">
      <alignment horizontal="left"/>
    </xf>
    <xf numFmtId="0" fontId="1" fillId="8" borderId="9" xfId="0" applyFont="1" applyFill="1" applyBorder="1" applyAlignment="1">
      <alignment horizontal="center"/>
    </xf>
    <xf numFmtId="0" fontId="0" fillId="8" borderId="1" xfId="0" applyFill="1" applyBorder="1" applyAlignment="1">
      <alignment horizontal="center"/>
    </xf>
    <xf numFmtId="0" fontId="0" fillId="8" borderId="10" xfId="0" applyFill="1" applyBorder="1" applyAlignment="1">
      <alignment horizontal="left"/>
    </xf>
    <xf numFmtId="39" fontId="19" fillId="0" borderId="0" xfId="0" applyNumberFormat="1" applyFont="1" applyAlignment="1">
      <alignment horizontal="center" vertical="center"/>
    </xf>
    <xf numFmtId="0" fontId="17" fillId="6" borderId="15" xfId="4" applyFont="1" applyFill="1" applyBorder="1" applyAlignment="1">
      <alignment horizontal="left" vertical="top"/>
    </xf>
    <xf numFmtId="37" fontId="3" fillId="17" borderId="2" xfId="4" applyNumberFormat="1" applyFont="1" applyFill="1" applyBorder="1" applyAlignment="1">
      <alignment horizontal="center"/>
    </xf>
    <xf numFmtId="0" fontId="3" fillId="17" borderId="2" xfId="4" applyFont="1" applyFill="1" applyBorder="1"/>
    <xf numFmtId="0" fontId="3" fillId="17" borderId="2" xfId="4" applyFont="1" applyFill="1" applyBorder="1" applyAlignment="1">
      <alignment horizontal="center"/>
    </xf>
    <xf numFmtId="0" fontId="2" fillId="17" borderId="2" xfId="4" applyFill="1" applyBorder="1"/>
    <xf numFmtId="37" fontId="1" fillId="17" borderId="2" xfId="4" applyNumberFormat="1" applyFont="1" applyFill="1" applyBorder="1" applyAlignment="1">
      <alignment horizontal="right" vertical="center" indent="1"/>
    </xf>
    <xf numFmtId="0" fontId="2" fillId="5" borderId="15" xfId="4" applyFill="1" applyBorder="1"/>
    <xf numFmtId="0" fontId="2" fillId="5" borderId="11" xfId="4" applyFill="1" applyBorder="1"/>
    <xf numFmtId="0" fontId="6" fillId="5" borderId="11" xfId="4" applyFont="1" applyFill="1" applyBorder="1" applyAlignment="1">
      <alignment horizontal="center"/>
    </xf>
    <xf numFmtId="0" fontId="6" fillId="5" borderId="12" xfId="4" applyFont="1" applyFill="1" applyBorder="1" applyAlignment="1">
      <alignment horizontal="center"/>
    </xf>
    <xf numFmtId="0" fontId="6" fillId="5" borderId="1" xfId="4" applyFont="1" applyFill="1" applyBorder="1" applyAlignment="1">
      <alignment horizontal="center" vertical="center"/>
    </xf>
    <xf numFmtId="0" fontId="6" fillId="5" borderId="10" xfId="4" applyFont="1" applyFill="1" applyBorder="1" applyAlignment="1">
      <alignment horizontal="center" vertical="center"/>
    </xf>
    <xf numFmtId="0" fontId="37" fillId="6" borderId="9" xfId="4" applyFont="1" applyFill="1" applyBorder="1" applyAlignment="1">
      <alignment horizontal="left" vertical="top" indent="1"/>
    </xf>
    <xf numFmtId="164" fontId="44" fillId="7" borderId="0" xfId="3" applyNumberFormat="1" applyFont="1" applyFill="1" applyAlignment="1">
      <alignment horizontal="center"/>
    </xf>
    <xf numFmtId="0" fontId="0" fillId="0" borderId="0" xfId="0" applyAlignment="1">
      <alignment horizontal="center" wrapText="1"/>
    </xf>
    <xf numFmtId="0" fontId="6" fillId="17" borderId="6" xfId="4" applyFont="1" applyFill="1" applyBorder="1" applyAlignment="1">
      <alignment vertical="center"/>
    </xf>
    <xf numFmtId="0" fontId="45" fillId="0" borderId="0" xfId="15" quotePrefix="1" applyFont="1" applyAlignment="1" applyProtection="1">
      <alignment horizontal="left" indent="3"/>
    </xf>
    <xf numFmtId="0" fontId="47" fillId="21" borderId="0" xfId="14" applyFont="1" applyFill="1" applyAlignment="1">
      <alignment vertical="center"/>
    </xf>
    <xf numFmtId="0" fontId="28" fillId="21" borderId="0" xfId="14" applyFont="1" applyFill="1" applyAlignment="1">
      <alignment horizontal="center"/>
    </xf>
    <xf numFmtId="0" fontId="28" fillId="21" borderId="0" xfId="14" applyFont="1" applyFill="1" applyAlignment="1">
      <alignment horizontal="center" wrapText="1"/>
    </xf>
    <xf numFmtId="0" fontId="42" fillId="0" borderId="0" xfId="14" applyFont="1" applyAlignment="1">
      <alignment horizontal="center"/>
    </xf>
    <xf numFmtId="2" fontId="42" fillId="0" borderId="0" xfId="14" applyNumberFormat="1" applyFont="1" applyAlignment="1">
      <alignment horizontal="center"/>
    </xf>
    <xf numFmtId="0" fontId="48" fillId="0" borderId="1" xfId="14" applyFont="1" applyBorder="1" applyAlignment="1">
      <alignment horizontal="left"/>
    </xf>
    <xf numFmtId="0" fontId="49" fillId="0" borderId="0" xfId="4" applyFont="1"/>
    <xf numFmtId="0" fontId="49" fillId="0" borderId="0" xfId="4" applyFont="1" applyAlignment="1">
      <alignment horizontal="center"/>
    </xf>
    <xf numFmtId="0" fontId="49" fillId="23" borderId="15" xfId="4" applyFont="1" applyFill="1" applyBorder="1" applyAlignment="1">
      <alignment horizontal="center"/>
    </xf>
    <xf numFmtId="0" fontId="49" fillId="23" borderId="12" xfId="4" applyFont="1" applyFill="1" applyBorder="1" applyAlignment="1">
      <alignment horizontal="center"/>
    </xf>
    <xf numFmtId="0" fontId="49" fillId="23" borderId="3" xfId="4" applyFont="1" applyFill="1" applyBorder="1" applyAlignment="1">
      <alignment horizontal="center"/>
    </xf>
    <xf numFmtId="0" fontId="49" fillId="23" borderId="13" xfId="4" applyFont="1" applyFill="1" applyBorder="1" applyAlignment="1">
      <alignment horizontal="center"/>
    </xf>
    <xf numFmtId="0" fontId="49" fillId="23" borderId="14" xfId="4" applyFont="1" applyFill="1" applyBorder="1" applyAlignment="1">
      <alignment horizontal="center"/>
    </xf>
    <xf numFmtId="0" fontId="49" fillId="23" borderId="4" xfId="4" applyFont="1" applyFill="1" applyBorder="1" applyAlignment="1">
      <alignment horizontal="center"/>
    </xf>
    <xf numFmtId="0" fontId="49" fillId="23" borderId="13" xfId="4" applyFont="1" applyFill="1" applyBorder="1"/>
    <xf numFmtId="0" fontId="49" fillId="23" borderId="9" xfId="4" applyFont="1" applyFill="1" applyBorder="1"/>
    <xf numFmtId="0" fontId="49" fillId="23" borderId="10" xfId="4" applyFont="1" applyFill="1" applyBorder="1" applyAlignment="1">
      <alignment horizontal="center"/>
    </xf>
    <xf numFmtId="0" fontId="49" fillId="23" borderId="5" xfId="4" applyFont="1" applyFill="1" applyBorder="1" applyAlignment="1">
      <alignment horizontal="center"/>
    </xf>
    <xf numFmtId="37" fontId="49" fillId="23" borderId="5" xfId="4" applyNumberFormat="1" applyFont="1" applyFill="1" applyBorder="1" applyAlignment="1">
      <alignment horizontal="center"/>
    </xf>
    <xf numFmtId="0" fontId="49" fillId="0" borderId="2" xfId="4" applyFont="1" applyBorder="1"/>
    <xf numFmtId="0" fontId="49" fillId="0" borderId="1" xfId="4" applyFont="1" applyBorder="1"/>
    <xf numFmtId="0" fontId="49" fillId="0" borderId="1" xfId="4" applyFont="1" applyBorder="1" applyAlignment="1">
      <alignment horizontal="center"/>
    </xf>
    <xf numFmtId="0" fontId="49" fillId="22" borderId="15" xfId="4" applyFont="1" applyFill="1" applyBorder="1" applyAlignment="1">
      <alignment horizontal="center"/>
    </xf>
    <xf numFmtId="0" fontId="49" fillId="22" borderId="11" xfId="4" applyFont="1" applyFill="1" applyBorder="1"/>
    <xf numFmtId="39" fontId="49" fillId="22" borderId="11" xfId="4" applyNumberFormat="1" applyFont="1" applyFill="1" applyBorder="1" applyAlignment="1">
      <alignment horizontal="center"/>
    </xf>
    <xf numFmtId="39" fontId="49" fillId="22" borderId="12" xfId="4" applyNumberFormat="1" applyFont="1" applyFill="1" applyBorder="1" applyAlignment="1">
      <alignment horizontal="center"/>
    </xf>
    <xf numFmtId="39" fontId="49" fillId="0" borderId="0" xfId="4" applyNumberFormat="1" applyFont="1"/>
    <xf numFmtId="4" fontId="49" fillId="0" borderId="0" xfId="4" applyNumberFormat="1" applyFont="1"/>
    <xf numFmtId="0" fontId="49" fillId="22" borderId="13" xfId="4" applyFont="1" applyFill="1" applyBorder="1" applyAlignment="1">
      <alignment horizontal="center"/>
    </xf>
    <xf numFmtId="0" fontId="49" fillId="22" borderId="0" xfId="4" applyFont="1" applyFill="1"/>
    <xf numFmtId="39" fontId="49" fillId="22" borderId="0" xfId="4" applyNumberFormat="1" applyFont="1" applyFill="1" applyAlignment="1">
      <alignment horizontal="center"/>
    </xf>
    <xf numFmtId="39" fontId="49" fillId="22" borderId="14" xfId="4" applyNumberFormat="1" applyFont="1" applyFill="1" applyBorder="1" applyAlignment="1">
      <alignment horizontal="center"/>
    </xf>
    <xf numFmtId="173" fontId="49" fillId="0" borderId="0" xfId="4" applyNumberFormat="1" applyFont="1"/>
    <xf numFmtId="39" fontId="49" fillId="0" borderId="0" xfId="4" applyNumberFormat="1" applyFont="1" applyAlignment="1">
      <alignment horizontal="center"/>
    </xf>
    <xf numFmtId="0" fontId="50" fillId="0" borderId="0" xfId="4" applyFont="1"/>
    <xf numFmtId="0" fontId="51" fillId="0" borderId="15" xfId="4" applyFont="1" applyBorder="1"/>
    <xf numFmtId="0" fontId="49" fillId="0" borderId="11" xfId="4" applyFont="1" applyBorder="1"/>
    <xf numFmtId="0" fontId="49" fillId="0" borderId="12" xfId="4" applyFont="1" applyBorder="1"/>
    <xf numFmtId="0" fontId="49" fillId="0" borderId="13" xfId="4" applyFont="1" applyBorder="1"/>
    <xf numFmtId="0" fontId="49" fillId="0" borderId="9" xfId="4" applyFont="1" applyBorder="1"/>
    <xf numFmtId="0" fontId="49" fillId="0" borderId="0" xfId="4" applyFont="1" applyAlignment="1">
      <alignment horizontal="centerContinuous"/>
    </xf>
    <xf numFmtId="0" fontId="52" fillId="0" borderId="0" xfId="4" applyFont="1" applyAlignment="1">
      <alignment vertical="center"/>
    </xf>
    <xf numFmtId="0" fontId="19" fillId="0" borderId="0" xfId="4" applyFont="1" applyAlignment="1">
      <alignment horizontal="left"/>
    </xf>
    <xf numFmtId="0" fontId="19" fillId="0" borderId="0" xfId="4" applyFont="1" applyAlignment="1">
      <alignment horizontal="center"/>
    </xf>
    <xf numFmtId="0" fontId="19" fillId="0" borderId="0" xfId="4" applyFont="1"/>
    <xf numFmtId="0" fontId="19" fillId="2" borderId="4" xfId="4" applyFont="1" applyFill="1" applyBorder="1" applyAlignment="1">
      <alignment horizontal="center"/>
    </xf>
    <xf numFmtId="0" fontId="19" fillId="2" borderId="5" xfId="4" applyFont="1" applyFill="1" applyBorder="1" applyAlignment="1">
      <alignment horizontal="center"/>
    </xf>
    <xf numFmtId="0" fontId="19" fillId="2" borderId="9" xfId="4" applyFont="1" applyFill="1" applyBorder="1" applyAlignment="1">
      <alignment horizontal="center"/>
    </xf>
    <xf numFmtId="0" fontId="19" fillId="2" borderId="1" xfId="4" applyFont="1" applyFill="1" applyBorder="1" applyAlignment="1">
      <alignment horizontal="center"/>
    </xf>
    <xf numFmtId="0" fontId="19" fillId="2" borderId="10" xfId="4" applyFont="1" applyFill="1" applyBorder="1" applyAlignment="1">
      <alignment horizontal="center"/>
    </xf>
    <xf numFmtId="0" fontId="54" fillId="0" borderId="0" xfId="4" applyFont="1"/>
    <xf numFmtId="37" fontId="54" fillId="0" borderId="0" xfId="4" quotePrefix="1" applyNumberFormat="1" applyFont="1" applyAlignment="1">
      <alignment horizontal="center"/>
    </xf>
    <xf numFmtId="0" fontId="54" fillId="0" borderId="0" xfId="4" applyFont="1" applyAlignment="1">
      <alignment horizontal="center"/>
    </xf>
    <xf numFmtId="37" fontId="19" fillId="3" borderId="0" xfId="4" quotePrefix="1" applyNumberFormat="1" applyFont="1" applyFill="1" applyAlignment="1">
      <alignment horizontal="center"/>
    </xf>
    <xf numFmtId="37" fontId="19" fillId="0" borderId="0" xfId="4" applyNumberFormat="1" applyFont="1" applyAlignment="1">
      <alignment horizontal="center"/>
    </xf>
    <xf numFmtId="37" fontId="53" fillId="3" borderId="2" xfId="4" applyNumberFormat="1" applyFont="1" applyFill="1" applyBorder="1" applyAlignment="1">
      <alignment horizontal="center"/>
    </xf>
    <xf numFmtId="37" fontId="19" fillId="0" borderId="0" xfId="4" applyNumberFormat="1" applyFont="1"/>
    <xf numFmtId="0" fontId="53" fillId="0" borderId="0" xfId="4" applyFont="1"/>
    <xf numFmtId="0" fontId="19" fillId="3" borderId="11" xfId="4" applyFont="1" applyFill="1" applyBorder="1" applyAlignment="1">
      <alignment horizontal="left" vertical="center"/>
    </xf>
    <xf numFmtId="0" fontId="19" fillId="3" borderId="12" xfId="4" applyFont="1" applyFill="1" applyBorder="1" applyAlignment="1">
      <alignment horizontal="left" vertical="center"/>
    </xf>
    <xf numFmtId="0" fontId="19" fillId="2" borderId="2" xfId="4" applyFont="1" applyFill="1" applyBorder="1" applyAlignment="1">
      <alignment horizontal="center" vertical="center"/>
    </xf>
    <xf numFmtId="0" fontId="19" fillId="2" borderId="7" xfId="4" applyFont="1" applyFill="1" applyBorder="1" applyAlignment="1">
      <alignment horizontal="center" vertical="center"/>
    </xf>
    <xf numFmtId="0" fontId="19" fillId="3" borderId="8" xfId="4" applyFont="1" applyFill="1" applyBorder="1" applyAlignment="1">
      <alignment horizontal="center" vertical="center"/>
    </xf>
    <xf numFmtId="0" fontId="19" fillId="2" borderId="8" xfId="4" applyFont="1" applyFill="1" applyBorder="1" applyAlignment="1">
      <alignment horizontal="center" vertical="center"/>
    </xf>
    <xf numFmtId="0" fontId="19" fillId="0" borderId="0" xfId="4" applyFont="1" applyAlignment="1">
      <alignment vertical="center" wrapText="1"/>
    </xf>
    <xf numFmtId="37" fontId="19" fillId="0" borderId="0" xfId="4" applyNumberFormat="1" applyFont="1" applyAlignment="1">
      <alignment vertical="center" wrapText="1"/>
    </xf>
    <xf numFmtId="0" fontId="55" fillId="0" borderId="0" xfId="4" applyFont="1" applyAlignment="1">
      <alignment horizontal="center"/>
    </xf>
    <xf numFmtId="0" fontId="53" fillId="0" borderId="0" xfId="4" applyFont="1" applyAlignment="1">
      <alignment horizontal="center"/>
    </xf>
    <xf numFmtId="0" fontId="19" fillId="3" borderId="6" xfId="4" applyFont="1" applyFill="1" applyBorder="1" applyAlignment="1">
      <alignment horizontal="left"/>
    </xf>
    <xf numFmtId="0" fontId="19" fillId="3" borderId="2" xfId="4" applyFont="1" applyFill="1" applyBorder="1" applyAlignment="1">
      <alignment horizontal="center"/>
    </xf>
    <xf numFmtId="0" fontId="19" fillId="3" borderId="6" xfId="4" applyFont="1" applyFill="1" applyBorder="1" applyAlignment="1">
      <alignment horizontal="center"/>
    </xf>
    <xf numFmtId="0" fontId="19" fillId="3" borderId="7" xfId="4" applyFont="1" applyFill="1" applyBorder="1" applyAlignment="1">
      <alignment horizontal="left"/>
    </xf>
    <xf numFmtId="0" fontId="19" fillId="0" borderId="0" xfId="0" applyFont="1" applyAlignment="1">
      <alignment horizontal="left"/>
    </xf>
    <xf numFmtId="0" fontId="53" fillId="11" borderId="2" xfId="4" applyFont="1" applyFill="1" applyBorder="1" applyAlignment="1">
      <alignment horizontal="center"/>
    </xf>
    <xf numFmtId="0" fontId="53" fillId="11" borderId="2" xfId="4" applyFont="1" applyFill="1" applyBorder="1"/>
    <xf numFmtId="0" fontId="0" fillId="23" borderId="3" xfId="0" applyFill="1" applyBorder="1" applyAlignment="1">
      <alignment horizontal="center"/>
    </xf>
    <xf numFmtId="0" fontId="1" fillId="23" borderId="5" xfId="0" applyFont="1" applyFill="1" applyBorder="1" applyAlignment="1">
      <alignment horizontal="center"/>
    </xf>
    <xf numFmtId="0" fontId="1" fillId="23" borderId="4" xfId="0" applyFont="1" applyFill="1" applyBorder="1" applyAlignment="1">
      <alignment horizontal="center"/>
    </xf>
    <xf numFmtId="0" fontId="19" fillId="2" borderId="5" xfId="4" applyFont="1" applyFill="1" applyBorder="1" applyAlignment="1">
      <alignment horizontal="center" vertical="center"/>
    </xf>
    <xf numFmtId="38" fontId="18" fillId="13" borderId="3" xfId="0" applyNumberFormat="1" applyFont="1" applyFill="1" applyBorder="1" applyAlignment="1">
      <alignment horizontal="center"/>
    </xf>
    <xf numFmtId="0" fontId="3" fillId="5" borderId="9" xfId="4" applyFont="1" applyFill="1" applyBorder="1" applyAlignment="1">
      <alignment horizontal="center"/>
    </xf>
    <xf numFmtId="0" fontId="10" fillId="0" borderId="13" xfId="4" applyFont="1" applyBorder="1"/>
    <xf numFmtId="0" fontId="10" fillId="0" borderId="14" xfId="4" applyFont="1" applyBorder="1"/>
    <xf numFmtId="0" fontId="3" fillId="17" borderId="6" xfId="4" applyFont="1" applyFill="1" applyBorder="1" applyAlignment="1">
      <alignment horizontal="center"/>
    </xf>
    <xf numFmtId="0" fontId="3" fillId="17" borderId="7" xfId="4" applyFont="1" applyFill="1" applyBorder="1" applyAlignment="1">
      <alignment horizontal="center"/>
    </xf>
    <xf numFmtId="0" fontId="3" fillId="0" borderId="13" xfId="4" applyFont="1" applyBorder="1" applyAlignment="1">
      <alignment horizontal="center"/>
    </xf>
    <xf numFmtId="0" fontId="3" fillId="0" borderId="14" xfId="4" applyFont="1" applyBorder="1" applyAlignment="1">
      <alignment horizontal="center"/>
    </xf>
    <xf numFmtId="38" fontId="3" fillId="0" borderId="13" xfId="4" applyNumberFormat="1" applyFont="1" applyBorder="1" applyAlignment="1">
      <alignment horizontal="center"/>
    </xf>
    <xf numFmtId="38" fontId="3" fillId="0" borderId="14" xfId="4" applyNumberFormat="1" applyFont="1" applyBorder="1" applyAlignment="1">
      <alignment horizontal="center"/>
    </xf>
    <xf numFmtId="0" fontId="10" fillId="0" borderId="4" xfId="4" applyFont="1" applyBorder="1"/>
    <xf numFmtId="2" fontId="3" fillId="17" borderId="8" xfId="4" applyNumberFormat="1" applyFont="1" applyFill="1" applyBorder="1" applyAlignment="1">
      <alignment horizontal="center"/>
    </xf>
    <xf numFmtId="2" fontId="3" fillId="0" borderId="4" xfId="4" applyNumberFormat="1" applyFont="1" applyBorder="1" applyAlignment="1">
      <alignment horizontal="center"/>
    </xf>
    <xf numFmtId="38" fontId="3" fillId="0" borderId="4" xfId="4" applyNumberFormat="1" applyFont="1" applyBorder="1" applyAlignment="1">
      <alignment horizontal="center"/>
    </xf>
    <xf numFmtId="0" fontId="3" fillId="17" borderId="8" xfId="4" applyFont="1" applyFill="1" applyBorder="1" applyAlignment="1">
      <alignment horizontal="center"/>
    </xf>
    <xf numFmtId="0" fontId="3" fillId="0" borderId="4" xfId="4" applyFont="1" applyBorder="1" applyAlignment="1">
      <alignment horizontal="center"/>
    </xf>
    <xf numFmtId="0" fontId="3" fillId="5" borderId="11" xfId="4" applyFont="1" applyFill="1" applyBorder="1" applyAlignment="1">
      <alignment horizontal="center"/>
    </xf>
    <xf numFmtId="0" fontId="3" fillId="5" borderId="12" xfId="4" applyFont="1" applyFill="1" applyBorder="1" applyAlignment="1">
      <alignment horizontal="center"/>
    </xf>
    <xf numFmtId="0" fontId="1" fillId="5" borderId="9" xfId="4" applyFont="1" applyFill="1" applyBorder="1" applyAlignment="1">
      <alignment horizontal="center"/>
    </xf>
    <xf numFmtId="0" fontId="1" fillId="5" borderId="3" xfId="4" applyFont="1" applyFill="1" applyBorder="1" applyAlignment="1">
      <alignment horizontal="center"/>
    </xf>
    <xf numFmtId="0" fontId="1" fillId="5" borderId="5" xfId="4" applyFont="1" applyFill="1" applyBorder="1" applyAlignment="1">
      <alignment horizontal="center"/>
    </xf>
    <xf numFmtId="0" fontId="3" fillId="5" borderId="15" xfId="4" applyFont="1" applyFill="1" applyBorder="1" applyAlignment="1">
      <alignment horizontal="center"/>
    </xf>
    <xf numFmtId="0" fontId="3" fillId="5" borderId="11" xfId="4" quotePrefix="1" applyFont="1" applyFill="1" applyBorder="1" applyAlignment="1">
      <alignment horizontal="left"/>
    </xf>
    <xf numFmtId="37" fontId="1" fillId="0" borderId="3" xfId="0" applyNumberFormat="1" applyFont="1" applyBorder="1" applyAlignment="1">
      <alignment horizontal="center"/>
    </xf>
    <xf numFmtId="37" fontId="0" fillId="0" borderId="4" xfId="0" applyNumberFormat="1" applyBorder="1" applyAlignment="1">
      <alignment horizontal="center"/>
    </xf>
    <xf numFmtId="0" fontId="0" fillId="0" borderId="4" xfId="0" applyBorder="1" applyAlignment="1">
      <alignment horizontal="center"/>
    </xf>
    <xf numFmtId="37" fontId="0" fillId="0" borderId="8" xfId="0" applyNumberFormat="1" applyBorder="1" applyAlignment="1">
      <alignment horizontal="center"/>
    </xf>
    <xf numFmtId="170" fontId="0" fillId="0" borderId="0" xfId="0" applyNumberFormat="1" applyAlignment="1">
      <alignment horizontal="center"/>
    </xf>
    <xf numFmtId="166" fontId="3" fillId="17" borderId="8" xfId="4" applyNumberFormat="1" applyFont="1" applyFill="1" applyBorder="1" applyAlignment="1">
      <alignment horizontal="center"/>
    </xf>
    <xf numFmtId="1" fontId="3" fillId="0" borderId="4" xfId="4" applyNumberFormat="1" applyFont="1" applyBorder="1" applyAlignment="1">
      <alignment horizontal="center"/>
    </xf>
    <xf numFmtId="0" fontId="20" fillId="0" borderId="0" xfId="0" applyFont="1" applyAlignment="1">
      <alignment horizontal="center" vertical="top" wrapText="1"/>
    </xf>
    <xf numFmtId="16" fontId="1" fillId="5" borderId="1" xfId="4" quotePrefix="1" applyNumberFormat="1" applyFont="1" applyFill="1" applyBorder="1" applyAlignment="1">
      <alignment horizontal="center"/>
    </xf>
    <xf numFmtId="0" fontId="1" fillId="5" borderId="10" xfId="4" quotePrefix="1" applyFont="1" applyFill="1" applyBorder="1" applyAlignment="1">
      <alignment horizontal="center"/>
    </xf>
    <xf numFmtId="0" fontId="1" fillId="25" borderId="15" xfId="4" quotePrefix="1" applyFont="1" applyFill="1" applyBorder="1" applyAlignment="1">
      <alignment horizontal="left"/>
    </xf>
    <xf numFmtId="0" fontId="3" fillId="25" borderId="11" xfId="4" quotePrefix="1" applyFont="1" applyFill="1" applyBorder="1" applyAlignment="1">
      <alignment horizontal="center"/>
    </xf>
    <xf numFmtId="0" fontId="3" fillId="25" borderId="12" xfId="4" quotePrefix="1" applyFont="1" applyFill="1" applyBorder="1" applyAlignment="1">
      <alignment horizontal="center"/>
    </xf>
    <xf numFmtId="0" fontId="3" fillId="25" borderId="13" xfId="4" quotePrefix="1" applyFont="1" applyFill="1" applyBorder="1" applyAlignment="1">
      <alignment horizontal="center"/>
    </xf>
    <xf numFmtId="0" fontId="3" fillId="25" borderId="0" xfId="4" quotePrefix="1" applyFont="1" applyFill="1" applyAlignment="1">
      <alignment horizontal="center"/>
    </xf>
    <xf numFmtId="0" fontId="3" fillId="25" borderId="14" xfId="4" quotePrefix="1" applyFont="1" applyFill="1" applyBorder="1" applyAlignment="1">
      <alignment horizontal="center"/>
    </xf>
    <xf numFmtId="0" fontId="1" fillId="25" borderId="0" xfId="4" quotePrefix="1" applyFont="1" applyFill="1" applyAlignment="1">
      <alignment horizontal="left"/>
    </xf>
    <xf numFmtId="0" fontId="1" fillId="25" borderId="0" xfId="4" quotePrefix="1" applyFont="1" applyFill="1" applyAlignment="1">
      <alignment horizontal="center"/>
    </xf>
    <xf numFmtId="0" fontId="3" fillId="25" borderId="13" xfId="4" applyFont="1" applyFill="1" applyBorder="1"/>
    <xf numFmtId="0" fontId="3" fillId="25" borderId="0" xfId="4" applyFont="1" applyFill="1"/>
    <xf numFmtId="0" fontId="3" fillId="25" borderId="0" xfId="4" applyFont="1" applyFill="1" applyAlignment="1">
      <alignment horizontal="center"/>
    </xf>
    <xf numFmtId="0" fontId="3" fillId="25" borderId="9" xfId="4" applyFont="1" applyFill="1" applyBorder="1"/>
    <xf numFmtId="0" fontId="3" fillId="25" borderId="1" xfId="4" applyFont="1" applyFill="1" applyBorder="1"/>
    <xf numFmtId="0" fontId="3" fillId="25" borderId="1" xfId="4" applyFont="1" applyFill="1" applyBorder="1" applyAlignment="1">
      <alignment horizontal="center"/>
    </xf>
    <xf numFmtId="0" fontId="3" fillId="26" borderId="7" xfId="4" applyFont="1" applyFill="1" applyBorder="1" applyAlignment="1">
      <alignment horizontal="center"/>
    </xf>
    <xf numFmtId="0" fontId="1" fillId="26" borderId="6" xfId="4" applyFont="1" applyFill="1" applyBorder="1" applyAlignment="1">
      <alignment horizontal="left"/>
    </xf>
    <xf numFmtId="0" fontId="19" fillId="27" borderId="15" xfId="4" applyFont="1" applyFill="1" applyBorder="1" applyAlignment="1">
      <alignment horizontal="center"/>
    </xf>
    <xf numFmtId="0" fontId="19" fillId="27" borderId="9" xfId="4" applyFont="1" applyFill="1" applyBorder="1" applyAlignment="1">
      <alignment horizontal="center"/>
    </xf>
    <xf numFmtId="0" fontId="19" fillId="27" borderId="6" xfId="4" applyFont="1" applyFill="1" applyBorder="1" applyAlignment="1">
      <alignment horizontal="center"/>
    </xf>
    <xf numFmtId="0" fontId="19" fillId="27" borderId="2" xfId="4" applyFont="1" applyFill="1" applyBorder="1" applyAlignment="1">
      <alignment horizontal="center"/>
    </xf>
    <xf numFmtId="0" fontId="19" fillId="27" borderId="7" xfId="4" applyFont="1" applyFill="1" applyBorder="1" applyAlignment="1">
      <alignment horizontal="center"/>
    </xf>
    <xf numFmtId="0" fontId="19" fillId="27" borderId="8" xfId="4" applyFont="1" applyFill="1" applyBorder="1" applyAlignment="1">
      <alignment horizontal="center"/>
    </xf>
    <xf numFmtId="0" fontId="19" fillId="27" borderId="10" xfId="4" applyFont="1" applyFill="1" applyBorder="1" applyAlignment="1">
      <alignment horizontal="center"/>
    </xf>
    <xf numFmtId="0" fontId="27" fillId="28" borderId="11" xfId="4" applyFont="1" applyFill="1" applyBorder="1" applyAlignment="1">
      <alignment horizontal="center"/>
    </xf>
    <xf numFmtId="0" fontId="27" fillId="28" borderId="2" xfId="4" applyFont="1" applyFill="1" applyBorder="1" applyAlignment="1">
      <alignment horizontal="center"/>
    </xf>
    <xf numFmtId="0" fontId="27" fillId="28" borderId="7" xfId="4" applyFont="1" applyFill="1" applyBorder="1" applyAlignment="1">
      <alignment horizontal="center"/>
    </xf>
    <xf numFmtId="0" fontId="19" fillId="28" borderId="6" xfId="4" applyFont="1" applyFill="1" applyBorder="1" applyAlignment="1">
      <alignment horizontal="left"/>
    </xf>
    <xf numFmtId="0" fontId="19" fillId="28" borderId="2" xfId="4" applyFont="1" applyFill="1" applyBorder="1" applyAlignment="1">
      <alignment horizontal="left"/>
    </xf>
    <xf numFmtId="0" fontId="19" fillId="28" borderId="7" xfId="4" applyFont="1" applyFill="1" applyBorder="1" applyAlignment="1">
      <alignment horizontal="left"/>
    </xf>
    <xf numFmtId="0" fontId="19" fillId="28" borderId="8" xfId="4" applyFont="1" applyFill="1" applyBorder="1" applyAlignment="1">
      <alignment horizontal="center"/>
    </xf>
    <xf numFmtId="0" fontId="19" fillId="28" borderId="15" xfId="0" applyFont="1" applyFill="1" applyBorder="1" applyAlignment="1">
      <alignment horizontal="center"/>
    </xf>
    <xf numFmtId="0" fontId="19" fillId="28" borderId="11" xfId="0" applyFont="1" applyFill="1" applyBorder="1" applyAlignment="1">
      <alignment horizontal="center"/>
    </xf>
    <xf numFmtId="0" fontId="19" fillId="28" borderId="12" xfId="0" applyFont="1" applyFill="1" applyBorder="1" applyAlignment="1">
      <alignment horizontal="center"/>
    </xf>
    <xf numFmtId="0" fontId="19" fillId="28" borderId="13" xfId="0" applyFont="1" applyFill="1" applyBorder="1" applyAlignment="1">
      <alignment horizontal="center"/>
    </xf>
    <xf numFmtId="0" fontId="19" fillId="28" borderId="0" xfId="0" applyFont="1" applyFill="1" applyAlignment="1">
      <alignment horizontal="center"/>
    </xf>
    <xf numFmtId="0" fontId="19" fillId="28" borderId="14" xfId="0" applyFont="1" applyFill="1" applyBorder="1" applyAlignment="1">
      <alignment horizontal="center"/>
    </xf>
    <xf numFmtId="0" fontId="19" fillId="28" borderId="9" xfId="0" applyFont="1" applyFill="1" applyBorder="1" applyAlignment="1">
      <alignment horizontal="center"/>
    </xf>
    <xf numFmtId="0" fontId="19" fillId="28" borderId="1" xfId="0" applyFont="1" applyFill="1" applyBorder="1" applyAlignment="1">
      <alignment horizontal="center"/>
    </xf>
    <xf numFmtId="0" fontId="19" fillId="28" borderId="10" xfId="0" applyFont="1" applyFill="1" applyBorder="1" applyAlignment="1">
      <alignment horizontal="center"/>
    </xf>
    <xf numFmtId="0" fontId="53" fillId="27" borderId="2" xfId="4" applyFont="1" applyFill="1" applyBorder="1" applyAlignment="1">
      <alignment horizontal="center"/>
    </xf>
    <xf numFmtId="0" fontId="53" fillId="27" borderId="2" xfId="4" applyFont="1" applyFill="1" applyBorder="1"/>
    <xf numFmtId="37" fontId="53" fillId="27" borderId="2" xfId="4" applyNumberFormat="1" applyFont="1" applyFill="1" applyBorder="1" applyAlignment="1">
      <alignment horizontal="center"/>
    </xf>
    <xf numFmtId="37" fontId="53" fillId="27" borderId="2" xfId="4" quotePrefix="1" applyNumberFormat="1" applyFont="1" applyFill="1" applyBorder="1" applyAlignment="1">
      <alignment horizontal="center"/>
    </xf>
    <xf numFmtId="0" fontId="3" fillId="26" borderId="3" xfId="4" applyFont="1" applyFill="1" applyBorder="1" applyAlignment="1">
      <alignment horizontal="center"/>
    </xf>
    <xf numFmtId="0" fontId="3" fillId="26" borderId="5" xfId="4" applyFont="1" applyFill="1" applyBorder="1" applyAlignment="1">
      <alignment horizontal="center"/>
    </xf>
    <xf numFmtId="0" fontId="3" fillId="24" borderId="3" xfId="4" quotePrefix="1" applyFont="1" applyFill="1" applyBorder="1" applyAlignment="1">
      <alignment horizontal="center"/>
    </xf>
    <xf numFmtId="0" fontId="3" fillId="24" borderId="4" xfId="4" quotePrefix="1" applyFont="1" applyFill="1" applyBorder="1" applyAlignment="1">
      <alignment horizontal="center"/>
    </xf>
    <xf numFmtId="0" fontId="3" fillId="24" borderId="3" xfId="4" applyFont="1" applyFill="1" applyBorder="1" applyAlignment="1">
      <alignment horizontal="center"/>
    </xf>
    <xf numFmtId="0" fontId="3" fillId="24" borderId="5" xfId="4" applyFont="1" applyFill="1" applyBorder="1" applyAlignment="1">
      <alignment horizontal="center"/>
    </xf>
    <xf numFmtId="0" fontId="1" fillId="0" borderId="6" xfId="0" applyFont="1" applyBorder="1" applyAlignment="1">
      <alignment horizontal="center"/>
    </xf>
    <xf numFmtId="38" fontId="3" fillId="0" borderId="3" xfId="0" applyNumberFormat="1" applyFont="1" applyBorder="1" applyAlignment="1">
      <alignment horizontal="center"/>
    </xf>
    <xf numFmtId="38" fontId="3" fillId="0" borderId="4" xfId="0" applyNumberFormat="1" applyFont="1" applyBorder="1" applyAlignment="1">
      <alignment horizontal="center"/>
    </xf>
    <xf numFmtId="0" fontId="0" fillId="0" borderId="5" xfId="0" applyBorder="1" applyAlignment="1">
      <alignment horizontal="center"/>
    </xf>
    <xf numFmtId="0" fontId="49" fillId="28" borderId="15" xfId="4" applyFont="1" applyFill="1" applyBorder="1" applyAlignment="1">
      <alignment horizontal="center"/>
    </xf>
    <xf numFmtId="0" fontId="49" fillId="28" borderId="12" xfId="4" applyFont="1" applyFill="1" applyBorder="1" applyAlignment="1">
      <alignment horizontal="center"/>
    </xf>
    <xf numFmtId="0" fontId="49" fillId="28" borderId="3" xfId="4" applyFont="1" applyFill="1" applyBorder="1" applyAlignment="1">
      <alignment horizontal="center"/>
    </xf>
    <xf numFmtId="0" fontId="49" fillId="28" borderId="13" xfId="4" applyFont="1" applyFill="1" applyBorder="1" applyAlignment="1">
      <alignment horizontal="center"/>
    </xf>
    <xf numFmtId="0" fontId="49" fillId="28" borderId="14" xfId="4" applyFont="1" applyFill="1" applyBorder="1" applyAlignment="1">
      <alignment horizontal="center"/>
    </xf>
    <xf numFmtId="0" fontId="49" fillId="28" borderId="4" xfId="4" applyFont="1" applyFill="1" applyBorder="1" applyAlignment="1">
      <alignment horizontal="center"/>
    </xf>
    <xf numFmtId="0" fontId="49" fillId="28" borderId="13" xfId="4" applyFont="1" applyFill="1" applyBorder="1"/>
    <xf numFmtId="0" fontId="49" fillId="28" borderId="9" xfId="4" applyFont="1" applyFill="1" applyBorder="1"/>
    <xf numFmtId="0" fontId="49" fillId="28" borderId="10" xfId="4" applyFont="1" applyFill="1" applyBorder="1" applyAlignment="1">
      <alignment horizontal="center"/>
    </xf>
    <xf numFmtId="0" fontId="49" fillId="28" borderId="5" xfId="4" applyFont="1" applyFill="1" applyBorder="1" applyAlignment="1">
      <alignment horizontal="center"/>
    </xf>
    <xf numFmtId="37" fontId="49" fillId="28" borderId="5" xfId="4" applyNumberFormat="1" applyFont="1" applyFill="1" applyBorder="1" applyAlignment="1">
      <alignment horizontal="center"/>
    </xf>
    <xf numFmtId="0" fontId="3" fillId="26" borderId="4" xfId="4" applyFont="1" applyFill="1" applyBorder="1" applyAlignment="1">
      <alignment horizontal="center"/>
    </xf>
    <xf numFmtId="0" fontId="1" fillId="26" borderId="4" xfId="4" applyFont="1" applyFill="1" applyBorder="1" applyAlignment="1">
      <alignment horizontal="center"/>
    </xf>
    <xf numFmtId="37" fontId="3" fillId="26" borderId="5" xfId="4" applyNumberFormat="1" applyFont="1" applyFill="1" applyBorder="1" applyAlignment="1">
      <alignment horizontal="center"/>
    </xf>
    <xf numFmtId="37" fontId="53" fillId="3" borderId="6" xfId="4" applyNumberFormat="1" applyFont="1" applyFill="1" applyBorder="1" applyAlignment="1">
      <alignment horizontal="center"/>
    </xf>
    <xf numFmtId="37" fontId="53" fillId="3" borderId="7" xfId="4" applyNumberFormat="1" applyFont="1" applyFill="1" applyBorder="1" applyAlignment="1">
      <alignment horizontal="center"/>
    </xf>
    <xf numFmtId="37" fontId="53" fillId="3" borderId="8" xfId="4" applyNumberFormat="1" applyFont="1" applyFill="1" applyBorder="1" applyAlignment="1">
      <alignment horizontal="center"/>
    </xf>
    <xf numFmtId="0" fontId="19" fillId="3" borderId="6" xfId="4" applyFont="1" applyFill="1" applyBorder="1" applyAlignment="1">
      <alignment horizontal="center" vertical="center"/>
    </xf>
    <xf numFmtId="37" fontId="1" fillId="0" borderId="0" xfId="0" applyNumberFormat="1" applyFont="1" applyAlignment="1">
      <alignment horizontal="center"/>
    </xf>
    <xf numFmtId="174" fontId="19" fillId="3" borderId="0" xfId="4" applyNumberFormat="1" applyFont="1" applyFill="1" applyAlignment="1">
      <alignment horizontal="center"/>
    </xf>
    <xf numFmtId="3" fontId="12" fillId="30" borderId="8" xfId="0" applyNumberFormat="1" applyFont="1" applyFill="1" applyBorder="1" applyAlignment="1">
      <alignment horizontal="center"/>
    </xf>
    <xf numFmtId="0" fontId="0" fillId="0" borderId="14" xfId="0" applyBorder="1"/>
    <xf numFmtId="3" fontId="12" fillId="29" borderId="8" xfId="0" applyNumberFormat="1" applyFont="1" applyFill="1" applyBorder="1" applyAlignment="1">
      <alignment horizontal="center"/>
    </xf>
    <xf numFmtId="0" fontId="1" fillId="0" borderId="14" xfId="0" applyFont="1" applyBorder="1"/>
    <xf numFmtId="0" fontId="3" fillId="0" borderId="0" xfId="4" applyFont="1" applyAlignment="1">
      <alignment horizontal="left" indent="1"/>
    </xf>
    <xf numFmtId="0" fontId="1" fillId="0" borderId="0" xfId="4" quotePrefix="1" applyFont="1" applyAlignment="1">
      <alignment horizontal="left" indent="1"/>
    </xf>
    <xf numFmtId="168" fontId="3" fillId="0" borderId="0" xfId="13" applyNumberFormat="1" applyFont="1" applyAlignment="1">
      <alignment horizontal="center"/>
    </xf>
    <xf numFmtId="0" fontId="18" fillId="13" borderId="15" xfId="0" applyFont="1" applyFill="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center"/>
    </xf>
    <xf numFmtId="38" fontId="0" fillId="17" borderId="10" xfId="0" applyNumberFormat="1" applyFill="1" applyBorder="1" applyAlignment="1">
      <alignment horizontal="center"/>
    </xf>
    <xf numFmtId="0" fontId="0" fillId="17" borderId="10" xfId="0" applyFill="1" applyBorder="1" applyAlignment="1">
      <alignment horizontal="center"/>
    </xf>
    <xf numFmtId="38" fontId="1" fillId="17" borderId="14" xfId="0" applyNumberFormat="1" applyFont="1" applyFill="1" applyBorder="1" applyAlignment="1">
      <alignment horizontal="center"/>
    </xf>
    <xf numFmtId="38" fontId="0" fillId="17" borderId="14" xfId="0" applyNumberFormat="1" applyFill="1" applyBorder="1" applyAlignment="1">
      <alignment horizontal="center"/>
    </xf>
    <xf numFmtId="38" fontId="3" fillId="17" borderId="6" xfId="4" applyNumberFormat="1" applyFont="1" applyFill="1" applyBorder="1" applyAlignment="1">
      <alignment horizontal="center"/>
    </xf>
    <xf numFmtId="38" fontId="3" fillId="17" borderId="2" xfId="4" applyNumberFormat="1" applyFont="1" applyFill="1" applyBorder="1" applyAlignment="1">
      <alignment horizontal="center"/>
    </xf>
    <xf numFmtId="38" fontId="3" fillId="17" borderId="7" xfId="4" applyNumberFormat="1" applyFont="1" applyFill="1" applyBorder="1" applyAlignment="1">
      <alignment horizontal="center"/>
    </xf>
    <xf numFmtId="38" fontId="3" fillId="17" borderId="8" xfId="4" applyNumberFormat="1" applyFont="1" applyFill="1" applyBorder="1" applyAlignment="1">
      <alignment horizontal="center"/>
    </xf>
    <xf numFmtId="174" fontId="56" fillId="0" borderId="0" xfId="4" applyNumberFormat="1" applyFont="1"/>
    <xf numFmtId="0" fontId="57" fillId="31" borderId="5" xfId="4" applyFont="1" applyFill="1" applyBorder="1" applyAlignment="1">
      <alignment horizontal="center"/>
    </xf>
    <xf numFmtId="43" fontId="49" fillId="0" borderId="8" xfId="10" applyFont="1" applyBorder="1"/>
    <xf numFmtId="43" fontId="49" fillId="0" borderId="3" xfId="10" applyFont="1" applyBorder="1"/>
    <xf numFmtId="43" fontId="49" fillId="0" borderId="4" xfId="10" applyFont="1" applyBorder="1"/>
    <xf numFmtId="43" fontId="49" fillId="0" borderId="5" xfId="10" applyFont="1" applyBorder="1"/>
    <xf numFmtId="0" fontId="57" fillId="9" borderId="3" xfId="4" applyFont="1" applyFill="1" applyBorder="1" applyAlignment="1">
      <alignment horizontal="center"/>
    </xf>
    <xf numFmtId="0" fontId="57" fillId="9" borderId="4" xfId="4" applyFont="1" applyFill="1" applyBorder="1" applyAlignment="1">
      <alignment horizontal="center"/>
    </xf>
    <xf numFmtId="0" fontId="57" fillId="9" borderId="5" xfId="4" applyFont="1" applyFill="1" applyBorder="1" applyAlignment="1">
      <alignment horizontal="center"/>
    </xf>
    <xf numFmtId="40" fontId="49" fillId="0" borderId="0" xfId="4" applyNumberFormat="1" applyFont="1"/>
    <xf numFmtId="0" fontId="24" fillId="17" borderId="14" xfId="0" applyFont="1" applyFill="1" applyBorder="1" applyAlignment="1">
      <alignment horizontal="center"/>
    </xf>
    <xf numFmtId="0" fontId="24" fillId="0" borderId="13" xfId="0" applyFont="1" applyBorder="1" applyAlignment="1">
      <alignment horizontal="center"/>
    </xf>
    <xf numFmtId="0" fontId="1" fillId="18" borderId="6" xfId="0" applyFont="1" applyFill="1" applyBorder="1" applyAlignment="1">
      <alignment horizontal="center"/>
    </xf>
    <xf numFmtId="38" fontId="0" fillId="18" borderId="7" xfId="0" applyNumberFormat="1" applyFill="1" applyBorder="1" applyAlignment="1">
      <alignment horizontal="center"/>
    </xf>
    <xf numFmtId="0" fontId="1" fillId="26" borderId="2" xfId="4" applyFont="1" applyFill="1" applyBorder="1" applyAlignment="1">
      <alignment horizontal="center"/>
    </xf>
    <xf numFmtId="37" fontId="1" fillId="32" borderId="6" xfId="4" applyNumberFormat="1" applyFont="1" applyFill="1" applyBorder="1" applyAlignment="1">
      <alignment horizontal="right" vertical="center" indent="1"/>
    </xf>
    <xf numFmtId="0" fontId="1" fillId="32" borderId="15" xfId="4" applyFont="1" applyFill="1" applyBorder="1" applyAlignment="1">
      <alignment vertical="center"/>
    </xf>
    <xf numFmtId="0" fontId="3" fillId="32" borderId="11" xfId="4" applyFont="1" applyFill="1" applyBorder="1" applyAlignment="1">
      <alignment vertical="center"/>
    </xf>
    <xf numFmtId="168" fontId="3" fillId="0" borderId="12" xfId="13" applyNumberFormat="1" applyFont="1" applyBorder="1" applyAlignment="1">
      <alignment horizontal="right" vertical="center"/>
    </xf>
    <xf numFmtId="0" fontId="1" fillId="32" borderId="9" xfId="4" applyFont="1" applyFill="1" applyBorder="1" applyAlignment="1">
      <alignment vertical="center"/>
    </xf>
    <xf numFmtId="0" fontId="3" fillId="32" borderId="1" xfId="4" applyFont="1" applyFill="1" applyBorder="1" applyAlignment="1">
      <alignment vertical="center"/>
    </xf>
    <xf numFmtId="168" fontId="3" fillId="0" borderId="10" xfId="13" applyNumberFormat="1" applyFont="1" applyBorder="1" applyAlignment="1">
      <alignment horizontal="right" vertical="center"/>
    </xf>
    <xf numFmtId="0" fontId="3" fillId="0" borderId="0" xfId="4" applyFont="1" applyAlignment="1">
      <alignment vertical="center"/>
    </xf>
    <xf numFmtId="0" fontId="2" fillId="0" borderId="0" xfId="4" applyAlignment="1">
      <alignment vertical="center"/>
    </xf>
    <xf numFmtId="0" fontId="1" fillId="0" borderId="0" xfId="4" applyFont="1" applyAlignment="1">
      <alignment vertical="center"/>
    </xf>
    <xf numFmtId="171" fontId="1" fillId="0" borderId="0" xfId="10" applyNumberFormat="1" applyFont="1" applyAlignment="1">
      <alignment vertical="center"/>
    </xf>
    <xf numFmtId="171" fontId="1" fillId="0" borderId="0" xfId="10" applyNumberFormat="1" applyFont="1" applyFill="1" applyBorder="1" applyAlignment="1">
      <alignment vertical="center"/>
    </xf>
    <xf numFmtId="0" fontId="1" fillId="0" borderId="0" xfId="4" quotePrefix="1" applyFont="1" applyAlignment="1">
      <alignment horizontal="left" vertical="center" indent="1"/>
    </xf>
    <xf numFmtId="0" fontId="57" fillId="33" borderId="4" xfId="4" applyFont="1" applyFill="1" applyBorder="1" applyAlignment="1">
      <alignment horizontal="center"/>
    </xf>
    <xf numFmtId="0" fontId="57" fillId="33" borderId="5" xfId="4" applyFont="1" applyFill="1" applyBorder="1" applyAlignment="1">
      <alignment horizontal="center"/>
    </xf>
    <xf numFmtId="0" fontId="57" fillId="34" borderId="4" xfId="4" applyFont="1" applyFill="1" applyBorder="1" applyAlignment="1">
      <alignment horizontal="center"/>
    </xf>
    <xf numFmtId="0" fontId="57" fillId="34" borderId="5" xfId="4" applyFont="1" applyFill="1" applyBorder="1" applyAlignment="1">
      <alignment horizontal="center"/>
    </xf>
    <xf numFmtId="0" fontId="53" fillId="11" borderId="6" xfId="4" applyFont="1" applyFill="1" applyBorder="1" applyAlignment="1">
      <alignment horizontal="center"/>
    </xf>
    <xf numFmtId="37" fontId="53" fillId="3" borderId="8" xfId="4" quotePrefix="1" applyNumberFormat="1" applyFont="1" applyFill="1" applyBorder="1" applyAlignment="1">
      <alignment horizontal="center"/>
    </xf>
    <xf numFmtId="0" fontId="19" fillId="0" borderId="0" xfId="3" applyFont="1" applyAlignment="1">
      <alignment horizontal="center"/>
    </xf>
    <xf numFmtId="0" fontId="19" fillId="0" borderId="0" xfId="3" applyFont="1"/>
    <xf numFmtId="0" fontId="19" fillId="0" borderId="0" xfId="9" applyFont="1" applyAlignment="1">
      <alignment horizontal="center"/>
    </xf>
    <xf numFmtId="0" fontId="19" fillId="0" borderId="0" xfId="3" applyFont="1" applyAlignment="1">
      <alignment horizontal="left"/>
    </xf>
    <xf numFmtId="0" fontId="19" fillId="0" borderId="0" xfId="6" applyFont="1"/>
    <xf numFmtId="0" fontId="58" fillId="7" borderId="0" xfId="0" applyFont="1" applyFill="1" applyAlignment="1">
      <alignment horizontal="center"/>
    </xf>
    <xf numFmtId="164" fontId="44" fillId="16" borderId="0" xfId="3" applyNumberFormat="1" applyFont="1" applyFill="1" applyAlignment="1">
      <alignment horizontal="center"/>
    </xf>
    <xf numFmtId="0" fontId="58" fillId="16" borderId="0" xfId="0" applyFont="1" applyFill="1" applyAlignment="1">
      <alignment horizontal="center"/>
    </xf>
    <xf numFmtId="0" fontId="59" fillId="7" borderId="0" xfId="0" applyFont="1" applyFill="1" applyAlignment="1">
      <alignment horizontal="center"/>
    </xf>
    <xf numFmtId="0" fontId="59" fillId="16" borderId="0" xfId="0" applyFont="1" applyFill="1" applyAlignment="1">
      <alignment horizontal="center"/>
    </xf>
    <xf numFmtId="164" fontId="58" fillId="7" borderId="0" xfId="3" applyNumberFormat="1" applyFont="1" applyFill="1" applyAlignment="1">
      <alignment horizontal="center"/>
    </xf>
    <xf numFmtId="0" fontId="59" fillId="7" borderId="0" xfId="3" applyFont="1" applyFill="1" applyAlignment="1">
      <alignment horizontal="center"/>
    </xf>
    <xf numFmtId="0" fontId="58" fillId="7" borderId="0" xfId="3" applyFont="1" applyFill="1" applyAlignment="1">
      <alignment horizontal="center"/>
    </xf>
    <xf numFmtId="164" fontId="58" fillId="16" borderId="0" xfId="3" applyNumberFormat="1" applyFont="1" applyFill="1" applyAlignment="1">
      <alignment horizontal="center"/>
    </xf>
    <xf numFmtId="0" fontId="59" fillId="16" borderId="0" xfId="3" applyFont="1" applyFill="1" applyAlignment="1">
      <alignment horizontal="center"/>
    </xf>
    <xf numFmtId="0" fontId="58" fillId="16" borderId="0" xfId="3" applyFont="1" applyFill="1" applyAlignment="1">
      <alignment horizontal="center"/>
    </xf>
    <xf numFmtId="0" fontId="19" fillId="0" borderId="0" xfId="7" applyFont="1" applyAlignment="1">
      <alignment horizontal="center" vertical="center"/>
    </xf>
    <xf numFmtId="0" fontId="27" fillId="28" borderId="15" xfId="4" applyFont="1" applyFill="1" applyBorder="1"/>
    <xf numFmtId="0" fontId="27" fillId="28" borderId="11" xfId="4" applyFont="1" applyFill="1" applyBorder="1"/>
    <xf numFmtId="0" fontId="19" fillId="27" borderId="11" xfId="4" applyFont="1" applyFill="1" applyBorder="1" applyAlignment="1">
      <alignment horizontal="center"/>
    </xf>
    <xf numFmtId="0" fontId="19" fillId="27" borderId="12" xfId="4" applyFont="1" applyFill="1" applyBorder="1" applyAlignment="1">
      <alignment horizontal="center"/>
    </xf>
    <xf numFmtId="0" fontId="19" fillId="27" borderId="1" xfId="4" applyFont="1" applyFill="1" applyBorder="1" applyAlignment="1">
      <alignment horizontal="center"/>
    </xf>
    <xf numFmtId="0" fontId="53" fillId="27" borderId="6" xfId="4" applyFont="1" applyFill="1" applyBorder="1" applyAlignment="1">
      <alignment horizontal="center"/>
    </xf>
    <xf numFmtId="37" fontId="53" fillId="27" borderId="7" xfId="4" quotePrefix="1" applyNumberFormat="1" applyFont="1" applyFill="1" applyBorder="1" applyAlignment="1">
      <alignment horizontal="center"/>
    </xf>
    <xf numFmtId="37" fontId="53" fillId="27" borderId="6" xfId="4" quotePrefix="1" applyNumberFormat="1" applyFont="1" applyFill="1" applyBorder="1" applyAlignment="1">
      <alignment horizontal="center"/>
    </xf>
    <xf numFmtId="37" fontId="53" fillId="27" borderId="7" xfId="4" applyNumberFormat="1" applyFont="1" applyFill="1" applyBorder="1" applyAlignment="1">
      <alignment horizontal="center"/>
    </xf>
    <xf numFmtId="0" fontId="26" fillId="0" borderId="0" xfId="4" applyFont="1" applyAlignment="1">
      <alignment horizontal="center"/>
    </xf>
    <xf numFmtId="0" fontId="26" fillId="0" borderId="9" xfId="4" applyFont="1" applyBorder="1" applyAlignment="1">
      <alignment horizontal="center"/>
    </xf>
    <xf numFmtId="0" fontId="26" fillId="0" borderId="0" xfId="4" applyFont="1"/>
    <xf numFmtId="174" fontId="19" fillId="0" borderId="0" xfId="4" applyNumberFormat="1" applyFont="1" applyAlignment="1">
      <alignment horizontal="center"/>
    </xf>
    <xf numFmtId="0" fontId="60" fillId="0" borderId="0" xfId="0" applyFont="1" applyAlignment="1">
      <alignment vertical="center"/>
    </xf>
    <xf numFmtId="0" fontId="1" fillId="0" borderId="0" xfId="4" applyFont="1"/>
    <xf numFmtId="16" fontId="57" fillId="33" borderId="3" xfId="4" applyNumberFormat="1" applyFont="1" applyFill="1" applyBorder="1" applyAlignment="1">
      <alignment horizontal="center"/>
    </xf>
    <xf numFmtId="0" fontId="49" fillId="0" borderId="0" xfId="4" applyFont="1" applyAlignment="1">
      <alignment horizontal="right"/>
    </xf>
    <xf numFmtId="16" fontId="0" fillId="17" borderId="0" xfId="0" applyNumberFormat="1" applyFill="1" applyAlignment="1">
      <alignment horizontal="center"/>
    </xf>
    <xf numFmtId="40" fontId="1" fillId="0" borderId="0" xfId="4" applyNumberFormat="1" applyFont="1" applyAlignment="1">
      <alignment horizontal="center"/>
    </xf>
    <xf numFmtId="37" fontId="12" fillId="17" borderId="7" xfId="4" applyNumberFormat="1" applyFont="1" applyFill="1" applyBorder="1" applyAlignment="1">
      <alignment horizontal="center" vertical="center"/>
    </xf>
    <xf numFmtId="0" fontId="49" fillId="35" borderId="9" xfId="4" applyFont="1" applyFill="1" applyBorder="1" applyAlignment="1">
      <alignment horizontal="center"/>
    </xf>
    <xf numFmtId="0" fontId="49" fillId="35" borderId="1" xfId="4" applyFont="1" applyFill="1" applyBorder="1"/>
    <xf numFmtId="39" fontId="49" fillId="35" borderId="1" xfId="4" applyNumberFormat="1" applyFont="1" applyFill="1" applyBorder="1" applyAlignment="1">
      <alignment horizontal="center"/>
    </xf>
    <xf numFmtId="39" fontId="49" fillId="35" borderId="10" xfId="4" applyNumberFormat="1" applyFont="1" applyFill="1" applyBorder="1" applyAlignment="1">
      <alignment horizontal="center"/>
    </xf>
    <xf numFmtId="0" fontId="49" fillId="35" borderId="15" xfId="4" applyFont="1" applyFill="1" applyBorder="1" applyAlignment="1">
      <alignment horizontal="center"/>
    </xf>
    <xf numFmtId="0" fontId="49" fillId="35" borderId="11" xfId="4" applyFont="1" applyFill="1" applyBorder="1"/>
    <xf numFmtId="39" fontId="49" fillId="35" borderId="11" xfId="4" applyNumberFormat="1" applyFont="1" applyFill="1" applyBorder="1" applyAlignment="1">
      <alignment horizontal="center"/>
    </xf>
    <xf numFmtId="39" fontId="49" fillId="35" borderId="12" xfId="4" applyNumberFormat="1" applyFont="1" applyFill="1" applyBorder="1" applyAlignment="1">
      <alignment horizontal="center"/>
    </xf>
    <xf numFmtId="0" fontId="49" fillId="36" borderId="6" xfId="4" applyFont="1" applyFill="1" applyBorder="1" applyAlignment="1">
      <alignment horizontal="center"/>
    </xf>
    <xf numFmtId="0" fontId="49" fillId="36" borderId="2" xfId="4" applyFont="1" applyFill="1" applyBorder="1"/>
    <xf numFmtId="39" fontId="49" fillId="36" borderId="2" xfId="4" applyNumberFormat="1" applyFont="1" applyFill="1" applyBorder="1" applyAlignment="1">
      <alignment horizontal="center"/>
    </xf>
    <xf numFmtId="39" fontId="49" fillId="36" borderId="7" xfId="4" applyNumberFormat="1" applyFont="1" applyFill="1" applyBorder="1" applyAlignment="1">
      <alignment horizontal="center"/>
    </xf>
    <xf numFmtId="0" fontId="49" fillId="37" borderId="13" xfId="4" applyFont="1" applyFill="1" applyBorder="1" applyAlignment="1">
      <alignment horizontal="center"/>
    </xf>
    <xf numFmtId="0" fontId="49" fillId="37" borderId="0" xfId="4" applyFont="1" applyFill="1"/>
    <xf numFmtId="39" fontId="49" fillId="37" borderId="0" xfId="4" applyNumberFormat="1" applyFont="1" applyFill="1" applyAlignment="1">
      <alignment horizontal="center"/>
    </xf>
    <xf numFmtId="39" fontId="49" fillId="37" borderId="14" xfId="4" applyNumberFormat="1" applyFont="1" applyFill="1" applyBorder="1" applyAlignment="1">
      <alignment horizontal="center"/>
    </xf>
    <xf numFmtId="0" fontId="49" fillId="37" borderId="9" xfId="4" applyFont="1" applyFill="1" applyBorder="1" applyAlignment="1">
      <alignment horizontal="center"/>
    </xf>
    <xf numFmtId="0" fontId="49" fillId="37" borderId="1" xfId="4" applyFont="1" applyFill="1" applyBorder="1"/>
    <xf numFmtId="39" fontId="49" fillId="37" borderId="1" xfId="4" applyNumberFormat="1" applyFont="1" applyFill="1" applyBorder="1" applyAlignment="1">
      <alignment horizontal="center"/>
    </xf>
    <xf numFmtId="39" fontId="49" fillId="37" borderId="10" xfId="4" applyNumberFormat="1" applyFont="1" applyFill="1" applyBorder="1" applyAlignment="1">
      <alignment horizontal="center"/>
    </xf>
    <xf numFmtId="0" fontId="49" fillId="38" borderId="15" xfId="4" applyFont="1" applyFill="1" applyBorder="1" applyAlignment="1">
      <alignment horizontal="center"/>
    </xf>
    <xf numFmtId="0" fontId="49" fillId="38" borderId="11" xfId="4" applyFont="1" applyFill="1" applyBorder="1"/>
    <xf numFmtId="39" fontId="49" fillId="38" borderId="11" xfId="4" applyNumberFormat="1" applyFont="1" applyFill="1" applyBorder="1" applyAlignment="1">
      <alignment horizontal="center"/>
    </xf>
    <xf numFmtId="39" fontId="49" fillId="38" borderId="12" xfId="4" applyNumberFormat="1" applyFont="1" applyFill="1" applyBorder="1" applyAlignment="1">
      <alignment horizontal="center"/>
    </xf>
    <xf numFmtId="0" fontId="49" fillId="38" borderId="13" xfId="4" applyFont="1" applyFill="1" applyBorder="1" applyAlignment="1">
      <alignment horizontal="center"/>
    </xf>
    <xf numFmtId="0" fontId="49" fillId="38" borderId="0" xfId="4" applyFont="1" applyFill="1"/>
    <xf numFmtId="39" fontId="49" fillId="38" borderId="0" xfId="4" applyNumberFormat="1" applyFont="1" applyFill="1" applyAlignment="1">
      <alignment horizontal="center"/>
    </xf>
    <xf numFmtId="39" fontId="49" fillId="38" borderId="14" xfId="4" applyNumberFormat="1" applyFont="1" applyFill="1" applyBorder="1" applyAlignment="1">
      <alignment horizontal="center"/>
    </xf>
    <xf numFmtId="37" fontId="49" fillId="28" borderId="4" xfId="4" applyNumberFormat="1" applyFont="1" applyFill="1" applyBorder="1" applyAlignment="1">
      <alignment horizontal="center"/>
    </xf>
    <xf numFmtId="16" fontId="57" fillId="34" borderId="3" xfId="4" applyNumberFormat="1" applyFont="1" applyFill="1" applyBorder="1" applyAlignment="1">
      <alignment horizontal="center"/>
    </xf>
    <xf numFmtId="0" fontId="46" fillId="40" borderId="0" xfId="0" applyFont="1" applyFill="1" applyAlignment="1">
      <alignment vertical="center" wrapText="1"/>
    </xf>
    <xf numFmtId="0" fontId="19" fillId="0" borderId="0" xfId="0" applyFont="1" applyAlignment="1">
      <alignment horizontal="left" vertical="top"/>
    </xf>
    <xf numFmtId="0" fontId="25" fillId="41" borderId="0" xfId="0" applyFont="1" applyFill="1" applyAlignment="1">
      <alignment vertical="center" wrapText="1"/>
    </xf>
    <xf numFmtId="0" fontId="46" fillId="40" borderId="0" xfId="0" applyFont="1" applyFill="1" applyAlignment="1">
      <alignment horizontal="center" vertical="center" wrapText="1"/>
    </xf>
    <xf numFmtId="0" fontId="46" fillId="40" borderId="0" xfId="0" applyFont="1" applyFill="1" applyAlignment="1">
      <alignment horizontal="right" vertical="center" wrapText="1" indent="1"/>
    </xf>
    <xf numFmtId="0" fontId="25" fillId="41" borderId="0" xfId="0" applyFont="1" applyFill="1"/>
    <xf numFmtId="43" fontId="25" fillId="0" borderId="0" xfId="10" applyFont="1"/>
    <xf numFmtId="0" fontId="25" fillId="0" borderId="0" xfId="0" applyFont="1" applyAlignment="1">
      <alignment horizontal="left"/>
    </xf>
    <xf numFmtId="0" fontId="19" fillId="2" borderId="5" xfId="4" quotePrefix="1" applyFont="1" applyFill="1" applyBorder="1" applyAlignment="1">
      <alignment horizontal="center" vertical="center"/>
    </xf>
    <xf numFmtId="0" fontId="46" fillId="20" borderId="0" xfId="0" applyFont="1" applyFill="1" applyAlignment="1">
      <alignment horizontal="center" vertical="center" wrapText="1"/>
    </xf>
    <xf numFmtId="0" fontId="0" fillId="18" borderId="0" xfId="0" applyFill="1" applyAlignment="1">
      <alignment horizontal="center" vertical="center"/>
    </xf>
    <xf numFmtId="9" fontId="0" fillId="0" borderId="0" xfId="13" applyFont="1"/>
    <xf numFmtId="16" fontId="57" fillId="31" borderId="3" xfId="4" applyNumberFormat="1" applyFont="1" applyFill="1" applyBorder="1" applyAlignment="1">
      <alignment horizontal="center"/>
    </xf>
    <xf numFmtId="0" fontId="9" fillId="0" borderId="0" xfId="4" applyFont="1"/>
    <xf numFmtId="13" fontId="49" fillId="0" borderId="0" xfId="13" applyNumberFormat="1" applyFont="1"/>
    <xf numFmtId="0" fontId="19" fillId="3" borderId="6" xfId="4" applyFont="1" applyFill="1" applyBorder="1" applyAlignment="1">
      <alignment vertical="center"/>
    </xf>
    <xf numFmtId="0" fontId="25" fillId="8" borderId="0" xfId="0" applyFont="1" applyFill="1" applyAlignment="1">
      <alignment horizontal="right" indent="1"/>
    </xf>
    <xf numFmtId="9" fontId="19" fillId="0" borderId="0" xfId="13" applyFont="1" applyAlignment="1">
      <alignment horizontal="center"/>
    </xf>
    <xf numFmtId="39" fontId="49" fillId="42" borderId="11" xfId="4" applyNumberFormat="1" applyFont="1" applyFill="1" applyBorder="1" applyAlignment="1">
      <alignment horizontal="center"/>
    </xf>
    <xf numFmtId="39" fontId="49" fillId="42" borderId="0" xfId="4" applyNumberFormat="1" applyFont="1" applyFill="1" applyAlignment="1">
      <alignment horizontal="center"/>
    </xf>
    <xf numFmtId="0" fontId="49" fillId="42" borderId="0" xfId="4" applyFont="1" applyFill="1"/>
    <xf numFmtId="0" fontId="49" fillId="42" borderId="0" xfId="4" applyFont="1" applyFill="1" applyAlignment="1">
      <alignment horizontal="center"/>
    </xf>
    <xf numFmtId="39" fontId="49" fillId="42" borderId="2" xfId="4" applyNumberFormat="1" applyFont="1" applyFill="1" applyBorder="1" applyAlignment="1">
      <alignment horizontal="center"/>
    </xf>
    <xf numFmtId="39" fontId="49" fillId="42" borderId="1" xfId="4" applyNumberFormat="1" applyFont="1" applyFill="1" applyBorder="1" applyAlignment="1">
      <alignment horizontal="center"/>
    </xf>
    <xf numFmtId="0" fontId="49" fillId="39" borderId="15" xfId="4" applyFont="1" applyFill="1" applyBorder="1" applyAlignment="1">
      <alignment horizontal="center"/>
    </xf>
    <xf numFmtId="0" fontId="49" fillId="39" borderId="11" xfId="4" applyFont="1" applyFill="1" applyBorder="1"/>
    <xf numFmtId="39" fontId="49" fillId="39" borderId="11" xfId="4" applyNumberFormat="1" applyFont="1" applyFill="1" applyBorder="1" applyAlignment="1">
      <alignment horizontal="center"/>
    </xf>
    <xf numFmtId="39" fontId="49" fillId="39" borderId="12" xfId="4" applyNumberFormat="1" applyFont="1" applyFill="1" applyBorder="1" applyAlignment="1">
      <alignment horizontal="center"/>
    </xf>
    <xf numFmtId="0" fontId="49" fillId="39" borderId="9" xfId="4" applyFont="1" applyFill="1" applyBorder="1" applyAlignment="1">
      <alignment horizontal="center"/>
    </xf>
    <xf numFmtId="0" fontId="49" fillId="39" borderId="1" xfId="4" applyFont="1" applyFill="1" applyBorder="1"/>
    <xf numFmtId="39" fontId="49" fillId="39" borderId="1" xfId="4" applyNumberFormat="1" applyFont="1" applyFill="1" applyBorder="1" applyAlignment="1">
      <alignment horizontal="center"/>
    </xf>
    <xf numFmtId="39" fontId="49" fillId="39" borderId="10" xfId="4" applyNumberFormat="1" applyFont="1" applyFill="1" applyBorder="1" applyAlignment="1">
      <alignment horizontal="center"/>
    </xf>
    <xf numFmtId="37" fontId="19" fillId="0" borderId="0" xfId="0" applyNumberFormat="1" applyFont="1" applyAlignment="1">
      <alignment horizontal="center"/>
    </xf>
    <xf numFmtId="0" fontId="30" fillId="11" borderId="1" xfId="2" applyFont="1" applyFill="1" applyBorder="1" applyAlignment="1">
      <alignment horizontal="center" vertical="top" wrapText="1"/>
    </xf>
    <xf numFmtId="0" fontId="30" fillId="11" borderId="11" xfId="2" applyFont="1" applyFill="1" applyBorder="1" applyAlignment="1">
      <alignment horizontal="center" wrapText="1"/>
    </xf>
    <xf numFmtId="43" fontId="3" fillId="0" borderId="0" xfId="4" applyNumberFormat="1" applyFont="1" applyAlignment="1">
      <alignment vertical="center"/>
    </xf>
    <xf numFmtId="10" fontId="25" fillId="0" borderId="0" xfId="13" applyNumberFormat="1" applyFont="1"/>
    <xf numFmtId="175" fontId="19" fillId="0" borderId="0" xfId="4" applyNumberFormat="1" applyFont="1"/>
    <xf numFmtId="0" fontId="26" fillId="0" borderId="0" xfId="0" applyFont="1" applyAlignment="1">
      <alignment horizontal="right" vertical="center" indent="2"/>
    </xf>
    <xf numFmtId="0" fontId="46" fillId="40" borderId="0" xfId="0" applyFont="1" applyFill="1" applyAlignment="1">
      <alignment horizontal="right" vertical="center" wrapText="1" indent="2"/>
    </xf>
    <xf numFmtId="10" fontId="25" fillId="0" borderId="0" xfId="13" applyNumberFormat="1" applyFont="1" applyAlignment="1">
      <alignment horizontal="right" indent="2"/>
    </xf>
    <xf numFmtId="10" fontId="25" fillId="0" borderId="0" xfId="27" applyNumberFormat="1" applyFont="1"/>
    <xf numFmtId="0" fontId="61" fillId="0" borderId="0" xfId="0" applyFont="1" applyAlignment="1">
      <alignment horizontal="left"/>
    </xf>
    <xf numFmtId="0" fontId="62" fillId="0" borderId="0" xfId="0" applyFont="1" applyAlignment="1">
      <alignment horizontal="center"/>
    </xf>
    <xf numFmtId="0" fontId="19" fillId="14" borderId="0" xfId="0" applyFont="1" applyFill="1"/>
    <xf numFmtId="0" fontId="19" fillId="10" borderId="0" xfId="0" applyFont="1" applyFill="1" applyAlignment="1">
      <alignment horizontal="center"/>
    </xf>
    <xf numFmtId="0" fontId="19" fillId="0" borderId="0" xfId="7" applyFont="1" applyAlignment="1">
      <alignment vertical="center"/>
    </xf>
    <xf numFmtId="1" fontId="19" fillId="0" borderId="0" xfId="7" applyNumberFormat="1" applyFont="1" applyAlignment="1">
      <alignment horizontal="center" vertical="center"/>
    </xf>
    <xf numFmtId="0" fontId="19" fillId="0" borderId="0" xfId="9" applyFont="1" applyAlignment="1">
      <alignment horizontal="left"/>
    </xf>
    <xf numFmtId="0" fontId="19" fillId="0" borderId="0" xfId="7" applyFont="1" applyAlignment="1">
      <alignment horizontal="center"/>
    </xf>
    <xf numFmtId="0" fontId="19" fillId="0" borderId="0" xfId="8" applyFont="1"/>
    <xf numFmtId="1" fontId="19" fillId="0" borderId="0" xfId="7" applyNumberFormat="1" applyFont="1" applyAlignment="1">
      <alignment horizontal="left" vertical="center"/>
    </xf>
    <xf numFmtId="169" fontId="49" fillId="0" borderId="0" xfId="4" applyNumberFormat="1" applyFont="1"/>
    <xf numFmtId="169" fontId="49" fillId="0" borderId="14" xfId="4" applyNumberFormat="1" applyFont="1" applyBorder="1"/>
    <xf numFmtId="169" fontId="49" fillId="0" borderId="1" xfId="4" quotePrefix="1" applyNumberFormat="1" applyFont="1" applyBorder="1"/>
    <xf numFmtId="169" fontId="49" fillId="0" borderId="10" xfId="4" quotePrefix="1" applyNumberFormat="1" applyFont="1" applyBorder="1"/>
    <xf numFmtId="0" fontId="0" fillId="8" borderId="15"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3" xfId="0" applyFill="1" applyBorder="1" applyAlignment="1">
      <alignment horizontal="center" vertical="center" wrapText="1"/>
    </xf>
    <xf numFmtId="0" fontId="0" fillId="8" borderId="14" xfId="0" applyFill="1" applyBorder="1" applyAlignment="1">
      <alignment horizontal="center" vertical="center" wrapText="1"/>
    </xf>
  </cellXfs>
  <cellStyles count="29">
    <cellStyle name="Comma" xfId="10" builtinId="3"/>
    <cellStyle name="Comma 2" xfId="12" xr:uid="{00000000-0005-0000-0000-000001000000}"/>
    <cellStyle name="Comma 2 2" xfId="18" xr:uid="{00000000-0005-0000-0000-000002000000}"/>
    <cellStyle name="Comma 3" xfId="19" xr:uid="{00000000-0005-0000-0000-000003000000}"/>
    <cellStyle name="Comma 4" xfId="17" xr:uid="{00000000-0005-0000-0000-000004000000}"/>
    <cellStyle name="Currency 2" xfId="21" xr:uid="{00000000-0005-0000-0000-000005000000}"/>
    <cellStyle name="Currency 3" xfId="20" xr:uid="{00000000-0005-0000-0000-000006000000}"/>
    <cellStyle name="Default" xfId="1" xr:uid="{00000000-0005-0000-0000-000007000000}"/>
    <cellStyle name="Hyperlink" xfId="15" builtinId="8"/>
    <cellStyle name="Hyperlink 2" xfId="22" xr:uid="{00000000-0005-0000-0000-000009000000}"/>
    <cellStyle name="Normal" xfId="0" builtinId="0"/>
    <cellStyle name="Normal 2" xfId="11" xr:uid="{00000000-0005-0000-0000-00000B000000}"/>
    <cellStyle name="Normal 2 2" xfId="23" xr:uid="{00000000-0005-0000-0000-00000C000000}"/>
    <cellStyle name="Normal 3" xfId="14" xr:uid="{00000000-0005-0000-0000-00000D000000}"/>
    <cellStyle name="Normal 3 2" xfId="24" xr:uid="{00000000-0005-0000-0000-00000E000000}"/>
    <cellStyle name="Normal 4" xfId="25" xr:uid="{00000000-0005-0000-0000-00000F000000}"/>
    <cellStyle name="Normal 5" xfId="16" xr:uid="{00000000-0005-0000-0000-000010000000}"/>
    <cellStyle name="Normal 6" xfId="28" xr:uid="{092AC2F0-EE36-44B8-8819-D972C2857EB2}"/>
    <cellStyle name="Normal_01 - jan CALC" xfId="2" xr:uid="{00000000-0005-0000-0000-000011000000}"/>
    <cellStyle name="Normal_03 - PJ chasum" xfId="9" xr:uid="{00000000-0005-0000-0000-000012000000}"/>
    <cellStyle name="Normal_04 - Q4 chasum" xfId="7" xr:uid="{00000000-0005-0000-0000-000013000000}"/>
    <cellStyle name="Normal_05 - DEC_F  calc" xfId="3" xr:uid="{00000000-0005-0000-0000-000014000000}"/>
    <cellStyle name="Normal_06 - PROJd pre calc ED" xfId="8" xr:uid="{00000000-0005-0000-0000-000016000000}"/>
    <cellStyle name="Normal_06 - Q3  chartrate" xfId="4" xr:uid="{00000000-0005-0000-0000-000017000000}"/>
    <cellStyle name="Normal_08 - PROJf  calc" xfId="6" xr:uid="{00000000-0005-0000-0000-000018000000}"/>
    <cellStyle name="Normal_Sheet2" xfId="5" xr:uid="{00000000-0005-0000-0000-00001A000000}"/>
    <cellStyle name="Percent" xfId="13" builtinId="5"/>
    <cellStyle name="Percent 2" xfId="27" xr:uid="{00000000-0005-0000-0000-00001D000000}"/>
    <cellStyle name="Percent 3" xfId="26" xr:uid="{00000000-0005-0000-0000-00001E000000}"/>
  </cellStyles>
  <dxfs count="8">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rgb="FF9C0006"/>
      </font>
      <fill>
        <patternFill>
          <bgColor rgb="FFFFC7CE"/>
        </patternFill>
      </fill>
    </dxf>
    <dxf>
      <font>
        <color rgb="FF9C0006"/>
      </font>
      <fill>
        <patternFill>
          <bgColor rgb="FFFFC7CE"/>
        </patternFill>
      </fill>
    </dxf>
    <dxf>
      <font>
        <color theme="5" tint="-0.499984740745262"/>
      </font>
      <fill>
        <patternFill>
          <bgColor theme="5" tint="0.59996337778862885"/>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8DB6B"/>
      <rgbColor rgb="00689C64"/>
      <rgbColor rgb="00D98A59"/>
      <rgbColor rgb="00ABDEDF"/>
      <rgbColor rgb="00AB71AC"/>
      <rgbColor rgb="00F7DFDD"/>
      <rgbColor rgb="0086BAEA"/>
      <rgbColor rgb="0063B3CF"/>
      <rgbColor rgb="007E9AC8"/>
      <rgbColor rgb="0044884C"/>
      <rgbColor rgb="008E583A"/>
      <rgbColor rgb="00A6C1C2"/>
      <rgbColor rgb="00800080"/>
      <rgbColor rgb="00A84136"/>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22E7F"/>
      <color rgb="FFEB5B65"/>
      <color rgb="FFEC707F"/>
      <color rgb="FFB9740F"/>
      <color rgb="FFDCDCDC"/>
      <color rgb="FFD4D4D4"/>
      <color rgb="FFCDCDCD"/>
      <color rgb="FFE6E6E6"/>
      <color rgb="FFEDEDED"/>
      <color rgb="FFDEDE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manualLayout>
          <c:layoutTarget val="inner"/>
          <c:xMode val="edge"/>
          <c:yMode val="edge"/>
          <c:x val="3.4943869689632402E-2"/>
          <c:y val="0.1839441923915989"/>
          <c:w val="0.93011226062073515"/>
          <c:h val="0.60580798053353291"/>
        </c:manualLayout>
      </c:layout>
      <c:lineChart>
        <c:grouping val="stacked"/>
        <c:varyColors val="0"/>
        <c:ser>
          <c:idx val="0"/>
          <c:order val="0"/>
          <c:tx>
            <c:v>Inflation over Time</c:v>
          </c:tx>
          <c:spPr>
            <a:effectLst>
              <a:softEdge rad="0"/>
            </a:effectLst>
          </c:spPr>
          <c:marker>
            <c:symbol val="none"/>
          </c:marker>
          <c:dLbls>
            <c:spPr>
              <a:solidFill>
                <a:schemeClr val="accent5">
                  <a:lumMod val="20000"/>
                  <a:lumOff val="80000"/>
                </a:schemeClr>
              </a:solidFill>
            </c:spPr>
            <c:txPr>
              <a:bodyPr/>
              <a:lstStyle/>
              <a:p>
                <a:pPr>
                  <a:defRPr b="1" i="0" baseline="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inflat!$A$17:$A$27</c:f>
              <c:strCache>
                <c:ptCount val="10"/>
                <c:pt idx="0">
                  <c:v>FY13</c:v>
                </c:pt>
                <c:pt idx="1">
                  <c:v>FY14</c:v>
                </c:pt>
                <c:pt idx="2">
                  <c:v>FY15</c:v>
                </c:pt>
                <c:pt idx="3">
                  <c:v>FY16</c:v>
                </c:pt>
                <c:pt idx="4">
                  <c:v>FY17</c:v>
                </c:pt>
                <c:pt idx="5">
                  <c:v>FY18</c:v>
                </c:pt>
                <c:pt idx="6">
                  <c:v>FY19</c:v>
                </c:pt>
                <c:pt idx="7">
                  <c:v>FY20</c:v>
                </c:pt>
                <c:pt idx="8">
                  <c:v>FY21</c:v>
                </c:pt>
                <c:pt idx="9">
                  <c:v>FY22</c:v>
                </c:pt>
              </c:strCache>
            </c:strRef>
          </c:cat>
          <c:val>
            <c:numRef>
              <c:f>inflat!$B$18:$B$28</c:f>
              <c:numCache>
                <c:formatCode>0.00</c:formatCode>
                <c:ptCount val="11"/>
                <c:pt idx="0">
                  <c:v>3.65</c:v>
                </c:pt>
                <c:pt idx="1">
                  <c:v>1.55</c:v>
                </c:pt>
                <c:pt idx="2">
                  <c:v>0.86</c:v>
                </c:pt>
                <c:pt idx="3">
                  <c:v>1.5</c:v>
                </c:pt>
                <c:pt idx="4">
                  <c:v>-0.2</c:v>
                </c:pt>
                <c:pt idx="5">
                  <c:v>1.1100000000000001</c:v>
                </c:pt>
                <c:pt idx="6">
                  <c:v>2.64</c:v>
                </c:pt>
                <c:pt idx="7">
                  <c:v>3.75</c:v>
                </c:pt>
                <c:pt idx="8">
                  <c:v>1.99</c:v>
                </c:pt>
                <c:pt idx="9">
                  <c:v>1.41</c:v>
                </c:pt>
                <c:pt idx="10">
                  <c:v>4.5</c:v>
                </c:pt>
              </c:numCache>
            </c:numRef>
          </c:val>
          <c:smooth val="0"/>
          <c:extLst>
            <c:ext xmlns:c16="http://schemas.microsoft.com/office/drawing/2014/chart" uri="{C3380CC4-5D6E-409C-BE32-E72D297353CC}">
              <c16:uniqueId val="{00000000-69EC-4697-93C2-08AC0CE7B344}"/>
            </c:ext>
          </c:extLst>
        </c:ser>
        <c:dLbls>
          <c:showLegendKey val="0"/>
          <c:showVal val="1"/>
          <c:showCatName val="0"/>
          <c:showSerName val="0"/>
          <c:showPercent val="0"/>
          <c:showBubbleSize val="0"/>
        </c:dLbls>
        <c:smooth val="0"/>
        <c:axId val="198841472"/>
        <c:axId val="198843008"/>
      </c:lineChart>
      <c:catAx>
        <c:axId val="198841472"/>
        <c:scaling>
          <c:orientation val="minMax"/>
        </c:scaling>
        <c:delete val="0"/>
        <c:axPos val="b"/>
        <c:numFmt formatCode="General" sourceLinked="1"/>
        <c:majorTickMark val="none"/>
        <c:minorTickMark val="none"/>
        <c:tickLblPos val="low"/>
        <c:txPr>
          <a:bodyPr rot="-3120000" vert="horz" anchor="b" anchorCtr="0"/>
          <a:lstStyle/>
          <a:p>
            <a:pPr>
              <a:defRPr/>
            </a:pPr>
            <a:endParaRPr lang="en-US"/>
          </a:p>
        </c:txPr>
        <c:crossAx val="198843008"/>
        <c:crosses val="autoZero"/>
        <c:auto val="0"/>
        <c:lblAlgn val="ctr"/>
        <c:lblOffset val="100"/>
        <c:noMultiLvlLbl val="0"/>
      </c:catAx>
      <c:valAx>
        <c:axId val="198843008"/>
        <c:scaling>
          <c:orientation val="minMax"/>
        </c:scaling>
        <c:delete val="1"/>
        <c:axPos val="l"/>
        <c:numFmt formatCode="0.00" sourceLinked="1"/>
        <c:majorTickMark val="none"/>
        <c:minorTickMark val="none"/>
        <c:tickLblPos val="none"/>
        <c:crossAx val="198841472"/>
        <c:crosses val="autoZero"/>
        <c:crossBetween val="between"/>
      </c:valAx>
    </c:plotArea>
    <c:legend>
      <c:legendPos val="t"/>
      <c:overlay val="0"/>
    </c:legend>
    <c:plotVisOnly val="1"/>
    <c:dispBlanksAs val="zero"/>
    <c:showDLblsOverMax val="0"/>
  </c:chart>
  <c:printSettings>
    <c:headerFooter/>
    <c:pageMargins b="0.7500000000000131" l="0.70000000000000062" r="0.70000000000000062" t="0.7500000000000131" header="0.30000000000000032" footer="0.30000000000000032"/>
    <c:pageSetup/>
  </c:printSettings>
</c:chartSpace>
</file>

<file path=xl/ctrlProps/ctrlProp1.xml><?xml version="1.0" encoding="utf-8"?>
<formControlPr xmlns="http://schemas.microsoft.com/office/spreadsheetml/2009/9/main" objectType="Drop" dropStyle="combo" dx="15" fmlaLink="charterinfo!$J$1" fmlaRange="charterinfo!$C$10:$C$1072" sel="1" val="0"/>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66675</xdr:rowOff>
        </xdr:from>
        <xdr:to>
          <xdr:col>7</xdr:col>
          <xdr:colOff>152400</xdr:colOff>
          <xdr:row>2</xdr:row>
          <xdr:rowOff>66675</xdr:rowOff>
        </xdr:to>
        <xdr:sp macro="" textlink="">
          <xdr:nvSpPr>
            <xdr:cNvPr id="15361" name="Drop Down 1" descr="Drop Down Menu"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333375</xdr:colOff>
      <xdr:row>5</xdr:row>
      <xdr:rowOff>19050</xdr:rowOff>
    </xdr:from>
    <xdr:to>
      <xdr:col>3</xdr:col>
      <xdr:colOff>333375</xdr:colOff>
      <xdr:row>6</xdr:row>
      <xdr:rowOff>0</xdr:rowOff>
    </xdr:to>
    <xdr:sp macro="" textlink="">
      <xdr:nvSpPr>
        <xdr:cNvPr id="3073" name="Line 1">
          <a:extLst>
            <a:ext uri="{FF2B5EF4-FFF2-40B4-BE49-F238E27FC236}">
              <a16:creationId xmlns:a16="http://schemas.microsoft.com/office/drawing/2014/main" id="{00000000-0008-0000-0400-0000010C0000}"/>
            </a:ext>
          </a:extLst>
        </xdr:cNvPr>
        <xdr:cNvSpPr>
          <a:spLocks noChangeShapeType="1"/>
        </xdr:cNvSpPr>
      </xdr:nvSpPr>
      <xdr:spPr bwMode="auto">
        <a:xfrm>
          <a:off x="6096000" y="590550"/>
          <a:ext cx="0" cy="171450"/>
        </a:xfrm>
        <a:prstGeom prst="line">
          <a:avLst/>
        </a:prstGeom>
        <a:noFill/>
        <a:ln w="9525">
          <a:solidFill>
            <a:srgbClr val="CCFFCC"/>
          </a:solidFill>
          <a:round/>
          <a:headEnd/>
          <a:tailEnd type="triangle" w="sm" len="sm"/>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125427</xdr:colOff>
      <xdr:row>8</xdr:row>
      <xdr:rowOff>423334</xdr:rowOff>
    </xdr:from>
    <xdr:to>
      <xdr:col>11</xdr:col>
      <xdr:colOff>194733</xdr:colOff>
      <xdr:row>28</xdr:row>
      <xdr:rowOff>6600</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77728</xdr:colOff>
      <xdr:row>33</xdr:row>
      <xdr:rowOff>72616</xdr:rowOff>
    </xdr:from>
    <xdr:to>
      <xdr:col>27</xdr:col>
      <xdr:colOff>34562</xdr:colOff>
      <xdr:row>62</xdr:row>
      <xdr:rowOff>127000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4742861" y="5034083"/>
          <a:ext cx="8796034" cy="5456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ome\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be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8" tint="0.59999389629810485"/>
    <pageSetUpPr autoPageBreaks="0" fitToPage="1"/>
  </sheetPr>
  <dimension ref="A1:AF44"/>
  <sheetViews>
    <sheetView showGridLines="0" tabSelected="1" zoomScaleNormal="100" workbookViewId="0">
      <pane ySplit="10" topLeftCell="A11" activePane="bottomLeft" state="frozen"/>
      <selection activeCell="A9" sqref="A9"/>
      <selection pane="bottomLeft" activeCell="A11" sqref="A11"/>
    </sheetView>
  </sheetViews>
  <sheetFormatPr defaultColWidth="10.6640625" defaultRowHeight="12.75"/>
  <cols>
    <col min="1" max="1" width="3.33203125" style="8" customWidth="1"/>
    <col min="2" max="2" width="33" style="8" customWidth="1"/>
    <col min="3" max="3" width="7.33203125" style="8" customWidth="1"/>
    <col min="4" max="4" width="9.83203125" style="8" customWidth="1"/>
    <col min="5" max="5" width="7.83203125" style="8" customWidth="1"/>
    <col min="6" max="6" width="9.33203125" style="8" customWidth="1"/>
    <col min="7" max="7" width="12.1640625" style="8" customWidth="1"/>
    <col min="8" max="8" width="12.5" style="8" customWidth="1"/>
    <col min="9" max="9" width="12.33203125" style="8" customWidth="1"/>
    <col min="10" max="10" width="8.6640625" style="8" customWidth="1"/>
    <col min="11" max="11" width="0.83203125" style="8" customWidth="1"/>
    <col min="12" max="12" width="12.6640625" style="8" customWidth="1"/>
    <col min="13" max="14" width="9.6640625" style="8" customWidth="1"/>
    <col min="15" max="15" width="8.1640625" style="8" customWidth="1"/>
    <col min="16" max="16" width="10.33203125" style="8" customWidth="1"/>
    <col min="17" max="17" width="12.5" style="8" customWidth="1"/>
    <col min="18" max="18" width="0.83203125" style="8" customWidth="1"/>
    <col min="19" max="19" width="15.1640625" style="8" customWidth="1"/>
    <col min="20" max="20" width="10.6640625" style="8" customWidth="1"/>
    <col min="21" max="21" width="10.1640625" style="8" customWidth="1"/>
    <col min="22" max="22" width="28.6640625" style="8" customWidth="1"/>
    <col min="23" max="16384" width="10.6640625" style="8"/>
  </cols>
  <sheetData>
    <row r="1" spans="1:32" ht="10.7" customHeight="1">
      <c r="A1" s="152"/>
      <c r="B1" s="153"/>
      <c r="C1" s="153"/>
      <c r="D1" s="153"/>
      <c r="E1" s="153"/>
      <c r="F1" s="153"/>
      <c r="G1" s="153"/>
      <c r="H1" s="153"/>
      <c r="I1" s="153"/>
      <c r="J1" s="153"/>
      <c r="K1" s="153"/>
      <c r="L1" s="153"/>
      <c r="M1" s="153"/>
      <c r="N1" s="153"/>
      <c r="O1" s="153"/>
      <c r="P1" s="153"/>
      <c r="Q1" s="154"/>
      <c r="R1" s="153"/>
      <c r="S1" s="155">
        <f>VLOOKUP(orderCHA,charterinfo_a,4)</f>
        <v>409</v>
      </c>
    </row>
    <row r="2" spans="1:32" ht="8.85" customHeight="1">
      <c r="A2" s="36"/>
      <c r="B2" s="37"/>
      <c r="C2" s="37"/>
      <c r="D2" s="37"/>
      <c r="E2" s="37"/>
      <c r="F2" s="37"/>
      <c r="G2" s="37"/>
      <c r="H2" s="37"/>
      <c r="I2" s="37"/>
      <c r="J2" s="37"/>
      <c r="K2" s="37"/>
      <c r="L2" s="37"/>
      <c r="M2" s="37"/>
      <c r="N2" s="37"/>
      <c r="O2" s="37"/>
      <c r="P2" s="37"/>
      <c r="Q2" s="38"/>
      <c r="R2" s="37"/>
      <c r="S2" s="39">
        <f>VLOOKUP(orderCHA,charterinfo_a,5)</f>
        <v>201</v>
      </c>
    </row>
    <row r="3" spans="1:32" ht="9.4" customHeight="1">
      <c r="A3" s="40"/>
      <c r="B3" s="41"/>
      <c r="C3" s="41"/>
      <c r="D3" s="41"/>
      <c r="E3" s="41"/>
      <c r="F3" s="41"/>
      <c r="G3" s="41"/>
      <c r="H3" s="41"/>
      <c r="I3" s="41"/>
      <c r="J3" s="41"/>
      <c r="K3" s="41"/>
      <c r="L3" s="41"/>
      <c r="M3" s="41"/>
      <c r="N3" s="41"/>
      <c r="O3" s="41"/>
      <c r="P3" s="41"/>
      <c r="Q3" s="156"/>
      <c r="R3" s="41"/>
      <c r="S3" s="157">
        <f>VLOOKUP(orderCHA,charterinfo_a,6)</f>
        <v>3</v>
      </c>
    </row>
    <row r="4" spans="1:32" ht="3.75" customHeight="1">
      <c r="A4" s="13"/>
    </row>
    <row r="5" spans="1:32" ht="20.65" customHeight="1">
      <c r="A5" s="146" t="s">
        <v>1231</v>
      </c>
      <c r="B5" s="42"/>
      <c r="C5" s="42"/>
      <c r="D5" s="42"/>
      <c r="E5" s="42"/>
      <c r="F5" s="42"/>
      <c r="G5" s="42"/>
      <c r="H5" s="42"/>
      <c r="I5" s="42"/>
      <c r="J5" s="42"/>
      <c r="K5" s="43"/>
      <c r="L5" s="42"/>
      <c r="M5" s="42"/>
      <c r="N5" s="42"/>
      <c r="O5" s="42"/>
      <c r="P5" s="42"/>
      <c r="Q5" s="42"/>
      <c r="R5" s="43"/>
      <c r="S5" s="44"/>
    </row>
    <row r="6" spans="1:32" ht="15.4" customHeight="1">
      <c r="A6" s="158" t="str">
        <f>VLOOKUP(orderCHA,charterinfo_a,2)</f>
        <v>409 - ALMA DEL MAR Charter School - ACUSHNET pupils</v>
      </c>
      <c r="B6" s="45"/>
      <c r="C6" s="45"/>
      <c r="D6" s="45"/>
      <c r="E6" s="45"/>
      <c r="F6" s="45"/>
      <c r="G6" s="45"/>
      <c r="H6" s="45"/>
      <c r="I6" s="45"/>
      <c r="J6" s="45"/>
      <c r="K6" s="46"/>
      <c r="L6" s="45"/>
      <c r="M6" s="45"/>
      <c r="N6" s="45"/>
      <c r="O6" s="45"/>
      <c r="P6" s="45"/>
      <c r="Q6" s="45"/>
      <c r="R6" s="46"/>
      <c r="S6" s="47"/>
    </row>
    <row r="7" spans="1:32" ht="17.100000000000001" customHeight="1">
      <c r="A7" s="283"/>
      <c r="B7" s="284"/>
      <c r="C7" s="285" t="s">
        <v>710</v>
      </c>
      <c r="D7" s="275" t="s">
        <v>1146</v>
      </c>
      <c r="E7" s="276"/>
      <c r="F7" s="276"/>
      <c r="G7" s="276"/>
      <c r="H7" s="276"/>
      <c r="I7" s="276"/>
      <c r="J7" s="277"/>
      <c r="L7" s="281" t="s">
        <v>1147</v>
      </c>
      <c r="M7" s="279"/>
      <c r="N7" s="279"/>
      <c r="O7" s="279"/>
      <c r="P7" s="279"/>
      <c r="Q7" s="279"/>
      <c r="S7" s="320"/>
    </row>
    <row r="8" spans="1:32">
      <c r="A8" s="283"/>
      <c r="B8" s="284"/>
      <c r="C8" s="285" t="s">
        <v>712</v>
      </c>
      <c r="D8" s="278"/>
      <c r="E8" s="279"/>
      <c r="F8" s="279"/>
      <c r="G8" s="279"/>
      <c r="H8" s="279"/>
      <c r="I8" s="279"/>
      <c r="J8" s="280"/>
      <c r="L8" s="279"/>
      <c r="M8" s="279"/>
      <c r="N8" s="282"/>
      <c r="O8" s="279"/>
      <c r="P8" s="282"/>
      <c r="Q8" s="282"/>
      <c r="S8" s="321"/>
    </row>
    <row r="9" spans="1:32">
      <c r="A9" s="283"/>
      <c r="B9" s="284"/>
      <c r="C9" s="285" t="s">
        <v>699</v>
      </c>
      <c r="D9" s="263" t="s">
        <v>713</v>
      </c>
      <c r="E9" s="264" t="s">
        <v>714</v>
      </c>
      <c r="F9" s="258"/>
      <c r="G9" s="258" t="s">
        <v>715</v>
      </c>
      <c r="H9" s="258" t="s">
        <v>211</v>
      </c>
      <c r="I9" s="258" t="s">
        <v>212</v>
      </c>
      <c r="J9" s="259" t="s">
        <v>716</v>
      </c>
      <c r="L9" s="261" t="s">
        <v>1148</v>
      </c>
      <c r="M9" s="261" t="s">
        <v>1149</v>
      </c>
      <c r="N9" s="290"/>
      <c r="O9" s="380" t="s">
        <v>1182</v>
      </c>
      <c r="P9" s="289"/>
      <c r="Q9" s="261" t="s">
        <v>1203</v>
      </c>
      <c r="S9" s="322"/>
    </row>
    <row r="10" spans="1:32">
      <c r="A10" s="286"/>
      <c r="B10" s="287"/>
      <c r="C10" s="288" t="s">
        <v>717</v>
      </c>
      <c r="D10" s="243" t="s">
        <v>215</v>
      </c>
      <c r="E10" s="125" t="s">
        <v>1144</v>
      </c>
      <c r="F10" s="125" t="s">
        <v>1145</v>
      </c>
      <c r="G10" s="34" t="s">
        <v>718</v>
      </c>
      <c r="H10" s="34" t="s">
        <v>214</v>
      </c>
      <c r="I10" s="34" t="s">
        <v>215</v>
      </c>
      <c r="J10" s="35" t="s">
        <v>719</v>
      </c>
      <c r="K10" s="18"/>
      <c r="L10" s="262" t="s">
        <v>1217</v>
      </c>
      <c r="M10" s="262" t="s">
        <v>1150</v>
      </c>
      <c r="N10" s="260" t="s">
        <v>1153</v>
      </c>
      <c r="O10" s="273" t="s">
        <v>1154</v>
      </c>
      <c r="P10" s="274" t="s">
        <v>1155</v>
      </c>
      <c r="Q10" s="262" t="s">
        <v>1204</v>
      </c>
      <c r="R10" s="18"/>
      <c r="S10" s="323" t="s">
        <v>720</v>
      </c>
    </row>
    <row r="11" spans="1:32" ht="5.0999999999999996" customHeight="1">
      <c r="A11" s="12" t="s">
        <v>193</v>
      </c>
      <c r="B11" s="12" t="s">
        <v>193</v>
      </c>
      <c r="C11" s="12" t="s">
        <v>193</v>
      </c>
      <c r="D11" s="244" t="s">
        <v>193</v>
      </c>
      <c r="E11" s="12" t="s">
        <v>193</v>
      </c>
      <c r="F11" s="12" t="s">
        <v>193</v>
      </c>
      <c r="G11" s="12" t="s">
        <v>193</v>
      </c>
      <c r="H11" s="12" t="s">
        <v>193</v>
      </c>
      <c r="I11" s="12" t="s">
        <v>193</v>
      </c>
      <c r="J11" s="245" t="s">
        <v>193</v>
      </c>
      <c r="K11" s="12" t="s">
        <v>193</v>
      </c>
      <c r="L11" s="252" t="s">
        <v>193</v>
      </c>
      <c r="M11" s="252" t="s">
        <v>193</v>
      </c>
      <c r="N11" s="244" t="s">
        <v>193</v>
      </c>
      <c r="O11" s="12" t="s">
        <v>193</v>
      </c>
      <c r="P11" s="245"/>
      <c r="Q11" s="244" t="s">
        <v>193</v>
      </c>
      <c r="R11" s="12"/>
      <c r="S11" s="252" t="s">
        <v>193</v>
      </c>
      <c r="U11" s="17"/>
      <c r="W11" s="10"/>
    </row>
    <row r="12" spans="1:32">
      <c r="A12" s="161" t="s">
        <v>1125</v>
      </c>
      <c r="B12" s="150"/>
      <c r="C12" s="148"/>
      <c r="D12" s="246">
        <f>VLOOKUP(VLOOKUP(orderCHA,charterinfo_a,3), rate_chafnd,3)</f>
        <v>0</v>
      </c>
      <c r="E12" s="149">
        <f>VLOOKUP(VLOOKUP(orderCHA,charterinfo_a,3),rate_chafnd,4)</f>
        <v>0</v>
      </c>
      <c r="F12" s="149">
        <f>VLOOKUP(VLOOKUP(orderCHA,charterinfo_a,3),rate_chafnd,5)</f>
        <v>0</v>
      </c>
      <c r="G12" s="149">
        <f>VLOOKUP(VLOOKUP(orderCHA,charterinfo_a,3),rate_chafnd,6)</f>
        <v>1</v>
      </c>
      <c r="H12" s="149">
        <f>VLOOKUP(VLOOKUP(orderCHA,charterinfo_a,3),rate_chafnd,7)</f>
        <v>1</v>
      </c>
      <c r="I12" s="149">
        <f>VLOOKUP(VLOOKUP(orderCHA,charterinfo_a,3),rate_chafnd,8)</f>
        <v>0</v>
      </c>
      <c r="J12" s="247">
        <f>VLOOKUP(VLOOKUP(orderCHA,charterinfo_a,3),rate_chafnd,9)</f>
        <v>0</v>
      </c>
      <c r="K12" s="150"/>
      <c r="L12" s="253">
        <f>VLOOKUP(VLOOKUP(orderCHA,charterinfo_a,3),rate_chafnd,10)</f>
        <v>7.7200000000000005E-2</v>
      </c>
      <c r="M12" s="256">
        <f>VLOOKUP(VLOOKUP(orderCHA,charterinfo_a,3),rate_chafnd,11)</f>
        <v>0</v>
      </c>
      <c r="N12" s="246">
        <f>VLOOKUP(VLOOKUP(orderCHA,charterinfo_a,3),rate_chafnd,12)</f>
        <v>0</v>
      </c>
      <c r="O12" s="149">
        <f>VLOOKUP(VLOOKUP(orderCHA,charterinfo_a,3),rate_chafnd,13)</f>
        <v>0</v>
      </c>
      <c r="P12" s="247">
        <f>VLOOKUP(VLOOKUP(orderCHA,charterinfo_a,3),rate_chafnd,14)</f>
        <v>0</v>
      </c>
      <c r="Q12" s="246">
        <f>VLOOKUP(VLOOKUP(orderCHA,charterinfo_a,3),rate_chafnd,15)</f>
        <v>0</v>
      </c>
      <c r="R12" s="150"/>
      <c r="S12" s="270">
        <f>VLOOKUP(VLOOKUP(orderCHA,charterinfo_a,3),rate_chafnd,16)</f>
        <v>2</v>
      </c>
      <c r="U12" s="1"/>
      <c r="V12" s="1"/>
      <c r="W12" s="1"/>
      <c r="X12" s="1"/>
      <c r="Y12" s="1"/>
      <c r="Z12" s="1"/>
      <c r="AA12" s="1"/>
      <c r="AB12" s="1"/>
      <c r="AC12" s="1"/>
      <c r="AD12" s="1"/>
      <c r="AE12" s="1"/>
      <c r="AF12" s="1"/>
    </row>
    <row r="13" spans="1:32" ht="5.0999999999999996" customHeight="1">
      <c r="A13" s="6" t="s">
        <v>193</v>
      </c>
      <c r="B13" s="6" t="s">
        <v>193</v>
      </c>
      <c r="C13" s="6" t="s">
        <v>193</v>
      </c>
      <c r="D13" s="248" t="s">
        <v>193</v>
      </c>
      <c r="E13" s="7" t="s">
        <v>193</v>
      </c>
      <c r="F13" s="7" t="s">
        <v>193</v>
      </c>
      <c r="G13" s="7" t="s">
        <v>193</v>
      </c>
      <c r="H13" s="7"/>
      <c r="I13" s="7"/>
      <c r="J13" s="249" t="s">
        <v>193</v>
      </c>
      <c r="K13" s="8" t="s">
        <v>193</v>
      </c>
      <c r="L13" s="254" t="s">
        <v>193</v>
      </c>
      <c r="M13" s="257" t="s">
        <v>193</v>
      </c>
      <c r="N13" s="248"/>
      <c r="O13" s="7"/>
      <c r="P13" s="249"/>
      <c r="Q13" s="248" t="s">
        <v>193</v>
      </c>
      <c r="S13" s="271" t="s">
        <v>193</v>
      </c>
    </row>
    <row r="14" spans="1:32">
      <c r="A14" s="7">
        <v>1</v>
      </c>
      <c r="B14" s="6" t="s">
        <v>832</v>
      </c>
      <c r="C14" s="7" t="s">
        <v>721</v>
      </c>
      <c r="D14" s="250">
        <f>'fnd base rates'!$C107*$D$28*D$12</f>
        <v>0</v>
      </c>
      <c r="E14" s="10">
        <f>'fnd base rates'!$C108*$D$28*E$12</f>
        <v>0</v>
      </c>
      <c r="F14" s="10">
        <f>'fnd base rates'!$C109*$D$28*F$12</f>
        <v>0</v>
      </c>
      <c r="G14" s="10">
        <f>'fnd base rates'!$C110*$D$28*G$12</f>
        <v>423.61</v>
      </c>
      <c r="H14" s="10">
        <f>'fnd base rates'!$C111*$D$28*H$12</f>
        <v>423.61</v>
      </c>
      <c r="I14" s="10">
        <f>'fnd base rates'!$C112*$D$28*I$12</f>
        <v>0</v>
      </c>
      <c r="J14" s="251">
        <f>'fnd base rates'!$C113*$D$28*J$12</f>
        <v>0</v>
      </c>
      <c r="L14" s="255">
        <f>'fnd base rates'!$C114*$D$28*L$12</f>
        <v>225.70269200000001</v>
      </c>
      <c r="M14" s="255">
        <f>'fnd base rates'!$C115*$D$28*M$12</f>
        <v>0</v>
      </c>
      <c r="N14" s="250">
        <f>'fnd base rates'!$C116*$D$28*N$12</f>
        <v>0</v>
      </c>
      <c r="O14" s="10">
        <f>'fnd base rates'!$C117*$D$28*O$12</f>
        <v>0</v>
      </c>
      <c r="P14" s="251">
        <f>'fnd base rates'!$C118*$D$28*P$12</f>
        <v>0</v>
      </c>
      <c r="Q14" s="250">
        <f>VLOOKUP((VLOOKUP(VLOOKUP(orderCHA,charterinfo_a,3),rate_chafnd,18)+12),rate_basefnd,3)*$D$28*Q$12</f>
        <v>0</v>
      </c>
      <c r="S14" s="255">
        <f t="shared" ref="S14:S24" si="0">SUM(D14:Q14)</f>
        <v>1072.9226920000001</v>
      </c>
      <c r="T14" s="10"/>
      <c r="U14" s="1"/>
    </row>
    <row r="15" spans="1:32">
      <c r="A15" s="7">
        <v>2</v>
      </c>
      <c r="B15" s="6" t="s">
        <v>833</v>
      </c>
      <c r="C15" s="7" t="s">
        <v>721</v>
      </c>
      <c r="D15" s="250">
        <f>'fnd base rates'!$D107*$D$28*D$12</f>
        <v>0</v>
      </c>
      <c r="E15" s="10">
        <f>'fnd base rates'!$D108*$D$28*E$12</f>
        <v>0</v>
      </c>
      <c r="F15" s="10">
        <f>'fnd base rates'!$D109*$D$28*F$12</f>
        <v>0</v>
      </c>
      <c r="G15" s="10">
        <f>'fnd base rates'!$D110*$D$28*G$12</f>
        <v>765.08</v>
      </c>
      <c r="H15" s="10">
        <f>'fnd base rates'!$D111*$D$28*H$12</f>
        <v>765.08</v>
      </c>
      <c r="I15" s="10">
        <f>'fnd base rates'!$D112*$D$28*I$12</f>
        <v>0</v>
      </c>
      <c r="J15" s="251">
        <f>'fnd base rates'!$D113*$D$28*J$12</f>
        <v>0</v>
      </c>
      <c r="L15" s="255">
        <f>'fnd base rates'!$D114*$D$28*L$12</f>
        <v>0</v>
      </c>
      <c r="M15" s="255">
        <f>'fnd base rates'!$D115*$D$28*M$12</f>
        <v>0</v>
      </c>
      <c r="N15" s="250">
        <f>'fnd base rates'!$D116*$D$28*N$12</f>
        <v>0</v>
      </c>
      <c r="O15" s="10">
        <f>'fnd base rates'!$D117*$D$28*O$12</f>
        <v>0</v>
      </c>
      <c r="P15" s="251">
        <f>'fnd base rates'!$D118*$D$28*P$12</f>
        <v>0</v>
      </c>
      <c r="Q15" s="250">
        <f>VLOOKUP((VLOOKUP(VLOOKUP(orderCHA,charterinfo_a,3),rate_chafnd,18)+12),rate_basefnd,4)*$D$28*Q$12</f>
        <v>0</v>
      </c>
      <c r="S15" s="255">
        <f t="shared" si="0"/>
        <v>1530.16</v>
      </c>
      <c r="T15" s="10"/>
      <c r="U15" s="1"/>
    </row>
    <row r="16" spans="1:32">
      <c r="A16" s="7">
        <v>3</v>
      </c>
      <c r="B16" s="6" t="s">
        <v>834</v>
      </c>
      <c r="C16" s="7" t="s">
        <v>721</v>
      </c>
      <c r="D16" s="250">
        <f>'fnd base rates'!$E107*$D$28*D$12</f>
        <v>0</v>
      </c>
      <c r="E16" s="10">
        <f>'fnd base rates'!$E108*$D$28*E$12</f>
        <v>0</v>
      </c>
      <c r="F16" s="10">
        <f>'fnd base rates'!$E109*$D$28*F$12</f>
        <v>0</v>
      </c>
      <c r="G16" s="10">
        <f>'fnd base rates'!$E110*$D$28*G$12</f>
        <v>3508.05</v>
      </c>
      <c r="H16" s="10">
        <f>'fnd base rates'!$E111*$D$28*H$12</f>
        <v>3087.1</v>
      </c>
      <c r="I16" s="10">
        <f>'fnd base rates'!$E112*$D$28*I$12</f>
        <v>0</v>
      </c>
      <c r="J16" s="251">
        <f>'fnd base rates'!$E113*$D$28*J$12</f>
        <v>0</v>
      </c>
      <c r="L16" s="255">
        <f>'fnd base rates'!$E114*$D$28*L$12</f>
        <v>744.76075200000002</v>
      </c>
      <c r="M16" s="255">
        <f>'fnd base rates'!$E115*$D$28*M$12</f>
        <v>0</v>
      </c>
      <c r="N16" s="250">
        <f>'fnd base rates'!$E116*$D$28*N$12</f>
        <v>0</v>
      </c>
      <c r="O16" s="10">
        <f>'fnd base rates'!$E117*$D$28*O$12</f>
        <v>0</v>
      </c>
      <c r="P16" s="251">
        <f>'fnd base rates'!$E118*$D$28*P$12</f>
        <v>0</v>
      </c>
      <c r="Q16" s="250">
        <f>VLOOKUP((VLOOKUP(VLOOKUP(orderCHA,charterinfo_a,3),rate_chafnd,18)+12),rate_basefnd,5)*$D$28*Q$12</f>
        <v>0</v>
      </c>
      <c r="S16" s="255">
        <f t="shared" si="0"/>
        <v>7339.9107519999998</v>
      </c>
      <c r="T16" s="10"/>
      <c r="U16" s="1"/>
    </row>
    <row r="17" spans="1:21">
      <c r="A17" s="7">
        <v>4</v>
      </c>
      <c r="B17" s="6" t="s">
        <v>835</v>
      </c>
      <c r="C17" s="7" t="s">
        <v>721</v>
      </c>
      <c r="D17" s="250">
        <f>'fnd base rates'!$F107*$D$28*D$12</f>
        <v>0</v>
      </c>
      <c r="E17" s="10">
        <f>'fnd base rates'!$F108*$D$28*E$12</f>
        <v>0</v>
      </c>
      <c r="F17" s="10">
        <f>'fnd base rates'!$F109*$D$28*F$12</f>
        <v>0</v>
      </c>
      <c r="G17" s="10">
        <f>'fnd base rates'!$F110*$D$28*G$12</f>
        <v>899.76</v>
      </c>
      <c r="H17" s="10">
        <f>'fnd base rates'!$F111*$D$28*H$12</f>
        <v>647.69000000000005</v>
      </c>
      <c r="I17" s="10">
        <f>'fnd base rates'!$F112*$D$28*I$12</f>
        <v>0</v>
      </c>
      <c r="J17" s="251">
        <f>'fnd base rates'!$F113*$D$28*J$12</f>
        <v>0</v>
      </c>
      <c r="L17" s="255">
        <f>'fnd base rates'!$F114*$D$28*L$12</f>
        <v>695.37282400000004</v>
      </c>
      <c r="M17" s="255">
        <f>'fnd base rates'!$F115*$D$28*M$12</f>
        <v>0</v>
      </c>
      <c r="N17" s="250">
        <f>'fnd base rates'!$F116*$D$28*N$12</f>
        <v>0</v>
      </c>
      <c r="O17" s="10">
        <f>'fnd base rates'!$F117*$D$28*O$12</f>
        <v>0</v>
      </c>
      <c r="P17" s="251">
        <f>'fnd base rates'!$F118*$D$28*P$12</f>
        <v>0</v>
      </c>
      <c r="Q17" s="250">
        <f>VLOOKUP((VLOOKUP(VLOOKUP(orderCHA,charterinfo_a,3),rate_chafnd,18)+12),rate_basefnd,6)*$D$28*Q$12</f>
        <v>0</v>
      </c>
      <c r="S17" s="255">
        <f t="shared" si="0"/>
        <v>2242.8228239999999</v>
      </c>
      <c r="T17" s="10"/>
      <c r="U17" s="1"/>
    </row>
    <row r="18" spans="1:21">
      <c r="A18" s="7">
        <v>5</v>
      </c>
      <c r="B18" s="6" t="s">
        <v>217</v>
      </c>
      <c r="C18" s="7" t="s">
        <v>721</v>
      </c>
      <c r="D18" s="250">
        <f>'fnd base rates'!$G107*$D$28*D$12</f>
        <v>0</v>
      </c>
      <c r="E18" s="10">
        <f>'fnd base rates'!$G108*$D$28*E$12</f>
        <v>0</v>
      </c>
      <c r="F18" s="10">
        <f>'fnd base rates'!$G109*$D$28*F$12</f>
        <v>0</v>
      </c>
      <c r="G18" s="10">
        <f>'fnd base rates'!$G110*$D$28*G$12</f>
        <v>138.83000000000001</v>
      </c>
      <c r="H18" s="10">
        <f>'fnd base rates'!$G111*$D$28*H$12</f>
        <v>150.49</v>
      </c>
      <c r="I18" s="10">
        <f>'fnd base rates'!$G112*$D$28*I$12</f>
        <v>0</v>
      </c>
      <c r="J18" s="251">
        <f>'fnd base rates'!$G113*$D$28*J$12</f>
        <v>0</v>
      </c>
      <c r="L18" s="255">
        <f>'fnd base rates'!$G114*$D$28*L$12</f>
        <v>35.926563999999999</v>
      </c>
      <c r="M18" s="255">
        <f>'fnd base rates'!$G115*$D$28*M$12</f>
        <v>0</v>
      </c>
      <c r="N18" s="250">
        <f>'fnd base rates'!$G116*$D$28*N$12</f>
        <v>0</v>
      </c>
      <c r="O18" s="10">
        <f>'fnd base rates'!$G117*$D$28*O$12</f>
        <v>0</v>
      </c>
      <c r="P18" s="251">
        <f>'fnd base rates'!$G118*$D$28*P$12</f>
        <v>0</v>
      </c>
      <c r="Q18" s="250">
        <f>VLOOKUP((VLOOKUP(VLOOKUP(orderCHA,charterinfo_a,3),rate_chafnd,18)+12),rate_basefnd,7)*$D$28*Q$12</f>
        <v>0</v>
      </c>
      <c r="S18" s="255">
        <f t="shared" si="0"/>
        <v>325.24656400000003</v>
      </c>
      <c r="T18" s="10"/>
      <c r="U18" s="1"/>
    </row>
    <row r="19" spans="1:21">
      <c r="A19" s="7">
        <v>6</v>
      </c>
      <c r="B19" s="6" t="s">
        <v>836</v>
      </c>
      <c r="C19" s="7" t="s">
        <v>722</v>
      </c>
      <c r="D19" s="250">
        <f>'fnd base rates'!$H107*D$12</f>
        <v>0</v>
      </c>
      <c r="E19" s="10">
        <f>'fnd base rates'!$H108*E$12</f>
        <v>0</v>
      </c>
      <c r="F19" s="10">
        <f>'fnd base rates'!$H109*F$12</f>
        <v>0</v>
      </c>
      <c r="G19" s="10">
        <f>'fnd base rates'!$H110*G$12</f>
        <v>507.76</v>
      </c>
      <c r="H19" s="10">
        <f>'fnd base rates'!$H111*H$12</f>
        <v>507.76</v>
      </c>
      <c r="I19" s="10">
        <f>'fnd base rates'!$H112*I$12</f>
        <v>0</v>
      </c>
      <c r="J19" s="251">
        <f>'fnd base rates'!$H113*J$12</f>
        <v>0</v>
      </c>
      <c r="K19" s="8" t="s">
        <v>193</v>
      </c>
      <c r="L19" s="255">
        <f>'fnd base rates'!$H114*L$12</f>
        <v>31.357868000000003</v>
      </c>
      <c r="M19" s="255">
        <f>'fnd base rates'!$H115*M$12</f>
        <v>0</v>
      </c>
      <c r="N19" s="250">
        <f>'fnd base rates'!$H116*N$12</f>
        <v>0</v>
      </c>
      <c r="O19" s="10">
        <f>'fnd base rates'!$H117*O$12</f>
        <v>0</v>
      </c>
      <c r="P19" s="251">
        <f>'fnd base rates'!$H118*P$12</f>
        <v>0</v>
      </c>
      <c r="Q19" s="250">
        <f>VLOOKUP((VLOOKUP(VLOOKUP(orderCHA,charterinfo_a,3),rate_chafnd,18)+12),rate_basefnd,8)*Q$12</f>
        <v>0</v>
      </c>
      <c r="S19" s="255">
        <f t="shared" si="0"/>
        <v>1046.877868</v>
      </c>
      <c r="T19" s="10"/>
      <c r="U19" s="1"/>
    </row>
    <row r="20" spans="1:21">
      <c r="A20" s="7">
        <v>7</v>
      </c>
      <c r="B20" s="6" t="s">
        <v>837</v>
      </c>
      <c r="C20" s="7" t="s">
        <v>721</v>
      </c>
      <c r="D20" s="250">
        <f>'fnd base rates'!$I107*$D$28*D$12</f>
        <v>0</v>
      </c>
      <c r="E20" s="10">
        <f>'fnd base rates'!$I108*$D$28*E$12</f>
        <v>0</v>
      </c>
      <c r="F20" s="10">
        <f>'fnd base rates'!$I109*$D$28*F$12</f>
        <v>0</v>
      </c>
      <c r="G20" s="10">
        <f>'fnd base rates'!$I110*$D$28*G$12</f>
        <v>306.35000000000002</v>
      </c>
      <c r="H20" s="10">
        <f>'fnd base rates'!$I111*$D$28*H$12</f>
        <v>362.69</v>
      </c>
      <c r="I20" s="10">
        <f>'fnd base rates'!$I112*$D$28*I$12</f>
        <v>0</v>
      </c>
      <c r="J20" s="251">
        <f>'fnd base rates'!$I113*$D$28*J$12</f>
        <v>0</v>
      </c>
      <c r="L20" s="255">
        <f>'fnd base rates'!$I114*$D$28*L$12</f>
        <v>0</v>
      </c>
      <c r="M20" s="255">
        <f>'fnd base rates'!$I115*$D$28*M$12</f>
        <v>0</v>
      </c>
      <c r="N20" s="250">
        <f>'fnd base rates'!$I116*$D$28*N$12</f>
        <v>0</v>
      </c>
      <c r="O20" s="10">
        <f>'fnd base rates'!$I117*$D$28*O$12</f>
        <v>0</v>
      </c>
      <c r="P20" s="251">
        <f>'fnd base rates'!$I118*$D$28*P$12</f>
        <v>0</v>
      </c>
      <c r="Q20" s="250">
        <f>VLOOKUP((VLOOKUP(VLOOKUP(orderCHA,charterinfo_a,3),rate_chafnd,18)+12),rate_basefnd,9)*$D$28*Q$12</f>
        <v>0</v>
      </c>
      <c r="S20" s="255">
        <f t="shared" si="0"/>
        <v>669.04</v>
      </c>
      <c r="T20" s="10"/>
      <c r="U20" s="1"/>
    </row>
    <row r="21" spans="1:21">
      <c r="A21" s="7">
        <v>8</v>
      </c>
      <c r="B21" s="6" t="s">
        <v>838</v>
      </c>
      <c r="C21" s="7" t="s">
        <v>721</v>
      </c>
      <c r="D21" s="250">
        <f>'fnd base rates'!$J107*$D$28*D$12</f>
        <v>0</v>
      </c>
      <c r="E21" s="10">
        <f>'fnd base rates'!$J108*$D$28*E$12</f>
        <v>0</v>
      </c>
      <c r="F21" s="10">
        <f>'fnd base rates'!$J109*$D$28*F$12</f>
        <v>0</v>
      </c>
      <c r="G21" s="10">
        <f>'fnd base rates'!$J110*$D$28*G$12</f>
        <v>152.32</v>
      </c>
      <c r="H21" s="10">
        <f>'fnd base rates'!$J111*$D$28*H$12</f>
        <v>248.81</v>
      </c>
      <c r="I21" s="10">
        <f>'fnd base rates'!$J112*$D$28*I$12</f>
        <v>0</v>
      </c>
      <c r="J21" s="251">
        <f>'fnd base rates'!$J113*$D$28*J$12</f>
        <v>0</v>
      </c>
      <c r="L21" s="255">
        <f>'fnd base rates'!$J114*$D$28*L$12</f>
        <v>0</v>
      </c>
      <c r="M21" s="255">
        <f>'fnd base rates'!$J115*$D$28*M$12</f>
        <v>0</v>
      </c>
      <c r="N21" s="250">
        <f>'fnd base rates'!$J116*$D$28*N$12</f>
        <v>0</v>
      </c>
      <c r="O21" s="10">
        <f>'fnd base rates'!$J117*$D$28*O$12</f>
        <v>0</v>
      </c>
      <c r="P21" s="251">
        <f>'fnd base rates'!$J118*$D$28*P$12</f>
        <v>0</v>
      </c>
      <c r="Q21" s="250">
        <f>VLOOKUP((VLOOKUP(VLOOKUP(orderCHA,charterinfo_a,3),rate_chafnd,18)+12),rate_basefnd,10)*$D$28*Q$12</f>
        <v>0</v>
      </c>
      <c r="S21" s="255">
        <f t="shared" si="0"/>
        <v>401.13</v>
      </c>
      <c r="T21" s="10"/>
      <c r="U21" s="1"/>
    </row>
    <row r="22" spans="1:21">
      <c r="A22" s="7">
        <v>9</v>
      </c>
      <c r="B22" s="6" t="s">
        <v>839</v>
      </c>
      <c r="C22" s="7" t="s">
        <v>721</v>
      </c>
      <c r="D22" s="250">
        <f>'fnd base rates'!$K107*$D$28*D$12</f>
        <v>0</v>
      </c>
      <c r="E22" s="10">
        <f>'fnd base rates'!$K108*$D$28*E$12</f>
        <v>0</v>
      </c>
      <c r="F22" s="10">
        <f>'fnd base rates'!$K109*$D$28*F$12</f>
        <v>0</v>
      </c>
      <c r="G22" s="10">
        <f>'fnd base rates'!$K110*$D$28*G$12</f>
        <v>974.15</v>
      </c>
      <c r="H22" s="10">
        <f>'fnd base rates'!$K111*$D$28*H$12</f>
        <v>1056.0999999999999</v>
      </c>
      <c r="I22" s="10">
        <f>'fnd base rates'!$K112*$D$28*I$12</f>
        <v>0</v>
      </c>
      <c r="J22" s="251">
        <f>'fnd base rates'!$K113*$D$28*J$12</f>
        <v>0</v>
      </c>
      <c r="L22" s="255">
        <f>'fnd base rates'!$K114*$D$28*L$12</f>
        <v>252.11976000000004</v>
      </c>
      <c r="M22" s="255">
        <f>'fnd base rates'!$K115*$D$28*M$12</f>
        <v>0</v>
      </c>
      <c r="N22" s="250">
        <f>'fnd base rates'!$K116*$D$28*N$12</f>
        <v>0</v>
      </c>
      <c r="O22" s="10">
        <f>'fnd base rates'!$K117*$D$28*O$12</f>
        <v>0</v>
      </c>
      <c r="P22" s="251">
        <f>'fnd base rates'!$K118*$D$28*P$12</f>
        <v>0</v>
      </c>
      <c r="Q22" s="250">
        <f>VLOOKUP((VLOOKUP(VLOOKUP(orderCHA,charterinfo_a,3),rate_chafnd,18)+12),rate_basefnd,11)*$D$28*Q$12</f>
        <v>0</v>
      </c>
      <c r="S22" s="255">
        <f t="shared" si="0"/>
        <v>2282.36976</v>
      </c>
      <c r="T22" s="10"/>
      <c r="U22" s="1"/>
    </row>
    <row r="23" spans="1:21">
      <c r="A23" s="7">
        <v>10</v>
      </c>
      <c r="B23" s="6" t="s">
        <v>840</v>
      </c>
      <c r="C23" s="7" t="s">
        <v>722</v>
      </c>
      <c r="D23" s="250">
        <f>'fnd base rates'!$L107*D$12</f>
        <v>0</v>
      </c>
      <c r="E23" s="10">
        <f>'fnd base rates'!$L108*E$12</f>
        <v>0</v>
      </c>
      <c r="F23" s="10">
        <f>'fnd base rates'!$L109*F$12</f>
        <v>0</v>
      </c>
      <c r="G23" s="10">
        <f>'fnd base rates'!$L110*G$12</f>
        <v>1303.19</v>
      </c>
      <c r="H23" s="10">
        <f>'fnd base rates'!$L111*H$12</f>
        <v>1369.51</v>
      </c>
      <c r="I23" s="10">
        <f>'fnd base rates'!$L112*I$12</f>
        <v>0</v>
      </c>
      <c r="J23" s="251">
        <f>'fnd base rates'!$L113*J$12</f>
        <v>0</v>
      </c>
      <c r="L23" s="255">
        <f>'fnd base rates'!$L114*L$12</f>
        <v>285.93336000000005</v>
      </c>
      <c r="M23" s="255">
        <f>'fnd base rates'!$L115*M$12</f>
        <v>0</v>
      </c>
      <c r="N23" s="250">
        <f>'fnd base rates'!$L116*N$12</f>
        <v>0</v>
      </c>
      <c r="O23" s="10">
        <f>'fnd base rates'!$L117*O$12</f>
        <v>0</v>
      </c>
      <c r="P23" s="251">
        <f>'fnd base rates'!$L118*P$12</f>
        <v>0</v>
      </c>
      <c r="Q23" s="250">
        <f>VLOOKUP((VLOOKUP(VLOOKUP(orderCHA,charterinfo_a,3),rate_chafnd,18)+12),rate_basefnd,12)*Q$12</f>
        <v>0</v>
      </c>
      <c r="S23" s="255">
        <f t="shared" si="0"/>
        <v>2958.6333599999998</v>
      </c>
      <c r="T23" s="10"/>
      <c r="U23" s="1"/>
    </row>
    <row r="24" spans="1:21">
      <c r="A24" s="7">
        <v>11</v>
      </c>
      <c r="B24" s="6" t="s">
        <v>841</v>
      </c>
      <c r="C24" s="7" t="s">
        <v>722</v>
      </c>
      <c r="D24" s="250">
        <f>'fnd base rates'!$M107*D$12</f>
        <v>0</v>
      </c>
      <c r="E24" s="10">
        <f>'fnd base rates'!$M108*E$12</f>
        <v>0</v>
      </c>
      <c r="F24" s="10">
        <f>'fnd base rates'!$M109*F$12</f>
        <v>0</v>
      </c>
      <c r="G24" s="10">
        <f>'fnd base rates'!$M110*G$12</f>
        <v>0</v>
      </c>
      <c r="H24" s="10">
        <f>'fnd base rates'!$M111*H$12</f>
        <v>0</v>
      </c>
      <c r="I24" s="10">
        <f>'fnd base rates'!$M112*I$12</f>
        <v>0</v>
      </c>
      <c r="J24" s="251">
        <f>'fnd base rates'!$M113*J$12</f>
        <v>0</v>
      </c>
      <c r="L24" s="255">
        <f>'fnd base rates'!$M114*L$12</f>
        <v>0</v>
      </c>
      <c r="M24" s="255">
        <f>'fnd base rates'!$M115*M$12</f>
        <v>0</v>
      </c>
      <c r="N24" s="250">
        <f>'fnd base rates'!$M116*N$12</f>
        <v>0</v>
      </c>
      <c r="O24" s="10">
        <f>'fnd base rates'!$M117*O$12</f>
        <v>0</v>
      </c>
      <c r="P24" s="251">
        <f>'fnd base rates'!$M118*P$12</f>
        <v>0</v>
      </c>
      <c r="Q24" s="250">
        <f>VLOOKUP((VLOOKUP(VLOOKUP(orderCHA,charterinfo_a,3),rate_chafnd,18)+12),rate_basefnd,13)*Q$12</f>
        <v>0</v>
      </c>
      <c r="S24" s="255">
        <f t="shared" si="0"/>
        <v>0</v>
      </c>
      <c r="T24" s="10"/>
      <c r="U24" s="1"/>
    </row>
    <row r="25" spans="1:21" ht="4.9000000000000004" customHeight="1">
      <c r="A25" s="7"/>
      <c r="B25" s="6"/>
      <c r="C25" s="6"/>
      <c r="D25" s="250"/>
      <c r="E25" s="10"/>
      <c r="F25" s="10"/>
      <c r="G25" s="10"/>
      <c r="H25" s="10"/>
      <c r="I25" s="10"/>
      <c r="J25" s="251"/>
      <c r="L25" s="255"/>
      <c r="M25" s="255"/>
      <c r="N25" s="250"/>
      <c r="O25" s="10"/>
      <c r="P25" s="251"/>
      <c r="Q25" s="250"/>
      <c r="S25" s="255"/>
      <c r="T25" s="10"/>
    </row>
    <row r="26" spans="1:21">
      <c r="A26" s="246">
        <v>12</v>
      </c>
      <c r="B26" s="148" t="s">
        <v>191</v>
      </c>
      <c r="C26" s="148"/>
      <c r="D26" s="362">
        <f t="shared" ref="D26:Q26" si="1">SUM(D14:D24)</f>
        <v>0</v>
      </c>
      <c r="E26" s="363">
        <f t="shared" si="1"/>
        <v>0</v>
      </c>
      <c r="F26" s="363">
        <f t="shared" si="1"/>
        <v>0</v>
      </c>
      <c r="G26" s="363">
        <f t="shared" si="1"/>
        <v>8979.1</v>
      </c>
      <c r="H26" s="363">
        <f t="shared" ref="H26:I26" si="2">SUM(H14:H24)</f>
        <v>8618.84</v>
      </c>
      <c r="I26" s="363">
        <f t="shared" si="2"/>
        <v>0</v>
      </c>
      <c r="J26" s="364">
        <f t="shared" si="1"/>
        <v>0</v>
      </c>
      <c r="K26" s="363">
        <f t="shared" si="1"/>
        <v>0</v>
      </c>
      <c r="L26" s="365">
        <f t="shared" si="1"/>
        <v>2271.1738200000004</v>
      </c>
      <c r="M26" s="365">
        <f t="shared" si="1"/>
        <v>0</v>
      </c>
      <c r="N26" s="362">
        <f t="shared" si="1"/>
        <v>0</v>
      </c>
      <c r="O26" s="363">
        <f t="shared" si="1"/>
        <v>0</v>
      </c>
      <c r="P26" s="364">
        <f t="shared" si="1"/>
        <v>0</v>
      </c>
      <c r="Q26" s="362">
        <f t="shared" si="1"/>
        <v>0</v>
      </c>
      <c r="R26" s="363"/>
      <c r="S26" s="365">
        <f>SUM(S14:S24)</f>
        <v>19869.113819999999</v>
      </c>
      <c r="T26" s="435"/>
      <c r="U26" s="1"/>
    </row>
    <row r="27" spans="1:21" ht="3.75" customHeight="1">
      <c r="A27" s="7" t="s">
        <v>193</v>
      </c>
      <c r="B27" s="6" t="s">
        <v>193</v>
      </c>
      <c r="C27" s="6" t="s">
        <v>193</v>
      </c>
      <c r="D27" s="6" t="s">
        <v>193</v>
      </c>
      <c r="E27" s="6" t="s">
        <v>193</v>
      </c>
      <c r="F27" s="6" t="s">
        <v>193</v>
      </c>
      <c r="G27" s="6" t="s">
        <v>193</v>
      </c>
      <c r="H27" s="6" t="s">
        <v>193</v>
      </c>
      <c r="I27" s="6" t="s">
        <v>193</v>
      </c>
      <c r="J27" s="6" t="s">
        <v>193</v>
      </c>
      <c r="K27" s="6" t="s">
        <v>193</v>
      </c>
      <c r="L27" s="6" t="s">
        <v>193</v>
      </c>
      <c r="M27" s="6" t="s">
        <v>193</v>
      </c>
      <c r="N27" s="6" t="s">
        <v>193</v>
      </c>
      <c r="O27" s="6" t="s">
        <v>193</v>
      </c>
      <c r="P27" s="6"/>
      <c r="Q27" s="6" t="s">
        <v>193</v>
      </c>
      <c r="R27" s="6" t="s">
        <v>193</v>
      </c>
      <c r="S27" s="6" t="s">
        <v>193</v>
      </c>
      <c r="T27" s="435"/>
    </row>
    <row r="28" spans="1:21">
      <c r="A28" s="7">
        <v>13</v>
      </c>
      <c r="B28" s="6" t="s">
        <v>218</v>
      </c>
      <c r="C28" s="6"/>
      <c r="D28" s="354">
        <f>VLOOKUP(orderCHA,charterinfo_a,8)</f>
        <v>1</v>
      </c>
      <c r="E28" s="7"/>
      <c r="F28" s="16"/>
      <c r="G28" s="16"/>
      <c r="H28" s="16"/>
      <c r="I28" s="16"/>
      <c r="M28" s="381"/>
      <c r="N28" s="151"/>
      <c r="O28" s="151"/>
      <c r="P28" s="147"/>
      <c r="Q28" s="151" t="s">
        <v>1124</v>
      </c>
      <c r="R28" s="151"/>
      <c r="S28" s="436">
        <f>IF(S12=0,0,ROUND(S26/S12,0))</f>
        <v>9935</v>
      </c>
      <c r="T28" s="435"/>
      <c r="U28" s="1"/>
    </row>
    <row r="29" spans="1:21">
      <c r="A29" s="7">
        <v>14</v>
      </c>
      <c r="B29" s="431" t="s">
        <v>1211</v>
      </c>
      <c r="D29" s="16">
        <f>VLOOKUP(orderCHA,charterinfo_a,9)</f>
        <v>7</v>
      </c>
    </row>
    <row r="30" spans="1:21" s="6" customFormat="1" ht="18.75" customHeight="1">
      <c r="A30" s="11"/>
      <c r="B30" s="11"/>
      <c r="C30" s="11"/>
      <c r="D30" s="11"/>
      <c r="E30" s="11"/>
      <c r="F30" s="11"/>
      <c r="G30" s="11"/>
      <c r="H30" s="11"/>
      <c r="I30" s="11"/>
      <c r="J30" s="11"/>
      <c r="K30" s="11"/>
      <c r="L30" s="11"/>
      <c r="M30" s="11"/>
      <c r="N30" s="11"/>
      <c r="O30" s="11"/>
      <c r="P30" s="11"/>
      <c r="Q30" s="11"/>
      <c r="R30" s="11"/>
      <c r="S30" s="11"/>
    </row>
    <row r="31" spans="1:21" s="6" customFormat="1" ht="12.4" customHeight="1">
      <c r="A31" s="480" t="s">
        <v>1162</v>
      </c>
      <c r="L31" s="382" t="s">
        <v>1184</v>
      </c>
      <c r="M31" s="383"/>
      <c r="N31" s="383"/>
      <c r="O31" s="383"/>
      <c r="P31" s="383"/>
      <c r="Q31" s="383"/>
      <c r="R31" s="383"/>
      <c r="S31" s="384">
        <f>SUM(N26:P26)/S26</f>
        <v>0</v>
      </c>
    </row>
    <row r="32" spans="1:21" s="388" customFormat="1" ht="12.4" customHeight="1">
      <c r="A32" s="353" t="s">
        <v>1192</v>
      </c>
      <c r="B32" s="6"/>
      <c r="C32" s="6"/>
      <c r="D32" s="6"/>
      <c r="E32" s="6"/>
      <c r="F32" s="6"/>
      <c r="G32" s="6"/>
      <c r="H32" s="6"/>
      <c r="L32" s="385" t="s">
        <v>1183</v>
      </c>
      <c r="M32" s="386"/>
      <c r="N32" s="386"/>
      <c r="O32" s="386"/>
      <c r="P32" s="386"/>
      <c r="Q32" s="386"/>
      <c r="R32" s="386"/>
      <c r="S32" s="387">
        <f>Q26/S26</f>
        <v>0</v>
      </c>
    </row>
    <row r="33" spans="1:24" s="388" customFormat="1" ht="12.4" customHeight="1">
      <c r="A33" s="393" t="s">
        <v>1229</v>
      </c>
    </row>
    <row r="34" spans="1:24" s="389" customFormat="1" ht="12.4" customHeight="1">
      <c r="A34" s="393" t="s">
        <v>1159</v>
      </c>
      <c r="C34" s="388"/>
      <c r="D34" s="388"/>
      <c r="E34" s="388"/>
      <c r="F34" s="388"/>
      <c r="G34" s="388"/>
      <c r="H34" s="388"/>
      <c r="I34" s="388"/>
      <c r="J34" s="388"/>
      <c r="K34" s="388"/>
      <c r="L34" s="388"/>
      <c r="M34" s="388"/>
      <c r="N34" s="388"/>
      <c r="O34" s="388"/>
      <c r="P34" s="388"/>
      <c r="Q34" s="502"/>
      <c r="R34" s="388"/>
    </row>
    <row r="35" spans="1:24" s="389" customFormat="1" ht="12.4" customHeight="1">
      <c r="A35" s="393" t="s">
        <v>1230</v>
      </c>
      <c r="B35" s="390"/>
      <c r="C35" s="391"/>
      <c r="D35" s="391"/>
      <c r="E35" s="391"/>
      <c r="F35" s="391"/>
      <c r="G35" s="391"/>
      <c r="H35" s="391"/>
      <c r="I35" s="391"/>
      <c r="J35" s="391"/>
      <c r="K35" s="392"/>
      <c r="L35" s="391"/>
      <c r="M35" s="391"/>
      <c r="N35" s="391"/>
      <c r="O35" s="391"/>
      <c r="P35" s="391"/>
      <c r="Q35" s="391"/>
      <c r="R35" s="392"/>
      <c r="S35" s="391"/>
      <c r="T35" s="391"/>
      <c r="U35" s="391"/>
      <c r="V35" s="391"/>
      <c r="W35" s="391"/>
      <c r="X35" s="391"/>
    </row>
    <row r="36" spans="1:24" s="389" customFormat="1" ht="12.4" customHeight="1">
      <c r="A36" s="393" t="s">
        <v>1161</v>
      </c>
      <c r="B36" s="388"/>
    </row>
    <row r="37" spans="1:24" s="389" customFormat="1" ht="12.4" customHeight="1">
      <c r="A37" s="393" t="s">
        <v>1160</v>
      </c>
      <c r="B37" s="388"/>
    </row>
    <row r="38" spans="1:24" s="389" customFormat="1" ht="12.4" customHeight="1">
      <c r="A38" s="393" t="s">
        <v>1232</v>
      </c>
    </row>
    <row r="39" spans="1:24" ht="12.4" customHeight="1">
      <c r="A39" s="353"/>
    </row>
    <row r="40" spans="1:24">
      <c r="A40" s="352"/>
      <c r="I40" s="17"/>
      <c r="J40" s="17"/>
      <c r="K40" s="17"/>
      <c r="L40" s="17"/>
      <c r="M40" s="17"/>
      <c r="N40" s="17"/>
      <c r="O40" s="17"/>
      <c r="P40" s="17"/>
      <c r="Q40" s="17"/>
      <c r="R40" s="17"/>
      <c r="S40" s="17"/>
    </row>
    <row r="41" spans="1:24">
      <c r="A41" s="352"/>
    </row>
    <row r="42" spans="1:24">
      <c r="A42" s="352"/>
    </row>
    <row r="43" spans="1:24">
      <c r="A43" s="352"/>
    </row>
    <row r="44" spans="1:24">
      <c r="A44" s="352"/>
    </row>
  </sheetData>
  <phoneticPr fontId="0" type="noConversion"/>
  <pageMargins left="0.31" right="0.2" top="1" bottom="0.56999999999999995" header="0.5" footer="0.28999999999999998"/>
  <pageSetup scale="95" orientation="landscape" r:id="rId1"/>
  <headerFooter alignWithMargins="0">
    <oddFooter>&amp;L&amp;8&amp;F&amp;R&amp;8&amp;D</oddFooter>
  </headerFooter>
  <ignoredErrors>
    <ignoredError sqref="S8" numberStoredAsText="1"/>
    <ignoredError sqref="M14:M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ltText="Drop Down Menu">
                <anchor moveWithCells="1">
                  <from>
                    <xdr:col>0</xdr:col>
                    <xdr:colOff>76200</xdr:colOff>
                    <xdr:row>0</xdr:row>
                    <xdr:rowOff>66675</xdr:rowOff>
                  </from>
                  <to>
                    <xdr:col>7</xdr:col>
                    <xdr:colOff>152400</xdr:colOff>
                    <xdr:row>2</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autoPageBreaks="0" fitToPage="1"/>
  </sheetPr>
  <dimension ref="A2:AZ333"/>
  <sheetViews>
    <sheetView showGridLines="0" topLeftCell="A95" zoomScale="80" zoomScaleNormal="80" workbookViewId="0">
      <selection activeCell="X102" sqref="X102:X105"/>
    </sheetView>
  </sheetViews>
  <sheetFormatPr defaultColWidth="10.33203125" defaultRowHeight="12"/>
  <cols>
    <col min="1" max="1" width="6.33203125" style="169" customWidth="1"/>
    <col min="2" max="2" width="29.33203125" style="169" customWidth="1"/>
    <col min="3" max="3" width="11.33203125" style="170" customWidth="1"/>
    <col min="4" max="4" width="13.6640625" style="170" customWidth="1"/>
    <col min="5" max="14" width="12.33203125" style="170" customWidth="1"/>
    <col min="15" max="15" width="10.33203125" style="169" customWidth="1"/>
    <col min="16" max="16" width="10.5" style="169" customWidth="1"/>
    <col min="17" max="17" width="1.6640625" style="169" customWidth="1"/>
    <col min="18" max="18" width="12.33203125" style="169" customWidth="1"/>
    <col min="19" max="19" width="1.1640625" style="169" customWidth="1"/>
    <col min="20" max="20" width="12.33203125" style="169" customWidth="1"/>
    <col min="21" max="21" width="1.1640625" style="169" customWidth="1"/>
    <col min="22" max="22" width="12.33203125" style="169" customWidth="1"/>
    <col min="23" max="23" width="1.1640625" style="169" customWidth="1"/>
    <col min="24" max="24" width="12.33203125" style="169" customWidth="1"/>
    <col min="25" max="25" width="1.33203125" style="169" customWidth="1"/>
    <col min="26" max="26" width="14" style="169" customWidth="1"/>
    <col min="27" max="27" width="14" style="170" customWidth="1"/>
    <col min="28" max="35" width="14" style="169" customWidth="1"/>
    <col min="36" max="36" width="10.33203125" style="169" bestFit="1" customWidth="1"/>
    <col min="37" max="37" width="11" style="169" bestFit="1" customWidth="1"/>
    <col min="38" max="38" width="9.33203125" style="169" bestFit="1" customWidth="1"/>
    <col min="39" max="39" width="9.83203125" style="169" bestFit="1" customWidth="1"/>
    <col min="40" max="40" width="10" style="169" bestFit="1" customWidth="1"/>
    <col min="41" max="41" width="9.83203125" style="169" bestFit="1" customWidth="1"/>
    <col min="42" max="42" width="10.33203125" style="169" bestFit="1" customWidth="1"/>
    <col min="43" max="43" width="13.33203125" style="169" bestFit="1" customWidth="1"/>
    <col min="44" max="45" width="9.33203125" style="169" bestFit="1" customWidth="1"/>
    <col min="46" max="46" width="12.83203125" style="169" bestFit="1" customWidth="1"/>
    <col min="47" max="47" width="9.33203125" style="169" bestFit="1" customWidth="1"/>
    <col min="48" max="48" width="15.1640625" style="169" customWidth="1"/>
    <col min="49" max="49" width="10.33203125" style="169" customWidth="1"/>
    <col min="50" max="50" width="11.1640625" style="169" bestFit="1" customWidth="1"/>
    <col min="51" max="51" width="13" style="169" bestFit="1" customWidth="1"/>
    <col min="52" max="52" width="12.1640625" style="170" customWidth="1"/>
    <col min="53" max="16384" width="10.33203125" style="169"/>
  </cols>
  <sheetData>
    <row r="2" spans="1:37" hidden="1"/>
    <row r="3" spans="1:37" hidden="1"/>
    <row r="4" spans="1:37" ht="21">
      <c r="A4" s="204" t="s">
        <v>1221</v>
      </c>
      <c r="C4" s="169"/>
      <c r="D4" s="169"/>
      <c r="E4" s="169"/>
      <c r="F4" s="169"/>
      <c r="G4" s="169"/>
      <c r="H4" s="169"/>
      <c r="I4" s="169"/>
      <c r="J4" s="169"/>
      <c r="K4" s="169"/>
      <c r="L4" s="169"/>
      <c r="M4" s="169"/>
      <c r="N4" s="169"/>
    </row>
    <row r="5" spans="1:37">
      <c r="A5" s="171"/>
      <c r="B5" s="172"/>
      <c r="C5" s="172"/>
      <c r="D5" s="173"/>
      <c r="E5" s="173"/>
      <c r="F5" s="173"/>
      <c r="G5" s="173"/>
      <c r="H5" s="173" t="s">
        <v>917</v>
      </c>
      <c r="I5" s="173" t="s">
        <v>921</v>
      </c>
      <c r="J5" s="173"/>
      <c r="K5" s="173" t="s">
        <v>925</v>
      </c>
      <c r="L5" s="173" t="s">
        <v>906</v>
      </c>
      <c r="M5" s="173"/>
      <c r="N5" s="173" t="s">
        <v>191</v>
      </c>
    </row>
    <row r="6" spans="1:37">
      <c r="A6" s="174"/>
      <c r="B6" s="175"/>
      <c r="C6" s="175"/>
      <c r="D6" s="176"/>
      <c r="E6" s="176" t="s">
        <v>904</v>
      </c>
      <c r="F6" s="176" t="s">
        <v>905</v>
      </c>
      <c r="G6" s="176" t="s">
        <v>914</v>
      </c>
      <c r="H6" s="176" t="s">
        <v>918</v>
      </c>
      <c r="I6" s="176" t="s">
        <v>922</v>
      </c>
      <c r="J6" s="176"/>
      <c r="K6" s="176" t="s">
        <v>926</v>
      </c>
      <c r="L6" s="176" t="s">
        <v>198</v>
      </c>
      <c r="M6" s="176"/>
      <c r="N6" s="176" t="s">
        <v>925</v>
      </c>
    </row>
    <row r="7" spans="1:37">
      <c r="A7" s="177"/>
      <c r="B7" s="175"/>
      <c r="C7" s="175" t="s">
        <v>912</v>
      </c>
      <c r="D7" s="176" t="s">
        <v>907</v>
      </c>
      <c r="E7" s="176" t="s">
        <v>908</v>
      </c>
      <c r="F7" s="176" t="s">
        <v>197</v>
      </c>
      <c r="G7" s="176" t="s">
        <v>915</v>
      </c>
      <c r="H7" s="176" t="s">
        <v>919</v>
      </c>
      <c r="I7" s="176" t="s">
        <v>923</v>
      </c>
      <c r="J7" s="176" t="s">
        <v>210</v>
      </c>
      <c r="K7" s="176" t="s">
        <v>927</v>
      </c>
      <c r="L7" s="176" t="s">
        <v>929</v>
      </c>
      <c r="M7" s="176" t="s">
        <v>737</v>
      </c>
      <c r="N7" s="176" t="s">
        <v>931</v>
      </c>
    </row>
    <row r="8" spans="1:37" ht="10.7" customHeight="1">
      <c r="A8" s="178" t="s">
        <v>200</v>
      </c>
      <c r="B8" s="179"/>
      <c r="C8" s="179" t="s">
        <v>913</v>
      </c>
      <c r="D8" s="180" t="s">
        <v>909</v>
      </c>
      <c r="E8" s="180" t="s">
        <v>910</v>
      </c>
      <c r="F8" s="180" t="s">
        <v>911</v>
      </c>
      <c r="G8" s="180" t="s">
        <v>916</v>
      </c>
      <c r="H8" s="180" t="s">
        <v>920</v>
      </c>
      <c r="I8" s="180" t="s">
        <v>924</v>
      </c>
      <c r="J8" s="180" t="s">
        <v>911</v>
      </c>
      <c r="K8" s="181" t="s">
        <v>928</v>
      </c>
      <c r="L8" s="180" t="s">
        <v>930</v>
      </c>
      <c r="M8" s="180" t="s">
        <v>192</v>
      </c>
      <c r="N8" s="180" t="s">
        <v>932</v>
      </c>
    </row>
    <row r="9" spans="1:37">
      <c r="A9" s="182"/>
      <c r="B9" s="183"/>
      <c r="C9" s="184"/>
      <c r="D9" s="184"/>
      <c r="E9" s="184"/>
      <c r="F9" s="184"/>
      <c r="G9" s="184"/>
      <c r="H9" s="184"/>
      <c r="I9" s="184"/>
      <c r="J9" s="184"/>
      <c r="K9" s="184"/>
      <c r="L9" s="184"/>
      <c r="M9" s="184"/>
      <c r="N9" s="184"/>
    </row>
    <row r="10" spans="1:37">
      <c r="A10" s="185">
        <v>1</v>
      </c>
      <c r="B10" s="186" t="s">
        <v>201</v>
      </c>
      <c r="C10" s="187">
        <v>202.69</v>
      </c>
      <c r="D10" s="187">
        <v>366.06</v>
      </c>
      <c r="E10" s="187">
        <v>1678.52</v>
      </c>
      <c r="F10" s="187">
        <v>430.49</v>
      </c>
      <c r="G10" s="187">
        <v>66.38</v>
      </c>
      <c r="H10" s="187">
        <v>242.94</v>
      </c>
      <c r="I10" s="187">
        <v>134.35</v>
      </c>
      <c r="J10" s="187">
        <v>48.57</v>
      </c>
      <c r="K10" s="187">
        <v>466.11</v>
      </c>
      <c r="L10" s="187">
        <v>583.96</v>
      </c>
      <c r="M10" s="187">
        <v>0</v>
      </c>
      <c r="N10" s="188">
        <v>4220.0700000000006</v>
      </c>
      <c r="Y10" s="189"/>
      <c r="Z10" s="190"/>
      <c r="AA10" s="189"/>
      <c r="AB10" s="189"/>
      <c r="AC10" s="189"/>
      <c r="AD10" s="189"/>
      <c r="AE10" s="189"/>
      <c r="AF10" s="189"/>
      <c r="AG10" s="189"/>
      <c r="AH10" s="189"/>
      <c r="AI10" s="189"/>
      <c r="AJ10" s="189"/>
      <c r="AK10" s="189"/>
    </row>
    <row r="11" spans="1:37">
      <c r="A11" s="191">
        <v>2</v>
      </c>
      <c r="B11" s="192" t="s">
        <v>202</v>
      </c>
      <c r="C11" s="193">
        <v>202.69</v>
      </c>
      <c r="D11" s="193">
        <v>366.06</v>
      </c>
      <c r="E11" s="193">
        <v>1678.52</v>
      </c>
      <c r="F11" s="193">
        <v>430.49</v>
      </c>
      <c r="G11" s="193">
        <v>66.38</v>
      </c>
      <c r="H11" s="193">
        <v>242.94</v>
      </c>
      <c r="I11" s="193">
        <v>134.35</v>
      </c>
      <c r="J11" s="193">
        <v>48.57</v>
      </c>
      <c r="K11" s="193">
        <v>466.11</v>
      </c>
      <c r="L11" s="193">
        <v>583.96</v>
      </c>
      <c r="M11" s="193">
        <v>0</v>
      </c>
      <c r="N11" s="194">
        <v>4220.0700000000006</v>
      </c>
      <c r="Y11" s="189"/>
      <c r="Z11" s="189"/>
      <c r="AA11" s="189"/>
      <c r="AB11" s="189"/>
      <c r="AC11" s="189"/>
      <c r="AD11" s="189"/>
      <c r="AE11" s="189"/>
      <c r="AF11" s="189"/>
      <c r="AG11" s="189"/>
      <c r="AH11" s="189"/>
      <c r="AI11" s="189"/>
      <c r="AJ11" s="189"/>
      <c r="AK11" s="189"/>
    </row>
    <row r="12" spans="1:37">
      <c r="A12" s="191">
        <v>3</v>
      </c>
      <c r="B12" s="192" t="s">
        <v>203</v>
      </c>
      <c r="C12" s="193">
        <v>405.37</v>
      </c>
      <c r="D12" s="193">
        <v>732.13</v>
      </c>
      <c r="E12" s="193">
        <v>3357.03</v>
      </c>
      <c r="F12" s="193">
        <v>861.01</v>
      </c>
      <c r="G12" s="193">
        <v>132.83000000000001</v>
      </c>
      <c r="H12" s="193">
        <v>485.89</v>
      </c>
      <c r="I12" s="193">
        <v>268.72000000000003</v>
      </c>
      <c r="J12" s="193">
        <v>97.19</v>
      </c>
      <c r="K12" s="193">
        <v>932.2</v>
      </c>
      <c r="L12" s="193">
        <v>1167.9000000000001</v>
      </c>
      <c r="M12" s="193">
        <v>0</v>
      </c>
      <c r="N12" s="194">
        <v>8440.27</v>
      </c>
      <c r="Y12" s="189"/>
      <c r="Z12" s="189"/>
      <c r="AA12" s="189"/>
      <c r="AB12" s="189"/>
      <c r="AC12" s="189"/>
      <c r="AD12" s="189"/>
      <c r="AE12" s="189"/>
      <c r="AF12" s="189"/>
      <c r="AG12" s="189"/>
      <c r="AH12" s="189"/>
      <c r="AI12" s="189"/>
      <c r="AJ12" s="189"/>
      <c r="AK12" s="189"/>
    </row>
    <row r="13" spans="1:37">
      <c r="A13" s="191">
        <v>4</v>
      </c>
      <c r="B13" s="192" t="s">
        <v>204</v>
      </c>
      <c r="C13" s="193">
        <v>405.37</v>
      </c>
      <c r="D13" s="193">
        <v>732.13</v>
      </c>
      <c r="E13" s="193">
        <v>3356.99</v>
      </c>
      <c r="F13" s="193">
        <v>861.01</v>
      </c>
      <c r="G13" s="193">
        <v>132.85</v>
      </c>
      <c r="H13" s="193">
        <v>485.89</v>
      </c>
      <c r="I13" s="193">
        <v>268.72000000000003</v>
      </c>
      <c r="J13" s="193">
        <v>145.76</v>
      </c>
      <c r="K13" s="193">
        <v>932.2</v>
      </c>
      <c r="L13" s="193">
        <v>1167.93</v>
      </c>
      <c r="M13" s="193">
        <v>0</v>
      </c>
      <c r="N13" s="194">
        <v>8488.85</v>
      </c>
      <c r="Y13" s="189"/>
      <c r="Z13" s="189"/>
      <c r="AA13" s="189"/>
      <c r="AB13" s="189"/>
      <c r="AC13" s="189"/>
      <c r="AD13" s="189"/>
      <c r="AE13" s="189"/>
      <c r="AF13" s="189"/>
      <c r="AG13" s="189"/>
      <c r="AH13" s="189"/>
      <c r="AI13" s="189"/>
      <c r="AJ13" s="189"/>
      <c r="AK13" s="189"/>
    </row>
    <row r="14" spans="1:37">
      <c r="A14" s="191">
        <v>5</v>
      </c>
      <c r="B14" s="192" t="s">
        <v>205</v>
      </c>
      <c r="C14" s="193">
        <v>405.37</v>
      </c>
      <c r="D14" s="193">
        <v>732.13</v>
      </c>
      <c r="E14" s="193">
        <v>2954.16</v>
      </c>
      <c r="F14" s="193">
        <v>619.79999999999995</v>
      </c>
      <c r="G14" s="193">
        <v>144.01</v>
      </c>
      <c r="H14" s="193">
        <v>485.89</v>
      </c>
      <c r="I14" s="193">
        <v>336.12</v>
      </c>
      <c r="J14" s="193">
        <v>238.1</v>
      </c>
      <c r="K14" s="193">
        <v>1010.62</v>
      </c>
      <c r="L14" s="193">
        <v>1215.9100000000001</v>
      </c>
      <c r="M14" s="193">
        <v>0</v>
      </c>
      <c r="N14" s="194">
        <v>8142.1100000000006</v>
      </c>
      <c r="Y14" s="189"/>
      <c r="Z14" s="189"/>
      <c r="AA14" s="189"/>
      <c r="AB14" s="189"/>
      <c r="AC14" s="189"/>
      <c r="AD14" s="189"/>
      <c r="AE14" s="189"/>
      <c r="AF14" s="189"/>
      <c r="AG14" s="189"/>
      <c r="AH14" s="189"/>
      <c r="AI14" s="189"/>
      <c r="AJ14" s="189"/>
      <c r="AK14" s="189"/>
    </row>
    <row r="15" spans="1:37">
      <c r="A15" s="191">
        <v>6</v>
      </c>
      <c r="B15" s="192" t="s">
        <v>206</v>
      </c>
      <c r="C15" s="193">
        <v>405.37</v>
      </c>
      <c r="D15" s="193">
        <v>732.13</v>
      </c>
      <c r="E15" s="193">
        <v>4344.33</v>
      </c>
      <c r="F15" s="193">
        <v>515.98</v>
      </c>
      <c r="G15" s="193">
        <v>139.63999999999999</v>
      </c>
      <c r="H15" s="193">
        <v>777.42</v>
      </c>
      <c r="I15" s="193">
        <v>407.6</v>
      </c>
      <c r="J15" s="193">
        <v>549.04</v>
      </c>
      <c r="K15" s="193">
        <v>979.9</v>
      </c>
      <c r="L15" s="193">
        <v>1093.9000000000001</v>
      </c>
      <c r="M15" s="193">
        <v>0</v>
      </c>
      <c r="N15" s="194">
        <v>9945.31</v>
      </c>
      <c r="Y15" s="189"/>
      <c r="Z15" s="189"/>
      <c r="AA15" s="189"/>
      <c r="AB15" s="189"/>
      <c r="AC15" s="189"/>
      <c r="AD15" s="189"/>
      <c r="AE15" s="189"/>
      <c r="AF15" s="189"/>
      <c r="AG15" s="189"/>
      <c r="AH15" s="189"/>
      <c r="AI15" s="189"/>
      <c r="AJ15" s="189"/>
      <c r="AK15" s="189"/>
    </row>
    <row r="16" spans="1:37">
      <c r="A16" s="445">
        <v>7</v>
      </c>
      <c r="B16" s="446" t="s">
        <v>209</v>
      </c>
      <c r="C16" s="447">
        <v>405.37</v>
      </c>
      <c r="D16" s="447">
        <v>732.13</v>
      </c>
      <c r="E16" s="447">
        <v>7385.41</v>
      </c>
      <c r="F16" s="447">
        <v>515.98</v>
      </c>
      <c r="G16" s="447">
        <v>230.86</v>
      </c>
      <c r="H16" s="447">
        <v>1360.47</v>
      </c>
      <c r="I16" s="447">
        <v>407.6</v>
      </c>
      <c r="J16" s="447">
        <v>549.04</v>
      </c>
      <c r="K16" s="447">
        <v>1833.94</v>
      </c>
      <c r="L16" s="447">
        <v>1531.98</v>
      </c>
      <c r="M16" s="447">
        <v>0</v>
      </c>
      <c r="N16" s="448">
        <v>14952.78</v>
      </c>
      <c r="R16" s="189"/>
      <c r="T16" s="189"/>
      <c r="V16" s="189"/>
      <c r="W16" s="189"/>
      <c r="X16" s="189"/>
      <c r="Y16" s="189"/>
      <c r="Z16" s="189"/>
      <c r="AA16" s="189"/>
      <c r="AB16" s="189"/>
      <c r="AC16" s="189"/>
      <c r="AD16" s="189"/>
      <c r="AE16" s="189"/>
      <c r="AF16" s="189"/>
      <c r="AG16" s="189"/>
      <c r="AH16" s="189"/>
      <c r="AI16" s="189"/>
      <c r="AJ16" s="189"/>
      <c r="AK16" s="189"/>
    </row>
    <row r="17" spans="1:37">
      <c r="A17" s="441">
        <v>8</v>
      </c>
      <c r="B17" s="442" t="s">
        <v>207</v>
      </c>
      <c r="C17" s="443">
        <v>2797.71</v>
      </c>
      <c r="D17" s="443">
        <v>0</v>
      </c>
      <c r="E17" s="443">
        <v>9231.73</v>
      </c>
      <c r="F17" s="443">
        <v>8619.5400000000009</v>
      </c>
      <c r="G17" s="443">
        <v>445.33</v>
      </c>
      <c r="H17" s="443">
        <v>388.7</v>
      </c>
      <c r="I17" s="443">
        <v>0</v>
      </c>
      <c r="J17" s="443">
        <v>0</v>
      </c>
      <c r="K17" s="443">
        <v>3125.17</v>
      </c>
      <c r="L17" s="443">
        <v>3540.82</v>
      </c>
      <c r="M17" s="443">
        <v>0</v>
      </c>
      <c r="N17" s="444">
        <v>28149</v>
      </c>
      <c r="R17" s="189"/>
      <c r="T17" s="189"/>
      <c r="V17" s="189"/>
      <c r="W17" s="189"/>
      <c r="X17" s="189"/>
      <c r="Y17" s="189"/>
      <c r="Z17" s="189"/>
      <c r="AA17" s="189"/>
      <c r="AB17" s="189"/>
      <c r="AC17" s="189"/>
      <c r="AD17" s="189"/>
      <c r="AE17" s="189"/>
      <c r="AF17" s="189"/>
      <c r="AG17" s="189"/>
      <c r="AH17" s="189"/>
      <c r="AI17" s="189"/>
      <c r="AJ17" s="189"/>
      <c r="AK17" s="189"/>
    </row>
    <row r="18" spans="1:37">
      <c r="A18" s="437">
        <v>9</v>
      </c>
      <c r="B18" s="438" t="s">
        <v>208</v>
      </c>
      <c r="C18" s="439">
        <v>3010.64</v>
      </c>
      <c r="D18" s="439">
        <v>0</v>
      </c>
      <c r="E18" s="439">
        <v>0</v>
      </c>
      <c r="F18" s="439">
        <v>45.99</v>
      </c>
      <c r="G18" s="439">
        <v>0</v>
      </c>
      <c r="H18" s="439">
        <v>0</v>
      </c>
      <c r="I18" s="439">
        <v>0</v>
      </c>
      <c r="J18" s="439">
        <v>0</v>
      </c>
      <c r="K18" s="439">
        <v>0</v>
      </c>
      <c r="L18" s="439">
        <v>0</v>
      </c>
      <c r="M18" s="439">
        <v>28584.400000000001</v>
      </c>
      <c r="N18" s="440">
        <v>31641.030000000002</v>
      </c>
      <c r="R18" s="189"/>
      <c r="T18" s="189"/>
      <c r="V18" s="189"/>
      <c r="W18" s="189"/>
      <c r="X18" s="189"/>
      <c r="Y18" s="189"/>
      <c r="Z18" s="189"/>
      <c r="AA18" s="189"/>
      <c r="AB18" s="189"/>
      <c r="AC18" s="189"/>
      <c r="AD18" s="189"/>
      <c r="AE18" s="189"/>
      <c r="AF18" s="189"/>
      <c r="AG18" s="189"/>
      <c r="AH18" s="189"/>
      <c r="AI18" s="189"/>
      <c r="AJ18" s="189"/>
      <c r="AK18" s="189"/>
    </row>
    <row r="19" spans="1:37">
      <c r="A19" s="449">
        <v>10</v>
      </c>
      <c r="B19" s="450" t="s">
        <v>1169</v>
      </c>
      <c r="C19" s="451">
        <v>95.01</v>
      </c>
      <c r="D19" s="451">
        <v>166.27</v>
      </c>
      <c r="E19" s="451">
        <v>1163.8499999999999</v>
      </c>
      <c r="F19" s="451">
        <v>166.27</v>
      </c>
      <c r="G19" s="451">
        <v>47.5</v>
      </c>
      <c r="H19" s="451">
        <v>118.75</v>
      </c>
      <c r="I19" s="451">
        <v>71.260000000000005</v>
      </c>
      <c r="J19" s="451">
        <v>23.76</v>
      </c>
      <c r="K19" s="451">
        <v>285.02</v>
      </c>
      <c r="L19" s="451">
        <v>261.27</v>
      </c>
      <c r="M19" s="451">
        <v>0</v>
      </c>
      <c r="N19" s="452">
        <v>2398.9599999999996</v>
      </c>
      <c r="R19" s="189"/>
      <c r="T19" s="189"/>
      <c r="V19" s="189"/>
      <c r="W19" s="189"/>
      <c r="X19" s="189"/>
      <c r="Y19" s="189"/>
      <c r="Z19" s="189"/>
      <c r="AA19" s="189"/>
      <c r="AB19" s="189"/>
      <c r="AC19" s="189"/>
      <c r="AD19" s="189"/>
      <c r="AE19" s="189"/>
      <c r="AF19" s="189"/>
      <c r="AG19" s="189"/>
      <c r="AH19" s="189"/>
      <c r="AI19" s="189"/>
      <c r="AJ19" s="189"/>
      <c r="AK19" s="189"/>
    </row>
    <row r="20" spans="1:37">
      <c r="A20" s="449">
        <v>11</v>
      </c>
      <c r="B20" s="450" t="s">
        <v>1170</v>
      </c>
      <c r="C20" s="451">
        <v>99.85</v>
      </c>
      <c r="D20" s="451">
        <v>174.72</v>
      </c>
      <c r="E20" s="451">
        <v>1222.99</v>
      </c>
      <c r="F20" s="451">
        <v>174.72</v>
      </c>
      <c r="G20" s="451">
        <v>49.92</v>
      </c>
      <c r="H20" s="451">
        <v>124.79</v>
      </c>
      <c r="I20" s="451">
        <v>74.88</v>
      </c>
      <c r="J20" s="451">
        <v>24.96</v>
      </c>
      <c r="K20" s="451">
        <v>299.51</v>
      </c>
      <c r="L20" s="451">
        <v>274.55</v>
      </c>
      <c r="M20" s="451">
        <v>0</v>
      </c>
      <c r="N20" s="452">
        <v>2520.8900000000003</v>
      </c>
      <c r="R20" s="189"/>
      <c r="T20" s="189"/>
      <c r="V20" s="189"/>
      <c r="W20" s="189"/>
      <c r="X20" s="189"/>
      <c r="Y20" s="189"/>
      <c r="Z20" s="189"/>
      <c r="AA20" s="189"/>
      <c r="AB20" s="189"/>
      <c r="AC20" s="189"/>
      <c r="AD20" s="189"/>
      <c r="AE20" s="189"/>
      <c r="AF20" s="189"/>
      <c r="AG20" s="189"/>
      <c r="AH20" s="189"/>
      <c r="AI20" s="189"/>
      <c r="AJ20" s="189"/>
      <c r="AK20" s="189"/>
    </row>
    <row r="21" spans="1:37">
      <c r="A21" s="453">
        <v>12</v>
      </c>
      <c r="B21" s="454" t="s">
        <v>1171</v>
      </c>
      <c r="C21" s="455">
        <v>85.72</v>
      </c>
      <c r="D21" s="455">
        <v>150.02000000000001</v>
      </c>
      <c r="E21" s="455">
        <v>1050.0899999999999</v>
      </c>
      <c r="F21" s="455">
        <v>150.02000000000001</v>
      </c>
      <c r="G21" s="455">
        <v>42.86</v>
      </c>
      <c r="H21" s="455">
        <v>107.15</v>
      </c>
      <c r="I21" s="455">
        <v>64.290000000000006</v>
      </c>
      <c r="J21" s="455">
        <v>21.43</v>
      </c>
      <c r="K21" s="455">
        <v>257.17</v>
      </c>
      <c r="L21" s="455">
        <v>235.73</v>
      </c>
      <c r="M21" s="455">
        <v>0</v>
      </c>
      <c r="N21" s="456">
        <v>2164.48</v>
      </c>
      <c r="R21" s="189"/>
      <c r="T21" s="189"/>
      <c r="V21" s="189"/>
      <c r="W21" s="189"/>
      <c r="X21" s="189"/>
      <c r="Y21" s="189"/>
      <c r="Z21" s="189"/>
      <c r="AA21" s="189"/>
      <c r="AB21" s="189"/>
      <c r="AC21" s="189"/>
      <c r="AD21" s="189"/>
      <c r="AE21" s="189"/>
      <c r="AF21" s="189"/>
      <c r="AG21" s="189"/>
      <c r="AH21" s="189"/>
      <c r="AI21" s="189"/>
      <c r="AJ21" s="189"/>
      <c r="AK21" s="189"/>
    </row>
    <row r="22" spans="1:37">
      <c r="A22" s="457">
        <v>13</v>
      </c>
      <c r="B22" s="458" t="s">
        <v>1102</v>
      </c>
      <c r="C22" s="459">
        <v>52.17</v>
      </c>
      <c r="D22" s="459">
        <v>247.19</v>
      </c>
      <c r="E22" s="459">
        <v>2413.12</v>
      </c>
      <c r="F22" s="459">
        <v>0</v>
      </c>
      <c r="G22" s="459">
        <v>117.08</v>
      </c>
      <c r="H22" s="459">
        <v>17.940000000000001</v>
      </c>
      <c r="I22" s="459">
        <v>97.71</v>
      </c>
      <c r="J22" s="459">
        <v>507.75</v>
      </c>
      <c r="K22" s="459">
        <v>0</v>
      </c>
      <c r="L22" s="459">
        <v>390.34</v>
      </c>
      <c r="M22" s="459">
        <v>0</v>
      </c>
      <c r="N22" s="460">
        <v>3843.3</v>
      </c>
      <c r="R22" s="189"/>
      <c r="T22" s="189"/>
      <c r="V22" s="189"/>
      <c r="W22" s="189"/>
      <c r="X22" s="189"/>
    </row>
    <row r="23" spans="1:37">
      <c r="A23" s="461">
        <v>14</v>
      </c>
      <c r="B23" s="462" t="s">
        <v>1103</v>
      </c>
      <c r="C23" s="463">
        <v>53.18</v>
      </c>
      <c r="D23" s="463">
        <v>251.94</v>
      </c>
      <c r="E23" s="463">
        <v>2459.38</v>
      </c>
      <c r="F23" s="463">
        <v>0</v>
      </c>
      <c r="G23" s="463">
        <v>119.32</v>
      </c>
      <c r="H23" s="463">
        <v>18.29</v>
      </c>
      <c r="I23" s="463">
        <v>99.58</v>
      </c>
      <c r="J23" s="463">
        <v>517.49</v>
      </c>
      <c r="K23" s="463">
        <v>0</v>
      </c>
      <c r="L23" s="463">
        <v>397.82</v>
      </c>
      <c r="M23" s="463">
        <v>0</v>
      </c>
      <c r="N23" s="464">
        <v>3917.0000000000005</v>
      </c>
      <c r="R23" s="189"/>
      <c r="T23" s="189"/>
      <c r="V23" s="189"/>
      <c r="W23" s="189"/>
      <c r="X23" s="189"/>
      <c r="Z23" s="195"/>
    </row>
    <row r="24" spans="1:37">
      <c r="A24" s="461">
        <v>15</v>
      </c>
      <c r="B24" s="462" t="s">
        <v>1104</v>
      </c>
      <c r="C24" s="463">
        <v>54.17</v>
      </c>
      <c r="D24" s="463">
        <v>256.68</v>
      </c>
      <c r="E24" s="463">
        <v>2505.65</v>
      </c>
      <c r="F24" s="463">
        <v>0</v>
      </c>
      <c r="G24" s="463">
        <v>121.57</v>
      </c>
      <c r="H24" s="463">
        <v>18.64</v>
      </c>
      <c r="I24" s="463">
        <v>101.47</v>
      </c>
      <c r="J24" s="463">
        <v>527.23</v>
      </c>
      <c r="K24" s="463">
        <v>0</v>
      </c>
      <c r="L24" s="463">
        <v>405.31</v>
      </c>
      <c r="M24" s="463">
        <v>0</v>
      </c>
      <c r="N24" s="464">
        <v>3990.72</v>
      </c>
      <c r="R24" s="189"/>
      <c r="T24" s="189"/>
      <c r="V24" s="189"/>
      <c r="W24" s="189"/>
      <c r="X24" s="189"/>
      <c r="Z24" s="195"/>
    </row>
    <row r="25" spans="1:37">
      <c r="A25" s="461">
        <v>16</v>
      </c>
      <c r="B25" s="462" t="s">
        <v>1105</v>
      </c>
      <c r="C25" s="463">
        <v>55.17</v>
      </c>
      <c r="D25" s="463">
        <v>261.41000000000003</v>
      </c>
      <c r="E25" s="463">
        <v>2551.91</v>
      </c>
      <c r="F25" s="463">
        <v>0</v>
      </c>
      <c r="G25" s="463">
        <v>123.81</v>
      </c>
      <c r="H25" s="463">
        <v>18.98</v>
      </c>
      <c r="I25" s="463">
        <v>103.34</v>
      </c>
      <c r="J25" s="463">
        <v>536.95000000000005</v>
      </c>
      <c r="K25" s="463">
        <v>0</v>
      </c>
      <c r="L25" s="463">
        <v>412.79</v>
      </c>
      <c r="M25" s="463">
        <v>0</v>
      </c>
      <c r="N25" s="464">
        <v>4064.3599999999997</v>
      </c>
      <c r="R25" s="189"/>
      <c r="T25" s="189"/>
      <c r="V25" s="189"/>
      <c r="W25" s="189"/>
      <c r="X25" s="189"/>
      <c r="Z25" s="195"/>
    </row>
    <row r="26" spans="1:37">
      <c r="A26" s="461">
        <v>17</v>
      </c>
      <c r="B26" s="462" t="s">
        <v>1106</v>
      </c>
      <c r="C26" s="463">
        <v>56.17</v>
      </c>
      <c r="D26" s="463">
        <v>266.14999999999998</v>
      </c>
      <c r="E26" s="463">
        <v>2598.17</v>
      </c>
      <c r="F26" s="463">
        <v>0</v>
      </c>
      <c r="G26" s="463">
        <v>126.05</v>
      </c>
      <c r="H26" s="463">
        <v>19.32</v>
      </c>
      <c r="I26" s="463">
        <v>105.21</v>
      </c>
      <c r="J26" s="463">
        <v>546.69000000000005</v>
      </c>
      <c r="K26" s="463">
        <v>0</v>
      </c>
      <c r="L26" s="463">
        <v>420.28</v>
      </c>
      <c r="M26" s="463">
        <v>0</v>
      </c>
      <c r="N26" s="464">
        <v>4138.0400000000009</v>
      </c>
      <c r="R26" s="189"/>
      <c r="T26" s="189"/>
      <c r="V26" s="189"/>
      <c r="W26" s="189"/>
      <c r="X26" s="189"/>
      <c r="Z26" s="195"/>
    </row>
    <row r="27" spans="1:37">
      <c r="A27" s="461">
        <v>18</v>
      </c>
      <c r="B27" s="462" t="s">
        <v>1107</v>
      </c>
      <c r="C27" s="463">
        <v>60.56</v>
      </c>
      <c r="D27" s="463">
        <v>286.93</v>
      </c>
      <c r="E27" s="463">
        <v>2800.97</v>
      </c>
      <c r="F27" s="463">
        <v>0</v>
      </c>
      <c r="G27" s="463">
        <v>135.88</v>
      </c>
      <c r="H27" s="463">
        <v>20.83</v>
      </c>
      <c r="I27" s="463">
        <v>113.42</v>
      </c>
      <c r="J27" s="463">
        <v>589.36</v>
      </c>
      <c r="K27" s="463">
        <v>0</v>
      </c>
      <c r="L27" s="463">
        <v>453.08</v>
      </c>
      <c r="M27" s="463">
        <v>0</v>
      </c>
      <c r="N27" s="464">
        <v>4461.0300000000007</v>
      </c>
      <c r="R27" s="189"/>
      <c r="T27" s="189"/>
      <c r="V27" s="189"/>
      <c r="W27" s="189"/>
      <c r="X27" s="189"/>
      <c r="Z27" s="195"/>
      <c r="AA27" s="169"/>
    </row>
    <row r="28" spans="1:37">
      <c r="A28" s="461">
        <v>19</v>
      </c>
      <c r="B28" s="462" t="s">
        <v>1108</v>
      </c>
      <c r="C28" s="463">
        <v>62.96</v>
      </c>
      <c r="D28" s="463">
        <v>298.31</v>
      </c>
      <c r="E28" s="463">
        <v>2912.09</v>
      </c>
      <c r="F28" s="463">
        <v>0</v>
      </c>
      <c r="G28" s="463">
        <v>141.28</v>
      </c>
      <c r="H28" s="463">
        <v>21.66</v>
      </c>
      <c r="I28" s="463">
        <v>117.92</v>
      </c>
      <c r="J28" s="463">
        <v>612.75</v>
      </c>
      <c r="K28" s="463">
        <v>0</v>
      </c>
      <c r="L28" s="463">
        <v>471.05</v>
      </c>
      <c r="M28" s="463">
        <v>0</v>
      </c>
      <c r="N28" s="464">
        <v>4638.0200000000004</v>
      </c>
      <c r="R28" s="189"/>
      <c r="T28" s="189"/>
      <c r="V28" s="189"/>
      <c r="W28" s="189"/>
      <c r="X28" s="189"/>
      <c r="Z28" s="195"/>
      <c r="AA28" s="169"/>
    </row>
    <row r="29" spans="1:37">
      <c r="A29" s="461">
        <v>20</v>
      </c>
      <c r="B29" s="462" t="s">
        <v>1109</v>
      </c>
      <c r="C29" s="463">
        <v>65.36</v>
      </c>
      <c r="D29" s="463">
        <v>309.69</v>
      </c>
      <c r="E29" s="463">
        <v>3023.19</v>
      </c>
      <c r="F29" s="463">
        <v>0</v>
      </c>
      <c r="G29" s="463">
        <v>146.66999999999999</v>
      </c>
      <c r="H29" s="463">
        <v>22.49</v>
      </c>
      <c r="I29" s="463">
        <v>122.42</v>
      </c>
      <c r="J29" s="463">
        <v>636.12</v>
      </c>
      <c r="K29" s="463">
        <v>0</v>
      </c>
      <c r="L29" s="463">
        <v>489.02</v>
      </c>
      <c r="M29" s="463">
        <v>0</v>
      </c>
      <c r="N29" s="464">
        <v>4814.9600000000009</v>
      </c>
      <c r="R29" s="189"/>
      <c r="T29" s="189"/>
      <c r="V29" s="189"/>
      <c r="W29" s="189"/>
      <c r="X29" s="189"/>
      <c r="Z29" s="195"/>
      <c r="AA29" s="169"/>
    </row>
    <row r="30" spans="1:37">
      <c r="A30" s="461">
        <v>21</v>
      </c>
      <c r="B30" s="462" t="s">
        <v>1110</v>
      </c>
      <c r="C30" s="463">
        <v>67.77</v>
      </c>
      <c r="D30" s="463">
        <v>321.08</v>
      </c>
      <c r="E30" s="463">
        <v>3134.33</v>
      </c>
      <c r="F30" s="463">
        <v>0</v>
      </c>
      <c r="G30" s="463">
        <v>152.06</v>
      </c>
      <c r="H30" s="463">
        <v>23.31</v>
      </c>
      <c r="I30" s="463">
        <v>126.92</v>
      </c>
      <c r="J30" s="463">
        <v>659.5</v>
      </c>
      <c r="K30" s="463">
        <v>0</v>
      </c>
      <c r="L30" s="463">
        <v>507</v>
      </c>
      <c r="M30" s="463">
        <v>0</v>
      </c>
      <c r="N30" s="464">
        <v>4991.9699999999993</v>
      </c>
      <c r="R30" s="189"/>
      <c r="T30" s="189"/>
      <c r="V30" s="189"/>
      <c r="W30" s="189"/>
      <c r="X30" s="189"/>
      <c r="Z30" s="195"/>
      <c r="AA30" s="169"/>
    </row>
    <row r="31" spans="1:37">
      <c r="A31" s="461">
        <v>22</v>
      </c>
      <c r="B31" s="462" t="s">
        <v>1111</v>
      </c>
      <c r="C31" s="463">
        <v>70.17</v>
      </c>
      <c r="D31" s="463">
        <v>332.46</v>
      </c>
      <c r="E31" s="463">
        <v>3245.44</v>
      </c>
      <c r="F31" s="463">
        <v>0</v>
      </c>
      <c r="G31" s="463">
        <v>157.44999999999999</v>
      </c>
      <c r="H31" s="463">
        <v>24.14</v>
      </c>
      <c r="I31" s="463">
        <v>131.41999999999999</v>
      </c>
      <c r="J31" s="463">
        <v>682.88</v>
      </c>
      <c r="K31" s="463">
        <v>0</v>
      </c>
      <c r="L31" s="463">
        <v>524.98</v>
      </c>
      <c r="M31" s="463">
        <v>0</v>
      </c>
      <c r="N31" s="464">
        <v>5168.9400000000005</v>
      </c>
      <c r="R31" s="189"/>
      <c r="T31" s="189"/>
      <c r="V31" s="189"/>
      <c r="W31" s="189"/>
      <c r="X31" s="189"/>
      <c r="Z31" s="195"/>
      <c r="AA31" s="169"/>
    </row>
    <row r="32" spans="1:37">
      <c r="A32" s="491">
        <v>23</v>
      </c>
      <c r="B32" s="492" t="s">
        <v>1207</v>
      </c>
      <c r="C32" s="493">
        <v>72.23</v>
      </c>
      <c r="D32" s="493">
        <v>342.21</v>
      </c>
      <c r="E32" s="493">
        <v>3340.67</v>
      </c>
      <c r="F32" s="493">
        <v>0</v>
      </c>
      <c r="G32" s="493">
        <v>162.07</v>
      </c>
      <c r="H32" s="493">
        <v>24.84</v>
      </c>
      <c r="I32" s="493">
        <v>135.27000000000001</v>
      </c>
      <c r="J32" s="493">
        <v>702.92</v>
      </c>
      <c r="K32" s="493">
        <v>0</v>
      </c>
      <c r="L32" s="493">
        <v>540.38</v>
      </c>
      <c r="M32" s="493">
        <v>0</v>
      </c>
      <c r="N32" s="494">
        <v>5320.59</v>
      </c>
      <c r="R32" s="189"/>
      <c r="T32" s="189"/>
      <c r="V32" s="189"/>
      <c r="W32" s="189"/>
      <c r="X32" s="189"/>
      <c r="Z32" s="195"/>
      <c r="AA32" s="169"/>
    </row>
    <row r="33" spans="1:27">
      <c r="A33" s="495">
        <v>24</v>
      </c>
      <c r="B33" s="496" t="s">
        <v>1208</v>
      </c>
      <c r="C33" s="497">
        <v>74.290000000000006</v>
      </c>
      <c r="D33" s="497">
        <v>351.97</v>
      </c>
      <c r="E33" s="497">
        <v>3435.89</v>
      </c>
      <c r="F33" s="497">
        <v>0</v>
      </c>
      <c r="G33" s="497">
        <v>166.69</v>
      </c>
      <c r="H33" s="497">
        <v>25.55</v>
      </c>
      <c r="I33" s="497">
        <v>139.13</v>
      </c>
      <c r="J33" s="497">
        <v>722.96</v>
      </c>
      <c r="K33" s="497">
        <v>0</v>
      </c>
      <c r="L33" s="497">
        <v>555.78</v>
      </c>
      <c r="M33" s="497">
        <v>0</v>
      </c>
      <c r="N33" s="498">
        <v>5472.26</v>
      </c>
      <c r="R33" s="189"/>
      <c r="T33" s="189"/>
      <c r="V33" s="189"/>
      <c r="W33" s="189"/>
      <c r="X33" s="189"/>
      <c r="Z33" s="195"/>
      <c r="AA33" s="169"/>
    </row>
    <row r="34" spans="1:27">
      <c r="C34" s="169"/>
      <c r="D34" s="169"/>
      <c r="E34" s="169"/>
      <c r="F34" s="169"/>
      <c r="G34" s="169"/>
      <c r="H34" s="169"/>
      <c r="I34" s="169"/>
      <c r="J34" s="169"/>
      <c r="K34" s="169"/>
      <c r="L34" s="169"/>
      <c r="M34" s="169"/>
      <c r="N34" s="169"/>
      <c r="AA34" s="169"/>
    </row>
    <row r="35" spans="1:27">
      <c r="C35" s="169"/>
      <c r="D35" s="169"/>
      <c r="E35" s="169"/>
      <c r="F35" s="169"/>
      <c r="G35" s="169"/>
      <c r="H35" s="169"/>
      <c r="I35" s="169"/>
      <c r="J35" s="169"/>
      <c r="K35" s="169"/>
      <c r="L35" s="169"/>
      <c r="M35" s="169"/>
      <c r="N35" s="169"/>
      <c r="AA35" s="169"/>
    </row>
    <row r="36" spans="1:27" hidden="1">
      <c r="C36" s="169"/>
      <c r="D36" s="169"/>
      <c r="E36" s="169"/>
      <c r="F36" s="169"/>
      <c r="G36" s="169"/>
      <c r="H36" s="169"/>
      <c r="I36" s="169"/>
      <c r="J36" s="169"/>
      <c r="K36" s="169"/>
      <c r="L36" s="169"/>
      <c r="M36" s="169"/>
      <c r="N36" s="169"/>
      <c r="AA36" s="169"/>
    </row>
    <row r="37" spans="1:27" hidden="1">
      <c r="C37" s="169"/>
      <c r="D37" s="169"/>
      <c r="E37" s="169"/>
      <c r="F37" s="169"/>
      <c r="G37" s="169"/>
      <c r="H37" s="169"/>
      <c r="I37" s="169"/>
      <c r="J37" s="169"/>
      <c r="K37" s="169"/>
      <c r="L37" s="169"/>
      <c r="M37" s="169"/>
      <c r="N37" s="169"/>
      <c r="AA37" s="169"/>
    </row>
    <row r="38" spans="1:27" hidden="1">
      <c r="C38" s="169"/>
      <c r="D38" s="169"/>
      <c r="E38" s="169"/>
      <c r="F38" s="169"/>
      <c r="G38" s="169"/>
      <c r="H38" s="169"/>
      <c r="I38" s="169"/>
      <c r="J38" s="169"/>
      <c r="K38" s="169"/>
      <c r="L38" s="169"/>
      <c r="M38" s="169"/>
      <c r="N38" s="169"/>
      <c r="AA38" s="169"/>
    </row>
    <row r="39" spans="1:27" hidden="1">
      <c r="C39" s="196"/>
      <c r="D39" s="196"/>
      <c r="E39" s="196"/>
      <c r="F39" s="196"/>
      <c r="G39" s="196"/>
      <c r="H39" s="169"/>
      <c r="I39" s="169"/>
      <c r="J39" s="169"/>
      <c r="K39" s="169"/>
      <c r="L39" s="169"/>
      <c r="M39" s="169"/>
      <c r="N39" s="169"/>
      <c r="AA39" s="169"/>
    </row>
    <row r="40" spans="1:27" hidden="1">
      <c r="C40" s="196"/>
      <c r="D40" s="196"/>
      <c r="E40" s="196"/>
      <c r="F40" s="196"/>
      <c r="G40" s="196"/>
      <c r="H40" s="169"/>
      <c r="I40" s="169"/>
      <c r="J40" s="169"/>
      <c r="K40" s="169"/>
      <c r="L40" s="169"/>
      <c r="M40" s="169"/>
      <c r="N40" s="169"/>
      <c r="AA40" s="169"/>
    </row>
    <row r="41" spans="1:27" hidden="1">
      <c r="C41" s="196"/>
      <c r="D41" s="196"/>
      <c r="E41" s="196"/>
      <c r="F41" s="196"/>
      <c r="G41" s="196"/>
      <c r="H41" s="169"/>
      <c r="I41" s="169"/>
      <c r="J41" s="169"/>
      <c r="K41" s="169"/>
      <c r="L41" s="169"/>
      <c r="M41" s="169"/>
      <c r="N41" s="169"/>
      <c r="AA41" s="169"/>
    </row>
    <row r="42" spans="1:27" hidden="1">
      <c r="C42" s="196"/>
      <c r="D42" s="196"/>
      <c r="E42" s="196"/>
      <c r="F42" s="196"/>
      <c r="G42" s="196"/>
      <c r="H42" s="169"/>
      <c r="I42" s="169"/>
      <c r="J42" s="169"/>
      <c r="K42" s="169"/>
      <c r="L42" s="169"/>
      <c r="M42" s="169"/>
      <c r="N42" s="169"/>
      <c r="AA42" s="169"/>
    </row>
    <row r="43" spans="1:27" hidden="1">
      <c r="C43" s="196"/>
      <c r="D43" s="196"/>
      <c r="E43" s="196"/>
      <c r="F43" s="196"/>
      <c r="G43" s="196"/>
      <c r="H43" s="169"/>
      <c r="I43" s="169"/>
      <c r="J43" s="169"/>
      <c r="K43" s="169"/>
      <c r="L43" s="169"/>
      <c r="M43" s="169"/>
      <c r="N43" s="169"/>
      <c r="AA43" s="169"/>
    </row>
    <row r="44" spans="1:27" hidden="1">
      <c r="C44" s="196"/>
      <c r="D44" s="196"/>
      <c r="E44" s="196"/>
      <c r="F44" s="196"/>
      <c r="G44" s="196"/>
      <c r="H44" s="169"/>
      <c r="I44" s="169"/>
      <c r="J44" s="169"/>
      <c r="K44" s="169"/>
      <c r="L44" s="169"/>
      <c r="M44" s="169"/>
      <c r="N44" s="169"/>
      <c r="AA44" s="169"/>
    </row>
    <row r="45" spans="1:27" hidden="1">
      <c r="C45" s="196"/>
      <c r="D45" s="196"/>
      <c r="E45" s="196"/>
      <c r="F45" s="196"/>
      <c r="G45" s="196"/>
      <c r="H45" s="169"/>
      <c r="I45" s="169"/>
      <c r="J45" s="169"/>
      <c r="K45" s="169"/>
      <c r="L45" s="169"/>
      <c r="M45" s="169"/>
      <c r="N45" s="169"/>
      <c r="AA45" s="169"/>
    </row>
    <row r="46" spans="1:27" hidden="1">
      <c r="C46" s="196"/>
      <c r="D46" s="196"/>
      <c r="E46" s="196"/>
      <c r="F46" s="196"/>
      <c r="G46" s="196"/>
      <c r="H46" s="169"/>
      <c r="I46" s="169"/>
      <c r="J46" s="169"/>
      <c r="K46" s="169"/>
      <c r="L46" s="169"/>
      <c r="M46" s="169"/>
      <c r="N46" s="169"/>
      <c r="AA46" s="169"/>
    </row>
    <row r="47" spans="1:27" hidden="1">
      <c r="C47" s="196"/>
      <c r="D47" s="196"/>
      <c r="E47" s="196"/>
      <c r="F47" s="196"/>
      <c r="G47" s="196"/>
      <c r="H47" s="169"/>
      <c r="I47" s="169"/>
      <c r="J47" s="169"/>
      <c r="K47" s="169"/>
      <c r="L47" s="169"/>
      <c r="M47" s="169"/>
      <c r="N47" s="169"/>
      <c r="AA47" s="169"/>
    </row>
    <row r="48" spans="1:27" hidden="1">
      <c r="C48" s="196"/>
      <c r="D48" s="196"/>
      <c r="E48" s="196"/>
      <c r="F48" s="196"/>
      <c r="G48" s="196"/>
      <c r="H48" s="169"/>
      <c r="I48" s="169"/>
      <c r="J48" s="169"/>
      <c r="K48" s="169"/>
      <c r="L48" s="169"/>
      <c r="M48" s="169"/>
      <c r="N48" s="169"/>
      <c r="AA48" s="169"/>
    </row>
    <row r="49" spans="3:27" hidden="1">
      <c r="C49" s="196"/>
      <c r="D49" s="196"/>
      <c r="E49" s="196"/>
      <c r="F49" s="196"/>
      <c r="G49" s="196"/>
      <c r="H49" s="169"/>
      <c r="I49" s="169"/>
      <c r="J49" s="169"/>
      <c r="K49" s="169"/>
      <c r="L49" s="169"/>
      <c r="M49" s="169"/>
      <c r="N49" s="169"/>
      <c r="AA49" s="169"/>
    </row>
    <row r="50" spans="3:27" hidden="1">
      <c r="C50" s="196"/>
      <c r="D50" s="196"/>
      <c r="E50" s="196"/>
      <c r="F50" s="196"/>
      <c r="G50" s="196"/>
      <c r="H50" s="169"/>
      <c r="I50" s="169"/>
      <c r="J50" s="169"/>
      <c r="K50" s="169"/>
      <c r="L50" s="169"/>
      <c r="M50" s="169"/>
      <c r="N50" s="169"/>
      <c r="AA50" s="169"/>
    </row>
    <row r="51" spans="3:27" hidden="1">
      <c r="C51" s="196"/>
      <c r="D51" s="196"/>
      <c r="E51" s="196"/>
      <c r="F51" s="196"/>
      <c r="G51" s="196"/>
      <c r="H51" s="169"/>
      <c r="I51" s="169"/>
      <c r="J51" s="169"/>
      <c r="K51" s="169"/>
      <c r="L51" s="169"/>
      <c r="M51" s="169"/>
      <c r="N51" s="169"/>
      <c r="AA51" s="169"/>
    </row>
    <row r="52" spans="3:27" hidden="1">
      <c r="C52" s="196"/>
      <c r="D52" s="196"/>
      <c r="E52" s="196"/>
      <c r="F52" s="196"/>
      <c r="G52" s="196"/>
      <c r="H52" s="169"/>
      <c r="I52" s="169"/>
      <c r="J52" s="169"/>
      <c r="K52" s="169"/>
      <c r="L52" s="169"/>
      <c r="M52" s="169"/>
      <c r="N52" s="169"/>
      <c r="AA52" s="169"/>
    </row>
    <row r="53" spans="3:27" hidden="1">
      <c r="C53" s="196"/>
      <c r="D53" s="196"/>
      <c r="E53" s="196"/>
      <c r="F53" s="196"/>
      <c r="G53" s="196"/>
      <c r="H53" s="169"/>
      <c r="I53" s="169"/>
      <c r="J53" s="169"/>
      <c r="K53" s="169"/>
      <c r="L53" s="169"/>
      <c r="M53" s="169"/>
      <c r="N53" s="169"/>
      <c r="AA53" s="169"/>
    </row>
    <row r="54" spans="3:27" hidden="1">
      <c r="C54" s="196"/>
      <c r="D54" s="196"/>
      <c r="E54" s="196"/>
      <c r="F54" s="196"/>
      <c r="G54" s="196"/>
      <c r="H54" s="169"/>
      <c r="I54" s="169"/>
      <c r="J54" s="169"/>
      <c r="K54" s="169"/>
      <c r="L54" s="169"/>
      <c r="M54" s="169"/>
      <c r="N54" s="169"/>
      <c r="AA54" s="169"/>
    </row>
    <row r="55" spans="3:27" hidden="1">
      <c r="C55" s="196"/>
      <c r="D55" s="196"/>
      <c r="E55" s="196"/>
      <c r="F55" s="196"/>
      <c r="G55" s="196"/>
      <c r="H55" s="169"/>
      <c r="I55" s="169"/>
      <c r="J55" s="169"/>
      <c r="K55" s="169"/>
      <c r="L55" s="169"/>
      <c r="M55" s="169"/>
      <c r="N55" s="169"/>
      <c r="AA55" s="169"/>
    </row>
    <row r="56" spans="3:27" hidden="1">
      <c r="C56" s="196"/>
      <c r="D56" s="196"/>
      <c r="E56" s="196"/>
      <c r="F56" s="196"/>
      <c r="G56" s="196"/>
      <c r="H56" s="169"/>
      <c r="I56" s="169"/>
      <c r="J56" s="169"/>
      <c r="K56" s="169"/>
      <c r="L56" s="169"/>
      <c r="M56" s="169"/>
      <c r="N56" s="169"/>
      <c r="AA56" s="169"/>
    </row>
    <row r="57" spans="3:27" hidden="1">
      <c r="C57" s="196"/>
      <c r="D57" s="196"/>
      <c r="E57" s="196"/>
      <c r="F57" s="196"/>
      <c r="G57" s="196"/>
      <c r="H57" s="169"/>
      <c r="I57" s="169"/>
      <c r="J57" s="169"/>
      <c r="K57" s="169"/>
      <c r="L57" s="169"/>
      <c r="M57" s="169"/>
      <c r="N57" s="169"/>
      <c r="AA57" s="169"/>
    </row>
    <row r="58" spans="3:27" hidden="1">
      <c r="C58" s="196"/>
      <c r="D58" s="196"/>
      <c r="E58" s="196"/>
      <c r="F58" s="196"/>
      <c r="G58" s="196"/>
      <c r="H58" s="169"/>
      <c r="I58" s="169"/>
      <c r="J58" s="169"/>
      <c r="K58" s="169"/>
      <c r="L58" s="169"/>
      <c r="M58" s="169"/>
      <c r="N58" s="169"/>
      <c r="AA58" s="169"/>
    </row>
    <row r="59" spans="3:27" hidden="1">
      <c r="C59" s="196"/>
      <c r="D59" s="196"/>
      <c r="E59" s="196"/>
      <c r="F59" s="196"/>
      <c r="G59" s="196"/>
      <c r="H59" s="169"/>
      <c r="I59" s="169"/>
      <c r="J59" s="169"/>
      <c r="K59" s="169"/>
      <c r="L59" s="169"/>
      <c r="M59" s="169"/>
      <c r="N59" s="169"/>
      <c r="AA59" s="169"/>
    </row>
    <row r="60" spans="3:27" hidden="1">
      <c r="C60" s="196"/>
      <c r="D60" s="196"/>
      <c r="E60" s="196"/>
      <c r="F60" s="196"/>
      <c r="G60" s="196"/>
      <c r="H60" s="169"/>
      <c r="I60" s="169"/>
      <c r="J60" s="169"/>
      <c r="K60" s="169"/>
      <c r="L60" s="169"/>
      <c r="M60" s="169"/>
      <c r="N60" s="169"/>
      <c r="AA60" s="169"/>
    </row>
    <row r="61" spans="3:27" hidden="1">
      <c r="C61" s="196"/>
      <c r="D61" s="196"/>
      <c r="E61" s="196"/>
      <c r="F61" s="196"/>
      <c r="G61" s="196"/>
      <c r="H61" s="169"/>
      <c r="I61" s="169"/>
      <c r="J61" s="169"/>
      <c r="K61" s="169"/>
      <c r="L61" s="169"/>
      <c r="M61" s="169"/>
      <c r="N61" s="169"/>
      <c r="AA61" s="169"/>
    </row>
    <row r="62" spans="3:27" hidden="1">
      <c r="C62" s="196"/>
      <c r="D62" s="196"/>
      <c r="E62" s="196"/>
      <c r="F62" s="196"/>
      <c r="G62" s="196"/>
      <c r="H62" s="169"/>
      <c r="I62" s="169"/>
      <c r="J62" s="169"/>
      <c r="K62" s="169"/>
      <c r="L62" s="169"/>
      <c r="M62" s="169"/>
      <c r="N62" s="169"/>
      <c r="AA62" s="169"/>
    </row>
    <row r="63" spans="3:27" hidden="1">
      <c r="C63" s="196"/>
      <c r="D63" s="196"/>
      <c r="E63" s="196"/>
      <c r="F63" s="196"/>
      <c r="G63" s="196"/>
      <c r="H63" s="169"/>
      <c r="I63" s="169"/>
      <c r="J63" s="169"/>
      <c r="K63" s="169"/>
      <c r="L63" s="169"/>
      <c r="M63" s="169"/>
      <c r="N63" s="169"/>
      <c r="AA63" s="169"/>
    </row>
    <row r="64" spans="3:27" hidden="1">
      <c r="C64" s="196"/>
      <c r="D64" s="196"/>
      <c r="E64" s="196"/>
      <c r="F64" s="196"/>
      <c r="G64" s="196"/>
      <c r="H64" s="169"/>
      <c r="I64" s="169"/>
      <c r="J64" s="169"/>
      <c r="K64" s="169"/>
      <c r="L64" s="169"/>
      <c r="M64" s="169"/>
      <c r="N64" s="169"/>
      <c r="AA64" s="169"/>
    </row>
    <row r="65" spans="3:27" hidden="1">
      <c r="C65" s="196"/>
      <c r="D65" s="196"/>
      <c r="E65" s="196"/>
      <c r="F65" s="196"/>
      <c r="G65" s="196"/>
      <c r="H65" s="169"/>
      <c r="I65" s="169"/>
      <c r="J65" s="169"/>
      <c r="K65" s="169"/>
      <c r="L65" s="169"/>
      <c r="M65" s="169"/>
      <c r="N65" s="169"/>
      <c r="AA65" s="169"/>
    </row>
    <row r="66" spans="3:27" hidden="1">
      <c r="C66" s="196"/>
      <c r="D66" s="196"/>
      <c r="E66" s="196"/>
      <c r="F66" s="196"/>
      <c r="G66" s="196"/>
      <c r="H66" s="169"/>
      <c r="I66" s="169"/>
      <c r="J66" s="169"/>
      <c r="K66" s="169"/>
      <c r="L66" s="169"/>
      <c r="M66" s="169"/>
      <c r="N66" s="169"/>
      <c r="AA66" s="169"/>
    </row>
    <row r="67" spans="3:27" hidden="1">
      <c r="C67" s="196"/>
      <c r="D67" s="196"/>
      <c r="E67" s="196"/>
      <c r="F67" s="196"/>
      <c r="G67" s="196"/>
      <c r="H67" s="169"/>
      <c r="I67" s="169"/>
      <c r="J67" s="169"/>
      <c r="K67" s="169"/>
      <c r="L67" s="169"/>
      <c r="M67" s="169"/>
      <c r="N67" s="169"/>
      <c r="AA67" s="169"/>
    </row>
    <row r="68" spans="3:27" hidden="1">
      <c r="C68" s="196"/>
      <c r="D68" s="196"/>
      <c r="E68" s="196"/>
      <c r="F68" s="196"/>
      <c r="G68" s="196"/>
      <c r="H68" s="169"/>
      <c r="I68" s="169"/>
      <c r="J68" s="169"/>
      <c r="K68" s="169"/>
      <c r="L68" s="169"/>
      <c r="M68" s="169"/>
      <c r="N68" s="169"/>
      <c r="AA68" s="169"/>
    </row>
    <row r="69" spans="3:27" hidden="1">
      <c r="C69" s="196"/>
      <c r="D69" s="196"/>
      <c r="E69" s="196"/>
      <c r="F69" s="196"/>
      <c r="G69" s="196"/>
      <c r="H69" s="169"/>
      <c r="I69" s="169"/>
      <c r="J69" s="169"/>
      <c r="K69" s="169"/>
      <c r="L69" s="169"/>
      <c r="M69" s="169"/>
      <c r="N69" s="169"/>
      <c r="AA69" s="169"/>
    </row>
    <row r="70" spans="3:27" hidden="1">
      <c r="C70" s="196"/>
      <c r="D70" s="196"/>
      <c r="E70" s="196"/>
      <c r="F70" s="196"/>
      <c r="G70" s="196"/>
      <c r="H70" s="169"/>
      <c r="I70" s="169"/>
      <c r="J70" s="169"/>
      <c r="K70" s="169"/>
      <c r="L70" s="169"/>
      <c r="M70" s="169"/>
      <c r="N70" s="169"/>
      <c r="AA70" s="169"/>
    </row>
    <row r="71" spans="3:27" hidden="1">
      <c r="C71" s="196"/>
      <c r="D71" s="196"/>
      <c r="E71" s="196"/>
      <c r="F71" s="196"/>
      <c r="G71" s="196"/>
      <c r="H71" s="169"/>
      <c r="I71" s="169"/>
      <c r="J71" s="169"/>
      <c r="K71" s="169"/>
      <c r="L71" s="169"/>
      <c r="M71" s="169"/>
      <c r="N71" s="169"/>
      <c r="AA71" s="169"/>
    </row>
    <row r="72" spans="3:27" hidden="1">
      <c r="C72" s="196"/>
      <c r="D72" s="196"/>
      <c r="E72" s="196"/>
      <c r="F72" s="196"/>
      <c r="G72" s="196"/>
      <c r="H72" s="169"/>
      <c r="I72" s="169"/>
      <c r="J72" s="169"/>
      <c r="K72" s="169"/>
      <c r="L72" s="169"/>
      <c r="M72" s="169"/>
      <c r="N72" s="169"/>
      <c r="AA72" s="169"/>
    </row>
    <row r="73" spans="3:27" hidden="1">
      <c r="C73" s="196"/>
      <c r="D73" s="196"/>
      <c r="E73" s="196"/>
      <c r="F73" s="196"/>
      <c r="G73" s="196"/>
      <c r="H73" s="169"/>
      <c r="I73" s="169"/>
      <c r="J73" s="169"/>
      <c r="K73" s="169"/>
      <c r="L73" s="169"/>
      <c r="M73" s="169"/>
      <c r="N73" s="169"/>
      <c r="AA73" s="169"/>
    </row>
    <row r="74" spans="3:27" hidden="1">
      <c r="C74" s="196"/>
      <c r="D74" s="196"/>
      <c r="E74" s="196"/>
      <c r="F74" s="196"/>
      <c r="G74" s="196"/>
      <c r="H74" s="169"/>
      <c r="I74" s="169"/>
      <c r="J74" s="169"/>
      <c r="K74" s="169"/>
      <c r="L74" s="169"/>
      <c r="M74" s="169"/>
      <c r="N74" s="169"/>
      <c r="AA74" s="169"/>
    </row>
    <row r="75" spans="3:27" hidden="1">
      <c r="C75" s="196"/>
      <c r="D75" s="196"/>
      <c r="E75" s="196"/>
      <c r="F75" s="196"/>
      <c r="G75" s="196"/>
      <c r="H75" s="169"/>
      <c r="I75" s="169"/>
      <c r="J75" s="169"/>
      <c r="K75" s="169"/>
      <c r="L75" s="169"/>
      <c r="M75" s="169"/>
      <c r="N75" s="169"/>
      <c r="AA75" s="169"/>
    </row>
    <row r="76" spans="3:27" hidden="1">
      <c r="C76" s="196"/>
      <c r="D76" s="196"/>
      <c r="E76" s="196"/>
      <c r="F76" s="196"/>
      <c r="G76" s="196"/>
      <c r="H76" s="169"/>
      <c r="I76" s="169"/>
      <c r="J76" s="169"/>
      <c r="K76" s="169"/>
      <c r="L76" s="169"/>
      <c r="M76" s="169"/>
      <c r="N76" s="169"/>
      <c r="AA76" s="169"/>
    </row>
    <row r="77" spans="3:27" hidden="1">
      <c r="C77" s="196"/>
      <c r="D77" s="196"/>
      <c r="E77" s="196"/>
      <c r="F77" s="196"/>
      <c r="G77" s="196"/>
      <c r="H77" s="169"/>
      <c r="I77" s="169"/>
      <c r="J77" s="169"/>
      <c r="K77" s="169"/>
      <c r="L77" s="169"/>
      <c r="M77" s="169"/>
      <c r="N77" s="169"/>
      <c r="AA77" s="169"/>
    </row>
    <row r="78" spans="3:27" hidden="1">
      <c r="C78" s="196"/>
      <c r="D78" s="196"/>
      <c r="E78" s="196"/>
      <c r="F78" s="196"/>
      <c r="G78" s="196"/>
      <c r="H78" s="169"/>
      <c r="I78" s="169"/>
      <c r="J78" s="169"/>
      <c r="K78" s="169"/>
      <c r="L78" s="169"/>
      <c r="M78" s="169"/>
      <c r="N78" s="169"/>
      <c r="AA78" s="169"/>
    </row>
    <row r="79" spans="3:27" hidden="1">
      <c r="C79" s="196"/>
      <c r="D79" s="196"/>
      <c r="E79" s="196"/>
      <c r="F79" s="196"/>
      <c r="G79" s="196"/>
      <c r="H79" s="169"/>
      <c r="I79" s="169"/>
      <c r="J79" s="169"/>
      <c r="K79" s="169"/>
      <c r="L79" s="169"/>
      <c r="M79" s="169"/>
      <c r="N79" s="169"/>
      <c r="AA79" s="169"/>
    </row>
    <row r="80" spans="3:27" hidden="1">
      <c r="C80" s="196"/>
      <c r="D80" s="196"/>
      <c r="E80" s="196"/>
      <c r="F80" s="196"/>
      <c r="G80" s="196"/>
      <c r="H80" s="169"/>
      <c r="I80" s="169"/>
      <c r="J80" s="169"/>
      <c r="K80" s="169"/>
      <c r="L80" s="169"/>
      <c r="M80" s="169"/>
      <c r="N80" s="169"/>
      <c r="AA80" s="169"/>
    </row>
    <row r="81" spans="1:27" hidden="1">
      <c r="C81" s="196"/>
      <c r="D81" s="196"/>
      <c r="E81" s="196"/>
      <c r="F81" s="196"/>
      <c r="G81" s="196"/>
      <c r="H81" s="169"/>
      <c r="I81" s="169"/>
      <c r="J81" s="169"/>
      <c r="K81" s="169"/>
      <c r="L81" s="169"/>
      <c r="M81" s="169"/>
      <c r="N81" s="169"/>
      <c r="AA81" s="169"/>
    </row>
    <row r="82" spans="1:27" hidden="1">
      <c r="C82" s="196"/>
      <c r="D82" s="196"/>
      <c r="E82" s="196"/>
      <c r="F82" s="196"/>
      <c r="G82" s="196"/>
      <c r="H82" s="169"/>
      <c r="I82" s="169"/>
      <c r="J82" s="169"/>
      <c r="K82" s="169"/>
      <c r="L82" s="169"/>
      <c r="M82" s="169"/>
      <c r="N82" s="169"/>
      <c r="AA82" s="169"/>
    </row>
    <row r="83" spans="1:27" hidden="1">
      <c r="C83" s="196"/>
      <c r="D83" s="196"/>
      <c r="E83" s="196"/>
      <c r="F83" s="196"/>
      <c r="G83" s="196"/>
      <c r="H83" s="169"/>
      <c r="I83" s="169"/>
      <c r="J83" s="169"/>
      <c r="K83" s="169"/>
      <c r="L83" s="169"/>
      <c r="M83" s="169"/>
      <c r="N83" s="169"/>
      <c r="AA83" s="169"/>
    </row>
    <row r="84" spans="1:27" hidden="1">
      <c r="C84" s="196"/>
      <c r="D84" s="196"/>
      <c r="E84" s="196"/>
      <c r="F84" s="196"/>
      <c r="G84" s="196"/>
      <c r="H84" s="169"/>
      <c r="I84" s="169"/>
      <c r="J84" s="169"/>
      <c r="K84" s="169"/>
      <c r="L84" s="169"/>
      <c r="M84" s="169"/>
      <c r="N84" s="169"/>
      <c r="AA84" s="169"/>
    </row>
    <row r="85" spans="1:27" hidden="1">
      <c r="C85" s="196"/>
      <c r="D85" s="196"/>
      <c r="E85" s="196"/>
      <c r="F85" s="196"/>
      <c r="G85" s="196"/>
      <c r="H85" s="169"/>
      <c r="I85" s="169"/>
      <c r="J85" s="169"/>
      <c r="K85" s="169"/>
      <c r="L85" s="169"/>
      <c r="M85" s="169"/>
      <c r="N85" s="169"/>
      <c r="AA85" s="169"/>
    </row>
    <row r="86" spans="1:27" hidden="1">
      <c r="C86" s="196"/>
      <c r="D86" s="196"/>
      <c r="E86" s="196"/>
      <c r="F86" s="196"/>
      <c r="G86" s="196"/>
      <c r="H86" s="169"/>
      <c r="I86" s="169"/>
      <c r="J86" s="169"/>
      <c r="K86" s="169"/>
      <c r="L86" s="169"/>
      <c r="M86" s="169"/>
      <c r="N86" s="169"/>
      <c r="AA86" s="169"/>
    </row>
    <row r="87" spans="1:27" hidden="1">
      <c r="C87" s="196"/>
      <c r="D87" s="196"/>
      <c r="E87" s="196"/>
      <c r="F87" s="196"/>
      <c r="G87" s="196"/>
      <c r="H87" s="169"/>
      <c r="I87" s="169"/>
      <c r="J87" s="169"/>
      <c r="K87" s="169"/>
      <c r="L87" s="169"/>
      <c r="M87" s="169"/>
      <c r="N87" s="169"/>
      <c r="AA87" s="169"/>
    </row>
    <row r="88" spans="1:27" hidden="1">
      <c r="C88" s="196"/>
      <c r="D88" s="196"/>
      <c r="E88" s="196"/>
      <c r="F88" s="196"/>
      <c r="G88" s="196"/>
      <c r="H88" s="169"/>
      <c r="I88" s="169"/>
      <c r="J88" s="169"/>
      <c r="K88" s="169"/>
      <c r="L88" s="169"/>
      <c r="M88" s="169"/>
      <c r="N88" s="169"/>
      <c r="AA88" s="169"/>
    </row>
    <row r="89" spans="1:27" hidden="1">
      <c r="C89" s="196"/>
      <c r="D89" s="196"/>
      <c r="E89" s="196"/>
      <c r="F89" s="196"/>
      <c r="G89" s="196"/>
      <c r="H89" s="169"/>
      <c r="I89" s="169"/>
      <c r="J89" s="169"/>
      <c r="K89" s="169"/>
      <c r="L89" s="169"/>
      <c r="M89" s="169"/>
      <c r="N89" s="169"/>
      <c r="AA89" s="169"/>
    </row>
    <row r="90" spans="1:27" hidden="1">
      <c r="C90" s="196"/>
      <c r="D90" s="196"/>
      <c r="E90" s="196"/>
      <c r="F90" s="196"/>
      <c r="G90" s="196"/>
      <c r="H90" s="169"/>
      <c r="I90" s="169"/>
      <c r="J90" s="169"/>
      <c r="K90" s="169"/>
      <c r="L90" s="169"/>
      <c r="M90" s="169"/>
      <c r="N90" s="169"/>
      <c r="AA90" s="169"/>
    </row>
    <row r="91" spans="1:27" hidden="1">
      <c r="C91" s="196"/>
      <c r="D91" s="196"/>
      <c r="E91" s="196"/>
      <c r="F91" s="196"/>
      <c r="G91" s="196"/>
      <c r="H91" s="169"/>
      <c r="I91" s="169"/>
      <c r="J91" s="169"/>
      <c r="K91" s="169"/>
      <c r="L91" s="169"/>
      <c r="M91" s="169"/>
      <c r="N91" s="169"/>
      <c r="AA91" s="169"/>
    </row>
    <row r="92" spans="1:27" hidden="1">
      <c r="C92" s="196"/>
      <c r="D92" s="196"/>
      <c r="E92" s="196"/>
      <c r="F92" s="196"/>
      <c r="G92" s="196"/>
      <c r="H92" s="169"/>
      <c r="I92" s="169"/>
      <c r="J92" s="169"/>
      <c r="K92" s="169"/>
      <c r="L92" s="169"/>
      <c r="M92" s="169"/>
      <c r="N92" s="169"/>
      <c r="AA92" s="169"/>
    </row>
    <row r="93" spans="1:27" hidden="1">
      <c r="C93" s="196"/>
      <c r="D93" s="196"/>
      <c r="E93" s="196"/>
      <c r="F93" s="196"/>
      <c r="G93" s="196"/>
      <c r="H93" s="169"/>
      <c r="I93" s="169"/>
      <c r="J93" s="169"/>
      <c r="K93" s="169"/>
      <c r="L93" s="169"/>
      <c r="M93" s="169"/>
      <c r="N93" s="169"/>
    </row>
    <row r="94" spans="1:27">
      <c r="A94" s="197"/>
      <c r="C94" s="169"/>
      <c r="D94" s="169"/>
      <c r="E94" s="169"/>
      <c r="F94" s="169"/>
      <c r="G94" s="169"/>
      <c r="H94" s="169"/>
      <c r="I94" s="169"/>
      <c r="J94" s="169"/>
      <c r="K94" s="169"/>
      <c r="L94" s="169"/>
      <c r="M94" s="169"/>
      <c r="N94" s="169"/>
    </row>
    <row r="95" spans="1:27" ht="3.75" customHeight="1">
      <c r="C95" s="169"/>
      <c r="D95" s="169"/>
      <c r="E95" s="169"/>
      <c r="F95" s="169"/>
      <c r="G95" s="169"/>
      <c r="H95" s="169"/>
      <c r="I95" s="169"/>
      <c r="J95" s="169"/>
      <c r="K95" s="169"/>
      <c r="L95" s="169"/>
      <c r="M95" s="169"/>
      <c r="N95" s="169"/>
    </row>
    <row r="96" spans="1:27">
      <c r="B96" s="198" t="s">
        <v>829</v>
      </c>
      <c r="C96" s="199"/>
      <c r="D96" s="200"/>
      <c r="E96" s="169"/>
      <c r="F96" s="169"/>
      <c r="G96" s="169"/>
      <c r="H96" s="169"/>
      <c r="I96" s="169"/>
      <c r="J96" s="169"/>
      <c r="K96" s="169"/>
      <c r="L96" s="169"/>
      <c r="M96" s="169"/>
      <c r="N96" s="169"/>
    </row>
    <row r="97" spans="1:37">
      <c r="B97" s="201" t="s">
        <v>1222</v>
      </c>
      <c r="C97" s="519">
        <v>1</v>
      </c>
      <c r="D97" s="520"/>
      <c r="E97" s="169"/>
      <c r="F97" s="169"/>
      <c r="G97" s="169"/>
      <c r="H97" s="169"/>
      <c r="I97" s="169"/>
      <c r="J97" s="169"/>
      <c r="K97" s="487" t="s">
        <v>1210</v>
      </c>
      <c r="L97" s="487"/>
      <c r="M97" s="487"/>
      <c r="N97" s="487"/>
      <c r="X97" s="189"/>
      <c r="Y97" s="189"/>
      <c r="Z97" s="189"/>
      <c r="AA97" s="189"/>
      <c r="AB97" s="189"/>
      <c r="AC97" s="189"/>
      <c r="AD97" s="189"/>
      <c r="AE97" s="189"/>
      <c r="AF97" s="189"/>
    </row>
    <row r="98" spans="1:37">
      <c r="B98" s="201" t="s">
        <v>1223</v>
      </c>
      <c r="C98" s="519">
        <v>4.4999999999999998E-2</v>
      </c>
      <c r="D98" s="520"/>
      <c r="E98" s="169"/>
      <c r="F98" s="481"/>
      <c r="G98" s="169"/>
      <c r="H98" s="169"/>
      <c r="I98" s="169"/>
      <c r="J98" s="169"/>
      <c r="K98" s="487" t="s">
        <v>1209</v>
      </c>
      <c r="L98" s="488"/>
      <c r="M98" s="488"/>
      <c r="N98" s="488"/>
      <c r="Y98" s="189"/>
      <c r="Z98" s="189"/>
      <c r="AA98" s="189"/>
      <c r="AB98" s="189"/>
      <c r="AC98" s="189"/>
      <c r="AD98" s="189"/>
      <c r="AE98" s="189"/>
      <c r="AF98" s="189"/>
    </row>
    <row r="99" spans="1:37">
      <c r="B99" s="202" t="s">
        <v>1224</v>
      </c>
      <c r="C99" s="521">
        <f>C97+C98</f>
        <v>1.0449999999999999</v>
      </c>
      <c r="D99" s="522"/>
      <c r="E99" s="169"/>
      <c r="F99" s="169"/>
      <c r="G99" s="169"/>
      <c r="H99" s="169"/>
      <c r="I99" s="169"/>
      <c r="J99" s="169"/>
      <c r="K99" s="169"/>
      <c r="L99" s="169"/>
      <c r="M99" s="169"/>
      <c r="N99" s="169"/>
      <c r="Y99" s="189"/>
      <c r="Z99" s="189"/>
      <c r="AA99" s="189"/>
      <c r="AB99" s="189"/>
      <c r="AC99" s="189"/>
      <c r="AD99" s="189"/>
      <c r="AE99" s="189"/>
      <c r="AF99" s="189"/>
    </row>
    <row r="100" spans="1:37" ht="6.75" customHeight="1">
      <c r="B100" s="170"/>
      <c r="C100" s="169"/>
      <c r="D100" s="169"/>
      <c r="E100" s="169"/>
      <c r="F100" s="169"/>
      <c r="G100" s="169"/>
      <c r="H100" s="169"/>
      <c r="I100" s="169"/>
      <c r="J100" s="169"/>
      <c r="K100" s="169"/>
      <c r="Y100" s="189"/>
      <c r="Z100" s="189"/>
      <c r="AA100" s="189"/>
      <c r="AB100" s="189"/>
      <c r="AC100" s="189"/>
      <c r="AD100" s="189"/>
      <c r="AE100" s="189"/>
      <c r="AF100" s="189"/>
    </row>
    <row r="101" spans="1:37" ht="21">
      <c r="A101" s="204" t="s">
        <v>1239</v>
      </c>
      <c r="C101" s="203"/>
      <c r="D101" s="203"/>
      <c r="E101" s="203"/>
      <c r="F101" s="203"/>
      <c r="G101" s="203"/>
      <c r="H101" s="203"/>
      <c r="I101" s="203"/>
      <c r="J101" s="203"/>
      <c r="K101" s="203"/>
      <c r="L101" s="203"/>
      <c r="M101" s="203"/>
      <c r="N101" s="203"/>
      <c r="Y101" s="189"/>
      <c r="Z101" s="189"/>
      <c r="AA101" s="189"/>
      <c r="AB101" s="189"/>
      <c r="AC101" s="189"/>
      <c r="AD101" s="189"/>
      <c r="AE101" s="189"/>
      <c r="AF101" s="189"/>
    </row>
    <row r="102" spans="1:37">
      <c r="A102" s="328"/>
      <c r="B102" s="329"/>
      <c r="C102" s="329"/>
      <c r="D102" s="330"/>
      <c r="E102" s="330"/>
      <c r="F102" s="330"/>
      <c r="G102" s="330"/>
      <c r="H102" s="330" t="s">
        <v>917</v>
      </c>
      <c r="I102" s="330" t="s">
        <v>921</v>
      </c>
      <c r="J102" s="330"/>
      <c r="K102" s="330" t="s">
        <v>925</v>
      </c>
      <c r="L102" s="330" t="s">
        <v>906</v>
      </c>
      <c r="M102" s="330"/>
      <c r="N102" s="330" t="s">
        <v>191</v>
      </c>
      <c r="P102" s="372"/>
      <c r="R102" s="466"/>
      <c r="T102" s="466"/>
      <c r="V102" s="479"/>
      <c r="X102" s="432"/>
      <c r="Y102" s="189"/>
      <c r="Z102" s="432"/>
      <c r="AA102" s="189"/>
      <c r="AB102" s="189"/>
      <c r="AC102" s="189"/>
      <c r="AD102" s="189"/>
      <c r="AE102" s="189"/>
      <c r="AF102" s="189"/>
    </row>
    <row r="103" spans="1:37">
      <c r="A103" s="331"/>
      <c r="B103" s="332"/>
      <c r="C103" s="332"/>
      <c r="D103" s="333"/>
      <c r="E103" s="333" t="s">
        <v>904</v>
      </c>
      <c r="F103" s="333" t="s">
        <v>905</v>
      </c>
      <c r="G103" s="333" t="s">
        <v>914</v>
      </c>
      <c r="H103" s="333" t="s">
        <v>918</v>
      </c>
      <c r="I103" s="333" t="s">
        <v>922</v>
      </c>
      <c r="J103" s="333"/>
      <c r="K103" s="333" t="s">
        <v>926</v>
      </c>
      <c r="L103" s="333" t="s">
        <v>198</v>
      </c>
      <c r="M103" s="333"/>
      <c r="N103" s="333" t="s">
        <v>925</v>
      </c>
      <c r="P103" s="373"/>
      <c r="R103" s="396"/>
      <c r="T103" s="396" t="s">
        <v>1226</v>
      </c>
      <c r="V103" s="396" t="s">
        <v>1226</v>
      </c>
      <c r="X103" s="394" t="s">
        <v>1226</v>
      </c>
      <c r="Y103" s="189"/>
      <c r="Z103" s="394"/>
      <c r="AA103" s="189"/>
      <c r="AB103" s="189"/>
      <c r="AC103" s="189"/>
      <c r="AD103" s="189"/>
      <c r="AE103" s="189"/>
      <c r="AF103" s="189"/>
    </row>
    <row r="104" spans="1:37">
      <c r="A104" s="334"/>
      <c r="B104" s="332"/>
      <c r="C104" s="332" t="s">
        <v>912</v>
      </c>
      <c r="D104" s="333" t="s">
        <v>907</v>
      </c>
      <c r="E104" s="333" t="s">
        <v>908</v>
      </c>
      <c r="F104" s="333" t="s">
        <v>197</v>
      </c>
      <c r="G104" s="333" t="s">
        <v>915</v>
      </c>
      <c r="H104" s="333" t="s">
        <v>919</v>
      </c>
      <c r="I104" s="333" t="s">
        <v>923</v>
      </c>
      <c r="J104" s="333" t="s">
        <v>210</v>
      </c>
      <c r="K104" s="333" t="s">
        <v>927</v>
      </c>
      <c r="L104" s="333" t="s">
        <v>929</v>
      </c>
      <c r="M104" s="333" t="s">
        <v>737</v>
      </c>
      <c r="N104" s="333" t="s">
        <v>931</v>
      </c>
      <c r="P104" s="373" t="s">
        <v>1095</v>
      </c>
      <c r="R104" s="396" t="s">
        <v>1202</v>
      </c>
      <c r="T104" s="396" t="s">
        <v>1236</v>
      </c>
      <c r="V104" s="396" t="s">
        <v>1227</v>
      </c>
      <c r="X104" s="394" t="s">
        <v>1237</v>
      </c>
      <c r="Y104" s="189"/>
      <c r="Z104" s="394"/>
      <c r="AA104" s="189"/>
      <c r="AB104" s="189"/>
      <c r="AC104" s="189"/>
      <c r="AD104" s="189"/>
      <c r="AE104" s="189"/>
      <c r="AF104" s="189"/>
    </row>
    <row r="105" spans="1:37">
      <c r="A105" s="335" t="s">
        <v>830</v>
      </c>
      <c r="B105" s="336"/>
      <c r="C105" s="336" t="s">
        <v>913</v>
      </c>
      <c r="D105" s="337" t="s">
        <v>909</v>
      </c>
      <c r="E105" s="337" t="s">
        <v>910</v>
      </c>
      <c r="F105" s="337" t="s">
        <v>911</v>
      </c>
      <c r="G105" s="337" t="s">
        <v>916</v>
      </c>
      <c r="H105" s="337" t="s">
        <v>920</v>
      </c>
      <c r="I105" s="337" t="s">
        <v>924</v>
      </c>
      <c r="J105" s="337" t="s">
        <v>911</v>
      </c>
      <c r="K105" s="338" t="s">
        <v>928</v>
      </c>
      <c r="L105" s="337" t="s">
        <v>930</v>
      </c>
      <c r="M105" s="337" t="s">
        <v>192</v>
      </c>
      <c r="N105" s="337" t="s">
        <v>932</v>
      </c>
      <c r="P105" s="374" t="s">
        <v>732</v>
      </c>
      <c r="R105" s="397"/>
      <c r="T105" s="367"/>
      <c r="V105" s="367"/>
      <c r="X105" s="395"/>
      <c r="Y105" s="189"/>
      <c r="Z105" s="395"/>
      <c r="AA105" s="189"/>
      <c r="AB105" s="189"/>
      <c r="AC105" s="189"/>
      <c r="AD105" s="189"/>
      <c r="AE105" s="189"/>
      <c r="AF105" s="189"/>
    </row>
    <row r="106" spans="1:37" ht="17.25" customHeight="1">
      <c r="A106" s="184"/>
      <c r="B106" s="184"/>
      <c r="C106" s="184">
        <v>3</v>
      </c>
      <c r="D106" s="184">
        <v>4</v>
      </c>
      <c r="E106" s="184">
        <v>5</v>
      </c>
      <c r="F106" s="184">
        <v>6</v>
      </c>
      <c r="G106" s="184">
        <v>7</v>
      </c>
      <c r="H106" s="184">
        <v>8</v>
      </c>
      <c r="I106" s="184">
        <v>9</v>
      </c>
      <c r="J106" s="184">
        <v>10</v>
      </c>
      <c r="K106" s="184">
        <v>11</v>
      </c>
      <c r="L106" s="184">
        <v>12</v>
      </c>
      <c r="M106" s="184">
        <v>13</v>
      </c>
      <c r="N106" s="184">
        <v>14</v>
      </c>
      <c r="O106" s="170"/>
      <c r="P106" s="170"/>
      <c r="Q106" s="170"/>
      <c r="S106" s="170"/>
      <c r="U106" s="170"/>
      <c r="Y106" s="189"/>
      <c r="AA106" s="189"/>
      <c r="AB106" s="189"/>
      <c r="AC106" s="189"/>
      <c r="AD106" s="189"/>
      <c r="AE106" s="189"/>
      <c r="AF106" s="189"/>
    </row>
    <row r="107" spans="1:37">
      <c r="A107" s="185">
        <v>1</v>
      </c>
      <c r="B107" s="186" t="s">
        <v>201</v>
      </c>
      <c r="C107" s="187">
        <f t="shared" ref="C107:M107" si="0">IF(C10&gt;0,ROUND(C10+(C10*inflat),2),0)</f>
        <v>211.81</v>
      </c>
      <c r="D107" s="187">
        <f t="shared" si="0"/>
        <v>382.53</v>
      </c>
      <c r="E107" s="187">
        <f t="shared" si="0"/>
        <v>1754.05</v>
      </c>
      <c r="F107" s="187">
        <f t="shared" si="0"/>
        <v>449.86</v>
      </c>
      <c r="G107" s="187">
        <f t="shared" si="0"/>
        <v>69.37</v>
      </c>
      <c r="H107" s="187">
        <f t="shared" si="0"/>
        <v>253.87</v>
      </c>
      <c r="I107" s="485">
        <v>153.16</v>
      </c>
      <c r="J107" s="187">
        <f t="shared" si="0"/>
        <v>50.76</v>
      </c>
      <c r="K107" s="187">
        <f t="shared" si="0"/>
        <v>487.08</v>
      </c>
      <c r="L107" s="485">
        <v>651.59</v>
      </c>
      <c r="M107" s="187">
        <f t="shared" si="0"/>
        <v>0</v>
      </c>
      <c r="N107" s="188">
        <f>SUM(C107:M107)</f>
        <v>4464.08</v>
      </c>
      <c r="P107" s="375">
        <f>N107-R107</f>
        <v>244.00999999999931</v>
      </c>
      <c r="R107" s="369">
        <v>4220.0700000000006</v>
      </c>
      <c r="T107" s="369">
        <v>4464.08</v>
      </c>
      <c r="V107" s="369">
        <v>4464.08</v>
      </c>
      <c r="X107" s="369">
        <v>4464.08</v>
      </c>
      <c r="Y107" s="189"/>
      <c r="Z107" s="369"/>
      <c r="AA107" s="189"/>
      <c r="AB107" s="189"/>
      <c r="AC107" s="189"/>
      <c r="AD107" s="189"/>
      <c r="AE107" s="189"/>
      <c r="AF107" s="189"/>
      <c r="AG107" s="189"/>
      <c r="AH107" s="189"/>
      <c r="AI107" s="189"/>
      <c r="AJ107" s="189"/>
      <c r="AK107" s="189"/>
    </row>
    <row r="108" spans="1:37">
      <c r="A108" s="191">
        <v>2</v>
      </c>
      <c r="B108" s="192" t="s">
        <v>202</v>
      </c>
      <c r="C108" s="193">
        <f t="shared" ref="C108:M108" si="1">IF(C11&gt;0,ROUND(C11+(C11*inflat),2),0)</f>
        <v>211.81</v>
      </c>
      <c r="D108" s="193">
        <f t="shared" si="1"/>
        <v>382.53</v>
      </c>
      <c r="E108" s="193">
        <f t="shared" si="1"/>
        <v>1754.05</v>
      </c>
      <c r="F108" s="193">
        <f t="shared" si="1"/>
        <v>449.86</v>
      </c>
      <c r="G108" s="193">
        <f t="shared" si="1"/>
        <v>69.37</v>
      </c>
      <c r="H108" s="193">
        <f t="shared" si="1"/>
        <v>253.87</v>
      </c>
      <c r="I108" s="486">
        <v>153.16</v>
      </c>
      <c r="J108" s="193">
        <f t="shared" si="1"/>
        <v>50.76</v>
      </c>
      <c r="K108" s="193">
        <f t="shared" si="1"/>
        <v>487.08</v>
      </c>
      <c r="L108" s="486">
        <v>651.59</v>
      </c>
      <c r="M108" s="193">
        <f t="shared" si="1"/>
        <v>0</v>
      </c>
      <c r="N108" s="194">
        <f t="shared" ref="N108:N114" si="2">SUM(C108:M108)</f>
        <v>4464.08</v>
      </c>
      <c r="P108" s="375">
        <f t="shared" ref="P108:P130" si="3">N108-R108</f>
        <v>244.00999999999931</v>
      </c>
      <c r="R108" s="370">
        <v>4220.0700000000006</v>
      </c>
      <c r="T108" s="370">
        <v>4464.08</v>
      </c>
      <c r="V108" s="370">
        <v>4464.08</v>
      </c>
      <c r="X108" s="370">
        <v>4464.08</v>
      </c>
      <c r="Y108" s="189"/>
      <c r="Z108" s="370"/>
      <c r="AA108" s="189"/>
      <c r="AB108" s="189"/>
      <c r="AC108" s="189"/>
      <c r="AD108" s="189"/>
      <c r="AE108" s="189"/>
      <c r="AF108" s="189"/>
      <c r="AG108" s="189"/>
      <c r="AH108" s="189"/>
      <c r="AI108" s="189"/>
      <c r="AJ108" s="189"/>
      <c r="AK108" s="189"/>
    </row>
    <row r="109" spans="1:37">
      <c r="A109" s="191">
        <v>3</v>
      </c>
      <c r="B109" s="192" t="s">
        <v>203</v>
      </c>
      <c r="C109" s="193">
        <f t="shared" ref="C109:M109" si="4">IF(C12&gt;0,ROUND(C12+(C12*inflat),2),0)</f>
        <v>423.61</v>
      </c>
      <c r="D109" s="193">
        <f t="shared" si="4"/>
        <v>765.08</v>
      </c>
      <c r="E109" s="193">
        <f t="shared" si="4"/>
        <v>3508.1</v>
      </c>
      <c r="F109" s="193">
        <f t="shared" si="4"/>
        <v>899.76</v>
      </c>
      <c r="G109" s="193">
        <f t="shared" si="4"/>
        <v>138.81</v>
      </c>
      <c r="H109" s="193">
        <f t="shared" si="4"/>
        <v>507.76</v>
      </c>
      <c r="I109" s="486">
        <v>306.35000000000002</v>
      </c>
      <c r="J109" s="193">
        <f t="shared" si="4"/>
        <v>101.56</v>
      </c>
      <c r="K109" s="193">
        <f t="shared" si="4"/>
        <v>974.15</v>
      </c>
      <c r="L109" s="486">
        <v>1303.1600000000001</v>
      </c>
      <c r="M109" s="193">
        <f t="shared" si="4"/>
        <v>0</v>
      </c>
      <c r="N109" s="194">
        <f t="shared" si="2"/>
        <v>8928.340000000002</v>
      </c>
      <c r="P109" s="375">
        <f t="shared" si="3"/>
        <v>488.07000000000153</v>
      </c>
      <c r="R109" s="370">
        <v>8440.27</v>
      </c>
      <c r="T109" s="370">
        <v>8928.340000000002</v>
      </c>
      <c r="V109" s="370">
        <v>8928.340000000002</v>
      </c>
      <c r="X109" s="370">
        <v>8928.340000000002</v>
      </c>
      <c r="Y109" s="189"/>
      <c r="Z109" s="370"/>
      <c r="AA109" s="189"/>
      <c r="AB109" s="189"/>
      <c r="AC109" s="189"/>
      <c r="AD109" s="189"/>
      <c r="AE109" s="189"/>
      <c r="AF109" s="189"/>
      <c r="AG109" s="189"/>
      <c r="AH109" s="189"/>
      <c r="AI109" s="189"/>
      <c r="AJ109" s="189"/>
      <c r="AK109" s="189"/>
    </row>
    <row r="110" spans="1:37">
      <c r="A110" s="191">
        <v>4</v>
      </c>
      <c r="B110" s="192" t="s">
        <v>204</v>
      </c>
      <c r="C110" s="193">
        <f t="shared" ref="C110:M110" si="5">IF(C13&gt;0,ROUND(C13+(C13*inflat),2),0)</f>
        <v>423.61</v>
      </c>
      <c r="D110" s="193">
        <f t="shared" si="5"/>
        <v>765.08</v>
      </c>
      <c r="E110" s="193">
        <f t="shared" si="5"/>
        <v>3508.05</v>
      </c>
      <c r="F110" s="193">
        <f t="shared" si="5"/>
        <v>899.76</v>
      </c>
      <c r="G110" s="193">
        <f t="shared" si="5"/>
        <v>138.83000000000001</v>
      </c>
      <c r="H110" s="193">
        <f t="shared" si="5"/>
        <v>507.76</v>
      </c>
      <c r="I110" s="486">
        <v>306.35000000000002</v>
      </c>
      <c r="J110" s="193">
        <f t="shared" si="5"/>
        <v>152.32</v>
      </c>
      <c r="K110" s="193">
        <f t="shared" si="5"/>
        <v>974.15</v>
      </c>
      <c r="L110" s="486">
        <v>1303.19</v>
      </c>
      <c r="M110" s="193">
        <f t="shared" si="5"/>
        <v>0</v>
      </c>
      <c r="N110" s="194">
        <f t="shared" si="2"/>
        <v>8979.1</v>
      </c>
      <c r="P110" s="375">
        <f t="shared" si="3"/>
        <v>490.25</v>
      </c>
      <c r="R110" s="370">
        <v>8488.85</v>
      </c>
      <c r="T110" s="370">
        <v>8979.1</v>
      </c>
      <c r="V110" s="370">
        <v>8979.1</v>
      </c>
      <c r="X110" s="370">
        <v>8979.1</v>
      </c>
      <c r="Y110" s="189"/>
      <c r="Z110" s="370"/>
      <c r="AA110" s="189"/>
      <c r="AB110" s="189"/>
      <c r="AC110" s="189"/>
      <c r="AD110" s="189"/>
      <c r="AE110" s="189"/>
      <c r="AF110" s="189"/>
      <c r="AG110" s="189"/>
      <c r="AH110" s="189"/>
      <c r="AI110" s="189"/>
      <c r="AJ110" s="189"/>
      <c r="AK110" s="189"/>
    </row>
    <row r="111" spans="1:37">
      <c r="A111" s="191">
        <v>5</v>
      </c>
      <c r="B111" s="192" t="s">
        <v>205</v>
      </c>
      <c r="C111" s="193">
        <f t="shared" ref="C111:M111" si="6">IF(C14&gt;0,ROUND(C14+(C14*inflat),2),0)</f>
        <v>423.61</v>
      </c>
      <c r="D111" s="193">
        <f t="shared" si="6"/>
        <v>765.08</v>
      </c>
      <c r="E111" s="193">
        <f t="shared" si="6"/>
        <v>3087.1</v>
      </c>
      <c r="F111" s="193">
        <f t="shared" si="6"/>
        <v>647.69000000000005</v>
      </c>
      <c r="G111" s="193">
        <f t="shared" si="6"/>
        <v>150.49</v>
      </c>
      <c r="H111" s="193">
        <f t="shared" si="6"/>
        <v>507.76</v>
      </c>
      <c r="I111" s="486">
        <v>362.69</v>
      </c>
      <c r="J111" s="193">
        <f t="shared" si="6"/>
        <v>248.81</v>
      </c>
      <c r="K111" s="193">
        <f t="shared" si="6"/>
        <v>1056.0999999999999</v>
      </c>
      <c r="L111" s="486">
        <v>1369.51</v>
      </c>
      <c r="M111" s="193">
        <f t="shared" si="6"/>
        <v>0</v>
      </c>
      <c r="N111" s="194">
        <f t="shared" si="2"/>
        <v>8618.84</v>
      </c>
      <c r="P111" s="375">
        <f t="shared" si="3"/>
        <v>476.72999999999956</v>
      </c>
      <c r="R111" s="370">
        <v>8142.1100000000006</v>
      </c>
      <c r="T111" s="370">
        <v>8618.85</v>
      </c>
      <c r="V111" s="370">
        <v>8618.84</v>
      </c>
      <c r="X111" s="370">
        <v>8618.84</v>
      </c>
      <c r="Y111" s="189"/>
      <c r="Z111" s="370"/>
      <c r="AA111" s="189"/>
      <c r="AB111" s="189"/>
      <c r="AC111" s="189"/>
      <c r="AD111" s="189"/>
      <c r="AE111" s="189"/>
      <c r="AF111" s="189"/>
      <c r="AG111" s="189"/>
      <c r="AH111" s="189"/>
      <c r="AI111" s="189"/>
      <c r="AJ111" s="189"/>
      <c r="AK111" s="189"/>
    </row>
    <row r="112" spans="1:37">
      <c r="A112" s="191">
        <v>6</v>
      </c>
      <c r="B112" s="192" t="s">
        <v>206</v>
      </c>
      <c r="C112" s="193">
        <f t="shared" ref="C112:M112" si="7">IF(C15&gt;0,ROUND(C15+(C15*inflat),2),0)</f>
        <v>423.61</v>
      </c>
      <c r="D112" s="193">
        <f t="shared" si="7"/>
        <v>765.08</v>
      </c>
      <c r="E112" s="193">
        <f t="shared" si="7"/>
        <v>4539.82</v>
      </c>
      <c r="F112" s="193">
        <f t="shared" si="7"/>
        <v>539.20000000000005</v>
      </c>
      <c r="G112" s="193">
        <f t="shared" si="7"/>
        <v>145.91999999999999</v>
      </c>
      <c r="H112" s="193">
        <f t="shared" si="7"/>
        <v>812.4</v>
      </c>
      <c r="I112" s="486">
        <v>425.94</v>
      </c>
      <c r="J112" s="193">
        <f t="shared" si="7"/>
        <v>573.75</v>
      </c>
      <c r="K112" s="193">
        <f t="shared" si="7"/>
        <v>1024</v>
      </c>
      <c r="L112" s="486">
        <v>1226.1600000000001</v>
      </c>
      <c r="M112" s="193">
        <f t="shared" si="7"/>
        <v>0</v>
      </c>
      <c r="N112" s="194">
        <f t="shared" si="2"/>
        <v>10475.879999999999</v>
      </c>
      <c r="P112" s="375">
        <f t="shared" si="3"/>
        <v>530.56999999999971</v>
      </c>
      <c r="R112" s="371">
        <v>9945.31</v>
      </c>
      <c r="T112" s="371">
        <v>10475.879999999999</v>
      </c>
      <c r="V112" s="371">
        <v>10475.879999999999</v>
      </c>
      <c r="X112" s="371">
        <v>10475.879999999999</v>
      </c>
      <c r="Y112" s="189"/>
      <c r="Z112" s="371"/>
      <c r="AA112" s="189"/>
      <c r="AB112" s="189"/>
      <c r="AC112" s="189"/>
      <c r="AD112" s="189"/>
      <c r="AE112" s="189"/>
      <c r="AF112" s="189"/>
      <c r="AG112" s="189"/>
      <c r="AH112" s="189"/>
      <c r="AI112" s="189"/>
      <c r="AJ112" s="189"/>
      <c r="AK112" s="189"/>
    </row>
    <row r="113" spans="1:37">
      <c r="A113" s="445">
        <v>7</v>
      </c>
      <c r="B113" s="446" t="s">
        <v>209</v>
      </c>
      <c r="C113" s="447">
        <f t="shared" ref="C113:M113" si="8">IF(C16&gt;0,ROUND(C16+(C16*inflat),2),0)</f>
        <v>423.61</v>
      </c>
      <c r="D113" s="447">
        <f t="shared" si="8"/>
        <v>765.08</v>
      </c>
      <c r="E113" s="447">
        <f t="shared" si="8"/>
        <v>7717.75</v>
      </c>
      <c r="F113" s="447">
        <f t="shared" si="8"/>
        <v>539.20000000000005</v>
      </c>
      <c r="G113" s="447">
        <f t="shared" si="8"/>
        <v>241.25</v>
      </c>
      <c r="H113" s="447">
        <f t="shared" si="8"/>
        <v>1421.69</v>
      </c>
      <c r="I113" s="447">
        <f t="shared" si="8"/>
        <v>425.94</v>
      </c>
      <c r="J113" s="447">
        <f t="shared" si="8"/>
        <v>573.75</v>
      </c>
      <c r="K113" s="447">
        <f t="shared" si="8"/>
        <v>1916.47</v>
      </c>
      <c r="L113" s="489">
        <v>1672.97</v>
      </c>
      <c r="M113" s="447">
        <f t="shared" si="8"/>
        <v>0</v>
      </c>
      <c r="N113" s="448">
        <f t="shared" si="2"/>
        <v>15697.710000000001</v>
      </c>
      <c r="P113" s="375">
        <f t="shared" si="3"/>
        <v>744.93000000000029</v>
      </c>
      <c r="R113" s="368">
        <v>14952.78</v>
      </c>
      <c r="T113" s="368">
        <v>15697.710000000001</v>
      </c>
      <c r="V113" s="368">
        <v>15697.710000000001</v>
      </c>
      <c r="X113" s="368">
        <v>15697.710000000001</v>
      </c>
      <c r="Y113" s="189"/>
      <c r="Z113" s="368"/>
      <c r="AA113" s="189"/>
      <c r="AB113" s="189"/>
      <c r="AC113" s="189"/>
      <c r="AD113" s="189"/>
      <c r="AE113" s="189"/>
      <c r="AF113" s="189"/>
      <c r="AG113" s="189"/>
      <c r="AH113" s="189"/>
      <c r="AI113" s="189"/>
      <c r="AJ113" s="189"/>
      <c r="AK113" s="189"/>
    </row>
    <row r="114" spans="1:37">
      <c r="A114" s="441">
        <v>8</v>
      </c>
      <c r="B114" s="442" t="s">
        <v>207</v>
      </c>
      <c r="C114" s="443">
        <f t="shared" ref="C114:M114" si="9">IF(C17&gt;0,ROUND(C17+(C17*inflat),2),0)</f>
        <v>2923.61</v>
      </c>
      <c r="D114" s="443">
        <f t="shared" si="9"/>
        <v>0</v>
      </c>
      <c r="E114" s="443">
        <f t="shared" si="9"/>
        <v>9647.16</v>
      </c>
      <c r="F114" s="443">
        <f t="shared" si="9"/>
        <v>9007.42</v>
      </c>
      <c r="G114" s="443">
        <f t="shared" si="9"/>
        <v>465.37</v>
      </c>
      <c r="H114" s="443">
        <f t="shared" si="9"/>
        <v>406.19</v>
      </c>
      <c r="I114" s="443">
        <f t="shared" si="9"/>
        <v>0</v>
      </c>
      <c r="J114" s="443">
        <f t="shared" si="9"/>
        <v>0</v>
      </c>
      <c r="K114" s="443">
        <f t="shared" si="9"/>
        <v>3265.8</v>
      </c>
      <c r="L114" s="485">
        <v>3703.8</v>
      </c>
      <c r="M114" s="443">
        <f t="shared" si="9"/>
        <v>0</v>
      </c>
      <c r="N114" s="444">
        <f t="shared" si="2"/>
        <v>29419.35</v>
      </c>
      <c r="P114" s="375">
        <f t="shared" si="3"/>
        <v>1270.3499999999985</v>
      </c>
      <c r="R114" s="369">
        <v>28149</v>
      </c>
      <c r="T114" s="369">
        <v>29419.35</v>
      </c>
      <c r="V114" s="369">
        <v>29419.35</v>
      </c>
      <c r="X114" s="369">
        <v>29419.35</v>
      </c>
      <c r="Y114" s="189"/>
      <c r="Z114" s="369"/>
      <c r="AA114" s="189"/>
      <c r="AB114" s="189"/>
      <c r="AC114" s="189"/>
      <c r="AD114" s="189"/>
      <c r="AE114" s="189"/>
      <c r="AF114" s="189"/>
      <c r="AG114" s="189"/>
      <c r="AH114" s="189"/>
      <c r="AI114" s="189"/>
      <c r="AJ114" s="189"/>
      <c r="AK114" s="189"/>
    </row>
    <row r="115" spans="1:37">
      <c r="A115" s="437">
        <v>9</v>
      </c>
      <c r="B115" s="438" t="s">
        <v>208</v>
      </c>
      <c r="C115" s="490">
        <v>3262.78</v>
      </c>
      <c r="D115" s="439">
        <v>0</v>
      </c>
      <c r="E115" s="439">
        <v>0</v>
      </c>
      <c r="F115" s="490">
        <v>49.84</v>
      </c>
      <c r="G115" s="439">
        <v>0</v>
      </c>
      <c r="H115" s="439">
        <v>0</v>
      </c>
      <c r="I115" s="439">
        <v>0</v>
      </c>
      <c r="J115" s="439">
        <v>0</v>
      </c>
      <c r="K115" s="439">
        <v>0</v>
      </c>
      <c r="L115" s="439">
        <v>0</v>
      </c>
      <c r="M115" s="490">
        <v>30978.37</v>
      </c>
      <c r="N115" s="440">
        <v>34290.99</v>
      </c>
      <c r="P115" s="375">
        <f t="shared" si="3"/>
        <v>2649.9599999999955</v>
      </c>
      <c r="R115" s="371">
        <v>31641.030000000002</v>
      </c>
      <c r="T115" s="371">
        <v>34291</v>
      </c>
      <c r="V115" s="371">
        <v>34290.99</v>
      </c>
      <c r="X115" s="371">
        <v>34290.99</v>
      </c>
      <c r="Y115" s="189"/>
      <c r="Z115" s="371"/>
      <c r="AA115" s="189"/>
      <c r="AB115" s="189"/>
      <c r="AC115" s="189"/>
      <c r="AD115" s="189"/>
      <c r="AE115" s="189"/>
      <c r="AF115" s="189"/>
      <c r="AG115" s="189"/>
      <c r="AH115" s="189"/>
      <c r="AI115" s="189"/>
      <c r="AJ115" s="189"/>
      <c r="AK115" s="189"/>
    </row>
    <row r="116" spans="1:37">
      <c r="A116" s="449">
        <v>10</v>
      </c>
      <c r="B116" s="450" t="s">
        <v>1169</v>
      </c>
      <c r="C116" s="486">
        <v>101.16</v>
      </c>
      <c r="D116" s="486">
        <v>177.02</v>
      </c>
      <c r="E116" s="486">
        <v>1239.0899999999999</v>
      </c>
      <c r="F116" s="486">
        <v>177.02</v>
      </c>
      <c r="G116" s="486">
        <v>50.57</v>
      </c>
      <c r="H116" s="486">
        <v>126.43</v>
      </c>
      <c r="I116" s="486">
        <v>75.86</v>
      </c>
      <c r="J116" s="486">
        <v>25.3</v>
      </c>
      <c r="K116" s="486">
        <v>303.45</v>
      </c>
      <c r="L116" s="486">
        <v>278.17</v>
      </c>
      <c r="M116" s="451">
        <v>0</v>
      </c>
      <c r="N116" s="452">
        <v>2554.0699999999997</v>
      </c>
      <c r="P116" s="375">
        <f t="shared" si="3"/>
        <v>155.11000000000013</v>
      </c>
      <c r="R116" s="369">
        <v>2398.9599999999996</v>
      </c>
      <c r="T116" s="369">
        <v>2554.0511257323788</v>
      </c>
      <c r="V116" s="369">
        <v>2554.0699999999997</v>
      </c>
      <c r="X116" s="369">
        <v>2554.0699999999997</v>
      </c>
      <c r="Y116" s="189"/>
      <c r="Z116" s="369"/>
      <c r="AA116" s="189"/>
      <c r="AB116" s="189"/>
      <c r="AC116" s="189"/>
      <c r="AD116" s="189"/>
      <c r="AE116" s="189"/>
      <c r="AF116" s="189"/>
      <c r="AG116" s="189"/>
      <c r="AH116" s="189"/>
      <c r="AI116" s="189"/>
      <c r="AJ116" s="189"/>
      <c r="AK116" s="189"/>
    </row>
    <row r="117" spans="1:37">
      <c r="A117" s="449">
        <v>11</v>
      </c>
      <c r="B117" s="450" t="s">
        <v>1170</v>
      </c>
      <c r="C117" s="486">
        <v>106.77</v>
      </c>
      <c r="D117" s="486">
        <v>186.83</v>
      </c>
      <c r="E117" s="486">
        <v>1307.82</v>
      </c>
      <c r="F117" s="486">
        <v>186.83</v>
      </c>
      <c r="G117" s="486">
        <v>53.38</v>
      </c>
      <c r="H117" s="486">
        <v>133.44999999999999</v>
      </c>
      <c r="I117" s="486">
        <v>80.08</v>
      </c>
      <c r="J117" s="486">
        <v>26.69</v>
      </c>
      <c r="K117" s="486">
        <v>320.27999999999997</v>
      </c>
      <c r="L117" s="486">
        <v>293.58999999999997</v>
      </c>
      <c r="M117" s="451">
        <v>0</v>
      </c>
      <c r="N117" s="452">
        <v>2695.7200000000003</v>
      </c>
      <c r="P117" s="375">
        <f t="shared" si="3"/>
        <v>174.82999999999993</v>
      </c>
      <c r="R117" s="370">
        <v>2520.8900000000003</v>
      </c>
      <c r="T117" s="370">
        <v>2695.7445155440541</v>
      </c>
      <c r="V117" s="370">
        <v>2695.7200000000003</v>
      </c>
      <c r="X117" s="370">
        <v>2695.7200000000003</v>
      </c>
      <c r="Y117" s="189"/>
      <c r="Z117" s="370"/>
      <c r="AA117" s="189"/>
      <c r="AB117" s="189"/>
      <c r="AC117" s="189"/>
      <c r="AD117" s="189"/>
      <c r="AE117" s="189"/>
      <c r="AF117" s="189"/>
      <c r="AG117" s="189"/>
      <c r="AH117" s="189"/>
      <c r="AI117" s="189"/>
      <c r="AJ117" s="189"/>
      <c r="AK117" s="189"/>
    </row>
    <row r="118" spans="1:37">
      <c r="A118" s="453">
        <v>12</v>
      </c>
      <c r="B118" s="454" t="s">
        <v>1171</v>
      </c>
      <c r="C118" s="490">
        <v>99.63</v>
      </c>
      <c r="D118" s="490">
        <v>174.34</v>
      </c>
      <c r="E118" s="490">
        <v>1220.3599999999999</v>
      </c>
      <c r="F118" s="490">
        <v>174.34</v>
      </c>
      <c r="G118" s="490">
        <v>49.8</v>
      </c>
      <c r="H118" s="490">
        <v>124.52</v>
      </c>
      <c r="I118" s="490">
        <v>74.709999999999994</v>
      </c>
      <c r="J118" s="490">
        <v>24.91</v>
      </c>
      <c r="K118" s="490">
        <v>298.86</v>
      </c>
      <c r="L118" s="490">
        <v>273.95999999999998</v>
      </c>
      <c r="M118" s="455">
        <v>0</v>
      </c>
      <c r="N118" s="456">
        <v>2515.4299999999998</v>
      </c>
      <c r="P118" s="375">
        <f t="shared" si="3"/>
        <v>350.94999999999982</v>
      </c>
      <c r="R118" s="371">
        <v>2164.48</v>
      </c>
      <c r="T118" s="371">
        <v>2515.4452341653318</v>
      </c>
      <c r="V118" s="371">
        <v>2515.4299999999998</v>
      </c>
      <c r="X118" s="371">
        <v>2515.4299999999998</v>
      </c>
      <c r="Y118" s="189"/>
      <c r="Z118" s="371"/>
      <c r="AA118" s="189"/>
      <c r="AB118" s="189"/>
      <c r="AC118" s="189"/>
      <c r="AD118" s="189"/>
      <c r="AE118" s="189"/>
      <c r="AF118" s="189"/>
      <c r="AG118" s="189"/>
      <c r="AH118" s="189"/>
      <c r="AI118" s="189"/>
      <c r="AJ118" s="189"/>
      <c r="AK118" s="189"/>
    </row>
    <row r="119" spans="1:37">
      <c r="A119" s="457">
        <v>13</v>
      </c>
      <c r="B119" s="458" t="s">
        <v>1102</v>
      </c>
      <c r="C119" s="485">
        <v>53.94</v>
      </c>
      <c r="D119" s="485">
        <v>255.58</v>
      </c>
      <c r="E119" s="485">
        <v>2495</v>
      </c>
      <c r="F119" s="459">
        <v>0</v>
      </c>
      <c r="G119" s="485">
        <v>121.05</v>
      </c>
      <c r="H119" s="485">
        <v>18.55</v>
      </c>
      <c r="I119" s="485">
        <v>101.03</v>
      </c>
      <c r="J119" s="485">
        <v>524.98</v>
      </c>
      <c r="K119" s="459">
        <v>0</v>
      </c>
      <c r="L119" s="485">
        <v>403.58</v>
      </c>
      <c r="M119" s="459">
        <v>0</v>
      </c>
      <c r="N119" s="460">
        <v>3973.7100000000005</v>
      </c>
      <c r="P119" s="375">
        <f t="shared" si="3"/>
        <v>130.41000000000031</v>
      </c>
      <c r="R119" s="369">
        <v>3843.3</v>
      </c>
      <c r="T119" s="369">
        <v>3973.7100000000005</v>
      </c>
      <c r="V119" s="369">
        <v>3973.7100000000005</v>
      </c>
      <c r="X119" s="369">
        <v>3973.7100000000005</v>
      </c>
      <c r="Y119" s="189"/>
      <c r="Z119" s="369"/>
      <c r="AA119" s="189"/>
      <c r="AB119" s="189"/>
      <c r="AC119" s="189"/>
      <c r="AD119" s="189"/>
      <c r="AE119" s="189"/>
      <c r="AF119" s="189"/>
      <c r="AG119" s="189"/>
      <c r="AH119" s="189"/>
      <c r="AI119" s="189"/>
      <c r="AJ119" s="189"/>
      <c r="AK119" s="189"/>
    </row>
    <row r="120" spans="1:37">
      <c r="A120" s="461">
        <v>14</v>
      </c>
      <c r="B120" s="462" t="s">
        <v>1103</v>
      </c>
      <c r="C120" s="486">
        <v>55.43</v>
      </c>
      <c r="D120" s="486">
        <v>262.60000000000002</v>
      </c>
      <c r="E120" s="486">
        <v>2563.5300000000002</v>
      </c>
      <c r="F120" s="463">
        <v>0</v>
      </c>
      <c r="G120" s="486">
        <v>124.37</v>
      </c>
      <c r="H120" s="486">
        <v>19.059999999999999</v>
      </c>
      <c r="I120" s="486">
        <v>103.8</v>
      </c>
      <c r="J120" s="486">
        <v>539.4</v>
      </c>
      <c r="K120" s="463">
        <v>0</v>
      </c>
      <c r="L120" s="486">
        <v>414.67</v>
      </c>
      <c r="M120" s="463">
        <v>0</v>
      </c>
      <c r="N120" s="464">
        <v>4082.8600000000006</v>
      </c>
      <c r="O120" s="189"/>
      <c r="P120" s="375">
        <f t="shared" si="3"/>
        <v>165.86000000000013</v>
      </c>
      <c r="Q120" s="189"/>
      <c r="R120" s="370">
        <v>3917.0000000000005</v>
      </c>
      <c r="S120" s="189"/>
      <c r="T120" s="370">
        <v>4082.8600000000006</v>
      </c>
      <c r="U120" s="189"/>
      <c r="V120" s="370">
        <v>4082.8600000000006</v>
      </c>
      <c r="X120" s="370">
        <v>4082.8600000000006</v>
      </c>
      <c r="Y120" s="189"/>
      <c r="Z120" s="370"/>
      <c r="AA120" s="189"/>
      <c r="AB120" s="189"/>
      <c r="AC120" s="189"/>
      <c r="AD120" s="189"/>
      <c r="AE120" s="189"/>
      <c r="AF120" s="189"/>
      <c r="AG120" s="189"/>
      <c r="AH120" s="189"/>
      <c r="AI120" s="189"/>
      <c r="AJ120" s="189"/>
      <c r="AK120" s="189"/>
    </row>
    <row r="121" spans="1:37">
      <c r="A121" s="461">
        <v>15</v>
      </c>
      <c r="B121" s="462" t="s">
        <v>1104</v>
      </c>
      <c r="C121" s="486">
        <v>56.9</v>
      </c>
      <c r="D121" s="486">
        <v>269.63</v>
      </c>
      <c r="E121" s="486">
        <v>2632.05</v>
      </c>
      <c r="F121" s="463">
        <v>0</v>
      </c>
      <c r="G121" s="486">
        <v>127.7</v>
      </c>
      <c r="H121" s="486">
        <v>19.579999999999998</v>
      </c>
      <c r="I121" s="486">
        <v>106.58</v>
      </c>
      <c r="J121" s="486">
        <v>553.82000000000005</v>
      </c>
      <c r="K121" s="463">
        <v>0</v>
      </c>
      <c r="L121" s="486">
        <v>425.76</v>
      </c>
      <c r="M121" s="463">
        <v>0</v>
      </c>
      <c r="N121" s="464">
        <v>4192.0199999999995</v>
      </c>
      <c r="O121" s="189"/>
      <c r="P121" s="375">
        <f t="shared" si="3"/>
        <v>201.29999999999973</v>
      </c>
      <c r="Q121" s="189"/>
      <c r="R121" s="370">
        <v>3990.72</v>
      </c>
      <c r="S121" s="189"/>
      <c r="T121" s="370">
        <v>4192.0199999999995</v>
      </c>
      <c r="U121" s="189"/>
      <c r="V121" s="370">
        <v>4192.0199999999995</v>
      </c>
      <c r="X121" s="370">
        <v>4192.0199999999995</v>
      </c>
      <c r="Y121" s="189"/>
      <c r="Z121" s="370"/>
      <c r="AA121" s="189"/>
      <c r="AB121" s="189"/>
      <c r="AC121" s="189"/>
      <c r="AD121" s="189"/>
      <c r="AE121" s="189"/>
      <c r="AF121" s="189"/>
      <c r="AG121" s="189"/>
      <c r="AH121" s="189"/>
      <c r="AI121" s="189"/>
      <c r="AJ121" s="189"/>
      <c r="AK121" s="189"/>
    </row>
    <row r="122" spans="1:37">
      <c r="A122" s="461">
        <v>16</v>
      </c>
      <c r="B122" s="462" t="s">
        <v>1105</v>
      </c>
      <c r="C122" s="486">
        <v>58.39</v>
      </c>
      <c r="D122" s="486">
        <v>276.64</v>
      </c>
      <c r="E122" s="486">
        <v>2700.58</v>
      </c>
      <c r="F122" s="463">
        <v>0</v>
      </c>
      <c r="G122" s="486">
        <v>131.02000000000001</v>
      </c>
      <c r="H122" s="486">
        <v>20.079999999999998</v>
      </c>
      <c r="I122" s="486">
        <v>109.36</v>
      </c>
      <c r="J122" s="486">
        <v>568.24</v>
      </c>
      <c r="K122" s="463">
        <v>0</v>
      </c>
      <c r="L122" s="486">
        <v>436.84</v>
      </c>
      <c r="M122" s="463">
        <v>0</v>
      </c>
      <c r="N122" s="464">
        <v>4301.1499999999996</v>
      </c>
      <c r="O122" s="189"/>
      <c r="P122" s="375">
        <f t="shared" si="3"/>
        <v>236.78999999999996</v>
      </c>
      <c r="Q122" s="189"/>
      <c r="R122" s="370">
        <v>4064.3599999999997</v>
      </c>
      <c r="S122" s="189"/>
      <c r="T122" s="370">
        <v>4301.1499999999996</v>
      </c>
      <c r="U122" s="189"/>
      <c r="V122" s="370">
        <v>4301.1499999999996</v>
      </c>
      <c r="X122" s="370">
        <v>4301.1499999999996</v>
      </c>
      <c r="Y122" s="189"/>
      <c r="Z122" s="370"/>
      <c r="AA122" s="189"/>
      <c r="AB122" s="189"/>
      <c r="AC122" s="189"/>
      <c r="AD122" s="189"/>
      <c r="AE122" s="189"/>
      <c r="AF122" s="189"/>
      <c r="AG122" s="189"/>
      <c r="AH122" s="189"/>
      <c r="AI122" s="189"/>
      <c r="AJ122" s="189"/>
      <c r="AK122" s="189"/>
    </row>
    <row r="123" spans="1:37">
      <c r="A123" s="461">
        <v>17</v>
      </c>
      <c r="B123" s="462" t="s">
        <v>1106</v>
      </c>
      <c r="C123" s="486">
        <v>59.87</v>
      </c>
      <c r="D123" s="486">
        <v>283.66000000000003</v>
      </c>
      <c r="E123" s="486">
        <v>2769.11</v>
      </c>
      <c r="F123" s="463">
        <v>0</v>
      </c>
      <c r="G123" s="486">
        <v>134.35</v>
      </c>
      <c r="H123" s="486">
        <v>20.59</v>
      </c>
      <c r="I123" s="486">
        <v>112.13</v>
      </c>
      <c r="J123" s="486">
        <v>582.66</v>
      </c>
      <c r="K123" s="463">
        <v>0</v>
      </c>
      <c r="L123" s="486">
        <v>447.93</v>
      </c>
      <c r="M123" s="463">
        <v>0</v>
      </c>
      <c r="N123" s="464">
        <v>4410.3</v>
      </c>
      <c r="O123" s="189"/>
      <c r="P123" s="375">
        <f t="shared" si="3"/>
        <v>272.25999999999931</v>
      </c>
      <c r="Q123" s="189"/>
      <c r="R123" s="370">
        <v>4138.0400000000009</v>
      </c>
      <c r="S123" s="189"/>
      <c r="T123" s="370">
        <v>4410.29</v>
      </c>
      <c r="U123" s="189"/>
      <c r="V123" s="370">
        <v>4410.3</v>
      </c>
      <c r="X123" s="370">
        <v>4410.3</v>
      </c>
      <c r="Y123" s="189"/>
      <c r="Z123" s="370"/>
      <c r="AA123" s="189"/>
      <c r="AB123" s="189"/>
      <c r="AC123" s="189"/>
      <c r="AD123" s="189"/>
      <c r="AE123" s="189"/>
      <c r="AF123" s="189"/>
      <c r="AG123" s="189"/>
      <c r="AH123" s="189"/>
      <c r="AI123" s="189"/>
      <c r="AJ123" s="189"/>
      <c r="AK123" s="189"/>
    </row>
    <row r="124" spans="1:37">
      <c r="A124" s="461">
        <v>18</v>
      </c>
      <c r="B124" s="462" t="s">
        <v>1107</v>
      </c>
      <c r="C124" s="486">
        <v>65.09</v>
      </c>
      <c r="D124" s="486">
        <v>308.37</v>
      </c>
      <c r="E124" s="486">
        <v>3010.3</v>
      </c>
      <c r="F124" s="463">
        <v>0</v>
      </c>
      <c r="G124" s="486">
        <v>146.04</v>
      </c>
      <c r="H124" s="486">
        <v>22.39</v>
      </c>
      <c r="I124" s="486">
        <v>121.89</v>
      </c>
      <c r="J124" s="486">
        <v>633.4</v>
      </c>
      <c r="K124" s="463">
        <v>0</v>
      </c>
      <c r="L124" s="486">
        <v>486.94</v>
      </c>
      <c r="M124" s="463">
        <v>0</v>
      </c>
      <c r="N124" s="464">
        <v>4794.4199999999992</v>
      </c>
      <c r="O124" s="189"/>
      <c r="P124" s="375">
        <f t="shared" si="3"/>
        <v>333.38999999999851</v>
      </c>
      <c r="Q124" s="189"/>
      <c r="R124" s="370">
        <v>4461.0300000000007</v>
      </c>
      <c r="S124" s="189"/>
      <c r="T124" s="370">
        <v>4794.4199999999992</v>
      </c>
      <c r="U124" s="189"/>
      <c r="V124" s="370">
        <v>4794.4199999999992</v>
      </c>
      <c r="X124" s="370">
        <v>4794.4199999999992</v>
      </c>
      <c r="Y124" s="189"/>
      <c r="Z124" s="370"/>
      <c r="AA124" s="189"/>
      <c r="AB124" s="189"/>
      <c r="AC124" s="189"/>
      <c r="AD124" s="189"/>
      <c r="AE124" s="189"/>
      <c r="AF124" s="189"/>
      <c r="AG124" s="189"/>
      <c r="AH124" s="189"/>
      <c r="AI124" s="189"/>
      <c r="AJ124" s="189"/>
      <c r="AK124" s="189"/>
    </row>
    <row r="125" spans="1:37">
      <c r="A125" s="461">
        <v>19</v>
      </c>
      <c r="B125" s="462" t="s">
        <v>1108</v>
      </c>
      <c r="C125" s="486">
        <v>68.64</v>
      </c>
      <c r="D125" s="486">
        <v>325.22000000000003</v>
      </c>
      <c r="E125" s="486">
        <v>3174.83</v>
      </c>
      <c r="F125" s="463">
        <v>0</v>
      </c>
      <c r="G125" s="486">
        <v>154.02000000000001</v>
      </c>
      <c r="H125" s="486">
        <v>23.61</v>
      </c>
      <c r="I125" s="486">
        <v>128.56</v>
      </c>
      <c r="J125" s="486">
        <v>668.03</v>
      </c>
      <c r="K125" s="463">
        <v>0</v>
      </c>
      <c r="L125" s="486">
        <v>513.54999999999995</v>
      </c>
      <c r="M125" s="463">
        <v>0</v>
      </c>
      <c r="N125" s="464">
        <v>5056.46</v>
      </c>
      <c r="O125" s="189"/>
      <c r="P125" s="375">
        <f t="shared" si="3"/>
        <v>418.4399999999996</v>
      </c>
      <c r="Q125" s="189"/>
      <c r="R125" s="370">
        <v>4638.0200000000004</v>
      </c>
      <c r="S125" s="189"/>
      <c r="T125" s="370">
        <v>5056.47</v>
      </c>
      <c r="U125" s="189"/>
      <c r="V125" s="370">
        <v>5056.46</v>
      </c>
      <c r="X125" s="370">
        <v>5056.46</v>
      </c>
      <c r="Y125" s="189"/>
      <c r="Z125" s="370"/>
      <c r="AA125" s="189"/>
      <c r="AB125" s="189"/>
      <c r="AC125" s="189"/>
      <c r="AD125" s="189"/>
      <c r="AE125" s="189"/>
      <c r="AF125" s="189"/>
      <c r="AG125" s="189"/>
      <c r="AH125" s="189"/>
      <c r="AI125" s="189"/>
      <c r="AJ125" s="189"/>
      <c r="AK125" s="189"/>
    </row>
    <row r="126" spans="1:37">
      <c r="A126" s="461">
        <v>20</v>
      </c>
      <c r="B126" s="462" t="s">
        <v>1109</v>
      </c>
      <c r="C126" s="486">
        <v>72.2</v>
      </c>
      <c r="D126" s="486">
        <v>342.08</v>
      </c>
      <c r="E126" s="486">
        <v>3339.36</v>
      </c>
      <c r="F126" s="463">
        <v>0</v>
      </c>
      <c r="G126" s="486">
        <v>162.01</v>
      </c>
      <c r="H126" s="486">
        <v>24.84</v>
      </c>
      <c r="I126" s="486">
        <v>135.22</v>
      </c>
      <c r="J126" s="486">
        <v>702.64</v>
      </c>
      <c r="K126" s="463">
        <v>0</v>
      </c>
      <c r="L126" s="486">
        <v>540.16</v>
      </c>
      <c r="M126" s="463">
        <v>0</v>
      </c>
      <c r="N126" s="464">
        <v>5318.51</v>
      </c>
      <c r="O126" s="189"/>
      <c r="P126" s="375">
        <f t="shared" si="3"/>
        <v>503.54999999999927</v>
      </c>
      <c r="Q126" s="189"/>
      <c r="R126" s="370">
        <v>4814.9600000000009</v>
      </c>
      <c r="S126" s="189"/>
      <c r="T126" s="370">
        <v>5318.48</v>
      </c>
      <c r="U126" s="189"/>
      <c r="V126" s="370">
        <v>5318.51</v>
      </c>
      <c r="X126" s="370">
        <v>5318.51</v>
      </c>
      <c r="Y126" s="189"/>
      <c r="Z126" s="370"/>
      <c r="AA126" s="189"/>
      <c r="AB126" s="189"/>
      <c r="AC126" s="189"/>
      <c r="AD126" s="189"/>
      <c r="AE126" s="189"/>
      <c r="AF126" s="189"/>
      <c r="AG126" s="189"/>
      <c r="AH126" s="189"/>
      <c r="AI126" s="189"/>
      <c r="AJ126" s="189"/>
      <c r="AK126" s="189"/>
    </row>
    <row r="127" spans="1:37">
      <c r="A127" s="461">
        <v>21</v>
      </c>
      <c r="B127" s="462" t="s">
        <v>1110</v>
      </c>
      <c r="C127" s="486">
        <v>75.760000000000005</v>
      </c>
      <c r="D127" s="486">
        <v>358.94</v>
      </c>
      <c r="E127" s="486">
        <v>3503.91</v>
      </c>
      <c r="F127" s="463">
        <v>0</v>
      </c>
      <c r="G127" s="486">
        <v>169.99</v>
      </c>
      <c r="H127" s="486">
        <v>26.06</v>
      </c>
      <c r="I127" s="486">
        <v>141.88</v>
      </c>
      <c r="J127" s="486">
        <v>737.27</v>
      </c>
      <c r="K127" s="463">
        <v>0</v>
      </c>
      <c r="L127" s="486">
        <v>566.78</v>
      </c>
      <c r="M127" s="463">
        <v>0</v>
      </c>
      <c r="N127" s="464">
        <v>5580.5899999999992</v>
      </c>
      <c r="O127" s="189"/>
      <c r="P127" s="375">
        <f t="shared" si="3"/>
        <v>588.61999999999989</v>
      </c>
      <c r="Q127" s="189"/>
      <c r="R127" s="370">
        <v>4991.9699999999993</v>
      </c>
      <c r="S127" s="189"/>
      <c r="T127" s="370">
        <v>5580.5899999999992</v>
      </c>
      <c r="U127" s="189"/>
      <c r="V127" s="370">
        <v>5580.5899999999992</v>
      </c>
      <c r="X127" s="370">
        <v>5580.5899999999992</v>
      </c>
      <c r="Y127" s="189"/>
      <c r="Z127" s="370"/>
      <c r="AA127" s="189"/>
      <c r="AB127" s="189"/>
      <c r="AC127" s="189"/>
      <c r="AD127" s="189"/>
    </row>
    <row r="128" spans="1:37">
      <c r="A128" s="461">
        <v>22</v>
      </c>
      <c r="B128" s="462" t="s">
        <v>1111</v>
      </c>
      <c r="C128" s="486">
        <v>79.31</v>
      </c>
      <c r="D128" s="486">
        <v>375.8</v>
      </c>
      <c r="E128" s="486">
        <v>3668.44</v>
      </c>
      <c r="F128" s="463">
        <v>0</v>
      </c>
      <c r="G128" s="486">
        <v>177.97</v>
      </c>
      <c r="H128" s="486">
        <v>27.28</v>
      </c>
      <c r="I128" s="486">
        <v>148.55000000000001</v>
      </c>
      <c r="J128" s="486">
        <v>771.89</v>
      </c>
      <c r="K128" s="463">
        <v>0</v>
      </c>
      <c r="L128" s="486">
        <v>593.4</v>
      </c>
      <c r="M128" s="463">
        <v>0</v>
      </c>
      <c r="N128" s="464">
        <v>5842.64</v>
      </c>
      <c r="O128" s="189"/>
      <c r="P128" s="375">
        <f t="shared" si="3"/>
        <v>673.69999999999982</v>
      </c>
      <c r="Q128" s="189"/>
      <c r="R128" s="370">
        <v>5168.9400000000005</v>
      </c>
      <c r="S128" s="189"/>
      <c r="T128" s="370">
        <v>5842.64</v>
      </c>
      <c r="U128" s="189"/>
      <c r="V128" s="370">
        <v>5842.64</v>
      </c>
      <c r="X128" s="370">
        <v>5842.64</v>
      </c>
      <c r="Y128" s="189"/>
      <c r="Z128" s="370"/>
      <c r="AA128" s="189"/>
      <c r="AB128" s="189"/>
      <c r="AC128" s="189"/>
      <c r="AD128" s="189"/>
    </row>
    <row r="129" spans="1:27">
      <c r="A129" s="461">
        <v>23</v>
      </c>
      <c r="B129" s="462" t="s">
        <v>1207</v>
      </c>
      <c r="C129" s="486">
        <v>83.62</v>
      </c>
      <c r="D129" s="486">
        <v>396.18</v>
      </c>
      <c r="E129" s="486">
        <v>3867.46</v>
      </c>
      <c r="F129" s="463">
        <v>0</v>
      </c>
      <c r="G129" s="486">
        <v>187.63</v>
      </c>
      <c r="H129" s="486">
        <v>28.76</v>
      </c>
      <c r="I129" s="486">
        <v>156.61000000000001</v>
      </c>
      <c r="J129" s="486">
        <v>813.77</v>
      </c>
      <c r="K129" s="463">
        <v>0</v>
      </c>
      <c r="L129" s="486">
        <v>625.59</v>
      </c>
      <c r="M129" s="463">
        <v>0</v>
      </c>
      <c r="N129" s="464">
        <v>6159.6200000000008</v>
      </c>
      <c r="P129" s="375">
        <f t="shared" si="3"/>
        <v>839.03000000000065</v>
      </c>
      <c r="Q129" s="189"/>
      <c r="R129" s="370">
        <v>5320.59</v>
      </c>
      <c r="S129" s="189"/>
      <c r="T129" s="370">
        <v>6159.6</v>
      </c>
      <c r="U129" s="189"/>
      <c r="V129" s="370">
        <v>6159.6200000000008</v>
      </c>
      <c r="X129" s="370">
        <v>6159.6200000000008</v>
      </c>
      <c r="Y129" s="189"/>
      <c r="Z129" s="370"/>
      <c r="AA129" s="169"/>
    </row>
    <row r="130" spans="1:27">
      <c r="A130" s="461">
        <v>24</v>
      </c>
      <c r="B130" s="462" t="s">
        <v>1208</v>
      </c>
      <c r="C130" s="486">
        <v>87.92</v>
      </c>
      <c r="D130" s="486">
        <v>416.57</v>
      </c>
      <c r="E130" s="486">
        <v>4066.47</v>
      </c>
      <c r="F130" s="463">
        <v>0</v>
      </c>
      <c r="G130" s="486">
        <v>197.28</v>
      </c>
      <c r="H130" s="486">
        <v>30.24</v>
      </c>
      <c r="I130" s="486">
        <v>164.67</v>
      </c>
      <c r="J130" s="486">
        <v>855.64</v>
      </c>
      <c r="K130" s="463">
        <v>0</v>
      </c>
      <c r="L130" s="486">
        <v>657.78</v>
      </c>
      <c r="M130" s="463">
        <v>0</v>
      </c>
      <c r="N130" s="464">
        <v>6476.57</v>
      </c>
      <c r="P130" s="375">
        <f t="shared" si="3"/>
        <v>1004.3099999999995</v>
      </c>
      <c r="Q130" s="189"/>
      <c r="R130" s="371">
        <v>5472.26</v>
      </c>
      <c r="S130" s="189"/>
      <c r="T130" s="371">
        <v>6476.5499999999993</v>
      </c>
      <c r="U130" s="189"/>
      <c r="V130" s="371">
        <v>6476.57</v>
      </c>
      <c r="X130" s="371">
        <v>6476.57</v>
      </c>
      <c r="Y130" s="189"/>
      <c r="Z130" s="371"/>
      <c r="AA130" s="169"/>
    </row>
    <row r="131" spans="1:27" ht="38.1" customHeight="1">
      <c r="Y131" s="189"/>
      <c r="Z131" s="189"/>
      <c r="AA131" s="189"/>
    </row>
    <row r="132" spans="1:27" hidden="1">
      <c r="Y132" s="189"/>
      <c r="Z132" s="189"/>
      <c r="AA132" s="189"/>
    </row>
    <row r="133" spans="1:27" hidden="1">
      <c r="Y133" s="189"/>
      <c r="Z133" s="189"/>
      <c r="AA133" s="189"/>
    </row>
    <row r="134" spans="1:27" hidden="1">
      <c r="Y134" s="189"/>
      <c r="Z134" s="189"/>
      <c r="AA134" s="189"/>
    </row>
    <row r="135" spans="1:27" hidden="1"/>
    <row r="136" spans="1:27" hidden="1"/>
    <row r="137" spans="1:27" hidden="1"/>
    <row r="138" spans="1:27" hidden="1"/>
    <row r="139" spans="1:27" hidden="1"/>
    <row r="140" spans="1:27" hidden="1"/>
    <row r="141" spans="1:27" hidden="1"/>
    <row r="142" spans="1:27" hidden="1"/>
    <row r="143" spans="1:27" hidden="1"/>
    <row r="144" spans="1:2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spans="3:21" hidden="1"/>
    <row r="162" spans="3:21" hidden="1">
      <c r="C162" s="189"/>
      <c r="D162" s="189"/>
      <c r="E162" s="189"/>
      <c r="F162" s="189"/>
      <c r="G162" s="189"/>
      <c r="H162" s="189"/>
      <c r="I162" s="189"/>
      <c r="J162" s="189"/>
      <c r="K162" s="189"/>
      <c r="L162" s="189"/>
      <c r="M162" s="189"/>
      <c r="N162" s="189"/>
      <c r="O162" s="189"/>
      <c r="P162" s="189"/>
      <c r="Q162" s="189"/>
      <c r="S162" s="189"/>
      <c r="U162" s="189"/>
    </row>
    <row r="163" spans="3:21" hidden="1">
      <c r="C163" s="189"/>
      <c r="D163" s="189"/>
      <c r="E163" s="189"/>
      <c r="F163" s="189"/>
      <c r="G163" s="189"/>
      <c r="H163" s="189"/>
      <c r="I163" s="189"/>
      <c r="J163" s="189"/>
      <c r="K163" s="189"/>
      <c r="L163" s="189"/>
      <c r="M163" s="189"/>
      <c r="N163" s="189"/>
    </row>
    <row r="164" spans="3:21" hidden="1">
      <c r="C164" s="189"/>
      <c r="D164" s="189"/>
      <c r="E164" s="189"/>
      <c r="F164" s="189"/>
      <c r="G164" s="189"/>
      <c r="H164" s="189"/>
      <c r="I164" s="189"/>
      <c r="J164" s="189"/>
      <c r="K164" s="189"/>
      <c r="L164" s="189"/>
      <c r="M164" s="189"/>
      <c r="N164" s="189"/>
    </row>
    <row r="165" spans="3:21" hidden="1">
      <c r="C165" s="189"/>
      <c r="D165" s="189"/>
      <c r="E165" s="189"/>
      <c r="F165" s="189"/>
      <c r="G165" s="189"/>
      <c r="H165" s="189"/>
      <c r="I165" s="189"/>
      <c r="J165" s="189"/>
      <c r="K165" s="189"/>
      <c r="L165" s="189"/>
      <c r="M165" s="189"/>
      <c r="N165" s="189"/>
    </row>
    <row r="166" spans="3:21" hidden="1">
      <c r="C166" s="189"/>
      <c r="D166" s="189"/>
      <c r="E166" s="189"/>
      <c r="F166" s="189"/>
      <c r="G166" s="189"/>
      <c r="H166" s="189"/>
      <c r="I166" s="189"/>
      <c r="J166" s="189"/>
      <c r="K166" s="189"/>
      <c r="L166" s="189"/>
      <c r="M166" s="189"/>
      <c r="N166" s="189"/>
    </row>
    <row r="167" spans="3:21" hidden="1">
      <c r="C167" s="189"/>
      <c r="D167" s="189"/>
      <c r="E167" s="189"/>
      <c r="F167" s="189"/>
      <c r="G167" s="189"/>
      <c r="H167" s="189"/>
      <c r="I167" s="189"/>
      <c r="J167" s="189"/>
      <c r="K167" s="189"/>
      <c r="L167" s="189"/>
      <c r="M167" s="189"/>
      <c r="N167" s="189"/>
    </row>
    <row r="168" spans="3:21" hidden="1">
      <c r="C168" s="189"/>
      <c r="D168" s="189"/>
      <c r="E168" s="189"/>
      <c r="F168" s="189"/>
      <c r="G168" s="189"/>
      <c r="H168" s="189"/>
      <c r="I168" s="189"/>
      <c r="J168" s="189"/>
      <c r="K168" s="189"/>
      <c r="L168" s="189"/>
      <c r="M168" s="189"/>
      <c r="N168" s="189"/>
    </row>
    <row r="169" spans="3:21" hidden="1">
      <c r="C169" s="189"/>
      <c r="D169" s="189"/>
      <c r="E169" s="189"/>
      <c r="F169" s="189"/>
      <c r="G169" s="189"/>
      <c r="H169" s="189"/>
      <c r="I169" s="189"/>
      <c r="J169" s="189"/>
      <c r="K169" s="189"/>
      <c r="L169" s="189"/>
      <c r="M169" s="189"/>
      <c r="N169" s="189"/>
    </row>
    <row r="170" spans="3:21" hidden="1">
      <c r="C170" s="189"/>
      <c r="D170" s="189"/>
      <c r="E170" s="189"/>
      <c r="F170" s="189"/>
      <c r="G170" s="189"/>
      <c r="H170" s="189"/>
      <c r="I170" s="189"/>
      <c r="J170" s="189"/>
      <c r="K170" s="189"/>
      <c r="L170" s="189"/>
      <c r="M170" s="189"/>
      <c r="N170" s="189"/>
    </row>
    <row r="171" spans="3:21" hidden="1">
      <c r="C171" s="189"/>
      <c r="D171" s="189"/>
      <c r="E171" s="189"/>
      <c r="F171" s="189"/>
      <c r="G171" s="189"/>
      <c r="H171" s="189"/>
      <c r="I171" s="189"/>
      <c r="J171" s="189"/>
      <c r="K171" s="189"/>
      <c r="L171" s="189"/>
      <c r="M171" s="189"/>
      <c r="N171" s="189"/>
    </row>
    <row r="172" spans="3:21" hidden="1">
      <c r="C172" s="189"/>
      <c r="D172" s="189"/>
      <c r="E172" s="189"/>
      <c r="F172" s="189"/>
      <c r="G172" s="189"/>
      <c r="H172" s="189"/>
      <c r="I172" s="189"/>
      <c r="J172" s="189"/>
      <c r="K172" s="189"/>
      <c r="L172" s="189"/>
      <c r="M172" s="189"/>
      <c r="N172" s="189"/>
    </row>
    <row r="173" spans="3:21" hidden="1">
      <c r="C173" s="189"/>
      <c r="D173" s="189"/>
      <c r="E173" s="189"/>
      <c r="F173" s="189"/>
      <c r="G173" s="189"/>
      <c r="H173" s="189"/>
      <c r="I173" s="189"/>
      <c r="J173" s="189"/>
      <c r="K173" s="189"/>
      <c r="L173" s="189"/>
      <c r="M173" s="189"/>
      <c r="N173" s="189"/>
    </row>
    <row r="174" spans="3:21" hidden="1">
      <c r="C174" s="189"/>
      <c r="D174" s="189"/>
      <c r="E174" s="189"/>
      <c r="F174" s="189"/>
      <c r="G174" s="189"/>
      <c r="H174" s="189"/>
      <c r="I174" s="189"/>
      <c r="J174" s="189"/>
      <c r="K174" s="189"/>
      <c r="L174" s="189"/>
      <c r="M174" s="189"/>
      <c r="N174" s="189"/>
    </row>
    <row r="175" spans="3:21" hidden="1">
      <c r="C175" s="189"/>
      <c r="D175" s="189"/>
      <c r="E175" s="189"/>
      <c r="F175" s="189"/>
      <c r="G175" s="189"/>
      <c r="H175" s="189"/>
      <c r="I175" s="189"/>
      <c r="J175" s="189"/>
      <c r="K175" s="189"/>
      <c r="L175" s="189"/>
      <c r="M175" s="189"/>
      <c r="N175" s="189"/>
    </row>
    <row r="176" spans="3:21" hidden="1">
      <c r="C176" s="189"/>
      <c r="D176" s="189"/>
      <c r="E176" s="189"/>
      <c r="F176" s="189"/>
      <c r="G176" s="189"/>
      <c r="H176" s="189"/>
      <c r="I176" s="189"/>
      <c r="J176" s="189"/>
      <c r="K176" s="189"/>
      <c r="L176" s="189"/>
      <c r="M176" s="189"/>
      <c r="N176" s="189"/>
    </row>
    <row r="177" spans="3:14" hidden="1">
      <c r="C177" s="189"/>
      <c r="D177" s="189"/>
      <c r="E177" s="189"/>
      <c r="F177" s="189"/>
      <c r="G177" s="189"/>
      <c r="H177" s="189"/>
      <c r="I177" s="189"/>
      <c r="J177" s="189"/>
      <c r="K177" s="189"/>
      <c r="L177" s="189"/>
      <c r="M177" s="189"/>
      <c r="N177" s="189"/>
    </row>
    <row r="178" spans="3:14" hidden="1">
      <c r="C178" s="189"/>
      <c r="D178" s="189"/>
      <c r="E178" s="189"/>
      <c r="F178" s="189"/>
      <c r="G178" s="189"/>
      <c r="H178" s="189"/>
      <c r="I178" s="189"/>
      <c r="J178" s="189"/>
      <c r="K178" s="189"/>
      <c r="L178" s="189"/>
      <c r="M178" s="189"/>
      <c r="N178" s="189"/>
    </row>
    <row r="179" spans="3:14" hidden="1">
      <c r="C179" s="189"/>
      <c r="D179" s="189"/>
      <c r="E179" s="189"/>
      <c r="F179" s="189"/>
      <c r="G179" s="189"/>
      <c r="H179" s="189"/>
      <c r="I179" s="189"/>
      <c r="J179" s="189"/>
      <c r="K179" s="189"/>
      <c r="L179" s="189"/>
      <c r="M179" s="189"/>
      <c r="N179" s="189"/>
    </row>
    <row r="180" spans="3:14" hidden="1">
      <c r="C180" s="189"/>
      <c r="D180" s="189"/>
      <c r="E180" s="189"/>
      <c r="F180" s="189"/>
      <c r="G180" s="189"/>
      <c r="H180" s="189"/>
      <c r="I180" s="189"/>
      <c r="J180" s="189"/>
      <c r="K180" s="189"/>
      <c r="L180" s="189"/>
      <c r="M180" s="189"/>
      <c r="N180" s="189"/>
    </row>
    <row r="181" spans="3:14" hidden="1">
      <c r="C181" s="189"/>
      <c r="D181" s="189"/>
      <c r="E181" s="189"/>
      <c r="F181" s="189"/>
      <c r="G181" s="189"/>
      <c r="H181" s="189"/>
      <c r="I181" s="189"/>
      <c r="J181" s="189"/>
      <c r="K181" s="189"/>
      <c r="L181" s="189"/>
      <c r="M181" s="189"/>
      <c r="N181" s="189"/>
    </row>
    <row r="182" spans="3:14" hidden="1">
      <c r="C182" s="189"/>
      <c r="D182" s="189"/>
      <c r="E182" s="189"/>
      <c r="F182" s="189"/>
      <c r="G182" s="189"/>
      <c r="H182" s="189"/>
      <c r="I182" s="189"/>
      <c r="J182" s="189"/>
      <c r="K182" s="189"/>
      <c r="L182" s="189"/>
      <c r="M182" s="189"/>
      <c r="N182" s="189"/>
    </row>
    <row r="183" spans="3:14" hidden="1">
      <c r="C183" s="189"/>
      <c r="D183" s="189"/>
      <c r="E183" s="189"/>
      <c r="F183" s="189"/>
      <c r="G183" s="189"/>
      <c r="H183" s="189"/>
      <c r="I183" s="189"/>
      <c r="J183" s="189"/>
      <c r="K183" s="189"/>
      <c r="L183" s="189"/>
      <c r="M183" s="189"/>
      <c r="N183" s="189"/>
    </row>
    <row r="184" spans="3:14" hidden="1">
      <c r="C184" s="189"/>
      <c r="D184" s="189"/>
      <c r="E184" s="189"/>
      <c r="F184" s="189"/>
      <c r="G184" s="189"/>
      <c r="H184" s="189"/>
      <c r="I184" s="189"/>
      <c r="J184" s="189"/>
      <c r="K184" s="189"/>
      <c r="L184" s="189"/>
      <c r="M184" s="189"/>
      <c r="N184" s="189"/>
    </row>
    <row r="185" spans="3:14" hidden="1">
      <c r="C185" s="189"/>
      <c r="D185" s="189"/>
      <c r="E185" s="189"/>
      <c r="F185" s="189"/>
      <c r="G185" s="189"/>
      <c r="H185" s="189"/>
      <c r="I185" s="189"/>
      <c r="J185" s="189"/>
      <c r="K185" s="189"/>
      <c r="L185" s="189"/>
      <c r="M185" s="189"/>
      <c r="N185" s="189"/>
    </row>
    <row r="186" spans="3:14" hidden="1">
      <c r="C186" s="189"/>
      <c r="D186" s="189"/>
      <c r="E186" s="189"/>
      <c r="F186" s="189"/>
      <c r="G186" s="189"/>
      <c r="H186" s="189"/>
      <c r="I186" s="189"/>
      <c r="J186" s="189"/>
      <c r="K186" s="189"/>
      <c r="L186" s="189"/>
      <c r="M186" s="189"/>
      <c r="N186" s="189"/>
    </row>
    <row r="187" spans="3:14" hidden="1">
      <c r="C187" s="189"/>
      <c r="D187" s="189"/>
      <c r="E187" s="189"/>
      <c r="F187" s="189"/>
      <c r="G187" s="189"/>
      <c r="H187" s="189"/>
      <c r="I187" s="189"/>
      <c r="J187" s="189"/>
      <c r="K187" s="189"/>
      <c r="L187" s="189"/>
      <c r="M187" s="189"/>
      <c r="N187" s="189"/>
    </row>
    <row r="188" spans="3:14" hidden="1">
      <c r="C188" s="189"/>
      <c r="D188" s="189"/>
      <c r="E188" s="189"/>
      <c r="F188" s="189"/>
      <c r="G188" s="189"/>
      <c r="H188" s="189"/>
      <c r="I188" s="189"/>
      <c r="J188" s="189"/>
      <c r="K188" s="189"/>
      <c r="L188" s="189"/>
      <c r="M188" s="189"/>
      <c r="N188" s="189"/>
    </row>
    <row r="189" spans="3:14" hidden="1">
      <c r="C189" s="189"/>
      <c r="D189" s="189"/>
      <c r="E189" s="189"/>
      <c r="F189" s="189"/>
      <c r="G189" s="189"/>
      <c r="H189" s="189"/>
      <c r="I189" s="189"/>
      <c r="J189" s="189"/>
      <c r="K189" s="189"/>
      <c r="L189" s="189"/>
      <c r="M189" s="189"/>
      <c r="N189" s="189"/>
    </row>
    <row r="190" spans="3:14" hidden="1">
      <c r="C190" s="189"/>
      <c r="D190" s="189"/>
      <c r="E190" s="189"/>
      <c r="F190" s="189"/>
      <c r="G190" s="189"/>
      <c r="H190" s="189"/>
      <c r="I190" s="189"/>
      <c r="J190" s="189"/>
      <c r="K190" s="189"/>
      <c r="L190" s="189"/>
      <c r="M190" s="189"/>
      <c r="N190" s="189"/>
    </row>
    <row r="191" spans="3:14" hidden="1"/>
    <row r="192" spans="3:14" hidden="1"/>
    <row r="193" spans="27:28" hidden="1"/>
    <row r="194" spans="27:28" hidden="1"/>
    <row r="195" spans="27:28" hidden="1"/>
    <row r="196" spans="27:28" hidden="1"/>
    <row r="197" spans="27:28" hidden="1"/>
    <row r="198" spans="27:28" hidden="1"/>
    <row r="199" spans="27:28" hidden="1"/>
    <row r="200" spans="27:28" hidden="1"/>
    <row r="201" spans="27:28" hidden="1"/>
    <row r="202" spans="27:28" hidden="1"/>
    <row r="203" spans="27:28" hidden="1"/>
    <row r="204" spans="27:28" hidden="1"/>
    <row r="205" spans="27:28" hidden="1"/>
    <row r="206" spans="27:28" hidden="1"/>
    <row r="208" spans="27:28">
      <c r="AA208" s="433"/>
      <c r="AB208" s="433"/>
    </row>
    <row r="209" spans="27:28">
      <c r="AA209" s="433"/>
      <c r="AB209" s="375"/>
    </row>
    <row r="210" spans="27:28">
      <c r="AA210" s="433"/>
      <c r="AB210" s="375"/>
    </row>
    <row r="211" spans="27:28">
      <c r="AA211" s="433"/>
      <c r="AB211" s="375"/>
    </row>
    <row r="212" spans="27:28">
      <c r="AA212" s="433"/>
      <c r="AB212" s="375"/>
    </row>
    <row r="213" spans="27:28">
      <c r="AA213" s="433"/>
      <c r="AB213" s="375"/>
    </row>
    <row r="214" spans="27:28">
      <c r="AA214" s="433"/>
      <c r="AB214" s="375"/>
    </row>
    <row r="215" spans="27:28">
      <c r="AA215" s="433"/>
      <c r="AB215" s="375"/>
    </row>
    <row r="216" spans="27:28">
      <c r="AA216" s="433"/>
      <c r="AB216" s="375"/>
    </row>
    <row r="217" spans="27:28">
      <c r="AA217" s="433"/>
      <c r="AB217" s="375"/>
    </row>
    <row r="218" spans="27:28">
      <c r="AA218" s="433"/>
      <c r="AB218" s="375"/>
    </row>
    <row r="219" spans="27:28">
      <c r="AA219" s="433"/>
      <c r="AB219" s="375"/>
    </row>
    <row r="220" spans="27:28">
      <c r="AA220" s="433"/>
      <c r="AB220" s="375"/>
    </row>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4" hidden="1"/>
    <row r="290" spans="1:14" hidden="1"/>
    <row r="291" spans="1:14" hidden="1"/>
    <row r="292" spans="1:14" hidden="1"/>
    <row r="293" spans="1:14" hidden="1"/>
    <row r="294" spans="1:14" hidden="1"/>
    <row r="295" spans="1:14" hidden="1"/>
    <row r="296" spans="1:14" hidden="1"/>
    <row r="297" spans="1:14" hidden="1"/>
    <row r="298" spans="1:14" hidden="1"/>
    <row r="299" spans="1:14" hidden="1"/>
    <row r="300" spans="1:14" hidden="1"/>
    <row r="301" spans="1:14" hidden="1"/>
    <row r="303" spans="1:14">
      <c r="A303" s="328"/>
      <c r="B303" s="329"/>
      <c r="C303" s="329"/>
      <c r="D303" s="330"/>
      <c r="E303" s="330"/>
      <c r="F303" s="330"/>
      <c r="G303" s="330"/>
      <c r="H303" s="330" t="s">
        <v>917</v>
      </c>
      <c r="I303" s="330" t="s">
        <v>921</v>
      </c>
      <c r="J303" s="330"/>
      <c r="K303" s="330" t="s">
        <v>925</v>
      </c>
      <c r="L303" s="330" t="s">
        <v>906</v>
      </c>
      <c r="M303" s="330"/>
      <c r="N303" s="330" t="s">
        <v>191</v>
      </c>
    </row>
    <row r="304" spans="1:14">
      <c r="A304" s="331"/>
      <c r="B304" s="332"/>
      <c r="C304" s="332"/>
      <c r="D304" s="333"/>
      <c r="E304" s="333" t="s">
        <v>904</v>
      </c>
      <c r="F304" s="333" t="s">
        <v>905</v>
      </c>
      <c r="G304" s="333" t="s">
        <v>914</v>
      </c>
      <c r="H304" s="333" t="s">
        <v>918</v>
      </c>
      <c r="I304" s="333" t="s">
        <v>922</v>
      </c>
      <c r="J304" s="333"/>
      <c r="K304" s="333" t="s">
        <v>926</v>
      </c>
      <c r="L304" s="333" t="s">
        <v>198</v>
      </c>
      <c r="M304" s="333"/>
      <c r="N304" s="333" t="s">
        <v>925</v>
      </c>
    </row>
    <row r="305" spans="1:15">
      <c r="A305" s="334"/>
      <c r="B305" s="332"/>
      <c r="C305" s="332" t="s">
        <v>912</v>
      </c>
      <c r="D305" s="333" t="s">
        <v>907</v>
      </c>
      <c r="E305" s="333" t="s">
        <v>908</v>
      </c>
      <c r="F305" s="333" t="s">
        <v>197</v>
      </c>
      <c r="G305" s="333" t="s">
        <v>915</v>
      </c>
      <c r="H305" s="333" t="s">
        <v>919</v>
      </c>
      <c r="I305" s="333" t="s">
        <v>923</v>
      </c>
      <c r="J305" s="333" t="s">
        <v>210</v>
      </c>
      <c r="K305" s="333" t="s">
        <v>927</v>
      </c>
      <c r="L305" s="333" t="s">
        <v>929</v>
      </c>
      <c r="M305" s="333" t="s">
        <v>737</v>
      </c>
      <c r="N305" s="333" t="s">
        <v>931</v>
      </c>
    </row>
    <row r="306" spans="1:15">
      <c r="A306" s="335" t="s">
        <v>830</v>
      </c>
      <c r="B306" s="336"/>
      <c r="C306" s="332" t="s">
        <v>913</v>
      </c>
      <c r="D306" s="333" t="s">
        <v>909</v>
      </c>
      <c r="E306" s="333" t="s">
        <v>910</v>
      </c>
      <c r="F306" s="333" t="s">
        <v>911</v>
      </c>
      <c r="G306" s="333" t="s">
        <v>916</v>
      </c>
      <c r="H306" s="333" t="s">
        <v>920</v>
      </c>
      <c r="I306" s="333" t="s">
        <v>924</v>
      </c>
      <c r="J306" s="333" t="s">
        <v>911</v>
      </c>
      <c r="K306" s="465" t="s">
        <v>928</v>
      </c>
      <c r="L306" s="333" t="s">
        <v>930</v>
      </c>
      <c r="M306" s="333" t="s">
        <v>192</v>
      </c>
      <c r="N306" s="333" t="s">
        <v>932</v>
      </c>
    </row>
    <row r="307" spans="1:15">
      <c r="A307" s="169" t="b">
        <f t="shared" ref="A307" si="10">A107=A207</f>
        <v>0</v>
      </c>
      <c r="B307" s="169" t="b">
        <f t="shared" ref="B307:B330" si="11">B107=B207</f>
        <v>0</v>
      </c>
      <c r="C307" s="196">
        <f>C107-C207</f>
        <v>211.81</v>
      </c>
      <c r="D307" s="196">
        <f t="shared" ref="D307:N307" si="12">D107-D207</f>
        <v>382.53</v>
      </c>
      <c r="E307" s="196">
        <f t="shared" si="12"/>
        <v>1754.05</v>
      </c>
      <c r="F307" s="196">
        <f t="shared" si="12"/>
        <v>449.86</v>
      </c>
      <c r="G307" s="196">
        <f t="shared" si="12"/>
        <v>69.37</v>
      </c>
      <c r="H307" s="196">
        <f t="shared" si="12"/>
        <v>253.87</v>
      </c>
      <c r="I307" s="196">
        <f t="shared" si="12"/>
        <v>153.16</v>
      </c>
      <c r="J307" s="196">
        <f t="shared" si="12"/>
        <v>50.76</v>
      </c>
      <c r="K307" s="196">
        <f t="shared" si="12"/>
        <v>487.08</v>
      </c>
      <c r="L307" s="196">
        <f t="shared" si="12"/>
        <v>651.59</v>
      </c>
      <c r="M307" s="196">
        <f t="shared" si="12"/>
        <v>0</v>
      </c>
      <c r="N307" s="196">
        <f t="shared" si="12"/>
        <v>4464.08</v>
      </c>
      <c r="O307" s="189" t="s">
        <v>193</v>
      </c>
    </row>
    <row r="308" spans="1:15">
      <c r="A308" s="169" t="b">
        <f t="shared" ref="A308" si="13">A108=A208</f>
        <v>0</v>
      </c>
      <c r="B308" s="169" t="b">
        <f t="shared" si="11"/>
        <v>0</v>
      </c>
      <c r="C308" s="196">
        <f t="shared" ref="C308:N308" si="14">C108-C208</f>
        <v>211.81</v>
      </c>
      <c r="D308" s="196">
        <f t="shared" si="14"/>
        <v>382.53</v>
      </c>
      <c r="E308" s="196">
        <f t="shared" si="14"/>
        <v>1754.05</v>
      </c>
      <c r="F308" s="196">
        <f t="shared" si="14"/>
        <v>449.86</v>
      </c>
      <c r="G308" s="196">
        <f t="shared" si="14"/>
        <v>69.37</v>
      </c>
      <c r="H308" s="196">
        <f t="shared" si="14"/>
        <v>253.87</v>
      </c>
      <c r="I308" s="196">
        <f t="shared" si="14"/>
        <v>153.16</v>
      </c>
      <c r="J308" s="196">
        <f t="shared" si="14"/>
        <v>50.76</v>
      </c>
      <c r="K308" s="196">
        <f t="shared" si="14"/>
        <v>487.08</v>
      </c>
      <c r="L308" s="196">
        <f t="shared" si="14"/>
        <v>651.59</v>
      </c>
      <c r="M308" s="196">
        <f t="shared" si="14"/>
        <v>0</v>
      </c>
      <c r="N308" s="196">
        <f t="shared" si="14"/>
        <v>4464.08</v>
      </c>
      <c r="O308" s="189" t="s">
        <v>193</v>
      </c>
    </row>
    <row r="309" spans="1:15">
      <c r="A309" s="169" t="b">
        <f t="shared" ref="A309" si="15">A109=A209</f>
        <v>0</v>
      </c>
      <c r="B309" s="169" t="b">
        <f t="shared" si="11"/>
        <v>0</v>
      </c>
      <c r="C309" s="196">
        <f t="shared" ref="C309:N309" si="16">C109-C209</f>
        <v>423.61</v>
      </c>
      <c r="D309" s="196">
        <f t="shared" si="16"/>
        <v>765.08</v>
      </c>
      <c r="E309" s="196">
        <f t="shared" si="16"/>
        <v>3508.1</v>
      </c>
      <c r="F309" s="196">
        <f t="shared" si="16"/>
        <v>899.76</v>
      </c>
      <c r="G309" s="196">
        <f t="shared" si="16"/>
        <v>138.81</v>
      </c>
      <c r="H309" s="196">
        <f t="shared" si="16"/>
        <v>507.76</v>
      </c>
      <c r="I309" s="196">
        <f t="shared" si="16"/>
        <v>306.35000000000002</v>
      </c>
      <c r="J309" s="196">
        <f t="shared" si="16"/>
        <v>101.56</v>
      </c>
      <c r="K309" s="196">
        <f t="shared" si="16"/>
        <v>974.15</v>
      </c>
      <c r="L309" s="196">
        <f t="shared" si="16"/>
        <v>1303.1600000000001</v>
      </c>
      <c r="M309" s="196">
        <f t="shared" si="16"/>
        <v>0</v>
      </c>
      <c r="N309" s="196">
        <f t="shared" si="16"/>
        <v>8928.340000000002</v>
      </c>
      <c r="O309" s="189" t="s">
        <v>193</v>
      </c>
    </row>
    <row r="310" spans="1:15">
      <c r="A310" s="169" t="b">
        <f t="shared" ref="A310" si="17">A110=A210</f>
        <v>0</v>
      </c>
      <c r="B310" s="169" t="b">
        <f t="shared" si="11"/>
        <v>0</v>
      </c>
      <c r="C310" s="196">
        <f t="shared" ref="C310:N310" si="18">C110-C210</f>
        <v>423.61</v>
      </c>
      <c r="D310" s="196">
        <f t="shared" si="18"/>
        <v>765.08</v>
      </c>
      <c r="E310" s="196">
        <f t="shared" si="18"/>
        <v>3508.05</v>
      </c>
      <c r="F310" s="196">
        <f t="shared" si="18"/>
        <v>899.76</v>
      </c>
      <c r="G310" s="196">
        <f t="shared" si="18"/>
        <v>138.83000000000001</v>
      </c>
      <c r="H310" s="196">
        <f t="shared" si="18"/>
        <v>507.76</v>
      </c>
      <c r="I310" s="196">
        <f t="shared" si="18"/>
        <v>306.35000000000002</v>
      </c>
      <c r="J310" s="196">
        <f t="shared" si="18"/>
        <v>152.32</v>
      </c>
      <c r="K310" s="196">
        <f t="shared" si="18"/>
        <v>974.15</v>
      </c>
      <c r="L310" s="196">
        <f t="shared" si="18"/>
        <v>1303.19</v>
      </c>
      <c r="M310" s="196">
        <f t="shared" si="18"/>
        <v>0</v>
      </c>
      <c r="N310" s="196">
        <f t="shared" si="18"/>
        <v>8979.1</v>
      </c>
      <c r="O310" s="189" t="s">
        <v>193</v>
      </c>
    </row>
    <row r="311" spans="1:15">
      <c r="A311" s="169" t="b">
        <f t="shared" ref="A311" si="19">A111=A211</f>
        <v>0</v>
      </c>
      <c r="B311" s="169" t="b">
        <f t="shared" si="11"/>
        <v>0</v>
      </c>
      <c r="C311" s="196">
        <f t="shared" ref="C311:N311" si="20">C111-C211</f>
        <v>423.61</v>
      </c>
      <c r="D311" s="196">
        <f t="shared" si="20"/>
        <v>765.08</v>
      </c>
      <c r="E311" s="196">
        <f t="shared" si="20"/>
        <v>3087.1</v>
      </c>
      <c r="F311" s="196">
        <f t="shared" si="20"/>
        <v>647.69000000000005</v>
      </c>
      <c r="G311" s="196">
        <f t="shared" si="20"/>
        <v>150.49</v>
      </c>
      <c r="H311" s="196">
        <f t="shared" si="20"/>
        <v>507.76</v>
      </c>
      <c r="I311" s="196">
        <f t="shared" si="20"/>
        <v>362.69</v>
      </c>
      <c r="J311" s="196">
        <f t="shared" si="20"/>
        <v>248.81</v>
      </c>
      <c r="K311" s="196">
        <f t="shared" si="20"/>
        <v>1056.0999999999999</v>
      </c>
      <c r="L311" s="196">
        <f>L111-L211</f>
        <v>1369.51</v>
      </c>
      <c r="M311" s="196">
        <f t="shared" si="20"/>
        <v>0</v>
      </c>
      <c r="N311" s="196">
        <f t="shared" si="20"/>
        <v>8618.84</v>
      </c>
      <c r="O311" s="189" t="s">
        <v>193</v>
      </c>
    </row>
    <row r="312" spans="1:15">
      <c r="A312" s="169" t="b">
        <f t="shared" ref="A312" si="21">A112=A212</f>
        <v>0</v>
      </c>
      <c r="B312" s="169" t="b">
        <f t="shared" si="11"/>
        <v>0</v>
      </c>
      <c r="C312" s="196">
        <f t="shared" ref="C312:N312" si="22">C112-C212</f>
        <v>423.61</v>
      </c>
      <c r="D312" s="196">
        <f t="shared" si="22"/>
        <v>765.08</v>
      </c>
      <c r="E312" s="196">
        <f t="shared" si="22"/>
        <v>4539.82</v>
      </c>
      <c r="F312" s="196">
        <f t="shared" si="22"/>
        <v>539.20000000000005</v>
      </c>
      <c r="G312" s="196">
        <f t="shared" si="22"/>
        <v>145.91999999999999</v>
      </c>
      <c r="H312" s="196">
        <f t="shared" si="22"/>
        <v>812.4</v>
      </c>
      <c r="I312" s="196">
        <f t="shared" si="22"/>
        <v>425.94</v>
      </c>
      <c r="J312" s="196">
        <f t="shared" si="22"/>
        <v>573.75</v>
      </c>
      <c r="K312" s="196">
        <f t="shared" si="22"/>
        <v>1024</v>
      </c>
      <c r="L312" s="196">
        <f t="shared" si="22"/>
        <v>1226.1600000000001</v>
      </c>
      <c r="M312" s="196">
        <f t="shared" si="22"/>
        <v>0</v>
      </c>
      <c r="N312" s="196">
        <f t="shared" si="22"/>
        <v>10475.879999999999</v>
      </c>
      <c r="O312" s="189" t="s">
        <v>193</v>
      </c>
    </row>
    <row r="313" spans="1:15">
      <c r="A313" s="169" t="b">
        <f t="shared" ref="A313" si="23">A113=A213</f>
        <v>0</v>
      </c>
      <c r="B313" s="169" t="b">
        <f t="shared" si="11"/>
        <v>0</v>
      </c>
      <c r="C313" s="196">
        <f t="shared" ref="C313:N313" si="24">C113-C213</f>
        <v>423.61</v>
      </c>
      <c r="D313" s="196">
        <f t="shared" si="24"/>
        <v>765.08</v>
      </c>
      <c r="E313" s="196">
        <f t="shared" si="24"/>
        <v>7717.75</v>
      </c>
      <c r="F313" s="196">
        <f t="shared" si="24"/>
        <v>539.20000000000005</v>
      </c>
      <c r="G313" s="196">
        <f t="shared" si="24"/>
        <v>241.25</v>
      </c>
      <c r="H313" s="196">
        <f t="shared" si="24"/>
        <v>1421.69</v>
      </c>
      <c r="I313" s="196">
        <f t="shared" si="24"/>
        <v>425.94</v>
      </c>
      <c r="J313" s="196">
        <f t="shared" si="24"/>
        <v>573.75</v>
      </c>
      <c r="K313" s="196">
        <f t="shared" si="24"/>
        <v>1916.47</v>
      </c>
      <c r="L313" s="196">
        <f t="shared" si="24"/>
        <v>1672.97</v>
      </c>
      <c r="M313" s="196">
        <f t="shared" si="24"/>
        <v>0</v>
      </c>
      <c r="N313" s="196">
        <f t="shared" si="24"/>
        <v>15697.710000000001</v>
      </c>
      <c r="O313" s="189" t="s">
        <v>193</v>
      </c>
    </row>
    <row r="314" spans="1:15">
      <c r="A314" s="169" t="b">
        <f t="shared" ref="A314" si="25">A114=A214</f>
        <v>0</v>
      </c>
      <c r="B314" s="169" t="b">
        <f t="shared" si="11"/>
        <v>0</v>
      </c>
      <c r="C314" s="196">
        <f t="shared" ref="C314:N314" si="26">C114-C214</f>
        <v>2923.61</v>
      </c>
      <c r="D314" s="196">
        <f t="shared" si="26"/>
        <v>0</v>
      </c>
      <c r="E314" s="196">
        <f t="shared" si="26"/>
        <v>9647.16</v>
      </c>
      <c r="F314" s="196">
        <f t="shared" si="26"/>
        <v>9007.42</v>
      </c>
      <c r="G314" s="196">
        <f t="shared" si="26"/>
        <v>465.37</v>
      </c>
      <c r="H314" s="196">
        <f t="shared" si="26"/>
        <v>406.19</v>
      </c>
      <c r="I314" s="196">
        <f t="shared" si="26"/>
        <v>0</v>
      </c>
      <c r="J314" s="196">
        <f t="shared" si="26"/>
        <v>0</v>
      </c>
      <c r="K314" s="196">
        <f t="shared" si="26"/>
        <v>3265.8</v>
      </c>
      <c r="L314" s="196">
        <f t="shared" si="26"/>
        <v>3703.8</v>
      </c>
      <c r="M314" s="196">
        <f t="shared" si="26"/>
        <v>0</v>
      </c>
      <c r="N314" s="196">
        <f t="shared" si="26"/>
        <v>29419.35</v>
      </c>
      <c r="O314" s="189" t="s">
        <v>193</v>
      </c>
    </row>
    <row r="315" spans="1:15">
      <c r="A315" s="169" t="b">
        <f t="shared" ref="A315" si="27">A115=A215</f>
        <v>0</v>
      </c>
      <c r="B315" s="169" t="b">
        <f t="shared" si="11"/>
        <v>0</v>
      </c>
      <c r="C315" s="196">
        <f t="shared" ref="C315:N315" si="28">C115-C215</f>
        <v>3262.78</v>
      </c>
      <c r="D315" s="196">
        <f t="shared" si="28"/>
        <v>0</v>
      </c>
      <c r="E315" s="196">
        <f t="shared" si="28"/>
        <v>0</v>
      </c>
      <c r="F315" s="196">
        <f t="shared" si="28"/>
        <v>49.84</v>
      </c>
      <c r="G315" s="196">
        <f t="shared" si="28"/>
        <v>0</v>
      </c>
      <c r="H315" s="196">
        <f t="shared" si="28"/>
        <v>0</v>
      </c>
      <c r="I315" s="196">
        <f t="shared" si="28"/>
        <v>0</v>
      </c>
      <c r="J315" s="196">
        <f t="shared" si="28"/>
        <v>0</v>
      </c>
      <c r="K315" s="196">
        <f t="shared" si="28"/>
        <v>0</v>
      </c>
      <c r="L315" s="196">
        <f t="shared" si="28"/>
        <v>0</v>
      </c>
      <c r="M315" s="196">
        <f t="shared" si="28"/>
        <v>30978.37</v>
      </c>
      <c r="N315" s="196">
        <f t="shared" si="28"/>
        <v>34290.99</v>
      </c>
      <c r="O315" s="189" t="s">
        <v>193</v>
      </c>
    </row>
    <row r="316" spans="1:15">
      <c r="A316" s="169" t="b">
        <f t="shared" ref="A316" si="29">A116=A216</f>
        <v>0</v>
      </c>
      <c r="B316" s="169" t="b">
        <f t="shared" si="11"/>
        <v>0</v>
      </c>
      <c r="C316" s="196">
        <f t="shared" ref="C316:N316" si="30">C116-C216</f>
        <v>101.16</v>
      </c>
      <c r="D316" s="196">
        <f t="shared" si="30"/>
        <v>177.02</v>
      </c>
      <c r="E316" s="196">
        <f t="shared" si="30"/>
        <v>1239.0899999999999</v>
      </c>
      <c r="F316" s="196">
        <f t="shared" si="30"/>
        <v>177.02</v>
      </c>
      <c r="G316" s="196">
        <f t="shared" si="30"/>
        <v>50.57</v>
      </c>
      <c r="H316" s="196">
        <f t="shared" si="30"/>
        <v>126.43</v>
      </c>
      <c r="I316" s="196">
        <f t="shared" si="30"/>
        <v>75.86</v>
      </c>
      <c r="J316" s="196">
        <f t="shared" si="30"/>
        <v>25.3</v>
      </c>
      <c r="K316" s="196">
        <f t="shared" si="30"/>
        <v>303.45</v>
      </c>
      <c r="L316" s="196">
        <f t="shared" si="30"/>
        <v>278.17</v>
      </c>
      <c r="M316" s="196">
        <f t="shared" si="30"/>
        <v>0</v>
      </c>
      <c r="N316" s="196">
        <f t="shared" si="30"/>
        <v>2554.0699999999997</v>
      </c>
      <c r="O316" s="189" t="s">
        <v>193</v>
      </c>
    </row>
    <row r="317" spans="1:15">
      <c r="A317" s="169" t="b">
        <f t="shared" ref="A317" si="31">A117=A217</f>
        <v>0</v>
      </c>
      <c r="B317" s="169" t="b">
        <f t="shared" si="11"/>
        <v>0</v>
      </c>
      <c r="C317" s="196">
        <f t="shared" ref="C317:N317" si="32">C117-C217</f>
        <v>106.77</v>
      </c>
      <c r="D317" s="196">
        <f t="shared" si="32"/>
        <v>186.83</v>
      </c>
      <c r="E317" s="196">
        <f t="shared" si="32"/>
        <v>1307.82</v>
      </c>
      <c r="F317" s="196">
        <f t="shared" si="32"/>
        <v>186.83</v>
      </c>
      <c r="G317" s="196">
        <f t="shared" si="32"/>
        <v>53.38</v>
      </c>
      <c r="H317" s="196">
        <f t="shared" si="32"/>
        <v>133.44999999999999</v>
      </c>
      <c r="I317" s="196">
        <f t="shared" si="32"/>
        <v>80.08</v>
      </c>
      <c r="J317" s="196">
        <f t="shared" si="32"/>
        <v>26.69</v>
      </c>
      <c r="K317" s="196">
        <f t="shared" si="32"/>
        <v>320.27999999999997</v>
      </c>
      <c r="L317" s="196">
        <f t="shared" si="32"/>
        <v>293.58999999999997</v>
      </c>
      <c r="M317" s="196">
        <f t="shared" si="32"/>
        <v>0</v>
      </c>
      <c r="N317" s="196">
        <f t="shared" si="32"/>
        <v>2695.7200000000003</v>
      </c>
      <c r="O317" s="189" t="s">
        <v>193</v>
      </c>
    </row>
    <row r="318" spans="1:15">
      <c r="A318" s="169" t="b">
        <f t="shared" ref="A318" si="33">A118=A218</f>
        <v>0</v>
      </c>
      <c r="B318" s="169" t="b">
        <f t="shared" si="11"/>
        <v>0</v>
      </c>
      <c r="C318" s="196">
        <f t="shared" ref="C318:N318" si="34">C118-C218</f>
        <v>99.63</v>
      </c>
      <c r="D318" s="196">
        <f t="shared" si="34"/>
        <v>174.34</v>
      </c>
      <c r="E318" s="196">
        <f t="shared" si="34"/>
        <v>1220.3599999999999</v>
      </c>
      <c r="F318" s="196">
        <f t="shared" si="34"/>
        <v>174.34</v>
      </c>
      <c r="G318" s="196">
        <f t="shared" si="34"/>
        <v>49.8</v>
      </c>
      <c r="H318" s="196">
        <f t="shared" si="34"/>
        <v>124.52</v>
      </c>
      <c r="I318" s="196">
        <f t="shared" si="34"/>
        <v>74.709999999999994</v>
      </c>
      <c r="J318" s="196">
        <f t="shared" si="34"/>
        <v>24.91</v>
      </c>
      <c r="K318" s="196">
        <f t="shared" si="34"/>
        <v>298.86</v>
      </c>
      <c r="L318" s="196">
        <f t="shared" si="34"/>
        <v>273.95999999999998</v>
      </c>
      <c r="M318" s="196">
        <f t="shared" si="34"/>
        <v>0</v>
      </c>
      <c r="N318" s="196">
        <f t="shared" si="34"/>
        <v>2515.4299999999998</v>
      </c>
      <c r="O318" s="189" t="s">
        <v>193</v>
      </c>
    </row>
    <row r="319" spans="1:15">
      <c r="A319" s="169" t="b">
        <f t="shared" ref="A319" si="35">A119=A219</f>
        <v>0</v>
      </c>
      <c r="B319" s="169" t="b">
        <f t="shared" si="11"/>
        <v>0</v>
      </c>
      <c r="C319" s="196">
        <f t="shared" ref="C319:N319" si="36">C119-C219</f>
        <v>53.94</v>
      </c>
      <c r="D319" s="196">
        <f t="shared" si="36"/>
        <v>255.58</v>
      </c>
      <c r="E319" s="196">
        <f t="shared" si="36"/>
        <v>2495</v>
      </c>
      <c r="F319" s="196">
        <f t="shared" si="36"/>
        <v>0</v>
      </c>
      <c r="G319" s="196">
        <f t="shared" si="36"/>
        <v>121.05</v>
      </c>
      <c r="H319" s="196">
        <f t="shared" si="36"/>
        <v>18.55</v>
      </c>
      <c r="I319" s="196">
        <f t="shared" si="36"/>
        <v>101.03</v>
      </c>
      <c r="J319" s="196">
        <f t="shared" si="36"/>
        <v>524.98</v>
      </c>
      <c r="K319" s="196">
        <f t="shared" si="36"/>
        <v>0</v>
      </c>
      <c r="L319" s="196">
        <f t="shared" si="36"/>
        <v>403.58</v>
      </c>
      <c r="M319" s="196">
        <f t="shared" si="36"/>
        <v>0</v>
      </c>
      <c r="N319" s="196">
        <f t="shared" si="36"/>
        <v>3973.7100000000005</v>
      </c>
      <c r="O319" s="189" t="s">
        <v>193</v>
      </c>
    </row>
    <row r="320" spans="1:15">
      <c r="A320" s="169" t="b">
        <f t="shared" ref="A320" si="37">A120=A220</f>
        <v>0</v>
      </c>
      <c r="B320" s="169" t="b">
        <f t="shared" si="11"/>
        <v>0</v>
      </c>
      <c r="C320" s="196">
        <f t="shared" ref="C320:N320" si="38">C120-C220</f>
        <v>55.43</v>
      </c>
      <c r="D320" s="196">
        <f t="shared" si="38"/>
        <v>262.60000000000002</v>
      </c>
      <c r="E320" s="196">
        <f t="shared" si="38"/>
        <v>2563.5300000000002</v>
      </c>
      <c r="F320" s="196">
        <f t="shared" si="38"/>
        <v>0</v>
      </c>
      <c r="G320" s="196">
        <f t="shared" si="38"/>
        <v>124.37</v>
      </c>
      <c r="H320" s="196">
        <f t="shared" si="38"/>
        <v>19.059999999999999</v>
      </c>
      <c r="I320" s="196">
        <f t="shared" si="38"/>
        <v>103.8</v>
      </c>
      <c r="J320" s="196">
        <f t="shared" si="38"/>
        <v>539.4</v>
      </c>
      <c r="K320" s="196">
        <f t="shared" si="38"/>
        <v>0</v>
      </c>
      <c r="L320" s="196">
        <f t="shared" si="38"/>
        <v>414.67</v>
      </c>
      <c r="M320" s="196">
        <f t="shared" si="38"/>
        <v>0</v>
      </c>
      <c r="N320" s="196">
        <f t="shared" si="38"/>
        <v>4082.8600000000006</v>
      </c>
      <c r="O320" s="189" t="s">
        <v>193</v>
      </c>
    </row>
    <row r="321" spans="1:22">
      <c r="A321" s="169" t="b">
        <f t="shared" ref="A321" si="39">A121=A221</f>
        <v>0</v>
      </c>
      <c r="B321" s="169" t="b">
        <f t="shared" si="11"/>
        <v>0</v>
      </c>
      <c r="C321" s="196">
        <f t="shared" ref="C321:N321" si="40">C121-C221</f>
        <v>56.9</v>
      </c>
      <c r="D321" s="196">
        <f t="shared" si="40"/>
        <v>269.63</v>
      </c>
      <c r="E321" s="196">
        <f t="shared" si="40"/>
        <v>2632.05</v>
      </c>
      <c r="F321" s="196">
        <f t="shared" si="40"/>
        <v>0</v>
      </c>
      <c r="G321" s="196">
        <f t="shared" si="40"/>
        <v>127.7</v>
      </c>
      <c r="H321" s="196">
        <f t="shared" si="40"/>
        <v>19.579999999999998</v>
      </c>
      <c r="I321" s="196">
        <f t="shared" si="40"/>
        <v>106.58</v>
      </c>
      <c r="J321" s="196">
        <f t="shared" si="40"/>
        <v>553.82000000000005</v>
      </c>
      <c r="K321" s="196">
        <f t="shared" si="40"/>
        <v>0</v>
      </c>
      <c r="L321" s="196">
        <f t="shared" si="40"/>
        <v>425.76</v>
      </c>
      <c r="M321" s="196">
        <f t="shared" si="40"/>
        <v>0</v>
      </c>
      <c r="N321" s="196">
        <f t="shared" si="40"/>
        <v>4192.0199999999995</v>
      </c>
      <c r="O321" s="189" t="s">
        <v>193</v>
      </c>
    </row>
    <row r="322" spans="1:22">
      <c r="A322" s="169" t="b">
        <f t="shared" ref="A322" si="41">A122=A222</f>
        <v>0</v>
      </c>
      <c r="B322" s="169" t="b">
        <f t="shared" si="11"/>
        <v>0</v>
      </c>
      <c r="C322" s="196">
        <f t="shared" ref="C322:N322" si="42">C122-C222</f>
        <v>58.39</v>
      </c>
      <c r="D322" s="196">
        <f t="shared" si="42"/>
        <v>276.64</v>
      </c>
      <c r="E322" s="196">
        <f t="shared" si="42"/>
        <v>2700.58</v>
      </c>
      <c r="F322" s="196">
        <f t="shared" si="42"/>
        <v>0</v>
      </c>
      <c r="G322" s="196">
        <f t="shared" si="42"/>
        <v>131.02000000000001</v>
      </c>
      <c r="H322" s="196">
        <f t="shared" si="42"/>
        <v>20.079999999999998</v>
      </c>
      <c r="I322" s="196">
        <f t="shared" si="42"/>
        <v>109.36</v>
      </c>
      <c r="J322" s="196">
        <f t="shared" si="42"/>
        <v>568.24</v>
      </c>
      <c r="K322" s="196">
        <f t="shared" si="42"/>
        <v>0</v>
      </c>
      <c r="L322" s="196">
        <f t="shared" si="42"/>
        <v>436.84</v>
      </c>
      <c r="M322" s="196">
        <f t="shared" si="42"/>
        <v>0</v>
      </c>
      <c r="N322" s="196">
        <f t="shared" si="42"/>
        <v>4301.1499999999996</v>
      </c>
      <c r="O322" s="189" t="s">
        <v>193</v>
      </c>
    </row>
    <row r="323" spans="1:22">
      <c r="A323" s="169" t="b">
        <f t="shared" ref="A323" si="43">A123=A223</f>
        <v>0</v>
      </c>
      <c r="B323" s="169" t="b">
        <f t="shared" si="11"/>
        <v>0</v>
      </c>
      <c r="C323" s="196">
        <f t="shared" ref="C323:N323" si="44">C123-C223</f>
        <v>59.87</v>
      </c>
      <c r="D323" s="196">
        <f t="shared" si="44"/>
        <v>283.66000000000003</v>
      </c>
      <c r="E323" s="196">
        <f t="shared" si="44"/>
        <v>2769.11</v>
      </c>
      <c r="F323" s="196">
        <f t="shared" si="44"/>
        <v>0</v>
      </c>
      <c r="G323" s="196">
        <f t="shared" si="44"/>
        <v>134.35</v>
      </c>
      <c r="H323" s="196">
        <f t="shared" si="44"/>
        <v>20.59</v>
      </c>
      <c r="I323" s="196">
        <f t="shared" si="44"/>
        <v>112.13</v>
      </c>
      <c r="J323" s="196">
        <f t="shared" si="44"/>
        <v>582.66</v>
      </c>
      <c r="K323" s="196">
        <f t="shared" si="44"/>
        <v>0</v>
      </c>
      <c r="L323" s="196">
        <f t="shared" si="44"/>
        <v>447.93</v>
      </c>
      <c r="M323" s="196">
        <f t="shared" si="44"/>
        <v>0</v>
      </c>
      <c r="N323" s="196">
        <f t="shared" si="44"/>
        <v>4410.3</v>
      </c>
      <c r="O323" s="189" t="s">
        <v>193</v>
      </c>
    </row>
    <row r="324" spans="1:22">
      <c r="A324" s="169" t="b">
        <f t="shared" ref="A324" si="45">A124=A224</f>
        <v>0</v>
      </c>
      <c r="B324" s="169" t="b">
        <f t="shared" si="11"/>
        <v>0</v>
      </c>
      <c r="C324" s="196">
        <f t="shared" ref="C324:N324" si="46">C124-C224</f>
        <v>65.09</v>
      </c>
      <c r="D324" s="196">
        <f t="shared" si="46"/>
        <v>308.37</v>
      </c>
      <c r="E324" s="196">
        <f t="shared" si="46"/>
        <v>3010.3</v>
      </c>
      <c r="F324" s="196">
        <f t="shared" si="46"/>
        <v>0</v>
      </c>
      <c r="G324" s="196">
        <f t="shared" si="46"/>
        <v>146.04</v>
      </c>
      <c r="H324" s="196">
        <f t="shared" si="46"/>
        <v>22.39</v>
      </c>
      <c r="I324" s="196">
        <f t="shared" si="46"/>
        <v>121.89</v>
      </c>
      <c r="J324" s="196">
        <f t="shared" si="46"/>
        <v>633.4</v>
      </c>
      <c r="K324" s="196">
        <f t="shared" si="46"/>
        <v>0</v>
      </c>
      <c r="L324" s="196">
        <f t="shared" si="46"/>
        <v>486.94</v>
      </c>
      <c r="M324" s="196">
        <f t="shared" si="46"/>
        <v>0</v>
      </c>
      <c r="N324" s="196">
        <f t="shared" si="46"/>
        <v>4794.4199999999992</v>
      </c>
      <c r="O324" s="189" t="s">
        <v>193</v>
      </c>
    </row>
    <row r="325" spans="1:22">
      <c r="A325" s="169" t="b">
        <f t="shared" ref="A325" si="47">A125=A225</f>
        <v>0</v>
      </c>
      <c r="B325" s="169" t="b">
        <f t="shared" si="11"/>
        <v>0</v>
      </c>
      <c r="C325" s="196">
        <f t="shared" ref="C325:N325" si="48">C125-C225</f>
        <v>68.64</v>
      </c>
      <c r="D325" s="196">
        <f t="shared" si="48"/>
        <v>325.22000000000003</v>
      </c>
      <c r="E325" s="196">
        <f t="shared" si="48"/>
        <v>3174.83</v>
      </c>
      <c r="F325" s="196">
        <f t="shared" si="48"/>
        <v>0</v>
      </c>
      <c r="G325" s="196">
        <f t="shared" si="48"/>
        <v>154.02000000000001</v>
      </c>
      <c r="H325" s="196">
        <f t="shared" si="48"/>
        <v>23.61</v>
      </c>
      <c r="I325" s="196">
        <f t="shared" si="48"/>
        <v>128.56</v>
      </c>
      <c r="J325" s="196">
        <f t="shared" si="48"/>
        <v>668.03</v>
      </c>
      <c r="K325" s="196">
        <f t="shared" si="48"/>
        <v>0</v>
      </c>
      <c r="L325" s="196">
        <f t="shared" si="48"/>
        <v>513.54999999999995</v>
      </c>
      <c r="M325" s="196">
        <f t="shared" si="48"/>
        <v>0</v>
      </c>
      <c r="N325" s="196">
        <f t="shared" si="48"/>
        <v>5056.46</v>
      </c>
      <c r="O325" s="189" t="s">
        <v>193</v>
      </c>
    </row>
    <row r="326" spans="1:22">
      <c r="A326" s="169" t="b">
        <f t="shared" ref="A326" si="49">A126=A226</f>
        <v>0</v>
      </c>
      <c r="B326" s="169" t="b">
        <f t="shared" si="11"/>
        <v>0</v>
      </c>
      <c r="C326" s="196">
        <f t="shared" ref="C326:N326" si="50">C126-C226</f>
        <v>72.2</v>
      </c>
      <c r="D326" s="196">
        <f t="shared" si="50"/>
        <v>342.08</v>
      </c>
      <c r="E326" s="196">
        <f t="shared" si="50"/>
        <v>3339.36</v>
      </c>
      <c r="F326" s="196">
        <f t="shared" si="50"/>
        <v>0</v>
      </c>
      <c r="G326" s="196">
        <f t="shared" si="50"/>
        <v>162.01</v>
      </c>
      <c r="H326" s="196">
        <f t="shared" si="50"/>
        <v>24.84</v>
      </c>
      <c r="I326" s="196">
        <f t="shared" si="50"/>
        <v>135.22</v>
      </c>
      <c r="J326" s="196">
        <f t="shared" si="50"/>
        <v>702.64</v>
      </c>
      <c r="K326" s="196">
        <f t="shared" si="50"/>
        <v>0</v>
      </c>
      <c r="L326" s="196">
        <f t="shared" si="50"/>
        <v>540.16</v>
      </c>
      <c r="M326" s="196">
        <f t="shared" si="50"/>
        <v>0</v>
      </c>
      <c r="N326" s="196">
        <f t="shared" si="50"/>
        <v>5318.51</v>
      </c>
      <c r="O326" s="189" t="s">
        <v>193</v>
      </c>
    </row>
    <row r="327" spans="1:22">
      <c r="A327" s="169" t="b">
        <f t="shared" ref="A327" si="51">A127=A227</f>
        <v>0</v>
      </c>
      <c r="B327" s="169" t="b">
        <f t="shared" si="11"/>
        <v>0</v>
      </c>
      <c r="C327" s="196">
        <f t="shared" ref="C327:N327" si="52">C127-C227</f>
        <v>75.760000000000005</v>
      </c>
      <c r="D327" s="196">
        <f t="shared" si="52"/>
        <v>358.94</v>
      </c>
      <c r="E327" s="196">
        <f t="shared" si="52"/>
        <v>3503.91</v>
      </c>
      <c r="F327" s="196">
        <f t="shared" si="52"/>
        <v>0</v>
      </c>
      <c r="G327" s="196">
        <f t="shared" si="52"/>
        <v>169.99</v>
      </c>
      <c r="H327" s="196">
        <f t="shared" si="52"/>
        <v>26.06</v>
      </c>
      <c r="I327" s="196">
        <f t="shared" si="52"/>
        <v>141.88</v>
      </c>
      <c r="J327" s="196">
        <f t="shared" si="52"/>
        <v>737.27</v>
      </c>
      <c r="K327" s="196">
        <f t="shared" si="52"/>
        <v>0</v>
      </c>
      <c r="L327" s="196">
        <f t="shared" si="52"/>
        <v>566.78</v>
      </c>
      <c r="M327" s="196">
        <f t="shared" si="52"/>
        <v>0</v>
      </c>
      <c r="N327" s="196">
        <f t="shared" si="52"/>
        <v>5580.5899999999992</v>
      </c>
      <c r="O327" s="189" t="s">
        <v>193</v>
      </c>
    </row>
    <row r="328" spans="1:22">
      <c r="A328" s="169" t="b">
        <f t="shared" ref="A328" si="53">A128=A228</f>
        <v>0</v>
      </c>
      <c r="B328" s="169" t="b">
        <f t="shared" si="11"/>
        <v>0</v>
      </c>
      <c r="C328" s="196">
        <f t="shared" ref="C328:N328" si="54">C128-C228</f>
        <v>79.31</v>
      </c>
      <c r="D328" s="196">
        <f t="shared" si="54"/>
        <v>375.8</v>
      </c>
      <c r="E328" s="196">
        <f t="shared" si="54"/>
        <v>3668.44</v>
      </c>
      <c r="F328" s="196">
        <f t="shared" si="54"/>
        <v>0</v>
      </c>
      <c r="G328" s="196">
        <f t="shared" si="54"/>
        <v>177.97</v>
      </c>
      <c r="H328" s="196">
        <f t="shared" si="54"/>
        <v>27.28</v>
      </c>
      <c r="I328" s="196">
        <f t="shared" si="54"/>
        <v>148.55000000000001</v>
      </c>
      <c r="J328" s="196">
        <f t="shared" si="54"/>
        <v>771.89</v>
      </c>
      <c r="K328" s="196">
        <f t="shared" si="54"/>
        <v>0</v>
      </c>
      <c r="L328" s="196">
        <f t="shared" si="54"/>
        <v>593.4</v>
      </c>
      <c r="M328" s="196">
        <f t="shared" si="54"/>
        <v>0</v>
      </c>
      <c r="N328" s="196">
        <f t="shared" si="54"/>
        <v>5842.64</v>
      </c>
      <c r="O328" s="189" t="s">
        <v>193</v>
      </c>
    </row>
    <row r="329" spans="1:22">
      <c r="A329" s="169" t="b">
        <f>A129=A229</f>
        <v>0</v>
      </c>
      <c r="B329" s="169" t="b">
        <f t="shared" si="11"/>
        <v>0</v>
      </c>
      <c r="C329" s="196">
        <f t="shared" ref="C329:N329" si="55">C129-C229</f>
        <v>83.62</v>
      </c>
      <c r="D329" s="196">
        <f t="shared" si="55"/>
        <v>396.18</v>
      </c>
      <c r="E329" s="196">
        <f t="shared" si="55"/>
        <v>3867.46</v>
      </c>
      <c r="F329" s="196">
        <f t="shared" si="55"/>
        <v>0</v>
      </c>
      <c r="G329" s="196">
        <f t="shared" si="55"/>
        <v>187.63</v>
      </c>
      <c r="H329" s="196">
        <f t="shared" si="55"/>
        <v>28.76</v>
      </c>
      <c r="I329" s="196">
        <f t="shared" si="55"/>
        <v>156.61000000000001</v>
      </c>
      <c r="J329" s="196">
        <f t="shared" si="55"/>
        <v>813.77</v>
      </c>
      <c r="K329" s="196">
        <f t="shared" si="55"/>
        <v>0</v>
      </c>
      <c r="L329" s="196">
        <f t="shared" si="55"/>
        <v>625.59</v>
      </c>
      <c r="M329" s="196">
        <f t="shared" si="55"/>
        <v>0</v>
      </c>
      <c r="N329" s="196">
        <f t="shared" si="55"/>
        <v>6159.6200000000008</v>
      </c>
      <c r="O329" s="189" t="s">
        <v>193</v>
      </c>
    </row>
    <row r="330" spans="1:22">
      <c r="A330" s="169" t="b">
        <f>A130=A230</f>
        <v>0</v>
      </c>
      <c r="B330" s="169" t="b">
        <f t="shared" si="11"/>
        <v>0</v>
      </c>
      <c r="C330" s="196">
        <f t="shared" ref="C330:N330" si="56">C130-C230</f>
        <v>87.92</v>
      </c>
      <c r="D330" s="196">
        <f t="shared" si="56"/>
        <v>416.57</v>
      </c>
      <c r="E330" s="196">
        <f t="shared" si="56"/>
        <v>4066.47</v>
      </c>
      <c r="F330" s="196">
        <f t="shared" si="56"/>
        <v>0</v>
      </c>
      <c r="G330" s="196">
        <f t="shared" si="56"/>
        <v>197.28</v>
      </c>
      <c r="H330" s="196">
        <f t="shared" si="56"/>
        <v>30.24</v>
      </c>
      <c r="I330" s="196">
        <f t="shared" si="56"/>
        <v>164.67</v>
      </c>
      <c r="J330" s="196">
        <f t="shared" si="56"/>
        <v>855.64</v>
      </c>
      <c r="K330" s="196">
        <f t="shared" si="56"/>
        <v>0</v>
      </c>
      <c r="L330" s="196">
        <f t="shared" si="56"/>
        <v>657.78</v>
      </c>
      <c r="M330" s="196">
        <f t="shared" si="56"/>
        <v>0</v>
      </c>
      <c r="N330" s="196">
        <f t="shared" si="56"/>
        <v>6476.57</v>
      </c>
      <c r="O330" s="189" t="s">
        <v>193</v>
      </c>
    </row>
    <row r="331" spans="1:22">
      <c r="C331" s="196"/>
      <c r="D331" s="196"/>
      <c r="E331" s="196"/>
      <c r="F331" s="196"/>
      <c r="G331" s="196"/>
      <c r="H331" s="196"/>
      <c r="I331" s="196"/>
      <c r="J331" s="196"/>
      <c r="K331" s="196"/>
      <c r="L331" s="196"/>
      <c r="M331" s="196"/>
      <c r="N331" s="196"/>
      <c r="O331" s="189" t="s">
        <v>193</v>
      </c>
      <c r="R331" s="366"/>
      <c r="T331" s="366"/>
      <c r="V331" s="366"/>
    </row>
    <row r="332" spans="1:22">
      <c r="C332" s="196"/>
      <c r="D332" s="196"/>
      <c r="E332" s="196"/>
      <c r="F332" s="196"/>
      <c r="G332" s="196"/>
      <c r="H332" s="196"/>
      <c r="I332" s="196"/>
      <c r="J332" s="196"/>
      <c r="K332" s="196"/>
      <c r="L332" s="196"/>
      <c r="M332" s="196"/>
      <c r="N332" s="196"/>
      <c r="O332" s="189" t="s">
        <v>193</v>
      </c>
      <c r="R332" s="366"/>
      <c r="T332" s="366"/>
      <c r="V332" s="366"/>
    </row>
    <row r="333" spans="1:22">
      <c r="C333" s="196"/>
      <c r="D333" s="196"/>
      <c r="E333" s="196"/>
      <c r="F333" s="196"/>
      <c r="G333" s="196"/>
      <c r="H333" s="196"/>
      <c r="I333" s="196"/>
      <c r="J333" s="196"/>
      <c r="K333" s="196"/>
      <c r="L333" s="196"/>
      <c r="M333" s="196"/>
      <c r="N333" s="196"/>
      <c r="O333" s="189" t="s">
        <v>193</v>
      </c>
    </row>
  </sheetData>
  <mergeCells count="3">
    <mergeCell ref="C98:D98"/>
    <mergeCell ref="C97:D97"/>
    <mergeCell ref="C99:D99"/>
  </mergeCells>
  <phoneticPr fontId="0" type="noConversion"/>
  <conditionalFormatting sqref="B162:N190">
    <cfRule type="cellIs" dxfId="7" priority="6" operator="greaterThan">
      <formula>0</formula>
    </cfRule>
  </conditionalFormatting>
  <conditionalFormatting sqref="A307:N333">
    <cfRule type="cellIs" dxfId="6" priority="4" operator="equal">
      <formula>FALSE</formula>
    </cfRule>
  </conditionalFormatting>
  <conditionalFormatting sqref="C307:N333">
    <cfRule type="cellIs" dxfId="5" priority="2" stopIfTrue="1" operator="greaterThan">
      <formula>0</formula>
    </cfRule>
    <cfRule type="cellIs" dxfId="4" priority="3" operator="lessThan">
      <formula>0</formula>
    </cfRule>
  </conditionalFormatting>
  <conditionalFormatting sqref="B307:N333">
    <cfRule type="containsText" dxfId="3" priority="1" operator="containsText" text="FAlse">
      <formula>NOT(ISERROR(SEARCH("FAlse",B307)))</formula>
    </cfRule>
  </conditionalFormatting>
  <pageMargins left="0.2" right="0.21" top="0.66" bottom="1" header="0.5" footer="0.5"/>
  <pageSetup scale="9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BD1824"/>
  <sheetViews>
    <sheetView showGridLines="0" workbookViewId="0">
      <pane xSplit="3" ySplit="9" topLeftCell="D10" activePane="bottomRight" state="frozen"/>
      <selection activeCell="X102" sqref="X102:X105"/>
      <selection pane="topRight" activeCell="X102" sqref="X102:X105"/>
      <selection pane="bottomLeft" activeCell="X102" sqref="X102:X105"/>
      <selection pane="bottomRight" activeCell="X102" sqref="X102:X105"/>
    </sheetView>
  </sheetViews>
  <sheetFormatPr defaultColWidth="9.33203125" defaultRowHeight="11.25"/>
  <cols>
    <col min="1" max="1" width="6.33203125" style="2" customWidth="1"/>
    <col min="2" max="2" width="12" style="2" customWidth="1"/>
    <col min="3" max="3" width="28.33203125" style="9" customWidth="1"/>
    <col min="4" max="7" width="5.33203125" style="2" customWidth="1"/>
    <col min="8" max="8" width="7" style="2" customWidth="1"/>
    <col min="9" max="9" width="7.33203125" style="2" customWidth="1"/>
    <col min="10" max="10" width="8" style="2" customWidth="1"/>
    <col min="11" max="11" width="9.33203125" style="2"/>
    <col min="12" max="12" width="9.83203125" style="2" customWidth="1"/>
    <col min="13" max="14" width="5.33203125" style="2" customWidth="1"/>
    <col min="15" max="15" width="5.83203125" style="2" customWidth="1"/>
    <col min="16" max="16" width="7.6640625" style="2" customWidth="1"/>
    <col min="17" max="17" width="7.33203125" style="2" customWidth="1"/>
    <col min="18" max="18" width="8.5" style="2" customWidth="1"/>
    <col min="19" max="19" width="8.1640625" style="2" customWidth="1"/>
    <col min="20" max="20" width="1" style="2" customWidth="1"/>
    <col min="21" max="22" width="10.83203125" style="2" customWidth="1"/>
    <col min="23" max="23" width="12.33203125" style="2" customWidth="1"/>
    <col min="24" max="25" width="9.83203125" style="2" customWidth="1"/>
    <col min="26" max="26" width="11.1640625" style="2" customWidth="1"/>
    <col min="27" max="28" width="9.83203125" style="2" customWidth="1"/>
    <col min="29" max="29" width="10.83203125" style="2" customWidth="1"/>
    <col min="30" max="30" width="9.83203125" style="2" customWidth="1"/>
    <col min="31" max="31" width="8.83203125" style="2" customWidth="1"/>
    <col min="32" max="32" width="11" style="2" customWidth="1"/>
    <col min="33" max="33" width="1.33203125" style="2" customWidth="1"/>
    <col min="34" max="34" width="13" style="2" customWidth="1"/>
    <col min="35" max="37" width="8.33203125" style="2" customWidth="1"/>
    <col min="38" max="38" width="8.1640625" style="2" customWidth="1"/>
    <col min="39" max="39" width="7.33203125" style="2" customWidth="1"/>
    <col min="40" max="40" width="12.33203125" style="2" customWidth="1"/>
    <col min="41" max="41" width="10.6640625" style="2" customWidth="1"/>
    <col min="42" max="42" width="8.33203125" style="2" customWidth="1"/>
    <col min="43" max="43" width="9.83203125" style="2" customWidth="1"/>
    <col min="44" max="44" width="9.33203125" style="2" customWidth="1"/>
    <col min="45" max="45" width="13" style="2" customWidth="1"/>
    <col min="46" max="46" width="9.33203125" style="2"/>
    <col min="47" max="47" width="13.6640625" style="2" customWidth="1"/>
    <col min="48" max="50" width="9.33203125" style="2"/>
    <col min="51" max="51" width="11.5" style="2" bestFit="1" customWidth="1"/>
    <col min="52" max="52" width="9.33203125" style="2"/>
    <col min="53" max="53" width="11.33203125" style="2" bestFit="1" customWidth="1"/>
    <col min="54" max="16384" width="9.33203125" style="2"/>
  </cols>
  <sheetData>
    <row r="1" spans="1:55">
      <c r="A1" s="3" t="s">
        <v>1129</v>
      </c>
      <c r="B1" s="3">
        <v>1</v>
      </c>
      <c r="C1" s="3">
        <v>2</v>
      </c>
      <c r="D1" s="3">
        <v>3</v>
      </c>
      <c r="E1" s="3">
        <v>4</v>
      </c>
      <c r="F1" s="3">
        <v>5</v>
      </c>
      <c r="G1" s="3">
        <v>6</v>
      </c>
      <c r="H1" s="3">
        <v>7</v>
      </c>
      <c r="I1" s="3">
        <v>8</v>
      </c>
      <c r="J1" s="3">
        <v>9</v>
      </c>
      <c r="K1" s="3">
        <v>10</v>
      </c>
      <c r="L1" s="3">
        <v>11</v>
      </c>
      <c r="M1" s="3">
        <v>12</v>
      </c>
      <c r="N1" s="3">
        <v>13</v>
      </c>
      <c r="O1" s="3">
        <v>14</v>
      </c>
      <c r="P1" s="3">
        <v>15</v>
      </c>
      <c r="Q1" s="3">
        <v>16</v>
      </c>
      <c r="R1" s="3">
        <v>17</v>
      </c>
      <c r="S1" s="3">
        <v>18</v>
      </c>
      <c r="T1" s="3">
        <v>19</v>
      </c>
      <c r="U1" s="3">
        <v>20</v>
      </c>
      <c r="V1" s="3">
        <v>21</v>
      </c>
      <c r="W1" s="3">
        <v>22</v>
      </c>
      <c r="X1" s="3">
        <v>23</v>
      </c>
      <c r="Y1" s="3">
        <v>24</v>
      </c>
      <c r="Z1" s="3">
        <v>25</v>
      </c>
      <c r="AA1" s="3">
        <v>26</v>
      </c>
      <c r="AB1" s="3">
        <v>27</v>
      </c>
      <c r="AC1" s="3">
        <v>28</v>
      </c>
      <c r="AD1" s="3">
        <v>29</v>
      </c>
      <c r="AE1" s="3">
        <v>30</v>
      </c>
      <c r="AF1" s="3">
        <v>31</v>
      </c>
      <c r="AG1" s="3">
        <v>32</v>
      </c>
      <c r="AH1" s="3">
        <v>33</v>
      </c>
      <c r="AI1" s="3">
        <v>34</v>
      </c>
      <c r="AJ1" s="3">
        <v>35</v>
      </c>
      <c r="AK1" s="3">
        <v>36</v>
      </c>
      <c r="AL1" s="3">
        <v>37</v>
      </c>
      <c r="AM1" s="3">
        <v>38</v>
      </c>
      <c r="AN1" s="3">
        <v>39</v>
      </c>
      <c r="AO1" s="3">
        <v>40</v>
      </c>
      <c r="AP1" s="3">
        <v>41</v>
      </c>
      <c r="AQ1" s="3">
        <v>42</v>
      </c>
      <c r="AR1" s="3">
        <v>43</v>
      </c>
      <c r="AS1" s="378" t="s">
        <v>1163</v>
      </c>
      <c r="AT1" s="379">
        <f>COUNTA(AX10:AX1801)</f>
        <v>1063</v>
      </c>
      <c r="AU1" s="377" t="s">
        <v>1180</v>
      </c>
      <c r="AV1" s="376">
        <f>COUNTIF($AX$10:$AX$1801,"&gt;0")</f>
        <v>7</v>
      </c>
      <c r="AX1" s="48"/>
    </row>
    <row r="2" spans="1:5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S2" s="377" t="s">
        <v>1166</v>
      </c>
      <c r="AT2" s="376">
        <f>COUNTIF($AX$10:$AX$1801,"&lt;0")</f>
        <v>1</v>
      </c>
      <c r="AU2" s="356" t="s">
        <v>1176</v>
      </c>
      <c r="AV2" s="361">
        <f>COUNTIF($AX$10:$AX$1801,"=0")</f>
        <v>1055</v>
      </c>
      <c r="AX2" s="48"/>
    </row>
    <row r="3" spans="1:55" ht="11.25" customHeight="1">
      <c r="B3" s="523" t="s">
        <v>792</v>
      </c>
      <c r="C3" s="524"/>
      <c r="U3" s="7" t="s">
        <v>721</v>
      </c>
      <c r="V3" s="7" t="s">
        <v>721</v>
      </c>
      <c r="W3" s="7" t="s">
        <v>721</v>
      </c>
      <c r="X3" s="7" t="s">
        <v>721</v>
      </c>
      <c r="Y3" s="7" t="s">
        <v>721</v>
      </c>
      <c r="Z3" s="7" t="s">
        <v>722</v>
      </c>
      <c r="AA3" s="7" t="s">
        <v>721</v>
      </c>
      <c r="AB3" s="7" t="s">
        <v>721</v>
      </c>
      <c r="AC3" s="7" t="s">
        <v>721</v>
      </c>
      <c r="AD3" s="7" t="s">
        <v>722</v>
      </c>
      <c r="AE3" s="7" t="s">
        <v>722</v>
      </c>
      <c r="AH3" s="98"/>
      <c r="AS3" s="356" t="s">
        <v>1181</v>
      </c>
      <c r="AT3" s="361">
        <f>COUNTIF($AX$10:$AX$1801,"&lt;0")-AT4-AT5-AT6-AT7</f>
        <v>0</v>
      </c>
      <c r="AU3" s="356" t="s">
        <v>1165</v>
      </c>
      <c r="AV3" s="361">
        <f>COUNTIF($AX$10:$AX$1801,"&gt;0")-AV4-AV5-AV6-AV7</f>
        <v>0</v>
      </c>
      <c r="AX3" s="48"/>
    </row>
    <row r="4" spans="1:55">
      <c r="A4" s="9"/>
      <c r="B4" s="525"/>
      <c r="C4" s="526"/>
      <c r="K4" s="14">
        <f>SUM(K10:K1801)</f>
        <v>1749.2376000000074</v>
      </c>
      <c r="O4" s="346">
        <f>SUM(M10:O1801)</f>
        <v>5832</v>
      </c>
      <c r="P4" s="14">
        <f>SUM(P10:P1801)</f>
        <v>28598</v>
      </c>
      <c r="AH4" s="9"/>
      <c r="AI4" s="9"/>
      <c r="AJ4" s="9"/>
      <c r="AK4" s="9"/>
      <c r="AL4" s="19"/>
      <c r="AS4" s="356" t="s">
        <v>1174</v>
      </c>
      <c r="AT4" s="361">
        <f>COUNTIF($AX$10:$AX$1801,"&lt;-49.999")-AT5-AT6-AT7</f>
        <v>0</v>
      </c>
      <c r="AU4" s="356" t="s">
        <v>1164</v>
      </c>
      <c r="AV4" s="360">
        <f>COUNTIF($AX$10:$AX$1801,"&gt;49.9999")-AV5-AV6-AV7</f>
        <v>0</v>
      </c>
      <c r="AX4" s="48"/>
    </row>
    <row r="5" spans="1:55">
      <c r="A5" s="137"/>
      <c r="B5" s="138"/>
      <c r="C5" s="139"/>
      <c r="D5" s="133"/>
      <c r="E5" s="58"/>
      <c r="F5" s="58"/>
      <c r="G5" s="58"/>
      <c r="H5" s="58"/>
      <c r="I5" s="58"/>
      <c r="J5" s="58"/>
      <c r="K5" s="58"/>
      <c r="L5" s="58"/>
      <c r="M5" s="58"/>
      <c r="N5" s="58"/>
      <c r="O5" s="58"/>
      <c r="P5" s="58"/>
      <c r="Q5" s="58"/>
      <c r="R5" s="64"/>
      <c r="S5" s="238"/>
      <c r="U5" s="318"/>
      <c r="V5" s="318"/>
      <c r="W5" s="318"/>
      <c r="X5" s="318"/>
      <c r="Y5" s="318"/>
      <c r="Z5" s="318" t="s">
        <v>917</v>
      </c>
      <c r="AA5" s="318" t="s">
        <v>921</v>
      </c>
      <c r="AB5" s="318"/>
      <c r="AC5" s="318" t="s">
        <v>925</v>
      </c>
      <c r="AD5" s="318" t="s">
        <v>906</v>
      </c>
      <c r="AE5" s="318"/>
      <c r="AF5" s="61"/>
      <c r="AL5" s="19"/>
      <c r="AS5" s="356" t="s">
        <v>1175</v>
      </c>
      <c r="AT5" s="360">
        <f>COUNTIF($AX$10:$AX$1801,"&lt;-99.9999")-AT6-AT7</f>
        <v>1</v>
      </c>
      <c r="AU5" s="356" t="s">
        <v>1177</v>
      </c>
      <c r="AV5" s="360">
        <f>COUNTIF($AX$10:$AX$1801,"&gt;99.9999")-AV6-AV7</f>
        <v>0</v>
      </c>
      <c r="AX5" s="48"/>
    </row>
    <row r="6" spans="1:55">
      <c r="A6" s="140"/>
      <c r="B6" s="136"/>
      <c r="C6" s="141"/>
      <c r="D6" s="134"/>
      <c r="E6" s="59"/>
      <c r="F6" s="59"/>
      <c r="G6" s="59"/>
      <c r="H6" s="59"/>
      <c r="I6" s="59"/>
      <c r="J6" s="59"/>
      <c r="K6" s="59" t="s">
        <v>219</v>
      </c>
      <c r="L6" s="59" t="s">
        <v>219</v>
      </c>
      <c r="M6" s="123"/>
      <c r="N6" s="123"/>
      <c r="O6" s="123"/>
      <c r="P6" s="59"/>
      <c r="Q6" s="59" t="s">
        <v>191</v>
      </c>
      <c r="R6" s="65"/>
      <c r="S6" s="240" t="s">
        <v>1203</v>
      </c>
      <c r="U6" s="339"/>
      <c r="V6" s="339"/>
      <c r="W6" s="339" t="s">
        <v>904</v>
      </c>
      <c r="X6" s="339" t="s">
        <v>905</v>
      </c>
      <c r="Y6" s="339" t="s">
        <v>914</v>
      </c>
      <c r="Z6" s="339" t="s">
        <v>918</v>
      </c>
      <c r="AA6" s="339" t="s">
        <v>922</v>
      </c>
      <c r="AB6" s="339"/>
      <c r="AC6" s="339" t="s">
        <v>926</v>
      </c>
      <c r="AD6" s="339" t="s">
        <v>198</v>
      </c>
      <c r="AE6" s="339"/>
      <c r="AF6" s="62" t="s">
        <v>723</v>
      </c>
      <c r="AH6" s="64"/>
      <c r="AI6" s="101"/>
      <c r="AJ6" s="101"/>
      <c r="AK6" s="101"/>
      <c r="AL6" s="64" t="s">
        <v>220</v>
      </c>
      <c r="AM6" s="242">
        <f>SUM(AM10:AM1000890)</f>
        <v>45634</v>
      </c>
      <c r="AN6" s="355"/>
      <c r="AS6" s="356" t="s">
        <v>1173</v>
      </c>
      <c r="AT6" s="361">
        <f>COUNTIF($AX$10:$AX$1801,"&lt;-499.9999")-AT7</f>
        <v>0</v>
      </c>
      <c r="AU6" s="356" t="s">
        <v>1178</v>
      </c>
      <c r="AV6" s="360">
        <f>COUNTIF($AX$10:$AX$1801,"&gt;199.9999")-AV7</f>
        <v>0</v>
      </c>
      <c r="AX6" s="48"/>
    </row>
    <row r="7" spans="1:55">
      <c r="A7" s="140"/>
      <c r="B7" s="136"/>
      <c r="C7" s="141"/>
      <c r="D7" s="134"/>
      <c r="E7" s="59"/>
      <c r="F7" s="59"/>
      <c r="G7" s="59"/>
      <c r="H7" s="59" t="s">
        <v>221</v>
      </c>
      <c r="I7" s="59" t="s">
        <v>222</v>
      </c>
      <c r="J7" s="59"/>
      <c r="K7" s="59" t="s">
        <v>213</v>
      </c>
      <c r="L7" s="59" t="s">
        <v>213</v>
      </c>
      <c r="M7" s="123" t="s">
        <v>1141</v>
      </c>
      <c r="N7" s="123" t="s">
        <v>1141</v>
      </c>
      <c r="O7" s="123" t="s">
        <v>1141</v>
      </c>
      <c r="P7" s="123" t="s">
        <v>1142</v>
      </c>
      <c r="Q7" s="59" t="s">
        <v>701</v>
      </c>
      <c r="R7" s="65" t="s">
        <v>730</v>
      </c>
      <c r="S7" s="240" t="s">
        <v>1212</v>
      </c>
      <c r="U7" s="339" t="s">
        <v>912</v>
      </c>
      <c r="V7" s="339" t="s">
        <v>907</v>
      </c>
      <c r="W7" s="339" t="s">
        <v>908</v>
      </c>
      <c r="X7" s="339" t="s">
        <v>197</v>
      </c>
      <c r="Y7" s="340" t="s">
        <v>1126</v>
      </c>
      <c r="Z7" s="339" t="s">
        <v>919</v>
      </c>
      <c r="AA7" s="339" t="s">
        <v>923</v>
      </c>
      <c r="AB7" s="339" t="s">
        <v>210</v>
      </c>
      <c r="AC7" s="339" t="s">
        <v>927</v>
      </c>
      <c r="AD7" s="339" t="s">
        <v>929</v>
      </c>
      <c r="AE7" s="339" t="s">
        <v>737</v>
      </c>
      <c r="AF7" s="62" t="s">
        <v>724</v>
      </c>
      <c r="AH7" s="65"/>
      <c r="AI7" s="102" t="s">
        <v>695</v>
      </c>
      <c r="AJ7" s="102" t="s">
        <v>1082</v>
      </c>
      <c r="AK7" s="102" t="s">
        <v>1081</v>
      </c>
      <c r="AL7" s="65" t="s">
        <v>224</v>
      </c>
      <c r="AM7" s="65"/>
      <c r="AN7" s="65"/>
      <c r="AS7" s="357" t="s">
        <v>1172</v>
      </c>
      <c r="AT7" s="358">
        <f>COUNTIF($AX$10:$AX$1801,"&lt;-999.9999")</f>
        <v>0</v>
      </c>
      <c r="AU7" s="357" t="s">
        <v>1179</v>
      </c>
      <c r="AV7" s="359">
        <f>COUNTIF($AX$10:$AX$1801,"&gt;299.9999")</f>
        <v>7</v>
      </c>
      <c r="AX7" s="48"/>
    </row>
    <row r="8" spans="1:55">
      <c r="A8" s="142" t="s">
        <v>1123</v>
      </c>
      <c r="B8" s="143" t="s">
        <v>705</v>
      </c>
      <c r="C8" s="144" t="s">
        <v>238</v>
      </c>
      <c r="D8" s="135" t="s">
        <v>741</v>
      </c>
      <c r="E8" s="60" t="s">
        <v>225</v>
      </c>
      <c r="F8" s="60" t="s">
        <v>750</v>
      </c>
      <c r="G8" s="60" t="s">
        <v>226</v>
      </c>
      <c r="H8" s="60" t="s">
        <v>214</v>
      </c>
      <c r="I8" s="60" t="s">
        <v>215</v>
      </c>
      <c r="J8" s="60" t="s">
        <v>1128</v>
      </c>
      <c r="K8" s="60" t="s">
        <v>216</v>
      </c>
      <c r="L8" s="60" t="s">
        <v>227</v>
      </c>
      <c r="M8" s="124" t="s">
        <v>1153</v>
      </c>
      <c r="N8" s="124" t="s">
        <v>1154</v>
      </c>
      <c r="O8" s="124" t="s">
        <v>1155</v>
      </c>
      <c r="P8" s="124" t="s">
        <v>1143</v>
      </c>
      <c r="Q8" s="60" t="s">
        <v>749</v>
      </c>
      <c r="R8" s="66" t="s">
        <v>831</v>
      </c>
      <c r="S8" s="239" t="s">
        <v>1186</v>
      </c>
      <c r="U8" s="319" t="s">
        <v>913</v>
      </c>
      <c r="V8" s="319" t="s">
        <v>909</v>
      </c>
      <c r="W8" s="319" t="s">
        <v>910</v>
      </c>
      <c r="X8" s="319" t="s">
        <v>911</v>
      </c>
      <c r="Y8" s="319" t="s">
        <v>916</v>
      </c>
      <c r="Z8" s="319" t="s">
        <v>920</v>
      </c>
      <c r="AA8" s="319" t="s">
        <v>924</v>
      </c>
      <c r="AB8" s="319" t="s">
        <v>911</v>
      </c>
      <c r="AC8" s="341" t="s">
        <v>928</v>
      </c>
      <c r="AD8" s="319" t="s">
        <v>930</v>
      </c>
      <c r="AE8" s="319" t="s">
        <v>192</v>
      </c>
      <c r="AF8" s="63" t="s">
        <v>223</v>
      </c>
      <c r="AH8" s="66" t="s">
        <v>705</v>
      </c>
      <c r="AI8" s="103" t="s">
        <v>235</v>
      </c>
      <c r="AJ8" s="103" t="s">
        <v>235</v>
      </c>
      <c r="AK8" s="103" t="s">
        <v>235</v>
      </c>
      <c r="AL8" s="66" t="s">
        <v>228</v>
      </c>
      <c r="AM8" s="66" t="s">
        <v>229</v>
      </c>
      <c r="AN8" s="66" t="s">
        <v>232</v>
      </c>
      <c r="AO8" s="67" t="s">
        <v>230</v>
      </c>
      <c r="AP8" s="67" t="s">
        <v>732</v>
      </c>
      <c r="AQ8" s="67" t="s">
        <v>233</v>
      </c>
      <c r="AS8" s="19"/>
      <c r="AW8" s="67" t="s">
        <v>1130</v>
      </c>
      <c r="AX8" s="67" t="s">
        <v>732</v>
      </c>
      <c r="AY8" s="67" t="s">
        <v>1218</v>
      </c>
      <c r="AZ8" s="67" t="s">
        <v>732</v>
      </c>
      <c r="BA8" s="67"/>
      <c r="BB8" s="67" t="s">
        <v>732</v>
      </c>
      <c r="BC8" s="67"/>
    </row>
    <row r="9" spans="1:55" ht="15" customHeight="1">
      <c r="A9" s="91"/>
      <c r="B9" s="91"/>
      <c r="C9" s="92"/>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131" t="s">
        <v>733</v>
      </c>
      <c r="AQ9" s="91"/>
      <c r="AR9" s="2" t="s">
        <v>733</v>
      </c>
      <c r="AS9" s="19"/>
      <c r="AW9" s="434">
        <v>44567</v>
      </c>
      <c r="AX9" s="131" t="s">
        <v>733</v>
      </c>
      <c r="AY9" s="434">
        <v>44657</v>
      </c>
      <c r="AZ9" s="131" t="s">
        <v>733</v>
      </c>
      <c r="BA9" s="434"/>
      <c r="BB9" s="131" t="s">
        <v>733</v>
      </c>
      <c r="BC9" s="91"/>
    </row>
    <row r="10" spans="1:55" s="4" customFormat="1">
      <c r="A10" s="269">
        <v>409</v>
      </c>
      <c r="B10" s="2">
        <v>409201003</v>
      </c>
      <c r="C10" s="9" t="s">
        <v>620</v>
      </c>
      <c r="D10" s="14">
        <f>'fnd enro'!D10</f>
        <v>0</v>
      </c>
      <c r="E10" s="14">
        <f>'fnd enro'!E10</f>
        <v>0</v>
      </c>
      <c r="F10" s="14">
        <f>'fnd enro'!F10</f>
        <v>0</v>
      </c>
      <c r="G10" s="14">
        <f>'fnd enro'!G10</f>
        <v>1</v>
      </c>
      <c r="H10" s="14">
        <f>'fnd enro'!H10</f>
        <v>1</v>
      </c>
      <c r="I10" s="14">
        <f>'fnd enro'!I10</f>
        <v>0</v>
      </c>
      <c r="J10" s="14">
        <f>'fnd enro'!J10</f>
        <v>0</v>
      </c>
      <c r="K10" s="15">
        <f>'fnd enro'!K10</f>
        <v>7.7200000000000005E-2</v>
      </c>
      <c r="L10" s="14">
        <f>'fnd enro'!L10</f>
        <v>0</v>
      </c>
      <c r="M10" s="14">
        <f>'fnd enro'!M10</f>
        <v>0</v>
      </c>
      <c r="N10" s="14">
        <f>'fnd enro'!N10</f>
        <v>0</v>
      </c>
      <c r="O10" s="14">
        <f>'fnd enro'!O10</f>
        <v>0</v>
      </c>
      <c r="P10" s="14">
        <f>'fnd enro'!P10</f>
        <v>0</v>
      </c>
      <c r="Q10" s="14">
        <f>'fnd enro'!R10</f>
        <v>2</v>
      </c>
      <c r="R10" s="15">
        <f t="shared" ref="R10" si="0">VLOOKUP(B10,charterinfo_b,6)</f>
        <v>1</v>
      </c>
      <c r="S10" s="14">
        <f>VALUE('fnd enro'!Q10)</f>
        <v>7</v>
      </c>
      <c r="T10" s="2"/>
      <c r="U10" s="1">
        <f>(($D10*'fnd base rates'!C$107)
+($E10*'fnd base rates'!C$108)
+($F10*'fnd base rates'!C$109)
+($G10*'fnd base rates'!C$110)
+($H10*'fnd base rates'!C$111)
+($I10*'fnd base rates'!C$112)
+($J10*'fnd base rates'!C$113)
+($K10*'fnd base rates'!C$114)
+($M10*'fnd base rates'!C$116)
+($N10*'fnd base rates'!C$117)
+($O10*'fnd base rates'!C$118)
+($P10*VLOOKUP($S10+12,rate_basefnd,3)))
*$R10</f>
        <v>1072.9226920000001</v>
      </c>
      <c r="V10" s="1">
        <f>(($D10*'fnd base rates'!D$107)
+($E10*'fnd base rates'!D$108)
+($F10*'fnd base rates'!D$109)
+($G10*'fnd base rates'!D$110)
+($H10*'fnd base rates'!D$111)
+($I10*'fnd base rates'!D$112)
+($J10*'fnd base rates'!D$113)
+($K10*'fnd base rates'!D$114)
+($M10*'fnd base rates'!D$116)
+($N10*'fnd base rates'!D$117)
+($O10*'fnd base rates'!D$118)
+($P10*VLOOKUP($S10+12,rate_basefnd,4)))
*$R10</f>
        <v>1530.16</v>
      </c>
      <c r="W10" s="1">
        <f>(($D10*'fnd base rates'!E$107)
+($E10*'fnd base rates'!E$108)
+($F10*'fnd base rates'!E$109)
+($G10*'fnd base rates'!E$110)
+($H10*'fnd base rates'!E$111)
+($I10*'fnd base rates'!E$112)
+($J10*'fnd base rates'!E$113)
+($K10*'fnd base rates'!E$114)
+($M10*'fnd base rates'!E$116)
+($N10*'fnd base rates'!E$117)
+($O10*'fnd base rates'!E$118)
+($P10*VLOOKUP($S10+12,rate_basefnd,5)))
*$R10</f>
        <v>7339.9107519999998</v>
      </c>
      <c r="X10" s="1">
        <f>(($D10*'fnd base rates'!F$107)
+($E10*'fnd base rates'!F$108)
+($F10*'fnd base rates'!F$109)
+($G10*'fnd base rates'!F$110)
+($H10*'fnd base rates'!F$111)
+($I10*'fnd base rates'!F$112)
+($J10*'fnd base rates'!F$113)
+($K10*'fnd base rates'!F$114)
+($M10*'fnd base rates'!F$116)
+($N10*'fnd base rates'!F$117)
+($O10*'fnd base rates'!F$118)
+($P10*VLOOKUP($S10+12,rate_basefnd,6)))
*$R10</f>
        <v>2242.8228239999999</v>
      </c>
      <c r="Y10" s="1">
        <f>(($D10*'fnd base rates'!G$107)
+($E10*'fnd base rates'!G$108)
+($F10*'fnd base rates'!G$109)
+($G10*'fnd base rates'!G$110)
+($H10*'fnd base rates'!G$111)
+($I10*'fnd base rates'!G$112)
+($J10*'fnd base rates'!G$113)
+($K10*'fnd base rates'!G$114)
+($M10*'fnd base rates'!G$116)
+($N10*'fnd base rates'!G$117)
+($O10*'fnd base rates'!G$118)
+($P10*VLOOKUP($S10+12,rate_basefnd,7)))
*$R10</f>
        <v>325.24656400000003</v>
      </c>
      <c r="Z10" s="1">
        <f>(($D10*'fnd base rates'!H$107)
+($E10*'fnd base rates'!H$108)
+($F10*'fnd base rates'!H$109)
+($G10*'fnd base rates'!H$110)
+($H10*'fnd base rates'!H$111)
+($I10*'fnd base rates'!H$112)
+($J10*'fnd base rates'!H$113)
+($K10*'fnd base rates'!H$114)
+($M10*'fnd base rates'!H$116)
+($N10*'fnd base rates'!H$117)
+($O10*'fnd base rates'!H$118)
+($P10*VLOOKUP($S10+12,rate_basefnd,8)))</f>
        <v>1046.877868</v>
      </c>
      <c r="AA10" s="1">
        <f>(($D10*'fnd base rates'!I$107)
+($E10*'fnd base rates'!I$108)
+($F10*'fnd base rates'!I$109)
+($G10*'fnd base rates'!I$110)
+($H10*'fnd base rates'!I$111)
+($I10*'fnd base rates'!I$112)
+($J10*'fnd base rates'!I$113)
+($K10*'fnd base rates'!I$114)
+($M10*'fnd base rates'!I$116)
+($N10*'fnd base rates'!I$117)
+($O10*'fnd base rates'!I$118)
+($P10*VLOOKUP($S10+12,rate_basefnd,9)))
*$R10</f>
        <v>669.04</v>
      </c>
      <c r="AB10" s="1">
        <f>(($D10*'fnd base rates'!J$107)
+($E10*'fnd base rates'!J$108)
+($F10*'fnd base rates'!J$109)
+($G10*'fnd base rates'!J$110)
+($H10*'fnd base rates'!J$111)
+($I10*'fnd base rates'!J$112)
+($J10*'fnd base rates'!J$113)
+($K10*'fnd base rates'!J$114)
+($M10*'fnd base rates'!J$116)
+($N10*'fnd base rates'!J$117)
+($O10*'fnd base rates'!J$118)
+($P10*VLOOKUP($S10+12,rate_basefnd,10)))
*$R10</f>
        <v>401.13</v>
      </c>
      <c r="AC10" s="1">
        <f>(($D10*'fnd base rates'!K$107)
+($E10*'fnd base rates'!K$108)
+($F10*'fnd base rates'!K$109)
+($G10*'fnd base rates'!K$110)
+($H10*'fnd base rates'!K$111)
+($I10*'fnd base rates'!K$112)
+($J10*'fnd base rates'!K$113)
+($K10*'fnd base rates'!K$114)
+($M10*'fnd base rates'!K$116)
+($N10*'fnd base rates'!K$117)
+($O10*'fnd base rates'!K$118)
+($P10*VLOOKUP($S10+12,rate_basefnd,11)))
*$R10</f>
        <v>2282.36976</v>
      </c>
      <c r="AD10" s="1">
        <f>(($D10*'fnd base rates'!L$107)
+($E10*'fnd base rates'!L$108)
+($F10*'fnd base rates'!L$109)
+($G10*'fnd base rates'!L$110)
+($H10*'fnd base rates'!L$111)
+($I10*'fnd base rates'!L$112)
+($J10*'fnd base rates'!L$113)
+($K10*'fnd base rates'!L$114)
+($M10*'fnd base rates'!L$116)
+($N10*'fnd base rates'!L$117)
+($O10*'fnd base rates'!L$118)
+($P10*VLOOKUP($S10+12,rate_basefnd,12)))</f>
        <v>2958.6333599999998</v>
      </c>
      <c r="AE10" s="1">
        <f>(($D10*'fnd base rates'!M$107)
+($E10*'fnd base rates'!M$108)
+($F10*'fnd base rates'!M$109)
+($G10*'fnd base rates'!M$110)
+($H10*'fnd base rates'!M$111)
+($I10*'fnd base rates'!M$112)
+($J10*'fnd base rates'!M$113)
+($K10*'fnd base rates'!M$114)
+($M10*'fnd base rates'!M$116)
+($N10*'fnd base rates'!M$117)
+($O10*'fnd base rates'!M$118)
+($P10*VLOOKUP($S10+12,rate_basefnd,13)))</f>
        <v>0</v>
      </c>
      <c r="AF10" s="4">
        <f t="shared" ref="AF10" si="1">SUM(U10:AE10)</f>
        <v>19869.113819999999</v>
      </c>
      <c r="AH10" s="269">
        <f t="shared" ref="AH10" si="2">B10</f>
        <v>409201003</v>
      </c>
      <c r="AI10" s="4" t="str">
        <f>IF($B10&lt;499999999,MID($B10,1,3),MID($B10,1,4))</f>
        <v>409</v>
      </c>
      <c r="AJ10" s="2" t="str">
        <f>IF($B10&lt;499999999,MID($B10,4,3),MID($B10,5,3))</f>
        <v>201</v>
      </c>
      <c r="AK10" s="2" t="str">
        <f>IF($B10&lt;499999999,MID($B10,7,3),MID($B10,8,3))</f>
        <v>003</v>
      </c>
      <c r="AL10" s="4">
        <f t="shared" ref="AL10" si="3">IF(VLOOKUP(VALUE(IF(AH10&lt;499999999,MID(AH10,4,3),MID(AH10,5,3))),distinfo,4)=R10,1,0)</f>
        <v>1</v>
      </c>
      <c r="AM10" s="4">
        <f t="shared" ref="AM10:AM73" si="4">enro</f>
        <v>2</v>
      </c>
      <c r="AN10" s="4">
        <f>AF10</f>
        <v>19869.113819999999</v>
      </c>
      <c r="AO10" s="4">
        <f>IF(OR(AF10=0,AM10=0),0,ROUND(AN10/AM10,0))</f>
        <v>9935</v>
      </c>
      <c r="AP10" s="4">
        <f t="shared" ref="AP10:AP73" si="5">AO10-AQ10</f>
        <v>0</v>
      </c>
      <c r="AQ10" s="4">
        <v>9935</v>
      </c>
      <c r="AW10" s="4">
        <v>9935</v>
      </c>
      <c r="AX10" s="5">
        <f>AY10-AW10</f>
        <v>0</v>
      </c>
      <c r="AY10" s="4">
        <v>9935</v>
      </c>
      <c r="AZ10" s="5"/>
      <c r="BB10" s="5">
        <f>BC10-BA10</f>
        <v>0</v>
      </c>
    </row>
    <row r="11" spans="1:55" s="4" customFormat="1">
      <c r="A11" s="269">
        <v>409</v>
      </c>
      <c r="B11" s="2">
        <v>409201014</v>
      </c>
      <c r="C11" s="9" t="s">
        <v>620</v>
      </c>
      <c r="D11" s="14">
        <f>'fnd enro'!D11</f>
        <v>0</v>
      </c>
      <c r="E11" s="14">
        <f>'fnd enro'!E11</f>
        <v>0</v>
      </c>
      <c r="F11" s="14">
        <f>'fnd enro'!F11</f>
        <v>1</v>
      </c>
      <c r="G11" s="14">
        <f>'fnd enro'!G11</f>
        <v>0</v>
      </c>
      <c r="H11" s="14">
        <f>'fnd enro'!H11</f>
        <v>0</v>
      </c>
      <c r="I11" s="14">
        <f>'fnd enro'!I11</f>
        <v>0</v>
      </c>
      <c r="J11" s="14">
        <f>'fnd enro'!J11</f>
        <v>0</v>
      </c>
      <c r="K11" s="15">
        <f>'fnd enro'!K11</f>
        <v>3.8600000000000002E-2</v>
      </c>
      <c r="L11" s="14">
        <f>'fnd enro'!L11</f>
        <v>0</v>
      </c>
      <c r="M11" s="14">
        <f>'fnd enro'!M11</f>
        <v>0</v>
      </c>
      <c r="N11" s="14">
        <f>'fnd enro'!N11</f>
        <v>0</v>
      </c>
      <c r="O11" s="14">
        <f>'fnd enro'!O11</f>
        <v>0</v>
      </c>
      <c r="P11" s="14">
        <f>'fnd enro'!P11</f>
        <v>0</v>
      </c>
      <c r="Q11" s="14">
        <f>'fnd enro'!R11</f>
        <v>1</v>
      </c>
      <c r="R11" s="15">
        <f t="shared" ref="R11:R74" si="6">VLOOKUP(B11,charterinfo_b,6)</f>
        <v>1</v>
      </c>
      <c r="S11" s="14">
        <f>VALUE('fnd enro'!Q11)</f>
        <v>5</v>
      </c>
      <c r="T11" s="2"/>
      <c r="U11" s="1">
        <f>(($D11*'fnd base rates'!C$107)
+($E11*'fnd base rates'!C$108)
+($F11*'fnd base rates'!C$109)
+($G11*'fnd base rates'!C$110)
+($H11*'fnd base rates'!C$111)
+($I11*'fnd base rates'!C$112)
+($J11*'fnd base rates'!C$113)
+($K11*'fnd base rates'!C$114)
+($M11*'fnd base rates'!C$116)
+($N11*'fnd base rates'!C$117)
+($O11*'fnd base rates'!C$118)
+($P11*VLOOKUP($S11+12,rate_basefnd,3)))
*$R11</f>
        <v>536.46134600000005</v>
      </c>
      <c r="V11" s="1">
        <f>(($D11*'fnd base rates'!D$107)
+($E11*'fnd base rates'!D$108)
+($F11*'fnd base rates'!D$109)
+($G11*'fnd base rates'!D$110)
+($H11*'fnd base rates'!D$111)
+($I11*'fnd base rates'!D$112)
+($J11*'fnd base rates'!D$113)
+($K11*'fnd base rates'!D$114)
+($M11*'fnd base rates'!D$116)
+($N11*'fnd base rates'!D$117)
+($O11*'fnd base rates'!D$118)
+($P11*VLOOKUP($S11+12,rate_basefnd,4)))
*$R11</f>
        <v>765.08</v>
      </c>
      <c r="W11" s="1">
        <f>(($D11*'fnd base rates'!E$107)
+($E11*'fnd base rates'!E$108)
+($F11*'fnd base rates'!E$109)
+($G11*'fnd base rates'!E$110)
+($H11*'fnd base rates'!E$111)
+($I11*'fnd base rates'!E$112)
+($J11*'fnd base rates'!E$113)
+($K11*'fnd base rates'!E$114)
+($M11*'fnd base rates'!E$116)
+($N11*'fnd base rates'!E$117)
+($O11*'fnd base rates'!E$118)
+($P11*VLOOKUP($S11+12,rate_basefnd,5)))
*$R11</f>
        <v>3880.480376</v>
      </c>
      <c r="X11" s="1">
        <f>(($D11*'fnd base rates'!F$107)
+($E11*'fnd base rates'!F$108)
+($F11*'fnd base rates'!F$109)
+($G11*'fnd base rates'!F$110)
+($H11*'fnd base rates'!F$111)
+($I11*'fnd base rates'!F$112)
+($J11*'fnd base rates'!F$113)
+($K11*'fnd base rates'!F$114)
+($M11*'fnd base rates'!F$116)
+($N11*'fnd base rates'!F$117)
+($O11*'fnd base rates'!F$118)
+($P11*VLOOKUP($S11+12,rate_basefnd,6)))
*$R11</f>
        <v>1247.446412</v>
      </c>
      <c r="Y11" s="1">
        <f>(($D11*'fnd base rates'!G$107)
+($E11*'fnd base rates'!G$108)
+($F11*'fnd base rates'!G$109)
+($G11*'fnd base rates'!G$110)
+($H11*'fnd base rates'!G$111)
+($I11*'fnd base rates'!G$112)
+($J11*'fnd base rates'!G$113)
+($K11*'fnd base rates'!G$114)
+($M11*'fnd base rates'!G$116)
+($N11*'fnd base rates'!G$117)
+($O11*'fnd base rates'!G$118)
+($P11*VLOOKUP($S11+12,rate_basefnd,7)))
*$R11</f>
        <v>156.77328199999999</v>
      </c>
      <c r="Z11" s="1">
        <f>(($D11*'fnd base rates'!H$107)
+($E11*'fnd base rates'!H$108)
+($F11*'fnd base rates'!H$109)
+($G11*'fnd base rates'!H$110)
+($H11*'fnd base rates'!H$111)
+($I11*'fnd base rates'!H$112)
+($J11*'fnd base rates'!H$113)
+($K11*'fnd base rates'!H$114)
+($M11*'fnd base rates'!H$116)
+($N11*'fnd base rates'!H$117)
+($O11*'fnd base rates'!H$118)
+($P11*VLOOKUP($S11+12,rate_basefnd,8)))</f>
        <v>523.43893400000002</v>
      </c>
      <c r="AA11" s="1">
        <f>(($D11*'fnd base rates'!I$107)
+($E11*'fnd base rates'!I$108)
+($F11*'fnd base rates'!I$109)
+($G11*'fnd base rates'!I$110)
+($H11*'fnd base rates'!I$111)
+($I11*'fnd base rates'!I$112)
+($J11*'fnd base rates'!I$113)
+($K11*'fnd base rates'!I$114)
+($M11*'fnd base rates'!I$116)
+($N11*'fnd base rates'!I$117)
+($O11*'fnd base rates'!I$118)
+($P11*VLOOKUP($S11+12,rate_basefnd,9)))
*$R11</f>
        <v>306.35000000000002</v>
      </c>
      <c r="AB11" s="1">
        <f>(($D11*'fnd base rates'!J$107)
+($E11*'fnd base rates'!J$108)
+($F11*'fnd base rates'!J$109)
+($G11*'fnd base rates'!J$110)
+($H11*'fnd base rates'!J$111)
+($I11*'fnd base rates'!J$112)
+($J11*'fnd base rates'!J$113)
+($K11*'fnd base rates'!J$114)
+($M11*'fnd base rates'!J$116)
+($N11*'fnd base rates'!J$117)
+($O11*'fnd base rates'!J$118)
+($P11*VLOOKUP($S11+12,rate_basefnd,10)))
*$R11</f>
        <v>101.56</v>
      </c>
      <c r="AC11" s="1">
        <f>(($D11*'fnd base rates'!K$107)
+($E11*'fnd base rates'!K$108)
+($F11*'fnd base rates'!K$109)
+($G11*'fnd base rates'!K$110)
+($H11*'fnd base rates'!K$111)
+($I11*'fnd base rates'!K$112)
+($J11*'fnd base rates'!K$113)
+($K11*'fnd base rates'!K$114)
+($M11*'fnd base rates'!K$116)
+($N11*'fnd base rates'!K$117)
+($O11*'fnd base rates'!K$118)
+($P11*VLOOKUP($S11+12,rate_basefnd,11)))
*$R11</f>
        <v>1100.2098799999999</v>
      </c>
      <c r="AD11" s="1">
        <f>(($D11*'fnd base rates'!L$107)
+($E11*'fnd base rates'!L$108)
+($F11*'fnd base rates'!L$109)
+($G11*'fnd base rates'!L$110)
+($H11*'fnd base rates'!L$111)
+($I11*'fnd base rates'!L$112)
+($J11*'fnd base rates'!L$113)
+($K11*'fnd base rates'!L$114)
+($M11*'fnd base rates'!L$116)
+($N11*'fnd base rates'!L$117)
+($O11*'fnd base rates'!L$118)
+($P11*VLOOKUP($S11+12,rate_basefnd,12)))</f>
        <v>1446.1266800000001</v>
      </c>
      <c r="AE11" s="1">
        <f>(($D11*'fnd base rates'!M$107)
+($E11*'fnd base rates'!M$108)
+($F11*'fnd base rates'!M$109)
+($G11*'fnd base rates'!M$110)
+($H11*'fnd base rates'!M$111)
+($I11*'fnd base rates'!M$112)
+($J11*'fnd base rates'!M$113)
+($K11*'fnd base rates'!M$114)
+($M11*'fnd base rates'!M$116)
+($N11*'fnd base rates'!M$117)
+($O11*'fnd base rates'!M$118)
+($P11*VLOOKUP($S11+12,rate_basefnd,13)))</f>
        <v>0</v>
      </c>
      <c r="AF11" s="4">
        <f t="shared" ref="AF11:AF74" si="7">SUM(U11:AE11)</f>
        <v>10063.92691</v>
      </c>
      <c r="AH11" s="269">
        <f t="shared" ref="AH11:AH74" si="8">B11</f>
        <v>409201014</v>
      </c>
      <c r="AI11" s="4" t="str">
        <f t="shared" ref="AI11:AI74" si="9">IF($B11&lt;499999999,MID($B11,1,3),MID($B11,1,4))</f>
        <v>409</v>
      </c>
      <c r="AJ11" s="2" t="str">
        <f t="shared" ref="AJ11:AJ74" si="10">IF($B11&lt;499999999,MID($B11,4,3),MID($B11,5,3))</f>
        <v>201</v>
      </c>
      <c r="AK11" s="2" t="str">
        <f t="shared" ref="AK11:AK74" si="11">IF($B11&lt;499999999,MID($B11,7,3),MID($B11,8,3))</f>
        <v>014</v>
      </c>
      <c r="AL11" s="4">
        <f t="shared" ref="AL11:AL74" si="12">IF(VLOOKUP(VALUE(IF(AH11&lt;499999999,MID(AH11,4,3),MID(AH11,5,3))),distinfo,4)=R11,1,0)</f>
        <v>1</v>
      </c>
      <c r="AM11" s="4">
        <f t="shared" si="4"/>
        <v>1</v>
      </c>
      <c r="AN11" s="4">
        <f t="shared" ref="AN11:AN74" si="13">AF11</f>
        <v>10063.92691</v>
      </c>
      <c r="AO11" s="4">
        <f t="shared" ref="AO11:AO74" si="14">IF(OR(AF11=0,AM11=0),0,ROUND(AN11/AM11,0))</f>
        <v>10064</v>
      </c>
      <c r="AP11" s="4">
        <f t="shared" si="5"/>
        <v>0</v>
      </c>
      <c r="AQ11" s="4">
        <v>10064</v>
      </c>
      <c r="AW11" s="4">
        <v>10064</v>
      </c>
      <c r="AX11" s="5">
        <f t="shared" ref="AX11:AX74" si="15">AY11-AW11</f>
        <v>0</v>
      </c>
      <c r="AY11" s="4">
        <v>10064</v>
      </c>
      <c r="AZ11" s="5"/>
      <c r="BB11" s="5">
        <f t="shared" ref="BB11" si="16">BC11-BA11</f>
        <v>0</v>
      </c>
    </row>
    <row r="12" spans="1:55" s="4" customFormat="1">
      <c r="A12" s="269">
        <v>409</v>
      </c>
      <c r="B12" s="2">
        <v>409201094</v>
      </c>
      <c r="C12" s="9" t="s">
        <v>620</v>
      </c>
      <c r="D12" s="14">
        <f>'fnd enro'!D12</f>
        <v>0</v>
      </c>
      <c r="E12" s="14">
        <f>'fnd enro'!E12</f>
        <v>0</v>
      </c>
      <c r="F12" s="14">
        <f>'fnd enro'!F12</f>
        <v>0</v>
      </c>
      <c r="G12" s="14">
        <f>'fnd enro'!G12</f>
        <v>1</v>
      </c>
      <c r="H12" s="14">
        <f>'fnd enro'!H12</f>
        <v>0</v>
      </c>
      <c r="I12" s="14">
        <f>'fnd enro'!I12</f>
        <v>0</v>
      </c>
      <c r="J12" s="14">
        <f>'fnd enro'!J12</f>
        <v>0</v>
      </c>
      <c r="K12" s="15">
        <f>'fnd enro'!K12</f>
        <v>3.8600000000000002E-2</v>
      </c>
      <c r="L12" s="14">
        <f>'fnd enro'!L12</f>
        <v>0</v>
      </c>
      <c r="M12" s="14">
        <f>'fnd enro'!M12</f>
        <v>0</v>
      </c>
      <c r="N12" s="14">
        <f>'fnd enro'!N12</f>
        <v>0</v>
      </c>
      <c r="O12" s="14">
        <f>'fnd enro'!O12</f>
        <v>0</v>
      </c>
      <c r="P12" s="14">
        <f>'fnd enro'!P12</f>
        <v>1</v>
      </c>
      <c r="Q12" s="14">
        <f>'fnd enro'!R12</f>
        <v>1</v>
      </c>
      <c r="R12" s="15">
        <f t="shared" si="6"/>
        <v>1</v>
      </c>
      <c r="S12" s="14">
        <f>VALUE('fnd enro'!Q12)</f>
        <v>8</v>
      </c>
      <c r="T12" s="2"/>
      <c r="U12" s="1">
        <f>(($D12*'fnd base rates'!C$107)
+($E12*'fnd base rates'!C$108)
+($F12*'fnd base rates'!C$109)
+($G12*'fnd base rates'!C$110)
+($H12*'fnd base rates'!C$111)
+($I12*'fnd base rates'!C$112)
+($J12*'fnd base rates'!C$113)
+($K12*'fnd base rates'!C$114)
+($M12*'fnd base rates'!C$116)
+($N12*'fnd base rates'!C$117)
+($O12*'fnd base rates'!C$118)
+($P12*VLOOKUP($S12+12,rate_basefnd,3)))
*$R12</f>
        <v>608.66134600000009</v>
      </c>
      <c r="V12" s="1">
        <f>(($D12*'fnd base rates'!D$107)
+($E12*'fnd base rates'!D$108)
+($F12*'fnd base rates'!D$109)
+($G12*'fnd base rates'!D$110)
+($H12*'fnd base rates'!D$111)
+($I12*'fnd base rates'!D$112)
+($J12*'fnd base rates'!D$113)
+($K12*'fnd base rates'!D$114)
+($M12*'fnd base rates'!D$116)
+($N12*'fnd base rates'!D$117)
+($O12*'fnd base rates'!D$118)
+($P12*VLOOKUP($S12+12,rate_basefnd,4)))
*$R12</f>
        <v>1107.1600000000001</v>
      </c>
      <c r="W12" s="1">
        <f>(($D12*'fnd base rates'!E$107)
+($E12*'fnd base rates'!E$108)
+($F12*'fnd base rates'!E$109)
+($G12*'fnd base rates'!E$110)
+($H12*'fnd base rates'!E$111)
+($I12*'fnd base rates'!E$112)
+($J12*'fnd base rates'!E$113)
+($K12*'fnd base rates'!E$114)
+($M12*'fnd base rates'!E$116)
+($N12*'fnd base rates'!E$117)
+($O12*'fnd base rates'!E$118)
+($P12*VLOOKUP($S12+12,rate_basefnd,5)))
*$R12</f>
        <v>7219.7903760000008</v>
      </c>
      <c r="X12" s="1">
        <f>(($D12*'fnd base rates'!F$107)
+($E12*'fnd base rates'!F$108)
+($F12*'fnd base rates'!F$109)
+($G12*'fnd base rates'!F$110)
+($H12*'fnd base rates'!F$111)
+($I12*'fnd base rates'!F$112)
+($J12*'fnd base rates'!F$113)
+($K12*'fnd base rates'!F$114)
+($M12*'fnd base rates'!F$116)
+($N12*'fnd base rates'!F$117)
+($O12*'fnd base rates'!F$118)
+($P12*VLOOKUP($S12+12,rate_basefnd,6)))
*$R12</f>
        <v>1247.446412</v>
      </c>
      <c r="Y12" s="1">
        <f>(($D12*'fnd base rates'!G$107)
+($E12*'fnd base rates'!G$108)
+($F12*'fnd base rates'!G$109)
+($G12*'fnd base rates'!G$110)
+($H12*'fnd base rates'!G$111)
+($I12*'fnd base rates'!G$112)
+($J12*'fnd base rates'!G$113)
+($K12*'fnd base rates'!G$114)
+($M12*'fnd base rates'!G$116)
+($N12*'fnd base rates'!G$117)
+($O12*'fnd base rates'!G$118)
+($P12*VLOOKUP($S12+12,rate_basefnd,7)))
*$R12</f>
        <v>318.80328199999997</v>
      </c>
      <c r="Z12" s="1">
        <f>(($D12*'fnd base rates'!H$107)
+($E12*'fnd base rates'!H$108)
+($F12*'fnd base rates'!H$109)
+($G12*'fnd base rates'!H$110)
+($H12*'fnd base rates'!H$111)
+($I12*'fnd base rates'!H$112)
+($J12*'fnd base rates'!H$113)
+($K12*'fnd base rates'!H$114)
+($M12*'fnd base rates'!H$116)
+($N12*'fnd base rates'!H$117)
+($O12*'fnd base rates'!H$118)
+($P12*VLOOKUP($S12+12,rate_basefnd,8)))</f>
        <v>548.27893400000005</v>
      </c>
      <c r="AA12" s="1">
        <f>(($D12*'fnd base rates'!I$107)
+($E12*'fnd base rates'!I$108)
+($F12*'fnd base rates'!I$109)
+($G12*'fnd base rates'!I$110)
+($H12*'fnd base rates'!I$111)
+($I12*'fnd base rates'!I$112)
+($J12*'fnd base rates'!I$113)
+($K12*'fnd base rates'!I$114)
+($M12*'fnd base rates'!I$116)
+($N12*'fnd base rates'!I$117)
+($O12*'fnd base rates'!I$118)
+($P12*VLOOKUP($S12+12,rate_basefnd,9)))
*$R12</f>
        <v>441.57000000000005</v>
      </c>
      <c r="AB12" s="1">
        <f>(($D12*'fnd base rates'!J$107)
+($E12*'fnd base rates'!J$108)
+($F12*'fnd base rates'!J$109)
+($G12*'fnd base rates'!J$110)
+($H12*'fnd base rates'!J$111)
+($I12*'fnd base rates'!J$112)
+($J12*'fnd base rates'!J$113)
+($K12*'fnd base rates'!J$114)
+($M12*'fnd base rates'!J$116)
+($N12*'fnd base rates'!J$117)
+($O12*'fnd base rates'!J$118)
+($P12*VLOOKUP($S12+12,rate_basefnd,10)))
*$R12</f>
        <v>854.96</v>
      </c>
      <c r="AC12" s="1">
        <f>(($D12*'fnd base rates'!K$107)
+($E12*'fnd base rates'!K$108)
+($F12*'fnd base rates'!K$109)
+($G12*'fnd base rates'!K$110)
+($H12*'fnd base rates'!K$111)
+($I12*'fnd base rates'!K$112)
+($J12*'fnd base rates'!K$113)
+($K12*'fnd base rates'!K$114)
+($M12*'fnd base rates'!K$116)
+($N12*'fnd base rates'!K$117)
+($O12*'fnd base rates'!K$118)
+($P12*VLOOKUP($S12+12,rate_basefnd,11)))
*$R12</f>
        <v>1100.2098799999999</v>
      </c>
      <c r="AD12" s="1">
        <f>(($D12*'fnd base rates'!L$107)
+($E12*'fnd base rates'!L$108)
+($F12*'fnd base rates'!L$109)
+($G12*'fnd base rates'!L$110)
+($H12*'fnd base rates'!L$111)
+($I12*'fnd base rates'!L$112)
+($J12*'fnd base rates'!L$113)
+($K12*'fnd base rates'!L$114)
+($M12*'fnd base rates'!L$116)
+($N12*'fnd base rates'!L$117)
+($O12*'fnd base rates'!L$118)
+($P12*VLOOKUP($S12+12,rate_basefnd,12)))</f>
        <v>1986.3166799999999</v>
      </c>
      <c r="AE12" s="1">
        <f>(($D12*'fnd base rates'!M$107)
+($E12*'fnd base rates'!M$108)
+($F12*'fnd base rates'!M$109)
+($G12*'fnd base rates'!M$110)
+($H12*'fnd base rates'!M$111)
+($I12*'fnd base rates'!M$112)
+($J12*'fnd base rates'!M$113)
+($K12*'fnd base rates'!M$114)
+($M12*'fnd base rates'!M$116)
+($N12*'fnd base rates'!M$117)
+($O12*'fnd base rates'!M$118)
+($P12*VLOOKUP($S12+12,rate_basefnd,13)))</f>
        <v>0</v>
      </c>
      <c r="AF12" s="4">
        <f t="shared" si="7"/>
        <v>15433.196910000001</v>
      </c>
      <c r="AH12" s="269">
        <f t="shared" si="8"/>
        <v>409201094</v>
      </c>
      <c r="AI12" s="4" t="str">
        <f t="shared" si="9"/>
        <v>409</v>
      </c>
      <c r="AJ12" s="2" t="str">
        <f t="shared" si="10"/>
        <v>201</v>
      </c>
      <c r="AK12" s="2" t="str">
        <f t="shared" si="11"/>
        <v>094</v>
      </c>
      <c r="AL12" s="4">
        <f t="shared" si="12"/>
        <v>1</v>
      </c>
      <c r="AM12" s="4">
        <f t="shared" si="4"/>
        <v>1</v>
      </c>
      <c r="AN12" s="4">
        <f t="shared" si="13"/>
        <v>15433.196910000001</v>
      </c>
      <c r="AO12" s="4">
        <f t="shared" si="14"/>
        <v>15433</v>
      </c>
      <c r="AP12" s="4">
        <f t="shared" si="5"/>
        <v>0</v>
      </c>
      <c r="AQ12" s="4">
        <v>15433</v>
      </c>
      <c r="AW12" s="4">
        <v>15433</v>
      </c>
      <c r="AX12" s="5">
        <f t="shared" si="15"/>
        <v>0</v>
      </c>
      <c r="AY12" s="4">
        <v>15433</v>
      </c>
      <c r="AZ12" s="5"/>
      <c r="BB12" s="5">
        <f t="shared" ref="BB12" si="17">BC12-BA12</f>
        <v>0</v>
      </c>
    </row>
    <row r="13" spans="1:55" s="4" customFormat="1">
      <c r="A13" s="269">
        <v>409</v>
      </c>
      <c r="B13" s="2">
        <v>409201095</v>
      </c>
      <c r="C13" s="9" t="s">
        <v>620</v>
      </c>
      <c r="D13" s="14">
        <f>'fnd enro'!D13</f>
        <v>0</v>
      </c>
      <c r="E13" s="14">
        <f>'fnd enro'!E13</f>
        <v>0</v>
      </c>
      <c r="F13" s="14">
        <f>'fnd enro'!F13</f>
        <v>0</v>
      </c>
      <c r="G13" s="14">
        <f>'fnd enro'!G13</f>
        <v>1</v>
      </c>
      <c r="H13" s="14">
        <f>'fnd enro'!H13</f>
        <v>0</v>
      </c>
      <c r="I13" s="14">
        <f>'fnd enro'!I13</f>
        <v>0</v>
      </c>
      <c r="J13" s="14">
        <f>'fnd enro'!J13</f>
        <v>0</v>
      </c>
      <c r="K13" s="15">
        <f>'fnd enro'!K13</f>
        <v>3.8600000000000002E-2</v>
      </c>
      <c r="L13" s="14">
        <f>'fnd enro'!L13</f>
        <v>0</v>
      </c>
      <c r="M13" s="14">
        <f>'fnd enro'!M13</f>
        <v>0</v>
      </c>
      <c r="N13" s="14">
        <f>'fnd enro'!N13</f>
        <v>0</v>
      </c>
      <c r="O13" s="14">
        <f>'fnd enro'!O13</f>
        <v>0</v>
      </c>
      <c r="P13" s="14">
        <f>'fnd enro'!P13</f>
        <v>1</v>
      </c>
      <c r="Q13" s="14">
        <f>'fnd enro'!R13</f>
        <v>1</v>
      </c>
      <c r="R13" s="15">
        <f t="shared" si="6"/>
        <v>1</v>
      </c>
      <c r="S13" s="14">
        <f>VALUE('fnd enro'!Q13)</f>
        <v>12</v>
      </c>
      <c r="T13" s="2"/>
      <c r="U13" s="1">
        <f>(($D13*'fnd base rates'!C$107)
+($E13*'fnd base rates'!C$108)
+($F13*'fnd base rates'!C$109)
+($G13*'fnd base rates'!C$110)
+($H13*'fnd base rates'!C$111)
+($I13*'fnd base rates'!C$112)
+($J13*'fnd base rates'!C$113)
+($K13*'fnd base rates'!C$114)
+($M13*'fnd base rates'!C$116)
+($N13*'fnd base rates'!C$117)
+($O13*'fnd base rates'!C$118)
+($P13*VLOOKUP($S13+12,rate_basefnd,3)))
*$R13</f>
        <v>624.38134600000001</v>
      </c>
      <c r="V13" s="1">
        <f>(($D13*'fnd base rates'!D$107)
+($E13*'fnd base rates'!D$108)
+($F13*'fnd base rates'!D$109)
+($G13*'fnd base rates'!D$110)
+($H13*'fnd base rates'!D$111)
+($I13*'fnd base rates'!D$112)
+($J13*'fnd base rates'!D$113)
+($K13*'fnd base rates'!D$114)
+($M13*'fnd base rates'!D$116)
+($N13*'fnd base rates'!D$117)
+($O13*'fnd base rates'!D$118)
+($P13*VLOOKUP($S13+12,rate_basefnd,4)))
*$R13</f>
        <v>1181.6500000000001</v>
      </c>
      <c r="W13" s="1">
        <f>(($D13*'fnd base rates'!E$107)
+($E13*'fnd base rates'!E$108)
+($F13*'fnd base rates'!E$109)
+($G13*'fnd base rates'!E$110)
+($H13*'fnd base rates'!E$111)
+($I13*'fnd base rates'!E$112)
+($J13*'fnd base rates'!E$113)
+($K13*'fnd base rates'!E$114)
+($M13*'fnd base rates'!E$116)
+($N13*'fnd base rates'!E$117)
+($O13*'fnd base rates'!E$118)
+($P13*VLOOKUP($S13+12,rate_basefnd,5)))
*$R13</f>
        <v>7946.9003759999996</v>
      </c>
      <c r="X13" s="1">
        <f>(($D13*'fnd base rates'!F$107)
+($E13*'fnd base rates'!F$108)
+($F13*'fnd base rates'!F$109)
+($G13*'fnd base rates'!F$110)
+($H13*'fnd base rates'!F$111)
+($I13*'fnd base rates'!F$112)
+($J13*'fnd base rates'!F$113)
+($K13*'fnd base rates'!F$114)
+($M13*'fnd base rates'!F$116)
+($N13*'fnd base rates'!F$117)
+($O13*'fnd base rates'!F$118)
+($P13*VLOOKUP($S13+12,rate_basefnd,6)))
*$R13</f>
        <v>1247.446412</v>
      </c>
      <c r="Y13" s="1">
        <f>(($D13*'fnd base rates'!G$107)
+($E13*'fnd base rates'!G$108)
+($F13*'fnd base rates'!G$109)
+($G13*'fnd base rates'!G$110)
+($H13*'fnd base rates'!G$111)
+($I13*'fnd base rates'!G$112)
+($J13*'fnd base rates'!G$113)
+($K13*'fnd base rates'!G$114)
+($M13*'fnd base rates'!G$116)
+($N13*'fnd base rates'!G$117)
+($O13*'fnd base rates'!G$118)
+($P13*VLOOKUP($S13+12,rate_basefnd,7)))
*$R13</f>
        <v>354.07328200000001</v>
      </c>
      <c r="Z13" s="1">
        <f>(($D13*'fnd base rates'!H$107)
+($E13*'fnd base rates'!H$108)
+($F13*'fnd base rates'!H$109)
+($G13*'fnd base rates'!H$110)
+($H13*'fnd base rates'!H$111)
+($I13*'fnd base rates'!H$112)
+($J13*'fnd base rates'!H$113)
+($K13*'fnd base rates'!H$114)
+($M13*'fnd base rates'!H$116)
+($N13*'fnd base rates'!H$117)
+($O13*'fnd base rates'!H$118)
+($P13*VLOOKUP($S13+12,rate_basefnd,8)))</f>
        <v>553.67893400000003</v>
      </c>
      <c r="AA13" s="1">
        <f>(($D13*'fnd base rates'!I$107)
+($E13*'fnd base rates'!I$108)
+($F13*'fnd base rates'!I$109)
+($G13*'fnd base rates'!I$110)
+($H13*'fnd base rates'!I$111)
+($I13*'fnd base rates'!I$112)
+($J13*'fnd base rates'!I$113)
+($K13*'fnd base rates'!I$114)
+($M13*'fnd base rates'!I$116)
+($N13*'fnd base rates'!I$117)
+($O13*'fnd base rates'!I$118)
+($P13*VLOOKUP($S13+12,rate_basefnd,9)))
*$R13</f>
        <v>471.02</v>
      </c>
      <c r="AB13" s="1">
        <f>(($D13*'fnd base rates'!J$107)
+($E13*'fnd base rates'!J$108)
+($F13*'fnd base rates'!J$109)
+($G13*'fnd base rates'!J$110)
+($H13*'fnd base rates'!J$111)
+($I13*'fnd base rates'!J$112)
+($J13*'fnd base rates'!J$113)
+($K13*'fnd base rates'!J$114)
+($M13*'fnd base rates'!J$116)
+($N13*'fnd base rates'!J$117)
+($O13*'fnd base rates'!J$118)
+($P13*VLOOKUP($S13+12,rate_basefnd,10)))
*$R13</f>
        <v>1007.96</v>
      </c>
      <c r="AC13" s="1">
        <f>(($D13*'fnd base rates'!K$107)
+($E13*'fnd base rates'!K$108)
+($F13*'fnd base rates'!K$109)
+($G13*'fnd base rates'!K$110)
+($H13*'fnd base rates'!K$111)
+($I13*'fnd base rates'!K$112)
+($J13*'fnd base rates'!K$113)
+($K13*'fnd base rates'!K$114)
+($M13*'fnd base rates'!K$116)
+($N13*'fnd base rates'!K$117)
+($O13*'fnd base rates'!K$118)
+($P13*VLOOKUP($S13+12,rate_basefnd,11)))
*$R13</f>
        <v>1100.2098799999999</v>
      </c>
      <c r="AD13" s="1">
        <f>(($D13*'fnd base rates'!L$107)
+($E13*'fnd base rates'!L$108)
+($F13*'fnd base rates'!L$109)
+($G13*'fnd base rates'!L$110)
+($H13*'fnd base rates'!L$111)
+($I13*'fnd base rates'!L$112)
+($J13*'fnd base rates'!L$113)
+($K13*'fnd base rates'!L$114)
+($M13*'fnd base rates'!L$116)
+($N13*'fnd base rates'!L$117)
+($O13*'fnd base rates'!L$118)
+($P13*VLOOKUP($S13+12,rate_basefnd,12)))</f>
        <v>2103.9366799999998</v>
      </c>
      <c r="AE13" s="1">
        <f>(($D13*'fnd base rates'!M$107)
+($E13*'fnd base rates'!M$108)
+($F13*'fnd base rates'!M$109)
+($G13*'fnd base rates'!M$110)
+($H13*'fnd base rates'!M$111)
+($I13*'fnd base rates'!M$112)
+($J13*'fnd base rates'!M$113)
+($K13*'fnd base rates'!M$114)
+($M13*'fnd base rates'!M$116)
+($N13*'fnd base rates'!M$117)
+($O13*'fnd base rates'!M$118)
+($P13*VLOOKUP($S13+12,rate_basefnd,13)))</f>
        <v>0</v>
      </c>
      <c r="AF13" s="4">
        <f t="shared" si="7"/>
        <v>16591.25691</v>
      </c>
      <c r="AH13" s="269">
        <f t="shared" si="8"/>
        <v>409201095</v>
      </c>
      <c r="AI13" s="4" t="str">
        <f t="shared" si="9"/>
        <v>409</v>
      </c>
      <c r="AJ13" s="2" t="str">
        <f t="shared" si="10"/>
        <v>201</v>
      </c>
      <c r="AK13" s="2" t="str">
        <f t="shared" si="11"/>
        <v>095</v>
      </c>
      <c r="AL13" s="4">
        <f t="shared" si="12"/>
        <v>1</v>
      </c>
      <c r="AM13" s="4">
        <f t="shared" si="4"/>
        <v>1</v>
      </c>
      <c r="AN13" s="4">
        <f t="shared" si="13"/>
        <v>16591.25691</v>
      </c>
      <c r="AO13" s="4">
        <f t="shared" si="14"/>
        <v>16591</v>
      </c>
      <c r="AP13" s="4">
        <f t="shared" si="5"/>
        <v>0</v>
      </c>
      <c r="AQ13" s="4">
        <v>16591</v>
      </c>
      <c r="AW13" s="4">
        <v>16591</v>
      </c>
      <c r="AX13" s="5">
        <f t="shared" si="15"/>
        <v>0</v>
      </c>
      <c r="AY13" s="4">
        <v>16591</v>
      </c>
      <c r="AZ13" s="5"/>
      <c r="BB13" s="5">
        <f t="shared" ref="BB13" si="18">BC13-BA13</f>
        <v>0</v>
      </c>
    </row>
    <row r="14" spans="1:55" s="4" customFormat="1">
      <c r="A14" s="269">
        <v>409</v>
      </c>
      <c r="B14" s="2">
        <v>409201201</v>
      </c>
      <c r="C14" s="9" t="s">
        <v>620</v>
      </c>
      <c r="D14" s="14">
        <f>'fnd enro'!D14</f>
        <v>0</v>
      </c>
      <c r="E14" s="14">
        <f>'fnd enro'!E14</f>
        <v>0</v>
      </c>
      <c r="F14" s="14">
        <f>'fnd enro'!F14</f>
        <v>101</v>
      </c>
      <c r="G14" s="14">
        <f>'fnd enro'!G14</f>
        <v>456</v>
      </c>
      <c r="H14" s="14">
        <f>'fnd enro'!H14</f>
        <v>379</v>
      </c>
      <c r="I14" s="14">
        <f>'fnd enro'!I14</f>
        <v>0</v>
      </c>
      <c r="J14" s="14">
        <f>'fnd enro'!J14</f>
        <v>0</v>
      </c>
      <c r="K14" s="15">
        <f>'fnd enro'!K14</f>
        <v>36.129600000000003</v>
      </c>
      <c r="L14" s="14">
        <f>'fnd enro'!L14</f>
        <v>0</v>
      </c>
      <c r="M14" s="14">
        <f>'fnd enro'!M14</f>
        <v>267</v>
      </c>
      <c r="N14" s="14">
        <f>'fnd enro'!N14</f>
        <v>42</v>
      </c>
      <c r="O14" s="14">
        <f>'fnd enro'!O14</f>
        <v>0</v>
      </c>
      <c r="P14" s="14">
        <f>'fnd enro'!P14</f>
        <v>742</v>
      </c>
      <c r="Q14" s="14">
        <f>'fnd enro'!R14</f>
        <v>936</v>
      </c>
      <c r="R14" s="15">
        <f t="shared" si="6"/>
        <v>1</v>
      </c>
      <c r="S14" s="14">
        <f>VALUE('fnd enro'!Q14)</f>
        <v>12</v>
      </c>
      <c r="T14" s="2"/>
      <c r="U14" s="1">
        <f>(($D14*'fnd base rates'!C$107)
+($E14*'fnd base rates'!C$108)
+($F14*'fnd base rates'!C$109)
+($G14*'fnd base rates'!C$110)
+($H14*'fnd base rates'!C$111)
+($I14*'fnd base rates'!C$112)
+($J14*'fnd base rates'!C$113)
+($K14*'fnd base rates'!C$114)
+($M14*'fnd base rates'!C$116)
+($N14*'fnd base rates'!C$117)
+($O14*'fnd base rates'!C$118)
+($P14*VLOOKUP($S14+12,rate_basefnd,3)))
*$R14</f>
        <v>598858.51985599997</v>
      </c>
      <c r="V14" s="1">
        <f>(($D14*'fnd base rates'!D$107)
+($E14*'fnd base rates'!D$108)
+($F14*'fnd base rates'!D$109)
+($G14*'fnd base rates'!D$110)
+($H14*'fnd base rates'!D$111)
+($I14*'fnd base rates'!D$112)
+($J14*'fnd base rates'!D$113)
+($K14*'fnd base rates'!D$114)
+($M14*'fnd base rates'!D$116)
+($N14*'fnd base rates'!D$117)
+($O14*'fnd base rates'!D$118)
+($P14*VLOOKUP($S14+12,rate_basefnd,4)))
*$R14</f>
        <v>1080321.02</v>
      </c>
      <c r="W14" s="1">
        <f>(($D14*'fnd base rates'!E$107)
+($E14*'fnd base rates'!E$108)
+($F14*'fnd base rates'!E$109)
+($G14*'fnd base rates'!E$110)
+($H14*'fnd base rates'!E$111)
+($I14*'fnd base rates'!E$112)
+($J14*'fnd base rates'!E$113)
+($K14*'fnd base rates'!E$114)
+($M14*'fnd base rates'!E$116)
+($N14*'fnd base rates'!E$117)
+($O14*'fnd base rates'!E$118)
+($P14*VLOOKUP($S14+12,rate_basefnd,5)))
*$R14</f>
        <v>6875634.0419359989</v>
      </c>
      <c r="X14" s="1">
        <f>(($D14*'fnd base rates'!F$107)
+($E14*'fnd base rates'!F$108)
+($F14*'fnd base rates'!F$109)
+($G14*'fnd base rates'!F$110)
+($H14*'fnd base rates'!F$111)
+($I14*'fnd base rates'!F$112)
+($J14*'fnd base rates'!F$113)
+($K14*'fnd base rates'!F$114)
+($M14*'fnd base rates'!F$116)
+($N14*'fnd base rates'!F$117)
+($O14*'fnd base rates'!F$118)
+($P14*VLOOKUP($S14+12,rate_basefnd,6)))
*$R14</f>
        <v>1127186.5116320003</v>
      </c>
      <c r="Y14" s="1">
        <f>(($D14*'fnd base rates'!G$107)
+($E14*'fnd base rates'!G$108)
+($F14*'fnd base rates'!G$109)
+($G14*'fnd base rates'!G$110)
+($H14*'fnd base rates'!G$111)
+($I14*'fnd base rates'!G$112)
+($J14*'fnd base rates'!G$113)
+($K14*'fnd base rates'!G$114)
+($M14*'fnd base rates'!G$116)
+($N14*'fnd base rates'!G$117)
+($O14*'fnd base rates'!G$118)
+($P14*VLOOKUP($S14+12,rate_basefnd,7)))
*$R14</f>
        <v>313301.541952</v>
      </c>
      <c r="Z14" s="1">
        <f>(($D14*'fnd base rates'!H$107)
+($E14*'fnd base rates'!H$108)
+($F14*'fnd base rates'!H$109)
+($G14*'fnd base rates'!H$110)
+($H14*'fnd base rates'!H$111)
+($I14*'fnd base rates'!H$112)
+($J14*'fnd base rates'!H$113)
+($K14*'fnd base rates'!H$114)
+($M14*'fnd base rates'!H$116)
+($N14*'fnd base rates'!H$117)
+($O14*'fnd base rates'!H$118)
+($P14*VLOOKUP($S14+12,rate_basefnd,8)))</f>
        <v>551738.63222399994</v>
      </c>
      <c r="AA14" s="1">
        <f>(($D14*'fnd base rates'!I$107)
+($E14*'fnd base rates'!I$108)
+($F14*'fnd base rates'!I$109)
+($G14*'fnd base rates'!I$110)
+($H14*'fnd base rates'!I$111)
+($I14*'fnd base rates'!I$112)
+($J14*'fnd base rates'!I$113)
+($K14*'fnd base rates'!I$114)
+($M14*'fnd base rates'!I$116)
+($N14*'fnd base rates'!I$117)
+($O14*'fnd base rates'!I$118)
+($P14*VLOOKUP($S14+12,rate_basefnd,9)))
*$R14</f>
        <v>453899.57999999996</v>
      </c>
      <c r="AB14" s="1">
        <f>(($D14*'fnd base rates'!J$107)
+($E14*'fnd base rates'!J$108)
+($F14*'fnd base rates'!J$109)
+($G14*'fnd base rates'!J$110)
+($H14*'fnd base rates'!J$111)
+($I14*'fnd base rates'!J$112)
+($J14*'fnd base rates'!J$113)
+($K14*'fnd base rates'!J$114)
+($M14*'fnd base rates'!J$116)
+($N14*'fnd base rates'!J$117)
+($O14*'fnd base rates'!J$118)
+($P14*VLOOKUP($S14+12,rate_basefnd,10)))
*$R14</f>
        <v>816775.43</v>
      </c>
      <c r="AC14" s="1">
        <f>(($D14*'fnd base rates'!K$107)
+($E14*'fnd base rates'!K$108)
+($F14*'fnd base rates'!K$109)
+($G14*'fnd base rates'!K$110)
+($H14*'fnd base rates'!K$111)
+($I14*'fnd base rates'!K$112)
+($J14*'fnd base rates'!K$113)
+($K14*'fnd base rates'!K$114)
+($M14*'fnd base rates'!K$116)
+($N14*'fnd base rates'!K$117)
+($O14*'fnd base rates'!K$118)
+($P14*VLOOKUP($S14+12,rate_basefnd,11)))
*$R14</f>
        <v>1155328.4076799999</v>
      </c>
      <c r="AD14" s="1">
        <f>(($D14*'fnd base rates'!L$107)
+($E14*'fnd base rates'!L$108)
+($F14*'fnd base rates'!L$109)
+($G14*'fnd base rates'!L$110)
+($H14*'fnd base rates'!L$111)
+($I14*'fnd base rates'!L$112)
+($J14*'fnd base rates'!L$113)
+($K14*'fnd base rates'!L$114)
+($M14*'fnd base rates'!L$116)
+($N14*'fnd base rates'!L$117)
+($O14*'fnd base rates'!L$118)
+($P14*VLOOKUP($S14+12,rate_basefnd,12)))</f>
        <v>1953409.8324800001</v>
      </c>
      <c r="AE14" s="1">
        <f>(($D14*'fnd base rates'!M$107)
+($E14*'fnd base rates'!M$108)
+($F14*'fnd base rates'!M$109)
+($G14*'fnd base rates'!M$110)
+($H14*'fnd base rates'!M$111)
+($I14*'fnd base rates'!M$112)
+($J14*'fnd base rates'!M$113)
+($K14*'fnd base rates'!M$114)
+($M14*'fnd base rates'!M$116)
+($N14*'fnd base rates'!M$117)
+($O14*'fnd base rates'!M$118)
+($P14*VLOOKUP($S14+12,rate_basefnd,13)))</f>
        <v>0</v>
      </c>
      <c r="AF14" s="4">
        <f t="shared" si="7"/>
        <v>14926453.517759997</v>
      </c>
      <c r="AH14" s="269">
        <f t="shared" si="8"/>
        <v>409201201</v>
      </c>
      <c r="AI14" s="4" t="str">
        <f t="shared" si="9"/>
        <v>409</v>
      </c>
      <c r="AJ14" s="2" t="str">
        <f t="shared" si="10"/>
        <v>201</v>
      </c>
      <c r="AK14" s="2" t="str">
        <f t="shared" si="11"/>
        <v>201</v>
      </c>
      <c r="AL14" s="4">
        <f t="shared" si="12"/>
        <v>1</v>
      </c>
      <c r="AM14" s="4">
        <f t="shared" si="4"/>
        <v>936</v>
      </c>
      <c r="AN14" s="4">
        <f t="shared" si="13"/>
        <v>14926453.517759997</v>
      </c>
      <c r="AO14" s="4">
        <f t="shared" si="14"/>
        <v>15947</v>
      </c>
      <c r="AP14" s="4">
        <f t="shared" si="5"/>
        <v>0</v>
      </c>
      <c r="AQ14" s="4">
        <v>15947</v>
      </c>
      <c r="AW14" s="4">
        <v>15947</v>
      </c>
      <c r="AX14" s="5">
        <f t="shared" si="15"/>
        <v>0</v>
      </c>
      <c r="AY14" s="4">
        <v>15947</v>
      </c>
      <c r="AZ14" s="5"/>
      <c r="BB14" s="5">
        <f t="shared" ref="BB14" si="19">BC14-BA14</f>
        <v>0</v>
      </c>
    </row>
    <row r="15" spans="1:55" s="4" customFormat="1">
      <c r="A15" s="269">
        <v>409</v>
      </c>
      <c r="B15" s="2">
        <v>409201331</v>
      </c>
      <c r="C15" s="9" t="s">
        <v>620</v>
      </c>
      <c r="D15" s="14">
        <f>'fnd enro'!D15</f>
        <v>0</v>
      </c>
      <c r="E15" s="14">
        <f>'fnd enro'!E15</f>
        <v>0</v>
      </c>
      <c r="F15" s="14">
        <f>'fnd enro'!F15</f>
        <v>0</v>
      </c>
      <c r="G15" s="14">
        <f>'fnd enro'!G15</f>
        <v>1</v>
      </c>
      <c r="H15" s="14">
        <f>'fnd enro'!H15</f>
        <v>1</v>
      </c>
      <c r="I15" s="14">
        <f>'fnd enro'!I15</f>
        <v>0</v>
      </c>
      <c r="J15" s="14">
        <f>'fnd enro'!J15</f>
        <v>0</v>
      </c>
      <c r="K15" s="15">
        <f>'fnd enro'!K15</f>
        <v>7.7200000000000005E-2</v>
      </c>
      <c r="L15" s="14">
        <f>'fnd enro'!L15</f>
        <v>0</v>
      </c>
      <c r="M15" s="14">
        <f>'fnd enro'!M15</f>
        <v>0</v>
      </c>
      <c r="N15" s="14">
        <f>'fnd enro'!N15</f>
        <v>0</v>
      </c>
      <c r="O15" s="14">
        <f>'fnd enro'!O15</f>
        <v>0</v>
      </c>
      <c r="P15" s="14">
        <f>'fnd enro'!P15</f>
        <v>0</v>
      </c>
      <c r="Q15" s="14">
        <f>'fnd enro'!R15</f>
        <v>2</v>
      </c>
      <c r="R15" s="15">
        <f t="shared" si="6"/>
        <v>1</v>
      </c>
      <c r="S15" s="14">
        <f>VALUE('fnd enro'!Q15)</f>
        <v>7</v>
      </c>
      <c r="T15" s="2"/>
      <c r="U15" s="1">
        <f>(($D15*'fnd base rates'!C$107)
+($E15*'fnd base rates'!C$108)
+($F15*'fnd base rates'!C$109)
+($G15*'fnd base rates'!C$110)
+($H15*'fnd base rates'!C$111)
+($I15*'fnd base rates'!C$112)
+($J15*'fnd base rates'!C$113)
+($K15*'fnd base rates'!C$114)
+($M15*'fnd base rates'!C$116)
+($N15*'fnd base rates'!C$117)
+($O15*'fnd base rates'!C$118)
+($P15*VLOOKUP($S15+12,rate_basefnd,3)))
*$R15</f>
        <v>1072.9226920000001</v>
      </c>
      <c r="V15" s="1">
        <f>(($D15*'fnd base rates'!D$107)
+($E15*'fnd base rates'!D$108)
+($F15*'fnd base rates'!D$109)
+($G15*'fnd base rates'!D$110)
+($H15*'fnd base rates'!D$111)
+($I15*'fnd base rates'!D$112)
+($J15*'fnd base rates'!D$113)
+($K15*'fnd base rates'!D$114)
+($M15*'fnd base rates'!D$116)
+($N15*'fnd base rates'!D$117)
+($O15*'fnd base rates'!D$118)
+($P15*VLOOKUP($S15+12,rate_basefnd,4)))
*$R15</f>
        <v>1530.16</v>
      </c>
      <c r="W15" s="1">
        <f>(($D15*'fnd base rates'!E$107)
+($E15*'fnd base rates'!E$108)
+($F15*'fnd base rates'!E$109)
+($G15*'fnd base rates'!E$110)
+($H15*'fnd base rates'!E$111)
+($I15*'fnd base rates'!E$112)
+($J15*'fnd base rates'!E$113)
+($K15*'fnd base rates'!E$114)
+($M15*'fnd base rates'!E$116)
+($N15*'fnd base rates'!E$117)
+($O15*'fnd base rates'!E$118)
+($P15*VLOOKUP($S15+12,rate_basefnd,5)))
*$R15</f>
        <v>7339.9107519999998</v>
      </c>
      <c r="X15" s="1">
        <f>(($D15*'fnd base rates'!F$107)
+($E15*'fnd base rates'!F$108)
+($F15*'fnd base rates'!F$109)
+($G15*'fnd base rates'!F$110)
+($H15*'fnd base rates'!F$111)
+($I15*'fnd base rates'!F$112)
+($J15*'fnd base rates'!F$113)
+($K15*'fnd base rates'!F$114)
+($M15*'fnd base rates'!F$116)
+($N15*'fnd base rates'!F$117)
+($O15*'fnd base rates'!F$118)
+($P15*VLOOKUP($S15+12,rate_basefnd,6)))
*$R15</f>
        <v>2242.8228239999999</v>
      </c>
      <c r="Y15" s="1">
        <f>(($D15*'fnd base rates'!G$107)
+($E15*'fnd base rates'!G$108)
+($F15*'fnd base rates'!G$109)
+($G15*'fnd base rates'!G$110)
+($H15*'fnd base rates'!G$111)
+($I15*'fnd base rates'!G$112)
+($J15*'fnd base rates'!G$113)
+($K15*'fnd base rates'!G$114)
+($M15*'fnd base rates'!G$116)
+($N15*'fnd base rates'!G$117)
+($O15*'fnd base rates'!G$118)
+($P15*VLOOKUP($S15+12,rate_basefnd,7)))
*$R15</f>
        <v>325.24656400000003</v>
      </c>
      <c r="Z15" s="1">
        <f>(($D15*'fnd base rates'!H$107)
+($E15*'fnd base rates'!H$108)
+($F15*'fnd base rates'!H$109)
+($G15*'fnd base rates'!H$110)
+($H15*'fnd base rates'!H$111)
+($I15*'fnd base rates'!H$112)
+($J15*'fnd base rates'!H$113)
+($K15*'fnd base rates'!H$114)
+($M15*'fnd base rates'!H$116)
+($N15*'fnd base rates'!H$117)
+($O15*'fnd base rates'!H$118)
+($P15*VLOOKUP($S15+12,rate_basefnd,8)))</f>
        <v>1046.877868</v>
      </c>
      <c r="AA15" s="1">
        <f>(($D15*'fnd base rates'!I$107)
+($E15*'fnd base rates'!I$108)
+($F15*'fnd base rates'!I$109)
+($G15*'fnd base rates'!I$110)
+($H15*'fnd base rates'!I$111)
+($I15*'fnd base rates'!I$112)
+($J15*'fnd base rates'!I$113)
+($K15*'fnd base rates'!I$114)
+($M15*'fnd base rates'!I$116)
+($N15*'fnd base rates'!I$117)
+($O15*'fnd base rates'!I$118)
+($P15*VLOOKUP($S15+12,rate_basefnd,9)))
*$R15</f>
        <v>669.04</v>
      </c>
      <c r="AB15" s="1">
        <f>(($D15*'fnd base rates'!J$107)
+($E15*'fnd base rates'!J$108)
+($F15*'fnd base rates'!J$109)
+($G15*'fnd base rates'!J$110)
+($H15*'fnd base rates'!J$111)
+($I15*'fnd base rates'!J$112)
+($J15*'fnd base rates'!J$113)
+($K15*'fnd base rates'!J$114)
+($M15*'fnd base rates'!J$116)
+($N15*'fnd base rates'!J$117)
+($O15*'fnd base rates'!J$118)
+($P15*VLOOKUP($S15+12,rate_basefnd,10)))
*$R15</f>
        <v>401.13</v>
      </c>
      <c r="AC15" s="1">
        <f>(($D15*'fnd base rates'!K$107)
+($E15*'fnd base rates'!K$108)
+($F15*'fnd base rates'!K$109)
+($G15*'fnd base rates'!K$110)
+($H15*'fnd base rates'!K$111)
+($I15*'fnd base rates'!K$112)
+($J15*'fnd base rates'!K$113)
+($K15*'fnd base rates'!K$114)
+($M15*'fnd base rates'!K$116)
+($N15*'fnd base rates'!K$117)
+($O15*'fnd base rates'!K$118)
+($P15*VLOOKUP($S15+12,rate_basefnd,11)))
*$R15</f>
        <v>2282.36976</v>
      </c>
      <c r="AD15" s="1">
        <f>(($D15*'fnd base rates'!L$107)
+($E15*'fnd base rates'!L$108)
+($F15*'fnd base rates'!L$109)
+($G15*'fnd base rates'!L$110)
+($H15*'fnd base rates'!L$111)
+($I15*'fnd base rates'!L$112)
+($J15*'fnd base rates'!L$113)
+($K15*'fnd base rates'!L$114)
+($M15*'fnd base rates'!L$116)
+($N15*'fnd base rates'!L$117)
+($O15*'fnd base rates'!L$118)
+($P15*VLOOKUP($S15+12,rate_basefnd,12)))</f>
        <v>2958.6333599999998</v>
      </c>
      <c r="AE15" s="1">
        <f>(($D15*'fnd base rates'!M$107)
+($E15*'fnd base rates'!M$108)
+($F15*'fnd base rates'!M$109)
+($G15*'fnd base rates'!M$110)
+($H15*'fnd base rates'!M$111)
+($I15*'fnd base rates'!M$112)
+($J15*'fnd base rates'!M$113)
+($K15*'fnd base rates'!M$114)
+($M15*'fnd base rates'!M$116)
+($N15*'fnd base rates'!M$117)
+($O15*'fnd base rates'!M$118)
+($P15*VLOOKUP($S15+12,rate_basefnd,13)))</f>
        <v>0</v>
      </c>
      <c r="AF15" s="4">
        <f t="shared" si="7"/>
        <v>19869.113819999999</v>
      </c>
      <c r="AH15" s="269">
        <f t="shared" si="8"/>
        <v>409201331</v>
      </c>
      <c r="AI15" s="4" t="str">
        <f t="shared" si="9"/>
        <v>409</v>
      </c>
      <c r="AJ15" s="2" t="str">
        <f t="shared" si="10"/>
        <v>201</v>
      </c>
      <c r="AK15" s="2" t="str">
        <f t="shared" si="11"/>
        <v>331</v>
      </c>
      <c r="AL15" s="4">
        <f t="shared" si="12"/>
        <v>1</v>
      </c>
      <c r="AM15" s="4">
        <f t="shared" si="4"/>
        <v>2</v>
      </c>
      <c r="AN15" s="4">
        <f t="shared" si="13"/>
        <v>19869.113819999999</v>
      </c>
      <c r="AO15" s="4">
        <f t="shared" si="14"/>
        <v>9935</v>
      </c>
      <c r="AP15" s="4">
        <f t="shared" si="5"/>
        <v>0</v>
      </c>
      <c r="AQ15" s="4">
        <v>9935</v>
      </c>
      <c r="AW15" s="4">
        <v>9935</v>
      </c>
      <c r="AX15" s="5">
        <f t="shared" si="15"/>
        <v>0</v>
      </c>
      <c r="AY15" s="4">
        <v>9935</v>
      </c>
      <c r="AZ15" s="5"/>
      <c r="BB15" s="5">
        <f t="shared" ref="BB15" si="20">BC15-BA15</f>
        <v>0</v>
      </c>
    </row>
    <row r="16" spans="1:55" s="4" customFormat="1">
      <c r="A16" s="269">
        <v>409</v>
      </c>
      <c r="B16" s="2">
        <v>409201665</v>
      </c>
      <c r="C16" s="9" t="s">
        <v>620</v>
      </c>
      <c r="D16" s="14">
        <f>'fnd enro'!D16</f>
        <v>0</v>
      </c>
      <c r="E16" s="14">
        <f>'fnd enro'!E16</f>
        <v>0</v>
      </c>
      <c r="F16" s="14">
        <f>'fnd enro'!F16</f>
        <v>0</v>
      </c>
      <c r="G16" s="14">
        <f>'fnd enro'!G16</f>
        <v>0</v>
      </c>
      <c r="H16" s="14">
        <f>'fnd enro'!H16</f>
        <v>1</v>
      </c>
      <c r="I16" s="14">
        <f>'fnd enro'!I16</f>
        <v>0</v>
      </c>
      <c r="J16" s="14">
        <f>'fnd enro'!J16</f>
        <v>0</v>
      </c>
      <c r="K16" s="15">
        <f>'fnd enro'!K16</f>
        <v>3.8600000000000002E-2</v>
      </c>
      <c r="L16" s="14">
        <f>'fnd enro'!L16</f>
        <v>0</v>
      </c>
      <c r="M16" s="14">
        <f>'fnd enro'!M16</f>
        <v>0</v>
      </c>
      <c r="N16" s="14">
        <f>'fnd enro'!N16</f>
        <v>0</v>
      </c>
      <c r="O16" s="14">
        <f>'fnd enro'!O16</f>
        <v>0</v>
      </c>
      <c r="P16" s="14">
        <f>'fnd enro'!P16</f>
        <v>0</v>
      </c>
      <c r="Q16" s="14">
        <f>'fnd enro'!R16</f>
        <v>1</v>
      </c>
      <c r="R16" s="15">
        <f t="shared" si="6"/>
        <v>1</v>
      </c>
      <c r="S16" s="14">
        <f>VALUE('fnd enro'!Q16)</f>
        <v>5</v>
      </c>
      <c r="T16" s="2"/>
      <c r="U16" s="1">
        <f>(($D16*'fnd base rates'!C$107)
+($E16*'fnd base rates'!C$108)
+($F16*'fnd base rates'!C$109)
+($G16*'fnd base rates'!C$110)
+($H16*'fnd base rates'!C$111)
+($I16*'fnd base rates'!C$112)
+($J16*'fnd base rates'!C$113)
+($K16*'fnd base rates'!C$114)
+($M16*'fnd base rates'!C$116)
+($N16*'fnd base rates'!C$117)
+($O16*'fnd base rates'!C$118)
+($P16*VLOOKUP($S16+12,rate_basefnd,3)))
*$R16</f>
        <v>536.46134600000005</v>
      </c>
      <c r="V16" s="1">
        <f>(($D16*'fnd base rates'!D$107)
+($E16*'fnd base rates'!D$108)
+($F16*'fnd base rates'!D$109)
+($G16*'fnd base rates'!D$110)
+($H16*'fnd base rates'!D$111)
+($I16*'fnd base rates'!D$112)
+($J16*'fnd base rates'!D$113)
+($K16*'fnd base rates'!D$114)
+($M16*'fnd base rates'!D$116)
+($N16*'fnd base rates'!D$117)
+($O16*'fnd base rates'!D$118)
+($P16*VLOOKUP($S16+12,rate_basefnd,4)))
*$R16</f>
        <v>765.08</v>
      </c>
      <c r="W16" s="1">
        <f>(($D16*'fnd base rates'!E$107)
+($E16*'fnd base rates'!E$108)
+($F16*'fnd base rates'!E$109)
+($G16*'fnd base rates'!E$110)
+($H16*'fnd base rates'!E$111)
+($I16*'fnd base rates'!E$112)
+($J16*'fnd base rates'!E$113)
+($K16*'fnd base rates'!E$114)
+($M16*'fnd base rates'!E$116)
+($N16*'fnd base rates'!E$117)
+($O16*'fnd base rates'!E$118)
+($P16*VLOOKUP($S16+12,rate_basefnd,5)))
*$R16</f>
        <v>3459.480376</v>
      </c>
      <c r="X16" s="1">
        <f>(($D16*'fnd base rates'!F$107)
+($E16*'fnd base rates'!F$108)
+($F16*'fnd base rates'!F$109)
+($G16*'fnd base rates'!F$110)
+($H16*'fnd base rates'!F$111)
+($I16*'fnd base rates'!F$112)
+($J16*'fnd base rates'!F$113)
+($K16*'fnd base rates'!F$114)
+($M16*'fnd base rates'!F$116)
+($N16*'fnd base rates'!F$117)
+($O16*'fnd base rates'!F$118)
+($P16*VLOOKUP($S16+12,rate_basefnd,6)))
*$R16</f>
        <v>995.37641200000007</v>
      </c>
      <c r="Y16" s="1">
        <f>(($D16*'fnd base rates'!G$107)
+($E16*'fnd base rates'!G$108)
+($F16*'fnd base rates'!G$109)
+($G16*'fnd base rates'!G$110)
+($H16*'fnd base rates'!G$111)
+($I16*'fnd base rates'!G$112)
+($J16*'fnd base rates'!G$113)
+($K16*'fnd base rates'!G$114)
+($M16*'fnd base rates'!G$116)
+($N16*'fnd base rates'!G$117)
+($O16*'fnd base rates'!G$118)
+($P16*VLOOKUP($S16+12,rate_basefnd,7)))
*$R16</f>
        <v>168.453282</v>
      </c>
      <c r="Z16" s="1">
        <f>(($D16*'fnd base rates'!H$107)
+($E16*'fnd base rates'!H$108)
+($F16*'fnd base rates'!H$109)
+($G16*'fnd base rates'!H$110)
+($H16*'fnd base rates'!H$111)
+($I16*'fnd base rates'!H$112)
+($J16*'fnd base rates'!H$113)
+($K16*'fnd base rates'!H$114)
+($M16*'fnd base rates'!H$116)
+($N16*'fnd base rates'!H$117)
+($O16*'fnd base rates'!H$118)
+($P16*VLOOKUP($S16+12,rate_basefnd,8)))</f>
        <v>523.43893400000002</v>
      </c>
      <c r="AA16" s="1">
        <f>(($D16*'fnd base rates'!I$107)
+($E16*'fnd base rates'!I$108)
+($F16*'fnd base rates'!I$109)
+($G16*'fnd base rates'!I$110)
+($H16*'fnd base rates'!I$111)
+($I16*'fnd base rates'!I$112)
+($J16*'fnd base rates'!I$113)
+($K16*'fnd base rates'!I$114)
+($M16*'fnd base rates'!I$116)
+($N16*'fnd base rates'!I$117)
+($O16*'fnd base rates'!I$118)
+($P16*VLOOKUP($S16+12,rate_basefnd,9)))
*$R16</f>
        <v>362.69</v>
      </c>
      <c r="AB16" s="1">
        <f>(($D16*'fnd base rates'!J$107)
+($E16*'fnd base rates'!J$108)
+($F16*'fnd base rates'!J$109)
+($G16*'fnd base rates'!J$110)
+($H16*'fnd base rates'!J$111)
+($I16*'fnd base rates'!J$112)
+($J16*'fnd base rates'!J$113)
+($K16*'fnd base rates'!J$114)
+($M16*'fnd base rates'!J$116)
+($N16*'fnd base rates'!J$117)
+($O16*'fnd base rates'!J$118)
+($P16*VLOOKUP($S16+12,rate_basefnd,10)))
*$R16</f>
        <v>248.81</v>
      </c>
      <c r="AC16" s="1">
        <f>(($D16*'fnd base rates'!K$107)
+($E16*'fnd base rates'!K$108)
+($F16*'fnd base rates'!K$109)
+($G16*'fnd base rates'!K$110)
+($H16*'fnd base rates'!K$111)
+($I16*'fnd base rates'!K$112)
+($J16*'fnd base rates'!K$113)
+($K16*'fnd base rates'!K$114)
+($M16*'fnd base rates'!K$116)
+($N16*'fnd base rates'!K$117)
+($O16*'fnd base rates'!K$118)
+($P16*VLOOKUP($S16+12,rate_basefnd,11)))
*$R16</f>
        <v>1182.1598799999999</v>
      </c>
      <c r="AD16" s="1">
        <f>(($D16*'fnd base rates'!L$107)
+($E16*'fnd base rates'!L$108)
+($F16*'fnd base rates'!L$109)
+($G16*'fnd base rates'!L$110)
+($H16*'fnd base rates'!L$111)
+($I16*'fnd base rates'!L$112)
+($J16*'fnd base rates'!L$113)
+($K16*'fnd base rates'!L$114)
+($M16*'fnd base rates'!L$116)
+($N16*'fnd base rates'!L$117)
+($O16*'fnd base rates'!L$118)
+($P16*VLOOKUP($S16+12,rate_basefnd,12)))</f>
        <v>1512.47668</v>
      </c>
      <c r="AE16" s="1">
        <f>(($D16*'fnd base rates'!M$107)
+($E16*'fnd base rates'!M$108)
+($F16*'fnd base rates'!M$109)
+($G16*'fnd base rates'!M$110)
+($H16*'fnd base rates'!M$111)
+($I16*'fnd base rates'!M$112)
+($J16*'fnd base rates'!M$113)
+($K16*'fnd base rates'!M$114)
+($M16*'fnd base rates'!M$116)
+($N16*'fnd base rates'!M$117)
+($O16*'fnd base rates'!M$118)
+($P16*VLOOKUP($S16+12,rate_basefnd,13)))</f>
        <v>0</v>
      </c>
      <c r="AF16" s="4">
        <f t="shared" si="7"/>
        <v>9754.4269099999983</v>
      </c>
      <c r="AH16" s="269">
        <f t="shared" si="8"/>
        <v>409201665</v>
      </c>
      <c r="AI16" s="4" t="str">
        <f t="shared" si="9"/>
        <v>409</v>
      </c>
      <c r="AJ16" s="2" t="str">
        <f t="shared" si="10"/>
        <v>201</v>
      </c>
      <c r="AK16" s="2" t="str">
        <f t="shared" si="11"/>
        <v>665</v>
      </c>
      <c r="AL16" s="4">
        <f t="shared" si="12"/>
        <v>1</v>
      </c>
      <c r="AM16" s="4">
        <f t="shared" si="4"/>
        <v>1</v>
      </c>
      <c r="AN16" s="4">
        <f t="shared" si="13"/>
        <v>9754.4269099999983</v>
      </c>
      <c r="AO16" s="4">
        <f t="shared" si="14"/>
        <v>9754</v>
      </c>
      <c r="AP16" s="4">
        <f t="shared" si="5"/>
        <v>0</v>
      </c>
      <c r="AQ16" s="4">
        <v>9754</v>
      </c>
      <c r="AW16" s="4">
        <v>9754</v>
      </c>
      <c r="AX16" s="5">
        <f t="shared" si="15"/>
        <v>0</v>
      </c>
      <c r="AY16" s="4">
        <v>9754</v>
      </c>
      <c r="AZ16" s="5"/>
      <c r="BB16" s="5">
        <f t="shared" ref="BB16" si="21">BC16-BA16</f>
        <v>0</v>
      </c>
    </row>
    <row r="17" spans="1:54" s="4" customFormat="1">
      <c r="A17" s="269">
        <v>410</v>
      </c>
      <c r="B17" s="2">
        <v>410035035</v>
      </c>
      <c r="C17" s="9" t="s">
        <v>241</v>
      </c>
      <c r="D17" s="14">
        <f>'fnd enro'!D17</f>
        <v>0</v>
      </c>
      <c r="E17" s="14">
        <f>'fnd enro'!E17</f>
        <v>0</v>
      </c>
      <c r="F17" s="14">
        <f>'fnd enro'!F17</f>
        <v>0</v>
      </c>
      <c r="G17" s="14">
        <f>'fnd enro'!G17</f>
        <v>89</v>
      </c>
      <c r="H17" s="14">
        <f>'fnd enro'!H17</f>
        <v>236</v>
      </c>
      <c r="I17" s="14">
        <f>'fnd enro'!I17</f>
        <v>321</v>
      </c>
      <c r="J17" s="14">
        <f>'fnd enro'!J17</f>
        <v>0</v>
      </c>
      <c r="K17" s="15">
        <f>'fnd enro'!K17</f>
        <v>24.935600000000001</v>
      </c>
      <c r="L17" s="14">
        <f>'fnd enro'!L17</f>
        <v>0</v>
      </c>
      <c r="M17" s="14">
        <f>'fnd enro'!M17</f>
        <v>30</v>
      </c>
      <c r="N17" s="14">
        <f>'fnd enro'!N17</f>
        <v>24</v>
      </c>
      <c r="O17" s="14">
        <f>'fnd enro'!O17</f>
        <v>33</v>
      </c>
      <c r="P17" s="14">
        <f>'fnd enro'!P17</f>
        <v>489</v>
      </c>
      <c r="Q17" s="14">
        <f>'fnd enro'!R17</f>
        <v>646</v>
      </c>
      <c r="R17" s="15">
        <f t="shared" si="6"/>
        <v>1.0880000000000001</v>
      </c>
      <c r="S17" s="14">
        <f>VALUE('fnd enro'!Q17)</f>
        <v>11</v>
      </c>
      <c r="T17" s="2"/>
      <c r="U17" s="1">
        <f>(($D17*'fnd base rates'!C$107)
+($E17*'fnd base rates'!C$108)
+($F17*'fnd base rates'!C$109)
+($G17*'fnd base rates'!C$110)
+($H17*'fnd base rates'!C$111)
+($I17*'fnd base rates'!C$112)
+($J17*'fnd base rates'!C$113)
+($K17*'fnd base rates'!C$114)
+($M17*'fnd base rates'!C$116)
+($N17*'fnd base rates'!C$117)
+($O17*'fnd base rates'!C$118)
+($P17*VLOOKUP($S17+12,rate_basefnd,3)))
*$R17</f>
        <v>431206.25611340796</v>
      </c>
      <c r="V17" s="1">
        <f>(($D17*'fnd base rates'!D$107)
+($E17*'fnd base rates'!D$108)
+($F17*'fnd base rates'!D$109)
+($G17*'fnd base rates'!D$110)
+($H17*'fnd base rates'!D$111)
+($I17*'fnd base rates'!D$112)
+($J17*'fnd base rates'!D$113)
+($K17*'fnd base rates'!D$114)
+($M17*'fnd base rates'!D$116)
+($N17*'fnd base rates'!D$117)
+($O17*'fnd base rates'!D$118)
+($P17*VLOOKUP($S17+12,rate_basefnd,4)))
*$R17</f>
        <v>765431.32672000001</v>
      </c>
      <c r="W17" s="1">
        <f>(($D17*'fnd base rates'!E$107)
+($E17*'fnd base rates'!E$108)
+($F17*'fnd base rates'!E$109)
+($G17*'fnd base rates'!E$110)
+($H17*'fnd base rates'!E$111)
+($I17*'fnd base rates'!E$112)
+($J17*'fnd base rates'!E$113)
+($K17*'fnd base rates'!E$114)
+($M17*'fnd base rates'!E$116)
+($N17*'fnd base rates'!E$117)
+($O17*'fnd base rates'!E$118)
+($P17*VLOOKUP($S17+12,rate_basefnd,5)))
*$R17</f>
        <v>5155631.8258708483</v>
      </c>
      <c r="X17" s="1">
        <f>(($D17*'fnd base rates'!F$107)
+($E17*'fnd base rates'!F$108)
+($F17*'fnd base rates'!F$109)
+($G17*'fnd base rates'!F$110)
+($H17*'fnd base rates'!F$111)
+($I17*'fnd base rates'!F$112)
+($J17*'fnd base rates'!F$113)
+($K17*'fnd base rates'!F$114)
+($M17*'fnd base rates'!F$116)
+($N17*'fnd base rates'!F$117)
+($O17*'fnd base rates'!F$118)
+($P17*VLOOKUP($S17+12,rate_basefnd,6)))
*$R17</f>
        <v>703032.78826137609</v>
      </c>
      <c r="Y17" s="1">
        <f>(($D17*'fnd base rates'!G$107)
+($E17*'fnd base rates'!G$108)
+($F17*'fnd base rates'!G$109)
+($G17*'fnd base rates'!G$110)
+($H17*'fnd base rates'!G$111)
+($I17*'fnd base rates'!G$112)
+($J17*'fnd base rates'!G$113)
+($K17*'fnd base rates'!G$114)
+($M17*'fnd base rates'!G$116)
+($N17*'fnd base rates'!G$117)
+($O17*'fnd base rates'!G$118)
+($P17*VLOOKUP($S17+12,rate_basefnd,7)))
*$R17</f>
        <v>220329.57458713598</v>
      </c>
      <c r="Z17" s="1">
        <f>(($D17*'fnd base rates'!H$107)
+($E17*'fnd base rates'!H$108)
+($F17*'fnd base rates'!H$109)
+($G17*'fnd base rates'!H$110)
+($H17*'fnd base rates'!H$111)
+($I17*'fnd base rates'!H$112)
+($J17*'fnd base rates'!H$113)
+($K17*'fnd base rates'!H$114)
+($M17*'fnd base rates'!H$116)
+($N17*'fnd base rates'!H$117)
+($O17*'fnd base rates'!H$118)
+($P17*VLOOKUP($S17+12,rate_basefnd,8)))</f>
        <v>461099.49136400002</v>
      </c>
      <c r="AA17" s="1">
        <f>(($D17*'fnd base rates'!I$107)
+($E17*'fnd base rates'!I$108)
+($F17*'fnd base rates'!I$109)
+($G17*'fnd base rates'!I$110)
+($H17*'fnd base rates'!I$111)
+($I17*'fnd base rates'!I$112)
+($J17*'fnd base rates'!I$113)
+($K17*'fnd base rates'!I$114)
+($M17*'fnd base rates'!I$116)
+($N17*'fnd base rates'!I$117)
+($O17*'fnd base rates'!I$118)
+($P17*VLOOKUP($S17+12,rate_basefnd,9)))
*$R17</f>
        <v>362121.40096</v>
      </c>
      <c r="AB17" s="1">
        <f>(($D17*'fnd base rates'!J$107)
+($E17*'fnd base rates'!J$108)
+($F17*'fnd base rates'!J$109)
+($G17*'fnd base rates'!J$110)
+($H17*'fnd base rates'!J$111)
+($I17*'fnd base rates'!J$112)
+($J17*'fnd base rates'!J$113)
+($K17*'fnd base rates'!J$114)
+($M17*'fnd base rates'!J$116)
+($N17*'fnd base rates'!J$117)
+($O17*'fnd base rates'!J$118)
+($P17*VLOOKUP($S17+12,rate_basefnd,10)))
*$R17</f>
        <v>714385.70688000007</v>
      </c>
      <c r="AC17" s="1">
        <f>(($D17*'fnd base rates'!K$107)
+($E17*'fnd base rates'!K$108)
+($F17*'fnd base rates'!K$109)
+($G17*'fnd base rates'!K$110)
+($H17*'fnd base rates'!K$111)
+($I17*'fnd base rates'!K$112)
+($J17*'fnd base rates'!K$113)
+($K17*'fnd base rates'!K$114)
+($M17*'fnd base rates'!K$116)
+($N17*'fnd base rates'!K$117)
+($O17*'fnd base rates'!K$118)
+($P17*VLOOKUP($S17+12,rate_basefnd,11)))
*$R17</f>
        <v>840730.49293823994</v>
      </c>
      <c r="AD17" s="1">
        <f>(($D17*'fnd base rates'!L$107)
+($E17*'fnd base rates'!L$108)
+($F17*'fnd base rates'!L$109)
+($G17*'fnd base rates'!L$110)
+($H17*'fnd base rates'!L$111)
+($I17*'fnd base rates'!L$112)
+($J17*'fnd base rates'!L$113)
+($K17*'fnd base rates'!L$114)
+($M17*'fnd base rates'!L$116)
+($N17*'fnd base rates'!L$117)
+($O17*'fnd base rates'!L$118)
+($P17*VLOOKUP($S17+12,rate_basefnd,12)))</f>
        <v>1255487.5552800002</v>
      </c>
      <c r="AE17" s="1">
        <f>(($D17*'fnd base rates'!M$107)
+($E17*'fnd base rates'!M$108)
+($F17*'fnd base rates'!M$109)
+($G17*'fnd base rates'!M$110)
+($H17*'fnd base rates'!M$111)
+($I17*'fnd base rates'!M$112)
+($J17*'fnd base rates'!M$113)
+($K17*'fnd base rates'!M$114)
+($M17*'fnd base rates'!M$116)
+($N17*'fnd base rates'!M$117)
+($O17*'fnd base rates'!M$118)
+($P17*VLOOKUP($S17+12,rate_basefnd,13)))</f>
        <v>0</v>
      </c>
      <c r="AF17" s="4">
        <f t="shared" si="7"/>
        <v>10909456.418975009</v>
      </c>
      <c r="AH17" s="269">
        <f t="shared" si="8"/>
        <v>410035035</v>
      </c>
      <c r="AI17" s="4" t="str">
        <f t="shared" si="9"/>
        <v>410</v>
      </c>
      <c r="AJ17" s="2" t="str">
        <f t="shared" si="10"/>
        <v>035</v>
      </c>
      <c r="AK17" s="2" t="str">
        <f t="shared" si="11"/>
        <v>035</v>
      </c>
      <c r="AL17" s="4">
        <f t="shared" si="12"/>
        <v>1</v>
      </c>
      <c r="AM17" s="4">
        <f t="shared" si="4"/>
        <v>646</v>
      </c>
      <c r="AN17" s="4">
        <f t="shared" si="13"/>
        <v>10909456.418975009</v>
      </c>
      <c r="AO17" s="4">
        <f t="shared" si="14"/>
        <v>16888</v>
      </c>
      <c r="AP17" s="4">
        <f t="shared" si="5"/>
        <v>0</v>
      </c>
      <c r="AQ17" s="4">
        <v>16888</v>
      </c>
      <c r="AW17" s="4">
        <v>16888</v>
      </c>
      <c r="AX17" s="5">
        <f t="shared" si="15"/>
        <v>0</v>
      </c>
      <c r="AY17" s="4">
        <v>16888</v>
      </c>
      <c r="AZ17" s="5"/>
      <c r="BB17" s="5">
        <f t="shared" ref="BB17" si="22">BC17-BA17</f>
        <v>0</v>
      </c>
    </row>
    <row r="18" spans="1:54" s="4" customFormat="1">
      <c r="A18" s="269">
        <v>410</v>
      </c>
      <c r="B18" s="2">
        <v>410035057</v>
      </c>
      <c r="C18" s="9" t="s">
        <v>241</v>
      </c>
      <c r="D18" s="14">
        <f>'fnd enro'!D18</f>
        <v>0</v>
      </c>
      <c r="E18" s="14">
        <f>'fnd enro'!E18</f>
        <v>0</v>
      </c>
      <c r="F18" s="14">
        <f>'fnd enro'!F18</f>
        <v>0</v>
      </c>
      <c r="G18" s="14">
        <f>'fnd enro'!G18</f>
        <v>17</v>
      </c>
      <c r="H18" s="14">
        <f>'fnd enro'!H18</f>
        <v>76</v>
      </c>
      <c r="I18" s="14">
        <f>'fnd enro'!I18</f>
        <v>276</v>
      </c>
      <c r="J18" s="14">
        <f>'fnd enro'!J18</f>
        <v>0</v>
      </c>
      <c r="K18" s="15">
        <f>'fnd enro'!K18</f>
        <v>14.243399999999999</v>
      </c>
      <c r="L18" s="14">
        <f>'fnd enro'!L18</f>
        <v>0</v>
      </c>
      <c r="M18" s="14">
        <f>'fnd enro'!M18</f>
        <v>5</v>
      </c>
      <c r="N18" s="14">
        <f>'fnd enro'!N18</f>
        <v>7</v>
      </c>
      <c r="O18" s="14">
        <f>'fnd enro'!O18</f>
        <v>19</v>
      </c>
      <c r="P18" s="14">
        <f>'fnd enro'!P18</f>
        <v>284</v>
      </c>
      <c r="Q18" s="14">
        <f>'fnd enro'!R18</f>
        <v>369</v>
      </c>
      <c r="R18" s="15">
        <f t="shared" si="6"/>
        <v>1.0880000000000001</v>
      </c>
      <c r="S18" s="14">
        <f>VALUE('fnd enro'!Q18)</f>
        <v>12</v>
      </c>
      <c r="T18" s="2"/>
      <c r="U18" s="1">
        <f>(($D18*'fnd base rates'!C$107)
+($E18*'fnd base rates'!C$108)
+($F18*'fnd base rates'!C$109)
+($G18*'fnd base rates'!C$110)
+($H18*'fnd base rates'!C$111)
+($I18*'fnd base rates'!C$112)
+($J18*'fnd base rates'!C$113)
+($K18*'fnd base rates'!C$114)
+($M18*'fnd base rates'!C$116)
+($N18*'fnd base rates'!C$117)
+($O18*'fnd base rates'!C$118)
+($P18*VLOOKUP($S18+12,rate_basefnd,3)))
*$R18</f>
        <v>245963.80822131201</v>
      </c>
      <c r="V18" s="1">
        <f>(($D18*'fnd base rates'!D$107)
+($E18*'fnd base rates'!D$108)
+($F18*'fnd base rates'!D$109)
+($G18*'fnd base rates'!D$110)
+($H18*'fnd base rates'!D$111)
+($I18*'fnd base rates'!D$112)
+($J18*'fnd base rates'!D$113)
+($K18*'fnd base rates'!D$114)
+($M18*'fnd base rates'!D$116)
+($N18*'fnd base rates'!D$117)
+($O18*'fnd base rates'!D$118)
+($P18*VLOOKUP($S18+12,rate_basefnd,4)))
*$R18</f>
        <v>441864.83776000002</v>
      </c>
      <c r="W18" s="1">
        <f>(($D18*'fnd base rates'!E$107)
+($E18*'fnd base rates'!E$108)
+($F18*'fnd base rates'!E$109)
+($G18*'fnd base rates'!E$110)
+($H18*'fnd base rates'!E$111)
+($I18*'fnd base rates'!E$112)
+($J18*'fnd base rates'!E$113)
+($K18*'fnd base rates'!E$114)
+($M18*'fnd base rates'!E$116)
+($N18*'fnd base rates'!E$117)
+($O18*'fnd base rates'!E$118)
+($P18*VLOOKUP($S18+12,rate_basefnd,5)))
*$R18</f>
        <v>3131339.766953472</v>
      </c>
      <c r="X18" s="1">
        <f>(($D18*'fnd base rates'!F$107)
+($E18*'fnd base rates'!F$108)
+($F18*'fnd base rates'!F$109)
+($G18*'fnd base rates'!F$110)
+($H18*'fnd base rates'!F$111)
+($I18*'fnd base rates'!F$112)
+($J18*'fnd base rates'!F$113)
+($K18*'fnd base rates'!F$114)
+($M18*'fnd base rates'!F$116)
+($N18*'fnd base rates'!F$117)
+($O18*'fnd base rates'!F$118)
+($P18*VLOOKUP($S18+12,rate_basefnd,6)))
*$R18</f>
        <v>377689.64303846401</v>
      </c>
      <c r="Y18" s="1">
        <f>(($D18*'fnd base rates'!G$107)
+($E18*'fnd base rates'!G$108)
+($F18*'fnd base rates'!G$109)
+($G18*'fnd base rates'!G$110)
+($H18*'fnd base rates'!G$111)
+($I18*'fnd base rates'!G$112)
+($J18*'fnd base rates'!G$113)
+($K18*'fnd base rates'!G$114)
+($M18*'fnd base rates'!G$116)
+($N18*'fnd base rates'!G$117)
+($O18*'fnd base rates'!G$118)
+($P18*VLOOKUP($S18+12,rate_basefnd,7)))
*$R18</f>
        <v>128710.34675110402</v>
      </c>
      <c r="Z18" s="1">
        <f>(($D18*'fnd base rates'!H$107)
+($E18*'fnd base rates'!H$108)
+($F18*'fnd base rates'!H$109)
+($G18*'fnd base rates'!H$110)
+($H18*'fnd base rates'!H$111)
+($I18*'fnd base rates'!H$112)
+($J18*'fnd base rates'!H$113)
+($K18*'fnd base rates'!H$114)
+($M18*'fnd base rates'!H$116)
+($N18*'fnd base rates'!H$117)
+($O18*'fnd base rates'!H$118)
+($P18*VLOOKUP($S18+12,rate_basefnd,8)))</f>
        <v>289749.94664600003</v>
      </c>
      <c r="AA18" s="1">
        <f>(($D18*'fnd base rates'!I$107)
+($E18*'fnd base rates'!I$108)
+($F18*'fnd base rates'!I$109)
+($G18*'fnd base rates'!I$110)
+($H18*'fnd base rates'!I$111)
+($I18*'fnd base rates'!I$112)
+($J18*'fnd base rates'!I$113)
+($K18*'fnd base rates'!I$114)
+($M18*'fnd base rates'!I$116)
+($N18*'fnd base rates'!I$117)
+($O18*'fnd base rates'!I$118)
+($P18*VLOOKUP($S18+12,rate_basefnd,9)))
*$R18</f>
        <v>217009.71648</v>
      </c>
      <c r="AB18" s="1">
        <f>(($D18*'fnd base rates'!J$107)
+($E18*'fnd base rates'!J$108)
+($F18*'fnd base rates'!J$109)
+($G18*'fnd base rates'!J$110)
+($H18*'fnd base rates'!J$111)
+($I18*'fnd base rates'!J$112)
+($J18*'fnd base rates'!J$113)
+($K18*'fnd base rates'!J$114)
+($M18*'fnd base rates'!J$116)
+($N18*'fnd base rates'!J$117)
+($O18*'fnd base rates'!J$118)
+($P18*VLOOKUP($S18+12,rate_basefnd,10)))
*$R18</f>
        <v>460922.90944000002</v>
      </c>
      <c r="AC18" s="1">
        <f>(($D18*'fnd base rates'!K$107)
+($E18*'fnd base rates'!K$108)
+($F18*'fnd base rates'!K$109)
+($G18*'fnd base rates'!K$110)
+($H18*'fnd base rates'!K$111)
+($I18*'fnd base rates'!K$112)
+($J18*'fnd base rates'!K$113)
+($K18*'fnd base rates'!K$114)
+($M18*'fnd base rates'!K$116)
+($N18*'fnd base rates'!K$117)
+($O18*'fnd base rates'!K$118)
+($P18*VLOOKUP($S18+12,rate_basefnd,11)))
*$R18</f>
        <v>473717.15374336008</v>
      </c>
      <c r="AD18" s="1">
        <f>(($D18*'fnd base rates'!L$107)
+($E18*'fnd base rates'!L$108)
+($F18*'fnd base rates'!L$109)
+($G18*'fnd base rates'!L$110)
+($H18*'fnd base rates'!L$111)
+($I18*'fnd base rates'!L$112)
+($J18*'fnd base rates'!L$113)
+($K18*'fnd base rates'!L$114)
+($M18*'fnd base rates'!L$116)
+($N18*'fnd base rates'!L$117)
+($O18*'fnd base rates'!L$118)
+($P18*VLOOKUP($S18+12,rate_basefnd,12)))</f>
        <v>712872.59492000006</v>
      </c>
      <c r="AE18" s="1">
        <f>(($D18*'fnd base rates'!M$107)
+($E18*'fnd base rates'!M$108)
+($F18*'fnd base rates'!M$109)
+($G18*'fnd base rates'!M$110)
+($H18*'fnd base rates'!M$111)
+($I18*'fnd base rates'!M$112)
+($J18*'fnd base rates'!M$113)
+($K18*'fnd base rates'!M$114)
+($M18*'fnd base rates'!M$116)
+($N18*'fnd base rates'!M$117)
+($O18*'fnd base rates'!M$118)
+($P18*VLOOKUP($S18+12,rate_basefnd,13)))</f>
        <v>0</v>
      </c>
      <c r="AF18" s="4">
        <f t="shared" si="7"/>
        <v>6479840.7239537118</v>
      </c>
      <c r="AH18" s="269">
        <f t="shared" si="8"/>
        <v>410035057</v>
      </c>
      <c r="AI18" s="4" t="str">
        <f t="shared" si="9"/>
        <v>410</v>
      </c>
      <c r="AJ18" s="2" t="str">
        <f t="shared" si="10"/>
        <v>035</v>
      </c>
      <c r="AK18" s="2" t="str">
        <f t="shared" si="11"/>
        <v>057</v>
      </c>
      <c r="AL18" s="4">
        <f t="shared" si="12"/>
        <v>1</v>
      </c>
      <c r="AM18" s="4">
        <f t="shared" si="4"/>
        <v>369</v>
      </c>
      <c r="AN18" s="4">
        <f t="shared" si="13"/>
        <v>6479840.7239537118</v>
      </c>
      <c r="AO18" s="4">
        <f t="shared" si="14"/>
        <v>17561</v>
      </c>
      <c r="AP18" s="4">
        <f t="shared" si="5"/>
        <v>0</v>
      </c>
      <c r="AQ18" s="4">
        <v>17561</v>
      </c>
      <c r="AW18" s="4">
        <v>17561</v>
      </c>
      <c r="AX18" s="5">
        <f t="shared" si="15"/>
        <v>0</v>
      </c>
      <c r="AY18" s="4">
        <v>17561</v>
      </c>
      <c r="AZ18" s="5"/>
      <c r="BB18" s="5">
        <f t="shared" ref="BB18" si="23">BC18-BA18</f>
        <v>0</v>
      </c>
    </row>
    <row r="19" spans="1:54" s="4" customFormat="1">
      <c r="A19" s="269">
        <v>410</v>
      </c>
      <c r="B19" s="2">
        <v>410035071</v>
      </c>
      <c r="C19" s="9" t="s">
        <v>241</v>
      </c>
      <c r="D19" s="14">
        <f>'fnd enro'!D19</f>
        <v>0</v>
      </c>
      <c r="E19" s="14">
        <f>'fnd enro'!E19</f>
        <v>0</v>
      </c>
      <c r="F19" s="14">
        <f>'fnd enro'!F19</f>
        <v>0</v>
      </c>
      <c r="G19" s="14">
        <f>'fnd enro'!G19</f>
        <v>0</v>
      </c>
      <c r="H19" s="14">
        <f>'fnd enro'!H19</f>
        <v>0</v>
      </c>
      <c r="I19" s="14">
        <f>'fnd enro'!I19</f>
        <v>1</v>
      </c>
      <c r="J19" s="14">
        <f>'fnd enro'!J19</f>
        <v>0</v>
      </c>
      <c r="K19" s="15">
        <f>'fnd enro'!K19</f>
        <v>3.8600000000000002E-2</v>
      </c>
      <c r="L19" s="14">
        <f>'fnd enro'!L19</f>
        <v>0</v>
      </c>
      <c r="M19" s="14">
        <f>'fnd enro'!M19</f>
        <v>0</v>
      </c>
      <c r="N19" s="14">
        <f>'fnd enro'!N19</f>
        <v>0</v>
      </c>
      <c r="O19" s="14">
        <f>'fnd enro'!O19</f>
        <v>0</v>
      </c>
      <c r="P19" s="14">
        <f>'fnd enro'!P19</f>
        <v>1</v>
      </c>
      <c r="Q19" s="14">
        <f>'fnd enro'!R19</f>
        <v>1</v>
      </c>
      <c r="R19" s="15">
        <f t="shared" si="6"/>
        <v>1.0880000000000001</v>
      </c>
      <c r="S19" s="14">
        <f>VALUE('fnd enro'!Q19)</f>
        <v>5</v>
      </c>
      <c r="T19" s="2"/>
      <c r="U19" s="1">
        <f>(($D19*'fnd base rates'!C$107)
+($E19*'fnd base rates'!C$108)
+($F19*'fnd base rates'!C$109)
+($G19*'fnd base rates'!C$110)
+($H19*'fnd base rates'!C$111)
+($I19*'fnd base rates'!C$112)
+($J19*'fnd base rates'!C$113)
+($K19*'fnd base rates'!C$114)
+($M19*'fnd base rates'!C$116)
+($N19*'fnd base rates'!C$117)
+($O19*'fnd base rates'!C$118)
+($P19*VLOOKUP($S19+12,rate_basefnd,3)))
*$R19</f>
        <v>648.80850444800012</v>
      </c>
      <c r="V19" s="1">
        <f>(($D19*'fnd base rates'!D$107)
+($E19*'fnd base rates'!D$108)
+($F19*'fnd base rates'!D$109)
+($G19*'fnd base rates'!D$110)
+($H19*'fnd base rates'!D$111)
+($I19*'fnd base rates'!D$112)
+($J19*'fnd base rates'!D$113)
+($K19*'fnd base rates'!D$114)
+($M19*'fnd base rates'!D$116)
+($N19*'fnd base rates'!D$117)
+($O19*'fnd base rates'!D$118)
+($P19*VLOOKUP($S19+12,rate_basefnd,4)))
*$R19</f>
        <v>1141.0291200000001</v>
      </c>
      <c r="W19" s="1">
        <f>(($D19*'fnd base rates'!E$107)
+($E19*'fnd base rates'!E$108)
+($F19*'fnd base rates'!E$109)
+($G19*'fnd base rates'!E$110)
+($H19*'fnd base rates'!E$111)
+($I19*'fnd base rates'!E$112)
+($J19*'fnd base rates'!E$113)
+($K19*'fnd base rates'!E$114)
+($M19*'fnd base rates'!E$116)
+($N19*'fnd base rates'!E$117)
+($O19*'fnd base rates'!E$118)
+($P19*VLOOKUP($S19+12,rate_basefnd,5)))
*$R19</f>
        <v>8357.2656890880007</v>
      </c>
      <c r="X19" s="1">
        <f>(($D19*'fnd base rates'!F$107)
+($E19*'fnd base rates'!F$108)
+($F19*'fnd base rates'!F$109)
+($G19*'fnd base rates'!F$110)
+($H19*'fnd base rates'!F$111)
+($I19*'fnd base rates'!F$112)
+($J19*'fnd base rates'!F$113)
+($K19*'fnd base rates'!F$114)
+($M19*'fnd base rates'!F$116)
+($N19*'fnd base rates'!F$117)
+($O19*'fnd base rates'!F$118)
+($P19*VLOOKUP($S19+12,rate_basefnd,6)))
*$R19</f>
        <v>964.93241625600012</v>
      </c>
      <c r="Y19" s="1">
        <f>(($D19*'fnd base rates'!G$107)
+($E19*'fnd base rates'!G$108)
+($F19*'fnd base rates'!G$109)
+($G19*'fnd base rates'!G$110)
+($H19*'fnd base rates'!G$111)
+($I19*'fnd base rates'!G$112)
+($J19*'fnd base rates'!G$113)
+($K19*'fnd base rates'!G$114)
+($M19*'fnd base rates'!G$116)
+($N19*'fnd base rates'!G$117)
+($O19*'fnd base rates'!G$118)
+($P19*VLOOKUP($S19+12,rate_basefnd,7)))
*$R19</f>
        <v>324.47781081599999</v>
      </c>
      <c r="Z19" s="1">
        <f>(($D19*'fnd base rates'!H$107)
+($E19*'fnd base rates'!H$108)
+($F19*'fnd base rates'!H$109)
+($G19*'fnd base rates'!H$110)
+($H19*'fnd base rates'!H$111)
+($I19*'fnd base rates'!H$112)
+($J19*'fnd base rates'!H$113)
+($K19*'fnd base rates'!H$114)
+($M19*'fnd base rates'!H$116)
+($N19*'fnd base rates'!H$117)
+($O19*'fnd base rates'!H$118)
+($P19*VLOOKUP($S19+12,rate_basefnd,8)))</f>
        <v>848.66893400000004</v>
      </c>
      <c r="AA19" s="1">
        <f>(($D19*'fnd base rates'!I$107)
+($E19*'fnd base rates'!I$108)
+($F19*'fnd base rates'!I$109)
+($G19*'fnd base rates'!I$110)
+($H19*'fnd base rates'!I$111)
+($I19*'fnd base rates'!I$112)
+($J19*'fnd base rates'!I$113)
+($K19*'fnd base rates'!I$114)
+($M19*'fnd base rates'!I$116)
+($N19*'fnd base rates'!I$117)
+($O19*'fnd base rates'!I$118)
+($P19*VLOOKUP($S19+12,rate_basefnd,9)))
*$R19</f>
        <v>585.42016000000001</v>
      </c>
      <c r="AB19" s="1">
        <f>(($D19*'fnd base rates'!J$107)
+($E19*'fnd base rates'!J$108)
+($F19*'fnd base rates'!J$109)
+($G19*'fnd base rates'!J$110)
+($H19*'fnd base rates'!J$111)
+($I19*'fnd base rates'!J$112)
+($J19*'fnd base rates'!J$113)
+($K19*'fnd base rates'!J$114)
+($M19*'fnd base rates'!J$116)
+($N19*'fnd base rates'!J$117)
+($O19*'fnd base rates'!J$118)
+($P19*VLOOKUP($S19+12,rate_basefnd,10)))
*$R19</f>
        <v>1258.17408</v>
      </c>
      <c r="AC19" s="1">
        <f>(($D19*'fnd base rates'!K$107)
+($E19*'fnd base rates'!K$108)
+($F19*'fnd base rates'!K$109)
+($G19*'fnd base rates'!K$110)
+($H19*'fnd base rates'!K$111)
+($I19*'fnd base rates'!K$112)
+($J19*'fnd base rates'!K$113)
+($K19*'fnd base rates'!K$114)
+($M19*'fnd base rates'!K$116)
+($N19*'fnd base rates'!K$117)
+($O19*'fnd base rates'!K$118)
+($P19*VLOOKUP($S19+12,rate_basefnd,11)))
*$R19</f>
        <v>1251.2651494400002</v>
      </c>
      <c r="AD19" s="1">
        <f>(($D19*'fnd base rates'!L$107)
+($E19*'fnd base rates'!L$108)
+($F19*'fnd base rates'!L$109)
+($G19*'fnd base rates'!L$110)
+($H19*'fnd base rates'!L$111)
+($I19*'fnd base rates'!L$112)
+($J19*'fnd base rates'!L$113)
+($K19*'fnd base rates'!L$114)
+($M19*'fnd base rates'!L$116)
+($N19*'fnd base rates'!L$117)
+($O19*'fnd base rates'!L$118)
+($P19*VLOOKUP($S19+12,rate_basefnd,12)))</f>
        <v>1817.0566800000001</v>
      </c>
      <c r="AE19" s="1">
        <f>(($D19*'fnd base rates'!M$107)
+($E19*'fnd base rates'!M$108)
+($F19*'fnd base rates'!M$109)
+($G19*'fnd base rates'!M$110)
+($H19*'fnd base rates'!M$111)
+($I19*'fnd base rates'!M$112)
+($J19*'fnd base rates'!M$113)
+($K19*'fnd base rates'!M$114)
+($M19*'fnd base rates'!M$116)
+($N19*'fnd base rates'!M$117)
+($O19*'fnd base rates'!M$118)
+($P19*VLOOKUP($S19+12,rate_basefnd,13)))</f>
        <v>0</v>
      </c>
      <c r="AF19" s="4">
        <f t="shared" si="7"/>
        <v>17197.098544048004</v>
      </c>
      <c r="AH19" s="269">
        <f t="shared" si="8"/>
        <v>410035071</v>
      </c>
      <c r="AI19" s="4" t="str">
        <f t="shared" si="9"/>
        <v>410</v>
      </c>
      <c r="AJ19" s="2" t="str">
        <f t="shared" si="10"/>
        <v>035</v>
      </c>
      <c r="AK19" s="2" t="str">
        <f t="shared" si="11"/>
        <v>071</v>
      </c>
      <c r="AL19" s="4">
        <f t="shared" si="12"/>
        <v>1</v>
      </c>
      <c r="AM19" s="4">
        <f t="shared" si="4"/>
        <v>1</v>
      </c>
      <c r="AN19" s="4">
        <f t="shared" si="13"/>
        <v>17197.098544048004</v>
      </c>
      <c r="AO19" s="4">
        <f t="shared" si="14"/>
        <v>17197</v>
      </c>
      <c r="AP19" s="4">
        <f t="shared" si="5"/>
        <v>0</v>
      </c>
      <c r="AQ19" s="4">
        <v>17197</v>
      </c>
      <c r="AW19" s="4">
        <v>17197</v>
      </c>
      <c r="AX19" s="5">
        <f t="shared" si="15"/>
        <v>0</v>
      </c>
      <c r="AY19" s="4">
        <v>17197</v>
      </c>
      <c r="AZ19" s="5"/>
      <c r="BB19" s="5">
        <f t="shared" ref="BB19" si="24">BC19-BA19</f>
        <v>0</v>
      </c>
    </row>
    <row r="20" spans="1:54" s="4" customFormat="1">
      <c r="A20" s="269">
        <v>410</v>
      </c>
      <c r="B20" s="2">
        <v>410035093</v>
      </c>
      <c r="C20" s="9" t="s">
        <v>241</v>
      </c>
      <c r="D20" s="14">
        <f>'fnd enro'!D20</f>
        <v>0</v>
      </c>
      <c r="E20" s="14">
        <f>'fnd enro'!E20</f>
        <v>0</v>
      </c>
      <c r="F20" s="14">
        <f>'fnd enro'!F20</f>
        <v>0</v>
      </c>
      <c r="G20" s="14">
        <f>'fnd enro'!G20</f>
        <v>1</v>
      </c>
      <c r="H20" s="14">
        <f>'fnd enro'!H20</f>
        <v>2</v>
      </c>
      <c r="I20" s="14">
        <f>'fnd enro'!I20</f>
        <v>10</v>
      </c>
      <c r="J20" s="14">
        <f>'fnd enro'!J20</f>
        <v>0</v>
      </c>
      <c r="K20" s="15">
        <f>'fnd enro'!K20</f>
        <v>0.50180000000000002</v>
      </c>
      <c r="L20" s="14">
        <f>'fnd enro'!L20</f>
        <v>0</v>
      </c>
      <c r="M20" s="14">
        <f>'fnd enro'!M20</f>
        <v>0</v>
      </c>
      <c r="N20" s="14">
        <f>'fnd enro'!N20</f>
        <v>0</v>
      </c>
      <c r="O20" s="14">
        <f>'fnd enro'!O20</f>
        <v>2</v>
      </c>
      <c r="P20" s="14">
        <f>'fnd enro'!P20</f>
        <v>11</v>
      </c>
      <c r="Q20" s="14">
        <f>'fnd enro'!R20</f>
        <v>13</v>
      </c>
      <c r="R20" s="15">
        <f t="shared" si="6"/>
        <v>1.0880000000000001</v>
      </c>
      <c r="S20" s="14">
        <f>VALUE('fnd enro'!Q20)</f>
        <v>11</v>
      </c>
      <c r="T20" s="2"/>
      <c r="U20" s="1">
        <f>(($D20*'fnd base rates'!C$107)
+($E20*'fnd base rates'!C$108)
+($F20*'fnd base rates'!C$109)
+($G20*'fnd base rates'!C$110)
+($H20*'fnd base rates'!C$111)
+($I20*'fnd base rates'!C$112)
+($J20*'fnd base rates'!C$113)
+($K20*'fnd base rates'!C$114)
+($M20*'fnd base rates'!C$116)
+($N20*'fnd base rates'!C$117)
+($O20*'fnd base rates'!C$118)
+($P20*VLOOKUP($S20+12,rate_basefnd,3)))
*$R20</f>
        <v>8805.2683178240004</v>
      </c>
      <c r="V20" s="1">
        <f>(($D20*'fnd base rates'!D$107)
+($E20*'fnd base rates'!D$108)
+($F20*'fnd base rates'!D$109)
+($G20*'fnd base rates'!D$110)
+($H20*'fnd base rates'!D$111)
+($I20*'fnd base rates'!D$112)
+($J20*'fnd base rates'!D$113)
+($K20*'fnd base rates'!D$114)
+($M20*'fnd base rates'!D$116)
+($N20*'fnd base rates'!D$117)
+($O20*'fnd base rates'!D$118)
+($P20*VLOOKUP($S20+12,rate_basefnd,4)))
*$R20</f>
        <v>15942.137600000002</v>
      </c>
      <c r="W20" s="1">
        <f>(($D20*'fnd base rates'!E$107)
+($E20*'fnd base rates'!E$108)
+($F20*'fnd base rates'!E$109)
+($G20*'fnd base rates'!E$110)
+($H20*'fnd base rates'!E$111)
+($I20*'fnd base rates'!E$112)
+($J20*'fnd base rates'!E$113)
+($K20*'fnd base rates'!E$114)
+($M20*'fnd base rates'!E$116)
+($N20*'fnd base rates'!E$117)
+($O20*'fnd base rates'!E$118)
+($P20*VLOOKUP($S20+12,rate_basefnd,5)))
*$R20</f>
        <v>114135.742278144</v>
      </c>
      <c r="X20" s="1">
        <f>(($D20*'fnd base rates'!F$107)
+($E20*'fnd base rates'!F$108)
+($F20*'fnd base rates'!F$109)
+($G20*'fnd base rates'!F$110)
+($H20*'fnd base rates'!F$111)
+($I20*'fnd base rates'!F$112)
+($J20*'fnd base rates'!F$113)
+($K20*'fnd base rates'!F$114)
+($M20*'fnd base rates'!F$116)
+($N20*'fnd base rates'!F$117)
+($O20*'fnd base rates'!F$118)
+($P20*VLOOKUP($S20+12,rate_basefnd,6)))
*$R20</f>
        <v>13551.848771328001</v>
      </c>
      <c r="Y20" s="1">
        <f>(($D20*'fnd base rates'!G$107)
+($E20*'fnd base rates'!G$108)
+($F20*'fnd base rates'!G$109)
+($G20*'fnd base rates'!G$110)
+($H20*'fnd base rates'!G$111)
+($I20*'fnd base rates'!G$112)
+($J20*'fnd base rates'!G$113)
+($K20*'fnd base rates'!G$114)
+($M20*'fnd base rates'!G$116)
+($N20*'fnd base rates'!G$117)
+($O20*'fnd base rates'!G$118)
+($P20*VLOOKUP($S20+12,rate_basefnd,7)))
*$R20</f>
        <v>4674.1161806079999</v>
      </c>
      <c r="Z20" s="1">
        <f>(($D20*'fnd base rates'!H$107)
+($E20*'fnd base rates'!H$108)
+($F20*'fnd base rates'!H$109)
+($G20*'fnd base rates'!H$110)
+($H20*'fnd base rates'!H$111)
+($I20*'fnd base rates'!H$112)
+($J20*'fnd base rates'!H$113)
+($K20*'fnd base rates'!H$114)
+($M20*'fnd base rates'!H$116)
+($N20*'fnd base rates'!H$117)
+($O20*'fnd base rates'!H$118)
+($P20*VLOOKUP($S20+12,rate_basefnd,8)))</f>
        <v>10416.506142000002</v>
      </c>
      <c r="AA20" s="1">
        <f>(($D20*'fnd base rates'!I$107)
+($E20*'fnd base rates'!I$108)
+($F20*'fnd base rates'!I$109)
+($G20*'fnd base rates'!I$110)
+($H20*'fnd base rates'!I$111)
+($I20*'fnd base rates'!I$112)
+($J20*'fnd base rates'!I$113)
+($K20*'fnd base rates'!I$114)
+($M20*'fnd base rates'!I$116)
+($N20*'fnd base rates'!I$117)
+($O20*'fnd base rates'!I$118)
+($P20*VLOOKUP($S20+12,rate_basefnd,9)))
*$R20</f>
        <v>7793.6268799999998</v>
      </c>
      <c r="AB20" s="1">
        <f>(($D20*'fnd base rates'!J$107)
+($E20*'fnd base rates'!J$108)
+($F20*'fnd base rates'!J$109)
+($G20*'fnd base rates'!J$110)
+($H20*'fnd base rates'!J$111)
+($I20*'fnd base rates'!J$112)
+($J20*'fnd base rates'!J$113)
+($K20*'fnd base rates'!J$114)
+($M20*'fnd base rates'!J$116)
+($N20*'fnd base rates'!J$117)
+($O20*'fnd base rates'!J$118)
+($P20*VLOOKUP($S20+12,rate_basefnd,10)))
*$R20</f>
        <v>16742.938239999999</v>
      </c>
      <c r="AC20" s="1">
        <f>(($D20*'fnd base rates'!K$107)
+($E20*'fnd base rates'!K$108)
+($F20*'fnd base rates'!K$109)
+($G20*'fnd base rates'!K$110)
+($H20*'fnd base rates'!K$111)
+($I20*'fnd base rates'!K$112)
+($J20*'fnd base rates'!K$113)
+($K20*'fnd base rates'!K$114)
+($M20*'fnd base rates'!K$116)
+($N20*'fnd base rates'!K$117)
+($O20*'fnd base rates'!K$118)
+($P20*VLOOKUP($S20+12,rate_basefnd,11)))
*$R20</f>
        <v>16932.379102720002</v>
      </c>
      <c r="AD20" s="1">
        <f>(($D20*'fnd base rates'!L$107)
+($E20*'fnd base rates'!L$108)
+($F20*'fnd base rates'!L$109)
+($G20*'fnd base rates'!L$110)
+($H20*'fnd base rates'!L$111)
+($I20*'fnd base rates'!L$112)
+($J20*'fnd base rates'!L$113)
+($K20*'fnd base rates'!L$114)
+($M20*'fnd base rates'!L$116)
+($N20*'fnd base rates'!L$117)
+($O20*'fnd base rates'!L$118)
+($P20*VLOOKUP($S20+12,rate_basefnd,12)))</f>
        <v>25591.786840000001</v>
      </c>
      <c r="AE20" s="1">
        <f>(($D20*'fnd base rates'!M$107)
+($E20*'fnd base rates'!M$108)
+($F20*'fnd base rates'!M$109)
+($G20*'fnd base rates'!M$110)
+($H20*'fnd base rates'!M$111)
+($I20*'fnd base rates'!M$112)
+($J20*'fnd base rates'!M$113)
+($K20*'fnd base rates'!M$114)
+($M20*'fnd base rates'!M$116)
+($N20*'fnd base rates'!M$117)
+($O20*'fnd base rates'!M$118)
+($P20*VLOOKUP($S20+12,rate_basefnd,13)))</f>
        <v>0</v>
      </c>
      <c r="AF20" s="4">
        <f t="shared" si="7"/>
        <v>234586.35035262397</v>
      </c>
      <c r="AH20" s="269">
        <f t="shared" si="8"/>
        <v>410035093</v>
      </c>
      <c r="AI20" s="4" t="str">
        <f t="shared" si="9"/>
        <v>410</v>
      </c>
      <c r="AJ20" s="2" t="str">
        <f t="shared" si="10"/>
        <v>035</v>
      </c>
      <c r="AK20" s="2" t="str">
        <f t="shared" si="11"/>
        <v>093</v>
      </c>
      <c r="AL20" s="4">
        <f t="shared" si="12"/>
        <v>1</v>
      </c>
      <c r="AM20" s="4">
        <f t="shared" si="4"/>
        <v>13</v>
      </c>
      <c r="AN20" s="4">
        <f t="shared" si="13"/>
        <v>234586.35035262397</v>
      </c>
      <c r="AO20" s="4">
        <f t="shared" si="14"/>
        <v>18045</v>
      </c>
      <c r="AP20" s="4">
        <f t="shared" si="5"/>
        <v>0</v>
      </c>
      <c r="AQ20" s="4">
        <v>18045</v>
      </c>
      <c r="AW20" s="4">
        <v>18045</v>
      </c>
      <c r="AX20" s="5">
        <f t="shared" si="15"/>
        <v>0</v>
      </c>
      <c r="AY20" s="4">
        <v>18045</v>
      </c>
      <c r="AZ20" s="5"/>
      <c r="BB20" s="5">
        <f t="shared" ref="BB20" si="25">BC20-BA20</f>
        <v>0</v>
      </c>
    </row>
    <row r="21" spans="1:54" s="4" customFormat="1">
      <c r="A21" s="269">
        <v>410</v>
      </c>
      <c r="B21" s="2">
        <v>410035103</v>
      </c>
      <c r="C21" s="9" t="s">
        <v>241</v>
      </c>
      <c r="D21" s="14">
        <f>'fnd enro'!D21</f>
        <v>0</v>
      </c>
      <c r="E21" s="14">
        <f>'fnd enro'!E21</f>
        <v>0</v>
      </c>
      <c r="F21" s="14">
        <f>'fnd enro'!F21</f>
        <v>0</v>
      </c>
      <c r="G21" s="14">
        <f>'fnd enro'!G21</f>
        <v>0</v>
      </c>
      <c r="H21" s="14">
        <f>'fnd enro'!H21</f>
        <v>0</v>
      </c>
      <c r="I21" s="14">
        <f>'fnd enro'!I21</f>
        <v>2</v>
      </c>
      <c r="J21" s="14">
        <f>'fnd enro'!J21</f>
        <v>0</v>
      </c>
      <c r="K21" s="15">
        <f>'fnd enro'!K21</f>
        <v>7.7200000000000005E-2</v>
      </c>
      <c r="L21" s="14">
        <f>'fnd enro'!L21</f>
        <v>0</v>
      </c>
      <c r="M21" s="14">
        <f>'fnd enro'!M21</f>
        <v>0</v>
      </c>
      <c r="N21" s="14">
        <f>'fnd enro'!N21</f>
        <v>0</v>
      </c>
      <c r="O21" s="14">
        <f>'fnd enro'!O21</f>
        <v>0</v>
      </c>
      <c r="P21" s="14">
        <f>'fnd enro'!P21</f>
        <v>2</v>
      </c>
      <c r="Q21" s="14">
        <f>'fnd enro'!R21</f>
        <v>2</v>
      </c>
      <c r="R21" s="15">
        <f t="shared" si="6"/>
        <v>1.0880000000000001</v>
      </c>
      <c r="S21" s="14">
        <f>VALUE('fnd enro'!Q21)</f>
        <v>10</v>
      </c>
      <c r="T21" s="2"/>
      <c r="U21" s="1">
        <f>(($D21*'fnd base rates'!C$107)
+($E21*'fnd base rates'!C$108)
+($F21*'fnd base rates'!C$109)
+($G21*'fnd base rates'!C$110)
+($H21*'fnd base rates'!C$111)
+($I21*'fnd base rates'!C$112)
+($J21*'fnd base rates'!C$113)
+($K21*'fnd base rates'!C$114)
+($M21*'fnd base rates'!C$116)
+($N21*'fnd base rates'!C$117)
+($O21*'fnd base rates'!C$118)
+($P21*VLOOKUP($S21+12,rate_basefnd,3)))
*$R21</f>
        <v>1339.918448896</v>
      </c>
      <c r="V21" s="1">
        <f>(($D21*'fnd base rates'!D$107)
+($E21*'fnd base rates'!D$108)
+($F21*'fnd base rates'!D$109)
+($G21*'fnd base rates'!D$110)
+($H21*'fnd base rates'!D$111)
+($I21*'fnd base rates'!D$112)
+($J21*'fnd base rates'!D$113)
+($K21*'fnd base rates'!D$114)
+($M21*'fnd base rates'!D$116)
+($N21*'fnd base rates'!D$117)
+($O21*'fnd base rates'!D$118)
+($P21*VLOOKUP($S21+12,rate_basefnd,4)))
*$R21</f>
        <v>2482.5548800000006</v>
      </c>
      <c r="W21" s="1">
        <f>(($D21*'fnd base rates'!E$107)
+($E21*'fnd base rates'!E$108)
+($F21*'fnd base rates'!E$109)
+($G21*'fnd base rates'!E$110)
+($H21*'fnd base rates'!E$111)
+($I21*'fnd base rates'!E$112)
+($J21*'fnd base rates'!E$113)
+($K21*'fnd base rates'!E$114)
+($M21*'fnd base rates'!E$116)
+($N21*'fnd base rates'!E$117)
+($O21*'fnd base rates'!E$118)
+($P21*VLOOKUP($S21+12,rate_basefnd,5)))
*$R21</f>
        <v>18671.473458175999</v>
      </c>
      <c r="X21" s="1">
        <f>(($D21*'fnd base rates'!F$107)
+($E21*'fnd base rates'!F$108)
+($F21*'fnd base rates'!F$109)
+($G21*'fnd base rates'!F$110)
+($H21*'fnd base rates'!F$111)
+($I21*'fnd base rates'!F$112)
+($J21*'fnd base rates'!F$113)
+($K21*'fnd base rates'!F$114)
+($M21*'fnd base rates'!F$116)
+($N21*'fnd base rates'!F$117)
+($O21*'fnd base rates'!F$118)
+($P21*VLOOKUP($S21+12,rate_basefnd,6)))
*$R21</f>
        <v>1929.8648325120002</v>
      </c>
      <c r="Y21" s="1">
        <f>(($D21*'fnd base rates'!G$107)
+($E21*'fnd base rates'!G$108)
+($F21*'fnd base rates'!G$109)
+($G21*'fnd base rates'!G$110)
+($H21*'fnd base rates'!G$111)
+($I21*'fnd base rates'!G$112)
+($J21*'fnd base rates'!G$113)
+($K21*'fnd base rates'!G$114)
+($M21*'fnd base rates'!G$116)
+($N21*'fnd base rates'!G$117)
+($O21*'fnd base rates'!G$118)
+($P21*VLOOKUP($S21+12,rate_basefnd,7)))
*$R21</f>
        <v>743.87274163200004</v>
      </c>
      <c r="Z21" s="1">
        <f>(($D21*'fnd base rates'!H$107)
+($E21*'fnd base rates'!H$108)
+($F21*'fnd base rates'!H$109)
+($G21*'fnd base rates'!H$110)
+($H21*'fnd base rates'!H$111)
+($I21*'fnd base rates'!H$112)
+($J21*'fnd base rates'!H$113)
+($K21*'fnd base rates'!H$114)
+($M21*'fnd base rates'!H$116)
+($N21*'fnd base rates'!H$117)
+($O21*'fnd base rates'!H$118)
+($P21*VLOOKUP($S21+12,rate_basefnd,8)))</f>
        <v>1710.717868</v>
      </c>
      <c r="AA21" s="1">
        <f>(($D21*'fnd base rates'!I$107)
+($E21*'fnd base rates'!I$108)
+($F21*'fnd base rates'!I$109)
+($G21*'fnd base rates'!I$110)
+($H21*'fnd base rates'!I$111)
+($I21*'fnd base rates'!I$112)
+($J21*'fnd base rates'!I$113)
+($K21*'fnd base rates'!I$114)
+($M21*'fnd base rates'!I$116)
+($N21*'fnd base rates'!I$117)
+($O21*'fnd base rates'!I$118)
+($P21*VLOOKUP($S21+12,rate_basefnd,9)))
*$R21</f>
        <v>1250.0902400000002</v>
      </c>
      <c r="AB21" s="1">
        <f>(($D21*'fnd base rates'!J$107)
+($E21*'fnd base rates'!J$108)
+($F21*'fnd base rates'!J$109)
+($G21*'fnd base rates'!J$110)
+($H21*'fnd base rates'!J$111)
+($I21*'fnd base rates'!J$112)
+($J21*'fnd base rates'!J$113)
+($K21*'fnd base rates'!J$114)
+($M21*'fnd base rates'!J$116)
+($N21*'fnd base rates'!J$117)
+($O21*'fnd base rates'!J$118)
+($P21*VLOOKUP($S21+12,rate_basefnd,10)))
*$R21</f>
        <v>2928.1126399999998</v>
      </c>
      <c r="AC21" s="1">
        <f>(($D21*'fnd base rates'!K$107)
+($E21*'fnd base rates'!K$108)
+($F21*'fnd base rates'!K$109)
+($G21*'fnd base rates'!K$110)
+($H21*'fnd base rates'!K$111)
+($I21*'fnd base rates'!K$112)
+($J21*'fnd base rates'!K$113)
+($K21*'fnd base rates'!K$114)
+($M21*'fnd base rates'!K$116)
+($N21*'fnd base rates'!K$117)
+($O21*'fnd base rates'!K$118)
+($P21*VLOOKUP($S21+12,rate_basefnd,11)))
*$R21</f>
        <v>2502.5302988800004</v>
      </c>
      <c r="AD21" s="1">
        <f>(($D21*'fnd base rates'!L$107)
+($E21*'fnd base rates'!L$108)
+($F21*'fnd base rates'!L$109)
+($G21*'fnd base rates'!L$110)
+($H21*'fnd base rates'!L$111)
+($I21*'fnd base rates'!L$112)
+($J21*'fnd base rates'!L$113)
+($K21*'fnd base rates'!L$114)
+($M21*'fnd base rates'!L$116)
+($N21*'fnd base rates'!L$117)
+($O21*'fnd base rates'!L$118)
+($P21*VLOOKUP($S21+12,rate_basefnd,12)))</f>
        <v>3925.0533599999999</v>
      </c>
      <c r="AE21" s="1">
        <f>(($D21*'fnd base rates'!M$107)
+($E21*'fnd base rates'!M$108)
+($F21*'fnd base rates'!M$109)
+($G21*'fnd base rates'!M$110)
+($H21*'fnd base rates'!M$111)
+($I21*'fnd base rates'!M$112)
+($J21*'fnd base rates'!M$113)
+($K21*'fnd base rates'!M$114)
+($M21*'fnd base rates'!M$116)
+($N21*'fnd base rates'!M$117)
+($O21*'fnd base rates'!M$118)
+($P21*VLOOKUP($S21+12,rate_basefnd,13)))</f>
        <v>0</v>
      </c>
      <c r="AF21" s="4">
        <f t="shared" si="7"/>
        <v>37484.188768095999</v>
      </c>
      <c r="AH21" s="269">
        <f t="shared" si="8"/>
        <v>410035103</v>
      </c>
      <c r="AI21" s="4" t="str">
        <f t="shared" si="9"/>
        <v>410</v>
      </c>
      <c r="AJ21" s="2" t="str">
        <f t="shared" si="10"/>
        <v>035</v>
      </c>
      <c r="AK21" s="2" t="str">
        <f t="shared" si="11"/>
        <v>103</v>
      </c>
      <c r="AL21" s="4">
        <f t="shared" si="12"/>
        <v>1</v>
      </c>
      <c r="AM21" s="4">
        <f t="shared" si="4"/>
        <v>2</v>
      </c>
      <c r="AN21" s="4">
        <f t="shared" si="13"/>
        <v>37484.188768095999</v>
      </c>
      <c r="AO21" s="4">
        <f t="shared" si="14"/>
        <v>18742</v>
      </c>
      <c r="AP21" s="4">
        <f t="shared" si="5"/>
        <v>0</v>
      </c>
      <c r="AQ21" s="4">
        <v>18742</v>
      </c>
      <c r="AW21" s="4">
        <v>18742</v>
      </c>
      <c r="AX21" s="5">
        <f t="shared" si="15"/>
        <v>0</v>
      </c>
      <c r="AY21" s="4">
        <v>18742</v>
      </c>
      <c r="AZ21" s="5"/>
      <c r="BB21" s="5">
        <f t="shared" ref="BB21" si="26">BC21-BA21</f>
        <v>0</v>
      </c>
    </row>
    <row r="22" spans="1:54" s="4" customFormat="1">
      <c r="A22" s="269">
        <v>410</v>
      </c>
      <c r="B22" s="2">
        <v>410035149</v>
      </c>
      <c r="C22" s="9" t="s">
        <v>241</v>
      </c>
      <c r="D22" s="14">
        <f>'fnd enro'!D22</f>
        <v>0</v>
      </c>
      <c r="E22" s="14">
        <f>'fnd enro'!E22</f>
        <v>0</v>
      </c>
      <c r="F22" s="14">
        <f>'fnd enro'!F22</f>
        <v>0</v>
      </c>
      <c r="G22" s="14">
        <f>'fnd enro'!G22</f>
        <v>0</v>
      </c>
      <c r="H22" s="14">
        <f>'fnd enro'!H22</f>
        <v>0</v>
      </c>
      <c r="I22" s="14">
        <f>'fnd enro'!I22</f>
        <v>1</v>
      </c>
      <c r="J22" s="14">
        <f>'fnd enro'!J22</f>
        <v>0</v>
      </c>
      <c r="K22" s="15">
        <f>'fnd enro'!K22</f>
        <v>3.8600000000000002E-2</v>
      </c>
      <c r="L22" s="14">
        <f>'fnd enro'!L22</f>
        <v>0</v>
      </c>
      <c r="M22" s="14">
        <f>'fnd enro'!M22</f>
        <v>0</v>
      </c>
      <c r="N22" s="14">
        <f>'fnd enro'!N22</f>
        <v>0</v>
      </c>
      <c r="O22" s="14">
        <f>'fnd enro'!O22</f>
        <v>0</v>
      </c>
      <c r="P22" s="14">
        <f>'fnd enro'!P22</f>
        <v>0</v>
      </c>
      <c r="Q22" s="14">
        <f>'fnd enro'!R22</f>
        <v>1</v>
      </c>
      <c r="R22" s="15">
        <f t="shared" si="6"/>
        <v>1.0880000000000001</v>
      </c>
      <c r="S22" s="14">
        <f>VALUE('fnd enro'!Q22)</f>
        <v>12</v>
      </c>
      <c r="T22" s="2"/>
      <c r="U22" s="1">
        <f>(($D22*'fnd base rates'!C$107)
+($E22*'fnd base rates'!C$108)
+($F22*'fnd base rates'!C$109)
+($G22*'fnd base rates'!C$110)
+($H22*'fnd base rates'!C$111)
+($I22*'fnd base rates'!C$112)
+($J22*'fnd base rates'!C$113)
+($K22*'fnd base rates'!C$114)
+($M22*'fnd base rates'!C$116)
+($N22*'fnd base rates'!C$117)
+($O22*'fnd base rates'!C$118)
+($P22*VLOOKUP($S22+12,rate_basefnd,3)))
*$R22</f>
        <v>583.66994444800014</v>
      </c>
      <c r="V22" s="1">
        <f>(($D22*'fnd base rates'!D$107)
+($E22*'fnd base rates'!D$108)
+($F22*'fnd base rates'!D$109)
+($G22*'fnd base rates'!D$110)
+($H22*'fnd base rates'!D$111)
+($I22*'fnd base rates'!D$112)
+($J22*'fnd base rates'!D$113)
+($K22*'fnd base rates'!D$114)
+($M22*'fnd base rates'!D$116)
+($N22*'fnd base rates'!D$117)
+($O22*'fnd base rates'!D$118)
+($P22*VLOOKUP($S22+12,rate_basefnd,4)))
*$R22</f>
        <v>832.40704000000005</v>
      </c>
      <c r="W22" s="1">
        <f>(($D22*'fnd base rates'!E$107)
+($E22*'fnd base rates'!E$108)
+($F22*'fnd base rates'!E$109)
+($G22*'fnd base rates'!E$110)
+($H22*'fnd base rates'!E$111)
+($I22*'fnd base rates'!E$112)
+($J22*'fnd base rates'!E$113)
+($K22*'fnd base rates'!E$114)
+($M22*'fnd base rates'!E$116)
+($N22*'fnd base rates'!E$117)
+($O22*'fnd base rates'!E$118)
+($P22*VLOOKUP($S22+12,rate_basefnd,5)))
*$R22</f>
        <v>5344.4740090880005</v>
      </c>
      <c r="X22" s="1">
        <f>(($D22*'fnd base rates'!F$107)
+($E22*'fnd base rates'!F$108)
+($F22*'fnd base rates'!F$109)
+($G22*'fnd base rates'!F$110)
+($H22*'fnd base rates'!F$111)
+($I22*'fnd base rates'!F$112)
+($J22*'fnd base rates'!F$113)
+($K22*'fnd base rates'!F$114)
+($M22*'fnd base rates'!F$116)
+($N22*'fnd base rates'!F$117)
+($O22*'fnd base rates'!F$118)
+($P22*VLOOKUP($S22+12,rate_basefnd,6)))
*$R22</f>
        <v>964.93241625600012</v>
      </c>
      <c r="Y22" s="1">
        <f>(($D22*'fnd base rates'!G$107)
+($E22*'fnd base rates'!G$108)
+($F22*'fnd base rates'!G$109)
+($G22*'fnd base rates'!G$110)
+($H22*'fnd base rates'!G$111)
+($I22*'fnd base rates'!G$112)
+($J22*'fnd base rates'!G$113)
+($K22*'fnd base rates'!G$114)
+($M22*'fnd base rates'!G$116)
+($N22*'fnd base rates'!G$117)
+($O22*'fnd base rates'!G$118)
+($P22*VLOOKUP($S22+12,rate_basefnd,7)))
*$R22</f>
        <v>178.30501081599999</v>
      </c>
      <c r="Z22" s="1">
        <f>(($D22*'fnd base rates'!H$107)
+($E22*'fnd base rates'!H$108)
+($F22*'fnd base rates'!H$109)
+($G22*'fnd base rates'!H$110)
+($H22*'fnd base rates'!H$111)
+($I22*'fnd base rates'!H$112)
+($J22*'fnd base rates'!H$113)
+($K22*'fnd base rates'!H$114)
+($M22*'fnd base rates'!H$116)
+($N22*'fnd base rates'!H$117)
+($O22*'fnd base rates'!H$118)
+($P22*VLOOKUP($S22+12,rate_basefnd,8)))</f>
        <v>828.078934</v>
      </c>
      <c r="AA22" s="1">
        <f>(($D22*'fnd base rates'!I$107)
+($E22*'fnd base rates'!I$108)
+($F22*'fnd base rates'!I$109)
+($G22*'fnd base rates'!I$110)
+($H22*'fnd base rates'!I$111)
+($I22*'fnd base rates'!I$112)
+($J22*'fnd base rates'!I$113)
+($K22*'fnd base rates'!I$114)
+($M22*'fnd base rates'!I$116)
+($N22*'fnd base rates'!I$117)
+($O22*'fnd base rates'!I$118)
+($P22*VLOOKUP($S22+12,rate_basefnd,9)))
*$R22</f>
        <v>463.42272000000003</v>
      </c>
      <c r="AB22" s="1">
        <f>(($D22*'fnd base rates'!J$107)
+($E22*'fnd base rates'!J$108)
+($F22*'fnd base rates'!J$109)
+($G22*'fnd base rates'!J$110)
+($H22*'fnd base rates'!J$111)
+($I22*'fnd base rates'!J$112)
+($J22*'fnd base rates'!J$113)
+($K22*'fnd base rates'!J$114)
+($M22*'fnd base rates'!J$116)
+($N22*'fnd base rates'!J$117)
+($O22*'fnd base rates'!J$118)
+($P22*VLOOKUP($S22+12,rate_basefnd,10)))
*$R22</f>
        <v>624.24</v>
      </c>
      <c r="AC22" s="1">
        <f>(($D22*'fnd base rates'!K$107)
+($E22*'fnd base rates'!K$108)
+($F22*'fnd base rates'!K$109)
+($G22*'fnd base rates'!K$110)
+($H22*'fnd base rates'!K$111)
+($I22*'fnd base rates'!K$112)
+($J22*'fnd base rates'!K$113)
+($K22*'fnd base rates'!K$114)
+($M22*'fnd base rates'!K$116)
+($N22*'fnd base rates'!K$117)
+($O22*'fnd base rates'!K$118)
+($P22*VLOOKUP($S22+12,rate_basefnd,11)))
*$R22</f>
        <v>1251.2651494400002</v>
      </c>
      <c r="AD22" s="1">
        <f>(($D22*'fnd base rates'!L$107)
+($E22*'fnd base rates'!L$108)
+($F22*'fnd base rates'!L$109)
+($G22*'fnd base rates'!L$110)
+($H22*'fnd base rates'!L$111)
+($I22*'fnd base rates'!L$112)
+($J22*'fnd base rates'!L$113)
+($K22*'fnd base rates'!L$114)
+($M22*'fnd base rates'!L$116)
+($N22*'fnd base rates'!L$117)
+($O22*'fnd base rates'!L$118)
+($P22*VLOOKUP($S22+12,rate_basefnd,12)))</f>
        <v>1369.1266800000001</v>
      </c>
      <c r="AE22" s="1">
        <f>(($D22*'fnd base rates'!M$107)
+($E22*'fnd base rates'!M$108)
+($F22*'fnd base rates'!M$109)
+($G22*'fnd base rates'!M$110)
+($H22*'fnd base rates'!M$111)
+($I22*'fnd base rates'!M$112)
+($J22*'fnd base rates'!M$113)
+($K22*'fnd base rates'!M$114)
+($M22*'fnd base rates'!M$116)
+($N22*'fnd base rates'!M$117)
+($O22*'fnd base rates'!M$118)
+($P22*VLOOKUP($S22+12,rate_basefnd,13)))</f>
        <v>0</v>
      </c>
      <c r="AF22" s="4">
        <f t="shared" si="7"/>
        <v>12439.921904048</v>
      </c>
      <c r="AH22" s="269">
        <f t="shared" si="8"/>
        <v>410035149</v>
      </c>
      <c r="AI22" s="4" t="str">
        <f t="shared" si="9"/>
        <v>410</v>
      </c>
      <c r="AJ22" s="2" t="str">
        <f t="shared" si="10"/>
        <v>035</v>
      </c>
      <c r="AK22" s="2" t="str">
        <f t="shared" si="11"/>
        <v>149</v>
      </c>
      <c r="AL22" s="4">
        <f t="shared" si="12"/>
        <v>1</v>
      </c>
      <c r="AM22" s="4">
        <f t="shared" si="4"/>
        <v>1</v>
      </c>
      <c r="AN22" s="4">
        <f t="shared" si="13"/>
        <v>12439.921904048</v>
      </c>
      <c r="AO22" s="4">
        <f t="shared" si="14"/>
        <v>12440</v>
      </c>
      <c r="AP22" s="4">
        <f t="shared" si="5"/>
        <v>0</v>
      </c>
      <c r="AQ22" s="4">
        <v>12440</v>
      </c>
      <c r="AW22" s="4">
        <v>12440</v>
      </c>
      <c r="AX22" s="5">
        <f t="shared" si="15"/>
        <v>0</v>
      </c>
      <c r="AY22" s="4">
        <v>12440</v>
      </c>
      <c r="AZ22" s="5"/>
      <c r="BB22" s="5">
        <f t="shared" ref="BB22" si="27">BC22-BA22</f>
        <v>0</v>
      </c>
    </row>
    <row r="23" spans="1:54" s="4" customFormat="1">
      <c r="A23" s="269">
        <v>410</v>
      </c>
      <c r="B23" s="2">
        <v>410035160</v>
      </c>
      <c r="C23" s="9" t="s">
        <v>241</v>
      </c>
      <c r="D23" s="14">
        <f>'fnd enro'!D23</f>
        <v>0</v>
      </c>
      <c r="E23" s="14">
        <f>'fnd enro'!E23</f>
        <v>0</v>
      </c>
      <c r="F23" s="14">
        <f>'fnd enro'!F23</f>
        <v>0</v>
      </c>
      <c r="G23" s="14">
        <f>'fnd enro'!G23</f>
        <v>0</v>
      </c>
      <c r="H23" s="14">
        <f>'fnd enro'!H23</f>
        <v>0</v>
      </c>
      <c r="I23" s="14">
        <f>'fnd enro'!I23</f>
        <v>2</v>
      </c>
      <c r="J23" s="14">
        <f>'fnd enro'!J23</f>
        <v>0</v>
      </c>
      <c r="K23" s="15">
        <f>'fnd enro'!K23</f>
        <v>7.7200000000000005E-2</v>
      </c>
      <c r="L23" s="14">
        <f>'fnd enro'!L23</f>
        <v>0</v>
      </c>
      <c r="M23" s="14">
        <f>'fnd enro'!M23</f>
        <v>0</v>
      </c>
      <c r="N23" s="14">
        <f>'fnd enro'!N23</f>
        <v>0</v>
      </c>
      <c r="O23" s="14">
        <f>'fnd enro'!O23</f>
        <v>0</v>
      </c>
      <c r="P23" s="14">
        <f>'fnd enro'!P23</f>
        <v>2</v>
      </c>
      <c r="Q23" s="14">
        <f>'fnd enro'!R23</f>
        <v>2</v>
      </c>
      <c r="R23" s="15">
        <f t="shared" si="6"/>
        <v>1.0880000000000001</v>
      </c>
      <c r="S23" s="14">
        <f>VALUE('fnd enro'!Q23)</f>
        <v>11</v>
      </c>
      <c r="T23" s="2"/>
      <c r="U23" s="1">
        <f>(($D23*'fnd base rates'!C$107)
+($E23*'fnd base rates'!C$108)
+($F23*'fnd base rates'!C$109)
+($G23*'fnd base rates'!C$110)
+($H23*'fnd base rates'!C$111)
+($I23*'fnd base rates'!C$112)
+($J23*'fnd base rates'!C$113)
+($K23*'fnd base rates'!C$114)
+($M23*'fnd base rates'!C$116)
+($N23*'fnd base rates'!C$117)
+($O23*'fnd base rates'!C$118)
+($P23*VLOOKUP($S23+12,rate_basefnd,3)))
*$R23</f>
        <v>1349.2970088960003</v>
      </c>
      <c r="V23" s="1">
        <f>(($D23*'fnd base rates'!D$107)
+($E23*'fnd base rates'!D$108)
+($F23*'fnd base rates'!D$109)
+($G23*'fnd base rates'!D$110)
+($H23*'fnd base rates'!D$111)
+($I23*'fnd base rates'!D$112)
+($J23*'fnd base rates'!D$113)
+($K23*'fnd base rates'!D$114)
+($M23*'fnd base rates'!D$116)
+($N23*'fnd base rates'!D$117)
+($O23*'fnd base rates'!D$118)
+($P23*VLOOKUP($S23+12,rate_basefnd,4)))
*$R23</f>
        <v>2526.9017600000002</v>
      </c>
      <c r="W23" s="1">
        <f>(($D23*'fnd base rates'!E$107)
+($E23*'fnd base rates'!E$108)
+($F23*'fnd base rates'!E$109)
+($G23*'fnd base rates'!E$110)
+($H23*'fnd base rates'!E$111)
+($I23*'fnd base rates'!E$112)
+($J23*'fnd base rates'!E$113)
+($K23*'fnd base rates'!E$114)
+($M23*'fnd base rates'!E$116)
+($N23*'fnd base rates'!E$117)
+($O23*'fnd base rates'!E$118)
+($P23*VLOOKUP($S23+12,rate_basefnd,5)))
*$R23</f>
        <v>19104.540978176003</v>
      </c>
      <c r="X23" s="1">
        <f>(($D23*'fnd base rates'!F$107)
+($E23*'fnd base rates'!F$108)
+($F23*'fnd base rates'!F$109)
+($G23*'fnd base rates'!F$110)
+($H23*'fnd base rates'!F$111)
+($I23*'fnd base rates'!F$112)
+($J23*'fnd base rates'!F$113)
+($K23*'fnd base rates'!F$114)
+($M23*'fnd base rates'!F$116)
+($N23*'fnd base rates'!F$117)
+($O23*'fnd base rates'!F$118)
+($P23*VLOOKUP($S23+12,rate_basefnd,6)))
*$R23</f>
        <v>1929.8648325120002</v>
      </c>
      <c r="Y23" s="1">
        <f>(($D23*'fnd base rates'!G$107)
+($E23*'fnd base rates'!G$108)
+($F23*'fnd base rates'!G$109)
+($G23*'fnd base rates'!G$110)
+($H23*'fnd base rates'!G$111)
+($I23*'fnd base rates'!G$112)
+($J23*'fnd base rates'!G$113)
+($K23*'fnd base rates'!G$114)
+($M23*'fnd base rates'!G$116)
+($N23*'fnd base rates'!G$117)
+($O23*'fnd base rates'!G$118)
+($P23*VLOOKUP($S23+12,rate_basefnd,7)))
*$R23</f>
        <v>764.89290163200008</v>
      </c>
      <c r="Z23" s="1">
        <f>(($D23*'fnd base rates'!H$107)
+($E23*'fnd base rates'!H$108)
+($F23*'fnd base rates'!H$109)
+($G23*'fnd base rates'!H$110)
+($H23*'fnd base rates'!H$111)
+($I23*'fnd base rates'!H$112)
+($J23*'fnd base rates'!H$113)
+($K23*'fnd base rates'!H$114)
+($M23*'fnd base rates'!H$116)
+($N23*'fnd base rates'!H$117)
+($O23*'fnd base rates'!H$118)
+($P23*VLOOKUP($S23+12,rate_basefnd,8)))</f>
        <v>1713.677868</v>
      </c>
      <c r="AA23" s="1">
        <f>(($D23*'fnd base rates'!I$107)
+($E23*'fnd base rates'!I$108)
+($F23*'fnd base rates'!I$109)
+($G23*'fnd base rates'!I$110)
+($H23*'fnd base rates'!I$111)
+($I23*'fnd base rates'!I$112)
+($J23*'fnd base rates'!I$113)
+($K23*'fnd base rates'!I$114)
+($M23*'fnd base rates'!I$116)
+($N23*'fnd base rates'!I$117)
+($O23*'fnd base rates'!I$118)
+($P23*VLOOKUP($S23+12,rate_basefnd,9)))
*$R23</f>
        <v>1267.6288</v>
      </c>
      <c r="AB23" s="1">
        <f>(($D23*'fnd base rates'!J$107)
+($E23*'fnd base rates'!J$108)
+($F23*'fnd base rates'!J$109)
+($G23*'fnd base rates'!J$110)
+($H23*'fnd base rates'!J$111)
+($I23*'fnd base rates'!J$112)
+($J23*'fnd base rates'!J$113)
+($K23*'fnd base rates'!J$114)
+($M23*'fnd base rates'!J$116)
+($N23*'fnd base rates'!J$117)
+($O23*'fnd base rates'!J$118)
+($P23*VLOOKUP($S23+12,rate_basefnd,10)))
*$R23</f>
        <v>3019.24352</v>
      </c>
      <c r="AC23" s="1">
        <f>(($D23*'fnd base rates'!K$107)
+($E23*'fnd base rates'!K$108)
+($F23*'fnd base rates'!K$109)
+($G23*'fnd base rates'!K$110)
+($H23*'fnd base rates'!K$111)
+($I23*'fnd base rates'!K$112)
+($J23*'fnd base rates'!K$113)
+($K23*'fnd base rates'!K$114)
+($M23*'fnd base rates'!K$116)
+($N23*'fnd base rates'!K$117)
+($O23*'fnd base rates'!K$118)
+($P23*VLOOKUP($S23+12,rate_basefnd,11)))
*$R23</f>
        <v>2502.5302988800004</v>
      </c>
      <c r="AD23" s="1">
        <f>(($D23*'fnd base rates'!L$107)
+($E23*'fnd base rates'!L$108)
+($F23*'fnd base rates'!L$109)
+($G23*'fnd base rates'!L$110)
+($H23*'fnd base rates'!L$111)
+($I23*'fnd base rates'!L$112)
+($J23*'fnd base rates'!L$113)
+($K23*'fnd base rates'!L$114)
+($M23*'fnd base rates'!L$116)
+($N23*'fnd base rates'!L$117)
+($O23*'fnd base rates'!L$118)
+($P23*VLOOKUP($S23+12,rate_basefnd,12)))</f>
        <v>3989.43336</v>
      </c>
      <c r="AE23" s="1">
        <f>(($D23*'fnd base rates'!M$107)
+($E23*'fnd base rates'!M$108)
+($F23*'fnd base rates'!M$109)
+($G23*'fnd base rates'!M$110)
+($H23*'fnd base rates'!M$111)
+($I23*'fnd base rates'!M$112)
+($J23*'fnd base rates'!M$113)
+($K23*'fnd base rates'!M$114)
+($M23*'fnd base rates'!M$116)
+($N23*'fnd base rates'!M$117)
+($O23*'fnd base rates'!M$118)
+($P23*VLOOKUP($S23+12,rate_basefnd,13)))</f>
        <v>0</v>
      </c>
      <c r="AF23" s="4">
        <f t="shared" si="7"/>
        <v>38168.011328096007</v>
      </c>
      <c r="AH23" s="269">
        <f t="shared" si="8"/>
        <v>410035160</v>
      </c>
      <c r="AI23" s="4" t="str">
        <f t="shared" si="9"/>
        <v>410</v>
      </c>
      <c r="AJ23" s="2" t="str">
        <f t="shared" si="10"/>
        <v>035</v>
      </c>
      <c r="AK23" s="2" t="str">
        <f t="shared" si="11"/>
        <v>160</v>
      </c>
      <c r="AL23" s="4">
        <f t="shared" si="12"/>
        <v>1</v>
      </c>
      <c r="AM23" s="4">
        <f t="shared" si="4"/>
        <v>2</v>
      </c>
      <c r="AN23" s="4">
        <f t="shared" si="13"/>
        <v>38168.011328096007</v>
      </c>
      <c r="AO23" s="4">
        <f t="shared" si="14"/>
        <v>19084</v>
      </c>
      <c r="AP23" s="4">
        <f t="shared" si="5"/>
        <v>0</v>
      </c>
      <c r="AQ23" s="4">
        <v>19084</v>
      </c>
      <c r="AW23" s="4">
        <v>19084</v>
      </c>
      <c r="AX23" s="5">
        <f t="shared" si="15"/>
        <v>0</v>
      </c>
      <c r="AY23" s="4">
        <v>19084</v>
      </c>
      <c r="AZ23" s="5"/>
      <c r="BB23" s="5">
        <f t="shared" ref="BB23" si="28">BC23-BA23</f>
        <v>0</v>
      </c>
    </row>
    <row r="24" spans="1:54" s="4" customFormat="1">
      <c r="A24" s="269">
        <v>410</v>
      </c>
      <c r="B24" s="2">
        <v>410035163</v>
      </c>
      <c r="C24" s="9" t="s">
        <v>241</v>
      </c>
      <c r="D24" s="14">
        <f>'fnd enro'!D24</f>
        <v>0</v>
      </c>
      <c r="E24" s="14">
        <f>'fnd enro'!E24</f>
        <v>0</v>
      </c>
      <c r="F24" s="14">
        <f>'fnd enro'!F24</f>
        <v>0</v>
      </c>
      <c r="G24" s="14">
        <f>'fnd enro'!G24</f>
        <v>0</v>
      </c>
      <c r="H24" s="14">
        <f>'fnd enro'!H24</f>
        <v>7</v>
      </c>
      <c r="I24" s="14">
        <f>'fnd enro'!I24</f>
        <v>19</v>
      </c>
      <c r="J24" s="14">
        <f>'fnd enro'!J24</f>
        <v>0</v>
      </c>
      <c r="K24" s="15">
        <f>'fnd enro'!K24</f>
        <v>1.0036</v>
      </c>
      <c r="L24" s="14">
        <f>'fnd enro'!L24</f>
        <v>0</v>
      </c>
      <c r="M24" s="14">
        <f>'fnd enro'!M24</f>
        <v>0</v>
      </c>
      <c r="N24" s="14">
        <f>'fnd enro'!N24</f>
        <v>0</v>
      </c>
      <c r="O24" s="14">
        <f>'fnd enro'!O24</f>
        <v>1</v>
      </c>
      <c r="P24" s="14">
        <f>'fnd enro'!P24</f>
        <v>18</v>
      </c>
      <c r="Q24" s="14">
        <f>'fnd enro'!R24</f>
        <v>26</v>
      </c>
      <c r="R24" s="15">
        <f t="shared" si="6"/>
        <v>1.0880000000000001</v>
      </c>
      <c r="S24" s="14">
        <f>VALUE('fnd enro'!Q24)</f>
        <v>11</v>
      </c>
      <c r="T24" s="2"/>
      <c r="U24" s="1">
        <f>(($D24*'fnd base rates'!C$107)
+($E24*'fnd base rates'!C$108)
+($F24*'fnd base rates'!C$109)
+($G24*'fnd base rates'!C$110)
+($H24*'fnd base rates'!C$111)
+($I24*'fnd base rates'!C$112)
+($J24*'fnd base rates'!C$113)
+($K24*'fnd base rates'!C$114)
+($M24*'fnd base rates'!C$116)
+($N24*'fnd base rates'!C$117)
+($O24*'fnd base rates'!C$118)
+($P24*VLOOKUP($S24+12,rate_basefnd,3)))
*$R24</f>
        <v>16921.430075648001</v>
      </c>
      <c r="V24" s="1">
        <f>(($D24*'fnd base rates'!D$107)
+($E24*'fnd base rates'!D$108)
+($F24*'fnd base rates'!D$109)
+($G24*'fnd base rates'!D$110)
+($H24*'fnd base rates'!D$111)
+($I24*'fnd base rates'!D$112)
+($J24*'fnd base rates'!D$113)
+($K24*'fnd base rates'!D$114)
+($M24*'fnd base rates'!D$116)
+($N24*'fnd base rates'!D$117)
+($O24*'fnd base rates'!D$118)
+($P24*VLOOKUP($S24+12,rate_basefnd,4)))
*$R24</f>
        <v>29591.054080000005</v>
      </c>
      <c r="W24" s="1">
        <f>(($D24*'fnd base rates'!E$107)
+($E24*'fnd base rates'!E$108)
+($F24*'fnd base rates'!E$109)
+($G24*'fnd base rates'!E$110)
+($H24*'fnd base rates'!E$111)
+($I24*'fnd base rates'!E$112)
+($J24*'fnd base rates'!E$113)
+($K24*'fnd base rates'!E$114)
+($M24*'fnd base rates'!E$116)
+($N24*'fnd base rates'!E$117)
+($O24*'fnd base rates'!E$118)
+($P24*VLOOKUP($S24+12,rate_basefnd,5)))
*$R24</f>
        <v>204960.497036288</v>
      </c>
      <c r="X24" s="1">
        <f>(($D24*'fnd base rates'!F$107)
+($E24*'fnd base rates'!F$108)
+($F24*'fnd base rates'!F$109)
+($G24*'fnd base rates'!F$110)
+($H24*'fnd base rates'!F$111)
+($I24*'fnd base rates'!F$112)
+($J24*'fnd base rates'!F$113)
+($K24*'fnd base rates'!F$114)
+($M24*'fnd base rates'!F$116)
+($N24*'fnd base rates'!F$117)
+($O24*'fnd base rates'!F$118)
+($P24*VLOOKUP($S24+12,rate_basefnd,6)))
*$R24</f>
        <v>26104.184582656006</v>
      </c>
      <c r="Y24" s="1">
        <f>(($D24*'fnd base rates'!G$107)
+($E24*'fnd base rates'!G$108)
+($F24*'fnd base rates'!G$109)
+($G24*'fnd base rates'!G$110)
+($H24*'fnd base rates'!G$111)
+($I24*'fnd base rates'!G$112)
+($J24*'fnd base rates'!G$113)
+($K24*'fnd base rates'!G$114)
+($M24*'fnd base rates'!G$116)
+($N24*'fnd base rates'!G$117)
+($O24*'fnd base rates'!G$118)
+($P24*VLOOKUP($S24+12,rate_basefnd,7)))
*$R24</f>
        <v>8399.4637212159996</v>
      </c>
      <c r="Z24" s="1">
        <f>(($D24*'fnd base rates'!H$107)
+($E24*'fnd base rates'!H$108)
+($F24*'fnd base rates'!H$109)
+($G24*'fnd base rates'!H$110)
+($H24*'fnd base rates'!H$111)
+($I24*'fnd base rates'!H$112)
+($J24*'fnd base rates'!H$113)
+($K24*'fnd base rates'!H$114)
+($M24*'fnd base rates'!H$116)
+($N24*'fnd base rates'!H$117)
+($O24*'fnd base rates'!H$118)
+($P24*VLOOKUP($S24+12,rate_basefnd,8)))</f>
        <v>20039.772283999999</v>
      </c>
      <c r="AA24" s="1">
        <f>(($D24*'fnd base rates'!I$107)
+($E24*'fnd base rates'!I$108)
+($F24*'fnd base rates'!I$109)
+($G24*'fnd base rates'!I$110)
+($H24*'fnd base rates'!I$111)
+($I24*'fnd base rates'!I$112)
+($J24*'fnd base rates'!I$113)
+($K24*'fnd base rates'!I$114)
+($M24*'fnd base rates'!I$116)
+($N24*'fnd base rates'!I$117)
+($O24*'fnd base rates'!I$118)
+($P24*VLOOKUP($S24+12,rate_basefnd,9)))
*$R24</f>
        <v>14715.613439999997</v>
      </c>
      <c r="AB24" s="1">
        <f>(($D24*'fnd base rates'!J$107)
+($E24*'fnd base rates'!J$108)
+($F24*'fnd base rates'!J$109)
+($G24*'fnd base rates'!J$110)
+($H24*'fnd base rates'!J$111)
+($I24*'fnd base rates'!J$112)
+($J24*'fnd base rates'!J$113)
+($K24*'fnd base rates'!J$114)
+($M24*'fnd base rates'!J$116)
+($N24*'fnd base rates'!J$117)
+($O24*'fnd base rates'!J$118)
+($P24*VLOOKUP($S24+12,rate_basefnd,10)))
*$R24</f>
        <v>29719.470720000005</v>
      </c>
      <c r="AC24" s="1">
        <f>(($D24*'fnd base rates'!K$107)
+($E24*'fnd base rates'!K$108)
+($F24*'fnd base rates'!K$109)
+($G24*'fnd base rates'!K$110)
+($H24*'fnd base rates'!K$111)
+($I24*'fnd base rates'!K$112)
+($J24*'fnd base rates'!K$113)
+($K24*'fnd base rates'!K$114)
+($M24*'fnd base rates'!K$116)
+($N24*'fnd base rates'!K$117)
+($O24*'fnd base rates'!K$118)
+($P24*VLOOKUP($S24+12,rate_basefnd,11)))
*$R24</f>
        <v>33102.527165439998</v>
      </c>
      <c r="AD24" s="1">
        <f>(($D24*'fnd base rates'!L$107)
+($E24*'fnd base rates'!L$108)
+($F24*'fnd base rates'!L$109)
+($G24*'fnd base rates'!L$110)
+($H24*'fnd base rates'!L$111)
+($I24*'fnd base rates'!L$112)
+($J24*'fnd base rates'!L$113)
+($K24*'fnd base rates'!L$114)
+($M24*'fnd base rates'!L$116)
+($N24*'fnd base rates'!L$117)
+($O24*'fnd base rates'!L$118)
+($P24*VLOOKUP($S24+12,rate_basefnd,12)))</f>
        <v>48135.323680000001</v>
      </c>
      <c r="AE24" s="1">
        <f>(($D24*'fnd base rates'!M$107)
+($E24*'fnd base rates'!M$108)
+($F24*'fnd base rates'!M$109)
+($G24*'fnd base rates'!M$110)
+($H24*'fnd base rates'!M$111)
+($I24*'fnd base rates'!M$112)
+($J24*'fnd base rates'!M$113)
+($K24*'fnd base rates'!M$114)
+($M24*'fnd base rates'!M$116)
+($N24*'fnd base rates'!M$117)
+($O24*'fnd base rates'!M$118)
+($P24*VLOOKUP($S24+12,rate_basefnd,13)))</f>
        <v>0</v>
      </c>
      <c r="AF24" s="4">
        <f t="shared" si="7"/>
        <v>431689.33678524802</v>
      </c>
      <c r="AH24" s="269">
        <f t="shared" si="8"/>
        <v>410035163</v>
      </c>
      <c r="AI24" s="4" t="str">
        <f t="shared" si="9"/>
        <v>410</v>
      </c>
      <c r="AJ24" s="2" t="str">
        <f t="shared" si="10"/>
        <v>035</v>
      </c>
      <c r="AK24" s="2" t="str">
        <f t="shared" si="11"/>
        <v>163</v>
      </c>
      <c r="AL24" s="4">
        <f t="shared" si="12"/>
        <v>1</v>
      </c>
      <c r="AM24" s="4">
        <f t="shared" si="4"/>
        <v>26</v>
      </c>
      <c r="AN24" s="4">
        <f t="shared" si="13"/>
        <v>431689.33678524802</v>
      </c>
      <c r="AO24" s="4">
        <f t="shared" si="14"/>
        <v>16603</v>
      </c>
      <c r="AP24" s="4">
        <f t="shared" si="5"/>
        <v>0</v>
      </c>
      <c r="AQ24" s="4">
        <v>16603</v>
      </c>
      <c r="AW24" s="4">
        <v>16603</v>
      </c>
      <c r="AX24" s="5">
        <f t="shared" si="15"/>
        <v>0</v>
      </c>
      <c r="AY24" s="4">
        <v>16603</v>
      </c>
      <c r="AZ24" s="5"/>
      <c r="BB24" s="5">
        <f t="shared" ref="BB24" si="29">BC24-BA24</f>
        <v>0</v>
      </c>
    </row>
    <row r="25" spans="1:54" s="4" customFormat="1">
      <c r="A25" s="269">
        <v>410</v>
      </c>
      <c r="B25" s="2">
        <v>410035165</v>
      </c>
      <c r="C25" s="9" t="s">
        <v>241</v>
      </c>
      <c r="D25" s="14">
        <f>'fnd enro'!D25</f>
        <v>0</v>
      </c>
      <c r="E25" s="14">
        <f>'fnd enro'!E25</f>
        <v>0</v>
      </c>
      <c r="F25" s="14">
        <f>'fnd enro'!F25</f>
        <v>0</v>
      </c>
      <c r="G25" s="14">
        <f>'fnd enro'!G25</f>
        <v>0</v>
      </c>
      <c r="H25" s="14">
        <f>'fnd enro'!H25</f>
        <v>3</v>
      </c>
      <c r="I25" s="14">
        <f>'fnd enro'!I25</f>
        <v>2</v>
      </c>
      <c r="J25" s="14">
        <f>'fnd enro'!J25</f>
        <v>0</v>
      </c>
      <c r="K25" s="15">
        <f>'fnd enro'!K25</f>
        <v>0.193</v>
      </c>
      <c r="L25" s="14">
        <f>'fnd enro'!L25</f>
        <v>0</v>
      </c>
      <c r="M25" s="14">
        <f>'fnd enro'!M25</f>
        <v>0</v>
      </c>
      <c r="N25" s="14">
        <f>'fnd enro'!N25</f>
        <v>0</v>
      </c>
      <c r="O25" s="14">
        <f>'fnd enro'!O25</f>
        <v>0</v>
      </c>
      <c r="P25" s="14">
        <f>'fnd enro'!P25</f>
        <v>3</v>
      </c>
      <c r="Q25" s="14">
        <f>'fnd enro'!R25</f>
        <v>5</v>
      </c>
      <c r="R25" s="15">
        <f t="shared" si="6"/>
        <v>1.0880000000000001</v>
      </c>
      <c r="S25" s="14">
        <f>VALUE('fnd enro'!Q25)</f>
        <v>10</v>
      </c>
      <c r="T25" s="2"/>
      <c r="U25" s="1">
        <f>(($D25*'fnd base rates'!C$107)
+($E25*'fnd base rates'!C$108)
+($F25*'fnd base rates'!C$109)
+($G25*'fnd base rates'!C$110)
+($H25*'fnd base rates'!C$111)
+($I25*'fnd base rates'!C$112)
+($J25*'fnd base rates'!C$113)
+($K25*'fnd base rates'!C$114)
+($M25*'fnd base rates'!C$116)
+($N25*'fnd base rates'!C$117)
+($O25*'fnd base rates'!C$118)
+($P25*VLOOKUP($S25+12,rate_basefnd,3)))
*$R25</f>
        <v>3177.2175622400005</v>
      </c>
      <c r="V25" s="1">
        <f>(($D25*'fnd base rates'!D$107)
+($E25*'fnd base rates'!D$108)
+($F25*'fnd base rates'!D$109)
+($G25*'fnd base rates'!D$110)
+($H25*'fnd base rates'!D$111)
+($I25*'fnd base rates'!D$112)
+($J25*'fnd base rates'!D$113)
+($K25*'fnd base rates'!D$114)
+($M25*'fnd base rates'!D$116)
+($N25*'fnd base rates'!D$117)
+($O25*'fnd base rates'!D$118)
+($P25*VLOOKUP($S25+12,rate_basefnd,4)))
*$R25</f>
        <v>5388.6464000000014</v>
      </c>
      <c r="W25" s="1">
        <f>(($D25*'fnd base rates'!E$107)
+($E25*'fnd base rates'!E$108)
+($F25*'fnd base rates'!E$109)
+($G25*'fnd base rates'!E$110)
+($H25*'fnd base rates'!E$111)
+($I25*'fnd base rates'!E$112)
+($J25*'fnd base rates'!E$113)
+($K25*'fnd base rates'!E$114)
+($M25*'fnd base rates'!E$116)
+($N25*'fnd base rates'!E$117)
+($O25*'fnd base rates'!E$118)
+($P25*VLOOKUP($S25+12,rate_basefnd,5)))
*$R25</f>
        <v>33954.480125440001</v>
      </c>
      <c r="X25" s="1">
        <f>(($D25*'fnd base rates'!F$107)
+($E25*'fnd base rates'!F$108)
+($F25*'fnd base rates'!F$109)
+($G25*'fnd base rates'!F$110)
+($H25*'fnd base rates'!F$111)
+($I25*'fnd base rates'!F$112)
+($J25*'fnd base rates'!F$113)
+($K25*'fnd base rates'!F$114)
+($M25*'fnd base rates'!F$116)
+($N25*'fnd base rates'!F$117)
+($O25*'fnd base rates'!F$118)
+($P25*VLOOKUP($S25+12,rate_basefnd,6)))
*$R25</f>
        <v>5178.773441280001</v>
      </c>
      <c r="Y25" s="1">
        <f>(($D25*'fnd base rates'!G$107)
+($E25*'fnd base rates'!G$108)
+($F25*'fnd base rates'!G$109)
+($G25*'fnd base rates'!G$110)
+($H25*'fnd base rates'!G$111)
+($I25*'fnd base rates'!G$112)
+($J25*'fnd base rates'!G$113)
+($K25*'fnd base rates'!G$114)
+($M25*'fnd base rates'!G$116)
+($N25*'fnd base rates'!G$117)
+($O25*'fnd base rates'!G$118)
+($P25*VLOOKUP($S25+12,rate_basefnd,7)))
*$R25</f>
        <v>1487.3356140800001</v>
      </c>
      <c r="Z25" s="1">
        <f>(($D25*'fnd base rates'!H$107)
+($E25*'fnd base rates'!H$108)
+($F25*'fnd base rates'!H$109)
+($G25*'fnd base rates'!H$110)
+($H25*'fnd base rates'!H$111)
+($I25*'fnd base rates'!H$112)
+($J25*'fnd base rates'!H$113)
+($K25*'fnd base rates'!H$114)
+($M25*'fnd base rates'!H$116)
+($N25*'fnd base rates'!H$117)
+($O25*'fnd base rates'!H$118)
+($P25*VLOOKUP($S25+12,rate_basefnd,8)))</f>
        <v>3308.3146700000002</v>
      </c>
      <c r="AA25" s="1">
        <f>(($D25*'fnd base rates'!I$107)
+($E25*'fnd base rates'!I$108)
+($F25*'fnd base rates'!I$109)
+($G25*'fnd base rates'!I$110)
+($H25*'fnd base rates'!I$111)
+($I25*'fnd base rates'!I$112)
+($J25*'fnd base rates'!I$113)
+($K25*'fnd base rates'!I$114)
+($M25*'fnd base rates'!I$116)
+($N25*'fnd base rates'!I$117)
+($O25*'fnd base rates'!I$118)
+($P25*VLOOKUP($S25+12,rate_basefnd,9)))
*$R25</f>
        <v>2595.5328</v>
      </c>
      <c r="AB25" s="1">
        <f>(($D25*'fnd base rates'!J$107)
+($E25*'fnd base rates'!J$108)
+($F25*'fnd base rates'!J$109)
+($G25*'fnd base rates'!J$110)
+($H25*'fnd base rates'!J$111)
+($I25*'fnd base rates'!J$112)
+($J25*'fnd base rates'!J$113)
+($K25*'fnd base rates'!J$114)
+($M25*'fnd base rates'!J$116)
+($N25*'fnd base rates'!J$117)
+($O25*'fnd base rates'!J$118)
+($P25*VLOOKUP($S25+12,rate_basefnd,10)))
*$R25</f>
        <v>4580.0448000000006</v>
      </c>
      <c r="AC25" s="1">
        <f>(($D25*'fnd base rates'!K$107)
+($E25*'fnd base rates'!K$108)
+($F25*'fnd base rates'!K$109)
+($G25*'fnd base rates'!K$110)
+($H25*'fnd base rates'!K$111)
+($I25*'fnd base rates'!K$112)
+($J25*'fnd base rates'!K$113)
+($K25*'fnd base rates'!K$114)
+($M25*'fnd base rates'!K$116)
+($N25*'fnd base rates'!K$117)
+($O25*'fnd base rates'!K$118)
+($P25*VLOOKUP($S25+12,rate_basefnd,11)))
*$R25</f>
        <v>6361.1001471999998</v>
      </c>
      <c r="AD25" s="1">
        <f>(($D25*'fnd base rates'!L$107)
+($E25*'fnd base rates'!L$108)
+($F25*'fnd base rates'!L$109)
+($G25*'fnd base rates'!L$110)
+($H25*'fnd base rates'!L$111)
+($I25*'fnd base rates'!L$112)
+($J25*'fnd base rates'!L$113)
+($K25*'fnd base rates'!L$114)
+($M25*'fnd base rates'!L$116)
+($N25*'fnd base rates'!L$117)
+($O25*'fnd base rates'!L$118)
+($P25*VLOOKUP($S25+12,rate_basefnd,12)))</f>
        <v>9055.8834000000006</v>
      </c>
      <c r="AE25" s="1">
        <f>(($D25*'fnd base rates'!M$107)
+($E25*'fnd base rates'!M$108)
+($F25*'fnd base rates'!M$109)
+($G25*'fnd base rates'!M$110)
+($H25*'fnd base rates'!M$111)
+($I25*'fnd base rates'!M$112)
+($J25*'fnd base rates'!M$113)
+($K25*'fnd base rates'!M$114)
+($M25*'fnd base rates'!M$116)
+($N25*'fnd base rates'!M$117)
+($O25*'fnd base rates'!M$118)
+($P25*VLOOKUP($S25+12,rate_basefnd,13)))</f>
        <v>0</v>
      </c>
      <c r="AF25" s="4">
        <f t="shared" si="7"/>
        <v>75087.328960240018</v>
      </c>
      <c r="AH25" s="269">
        <f t="shared" si="8"/>
        <v>410035165</v>
      </c>
      <c r="AI25" s="4" t="str">
        <f t="shared" si="9"/>
        <v>410</v>
      </c>
      <c r="AJ25" s="2" t="str">
        <f t="shared" si="10"/>
        <v>035</v>
      </c>
      <c r="AK25" s="2" t="str">
        <f t="shared" si="11"/>
        <v>165</v>
      </c>
      <c r="AL25" s="4">
        <f t="shared" si="12"/>
        <v>1</v>
      </c>
      <c r="AM25" s="4">
        <f t="shared" si="4"/>
        <v>5</v>
      </c>
      <c r="AN25" s="4">
        <f t="shared" si="13"/>
        <v>75087.328960240018</v>
      </c>
      <c r="AO25" s="4">
        <f t="shared" si="14"/>
        <v>15017</v>
      </c>
      <c r="AP25" s="4">
        <f t="shared" si="5"/>
        <v>0</v>
      </c>
      <c r="AQ25" s="4">
        <v>15017</v>
      </c>
      <c r="AW25" s="4">
        <v>15017</v>
      </c>
      <c r="AX25" s="5">
        <f t="shared" si="15"/>
        <v>0</v>
      </c>
      <c r="AY25" s="4">
        <v>15017</v>
      </c>
      <c r="AZ25" s="5"/>
      <c r="BB25" s="5">
        <f t="shared" ref="BB25" si="30">BC25-BA25</f>
        <v>0</v>
      </c>
    </row>
    <row r="26" spans="1:54" s="4" customFormat="1">
      <c r="A26" s="269">
        <v>410</v>
      </c>
      <c r="B26" s="2">
        <v>410035217</v>
      </c>
      <c r="C26" s="9" t="s">
        <v>241</v>
      </c>
      <c r="D26" s="14">
        <f>'fnd enro'!D26</f>
        <v>0</v>
      </c>
      <c r="E26" s="14">
        <f>'fnd enro'!E26</f>
        <v>0</v>
      </c>
      <c r="F26" s="14">
        <f>'fnd enro'!F26</f>
        <v>0</v>
      </c>
      <c r="G26" s="14">
        <f>'fnd enro'!G26</f>
        <v>0</v>
      </c>
      <c r="H26" s="14">
        <f>'fnd enro'!H26</f>
        <v>0</v>
      </c>
      <c r="I26" s="14">
        <f>'fnd enro'!I26</f>
        <v>1</v>
      </c>
      <c r="J26" s="14">
        <f>'fnd enro'!J26</f>
        <v>0</v>
      </c>
      <c r="K26" s="15">
        <f>'fnd enro'!K26</f>
        <v>3.8600000000000002E-2</v>
      </c>
      <c r="L26" s="14">
        <f>'fnd enro'!L26</f>
        <v>0</v>
      </c>
      <c r="M26" s="14">
        <f>'fnd enro'!M26</f>
        <v>0</v>
      </c>
      <c r="N26" s="14">
        <f>'fnd enro'!N26</f>
        <v>0</v>
      </c>
      <c r="O26" s="14">
        <f>'fnd enro'!O26</f>
        <v>0</v>
      </c>
      <c r="P26" s="14">
        <f>'fnd enro'!P26</f>
        <v>1</v>
      </c>
      <c r="Q26" s="14">
        <f>'fnd enro'!R26</f>
        <v>1</v>
      </c>
      <c r="R26" s="15">
        <f t="shared" si="6"/>
        <v>1.0880000000000001</v>
      </c>
      <c r="S26" s="14">
        <f>VALUE('fnd enro'!Q26)</f>
        <v>3</v>
      </c>
      <c r="T26" s="2"/>
      <c r="U26" s="1">
        <f>(($D26*'fnd base rates'!C$107)
+($E26*'fnd base rates'!C$108)
+($F26*'fnd base rates'!C$109)
+($G26*'fnd base rates'!C$110)
+($H26*'fnd base rates'!C$111)
+($I26*'fnd base rates'!C$112)
+($J26*'fnd base rates'!C$113)
+($K26*'fnd base rates'!C$114)
+($M26*'fnd base rates'!C$116)
+($N26*'fnd base rates'!C$117)
+($O26*'fnd base rates'!C$118)
+($P26*VLOOKUP($S26+12,rate_basefnd,3)))
*$R26</f>
        <v>645.57714444800013</v>
      </c>
      <c r="V26" s="1">
        <f>(($D26*'fnd base rates'!D$107)
+($E26*'fnd base rates'!D$108)
+($F26*'fnd base rates'!D$109)
+($G26*'fnd base rates'!D$110)
+($H26*'fnd base rates'!D$111)
+($I26*'fnd base rates'!D$112)
+($J26*'fnd base rates'!D$113)
+($K26*'fnd base rates'!D$114)
+($M26*'fnd base rates'!D$116)
+($N26*'fnd base rates'!D$117)
+($O26*'fnd base rates'!D$118)
+($P26*VLOOKUP($S26+12,rate_basefnd,4)))
*$R26</f>
        <v>1125.76448</v>
      </c>
      <c r="W26" s="1">
        <f>(($D26*'fnd base rates'!E$107)
+($E26*'fnd base rates'!E$108)
+($F26*'fnd base rates'!E$109)
+($G26*'fnd base rates'!E$110)
+($H26*'fnd base rates'!E$111)
+($I26*'fnd base rates'!E$112)
+($J26*'fnd base rates'!E$113)
+($K26*'fnd base rates'!E$114)
+($M26*'fnd base rates'!E$116)
+($N26*'fnd base rates'!E$117)
+($O26*'fnd base rates'!E$118)
+($P26*VLOOKUP($S26+12,rate_basefnd,5)))
*$R26</f>
        <v>8208.1444090880013</v>
      </c>
      <c r="X26" s="1">
        <f>(($D26*'fnd base rates'!F$107)
+($E26*'fnd base rates'!F$108)
+($F26*'fnd base rates'!F$109)
+($G26*'fnd base rates'!F$110)
+($H26*'fnd base rates'!F$111)
+($I26*'fnd base rates'!F$112)
+($J26*'fnd base rates'!F$113)
+($K26*'fnd base rates'!F$114)
+($M26*'fnd base rates'!F$116)
+($N26*'fnd base rates'!F$117)
+($O26*'fnd base rates'!F$118)
+($P26*VLOOKUP($S26+12,rate_basefnd,6)))
*$R26</f>
        <v>964.93241625600012</v>
      </c>
      <c r="Y26" s="1">
        <f>(($D26*'fnd base rates'!G$107)
+($E26*'fnd base rates'!G$108)
+($F26*'fnd base rates'!G$109)
+($G26*'fnd base rates'!G$110)
+($H26*'fnd base rates'!G$111)
+($I26*'fnd base rates'!G$112)
+($J26*'fnd base rates'!G$113)
+($K26*'fnd base rates'!G$114)
+($M26*'fnd base rates'!G$116)
+($N26*'fnd base rates'!G$117)
+($O26*'fnd base rates'!G$118)
+($P26*VLOOKUP($S26+12,rate_basefnd,7)))
*$R26</f>
        <v>317.24261081600002</v>
      </c>
      <c r="Z26" s="1">
        <f>(($D26*'fnd base rates'!H$107)
+($E26*'fnd base rates'!H$108)
+($F26*'fnd base rates'!H$109)
+($G26*'fnd base rates'!H$110)
+($H26*'fnd base rates'!H$111)
+($I26*'fnd base rates'!H$112)
+($J26*'fnd base rates'!H$113)
+($K26*'fnd base rates'!H$114)
+($M26*'fnd base rates'!H$116)
+($N26*'fnd base rates'!H$117)
+($O26*'fnd base rates'!H$118)
+($P26*VLOOKUP($S26+12,rate_basefnd,8)))</f>
        <v>847.65893400000004</v>
      </c>
      <c r="AA26" s="1">
        <f>(($D26*'fnd base rates'!I$107)
+($E26*'fnd base rates'!I$108)
+($F26*'fnd base rates'!I$109)
+($G26*'fnd base rates'!I$110)
+($H26*'fnd base rates'!I$111)
+($I26*'fnd base rates'!I$112)
+($J26*'fnd base rates'!I$113)
+($K26*'fnd base rates'!I$114)
+($M26*'fnd base rates'!I$116)
+($N26*'fnd base rates'!I$117)
+($O26*'fnd base rates'!I$118)
+($P26*VLOOKUP($S26+12,rate_basefnd,9)))
*$R26</f>
        <v>579.38175999999999</v>
      </c>
      <c r="AB26" s="1">
        <f>(($D26*'fnd base rates'!J$107)
+($E26*'fnd base rates'!J$108)
+($F26*'fnd base rates'!J$109)
+($G26*'fnd base rates'!J$110)
+($H26*'fnd base rates'!J$111)
+($I26*'fnd base rates'!J$112)
+($J26*'fnd base rates'!J$113)
+($K26*'fnd base rates'!J$114)
+($M26*'fnd base rates'!J$116)
+($N26*'fnd base rates'!J$117)
+($O26*'fnd base rates'!J$118)
+($P26*VLOOKUP($S26+12,rate_basefnd,10)))
*$R26</f>
        <v>1226.7961600000003</v>
      </c>
      <c r="AC26" s="1">
        <f>(($D26*'fnd base rates'!K$107)
+($E26*'fnd base rates'!K$108)
+($F26*'fnd base rates'!K$109)
+($G26*'fnd base rates'!K$110)
+($H26*'fnd base rates'!K$111)
+($I26*'fnd base rates'!K$112)
+($J26*'fnd base rates'!K$113)
+($K26*'fnd base rates'!K$114)
+($M26*'fnd base rates'!K$116)
+($N26*'fnd base rates'!K$117)
+($O26*'fnd base rates'!K$118)
+($P26*VLOOKUP($S26+12,rate_basefnd,11)))
*$R26</f>
        <v>1251.2651494400002</v>
      </c>
      <c r="AD26" s="1">
        <f>(($D26*'fnd base rates'!L$107)
+($E26*'fnd base rates'!L$108)
+($F26*'fnd base rates'!L$109)
+($G26*'fnd base rates'!L$110)
+($H26*'fnd base rates'!L$111)
+($I26*'fnd base rates'!L$112)
+($J26*'fnd base rates'!L$113)
+($K26*'fnd base rates'!L$114)
+($M26*'fnd base rates'!L$116)
+($N26*'fnd base rates'!L$117)
+($O26*'fnd base rates'!L$118)
+($P26*VLOOKUP($S26+12,rate_basefnd,12)))</f>
        <v>1794.8866800000001</v>
      </c>
      <c r="AE26" s="1">
        <f>(($D26*'fnd base rates'!M$107)
+($E26*'fnd base rates'!M$108)
+($F26*'fnd base rates'!M$109)
+($G26*'fnd base rates'!M$110)
+($H26*'fnd base rates'!M$111)
+($I26*'fnd base rates'!M$112)
+($J26*'fnd base rates'!M$113)
+($K26*'fnd base rates'!M$114)
+($M26*'fnd base rates'!M$116)
+($N26*'fnd base rates'!M$117)
+($O26*'fnd base rates'!M$118)
+($P26*VLOOKUP($S26+12,rate_basefnd,13)))</f>
        <v>0</v>
      </c>
      <c r="AF26" s="4">
        <f t="shared" si="7"/>
        <v>16961.649744048002</v>
      </c>
      <c r="AH26" s="269">
        <f t="shared" si="8"/>
        <v>410035217</v>
      </c>
      <c r="AI26" s="4" t="str">
        <f t="shared" si="9"/>
        <v>410</v>
      </c>
      <c r="AJ26" s="2" t="str">
        <f t="shared" si="10"/>
        <v>035</v>
      </c>
      <c r="AK26" s="2" t="str">
        <f t="shared" si="11"/>
        <v>217</v>
      </c>
      <c r="AL26" s="4">
        <f t="shared" si="12"/>
        <v>1</v>
      </c>
      <c r="AM26" s="4">
        <f t="shared" si="4"/>
        <v>1</v>
      </c>
      <c r="AN26" s="4">
        <f t="shared" si="13"/>
        <v>16961.649744048002</v>
      </c>
      <c r="AO26" s="4">
        <f t="shared" si="14"/>
        <v>16962</v>
      </c>
      <c r="AP26" s="4">
        <f t="shared" si="5"/>
        <v>0</v>
      </c>
      <c r="AQ26" s="4">
        <v>16962</v>
      </c>
      <c r="AW26" s="4">
        <v>16962</v>
      </c>
      <c r="AX26" s="5">
        <f t="shared" si="15"/>
        <v>0</v>
      </c>
      <c r="AY26" s="4">
        <v>16962</v>
      </c>
      <c r="AZ26" s="5"/>
      <c r="BB26" s="5">
        <f t="shared" ref="BB26" si="31">BC26-BA26</f>
        <v>0</v>
      </c>
    </row>
    <row r="27" spans="1:54" s="4" customFormat="1">
      <c r="A27" s="269">
        <v>410</v>
      </c>
      <c r="B27" s="2">
        <v>410035244</v>
      </c>
      <c r="C27" s="9" t="s">
        <v>241</v>
      </c>
      <c r="D27" s="14">
        <f>'fnd enro'!D27</f>
        <v>0</v>
      </c>
      <c r="E27" s="14">
        <f>'fnd enro'!E27</f>
        <v>0</v>
      </c>
      <c r="F27" s="14">
        <f>'fnd enro'!F27</f>
        <v>0</v>
      </c>
      <c r="G27" s="14">
        <f>'fnd enro'!G27</f>
        <v>0</v>
      </c>
      <c r="H27" s="14">
        <f>'fnd enro'!H27</f>
        <v>0</v>
      </c>
      <c r="I27" s="14">
        <f>'fnd enro'!I27</f>
        <v>1</v>
      </c>
      <c r="J27" s="14">
        <f>'fnd enro'!J27</f>
        <v>0</v>
      </c>
      <c r="K27" s="15">
        <f>'fnd enro'!K27</f>
        <v>3.8600000000000002E-2</v>
      </c>
      <c r="L27" s="14">
        <f>'fnd enro'!L27</f>
        <v>0</v>
      </c>
      <c r="M27" s="14">
        <f>'fnd enro'!M27</f>
        <v>0</v>
      </c>
      <c r="N27" s="14">
        <f>'fnd enro'!N27</f>
        <v>0</v>
      </c>
      <c r="O27" s="14">
        <f>'fnd enro'!O27</f>
        <v>0</v>
      </c>
      <c r="P27" s="14">
        <f>'fnd enro'!P27</f>
        <v>1</v>
      </c>
      <c r="Q27" s="14">
        <f>'fnd enro'!R27</f>
        <v>1</v>
      </c>
      <c r="R27" s="15">
        <f t="shared" si="6"/>
        <v>1.0880000000000001</v>
      </c>
      <c r="S27" s="14">
        <f>VALUE('fnd enro'!Q27)</f>
        <v>10</v>
      </c>
      <c r="T27" s="2"/>
      <c r="U27" s="1">
        <f>(($D27*'fnd base rates'!C$107)
+($E27*'fnd base rates'!C$108)
+($F27*'fnd base rates'!C$109)
+($G27*'fnd base rates'!C$110)
+($H27*'fnd base rates'!C$111)
+($I27*'fnd base rates'!C$112)
+($J27*'fnd base rates'!C$113)
+($K27*'fnd base rates'!C$114)
+($M27*'fnd base rates'!C$116)
+($N27*'fnd base rates'!C$117)
+($O27*'fnd base rates'!C$118)
+($P27*VLOOKUP($S27+12,rate_basefnd,3)))
*$R27</f>
        <v>669.95922444799999</v>
      </c>
      <c r="V27" s="1">
        <f>(($D27*'fnd base rates'!D$107)
+($E27*'fnd base rates'!D$108)
+($F27*'fnd base rates'!D$109)
+($G27*'fnd base rates'!D$110)
+($H27*'fnd base rates'!D$111)
+($I27*'fnd base rates'!D$112)
+($J27*'fnd base rates'!D$113)
+($K27*'fnd base rates'!D$114)
+($M27*'fnd base rates'!D$116)
+($N27*'fnd base rates'!D$117)
+($O27*'fnd base rates'!D$118)
+($P27*VLOOKUP($S27+12,rate_basefnd,4)))
*$R27</f>
        <v>1241.2774400000003</v>
      </c>
      <c r="W27" s="1">
        <f>(($D27*'fnd base rates'!E$107)
+($E27*'fnd base rates'!E$108)
+($F27*'fnd base rates'!E$109)
+($G27*'fnd base rates'!E$110)
+($H27*'fnd base rates'!E$111)
+($I27*'fnd base rates'!E$112)
+($J27*'fnd base rates'!E$113)
+($K27*'fnd base rates'!E$114)
+($M27*'fnd base rates'!E$116)
+($N27*'fnd base rates'!E$117)
+($O27*'fnd base rates'!E$118)
+($P27*VLOOKUP($S27+12,rate_basefnd,5)))
*$R27</f>
        <v>9335.7367290879993</v>
      </c>
      <c r="X27" s="1">
        <f>(($D27*'fnd base rates'!F$107)
+($E27*'fnd base rates'!F$108)
+($F27*'fnd base rates'!F$109)
+($G27*'fnd base rates'!F$110)
+($H27*'fnd base rates'!F$111)
+($I27*'fnd base rates'!F$112)
+($J27*'fnd base rates'!F$113)
+($K27*'fnd base rates'!F$114)
+($M27*'fnd base rates'!F$116)
+($N27*'fnd base rates'!F$117)
+($O27*'fnd base rates'!F$118)
+($P27*VLOOKUP($S27+12,rate_basefnd,6)))
*$R27</f>
        <v>964.93241625600012</v>
      </c>
      <c r="Y27" s="1">
        <f>(($D27*'fnd base rates'!G$107)
+($E27*'fnd base rates'!G$108)
+($F27*'fnd base rates'!G$109)
+($G27*'fnd base rates'!G$110)
+($H27*'fnd base rates'!G$111)
+($I27*'fnd base rates'!G$112)
+($J27*'fnd base rates'!G$113)
+($K27*'fnd base rates'!G$114)
+($M27*'fnd base rates'!G$116)
+($N27*'fnd base rates'!G$117)
+($O27*'fnd base rates'!G$118)
+($P27*VLOOKUP($S27+12,rate_basefnd,7)))
*$R27</f>
        <v>371.93637081600002</v>
      </c>
      <c r="Z27" s="1">
        <f>(($D27*'fnd base rates'!H$107)
+($E27*'fnd base rates'!H$108)
+($F27*'fnd base rates'!H$109)
+($G27*'fnd base rates'!H$110)
+($H27*'fnd base rates'!H$111)
+($I27*'fnd base rates'!H$112)
+($J27*'fnd base rates'!H$113)
+($K27*'fnd base rates'!H$114)
+($M27*'fnd base rates'!H$116)
+($N27*'fnd base rates'!H$117)
+($O27*'fnd base rates'!H$118)
+($P27*VLOOKUP($S27+12,rate_basefnd,8)))</f>
        <v>855.35893399999998</v>
      </c>
      <c r="AA27" s="1">
        <f>(($D27*'fnd base rates'!I$107)
+($E27*'fnd base rates'!I$108)
+($F27*'fnd base rates'!I$109)
+($G27*'fnd base rates'!I$110)
+($H27*'fnd base rates'!I$111)
+($I27*'fnd base rates'!I$112)
+($J27*'fnd base rates'!I$113)
+($K27*'fnd base rates'!I$114)
+($M27*'fnd base rates'!I$116)
+($N27*'fnd base rates'!I$117)
+($O27*'fnd base rates'!I$118)
+($P27*VLOOKUP($S27+12,rate_basefnd,9)))
*$R27</f>
        <v>625.04512000000011</v>
      </c>
      <c r="AB27" s="1">
        <f>(($D27*'fnd base rates'!J$107)
+($E27*'fnd base rates'!J$108)
+($F27*'fnd base rates'!J$109)
+($G27*'fnd base rates'!J$110)
+($H27*'fnd base rates'!J$111)
+($I27*'fnd base rates'!J$112)
+($J27*'fnd base rates'!J$113)
+($K27*'fnd base rates'!J$114)
+($M27*'fnd base rates'!J$116)
+($N27*'fnd base rates'!J$117)
+($O27*'fnd base rates'!J$118)
+($P27*VLOOKUP($S27+12,rate_basefnd,10)))
*$R27</f>
        <v>1464.0563199999999</v>
      </c>
      <c r="AC27" s="1">
        <f>(($D27*'fnd base rates'!K$107)
+($E27*'fnd base rates'!K$108)
+($F27*'fnd base rates'!K$109)
+($G27*'fnd base rates'!K$110)
+($H27*'fnd base rates'!K$111)
+($I27*'fnd base rates'!K$112)
+($J27*'fnd base rates'!K$113)
+($K27*'fnd base rates'!K$114)
+($M27*'fnd base rates'!K$116)
+($N27*'fnd base rates'!K$117)
+($O27*'fnd base rates'!K$118)
+($P27*VLOOKUP($S27+12,rate_basefnd,11)))
*$R27</f>
        <v>1251.2651494400002</v>
      </c>
      <c r="AD27" s="1">
        <f>(($D27*'fnd base rates'!L$107)
+($E27*'fnd base rates'!L$108)
+($F27*'fnd base rates'!L$109)
+($G27*'fnd base rates'!L$110)
+($H27*'fnd base rates'!L$111)
+($I27*'fnd base rates'!L$112)
+($J27*'fnd base rates'!L$113)
+($K27*'fnd base rates'!L$114)
+($M27*'fnd base rates'!L$116)
+($N27*'fnd base rates'!L$117)
+($O27*'fnd base rates'!L$118)
+($P27*VLOOKUP($S27+12,rate_basefnd,12)))</f>
        <v>1962.5266799999999</v>
      </c>
      <c r="AE27" s="1">
        <f>(($D27*'fnd base rates'!M$107)
+($E27*'fnd base rates'!M$108)
+($F27*'fnd base rates'!M$109)
+($G27*'fnd base rates'!M$110)
+($H27*'fnd base rates'!M$111)
+($I27*'fnd base rates'!M$112)
+($J27*'fnd base rates'!M$113)
+($K27*'fnd base rates'!M$114)
+($M27*'fnd base rates'!M$116)
+($N27*'fnd base rates'!M$117)
+($O27*'fnd base rates'!M$118)
+($P27*VLOOKUP($S27+12,rate_basefnd,13)))</f>
        <v>0</v>
      </c>
      <c r="AF27" s="4">
        <f t="shared" si="7"/>
        <v>18742.094384047999</v>
      </c>
      <c r="AH27" s="269">
        <f t="shared" si="8"/>
        <v>410035244</v>
      </c>
      <c r="AI27" s="4" t="str">
        <f t="shared" si="9"/>
        <v>410</v>
      </c>
      <c r="AJ27" s="2" t="str">
        <f t="shared" si="10"/>
        <v>035</v>
      </c>
      <c r="AK27" s="2" t="str">
        <f t="shared" si="11"/>
        <v>244</v>
      </c>
      <c r="AL27" s="4">
        <f t="shared" si="12"/>
        <v>1</v>
      </c>
      <c r="AM27" s="4">
        <f t="shared" si="4"/>
        <v>1</v>
      </c>
      <c r="AN27" s="4">
        <f t="shared" si="13"/>
        <v>18742.094384047999</v>
      </c>
      <c r="AO27" s="4">
        <f t="shared" si="14"/>
        <v>18742</v>
      </c>
      <c r="AP27" s="4">
        <f t="shared" si="5"/>
        <v>0</v>
      </c>
      <c r="AQ27" s="4">
        <v>18742</v>
      </c>
      <c r="AW27" s="4">
        <v>18742</v>
      </c>
      <c r="AX27" s="5">
        <f t="shared" si="15"/>
        <v>0</v>
      </c>
      <c r="AY27" s="4">
        <v>18742</v>
      </c>
      <c r="AZ27" s="5"/>
      <c r="BB27" s="5">
        <f t="shared" ref="BB27" si="32">BC27-BA27</f>
        <v>0</v>
      </c>
    </row>
    <row r="28" spans="1:54" s="4" customFormat="1">
      <c r="A28" s="269">
        <v>410</v>
      </c>
      <c r="B28" s="2">
        <v>410035248</v>
      </c>
      <c r="C28" s="9" t="s">
        <v>241</v>
      </c>
      <c r="D28" s="14">
        <f>'fnd enro'!D28</f>
        <v>0</v>
      </c>
      <c r="E28" s="14">
        <f>'fnd enro'!E28</f>
        <v>0</v>
      </c>
      <c r="F28" s="14">
        <f>'fnd enro'!F28</f>
        <v>0</v>
      </c>
      <c r="G28" s="14">
        <f>'fnd enro'!G28</f>
        <v>0</v>
      </c>
      <c r="H28" s="14">
        <f>'fnd enro'!H28</f>
        <v>15</v>
      </c>
      <c r="I28" s="14">
        <f>'fnd enro'!I28</f>
        <v>42</v>
      </c>
      <c r="J28" s="14">
        <f>'fnd enro'!J28</f>
        <v>0</v>
      </c>
      <c r="K28" s="15">
        <f>'fnd enro'!K28</f>
        <v>2.2002000000000002</v>
      </c>
      <c r="L28" s="14">
        <f>'fnd enro'!L28</f>
        <v>0</v>
      </c>
      <c r="M28" s="14">
        <f>'fnd enro'!M28</f>
        <v>0</v>
      </c>
      <c r="N28" s="14">
        <f>'fnd enro'!N28</f>
        <v>4</v>
      </c>
      <c r="O28" s="14">
        <f>'fnd enro'!O28</f>
        <v>2</v>
      </c>
      <c r="P28" s="14">
        <f>'fnd enro'!P28</f>
        <v>35</v>
      </c>
      <c r="Q28" s="14">
        <f>'fnd enro'!R28</f>
        <v>57</v>
      </c>
      <c r="R28" s="15">
        <f t="shared" si="6"/>
        <v>1.0880000000000001</v>
      </c>
      <c r="S28" s="14">
        <f>VALUE('fnd enro'!Q28)</f>
        <v>11</v>
      </c>
      <c r="T28" s="2"/>
      <c r="U28" s="1">
        <f>(($D28*'fnd base rates'!C$107)
+($E28*'fnd base rates'!C$108)
+($F28*'fnd base rates'!C$109)
+($G28*'fnd base rates'!C$110)
+($H28*'fnd base rates'!C$111)
+($I28*'fnd base rates'!C$112)
+($J28*'fnd base rates'!C$113)
+($K28*'fnd base rates'!C$114)
+($M28*'fnd base rates'!C$116)
+($N28*'fnd base rates'!C$117)
+($O28*'fnd base rates'!C$118)
+($P28*VLOOKUP($S28+12,rate_basefnd,3)))
*$R28</f>
        <v>37134.894353536001</v>
      </c>
      <c r="V28" s="1">
        <f>(($D28*'fnd base rates'!D$107)
+($E28*'fnd base rates'!D$108)
+($F28*'fnd base rates'!D$109)
+($G28*'fnd base rates'!D$110)
+($H28*'fnd base rates'!D$111)
+($I28*'fnd base rates'!D$112)
+($J28*'fnd base rates'!D$113)
+($K28*'fnd base rates'!D$114)
+($M28*'fnd base rates'!D$116)
+($N28*'fnd base rates'!D$117)
+($O28*'fnd base rates'!D$118)
+($P28*VLOOKUP($S28+12,rate_basefnd,4)))
*$R28</f>
        <v>63726.183680000002</v>
      </c>
      <c r="W28" s="1">
        <f>(($D28*'fnd base rates'!E$107)
+($E28*'fnd base rates'!E$108)
+($F28*'fnd base rates'!E$109)
+($G28*'fnd base rates'!E$110)
+($H28*'fnd base rates'!E$111)
+($I28*'fnd base rates'!E$112)
+($J28*'fnd base rates'!E$113)
+($K28*'fnd base rates'!E$114)
+($M28*'fnd base rates'!E$116)
+($N28*'fnd base rates'!E$117)
+($O28*'fnd base rates'!E$118)
+($P28*VLOOKUP($S28+12,rate_basefnd,5)))
*$R28</f>
        <v>436546.64091801608</v>
      </c>
      <c r="X28" s="1">
        <f>(($D28*'fnd base rates'!F$107)
+($E28*'fnd base rates'!F$108)
+($F28*'fnd base rates'!F$109)
+($G28*'fnd base rates'!F$110)
+($H28*'fnd base rates'!F$111)
+($I28*'fnd base rates'!F$112)
+($J28*'fnd base rates'!F$113)
+($K28*'fnd base rates'!F$114)
+($M28*'fnd base rates'!F$116)
+($N28*'fnd base rates'!F$117)
+($O28*'fnd base rates'!F$118)
+($P28*VLOOKUP($S28+12,rate_basefnd,6)))
*$R28</f>
        <v>57964.152526592006</v>
      </c>
      <c r="Y28" s="1">
        <f>(($D28*'fnd base rates'!G$107)
+($E28*'fnd base rates'!G$108)
+($F28*'fnd base rates'!G$109)
+($G28*'fnd base rates'!G$110)
+($H28*'fnd base rates'!G$111)
+($I28*'fnd base rates'!G$112)
+($J28*'fnd base rates'!G$113)
+($K28*'fnd base rates'!G$114)
+($M28*'fnd base rates'!G$116)
+($N28*'fnd base rates'!G$117)
+($O28*'fnd base rates'!G$118)
+($P28*VLOOKUP($S28+12,rate_basefnd,7)))
*$R28</f>
        <v>17723.592976512005</v>
      </c>
      <c r="Z28" s="1">
        <f>(($D28*'fnd base rates'!H$107)
+($E28*'fnd base rates'!H$108)
+($F28*'fnd base rates'!H$109)
+($G28*'fnd base rates'!H$110)
+($H28*'fnd base rates'!H$111)
+($I28*'fnd base rates'!H$112)
+($J28*'fnd base rates'!H$113)
+($K28*'fnd base rates'!H$114)
+($M28*'fnd base rates'!H$116)
+($N28*'fnd base rates'!H$117)
+($O28*'fnd base rates'!H$118)
+($P28*VLOOKUP($S28+12,rate_basefnd,8)))</f>
        <v>44420.339238</v>
      </c>
      <c r="AA28" s="1">
        <f>(($D28*'fnd base rates'!I$107)
+($E28*'fnd base rates'!I$108)
+($F28*'fnd base rates'!I$109)
+($G28*'fnd base rates'!I$110)
+($H28*'fnd base rates'!I$111)
+($I28*'fnd base rates'!I$112)
+($J28*'fnd base rates'!I$113)
+($K28*'fnd base rates'!I$114)
+($M28*'fnd base rates'!I$116)
+($N28*'fnd base rates'!I$117)
+($O28*'fnd base rates'!I$118)
+($P28*VLOOKUP($S28+12,rate_basefnd,9)))
*$R28</f>
        <v>31857.640960000001</v>
      </c>
      <c r="AB28" s="1">
        <f>(($D28*'fnd base rates'!J$107)
+($E28*'fnd base rates'!J$108)
+($F28*'fnd base rates'!J$109)
+($G28*'fnd base rates'!J$110)
+($H28*'fnd base rates'!J$111)
+($I28*'fnd base rates'!J$112)
+($J28*'fnd base rates'!J$113)
+($K28*'fnd base rates'!J$114)
+($M28*'fnd base rates'!J$116)
+($N28*'fnd base rates'!J$117)
+($O28*'fnd base rates'!J$118)
+($P28*VLOOKUP($S28+12,rate_basefnd,10)))
*$R28</f>
        <v>61437.379840000001</v>
      </c>
      <c r="AC28" s="1">
        <f>(($D28*'fnd base rates'!K$107)
+($E28*'fnd base rates'!K$108)
+($F28*'fnd base rates'!K$109)
+($G28*'fnd base rates'!K$110)
+($H28*'fnd base rates'!K$111)
+($I28*'fnd base rates'!K$112)
+($J28*'fnd base rates'!K$113)
+($K28*'fnd base rates'!K$114)
+($M28*'fnd base rates'!K$116)
+($N28*'fnd base rates'!K$117)
+($O28*'fnd base rates'!K$118)
+($P28*VLOOKUP($S28+12,rate_basefnd,11)))
*$R28</f>
        <v>73890.163438079995</v>
      </c>
      <c r="AD28" s="1">
        <f>(($D28*'fnd base rates'!L$107)
+($E28*'fnd base rates'!L$108)
+($F28*'fnd base rates'!L$109)
+($G28*'fnd base rates'!L$110)
+($H28*'fnd base rates'!L$111)
+($I28*'fnd base rates'!L$112)
+($J28*'fnd base rates'!L$113)
+($K28*'fnd base rates'!L$114)
+($M28*'fnd base rates'!L$116)
+($N28*'fnd base rates'!L$117)
+($O28*'fnd base rates'!L$118)
+($P28*VLOOKUP($S28+12,rate_basefnd,12)))</f>
        <v>103808.40075999999</v>
      </c>
      <c r="AE28" s="1">
        <f>(($D28*'fnd base rates'!M$107)
+($E28*'fnd base rates'!M$108)
+($F28*'fnd base rates'!M$109)
+($G28*'fnd base rates'!M$110)
+($H28*'fnd base rates'!M$111)
+($I28*'fnd base rates'!M$112)
+($J28*'fnd base rates'!M$113)
+($K28*'fnd base rates'!M$114)
+($M28*'fnd base rates'!M$116)
+($N28*'fnd base rates'!M$117)
+($O28*'fnd base rates'!M$118)
+($P28*VLOOKUP($S28+12,rate_basefnd,13)))</f>
        <v>0</v>
      </c>
      <c r="AF28" s="4">
        <f t="shared" si="7"/>
        <v>928509.38869073603</v>
      </c>
      <c r="AH28" s="269">
        <f t="shared" si="8"/>
        <v>410035248</v>
      </c>
      <c r="AI28" s="4" t="str">
        <f t="shared" si="9"/>
        <v>410</v>
      </c>
      <c r="AJ28" s="2" t="str">
        <f t="shared" si="10"/>
        <v>035</v>
      </c>
      <c r="AK28" s="2" t="str">
        <f t="shared" si="11"/>
        <v>248</v>
      </c>
      <c r="AL28" s="4">
        <f t="shared" si="12"/>
        <v>1</v>
      </c>
      <c r="AM28" s="4">
        <f t="shared" si="4"/>
        <v>57</v>
      </c>
      <c r="AN28" s="4">
        <f t="shared" si="13"/>
        <v>928509.38869073603</v>
      </c>
      <c r="AO28" s="4">
        <f t="shared" si="14"/>
        <v>16290</v>
      </c>
      <c r="AP28" s="4">
        <f t="shared" si="5"/>
        <v>0</v>
      </c>
      <c r="AQ28" s="4">
        <v>16290</v>
      </c>
      <c r="AW28" s="4">
        <v>16290</v>
      </c>
      <c r="AX28" s="5">
        <f t="shared" si="15"/>
        <v>0</v>
      </c>
      <c r="AY28" s="4">
        <v>16290</v>
      </c>
      <c r="AZ28" s="5"/>
      <c r="BB28" s="5">
        <f t="shared" ref="BB28" si="33">BC28-BA28</f>
        <v>0</v>
      </c>
    </row>
    <row r="29" spans="1:54" s="4" customFormat="1">
      <c r="A29" s="269">
        <v>410</v>
      </c>
      <c r="B29" s="2">
        <v>410035262</v>
      </c>
      <c r="C29" s="9" t="s">
        <v>241</v>
      </c>
      <c r="D29" s="14">
        <f>'fnd enro'!D29</f>
        <v>0</v>
      </c>
      <c r="E29" s="14">
        <f>'fnd enro'!E29</f>
        <v>0</v>
      </c>
      <c r="F29" s="14">
        <f>'fnd enro'!F29</f>
        <v>0</v>
      </c>
      <c r="G29" s="14">
        <f>'fnd enro'!G29</f>
        <v>0</v>
      </c>
      <c r="H29" s="14">
        <f>'fnd enro'!H29</f>
        <v>0</v>
      </c>
      <c r="I29" s="14">
        <f>'fnd enro'!I29</f>
        <v>4</v>
      </c>
      <c r="J29" s="14">
        <f>'fnd enro'!J29</f>
        <v>0</v>
      </c>
      <c r="K29" s="15">
        <f>'fnd enro'!K29</f>
        <v>0.15440000000000001</v>
      </c>
      <c r="L29" s="14">
        <f>'fnd enro'!L29</f>
        <v>0</v>
      </c>
      <c r="M29" s="14">
        <f>'fnd enro'!M29</f>
        <v>0</v>
      </c>
      <c r="N29" s="14">
        <f>'fnd enro'!N29</f>
        <v>0</v>
      </c>
      <c r="O29" s="14">
        <f>'fnd enro'!O29</f>
        <v>1</v>
      </c>
      <c r="P29" s="14">
        <f>'fnd enro'!P29</f>
        <v>4</v>
      </c>
      <c r="Q29" s="14">
        <f>'fnd enro'!R29</f>
        <v>4</v>
      </c>
      <c r="R29" s="15">
        <f t="shared" si="6"/>
        <v>1.0880000000000001</v>
      </c>
      <c r="S29" s="14">
        <f>VALUE('fnd enro'!Q29)</f>
        <v>9</v>
      </c>
      <c r="T29" s="2"/>
      <c r="U29" s="1">
        <f>(($D29*'fnd base rates'!C$107)
+($E29*'fnd base rates'!C$108)
+($F29*'fnd base rates'!C$109)
+($G29*'fnd base rates'!C$110)
+($H29*'fnd base rates'!C$111)
+($I29*'fnd base rates'!C$112)
+($J29*'fnd base rates'!C$113)
+($K29*'fnd base rates'!C$114)
+($M29*'fnd base rates'!C$116)
+($N29*'fnd base rates'!C$117)
+($O29*'fnd base rates'!C$118)
+($P29*VLOOKUP($S29+12,rate_basefnd,3)))
*$R29</f>
        <v>2772.7847377920007</v>
      </c>
      <c r="V29" s="1">
        <f>(($D29*'fnd base rates'!D$107)
+($E29*'fnd base rates'!D$108)
+($F29*'fnd base rates'!D$109)
+($G29*'fnd base rates'!D$110)
+($H29*'fnd base rates'!D$111)
+($I29*'fnd base rates'!D$112)
+($J29*'fnd base rates'!D$113)
+($K29*'fnd base rates'!D$114)
+($M29*'fnd base rates'!D$116)
+($N29*'fnd base rates'!D$117)
+($O29*'fnd base rates'!D$118)
+($P29*VLOOKUP($S29+12,rate_basefnd,4)))
*$R29</f>
        <v>5081.4169600000005</v>
      </c>
      <c r="W29" s="1">
        <f>(($D29*'fnd base rates'!E$107)
+($E29*'fnd base rates'!E$108)
+($F29*'fnd base rates'!E$109)
+($G29*'fnd base rates'!E$110)
+($H29*'fnd base rates'!E$111)
+($I29*'fnd base rates'!E$112)
+($J29*'fnd base rates'!E$113)
+($K29*'fnd base rates'!E$114)
+($M29*'fnd base rates'!E$116)
+($N29*'fnd base rates'!E$117)
+($O29*'fnd base rates'!E$118)
+($P29*VLOOKUP($S29+12,rate_basefnd,5)))
*$R29</f>
        <v>37954.664036352005</v>
      </c>
      <c r="X29" s="1">
        <f>(($D29*'fnd base rates'!F$107)
+($E29*'fnd base rates'!F$108)
+($F29*'fnd base rates'!F$109)
+($G29*'fnd base rates'!F$110)
+($H29*'fnd base rates'!F$111)
+($I29*'fnd base rates'!F$112)
+($J29*'fnd base rates'!F$113)
+($K29*'fnd base rates'!F$114)
+($M29*'fnd base rates'!F$116)
+($N29*'fnd base rates'!F$117)
+($O29*'fnd base rates'!F$118)
+($P29*VLOOKUP($S29+12,rate_basefnd,6)))
*$R29</f>
        <v>4049.4115850240009</v>
      </c>
      <c r="Y29" s="1">
        <f>(($D29*'fnd base rates'!G$107)
+($E29*'fnd base rates'!G$108)
+($F29*'fnd base rates'!G$109)
+($G29*'fnd base rates'!G$110)
+($H29*'fnd base rates'!G$111)
+($I29*'fnd base rates'!G$112)
+($J29*'fnd base rates'!G$113)
+($K29*'fnd base rates'!G$114)
+($M29*'fnd base rates'!G$116)
+($N29*'fnd base rates'!G$117)
+($O29*'fnd base rates'!G$118)
+($P29*VLOOKUP($S29+12,rate_basefnd,7)))
*$R29</f>
        <v>1507.1989232639999</v>
      </c>
      <c r="Z29" s="1">
        <f>(($D29*'fnd base rates'!H$107)
+($E29*'fnd base rates'!H$108)
+($F29*'fnd base rates'!H$109)
+($G29*'fnd base rates'!H$110)
+($H29*'fnd base rates'!H$111)
+($I29*'fnd base rates'!H$112)
+($J29*'fnd base rates'!H$113)
+($K29*'fnd base rates'!H$114)
+($M29*'fnd base rates'!H$116)
+($N29*'fnd base rates'!H$117)
+($O29*'fnd base rates'!H$118)
+($P29*VLOOKUP($S29+12,rate_basefnd,8)))</f>
        <v>3541.0757359999998</v>
      </c>
      <c r="AA29" s="1">
        <f>(($D29*'fnd base rates'!I$107)
+($E29*'fnd base rates'!I$108)
+($F29*'fnd base rates'!I$109)
+($G29*'fnd base rates'!I$110)
+($H29*'fnd base rates'!I$111)
+($I29*'fnd base rates'!I$112)
+($J29*'fnd base rates'!I$113)
+($K29*'fnd base rates'!I$114)
+($M29*'fnd base rates'!I$116)
+($N29*'fnd base rates'!I$117)
+($O29*'fnd base rates'!I$118)
+($P29*VLOOKUP($S29+12,rate_basefnd,9)))
*$R29</f>
        <v>2552.43712</v>
      </c>
      <c r="AB29" s="1">
        <f>(($D29*'fnd base rates'!J$107)
+($E29*'fnd base rates'!J$108)
+($F29*'fnd base rates'!J$109)
+($G29*'fnd base rates'!J$110)
+($H29*'fnd base rates'!J$111)
+($I29*'fnd base rates'!J$112)
+($J29*'fnd base rates'!J$113)
+($K29*'fnd base rates'!J$114)
+($M29*'fnd base rates'!J$116)
+($N29*'fnd base rates'!J$117)
+($O29*'fnd base rates'!J$118)
+($P29*VLOOKUP($S29+12,rate_basefnd,10)))
*$R29</f>
        <v>5732.6611199999998</v>
      </c>
      <c r="AC29" s="1">
        <f>(($D29*'fnd base rates'!K$107)
+($E29*'fnd base rates'!K$108)
+($F29*'fnd base rates'!K$109)
+($G29*'fnd base rates'!K$110)
+($H29*'fnd base rates'!K$111)
+($I29*'fnd base rates'!K$112)
+($J29*'fnd base rates'!K$113)
+($K29*'fnd base rates'!K$114)
+($M29*'fnd base rates'!K$116)
+($N29*'fnd base rates'!K$117)
+($O29*'fnd base rates'!K$118)
+($P29*VLOOKUP($S29+12,rate_basefnd,11)))
*$R29</f>
        <v>5330.2202777600005</v>
      </c>
      <c r="AD29" s="1">
        <f>(($D29*'fnd base rates'!L$107)
+($E29*'fnd base rates'!L$108)
+($F29*'fnd base rates'!L$109)
+($G29*'fnd base rates'!L$110)
+($H29*'fnd base rates'!L$111)
+($I29*'fnd base rates'!L$112)
+($J29*'fnd base rates'!L$113)
+($K29*'fnd base rates'!L$114)
+($M29*'fnd base rates'!L$116)
+($N29*'fnd base rates'!L$117)
+($O29*'fnd base rates'!L$118)
+($P29*VLOOKUP($S29+12,rate_basefnd,12)))</f>
        <v>8017.5867200000002</v>
      </c>
      <c r="AE29" s="1">
        <f>(($D29*'fnd base rates'!M$107)
+($E29*'fnd base rates'!M$108)
+($F29*'fnd base rates'!M$109)
+($G29*'fnd base rates'!M$110)
+($H29*'fnd base rates'!M$111)
+($I29*'fnd base rates'!M$112)
+($J29*'fnd base rates'!M$113)
+($K29*'fnd base rates'!M$114)
+($M29*'fnd base rates'!M$116)
+($N29*'fnd base rates'!M$117)
+($O29*'fnd base rates'!M$118)
+($P29*VLOOKUP($S29+12,rate_basefnd,13)))</f>
        <v>0</v>
      </c>
      <c r="AF29" s="4">
        <f t="shared" si="7"/>
        <v>76539.457216192008</v>
      </c>
      <c r="AH29" s="269">
        <f t="shared" si="8"/>
        <v>410035262</v>
      </c>
      <c r="AI29" s="4" t="str">
        <f t="shared" si="9"/>
        <v>410</v>
      </c>
      <c r="AJ29" s="2" t="str">
        <f t="shared" si="10"/>
        <v>035</v>
      </c>
      <c r="AK29" s="2" t="str">
        <f t="shared" si="11"/>
        <v>262</v>
      </c>
      <c r="AL29" s="4">
        <f t="shared" si="12"/>
        <v>1</v>
      </c>
      <c r="AM29" s="4">
        <f t="shared" si="4"/>
        <v>4</v>
      </c>
      <c r="AN29" s="4">
        <f t="shared" si="13"/>
        <v>76539.457216192008</v>
      </c>
      <c r="AO29" s="4">
        <f t="shared" si="14"/>
        <v>19135</v>
      </c>
      <c r="AP29" s="4">
        <f t="shared" si="5"/>
        <v>0</v>
      </c>
      <c r="AQ29" s="4">
        <v>19135</v>
      </c>
      <c r="AW29" s="4">
        <v>19135</v>
      </c>
      <c r="AX29" s="5">
        <f t="shared" si="15"/>
        <v>0</v>
      </c>
      <c r="AY29" s="4">
        <v>19135</v>
      </c>
      <c r="AZ29" s="5"/>
      <c r="BB29" s="5">
        <f t="shared" ref="BB29" si="34">BC29-BA29</f>
        <v>0</v>
      </c>
    </row>
    <row r="30" spans="1:54" s="4" customFormat="1">
      <c r="A30" s="269">
        <v>410</v>
      </c>
      <c r="B30" s="2">
        <v>410035346</v>
      </c>
      <c r="C30" s="9" t="s">
        <v>241</v>
      </c>
      <c r="D30" s="14">
        <f>'fnd enro'!D30</f>
        <v>0</v>
      </c>
      <c r="E30" s="14">
        <f>'fnd enro'!E30</f>
        <v>0</v>
      </c>
      <c r="F30" s="14">
        <f>'fnd enro'!F30</f>
        <v>0</v>
      </c>
      <c r="G30" s="14">
        <f>'fnd enro'!G30</f>
        <v>1</v>
      </c>
      <c r="H30" s="14">
        <f>'fnd enro'!H30</f>
        <v>6</v>
      </c>
      <c r="I30" s="14">
        <f>'fnd enro'!I30</f>
        <v>3</v>
      </c>
      <c r="J30" s="14">
        <f>'fnd enro'!J30</f>
        <v>0</v>
      </c>
      <c r="K30" s="15">
        <f>'fnd enro'!K30</f>
        <v>0.38600000000000001</v>
      </c>
      <c r="L30" s="14">
        <f>'fnd enro'!L30</f>
        <v>0</v>
      </c>
      <c r="M30" s="14">
        <f>'fnd enro'!M30</f>
        <v>0</v>
      </c>
      <c r="N30" s="14">
        <f>'fnd enro'!N30</f>
        <v>0</v>
      </c>
      <c r="O30" s="14">
        <f>'fnd enro'!O30</f>
        <v>1</v>
      </c>
      <c r="P30" s="14">
        <f>'fnd enro'!P30</f>
        <v>6</v>
      </c>
      <c r="Q30" s="14">
        <f>'fnd enro'!R30</f>
        <v>10</v>
      </c>
      <c r="R30" s="15">
        <f t="shared" si="6"/>
        <v>1.0880000000000001</v>
      </c>
      <c r="S30" s="14">
        <f>VALUE('fnd enro'!Q30)</f>
        <v>8</v>
      </c>
      <c r="T30" s="2"/>
      <c r="U30" s="1">
        <f>(($D30*'fnd base rates'!C$107)
+($E30*'fnd base rates'!C$108)
+($F30*'fnd base rates'!C$109)
+($G30*'fnd base rates'!C$110)
+($H30*'fnd base rates'!C$111)
+($I30*'fnd base rates'!C$112)
+($J30*'fnd base rates'!C$113)
+($K30*'fnd base rates'!C$114)
+($M30*'fnd base rates'!C$116)
+($N30*'fnd base rates'!C$117)
+($O30*'fnd base rates'!C$118)
+($P30*VLOOKUP($S30+12,rate_basefnd,3)))
*$R30</f>
        <v>6416.4184844800011</v>
      </c>
      <c r="V30" s="1">
        <f>(($D30*'fnd base rates'!D$107)
+($E30*'fnd base rates'!D$108)
+($F30*'fnd base rates'!D$109)
+($G30*'fnd base rates'!D$110)
+($H30*'fnd base rates'!D$111)
+($I30*'fnd base rates'!D$112)
+($J30*'fnd base rates'!D$113)
+($K30*'fnd base rates'!D$114)
+($M30*'fnd base rates'!D$116)
+($N30*'fnd base rates'!D$117)
+($O30*'fnd base rates'!D$118)
+($P30*VLOOKUP($S30+12,rate_basefnd,4)))
*$R30</f>
        <v>10746.850560000001</v>
      </c>
      <c r="W30" s="1">
        <f>(($D30*'fnd base rates'!E$107)
+($E30*'fnd base rates'!E$108)
+($F30*'fnd base rates'!E$109)
+($G30*'fnd base rates'!E$110)
+($H30*'fnd base rates'!E$111)
+($I30*'fnd base rates'!E$112)
+($J30*'fnd base rates'!E$113)
+($K30*'fnd base rates'!E$114)
+($M30*'fnd base rates'!E$116)
+($N30*'fnd base rates'!E$117)
+($O30*'fnd base rates'!E$118)
+($P30*VLOOKUP($S30+12,rate_basefnd,5)))
*$R30</f>
        <v>65965.91193088</v>
      </c>
      <c r="X30" s="1">
        <f>(($D30*'fnd base rates'!F$107)
+($E30*'fnd base rates'!F$108)
+($F30*'fnd base rates'!F$109)
+($G30*'fnd base rates'!F$110)
+($H30*'fnd base rates'!F$111)
+($I30*'fnd base rates'!F$112)
+($J30*'fnd base rates'!F$113)
+($K30*'fnd base rates'!F$114)
+($M30*'fnd base rates'!F$116)
+($N30*'fnd base rates'!F$117)
+($O30*'fnd base rates'!F$118)
+($P30*VLOOKUP($S30+12,rate_basefnd,6)))
*$R30</f>
        <v>10939.518082560004</v>
      </c>
      <c r="Y30" s="1">
        <f>(($D30*'fnd base rates'!G$107)
+($E30*'fnd base rates'!G$108)
+($F30*'fnd base rates'!G$109)
+($G30*'fnd base rates'!G$110)
+($H30*'fnd base rates'!G$111)
+($I30*'fnd base rates'!G$112)
+($J30*'fnd base rates'!G$113)
+($K30*'fnd base rates'!G$114)
+($M30*'fnd base rates'!G$116)
+($N30*'fnd base rates'!G$117)
+($O30*'fnd base rates'!G$118)
+($P30*VLOOKUP($S30+12,rate_basefnd,7)))
*$R30</f>
        <v>2916.9528281600005</v>
      </c>
      <c r="Z30" s="1">
        <f>(($D30*'fnd base rates'!H$107)
+($E30*'fnd base rates'!H$108)
+($F30*'fnd base rates'!H$109)
+($G30*'fnd base rates'!H$110)
+($H30*'fnd base rates'!H$111)
+($I30*'fnd base rates'!H$112)
+($J30*'fnd base rates'!H$113)
+($K30*'fnd base rates'!H$114)
+($M30*'fnd base rates'!H$116)
+($N30*'fnd base rates'!H$117)
+($O30*'fnd base rates'!H$118)
+($P30*VLOOKUP($S30+12,rate_basefnd,8)))</f>
        <v>6421.8693400000002</v>
      </c>
      <c r="AA30" s="1">
        <f>(($D30*'fnd base rates'!I$107)
+($E30*'fnd base rates'!I$108)
+($F30*'fnd base rates'!I$109)
+($G30*'fnd base rates'!I$110)
+($H30*'fnd base rates'!I$111)
+($I30*'fnd base rates'!I$112)
+($J30*'fnd base rates'!I$113)
+($K30*'fnd base rates'!I$114)
+($M30*'fnd base rates'!I$116)
+($N30*'fnd base rates'!I$117)
+($O30*'fnd base rates'!I$118)
+($P30*VLOOKUP($S30+12,rate_basefnd,9)))
*$R30</f>
        <v>5055.2179199999991</v>
      </c>
      <c r="AB30" s="1">
        <f>(($D30*'fnd base rates'!J$107)
+($E30*'fnd base rates'!J$108)
+($F30*'fnd base rates'!J$109)
+($G30*'fnd base rates'!J$110)
+($H30*'fnd base rates'!J$111)
+($I30*'fnd base rates'!J$112)
+($J30*'fnd base rates'!J$113)
+($K30*'fnd base rates'!J$114)
+($M30*'fnd base rates'!J$116)
+($N30*'fnd base rates'!J$117)
+($O30*'fnd base rates'!J$118)
+($P30*VLOOKUP($S30+12,rate_basefnd,10)))
*$R30</f>
        <v>8276.6118400000014</v>
      </c>
      <c r="AC30" s="1">
        <f>(($D30*'fnd base rates'!K$107)
+($E30*'fnd base rates'!K$108)
+($F30*'fnd base rates'!K$109)
+($G30*'fnd base rates'!K$110)
+($H30*'fnd base rates'!K$111)
+($I30*'fnd base rates'!K$112)
+($J30*'fnd base rates'!K$113)
+($K30*'fnd base rates'!K$114)
+($M30*'fnd base rates'!K$116)
+($N30*'fnd base rates'!K$117)
+($O30*'fnd base rates'!K$118)
+($P30*VLOOKUP($S30+12,rate_basefnd,11)))
*$R30</f>
        <v>12993.123174400002</v>
      </c>
      <c r="AD30" s="1">
        <f>(($D30*'fnd base rates'!L$107)
+($E30*'fnd base rates'!L$108)
+($F30*'fnd base rates'!L$109)
+($G30*'fnd base rates'!L$110)
+($H30*'fnd base rates'!L$111)
+($I30*'fnd base rates'!L$112)
+($J30*'fnd base rates'!L$113)
+($K30*'fnd base rates'!L$114)
+($M30*'fnd base rates'!L$116)
+($N30*'fnd base rates'!L$117)
+($O30*'fnd base rates'!L$118)
+($P30*VLOOKUP($S30+12,rate_basefnd,12)))</f>
        <v>18143.316800000001</v>
      </c>
      <c r="AE30" s="1">
        <f>(($D30*'fnd base rates'!M$107)
+($E30*'fnd base rates'!M$108)
+($F30*'fnd base rates'!M$109)
+($G30*'fnd base rates'!M$110)
+($H30*'fnd base rates'!M$111)
+($I30*'fnd base rates'!M$112)
+($J30*'fnd base rates'!M$113)
+($K30*'fnd base rates'!M$114)
+($M30*'fnd base rates'!M$116)
+($N30*'fnd base rates'!M$117)
+($O30*'fnd base rates'!M$118)
+($P30*VLOOKUP($S30+12,rate_basefnd,13)))</f>
        <v>0</v>
      </c>
      <c r="AF30" s="4">
        <f t="shared" si="7"/>
        <v>147875.79096048002</v>
      </c>
      <c r="AH30" s="269">
        <f t="shared" si="8"/>
        <v>410035346</v>
      </c>
      <c r="AI30" s="4" t="str">
        <f t="shared" si="9"/>
        <v>410</v>
      </c>
      <c r="AJ30" s="2" t="str">
        <f t="shared" si="10"/>
        <v>035</v>
      </c>
      <c r="AK30" s="2" t="str">
        <f t="shared" si="11"/>
        <v>346</v>
      </c>
      <c r="AL30" s="4">
        <f t="shared" si="12"/>
        <v>1</v>
      </c>
      <c r="AM30" s="4">
        <f t="shared" si="4"/>
        <v>10</v>
      </c>
      <c r="AN30" s="4">
        <f t="shared" si="13"/>
        <v>147875.79096048002</v>
      </c>
      <c r="AO30" s="4">
        <f t="shared" si="14"/>
        <v>14788</v>
      </c>
      <c r="AP30" s="4">
        <f t="shared" si="5"/>
        <v>0</v>
      </c>
      <c r="AQ30" s="4">
        <v>14788</v>
      </c>
      <c r="AW30" s="4">
        <v>14788</v>
      </c>
      <c r="AX30" s="5">
        <f t="shared" si="15"/>
        <v>0</v>
      </c>
      <c r="AY30" s="4">
        <v>14788</v>
      </c>
      <c r="AZ30" s="5"/>
      <c r="BB30" s="5">
        <f t="shared" ref="BB30" si="35">BC30-BA30</f>
        <v>0</v>
      </c>
    </row>
    <row r="31" spans="1:54" s="4" customFormat="1">
      <c r="A31" s="269">
        <v>410</v>
      </c>
      <c r="B31" s="2">
        <v>410057035</v>
      </c>
      <c r="C31" s="9" t="s">
        <v>241</v>
      </c>
      <c r="D31" s="14">
        <f>'fnd enro'!D31</f>
        <v>0</v>
      </c>
      <c r="E31" s="14">
        <f>'fnd enro'!E31</f>
        <v>0</v>
      </c>
      <c r="F31" s="14">
        <f>'fnd enro'!F31</f>
        <v>0</v>
      </c>
      <c r="G31" s="14">
        <f>'fnd enro'!G31</f>
        <v>0</v>
      </c>
      <c r="H31" s="14">
        <f>'fnd enro'!H31</f>
        <v>13</v>
      </c>
      <c r="I31" s="14">
        <f>'fnd enro'!I31</f>
        <v>0</v>
      </c>
      <c r="J31" s="14">
        <f>'fnd enro'!J31</f>
        <v>0</v>
      </c>
      <c r="K31" s="15">
        <f>'fnd enro'!K31</f>
        <v>0.50180000000000002</v>
      </c>
      <c r="L31" s="14">
        <f>'fnd enro'!L31</f>
        <v>0</v>
      </c>
      <c r="M31" s="14">
        <f>'fnd enro'!M31</f>
        <v>0</v>
      </c>
      <c r="N31" s="14">
        <f>'fnd enro'!N31</f>
        <v>1</v>
      </c>
      <c r="O31" s="14">
        <f>'fnd enro'!O31</f>
        <v>0</v>
      </c>
      <c r="P31" s="14">
        <f>'fnd enro'!P31</f>
        <v>9</v>
      </c>
      <c r="Q31" s="14">
        <f>'fnd enro'!R31</f>
        <v>13</v>
      </c>
      <c r="R31" s="15">
        <f t="shared" si="6"/>
        <v>1.04</v>
      </c>
      <c r="S31" s="14">
        <f>VALUE('fnd enro'!Q31)</f>
        <v>11</v>
      </c>
      <c r="T31" s="2"/>
      <c r="U31" s="1">
        <f>(($D31*'fnd base rates'!C$107)
+($E31*'fnd base rates'!C$108)
+($F31*'fnd base rates'!C$109)
+($G31*'fnd base rates'!C$110)
+($H31*'fnd base rates'!C$111)
+($I31*'fnd base rates'!C$112)
+($J31*'fnd base rates'!C$113)
+($K31*'fnd base rates'!C$114)
+($M31*'fnd base rates'!C$116)
+($N31*'fnd base rates'!C$117)
+($O31*'fnd base rates'!C$118)
+($P31*VLOOKUP($S31+12,rate_basefnd,3)))
*$R31</f>
        <v>8146.6813979200015</v>
      </c>
      <c r="V31" s="1">
        <f>(($D31*'fnd base rates'!D$107)
+($E31*'fnd base rates'!D$108)
+($F31*'fnd base rates'!D$109)
+($G31*'fnd base rates'!D$110)
+($H31*'fnd base rates'!D$111)
+($I31*'fnd base rates'!D$112)
+($J31*'fnd base rates'!D$113)
+($K31*'fnd base rates'!D$114)
+($M31*'fnd base rates'!D$116)
+($N31*'fnd base rates'!D$117)
+($O31*'fnd base rates'!D$118)
+($P31*VLOOKUP($S31+12,rate_basefnd,4)))
*$R31</f>
        <v>14246.429600000001</v>
      </c>
      <c r="W31" s="1">
        <f>(($D31*'fnd base rates'!E$107)
+($E31*'fnd base rates'!E$108)
+($F31*'fnd base rates'!E$109)
+($G31*'fnd base rates'!E$110)
+($H31*'fnd base rates'!E$111)
+($I31*'fnd base rates'!E$112)
+($J31*'fnd base rates'!E$113)
+($K31*'fnd base rates'!E$114)
+($M31*'fnd base rates'!E$116)
+($N31*'fnd base rates'!E$117)
+($O31*'fnd base rates'!E$118)
+($P31*VLOOKUP($S31+12,rate_basefnd,5)))
*$R31</f>
        <v>84331.733083519997</v>
      </c>
      <c r="X31" s="1">
        <f>(($D31*'fnd base rates'!F$107)
+($E31*'fnd base rates'!F$108)
+($F31*'fnd base rates'!F$109)
+($G31*'fnd base rates'!F$110)
+($H31*'fnd base rates'!F$111)
+($I31*'fnd base rates'!F$112)
+($J31*'fnd base rates'!F$113)
+($K31*'fnd base rates'!F$114)
+($M31*'fnd base rates'!F$116)
+($N31*'fnd base rates'!F$117)
+($O31*'fnd base rates'!F$118)
+($P31*VLOOKUP($S31+12,rate_basefnd,6)))
*$R31</f>
        <v>13651.792290240001</v>
      </c>
      <c r="Y31" s="1">
        <f>(($D31*'fnd base rates'!G$107)
+($E31*'fnd base rates'!G$108)
+($F31*'fnd base rates'!G$109)
+($G31*'fnd base rates'!G$110)
+($H31*'fnd base rates'!G$111)
+($I31*'fnd base rates'!G$112)
+($J31*'fnd base rates'!G$113)
+($K31*'fnd base rates'!G$114)
+($M31*'fnd base rates'!G$116)
+($N31*'fnd base rates'!G$117)
+($O31*'fnd base rates'!G$118)
+($P31*VLOOKUP($S31+12,rate_basefnd,7)))
*$R31</f>
        <v>4089.2203726400007</v>
      </c>
      <c r="Z31" s="1">
        <f>(($D31*'fnd base rates'!H$107)
+($E31*'fnd base rates'!H$108)
+($F31*'fnd base rates'!H$109)
+($G31*'fnd base rates'!H$110)
+($H31*'fnd base rates'!H$111)
+($I31*'fnd base rates'!H$112)
+($J31*'fnd base rates'!H$113)
+($K31*'fnd base rates'!H$114)
+($M31*'fnd base rates'!H$116)
+($N31*'fnd base rates'!H$117)
+($O31*'fnd base rates'!H$118)
+($P31*VLOOKUP($S31+12,rate_basefnd,8)))</f>
        <v>7196.996142</v>
      </c>
      <c r="AA31" s="1">
        <f>(($D31*'fnd base rates'!I$107)
+($E31*'fnd base rates'!I$108)
+($F31*'fnd base rates'!I$109)
+($G31*'fnd base rates'!I$110)
+($H31*'fnd base rates'!I$111)
+($I31*'fnd base rates'!I$112)
+($J31*'fnd base rates'!I$113)
+($K31*'fnd base rates'!I$114)
+($M31*'fnd base rates'!I$116)
+($N31*'fnd base rates'!I$117)
+($O31*'fnd base rates'!I$118)
+($P31*VLOOKUP($S31+12,rate_basefnd,9)))
*$R31</f>
        <v>6452.7216000000008</v>
      </c>
      <c r="AB31" s="1">
        <f>(($D31*'fnd base rates'!J$107)
+($E31*'fnd base rates'!J$108)
+($F31*'fnd base rates'!J$109)
+($G31*'fnd base rates'!J$110)
+($H31*'fnd base rates'!J$111)
+($I31*'fnd base rates'!J$112)
+($J31*'fnd base rates'!J$113)
+($K31*'fnd base rates'!J$114)
+($M31*'fnd base rates'!J$116)
+($N31*'fnd base rates'!J$117)
+($O31*'fnd base rates'!J$118)
+($P31*VLOOKUP($S31+12,rate_basefnd,10)))
*$R31</f>
        <v>11008.556000000002</v>
      </c>
      <c r="AC31" s="1">
        <f>(($D31*'fnd base rates'!K$107)
+($E31*'fnd base rates'!K$108)
+($F31*'fnd base rates'!K$109)
+($G31*'fnd base rates'!K$110)
+($H31*'fnd base rates'!K$111)
+($I31*'fnd base rates'!K$112)
+($J31*'fnd base rates'!K$113)
+($K31*'fnd base rates'!K$114)
+($M31*'fnd base rates'!K$116)
+($N31*'fnd base rates'!K$117)
+($O31*'fnd base rates'!K$118)
+($P31*VLOOKUP($S31+12,rate_basefnd,11)))
*$R31</f>
        <v>16315.8927776</v>
      </c>
      <c r="AD31" s="1">
        <f>(($D31*'fnd base rates'!L$107)
+($E31*'fnd base rates'!L$108)
+($F31*'fnd base rates'!L$109)
+($G31*'fnd base rates'!L$110)
+($H31*'fnd base rates'!L$111)
+($I31*'fnd base rates'!L$112)
+($J31*'fnd base rates'!L$113)
+($K31*'fnd base rates'!L$114)
+($M31*'fnd base rates'!L$116)
+($N31*'fnd base rates'!L$117)
+($O31*'fnd base rates'!L$118)
+($P31*VLOOKUP($S31+12,rate_basefnd,12)))</f>
        <v>25586.096840000002</v>
      </c>
      <c r="AE31" s="1">
        <f>(($D31*'fnd base rates'!M$107)
+($E31*'fnd base rates'!M$108)
+($F31*'fnd base rates'!M$109)
+($G31*'fnd base rates'!M$110)
+($H31*'fnd base rates'!M$111)
+($I31*'fnd base rates'!M$112)
+($J31*'fnd base rates'!M$113)
+($K31*'fnd base rates'!M$114)
+($M31*'fnd base rates'!M$116)
+($N31*'fnd base rates'!M$117)
+($O31*'fnd base rates'!M$118)
+($P31*VLOOKUP($S31+12,rate_basefnd,13)))</f>
        <v>0</v>
      </c>
      <c r="AF31" s="4">
        <f t="shared" si="7"/>
        <v>191026.12010392002</v>
      </c>
      <c r="AH31" s="269">
        <f t="shared" si="8"/>
        <v>410057035</v>
      </c>
      <c r="AI31" s="4" t="str">
        <f t="shared" si="9"/>
        <v>410</v>
      </c>
      <c r="AJ31" s="2" t="str">
        <f t="shared" si="10"/>
        <v>057</v>
      </c>
      <c r="AK31" s="2" t="str">
        <f t="shared" si="11"/>
        <v>035</v>
      </c>
      <c r="AL31" s="4">
        <f t="shared" si="12"/>
        <v>1</v>
      </c>
      <c r="AM31" s="4">
        <f t="shared" si="4"/>
        <v>13</v>
      </c>
      <c r="AN31" s="4">
        <f t="shared" si="13"/>
        <v>191026.12010392002</v>
      </c>
      <c r="AO31" s="4">
        <f t="shared" si="14"/>
        <v>14694</v>
      </c>
      <c r="AP31" s="4">
        <f t="shared" si="5"/>
        <v>0</v>
      </c>
      <c r="AQ31" s="4">
        <v>14694</v>
      </c>
      <c r="AW31" s="4">
        <v>14694</v>
      </c>
      <c r="AX31" s="5">
        <f t="shared" si="15"/>
        <v>0</v>
      </c>
      <c r="AY31" s="4">
        <v>14694</v>
      </c>
      <c r="AZ31" s="5"/>
      <c r="BB31" s="5">
        <f t="shared" ref="BB31" si="36">BC31-BA31</f>
        <v>0</v>
      </c>
    </row>
    <row r="32" spans="1:54" s="4" customFormat="1">
      <c r="A32" s="269">
        <v>410</v>
      </c>
      <c r="B32" s="2">
        <v>410057057</v>
      </c>
      <c r="C32" s="9" t="s">
        <v>241</v>
      </c>
      <c r="D32" s="14">
        <f>'fnd enro'!D32</f>
        <v>0</v>
      </c>
      <c r="E32" s="14">
        <f>'fnd enro'!E32</f>
        <v>0</v>
      </c>
      <c r="F32" s="14">
        <f>'fnd enro'!F32</f>
        <v>0</v>
      </c>
      <c r="G32" s="14">
        <f>'fnd enro'!G32</f>
        <v>52</v>
      </c>
      <c r="H32" s="14">
        <f>'fnd enro'!H32</f>
        <v>143</v>
      </c>
      <c r="I32" s="14">
        <f>'fnd enro'!I32</f>
        <v>0</v>
      </c>
      <c r="J32" s="14">
        <f>'fnd enro'!J32</f>
        <v>0</v>
      </c>
      <c r="K32" s="15">
        <f>'fnd enro'!K32</f>
        <v>7.5270000000000001</v>
      </c>
      <c r="L32" s="14">
        <f>'fnd enro'!L32</f>
        <v>0</v>
      </c>
      <c r="M32" s="14">
        <f>'fnd enro'!M32</f>
        <v>11</v>
      </c>
      <c r="N32" s="14">
        <f>'fnd enro'!N32</f>
        <v>11</v>
      </c>
      <c r="O32" s="14">
        <f>'fnd enro'!O32</f>
        <v>0</v>
      </c>
      <c r="P32" s="14">
        <f>'fnd enro'!P32</f>
        <v>146</v>
      </c>
      <c r="Q32" s="14">
        <f>'fnd enro'!R32</f>
        <v>195</v>
      </c>
      <c r="R32" s="15">
        <f t="shared" si="6"/>
        <v>1.04</v>
      </c>
      <c r="S32" s="14">
        <f>VALUE('fnd enro'!Q32)</f>
        <v>12</v>
      </c>
      <c r="T32" s="2"/>
      <c r="U32" s="1">
        <f>(($D32*'fnd base rates'!C$107)
+($E32*'fnd base rates'!C$108)
+($F32*'fnd base rates'!C$109)
+($G32*'fnd base rates'!C$110)
+($H32*'fnd base rates'!C$111)
+($I32*'fnd base rates'!C$112)
+($J32*'fnd base rates'!C$113)
+($K32*'fnd base rates'!C$114)
+($M32*'fnd base rates'!C$116)
+($N32*'fnd base rates'!C$117)
+($O32*'fnd base rates'!C$118)
+($P32*VLOOKUP($S32+12,rate_basefnd,3)))
*$R32</f>
        <v>124522.85296880003</v>
      </c>
      <c r="V32" s="1">
        <f>(($D32*'fnd base rates'!D$107)
+($E32*'fnd base rates'!D$108)
+($F32*'fnd base rates'!D$109)
+($G32*'fnd base rates'!D$110)
+($H32*'fnd base rates'!D$111)
+($I32*'fnd base rates'!D$112)
+($J32*'fnd base rates'!D$113)
+($K32*'fnd base rates'!D$114)
+($M32*'fnd base rates'!D$116)
+($N32*'fnd base rates'!D$117)
+($O32*'fnd base rates'!D$118)
+($P32*VLOOKUP($S32+12,rate_basefnd,4)))
*$R32</f>
        <v>222572.65680000003</v>
      </c>
      <c r="W32" s="1">
        <f>(($D32*'fnd base rates'!E$107)
+($E32*'fnd base rates'!E$108)
+($F32*'fnd base rates'!E$109)
+($G32*'fnd base rates'!E$110)
+($H32*'fnd base rates'!E$111)
+($I32*'fnd base rates'!E$112)
+($J32*'fnd base rates'!E$113)
+($K32*'fnd base rates'!E$114)
+($M32*'fnd base rates'!E$116)
+($N32*'fnd base rates'!E$117)
+($O32*'fnd base rates'!E$118)
+($P32*VLOOKUP($S32+12,rate_basefnd,5)))
*$R32</f>
        <v>1370937.0514527999</v>
      </c>
      <c r="X32" s="1">
        <f>(($D32*'fnd base rates'!F$107)
+($E32*'fnd base rates'!F$108)
+($F32*'fnd base rates'!F$109)
+($G32*'fnd base rates'!F$110)
+($H32*'fnd base rates'!F$111)
+($I32*'fnd base rates'!F$112)
+($J32*'fnd base rates'!F$113)
+($K32*'fnd base rates'!F$114)
+($M32*'fnd base rates'!F$116)
+($N32*'fnd base rates'!F$117)
+($O32*'fnd base rates'!F$118)
+($P32*VLOOKUP($S32+12,rate_basefnd,6)))
*$R32</f>
        <v>219656.72595360002</v>
      </c>
      <c r="Y32" s="1">
        <f>(($D32*'fnd base rates'!G$107)
+($E32*'fnd base rates'!G$108)
+($F32*'fnd base rates'!G$109)
+($G32*'fnd base rates'!G$110)
+($H32*'fnd base rates'!G$111)
+($I32*'fnd base rates'!G$112)
+($J32*'fnd base rates'!G$113)
+($K32*'fnd base rates'!G$114)
+($M32*'fnd base rates'!G$116)
+($N32*'fnd base rates'!G$117)
+($O32*'fnd base rates'!G$118)
+($P32*VLOOKUP($S32+12,rate_basefnd,7)))
*$R32</f>
        <v>64675.93598960001</v>
      </c>
      <c r="Z32" s="1">
        <f>(($D32*'fnd base rates'!H$107)
+($E32*'fnd base rates'!H$108)
+($F32*'fnd base rates'!H$109)
+($G32*'fnd base rates'!H$110)
+($H32*'fnd base rates'!H$111)
+($I32*'fnd base rates'!H$112)
+($J32*'fnd base rates'!H$113)
+($K32*'fnd base rates'!H$114)
+($M32*'fnd base rates'!H$116)
+($N32*'fnd base rates'!H$117)
+($O32*'fnd base rates'!H$118)
+($P32*VLOOKUP($S32+12,rate_basefnd,8)))</f>
        <v>109344.31212999999</v>
      </c>
      <c r="AA32" s="1">
        <f>(($D32*'fnd base rates'!I$107)
+($E32*'fnd base rates'!I$108)
+($F32*'fnd base rates'!I$109)
+($G32*'fnd base rates'!I$110)
+($H32*'fnd base rates'!I$111)
+($I32*'fnd base rates'!I$112)
+($J32*'fnd base rates'!I$113)
+($K32*'fnd base rates'!I$114)
+($M32*'fnd base rates'!I$116)
+($N32*'fnd base rates'!I$117)
+($O32*'fnd base rates'!I$118)
+($P32*VLOOKUP($S32+12,rate_basefnd,9)))
*$R32</f>
        <v>97294.111199999999</v>
      </c>
      <c r="AB32" s="1">
        <f>(($D32*'fnd base rates'!J$107)
+($E32*'fnd base rates'!J$108)
+($F32*'fnd base rates'!J$109)
+($G32*'fnd base rates'!J$110)
+($H32*'fnd base rates'!J$111)
+($I32*'fnd base rates'!J$112)
+($J32*'fnd base rates'!J$113)
+($K32*'fnd base rates'!J$114)
+($M32*'fnd base rates'!J$116)
+($N32*'fnd base rates'!J$117)
+($O32*'fnd base rates'!J$118)
+($P32*VLOOKUP($S32+12,rate_basefnd,10)))
*$R32</f>
        <v>175755.63199999998</v>
      </c>
      <c r="AC32" s="1">
        <f>(($D32*'fnd base rates'!K$107)
+($E32*'fnd base rates'!K$108)
+($F32*'fnd base rates'!K$109)
+($G32*'fnd base rates'!K$110)
+($H32*'fnd base rates'!K$111)
+($I32*'fnd base rates'!K$112)
+($J32*'fnd base rates'!K$113)
+($K32*'fnd base rates'!K$114)
+($M32*'fnd base rates'!K$116)
+($N32*'fnd base rates'!K$117)
+($O32*'fnd base rates'!K$118)
+($P32*VLOOKUP($S32+12,rate_basefnd,11)))
*$R32</f>
        <v>242445.63886399998</v>
      </c>
      <c r="AD32" s="1">
        <f>(($D32*'fnd base rates'!L$107)
+($E32*'fnd base rates'!L$108)
+($F32*'fnd base rates'!L$109)
+($G32*'fnd base rates'!L$110)
+($H32*'fnd base rates'!L$111)
+($I32*'fnd base rates'!L$112)
+($J32*'fnd base rates'!L$113)
+($K32*'fnd base rates'!L$114)
+($M32*'fnd base rates'!L$116)
+($N32*'fnd base rates'!L$117)
+($O32*'fnd base rates'!L$118)
+($P32*VLOOKUP($S32+12,rate_basefnd,12)))</f>
        <v>393809.5526</v>
      </c>
      <c r="AE32" s="1">
        <f>(($D32*'fnd base rates'!M$107)
+($E32*'fnd base rates'!M$108)
+($F32*'fnd base rates'!M$109)
+($G32*'fnd base rates'!M$110)
+($H32*'fnd base rates'!M$111)
+($I32*'fnd base rates'!M$112)
+($J32*'fnd base rates'!M$113)
+($K32*'fnd base rates'!M$114)
+($M32*'fnd base rates'!M$116)
+($N32*'fnd base rates'!M$117)
+($O32*'fnd base rates'!M$118)
+($P32*VLOOKUP($S32+12,rate_basefnd,13)))</f>
        <v>0</v>
      </c>
      <c r="AF32" s="4">
        <f t="shared" si="7"/>
        <v>3021014.4699588004</v>
      </c>
      <c r="AH32" s="269">
        <f t="shared" si="8"/>
        <v>410057057</v>
      </c>
      <c r="AI32" s="4" t="str">
        <f t="shared" si="9"/>
        <v>410</v>
      </c>
      <c r="AJ32" s="2" t="str">
        <f t="shared" si="10"/>
        <v>057</v>
      </c>
      <c r="AK32" s="2" t="str">
        <f t="shared" si="11"/>
        <v>057</v>
      </c>
      <c r="AL32" s="4">
        <f t="shared" si="12"/>
        <v>1</v>
      </c>
      <c r="AM32" s="4">
        <f t="shared" si="4"/>
        <v>195</v>
      </c>
      <c r="AN32" s="4">
        <f t="shared" si="13"/>
        <v>3021014.4699588004</v>
      </c>
      <c r="AO32" s="4">
        <f t="shared" si="14"/>
        <v>15492</v>
      </c>
      <c r="AP32" s="4">
        <f t="shared" si="5"/>
        <v>0</v>
      </c>
      <c r="AQ32" s="4">
        <v>15492</v>
      </c>
      <c r="AW32" s="4">
        <v>15492</v>
      </c>
      <c r="AX32" s="5">
        <f t="shared" si="15"/>
        <v>0</v>
      </c>
      <c r="AY32" s="4">
        <v>15492</v>
      </c>
      <c r="AZ32" s="5"/>
      <c r="BB32" s="5">
        <f t="shared" ref="BB32" si="37">BC32-BA32</f>
        <v>0</v>
      </c>
    </row>
    <row r="33" spans="1:54" s="4" customFormat="1">
      <c r="A33" s="269">
        <v>410</v>
      </c>
      <c r="B33" s="2">
        <v>410057093</v>
      </c>
      <c r="C33" s="9" t="s">
        <v>241</v>
      </c>
      <c r="D33" s="14">
        <f>'fnd enro'!D33</f>
        <v>0</v>
      </c>
      <c r="E33" s="14">
        <f>'fnd enro'!E33</f>
        <v>0</v>
      </c>
      <c r="F33" s="14">
        <f>'fnd enro'!F33</f>
        <v>0</v>
      </c>
      <c r="G33" s="14">
        <f>'fnd enro'!G33</f>
        <v>2</v>
      </c>
      <c r="H33" s="14">
        <f>'fnd enro'!H33</f>
        <v>1</v>
      </c>
      <c r="I33" s="14">
        <f>'fnd enro'!I33</f>
        <v>0</v>
      </c>
      <c r="J33" s="14">
        <f>'fnd enro'!J33</f>
        <v>0</v>
      </c>
      <c r="K33" s="15">
        <f>'fnd enro'!K33</f>
        <v>0.1158</v>
      </c>
      <c r="L33" s="14">
        <f>'fnd enro'!L33</f>
        <v>0</v>
      </c>
      <c r="M33" s="14">
        <f>'fnd enro'!M33</f>
        <v>1</v>
      </c>
      <c r="N33" s="14">
        <f>'fnd enro'!N33</f>
        <v>0</v>
      </c>
      <c r="O33" s="14">
        <f>'fnd enro'!O33</f>
        <v>0</v>
      </c>
      <c r="P33" s="14">
        <f>'fnd enro'!P33</f>
        <v>2</v>
      </c>
      <c r="Q33" s="14">
        <f>'fnd enro'!R33</f>
        <v>3</v>
      </c>
      <c r="R33" s="15">
        <f t="shared" si="6"/>
        <v>1.04</v>
      </c>
      <c r="S33" s="14">
        <f>VALUE('fnd enro'!Q33)</f>
        <v>11</v>
      </c>
      <c r="T33" s="2"/>
      <c r="U33" s="1">
        <f>(($D33*'fnd base rates'!C$107)
+($E33*'fnd base rates'!C$108)
+($F33*'fnd base rates'!C$109)
+($G33*'fnd base rates'!C$110)
+($H33*'fnd base rates'!C$111)
+($I33*'fnd base rates'!C$112)
+($J33*'fnd base rates'!C$113)
+($K33*'fnd base rates'!C$114)
+($M33*'fnd base rates'!C$116)
+($N33*'fnd base rates'!C$117)
+($O33*'fnd base rates'!C$118)
+($P33*VLOOKUP($S33+12,rate_basefnd,3)))
*$R33</f>
        <v>1952.8953995200002</v>
      </c>
      <c r="V33" s="1">
        <f>(($D33*'fnd base rates'!D$107)
+($E33*'fnd base rates'!D$108)
+($F33*'fnd base rates'!D$109)
+($G33*'fnd base rates'!D$110)
+($H33*'fnd base rates'!D$111)
+($I33*'fnd base rates'!D$112)
+($J33*'fnd base rates'!D$113)
+($K33*'fnd base rates'!D$114)
+($M33*'fnd base rates'!D$116)
+($N33*'fnd base rates'!D$117)
+($O33*'fnd base rates'!D$118)
+($P33*VLOOKUP($S33+12,rate_basefnd,4)))
*$R33</f>
        <v>3395.2048000000004</v>
      </c>
      <c r="W33" s="1">
        <f>(($D33*'fnd base rates'!E$107)
+($E33*'fnd base rates'!E$108)
+($F33*'fnd base rates'!E$109)
+($G33*'fnd base rates'!E$110)
+($H33*'fnd base rates'!E$111)
+($I33*'fnd base rates'!E$112)
+($J33*'fnd base rates'!E$113)
+($K33*'fnd base rates'!E$114)
+($M33*'fnd base rates'!E$116)
+($N33*'fnd base rates'!E$117)
+($O33*'fnd base rates'!E$118)
+($P33*VLOOKUP($S33+12,rate_basefnd,5)))
*$R33</f>
        <v>21002.125173120003</v>
      </c>
      <c r="X33" s="1">
        <f>(($D33*'fnd base rates'!F$107)
+($E33*'fnd base rates'!F$108)
+($F33*'fnd base rates'!F$109)
+($G33*'fnd base rates'!F$110)
+($H33*'fnd base rates'!F$111)
+($I33*'fnd base rates'!F$112)
+($J33*'fnd base rates'!F$113)
+($K33*'fnd base rates'!F$114)
+($M33*'fnd base rates'!F$116)
+($N33*'fnd base rates'!F$117)
+($O33*'fnd base rates'!F$118)
+($P33*VLOOKUP($S33+12,rate_basefnd,6)))
*$R33</f>
        <v>3813.98080544</v>
      </c>
      <c r="Y33" s="1">
        <f>(($D33*'fnd base rates'!G$107)
+($E33*'fnd base rates'!G$108)
+($F33*'fnd base rates'!G$109)
+($G33*'fnd base rates'!G$110)
+($H33*'fnd base rates'!G$111)
+($I33*'fnd base rates'!G$112)
+($J33*'fnd base rates'!G$113)
+($K33*'fnd base rates'!G$114)
+($M33*'fnd base rates'!G$116)
+($N33*'fnd base rates'!G$117)
+($O33*'fnd base rates'!G$118)
+($P33*VLOOKUP($S33+12,rate_basefnd,7)))
*$R33</f>
        <v>944.18463984000005</v>
      </c>
      <c r="Z33" s="1">
        <f>(($D33*'fnd base rates'!H$107)
+($E33*'fnd base rates'!H$108)
+($F33*'fnd base rates'!H$109)
+($G33*'fnd base rates'!H$110)
+($H33*'fnd base rates'!H$111)
+($I33*'fnd base rates'!H$112)
+($J33*'fnd base rates'!H$113)
+($K33*'fnd base rates'!H$114)
+($M33*'fnd base rates'!H$116)
+($N33*'fnd base rates'!H$117)
+($O33*'fnd base rates'!H$118)
+($P33*VLOOKUP($S33+12,rate_basefnd,8)))</f>
        <v>1754.2668020000001</v>
      </c>
      <c r="AA33" s="1">
        <f>(($D33*'fnd base rates'!I$107)
+($E33*'fnd base rates'!I$108)
+($F33*'fnd base rates'!I$109)
+($G33*'fnd base rates'!I$110)
+($H33*'fnd base rates'!I$111)
+($I33*'fnd base rates'!I$112)
+($J33*'fnd base rates'!I$113)
+($K33*'fnd base rates'!I$114)
+($M33*'fnd base rates'!I$116)
+($N33*'fnd base rates'!I$117)
+($O33*'fnd base rates'!I$118)
+($P33*VLOOKUP($S33+12,rate_basefnd,9)))
*$R33</f>
        <v>1419.0488</v>
      </c>
      <c r="AB33" s="1">
        <f>(($D33*'fnd base rates'!J$107)
+($E33*'fnd base rates'!J$108)
+($F33*'fnd base rates'!J$109)
+($G33*'fnd base rates'!J$110)
+($H33*'fnd base rates'!J$111)
+($I33*'fnd base rates'!J$112)
+($J33*'fnd base rates'!J$113)
+($K33*'fnd base rates'!J$114)
+($M33*'fnd base rates'!J$116)
+($N33*'fnd base rates'!J$117)
+($O33*'fnd base rates'!J$118)
+($P33*VLOOKUP($S33+12,rate_basefnd,10)))
*$R33</f>
        <v>2294.5416</v>
      </c>
      <c r="AC33" s="1">
        <f>(($D33*'fnd base rates'!K$107)
+($E33*'fnd base rates'!K$108)
+($F33*'fnd base rates'!K$109)
+($G33*'fnd base rates'!K$110)
+($H33*'fnd base rates'!K$111)
+($I33*'fnd base rates'!K$112)
+($J33*'fnd base rates'!K$113)
+($K33*'fnd base rates'!K$114)
+($M33*'fnd base rates'!K$116)
+($N33*'fnd base rates'!K$117)
+($O33*'fnd base rates'!K$118)
+($P33*VLOOKUP($S33+12,rate_basefnd,11)))
*$R33</f>
        <v>3833.4708255999994</v>
      </c>
      <c r="AD33" s="1">
        <f>(($D33*'fnd base rates'!L$107)
+($E33*'fnd base rates'!L$108)
+($F33*'fnd base rates'!L$109)
+($G33*'fnd base rates'!L$110)
+($H33*'fnd base rates'!L$111)
+($I33*'fnd base rates'!L$112)
+($J33*'fnd base rates'!L$113)
+($K33*'fnd base rates'!L$114)
+($M33*'fnd base rates'!L$116)
+($N33*'fnd base rates'!L$117)
+($O33*'fnd base rates'!L$118)
+($P33*VLOOKUP($S33+12,rate_basefnd,12)))</f>
        <v>5934.1400400000011</v>
      </c>
      <c r="AE33" s="1">
        <f>(($D33*'fnd base rates'!M$107)
+($E33*'fnd base rates'!M$108)
+($F33*'fnd base rates'!M$109)
+($G33*'fnd base rates'!M$110)
+($H33*'fnd base rates'!M$111)
+($I33*'fnd base rates'!M$112)
+($J33*'fnd base rates'!M$113)
+($K33*'fnd base rates'!M$114)
+($M33*'fnd base rates'!M$116)
+($N33*'fnd base rates'!M$117)
+($O33*'fnd base rates'!M$118)
+($P33*VLOOKUP($S33+12,rate_basefnd,13)))</f>
        <v>0</v>
      </c>
      <c r="AF33" s="4">
        <f t="shared" si="7"/>
        <v>46343.858885519992</v>
      </c>
      <c r="AH33" s="269">
        <f t="shared" si="8"/>
        <v>410057093</v>
      </c>
      <c r="AI33" s="4" t="str">
        <f t="shared" si="9"/>
        <v>410</v>
      </c>
      <c r="AJ33" s="2" t="str">
        <f t="shared" si="10"/>
        <v>057</v>
      </c>
      <c r="AK33" s="2" t="str">
        <f t="shared" si="11"/>
        <v>093</v>
      </c>
      <c r="AL33" s="4">
        <f t="shared" si="12"/>
        <v>1</v>
      </c>
      <c r="AM33" s="4">
        <f t="shared" si="4"/>
        <v>3</v>
      </c>
      <c r="AN33" s="4">
        <f t="shared" si="13"/>
        <v>46343.858885519992</v>
      </c>
      <c r="AO33" s="4">
        <f t="shared" si="14"/>
        <v>15448</v>
      </c>
      <c r="AP33" s="4">
        <f t="shared" si="5"/>
        <v>0</v>
      </c>
      <c r="AQ33" s="4">
        <v>15448</v>
      </c>
      <c r="AW33" s="4">
        <v>15448</v>
      </c>
      <c r="AX33" s="5">
        <f t="shared" si="15"/>
        <v>0</v>
      </c>
      <c r="AY33" s="4">
        <v>15448</v>
      </c>
      <c r="AZ33" s="5"/>
      <c r="BB33" s="5">
        <f t="shared" ref="BB33" si="38">BC33-BA33</f>
        <v>0</v>
      </c>
    </row>
    <row r="34" spans="1:54" s="4" customFormat="1">
      <c r="A34" s="269">
        <v>410</v>
      </c>
      <c r="B34" s="2">
        <v>410057103</v>
      </c>
      <c r="C34" s="9" t="s">
        <v>241</v>
      </c>
      <c r="D34" s="14">
        <f>'fnd enro'!D34</f>
        <v>0</v>
      </c>
      <c r="E34" s="14">
        <f>'fnd enro'!E34</f>
        <v>0</v>
      </c>
      <c r="F34" s="14">
        <f>'fnd enro'!F34</f>
        <v>0</v>
      </c>
      <c r="G34" s="14">
        <f>'fnd enro'!G34</f>
        <v>0</v>
      </c>
      <c r="H34" s="14">
        <f>'fnd enro'!H34</f>
        <v>1</v>
      </c>
      <c r="I34" s="14">
        <f>'fnd enro'!I34</f>
        <v>0</v>
      </c>
      <c r="J34" s="14">
        <f>'fnd enro'!J34</f>
        <v>0</v>
      </c>
      <c r="K34" s="15">
        <f>'fnd enro'!K34</f>
        <v>3.8600000000000002E-2</v>
      </c>
      <c r="L34" s="14">
        <f>'fnd enro'!L34</f>
        <v>0</v>
      </c>
      <c r="M34" s="14">
        <f>'fnd enro'!M34</f>
        <v>0</v>
      </c>
      <c r="N34" s="14">
        <f>'fnd enro'!N34</f>
        <v>0</v>
      </c>
      <c r="O34" s="14">
        <f>'fnd enro'!O34</f>
        <v>0</v>
      </c>
      <c r="P34" s="14">
        <f>'fnd enro'!P34</f>
        <v>0</v>
      </c>
      <c r="Q34" s="14">
        <f>'fnd enro'!R34</f>
        <v>1</v>
      </c>
      <c r="R34" s="15">
        <f t="shared" si="6"/>
        <v>1.04</v>
      </c>
      <c r="S34" s="14">
        <f>VALUE('fnd enro'!Q34)</f>
        <v>10</v>
      </c>
      <c r="T34" s="2"/>
      <c r="U34" s="1">
        <f>(($D34*'fnd base rates'!C$107)
+($E34*'fnd base rates'!C$108)
+($F34*'fnd base rates'!C$109)
+($G34*'fnd base rates'!C$110)
+($H34*'fnd base rates'!C$111)
+($I34*'fnd base rates'!C$112)
+($J34*'fnd base rates'!C$113)
+($K34*'fnd base rates'!C$114)
+($M34*'fnd base rates'!C$116)
+($N34*'fnd base rates'!C$117)
+($O34*'fnd base rates'!C$118)
+($P34*VLOOKUP($S34+12,rate_basefnd,3)))
*$R34</f>
        <v>557.91979984000011</v>
      </c>
      <c r="V34" s="1">
        <f>(($D34*'fnd base rates'!D$107)
+($E34*'fnd base rates'!D$108)
+($F34*'fnd base rates'!D$109)
+($G34*'fnd base rates'!D$110)
+($H34*'fnd base rates'!D$111)
+($I34*'fnd base rates'!D$112)
+($J34*'fnd base rates'!D$113)
+($K34*'fnd base rates'!D$114)
+($M34*'fnd base rates'!D$116)
+($N34*'fnd base rates'!D$117)
+($O34*'fnd base rates'!D$118)
+($P34*VLOOKUP($S34+12,rate_basefnd,4)))
*$R34</f>
        <v>795.68320000000006</v>
      </c>
      <c r="W34" s="1">
        <f>(($D34*'fnd base rates'!E$107)
+($E34*'fnd base rates'!E$108)
+($F34*'fnd base rates'!E$109)
+($G34*'fnd base rates'!E$110)
+($H34*'fnd base rates'!E$111)
+($I34*'fnd base rates'!E$112)
+($J34*'fnd base rates'!E$113)
+($K34*'fnd base rates'!E$114)
+($M34*'fnd base rates'!E$116)
+($N34*'fnd base rates'!E$117)
+($O34*'fnd base rates'!E$118)
+($P34*VLOOKUP($S34+12,rate_basefnd,5)))
*$R34</f>
        <v>3597.8595910399999</v>
      </c>
      <c r="X34" s="1">
        <f>(($D34*'fnd base rates'!F$107)
+($E34*'fnd base rates'!F$108)
+($F34*'fnd base rates'!F$109)
+($G34*'fnd base rates'!F$110)
+($H34*'fnd base rates'!F$111)
+($I34*'fnd base rates'!F$112)
+($J34*'fnd base rates'!F$113)
+($K34*'fnd base rates'!F$114)
+($M34*'fnd base rates'!F$116)
+($N34*'fnd base rates'!F$117)
+($O34*'fnd base rates'!F$118)
+($P34*VLOOKUP($S34+12,rate_basefnd,6)))
*$R34</f>
        <v>1035.1914684800001</v>
      </c>
      <c r="Y34" s="1">
        <f>(($D34*'fnd base rates'!G$107)
+($E34*'fnd base rates'!G$108)
+($F34*'fnd base rates'!G$109)
+($G34*'fnd base rates'!G$110)
+($H34*'fnd base rates'!G$111)
+($I34*'fnd base rates'!G$112)
+($J34*'fnd base rates'!G$113)
+($K34*'fnd base rates'!G$114)
+($M34*'fnd base rates'!G$116)
+($N34*'fnd base rates'!G$117)
+($O34*'fnd base rates'!G$118)
+($P34*VLOOKUP($S34+12,rate_basefnd,7)))
*$R34</f>
        <v>175.19141328000001</v>
      </c>
      <c r="Z34" s="1">
        <f>(($D34*'fnd base rates'!H$107)
+($E34*'fnd base rates'!H$108)
+($F34*'fnd base rates'!H$109)
+($G34*'fnd base rates'!H$110)
+($H34*'fnd base rates'!H$111)
+($I34*'fnd base rates'!H$112)
+($J34*'fnd base rates'!H$113)
+($K34*'fnd base rates'!H$114)
+($M34*'fnd base rates'!H$116)
+($N34*'fnd base rates'!H$117)
+($O34*'fnd base rates'!H$118)
+($P34*VLOOKUP($S34+12,rate_basefnd,8)))</f>
        <v>523.43893400000002</v>
      </c>
      <c r="AA34" s="1">
        <f>(($D34*'fnd base rates'!I$107)
+($E34*'fnd base rates'!I$108)
+($F34*'fnd base rates'!I$109)
+($G34*'fnd base rates'!I$110)
+($H34*'fnd base rates'!I$111)
+($I34*'fnd base rates'!I$112)
+($J34*'fnd base rates'!I$113)
+($K34*'fnd base rates'!I$114)
+($M34*'fnd base rates'!I$116)
+($N34*'fnd base rates'!I$117)
+($O34*'fnd base rates'!I$118)
+($P34*VLOOKUP($S34+12,rate_basefnd,9)))
*$R34</f>
        <v>377.19760000000002</v>
      </c>
      <c r="AB34" s="1">
        <f>(($D34*'fnd base rates'!J$107)
+($E34*'fnd base rates'!J$108)
+($F34*'fnd base rates'!J$109)
+($G34*'fnd base rates'!J$110)
+($H34*'fnd base rates'!J$111)
+($I34*'fnd base rates'!J$112)
+($J34*'fnd base rates'!J$113)
+($K34*'fnd base rates'!J$114)
+($M34*'fnd base rates'!J$116)
+($N34*'fnd base rates'!J$117)
+($O34*'fnd base rates'!J$118)
+($P34*VLOOKUP($S34+12,rate_basefnd,10)))
*$R34</f>
        <v>258.76240000000001</v>
      </c>
      <c r="AC34" s="1">
        <f>(($D34*'fnd base rates'!K$107)
+($E34*'fnd base rates'!K$108)
+($F34*'fnd base rates'!K$109)
+($G34*'fnd base rates'!K$110)
+($H34*'fnd base rates'!K$111)
+($I34*'fnd base rates'!K$112)
+($J34*'fnd base rates'!K$113)
+($K34*'fnd base rates'!K$114)
+($M34*'fnd base rates'!K$116)
+($N34*'fnd base rates'!K$117)
+($O34*'fnd base rates'!K$118)
+($P34*VLOOKUP($S34+12,rate_basefnd,11)))
*$R34</f>
        <v>1229.4462751999999</v>
      </c>
      <c r="AD34" s="1">
        <f>(($D34*'fnd base rates'!L$107)
+($E34*'fnd base rates'!L$108)
+($F34*'fnd base rates'!L$109)
+($G34*'fnd base rates'!L$110)
+($H34*'fnd base rates'!L$111)
+($I34*'fnd base rates'!L$112)
+($J34*'fnd base rates'!L$113)
+($K34*'fnd base rates'!L$114)
+($M34*'fnd base rates'!L$116)
+($N34*'fnd base rates'!L$117)
+($O34*'fnd base rates'!L$118)
+($P34*VLOOKUP($S34+12,rate_basefnd,12)))</f>
        <v>1512.47668</v>
      </c>
      <c r="AE34" s="1">
        <f>(($D34*'fnd base rates'!M$107)
+($E34*'fnd base rates'!M$108)
+($F34*'fnd base rates'!M$109)
+($G34*'fnd base rates'!M$110)
+($H34*'fnd base rates'!M$111)
+($I34*'fnd base rates'!M$112)
+($J34*'fnd base rates'!M$113)
+($K34*'fnd base rates'!M$114)
+($M34*'fnd base rates'!M$116)
+($N34*'fnd base rates'!M$117)
+($O34*'fnd base rates'!M$118)
+($P34*VLOOKUP($S34+12,rate_basefnd,13)))</f>
        <v>0</v>
      </c>
      <c r="AF34" s="4">
        <f t="shared" si="7"/>
        <v>10063.16736184</v>
      </c>
      <c r="AH34" s="269">
        <f t="shared" si="8"/>
        <v>410057103</v>
      </c>
      <c r="AI34" s="4" t="str">
        <f t="shared" si="9"/>
        <v>410</v>
      </c>
      <c r="AJ34" s="2" t="str">
        <f t="shared" si="10"/>
        <v>057</v>
      </c>
      <c r="AK34" s="2" t="str">
        <f t="shared" si="11"/>
        <v>103</v>
      </c>
      <c r="AL34" s="4">
        <f t="shared" si="12"/>
        <v>1</v>
      </c>
      <c r="AM34" s="4">
        <f t="shared" si="4"/>
        <v>1</v>
      </c>
      <c r="AN34" s="4">
        <f t="shared" si="13"/>
        <v>10063.16736184</v>
      </c>
      <c r="AO34" s="4">
        <f t="shared" si="14"/>
        <v>10063</v>
      </c>
      <c r="AP34" s="4">
        <f t="shared" si="5"/>
        <v>0</v>
      </c>
      <c r="AQ34" s="4">
        <v>10063</v>
      </c>
      <c r="AW34" s="4">
        <v>10063</v>
      </c>
      <c r="AX34" s="5">
        <f t="shared" si="15"/>
        <v>0</v>
      </c>
      <c r="AY34" s="4">
        <v>10063</v>
      </c>
      <c r="AZ34" s="5"/>
      <c r="BB34" s="5">
        <f t="shared" ref="BB34" si="39">BC34-BA34</f>
        <v>0</v>
      </c>
    </row>
    <row r="35" spans="1:54" s="4" customFormat="1">
      <c r="A35" s="269">
        <v>410</v>
      </c>
      <c r="B35" s="2">
        <v>410057163</v>
      </c>
      <c r="C35" s="9" t="s">
        <v>241</v>
      </c>
      <c r="D35" s="14">
        <f>'fnd enro'!D35</f>
        <v>0</v>
      </c>
      <c r="E35" s="14">
        <f>'fnd enro'!E35</f>
        <v>0</v>
      </c>
      <c r="F35" s="14">
        <f>'fnd enro'!F35</f>
        <v>0</v>
      </c>
      <c r="G35" s="14">
        <f>'fnd enro'!G35</f>
        <v>0</v>
      </c>
      <c r="H35" s="14">
        <f>'fnd enro'!H35</f>
        <v>4</v>
      </c>
      <c r="I35" s="14">
        <f>'fnd enro'!I35</f>
        <v>0</v>
      </c>
      <c r="J35" s="14">
        <f>'fnd enro'!J35</f>
        <v>0</v>
      </c>
      <c r="K35" s="15">
        <f>'fnd enro'!K35</f>
        <v>0.15440000000000001</v>
      </c>
      <c r="L35" s="14">
        <f>'fnd enro'!L35</f>
        <v>0</v>
      </c>
      <c r="M35" s="14">
        <f>'fnd enro'!M35</f>
        <v>0</v>
      </c>
      <c r="N35" s="14">
        <f>'fnd enro'!N35</f>
        <v>0</v>
      </c>
      <c r="O35" s="14">
        <f>'fnd enro'!O35</f>
        <v>0</v>
      </c>
      <c r="P35" s="14">
        <f>'fnd enro'!P35</f>
        <v>3</v>
      </c>
      <c r="Q35" s="14">
        <f>'fnd enro'!R35</f>
        <v>4</v>
      </c>
      <c r="R35" s="15">
        <f t="shared" si="6"/>
        <v>1.04</v>
      </c>
      <c r="S35" s="14">
        <f>VALUE('fnd enro'!Q35)</f>
        <v>11</v>
      </c>
      <c r="T35" s="2"/>
      <c r="U35" s="1">
        <f>(($D35*'fnd base rates'!C$107)
+($E35*'fnd base rates'!C$108)
+($F35*'fnd base rates'!C$109)
+($G35*'fnd base rates'!C$110)
+($H35*'fnd base rates'!C$111)
+($I35*'fnd base rates'!C$112)
+($J35*'fnd base rates'!C$113)
+($K35*'fnd base rates'!C$114)
+($M35*'fnd base rates'!C$116)
+($N35*'fnd base rates'!C$117)
+($O35*'fnd base rates'!C$118)
+($P35*VLOOKUP($S35+12,rate_basefnd,3)))
*$R35</f>
        <v>2492.5735993600006</v>
      </c>
      <c r="V35" s="1">
        <f>(($D35*'fnd base rates'!D$107)
+($E35*'fnd base rates'!D$108)
+($F35*'fnd base rates'!D$109)
+($G35*'fnd base rates'!D$110)
+($H35*'fnd base rates'!D$111)
+($I35*'fnd base rates'!D$112)
+($J35*'fnd base rates'!D$113)
+($K35*'fnd base rates'!D$114)
+($M35*'fnd base rates'!D$116)
+($N35*'fnd base rates'!D$117)
+($O35*'fnd base rates'!D$118)
+($P35*VLOOKUP($S35+12,rate_basefnd,4)))
*$R35</f>
        <v>4418.8144000000011</v>
      </c>
      <c r="W35" s="1">
        <f>(($D35*'fnd base rates'!E$107)
+($E35*'fnd base rates'!E$108)
+($F35*'fnd base rates'!E$109)
+($G35*'fnd base rates'!E$110)
+($H35*'fnd base rates'!E$111)
+($I35*'fnd base rates'!E$112)
+($J35*'fnd base rates'!E$113)
+($K35*'fnd base rates'!E$114)
+($M35*'fnd base rates'!E$116)
+($N35*'fnd base rates'!E$117)
+($O35*'fnd base rates'!E$118)
+($P35*VLOOKUP($S35+12,rate_basefnd,5)))
*$R35</f>
        <v>26457.913564160004</v>
      </c>
      <c r="X35" s="1">
        <f>(($D35*'fnd base rates'!F$107)
+($E35*'fnd base rates'!F$108)
+($F35*'fnd base rates'!F$109)
+($G35*'fnd base rates'!F$110)
+($H35*'fnd base rates'!F$111)
+($I35*'fnd base rates'!F$112)
+($J35*'fnd base rates'!F$113)
+($K35*'fnd base rates'!F$114)
+($M35*'fnd base rates'!F$116)
+($N35*'fnd base rates'!F$117)
+($O35*'fnd base rates'!F$118)
+($P35*VLOOKUP($S35+12,rate_basefnd,6)))
*$R35</f>
        <v>4140.7658739200006</v>
      </c>
      <c r="Y35" s="1">
        <f>(($D35*'fnd base rates'!G$107)
+($E35*'fnd base rates'!G$108)
+($F35*'fnd base rates'!G$109)
+($G35*'fnd base rates'!G$110)
+($H35*'fnd base rates'!G$111)
+($I35*'fnd base rates'!G$112)
+($J35*'fnd base rates'!G$113)
+($K35*'fnd base rates'!G$114)
+($M35*'fnd base rates'!G$116)
+($N35*'fnd base rates'!G$117)
+($O35*'fnd base rates'!G$118)
+($P35*VLOOKUP($S35+12,rate_basefnd,7)))
*$R35</f>
        <v>1286.1712531200001</v>
      </c>
      <c r="Z35" s="1">
        <f>(($D35*'fnd base rates'!H$107)
+($E35*'fnd base rates'!H$108)
+($F35*'fnd base rates'!H$109)
+($G35*'fnd base rates'!H$110)
+($H35*'fnd base rates'!H$111)
+($I35*'fnd base rates'!H$112)
+($J35*'fnd base rates'!H$113)
+($K35*'fnd base rates'!H$114)
+($M35*'fnd base rates'!H$116)
+($N35*'fnd base rates'!H$117)
+($O35*'fnd base rates'!H$118)
+($P35*VLOOKUP($S35+12,rate_basefnd,8)))</f>
        <v>2180.0357360000003</v>
      </c>
      <c r="AA35" s="1">
        <f>(($D35*'fnd base rates'!I$107)
+($E35*'fnd base rates'!I$108)
+($F35*'fnd base rates'!I$109)
+($G35*'fnd base rates'!I$110)
+($H35*'fnd base rates'!I$111)
+($I35*'fnd base rates'!I$112)
+($J35*'fnd base rates'!I$113)
+($K35*'fnd base rates'!I$114)
+($M35*'fnd base rates'!I$116)
+($N35*'fnd base rates'!I$117)
+($O35*'fnd base rates'!I$118)
+($P35*VLOOKUP($S35+12,rate_basefnd,9)))
*$R35</f>
        <v>1997.4136000000003</v>
      </c>
      <c r="AB35" s="1">
        <f>(($D35*'fnd base rates'!J$107)
+($E35*'fnd base rates'!J$108)
+($F35*'fnd base rates'!J$109)
+($G35*'fnd base rates'!J$110)
+($H35*'fnd base rates'!J$111)
+($I35*'fnd base rates'!J$112)
+($J35*'fnd base rates'!J$113)
+($K35*'fnd base rates'!J$114)
+($M35*'fnd base rates'!J$116)
+($N35*'fnd base rates'!J$117)
+($O35*'fnd base rates'!J$118)
+($P35*VLOOKUP($S35+12,rate_basefnd,10)))
*$R35</f>
        <v>3574.0120000000002</v>
      </c>
      <c r="AC35" s="1">
        <f>(($D35*'fnd base rates'!K$107)
+($E35*'fnd base rates'!K$108)
+($F35*'fnd base rates'!K$109)
+($G35*'fnd base rates'!K$110)
+($H35*'fnd base rates'!K$111)
+($I35*'fnd base rates'!K$112)
+($J35*'fnd base rates'!K$113)
+($K35*'fnd base rates'!K$114)
+($M35*'fnd base rates'!K$116)
+($N35*'fnd base rates'!K$117)
+($O35*'fnd base rates'!K$118)
+($P35*VLOOKUP($S35+12,rate_basefnd,11)))
*$R35</f>
        <v>4917.7851007999998</v>
      </c>
      <c r="AD35" s="1">
        <f>(($D35*'fnd base rates'!L$107)
+($E35*'fnd base rates'!L$108)
+($F35*'fnd base rates'!L$109)
+($G35*'fnd base rates'!L$110)
+($H35*'fnd base rates'!L$111)
+($I35*'fnd base rates'!L$112)
+($J35*'fnd base rates'!L$113)
+($K35*'fnd base rates'!L$114)
+($M35*'fnd base rates'!L$116)
+($N35*'fnd base rates'!L$117)
+($O35*'fnd base rates'!L$118)
+($P35*VLOOKUP($S35+12,rate_basefnd,12)))</f>
        <v>7926.6767199999995</v>
      </c>
      <c r="AE35" s="1">
        <f>(($D35*'fnd base rates'!M$107)
+($E35*'fnd base rates'!M$108)
+($F35*'fnd base rates'!M$109)
+($G35*'fnd base rates'!M$110)
+($H35*'fnd base rates'!M$111)
+($I35*'fnd base rates'!M$112)
+($J35*'fnd base rates'!M$113)
+($K35*'fnd base rates'!M$114)
+($M35*'fnd base rates'!M$116)
+($N35*'fnd base rates'!M$117)
+($O35*'fnd base rates'!M$118)
+($P35*VLOOKUP($S35+12,rate_basefnd,13)))</f>
        <v>0</v>
      </c>
      <c r="AF35" s="4">
        <f t="shared" si="7"/>
        <v>59392.16184736001</v>
      </c>
      <c r="AH35" s="269">
        <f t="shared" si="8"/>
        <v>410057163</v>
      </c>
      <c r="AI35" s="4" t="str">
        <f t="shared" si="9"/>
        <v>410</v>
      </c>
      <c r="AJ35" s="2" t="str">
        <f t="shared" si="10"/>
        <v>057</v>
      </c>
      <c r="AK35" s="2" t="str">
        <f t="shared" si="11"/>
        <v>163</v>
      </c>
      <c r="AL35" s="4">
        <f t="shared" si="12"/>
        <v>1</v>
      </c>
      <c r="AM35" s="4">
        <f t="shared" si="4"/>
        <v>4</v>
      </c>
      <c r="AN35" s="4">
        <f t="shared" si="13"/>
        <v>59392.16184736001</v>
      </c>
      <c r="AO35" s="4">
        <f t="shared" si="14"/>
        <v>14848</v>
      </c>
      <c r="AP35" s="4">
        <f t="shared" si="5"/>
        <v>0</v>
      </c>
      <c r="AQ35" s="4">
        <v>14848</v>
      </c>
      <c r="AW35" s="4">
        <v>14848</v>
      </c>
      <c r="AX35" s="5">
        <f t="shared" si="15"/>
        <v>0</v>
      </c>
      <c r="AY35" s="4">
        <v>14848</v>
      </c>
      <c r="AZ35" s="5"/>
      <c r="BB35" s="5">
        <f t="shared" ref="BB35" si="40">BC35-BA35</f>
        <v>0</v>
      </c>
    </row>
    <row r="36" spans="1:54" s="4" customFormat="1">
      <c r="A36" s="269">
        <v>410</v>
      </c>
      <c r="B36" s="2">
        <v>410057248</v>
      </c>
      <c r="C36" s="9" t="s">
        <v>241</v>
      </c>
      <c r="D36" s="14">
        <f>'fnd enro'!D36</f>
        <v>0</v>
      </c>
      <c r="E36" s="14">
        <f>'fnd enro'!E36</f>
        <v>0</v>
      </c>
      <c r="F36" s="14">
        <f>'fnd enro'!F36</f>
        <v>0</v>
      </c>
      <c r="G36" s="14">
        <f>'fnd enro'!G36</f>
        <v>2</v>
      </c>
      <c r="H36" s="14">
        <f>'fnd enro'!H36</f>
        <v>7</v>
      </c>
      <c r="I36" s="14">
        <f>'fnd enro'!I36</f>
        <v>0</v>
      </c>
      <c r="J36" s="14">
        <f>'fnd enro'!J36</f>
        <v>0</v>
      </c>
      <c r="K36" s="15">
        <f>'fnd enro'!K36</f>
        <v>0.34739999999999999</v>
      </c>
      <c r="L36" s="14">
        <f>'fnd enro'!L36</f>
        <v>0</v>
      </c>
      <c r="M36" s="14">
        <f>'fnd enro'!M36</f>
        <v>1</v>
      </c>
      <c r="N36" s="14">
        <f>'fnd enro'!N36</f>
        <v>1</v>
      </c>
      <c r="O36" s="14">
        <f>'fnd enro'!O36</f>
        <v>0</v>
      </c>
      <c r="P36" s="14">
        <f>'fnd enro'!P36</f>
        <v>5</v>
      </c>
      <c r="Q36" s="14">
        <f>'fnd enro'!R36</f>
        <v>9</v>
      </c>
      <c r="R36" s="15">
        <f t="shared" si="6"/>
        <v>1.04</v>
      </c>
      <c r="S36" s="14">
        <f>VALUE('fnd enro'!Q36)</f>
        <v>11</v>
      </c>
      <c r="T36" s="2"/>
      <c r="U36" s="1">
        <f>(($D36*'fnd base rates'!C$107)
+($E36*'fnd base rates'!C$108)
+($F36*'fnd base rates'!C$109)
+($G36*'fnd base rates'!C$110)
+($H36*'fnd base rates'!C$111)
+($I36*'fnd base rates'!C$112)
+($J36*'fnd base rates'!C$113)
+($K36*'fnd base rates'!C$114)
+($M36*'fnd base rates'!C$116)
+($N36*'fnd base rates'!C$117)
+($O36*'fnd base rates'!C$118)
+($P36*VLOOKUP($S36+12,rate_basefnd,3)))
*$R36</f>
        <v>5672.3493985600007</v>
      </c>
      <c r="V36" s="1">
        <f>(($D36*'fnd base rates'!D$107)
+($E36*'fnd base rates'!D$108)
+($F36*'fnd base rates'!D$109)
+($G36*'fnd base rates'!D$110)
+($H36*'fnd base rates'!D$111)
+($I36*'fnd base rates'!D$112)
+($J36*'fnd base rates'!D$113)
+($K36*'fnd base rates'!D$114)
+($M36*'fnd base rates'!D$116)
+($N36*'fnd base rates'!D$117)
+($O36*'fnd base rates'!D$118)
+($P36*VLOOKUP($S36+12,rate_basefnd,4)))
*$R36</f>
        <v>9599.6888000000017</v>
      </c>
      <c r="W36" s="1">
        <f>(($D36*'fnd base rates'!E$107)
+($E36*'fnd base rates'!E$108)
+($F36*'fnd base rates'!E$109)
+($G36*'fnd base rates'!E$110)
+($H36*'fnd base rates'!E$111)
+($I36*'fnd base rates'!E$112)
+($J36*'fnd base rates'!E$113)
+($K36*'fnd base rates'!E$114)
+($M36*'fnd base rates'!E$116)
+($N36*'fnd base rates'!E$117)
+($O36*'fnd base rates'!E$118)
+($P36*VLOOKUP($S36+12,rate_basefnd,5)))
*$R36</f>
        <v>56015.890719360003</v>
      </c>
      <c r="X36" s="1">
        <f>(($D36*'fnd base rates'!F$107)
+($E36*'fnd base rates'!F$108)
+($F36*'fnd base rates'!F$109)
+($G36*'fnd base rates'!F$110)
+($H36*'fnd base rates'!F$111)
+($I36*'fnd base rates'!F$112)
+($J36*'fnd base rates'!F$113)
+($K36*'fnd base rates'!F$114)
+($M36*'fnd base rates'!F$116)
+($N36*'fnd base rates'!F$117)
+($O36*'fnd base rates'!F$118)
+($P36*VLOOKUP($S36+12,rate_basefnd,6)))
*$R36</f>
        <v>10219.432816320001</v>
      </c>
      <c r="Y36" s="1">
        <f>(($D36*'fnd base rates'!G$107)
+($E36*'fnd base rates'!G$108)
+($F36*'fnd base rates'!G$109)
+($G36*'fnd base rates'!G$110)
+($H36*'fnd base rates'!G$111)
+($I36*'fnd base rates'!G$112)
+($J36*'fnd base rates'!G$113)
+($K36*'fnd base rates'!G$114)
+($M36*'fnd base rates'!G$116)
+($N36*'fnd base rates'!G$117)
+($O36*'fnd base rates'!G$118)
+($P36*VLOOKUP($S36+12,rate_basefnd,7)))
*$R36</f>
        <v>2636.2539195200002</v>
      </c>
      <c r="Z36" s="1">
        <f>(($D36*'fnd base rates'!H$107)
+($E36*'fnd base rates'!H$108)
+($F36*'fnd base rates'!H$109)
+($G36*'fnd base rates'!H$110)
+($H36*'fnd base rates'!H$111)
+($I36*'fnd base rates'!H$112)
+($J36*'fnd base rates'!H$113)
+($K36*'fnd base rates'!H$114)
+($M36*'fnd base rates'!H$116)
+($N36*'fnd base rates'!H$117)
+($O36*'fnd base rates'!H$118)
+($P36*VLOOKUP($S36+12,rate_basefnd,8)))</f>
        <v>5114.6304060000002</v>
      </c>
      <c r="AA36" s="1">
        <f>(($D36*'fnd base rates'!I$107)
+($E36*'fnd base rates'!I$108)
+($F36*'fnd base rates'!I$109)
+($G36*'fnd base rates'!I$110)
+($H36*'fnd base rates'!I$111)
+($I36*'fnd base rates'!I$112)
+($J36*'fnd base rates'!I$113)
+($K36*'fnd base rates'!I$114)
+($M36*'fnd base rates'!I$116)
+($N36*'fnd base rates'!I$117)
+($O36*'fnd base rates'!I$118)
+($P36*VLOOKUP($S36+12,rate_basefnd,9)))
*$R36</f>
        <v>4254.1408000000001</v>
      </c>
      <c r="AB36" s="1">
        <f>(($D36*'fnd base rates'!J$107)
+($E36*'fnd base rates'!J$108)
+($F36*'fnd base rates'!J$109)
+($G36*'fnd base rates'!J$110)
+($H36*'fnd base rates'!J$111)
+($I36*'fnd base rates'!J$112)
+($J36*'fnd base rates'!J$113)
+($K36*'fnd base rates'!J$114)
+($M36*'fnd base rates'!J$116)
+($N36*'fnd base rates'!J$117)
+($O36*'fnd base rates'!J$118)
+($P36*VLOOKUP($S36+12,rate_basefnd,10)))
*$R36</f>
        <v>6413.8360000000002</v>
      </c>
      <c r="AC36" s="1">
        <f>(($D36*'fnd base rates'!K$107)
+($E36*'fnd base rates'!K$108)
+($F36*'fnd base rates'!K$109)
+($G36*'fnd base rates'!K$110)
+($H36*'fnd base rates'!K$111)
+($I36*'fnd base rates'!K$112)
+($J36*'fnd base rates'!K$113)
+($K36*'fnd base rates'!K$114)
+($M36*'fnd base rates'!K$116)
+($N36*'fnd base rates'!K$117)
+($O36*'fnd base rates'!K$118)
+($P36*VLOOKUP($S36+12,rate_basefnd,11)))
*$R36</f>
        <v>11543.239676800002</v>
      </c>
      <c r="AD36" s="1">
        <f>(($D36*'fnd base rates'!L$107)
+($E36*'fnd base rates'!L$108)
+($F36*'fnd base rates'!L$109)
+($G36*'fnd base rates'!L$110)
+($H36*'fnd base rates'!L$111)
+($I36*'fnd base rates'!L$112)
+($J36*'fnd base rates'!L$113)
+($K36*'fnd base rates'!L$114)
+($M36*'fnd base rates'!L$116)
+($N36*'fnd base rates'!L$117)
+($O36*'fnd base rates'!L$118)
+($P36*VLOOKUP($S36+12,rate_basefnd,12)))</f>
        <v>17179.360120000001</v>
      </c>
      <c r="AE36" s="1">
        <f>(($D36*'fnd base rates'!M$107)
+($E36*'fnd base rates'!M$108)
+($F36*'fnd base rates'!M$109)
+($G36*'fnd base rates'!M$110)
+($H36*'fnd base rates'!M$111)
+($I36*'fnd base rates'!M$112)
+($J36*'fnd base rates'!M$113)
+($K36*'fnd base rates'!M$114)
+($M36*'fnd base rates'!M$116)
+($N36*'fnd base rates'!M$117)
+($O36*'fnd base rates'!M$118)
+($P36*VLOOKUP($S36+12,rate_basefnd,13)))</f>
        <v>0</v>
      </c>
      <c r="AF36" s="4">
        <f t="shared" si="7"/>
        <v>128648.82265655999</v>
      </c>
      <c r="AH36" s="269">
        <f t="shared" si="8"/>
        <v>410057248</v>
      </c>
      <c r="AI36" s="4" t="str">
        <f t="shared" si="9"/>
        <v>410</v>
      </c>
      <c r="AJ36" s="2" t="str">
        <f t="shared" si="10"/>
        <v>057</v>
      </c>
      <c r="AK36" s="2" t="str">
        <f t="shared" si="11"/>
        <v>248</v>
      </c>
      <c r="AL36" s="4">
        <f t="shared" si="12"/>
        <v>1</v>
      </c>
      <c r="AM36" s="4">
        <f t="shared" si="4"/>
        <v>9</v>
      </c>
      <c r="AN36" s="4">
        <f t="shared" si="13"/>
        <v>128648.82265655999</v>
      </c>
      <c r="AO36" s="4">
        <f t="shared" si="14"/>
        <v>14294</v>
      </c>
      <c r="AP36" s="4">
        <f t="shared" si="5"/>
        <v>0</v>
      </c>
      <c r="AQ36" s="4">
        <v>14294</v>
      </c>
      <c r="AW36" s="4">
        <v>14294</v>
      </c>
      <c r="AX36" s="5">
        <f t="shared" si="15"/>
        <v>0</v>
      </c>
      <c r="AY36" s="4">
        <v>14294</v>
      </c>
      <c r="AZ36" s="5"/>
      <c r="BB36" s="5">
        <f t="shared" ref="BB36" si="41">BC36-BA36</f>
        <v>0</v>
      </c>
    </row>
    <row r="37" spans="1:54" s="4" customFormat="1">
      <c r="A37" s="269">
        <v>410</v>
      </c>
      <c r="B37" s="2">
        <v>410057262</v>
      </c>
      <c r="C37" s="9" t="s">
        <v>241</v>
      </c>
      <c r="D37" s="14">
        <f>'fnd enro'!D37</f>
        <v>0</v>
      </c>
      <c r="E37" s="14">
        <f>'fnd enro'!E37</f>
        <v>0</v>
      </c>
      <c r="F37" s="14">
        <f>'fnd enro'!F37</f>
        <v>0</v>
      </c>
      <c r="G37" s="14">
        <f>'fnd enro'!G37</f>
        <v>1</v>
      </c>
      <c r="H37" s="14">
        <f>'fnd enro'!H37</f>
        <v>0</v>
      </c>
      <c r="I37" s="14">
        <f>'fnd enro'!I37</f>
        <v>0</v>
      </c>
      <c r="J37" s="14">
        <f>'fnd enro'!J37</f>
        <v>0</v>
      </c>
      <c r="K37" s="15">
        <f>'fnd enro'!K37</f>
        <v>3.8600000000000002E-2</v>
      </c>
      <c r="L37" s="14">
        <f>'fnd enro'!L37</f>
        <v>0</v>
      </c>
      <c r="M37" s="14">
        <f>'fnd enro'!M37</f>
        <v>1</v>
      </c>
      <c r="N37" s="14">
        <f>'fnd enro'!N37</f>
        <v>0</v>
      </c>
      <c r="O37" s="14">
        <f>'fnd enro'!O37</f>
        <v>0</v>
      </c>
      <c r="P37" s="14">
        <f>'fnd enro'!P37</f>
        <v>1</v>
      </c>
      <c r="Q37" s="14">
        <f>'fnd enro'!R37</f>
        <v>1</v>
      </c>
      <c r="R37" s="15">
        <f t="shared" si="6"/>
        <v>1.04</v>
      </c>
      <c r="S37" s="14">
        <f>VALUE('fnd enro'!Q37)</f>
        <v>9</v>
      </c>
      <c r="T37" s="2"/>
      <c r="U37" s="1">
        <f>(($D37*'fnd base rates'!C$107)
+($E37*'fnd base rates'!C$108)
+($F37*'fnd base rates'!C$109)
+($G37*'fnd base rates'!C$110)
+($H37*'fnd base rates'!C$111)
+($I37*'fnd base rates'!C$112)
+($J37*'fnd base rates'!C$113)
+($K37*'fnd base rates'!C$114)
+($M37*'fnd base rates'!C$116)
+($N37*'fnd base rates'!C$117)
+($O37*'fnd base rates'!C$118)
+($P37*VLOOKUP($S37+12,rate_basefnd,3)))
*$R37</f>
        <v>741.91659984</v>
      </c>
      <c r="V37" s="1">
        <f>(($D37*'fnd base rates'!D$107)
+($E37*'fnd base rates'!D$108)
+($F37*'fnd base rates'!D$109)
+($G37*'fnd base rates'!D$110)
+($H37*'fnd base rates'!D$111)
+($I37*'fnd base rates'!D$112)
+($J37*'fnd base rates'!D$113)
+($K37*'fnd base rates'!D$114)
+($M37*'fnd base rates'!D$116)
+($N37*'fnd base rates'!D$117)
+($O37*'fnd base rates'!D$118)
+($P37*VLOOKUP($S37+12,rate_basefnd,4)))
*$R37</f>
        <v>1353.0816</v>
      </c>
      <c r="W37" s="1">
        <f>(($D37*'fnd base rates'!E$107)
+($E37*'fnd base rates'!E$108)
+($F37*'fnd base rates'!E$109)
+($G37*'fnd base rates'!E$110)
+($H37*'fnd base rates'!E$111)
+($I37*'fnd base rates'!E$112)
+($J37*'fnd base rates'!E$113)
+($K37*'fnd base rates'!E$114)
+($M37*'fnd base rates'!E$116)
+($N37*'fnd base rates'!E$117)
+($O37*'fnd base rates'!E$118)
+($P37*VLOOKUP($S37+12,rate_basefnd,5)))
*$R37</f>
        <v>8968.3675910399998</v>
      </c>
      <c r="X37" s="1">
        <f>(($D37*'fnd base rates'!F$107)
+($E37*'fnd base rates'!F$108)
+($F37*'fnd base rates'!F$109)
+($G37*'fnd base rates'!F$110)
+($H37*'fnd base rates'!F$111)
+($I37*'fnd base rates'!F$112)
+($J37*'fnd base rates'!F$113)
+($K37*'fnd base rates'!F$114)
+($M37*'fnd base rates'!F$116)
+($N37*'fnd base rates'!F$117)
+($O37*'fnd base rates'!F$118)
+($P37*VLOOKUP($S37+12,rate_basefnd,6)))
*$R37</f>
        <v>1481.4450684800001</v>
      </c>
      <c r="Y37" s="1">
        <f>(($D37*'fnd base rates'!G$107)
+($E37*'fnd base rates'!G$108)
+($F37*'fnd base rates'!G$109)
+($G37*'fnd base rates'!G$110)
+($H37*'fnd base rates'!G$111)
+($I37*'fnd base rates'!G$112)
+($J37*'fnd base rates'!G$113)
+($K37*'fnd base rates'!G$114)
+($M37*'fnd base rates'!G$116)
+($N37*'fnd base rates'!G$117)
+($O37*'fnd base rates'!G$118)
+($P37*VLOOKUP($S37+12,rate_basefnd,7)))
*$R37</f>
        <v>392.44741328000003</v>
      </c>
      <c r="Z37" s="1">
        <f>(($D37*'fnd base rates'!H$107)
+($E37*'fnd base rates'!H$108)
+($F37*'fnd base rates'!H$109)
+($G37*'fnd base rates'!H$110)
+($H37*'fnd base rates'!H$111)
+($I37*'fnd base rates'!H$112)
+($J37*'fnd base rates'!H$113)
+($K37*'fnd base rates'!H$114)
+($M37*'fnd base rates'!H$116)
+($N37*'fnd base rates'!H$117)
+($O37*'fnd base rates'!H$118)
+($P37*VLOOKUP($S37+12,rate_basefnd,8)))</f>
        <v>675.92893400000003</v>
      </c>
      <c r="AA37" s="1">
        <f>(($D37*'fnd base rates'!I$107)
+($E37*'fnd base rates'!I$108)
+($F37*'fnd base rates'!I$109)
+($G37*'fnd base rates'!I$110)
+($H37*'fnd base rates'!I$111)
+($I37*'fnd base rates'!I$112)
+($J37*'fnd base rates'!I$113)
+($K37*'fnd base rates'!I$114)
+($M37*'fnd base rates'!I$116)
+($N37*'fnd base rates'!I$117)
+($O37*'fnd base rates'!I$118)
+($P37*VLOOKUP($S37+12,rate_basefnd,9)))
*$R37</f>
        <v>545.05360000000007</v>
      </c>
      <c r="AB37" s="1">
        <f>(($D37*'fnd base rates'!J$107)
+($E37*'fnd base rates'!J$108)
+($F37*'fnd base rates'!J$109)
+($G37*'fnd base rates'!J$110)
+($H37*'fnd base rates'!J$111)
+($I37*'fnd base rates'!J$112)
+($J37*'fnd base rates'!J$113)
+($K37*'fnd base rates'!J$114)
+($M37*'fnd base rates'!J$116)
+($N37*'fnd base rates'!J$117)
+($O37*'fnd base rates'!J$118)
+($P37*VLOOKUP($S37+12,rate_basefnd,10)))
*$R37</f>
        <v>951.48559999999998</v>
      </c>
      <c r="AC37" s="1">
        <f>(($D37*'fnd base rates'!K$107)
+($E37*'fnd base rates'!K$108)
+($F37*'fnd base rates'!K$109)
+($G37*'fnd base rates'!K$110)
+($H37*'fnd base rates'!K$111)
+($I37*'fnd base rates'!K$112)
+($J37*'fnd base rates'!K$113)
+($K37*'fnd base rates'!K$114)
+($M37*'fnd base rates'!K$116)
+($N37*'fnd base rates'!K$117)
+($O37*'fnd base rates'!K$118)
+($P37*VLOOKUP($S37+12,rate_basefnd,11)))
*$R37</f>
        <v>1459.8062752000001</v>
      </c>
      <c r="AD37" s="1">
        <f>(($D37*'fnd base rates'!L$107)
+($E37*'fnd base rates'!L$108)
+($F37*'fnd base rates'!L$109)
+($G37*'fnd base rates'!L$110)
+($H37*'fnd base rates'!L$111)
+($I37*'fnd base rates'!L$112)
+($J37*'fnd base rates'!L$113)
+($K37*'fnd base rates'!L$114)
+($M37*'fnd base rates'!L$116)
+($N37*'fnd base rates'!L$117)
+($O37*'fnd base rates'!L$118)
+($P37*VLOOKUP($S37+12,rate_basefnd,12)))</f>
        <v>2291.1066799999999</v>
      </c>
      <c r="AE37" s="1">
        <f>(($D37*'fnd base rates'!M$107)
+($E37*'fnd base rates'!M$108)
+($F37*'fnd base rates'!M$109)
+($G37*'fnd base rates'!M$110)
+($H37*'fnd base rates'!M$111)
+($I37*'fnd base rates'!M$112)
+($J37*'fnd base rates'!M$113)
+($K37*'fnd base rates'!M$114)
+($M37*'fnd base rates'!M$116)
+($N37*'fnd base rates'!M$117)
+($O37*'fnd base rates'!M$118)
+($P37*VLOOKUP($S37+12,rate_basefnd,13)))</f>
        <v>0</v>
      </c>
      <c r="AF37" s="4">
        <f t="shared" si="7"/>
        <v>18860.63936184</v>
      </c>
      <c r="AH37" s="269">
        <f t="shared" si="8"/>
        <v>410057262</v>
      </c>
      <c r="AI37" s="4" t="str">
        <f t="shared" si="9"/>
        <v>410</v>
      </c>
      <c r="AJ37" s="2" t="str">
        <f t="shared" si="10"/>
        <v>057</v>
      </c>
      <c r="AK37" s="2" t="str">
        <f t="shared" si="11"/>
        <v>262</v>
      </c>
      <c r="AL37" s="4">
        <f t="shared" si="12"/>
        <v>1</v>
      </c>
      <c r="AM37" s="4">
        <f t="shared" si="4"/>
        <v>1</v>
      </c>
      <c r="AN37" s="4">
        <f t="shared" si="13"/>
        <v>18860.63936184</v>
      </c>
      <c r="AO37" s="4">
        <f t="shared" si="14"/>
        <v>18861</v>
      </c>
      <c r="AP37" s="4">
        <f t="shared" si="5"/>
        <v>0</v>
      </c>
      <c r="AQ37" s="4">
        <v>18861</v>
      </c>
      <c r="AW37" s="4">
        <v>18861</v>
      </c>
      <c r="AX37" s="5">
        <f t="shared" si="15"/>
        <v>0</v>
      </c>
      <c r="AY37" s="4">
        <v>18861</v>
      </c>
      <c r="AZ37" s="5"/>
      <c r="BB37" s="5">
        <f t="shared" ref="BB37" si="42">BC37-BA37</f>
        <v>0</v>
      </c>
    </row>
    <row r="38" spans="1:54" s="4" customFormat="1">
      <c r="A38" s="269">
        <v>410</v>
      </c>
      <c r="B38" s="2">
        <v>410057293</v>
      </c>
      <c r="C38" s="9" t="s">
        <v>241</v>
      </c>
      <c r="D38" s="14">
        <f>'fnd enro'!D38</f>
        <v>0</v>
      </c>
      <c r="E38" s="14">
        <f>'fnd enro'!E38</f>
        <v>0</v>
      </c>
      <c r="F38" s="14">
        <f>'fnd enro'!F38</f>
        <v>0</v>
      </c>
      <c r="G38" s="14">
        <f>'fnd enro'!G38</f>
        <v>0</v>
      </c>
      <c r="H38" s="14">
        <f>'fnd enro'!H38</f>
        <v>1</v>
      </c>
      <c r="I38" s="14">
        <f>'fnd enro'!I38</f>
        <v>0</v>
      </c>
      <c r="J38" s="14">
        <f>'fnd enro'!J38</f>
        <v>0</v>
      </c>
      <c r="K38" s="15">
        <f>'fnd enro'!K38</f>
        <v>3.8600000000000002E-2</v>
      </c>
      <c r="L38" s="14">
        <f>'fnd enro'!L38</f>
        <v>0</v>
      </c>
      <c r="M38" s="14">
        <f>'fnd enro'!M38</f>
        <v>0</v>
      </c>
      <c r="N38" s="14">
        <f>'fnd enro'!N38</f>
        <v>0</v>
      </c>
      <c r="O38" s="14">
        <f>'fnd enro'!O38</f>
        <v>0</v>
      </c>
      <c r="P38" s="14">
        <f>'fnd enro'!P38</f>
        <v>1</v>
      </c>
      <c r="Q38" s="14">
        <f>'fnd enro'!R38</f>
        <v>1</v>
      </c>
      <c r="R38" s="15">
        <f t="shared" si="6"/>
        <v>1.04</v>
      </c>
      <c r="S38" s="14">
        <f>VALUE('fnd enro'!Q38)</f>
        <v>10</v>
      </c>
      <c r="T38" s="2"/>
      <c r="U38" s="1">
        <f>(($D38*'fnd base rates'!C$107)
+($E38*'fnd base rates'!C$108)
+($F38*'fnd base rates'!C$109)
+($G38*'fnd base rates'!C$110)
+($H38*'fnd base rates'!C$111)
+($I38*'fnd base rates'!C$112)
+($J38*'fnd base rates'!C$113)
+($K38*'fnd base rates'!C$114)
+($M38*'fnd base rates'!C$116)
+($N38*'fnd base rates'!C$117)
+($O38*'fnd base rates'!C$118)
+($P38*VLOOKUP($S38+12,rate_basefnd,3)))
*$R38</f>
        <v>640.40219983999998</v>
      </c>
      <c r="V38" s="1">
        <f>(($D38*'fnd base rates'!D$107)
+($E38*'fnd base rates'!D$108)
+($F38*'fnd base rates'!D$109)
+($G38*'fnd base rates'!D$110)
+($H38*'fnd base rates'!D$111)
+($I38*'fnd base rates'!D$112)
+($J38*'fnd base rates'!D$113)
+($K38*'fnd base rates'!D$114)
+($M38*'fnd base rates'!D$116)
+($N38*'fnd base rates'!D$117)
+($O38*'fnd base rates'!D$118)
+($P38*VLOOKUP($S38+12,rate_basefnd,4)))
*$R38</f>
        <v>1186.5152</v>
      </c>
      <c r="W38" s="1">
        <f>(($D38*'fnd base rates'!E$107)
+($E38*'fnd base rates'!E$108)
+($F38*'fnd base rates'!E$109)
+($G38*'fnd base rates'!E$110)
+($H38*'fnd base rates'!E$111)
+($I38*'fnd base rates'!E$112)
+($J38*'fnd base rates'!E$113)
+($K38*'fnd base rates'!E$114)
+($M38*'fnd base rates'!E$116)
+($N38*'fnd base rates'!E$117)
+($O38*'fnd base rates'!E$118)
+($P38*VLOOKUP($S38+12,rate_basefnd,5)))
*$R38</f>
        <v>7413.0371910399999</v>
      </c>
      <c r="X38" s="1">
        <f>(($D38*'fnd base rates'!F$107)
+($E38*'fnd base rates'!F$108)
+($F38*'fnd base rates'!F$109)
+($G38*'fnd base rates'!F$110)
+($H38*'fnd base rates'!F$111)
+($I38*'fnd base rates'!F$112)
+($J38*'fnd base rates'!F$113)
+($K38*'fnd base rates'!F$114)
+($M38*'fnd base rates'!F$116)
+($N38*'fnd base rates'!F$117)
+($O38*'fnd base rates'!F$118)
+($P38*VLOOKUP($S38+12,rate_basefnd,6)))
*$R38</f>
        <v>1035.1914684800001</v>
      </c>
      <c r="Y38" s="1">
        <f>(($D38*'fnd base rates'!G$107)
+($E38*'fnd base rates'!G$108)
+($F38*'fnd base rates'!G$109)
+($G38*'fnd base rates'!G$110)
+($H38*'fnd base rates'!G$111)
+($I38*'fnd base rates'!G$112)
+($J38*'fnd base rates'!G$113)
+($K38*'fnd base rates'!G$114)
+($M38*'fnd base rates'!G$116)
+($N38*'fnd base rates'!G$117)
+($O38*'fnd base rates'!G$118)
+($P38*VLOOKUP($S38+12,rate_basefnd,7)))
*$R38</f>
        <v>360.28021328</v>
      </c>
      <c r="Z38" s="1">
        <f>(($D38*'fnd base rates'!H$107)
+($E38*'fnd base rates'!H$108)
+($F38*'fnd base rates'!H$109)
+($G38*'fnd base rates'!H$110)
+($H38*'fnd base rates'!H$111)
+($I38*'fnd base rates'!H$112)
+($J38*'fnd base rates'!H$113)
+($K38*'fnd base rates'!H$114)
+($M38*'fnd base rates'!H$116)
+($N38*'fnd base rates'!H$117)
+($O38*'fnd base rates'!H$118)
+($P38*VLOOKUP($S38+12,rate_basefnd,8)))</f>
        <v>550.71893399999999</v>
      </c>
      <c r="AA38" s="1">
        <f>(($D38*'fnd base rates'!I$107)
+($E38*'fnd base rates'!I$108)
+($F38*'fnd base rates'!I$109)
+($G38*'fnd base rates'!I$110)
+($H38*'fnd base rates'!I$111)
+($I38*'fnd base rates'!I$112)
+($J38*'fnd base rates'!I$113)
+($K38*'fnd base rates'!I$114)
+($M38*'fnd base rates'!I$116)
+($N38*'fnd base rates'!I$117)
+($O38*'fnd base rates'!I$118)
+($P38*VLOOKUP($S38+12,rate_basefnd,9)))
*$R38</f>
        <v>531.68960000000004</v>
      </c>
      <c r="AB38" s="1">
        <f>(($D38*'fnd base rates'!J$107)
+($E38*'fnd base rates'!J$108)
+($F38*'fnd base rates'!J$109)
+($G38*'fnd base rates'!J$110)
+($H38*'fnd base rates'!J$111)
+($I38*'fnd base rates'!J$112)
+($J38*'fnd base rates'!J$113)
+($K38*'fnd base rates'!J$114)
+($M38*'fnd base rates'!J$116)
+($N38*'fnd base rates'!J$117)
+($O38*'fnd base rates'!J$118)
+($P38*VLOOKUP($S38+12,rate_basefnd,10)))
*$R38</f>
        <v>1061.528</v>
      </c>
      <c r="AC38" s="1">
        <f>(($D38*'fnd base rates'!K$107)
+($E38*'fnd base rates'!K$108)
+($F38*'fnd base rates'!K$109)
+($G38*'fnd base rates'!K$110)
+($H38*'fnd base rates'!K$111)
+($I38*'fnd base rates'!K$112)
+($J38*'fnd base rates'!K$113)
+($K38*'fnd base rates'!K$114)
+($M38*'fnd base rates'!K$116)
+($N38*'fnd base rates'!K$117)
+($O38*'fnd base rates'!K$118)
+($P38*VLOOKUP($S38+12,rate_basefnd,11)))
*$R38</f>
        <v>1229.4462751999999</v>
      </c>
      <c r="AD38" s="1">
        <f>(($D38*'fnd base rates'!L$107)
+($E38*'fnd base rates'!L$108)
+($F38*'fnd base rates'!L$109)
+($G38*'fnd base rates'!L$110)
+($H38*'fnd base rates'!L$111)
+($I38*'fnd base rates'!L$112)
+($J38*'fnd base rates'!L$113)
+($K38*'fnd base rates'!L$114)
+($M38*'fnd base rates'!L$116)
+($N38*'fnd base rates'!L$117)
+($O38*'fnd base rates'!L$118)
+($P38*VLOOKUP($S38+12,rate_basefnd,12)))</f>
        <v>2105.8766799999999</v>
      </c>
      <c r="AE38" s="1">
        <f>(($D38*'fnd base rates'!M$107)
+($E38*'fnd base rates'!M$108)
+($F38*'fnd base rates'!M$109)
+($G38*'fnd base rates'!M$110)
+($H38*'fnd base rates'!M$111)
+($I38*'fnd base rates'!M$112)
+($J38*'fnd base rates'!M$113)
+($K38*'fnd base rates'!M$114)
+($M38*'fnd base rates'!M$116)
+($N38*'fnd base rates'!M$117)
+($O38*'fnd base rates'!M$118)
+($P38*VLOOKUP($S38+12,rate_basefnd,13)))</f>
        <v>0</v>
      </c>
      <c r="AF38" s="4">
        <f t="shared" si="7"/>
        <v>16114.685761839999</v>
      </c>
      <c r="AH38" s="269">
        <f t="shared" si="8"/>
        <v>410057293</v>
      </c>
      <c r="AI38" s="4" t="str">
        <f t="shared" si="9"/>
        <v>410</v>
      </c>
      <c r="AJ38" s="2" t="str">
        <f t="shared" si="10"/>
        <v>057</v>
      </c>
      <c r="AK38" s="2" t="str">
        <f t="shared" si="11"/>
        <v>293</v>
      </c>
      <c r="AL38" s="4">
        <f t="shared" si="12"/>
        <v>1</v>
      </c>
      <c r="AM38" s="4">
        <f t="shared" si="4"/>
        <v>1</v>
      </c>
      <c r="AN38" s="4">
        <f t="shared" si="13"/>
        <v>16114.685761839999</v>
      </c>
      <c r="AO38" s="4">
        <f t="shared" si="14"/>
        <v>16115</v>
      </c>
      <c r="AP38" s="4">
        <f t="shared" si="5"/>
        <v>0</v>
      </c>
      <c r="AQ38" s="4">
        <v>16115</v>
      </c>
      <c r="AW38" s="4">
        <v>16115</v>
      </c>
      <c r="AX38" s="5">
        <f t="shared" si="15"/>
        <v>0</v>
      </c>
      <c r="AY38" s="4">
        <v>16115</v>
      </c>
      <c r="AZ38" s="5"/>
      <c r="BB38" s="5">
        <f t="shared" ref="BB38" si="43">BC38-BA38</f>
        <v>0</v>
      </c>
    </row>
    <row r="39" spans="1:54" s="4" customFormat="1">
      <c r="A39" s="269">
        <v>412</v>
      </c>
      <c r="B39" s="2">
        <v>412035035</v>
      </c>
      <c r="C39" s="9" t="s">
        <v>1057</v>
      </c>
      <c r="D39" s="14">
        <f>'fnd enro'!D39</f>
        <v>0</v>
      </c>
      <c r="E39" s="14">
        <f>'fnd enro'!E39</f>
        <v>0</v>
      </c>
      <c r="F39" s="14">
        <f>'fnd enro'!F39</f>
        <v>0</v>
      </c>
      <c r="G39" s="14">
        <f>'fnd enro'!G39</f>
        <v>46</v>
      </c>
      <c r="H39" s="14">
        <f>'fnd enro'!H39</f>
        <v>184</v>
      </c>
      <c r="I39" s="14">
        <f>'fnd enro'!I39</f>
        <v>242</v>
      </c>
      <c r="J39" s="14">
        <f>'fnd enro'!J39</f>
        <v>0</v>
      </c>
      <c r="K39" s="15">
        <f>'fnd enro'!K39</f>
        <v>18.219200000000001</v>
      </c>
      <c r="L39" s="14">
        <f>'fnd enro'!L39</f>
        <v>0</v>
      </c>
      <c r="M39" s="14">
        <f>'fnd enro'!M39</f>
        <v>4</v>
      </c>
      <c r="N39" s="14">
        <f>'fnd enro'!N39</f>
        <v>18</v>
      </c>
      <c r="O39" s="14">
        <f>'fnd enro'!O39</f>
        <v>23</v>
      </c>
      <c r="P39" s="14">
        <f>'fnd enro'!P39</f>
        <v>321</v>
      </c>
      <c r="Q39" s="14">
        <f>'fnd enro'!R39</f>
        <v>472</v>
      </c>
      <c r="R39" s="15">
        <f t="shared" si="6"/>
        <v>1.0880000000000001</v>
      </c>
      <c r="S39" s="14">
        <f>VALUE('fnd enro'!Q39)</f>
        <v>11</v>
      </c>
      <c r="T39" s="2"/>
      <c r="U39" s="1">
        <f>(($D39*'fnd base rates'!C$107)
+($E39*'fnd base rates'!C$108)
+($F39*'fnd base rates'!C$109)
+($G39*'fnd base rates'!C$110)
+($H39*'fnd base rates'!C$111)
+($I39*'fnd base rates'!C$112)
+($J39*'fnd base rates'!C$113)
+($K39*'fnd base rates'!C$114)
+($M39*'fnd base rates'!C$116)
+($N39*'fnd base rates'!C$117)
+($O39*'fnd base rates'!C$118)
+($P39*VLOOKUP($S39+12,rate_basefnd,3)))
*$R39</f>
        <v>309720.70465945604</v>
      </c>
      <c r="V39" s="1">
        <f>(($D39*'fnd base rates'!D$107)
+($E39*'fnd base rates'!D$108)
+($F39*'fnd base rates'!D$109)
+($G39*'fnd base rates'!D$110)
+($H39*'fnd base rates'!D$111)
+($I39*'fnd base rates'!D$112)
+($J39*'fnd base rates'!D$113)
+($K39*'fnd base rates'!D$114)
+($M39*'fnd base rates'!D$116)
+($N39*'fnd base rates'!D$117)
+($O39*'fnd base rates'!D$118)
+($P39*VLOOKUP($S39+12,rate_basefnd,4)))
*$R39</f>
        <v>540053.14944000007</v>
      </c>
      <c r="W39" s="1">
        <f>(($D39*'fnd base rates'!E$107)
+($E39*'fnd base rates'!E$108)
+($F39*'fnd base rates'!E$109)
+($G39*'fnd base rates'!E$110)
+($H39*'fnd base rates'!E$111)
+($I39*'fnd base rates'!E$112)
+($J39*'fnd base rates'!E$113)
+($K39*'fnd base rates'!E$114)
+($M39*'fnd base rates'!E$116)
+($N39*'fnd base rates'!E$117)
+($O39*'fnd base rates'!E$118)
+($P39*VLOOKUP($S39+12,rate_basefnd,5)))
*$R39</f>
        <v>3592376.6103695366</v>
      </c>
      <c r="X39" s="1">
        <f>(($D39*'fnd base rates'!F$107)
+($E39*'fnd base rates'!F$108)
+($F39*'fnd base rates'!F$109)
+($G39*'fnd base rates'!F$110)
+($H39*'fnd base rates'!F$111)
+($I39*'fnd base rates'!F$112)
+($J39*'fnd base rates'!F$113)
+($K39*'fnd base rates'!F$114)
+($M39*'fnd base rates'!F$116)
+($N39*'fnd base rates'!F$117)
+($O39*'fnd base rates'!F$118)
+($P39*VLOOKUP($S39+12,rate_basefnd,6)))
*$R39</f>
        <v>504004.19135283207</v>
      </c>
      <c r="Y39" s="1">
        <f>(($D39*'fnd base rates'!G$107)
+($E39*'fnd base rates'!G$108)
+($F39*'fnd base rates'!G$109)
+($G39*'fnd base rates'!G$110)
+($H39*'fnd base rates'!G$111)
+($I39*'fnd base rates'!G$112)
+($J39*'fnd base rates'!G$113)
+($K39*'fnd base rates'!G$114)
+($M39*'fnd base rates'!G$116)
+($N39*'fnd base rates'!G$117)
+($O39*'fnd base rates'!G$118)
+($P39*VLOOKUP($S39+12,rate_basefnd,7)))
*$R39</f>
        <v>152761.07422515203</v>
      </c>
      <c r="Z39" s="1">
        <f>(($D39*'fnd base rates'!H$107)
+($E39*'fnd base rates'!H$108)
+($F39*'fnd base rates'!H$109)
+($G39*'fnd base rates'!H$110)
+($H39*'fnd base rates'!H$111)
+($I39*'fnd base rates'!H$112)
+($J39*'fnd base rates'!H$113)
+($K39*'fnd base rates'!H$114)
+($M39*'fnd base rates'!H$116)
+($N39*'fnd base rates'!H$117)
+($O39*'fnd base rates'!H$118)
+($P39*VLOOKUP($S39+12,rate_basefnd,8)))</f>
        <v>335789.79684799997</v>
      </c>
      <c r="AA39" s="1">
        <f>(($D39*'fnd base rates'!I$107)
+($E39*'fnd base rates'!I$108)
+($F39*'fnd base rates'!I$109)
+($G39*'fnd base rates'!I$110)
+($H39*'fnd base rates'!I$111)
+($I39*'fnd base rates'!I$112)
+($J39*'fnd base rates'!I$113)
+($K39*'fnd base rates'!I$114)
+($M39*'fnd base rates'!I$116)
+($N39*'fnd base rates'!I$117)
+($O39*'fnd base rates'!I$118)
+($P39*VLOOKUP($S39+12,rate_basefnd,9)))
*$R39</f>
        <v>258551.84128000002</v>
      </c>
      <c r="AB39" s="1">
        <f>(($D39*'fnd base rates'!J$107)
+($E39*'fnd base rates'!J$108)
+($F39*'fnd base rates'!J$109)
+($G39*'fnd base rates'!J$110)
+($H39*'fnd base rates'!J$111)
+($I39*'fnd base rates'!J$112)
+($J39*'fnd base rates'!J$113)
+($K39*'fnd base rates'!J$114)
+($M39*'fnd base rates'!J$116)
+($N39*'fnd base rates'!J$117)
+($O39*'fnd base rates'!J$118)
+($P39*VLOOKUP($S39+12,rate_basefnd,10)))
*$R39</f>
        <v>493962.85824000003</v>
      </c>
      <c r="AC39" s="1">
        <f>(($D39*'fnd base rates'!K$107)
+($E39*'fnd base rates'!K$108)
+($F39*'fnd base rates'!K$109)
+($G39*'fnd base rates'!K$110)
+($H39*'fnd base rates'!K$111)
+($I39*'fnd base rates'!K$112)
+($J39*'fnd base rates'!K$113)
+($K39*'fnd base rates'!K$114)
+($M39*'fnd base rates'!K$116)
+($N39*'fnd base rates'!K$117)
+($O39*'fnd base rates'!K$118)
+($P39*VLOOKUP($S39+12,rate_basefnd,11)))
*$R39</f>
        <v>609600.07149568025</v>
      </c>
      <c r="AD39" s="1">
        <f>(($D39*'fnd base rates'!L$107)
+($E39*'fnd base rates'!L$108)
+($F39*'fnd base rates'!L$109)
+($G39*'fnd base rates'!L$110)
+($H39*'fnd base rates'!L$111)
+($I39*'fnd base rates'!L$112)
+($J39*'fnd base rates'!L$113)
+($K39*'fnd base rates'!L$114)
+($M39*'fnd base rates'!L$116)
+($N39*'fnd base rates'!L$117)
+($O39*'fnd base rates'!L$118)
+($P39*VLOOKUP($S39+12,rate_basefnd,12)))</f>
        <v>889660.34296000004</v>
      </c>
      <c r="AE39" s="1">
        <f>(($D39*'fnd base rates'!M$107)
+($E39*'fnd base rates'!M$108)
+($F39*'fnd base rates'!M$109)
+($G39*'fnd base rates'!M$110)
+($H39*'fnd base rates'!M$111)
+($I39*'fnd base rates'!M$112)
+($J39*'fnd base rates'!M$113)
+($K39*'fnd base rates'!M$114)
+($M39*'fnd base rates'!M$116)
+($N39*'fnd base rates'!M$117)
+($O39*'fnd base rates'!M$118)
+($P39*VLOOKUP($S39+12,rate_basefnd,13)))</f>
        <v>0</v>
      </c>
      <c r="AF39" s="4">
        <f t="shared" si="7"/>
        <v>7686480.6408706568</v>
      </c>
      <c r="AH39" s="269">
        <f t="shared" si="8"/>
        <v>412035035</v>
      </c>
      <c r="AI39" s="4" t="str">
        <f t="shared" si="9"/>
        <v>412</v>
      </c>
      <c r="AJ39" s="2" t="str">
        <f t="shared" si="10"/>
        <v>035</v>
      </c>
      <c r="AK39" s="2" t="str">
        <f t="shared" si="11"/>
        <v>035</v>
      </c>
      <c r="AL39" s="4">
        <f t="shared" si="12"/>
        <v>1</v>
      </c>
      <c r="AM39" s="4">
        <f t="shared" si="4"/>
        <v>472</v>
      </c>
      <c r="AN39" s="4">
        <f t="shared" si="13"/>
        <v>7686480.6408706568</v>
      </c>
      <c r="AO39" s="4">
        <f t="shared" si="14"/>
        <v>16285</v>
      </c>
      <c r="AP39" s="4">
        <f t="shared" si="5"/>
        <v>0</v>
      </c>
      <c r="AQ39" s="4">
        <v>16285</v>
      </c>
      <c r="AW39" s="4">
        <v>16285</v>
      </c>
      <c r="AX39" s="5">
        <f t="shared" si="15"/>
        <v>0</v>
      </c>
      <c r="AY39" s="4">
        <v>16285</v>
      </c>
      <c r="AZ39" s="5"/>
      <c r="BB39" s="5">
        <f t="shared" ref="BB39" si="44">BC39-BA39</f>
        <v>0</v>
      </c>
    </row>
    <row r="40" spans="1:54" s="4" customFormat="1">
      <c r="A40" s="269">
        <v>412</v>
      </c>
      <c r="B40" s="2">
        <v>412035044</v>
      </c>
      <c r="C40" s="9" t="s">
        <v>1057</v>
      </c>
      <c r="D40" s="14">
        <f>'fnd enro'!D40</f>
        <v>0</v>
      </c>
      <c r="E40" s="14">
        <f>'fnd enro'!E40</f>
        <v>0</v>
      </c>
      <c r="F40" s="14">
        <f>'fnd enro'!F40</f>
        <v>0</v>
      </c>
      <c r="G40" s="14">
        <f>'fnd enro'!G40</f>
        <v>2</v>
      </c>
      <c r="H40" s="14">
        <f>'fnd enro'!H40</f>
        <v>5</v>
      </c>
      <c r="I40" s="14">
        <f>'fnd enro'!I40</f>
        <v>8</v>
      </c>
      <c r="J40" s="14">
        <f>'fnd enro'!J40</f>
        <v>0</v>
      </c>
      <c r="K40" s="15">
        <f>'fnd enro'!K40</f>
        <v>0.57899999999999996</v>
      </c>
      <c r="L40" s="14">
        <f>'fnd enro'!L40</f>
        <v>0</v>
      </c>
      <c r="M40" s="14">
        <f>'fnd enro'!M40</f>
        <v>0</v>
      </c>
      <c r="N40" s="14">
        <f>'fnd enro'!N40</f>
        <v>0</v>
      </c>
      <c r="O40" s="14">
        <f>'fnd enro'!O40</f>
        <v>0</v>
      </c>
      <c r="P40" s="14">
        <f>'fnd enro'!P40</f>
        <v>3</v>
      </c>
      <c r="Q40" s="14">
        <f>'fnd enro'!R40</f>
        <v>15</v>
      </c>
      <c r="R40" s="15">
        <f t="shared" si="6"/>
        <v>1.0880000000000001</v>
      </c>
      <c r="S40" s="14">
        <f>VALUE('fnd enro'!Q40)</f>
        <v>11</v>
      </c>
      <c r="T40" s="2"/>
      <c r="U40" s="1">
        <f>(($D40*'fnd base rates'!C$107)
+($E40*'fnd base rates'!C$108)
+($F40*'fnd base rates'!C$109)
+($G40*'fnd base rates'!C$110)
+($H40*'fnd base rates'!C$111)
+($I40*'fnd base rates'!C$112)
+($J40*'fnd base rates'!C$113)
+($K40*'fnd base rates'!C$114)
+($M40*'fnd base rates'!C$116)
+($N40*'fnd base rates'!C$117)
+($O40*'fnd base rates'!C$118)
+($P40*VLOOKUP($S40+12,rate_basefnd,3)))
*$R40</f>
        <v>9027.9848467200027</v>
      </c>
      <c r="V40" s="1">
        <f>(($D40*'fnd base rates'!D$107)
+($E40*'fnd base rates'!D$108)
+($F40*'fnd base rates'!D$109)
+($G40*'fnd base rates'!D$110)
+($H40*'fnd base rates'!D$111)
+($I40*'fnd base rates'!D$112)
+($J40*'fnd base rates'!D$113)
+($K40*'fnd base rates'!D$114)
+($M40*'fnd base rates'!D$116)
+($N40*'fnd base rates'!D$117)
+($O40*'fnd base rates'!D$118)
+($P40*VLOOKUP($S40+12,rate_basefnd,4)))
*$R40</f>
        <v>13779.237120000003</v>
      </c>
      <c r="W40" s="1">
        <f>(($D40*'fnd base rates'!E$107)
+($E40*'fnd base rates'!E$108)
+($F40*'fnd base rates'!E$109)
+($G40*'fnd base rates'!E$110)
+($H40*'fnd base rates'!E$111)
+($I40*'fnd base rates'!E$112)
+($J40*'fnd base rates'!E$113)
+($K40*'fnd base rates'!E$114)
+($M40*'fnd base rates'!E$116)
+($N40*'fnd base rates'!E$117)
+($O40*'fnd base rates'!E$118)
+($P40*VLOOKUP($S40+12,rate_basefnd,5)))
*$R40</f>
        <v>82642.571256319992</v>
      </c>
      <c r="X40" s="1">
        <f>(($D40*'fnd base rates'!F$107)
+($E40*'fnd base rates'!F$108)
+($F40*'fnd base rates'!F$109)
+($G40*'fnd base rates'!F$110)
+($H40*'fnd base rates'!F$111)
+($I40*'fnd base rates'!F$112)
+($J40*'fnd base rates'!F$113)
+($K40*'fnd base rates'!F$114)
+($M40*'fnd base rates'!F$116)
+($N40*'fnd base rates'!F$117)
+($O40*'fnd base rates'!F$118)
+($P40*VLOOKUP($S40+12,rate_basefnd,6)))
*$R40</f>
        <v>15848.75040384</v>
      </c>
      <c r="Y40" s="1">
        <f>(($D40*'fnd base rates'!G$107)
+($E40*'fnd base rates'!G$108)
+($F40*'fnd base rates'!G$109)
+($G40*'fnd base rates'!G$110)
+($H40*'fnd base rates'!G$111)
+($I40*'fnd base rates'!G$112)
+($J40*'fnd base rates'!G$113)
+($K40*'fnd base rates'!G$114)
+($M40*'fnd base rates'!G$116)
+($N40*'fnd base rates'!G$117)
+($O40*'fnd base rates'!G$118)
+($P40*VLOOKUP($S40+12,rate_basefnd,7)))
*$R40</f>
        <v>3296.4324422400005</v>
      </c>
      <c r="Z40" s="1">
        <f>(($D40*'fnd base rates'!H$107)
+($E40*'fnd base rates'!H$108)
+($F40*'fnd base rates'!H$109)
+($G40*'fnd base rates'!H$110)
+($H40*'fnd base rates'!H$111)
+($I40*'fnd base rates'!H$112)
+($J40*'fnd base rates'!H$113)
+($K40*'fnd base rates'!H$114)
+($M40*'fnd base rates'!H$116)
+($N40*'fnd base rates'!H$117)
+($O40*'fnd base rates'!H$118)
+($P40*VLOOKUP($S40+12,rate_basefnd,8)))</f>
        <v>10374.984010000002</v>
      </c>
      <c r="AA40" s="1">
        <f>(($D40*'fnd base rates'!I$107)
+($E40*'fnd base rates'!I$108)
+($F40*'fnd base rates'!I$109)
+($G40*'fnd base rates'!I$110)
+($H40*'fnd base rates'!I$111)
+($I40*'fnd base rates'!I$112)
+($J40*'fnd base rates'!I$113)
+($K40*'fnd base rates'!I$114)
+($M40*'fnd base rates'!I$116)
+($N40*'fnd base rates'!I$117)
+($O40*'fnd base rates'!I$118)
+($P40*VLOOKUP($S40+12,rate_basefnd,9)))
*$R40</f>
        <v>6858.2080000000005</v>
      </c>
      <c r="AB40" s="1">
        <f>(($D40*'fnd base rates'!J$107)
+($E40*'fnd base rates'!J$108)
+($F40*'fnd base rates'!J$109)
+($G40*'fnd base rates'!J$110)
+($H40*'fnd base rates'!J$111)
+($I40*'fnd base rates'!J$112)
+($J40*'fnd base rates'!J$113)
+($K40*'fnd base rates'!J$114)
+($M40*'fnd base rates'!J$116)
+($N40*'fnd base rates'!J$117)
+($O40*'fnd base rates'!J$118)
+($P40*VLOOKUP($S40+12,rate_basefnd,10)))
*$R40</f>
        <v>9335.0400000000009</v>
      </c>
      <c r="AC40" s="1">
        <f>(($D40*'fnd base rates'!K$107)
+($E40*'fnd base rates'!K$108)
+($F40*'fnd base rates'!K$109)
+($G40*'fnd base rates'!K$110)
+($H40*'fnd base rates'!K$111)
+($I40*'fnd base rates'!K$112)
+($J40*'fnd base rates'!K$113)
+($K40*'fnd base rates'!K$114)
+($M40*'fnd base rates'!K$116)
+($N40*'fnd base rates'!K$117)
+($O40*'fnd base rates'!K$118)
+($P40*VLOOKUP($S40+12,rate_basefnd,11)))
*$R40</f>
        <v>18835.1276416</v>
      </c>
      <c r="AD40" s="1">
        <f>(($D40*'fnd base rates'!L$107)
+($E40*'fnd base rates'!L$108)
+($F40*'fnd base rates'!L$109)
+($G40*'fnd base rates'!L$110)
+($H40*'fnd base rates'!L$111)
+($I40*'fnd base rates'!L$112)
+($J40*'fnd base rates'!L$113)
+($K40*'fnd base rates'!L$114)
+($M40*'fnd base rates'!L$116)
+($N40*'fnd base rates'!L$117)
+($O40*'fnd base rates'!L$118)
+($P40*VLOOKUP($S40+12,rate_basefnd,12)))</f>
        <v>23284.480199999998</v>
      </c>
      <c r="AE40" s="1">
        <f>(($D40*'fnd base rates'!M$107)
+($E40*'fnd base rates'!M$108)
+($F40*'fnd base rates'!M$109)
+($G40*'fnd base rates'!M$110)
+($H40*'fnd base rates'!M$111)
+($I40*'fnd base rates'!M$112)
+($J40*'fnd base rates'!M$113)
+($K40*'fnd base rates'!M$114)
+($M40*'fnd base rates'!M$116)
+($N40*'fnd base rates'!M$117)
+($O40*'fnd base rates'!M$118)
+($P40*VLOOKUP($S40+12,rate_basefnd,13)))</f>
        <v>0</v>
      </c>
      <c r="AF40" s="4">
        <f t="shared" si="7"/>
        <v>193282.81592072002</v>
      </c>
      <c r="AH40" s="269">
        <f t="shared" si="8"/>
        <v>412035044</v>
      </c>
      <c r="AI40" s="4" t="str">
        <f t="shared" si="9"/>
        <v>412</v>
      </c>
      <c r="AJ40" s="2" t="str">
        <f t="shared" si="10"/>
        <v>035</v>
      </c>
      <c r="AK40" s="2" t="str">
        <f t="shared" si="11"/>
        <v>044</v>
      </c>
      <c r="AL40" s="4">
        <f t="shared" si="12"/>
        <v>1</v>
      </c>
      <c r="AM40" s="4">
        <f t="shared" si="4"/>
        <v>15</v>
      </c>
      <c r="AN40" s="4">
        <f t="shared" si="13"/>
        <v>193282.81592072002</v>
      </c>
      <c r="AO40" s="4">
        <f t="shared" si="14"/>
        <v>12886</v>
      </c>
      <c r="AP40" s="4">
        <f t="shared" si="5"/>
        <v>0</v>
      </c>
      <c r="AQ40" s="4">
        <v>12886</v>
      </c>
      <c r="AW40" s="4">
        <v>12886</v>
      </c>
      <c r="AX40" s="5">
        <f t="shared" si="15"/>
        <v>0</v>
      </c>
      <c r="AY40" s="4">
        <v>12886</v>
      </c>
      <c r="AZ40" s="5"/>
      <c r="BB40" s="5">
        <f t="shared" ref="BB40" si="45">BC40-BA40</f>
        <v>0</v>
      </c>
    </row>
    <row r="41" spans="1:54" s="4" customFormat="1">
      <c r="A41" s="269">
        <v>412</v>
      </c>
      <c r="B41" s="2">
        <v>412035220</v>
      </c>
      <c r="C41" s="9" t="s">
        <v>1057</v>
      </c>
      <c r="D41" s="14">
        <f>'fnd enro'!D41</f>
        <v>0</v>
      </c>
      <c r="E41" s="14">
        <f>'fnd enro'!E41</f>
        <v>0</v>
      </c>
      <c r="F41" s="14">
        <f>'fnd enro'!F41</f>
        <v>0</v>
      </c>
      <c r="G41" s="14">
        <f>'fnd enro'!G41</f>
        <v>0</v>
      </c>
      <c r="H41" s="14">
        <f>'fnd enro'!H41</f>
        <v>1</v>
      </c>
      <c r="I41" s="14">
        <f>'fnd enro'!I41</f>
        <v>2</v>
      </c>
      <c r="J41" s="14">
        <f>'fnd enro'!J41</f>
        <v>0</v>
      </c>
      <c r="K41" s="15">
        <f>'fnd enro'!K41</f>
        <v>0.1158</v>
      </c>
      <c r="L41" s="14">
        <f>'fnd enro'!L41</f>
        <v>0</v>
      </c>
      <c r="M41" s="14">
        <f>'fnd enro'!M41</f>
        <v>0</v>
      </c>
      <c r="N41" s="14">
        <f>'fnd enro'!N41</f>
        <v>0</v>
      </c>
      <c r="O41" s="14">
        <f>'fnd enro'!O41</f>
        <v>0</v>
      </c>
      <c r="P41" s="14">
        <f>'fnd enro'!P41</f>
        <v>2</v>
      </c>
      <c r="Q41" s="14">
        <f>'fnd enro'!R41</f>
        <v>3</v>
      </c>
      <c r="R41" s="15">
        <f t="shared" si="6"/>
        <v>1.0880000000000001</v>
      </c>
      <c r="S41" s="14">
        <f>VALUE('fnd enro'!Q41)</f>
        <v>7</v>
      </c>
      <c r="T41" s="2"/>
      <c r="U41" s="1">
        <f>(($D41*'fnd base rates'!C$107)
+($E41*'fnd base rates'!C$108)
+($F41*'fnd base rates'!C$109)
+($G41*'fnd base rates'!C$110)
+($H41*'fnd base rates'!C$111)
+($I41*'fnd base rates'!C$112)
+($J41*'fnd base rates'!C$113)
+($K41*'fnd base rates'!C$114)
+($M41*'fnd base rates'!C$116)
+($N41*'fnd base rates'!C$117)
+($O41*'fnd base rates'!C$118)
+($P41*VLOOKUP($S41+12,rate_basefnd,3)))
*$R41</f>
        <v>1900.3704733439999</v>
      </c>
      <c r="V41" s="1">
        <f>(($D41*'fnd base rates'!D$107)
+($E41*'fnd base rates'!D$108)
+($F41*'fnd base rates'!D$109)
+($G41*'fnd base rates'!D$110)
+($H41*'fnd base rates'!D$111)
+($I41*'fnd base rates'!D$112)
+($J41*'fnd base rates'!D$113)
+($K41*'fnd base rates'!D$114)
+($M41*'fnd base rates'!D$116)
+($N41*'fnd base rates'!D$117)
+($O41*'fnd base rates'!D$118)
+($P41*VLOOKUP($S41+12,rate_basefnd,4)))
*$R41</f>
        <v>3204.8998400000005</v>
      </c>
      <c r="W41" s="1">
        <f>(($D41*'fnd base rates'!E$107)
+($E41*'fnd base rates'!E$108)
+($F41*'fnd base rates'!E$109)
+($G41*'fnd base rates'!E$110)
+($H41*'fnd base rates'!E$111)
+($I41*'fnd base rates'!E$112)
+($J41*'fnd base rates'!E$113)
+($K41*'fnd base rates'!E$114)
+($M41*'fnd base rates'!E$116)
+($N41*'fnd base rates'!E$117)
+($O41*'fnd base rates'!E$118)
+($P41*VLOOKUP($S41+12,rate_basefnd,5)))
*$R41</f>
        <v>21361.292747263997</v>
      </c>
      <c r="X41" s="1">
        <f>(($D41*'fnd base rates'!F$107)
+($E41*'fnd base rates'!F$108)
+($F41*'fnd base rates'!F$109)
+($G41*'fnd base rates'!F$110)
+($H41*'fnd base rates'!F$111)
+($I41*'fnd base rates'!F$112)
+($J41*'fnd base rates'!F$113)
+($K41*'fnd base rates'!F$114)
+($M41*'fnd base rates'!F$116)
+($N41*'fnd base rates'!F$117)
+($O41*'fnd base rates'!F$118)
+($P41*VLOOKUP($S41+12,rate_basefnd,6)))
*$R41</f>
        <v>3012.8343687680003</v>
      </c>
      <c r="Y41" s="1">
        <f>(($D41*'fnd base rates'!G$107)
+($E41*'fnd base rates'!G$108)
+($F41*'fnd base rates'!G$109)
+($G41*'fnd base rates'!G$110)
+($H41*'fnd base rates'!G$111)
+($I41*'fnd base rates'!G$112)
+($J41*'fnd base rates'!G$113)
+($K41*'fnd base rates'!G$114)
+($M41*'fnd base rates'!G$116)
+($N41*'fnd base rates'!G$117)
+($O41*'fnd base rates'!G$118)
+($P41*VLOOKUP($S41+12,rate_basefnd,7)))
*$R41</f>
        <v>875.03471244799994</v>
      </c>
      <c r="Z41" s="1">
        <f>(($D41*'fnd base rates'!H$107)
+($E41*'fnd base rates'!H$108)
+($F41*'fnd base rates'!H$109)
+($G41*'fnd base rates'!H$110)
+($H41*'fnd base rates'!H$111)
+($I41*'fnd base rates'!H$112)
+($J41*'fnd base rates'!H$113)
+($K41*'fnd base rates'!H$114)
+($M41*'fnd base rates'!H$116)
+($N41*'fnd base rates'!H$117)
+($O41*'fnd base rates'!H$118)
+($P41*VLOOKUP($S41+12,rate_basefnd,8)))</f>
        <v>2226.8168019999998</v>
      </c>
      <c r="AA41" s="1">
        <f>(($D41*'fnd base rates'!I$107)
+($E41*'fnd base rates'!I$108)
+($F41*'fnd base rates'!I$109)
+($G41*'fnd base rates'!I$110)
+($H41*'fnd base rates'!I$111)
+($I41*'fnd base rates'!I$112)
+($J41*'fnd base rates'!I$113)
+($K41*'fnd base rates'!I$114)
+($M41*'fnd base rates'!I$116)
+($N41*'fnd base rates'!I$117)
+($O41*'fnd base rates'!I$118)
+($P41*VLOOKUP($S41+12,rate_basefnd,9)))
*$R41</f>
        <v>1601.1987200000001</v>
      </c>
      <c r="AB41" s="1">
        <f>(($D41*'fnd base rates'!J$107)
+($E41*'fnd base rates'!J$108)
+($F41*'fnd base rates'!J$109)
+($G41*'fnd base rates'!J$110)
+($H41*'fnd base rates'!J$111)
+($I41*'fnd base rates'!J$112)
+($J41*'fnd base rates'!J$113)
+($K41*'fnd base rates'!J$114)
+($M41*'fnd base rates'!J$116)
+($N41*'fnd base rates'!J$117)
+($O41*'fnd base rates'!J$118)
+($P41*VLOOKUP($S41+12,rate_basefnd,10)))
*$R41</f>
        <v>2972.8185600000002</v>
      </c>
      <c r="AC41" s="1">
        <f>(($D41*'fnd base rates'!K$107)
+($E41*'fnd base rates'!K$108)
+($F41*'fnd base rates'!K$109)
+($G41*'fnd base rates'!K$110)
+($H41*'fnd base rates'!K$111)
+($I41*'fnd base rates'!K$112)
+($J41*'fnd base rates'!K$113)
+($K41*'fnd base rates'!K$114)
+($M41*'fnd base rates'!K$116)
+($N41*'fnd base rates'!K$117)
+($O41*'fnd base rates'!K$118)
+($P41*VLOOKUP($S41+12,rate_basefnd,11)))
*$R41</f>
        <v>3788.7202483199999</v>
      </c>
      <c r="AD41" s="1">
        <f>(($D41*'fnd base rates'!L$107)
+($E41*'fnd base rates'!L$108)
+($F41*'fnd base rates'!L$109)
+($G41*'fnd base rates'!L$110)
+($H41*'fnd base rates'!L$111)
+($I41*'fnd base rates'!L$112)
+($J41*'fnd base rates'!L$113)
+($K41*'fnd base rates'!L$114)
+($M41*'fnd base rates'!L$116)
+($N41*'fnd base rates'!L$117)
+($O41*'fnd base rates'!L$118)
+($P41*VLOOKUP($S41+12,rate_basefnd,12)))</f>
        <v>5277.8300400000007</v>
      </c>
      <c r="AE41" s="1">
        <f>(($D41*'fnd base rates'!M$107)
+($E41*'fnd base rates'!M$108)
+($F41*'fnd base rates'!M$109)
+($G41*'fnd base rates'!M$110)
+($H41*'fnd base rates'!M$111)
+($I41*'fnd base rates'!M$112)
+($J41*'fnd base rates'!M$113)
+($K41*'fnd base rates'!M$114)
+($M41*'fnd base rates'!M$116)
+($N41*'fnd base rates'!M$117)
+($O41*'fnd base rates'!M$118)
+($P41*VLOOKUP($S41+12,rate_basefnd,13)))</f>
        <v>0</v>
      </c>
      <c r="AF41" s="4">
        <f t="shared" si="7"/>
        <v>46221.816512143996</v>
      </c>
      <c r="AH41" s="269">
        <f t="shared" si="8"/>
        <v>412035220</v>
      </c>
      <c r="AI41" s="4" t="str">
        <f t="shared" si="9"/>
        <v>412</v>
      </c>
      <c r="AJ41" s="2" t="str">
        <f t="shared" si="10"/>
        <v>035</v>
      </c>
      <c r="AK41" s="2" t="str">
        <f t="shared" si="11"/>
        <v>220</v>
      </c>
      <c r="AL41" s="4">
        <f t="shared" si="12"/>
        <v>1</v>
      </c>
      <c r="AM41" s="4">
        <f t="shared" si="4"/>
        <v>3</v>
      </c>
      <c r="AN41" s="4">
        <f t="shared" si="13"/>
        <v>46221.816512143996</v>
      </c>
      <c r="AO41" s="4">
        <f t="shared" si="14"/>
        <v>15407</v>
      </c>
      <c r="AP41" s="4">
        <f t="shared" si="5"/>
        <v>0</v>
      </c>
      <c r="AQ41" s="4">
        <v>15407</v>
      </c>
      <c r="AW41" s="4">
        <v>15407</v>
      </c>
      <c r="AX41" s="5">
        <f t="shared" si="15"/>
        <v>0</v>
      </c>
      <c r="AY41" s="4">
        <v>15407</v>
      </c>
      <c r="AZ41" s="5"/>
      <c r="BB41" s="5">
        <f t="shared" ref="BB41" si="46">BC41-BA41</f>
        <v>0</v>
      </c>
    </row>
    <row r="42" spans="1:54" s="4" customFormat="1">
      <c r="A42" s="269">
        <v>412</v>
      </c>
      <c r="B42" s="2">
        <v>412035243</v>
      </c>
      <c r="C42" s="9" t="s">
        <v>1057</v>
      </c>
      <c r="D42" s="14">
        <f>'fnd enro'!D42</f>
        <v>0</v>
      </c>
      <c r="E42" s="14">
        <f>'fnd enro'!E42</f>
        <v>0</v>
      </c>
      <c r="F42" s="14">
        <f>'fnd enro'!F42</f>
        <v>0</v>
      </c>
      <c r="G42" s="14">
        <f>'fnd enro'!G42</f>
        <v>0</v>
      </c>
      <c r="H42" s="14">
        <f>'fnd enro'!H42</f>
        <v>1</v>
      </c>
      <c r="I42" s="14">
        <f>'fnd enro'!I42</f>
        <v>0</v>
      </c>
      <c r="J42" s="14">
        <f>'fnd enro'!J42</f>
        <v>0</v>
      </c>
      <c r="K42" s="15">
        <f>'fnd enro'!K42</f>
        <v>3.8600000000000002E-2</v>
      </c>
      <c r="L42" s="14">
        <f>'fnd enro'!L42</f>
        <v>0</v>
      </c>
      <c r="M42" s="14">
        <f>'fnd enro'!M42</f>
        <v>0</v>
      </c>
      <c r="N42" s="14">
        <f>'fnd enro'!N42</f>
        <v>0</v>
      </c>
      <c r="O42" s="14">
        <f>'fnd enro'!O42</f>
        <v>0</v>
      </c>
      <c r="P42" s="14">
        <f>'fnd enro'!P42</f>
        <v>0</v>
      </c>
      <c r="Q42" s="14">
        <f>'fnd enro'!R42</f>
        <v>1</v>
      </c>
      <c r="R42" s="15">
        <f t="shared" si="6"/>
        <v>1.0880000000000001</v>
      </c>
      <c r="S42" s="14">
        <f>VALUE('fnd enro'!Q42)</f>
        <v>9</v>
      </c>
      <c r="T42" s="2"/>
      <c r="U42" s="1">
        <f>(($D42*'fnd base rates'!C$107)
+($E42*'fnd base rates'!C$108)
+($F42*'fnd base rates'!C$109)
+($G42*'fnd base rates'!C$110)
+($H42*'fnd base rates'!C$111)
+($I42*'fnd base rates'!C$112)
+($J42*'fnd base rates'!C$113)
+($K42*'fnd base rates'!C$114)
+($M42*'fnd base rates'!C$116)
+($N42*'fnd base rates'!C$117)
+($O42*'fnd base rates'!C$118)
+($P42*VLOOKUP($S42+12,rate_basefnd,3)))
*$R42</f>
        <v>583.66994444800014</v>
      </c>
      <c r="V42" s="1">
        <f>(($D42*'fnd base rates'!D$107)
+($E42*'fnd base rates'!D$108)
+($F42*'fnd base rates'!D$109)
+($G42*'fnd base rates'!D$110)
+($H42*'fnd base rates'!D$111)
+($I42*'fnd base rates'!D$112)
+($J42*'fnd base rates'!D$113)
+($K42*'fnd base rates'!D$114)
+($M42*'fnd base rates'!D$116)
+($N42*'fnd base rates'!D$117)
+($O42*'fnd base rates'!D$118)
+($P42*VLOOKUP($S42+12,rate_basefnd,4)))
*$R42</f>
        <v>832.40704000000005</v>
      </c>
      <c r="W42" s="1">
        <f>(($D42*'fnd base rates'!E$107)
+($E42*'fnd base rates'!E$108)
+($F42*'fnd base rates'!E$109)
+($G42*'fnd base rates'!E$110)
+($H42*'fnd base rates'!E$111)
+($I42*'fnd base rates'!E$112)
+($J42*'fnd base rates'!E$113)
+($K42*'fnd base rates'!E$114)
+($M42*'fnd base rates'!E$116)
+($N42*'fnd base rates'!E$117)
+($O42*'fnd base rates'!E$118)
+($P42*VLOOKUP($S42+12,rate_basefnd,5)))
*$R42</f>
        <v>3763.9146490880003</v>
      </c>
      <c r="X42" s="1">
        <f>(($D42*'fnd base rates'!F$107)
+($E42*'fnd base rates'!F$108)
+($F42*'fnd base rates'!F$109)
+($G42*'fnd base rates'!F$110)
+($H42*'fnd base rates'!F$111)
+($I42*'fnd base rates'!F$112)
+($J42*'fnd base rates'!F$113)
+($K42*'fnd base rates'!F$114)
+($M42*'fnd base rates'!F$116)
+($N42*'fnd base rates'!F$117)
+($O42*'fnd base rates'!F$118)
+($P42*VLOOKUP($S42+12,rate_basefnd,6)))
*$R42</f>
        <v>1082.9695362560001</v>
      </c>
      <c r="Y42" s="1">
        <f>(($D42*'fnd base rates'!G$107)
+($E42*'fnd base rates'!G$108)
+($F42*'fnd base rates'!G$109)
+($G42*'fnd base rates'!G$110)
+($H42*'fnd base rates'!G$111)
+($I42*'fnd base rates'!G$112)
+($J42*'fnd base rates'!G$113)
+($K42*'fnd base rates'!G$114)
+($M42*'fnd base rates'!G$116)
+($N42*'fnd base rates'!G$117)
+($O42*'fnd base rates'!G$118)
+($P42*VLOOKUP($S42+12,rate_basefnd,7)))
*$R42</f>
        <v>183.27717081600002</v>
      </c>
      <c r="Z42" s="1">
        <f>(($D42*'fnd base rates'!H$107)
+($E42*'fnd base rates'!H$108)
+($F42*'fnd base rates'!H$109)
+($G42*'fnd base rates'!H$110)
+($H42*'fnd base rates'!H$111)
+($I42*'fnd base rates'!H$112)
+($J42*'fnd base rates'!H$113)
+($K42*'fnd base rates'!H$114)
+($M42*'fnd base rates'!H$116)
+($N42*'fnd base rates'!H$117)
+($O42*'fnd base rates'!H$118)
+($P42*VLOOKUP($S42+12,rate_basefnd,8)))</f>
        <v>523.43893400000002</v>
      </c>
      <c r="AA42" s="1">
        <f>(($D42*'fnd base rates'!I$107)
+($E42*'fnd base rates'!I$108)
+($F42*'fnd base rates'!I$109)
+($G42*'fnd base rates'!I$110)
+($H42*'fnd base rates'!I$111)
+($I42*'fnd base rates'!I$112)
+($J42*'fnd base rates'!I$113)
+($K42*'fnd base rates'!I$114)
+($M42*'fnd base rates'!I$116)
+($N42*'fnd base rates'!I$117)
+($O42*'fnd base rates'!I$118)
+($P42*VLOOKUP($S42+12,rate_basefnd,9)))
*$R42</f>
        <v>394.60672000000005</v>
      </c>
      <c r="AB42" s="1">
        <f>(($D42*'fnd base rates'!J$107)
+($E42*'fnd base rates'!J$108)
+($F42*'fnd base rates'!J$109)
+($G42*'fnd base rates'!J$110)
+($H42*'fnd base rates'!J$111)
+($I42*'fnd base rates'!J$112)
+($J42*'fnd base rates'!J$113)
+($K42*'fnd base rates'!J$114)
+($M42*'fnd base rates'!J$116)
+($N42*'fnd base rates'!J$117)
+($O42*'fnd base rates'!J$118)
+($P42*VLOOKUP($S42+12,rate_basefnd,10)))
*$R42</f>
        <v>270.70528000000002</v>
      </c>
      <c r="AC42" s="1">
        <f>(($D42*'fnd base rates'!K$107)
+($E42*'fnd base rates'!K$108)
+($F42*'fnd base rates'!K$109)
+($G42*'fnd base rates'!K$110)
+($H42*'fnd base rates'!K$111)
+($I42*'fnd base rates'!K$112)
+($J42*'fnd base rates'!K$113)
+($K42*'fnd base rates'!K$114)
+($M42*'fnd base rates'!K$116)
+($N42*'fnd base rates'!K$117)
+($O42*'fnd base rates'!K$118)
+($P42*VLOOKUP($S42+12,rate_basefnd,11)))
*$R42</f>
        <v>1286.18994944</v>
      </c>
      <c r="AD42" s="1">
        <f>(($D42*'fnd base rates'!L$107)
+($E42*'fnd base rates'!L$108)
+($F42*'fnd base rates'!L$109)
+($G42*'fnd base rates'!L$110)
+($H42*'fnd base rates'!L$111)
+($I42*'fnd base rates'!L$112)
+($J42*'fnd base rates'!L$113)
+($K42*'fnd base rates'!L$114)
+($M42*'fnd base rates'!L$116)
+($N42*'fnd base rates'!L$117)
+($O42*'fnd base rates'!L$118)
+($P42*VLOOKUP($S42+12,rate_basefnd,12)))</f>
        <v>1512.47668</v>
      </c>
      <c r="AE42" s="1">
        <f>(($D42*'fnd base rates'!M$107)
+($E42*'fnd base rates'!M$108)
+($F42*'fnd base rates'!M$109)
+($G42*'fnd base rates'!M$110)
+($H42*'fnd base rates'!M$111)
+($I42*'fnd base rates'!M$112)
+($J42*'fnd base rates'!M$113)
+($K42*'fnd base rates'!M$114)
+($M42*'fnd base rates'!M$116)
+($N42*'fnd base rates'!M$117)
+($O42*'fnd base rates'!M$118)
+($P42*VLOOKUP($S42+12,rate_basefnd,13)))</f>
        <v>0</v>
      </c>
      <c r="AF42" s="4">
        <f t="shared" si="7"/>
        <v>10433.655904048001</v>
      </c>
      <c r="AH42" s="269">
        <f t="shared" si="8"/>
        <v>412035243</v>
      </c>
      <c r="AI42" s="4" t="str">
        <f t="shared" si="9"/>
        <v>412</v>
      </c>
      <c r="AJ42" s="2" t="str">
        <f t="shared" si="10"/>
        <v>035</v>
      </c>
      <c r="AK42" s="2" t="str">
        <f t="shared" si="11"/>
        <v>243</v>
      </c>
      <c r="AL42" s="4">
        <f t="shared" si="12"/>
        <v>1</v>
      </c>
      <c r="AM42" s="4">
        <f t="shared" si="4"/>
        <v>1</v>
      </c>
      <c r="AN42" s="4">
        <f t="shared" si="13"/>
        <v>10433.655904048001</v>
      </c>
      <c r="AO42" s="4">
        <f t="shared" si="14"/>
        <v>10434</v>
      </c>
      <c r="AP42" s="4">
        <f t="shared" si="5"/>
        <v>0</v>
      </c>
      <c r="AQ42" s="4">
        <v>10434</v>
      </c>
      <c r="AW42" s="4">
        <v>10434</v>
      </c>
      <c r="AX42" s="5">
        <f t="shared" si="15"/>
        <v>0</v>
      </c>
      <c r="AY42" s="4">
        <v>10434</v>
      </c>
      <c r="AZ42" s="5"/>
      <c r="BB42" s="5">
        <f t="shared" ref="BB42" si="47">BC42-BA42</f>
        <v>0</v>
      </c>
    </row>
    <row r="43" spans="1:54" s="4" customFormat="1">
      <c r="A43" s="269">
        <v>412</v>
      </c>
      <c r="B43" s="2">
        <v>412035244</v>
      </c>
      <c r="C43" s="9" t="s">
        <v>1057</v>
      </c>
      <c r="D43" s="14">
        <f>'fnd enro'!D43</f>
        <v>0</v>
      </c>
      <c r="E43" s="14">
        <f>'fnd enro'!E43</f>
        <v>0</v>
      </c>
      <c r="F43" s="14">
        <f>'fnd enro'!F43</f>
        <v>0</v>
      </c>
      <c r="G43" s="14">
        <f>'fnd enro'!G43</f>
        <v>0</v>
      </c>
      <c r="H43" s="14">
        <f>'fnd enro'!H43</f>
        <v>7</v>
      </c>
      <c r="I43" s="14">
        <f>'fnd enro'!I43</f>
        <v>3</v>
      </c>
      <c r="J43" s="14">
        <f>'fnd enro'!J43</f>
        <v>0</v>
      </c>
      <c r="K43" s="15">
        <f>'fnd enro'!K43</f>
        <v>0.38600000000000001</v>
      </c>
      <c r="L43" s="14">
        <f>'fnd enro'!L43</f>
        <v>0</v>
      </c>
      <c r="M43" s="14">
        <f>'fnd enro'!M43</f>
        <v>0</v>
      </c>
      <c r="N43" s="14">
        <f>'fnd enro'!N43</f>
        <v>0</v>
      </c>
      <c r="O43" s="14">
        <f>'fnd enro'!O43</f>
        <v>0</v>
      </c>
      <c r="P43" s="14">
        <f>'fnd enro'!P43</f>
        <v>7</v>
      </c>
      <c r="Q43" s="14">
        <f>'fnd enro'!R43</f>
        <v>10</v>
      </c>
      <c r="R43" s="15">
        <f t="shared" si="6"/>
        <v>1.0880000000000001</v>
      </c>
      <c r="S43" s="14">
        <f>VALUE('fnd enro'!Q43)</f>
        <v>10</v>
      </c>
      <c r="T43" s="2"/>
      <c r="U43" s="1">
        <f>(($D43*'fnd base rates'!C$107)
+($E43*'fnd base rates'!C$108)
+($F43*'fnd base rates'!C$109)
+($G43*'fnd base rates'!C$110)
+($H43*'fnd base rates'!C$111)
+($I43*'fnd base rates'!C$112)
+($J43*'fnd base rates'!C$113)
+($K43*'fnd base rates'!C$114)
+($M43*'fnd base rates'!C$116)
+($N43*'fnd base rates'!C$117)
+($O43*'fnd base rates'!C$118)
+($P43*VLOOKUP($S43+12,rate_basefnd,3)))
*$R43</f>
        <v>6440.7244044800009</v>
      </c>
      <c r="V43" s="1">
        <f>(($D43*'fnd base rates'!D$107)
+($E43*'fnd base rates'!D$108)
+($F43*'fnd base rates'!D$109)
+($G43*'fnd base rates'!D$110)
+($H43*'fnd base rates'!D$111)
+($I43*'fnd base rates'!D$112)
+($J43*'fnd base rates'!D$113)
+($K43*'fnd base rates'!D$114)
+($M43*'fnd base rates'!D$116)
+($N43*'fnd base rates'!D$117)
+($O43*'fnd base rates'!D$118)
+($P43*VLOOKUP($S43+12,rate_basefnd,4)))
*$R43</f>
        <v>11186.163200000003</v>
      </c>
      <c r="W43" s="1">
        <f>(($D43*'fnd base rates'!E$107)
+($E43*'fnd base rates'!E$108)
+($F43*'fnd base rates'!E$109)
+($G43*'fnd base rates'!E$110)
+($H43*'fnd base rates'!E$111)
+($I43*'fnd base rates'!E$112)
+($J43*'fnd base rates'!E$113)
+($K43*'fnd base rates'!E$114)
+($M43*'fnd base rates'!E$116)
+($N43*'fnd base rates'!E$117)
+($O43*'fnd base rates'!E$118)
+($P43*VLOOKUP($S43+12,rate_basefnd,5)))
*$R43</f>
        <v>70319.663610880016</v>
      </c>
      <c r="X43" s="1">
        <f>(($D43*'fnd base rates'!F$107)
+($E43*'fnd base rates'!F$108)
+($F43*'fnd base rates'!F$109)
+($G43*'fnd base rates'!F$110)
+($H43*'fnd base rates'!F$111)
+($I43*'fnd base rates'!F$112)
+($J43*'fnd base rates'!F$113)
+($K43*'fnd base rates'!F$114)
+($M43*'fnd base rates'!F$116)
+($N43*'fnd base rates'!F$117)
+($O43*'fnd base rates'!F$118)
+($P43*VLOOKUP($S43+12,rate_basefnd,6)))
*$R43</f>
        <v>10475.584002560001</v>
      </c>
      <c r="Y43" s="1">
        <f>(($D43*'fnd base rates'!G$107)
+($E43*'fnd base rates'!G$108)
+($F43*'fnd base rates'!G$109)
+($G43*'fnd base rates'!G$110)
+($H43*'fnd base rates'!G$111)
+($I43*'fnd base rates'!G$112)
+($J43*'fnd base rates'!G$113)
+($K43*'fnd base rates'!G$114)
+($M43*'fnd base rates'!G$116)
+($N43*'fnd base rates'!G$117)
+($O43*'fnd base rates'!G$118)
+($P43*VLOOKUP($S43+12,rate_basefnd,7)))
*$R43</f>
        <v>3173.2747481600004</v>
      </c>
      <c r="Z43" s="1">
        <f>(($D43*'fnd base rates'!H$107)
+($E43*'fnd base rates'!H$108)
+($F43*'fnd base rates'!H$109)
+($G43*'fnd base rates'!H$110)
+($H43*'fnd base rates'!H$111)
+($I43*'fnd base rates'!H$112)
+($J43*'fnd base rates'!H$113)
+($K43*'fnd base rates'!H$114)
+($M43*'fnd base rates'!H$116)
+($N43*'fnd base rates'!H$117)
+($O43*'fnd base rates'!H$118)
+($P43*VLOOKUP($S43+12,rate_basefnd,8)))</f>
        <v>6339.2693399999998</v>
      </c>
      <c r="AA43" s="1">
        <f>(($D43*'fnd base rates'!I$107)
+($E43*'fnd base rates'!I$108)
+($F43*'fnd base rates'!I$109)
+($G43*'fnd base rates'!I$110)
+($H43*'fnd base rates'!I$111)
+($I43*'fnd base rates'!I$112)
+($J43*'fnd base rates'!I$113)
+($K43*'fnd base rates'!I$114)
+($M43*'fnd base rates'!I$116)
+($N43*'fnd base rates'!I$117)
+($O43*'fnd base rates'!I$118)
+($P43*VLOOKUP($S43+12,rate_basefnd,9)))
*$R43</f>
        <v>5283.8720000000003</v>
      </c>
      <c r="AB43" s="1">
        <f>(($D43*'fnd base rates'!J$107)
+($E43*'fnd base rates'!J$108)
+($F43*'fnd base rates'!J$109)
+($G43*'fnd base rates'!J$110)
+($H43*'fnd base rates'!J$111)
+($I43*'fnd base rates'!J$112)
+($J43*'fnd base rates'!J$113)
+($K43*'fnd base rates'!J$114)
+($M43*'fnd base rates'!J$116)
+($N43*'fnd base rates'!J$117)
+($O43*'fnd base rates'!J$118)
+($P43*VLOOKUP($S43+12,rate_basefnd,10)))
*$R43</f>
        <v>9646.3711999999996</v>
      </c>
      <c r="AC43" s="1">
        <f>(($D43*'fnd base rates'!K$107)
+($E43*'fnd base rates'!K$108)
+($F43*'fnd base rates'!K$109)
+($G43*'fnd base rates'!K$110)
+($H43*'fnd base rates'!K$111)
+($I43*'fnd base rates'!K$112)
+($J43*'fnd base rates'!K$113)
+($K43*'fnd base rates'!K$114)
+($M43*'fnd base rates'!K$116)
+($N43*'fnd base rates'!K$117)
+($O43*'fnd base rates'!K$118)
+($P43*VLOOKUP($S43+12,rate_basefnd,11)))
*$R43</f>
        <v>12757.1250944</v>
      </c>
      <c r="AD43" s="1">
        <f>(($D43*'fnd base rates'!L$107)
+($E43*'fnd base rates'!L$108)
+($F43*'fnd base rates'!L$109)
+($G43*'fnd base rates'!L$110)
+($H43*'fnd base rates'!L$111)
+($I43*'fnd base rates'!L$112)
+($J43*'fnd base rates'!L$113)
+($K43*'fnd base rates'!L$114)
+($M43*'fnd base rates'!L$116)
+($N43*'fnd base rates'!L$117)
+($O43*'fnd base rates'!L$118)
+($P43*VLOOKUP($S43+12,rate_basefnd,12)))</f>
        <v>18848.516800000001</v>
      </c>
      <c r="AE43" s="1">
        <f>(($D43*'fnd base rates'!M$107)
+($E43*'fnd base rates'!M$108)
+($F43*'fnd base rates'!M$109)
+($G43*'fnd base rates'!M$110)
+($H43*'fnd base rates'!M$111)
+($I43*'fnd base rates'!M$112)
+($J43*'fnd base rates'!M$113)
+($K43*'fnd base rates'!M$114)
+($M43*'fnd base rates'!M$116)
+($N43*'fnd base rates'!M$117)
+($O43*'fnd base rates'!M$118)
+($P43*VLOOKUP($S43+12,rate_basefnd,13)))</f>
        <v>0</v>
      </c>
      <c r="AF43" s="4">
        <f t="shared" si="7"/>
        <v>154470.56440048004</v>
      </c>
      <c r="AH43" s="269">
        <f t="shared" si="8"/>
        <v>412035244</v>
      </c>
      <c r="AI43" s="4" t="str">
        <f t="shared" si="9"/>
        <v>412</v>
      </c>
      <c r="AJ43" s="2" t="str">
        <f t="shared" si="10"/>
        <v>035</v>
      </c>
      <c r="AK43" s="2" t="str">
        <f t="shared" si="11"/>
        <v>244</v>
      </c>
      <c r="AL43" s="4">
        <f t="shared" si="12"/>
        <v>1</v>
      </c>
      <c r="AM43" s="4">
        <f t="shared" si="4"/>
        <v>10</v>
      </c>
      <c r="AN43" s="4">
        <f t="shared" si="13"/>
        <v>154470.56440048004</v>
      </c>
      <c r="AO43" s="4">
        <f t="shared" si="14"/>
        <v>15447</v>
      </c>
      <c r="AP43" s="4">
        <f t="shared" si="5"/>
        <v>0</v>
      </c>
      <c r="AQ43" s="4">
        <v>15447</v>
      </c>
      <c r="AW43" s="4">
        <v>15447</v>
      </c>
      <c r="AX43" s="5">
        <f t="shared" si="15"/>
        <v>0</v>
      </c>
      <c r="AY43" s="4">
        <v>15447</v>
      </c>
      <c r="AZ43" s="5"/>
      <c r="BB43" s="5">
        <f t="shared" ref="BB43" si="48">BC43-BA43</f>
        <v>0</v>
      </c>
    </row>
    <row r="44" spans="1:54" s="4" customFormat="1">
      <c r="A44" s="269">
        <v>412</v>
      </c>
      <c r="B44" s="2">
        <v>412035285</v>
      </c>
      <c r="C44" s="9" t="s">
        <v>1057</v>
      </c>
      <c r="D44" s="14">
        <f>'fnd enro'!D44</f>
        <v>0</v>
      </c>
      <c r="E44" s="14">
        <f>'fnd enro'!E44</f>
        <v>0</v>
      </c>
      <c r="F44" s="14">
        <f>'fnd enro'!F44</f>
        <v>0</v>
      </c>
      <c r="G44" s="14">
        <f>'fnd enro'!G44</f>
        <v>0</v>
      </c>
      <c r="H44" s="14">
        <f>'fnd enro'!H44</f>
        <v>2</v>
      </c>
      <c r="I44" s="14">
        <f>'fnd enro'!I44</f>
        <v>4</v>
      </c>
      <c r="J44" s="14">
        <f>'fnd enro'!J44</f>
        <v>0</v>
      </c>
      <c r="K44" s="15">
        <f>'fnd enro'!K44</f>
        <v>0.2316</v>
      </c>
      <c r="L44" s="14">
        <f>'fnd enro'!L44</f>
        <v>0</v>
      </c>
      <c r="M44" s="14">
        <f>'fnd enro'!M44</f>
        <v>0</v>
      </c>
      <c r="N44" s="14">
        <f>'fnd enro'!N44</f>
        <v>0</v>
      </c>
      <c r="O44" s="14">
        <f>'fnd enro'!O44</f>
        <v>0</v>
      </c>
      <c r="P44" s="14">
        <f>'fnd enro'!P44</f>
        <v>2</v>
      </c>
      <c r="Q44" s="14">
        <f>'fnd enro'!R44</f>
        <v>6</v>
      </c>
      <c r="R44" s="15">
        <f t="shared" si="6"/>
        <v>1.0880000000000001</v>
      </c>
      <c r="S44" s="14">
        <f>VALUE('fnd enro'!Q44)</f>
        <v>8</v>
      </c>
      <c r="T44" s="2"/>
      <c r="U44" s="1">
        <f>(($D44*'fnd base rates'!C$107)
+($E44*'fnd base rates'!C$108)
+($F44*'fnd base rates'!C$109)
+($G44*'fnd base rates'!C$110)
+($H44*'fnd base rates'!C$111)
+($I44*'fnd base rates'!C$112)
+($J44*'fnd base rates'!C$113)
+($K44*'fnd base rates'!C$114)
+($M44*'fnd base rates'!C$116)
+($N44*'fnd base rates'!C$117)
+($O44*'fnd base rates'!C$118)
+($P44*VLOOKUP($S44+12,rate_basefnd,3)))
*$R44</f>
        <v>3659.1268666880001</v>
      </c>
      <c r="V44" s="1">
        <f>(($D44*'fnd base rates'!D$107)
+($E44*'fnd base rates'!D$108)
+($F44*'fnd base rates'!D$109)
+($G44*'fnd base rates'!D$110)
+($H44*'fnd base rates'!D$111)
+($I44*'fnd base rates'!D$112)
+($J44*'fnd base rates'!D$113)
+($K44*'fnd base rates'!D$114)
+($M44*'fnd base rates'!D$116)
+($N44*'fnd base rates'!D$117)
+($O44*'fnd base rates'!D$118)
+($P44*VLOOKUP($S44+12,rate_basefnd,4)))
*$R44</f>
        <v>5738.808320000001</v>
      </c>
      <c r="W44" s="1">
        <f>(($D44*'fnd base rates'!E$107)
+($E44*'fnd base rates'!E$108)
+($F44*'fnd base rates'!E$109)
+($G44*'fnd base rates'!E$110)
+($H44*'fnd base rates'!E$111)
+($I44*'fnd base rates'!E$112)
+($J44*'fnd base rates'!E$113)
+($K44*'fnd base rates'!E$114)
+($M44*'fnd base rates'!E$116)
+($N44*'fnd base rates'!E$117)
+($O44*'fnd base rates'!E$118)
+($P44*VLOOKUP($S44+12,rate_basefnd,5)))
*$R44</f>
        <v>36172.172694527995</v>
      </c>
      <c r="X44" s="1">
        <f>(($D44*'fnd base rates'!F$107)
+($E44*'fnd base rates'!F$108)
+($F44*'fnd base rates'!F$109)
+($G44*'fnd base rates'!F$110)
+($H44*'fnd base rates'!F$111)
+($I44*'fnd base rates'!F$112)
+($J44*'fnd base rates'!F$113)
+($K44*'fnd base rates'!F$114)
+($M44*'fnd base rates'!F$116)
+($N44*'fnd base rates'!F$117)
+($O44*'fnd base rates'!F$118)
+($P44*VLOOKUP($S44+12,rate_basefnd,6)))
*$R44</f>
        <v>6025.6687375360007</v>
      </c>
      <c r="Y44" s="1">
        <f>(($D44*'fnd base rates'!G$107)
+($E44*'fnd base rates'!G$108)
+($F44*'fnd base rates'!G$109)
+($G44*'fnd base rates'!G$110)
+($H44*'fnd base rates'!G$111)
+($I44*'fnd base rates'!G$112)
+($J44*'fnd base rates'!G$113)
+($K44*'fnd base rates'!G$114)
+($M44*'fnd base rates'!G$116)
+($N44*'fnd base rates'!G$117)
+($O44*'fnd base rates'!G$118)
+($P44*VLOOKUP($S44+12,rate_basefnd,7)))
*$R44</f>
        <v>1432.3081448959999</v>
      </c>
      <c r="Z44" s="1">
        <f>(($D44*'fnd base rates'!H$107)
+($E44*'fnd base rates'!H$108)
+($F44*'fnd base rates'!H$109)
+($G44*'fnd base rates'!H$110)
+($H44*'fnd base rates'!H$111)
+($I44*'fnd base rates'!H$112)
+($J44*'fnd base rates'!H$113)
+($K44*'fnd base rates'!H$114)
+($M44*'fnd base rates'!H$116)
+($N44*'fnd base rates'!H$117)
+($O44*'fnd base rates'!H$118)
+($P44*VLOOKUP($S44+12,rate_basefnd,8)))</f>
        <v>4408.8736040000003</v>
      </c>
      <c r="AA44" s="1">
        <f>(($D44*'fnd base rates'!I$107)
+($E44*'fnd base rates'!I$108)
+($F44*'fnd base rates'!I$109)
+($G44*'fnd base rates'!I$110)
+($H44*'fnd base rates'!I$111)
+($I44*'fnd base rates'!I$112)
+($J44*'fnd base rates'!I$113)
+($K44*'fnd base rates'!I$114)
+($M44*'fnd base rates'!I$116)
+($N44*'fnd base rates'!I$117)
+($O44*'fnd base rates'!I$118)
+($P44*VLOOKUP($S44+12,rate_basefnd,9)))
*$R44</f>
        <v>2937.1430399999999</v>
      </c>
      <c r="AB44" s="1">
        <f>(($D44*'fnd base rates'!J$107)
+($E44*'fnd base rates'!J$108)
+($F44*'fnd base rates'!J$109)
+($G44*'fnd base rates'!J$110)
+($H44*'fnd base rates'!J$111)
+($I44*'fnd base rates'!J$112)
+($J44*'fnd base rates'!J$113)
+($K44*'fnd base rates'!J$114)
+($M44*'fnd base rates'!J$116)
+($N44*'fnd base rates'!J$117)
+($O44*'fnd base rates'!J$118)
+($P44*VLOOKUP($S44+12,rate_basefnd,10)))
*$R44</f>
        <v>4567.3152</v>
      </c>
      <c r="AC44" s="1">
        <f>(($D44*'fnd base rates'!K$107)
+($E44*'fnd base rates'!K$108)
+($F44*'fnd base rates'!K$109)
+($G44*'fnd base rates'!K$110)
+($H44*'fnd base rates'!K$111)
+($I44*'fnd base rates'!K$112)
+($J44*'fnd base rates'!K$113)
+($K44*'fnd base rates'!K$114)
+($M44*'fnd base rates'!K$116)
+($N44*'fnd base rates'!K$117)
+($O44*'fnd base rates'!K$118)
+($P44*VLOOKUP($S44+12,rate_basefnd,11)))
*$R44</f>
        <v>7577.4404966399998</v>
      </c>
      <c r="AD44" s="1">
        <f>(($D44*'fnd base rates'!L$107)
+($E44*'fnd base rates'!L$108)
+($F44*'fnd base rates'!L$109)
+($G44*'fnd base rates'!L$110)
+($H44*'fnd base rates'!L$111)
+($I44*'fnd base rates'!L$112)
+($J44*'fnd base rates'!L$113)
+($K44*'fnd base rates'!L$114)
+($M44*'fnd base rates'!L$116)
+($N44*'fnd base rates'!L$117)
+($O44*'fnd base rates'!L$118)
+($P44*VLOOKUP($S44+12,rate_basefnd,12)))</f>
        <v>9581.7800800000005</v>
      </c>
      <c r="AE44" s="1">
        <f>(($D44*'fnd base rates'!M$107)
+($E44*'fnd base rates'!M$108)
+($F44*'fnd base rates'!M$109)
+($G44*'fnd base rates'!M$110)
+($H44*'fnd base rates'!M$111)
+($I44*'fnd base rates'!M$112)
+($J44*'fnd base rates'!M$113)
+($K44*'fnd base rates'!M$114)
+($M44*'fnd base rates'!M$116)
+($N44*'fnd base rates'!M$117)
+($O44*'fnd base rates'!M$118)
+($P44*VLOOKUP($S44+12,rate_basefnd,13)))</f>
        <v>0</v>
      </c>
      <c r="AF44" s="4">
        <f t="shared" si="7"/>
        <v>82100.637184287989</v>
      </c>
      <c r="AH44" s="269">
        <f t="shared" si="8"/>
        <v>412035285</v>
      </c>
      <c r="AI44" s="4" t="str">
        <f t="shared" si="9"/>
        <v>412</v>
      </c>
      <c r="AJ44" s="2" t="str">
        <f t="shared" si="10"/>
        <v>035</v>
      </c>
      <c r="AK44" s="2" t="str">
        <f t="shared" si="11"/>
        <v>285</v>
      </c>
      <c r="AL44" s="4">
        <f t="shared" si="12"/>
        <v>1</v>
      </c>
      <c r="AM44" s="4">
        <f t="shared" si="4"/>
        <v>6</v>
      </c>
      <c r="AN44" s="4">
        <f t="shared" si="13"/>
        <v>82100.637184287989</v>
      </c>
      <c r="AO44" s="4">
        <f t="shared" si="14"/>
        <v>13683</v>
      </c>
      <c r="AP44" s="4">
        <f t="shared" si="5"/>
        <v>0</v>
      </c>
      <c r="AQ44" s="4">
        <v>13683</v>
      </c>
      <c r="AW44" s="4">
        <v>13683</v>
      </c>
      <c r="AX44" s="5">
        <f t="shared" si="15"/>
        <v>0</v>
      </c>
      <c r="AY44" s="4">
        <v>13683</v>
      </c>
      <c r="AZ44" s="5"/>
      <c r="BB44" s="5">
        <f t="shared" ref="BB44" si="49">BC44-BA44</f>
        <v>0</v>
      </c>
    </row>
    <row r="45" spans="1:54" s="4" customFormat="1">
      <c r="A45" s="269">
        <v>412</v>
      </c>
      <c r="B45" s="2">
        <v>412035293</v>
      </c>
      <c r="C45" s="9" t="s">
        <v>1057</v>
      </c>
      <c r="D45" s="14">
        <f>'fnd enro'!D45</f>
        <v>0</v>
      </c>
      <c r="E45" s="14">
        <f>'fnd enro'!E45</f>
        <v>0</v>
      </c>
      <c r="F45" s="14">
        <f>'fnd enro'!F45</f>
        <v>0</v>
      </c>
      <c r="G45" s="14">
        <f>'fnd enro'!G45</f>
        <v>0</v>
      </c>
      <c r="H45" s="14">
        <f>'fnd enro'!H45</f>
        <v>1</v>
      </c>
      <c r="I45" s="14">
        <f>'fnd enro'!I45</f>
        <v>0</v>
      </c>
      <c r="J45" s="14">
        <f>'fnd enro'!J45</f>
        <v>0</v>
      </c>
      <c r="K45" s="15">
        <f>'fnd enro'!K45</f>
        <v>3.8600000000000002E-2</v>
      </c>
      <c r="L45" s="14">
        <f>'fnd enro'!L45</f>
        <v>0</v>
      </c>
      <c r="M45" s="14">
        <f>'fnd enro'!M45</f>
        <v>0</v>
      </c>
      <c r="N45" s="14">
        <f>'fnd enro'!N45</f>
        <v>0</v>
      </c>
      <c r="O45" s="14">
        <f>'fnd enro'!O45</f>
        <v>0</v>
      </c>
      <c r="P45" s="14">
        <f>'fnd enro'!P45</f>
        <v>0</v>
      </c>
      <c r="Q45" s="14">
        <f>'fnd enro'!R45</f>
        <v>1</v>
      </c>
      <c r="R45" s="15">
        <f t="shared" si="6"/>
        <v>1.0880000000000001</v>
      </c>
      <c r="S45" s="14">
        <f>VALUE('fnd enro'!Q45)</f>
        <v>10</v>
      </c>
      <c r="T45" s="2"/>
      <c r="U45" s="1">
        <f>(($D45*'fnd base rates'!C$107)
+($E45*'fnd base rates'!C$108)
+($F45*'fnd base rates'!C$109)
+($G45*'fnd base rates'!C$110)
+($H45*'fnd base rates'!C$111)
+($I45*'fnd base rates'!C$112)
+($J45*'fnd base rates'!C$113)
+($K45*'fnd base rates'!C$114)
+($M45*'fnd base rates'!C$116)
+($N45*'fnd base rates'!C$117)
+($O45*'fnd base rates'!C$118)
+($P45*VLOOKUP($S45+12,rate_basefnd,3)))
*$R45</f>
        <v>583.66994444800014</v>
      </c>
      <c r="V45" s="1">
        <f>(($D45*'fnd base rates'!D$107)
+($E45*'fnd base rates'!D$108)
+($F45*'fnd base rates'!D$109)
+($G45*'fnd base rates'!D$110)
+($H45*'fnd base rates'!D$111)
+($I45*'fnd base rates'!D$112)
+($J45*'fnd base rates'!D$113)
+($K45*'fnd base rates'!D$114)
+($M45*'fnd base rates'!D$116)
+($N45*'fnd base rates'!D$117)
+($O45*'fnd base rates'!D$118)
+($P45*VLOOKUP($S45+12,rate_basefnd,4)))
*$R45</f>
        <v>832.40704000000005</v>
      </c>
      <c r="W45" s="1">
        <f>(($D45*'fnd base rates'!E$107)
+($E45*'fnd base rates'!E$108)
+($F45*'fnd base rates'!E$109)
+($G45*'fnd base rates'!E$110)
+($H45*'fnd base rates'!E$111)
+($I45*'fnd base rates'!E$112)
+($J45*'fnd base rates'!E$113)
+($K45*'fnd base rates'!E$114)
+($M45*'fnd base rates'!E$116)
+($N45*'fnd base rates'!E$117)
+($O45*'fnd base rates'!E$118)
+($P45*VLOOKUP($S45+12,rate_basefnd,5)))
*$R45</f>
        <v>3763.9146490880003</v>
      </c>
      <c r="X45" s="1">
        <f>(($D45*'fnd base rates'!F$107)
+($E45*'fnd base rates'!F$108)
+($F45*'fnd base rates'!F$109)
+($G45*'fnd base rates'!F$110)
+($H45*'fnd base rates'!F$111)
+($I45*'fnd base rates'!F$112)
+($J45*'fnd base rates'!F$113)
+($K45*'fnd base rates'!F$114)
+($M45*'fnd base rates'!F$116)
+($N45*'fnd base rates'!F$117)
+($O45*'fnd base rates'!F$118)
+($P45*VLOOKUP($S45+12,rate_basefnd,6)))
*$R45</f>
        <v>1082.9695362560001</v>
      </c>
      <c r="Y45" s="1">
        <f>(($D45*'fnd base rates'!G$107)
+($E45*'fnd base rates'!G$108)
+($F45*'fnd base rates'!G$109)
+($G45*'fnd base rates'!G$110)
+($H45*'fnd base rates'!G$111)
+($I45*'fnd base rates'!G$112)
+($J45*'fnd base rates'!G$113)
+($K45*'fnd base rates'!G$114)
+($M45*'fnd base rates'!G$116)
+($N45*'fnd base rates'!G$117)
+($O45*'fnd base rates'!G$118)
+($P45*VLOOKUP($S45+12,rate_basefnd,7)))
*$R45</f>
        <v>183.27717081600002</v>
      </c>
      <c r="Z45" s="1">
        <f>(($D45*'fnd base rates'!H$107)
+($E45*'fnd base rates'!H$108)
+($F45*'fnd base rates'!H$109)
+($G45*'fnd base rates'!H$110)
+($H45*'fnd base rates'!H$111)
+($I45*'fnd base rates'!H$112)
+($J45*'fnd base rates'!H$113)
+($K45*'fnd base rates'!H$114)
+($M45*'fnd base rates'!H$116)
+($N45*'fnd base rates'!H$117)
+($O45*'fnd base rates'!H$118)
+($P45*VLOOKUP($S45+12,rate_basefnd,8)))</f>
        <v>523.43893400000002</v>
      </c>
      <c r="AA45" s="1">
        <f>(($D45*'fnd base rates'!I$107)
+($E45*'fnd base rates'!I$108)
+($F45*'fnd base rates'!I$109)
+($G45*'fnd base rates'!I$110)
+($H45*'fnd base rates'!I$111)
+($I45*'fnd base rates'!I$112)
+($J45*'fnd base rates'!I$113)
+($K45*'fnd base rates'!I$114)
+($M45*'fnd base rates'!I$116)
+($N45*'fnd base rates'!I$117)
+($O45*'fnd base rates'!I$118)
+($P45*VLOOKUP($S45+12,rate_basefnd,9)))
*$R45</f>
        <v>394.60672000000005</v>
      </c>
      <c r="AB45" s="1">
        <f>(($D45*'fnd base rates'!J$107)
+($E45*'fnd base rates'!J$108)
+($F45*'fnd base rates'!J$109)
+($G45*'fnd base rates'!J$110)
+($H45*'fnd base rates'!J$111)
+($I45*'fnd base rates'!J$112)
+($J45*'fnd base rates'!J$113)
+($K45*'fnd base rates'!J$114)
+($M45*'fnd base rates'!J$116)
+($N45*'fnd base rates'!J$117)
+($O45*'fnd base rates'!J$118)
+($P45*VLOOKUP($S45+12,rate_basefnd,10)))
*$R45</f>
        <v>270.70528000000002</v>
      </c>
      <c r="AC45" s="1">
        <f>(($D45*'fnd base rates'!K$107)
+($E45*'fnd base rates'!K$108)
+($F45*'fnd base rates'!K$109)
+($G45*'fnd base rates'!K$110)
+($H45*'fnd base rates'!K$111)
+($I45*'fnd base rates'!K$112)
+($J45*'fnd base rates'!K$113)
+($K45*'fnd base rates'!K$114)
+($M45*'fnd base rates'!K$116)
+($N45*'fnd base rates'!K$117)
+($O45*'fnd base rates'!K$118)
+($P45*VLOOKUP($S45+12,rate_basefnd,11)))
*$R45</f>
        <v>1286.18994944</v>
      </c>
      <c r="AD45" s="1">
        <f>(($D45*'fnd base rates'!L$107)
+($E45*'fnd base rates'!L$108)
+($F45*'fnd base rates'!L$109)
+($G45*'fnd base rates'!L$110)
+($H45*'fnd base rates'!L$111)
+($I45*'fnd base rates'!L$112)
+($J45*'fnd base rates'!L$113)
+($K45*'fnd base rates'!L$114)
+($M45*'fnd base rates'!L$116)
+($N45*'fnd base rates'!L$117)
+($O45*'fnd base rates'!L$118)
+($P45*VLOOKUP($S45+12,rate_basefnd,12)))</f>
        <v>1512.47668</v>
      </c>
      <c r="AE45" s="1">
        <f>(($D45*'fnd base rates'!M$107)
+($E45*'fnd base rates'!M$108)
+($F45*'fnd base rates'!M$109)
+($G45*'fnd base rates'!M$110)
+($H45*'fnd base rates'!M$111)
+($I45*'fnd base rates'!M$112)
+($J45*'fnd base rates'!M$113)
+($K45*'fnd base rates'!M$114)
+($M45*'fnd base rates'!M$116)
+($N45*'fnd base rates'!M$117)
+($O45*'fnd base rates'!M$118)
+($P45*VLOOKUP($S45+12,rate_basefnd,13)))</f>
        <v>0</v>
      </c>
      <c r="AF45" s="4">
        <f t="shared" si="7"/>
        <v>10433.655904048001</v>
      </c>
      <c r="AH45" s="269">
        <f t="shared" si="8"/>
        <v>412035293</v>
      </c>
      <c r="AI45" s="4" t="str">
        <f t="shared" si="9"/>
        <v>412</v>
      </c>
      <c r="AJ45" s="2" t="str">
        <f t="shared" si="10"/>
        <v>035</v>
      </c>
      <c r="AK45" s="2" t="str">
        <f t="shared" si="11"/>
        <v>293</v>
      </c>
      <c r="AL45" s="4">
        <f t="shared" si="12"/>
        <v>1</v>
      </c>
      <c r="AM45" s="4">
        <f t="shared" si="4"/>
        <v>1</v>
      </c>
      <c r="AN45" s="4">
        <f t="shared" si="13"/>
        <v>10433.655904048001</v>
      </c>
      <c r="AO45" s="4">
        <f t="shared" si="14"/>
        <v>10434</v>
      </c>
      <c r="AP45" s="4">
        <f t="shared" si="5"/>
        <v>0</v>
      </c>
      <c r="AQ45" s="4">
        <v>10434</v>
      </c>
      <c r="AW45" s="4">
        <v>10434</v>
      </c>
      <c r="AX45" s="5">
        <f t="shared" si="15"/>
        <v>0</v>
      </c>
      <c r="AY45" s="4">
        <v>10434</v>
      </c>
      <c r="AZ45" s="5"/>
      <c r="BB45" s="5">
        <f t="shared" ref="BB45" si="50">BC45-BA45</f>
        <v>0</v>
      </c>
    </row>
    <row r="46" spans="1:54" s="4" customFormat="1">
      <c r="A46" s="269">
        <v>412</v>
      </c>
      <c r="B46" s="2">
        <v>412035307</v>
      </c>
      <c r="C46" s="9" t="s">
        <v>1057</v>
      </c>
      <c r="D46" s="14">
        <f>'fnd enro'!D46</f>
        <v>0</v>
      </c>
      <c r="E46" s="14">
        <f>'fnd enro'!E46</f>
        <v>0</v>
      </c>
      <c r="F46" s="14">
        <f>'fnd enro'!F46</f>
        <v>0</v>
      </c>
      <c r="G46" s="14">
        <f>'fnd enro'!G46</f>
        <v>1</v>
      </c>
      <c r="H46" s="14">
        <f>'fnd enro'!H46</f>
        <v>1</v>
      </c>
      <c r="I46" s="14">
        <f>'fnd enro'!I46</f>
        <v>0</v>
      </c>
      <c r="J46" s="14">
        <f>'fnd enro'!J46</f>
        <v>0</v>
      </c>
      <c r="K46" s="15">
        <f>'fnd enro'!K46</f>
        <v>7.7200000000000005E-2</v>
      </c>
      <c r="L46" s="14">
        <f>'fnd enro'!L46</f>
        <v>0</v>
      </c>
      <c r="M46" s="14">
        <f>'fnd enro'!M46</f>
        <v>1</v>
      </c>
      <c r="N46" s="14">
        <f>'fnd enro'!N46</f>
        <v>0</v>
      </c>
      <c r="O46" s="14">
        <f>'fnd enro'!O46</f>
        <v>0</v>
      </c>
      <c r="P46" s="14">
        <f>'fnd enro'!P46</f>
        <v>0</v>
      </c>
      <c r="Q46" s="14">
        <f>'fnd enro'!R46</f>
        <v>2</v>
      </c>
      <c r="R46" s="15">
        <f t="shared" si="6"/>
        <v>1.0880000000000001</v>
      </c>
      <c r="S46" s="14">
        <f>VALUE('fnd enro'!Q46)</f>
        <v>4</v>
      </c>
      <c r="T46" s="2"/>
      <c r="U46" s="1">
        <f>(($D46*'fnd base rates'!C$107)
+($E46*'fnd base rates'!C$108)
+($F46*'fnd base rates'!C$109)
+($G46*'fnd base rates'!C$110)
+($H46*'fnd base rates'!C$111)
+($I46*'fnd base rates'!C$112)
+($J46*'fnd base rates'!C$113)
+($K46*'fnd base rates'!C$114)
+($M46*'fnd base rates'!C$116)
+($N46*'fnd base rates'!C$117)
+($O46*'fnd base rates'!C$118)
+($P46*VLOOKUP($S46+12,rate_basefnd,3)))
*$R46</f>
        <v>1277.4019688960002</v>
      </c>
      <c r="V46" s="1">
        <f>(($D46*'fnd base rates'!D$107)
+($E46*'fnd base rates'!D$108)
+($F46*'fnd base rates'!D$109)
+($G46*'fnd base rates'!D$110)
+($H46*'fnd base rates'!D$111)
+($I46*'fnd base rates'!D$112)
+($J46*'fnd base rates'!D$113)
+($K46*'fnd base rates'!D$114)
+($M46*'fnd base rates'!D$116)
+($N46*'fnd base rates'!D$117)
+($O46*'fnd base rates'!D$118)
+($P46*VLOOKUP($S46+12,rate_basefnd,4)))
*$R46</f>
        <v>1857.4118400000002</v>
      </c>
      <c r="W46" s="1">
        <f>(($D46*'fnd base rates'!E$107)
+($E46*'fnd base rates'!E$108)
+($F46*'fnd base rates'!E$109)
+($G46*'fnd base rates'!E$110)
+($H46*'fnd base rates'!E$111)
+($I46*'fnd base rates'!E$112)
+($J46*'fnd base rates'!E$113)
+($K46*'fnd base rates'!E$114)
+($M46*'fnd base rates'!E$116)
+($N46*'fnd base rates'!E$117)
+($O46*'fnd base rates'!E$118)
+($P46*VLOOKUP($S46+12,rate_basefnd,5)))
*$R46</f>
        <v>9333.9528181759997</v>
      </c>
      <c r="X46" s="1">
        <f>(($D46*'fnd base rates'!F$107)
+($E46*'fnd base rates'!F$108)
+($F46*'fnd base rates'!F$109)
+($G46*'fnd base rates'!F$110)
+($H46*'fnd base rates'!F$111)
+($I46*'fnd base rates'!F$112)
+($J46*'fnd base rates'!F$113)
+($K46*'fnd base rates'!F$114)
+($M46*'fnd base rates'!F$116)
+($N46*'fnd base rates'!F$117)
+($O46*'fnd base rates'!F$118)
+($P46*VLOOKUP($S46+12,rate_basefnd,6)))
*$R46</f>
        <v>2632.7889925119998</v>
      </c>
      <c r="Y46" s="1">
        <f>(($D46*'fnd base rates'!G$107)
+($E46*'fnd base rates'!G$108)
+($F46*'fnd base rates'!G$109)
+($G46*'fnd base rates'!G$110)
+($H46*'fnd base rates'!G$111)
+($I46*'fnd base rates'!G$112)
+($J46*'fnd base rates'!G$113)
+($K46*'fnd base rates'!G$114)
+($M46*'fnd base rates'!G$116)
+($N46*'fnd base rates'!G$117)
+($O46*'fnd base rates'!G$118)
+($P46*VLOOKUP($S46+12,rate_basefnd,7)))
*$R46</f>
        <v>408.88842163200007</v>
      </c>
      <c r="Z46" s="1">
        <f>(($D46*'fnd base rates'!H$107)
+($E46*'fnd base rates'!H$108)
+($F46*'fnd base rates'!H$109)
+($G46*'fnd base rates'!H$110)
+($H46*'fnd base rates'!H$111)
+($I46*'fnd base rates'!H$112)
+($J46*'fnd base rates'!H$113)
+($K46*'fnd base rates'!H$114)
+($M46*'fnd base rates'!H$116)
+($N46*'fnd base rates'!H$117)
+($O46*'fnd base rates'!H$118)
+($P46*VLOOKUP($S46+12,rate_basefnd,8)))</f>
        <v>1173.3078680000001</v>
      </c>
      <c r="AA46" s="1">
        <f>(($D46*'fnd base rates'!I$107)
+($E46*'fnd base rates'!I$108)
+($F46*'fnd base rates'!I$109)
+($G46*'fnd base rates'!I$110)
+($H46*'fnd base rates'!I$111)
+($I46*'fnd base rates'!I$112)
+($J46*'fnd base rates'!I$113)
+($K46*'fnd base rates'!I$114)
+($M46*'fnd base rates'!I$116)
+($N46*'fnd base rates'!I$117)
+($O46*'fnd base rates'!I$118)
+($P46*VLOOKUP($S46+12,rate_basefnd,9)))
*$R46</f>
        <v>810.45120000000009</v>
      </c>
      <c r="AB46" s="1">
        <f>(($D46*'fnd base rates'!J$107)
+($E46*'fnd base rates'!J$108)
+($F46*'fnd base rates'!J$109)
+($G46*'fnd base rates'!J$110)
+($H46*'fnd base rates'!J$111)
+($I46*'fnd base rates'!J$112)
+($J46*'fnd base rates'!J$113)
+($K46*'fnd base rates'!J$114)
+($M46*'fnd base rates'!J$116)
+($N46*'fnd base rates'!J$117)
+($O46*'fnd base rates'!J$118)
+($P46*VLOOKUP($S46+12,rate_basefnd,10)))
*$R46</f>
        <v>463.95584000000002</v>
      </c>
      <c r="AC46" s="1">
        <f>(($D46*'fnd base rates'!K$107)
+($E46*'fnd base rates'!K$108)
+($F46*'fnd base rates'!K$109)
+($G46*'fnd base rates'!K$110)
+($H46*'fnd base rates'!K$111)
+($I46*'fnd base rates'!K$112)
+($J46*'fnd base rates'!K$113)
+($K46*'fnd base rates'!K$114)
+($M46*'fnd base rates'!K$116)
+($N46*'fnd base rates'!K$117)
+($O46*'fnd base rates'!K$118)
+($P46*VLOOKUP($S46+12,rate_basefnd,11)))
*$R46</f>
        <v>2813.3718988800001</v>
      </c>
      <c r="AD46" s="1">
        <f>(($D46*'fnd base rates'!L$107)
+($E46*'fnd base rates'!L$108)
+($F46*'fnd base rates'!L$109)
+($G46*'fnd base rates'!L$110)
+($H46*'fnd base rates'!L$111)
+($I46*'fnd base rates'!L$112)
+($J46*'fnd base rates'!L$113)
+($K46*'fnd base rates'!L$114)
+($M46*'fnd base rates'!L$116)
+($N46*'fnd base rates'!L$117)
+($O46*'fnd base rates'!L$118)
+($P46*VLOOKUP($S46+12,rate_basefnd,12)))</f>
        <v>3236.8033599999999</v>
      </c>
      <c r="AE46" s="1">
        <f>(($D46*'fnd base rates'!M$107)
+($E46*'fnd base rates'!M$108)
+($F46*'fnd base rates'!M$109)
+($G46*'fnd base rates'!M$110)
+($H46*'fnd base rates'!M$111)
+($I46*'fnd base rates'!M$112)
+($J46*'fnd base rates'!M$113)
+($K46*'fnd base rates'!M$114)
+($M46*'fnd base rates'!M$116)
+($N46*'fnd base rates'!M$117)
+($O46*'fnd base rates'!M$118)
+($P46*VLOOKUP($S46+12,rate_basefnd,13)))</f>
        <v>0</v>
      </c>
      <c r="AF46" s="4">
        <f t="shared" si="7"/>
        <v>24008.334208095999</v>
      </c>
      <c r="AH46" s="269">
        <f t="shared" si="8"/>
        <v>412035307</v>
      </c>
      <c r="AI46" s="4" t="str">
        <f t="shared" si="9"/>
        <v>412</v>
      </c>
      <c r="AJ46" s="2" t="str">
        <f t="shared" si="10"/>
        <v>035</v>
      </c>
      <c r="AK46" s="2" t="str">
        <f t="shared" si="11"/>
        <v>307</v>
      </c>
      <c r="AL46" s="4">
        <f t="shared" si="12"/>
        <v>1</v>
      </c>
      <c r="AM46" s="4">
        <f t="shared" si="4"/>
        <v>2</v>
      </c>
      <c r="AN46" s="4">
        <f t="shared" si="13"/>
        <v>24008.334208095999</v>
      </c>
      <c r="AO46" s="4">
        <f t="shared" si="14"/>
        <v>12004</v>
      </c>
      <c r="AP46" s="4">
        <f t="shared" si="5"/>
        <v>0</v>
      </c>
      <c r="AQ46" s="4">
        <v>12004</v>
      </c>
      <c r="AW46" s="4">
        <v>12004</v>
      </c>
      <c r="AX46" s="5">
        <f t="shared" si="15"/>
        <v>0</v>
      </c>
      <c r="AY46" s="4">
        <v>12004</v>
      </c>
      <c r="AZ46" s="5"/>
      <c r="BB46" s="5">
        <f t="shared" ref="BB46" si="51">BC46-BA46</f>
        <v>0</v>
      </c>
    </row>
    <row r="47" spans="1:54" s="4" customFormat="1">
      <c r="A47" s="269">
        <v>413</v>
      </c>
      <c r="B47" s="2">
        <v>413114091</v>
      </c>
      <c r="C47" s="9" t="s">
        <v>1058</v>
      </c>
      <c r="D47" s="14">
        <f>'fnd enro'!D47</f>
        <v>0</v>
      </c>
      <c r="E47" s="14">
        <f>'fnd enro'!E47</f>
        <v>0</v>
      </c>
      <c r="F47" s="14">
        <f>'fnd enro'!F47</f>
        <v>0</v>
      </c>
      <c r="G47" s="14">
        <f>'fnd enro'!G47</f>
        <v>0</v>
      </c>
      <c r="H47" s="14">
        <f>'fnd enro'!H47</f>
        <v>0</v>
      </c>
      <c r="I47" s="14">
        <f>'fnd enro'!I47</f>
        <v>1</v>
      </c>
      <c r="J47" s="14">
        <f>'fnd enro'!J47</f>
        <v>0</v>
      </c>
      <c r="K47" s="15">
        <f>'fnd enro'!K47</f>
        <v>3.8600000000000002E-2</v>
      </c>
      <c r="L47" s="14">
        <f>'fnd enro'!L47</f>
        <v>0</v>
      </c>
      <c r="M47" s="14">
        <f>'fnd enro'!M47</f>
        <v>0</v>
      </c>
      <c r="N47" s="14">
        <f>'fnd enro'!N47</f>
        <v>0</v>
      </c>
      <c r="O47" s="14">
        <f>'fnd enro'!O47</f>
        <v>0</v>
      </c>
      <c r="P47" s="14">
        <f>'fnd enro'!P47</f>
        <v>0</v>
      </c>
      <c r="Q47" s="14">
        <f>'fnd enro'!R47</f>
        <v>1</v>
      </c>
      <c r="R47" s="15">
        <f t="shared" si="6"/>
        <v>1</v>
      </c>
      <c r="S47" s="14">
        <f>VALUE('fnd enro'!Q47)</f>
        <v>9</v>
      </c>
      <c r="T47" s="2"/>
      <c r="U47" s="1">
        <f>(($D47*'fnd base rates'!C$107)
+($E47*'fnd base rates'!C$108)
+($F47*'fnd base rates'!C$109)
+($G47*'fnd base rates'!C$110)
+($H47*'fnd base rates'!C$111)
+($I47*'fnd base rates'!C$112)
+($J47*'fnd base rates'!C$113)
+($K47*'fnd base rates'!C$114)
+($M47*'fnd base rates'!C$116)
+($N47*'fnd base rates'!C$117)
+($O47*'fnd base rates'!C$118)
+($P47*VLOOKUP($S47+12,rate_basefnd,3)))
*$R47</f>
        <v>536.46134600000005</v>
      </c>
      <c r="V47" s="1">
        <f>(($D47*'fnd base rates'!D$107)
+($E47*'fnd base rates'!D$108)
+($F47*'fnd base rates'!D$109)
+($G47*'fnd base rates'!D$110)
+($H47*'fnd base rates'!D$111)
+($I47*'fnd base rates'!D$112)
+($J47*'fnd base rates'!D$113)
+($K47*'fnd base rates'!D$114)
+($M47*'fnd base rates'!D$116)
+($N47*'fnd base rates'!D$117)
+($O47*'fnd base rates'!D$118)
+($P47*VLOOKUP($S47+12,rate_basefnd,4)))
*$R47</f>
        <v>765.08</v>
      </c>
      <c r="W47" s="1">
        <f>(($D47*'fnd base rates'!E$107)
+($E47*'fnd base rates'!E$108)
+($F47*'fnd base rates'!E$109)
+($G47*'fnd base rates'!E$110)
+($H47*'fnd base rates'!E$111)
+($I47*'fnd base rates'!E$112)
+($J47*'fnd base rates'!E$113)
+($K47*'fnd base rates'!E$114)
+($M47*'fnd base rates'!E$116)
+($N47*'fnd base rates'!E$117)
+($O47*'fnd base rates'!E$118)
+($P47*VLOOKUP($S47+12,rate_basefnd,5)))
*$R47</f>
        <v>4912.2003759999998</v>
      </c>
      <c r="X47" s="1">
        <f>(($D47*'fnd base rates'!F$107)
+($E47*'fnd base rates'!F$108)
+($F47*'fnd base rates'!F$109)
+($G47*'fnd base rates'!F$110)
+($H47*'fnd base rates'!F$111)
+($I47*'fnd base rates'!F$112)
+($J47*'fnd base rates'!F$113)
+($K47*'fnd base rates'!F$114)
+($M47*'fnd base rates'!F$116)
+($N47*'fnd base rates'!F$117)
+($O47*'fnd base rates'!F$118)
+($P47*VLOOKUP($S47+12,rate_basefnd,6)))
*$R47</f>
        <v>886.88641200000006</v>
      </c>
      <c r="Y47" s="1">
        <f>(($D47*'fnd base rates'!G$107)
+($E47*'fnd base rates'!G$108)
+($F47*'fnd base rates'!G$109)
+($G47*'fnd base rates'!G$110)
+($H47*'fnd base rates'!G$111)
+($I47*'fnd base rates'!G$112)
+($J47*'fnd base rates'!G$113)
+($K47*'fnd base rates'!G$114)
+($M47*'fnd base rates'!G$116)
+($N47*'fnd base rates'!G$117)
+($O47*'fnd base rates'!G$118)
+($P47*VLOOKUP($S47+12,rate_basefnd,7)))
*$R47</f>
        <v>163.88328199999998</v>
      </c>
      <c r="Z47" s="1">
        <f>(($D47*'fnd base rates'!H$107)
+($E47*'fnd base rates'!H$108)
+($F47*'fnd base rates'!H$109)
+($G47*'fnd base rates'!H$110)
+($H47*'fnd base rates'!H$111)
+($I47*'fnd base rates'!H$112)
+($J47*'fnd base rates'!H$113)
+($K47*'fnd base rates'!H$114)
+($M47*'fnd base rates'!H$116)
+($N47*'fnd base rates'!H$117)
+($O47*'fnd base rates'!H$118)
+($P47*VLOOKUP($S47+12,rate_basefnd,8)))</f>
        <v>828.078934</v>
      </c>
      <c r="AA47" s="1">
        <f>(($D47*'fnd base rates'!I$107)
+($E47*'fnd base rates'!I$108)
+($F47*'fnd base rates'!I$109)
+($G47*'fnd base rates'!I$110)
+($H47*'fnd base rates'!I$111)
+($I47*'fnd base rates'!I$112)
+($J47*'fnd base rates'!I$113)
+($K47*'fnd base rates'!I$114)
+($M47*'fnd base rates'!I$116)
+($N47*'fnd base rates'!I$117)
+($O47*'fnd base rates'!I$118)
+($P47*VLOOKUP($S47+12,rate_basefnd,9)))
*$R47</f>
        <v>425.94</v>
      </c>
      <c r="AB47" s="1">
        <f>(($D47*'fnd base rates'!J$107)
+($E47*'fnd base rates'!J$108)
+($F47*'fnd base rates'!J$109)
+($G47*'fnd base rates'!J$110)
+($H47*'fnd base rates'!J$111)
+($I47*'fnd base rates'!J$112)
+($J47*'fnd base rates'!J$113)
+($K47*'fnd base rates'!J$114)
+($M47*'fnd base rates'!J$116)
+($N47*'fnd base rates'!J$117)
+($O47*'fnd base rates'!J$118)
+($P47*VLOOKUP($S47+12,rate_basefnd,10)))
*$R47</f>
        <v>573.75</v>
      </c>
      <c r="AC47" s="1">
        <f>(($D47*'fnd base rates'!K$107)
+($E47*'fnd base rates'!K$108)
+($F47*'fnd base rates'!K$109)
+($G47*'fnd base rates'!K$110)
+($H47*'fnd base rates'!K$111)
+($I47*'fnd base rates'!K$112)
+($J47*'fnd base rates'!K$113)
+($K47*'fnd base rates'!K$114)
+($M47*'fnd base rates'!K$116)
+($N47*'fnd base rates'!K$117)
+($O47*'fnd base rates'!K$118)
+($P47*VLOOKUP($S47+12,rate_basefnd,11)))
*$R47</f>
        <v>1150.05988</v>
      </c>
      <c r="AD47" s="1">
        <f>(($D47*'fnd base rates'!L$107)
+($E47*'fnd base rates'!L$108)
+($F47*'fnd base rates'!L$109)
+($G47*'fnd base rates'!L$110)
+($H47*'fnd base rates'!L$111)
+($I47*'fnd base rates'!L$112)
+($J47*'fnd base rates'!L$113)
+($K47*'fnd base rates'!L$114)
+($M47*'fnd base rates'!L$116)
+($N47*'fnd base rates'!L$117)
+($O47*'fnd base rates'!L$118)
+($P47*VLOOKUP($S47+12,rate_basefnd,12)))</f>
        <v>1369.1266800000001</v>
      </c>
      <c r="AE47" s="1">
        <f>(($D47*'fnd base rates'!M$107)
+($E47*'fnd base rates'!M$108)
+($F47*'fnd base rates'!M$109)
+($G47*'fnd base rates'!M$110)
+($H47*'fnd base rates'!M$111)
+($I47*'fnd base rates'!M$112)
+($J47*'fnd base rates'!M$113)
+($K47*'fnd base rates'!M$114)
+($M47*'fnd base rates'!M$116)
+($N47*'fnd base rates'!M$117)
+($O47*'fnd base rates'!M$118)
+($P47*VLOOKUP($S47+12,rate_basefnd,13)))</f>
        <v>0</v>
      </c>
      <c r="AF47" s="4">
        <f t="shared" si="7"/>
        <v>11611.466909999999</v>
      </c>
      <c r="AH47" s="269">
        <f t="shared" si="8"/>
        <v>413114091</v>
      </c>
      <c r="AI47" s="4" t="str">
        <f t="shared" si="9"/>
        <v>413</v>
      </c>
      <c r="AJ47" s="2" t="str">
        <f t="shared" si="10"/>
        <v>114</v>
      </c>
      <c r="AK47" s="2" t="str">
        <f t="shared" si="11"/>
        <v>091</v>
      </c>
      <c r="AL47" s="4">
        <f t="shared" si="12"/>
        <v>1</v>
      </c>
      <c r="AM47" s="4">
        <f t="shared" si="4"/>
        <v>1</v>
      </c>
      <c r="AN47" s="4">
        <f t="shared" si="13"/>
        <v>11611.466909999999</v>
      </c>
      <c r="AO47" s="4">
        <f t="shared" si="14"/>
        <v>11611</v>
      </c>
      <c r="AP47" s="4">
        <f t="shared" si="5"/>
        <v>0</v>
      </c>
      <c r="AQ47" s="4">
        <v>11611</v>
      </c>
      <c r="AW47" s="4">
        <v>11611</v>
      </c>
      <c r="AX47" s="5">
        <f t="shared" si="15"/>
        <v>0</v>
      </c>
      <c r="AY47" s="4">
        <v>11611</v>
      </c>
      <c r="AZ47" s="5"/>
      <c r="BB47" s="5">
        <f t="shared" ref="BB47" si="52">BC47-BA47</f>
        <v>0</v>
      </c>
    </row>
    <row r="48" spans="1:54" s="4" customFormat="1">
      <c r="A48" s="269">
        <v>413</v>
      </c>
      <c r="B48" s="2">
        <v>413114114</v>
      </c>
      <c r="C48" s="9" t="s">
        <v>1058</v>
      </c>
      <c r="D48" s="14">
        <f>'fnd enro'!D48</f>
        <v>0</v>
      </c>
      <c r="E48" s="14">
        <f>'fnd enro'!E48</f>
        <v>0</v>
      </c>
      <c r="F48" s="14">
        <f>'fnd enro'!F48</f>
        <v>0</v>
      </c>
      <c r="G48" s="14">
        <f>'fnd enro'!G48</f>
        <v>0</v>
      </c>
      <c r="H48" s="14">
        <f>'fnd enro'!H48</f>
        <v>31</v>
      </c>
      <c r="I48" s="14">
        <f>'fnd enro'!I48</f>
        <v>38</v>
      </c>
      <c r="J48" s="14">
        <f>'fnd enro'!J48</f>
        <v>0</v>
      </c>
      <c r="K48" s="15">
        <f>'fnd enro'!K48</f>
        <v>2.6634000000000002</v>
      </c>
      <c r="L48" s="14">
        <f>'fnd enro'!L48</f>
        <v>0</v>
      </c>
      <c r="M48" s="14">
        <f>'fnd enro'!M48</f>
        <v>0</v>
      </c>
      <c r="N48" s="14">
        <f>'fnd enro'!N48</f>
        <v>0</v>
      </c>
      <c r="O48" s="14">
        <f>'fnd enro'!O48</f>
        <v>0</v>
      </c>
      <c r="P48" s="14">
        <f>'fnd enro'!P48</f>
        <v>30</v>
      </c>
      <c r="Q48" s="14">
        <f>'fnd enro'!R48</f>
        <v>69</v>
      </c>
      <c r="R48" s="15">
        <f t="shared" si="6"/>
        <v>1</v>
      </c>
      <c r="S48" s="14">
        <f>VALUE('fnd enro'!Q48)</f>
        <v>10</v>
      </c>
      <c r="T48" s="2"/>
      <c r="U48" s="1">
        <f>(($D48*'fnd base rates'!C$107)
+($E48*'fnd base rates'!C$108)
+($F48*'fnd base rates'!C$109)
+($G48*'fnd base rates'!C$110)
+($H48*'fnd base rates'!C$111)
+($I48*'fnd base rates'!C$112)
+($J48*'fnd base rates'!C$113)
+($K48*'fnd base rates'!C$114)
+($M48*'fnd base rates'!C$116)
+($N48*'fnd base rates'!C$117)
+($O48*'fnd base rates'!C$118)
+($P48*VLOOKUP($S48+12,rate_basefnd,3)))
*$R48</f>
        <v>39395.132874000003</v>
      </c>
      <c r="V48" s="1">
        <f>(($D48*'fnd base rates'!D$107)
+($E48*'fnd base rates'!D$108)
+($F48*'fnd base rates'!D$109)
+($G48*'fnd base rates'!D$110)
+($H48*'fnd base rates'!D$111)
+($I48*'fnd base rates'!D$112)
+($J48*'fnd base rates'!D$113)
+($K48*'fnd base rates'!D$114)
+($M48*'fnd base rates'!D$116)
+($N48*'fnd base rates'!D$117)
+($O48*'fnd base rates'!D$118)
+($P48*VLOOKUP($S48+12,rate_basefnd,4)))
*$R48</f>
        <v>64064.520000000004</v>
      </c>
      <c r="W48" s="1">
        <f>(($D48*'fnd base rates'!E$107)
+($E48*'fnd base rates'!E$108)
+($F48*'fnd base rates'!E$109)
+($G48*'fnd base rates'!E$110)
+($H48*'fnd base rates'!E$111)
+($I48*'fnd base rates'!E$112)
+($J48*'fnd base rates'!E$113)
+($K48*'fnd base rates'!E$114)
+($M48*'fnd base rates'!E$116)
+($N48*'fnd base rates'!E$117)
+($O48*'fnd base rates'!E$118)
+($P48*VLOOKUP($S48+12,rate_basefnd,5)))
*$R48</f>
        <v>403960.70594399999</v>
      </c>
      <c r="X48" s="1">
        <f>(($D48*'fnd base rates'!F$107)
+($E48*'fnd base rates'!F$108)
+($F48*'fnd base rates'!F$109)
+($G48*'fnd base rates'!F$110)
+($H48*'fnd base rates'!F$111)
+($I48*'fnd base rates'!F$112)
+($J48*'fnd base rates'!F$113)
+($K48*'fnd base rates'!F$114)
+($M48*'fnd base rates'!F$116)
+($N48*'fnd base rates'!F$117)
+($O48*'fnd base rates'!F$118)
+($P48*VLOOKUP($S48+12,rate_basefnd,6)))
*$R48</f>
        <v>64558.352428000006</v>
      </c>
      <c r="Y48" s="1">
        <f>(($D48*'fnd base rates'!G$107)
+($E48*'fnd base rates'!G$108)
+($F48*'fnd base rates'!G$109)
+($G48*'fnd base rates'!G$110)
+($H48*'fnd base rates'!G$111)
+($I48*'fnd base rates'!G$112)
+($J48*'fnd base rates'!G$113)
+($K48*'fnd base rates'!G$114)
+($M48*'fnd base rates'!G$116)
+($N48*'fnd base rates'!G$117)
+($O48*'fnd base rates'!G$118)
+($P48*VLOOKUP($S48+12,rate_basefnd,7)))
*$R48</f>
        <v>16788.716458000003</v>
      </c>
      <c r="Z48" s="1">
        <f>(($D48*'fnd base rates'!H$107)
+($E48*'fnd base rates'!H$108)
+($F48*'fnd base rates'!H$109)
+($G48*'fnd base rates'!H$110)
+($H48*'fnd base rates'!H$111)
+($I48*'fnd base rates'!H$112)
+($J48*'fnd base rates'!H$113)
+($K48*'fnd base rates'!H$114)
+($M48*'fnd base rates'!H$116)
+($N48*'fnd base rates'!H$117)
+($O48*'fnd base rates'!H$118)
+($P48*VLOOKUP($S48+12,rate_basefnd,8)))</f>
        <v>48512.006446000007</v>
      </c>
      <c r="AA48" s="1">
        <f>(($D48*'fnd base rates'!I$107)
+($E48*'fnd base rates'!I$108)
+($F48*'fnd base rates'!I$109)
+($G48*'fnd base rates'!I$110)
+($H48*'fnd base rates'!I$111)
+($I48*'fnd base rates'!I$112)
+($J48*'fnd base rates'!I$113)
+($K48*'fnd base rates'!I$114)
+($M48*'fnd base rates'!I$116)
+($N48*'fnd base rates'!I$117)
+($O48*'fnd base rates'!I$118)
+($P48*VLOOKUP($S48+12,rate_basefnd,9)))
*$R48</f>
        <v>31885.61</v>
      </c>
      <c r="AB48" s="1">
        <f>(($D48*'fnd base rates'!J$107)
+($E48*'fnd base rates'!J$108)
+($F48*'fnd base rates'!J$109)
+($G48*'fnd base rates'!J$110)
+($H48*'fnd base rates'!J$111)
+($I48*'fnd base rates'!J$112)
+($J48*'fnd base rates'!J$113)
+($K48*'fnd base rates'!J$114)
+($M48*'fnd base rates'!J$116)
+($N48*'fnd base rates'!J$117)
+($O48*'fnd base rates'!J$118)
+($P48*VLOOKUP($S48+12,rate_basefnd,10)))
*$R48</f>
        <v>52672.31</v>
      </c>
      <c r="AC48" s="1">
        <f>(($D48*'fnd base rates'!K$107)
+($E48*'fnd base rates'!K$108)
+($F48*'fnd base rates'!K$109)
+($G48*'fnd base rates'!K$110)
+($H48*'fnd base rates'!K$111)
+($I48*'fnd base rates'!K$112)
+($J48*'fnd base rates'!K$113)
+($K48*'fnd base rates'!K$114)
+($M48*'fnd base rates'!K$116)
+($N48*'fnd base rates'!K$117)
+($O48*'fnd base rates'!K$118)
+($P48*VLOOKUP($S48+12,rate_basefnd,11)))
*$R48</f>
        <v>80349.231720000011</v>
      </c>
      <c r="AD48" s="1">
        <f>(($D48*'fnd base rates'!L$107)
+($E48*'fnd base rates'!L$108)
+($F48*'fnd base rates'!L$109)
+($G48*'fnd base rates'!L$110)
+($H48*'fnd base rates'!L$111)
+($I48*'fnd base rates'!L$112)
+($J48*'fnd base rates'!L$113)
+($K48*'fnd base rates'!L$114)
+($M48*'fnd base rates'!L$116)
+($N48*'fnd base rates'!L$117)
+($O48*'fnd base rates'!L$118)
+($P48*VLOOKUP($S48+12,rate_basefnd,12)))</f>
        <v>116715.59092</v>
      </c>
      <c r="AE48" s="1">
        <f>(($D48*'fnd base rates'!M$107)
+($E48*'fnd base rates'!M$108)
+($F48*'fnd base rates'!M$109)
+($G48*'fnd base rates'!M$110)
+($H48*'fnd base rates'!M$111)
+($I48*'fnd base rates'!M$112)
+($J48*'fnd base rates'!M$113)
+($K48*'fnd base rates'!M$114)
+($M48*'fnd base rates'!M$116)
+($N48*'fnd base rates'!M$117)
+($O48*'fnd base rates'!M$118)
+($P48*VLOOKUP($S48+12,rate_basefnd,13)))</f>
        <v>0</v>
      </c>
      <c r="AF48" s="4">
        <f t="shared" si="7"/>
        <v>918902.17679000006</v>
      </c>
      <c r="AH48" s="269">
        <f t="shared" si="8"/>
        <v>413114114</v>
      </c>
      <c r="AI48" s="4" t="str">
        <f t="shared" si="9"/>
        <v>413</v>
      </c>
      <c r="AJ48" s="2" t="str">
        <f t="shared" si="10"/>
        <v>114</v>
      </c>
      <c r="AK48" s="2" t="str">
        <f t="shared" si="11"/>
        <v>114</v>
      </c>
      <c r="AL48" s="4">
        <f t="shared" si="12"/>
        <v>1</v>
      </c>
      <c r="AM48" s="4">
        <f t="shared" si="4"/>
        <v>69</v>
      </c>
      <c r="AN48" s="4">
        <f t="shared" si="13"/>
        <v>918902.17679000006</v>
      </c>
      <c r="AO48" s="4">
        <f t="shared" si="14"/>
        <v>13317</v>
      </c>
      <c r="AP48" s="4">
        <f t="shared" si="5"/>
        <v>0</v>
      </c>
      <c r="AQ48" s="4">
        <v>13317</v>
      </c>
      <c r="AW48" s="4">
        <v>13317</v>
      </c>
      <c r="AX48" s="5">
        <f t="shared" si="15"/>
        <v>0</v>
      </c>
      <c r="AY48" s="4">
        <v>13317</v>
      </c>
      <c r="AZ48" s="5"/>
      <c r="BB48" s="5">
        <f t="shared" ref="BB48" si="53">BC48-BA48</f>
        <v>0</v>
      </c>
    </row>
    <row r="49" spans="1:54" s="4" customFormat="1">
      <c r="A49" s="269">
        <v>413</v>
      </c>
      <c r="B49" s="2">
        <v>413114127</v>
      </c>
      <c r="C49" s="9" t="s">
        <v>1058</v>
      </c>
      <c r="D49" s="14">
        <f>'fnd enro'!D49</f>
        <v>0</v>
      </c>
      <c r="E49" s="14">
        <f>'fnd enro'!E49</f>
        <v>0</v>
      </c>
      <c r="F49" s="14">
        <f>'fnd enro'!F49</f>
        <v>0</v>
      </c>
      <c r="G49" s="14">
        <f>'fnd enro'!G49</f>
        <v>0</v>
      </c>
      <c r="H49" s="14">
        <f>'fnd enro'!H49</f>
        <v>0</v>
      </c>
      <c r="I49" s="14">
        <f>'fnd enro'!I49</f>
        <v>1</v>
      </c>
      <c r="J49" s="14">
        <f>'fnd enro'!J49</f>
        <v>0</v>
      </c>
      <c r="K49" s="15">
        <f>'fnd enro'!K49</f>
        <v>3.8600000000000002E-2</v>
      </c>
      <c r="L49" s="14">
        <f>'fnd enro'!L49</f>
        <v>0</v>
      </c>
      <c r="M49" s="14">
        <f>'fnd enro'!M49</f>
        <v>0</v>
      </c>
      <c r="N49" s="14">
        <f>'fnd enro'!N49</f>
        <v>0</v>
      </c>
      <c r="O49" s="14">
        <f>'fnd enro'!O49</f>
        <v>0</v>
      </c>
      <c r="P49" s="14">
        <f>'fnd enro'!P49</f>
        <v>0</v>
      </c>
      <c r="Q49" s="14">
        <f>'fnd enro'!R49</f>
        <v>1</v>
      </c>
      <c r="R49" s="15">
        <f t="shared" si="6"/>
        <v>1</v>
      </c>
      <c r="S49" s="14">
        <f>VALUE('fnd enro'!Q49)</f>
        <v>5</v>
      </c>
      <c r="T49" s="2"/>
      <c r="U49" s="1">
        <f>(($D49*'fnd base rates'!C$107)
+($E49*'fnd base rates'!C$108)
+($F49*'fnd base rates'!C$109)
+($G49*'fnd base rates'!C$110)
+($H49*'fnd base rates'!C$111)
+($I49*'fnd base rates'!C$112)
+($J49*'fnd base rates'!C$113)
+($K49*'fnd base rates'!C$114)
+($M49*'fnd base rates'!C$116)
+($N49*'fnd base rates'!C$117)
+($O49*'fnd base rates'!C$118)
+($P49*VLOOKUP($S49+12,rate_basefnd,3)))
*$R49</f>
        <v>536.46134600000005</v>
      </c>
      <c r="V49" s="1">
        <f>(($D49*'fnd base rates'!D$107)
+($E49*'fnd base rates'!D$108)
+($F49*'fnd base rates'!D$109)
+($G49*'fnd base rates'!D$110)
+($H49*'fnd base rates'!D$111)
+($I49*'fnd base rates'!D$112)
+($J49*'fnd base rates'!D$113)
+($K49*'fnd base rates'!D$114)
+($M49*'fnd base rates'!D$116)
+($N49*'fnd base rates'!D$117)
+($O49*'fnd base rates'!D$118)
+($P49*VLOOKUP($S49+12,rate_basefnd,4)))
*$R49</f>
        <v>765.08</v>
      </c>
      <c r="W49" s="1">
        <f>(($D49*'fnd base rates'!E$107)
+($E49*'fnd base rates'!E$108)
+($F49*'fnd base rates'!E$109)
+($G49*'fnd base rates'!E$110)
+($H49*'fnd base rates'!E$111)
+($I49*'fnd base rates'!E$112)
+($J49*'fnd base rates'!E$113)
+($K49*'fnd base rates'!E$114)
+($M49*'fnd base rates'!E$116)
+($N49*'fnd base rates'!E$117)
+($O49*'fnd base rates'!E$118)
+($P49*VLOOKUP($S49+12,rate_basefnd,5)))
*$R49</f>
        <v>4912.2003759999998</v>
      </c>
      <c r="X49" s="1">
        <f>(($D49*'fnd base rates'!F$107)
+($E49*'fnd base rates'!F$108)
+($F49*'fnd base rates'!F$109)
+($G49*'fnd base rates'!F$110)
+($H49*'fnd base rates'!F$111)
+($I49*'fnd base rates'!F$112)
+($J49*'fnd base rates'!F$113)
+($K49*'fnd base rates'!F$114)
+($M49*'fnd base rates'!F$116)
+($N49*'fnd base rates'!F$117)
+($O49*'fnd base rates'!F$118)
+($P49*VLOOKUP($S49+12,rate_basefnd,6)))
*$R49</f>
        <v>886.88641200000006</v>
      </c>
      <c r="Y49" s="1">
        <f>(($D49*'fnd base rates'!G$107)
+($E49*'fnd base rates'!G$108)
+($F49*'fnd base rates'!G$109)
+($G49*'fnd base rates'!G$110)
+($H49*'fnd base rates'!G$111)
+($I49*'fnd base rates'!G$112)
+($J49*'fnd base rates'!G$113)
+($K49*'fnd base rates'!G$114)
+($M49*'fnd base rates'!G$116)
+($N49*'fnd base rates'!G$117)
+($O49*'fnd base rates'!G$118)
+($P49*VLOOKUP($S49+12,rate_basefnd,7)))
*$R49</f>
        <v>163.88328199999998</v>
      </c>
      <c r="Z49" s="1">
        <f>(($D49*'fnd base rates'!H$107)
+($E49*'fnd base rates'!H$108)
+($F49*'fnd base rates'!H$109)
+($G49*'fnd base rates'!H$110)
+($H49*'fnd base rates'!H$111)
+($I49*'fnd base rates'!H$112)
+($J49*'fnd base rates'!H$113)
+($K49*'fnd base rates'!H$114)
+($M49*'fnd base rates'!H$116)
+($N49*'fnd base rates'!H$117)
+($O49*'fnd base rates'!H$118)
+($P49*VLOOKUP($S49+12,rate_basefnd,8)))</f>
        <v>828.078934</v>
      </c>
      <c r="AA49" s="1">
        <f>(($D49*'fnd base rates'!I$107)
+($E49*'fnd base rates'!I$108)
+($F49*'fnd base rates'!I$109)
+($G49*'fnd base rates'!I$110)
+($H49*'fnd base rates'!I$111)
+($I49*'fnd base rates'!I$112)
+($J49*'fnd base rates'!I$113)
+($K49*'fnd base rates'!I$114)
+($M49*'fnd base rates'!I$116)
+($N49*'fnd base rates'!I$117)
+($O49*'fnd base rates'!I$118)
+($P49*VLOOKUP($S49+12,rate_basefnd,9)))
*$R49</f>
        <v>425.94</v>
      </c>
      <c r="AB49" s="1">
        <f>(($D49*'fnd base rates'!J$107)
+($E49*'fnd base rates'!J$108)
+($F49*'fnd base rates'!J$109)
+($G49*'fnd base rates'!J$110)
+($H49*'fnd base rates'!J$111)
+($I49*'fnd base rates'!J$112)
+($J49*'fnd base rates'!J$113)
+($K49*'fnd base rates'!J$114)
+($M49*'fnd base rates'!J$116)
+($N49*'fnd base rates'!J$117)
+($O49*'fnd base rates'!J$118)
+($P49*VLOOKUP($S49+12,rate_basefnd,10)))
*$R49</f>
        <v>573.75</v>
      </c>
      <c r="AC49" s="1">
        <f>(($D49*'fnd base rates'!K$107)
+($E49*'fnd base rates'!K$108)
+($F49*'fnd base rates'!K$109)
+($G49*'fnd base rates'!K$110)
+($H49*'fnd base rates'!K$111)
+($I49*'fnd base rates'!K$112)
+($J49*'fnd base rates'!K$113)
+($K49*'fnd base rates'!K$114)
+($M49*'fnd base rates'!K$116)
+($N49*'fnd base rates'!K$117)
+($O49*'fnd base rates'!K$118)
+($P49*VLOOKUP($S49+12,rate_basefnd,11)))
*$R49</f>
        <v>1150.05988</v>
      </c>
      <c r="AD49" s="1">
        <f>(($D49*'fnd base rates'!L$107)
+($E49*'fnd base rates'!L$108)
+($F49*'fnd base rates'!L$109)
+($G49*'fnd base rates'!L$110)
+($H49*'fnd base rates'!L$111)
+($I49*'fnd base rates'!L$112)
+($J49*'fnd base rates'!L$113)
+($K49*'fnd base rates'!L$114)
+($M49*'fnd base rates'!L$116)
+($N49*'fnd base rates'!L$117)
+($O49*'fnd base rates'!L$118)
+($P49*VLOOKUP($S49+12,rate_basefnd,12)))</f>
        <v>1369.1266800000001</v>
      </c>
      <c r="AE49" s="1">
        <f>(($D49*'fnd base rates'!M$107)
+($E49*'fnd base rates'!M$108)
+($F49*'fnd base rates'!M$109)
+($G49*'fnd base rates'!M$110)
+($H49*'fnd base rates'!M$111)
+($I49*'fnd base rates'!M$112)
+($J49*'fnd base rates'!M$113)
+($K49*'fnd base rates'!M$114)
+($M49*'fnd base rates'!M$116)
+($N49*'fnd base rates'!M$117)
+($O49*'fnd base rates'!M$118)
+($P49*VLOOKUP($S49+12,rate_basefnd,13)))</f>
        <v>0</v>
      </c>
      <c r="AF49" s="4">
        <f t="shared" si="7"/>
        <v>11611.466909999999</v>
      </c>
      <c r="AH49" s="269">
        <f t="shared" si="8"/>
        <v>413114127</v>
      </c>
      <c r="AI49" s="4" t="str">
        <f t="shared" si="9"/>
        <v>413</v>
      </c>
      <c r="AJ49" s="2" t="str">
        <f t="shared" si="10"/>
        <v>114</v>
      </c>
      <c r="AK49" s="2" t="str">
        <f t="shared" si="11"/>
        <v>127</v>
      </c>
      <c r="AL49" s="4">
        <f t="shared" si="12"/>
        <v>1</v>
      </c>
      <c r="AM49" s="4">
        <f t="shared" si="4"/>
        <v>1</v>
      </c>
      <c r="AN49" s="4">
        <f t="shared" si="13"/>
        <v>11611.466909999999</v>
      </c>
      <c r="AO49" s="4">
        <f t="shared" si="14"/>
        <v>11611</v>
      </c>
      <c r="AP49" s="4">
        <f t="shared" si="5"/>
        <v>0</v>
      </c>
      <c r="AQ49" s="4">
        <v>11611</v>
      </c>
      <c r="AW49" s="4">
        <v>11611</v>
      </c>
      <c r="AX49" s="5">
        <f t="shared" si="15"/>
        <v>0</v>
      </c>
      <c r="AY49" s="4">
        <v>11611</v>
      </c>
      <c r="AZ49" s="5"/>
      <c r="BB49" s="5">
        <f t="shared" ref="BB49" si="54">BC49-BA49</f>
        <v>0</v>
      </c>
    </row>
    <row r="50" spans="1:54" s="4" customFormat="1">
      <c r="A50" s="269">
        <v>413</v>
      </c>
      <c r="B50" s="2">
        <v>413114210</v>
      </c>
      <c r="C50" s="9" t="s">
        <v>1058</v>
      </c>
      <c r="D50" s="14">
        <f>'fnd enro'!D50</f>
        <v>0</v>
      </c>
      <c r="E50" s="14">
        <f>'fnd enro'!E50</f>
        <v>0</v>
      </c>
      <c r="F50" s="14">
        <f>'fnd enro'!F50</f>
        <v>0</v>
      </c>
      <c r="G50" s="14">
        <f>'fnd enro'!G50</f>
        <v>0</v>
      </c>
      <c r="H50" s="14">
        <f>'fnd enro'!H50</f>
        <v>0</v>
      </c>
      <c r="I50" s="14">
        <f>'fnd enro'!I50</f>
        <v>1</v>
      </c>
      <c r="J50" s="14">
        <f>'fnd enro'!J50</f>
        <v>0</v>
      </c>
      <c r="K50" s="15">
        <f>'fnd enro'!K50</f>
        <v>3.8600000000000002E-2</v>
      </c>
      <c r="L50" s="14">
        <f>'fnd enro'!L50</f>
        <v>0</v>
      </c>
      <c r="M50" s="14">
        <f>'fnd enro'!M50</f>
        <v>0</v>
      </c>
      <c r="N50" s="14">
        <f>'fnd enro'!N50</f>
        <v>0</v>
      </c>
      <c r="O50" s="14">
        <f>'fnd enro'!O50</f>
        <v>0</v>
      </c>
      <c r="P50" s="14">
        <f>'fnd enro'!P50</f>
        <v>0</v>
      </c>
      <c r="Q50" s="14">
        <f>'fnd enro'!R50</f>
        <v>1</v>
      </c>
      <c r="R50" s="15">
        <f t="shared" si="6"/>
        <v>1</v>
      </c>
      <c r="S50" s="14">
        <f>VALUE('fnd enro'!Q50)</f>
        <v>6</v>
      </c>
      <c r="T50" s="2"/>
      <c r="U50" s="1">
        <f>(($D50*'fnd base rates'!C$107)
+($E50*'fnd base rates'!C$108)
+($F50*'fnd base rates'!C$109)
+($G50*'fnd base rates'!C$110)
+($H50*'fnd base rates'!C$111)
+($I50*'fnd base rates'!C$112)
+($J50*'fnd base rates'!C$113)
+($K50*'fnd base rates'!C$114)
+($M50*'fnd base rates'!C$116)
+($N50*'fnd base rates'!C$117)
+($O50*'fnd base rates'!C$118)
+($P50*VLOOKUP($S50+12,rate_basefnd,3)))
*$R50</f>
        <v>536.46134600000005</v>
      </c>
      <c r="V50" s="1">
        <f>(($D50*'fnd base rates'!D$107)
+($E50*'fnd base rates'!D$108)
+($F50*'fnd base rates'!D$109)
+($G50*'fnd base rates'!D$110)
+($H50*'fnd base rates'!D$111)
+($I50*'fnd base rates'!D$112)
+($J50*'fnd base rates'!D$113)
+($K50*'fnd base rates'!D$114)
+($M50*'fnd base rates'!D$116)
+($N50*'fnd base rates'!D$117)
+($O50*'fnd base rates'!D$118)
+($P50*VLOOKUP($S50+12,rate_basefnd,4)))
*$R50</f>
        <v>765.08</v>
      </c>
      <c r="W50" s="1">
        <f>(($D50*'fnd base rates'!E$107)
+($E50*'fnd base rates'!E$108)
+($F50*'fnd base rates'!E$109)
+($G50*'fnd base rates'!E$110)
+($H50*'fnd base rates'!E$111)
+($I50*'fnd base rates'!E$112)
+($J50*'fnd base rates'!E$113)
+($K50*'fnd base rates'!E$114)
+($M50*'fnd base rates'!E$116)
+($N50*'fnd base rates'!E$117)
+($O50*'fnd base rates'!E$118)
+($P50*VLOOKUP($S50+12,rate_basefnd,5)))
*$R50</f>
        <v>4912.2003759999998</v>
      </c>
      <c r="X50" s="1">
        <f>(($D50*'fnd base rates'!F$107)
+($E50*'fnd base rates'!F$108)
+($F50*'fnd base rates'!F$109)
+($G50*'fnd base rates'!F$110)
+($H50*'fnd base rates'!F$111)
+($I50*'fnd base rates'!F$112)
+($J50*'fnd base rates'!F$113)
+($K50*'fnd base rates'!F$114)
+($M50*'fnd base rates'!F$116)
+($N50*'fnd base rates'!F$117)
+($O50*'fnd base rates'!F$118)
+($P50*VLOOKUP($S50+12,rate_basefnd,6)))
*$R50</f>
        <v>886.88641200000006</v>
      </c>
      <c r="Y50" s="1">
        <f>(($D50*'fnd base rates'!G$107)
+($E50*'fnd base rates'!G$108)
+($F50*'fnd base rates'!G$109)
+($G50*'fnd base rates'!G$110)
+($H50*'fnd base rates'!G$111)
+($I50*'fnd base rates'!G$112)
+($J50*'fnd base rates'!G$113)
+($K50*'fnd base rates'!G$114)
+($M50*'fnd base rates'!G$116)
+($N50*'fnd base rates'!G$117)
+($O50*'fnd base rates'!G$118)
+($P50*VLOOKUP($S50+12,rate_basefnd,7)))
*$R50</f>
        <v>163.88328199999998</v>
      </c>
      <c r="Z50" s="1">
        <f>(($D50*'fnd base rates'!H$107)
+($E50*'fnd base rates'!H$108)
+($F50*'fnd base rates'!H$109)
+($G50*'fnd base rates'!H$110)
+($H50*'fnd base rates'!H$111)
+($I50*'fnd base rates'!H$112)
+($J50*'fnd base rates'!H$113)
+($K50*'fnd base rates'!H$114)
+($M50*'fnd base rates'!H$116)
+($N50*'fnd base rates'!H$117)
+($O50*'fnd base rates'!H$118)
+($P50*VLOOKUP($S50+12,rate_basefnd,8)))</f>
        <v>828.078934</v>
      </c>
      <c r="AA50" s="1">
        <f>(($D50*'fnd base rates'!I$107)
+($E50*'fnd base rates'!I$108)
+($F50*'fnd base rates'!I$109)
+($G50*'fnd base rates'!I$110)
+($H50*'fnd base rates'!I$111)
+($I50*'fnd base rates'!I$112)
+($J50*'fnd base rates'!I$113)
+($K50*'fnd base rates'!I$114)
+($M50*'fnd base rates'!I$116)
+($N50*'fnd base rates'!I$117)
+($O50*'fnd base rates'!I$118)
+($P50*VLOOKUP($S50+12,rate_basefnd,9)))
*$R50</f>
        <v>425.94</v>
      </c>
      <c r="AB50" s="1">
        <f>(($D50*'fnd base rates'!J$107)
+($E50*'fnd base rates'!J$108)
+($F50*'fnd base rates'!J$109)
+($G50*'fnd base rates'!J$110)
+($H50*'fnd base rates'!J$111)
+($I50*'fnd base rates'!J$112)
+($J50*'fnd base rates'!J$113)
+($K50*'fnd base rates'!J$114)
+($M50*'fnd base rates'!J$116)
+($N50*'fnd base rates'!J$117)
+($O50*'fnd base rates'!J$118)
+($P50*VLOOKUP($S50+12,rate_basefnd,10)))
*$R50</f>
        <v>573.75</v>
      </c>
      <c r="AC50" s="1">
        <f>(($D50*'fnd base rates'!K$107)
+($E50*'fnd base rates'!K$108)
+($F50*'fnd base rates'!K$109)
+($G50*'fnd base rates'!K$110)
+($H50*'fnd base rates'!K$111)
+($I50*'fnd base rates'!K$112)
+($J50*'fnd base rates'!K$113)
+($K50*'fnd base rates'!K$114)
+($M50*'fnd base rates'!K$116)
+($N50*'fnd base rates'!K$117)
+($O50*'fnd base rates'!K$118)
+($P50*VLOOKUP($S50+12,rate_basefnd,11)))
*$R50</f>
        <v>1150.05988</v>
      </c>
      <c r="AD50" s="1">
        <f>(($D50*'fnd base rates'!L$107)
+($E50*'fnd base rates'!L$108)
+($F50*'fnd base rates'!L$109)
+($G50*'fnd base rates'!L$110)
+($H50*'fnd base rates'!L$111)
+($I50*'fnd base rates'!L$112)
+($J50*'fnd base rates'!L$113)
+($K50*'fnd base rates'!L$114)
+($M50*'fnd base rates'!L$116)
+($N50*'fnd base rates'!L$117)
+($O50*'fnd base rates'!L$118)
+($P50*VLOOKUP($S50+12,rate_basefnd,12)))</f>
        <v>1369.1266800000001</v>
      </c>
      <c r="AE50" s="1">
        <f>(($D50*'fnd base rates'!M$107)
+($E50*'fnd base rates'!M$108)
+($F50*'fnd base rates'!M$109)
+($G50*'fnd base rates'!M$110)
+($H50*'fnd base rates'!M$111)
+($I50*'fnd base rates'!M$112)
+($J50*'fnd base rates'!M$113)
+($K50*'fnd base rates'!M$114)
+($M50*'fnd base rates'!M$116)
+($N50*'fnd base rates'!M$117)
+($O50*'fnd base rates'!M$118)
+($P50*VLOOKUP($S50+12,rate_basefnd,13)))</f>
        <v>0</v>
      </c>
      <c r="AF50" s="4">
        <f t="shared" si="7"/>
        <v>11611.466909999999</v>
      </c>
      <c r="AH50" s="269">
        <f t="shared" si="8"/>
        <v>413114210</v>
      </c>
      <c r="AI50" s="4" t="str">
        <f t="shared" si="9"/>
        <v>413</v>
      </c>
      <c r="AJ50" s="2" t="str">
        <f t="shared" si="10"/>
        <v>114</v>
      </c>
      <c r="AK50" s="2" t="str">
        <f t="shared" si="11"/>
        <v>210</v>
      </c>
      <c r="AL50" s="4">
        <f t="shared" si="12"/>
        <v>1</v>
      </c>
      <c r="AM50" s="4">
        <f t="shared" si="4"/>
        <v>1</v>
      </c>
      <c r="AN50" s="4">
        <f t="shared" si="13"/>
        <v>11611.466909999999</v>
      </c>
      <c r="AO50" s="4">
        <f t="shared" si="14"/>
        <v>11611</v>
      </c>
      <c r="AP50" s="4">
        <f t="shared" si="5"/>
        <v>0</v>
      </c>
      <c r="AQ50" s="4">
        <v>11611</v>
      </c>
      <c r="AW50" s="4">
        <v>11611</v>
      </c>
      <c r="AX50" s="5">
        <f t="shared" si="15"/>
        <v>0</v>
      </c>
      <c r="AY50" s="4">
        <v>11611</v>
      </c>
      <c r="AZ50" s="5"/>
      <c r="BB50" s="5">
        <f t="shared" ref="BB50" si="55">BC50-BA50</f>
        <v>0</v>
      </c>
    </row>
    <row r="51" spans="1:54" s="4" customFormat="1">
      <c r="A51" s="269">
        <v>413</v>
      </c>
      <c r="B51" s="2">
        <v>413114253</v>
      </c>
      <c r="C51" s="9" t="s">
        <v>1058</v>
      </c>
      <c r="D51" s="14">
        <f>'fnd enro'!D51</f>
        <v>0</v>
      </c>
      <c r="E51" s="14">
        <f>'fnd enro'!E51</f>
        <v>0</v>
      </c>
      <c r="F51" s="14">
        <f>'fnd enro'!F51</f>
        <v>0</v>
      </c>
      <c r="G51" s="14">
        <f>'fnd enro'!G51</f>
        <v>0</v>
      </c>
      <c r="H51" s="14">
        <f>'fnd enro'!H51</f>
        <v>0</v>
      </c>
      <c r="I51" s="14">
        <f>'fnd enro'!I51</f>
        <v>1</v>
      </c>
      <c r="J51" s="14">
        <f>'fnd enro'!J51</f>
        <v>0</v>
      </c>
      <c r="K51" s="15">
        <f>'fnd enro'!K51</f>
        <v>3.8600000000000002E-2</v>
      </c>
      <c r="L51" s="14">
        <f>'fnd enro'!L51</f>
        <v>0</v>
      </c>
      <c r="M51" s="14">
        <f>'fnd enro'!M51</f>
        <v>0</v>
      </c>
      <c r="N51" s="14">
        <f>'fnd enro'!N51</f>
        <v>0</v>
      </c>
      <c r="O51" s="14">
        <f>'fnd enro'!O51</f>
        <v>0</v>
      </c>
      <c r="P51" s="14">
        <f>'fnd enro'!P51</f>
        <v>0</v>
      </c>
      <c r="Q51" s="14">
        <f>'fnd enro'!R51</f>
        <v>1</v>
      </c>
      <c r="R51" s="15">
        <f t="shared" si="6"/>
        <v>1</v>
      </c>
      <c r="S51" s="14">
        <f>VALUE('fnd enro'!Q51)</f>
        <v>10</v>
      </c>
      <c r="T51" s="2"/>
      <c r="U51" s="1">
        <f>(($D51*'fnd base rates'!C$107)
+($E51*'fnd base rates'!C$108)
+($F51*'fnd base rates'!C$109)
+($G51*'fnd base rates'!C$110)
+($H51*'fnd base rates'!C$111)
+($I51*'fnd base rates'!C$112)
+($J51*'fnd base rates'!C$113)
+($K51*'fnd base rates'!C$114)
+($M51*'fnd base rates'!C$116)
+($N51*'fnd base rates'!C$117)
+($O51*'fnd base rates'!C$118)
+($P51*VLOOKUP($S51+12,rate_basefnd,3)))
*$R51</f>
        <v>536.46134600000005</v>
      </c>
      <c r="V51" s="1">
        <f>(($D51*'fnd base rates'!D$107)
+($E51*'fnd base rates'!D$108)
+($F51*'fnd base rates'!D$109)
+($G51*'fnd base rates'!D$110)
+($H51*'fnd base rates'!D$111)
+($I51*'fnd base rates'!D$112)
+($J51*'fnd base rates'!D$113)
+($K51*'fnd base rates'!D$114)
+($M51*'fnd base rates'!D$116)
+($N51*'fnd base rates'!D$117)
+($O51*'fnd base rates'!D$118)
+($P51*VLOOKUP($S51+12,rate_basefnd,4)))
*$R51</f>
        <v>765.08</v>
      </c>
      <c r="W51" s="1">
        <f>(($D51*'fnd base rates'!E$107)
+($E51*'fnd base rates'!E$108)
+($F51*'fnd base rates'!E$109)
+($G51*'fnd base rates'!E$110)
+($H51*'fnd base rates'!E$111)
+($I51*'fnd base rates'!E$112)
+($J51*'fnd base rates'!E$113)
+($K51*'fnd base rates'!E$114)
+($M51*'fnd base rates'!E$116)
+($N51*'fnd base rates'!E$117)
+($O51*'fnd base rates'!E$118)
+($P51*VLOOKUP($S51+12,rate_basefnd,5)))
*$R51</f>
        <v>4912.2003759999998</v>
      </c>
      <c r="X51" s="1">
        <f>(($D51*'fnd base rates'!F$107)
+($E51*'fnd base rates'!F$108)
+($F51*'fnd base rates'!F$109)
+($G51*'fnd base rates'!F$110)
+($H51*'fnd base rates'!F$111)
+($I51*'fnd base rates'!F$112)
+($J51*'fnd base rates'!F$113)
+($K51*'fnd base rates'!F$114)
+($M51*'fnd base rates'!F$116)
+($N51*'fnd base rates'!F$117)
+($O51*'fnd base rates'!F$118)
+($P51*VLOOKUP($S51+12,rate_basefnd,6)))
*$R51</f>
        <v>886.88641200000006</v>
      </c>
      <c r="Y51" s="1">
        <f>(($D51*'fnd base rates'!G$107)
+($E51*'fnd base rates'!G$108)
+($F51*'fnd base rates'!G$109)
+($G51*'fnd base rates'!G$110)
+($H51*'fnd base rates'!G$111)
+($I51*'fnd base rates'!G$112)
+($J51*'fnd base rates'!G$113)
+($K51*'fnd base rates'!G$114)
+($M51*'fnd base rates'!G$116)
+($N51*'fnd base rates'!G$117)
+($O51*'fnd base rates'!G$118)
+($P51*VLOOKUP($S51+12,rate_basefnd,7)))
*$R51</f>
        <v>163.88328199999998</v>
      </c>
      <c r="Z51" s="1">
        <f>(($D51*'fnd base rates'!H$107)
+($E51*'fnd base rates'!H$108)
+($F51*'fnd base rates'!H$109)
+($G51*'fnd base rates'!H$110)
+($H51*'fnd base rates'!H$111)
+($I51*'fnd base rates'!H$112)
+($J51*'fnd base rates'!H$113)
+($K51*'fnd base rates'!H$114)
+($M51*'fnd base rates'!H$116)
+($N51*'fnd base rates'!H$117)
+($O51*'fnd base rates'!H$118)
+($P51*VLOOKUP($S51+12,rate_basefnd,8)))</f>
        <v>828.078934</v>
      </c>
      <c r="AA51" s="1">
        <f>(($D51*'fnd base rates'!I$107)
+($E51*'fnd base rates'!I$108)
+($F51*'fnd base rates'!I$109)
+($G51*'fnd base rates'!I$110)
+($H51*'fnd base rates'!I$111)
+($I51*'fnd base rates'!I$112)
+($J51*'fnd base rates'!I$113)
+($K51*'fnd base rates'!I$114)
+($M51*'fnd base rates'!I$116)
+($N51*'fnd base rates'!I$117)
+($O51*'fnd base rates'!I$118)
+($P51*VLOOKUP($S51+12,rate_basefnd,9)))
*$R51</f>
        <v>425.94</v>
      </c>
      <c r="AB51" s="1">
        <f>(($D51*'fnd base rates'!J$107)
+($E51*'fnd base rates'!J$108)
+($F51*'fnd base rates'!J$109)
+($G51*'fnd base rates'!J$110)
+($H51*'fnd base rates'!J$111)
+($I51*'fnd base rates'!J$112)
+($J51*'fnd base rates'!J$113)
+($K51*'fnd base rates'!J$114)
+($M51*'fnd base rates'!J$116)
+($N51*'fnd base rates'!J$117)
+($O51*'fnd base rates'!J$118)
+($P51*VLOOKUP($S51+12,rate_basefnd,10)))
*$R51</f>
        <v>573.75</v>
      </c>
      <c r="AC51" s="1">
        <f>(($D51*'fnd base rates'!K$107)
+($E51*'fnd base rates'!K$108)
+($F51*'fnd base rates'!K$109)
+($G51*'fnd base rates'!K$110)
+($H51*'fnd base rates'!K$111)
+($I51*'fnd base rates'!K$112)
+($J51*'fnd base rates'!K$113)
+($K51*'fnd base rates'!K$114)
+($M51*'fnd base rates'!K$116)
+($N51*'fnd base rates'!K$117)
+($O51*'fnd base rates'!K$118)
+($P51*VLOOKUP($S51+12,rate_basefnd,11)))
*$R51</f>
        <v>1150.05988</v>
      </c>
      <c r="AD51" s="1">
        <f>(($D51*'fnd base rates'!L$107)
+($E51*'fnd base rates'!L$108)
+($F51*'fnd base rates'!L$109)
+($G51*'fnd base rates'!L$110)
+($H51*'fnd base rates'!L$111)
+($I51*'fnd base rates'!L$112)
+($J51*'fnd base rates'!L$113)
+($K51*'fnd base rates'!L$114)
+($M51*'fnd base rates'!L$116)
+($N51*'fnd base rates'!L$117)
+($O51*'fnd base rates'!L$118)
+($P51*VLOOKUP($S51+12,rate_basefnd,12)))</f>
        <v>1369.1266800000001</v>
      </c>
      <c r="AE51" s="1">
        <f>(($D51*'fnd base rates'!M$107)
+($E51*'fnd base rates'!M$108)
+($F51*'fnd base rates'!M$109)
+($G51*'fnd base rates'!M$110)
+($H51*'fnd base rates'!M$111)
+($I51*'fnd base rates'!M$112)
+($J51*'fnd base rates'!M$113)
+($K51*'fnd base rates'!M$114)
+($M51*'fnd base rates'!M$116)
+($N51*'fnd base rates'!M$117)
+($O51*'fnd base rates'!M$118)
+($P51*VLOOKUP($S51+12,rate_basefnd,13)))</f>
        <v>0</v>
      </c>
      <c r="AF51" s="4">
        <f t="shared" si="7"/>
        <v>11611.466909999999</v>
      </c>
      <c r="AH51" s="269">
        <f t="shared" si="8"/>
        <v>413114253</v>
      </c>
      <c r="AI51" s="4" t="str">
        <f t="shared" si="9"/>
        <v>413</v>
      </c>
      <c r="AJ51" s="2" t="str">
        <f t="shared" si="10"/>
        <v>114</v>
      </c>
      <c r="AK51" s="2" t="str">
        <f t="shared" si="11"/>
        <v>253</v>
      </c>
      <c r="AL51" s="4">
        <f t="shared" si="12"/>
        <v>1</v>
      </c>
      <c r="AM51" s="4">
        <f t="shared" si="4"/>
        <v>1</v>
      </c>
      <c r="AN51" s="4">
        <f t="shared" si="13"/>
        <v>11611.466909999999</v>
      </c>
      <c r="AO51" s="4">
        <f t="shared" si="14"/>
        <v>11611</v>
      </c>
      <c r="AP51" s="4">
        <f t="shared" si="5"/>
        <v>0</v>
      </c>
      <c r="AQ51" s="4">
        <v>11611</v>
      </c>
      <c r="AW51" s="4">
        <v>11611</v>
      </c>
      <c r="AX51" s="5">
        <f t="shared" si="15"/>
        <v>0</v>
      </c>
      <c r="AY51" s="4">
        <v>11611</v>
      </c>
      <c r="AZ51" s="5"/>
      <c r="BB51" s="5">
        <f t="shared" ref="BB51" si="56">BC51-BA51</f>
        <v>0</v>
      </c>
    </row>
    <row r="52" spans="1:54" s="4" customFormat="1">
      <c r="A52" s="269">
        <v>413</v>
      </c>
      <c r="B52" s="2">
        <v>413114605</v>
      </c>
      <c r="C52" s="9" t="s">
        <v>1058</v>
      </c>
      <c r="D52" s="14">
        <f>'fnd enro'!D52</f>
        <v>0</v>
      </c>
      <c r="E52" s="14">
        <f>'fnd enro'!E52</f>
        <v>0</v>
      </c>
      <c r="F52" s="14">
        <f>'fnd enro'!F52</f>
        <v>0</v>
      </c>
      <c r="G52" s="14">
        <f>'fnd enro'!G52</f>
        <v>0</v>
      </c>
      <c r="H52" s="14">
        <f>'fnd enro'!H52</f>
        <v>1</v>
      </c>
      <c r="I52" s="14">
        <f>'fnd enro'!I52</f>
        <v>1</v>
      </c>
      <c r="J52" s="14">
        <f>'fnd enro'!J52</f>
        <v>0</v>
      </c>
      <c r="K52" s="15">
        <f>'fnd enro'!K52</f>
        <v>7.7200000000000005E-2</v>
      </c>
      <c r="L52" s="14">
        <f>'fnd enro'!L52</f>
        <v>0</v>
      </c>
      <c r="M52" s="14">
        <f>'fnd enro'!M52</f>
        <v>0</v>
      </c>
      <c r="N52" s="14">
        <f>'fnd enro'!N52</f>
        <v>0</v>
      </c>
      <c r="O52" s="14">
        <f>'fnd enro'!O52</f>
        <v>0</v>
      </c>
      <c r="P52" s="14">
        <f>'fnd enro'!P52</f>
        <v>2</v>
      </c>
      <c r="Q52" s="14">
        <f>'fnd enro'!R52</f>
        <v>2</v>
      </c>
      <c r="R52" s="15">
        <f t="shared" si="6"/>
        <v>1</v>
      </c>
      <c r="S52" s="14">
        <f>VALUE('fnd enro'!Q52)</f>
        <v>6</v>
      </c>
      <c r="T52" s="2"/>
      <c r="U52" s="1">
        <f>(($D52*'fnd base rates'!C$107)
+($E52*'fnd base rates'!C$108)
+($F52*'fnd base rates'!C$109)
+($G52*'fnd base rates'!C$110)
+($H52*'fnd base rates'!C$111)
+($I52*'fnd base rates'!C$112)
+($J52*'fnd base rates'!C$113)
+($K52*'fnd base rates'!C$114)
+($M52*'fnd base rates'!C$116)
+($N52*'fnd base rates'!C$117)
+($O52*'fnd base rates'!C$118)
+($P52*VLOOKUP($S52+12,rate_basefnd,3)))
*$R52</f>
        <v>1203.1026920000002</v>
      </c>
      <c r="V52" s="1">
        <f>(($D52*'fnd base rates'!D$107)
+($E52*'fnd base rates'!D$108)
+($F52*'fnd base rates'!D$109)
+($G52*'fnd base rates'!D$110)
+($H52*'fnd base rates'!D$111)
+($I52*'fnd base rates'!D$112)
+($J52*'fnd base rates'!D$113)
+($K52*'fnd base rates'!D$114)
+($M52*'fnd base rates'!D$116)
+($N52*'fnd base rates'!D$117)
+($O52*'fnd base rates'!D$118)
+($P52*VLOOKUP($S52+12,rate_basefnd,4)))
*$R52</f>
        <v>2146.9</v>
      </c>
      <c r="W52" s="1">
        <f>(($D52*'fnd base rates'!E$107)
+($E52*'fnd base rates'!E$108)
+($F52*'fnd base rates'!E$109)
+($G52*'fnd base rates'!E$110)
+($H52*'fnd base rates'!E$111)
+($I52*'fnd base rates'!E$112)
+($J52*'fnd base rates'!E$113)
+($K52*'fnd base rates'!E$114)
+($M52*'fnd base rates'!E$116)
+($N52*'fnd base rates'!E$117)
+($O52*'fnd base rates'!E$118)
+($P52*VLOOKUP($S52+12,rate_basefnd,5)))
*$R52</f>
        <v>14392.280752000001</v>
      </c>
      <c r="X52" s="1">
        <f>(($D52*'fnd base rates'!F$107)
+($E52*'fnd base rates'!F$108)
+($F52*'fnd base rates'!F$109)
+($G52*'fnd base rates'!F$110)
+($H52*'fnd base rates'!F$111)
+($I52*'fnd base rates'!F$112)
+($J52*'fnd base rates'!F$113)
+($K52*'fnd base rates'!F$114)
+($M52*'fnd base rates'!F$116)
+($N52*'fnd base rates'!F$117)
+($O52*'fnd base rates'!F$118)
+($P52*VLOOKUP($S52+12,rate_basefnd,6)))
*$R52</f>
        <v>1882.2628240000001</v>
      </c>
      <c r="Y52" s="1">
        <f>(($D52*'fnd base rates'!G$107)
+($E52*'fnd base rates'!G$108)
+($F52*'fnd base rates'!G$109)
+($G52*'fnd base rates'!G$110)
+($H52*'fnd base rates'!G$111)
+($I52*'fnd base rates'!G$112)
+($J52*'fnd base rates'!G$113)
+($K52*'fnd base rates'!G$114)
+($M52*'fnd base rates'!G$116)
+($N52*'fnd base rates'!G$117)
+($O52*'fnd base rates'!G$118)
+($P52*VLOOKUP($S52+12,rate_basefnd,7)))
*$R52</f>
        <v>624.41656399999988</v>
      </c>
      <c r="Z52" s="1">
        <f>(($D52*'fnd base rates'!H$107)
+($E52*'fnd base rates'!H$108)
+($F52*'fnd base rates'!H$109)
+($G52*'fnd base rates'!H$110)
+($H52*'fnd base rates'!H$111)
+($I52*'fnd base rates'!H$112)
+($J52*'fnd base rates'!H$113)
+($K52*'fnd base rates'!H$114)
+($M52*'fnd base rates'!H$116)
+($N52*'fnd base rates'!H$117)
+($O52*'fnd base rates'!H$118)
+($P52*VLOOKUP($S52+12,rate_basefnd,8)))</f>
        <v>1396.2978679999999</v>
      </c>
      <c r="AA52" s="1">
        <f>(($D52*'fnd base rates'!I$107)
+($E52*'fnd base rates'!I$108)
+($F52*'fnd base rates'!I$109)
+($G52*'fnd base rates'!I$110)
+($H52*'fnd base rates'!I$111)
+($I52*'fnd base rates'!I$112)
+($J52*'fnd base rates'!I$113)
+($K52*'fnd base rates'!I$114)
+($M52*'fnd base rates'!I$116)
+($N52*'fnd base rates'!I$117)
+($O52*'fnd base rates'!I$118)
+($P52*VLOOKUP($S52+12,rate_basefnd,9)))
*$R52</f>
        <v>1032.4100000000001</v>
      </c>
      <c r="AB52" s="1">
        <f>(($D52*'fnd base rates'!J$107)
+($E52*'fnd base rates'!J$108)
+($F52*'fnd base rates'!J$109)
+($G52*'fnd base rates'!J$110)
+($H52*'fnd base rates'!J$111)
+($I52*'fnd base rates'!J$112)
+($J52*'fnd base rates'!J$113)
+($K52*'fnd base rates'!J$114)
+($M52*'fnd base rates'!J$116)
+($N52*'fnd base rates'!J$117)
+($O52*'fnd base rates'!J$118)
+($P52*VLOOKUP($S52+12,rate_basefnd,10)))
*$R52</f>
        <v>2089.3599999999997</v>
      </c>
      <c r="AC52" s="1">
        <f>(($D52*'fnd base rates'!K$107)
+($E52*'fnd base rates'!K$108)
+($F52*'fnd base rates'!K$109)
+($G52*'fnd base rates'!K$110)
+($H52*'fnd base rates'!K$111)
+($I52*'fnd base rates'!K$112)
+($J52*'fnd base rates'!K$113)
+($K52*'fnd base rates'!K$114)
+($M52*'fnd base rates'!K$116)
+($N52*'fnd base rates'!K$117)
+($O52*'fnd base rates'!K$118)
+($P52*VLOOKUP($S52+12,rate_basefnd,11)))
*$R52</f>
        <v>2332.21976</v>
      </c>
      <c r="AD52" s="1">
        <f>(($D52*'fnd base rates'!L$107)
+($E52*'fnd base rates'!L$108)
+($F52*'fnd base rates'!L$109)
+($G52*'fnd base rates'!L$110)
+($H52*'fnd base rates'!L$111)
+($I52*'fnd base rates'!L$112)
+($J52*'fnd base rates'!L$113)
+($K52*'fnd base rates'!L$114)
+($M52*'fnd base rates'!L$116)
+($N52*'fnd base rates'!L$117)
+($O52*'fnd base rates'!L$118)
+($P52*VLOOKUP($S52+12,rate_basefnd,12)))</f>
        <v>3855.4833600000002</v>
      </c>
      <c r="AE52" s="1">
        <f>(($D52*'fnd base rates'!M$107)
+($E52*'fnd base rates'!M$108)
+($F52*'fnd base rates'!M$109)
+($G52*'fnd base rates'!M$110)
+($H52*'fnd base rates'!M$111)
+($I52*'fnd base rates'!M$112)
+($J52*'fnd base rates'!M$113)
+($K52*'fnd base rates'!M$114)
+($M52*'fnd base rates'!M$116)
+($N52*'fnd base rates'!M$117)
+($O52*'fnd base rates'!M$118)
+($P52*VLOOKUP($S52+12,rate_basefnd,13)))</f>
        <v>0</v>
      </c>
      <c r="AF52" s="4">
        <f t="shared" si="7"/>
        <v>30954.733820000001</v>
      </c>
      <c r="AH52" s="269">
        <f t="shared" si="8"/>
        <v>413114605</v>
      </c>
      <c r="AI52" s="4" t="str">
        <f t="shared" si="9"/>
        <v>413</v>
      </c>
      <c r="AJ52" s="2" t="str">
        <f t="shared" si="10"/>
        <v>114</v>
      </c>
      <c r="AK52" s="2" t="str">
        <f t="shared" si="11"/>
        <v>605</v>
      </c>
      <c r="AL52" s="4">
        <f t="shared" si="12"/>
        <v>1</v>
      </c>
      <c r="AM52" s="4">
        <f t="shared" si="4"/>
        <v>2</v>
      </c>
      <c r="AN52" s="4">
        <f t="shared" si="13"/>
        <v>30954.733820000001</v>
      </c>
      <c r="AO52" s="4">
        <f t="shared" si="14"/>
        <v>15477</v>
      </c>
      <c r="AP52" s="4">
        <f t="shared" si="5"/>
        <v>0</v>
      </c>
      <c r="AQ52" s="4">
        <v>15477</v>
      </c>
      <c r="AW52" s="4">
        <v>15477</v>
      </c>
      <c r="AX52" s="5">
        <f t="shared" si="15"/>
        <v>0</v>
      </c>
      <c r="AY52" s="4">
        <v>15477</v>
      </c>
      <c r="AZ52" s="5"/>
      <c r="BB52" s="5">
        <f t="shared" ref="BB52" si="57">BC52-BA52</f>
        <v>0</v>
      </c>
    </row>
    <row r="53" spans="1:54" s="4" customFormat="1">
      <c r="A53" s="269">
        <v>413</v>
      </c>
      <c r="B53" s="2">
        <v>413114615</v>
      </c>
      <c r="C53" s="9" t="s">
        <v>1058</v>
      </c>
      <c r="D53" s="14">
        <f>'fnd enro'!D53</f>
        <v>0</v>
      </c>
      <c r="E53" s="14">
        <f>'fnd enro'!E53</f>
        <v>0</v>
      </c>
      <c r="F53" s="14">
        <f>'fnd enro'!F53</f>
        <v>0</v>
      </c>
      <c r="G53" s="14">
        <f>'fnd enro'!G53</f>
        <v>0</v>
      </c>
      <c r="H53" s="14">
        <f>'fnd enro'!H53</f>
        <v>0</v>
      </c>
      <c r="I53" s="14">
        <f>'fnd enro'!I53</f>
        <v>1</v>
      </c>
      <c r="J53" s="14">
        <f>'fnd enro'!J53</f>
        <v>0</v>
      </c>
      <c r="K53" s="15">
        <f>'fnd enro'!K53</f>
        <v>3.8600000000000002E-2</v>
      </c>
      <c r="L53" s="14">
        <f>'fnd enro'!L53</f>
        <v>0</v>
      </c>
      <c r="M53" s="14">
        <f>'fnd enro'!M53</f>
        <v>0</v>
      </c>
      <c r="N53" s="14">
        <f>'fnd enro'!N53</f>
        <v>0</v>
      </c>
      <c r="O53" s="14">
        <f>'fnd enro'!O53</f>
        <v>0</v>
      </c>
      <c r="P53" s="14">
        <f>'fnd enro'!P53</f>
        <v>0</v>
      </c>
      <c r="Q53" s="14">
        <f>'fnd enro'!R53</f>
        <v>1</v>
      </c>
      <c r="R53" s="15">
        <f t="shared" si="6"/>
        <v>1</v>
      </c>
      <c r="S53" s="14">
        <f>VALUE('fnd enro'!Q53)</f>
        <v>10</v>
      </c>
      <c r="T53" s="2"/>
      <c r="U53" s="1">
        <f>(($D53*'fnd base rates'!C$107)
+($E53*'fnd base rates'!C$108)
+($F53*'fnd base rates'!C$109)
+($G53*'fnd base rates'!C$110)
+($H53*'fnd base rates'!C$111)
+($I53*'fnd base rates'!C$112)
+($J53*'fnd base rates'!C$113)
+($K53*'fnd base rates'!C$114)
+($M53*'fnd base rates'!C$116)
+($N53*'fnd base rates'!C$117)
+($O53*'fnd base rates'!C$118)
+($P53*VLOOKUP($S53+12,rate_basefnd,3)))
*$R53</f>
        <v>536.46134600000005</v>
      </c>
      <c r="V53" s="1">
        <f>(($D53*'fnd base rates'!D$107)
+($E53*'fnd base rates'!D$108)
+($F53*'fnd base rates'!D$109)
+($G53*'fnd base rates'!D$110)
+($H53*'fnd base rates'!D$111)
+($I53*'fnd base rates'!D$112)
+($J53*'fnd base rates'!D$113)
+($K53*'fnd base rates'!D$114)
+($M53*'fnd base rates'!D$116)
+($N53*'fnd base rates'!D$117)
+($O53*'fnd base rates'!D$118)
+($P53*VLOOKUP($S53+12,rate_basefnd,4)))
*$R53</f>
        <v>765.08</v>
      </c>
      <c r="W53" s="1">
        <f>(($D53*'fnd base rates'!E$107)
+($E53*'fnd base rates'!E$108)
+($F53*'fnd base rates'!E$109)
+($G53*'fnd base rates'!E$110)
+($H53*'fnd base rates'!E$111)
+($I53*'fnd base rates'!E$112)
+($J53*'fnd base rates'!E$113)
+($K53*'fnd base rates'!E$114)
+($M53*'fnd base rates'!E$116)
+($N53*'fnd base rates'!E$117)
+($O53*'fnd base rates'!E$118)
+($P53*VLOOKUP($S53+12,rate_basefnd,5)))
*$R53</f>
        <v>4912.2003759999998</v>
      </c>
      <c r="X53" s="1">
        <f>(($D53*'fnd base rates'!F$107)
+($E53*'fnd base rates'!F$108)
+($F53*'fnd base rates'!F$109)
+($G53*'fnd base rates'!F$110)
+($H53*'fnd base rates'!F$111)
+($I53*'fnd base rates'!F$112)
+($J53*'fnd base rates'!F$113)
+($K53*'fnd base rates'!F$114)
+($M53*'fnd base rates'!F$116)
+($N53*'fnd base rates'!F$117)
+($O53*'fnd base rates'!F$118)
+($P53*VLOOKUP($S53+12,rate_basefnd,6)))
*$R53</f>
        <v>886.88641200000006</v>
      </c>
      <c r="Y53" s="1">
        <f>(($D53*'fnd base rates'!G$107)
+($E53*'fnd base rates'!G$108)
+($F53*'fnd base rates'!G$109)
+($G53*'fnd base rates'!G$110)
+($H53*'fnd base rates'!G$111)
+($I53*'fnd base rates'!G$112)
+($J53*'fnd base rates'!G$113)
+($K53*'fnd base rates'!G$114)
+($M53*'fnd base rates'!G$116)
+($N53*'fnd base rates'!G$117)
+($O53*'fnd base rates'!G$118)
+($P53*VLOOKUP($S53+12,rate_basefnd,7)))
*$R53</f>
        <v>163.88328199999998</v>
      </c>
      <c r="Z53" s="1">
        <f>(($D53*'fnd base rates'!H$107)
+($E53*'fnd base rates'!H$108)
+($F53*'fnd base rates'!H$109)
+($G53*'fnd base rates'!H$110)
+($H53*'fnd base rates'!H$111)
+($I53*'fnd base rates'!H$112)
+($J53*'fnd base rates'!H$113)
+($K53*'fnd base rates'!H$114)
+($M53*'fnd base rates'!H$116)
+($N53*'fnd base rates'!H$117)
+($O53*'fnd base rates'!H$118)
+($P53*VLOOKUP($S53+12,rate_basefnd,8)))</f>
        <v>828.078934</v>
      </c>
      <c r="AA53" s="1">
        <f>(($D53*'fnd base rates'!I$107)
+($E53*'fnd base rates'!I$108)
+($F53*'fnd base rates'!I$109)
+($G53*'fnd base rates'!I$110)
+($H53*'fnd base rates'!I$111)
+($I53*'fnd base rates'!I$112)
+($J53*'fnd base rates'!I$113)
+($K53*'fnd base rates'!I$114)
+($M53*'fnd base rates'!I$116)
+($N53*'fnd base rates'!I$117)
+($O53*'fnd base rates'!I$118)
+($P53*VLOOKUP($S53+12,rate_basefnd,9)))
*$R53</f>
        <v>425.94</v>
      </c>
      <c r="AB53" s="1">
        <f>(($D53*'fnd base rates'!J$107)
+($E53*'fnd base rates'!J$108)
+($F53*'fnd base rates'!J$109)
+($G53*'fnd base rates'!J$110)
+($H53*'fnd base rates'!J$111)
+($I53*'fnd base rates'!J$112)
+($J53*'fnd base rates'!J$113)
+($K53*'fnd base rates'!J$114)
+($M53*'fnd base rates'!J$116)
+($N53*'fnd base rates'!J$117)
+($O53*'fnd base rates'!J$118)
+($P53*VLOOKUP($S53+12,rate_basefnd,10)))
*$R53</f>
        <v>573.75</v>
      </c>
      <c r="AC53" s="1">
        <f>(($D53*'fnd base rates'!K$107)
+($E53*'fnd base rates'!K$108)
+($F53*'fnd base rates'!K$109)
+($G53*'fnd base rates'!K$110)
+($H53*'fnd base rates'!K$111)
+($I53*'fnd base rates'!K$112)
+($J53*'fnd base rates'!K$113)
+($K53*'fnd base rates'!K$114)
+($M53*'fnd base rates'!K$116)
+($N53*'fnd base rates'!K$117)
+($O53*'fnd base rates'!K$118)
+($P53*VLOOKUP($S53+12,rate_basefnd,11)))
*$R53</f>
        <v>1150.05988</v>
      </c>
      <c r="AD53" s="1">
        <f>(($D53*'fnd base rates'!L$107)
+($E53*'fnd base rates'!L$108)
+($F53*'fnd base rates'!L$109)
+($G53*'fnd base rates'!L$110)
+($H53*'fnd base rates'!L$111)
+($I53*'fnd base rates'!L$112)
+($J53*'fnd base rates'!L$113)
+($K53*'fnd base rates'!L$114)
+($M53*'fnd base rates'!L$116)
+($N53*'fnd base rates'!L$117)
+($O53*'fnd base rates'!L$118)
+($P53*VLOOKUP($S53+12,rate_basefnd,12)))</f>
        <v>1369.1266800000001</v>
      </c>
      <c r="AE53" s="1">
        <f>(($D53*'fnd base rates'!M$107)
+($E53*'fnd base rates'!M$108)
+($F53*'fnd base rates'!M$109)
+($G53*'fnd base rates'!M$110)
+($H53*'fnd base rates'!M$111)
+($I53*'fnd base rates'!M$112)
+($J53*'fnd base rates'!M$113)
+($K53*'fnd base rates'!M$114)
+($M53*'fnd base rates'!M$116)
+($N53*'fnd base rates'!M$117)
+($O53*'fnd base rates'!M$118)
+($P53*VLOOKUP($S53+12,rate_basefnd,13)))</f>
        <v>0</v>
      </c>
      <c r="AF53" s="4">
        <f t="shared" si="7"/>
        <v>11611.466909999999</v>
      </c>
      <c r="AH53" s="269">
        <f t="shared" si="8"/>
        <v>413114615</v>
      </c>
      <c r="AI53" s="4" t="str">
        <f t="shared" si="9"/>
        <v>413</v>
      </c>
      <c r="AJ53" s="2" t="str">
        <f t="shared" si="10"/>
        <v>114</v>
      </c>
      <c r="AK53" s="2" t="str">
        <f t="shared" si="11"/>
        <v>615</v>
      </c>
      <c r="AL53" s="4">
        <f t="shared" si="12"/>
        <v>1</v>
      </c>
      <c r="AM53" s="4">
        <f t="shared" si="4"/>
        <v>1</v>
      </c>
      <c r="AN53" s="4">
        <f t="shared" si="13"/>
        <v>11611.466909999999</v>
      </c>
      <c r="AO53" s="4">
        <f t="shared" si="14"/>
        <v>11611</v>
      </c>
      <c r="AP53" s="4">
        <f t="shared" si="5"/>
        <v>0</v>
      </c>
      <c r="AQ53" s="4">
        <v>11611</v>
      </c>
      <c r="AW53" s="4">
        <v>11611</v>
      </c>
      <c r="AX53" s="5">
        <f t="shared" si="15"/>
        <v>0</v>
      </c>
      <c r="AY53" s="4">
        <v>11611</v>
      </c>
      <c r="AZ53" s="5"/>
      <c r="BB53" s="5">
        <f t="shared" ref="BB53" si="58">BC53-BA53</f>
        <v>0</v>
      </c>
    </row>
    <row r="54" spans="1:54" s="4" customFormat="1">
      <c r="A54" s="269">
        <v>413</v>
      </c>
      <c r="B54" s="2">
        <v>413114635</v>
      </c>
      <c r="C54" s="9" t="s">
        <v>1058</v>
      </c>
      <c r="D54" s="14">
        <f>'fnd enro'!D54</f>
        <v>0</v>
      </c>
      <c r="E54" s="14">
        <f>'fnd enro'!E54</f>
        <v>0</v>
      </c>
      <c r="F54" s="14">
        <f>'fnd enro'!F54</f>
        <v>0</v>
      </c>
      <c r="G54" s="14">
        <f>'fnd enro'!G54</f>
        <v>0</v>
      </c>
      <c r="H54" s="14">
        <f>'fnd enro'!H54</f>
        <v>0</v>
      </c>
      <c r="I54" s="14">
        <f>'fnd enro'!I54</f>
        <v>1</v>
      </c>
      <c r="J54" s="14">
        <f>'fnd enro'!J54</f>
        <v>0</v>
      </c>
      <c r="K54" s="15">
        <f>'fnd enro'!K54</f>
        <v>3.8600000000000002E-2</v>
      </c>
      <c r="L54" s="14">
        <f>'fnd enro'!L54</f>
        <v>0</v>
      </c>
      <c r="M54" s="14">
        <f>'fnd enro'!M54</f>
        <v>0</v>
      </c>
      <c r="N54" s="14">
        <f>'fnd enro'!N54</f>
        <v>0</v>
      </c>
      <c r="O54" s="14">
        <f>'fnd enro'!O54</f>
        <v>0</v>
      </c>
      <c r="P54" s="14">
        <f>'fnd enro'!P54</f>
        <v>1</v>
      </c>
      <c r="Q54" s="14">
        <f>'fnd enro'!R54</f>
        <v>1</v>
      </c>
      <c r="R54" s="15">
        <f t="shared" si="6"/>
        <v>1</v>
      </c>
      <c r="S54" s="14">
        <f>VALUE('fnd enro'!Q54)</f>
        <v>8</v>
      </c>
      <c r="T54" s="2"/>
      <c r="U54" s="1">
        <f>(($D54*'fnd base rates'!C$107)
+($E54*'fnd base rates'!C$108)
+($F54*'fnd base rates'!C$109)
+($G54*'fnd base rates'!C$110)
+($H54*'fnd base rates'!C$111)
+($I54*'fnd base rates'!C$112)
+($J54*'fnd base rates'!C$113)
+($K54*'fnd base rates'!C$114)
+($M54*'fnd base rates'!C$116)
+($N54*'fnd base rates'!C$117)
+($O54*'fnd base rates'!C$118)
+($P54*VLOOKUP($S54+12,rate_basefnd,3)))
*$R54</f>
        <v>608.66134600000009</v>
      </c>
      <c r="V54" s="1">
        <f>(($D54*'fnd base rates'!D$107)
+($E54*'fnd base rates'!D$108)
+($F54*'fnd base rates'!D$109)
+($G54*'fnd base rates'!D$110)
+($H54*'fnd base rates'!D$111)
+($I54*'fnd base rates'!D$112)
+($J54*'fnd base rates'!D$113)
+($K54*'fnd base rates'!D$114)
+($M54*'fnd base rates'!D$116)
+($N54*'fnd base rates'!D$117)
+($O54*'fnd base rates'!D$118)
+($P54*VLOOKUP($S54+12,rate_basefnd,4)))
*$R54</f>
        <v>1107.1600000000001</v>
      </c>
      <c r="W54" s="1">
        <f>(($D54*'fnd base rates'!E$107)
+($E54*'fnd base rates'!E$108)
+($F54*'fnd base rates'!E$109)
+($G54*'fnd base rates'!E$110)
+($H54*'fnd base rates'!E$111)
+($I54*'fnd base rates'!E$112)
+($J54*'fnd base rates'!E$113)
+($K54*'fnd base rates'!E$114)
+($M54*'fnd base rates'!E$116)
+($N54*'fnd base rates'!E$117)
+($O54*'fnd base rates'!E$118)
+($P54*VLOOKUP($S54+12,rate_basefnd,5)))
*$R54</f>
        <v>8251.5603759999995</v>
      </c>
      <c r="X54" s="1">
        <f>(($D54*'fnd base rates'!F$107)
+($E54*'fnd base rates'!F$108)
+($F54*'fnd base rates'!F$109)
+($G54*'fnd base rates'!F$110)
+($H54*'fnd base rates'!F$111)
+($I54*'fnd base rates'!F$112)
+($J54*'fnd base rates'!F$113)
+($K54*'fnd base rates'!F$114)
+($M54*'fnd base rates'!F$116)
+($N54*'fnd base rates'!F$117)
+($O54*'fnd base rates'!F$118)
+($P54*VLOOKUP($S54+12,rate_basefnd,6)))
*$R54</f>
        <v>886.88641200000006</v>
      </c>
      <c r="Y54" s="1">
        <f>(($D54*'fnd base rates'!G$107)
+($E54*'fnd base rates'!G$108)
+($F54*'fnd base rates'!G$109)
+($G54*'fnd base rates'!G$110)
+($H54*'fnd base rates'!G$111)
+($I54*'fnd base rates'!G$112)
+($J54*'fnd base rates'!G$113)
+($K54*'fnd base rates'!G$114)
+($M54*'fnd base rates'!G$116)
+($N54*'fnd base rates'!G$117)
+($O54*'fnd base rates'!G$118)
+($P54*VLOOKUP($S54+12,rate_basefnd,7)))
*$R54</f>
        <v>325.893282</v>
      </c>
      <c r="Z54" s="1">
        <f>(($D54*'fnd base rates'!H$107)
+($E54*'fnd base rates'!H$108)
+($F54*'fnd base rates'!H$109)
+($G54*'fnd base rates'!H$110)
+($H54*'fnd base rates'!H$111)
+($I54*'fnd base rates'!H$112)
+($J54*'fnd base rates'!H$113)
+($K54*'fnd base rates'!H$114)
+($M54*'fnd base rates'!H$116)
+($N54*'fnd base rates'!H$117)
+($O54*'fnd base rates'!H$118)
+($P54*VLOOKUP($S54+12,rate_basefnd,8)))</f>
        <v>852.91893400000004</v>
      </c>
      <c r="AA54" s="1">
        <f>(($D54*'fnd base rates'!I$107)
+($E54*'fnd base rates'!I$108)
+($F54*'fnd base rates'!I$109)
+($G54*'fnd base rates'!I$110)
+($H54*'fnd base rates'!I$111)
+($I54*'fnd base rates'!I$112)
+($J54*'fnd base rates'!I$113)
+($K54*'fnd base rates'!I$114)
+($M54*'fnd base rates'!I$116)
+($N54*'fnd base rates'!I$117)
+($O54*'fnd base rates'!I$118)
+($P54*VLOOKUP($S54+12,rate_basefnd,9)))
*$R54</f>
        <v>561.16</v>
      </c>
      <c r="AB54" s="1">
        <f>(($D54*'fnd base rates'!J$107)
+($E54*'fnd base rates'!J$108)
+($F54*'fnd base rates'!J$109)
+($G54*'fnd base rates'!J$110)
+($H54*'fnd base rates'!J$111)
+($I54*'fnd base rates'!J$112)
+($J54*'fnd base rates'!J$113)
+($K54*'fnd base rates'!J$114)
+($M54*'fnd base rates'!J$116)
+($N54*'fnd base rates'!J$117)
+($O54*'fnd base rates'!J$118)
+($P54*VLOOKUP($S54+12,rate_basefnd,10)))
*$R54</f>
        <v>1276.3899999999999</v>
      </c>
      <c r="AC54" s="1">
        <f>(($D54*'fnd base rates'!K$107)
+($E54*'fnd base rates'!K$108)
+($F54*'fnd base rates'!K$109)
+($G54*'fnd base rates'!K$110)
+($H54*'fnd base rates'!K$111)
+($I54*'fnd base rates'!K$112)
+($J54*'fnd base rates'!K$113)
+($K54*'fnd base rates'!K$114)
+($M54*'fnd base rates'!K$116)
+($N54*'fnd base rates'!K$117)
+($O54*'fnd base rates'!K$118)
+($P54*VLOOKUP($S54+12,rate_basefnd,11)))
*$R54</f>
        <v>1150.05988</v>
      </c>
      <c r="AD54" s="1">
        <f>(($D54*'fnd base rates'!L$107)
+($E54*'fnd base rates'!L$108)
+($F54*'fnd base rates'!L$109)
+($G54*'fnd base rates'!L$110)
+($H54*'fnd base rates'!L$111)
+($I54*'fnd base rates'!L$112)
+($J54*'fnd base rates'!L$113)
+($K54*'fnd base rates'!L$114)
+($M54*'fnd base rates'!L$116)
+($N54*'fnd base rates'!L$117)
+($O54*'fnd base rates'!L$118)
+($P54*VLOOKUP($S54+12,rate_basefnd,12)))</f>
        <v>1909.2866800000002</v>
      </c>
      <c r="AE54" s="1">
        <f>(($D54*'fnd base rates'!M$107)
+($E54*'fnd base rates'!M$108)
+($F54*'fnd base rates'!M$109)
+($G54*'fnd base rates'!M$110)
+($H54*'fnd base rates'!M$111)
+($I54*'fnd base rates'!M$112)
+($J54*'fnd base rates'!M$113)
+($K54*'fnd base rates'!M$114)
+($M54*'fnd base rates'!M$116)
+($N54*'fnd base rates'!M$117)
+($O54*'fnd base rates'!M$118)
+($P54*VLOOKUP($S54+12,rate_basefnd,13)))</f>
        <v>0</v>
      </c>
      <c r="AF54" s="4">
        <f t="shared" si="7"/>
        <v>16929.976909999998</v>
      </c>
      <c r="AH54" s="269">
        <f t="shared" si="8"/>
        <v>413114635</v>
      </c>
      <c r="AI54" s="4" t="str">
        <f t="shared" si="9"/>
        <v>413</v>
      </c>
      <c r="AJ54" s="2" t="str">
        <f t="shared" si="10"/>
        <v>114</v>
      </c>
      <c r="AK54" s="2" t="str">
        <f t="shared" si="11"/>
        <v>635</v>
      </c>
      <c r="AL54" s="4">
        <f t="shared" si="12"/>
        <v>1</v>
      </c>
      <c r="AM54" s="4">
        <f t="shared" si="4"/>
        <v>1</v>
      </c>
      <c r="AN54" s="4">
        <f t="shared" si="13"/>
        <v>16929.976909999998</v>
      </c>
      <c r="AO54" s="4">
        <f t="shared" si="14"/>
        <v>16930</v>
      </c>
      <c r="AP54" s="4">
        <f t="shared" si="5"/>
        <v>0</v>
      </c>
      <c r="AQ54" s="4">
        <v>16930</v>
      </c>
      <c r="AW54" s="4">
        <v>16930</v>
      </c>
      <c r="AX54" s="5">
        <f t="shared" si="15"/>
        <v>0</v>
      </c>
      <c r="AY54" s="4">
        <v>16930</v>
      </c>
      <c r="AZ54" s="5"/>
      <c r="BB54" s="5">
        <f t="shared" ref="BB54" si="59">BC54-BA54</f>
        <v>0</v>
      </c>
    </row>
    <row r="55" spans="1:54" s="4" customFormat="1">
      <c r="A55" s="269">
        <v>413</v>
      </c>
      <c r="B55" s="2">
        <v>413114670</v>
      </c>
      <c r="C55" s="9" t="s">
        <v>1058</v>
      </c>
      <c r="D55" s="14">
        <f>'fnd enro'!D55</f>
        <v>0</v>
      </c>
      <c r="E55" s="14">
        <f>'fnd enro'!E55</f>
        <v>0</v>
      </c>
      <c r="F55" s="14">
        <f>'fnd enro'!F55</f>
        <v>0</v>
      </c>
      <c r="G55" s="14">
        <f>'fnd enro'!G55</f>
        <v>0</v>
      </c>
      <c r="H55" s="14">
        <f>'fnd enro'!H55</f>
        <v>6</v>
      </c>
      <c r="I55" s="14">
        <f>'fnd enro'!I55</f>
        <v>17</v>
      </c>
      <c r="J55" s="14">
        <f>'fnd enro'!J55</f>
        <v>0</v>
      </c>
      <c r="K55" s="15">
        <f>'fnd enro'!K55</f>
        <v>0.88780000000000003</v>
      </c>
      <c r="L55" s="14">
        <f>'fnd enro'!L55</f>
        <v>0</v>
      </c>
      <c r="M55" s="14">
        <f>'fnd enro'!M55</f>
        <v>0</v>
      </c>
      <c r="N55" s="14">
        <f>'fnd enro'!N55</f>
        <v>0</v>
      </c>
      <c r="O55" s="14">
        <f>'fnd enro'!O55</f>
        <v>0</v>
      </c>
      <c r="P55" s="14">
        <f>'fnd enro'!P55</f>
        <v>4</v>
      </c>
      <c r="Q55" s="14">
        <f>'fnd enro'!R55</f>
        <v>23</v>
      </c>
      <c r="R55" s="15">
        <f t="shared" si="6"/>
        <v>1</v>
      </c>
      <c r="S55" s="14">
        <f>VALUE('fnd enro'!Q55)</f>
        <v>6</v>
      </c>
      <c r="T55" s="2"/>
      <c r="U55" s="1">
        <f>(($D55*'fnd base rates'!C$107)
+($E55*'fnd base rates'!C$108)
+($F55*'fnd base rates'!C$109)
+($G55*'fnd base rates'!C$110)
+($H55*'fnd base rates'!C$111)
+($I55*'fnd base rates'!C$112)
+($J55*'fnd base rates'!C$113)
+($K55*'fnd base rates'!C$114)
+($M55*'fnd base rates'!C$116)
+($N55*'fnd base rates'!C$117)
+($O55*'fnd base rates'!C$118)
+($P55*VLOOKUP($S55+12,rate_basefnd,3)))
*$R55</f>
        <v>12598.970958</v>
      </c>
      <c r="V55" s="1">
        <f>(($D55*'fnd base rates'!D$107)
+($E55*'fnd base rates'!D$108)
+($F55*'fnd base rates'!D$109)
+($G55*'fnd base rates'!D$110)
+($H55*'fnd base rates'!D$111)
+($I55*'fnd base rates'!D$112)
+($J55*'fnd base rates'!D$113)
+($K55*'fnd base rates'!D$114)
+($M55*'fnd base rates'!D$116)
+($N55*'fnd base rates'!D$117)
+($O55*'fnd base rates'!D$118)
+($P55*VLOOKUP($S55+12,rate_basefnd,4)))
*$R55</f>
        <v>18830.32</v>
      </c>
      <c r="W55" s="1">
        <f>(($D55*'fnd base rates'!E$107)
+($E55*'fnd base rates'!E$108)
+($F55*'fnd base rates'!E$109)
+($G55*'fnd base rates'!E$110)
+($H55*'fnd base rates'!E$111)
+($I55*'fnd base rates'!E$112)
+($J55*'fnd base rates'!E$113)
+($K55*'fnd base rates'!E$114)
+($M55*'fnd base rates'!E$116)
+($N55*'fnd base rates'!E$117)
+($O55*'fnd base rates'!E$118)
+($P55*VLOOKUP($S55+12,rate_basefnd,5)))
*$R55</f>
        <v>116305.48864800001</v>
      </c>
      <c r="X55" s="1">
        <f>(($D55*'fnd base rates'!F$107)
+($E55*'fnd base rates'!F$108)
+($F55*'fnd base rates'!F$109)
+($G55*'fnd base rates'!F$110)
+($H55*'fnd base rates'!F$111)
+($I55*'fnd base rates'!F$112)
+($J55*'fnd base rates'!F$113)
+($K55*'fnd base rates'!F$114)
+($M55*'fnd base rates'!F$116)
+($N55*'fnd base rates'!F$117)
+($O55*'fnd base rates'!F$118)
+($P55*VLOOKUP($S55+12,rate_basefnd,6)))
*$R55</f>
        <v>21049.327476000002</v>
      </c>
      <c r="Y55" s="1">
        <f>(($D55*'fnd base rates'!G$107)
+($E55*'fnd base rates'!G$108)
+($F55*'fnd base rates'!G$109)
+($G55*'fnd base rates'!G$110)
+($H55*'fnd base rates'!G$111)
+($I55*'fnd base rates'!G$112)
+($J55*'fnd base rates'!G$113)
+($K55*'fnd base rates'!G$114)
+($M55*'fnd base rates'!G$116)
+($N55*'fnd base rates'!G$117)
+($O55*'fnd base rates'!G$118)
+($P55*VLOOKUP($S55+12,rate_basefnd,7)))
*$R55</f>
        <v>4380.8954860000003</v>
      </c>
      <c r="Z55" s="1">
        <f>(($D55*'fnd base rates'!H$107)
+($E55*'fnd base rates'!H$108)
+($F55*'fnd base rates'!H$109)
+($G55*'fnd base rates'!H$110)
+($H55*'fnd base rates'!H$111)
+($I55*'fnd base rates'!H$112)
+($J55*'fnd base rates'!H$113)
+($K55*'fnd base rates'!H$114)
+($M55*'fnd base rates'!H$116)
+($N55*'fnd base rates'!H$117)
+($O55*'fnd base rates'!H$118)
+($P55*VLOOKUP($S55+12,rate_basefnd,8)))</f>
        <v>17307.535482000003</v>
      </c>
      <c r="AA55" s="1">
        <f>(($D55*'fnd base rates'!I$107)
+($E55*'fnd base rates'!I$108)
+($F55*'fnd base rates'!I$109)
+($G55*'fnd base rates'!I$110)
+($H55*'fnd base rates'!I$111)
+($I55*'fnd base rates'!I$112)
+($J55*'fnd base rates'!I$113)
+($K55*'fnd base rates'!I$114)
+($M55*'fnd base rates'!I$116)
+($N55*'fnd base rates'!I$117)
+($O55*'fnd base rates'!I$118)
+($P55*VLOOKUP($S55+12,rate_basefnd,9)))
*$R55</f>
        <v>9904.6799999999985</v>
      </c>
      <c r="AB55" s="1">
        <f>(($D55*'fnd base rates'!J$107)
+($E55*'fnd base rates'!J$108)
+($F55*'fnd base rates'!J$109)
+($G55*'fnd base rates'!J$110)
+($H55*'fnd base rates'!J$111)
+($I55*'fnd base rates'!J$112)
+($J55*'fnd base rates'!J$113)
+($K55*'fnd base rates'!J$114)
+($M55*'fnd base rates'!J$116)
+($N55*'fnd base rates'!J$117)
+($O55*'fnd base rates'!J$118)
+($P55*VLOOKUP($S55+12,rate_basefnd,10)))
*$R55</f>
        <v>13780.210000000001</v>
      </c>
      <c r="AC55" s="1">
        <f>(($D55*'fnd base rates'!K$107)
+($E55*'fnd base rates'!K$108)
+($F55*'fnd base rates'!K$109)
+($G55*'fnd base rates'!K$110)
+($H55*'fnd base rates'!K$111)
+($I55*'fnd base rates'!K$112)
+($J55*'fnd base rates'!K$113)
+($K55*'fnd base rates'!K$114)
+($M55*'fnd base rates'!K$116)
+($N55*'fnd base rates'!K$117)
+($O55*'fnd base rates'!K$118)
+($P55*VLOOKUP($S55+12,rate_basefnd,11)))
*$R55</f>
        <v>26643.97724</v>
      </c>
      <c r="AD55" s="1">
        <f>(($D55*'fnd base rates'!L$107)
+($E55*'fnd base rates'!L$108)
+($F55*'fnd base rates'!L$109)
+($G55*'fnd base rates'!L$110)
+($H55*'fnd base rates'!L$111)
+($I55*'fnd base rates'!L$112)
+($J55*'fnd base rates'!L$113)
+($K55*'fnd base rates'!L$114)
+($M55*'fnd base rates'!L$116)
+($N55*'fnd base rates'!L$117)
+($O55*'fnd base rates'!L$118)
+($P55*VLOOKUP($S55+12,rate_basefnd,12)))</f>
        <v>34297.773639999999</v>
      </c>
      <c r="AE55" s="1">
        <f>(($D55*'fnd base rates'!M$107)
+($E55*'fnd base rates'!M$108)
+($F55*'fnd base rates'!M$109)
+($G55*'fnd base rates'!M$110)
+($H55*'fnd base rates'!M$111)
+($I55*'fnd base rates'!M$112)
+($J55*'fnd base rates'!M$113)
+($K55*'fnd base rates'!M$114)
+($M55*'fnd base rates'!M$116)
+($N55*'fnd base rates'!M$117)
+($O55*'fnd base rates'!M$118)
+($P55*VLOOKUP($S55+12,rate_basefnd,13)))</f>
        <v>0</v>
      </c>
      <c r="AF55" s="4">
        <f t="shared" si="7"/>
        <v>275099.17892999999</v>
      </c>
      <c r="AH55" s="269">
        <f t="shared" si="8"/>
        <v>413114670</v>
      </c>
      <c r="AI55" s="4" t="str">
        <f t="shared" si="9"/>
        <v>413</v>
      </c>
      <c r="AJ55" s="2" t="str">
        <f t="shared" si="10"/>
        <v>114</v>
      </c>
      <c r="AK55" s="2" t="str">
        <f t="shared" si="11"/>
        <v>670</v>
      </c>
      <c r="AL55" s="4">
        <f t="shared" si="12"/>
        <v>1</v>
      </c>
      <c r="AM55" s="4">
        <f t="shared" si="4"/>
        <v>23</v>
      </c>
      <c r="AN55" s="4">
        <f t="shared" si="13"/>
        <v>275099.17892999999</v>
      </c>
      <c r="AO55" s="4">
        <f t="shared" si="14"/>
        <v>11961</v>
      </c>
      <c r="AP55" s="4">
        <f t="shared" si="5"/>
        <v>0</v>
      </c>
      <c r="AQ55" s="4">
        <v>11961</v>
      </c>
      <c r="AW55" s="4">
        <v>11961</v>
      </c>
      <c r="AX55" s="5">
        <f t="shared" si="15"/>
        <v>0</v>
      </c>
      <c r="AY55" s="4">
        <v>11961</v>
      </c>
      <c r="AZ55" s="5"/>
      <c r="BB55" s="5">
        <f t="shared" ref="BB55" si="60">BC55-BA55</f>
        <v>0</v>
      </c>
    </row>
    <row r="56" spans="1:54" s="4" customFormat="1">
      <c r="A56" s="269">
        <v>413</v>
      </c>
      <c r="B56" s="2">
        <v>413114674</v>
      </c>
      <c r="C56" s="9" t="s">
        <v>1058</v>
      </c>
      <c r="D56" s="14">
        <f>'fnd enro'!D56</f>
        <v>0</v>
      </c>
      <c r="E56" s="14">
        <f>'fnd enro'!E56</f>
        <v>0</v>
      </c>
      <c r="F56" s="14">
        <f>'fnd enro'!F56</f>
        <v>0</v>
      </c>
      <c r="G56" s="14">
        <f>'fnd enro'!G56</f>
        <v>0</v>
      </c>
      <c r="H56" s="14">
        <f>'fnd enro'!H56</f>
        <v>21</v>
      </c>
      <c r="I56" s="14">
        <f>'fnd enro'!I56</f>
        <v>34</v>
      </c>
      <c r="J56" s="14">
        <f>'fnd enro'!J56</f>
        <v>0</v>
      </c>
      <c r="K56" s="15">
        <f>'fnd enro'!K56</f>
        <v>2.1230000000000002</v>
      </c>
      <c r="L56" s="14">
        <f>'fnd enro'!L56</f>
        <v>0</v>
      </c>
      <c r="M56" s="14">
        <f>'fnd enro'!M56</f>
        <v>0</v>
      </c>
      <c r="N56" s="14">
        <f>'fnd enro'!N56</f>
        <v>0</v>
      </c>
      <c r="O56" s="14">
        <f>'fnd enro'!O56</f>
        <v>0</v>
      </c>
      <c r="P56" s="14">
        <f>'fnd enro'!P56</f>
        <v>22</v>
      </c>
      <c r="Q56" s="14">
        <f>'fnd enro'!R56</f>
        <v>55</v>
      </c>
      <c r="R56" s="15">
        <f t="shared" si="6"/>
        <v>1</v>
      </c>
      <c r="S56" s="14">
        <f>VALUE('fnd enro'!Q56)</f>
        <v>10</v>
      </c>
      <c r="T56" s="2"/>
      <c r="U56" s="1">
        <f>(($D56*'fnd base rates'!C$107)
+($E56*'fnd base rates'!C$108)
+($F56*'fnd base rates'!C$109)
+($G56*'fnd base rates'!C$110)
+($H56*'fnd base rates'!C$111)
+($I56*'fnd base rates'!C$112)
+($J56*'fnd base rates'!C$113)
+($K56*'fnd base rates'!C$114)
+($M56*'fnd base rates'!C$116)
+($N56*'fnd base rates'!C$117)
+($O56*'fnd base rates'!C$118)
+($P56*VLOOKUP($S56+12,rate_basefnd,3)))
*$R56</f>
        <v>31250.194029999999</v>
      </c>
      <c r="V56" s="1">
        <f>(($D56*'fnd base rates'!D$107)
+($E56*'fnd base rates'!D$108)
+($F56*'fnd base rates'!D$109)
+($G56*'fnd base rates'!D$110)
+($H56*'fnd base rates'!D$111)
+($I56*'fnd base rates'!D$112)
+($J56*'fnd base rates'!D$113)
+($K56*'fnd base rates'!D$114)
+($M56*'fnd base rates'!D$116)
+($N56*'fnd base rates'!D$117)
+($O56*'fnd base rates'!D$118)
+($P56*VLOOKUP($S56+12,rate_basefnd,4)))
*$R56</f>
        <v>50347</v>
      </c>
      <c r="W56" s="1">
        <f>(($D56*'fnd base rates'!E$107)
+($E56*'fnd base rates'!E$108)
+($F56*'fnd base rates'!E$109)
+($G56*'fnd base rates'!E$110)
+($H56*'fnd base rates'!E$111)
+($I56*'fnd base rates'!E$112)
+($J56*'fnd base rates'!E$113)
+($K56*'fnd base rates'!E$114)
+($M56*'fnd base rates'!E$116)
+($N56*'fnd base rates'!E$117)
+($O56*'fnd base rates'!E$118)
+($P56*VLOOKUP($S56+12,rate_basefnd,5)))
*$R56</f>
        <v>320369.58068000001</v>
      </c>
      <c r="X56" s="1">
        <f>(($D56*'fnd base rates'!F$107)
+($E56*'fnd base rates'!F$108)
+($F56*'fnd base rates'!F$109)
+($G56*'fnd base rates'!F$110)
+($H56*'fnd base rates'!F$111)
+($I56*'fnd base rates'!F$112)
+($J56*'fnd base rates'!F$113)
+($K56*'fnd base rates'!F$114)
+($M56*'fnd base rates'!F$116)
+($N56*'fnd base rates'!F$117)
+($O56*'fnd base rates'!F$118)
+($P56*VLOOKUP($S56+12,rate_basefnd,6)))
*$R56</f>
        <v>51057.042660000006</v>
      </c>
      <c r="Y56" s="1">
        <f>(($D56*'fnd base rates'!G$107)
+($E56*'fnd base rates'!G$108)
+($F56*'fnd base rates'!G$109)
+($G56*'fnd base rates'!G$110)
+($H56*'fnd base rates'!G$111)
+($I56*'fnd base rates'!G$112)
+($J56*'fnd base rates'!G$113)
+($K56*'fnd base rates'!G$114)
+($M56*'fnd base rates'!G$116)
+($N56*'fnd base rates'!G$117)
+($O56*'fnd base rates'!G$118)
+($P56*VLOOKUP($S56+12,rate_basefnd,7)))
*$R56</f>
        <v>13024.890509999999</v>
      </c>
      <c r="Z56" s="1">
        <f>(($D56*'fnd base rates'!H$107)
+($E56*'fnd base rates'!H$108)
+($F56*'fnd base rates'!H$109)
+($G56*'fnd base rates'!H$110)
+($H56*'fnd base rates'!H$111)
+($I56*'fnd base rates'!H$112)
+($J56*'fnd base rates'!H$113)
+($K56*'fnd base rates'!H$114)
+($M56*'fnd base rates'!H$116)
+($N56*'fnd base rates'!H$117)
+($O56*'fnd base rates'!H$118)
+($P56*VLOOKUP($S56+12,rate_basefnd,8)))</f>
        <v>39747.061370000003</v>
      </c>
      <c r="AA56" s="1">
        <f>(($D56*'fnd base rates'!I$107)
+($E56*'fnd base rates'!I$108)
+($F56*'fnd base rates'!I$109)
+($G56*'fnd base rates'!I$110)
+($H56*'fnd base rates'!I$111)
+($I56*'fnd base rates'!I$112)
+($J56*'fnd base rates'!I$113)
+($K56*'fnd base rates'!I$114)
+($M56*'fnd base rates'!I$116)
+($N56*'fnd base rates'!I$117)
+($O56*'fnd base rates'!I$118)
+($P56*VLOOKUP($S56+12,rate_basefnd,9)))
*$R56</f>
        <v>25366.549999999996</v>
      </c>
      <c r="AB56" s="1">
        <f>(($D56*'fnd base rates'!J$107)
+($E56*'fnd base rates'!J$108)
+($F56*'fnd base rates'!J$109)
+($G56*'fnd base rates'!J$110)
+($H56*'fnd base rates'!J$111)
+($I56*'fnd base rates'!J$112)
+($J56*'fnd base rates'!J$113)
+($K56*'fnd base rates'!J$114)
+($M56*'fnd base rates'!J$116)
+($N56*'fnd base rates'!J$117)
+($O56*'fnd base rates'!J$118)
+($P56*VLOOKUP($S56+12,rate_basefnd,10)))
*$R56</f>
        <v>41714.089999999997</v>
      </c>
      <c r="AC56" s="1">
        <f>(($D56*'fnd base rates'!K$107)
+($E56*'fnd base rates'!K$108)
+($F56*'fnd base rates'!K$109)
+($G56*'fnd base rates'!K$110)
+($H56*'fnd base rates'!K$111)
+($I56*'fnd base rates'!K$112)
+($J56*'fnd base rates'!K$113)
+($K56*'fnd base rates'!K$114)
+($M56*'fnd base rates'!K$116)
+($N56*'fnd base rates'!K$117)
+($O56*'fnd base rates'!K$118)
+($P56*VLOOKUP($S56+12,rate_basefnd,11)))
*$R56</f>
        <v>63927.393400000001</v>
      </c>
      <c r="AD56" s="1">
        <f>(($D56*'fnd base rates'!L$107)
+($E56*'fnd base rates'!L$108)
+($F56*'fnd base rates'!L$109)
+($G56*'fnd base rates'!L$110)
+($H56*'fnd base rates'!L$111)
+($I56*'fnd base rates'!L$112)
+($J56*'fnd base rates'!L$113)
+($K56*'fnd base rates'!L$114)
+($M56*'fnd base rates'!L$116)
+($N56*'fnd base rates'!L$117)
+($O56*'fnd base rates'!L$118)
+($P56*VLOOKUP($S56+12,rate_basefnd,12)))</f>
        <v>91367.117400000003</v>
      </c>
      <c r="AE56" s="1">
        <f>(($D56*'fnd base rates'!M$107)
+($E56*'fnd base rates'!M$108)
+($F56*'fnd base rates'!M$109)
+($G56*'fnd base rates'!M$110)
+($H56*'fnd base rates'!M$111)
+($I56*'fnd base rates'!M$112)
+($J56*'fnd base rates'!M$113)
+($K56*'fnd base rates'!M$114)
+($M56*'fnd base rates'!M$116)
+($N56*'fnd base rates'!M$117)
+($O56*'fnd base rates'!M$118)
+($P56*VLOOKUP($S56+12,rate_basefnd,13)))</f>
        <v>0</v>
      </c>
      <c r="AF56" s="4">
        <f t="shared" si="7"/>
        <v>728170.92004999996</v>
      </c>
      <c r="AH56" s="269">
        <f t="shared" si="8"/>
        <v>413114674</v>
      </c>
      <c r="AI56" s="4" t="str">
        <f t="shared" si="9"/>
        <v>413</v>
      </c>
      <c r="AJ56" s="2" t="str">
        <f t="shared" si="10"/>
        <v>114</v>
      </c>
      <c r="AK56" s="2" t="str">
        <f t="shared" si="11"/>
        <v>674</v>
      </c>
      <c r="AL56" s="4">
        <f t="shared" si="12"/>
        <v>1</v>
      </c>
      <c r="AM56" s="4">
        <f t="shared" si="4"/>
        <v>55</v>
      </c>
      <c r="AN56" s="4">
        <f t="shared" si="13"/>
        <v>728170.92004999996</v>
      </c>
      <c r="AO56" s="4">
        <f t="shared" si="14"/>
        <v>13239</v>
      </c>
      <c r="AP56" s="4">
        <f t="shared" si="5"/>
        <v>0</v>
      </c>
      <c r="AQ56" s="4">
        <v>13239</v>
      </c>
      <c r="AW56" s="4">
        <v>13239</v>
      </c>
      <c r="AX56" s="5">
        <f t="shared" si="15"/>
        <v>0</v>
      </c>
      <c r="AY56" s="4">
        <v>13239</v>
      </c>
      <c r="AZ56" s="5"/>
      <c r="BB56" s="5">
        <f t="shared" ref="BB56" si="61">BC56-BA56</f>
        <v>0</v>
      </c>
    </row>
    <row r="57" spans="1:54" s="4" customFormat="1">
      <c r="A57" s="269">
        <v>413</v>
      </c>
      <c r="B57" s="2">
        <v>413114683</v>
      </c>
      <c r="C57" s="9" t="s">
        <v>1058</v>
      </c>
      <c r="D57" s="14">
        <f>'fnd enro'!D57</f>
        <v>0</v>
      </c>
      <c r="E57" s="14">
        <f>'fnd enro'!E57</f>
        <v>0</v>
      </c>
      <c r="F57" s="14">
        <f>'fnd enro'!F57</f>
        <v>0</v>
      </c>
      <c r="G57" s="14">
        <f>'fnd enro'!G57</f>
        <v>0</v>
      </c>
      <c r="H57" s="14">
        <f>'fnd enro'!H57</f>
        <v>0</v>
      </c>
      <c r="I57" s="14">
        <f>'fnd enro'!I57</f>
        <v>1</v>
      </c>
      <c r="J57" s="14">
        <f>'fnd enro'!J57</f>
        <v>0</v>
      </c>
      <c r="K57" s="15">
        <f>'fnd enro'!K57</f>
        <v>3.8600000000000002E-2</v>
      </c>
      <c r="L57" s="14">
        <f>'fnd enro'!L57</f>
        <v>0</v>
      </c>
      <c r="M57" s="14">
        <f>'fnd enro'!M57</f>
        <v>0</v>
      </c>
      <c r="N57" s="14">
        <f>'fnd enro'!N57</f>
        <v>0</v>
      </c>
      <c r="O57" s="14">
        <f>'fnd enro'!O57</f>
        <v>0</v>
      </c>
      <c r="P57" s="14">
        <f>'fnd enro'!P57</f>
        <v>1</v>
      </c>
      <c r="Q57" s="14">
        <f>'fnd enro'!R57</f>
        <v>1</v>
      </c>
      <c r="R57" s="15">
        <f t="shared" si="6"/>
        <v>1</v>
      </c>
      <c r="S57" s="14">
        <f>VALUE('fnd enro'!Q57)</f>
        <v>5</v>
      </c>
      <c r="T57" s="2"/>
      <c r="U57" s="1">
        <f>(($D57*'fnd base rates'!C$107)
+($E57*'fnd base rates'!C$108)
+($F57*'fnd base rates'!C$109)
+($G57*'fnd base rates'!C$110)
+($H57*'fnd base rates'!C$111)
+($I57*'fnd base rates'!C$112)
+($J57*'fnd base rates'!C$113)
+($K57*'fnd base rates'!C$114)
+($M57*'fnd base rates'!C$116)
+($N57*'fnd base rates'!C$117)
+($O57*'fnd base rates'!C$118)
+($P57*VLOOKUP($S57+12,rate_basefnd,3)))
*$R57</f>
        <v>596.33134600000005</v>
      </c>
      <c r="V57" s="1">
        <f>(($D57*'fnd base rates'!D$107)
+($E57*'fnd base rates'!D$108)
+($F57*'fnd base rates'!D$109)
+($G57*'fnd base rates'!D$110)
+($H57*'fnd base rates'!D$111)
+($I57*'fnd base rates'!D$112)
+($J57*'fnd base rates'!D$113)
+($K57*'fnd base rates'!D$114)
+($M57*'fnd base rates'!D$116)
+($N57*'fnd base rates'!D$117)
+($O57*'fnd base rates'!D$118)
+($P57*VLOOKUP($S57+12,rate_basefnd,4)))
*$R57</f>
        <v>1048.74</v>
      </c>
      <c r="W57" s="1">
        <f>(($D57*'fnd base rates'!E$107)
+($E57*'fnd base rates'!E$108)
+($F57*'fnd base rates'!E$109)
+($G57*'fnd base rates'!E$110)
+($H57*'fnd base rates'!E$111)
+($I57*'fnd base rates'!E$112)
+($J57*'fnd base rates'!E$113)
+($K57*'fnd base rates'!E$114)
+($M57*'fnd base rates'!E$116)
+($N57*'fnd base rates'!E$117)
+($O57*'fnd base rates'!E$118)
+($P57*VLOOKUP($S57+12,rate_basefnd,5)))
*$R57</f>
        <v>7681.3103759999995</v>
      </c>
      <c r="X57" s="1">
        <f>(($D57*'fnd base rates'!F$107)
+($E57*'fnd base rates'!F$108)
+($F57*'fnd base rates'!F$109)
+($G57*'fnd base rates'!F$110)
+($H57*'fnd base rates'!F$111)
+($I57*'fnd base rates'!F$112)
+($J57*'fnd base rates'!F$113)
+($K57*'fnd base rates'!F$114)
+($M57*'fnd base rates'!F$116)
+($N57*'fnd base rates'!F$117)
+($O57*'fnd base rates'!F$118)
+($P57*VLOOKUP($S57+12,rate_basefnd,6)))
*$R57</f>
        <v>886.88641200000006</v>
      </c>
      <c r="Y57" s="1">
        <f>(($D57*'fnd base rates'!G$107)
+($E57*'fnd base rates'!G$108)
+($F57*'fnd base rates'!G$109)
+($G57*'fnd base rates'!G$110)
+($H57*'fnd base rates'!G$111)
+($I57*'fnd base rates'!G$112)
+($J57*'fnd base rates'!G$113)
+($K57*'fnd base rates'!G$114)
+($M57*'fnd base rates'!G$116)
+($N57*'fnd base rates'!G$117)
+($O57*'fnd base rates'!G$118)
+($P57*VLOOKUP($S57+12,rate_basefnd,7)))
*$R57</f>
        <v>298.23328199999997</v>
      </c>
      <c r="Z57" s="1">
        <f>(($D57*'fnd base rates'!H$107)
+($E57*'fnd base rates'!H$108)
+($F57*'fnd base rates'!H$109)
+($G57*'fnd base rates'!H$110)
+($H57*'fnd base rates'!H$111)
+($I57*'fnd base rates'!H$112)
+($J57*'fnd base rates'!H$113)
+($K57*'fnd base rates'!H$114)
+($M57*'fnd base rates'!H$116)
+($N57*'fnd base rates'!H$117)
+($O57*'fnd base rates'!H$118)
+($P57*VLOOKUP($S57+12,rate_basefnd,8)))</f>
        <v>848.66893400000004</v>
      </c>
      <c r="AA57" s="1">
        <f>(($D57*'fnd base rates'!I$107)
+($E57*'fnd base rates'!I$108)
+($F57*'fnd base rates'!I$109)
+($G57*'fnd base rates'!I$110)
+($H57*'fnd base rates'!I$111)
+($I57*'fnd base rates'!I$112)
+($J57*'fnd base rates'!I$113)
+($K57*'fnd base rates'!I$114)
+($M57*'fnd base rates'!I$116)
+($N57*'fnd base rates'!I$117)
+($O57*'fnd base rates'!I$118)
+($P57*VLOOKUP($S57+12,rate_basefnd,9)))
*$R57</f>
        <v>538.06999999999994</v>
      </c>
      <c r="AB57" s="1">
        <f>(($D57*'fnd base rates'!J$107)
+($E57*'fnd base rates'!J$108)
+($F57*'fnd base rates'!J$109)
+($G57*'fnd base rates'!J$110)
+($H57*'fnd base rates'!J$111)
+($I57*'fnd base rates'!J$112)
+($J57*'fnd base rates'!J$113)
+($K57*'fnd base rates'!J$114)
+($M57*'fnd base rates'!J$116)
+($N57*'fnd base rates'!J$117)
+($O57*'fnd base rates'!J$118)
+($P57*VLOOKUP($S57+12,rate_basefnd,10)))
*$R57</f>
        <v>1156.4099999999999</v>
      </c>
      <c r="AC57" s="1">
        <f>(($D57*'fnd base rates'!K$107)
+($E57*'fnd base rates'!K$108)
+($F57*'fnd base rates'!K$109)
+($G57*'fnd base rates'!K$110)
+($H57*'fnd base rates'!K$111)
+($I57*'fnd base rates'!K$112)
+($J57*'fnd base rates'!K$113)
+($K57*'fnd base rates'!K$114)
+($M57*'fnd base rates'!K$116)
+($N57*'fnd base rates'!K$117)
+($O57*'fnd base rates'!K$118)
+($P57*VLOOKUP($S57+12,rate_basefnd,11)))
*$R57</f>
        <v>1150.05988</v>
      </c>
      <c r="AD57" s="1">
        <f>(($D57*'fnd base rates'!L$107)
+($E57*'fnd base rates'!L$108)
+($F57*'fnd base rates'!L$109)
+($G57*'fnd base rates'!L$110)
+($H57*'fnd base rates'!L$111)
+($I57*'fnd base rates'!L$112)
+($J57*'fnd base rates'!L$113)
+($K57*'fnd base rates'!L$114)
+($M57*'fnd base rates'!L$116)
+($N57*'fnd base rates'!L$117)
+($O57*'fnd base rates'!L$118)
+($P57*VLOOKUP($S57+12,rate_basefnd,12)))</f>
        <v>1817.0566800000001</v>
      </c>
      <c r="AE57" s="1">
        <f>(($D57*'fnd base rates'!M$107)
+($E57*'fnd base rates'!M$108)
+($F57*'fnd base rates'!M$109)
+($G57*'fnd base rates'!M$110)
+($H57*'fnd base rates'!M$111)
+($I57*'fnd base rates'!M$112)
+($J57*'fnd base rates'!M$113)
+($K57*'fnd base rates'!M$114)
+($M57*'fnd base rates'!M$116)
+($N57*'fnd base rates'!M$117)
+($O57*'fnd base rates'!M$118)
+($P57*VLOOKUP($S57+12,rate_basefnd,13)))</f>
        <v>0</v>
      </c>
      <c r="AF57" s="4">
        <f t="shared" si="7"/>
        <v>16021.766909999998</v>
      </c>
      <c r="AH57" s="269">
        <f t="shared" si="8"/>
        <v>413114683</v>
      </c>
      <c r="AI57" s="4" t="str">
        <f t="shared" si="9"/>
        <v>413</v>
      </c>
      <c r="AJ57" s="2" t="str">
        <f t="shared" si="10"/>
        <v>114</v>
      </c>
      <c r="AK57" s="2" t="str">
        <f t="shared" si="11"/>
        <v>683</v>
      </c>
      <c r="AL57" s="4">
        <f t="shared" si="12"/>
        <v>1</v>
      </c>
      <c r="AM57" s="4">
        <f t="shared" si="4"/>
        <v>1</v>
      </c>
      <c r="AN57" s="4">
        <f t="shared" si="13"/>
        <v>16021.766909999998</v>
      </c>
      <c r="AO57" s="4">
        <f t="shared" si="14"/>
        <v>16022</v>
      </c>
      <c r="AP57" s="4">
        <f t="shared" si="5"/>
        <v>0</v>
      </c>
      <c r="AQ57" s="4">
        <v>16022</v>
      </c>
      <c r="AW57" s="4">
        <v>16022</v>
      </c>
      <c r="AX57" s="5">
        <f t="shared" si="15"/>
        <v>0</v>
      </c>
      <c r="AY57" s="4">
        <v>16022</v>
      </c>
      <c r="AZ57" s="5"/>
      <c r="BB57" s="5">
        <f t="shared" ref="BB57" si="62">BC57-BA57</f>
        <v>0</v>
      </c>
    </row>
    <row r="58" spans="1:54" s="4" customFormat="1">
      <c r="A58" s="269">
        <v>413</v>
      </c>
      <c r="B58" s="2">
        <v>413114717</v>
      </c>
      <c r="C58" s="9" t="s">
        <v>1058</v>
      </c>
      <c r="D58" s="14">
        <f>'fnd enro'!D58</f>
        <v>0</v>
      </c>
      <c r="E58" s="14">
        <f>'fnd enro'!E58</f>
        <v>0</v>
      </c>
      <c r="F58" s="14">
        <f>'fnd enro'!F58</f>
        <v>0</v>
      </c>
      <c r="G58" s="14">
        <f>'fnd enro'!G58</f>
        <v>0</v>
      </c>
      <c r="H58" s="14">
        <f>'fnd enro'!H58</f>
        <v>8</v>
      </c>
      <c r="I58" s="14">
        <f>'fnd enro'!I58</f>
        <v>23</v>
      </c>
      <c r="J58" s="14">
        <f>'fnd enro'!J58</f>
        <v>0</v>
      </c>
      <c r="K58" s="15">
        <f>'fnd enro'!K58</f>
        <v>1.1966000000000001</v>
      </c>
      <c r="L58" s="14">
        <f>'fnd enro'!L58</f>
        <v>0</v>
      </c>
      <c r="M58" s="14">
        <f>'fnd enro'!M58</f>
        <v>0</v>
      </c>
      <c r="N58" s="14">
        <f>'fnd enro'!N58</f>
        <v>0</v>
      </c>
      <c r="O58" s="14">
        <f>'fnd enro'!O58</f>
        <v>0</v>
      </c>
      <c r="P58" s="14">
        <f>'fnd enro'!P58</f>
        <v>12</v>
      </c>
      <c r="Q58" s="14">
        <f>'fnd enro'!R58</f>
        <v>31</v>
      </c>
      <c r="R58" s="15">
        <f t="shared" si="6"/>
        <v>1</v>
      </c>
      <c r="S58" s="14">
        <f>VALUE('fnd enro'!Q58)</f>
        <v>9</v>
      </c>
      <c r="T58" s="2"/>
      <c r="U58" s="1">
        <f>(($D58*'fnd base rates'!C$107)
+($E58*'fnd base rates'!C$108)
+($F58*'fnd base rates'!C$109)
+($G58*'fnd base rates'!C$110)
+($H58*'fnd base rates'!C$111)
+($I58*'fnd base rates'!C$112)
+($J58*'fnd base rates'!C$113)
+($K58*'fnd base rates'!C$114)
+($M58*'fnd base rates'!C$116)
+($N58*'fnd base rates'!C$117)
+($O58*'fnd base rates'!C$118)
+($P58*VLOOKUP($S58+12,rate_basefnd,3)))
*$R58</f>
        <v>17539.421726</v>
      </c>
      <c r="V58" s="1">
        <f>(($D58*'fnd base rates'!D$107)
+($E58*'fnd base rates'!D$108)
+($F58*'fnd base rates'!D$109)
+($G58*'fnd base rates'!D$110)
+($H58*'fnd base rates'!D$111)
+($I58*'fnd base rates'!D$112)
+($J58*'fnd base rates'!D$113)
+($K58*'fnd base rates'!D$114)
+($M58*'fnd base rates'!D$116)
+($N58*'fnd base rates'!D$117)
+($O58*'fnd base rates'!D$118)
+($P58*VLOOKUP($S58+12,rate_basefnd,4)))
*$R58</f>
        <v>28024.76</v>
      </c>
      <c r="W58" s="1">
        <f>(($D58*'fnd base rates'!E$107)
+($E58*'fnd base rates'!E$108)
+($F58*'fnd base rates'!E$109)
+($G58*'fnd base rates'!E$110)
+($H58*'fnd base rates'!E$111)
+($I58*'fnd base rates'!E$112)
+($J58*'fnd base rates'!E$113)
+($K58*'fnd base rates'!E$114)
+($M58*'fnd base rates'!E$116)
+($N58*'fnd base rates'!E$117)
+($O58*'fnd base rates'!E$118)
+($P58*VLOOKUP($S58+12,rate_basefnd,5)))
*$R58</f>
        <v>182703.37165599997</v>
      </c>
      <c r="X58" s="1">
        <f>(($D58*'fnd base rates'!F$107)
+($E58*'fnd base rates'!F$108)
+($F58*'fnd base rates'!F$109)
+($G58*'fnd base rates'!F$110)
+($H58*'fnd base rates'!F$111)
+($I58*'fnd base rates'!F$112)
+($J58*'fnd base rates'!F$113)
+($K58*'fnd base rates'!F$114)
+($M58*'fnd base rates'!F$116)
+($N58*'fnd base rates'!F$117)
+($O58*'fnd base rates'!F$118)
+($P58*VLOOKUP($S58+12,rate_basefnd,6)))
*$R58</f>
        <v>28361.398772000004</v>
      </c>
      <c r="Y58" s="1">
        <f>(($D58*'fnd base rates'!G$107)
+($E58*'fnd base rates'!G$108)
+($F58*'fnd base rates'!G$109)
+($G58*'fnd base rates'!G$110)
+($H58*'fnd base rates'!G$111)
+($I58*'fnd base rates'!G$112)
+($J58*'fnd base rates'!G$113)
+($K58*'fnd base rates'!G$114)
+($M58*'fnd base rates'!G$116)
+($N58*'fnd base rates'!G$117)
+($O58*'fnd base rates'!G$118)
+($P58*VLOOKUP($S58+12,rate_basefnd,7)))
*$R58</f>
        <v>7156.8217420000001</v>
      </c>
      <c r="Z58" s="1">
        <f>(($D58*'fnd base rates'!H$107)
+($E58*'fnd base rates'!H$108)
+($F58*'fnd base rates'!H$109)
+($G58*'fnd base rates'!H$110)
+($H58*'fnd base rates'!H$111)
+($I58*'fnd base rates'!H$112)
+($J58*'fnd base rates'!H$113)
+($K58*'fnd base rates'!H$114)
+($M58*'fnd base rates'!H$116)
+($N58*'fnd base rates'!H$117)
+($O58*'fnd base rates'!H$118)
+($P58*VLOOKUP($S58+12,rate_basefnd,8)))</f>
        <v>23546.046954000001</v>
      </c>
      <c r="AA58" s="1">
        <f>(($D58*'fnd base rates'!I$107)
+($E58*'fnd base rates'!I$108)
+($F58*'fnd base rates'!I$109)
+($G58*'fnd base rates'!I$110)
+($H58*'fnd base rates'!I$111)
+($I58*'fnd base rates'!I$112)
+($J58*'fnd base rates'!I$113)
+($K58*'fnd base rates'!I$114)
+($M58*'fnd base rates'!I$116)
+($N58*'fnd base rates'!I$117)
+($O58*'fnd base rates'!I$118)
+($P58*VLOOKUP($S58+12,rate_basefnd,9)))
*$R58</f>
        <v>14400.7</v>
      </c>
      <c r="AB58" s="1">
        <f>(($D58*'fnd base rates'!J$107)
+($E58*'fnd base rates'!J$108)
+($F58*'fnd base rates'!J$109)
+($G58*'fnd base rates'!J$110)
+($H58*'fnd base rates'!J$111)
+($I58*'fnd base rates'!J$112)
+($J58*'fnd base rates'!J$113)
+($K58*'fnd base rates'!J$114)
+($M58*'fnd base rates'!J$116)
+($N58*'fnd base rates'!J$117)
+($O58*'fnd base rates'!J$118)
+($P58*VLOOKUP($S58+12,rate_basefnd,10)))
*$R58</f>
        <v>24033.97</v>
      </c>
      <c r="AC58" s="1">
        <f>(($D58*'fnd base rates'!K$107)
+($E58*'fnd base rates'!K$108)
+($F58*'fnd base rates'!K$109)
+($G58*'fnd base rates'!K$110)
+($H58*'fnd base rates'!K$111)
+($I58*'fnd base rates'!K$112)
+($J58*'fnd base rates'!K$113)
+($K58*'fnd base rates'!K$114)
+($M58*'fnd base rates'!K$116)
+($N58*'fnd base rates'!K$117)
+($O58*'fnd base rates'!K$118)
+($P58*VLOOKUP($S58+12,rate_basefnd,11)))
*$R58</f>
        <v>35908.656280000003</v>
      </c>
      <c r="AD58" s="1">
        <f>(($D58*'fnd base rates'!L$107)
+($E58*'fnd base rates'!L$108)
+($F58*'fnd base rates'!L$109)
+($G58*'fnd base rates'!L$110)
+($H58*'fnd base rates'!L$111)
+($I58*'fnd base rates'!L$112)
+($J58*'fnd base rates'!L$113)
+($K58*'fnd base rates'!L$114)
+($M58*'fnd base rates'!L$116)
+($N58*'fnd base rates'!L$117)
+($O58*'fnd base rates'!L$118)
+($P58*VLOOKUP($S58+12,rate_basefnd,12)))</f>
        <v>50391.087080000005</v>
      </c>
      <c r="AE58" s="1">
        <f>(($D58*'fnd base rates'!M$107)
+($E58*'fnd base rates'!M$108)
+($F58*'fnd base rates'!M$109)
+($G58*'fnd base rates'!M$110)
+($H58*'fnd base rates'!M$111)
+($I58*'fnd base rates'!M$112)
+($J58*'fnd base rates'!M$113)
+($K58*'fnd base rates'!M$114)
+($M58*'fnd base rates'!M$116)
+($N58*'fnd base rates'!M$117)
+($O58*'fnd base rates'!M$118)
+($P58*VLOOKUP($S58+12,rate_basefnd,13)))</f>
        <v>0</v>
      </c>
      <c r="AF58" s="4">
        <f t="shared" si="7"/>
        <v>412066.23421000008</v>
      </c>
      <c r="AH58" s="269">
        <f t="shared" si="8"/>
        <v>413114717</v>
      </c>
      <c r="AI58" s="4" t="str">
        <f t="shared" si="9"/>
        <v>413</v>
      </c>
      <c r="AJ58" s="2" t="str">
        <f t="shared" si="10"/>
        <v>114</v>
      </c>
      <c r="AK58" s="2" t="str">
        <f t="shared" si="11"/>
        <v>717</v>
      </c>
      <c r="AL58" s="4">
        <f t="shared" si="12"/>
        <v>1</v>
      </c>
      <c r="AM58" s="4">
        <f t="shared" si="4"/>
        <v>31</v>
      </c>
      <c r="AN58" s="4">
        <f t="shared" si="13"/>
        <v>412066.23421000008</v>
      </c>
      <c r="AO58" s="4">
        <f t="shared" si="14"/>
        <v>13292</v>
      </c>
      <c r="AP58" s="4">
        <f t="shared" si="5"/>
        <v>0</v>
      </c>
      <c r="AQ58" s="4">
        <v>13292</v>
      </c>
      <c r="AW58" s="4">
        <v>13292</v>
      </c>
      <c r="AX58" s="5">
        <f t="shared" si="15"/>
        <v>0</v>
      </c>
      <c r="AY58" s="4">
        <v>13292</v>
      </c>
      <c r="AZ58" s="5"/>
      <c r="BB58" s="5">
        <f t="shared" ref="BB58" si="63">BC58-BA58</f>
        <v>0</v>
      </c>
    </row>
    <row r="59" spans="1:54" s="4" customFormat="1">
      <c r="A59" s="269">
        <v>413</v>
      </c>
      <c r="B59" s="2">
        <v>413114750</v>
      </c>
      <c r="C59" s="9" t="s">
        <v>1058</v>
      </c>
      <c r="D59" s="14">
        <f>'fnd enro'!D59</f>
        <v>0</v>
      </c>
      <c r="E59" s="14">
        <f>'fnd enro'!E59</f>
        <v>0</v>
      </c>
      <c r="F59" s="14">
        <f>'fnd enro'!F59</f>
        <v>0</v>
      </c>
      <c r="G59" s="14">
        <f>'fnd enro'!G59</f>
        <v>0</v>
      </c>
      <c r="H59" s="14">
        <f>'fnd enro'!H59</f>
        <v>3</v>
      </c>
      <c r="I59" s="14">
        <f>'fnd enro'!I59</f>
        <v>20</v>
      </c>
      <c r="J59" s="14">
        <f>'fnd enro'!J59</f>
        <v>0</v>
      </c>
      <c r="K59" s="15">
        <f>'fnd enro'!K59</f>
        <v>0.88780000000000003</v>
      </c>
      <c r="L59" s="14">
        <f>'fnd enro'!L59</f>
        <v>0</v>
      </c>
      <c r="M59" s="14">
        <f>'fnd enro'!M59</f>
        <v>0</v>
      </c>
      <c r="N59" s="14">
        <f>'fnd enro'!N59</f>
        <v>0</v>
      </c>
      <c r="O59" s="14">
        <f>'fnd enro'!O59</f>
        <v>0</v>
      </c>
      <c r="P59" s="14">
        <f>'fnd enro'!P59</f>
        <v>6</v>
      </c>
      <c r="Q59" s="14">
        <f>'fnd enro'!R59</f>
        <v>23</v>
      </c>
      <c r="R59" s="15">
        <f t="shared" si="6"/>
        <v>1</v>
      </c>
      <c r="S59" s="14">
        <f>VALUE('fnd enro'!Q59)</f>
        <v>7</v>
      </c>
      <c r="T59" s="2"/>
      <c r="U59" s="1">
        <f>(($D59*'fnd base rates'!C$107)
+($E59*'fnd base rates'!C$108)
+($F59*'fnd base rates'!C$109)
+($G59*'fnd base rates'!C$110)
+($H59*'fnd base rates'!C$111)
+($I59*'fnd base rates'!C$112)
+($J59*'fnd base rates'!C$113)
+($K59*'fnd base rates'!C$114)
+($M59*'fnd base rates'!C$116)
+($N59*'fnd base rates'!C$117)
+($O59*'fnd base rates'!C$118)
+($P59*VLOOKUP($S59+12,rate_basefnd,3)))
*$R59</f>
        <v>12750.450958000001</v>
      </c>
      <c r="V59" s="1">
        <f>(($D59*'fnd base rates'!D$107)
+($E59*'fnd base rates'!D$108)
+($F59*'fnd base rates'!D$109)
+($G59*'fnd base rates'!D$110)
+($H59*'fnd base rates'!D$111)
+($I59*'fnd base rates'!D$112)
+($J59*'fnd base rates'!D$113)
+($K59*'fnd base rates'!D$114)
+($M59*'fnd base rates'!D$116)
+($N59*'fnd base rates'!D$117)
+($O59*'fnd base rates'!D$118)
+($P59*VLOOKUP($S59+12,rate_basefnd,4)))
*$R59</f>
        <v>19548.16</v>
      </c>
      <c r="W59" s="1">
        <f>(($D59*'fnd base rates'!E$107)
+($E59*'fnd base rates'!E$108)
+($F59*'fnd base rates'!E$109)
+($G59*'fnd base rates'!E$110)
+($H59*'fnd base rates'!E$111)
+($I59*'fnd base rates'!E$112)
+($J59*'fnd base rates'!E$113)
+($K59*'fnd base rates'!E$114)
+($M59*'fnd base rates'!E$116)
+($N59*'fnd base rates'!E$117)
+($O59*'fnd base rates'!E$118)
+($P59*VLOOKUP($S59+12,rate_basefnd,5)))
*$R59</f>
        <v>127671.42864799999</v>
      </c>
      <c r="X59" s="1">
        <f>(($D59*'fnd base rates'!F$107)
+($E59*'fnd base rates'!F$108)
+($F59*'fnd base rates'!F$109)
+($G59*'fnd base rates'!F$110)
+($H59*'fnd base rates'!F$111)
+($I59*'fnd base rates'!F$112)
+($J59*'fnd base rates'!F$113)
+($K59*'fnd base rates'!F$114)
+($M59*'fnd base rates'!F$116)
+($N59*'fnd base rates'!F$117)
+($O59*'fnd base rates'!F$118)
+($P59*VLOOKUP($S59+12,rate_basefnd,6)))
*$R59</f>
        <v>20723.857476000001</v>
      </c>
      <c r="Y59" s="1">
        <f>(($D59*'fnd base rates'!G$107)
+($E59*'fnd base rates'!G$108)
+($F59*'fnd base rates'!G$109)
+($G59*'fnd base rates'!G$110)
+($H59*'fnd base rates'!G$111)
+($I59*'fnd base rates'!G$112)
+($J59*'fnd base rates'!G$113)
+($K59*'fnd base rates'!G$114)
+($M59*'fnd base rates'!G$116)
+($N59*'fnd base rates'!G$117)
+($O59*'fnd base rates'!G$118)
+($P59*VLOOKUP($S59+12,rate_basefnd,7)))
*$R59</f>
        <v>4707.1454860000003</v>
      </c>
      <c r="Z59" s="1">
        <f>(($D59*'fnd base rates'!H$107)
+($E59*'fnd base rates'!H$108)
+($F59*'fnd base rates'!H$109)
+($G59*'fnd base rates'!H$110)
+($H59*'fnd base rates'!H$111)
+($I59*'fnd base rates'!H$112)
+($J59*'fnd base rates'!H$113)
+($K59*'fnd base rates'!H$114)
+($M59*'fnd base rates'!H$116)
+($N59*'fnd base rates'!H$117)
+($O59*'fnd base rates'!H$118)
+($P59*VLOOKUP($S59+12,rate_basefnd,8)))</f>
        <v>18273.555482</v>
      </c>
      <c r="AA59" s="1">
        <f>(($D59*'fnd base rates'!I$107)
+($E59*'fnd base rates'!I$108)
+($F59*'fnd base rates'!I$109)
+($G59*'fnd base rates'!I$110)
+($H59*'fnd base rates'!I$111)
+($I59*'fnd base rates'!I$112)
+($J59*'fnd base rates'!I$113)
+($K59*'fnd base rates'!I$114)
+($M59*'fnd base rates'!I$116)
+($N59*'fnd base rates'!I$117)
+($O59*'fnd base rates'!I$118)
+($P59*VLOOKUP($S59+12,rate_basefnd,9)))
*$R59</f>
        <v>10378.23</v>
      </c>
      <c r="AB59" s="1">
        <f>(($D59*'fnd base rates'!J$107)
+($E59*'fnd base rates'!J$108)
+($F59*'fnd base rates'!J$109)
+($G59*'fnd base rates'!J$110)
+($H59*'fnd base rates'!J$111)
+($I59*'fnd base rates'!J$112)
+($J59*'fnd base rates'!J$113)
+($K59*'fnd base rates'!J$114)
+($M59*'fnd base rates'!J$116)
+($N59*'fnd base rates'!J$117)
+($O59*'fnd base rates'!J$118)
+($P59*VLOOKUP($S59+12,rate_basefnd,10)))
*$R59</f>
        <v>16229.61</v>
      </c>
      <c r="AC59" s="1">
        <f>(($D59*'fnd base rates'!K$107)
+($E59*'fnd base rates'!K$108)
+($F59*'fnd base rates'!K$109)
+($G59*'fnd base rates'!K$110)
+($H59*'fnd base rates'!K$111)
+($I59*'fnd base rates'!K$112)
+($J59*'fnd base rates'!K$113)
+($K59*'fnd base rates'!K$114)
+($M59*'fnd base rates'!K$116)
+($N59*'fnd base rates'!K$117)
+($O59*'fnd base rates'!K$118)
+($P59*VLOOKUP($S59+12,rate_basefnd,11)))
*$R59</f>
        <v>26547.677240000001</v>
      </c>
      <c r="AD59" s="1">
        <f>(($D59*'fnd base rates'!L$107)
+($E59*'fnd base rates'!L$108)
+($F59*'fnd base rates'!L$109)
+($G59*'fnd base rates'!L$110)
+($H59*'fnd base rates'!L$111)
+($I59*'fnd base rates'!L$112)
+($J59*'fnd base rates'!L$113)
+($K59*'fnd base rates'!L$114)
+($M59*'fnd base rates'!L$116)
+($N59*'fnd base rates'!L$117)
+($O59*'fnd base rates'!L$118)
+($P59*VLOOKUP($S59+12,rate_basefnd,12)))</f>
        <v>35001.263640000005</v>
      </c>
      <c r="AE59" s="1">
        <f>(($D59*'fnd base rates'!M$107)
+($E59*'fnd base rates'!M$108)
+($F59*'fnd base rates'!M$109)
+($G59*'fnd base rates'!M$110)
+($H59*'fnd base rates'!M$111)
+($I59*'fnd base rates'!M$112)
+($J59*'fnd base rates'!M$113)
+($K59*'fnd base rates'!M$114)
+($M59*'fnd base rates'!M$116)
+($N59*'fnd base rates'!M$117)
+($O59*'fnd base rates'!M$118)
+($P59*VLOOKUP($S59+12,rate_basefnd,13)))</f>
        <v>0</v>
      </c>
      <c r="AF59" s="4">
        <f t="shared" si="7"/>
        <v>291831.37893000001</v>
      </c>
      <c r="AH59" s="269">
        <f t="shared" si="8"/>
        <v>413114750</v>
      </c>
      <c r="AI59" s="4" t="str">
        <f t="shared" si="9"/>
        <v>413</v>
      </c>
      <c r="AJ59" s="2" t="str">
        <f t="shared" si="10"/>
        <v>114</v>
      </c>
      <c r="AK59" s="2" t="str">
        <f t="shared" si="11"/>
        <v>750</v>
      </c>
      <c r="AL59" s="4">
        <f t="shared" si="12"/>
        <v>1</v>
      </c>
      <c r="AM59" s="4">
        <f t="shared" si="4"/>
        <v>23</v>
      </c>
      <c r="AN59" s="4">
        <f t="shared" si="13"/>
        <v>291831.37893000001</v>
      </c>
      <c r="AO59" s="4">
        <f t="shared" si="14"/>
        <v>12688</v>
      </c>
      <c r="AP59" s="4">
        <f t="shared" si="5"/>
        <v>0</v>
      </c>
      <c r="AQ59" s="4">
        <v>12688</v>
      </c>
      <c r="AW59" s="4">
        <v>12688</v>
      </c>
      <c r="AX59" s="5">
        <f t="shared" si="15"/>
        <v>0</v>
      </c>
      <c r="AY59" s="4">
        <v>12688</v>
      </c>
      <c r="AZ59" s="5"/>
      <c r="BB59" s="5">
        <f t="shared" ref="BB59" si="64">BC59-BA59</f>
        <v>0</v>
      </c>
    </row>
    <row r="60" spans="1:54" s="4" customFormat="1">
      <c r="A60" s="269">
        <v>413</v>
      </c>
      <c r="B60" s="2">
        <v>413114755</v>
      </c>
      <c r="C60" s="9" t="s">
        <v>1058</v>
      </c>
      <c r="D60" s="14">
        <f>'fnd enro'!D60</f>
        <v>0</v>
      </c>
      <c r="E60" s="14">
        <f>'fnd enro'!E60</f>
        <v>0</v>
      </c>
      <c r="F60" s="14">
        <f>'fnd enro'!F60</f>
        <v>0</v>
      </c>
      <c r="G60" s="14">
        <f>'fnd enro'!G60</f>
        <v>0</v>
      </c>
      <c r="H60" s="14">
        <f>'fnd enro'!H60</f>
        <v>4</v>
      </c>
      <c r="I60" s="14">
        <f>'fnd enro'!I60</f>
        <v>4</v>
      </c>
      <c r="J60" s="14">
        <f>'fnd enro'!J60</f>
        <v>0</v>
      </c>
      <c r="K60" s="15">
        <f>'fnd enro'!K60</f>
        <v>0.30880000000000002</v>
      </c>
      <c r="L60" s="14">
        <f>'fnd enro'!L60</f>
        <v>0</v>
      </c>
      <c r="M60" s="14">
        <f>'fnd enro'!M60</f>
        <v>0</v>
      </c>
      <c r="N60" s="14">
        <f>'fnd enro'!N60</f>
        <v>0</v>
      </c>
      <c r="O60" s="14">
        <f>'fnd enro'!O60</f>
        <v>0</v>
      </c>
      <c r="P60" s="14">
        <f>'fnd enro'!P60</f>
        <v>2</v>
      </c>
      <c r="Q60" s="14">
        <f>'fnd enro'!R60</f>
        <v>8</v>
      </c>
      <c r="R60" s="15">
        <f t="shared" si="6"/>
        <v>1</v>
      </c>
      <c r="S60" s="14">
        <f>VALUE('fnd enro'!Q60)</f>
        <v>10</v>
      </c>
      <c r="T60" s="2"/>
      <c r="U60" s="1">
        <f>(($D60*'fnd base rates'!C$107)
+($E60*'fnd base rates'!C$108)
+($F60*'fnd base rates'!C$109)
+($G60*'fnd base rates'!C$110)
+($H60*'fnd base rates'!C$111)
+($I60*'fnd base rates'!C$112)
+($J60*'fnd base rates'!C$113)
+($K60*'fnd base rates'!C$114)
+($M60*'fnd base rates'!C$116)
+($N60*'fnd base rates'!C$117)
+($O60*'fnd base rates'!C$118)
+($P60*VLOOKUP($S60+12,rate_basefnd,3)))
*$R60</f>
        <v>4450.3107680000003</v>
      </c>
      <c r="V60" s="1">
        <f>(($D60*'fnd base rates'!D$107)
+($E60*'fnd base rates'!D$108)
+($F60*'fnd base rates'!D$109)
+($G60*'fnd base rates'!D$110)
+($H60*'fnd base rates'!D$111)
+($I60*'fnd base rates'!D$112)
+($J60*'fnd base rates'!D$113)
+($K60*'fnd base rates'!D$114)
+($M60*'fnd base rates'!D$116)
+($N60*'fnd base rates'!D$117)
+($O60*'fnd base rates'!D$118)
+($P60*VLOOKUP($S60+12,rate_basefnd,4)))
*$R60</f>
        <v>6872.2400000000007</v>
      </c>
      <c r="W60" s="1">
        <f>(($D60*'fnd base rates'!E$107)
+($E60*'fnd base rates'!E$108)
+($F60*'fnd base rates'!E$109)
+($G60*'fnd base rates'!E$110)
+($H60*'fnd base rates'!E$111)
+($I60*'fnd base rates'!E$112)
+($J60*'fnd base rates'!E$113)
+($K60*'fnd base rates'!E$114)
+($M60*'fnd base rates'!E$116)
+($N60*'fnd base rates'!E$117)
+($O60*'fnd base rates'!E$118)
+($P60*VLOOKUP($S60+12,rate_basefnd,5)))
*$R60</f>
        <v>40823.603007999998</v>
      </c>
      <c r="X60" s="1">
        <f>(($D60*'fnd base rates'!F$107)
+($E60*'fnd base rates'!F$108)
+($F60*'fnd base rates'!F$109)
+($G60*'fnd base rates'!F$110)
+($H60*'fnd base rates'!F$111)
+($I60*'fnd base rates'!F$112)
+($J60*'fnd base rates'!F$113)
+($K60*'fnd base rates'!F$114)
+($M60*'fnd base rates'!F$116)
+($N60*'fnd base rates'!F$117)
+($O60*'fnd base rates'!F$118)
+($P60*VLOOKUP($S60+12,rate_basefnd,6)))
*$R60</f>
        <v>7529.0512960000005</v>
      </c>
      <c r="Y60" s="1">
        <f>(($D60*'fnd base rates'!G$107)
+($E60*'fnd base rates'!G$108)
+($F60*'fnd base rates'!G$109)
+($G60*'fnd base rates'!G$110)
+($H60*'fnd base rates'!G$111)
+($I60*'fnd base rates'!G$112)
+($J60*'fnd base rates'!G$113)
+($K60*'fnd base rates'!G$114)
+($M60*'fnd base rates'!G$116)
+($N60*'fnd base rates'!G$117)
+($O60*'fnd base rates'!G$118)
+($P60*VLOOKUP($S60+12,rate_basefnd,7)))
*$R60</f>
        <v>1685.2862559999999</v>
      </c>
      <c r="Z60" s="1">
        <f>(($D60*'fnd base rates'!H$107)
+($E60*'fnd base rates'!H$108)
+($F60*'fnd base rates'!H$109)
+($G60*'fnd base rates'!H$110)
+($H60*'fnd base rates'!H$111)
+($I60*'fnd base rates'!H$112)
+($J60*'fnd base rates'!H$113)
+($K60*'fnd base rates'!H$114)
+($M60*'fnd base rates'!H$116)
+($N60*'fnd base rates'!H$117)
+($O60*'fnd base rates'!H$118)
+($P60*VLOOKUP($S60+12,rate_basefnd,8)))</f>
        <v>5460.631472</v>
      </c>
      <c r="AA60" s="1">
        <f>(($D60*'fnd base rates'!I$107)
+($E60*'fnd base rates'!I$108)
+($F60*'fnd base rates'!I$109)
+($G60*'fnd base rates'!I$110)
+($H60*'fnd base rates'!I$111)
+($I60*'fnd base rates'!I$112)
+($J60*'fnd base rates'!I$113)
+($K60*'fnd base rates'!I$114)
+($M60*'fnd base rates'!I$116)
+($N60*'fnd base rates'!I$117)
+($O60*'fnd base rates'!I$118)
+($P60*VLOOKUP($S60+12,rate_basefnd,9)))
*$R60</f>
        <v>3451.62</v>
      </c>
      <c r="AB60" s="1">
        <f>(($D60*'fnd base rates'!J$107)
+($E60*'fnd base rates'!J$108)
+($F60*'fnd base rates'!J$109)
+($G60*'fnd base rates'!J$110)
+($H60*'fnd base rates'!J$111)
+($I60*'fnd base rates'!J$112)
+($J60*'fnd base rates'!J$113)
+($K60*'fnd base rates'!J$114)
+($M60*'fnd base rates'!J$116)
+($N60*'fnd base rates'!J$117)
+($O60*'fnd base rates'!J$118)
+($P60*VLOOKUP($S60+12,rate_basefnd,10)))
*$R60</f>
        <v>4834.0199999999995</v>
      </c>
      <c r="AC60" s="1">
        <f>(($D60*'fnd base rates'!K$107)
+($E60*'fnd base rates'!K$108)
+($F60*'fnd base rates'!K$109)
+($G60*'fnd base rates'!K$110)
+($H60*'fnd base rates'!K$111)
+($I60*'fnd base rates'!K$112)
+($J60*'fnd base rates'!K$113)
+($K60*'fnd base rates'!K$114)
+($M60*'fnd base rates'!K$116)
+($N60*'fnd base rates'!K$117)
+($O60*'fnd base rates'!K$118)
+($P60*VLOOKUP($S60+12,rate_basefnd,11)))
*$R60</f>
        <v>9328.8790399999998</v>
      </c>
      <c r="AD60" s="1">
        <f>(($D60*'fnd base rates'!L$107)
+($E60*'fnd base rates'!L$108)
+($F60*'fnd base rates'!L$109)
+($G60*'fnd base rates'!L$110)
+($H60*'fnd base rates'!L$111)
+($I60*'fnd base rates'!L$112)
+($J60*'fnd base rates'!L$113)
+($K60*'fnd base rates'!L$114)
+($M60*'fnd base rates'!L$116)
+($N60*'fnd base rates'!L$117)
+($O60*'fnd base rates'!L$118)
+($P60*VLOOKUP($S60+12,rate_basefnd,12)))</f>
        <v>12713.21344</v>
      </c>
      <c r="AE60" s="1">
        <f>(($D60*'fnd base rates'!M$107)
+($E60*'fnd base rates'!M$108)
+($F60*'fnd base rates'!M$109)
+($G60*'fnd base rates'!M$110)
+($H60*'fnd base rates'!M$111)
+($I60*'fnd base rates'!M$112)
+($J60*'fnd base rates'!M$113)
+($K60*'fnd base rates'!M$114)
+($M60*'fnd base rates'!M$116)
+($N60*'fnd base rates'!M$117)
+($O60*'fnd base rates'!M$118)
+($P60*VLOOKUP($S60+12,rate_basefnd,13)))</f>
        <v>0</v>
      </c>
      <c r="AF60" s="4">
        <f t="shared" si="7"/>
        <v>97148.855279999989</v>
      </c>
      <c r="AH60" s="269">
        <f t="shared" si="8"/>
        <v>413114755</v>
      </c>
      <c r="AI60" s="4" t="str">
        <f t="shared" si="9"/>
        <v>413</v>
      </c>
      <c r="AJ60" s="2" t="str">
        <f t="shared" si="10"/>
        <v>114</v>
      </c>
      <c r="AK60" s="2" t="str">
        <f t="shared" si="11"/>
        <v>755</v>
      </c>
      <c r="AL60" s="4">
        <f t="shared" si="12"/>
        <v>1</v>
      </c>
      <c r="AM60" s="4">
        <f t="shared" si="4"/>
        <v>8</v>
      </c>
      <c r="AN60" s="4">
        <f t="shared" si="13"/>
        <v>97148.855279999989</v>
      </c>
      <c r="AO60" s="4">
        <f t="shared" si="14"/>
        <v>12144</v>
      </c>
      <c r="AP60" s="4">
        <f t="shared" si="5"/>
        <v>0</v>
      </c>
      <c r="AQ60" s="4">
        <v>12144</v>
      </c>
      <c r="AW60" s="4">
        <v>12144</v>
      </c>
      <c r="AX60" s="5">
        <f t="shared" si="15"/>
        <v>0</v>
      </c>
      <c r="AY60" s="4">
        <v>12144</v>
      </c>
      <c r="AZ60" s="5"/>
      <c r="BB60" s="5">
        <f t="shared" ref="BB60" si="65">BC60-BA60</f>
        <v>0</v>
      </c>
    </row>
    <row r="61" spans="1:54" s="4" customFormat="1">
      <c r="A61" s="269">
        <v>414</v>
      </c>
      <c r="B61" s="2">
        <v>414603063</v>
      </c>
      <c r="C61" s="9" t="s">
        <v>1059</v>
      </c>
      <c r="D61" s="14">
        <f>'fnd enro'!D61</f>
        <v>0</v>
      </c>
      <c r="E61" s="14">
        <f>'fnd enro'!E61</f>
        <v>0</v>
      </c>
      <c r="F61" s="14">
        <f>'fnd enro'!F61</f>
        <v>0</v>
      </c>
      <c r="G61" s="14">
        <f>'fnd enro'!G61</f>
        <v>0</v>
      </c>
      <c r="H61" s="14">
        <f>'fnd enro'!H61</f>
        <v>4</v>
      </c>
      <c r="I61" s="14">
        <f>'fnd enro'!I61</f>
        <v>0</v>
      </c>
      <c r="J61" s="14">
        <f>'fnd enro'!J61</f>
        <v>0</v>
      </c>
      <c r="K61" s="15">
        <f>'fnd enro'!K61</f>
        <v>0.15440000000000001</v>
      </c>
      <c r="L61" s="14">
        <f>'fnd enro'!L61</f>
        <v>0</v>
      </c>
      <c r="M61" s="14">
        <f>'fnd enro'!M61</f>
        <v>0</v>
      </c>
      <c r="N61" s="14">
        <f>'fnd enro'!N61</f>
        <v>0</v>
      </c>
      <c r="O61" s="14">
        <f>'fnd enro'!O61</f>
        <v>0</v>
      </c>
      <c r="P61" s="14">
        <f>'fnd enro'!P61</f>
        <v>3</v>
      </c>
      <c r="Q61" s="14">
        <f>'fnd enro'!R61</f>
        <v>4</v>
      </c>
      <c r="R61" s="15">
        <f t="shared" si="6"/>
        <v>1</v>
      </c>
      <c r="S61" s="14">
        <f>VALUE('fnd enro'!Q61)</f>
        <v>8</v>
      </c>
      <c r="T61" s="2"/>
      <c r="U61" s="1">
        <f>(($D61*'fnd base rates'!C$107)
+($E61*'fnd base rates'!C$108)
+($F61*'fnd base rates'!C$109)
+($G61*'fnd base rates'!C$110)
+($H61*'fnd base rates'!C$111)
+($I61*'fnd base rates'!C$112)
+($J61*'fnd base rates'!C$113)
+($K61*'fnd base rates'!C$114)
+($M61*'fnd base rates'!C$116)
+($N61*'fnd base rates'!C$117)
+($O61*'fnd base rates'!C$118)
+($P61*VLOOKUP($S61+12,rate_basefnd,3)))
*$R61</f>
        <v>2362.4453840000001</v>
      </c>
      <c r="V61" s="1">
        <f>(($D61*'fnd base rates'!D$107)
+($E61*'fnd base rates'!D$108)
+($F61*'fnd base rates'!D$109)
+($G61*'fnd base rates'!D$110)
+($H61*'fnd base rates'!D$111)
+($I61*'fnd base rates'!D$112)
+($J61*'fnd base rates'!D$113)
+($K61*'fnd base rates'!D$114)
+($M61*'fnd base rates'!D$116)
+($N61*'fnd base rates'!D$117)
+($O61*'fnd base rates'!D$118)
+($P61*VLOOKUP($S61+12,rate_basefnd,4)))
*$R61</f>
        <v>4086.5600000000004</v>
      </c>
      <c r="W61" s="1">
        <f>(($D61*'fnd base rates'!E$107)
+($E61*'fnd base rates'!E$108)
+($F61*'fnd base rates'!E$109)
+($G61*'fnd base rates'!E$110)
+($H61*'fnd base rates'!E$111)
+($I61*'fnd base rates'!E$112)
+($J61*'fnd base rates'!E$113)
+($K61*'fnd base rates'!E$114)
+($M61*'fnd base rates'!E$116)
+($N61*'fnd base rates'!E$117)
+($O61*'fnd base rates'!E$118)
+($P61*VLOOKUP($S61+12,rate_basefnd,5)))
*$R61</f>
        <v>23856.001504</v>
      </c>
      <c r="X61" s="1">
        <f>(($D61*'fnd base rates'!F$107)
+($E61*'fnd base rates'!F$108)
+($F61*'fnd base rates'!F$109)
+($G61*'fnd base rates'!F$110)
+($H61*'fnd base rates'!F$111)
+($I61*'fnd base rates'!F$112)
+($J61*'fnd base rates'!F$113)
+($K61*'fnd base rates'!F$114)
+($M61*'fnd base rates'!F$116)
+($N61*'fnd base rates'!F$117)
+($O61*'fnd base rates'!F$118)
+($P61*VLOOKUP($S61+12,rate_basefnd,6)))
*$R61</f>
        <v>3981.5056480000003</v>
      </c>
      <c r="Y61" s="1">
        <f>(($D61*'fnd base rates'!G$107)
+($E61*'fnd base rates'!G$108)
+($F61*'fnd base rates'!G$109)
+($G61*'fnd base rates'!G$110)
+($H61*'fnd base rates'!G$111)
+($I61*'fnd base rates'!G$112)
+($J61*'fnd base rates'!G$113)
+($K61*'fnd base rates'!G$114)
+($M61*'fnd base rates'!G$116)
+($N61*'fnd base rates'!G$117)
+($O61*'fnd base rates'!G$118)
+($P61*VLOOKUP($S61+12,rate_basefnd,7)))
*$R61</f>
        <v>1159.843128</v>
      </c>
      <c r="Z61" s="1">
        <f>(($D61*'fnd base rates'!H$107)
+($E61*'fnd base rates'!H$108)
+($F61*'fnd base rates'!H$109)
+($G61*'fnd base rates'!H$110)
+($H61*'fnd base rates'!H$111)
+($I61*'fnd base rates'!H$112)
+($J61*'fnd base rates'!H$113)
+($K61*'fnd base rates'!H$114)
+($M61*'fnd base rates'!H$116)
+($N61*'fnd base rates'!H$117)
+($O61*'fnd base rates'!H$118)
+($P61*VLOOKUP($S61+12,rate_basefnd,8)))</f>
        <v>2168.2757360000001</v>
      </c>
      <c r="AA61" s="1">
        <f>(($D61*'fnd base rates'!I$107)
+($E61*'fnd base rates'!I$108)
+($F61*'fnd base rates'!I$109)
+($G61*'fnd base rates'!I$110)
+($H61*'fnd base rates'!I$111)
+($I61*'fnd base rates'!I$112)
+($J61*'fnd base rates'!I$113)
+($K61*'fnd base rates'!I$114)
+($M61*'fnd base rates'!I$116)
+($N61*'fnd base rates'!I$117)
+($O61*'fnd base rates'!I$118)
+($P61*VLOOKUP($S61+12,rate_basefnd,9)))
*$R61</f>
        <v>1856.42</v>
      </c>
      <c r="AB61" s="1">
        <f>(($D61*'fnd base rates'!J$107)
+($E61*'fnd base rates'!J$108)
+($F61*'fnd base rates'!J$109)
+($G61*'fnd base rates'!J$110)
+($H61*'fnd base rates'!J$111)
+($I61*'fnd base rates'!J$112)
+($J61*'fnd base rates'!J$113)
+($K61*'fnd base rates'!J$114)
+($M61*'fnd base rates'!J$116)
+($N61*'fnd base rates'!J$117)
+($O61*'fnd base rates'!J$118)
+($P61*VLOOKUP($S61+12,rate_basefnd,10)))
*$R61</f>
        <v>3103.16</v>
      </c>
      <c r="AC61" s="1">
        <f>(($D61*'fnd base rates'!K$107)
+($E61*'fnd base rates'!K$108)
+($F61*'fnd base rates'!K$109)
+($G61*'fnd base rates'!K$110)
+($H61*'fnd base rates'!K$111)
+($I61*'fnd base rates'!K$112)
+($J61*'fnd base rates'!K$113)
+($K61*'fnd base rates'!K$114)
+($M61*'fnd base rates'!K$116)
+($N61*'fnd base rates'!K$117)
+($O61*'fnd base rates'!K$118)
+($P61*VLOOKUP($S61+12,rate_basefnd,11)))
*$R61</f>
        <v>4728.6395199999997</v>
      </c>
      <c r="AD61" s="1">
        <f>(($D61*'fnd base rates'!L$107)
+($E61*'fnd base rates'!L$108)
+($F61*'fnd base rates'!L$109)
+($G61*'fnd base rates'!L$110)
+($H61*'fnd base rates'!L$111)
+($I61*'fnd base rates'!L$112)
+($J61*'fnd base rates'!L$113)
+($K61*'fnd base rates'!L$114)
+($M61*'fnd base rates'!L$116)
+($N61*'fnd base rates'!L$117)
+($O61*'fnd base rates'!L$118)
+($P61*VLOOKUP($S61+12,rate_basefnd,12)))</f>
        <v>7670.3867200000004</v>
      </c>
      <c r="AE61" s="1">
        <f>(($D61*'fnd base rates'!M$107)
+($E61*'fnd base rates'!M$108)
+($F61*'fnd base rates'!M$109)
+($G61*'fnd base rates'!M$110)
+($H61*'fnd base rates'!M$111)
+($I61*'fnd base rates'!M$112)
+($J61*'fnd base rates'!M$113)
+($K61*'fnd base rates'!M$114)
+($M61*'fnd base rates'!M$116)
+($N61*'fnd base rates'!M$117)
+($O61*'fnd base rates'!M$118)
+($P61*VLOOKUP($S61+12,rate_basefnd,13)))</f>
        <v>0</v>
      </c>
      <c r="AF61" s="4">
        <f t="shared" si="7"/>
        <v>54973.237639999999</v>
      </c>
      <c r="AH61" s="269">
        <f t="shared" si="8"/>
        <v>414603063</v>
      </c>
      <c r="AI61" s="4" t="str">
        <f t="shared" si="9"/>
        <v>414</v>
      </c>
      <c r="AJ61" s="2" t="str">
        <f t="shared" si="10"/>
        <v>603</v>
      </c>
      <c r="AK61" s="2" t="str">
        <f t="shared" si="11"/>
        <v>063</v>
      </c>
      <c r="AL61" s="4">
        <f t="shared" si="12"/>
        <v>1</v>
      </c>
      <c r="AM61" s="4">
        <f t="shared" si="4"/>
        <v>4</v>
      </c>
      <c r="AN61" s="4">
        <f t="shared" si="13"/>
        <v>54973.237639999999</v>
      </c>
      <c r="AO61" s="4">
        <f t="shared" si="14"/>
        <v>13743</v>
      </c>
      <c r="AP61" s="4">
        <f t="shared" si="5"/>
        <v>0</v>
      </c>
      <c r="AQ61" s="4">
        <v>13743</v>
      </c>
      <c r="AW61" s="4">
        <v>13743</v>
      </c>
      <c r="AX61" s="5">
        <f t="shared" si="15"/>
        <v>0</v>
      </c>
      <c r="AY61" s="4">
        <v>13743</v>
      </c>
      <c r="AZ61" s="5"/>
      <c r="BB61" s="5">
        <f t="shared" ref="BB61" si="66">BC61-BA61</f>
        <v>0</v>
      </c>
    </row>
    <row r="62" spans="1:54" s="4" customFormat="1">
      <c r="A62" s="269">
        <v>414</v>
      </c>
      <c r="B62" s="2">
        <v>414603098</v>
      </c>
      <c r="C62" s="9" t="s">
        <v>1059</v>
      </c>
      <c r="D62" s="14">
        <f>'fnd enro'!D62</f>
        <v>0</v>
      </c>
      <c r="E62" s="14">
        <f>'fnd enro'!E62</f>
        <v>0</v>
      </c>
      <c r="F62" s="14">
        <f>'fnd enro'!F62</f>
        <v>0</v>
      </c>
      <c r="G62" s="14">
        <f>'fnd enro'!G62</f>
        <v>0</v>
      </c>
      <c r="H62" s="14">
        <f>'fnd enro'!H62</f>
        <v>0</v>
      </c>
      <c r="I62" s="14">
        <f>'fnd enro'!I62</f>
        <v>1</v>
      </c>
      <c r="J62" s="14">
        <f>'fnd enro'!J62</f>
        <v>0</v>
      </c>
      <c r="K62" s="15">
        <f>'fnd enro'!K62</f>
        <v>3.8600000000000002E-2</v>
      </c>
      <c r="L62" s="14">
        <f>'fnd enro'!L62</f>
        <v>0</v>
      </c>
      <c r="M62" s="14">
        <f>'fnd enro'!M62</f>
        <v>0</v>
      </c>
      <c r="N62" s="14">
        <f>'fnd enro'!N62</f>
        <v>0</v>
      </c>
      <c r="O62" s="14">
        <f>'fnd enro'!O62</f>
        <v>0</v>
      </c>
      <c r="P62" s="14">
        <f>'fnd enro'!P62</f>
        <v>0</v>
      </c>
      <c r="Q62" s="14">
        <f>'fnd enro'!R62</f>
        <v>1</v>
      </c>
      <c r="R62" s="15">
        <f t="shared" si="6"/>
        <v>1</v>
      </c>
      <c r="S62" s="14">
        <f>VALUE('fnd enro'!Q62)</f>
        <v>9</v>
      </c>
      <c r="T62" s="2"/>
      <c r="U62" s="1">
        <f>(($D62*'fnd base rates'!C$107)
+($E62*'fnd base rates'!C$108)
+($F62*'fnd base rates'!C$109)
+($G62*'fnd base rates'!C$110)
+($H62*'fnd base rates'!C$111)
+($I62*'fnd base rates'!C$112)
+($J62*'fnd base rates'!C$113)
+($K62*'fnd base rates'!C$114)
+($M62*'fnd base rates'!C$116)
+($N62*'fnd base rates'!C$117)
+($O62*'fnd base rates'!C$118)
+($P62*VLOOKUP($S62+12,rate_basefnd,3)))
*$R62</f>
        <v>536.46134600000005</v>
      </c>
      <c r="V62" s="1">
        <f>(($D62*'fnd base rates'!D$107)
+($E62*'fnd base rates'!D$108)
+($F62*'fnd base rates'!D$109)
+($G62*'fnd base rates'!D$110)
+($H62*'fnd base rates'!D$111)
+($I62*'fnd base rates'!D$112)
+($J62*'fnd base rates'!D$113)
+($K62*'fnd base rates'!D$114)
+($M62*'fnd base rates'!D$116)
+($N62*'fnd base rates'!D$117)
+($O62*'fnd base rates'!D$118)
+($P62*VLOOKUP($S62+12,rate_basefnd,4)))
*$R62</f>
        <v>765.08</v>
      </c>
      <c r="W62" s="1">
        <f>(($D62*'fnd base rates'!E$107)
+($E62*'fnd base rates'!E$108)
+($F62*'fnd base rates'!E$109)
+($G62*'fnd base rates'!E$110)
+($H62*'fnd base rates'!E$111)
+($I62*'fnd base rates'!E$112)
+($J62*'fnd base rates'!E$113)
+($K62*'fnd base rates'!E$114)
+($M62*'fnd base rates'!E$116)
+($N62*'fnd base rates'!E$117)
+($O62*'fnd base rates'!E$118)
+($P62*VLOOKUP($S62+12,rate_basefnd,5)))
*$R62</f>
        <v>4912.2003759999998</v>
      </c>
      <c r="X62" s="1">
        <f>(($D62*'fnd base rates'!F$107)
+($E62*'fnd base rates'!F$108)
+($F62*'fnd base rates'!F$109)
+($G62*'fnd base rates'!F$110)
+($H62*'fnd base rates'!F$111)
+($I62*'fnd base rates'!F$112)
+($J62*'fnd base rates'!F$113)
+($K62*'fnd base rates'!F$114)
+($M62*'fnd base rates'!F$116)
+($N62*'fnd base rates'!F$117)
+($O62*'fnd base rates'!F$118)
+($P62*VLOOKUP($S62+12,rate_basefnd,6)))
*$R62</f>
        <v>886.88641200000006</v>
      </c>
      <c r="Y62" s="1">
        <f>(($D62*'fnd base rates'!G$107)
+($E62*'fnd base rates'!G$108)
+($F62*'fnd base rates'!G$109)
+($G62*'fnd base rates'!G$110)
+($H62*'fnd base rates'!G$111)
+($I62*'fnd base rates'!G$112)
+($J62*'fnd base rates'!G$113)
+($K62*'fnd base rates'!G$114)
+($M62*'fnd base rates'!G$116)
+($N62*'fnd base rates'!G$117)
+($O62*'fnd base rates'!G$118)
+($P62*VLOOKUP($S62+12,rate_basefnd,7)))
*$R62</f>
        <v>163.88328199999998</v>
      </c>
      <c r="Z62" s="1">
        <f>(($D62*'fnd base rates'!H$107)
+($E62*'fnd base rates'!H$108)
+($F62*'fnd base rates'!H$109)
+($G62*'fnd base rates'!H$110)
+($H62*'fnd base rates'!H$111)
+($I62*'fnd base rates'!H$112)
+($J62*'fnd base rates'!H$113)
+($K62*'fnd base rates'!H$114)
+($M62*'fnd base rates'!H$116)
+($N62*'fnd base rates'!H$117)
+($O62*'fnd base rates'!H$118)
+($P62*VLOOKUP($S62+12,rate_basefnd,8)))</f>
        <v>828.078934</v>
      </c>
      <c r="AA62" s="1">
        <f>(($D62*'fnd base rates'!I$107)
+($E62*'fnd base rates'!I$108)
+($F62*'fnd base rates'!I$109)
+($G62*'fnd base rates'!I$110)
+($H62*'fnd base rates'!I$111)
+($I62*'fnd base rates'!I$112)
+($J62*'fnd base rates'!I$113)
+($K62*'fnd base rates'!I$114)
+($M62*'fnd base rates'!I$116)
+($N62*'fnd base rates'!I$117)
+($O62*'fnd base rates'!I$118)
+($P62*VLOOKUP($S62+12,rate_basefnd,9)))
*$R62</f>
        <v>425.94</v>
      </c>
      <c r="AB62" s="1">
        <f>(($D62*'fnd base rates'!J$107)
+($E62*'fnd base rates'!J$108)
+($F62*'fnd base rates'!J$109)
+($G62*'fnd base rates'!J$110)
+($H62*'fnd base rates'!J$111)
+($I62*'fnd base rates'!J$112)
+($J62*'fnd base rates'!J$113)
+($K62*'fnd base rates'!J$114)
+($M62*'fnd base rates'!J$116)
+($N62*'fnd base rates'!J$117)
+($O62*'fnd base rates'!J$118)
+($P62*VLOOKUP($S62+12,rate_basefnd,10)))
*$R62</f>
        <v>573.75</v>
      </c>
      <c r="AC62" s="1">
        <f>(($D62*'fnd base rates'!K$107)
+($E62*'fnd base rates'!K$108)
+($F62*'fnd base rates'!K$109)
+($G62*'fnd base rates'!K$110)
+($H62*'fnd base rates'!K$111)
+($I62*'fnd base rates'!K$112)
+($J62*'fnd base rates'!K$113)
+($K62*'fnd base rates'!K$114)
+($M62*'fnd base rates'!K$116)
+($N62*'fnd base rates'!K$117)
+($O62*'fnd base rates'!K$118)
+($P62*VLOOKUP($S62+12,rate_basefnd,11)))
*$R62</f>
        <v>1150.05988</v>
      </c>
      <c r="AD62" s="1">
        <f>(($D62*'fnd base rates'!L$107)
+($E62*'fnd base rates'!L$108)
+($F62*'fnd base rates'!L$109)
+($G62*'fnd base rates'!L$110)
+($H62*'fnd base rates'!L$111)
+($I62*'fnd base rates'!L$112)
+($J62*'fnd base rates'!L$113)
+($K62*'fnd base rates'!L$114)
+($M62*'fnd base rates'!L$116)
+($N62*'fnd base rates'!L$117)
+($O62*'fnd base rates'!L$118)
+($P62*VLOOKUP($S62+12,rate_basefnd,12)))</f>
        <v>1369.1266800000001</v>
      </c>
      <c r="AE62" s="1">
        <f>(($D62*'fnd base rates'!M$107)
+($E62*'fnd base rates'!M$108)
+($F62*'fnd base rates'!M$109)
+($G62*'fnd base rates'!M$110)
+($H62*'fnd base rates'!M$111)
+($I62*'fnd base rates'!M$112)
+($J62*'fnd base rates'!M$113)
+($K62*'fnd base rates'!M$114)
+($M62*'fnd base rates'!M$116)
+($N62*'fnd base rates'!M$117)
+($O62*'fnd base rates'!M$118)
+($P62*VLOOKUP($S62+12,rate_basefnd,13)))</f>
        <v>0</v>
      </c>
      <c r="AF62" s="4">
        <f t="shared" si="7"/>
        <v>11611.466909999999</v>
      </c>
      <c r="AH62" s="269">
        <f t="shared" si="8"/>
        <v>414603098</v>
      </c>
      <c r="AI62" s="4" t="str">
        <f t="shared" si="9"/>
        <v>414</v>
      </c>
      <c r="AJ62" s="2" t="str">
        <f t="shared" si="10"/>
        <v>603</v>
      </c>
      <c r="AK62" s="2" t="str">
        <f t="shared" si="11"/>
        <v>098</v>
      </c>
      <c r="AL62" s="4">
        <f t="shared" si="12"/>
        <v>1</v>
      </c>
      <c r="AM62" s="4">
        <f t="shared" si="4"/>
        <v>1</v>
      </c>
      <c r="AN62" s="4">
        <f t="shared" si="13"/>
        <v>11611.466909999999</v>
      </c>
      <c r="AO62" s="4">
        <f t="shared" si="14"/>
        <v>11611</v>
      </c>
      <c r="AP62" s="4">
        <f t="shared" si="5"/>
        <v>0</v>
      </c>
      <c r="AQ62" s="4">
        <v>11611</v>
      </c>
      <c r="AW62" s="4">
        <v>11611</v>
      </c>
      <c r="AX62" s="5">
        <f t="shared" si="15"/>
        <v>0</v>
      </c>
      <c r="AY62" s="4">
        <v>11611</v>
      </c>
      <c r="AZ62" s="5"/>
      <c r="BB62" s="5">
        <f t="shared" ref="BB62" si="67">BC62-BA62</f>
        <v>0</v>
      </c>
    </row>
    <row r="63" spans="1:54" s="4" customFormat="1">
      <c r="A63" s="269">
        <v>414</v>
      </c>
      <c r="B63" s="2">
        <v>414603209</v>
      </c>
      <c r="C63" s="9" t="s">
        <v>1059</v>
      </c>
      <c r="D63" s="14">
        <f>'fnd enro'!D63</f>
        <v>0</v>
      </c>
      <c r="E63" s="14">
        <f>'fnd enro'!E63</f>
        <v>0</v>
      </c>
      <c r="F63" s="14">
        <f>'fnd enro'!F63</f>
        <v>0</v>
      </c>
      <c r="G63" s="14">
        <f>'fnd enro'!G63</f>
        <v>0</v>
      </c>
      <c r="H63" s="14">
        <f>'fnd enro'!H63</f>
        <v>40</v>
      </c>
      <c r="I63" s="14">
        <f>'fnd enro'!I63</f>
        <v>28</v>
      </c>
      <c r="J63" s="14">
        <f>'fnd enro'!J63</f>
        <v>0</v>
      </c>
      <c r="K63" s="15">
        <f>'fnd enro'!K63</f>
        <v>2.6248</v>
      </c>
      <c r="L63" s="14">
        <f>'fnd enro'!L63</f>
        <v>0</v>
      </c>
      <c r="M63" s="14">
        <f>'fnd enro'!M63</f>
        <v>0</v>
      </c>
      <c r="N63" s="14">
        <f>'fnd enro'!N63</f>
        <v>0</v>
      </c>
      <c r="O63" s="14">
        <f>'fnd enro'!O63</f>
        <v>0</v>
      </c>
      <c r="P63" s="14">
        <f>'fnd enro'!P63</f>
        <v>46</v>
      </c>
      <c r="Q63" s="14">
        <f>'fnd enro'!R63</f>
        <v>68</v>
      </c>
      <c r="R63" s="15">
        <f t="shared" si="6"/>
        <v>1</v>
      </c>
      <c r="S63" s="14">
        <f>VALUE('fnd enro'!Q63)</f>
        <v>11</v>
      </c>
      <c r="T63" s="2"/>
      <c r="U63" s="1">
        <f>(($D63*'fnd base rates'!C$107)
+($E63*'fnd base rates'!C$108)
+($F63*'fnd base rates'!C$109)
+($G63*'fnd base rates'!C$110)
+($H63*'fnd base rates'!C$111)
+($I63*'fnd base rates'!C$112)
+($J63*'fnd base rates'!C$113)
+($K63*'fnd base rates'!C$114)
+($M63*'fnd base rates'!C$116)
+($N63*'fnd base rates'!C$117)
+($O63*'fnd base rates'!C$118)
+($P63*VLOOKUP($S63+12,rate_basefnd,3)))
*$R63</f>
        <v>40325.891528000007</v>
      </c>
      <c r="V63" s="1">
        <f>(($D63*'fnd base rates'!D$107)
+($E63*'fnd base rates'!D$108)
+($F63*'fnd base rates'!D$109)
+($G63*'fnd base rates'!D$110)
+($H63*'fnd base rates'!D$111)
+($I63*'fnd base rates'!D$112)
+($J63*'fnd base rates'!D$113)
+($K63*'fnd base rates'!D$114)
+($M63*'fnd base rates'!D$116)
+($N63*'fnd base rates'!D$117)
+($O63*'fnd base rates'!D$118)
+($P63*VLOOKUP($S63+12,rate_basefnd,4)))
*$R63</f>
        <v>70249.72</v>
      </c>
      <c r="W63" s="1">
        <f>(($D63*'fnd base rates'!E$107)
+($E63*'fnd base rates'!E$108)
+($F63*'fnd base rates'!E$109)
+($G63*'fnd base rates'!E$110)
+($H63*'fnd base rates'!E$111)
+($I63*'fnd base rates'!E$112)
+($J63*'fnd base rates'!E$113)
+($K63*'fnd base rates'!E$114)
+($M63*'fnd base rates'!E$116)
+($N63*'fnd base rates'!E$117)
+($O63*'fnd base rates'!E$118)
+($P63*VLOOKUP($S63+12,rate_basefnd,5)))
*$R63</f>
        <v>453823.985568</v>
      </c>
      <c r="X63" s="1">
        <f>(($D63*'fnd base rates'!F$107)
+($E63*'fnd base rates'!F$108)
+($F63*'fnd base rates'!F$109)
+($G63*'fnd base rates'!F$110)
+($H63*'fnd base rates'!F$111)
+($I63*'fnd base rates'!F$112)
+($J63*'fnd base rates'!F$113)
+($K63*'fnd base rates'!F$114)
+($M63*'fnd base rates'!F$116)
+($N63*'fnd base rates'!F$117)
+($O63*'fnd base rates'!F$118)
+($P63*VLOOKUP($S63+12,rate_basefnd,6)))
*$R63</f>
        <v>64647.876016000009</v>
      </c>
      <c r="Y63" s="1">
        <f>(($D63*'fnd base rates'!G$107)
+($E63*'fnd base rates'!G$108)
+($F63*'fnd base rates'!G$109)
+($G63*'fnd base rates'!G$110)
+($H63*'fnd base rates'!G$111)
+($I63*'fnd base rates'!G$112)
+($J63*'fnd base rates'!G$113)
+($K63*'fnd base rates'!G$114)
+($M63*'fnd base rates'!G$116)
+($N63*'fnd base rates'!G$117)
+($O63*'fnd base rates'!G$118)
+($P63*VLOOKUP($S63+12,rate_basefnd,7)))
*$R63</f>
        <v>19957.843176000002</v>
      </c>
      <c r="Z63" s="1">
        <f>(($D63*'fnd base rates'!H$107)
+($E63*'fnd base rates'!H$108)
+($F63*'fnd base rates'!H$109)
+($G63*'fnd base rates'!H$110)
+($H63*'fnd base rates'!H$111)
+($I63*'fnd base rates'!H$112)
+($J63*'fnd base rates'!H$113)
+($K63*'fnd base rates'!H$114)
+($M63*'fnd base rates'!H$116)
+($N63*'fnd base rates'!H$117)
+($O63*'fnd base rates'!H$118)
+($P63*VLOOKUP($S63+12,rate_basefnd,8)))</f>
        <v>45446.727512000005</v>
      </c>
      <c r="AA63" s="1">
        <f>(($D63*'fnd base rates'!I$107)
+($E63*'fnd base rates'!I$108)
+($F63*'fnd base rates'!I$109)
+($G63*'fnd base rates'!I$110)
+($H63*'fnd base rates'!I$111)
+($I63*'fnd base rates'!I$112)
+($J63*'fnd base rates'!I$113)
+($K63*'fnd base rates'!I$114)
+($M63*'fnd base rates'!I$116)
+($N63*'fnd base rates'!I$117)
+($O63*'fnd base rates'!I$118)
+($P63*VLOOKUP($S63+12,rate_basefnd,9)))
*$R63</f>
        <v>33637.979999999996</v>
      </c>
      <c r="AB63" s="1">
        <f>(($D63*'fnd base rates'!J$107)
+($E63*'fnd base rates'!J$108)
+($F63*'fnd base rates'!J$109)
+($G63*'fnd base rates'!J$110)
+($H63*'fnd base rates'!J$111)
+($I63*'fnd base rates'!J$112)
+($J63*'fnd base rates'!J$113)
+($K63*'fnd base rates'!J$114)
+($M63*'fnd base rates'!J$116)
+($N63*'fnd base rates'!J$117)
+($O63*'fnd base rates'!J$118)
+($P63*VLOOKUP($S63+12,rate_basefnd,10)))
*$R63</f>
        <v>63450.82</v>
      </c>
      <c r="AC63" s="1">
        <f>(($D63*'fnd base rates'!K$107)
+($E63*'fnd base rates'!K$108)
+($F63*'fnd base rates'!K$109)
+($G63*'fnd base rates'!K$110)
+($H63*'fnd base rates'!K$111)
+($I63*'fnd base rates'!K$112)
+($J63*'fnd base rates'!K$113)
+($K63*'fnd base rates'!K$114)
+($M63*'fnd base rates'!K$116)
+($N63*'fnd base rates'!K$117)
+($O63*'fnd base rates'!K$118)
+($P63*VLOOKUP($S63+12,rate_basefnd,11)))
*$R63</f>
        <v>79488.071840000004</v>
      </c>
      <c r="AD63" s="1">
        <f>(($D63*'fnd base rates'!L$107)
+($E63*'fnd base rates'!L$108)
+($F63*'fnd base rates'!L$109)
+($G63*'fnd base rates'!L$110)
+($H63*'fnd base rates'!L$111)
+($I63*'fnd base rates'!L$112)
+($J63*'fnd base rates'!L$113)
+($K63*'fnd base rates'!L$114)
+($M63*'fnd base rates'!L$116)
+($N63*'fnd base rates'!L$117)
+($O63*'fnd base rates'!L$118)
+($P63*VLOOKUP($S63+12,rate_basefnd,12)))</f>
        <v>127611.75424000001</v>
      </c>
      <c r="AE63" s="1">
        <f>(($D63*'fnd base rates'!M$107)
+($E63*'fnd base rates'!M$108)
+($F63*'fnd base rates'!M$109)
+($G63*'fnd base rates'!M$110)
+($H63*'fnd base rates'!M$111)
+($I63*'fnd base rates'!M$112)
+($J63*'fnd base rates'!M$113)
+($K63*'fnd base rates'!M$114)
+($M63*'fnd base rates'!M$116)
+($N63*'fnd base rates'!M$117)
+($O63*'fnd base rates'!M$118)
+($P63*VLOOKUP($S63+12,rate_basefnd,13)))</f>
        <v>0</v>
      </c>
      <c r="AF63" s="4">
        <f t="shared" si="7"/>
        <v>998640.66988000006</v>
      </c>
      <c r="AH63" s="269">
        <f t="shared" si="8"/>
        <v>414603209</v>
      </c>
      <c r="AI63" s="4" t="str">
        <f t="shared" si="9"/>
        <v>414</v>
      </c>
      <c r="AJ63" s="2" t="str">
        <f t="shared" si="10"/>
        <v>603</v>
      </c>
      <c r="AK63" s="2" t="str">
        <f t="shared" si="11"/>
        <v>209</v>
      </c>
      <c r="AL63" s="4">
        <f t="shared" si="12"/>
        <v>1</v>
      </c>
      <c r="AM63" s="4">
        <f t="shared" si="4"/>
        <v>68</v>
      </c>
      <c r="AN63" s="4">
        <f t="shared" si="13"/>
        <v>998640.66988000006</v>
      </c>
      <c r="AO63" s="4">
        <f t="shared" si="14"/>
        <v>14686</v>
      </c>
      <c r="AP63" s="4">
        <f t="shared" si="5"/>
        <v>0</v>
      </c>
      <c r="AQ63" s="4">
        <v>14686</v>
      </c>
      <c r="AW63" s="4">
        <v>14686</v>
      </c>
      <c r="AX63" s="5">
        <f t="shared" si="15"/>
        <v>0</v>
      </c>
      <c r="AY63" s="4">
        <v>14686</v>
      </c>
      <c r="AZ63" s="5"/>
      <c r="BB63" s="5">
        <f t="shared" ref="BB63" si="68">BC63-BA63</f>
        <v>0</v>
      </c>
    </row>
    <row r="64" spans="1:54" s="4" customFormat="1">
      <c r="A64" s="269">
        <v>414</v>
      </c>
      <c r="B64" s="2">
        <v>414603236</v>
      </c>
      <c r="C64" s="9" t="s">
        <v>1059</v>
      </c>
      <c r="D64" s="14">
        <f>'fnd enro'!D64</f>
        <v>0</v>
      </c>
      <c r="E64" s="14">
        <f>'fnd enro'!E64</f>
        <v>0</v>
      </c>
      <c r="F64" s="14">
        <f>'fnd enro'!F64</f>
        <v>0</v>
      </c>
      <c r="G64" s="14">
        <f>'fnd enro'!G64</f>
        <v>0</v>
      </c>
      <c r="H64" s="14">
        <f>'fnd enro'!H64</f>
        <v>104</v>
      </c>
      <c r="I64" s="14">
        <f>'fnd enro'!I64</f>
        <v>81</v>
      </c>
      <c r="J64" s="14">
        <f>'fnd enro'!J64</f>
        <v>0</v>
      </c>
      <c r="K64" s="15">
        <f>'fnd enro'!K64</f>
        <v>7.141</v>
      </c>
      <c r="L64" s="14">
        <f>'fnd enro'!L64</f>
        <v>0</v>
      </c>
      <c r="M64" s="14">
        <f>'fnd enro'!M64</f>
        <v>0</v>
      </c>
      <c r="N64" s="14">
        <f>'fnd enro'!N64</f>
        <v>3</v>
      </c>
      <c r="O64" s="14">
        <f>'fnd enro'!O64</f>
        <v>2</v>
      </c>
      <c r="P64" s="14">
        <f>'fnd enro'!P64</f>
        <v>130</v>
      </c>
      <c r="Q64" s="14">
        <f>'fnd enro'!R64</f>
        <v>185</v>
      </c>
      <c r="R64" s="15">
        <f t="shared" si="6"/>
        <v>1</v>
      </c>
      <c r="S64" s="14">
        <f>VALUE('fnd enro'!Q64)</f>
        <v>10</v>
      </c>
      <c r="T64" s="2"/>
      <c r="U64" s="1">
        <f>(($D64*'fnd base rates'!C$107)
+($E64*'fnd base rates'!C$108)
+($F64*'fnd base rates'!C$109)
+($G64*'fnd base rates'!C$110)
+($H64*'fnd base rates'!C$111)
+($I64*'fnd base rates'!C$112)
+($J64*'fnd base rates'!C$113)
+($K64*'fnd base rates'!C$114)
+($M64*'fnd base rates'!C$116)
+($N64*'fnd base rates'!C$117)
+($O64*'fnd base rates'!C$118)
+($P64*VLOOKUP($S64+12,rate_basefnd,3)))
*$R64</f>
        <v>110075.21901</v>
      </c>
      <c r="V64" s="1">
        <f>(($D64*'fnd base rates'!D$107)
+($E64*'fnd base rates'!D$108)
+($F64*'fnd base rates'!D$109)
+($G64*'fnd base rates'!D$110)
+($H64*'fnd base rates'!D$111)
+($I64*'fnd base rates'!D$112)
+($J64*'fnd base rates'!D$113)
+($K64*'fnd base rates'!D$114)
+($M64*'fnd base rates'!D$116)
+($N64*'fnd base rates'!D$117)
+($O64*'fnd base rates'!D$118)
+($P64*VLOOKUP($S64+12,rate_basefnd,4)))
*$R64</f>
        <v>191302.97</v>
      </c>
      <c r="W64" s="1">
        <f>(($D64*'fnd base rates'!E$107)
+($E64*'fnd base rates'!E$108)
+($F64*'fnd base rates'!E$109)
+($G64*'fnd base rates'!E$110)
+($H64*'fnd base rates'!E$111)
+($I64*'fnd base rates'!E$112)
+($J64*'fnd base rates'!E$113)
+($K64*'fnd base rates'!E$114)
+($M64*'fnd base rates'!E$116)
+($N64*'fnd base rates'!E$117)
+($O64*'fnd base rates'!E$118)
+($P64*VLOOKUP($S64+12,rate_basefnd,5)))
*$R64</f>
        <v>1240935.56956</v>
      </c>
      <c r="X64" s="1">
        <f>(($D64*'fnd base rates'!F$107)
+($E64*'fnd base rates'!F$108)
+($F64*'fnd base rates'!F$109)
+($G64*'fnd base rates'!F$110)
+($H64*'fnd base rates'!F$111)
+($I64*'fnd base rates'!F$112)
+($J64*'fnd base rates'!F$113)
+($K64*'fnd base rates'!F$114)
+($M64*'fnd base rates'!F$116)
+($N64*'fnd base rates'!F$117)
+($O64*'fnd base rates'!F$118)
+($P64*VLOOKUP($S64+12,rate_basefnd,6)))
*$R64</f>
        <v>176266.11622</v>
      </c>
      <c r="Y64" s="1">
        <f>(($D64*'fnd base rates'!G$107)
+($E64*'fnd base rates'!G$108)
+($F64*'fnd base rates'!G$109)
+($G64*'fnd base rates'!G$110)
+($H64*'fnd base rates'!G$111)
+($I64*'fnd base rates'!G$112)
+($J64*'fnd base rates'!G$113)
+($K64*'fnd base rates'!G$114)
+($M64*'fnd base rates'!G$116)
+($N64*'fnd base rates'!G$117)
+($O64*'fnd base rates'!G$118)
+($P64*VLOOKUP($S64+12,rate_basefnd,7)))
*$R64</f>
        <v>54189.527170000001</v>
      </c>
      <c r="Z64" s="1">
        <f>(($D64*'fnd base rates'!H$107)
+($E64*'fnd base rates'!H$108)
+($F64*'fnd base rates'!H$109)
+($G64*'fnd base rates'!H$110)
+($H64*'fnd base rates'!H$111)
+($I64*'fnd base rates'!H$112)
+($J64*'fnd base rates'!H$113)
+($K64*'fnd base rates'!H$114)
+($M64*'fnd base rates'!H$116)
+($N64*'fnd base rates'!H$117)
+($O64*'fnd base rates'!H$118)
+($P64*VLOOKUP($S64+12,rate_basefnd,8)))</f>
        <v>125707.83279</v>
      </c>
      <c r="AA64" s="1">
        <f>(($D64*'fnd base rates'!I$107)
+($E64*'fnd base rates'!I$108)
+($F64*'fnd base rates'!I$109)
+($G64*'fnd base rates'!I$110)
+($H64*'fnd base rates'!I$111)
+($I64*'fnd base rates'!I$112)
+($J64*'fnd base rates'!I$113)
+($K64*'fnd base rates'!I$114)
+($M64*'fnd base rates'!I$116)
+($N64*'fnd base rates'!I$117)
+($O64*'fnd base rates'!I$118)
+($P64*VLOOKUP($S64+12,rate_basefnd,9)))
*$R64</f>
        <v>91922.06</v>
      </c>
      <c r="AB64" s="1">
        <f>(($D64*'fnd base rates'!J$107)
+($E64*'fnd base rates'!J$108)
+($F64*'fnd base rates'!J$109)
+($G64*'fnd base rates'!J$110)
+($H64*'fnd base rates'!J$111)
+($I64*'fnd base rates'!J$112)
+($J64*'fnd base rates'!J$113)
+($K64*'fnd base rates'!J$114)
+($M64*'fnd base rates'!J$116)
+($N64*'fnd base rates'!J$117)
+($O64*'fnd base rates'!J$118)
+($P64*VLOOKUP($S64+12,rate_basefnd,10)))
*$R64</f>
        <v>172825.58000000002</v>
      </c>
      <c r="AC64" s="1">
        <f>(($D64*'fnd base rates'!K$107)
+($E64*'fnd base rates'!K$108)
+($F64*'fnd base rates'!K$109)
+($G64*'fnd base rates'!K$110)
+($H64*'fnd base rates'!K$111)
+($I64*'fnd base rates'!K$112)
+($J64*'fnd base rates'!K$113)
+($K64*'fnd base rates'!K$114)
+($M64*'fnd base rates'!K$116)
+($N64*'fnd base rates'!K$117)
+($O64*'fnd base rates'!K$118)
+($P64*VLOOKUP($S64+12,rate_basefnd,11)))
*$R64</f>
        <v>217658.03779999999</v>
      </c>
      <c r="AD64" s="1">
        <f>(($D64*'fnd base rates'!L$107)
+($E64*'fnd base rates'!L$108)
+($F64*'fnd base rates'!L$109)
+($G64*'fnd base rates'!L$110)
+($H64*'fnd base rates'!L$111)
+($I64*'fnd base rates'!L$112)
+($J64*'fnd base rates'!L$113)
+($K64*'fnd base rates'!L$114)
+($M64*'fnd base rates'!L$116)
+($N64*'fnd base rates'!L$117)
+($O64*'fnd base rates'!L$118)
+($P64*VLOOKUP($S64+12,rate_basefnd,12)))</f>
        <v>346767.5258</v>
      </c>
      <c r="AE64" s="1">
        <f>(($D64*'fnd base rates'!M$107)
+($E64*'fnd base rates'!M$108)
+($F64*'fnd base rates'!M$109)
+($G64*'fnd base rates'!M$110)
+($H64*'fnd base rates'!M$111)
+($I64*'fnd base rates'!M$112)
+($J64*'fnd base rates'!M$113)
+($K64*'fnd base rates'!M$114)
+($M64*'fnd base rates'!M$116)
+($N64*'fnd base rates'!M$117)
+($O64*'fnd base rates'!M$118)
+($P64*VLOOKUP($S64+12,rate_basefnd,13)))</f>
        <v>0</v>
      </c>
      <c r="AF64" s="4">
        <f t="shared" si="7"/>
        <v>2727650.43835</v>
      </c>
      <c r="AH64" s="269">
        <f t="shared" si="8"/>
        <v>414603236</v>
      </c>
      <c r="AI64" s="4" t="str">
        <f t="shared" si="9"/>
        <v>414</v>
      </c>
      <c r="AJ64" s="2" t="str">
        <f t="shared" si="10"/>
        <v>603</v>
      </c>
      <c r="AK64" s="2" t="str">
        <f t="shared" si="11"/>
        <v>236</v>
      </c>
      <c r="AL64" s="4">
        <f t="shared" si="12"/>
        <v>1</v>
      </c>
      <c r="AM64" s="4">
        <f t="shared" si="4"/>
        <v>185</v>
      </c>
      <c r="AN64" s="4">
        <f t="shared" si="13"/>
        <v>2727650.43835</v>
      </c>
      <c r="AO64" s="4">
        <f t="shared" si="14"/>
        <v>14744</v>
      </c>
      <c r="AP64" s="4">
        <f t="shared" si="5"/>
        <v>0</v>
      </c>
      <c r="AQ64" s="4">
        <v>14744</v>
      </c>
      <c r="AW64" s="4">
        <v>14744</v>
      </c>
      <c r="AX64" s="5">
        <f t="shared" si="15"/>
        <v>0</v>
      </c>
      <c r="AY64" s="4">
        <v>14744</v>
      </c>
      <c r="AZ64" s="5"/>
      <c r="BB64" s="5">
        <f t="shared" ref="BB64" si="69">BC64-BA64</f>
        <v>0</v>
      </c>
    </row>
    <row r="65" spans="1:54" s="4" customFormat="1">
      <c r="A65" s="269">
        <v>414</v>
      </c>
      <c r="B65" s="2">
        <v>414603263</v>
      </c>
      <c r="C65" s="9" t="s">
        <v>1059</v>
      </c>
      <c r="D65" s="14">
        <f>'fnd enro'!D65</f>
        <v>0</v>
      </c>
      <c r="E65" s="14">
        <f>'fnd enro'!E65</f>
        <v>0</v>
      </c>
      <c r="F65" s="14">
        <f>'fnd enro'!F65</f>
        <v>0</v>
      </c>
      <c r="G65" s="14">
        <f>'fnd enro'!G65</f>
        <v>0</v>
      </c>
      <c r="H65" s="14">
        <f>'fnd enro'!H65</f>
        <v>0</v>
      </c>
      <c r="I65" s="14">
        <f>'fnd enro'!I65</f>
        <v>1</v>
      </c>
      <c r="J65" s="14">
        <f>'fnd enro'!J65</f>
        <v>0</v>
      </c>
      <c r="K65" s="15">
        <f>'fnd enro'!K65</f>
        <v>3.8600000000000002E-2</v>
      </c>
      <c r="L65" s="14">
        <f>'fnd enro'!L65</f>
        <v>0</v>
      </c>
      <c r="M65" s="14">
        <f>'fnd enro'!M65</f>
        <v>0</v>
      </c>
      <c r="N65" s="14">
        <f>'fnd enro'!N65</f>
        <v>0</v>
      </c>
      <c r="O65" s="14">
        <f>'fnd enro'!O65</f>
        <v>0</v>
      </c>
      <c r="P65" s="14">
        <f>'fnd enro'!P65</f>
        <v>0</v>
      </c>
      <c r="Q65" s="14">
        <f>'fnd enro'!R65</f>
        <v>1</v>
      </c>
      <c r="R65" s="15">
        <f t="shared" si="6"/>
        <v>1</v>
      </c>
      <c r="S65" s="14">
        <f>VALUE('fnd enro'!Q65)</f>
        <v>10</v>
      </c>
      <c r="T65" s="2"/>
      <c r="U65" s="1">
        <f>(($D65*'fnd base rates'!C$107)
+($E65*'fnd base rates'!C$108)
+($F65*'fnd base rates'!C$109)
+($G65*'fnd base rates'!C$110)
+($H65*'fnd base rates'!C$111)
+($I65*'fnd base rates'!C$112)
+($J65*'fnd base rates'!C$113)
+($K65*'fnd base rates'!C$114)
+($M65*'fnd base rates'!C$116)
+($N65*'fnd base rates'!C$117)
+($O65*'fnd base rates'!C$118)
+($P65*VLOOKUP($S65+12,rate_basefnd,3)))
*$R65</f>
        <v>536.46134600000005</v>
      </c>
      <c r="V65" s="1">
        <f>(($D65*'fnd base rates'!D$107)
+($E65*'fnd base rates'!D$108)
+($F65*'fnd base rates'!D$109)
+($G65*'fnd base rates'!D$110)
+($H65*'fnd base rates'!D$111)
+($I65*'fnd base rates'!D$112)
+($J65*'fnd base rates'!D$113)
+($K65*'fnd base rates'!D$114)
+($M65*'fnd base rates'!D$116)
+($N65*'fnd base rates'!D$117)
+($O65*'fnd base rates'!D$118)
+($P65*VLOOKUP($S65+12,rate_basefnd,4)))
*$R65</f>
        <v>765.08</v>
      </c>
      <c r="W65" s="1">
        <f>(($D65*'fnd base rates'!E$107)
+($E65*'fnd base rates'!E$108)
+($F65*'fnd base rates'!E$109)
+($G65*'fnd base rates'!E$110)
+($H65*'fnd base rates'!E$111)
+($I65*'fnd base rates'!E$112)
+($J65*'fnd base rates'!E$113)
+($K65*'fnd base rates'!E$114)
+($M65*'fnd base rates'!E$116)
+($N65*'fnd base rates'!E$117)
+($O65*'fnd base rates'!E$118)
+($P65*VLOOKUP($S65+12,rate_basefnd,5)))
*$R65</f>
        <v>4912.2003759999998</v>
      </c>
      <c r="X65" s="1">
        <f>(($D65*'fnd base rates'!F$107)
+($E65*'fnd base rates'!F$108)
+($F65*'fnd base rates'!F$109)
+($G65*'fnd base rates'!F$110)
+($H65*'fnd base rates'!F$111)
+($I65*'fnd base rates'!F$112)
+($J65*'fnd base rates'!F$113)
+($K65*'fnd base rates'!F$114)
+($M65*'fnd base rates'!F$116)
+($N65*'fnd base rates'!F$117)
+($O65*'fnd base rates'!F$118)
+($P65*VLOOKUP($S65+12,rate_basefnd,6)))
*$R65</f>
        <v>886.88641200000006</v>
      </c>
      <c r="Y65" s="1">
        <f>(($D65*'fnd base rates'!G$107)
+($E65*'fnd base rates'!G$108)
+($F65*'fnd base rates'!G$109)
+($G65*'fnd base rates'!G$110)
+($H65*'fnd base rates'!G$111)
+($I65*'fnd base rates'!G$112)
+($J65*'fnd base rates'!G$113)
+($K65*'fnd base rates'!G$114)
+($M65*'fnd base rates'!G$116)
+($N65*'fnd base rates'!G$117)
+($O65*'fnd base rates'!G$118)
+($P65*VLOOKUP($S65+12,rate_basefnd,7)))
*$R65</f>
        <v>163.88328199999998</v>
      </c>
      <c r="Z65" s="1">
        <f>(($D65*'fnd base rates'!H$107)
+($E65*'fnd base rates'!H$108)
+($F65*'fnd base rates'!H$109)
+($G65*'fnd base rates'!H$110)
+($H65*'fnd base rates'!H$111)
+($I65*'fnd base rates'!H$112)
+($J65*'fnd base rates'!H$113)
+($K65*'fnd base rates'!H$114)
+($M65*'fnd base rates'!H$116)
+($N65*'fnd base rates'!H$117)
+($O65*'fnd base rates'!H$118)
+($P65*VLOOKUP($S65+12,rate_basefnd,8)))</f>
        <v>828.078934</v>
      </c>
      <c r="AA65" s="1">
        <f>(($D65*'fnd base rates'!I$107)
+($E65*'fnd base rates'!I$108)
+($F65*'fnd base rates'!I$109)
+($G65*'fnd base rates'!I$110)
+($H65*'fnd base rates'!I$111)
+($I65*'fnd base rates'!I$112)
+($J65*'fnd base rates'!I$113)
+($K65*'fnd base rates'!I$114)
+($M65*'fnd base rates'!I$116)
+($N65*'fnd base rates'!I$117)
+($O65*'fnd base rates'!I$118)
+($P65*VLOOKUP($S65+12,rate_basefnd,9)))
*$R65</f>
        <v>425.94</v>
      </c>
      <c r="AB65" s="1">
        <f>(($D65*'fnd base rates'!J$107)
+($E65*'fnd base rates'!J$108)
+($F65*'fnd base rates'!J$109)
+($G65*'fnd base rates'!J$110)
+($H65*'fnd base rates'!J$111)
+($I65*'fnd base rates'!J$112)
+($J65*'fnd base rates'!J$113)
+($K65*'fnd base rates'!J$114)
+($M65*'fnd base rates'!J$116)
+($N65*'fnd base rates'!J$117)
+($O65*'fnd base rates'!J$118)
+($P65*VLOOKUP($S65+12,rate_basefnd,10)))
*$R65</f>
        <v>573.75</v>
      </c>
      <c r="AC65" s="1">
        <f>(($D65*'fnd base rates'!K$107)
+($E65*'fnd base rates'!K$108)
+($F65*'fnd base rates'!K$109)
+($G65*'fnd base rates'!K$110)
+($H65*'fnd base rates'!K$111)
+($I65*'fnd base rates'!K$112)
+($J65*'fnd base rates'!K$113)
+($K65*'fnd base rates'!K$114)
+($M65*'fnd base rates'!K$116)
+($N65*'fnd base rates'!K$117)
+($O65*'fnd base rates'!K$118)
+($P65*VLOOKUP($S65+12,rate_basefnd,11)))
*$R65</f>
        <v>1150.05988</v>
      </c>
      <c r="AD65" s="1">
        <f>(($D65*'fnd base rates'!L$107)
+($E65*'fnd base rates'!L$108)
+($F65*'fnd base rates'!L$109)
+($G65*'fnd base rates'!L$110)
+($H65*'fnd base rates'!L$111)
+($I65*'fnd base rates'!L$112)
+($J65*'fnd base rates'!L$113)
+($K65*'fnd base rates'!L$114)
+($M65*'fnd base rates'!L$116)
+($N65*'fnd base rates'!L$117)
+($O65*'fnd base rates'!L$118)
+($P65*VLOOKUP($S65+12,rate_basefnd,12)))</f>
        <v>1369.1266800000001</v>
      </c>
      <c r="AE65" s="1">
        <f>(($D65*'fnd base rates'!M$107)
+($E65*'fnd base rates'!M$108)
+($F65*'fnd base rates'!M$109)
+($G65*'fnd base rates'!M$110)
+($H65*'fnd base rates'!M$111)
+($I65*'fnd base rates'!M$112)
+($J65*'fnd base rates'!M$113)
+($K65*'fnd base rates'!M$114)
+($M65*'fnd base rates'!M$116)
+($N65*'fnd base rates'!M$117)
+($O65*'fnd base rates'!M$118)
+($P65*VLOOKUP($S65+12,rate_basefnd,13)))</f>
        <v>0</v>
      </c>
      <c r="AF65" s="4">
        <f t="shared" si="7"/>
        <v>11611.466909999999</v>
      </c>
      <c r="AH65" s="269">
        <f t="shared" si="8"/>
        <v>414603263</v>
      </c>
      <c r="AI65" s="4" t="str">
        <f t="shared" si="9"/>
        <v>414</v>
      </c>
      <c r="AJ65" s="2" t="str">
        <f t="shared" si="10"/>
        <v>603</v>
      </c>
      <c r="AK65" s="2" t="str">
        <f t="shared" si="11"/>
        <v>263</v>
      </c>
      <c r="AL65" s="4">
        <f t="shared" si="12"/>
        <v>1</v>
      </c>
      <c r="AM65" s="4">
        <f t="shared" si="4"/>
        <v>1</v>
      </c>
      <c r="AN65" s="4">
        <f t="shared" si="13"/>
        <v>11611.466909999999</v>
      </c>
      <c r="AO65" s="4">
        <f t="shared" si="14"/>
        <v>11611</v>
      </c>
      <c r="AP65" s="4">
        <f t="shared" si="5"/>
        <v>0</v>
      </c>
      <c r="AQ65" s="4">
        <v>11611</v>
      </c>
      <c r="AW65" s="4">
        <v>11611</v>
      </c>
      <c r="AX65" s="5">
        <f t="shared" si="15"/>
        <v>0</v>
      </c>
      <c r="AY65" s="4">
        <v>11611</v>
      </c>
      <c r="AZ65" s="5"/>
      <c r="BB65" s="5">
        <f t="shared" ref="BB65" si="70">BC65-BA65</f>
        <v>0</v>
      </c>
    </row>
    <row r="66" spans="1:54" s="4" customFormat="1">
      <c r="A66" s="269">
        <v>414</v>
      </c>
      <c r="B66" s="2">
        <v>414603603</v>
      </c>
      <c r="C66" s="9" t="s">
        <v>1059</v>
      </c>
      <c r="D66" s="14">
        <f>'fnd enro'!D66</f>
        <v>0</v>
      </c>
      <c r="E66" s="14">
        <f>'fnd enro'!E66</f>
        <v>0</v>
      </c>
      <c r="F66" s="14">
        <f>'fnd enro'!F66</f>
        <v>0</v>
      </c>
      <c r="G66" s="14">
        <f>'fnd enro'!G66</f>
        <v>0</v>
      </c>
      <c r="H66" s="14">
        <f>'fnd enro'!H66</f>
        <v>30</v>
      </c>
      <c r="I66" s="14">
        <f>'fnd enro'!I66</f>
        <v>41</v>
      </c>
      <c r="J66" s="14">
        <f>'fnd enro'!J66</f>
        <v>0</v>
      </c>
      <c r="K66" s="15">
        <f>'fnd enro'!K66</f>
        <v>2.7406000000000001</v>
      </c>
      <c r="L66" s="14">
        <f>'fnd enro'!L66</f>
        <v>0</v>
      </c>
      <c r="M66" s="14">
        <f>'fnd enro'!M66</f>
        <v>0</v>
      </c>
      <c r="N66" s="14">
        <f>'fnd enro'!N66</f>
        <v>0</v>
      </c>
      <c r="O66" s="14">
        <f>'fnd enro'!O66</f>
        <v>0</v>
      </c>
      <c r="P66" s="14">
        <f>'fnd enro'!P66</f>
        <v>37</v>
      </c>
      <c r="Q66" s="14">
        <f>'fnd enro'!R66</f>
        <v>71</v>
      </c>
      <c r="R66" s="15">
        <f t="shared" si="6"/>
        <v>1</v>
      </c>
      <c r="S66" s="14">
        <f>VALUE('fnd enro'!Q66)</f>
        <v>10</v>
      </c>
      <c r="T66" s="2"/>
      <c r="U66" s="1">
        <f>(($D66*'fnd base rates'!C$107)
+($E66*'fnd base rates'!C$108)
+($F66*'fnd base rates'!C$109)
+($G66*'fnd base rates'!C$110)
+($H66*'fnd base rates'!C$111)
+($I66*'fnd base rates'!C$112)
+($J66*'fnd base rates'!C$113)
+($K66*'fnd base rates'!C$114)
+($M66*'fnd base rates'!C$116)
+($N66*'fnd base rates'!C$117)
+($O66*'fnd base rates'!C$118)
+($P66*VLOOKUP($S66+12,rate_basefnd,3)))
*$R66</f>
        <v>41023.225566000008</v>
      </c>
      <c r="V66" s="1">
        <f>(($D66*'fnd base rates'!D$107)
+($E66*'fnd base rates'!D$108)
+($F66*'fnd base rates'!D$109)
+($G66*'fnd base rates'!D$110)
+($H66*'fnd base rates'!D$111)
+($I66*'fnd base rates'!D$112)
+($J66*'fnd base rates'!D$113)
+($K66*'fnd base rates'!D$114)
+($M66*'fnd base rates'!D$116)
+($N66*'fnd base rates'!D$117)
+($O66*'fnd base rates'!D$118)
+($P66*VLOOKUP($S66+12,rate_basefnd,4)))
*$R66</f>
        <v>68225.280000000013</v>
      </c>
      <c r="W66" s="1">
        <f>(($D66*'fnd base rates'!E$107)
+($E66*'fnd base rates'!E$108)
+($F66*'fnd base rates'!E$109)
+($G66*'fnd base rates'!E$110)
+($H66*'fnd base rates'!E$111)
+($I66*'fnd base rates'!E$112)
+($J66*'fnd base rates'!E$113)
+($K66*'fnd base rates'!E$114)
+($M66*'fnd base rates'!E$116)
+($N66*'fnd base rates'!E$117)
+($O66*'fnd base rates'!E$118)
+($P66*VLOOKUP($S66+12,rate_basefnd,5)))
*$R66</f>
        <v>440916.90669600002</v>
      </c>
      <c r="X66" s="1">
        <f>(($D66*'fnd base rates'!F$107)
+($E66*'fnd base rates'!F$108)
+($F66*'fnd base rates'!F$109)
+($G66*'fnd base rates'!F$110)
+($H66*'fnd base rates'!F$111)
+($I66*'fnd base rates'!F$112)
+($J66*'fnd base rates'!F$113)
+($K66*'fnd base rates'!F$114)
+($M66*'fnd base rates'!F$116)
+($N66*'fnd base rates'!F$117)
+($O66*'fnd base rates'!F$118)
+($P66*VLOOKUP($S66+12,rate_basefnd,6)))
*$R66</f>
        <v>66223.635252000007</v>
      </c>
      <c r="Y66" s="1">
        <f>(($D66*'fnd base rates'!G$107)
+($E66*'fnd base rates'!G$108)
+($F66*'fnd base rates'!G$109)
+($G66*'fnd base rates'!G$110)
+($H66*'fnd base rates'!G$111)
+($I66*'fnd base rates'!G$112)
+($J66*'fnd base rates'!G$113)
+($K66*'fnd base rates'!G$114)
+($M66*'fnd base rates'!G$116)
+($N66*'fnd base rates'!G$117)
+($O66*'fnd base rates'!G$118)
+($P66*VLOOKUP($S66+12,rate_basefnd,7)))
*$R66</f>
        <v>18357.703022000002</v>
      </c>
      <c r="Z66" s="1">
        <f>(($D66*'fnd base rates'!H$107)
+($E66*'fnd base rates'!H$108)
+($F66*'fnd base rates'!H$109)
+($G66*'fnd base rates'!H$110)
+($H66*'fnd base rates'!H$111)
+($I66*'fnd base rates'!H$112)
+($J66*'fnd base rates'!H$113)
+($K66*'fnd base rates'!H$114)
+($M66*'fnd base rates'!H$116)
+($N66*'fnd base rates'!H$117)
+($O66*'fnd base rates'!H$118)
+($P66*VLOOKUP($S66+12,rate_basefnd,8)))</f>
        <v>50663.764314</v>
      </c>
      <c r="AA66" s="1">
        <f>(($D66*'fnd base rates'!I$107)
+($E66*'fnd base rates'!I$108)
+($F66*'fnd base rates'!I$109)
+($G66*'fnd base rates'!I$110)
+($H66*'fnd base rates'!I$111)
+($I66*'fnd base rates'!I$112)
+($J66*'fnd base rates'!I$113)
+($K66*'fnd base rates'!I$114)
+($M66*'fnd base rates'!I$116)
+($N66*'fnd base rates'!I$117)
+($O66*'fnd base rates'!I$118)
+($P66*VLOOKUP($S66+12,rate_basefnd,9)))
*$R66</f>
        <v>33840.590000000004</v>
      </c>
      <c r="AB66" s="1">
        <f>(($D66*'fnd base rates'!J$107)
+($E66*'fnd base rates'!J$108)
+($F66*'fnd base rates'!J$109)
+($G66*'fnd base rates'!J$110)
+($H66*'fnd base rates'!J$111)
+($I66*'fnd base rates'!J$112)
+($J66*'fnd base rates'!J$113)
+($K66*'fnd base rates'!J$114)
+($M66*'fnd base rates'!J$116)
+($N66*'fnd base rates'!J$117)
+($O66*'fnd base rates'!J$118)
+($P66*VLOOKUP($S66+12,rate_basefnd,10)))
*$R66</f>
        <v>59547.979999999996</v>
      </c>
      <c r="AC66" s="1">
        <f>(($D66*'fnd base rates'!K$107)
+($E66*'fnd base rates'!K$108)
+($F66*'fnd base rates'!K$109)
+($G66*'fnd base rates'!K$110)
+($H66*'fnd base rates'!K$111)
+($I66*'fnd base rates'!K$112)
+($J66*'fnd base rates'!K$113)
+($K66*'fnd base rates'!K$114)
+($M66*'fnd base rates'!K$116)
+($N66*'fnd base rates'!K$117)
+($O66*'fnd base rates'!K$118)
+($P66*VLOOKUP($S66+12,rate_basefnd,11)))
*$R66</f>
        <v>82617.251480000006</v>
      </c>
      <c r="AD66" s="1">
        <f>(($D66*'fnd base rates'!L$107)
+($E66*'fnd base rates'!L$108)
+($F66*'fnd base rates'!L$109)
+($G66*'fnd base rates'!L$110)
+($H66*'fnd base rates'!L$111)
+($I66*'fnd base rates'!L$112)
+($J66*'fnd base rates'!L$113)
+($K66*'fnd base rates'!L$114)
+($M66*'fnd base rates'!L$116)
+($N66*'fnd base rates'!L$117)
+($O66*'fnd base rates'!L$118)
+($P66*VLOOKUP($S66+12,rate_basefnd,12)))</f>
        <v>123464.29428000002</v>
      </c>
      <c r="AE66" s="1">
        <f>(($D66*'fnd base rates'!M$107)
+($E66*'fnd base rates'!M$108)
+($F66*'fnd base rates'!M$109)
+($G66*'fnd base rates'!M$110)
+($H66*'fnd base rates'!M$111)
+($I66*'fnd base rates'!M$112)
+($J66*'fnd base rates'!M$113)
+($K66*'fnd base rates'!M$114)
+($M66*'fnd base rates'!M$116)
+($N66*'fnd base rates'!M$117)
+($O66*'fnd base rates'!M$118)
+($P66*VLOOKUP($S66+12,rate_basefnd,13)))</f>
        <v>0</v>
      </c>
      <c r="AF66" s="4">
        <f t="shared" si="7"/>
        <v>984880.63060999999</v>
      </c>
      <c r="AH66" s="269">
        <f t="shared" si="8"/>
        <v>414603603</v>
      </c>
      <c r="AI66" s="4" t="str">
        <f t="shared" si="9"/>
        <v>414</v>
      </c>
      <c r="AJ66" s="2" t="str">
        <f t="shared" si="10"/>
        <v>603</v>
      </c>
      <c r="AK66" s="2" t="str">
        <f t="shared" si="11"/>
        <v>603</v>
      </c>
      <c r="AL66" s="4">
        <f t="shared" si="12"/>
        <v>1</v>
      </c>
      <c r="AM66" s="4">
        <f t="shared" si="4"/>
        <v>71</v>
      </c>
      <c r="AN66" s="4">
        <f t="shared" si="13"/>
        <v>984880.63060999999</v>
      </c>
      <c r="AO66" s="4">
        <f t="shared" si="14"/>
        <v>13872</v>
      </c>
      <c r="AP66" s="4">
        <f t="shared" si="5"/>
        <v>0</v>
      </c>
      <c r="AQ66" s="4">
        <v>13872</v>
      </c>
      <c r="AW66" s="4">
        <v>13872</v>
      </c>
      <c r="AX66" s="5">
        <f t="shared" si="15"/>
        <v>0</v>
      </c>
      <c r="AY66" s="4">
        <v>13872</v>
      </c>
      <c r="AZ66" s="5"/>
      <c r="BB66" s="5">
        <f t="shared" ref="BB66" si="71">BC66-BA66</f>
        <v>0</v>
      </c>
    </row>
    <row r="67" spans="1:54" s="4" customFormat="1">
      <c r="A67" s="269">
        <v>414</v>
      </c>
      <c r="B67" s="2">
        <v>414603635</v>
      </c>
      <c r="C67" s="9" t="s">
        <v>1059</v>
      </c>
      <c r="D67" s="14">
        <f>'fnd enro'!D67</f>
        <v>0</v>
      </c>
      <c r="E67" s="14">
        <f>'fnd enro'!E67</f>
        <v>0</v>
      </c>
      <c r="F67" s="14">
        <f>'fnd enro'!F67</f>
        <v>0</v>
      </c>
      <c r="G67" s="14">
        <f>'fnd enro'!G67</f>
        <v>0</v>
      </c>
      <c r="H67" s="14">
        <f>'fnd enro'!H67</f>
        <v>12</v>
      </c>
      <c r="I67" s="14">
        <f>'fnd enro'!I67</f>
        <v>16</v>
      </c>
      <c r="J67" s="14">
        <f>'fnd enro'!J67</f>
        <v>0</v>
      </c>
      <c r="K67" s="15">
        <f>'fnd enro'!K67</f>
        <v>1.0808</v>
      </c>
      <c r="L67" s="14">
        <f>'fnd enro'!L67</f>
        <v>0</v>
      </c>
      <c r="M67" s="14">
        <f>'fnd enro'!M67</f>
        <v>0</v>
      </c>
      <c r="N67" s="14">
        <f>'fnd enro'!N67</f>
        <v>0</v>
      </c>
      <c r="O67" s="14">
        <f>'fnd enro'!O67</f>
        <v>0</v>
      </c>
      <c r="P67" s="14">
        <f>'fnd enro'!P67</f>
        <v>11</v>
      </c>
      <c r="Q67" s="14">
        <f>'fnd enro'!R67</f>
        <v>28</v>
      </c>
      <c r="R67" s="15">
        <f t="shared" si="6"/>
        <v>1</v>
      </c>
      <c r="S67" s="14">
        <f>VALUE('fnd enro'!Q67)</f>
        <v>8</v>
      </c>
      <c r="T67" s="2"/>
      <c r="U67" s="1">
        <f>(($D67*'fnd base rates'!C$107)
+($E67*'fnd base rates'!C$108)
+($F67*'fnd base rates'!C$109)
+($G67*'fnd base rates'!C$110)
+($H67*'fnd base rates'!C$111)
+($I67*'fnd base rates'!C$112)
+($J67*'fnd base rates'!C$113)
+($K67*'fnd base rates'!C$114)
+($M67*'fnd base rates'!C$116)
+($N67*'fnd base rates'!C$117)
+($O67*'fnd base rates'!C$118)
+($P67*VLOOKUP($S67+12,rate_basefnd,3)))
*$R67</f>
        <v>15815.117688</v>
      </c>
      <c r="V67" s="1">
        <f>(($D67*'fnd base rates'!D$107)
+($E67*'fnd base rates'!D$108)
+($F67*'fnd base rates'!D$109)
+($G67*'fnd base rates'!D$110)
+($H67*'fnd base rates'!D$111)
+($I67*'fnd base rates'!D$112)
+($J67*'fnd base rates'!D$113)
+($K67*'fnd base rates'!D$114)
+($M67*'fnd base rates'!D$116)
+($N67*'fnd base rates'!D$117)
+($O67*'fnd base rates'!D$118)
+($P67*VLOOKUP($S67+12,rate_basefnd,4)))
*$R67</f>
        <v>25185.120000000003</v>
      </c>
      <c r="W67" s="1">
        <f>(($D67*'fnd base rates'!E$107)
+($E67*'fnd base rates'!E$108)
+($F67*'fnd base rates'!E$109)
+($G67*'fnd base rates'!E$110)
+($H67*'fnd base rates'!E$111)
+($I67*'fnd base rates'!E$112)
+($J67*'fnd base rates'!E$113)
+($K67*'fnd base rates'!E$114)
+($M67*'fnd base rates'!E$116)
+($N67*'fnd base rates'!E$117)
+($O67*'fnd base rates'!E$118)
+($P67*VLOOKUP($S67+12,rate_basefnd,5)))
*$R67</f>
        <v>156841.930528</v>
      </c>
      <c r="X67" s="1">
        <f>(($D67*'fnd base rates'!F$107)
+($E67*'fnd base rates'!F$108)
+($F67*'fnd base rates'!F$109)
+($G67*'fnd base rates'!F$110)
+($H67*'fnd base rates'!F$111)
+($I67*'fnd base rates'!F$112)
+($J67*'fnd base rates'!F$113)
+($K67*'fnd base rates'!F$114)
+($M67*'fnd base rates'!F$116)
+($N67*'fnd base rates'!F$117)
+($O67*'fnd base rates'!F$118)
+($P67*VLOOKUP($S67+12,rate_basefnd,6)))
*$R67</f>
        <v>26134.699536000004</v>
      </c>
      <c r="Y67" s="1">
        <f>(($D67*'fnd base rates'!G$107)
+($E67*'fnd base rates'!G$108)
+($F67*'fnd base rates'!G$109)
+($G67*'fnd base rates'!G$110)
+($H67*'fnd base rates'!G$111)
+($I67*'fnd base rates'!G$112)
+($J67*'fnd base rates'!G$113)
+($K67*'fnd base rates'!G$114)
+($M67*'fnd base rates'!G$116)
+($N67*'fnd base rates'!G$117)
+($O67*'fnd base rates'!G$118)
+($P67*VLOOKUP($S67+12,rate_basefnd,7)))
*$R67</f>
        <v>6425.6818960000001</v>
      </c>
      <c r="Z67" s="1">
        <f>(($D67*'fnd base rates'!H$107)
+($E67*'fnd base rates'!H$108)
+($F67*'fnd base rates'!H$109)
+($G67*'fnd base rates'!H$110)
+($H67*'fnd base rates'!H$111)
+($I67*'fnd base rates'!H$112)
+($J67*'fnd base rates'!H$113)
+($K67*'fnd base rates'!H$114)
+($M67*'fnd base rates'!H$116)
+($N67*'fnd base rates'!H$117)
+($O67*'fnd base rates'!H$118)
+($P67*VLOOKUP($S67+12,rate_basefnd,8)))</f>
        <v>19803.770152000001</v>
      </c>
      <c r="AA67" s="1">
        <f>(($D67*'fnd base rates'!I$107)
+($E67*'fnd base rates'!I$108)
+($F67*'fnd base rates'!I$109)
+($G67*'fnd base rates'!I$110)
+($H67*'fnd base rates'!I$111)
+($I67*'fnd base rates'!I$112)
+($J67*'fnd base rates'!I$113)
+($K67*'fnd base rates'!I$114)
+($M67*'fnd base rates'!I$116)
+($N67*'fnd base rates'!I$117)
+($O67*'fnd base rates'!I$118)
+($P67*VLOOKUP($S67+12,rate_basefnd,9)))
*$R67</f>
        <v>12654.74</v>
      </c>
      <c r="AB67" s="1">
        <f>(($D67*'fnd base rates'!J$107)
+($E67*'fnd base rates'!J$108)
+($F67*'fnd base rates'!J$109)
+($G67*'fnd base rates'!J$110)
+($H67*'fnd base rates'!J$111)
+($I67*'fnd base rates'!J$112)
+($J67*'fnd base rates'!J$113)
+($K67*'fnd base rates'!J$114)
+($M67*'fnd base rates'!J$116)
+($N67*'fnd base rates'!J$117)
+($O67*'fnd base rates'!J$118)
+($P67*VLOOKUP($S67+12,rate_basefnd,10)))
*$R67</f>
        <v>19894.760000000002</v>
      </c>
      <c r="AC67" s="1">
        <f>(($D67*'fnd base rates'!K$107)
+($E67*'fnd base rates'!K$108)
+($F67*'fnd base rates'!K$109)
+($G67*'fnd base rates'!K$110)
+($H67*'fnd base rates'!K$111)
+($I67*'fnd base rates'!K$112)
+($J67*'fnd base rates'!K$113)
+($K67*'fnd base rates'!K$114)
+($M67*'fnd base rates'!K$116)
+($N67*'fnd base rates'!K$117)
+($O67*'fnd base rates'!K$118)
+($P67*VLOOKUP($S67+12,rate_basefnd,11)))
*$R67</f>
        <v>32586.876639999999</v>
      </c>
      <c r="AD67" s="1">
        <f>(($D67*'fnd base rates'!L$107)
+($E67*'fnd base rates'!L$108)
+($F67*'fnd base rates'!L$109)
+($G67*'fnd base rates'!L$110)
+($H67*'fnd base rates'!L$111)
+($I67*'fnd base rates'!L$112)
+($J67*'fnd base rates'!L$113)
+($K67*'fnd base rates'!L$114)
+($M67*'fnd base rates'!L$116)
+($N67*'fnd base rates'!L$117)
+($O67*'fnd base rates'!L$118)
+($P67*VLOOKUP($S67+12,rate_basefnd,12)))</f>
        <v>45997.507040000004</v>
      </c>
      <c r="AE67" s="1">
        <f>(($D67*'fnd base rates'!M$107)
+($E67*'fnd base rates'!M$108)
+($F67*'fnd base rates'!M$109)
+($G67*'fnd base rates'!M$110)
+($H67*'fnd base rates'!M$111)
+($I67*'fnd base rates'!M$112)
+($J67*'fnd base rates'!M$113)
+($K67*'fnd base rates'!M$114)
+($M67*'fnd base rates'!M$116)
+($N67*'fnd base rates'!M$117)
+($O67*'fnd base rates'!M$118)
+($P67*VLOOKUP($S67+12,rate_basefnd,13)))</f>
        <v>0</v>
      </c>
      <c r="AF67" s="4">
        <f t="shared" si="7"/>
        <v>361340.20347999997</v>
      </c>
      <c r="AH67" s="269">
        <f t="shared" si="8"/>
        <v>414603635</v>
      </c>
      <c r="AI67" s="4" t="str">
        <f t="shared" si="9"/>
        <v>414</v>
      </c>
      <c r="AJ67" s="2" t="str">
        <f t="shared" si="10"/>
        <v>603</v>
      </c>
      <c r="AK67" s="2" t="str">
        <f t="shared" si="11"/>
        <v>635</v>
      </c>
      <c r="AL67" s="4">
        <f t="shared" si="12"/>
        <v>1</v>
      </c>
      <c r="AM67" s="4">
        <f t="shared" si="4"/>
        <v>28</v>
      </c>
      <c r="AN67" s="4">
        <f t="shared" si="13"/>
        <v>361340.20347999997</v>
      </c>
      <c r="AO67" s="4">
        <f t="shared" si="14"/>
        <v>12905</v>
      </c>
      <c r="AP67" s="4">
        <f t="shared" si="5"/>
        <v>0</v>
      </c>
      <c r="AQ67" s="4">
        <v>12905</v>
      </c>
      <c r="AW67" s="4">
        <v>12905</v>
      </c>
      <c r="AX67" s="5">
        <f t="shared" si="15"/>
        <v>0</v>
      </c>
      <c r="AY67" s="4">
        <v>12905</v>
      </c>
      <c r="AZ67" s="5"/>
      <c r="BB67" s="5">
        <f t="shared" ref="BB67" si="72">BC67-BA67</f>
        <v>0</v>
      </c>
    </row>
    <row r="68" spans="1:54" s="4" customFormat="1">
      <c r="A68" s="269">
        <v>414</v>
      </c>
      <c r="B68" s="2">
        <v>414603715</v>
      </c>
      <c r="C68" s="9" t="s">
        <v>1059</v>
      </c>
      <c r="D68" s="14">
        <f>'fnd enro'!D68</f>
        <v>0</v>
      </c>
      <c r="E68" s="14">
        <f>'fnd enro'!E68</f>
        <v>0</v>
      </c>
      <c r="F68" s="14">
        <f>'fnd enro'!F68</f>
        <v>0</v>
      </c>
      <c r="G68" s="14">
        <f>'fnd enro'!G68</f>
        <v>0</v>
      </c>
      <c r="H68" s="14">
        <f>'fnd enro'!H68</f>
        <v>6</v>
      </c>
      <c r="I68" s="14">
        <f>'fnd enro'!I68</f>
        <v>2</v>
      </c>
      <c r="J68" s="14">
        <f>'fnd enro'!J68</f>
        <v>0</v>
      </c>
      <c r="K68" s="15">
        <f>'fnd enro'!K68</f>
        <v>0.30880000000000002</v>
      </c>
      <c r="L68" s="14">
        <f>'fnd enro'!L68</f>
        <v>0</v>
      </c>
      <c r="M68" s="14">
        <f>'fnd enro'!M68</f>
        <v>0</v>
      </c>
      <c r="N68" s="14">
        <f>'fnd enro'!N68</f>
        <v>0</v>
      </c>
      <c r="O68" s="14">
        <f>'fnd enro'!O68</f>
        <v>0</v>
      </c>
      <c r="P68" s="14">
        <f>'fnd enro'!P68</f>
        <v>2</v>
      </c>
      <c r="Q68" s="14">
        <f>'fnd enro'!R68</f>
        <v>8</v>
      </c>
      <c r="R68" s="15">
        <f t="shared" si="6"/>
        <v>1</v>
      </c>
      <c r="S68" s="14">
        <f>VALUE('fnd enro'!Q68)</f>
        <v>5</v>
      </c>
      <c r="T68" s="2"/>
      <c r="U68" s="1">
        <f>(($D68*'fnd base rates'!C$107)
+($E68*'fnd base rates'!C$108)
+($F68*'fnd base rates'!C$109)
+($G68*'fnd base rates'!C$110)
+($H68*'fnd base rates'!C$111)
+($I68*'fnd base rates'!C$112)
+($J68*'fnd base rates'!C$113)
+($K68*'fnd base rates'!C$114)
+($M68*'fnd base rates'!C$116)
+($N68*'fnd base rates'!C$117)
+($O68*'fnd base rates'!C$118)
+($P68*VLOOKUP($S68+12,rate_basefnd,3)))
*$R68</f>
        <v>4411.4307680000002</v>
      </c>
      <c r="V68" s="1">
        <f>(($D68*'fnd base rates'!D$107)
+($E68*'fnd base rates'!D$108)
+($F68*'fnd base rates'!D$109)
+($G68*'fnd base rates'!D$110)
+($H68*'fnd base rates'!D$111)
+($I68*'fnd base rates'!D$112)
+($J68*'fnd base rates'!D$113)
+($K68*'fnd base rates'!D$114)
+($M68*'fnd base rates'!D$116)
+($N68*'fnd base rates'!D$117)
+($O68*'fnd base rates'!D$118)
+($P68*VLOOKUP($S68+12,rate_basefnd,4)))
*$R68</f>
        <v>6687.96</v>
      </c>
      <c r="W68" s="1">
        <f>(($D68*'fnd base rates'!E$107)
+($E68*'fnd base rates'!E$108)
+($F68*'fnd base rates'!E$109)
+($G68*'fnd base rates'!E$110)
+($H68*'fnd base rates'!E$111)
+($I68*'fnd base rates'!E$112)
+($J68*'fnd base rates'!E$113)
+($K68*'fnd base rates'!E$114)
+($M68*'fnd base rates'!E$116)
+($N68*'fnd base rates'!E$117)
+($O68*'fnd base rates'!E$118)
+($P68*VLOOKUP($S68+12,rate_basefnd,5)))
*$R68</f>
        <v>36119.503008</v>
      </c>
      <c r="X68" s="1">
        <f>(($D68*'fnd base rates'!F$107)
+($E68*'fnd base rates'!F$108)
+($F68*'fnd base rates'!F$109)
+($G68*'fnd base rates'!F$110)
+($H68*'fnd base rates'!F$111)
+($I68*'fnd base rates'!F$112)
+($J68*'fnd base rates'!F$113)
+($K68*'fnd base rates'!F$114)
+($M68*'fnd base rates'!F$116)
+($N68*'fnd base rates'!F$117)
+($O68*'fnd base rates'!F$118)
+($P68*VLOOKUP($S68+12,rate_basefnd,6)))
*$R68</f>
        <v>7746.031296000001</v>
      </c>
      <c r="Y68" s="1">
        <f>(($D68*'fnd base rates'!G$107)
+($E68*'fnd base rates'!G$108)
+($F68*'fnd base rates'!G$109)
+($G68*'fnd base rates'!G$110)
+($H68*'fnd base rates'!G$111)
+($I68*'fnd base rates'!G$112)
+($J68*'fnd base rates'!G$113)
+($K68*'fnd base rates'!G$114)
+($M68*'fnd base rates'!G$116)
+($N68*'fnd base rates'!G$117)
+($O68*'fnd base rates'!G$118)
+($P68*VLOOKUP($S68+12,rate_basefnd,7)))
*$R68</f>
        <v>1607.186256</v>
      </c>
      <c r="Z68" s="1">
        <f>(($D68*'fnd base rates'!H$107)
+($E68*'fnd base rates'!H$108)
+($F68*'fnd base rates'!H$109)
+($G68*'fnd base rates'!H$110)
+($H68*'fnd base rates'!H$111)
+($I68*'fnd base rates'!H$112)
+($J68*'fnd base rates'!H$113)
+($K68*'fnd base rates'!H$114)
+($M68*'fnd base rates'!H$116)
+($N68*'fnd base rates'!H$117)
+($O68*'fnd base rates'!H$118)
+($P68*VLOOKUP($S68+12,rate_basefnd,8)))</f>
        <v>4837.9714720000002</v>
      </c>
      <c r="AA68" s="1">
        <f>(($D68*'fnd base rates'!I$107)
+($E68*'fnd base rates'!I$108)
+($F68*'fnd base rates'!I$109)
+($G68*'fnd base rates'!I$110)
+($H68*'fnd base rates'!I$111)
+($I68*'fnd base rates'!I$112)
+($J68*'fnd base rates'!I$113)
+($K68*'fnd base rates'!I$114)
+($M68*'fnd base rates'!I$116)
+($N68*'fnd base rates'!I$117)
+($O68*'fnd base rates'!I$118)
+($P68*VLOOKUP($S68+12,rate_basefnd,9)))
*$R68</f>
        <v>3252.2799999999997</v>
      </c>
      <c r="AB68" s="1">
        <f>(($D68*'fnd base rates'!J$107)
+($E68*'fnd base rates'!J$108)
+($F68*'fnd base rates'!J$109)
+($G68*'fnd base rates'!J$110)
+($H68*'fnd base rates'!J$111)
+($I68*'fnd base rates'!J$112)
+($J68*'fnd base rates'!J$113)
+($K68*'fnd base rates'!J$114)
+($M68*'fnd base rates'!J$116)
+($N68*'fnd base rates'!J$117)
+($O68*'fnd base rates'!J$118)
+($P68*VLOOKUP($S68+12,rate_basefnd,10)))
*$R68</f>
        <v>3805.6800000000003</v>
      </c>
      <c r="AC68" s="1">
        <f>(($D68*'fnd base rates'!K$107)
+($E68*'fnd base rates'!K$108)
+($F68*'fnd base rates'!K$109)
+($G68*'fnd base rates'!K$110)
+($H68*'fnd base rates'!K$111)
+($I68*'fnd base rates'!K$112)
+($J68*'fnd base rates'!K$113)
+($K68*'fnd base rates'!K$114)
+($M68*'fnd base rates'!K$116)
+($N68*'fnd base rates'!K$117)
+($O68*'fnd base rates'!K$118)
+($P68*VLOOKUP($S68+12,rate_basefnd,11)))
*$R68</f>
        <v>9393.0790399999987</v>
      </c>
      <c r="AD68" s="1">
        <f>(($D68*'fnd base rates'!L$107)
+($E68*'fnd base rates'!L$108)
+($F68*'fnd base rates'!L$109)
+($G68*'fnd base rates'!L$110)
+($H68*'fnd base rates'!L$111)
+($I68*'fnd base rates'!L$112)
+($J68*'fnd base rates'!L$113)
+($K68*'fnd base rates'!L$114)
+($M68*'fnd base rates'!L$116)
+($N68*'fnd base rates'!L$117)
+($O68*'fnd base rates'!L$118)
+($P68*VLOOKUP($S68+12,rate_basefnd,12)))</f>
        <v>12708.97344</v>
      </c>
      <c r="AE68" s="1">
        <f>(($D68*'fnd base rates'!M$107)
+($E68*'fnd base rates'!M$108)
+($F68*'fnd base rates'!M$109)
+($G68*'fnd base rates'!M$110)
+($H68*'fnd base rates'!M$111)
+($I68*'fnd base rates'!M$112)
+($J68*'fnd base rates'!M$113)
+($K68*'fnd base rates'!M$114)
+($M68*'fnd base rates'!M$116)
+($N68*'fnd base rates'!M$117)
+($O68*'fnd base rates'!M$118)
+($P68*VLOOKUP($S68+12,rate_basefnd,13)))</f>
        <v>0</v>
      </c>
      <c r="AF68" s="4">
        <f t="shared" si="7"/>
        <v>90570.095279999994</v>
      </c>
      <c r="AH68" s="269">
        <f t="shared" si="8"/>
        <v>414603715</v>
      </c>
      <c r="AI68" s="4" t="str">
        <f t="shared" si="9"/>
        <v>414</v>
      </c>
      <c r="AJ68" s="2" t="str">
        <f t="shared" si="10"/>
        <v>603</v>
      </c>
      <c r="AK68" s="2" t="str">
        <f t="shared" si="11"/>
        <v>715</v>
      </c>
      <c r="AL68" s="4">
        <f t="shared" si="12"/>
        <v>1</v>
      </c>
      <c r="AM68" s="4">
        <f t="shared" si="4"/>
        <v>8</v>
      </c>
      <c r="AN68" s="4">
        <f t="shared" si="13"/>
        <v>90570.095279999994</v>
      </c>
      <c r="AO68" s="4">
        <f t="shared" si="14"/>
        <v>11321</v>
      </c>
      <c r="AP68" s="4">
        <f t="shared" si="5"/>
        <v>0</v>
      </c>
      <c r="AQ68" s="4">
        <v>11321</v>
      </c>
      <c r="AW68" s="4">
        <v>11321</v>
      </c>
      <c r="AX68" s="5">
        <f t="shared" si="15"/>
        <v>0</v>
      </c>
      <c r="AY68" s="4">
        <v>11321</v>
      </c>
      <c r="AZ68" s="5"/>
      <c r="BB68" s="5">
        <f t="shared" ref="BB68" si="73">BC68-BA68</f>
        <v>0</v>
      </c>
    </row>
    <row r="69" spans="1:54" s="4" customFormat="1">
      <c r="A69" s="269">
        <v>416</v>
      </c>
      <c r="B69" s="2">
        <v>416035001</v>
      </c>
      <c r="C69" s="9" t="s">
        <v>1060</v>
      </c>
      <c r="D69" s="14">
        <f>'fnd enro'!D69</f>
        <v>0</v>
      </c>
      <c r="E69" s="14">
        <f>'fnd enro'!E69</f>
        <v>0</v>
      </c>
      <c r="F69" s="14">
        <f>'fnd enro'!F69</f>
        <v>0</v>
      </c>
      <c r="G69" s="14">
        <f>'fnd enro'!G69</f>
        <v>0</v>
      </c>
      <c r="H69" s="14">
        <f>'fnd enro'!H69</f>
        <v>1</v>
      </c>
      <c r="I69" s="14">
        <f>'fnd enro'!I69</f>
        <v>0</v>
      </c>
      <c r="J69" s="14">
        <f>'fnd enro'!J69</f>
        <v>0</v>
      </c>
      <c r="K69" s="15">
        <f>'fnd enro'!K69</f>
        <v>3.8600000000000002E-2</v>
      </c>
      <c r="L69" s="14">
        <f>'fnd enro'!L69</f>
        <v>0</v>
      </c>
      <c r="M69" s="14">
        <f>'fnd enro'!M69</f>
        <v>0</v>
      </c>
      <c r="N69" s="14">
        <f>'fnd enro'!N69</f>
        <v>0</v>
      </c>
      <c r="O69" s="14">
        <f>'fnd enro'!O69</f>
        <v>0</v>
      </c>
      <c r="P69" s="14">
        <f>'fnd enro'!P69</f>
        <v>1</v>
      </c>
      <c r="Q69" s="14">
        <f>'fnd enro'!R69</f>
        <v>1</v>
      </c>
      <c r="R69" s="15">
        <f t="shared" si="6"/>
        <v>1.0880000000000001</v>
      </c>
      <c r="S69" s="14">
        <f>VALUE('fnd enro'!Q69)</f>
        <v>7</v>
      </c>
      <c r="T69" s="2"/>
      <c r="U69" s="1">
        <f>(($D69*'fnd base rates'!C$107)
+($E69*'fnd base rates'!C$108)
+($F69*'fnd base rates'!C$109)
+($G69*'fnd base rates'!C$110)
+($H69*'fnd base rates'!C$111)
+($I69*'fnd base rates'!C$112)
+($J69*'fnd base rates'!C$113)
+($K69*'fnd base rates'!C$114)
+($M69*'fnd base rates'!C$116)
+($N69*'fnd base rates'!C$117)
+($O69*'fnd base rates'!C$118)
+($P69*VLOOKUP($S69+12,rate_basefnd,3)))
*$R69</f>
        <v>658.35026444800008</v>
      </c>
      <c r="V69" s="1">
        <f>(($D69*'fnd base rates'!D$107)
+($E69*'fnd base rates'!D$108)
+($F69*'fnd base rates'!D$109)
+($G69*'fnd base rates'!D$110)
+($H69*'fnd base rates'!D$111)
+($I69*'fnd base rates'!D$112)
+($J69*'fnd base rates'!D$113)
+($K69*'fnd base rates'!D$114)
+($M69*'fnd base rates'!D$116)
+($N69*'fnd base rates'!D$117)
+($O69*'fnd base rates'!D$118)
+($P69*VLOOKUP($S69+12,rate_basefnd,4)))
*$R69</f>
        <v>1186.2464000000002</v>
      </c>
      <c r="W69" s="1">
        <f>(($D69*'fnd base rates'!E$107)
+($E69*'fnd base rates'!E$108)
+($F69*'fnd base rates'!E$109)
+($G69*'fnd base rates'!E$110)
+($H69*'fnd base rates'!E$111)
+($I69*'fnd base rates'!E$112)
+($J69*'fnd base rates'!E$113)
+($K69*'fnd base rates'!E$114)
+($M69*'fnd base rates'!E$116)
+($N69*'fnd base rates'!E$117)
+($O69*'fnd base rates'!E$118)
+($P69*VLOOKUP($S69+12,rate_basefnd,5)))
*$R69</f>
        <v>7218.1296890880003</v>
      </c>
      <c r="X69" s="1">
        <f>(($D69*'fnd base rates'!F$107)
+($E69*'fnd base rates'!F$108)
+($F69*'fnd base rates'!F$109)
+($G69*'fnd base rates'!F$110)
+($H69*'fnd base rates'!F$111)
+($I69*'fnd base rates'!F$112)
+($J69*'fnd base rates'!F$113)
+($K69*'fnd base rates'!F$114)
+($M69*'fnd base rates'!F$116)
+($N69*'fnd base rates'!F$117)
+($O69*'fnd base rates'!F$118)
+($P69*VLOOKUP($S69+12,rate_basefnd,6)))
*$R69</f>
        <v>1082.9695362560001</v>
      </c>
      <c r="Y69" s="1">
        <f>(($D69*'fnd base rates'!G$107)
+($E69*'fnd base rates'!G$108)
+($F69*'fnd base rates'!G$109)
+($G69*'fnd base rates'!G$110)
+($H69*'fnd base rates'!G$111)
+($I69*'fnd base rates'!G$112)
+($J69*'fnd base rates'!G$113)
+($K69*'fnd base rates'!G$114)
+($M69*'fnd base rates'!G$116)
+($N69*'fnd base rates'!G$117)
+($O69*'fnd base rates'!G$118)
+($P69*VLOOKUP($S69+12,rate_basefnd,7)))
*$R69</f>
        <v>350.85093081600007</v>
      </c>
      <c r="Z69" s="1">
        <f>(($D69*'fnd base rates'!H$107)
+($E69*'fnd base rates'!H$108)
+($F69*'fnd base rates'!H$109)
+($G69*'fnd base rates'!H$110)
+($H69*'fnd base rates'!H$111)
+($I69*'fnd base rates'!H$112)
+($J69*'fnd base rates'!H$113)
+($K69*'fnd base rates'!H$114)
+($M69*'fnd base rates'!H$116)
+($N69*'fnd base rates'!H$117)
+($O69*'fnd base rates'!H$118)
+($P69*VLOOKUP($S69+12,rate_basefnd,8)))</f>
        <v>547.04893400000003</v>
      </c>
      <c r="AA69" s="1">
        <f>(($D69*'fnd base rates'!I$107)
+($E69*'fnd base rates'!I$108)
+($F69*'fnd base rates'!I$109)
+($G69*'fnd base rates'!I$110)
+($H69*'fnd base rates'!I$111)
+($I69*'fnd base rates'!I$112)
+($J69*'fnd base rates'!I$113)
+($K69*'fnd base rates'!I$114)
+($M69*'fnd base rates'!I$116)
+($N69*'fnd base rates'!I$117)
+($O69*'fnd base rates'!I$118)
+($P69*VLOOKUP($S69+12,rate_basefnd,9)))
*$R69</f>
        <v>534.48</v>
      </c>
      <c r="AB69" s="1">
        <f>(($D69*'fnd base rates'!J$107)
+($E69*'fnd base rates'!J$108)
+($F69*'fnd base rates'!J$109)
+($G69*'fnd base rates'!J$110)
+($H69*'fnd base rates'!J$111)
+($I69*'fnd base rates'!J$112)
+($J69*'fnd base rates'!J$113)
+($K69*'fnd base rates'!J$114)
+($M69*'fnd base rates'!J$116)
+($N69*'fnd base rates'!J$117)
+($O69*'fnd base rates'!J$118)
+($P69*VLOOKUP($S69+12,rate_basefnd,10)))
*$R69</f>
        <v>997.52192000000002</v>
      </c>
      <c r="AC69" s="1">
        <f>(($D69*'fnd base rates'!K$107)
+($E69*'fnd base rates'!K$108)
+($F69*'fnd base rates'!K$109)
+($G69*'fnd base rates'!K$110)
+($H69*'fnd base rates'!K$111)
+($I69*'fnd base rates'!K$112)
+($J69*'fnd base rates'!K$113)
+($K69*'fnd base rates'!K$114)
+($M69*'fnd base rates'!K$116)
+($N69*'fnd base rates'!K$117)
+($O69*'fnd base rates'!K$118)
+($P69*VLOOKUP($S69+12,rate_basefnd,11)))
*$R69</f>
        <v>1286.18994944</v>
      </c>
      <c r="AD69" s="1">
        <f>(($D69*'fnd base rates'!L$107)
+($E69*'fnd base rates'!L$108)
+($F69*'fnd base rates'!L$109)
+($G69*'fnd base rates'!L$110)
+($H69*'fnd base rates'!L$111)
+($I69*'fnd base rates'!L$112)
+($J69*'fnd base rates'!L$113)
+($K69*'fnd base rates'!L$114)
+($M69*'fnd base rates'!L$116)
+($N69*'fnd base rates'!L$117)
+($O69*'fnd base rates'!L$118)
+($P69*VLOOKUP($S69+12,rate_basefnd,12)))</f>
        <v>2026.0266799999999</v>
      </c>
      <c r="AE69" s="1">
        <f>(($D69*'fnd base rates'!M$107)
+($E69*'fnd base rates'!M$108)
+($F69*'fnd base rates'!M$109)
+($G69*'fnd base rates'!M$110)
+($H69*'fnd base rates'!M$111)
+($I69*'fnd base rates'!M$112)
+($J69*'fnd base rates'!M$113)
+($K69*'fnd base rates'!M$114)
+($M69*'fnd base rates'!M$116)
+($N69*'fnd base rates'!M$117)
+($O69*'fnd base rates'!M$118)
+($P69*VLOOKUP($S69+12,rate_basefnd,13)))</f>
        <v>0</v>
      </c>
      <c r="AF69" s="4">
        <f t="shared" si="7"/>
        <v>15887.814304047999</v>
      </c>
      <c r="AH69" s="269">
        <f t="shared" si="8"/>
        <v>416035001</v>
      </c>
      <c r="AI69" s="4" t="str">
        <f t="shared" si="9"/>
        <v>416</v>
      </c>
      <c r="AJ69" s="2" t="str">
        <f t="shared" si="10"/>
        <v>035</v>
      </c>
      <c r="AK69" s="2" t="str">
        <f t="shared" si="11"/>
        <v>001</v>
      </c>
      <c r="AL69" s="4">
        <f t="shared" si="12"/>
        <v>1</v>
      </c>
      <c r="AM69" s="4">
        <f t="shared" si="4"/>
        <v>1</v>
      </c>
      <c r="AN69" s="4">
        <f t="shared" si="13"/>
        <v>15887.814304047999</v>
      </c>
      <c r="AO69" s="4">
        <f t="shared" si="14"/>
        <v>15888</v>
      </c>
      <c r="AP69" s="4">
        <f t="shared" si="5"/>
        <v>0</v>
      </c>
      <c r="AQ69" s="4">
        <v>15888</v>
      </c>
      <c r="AW69" s="4">
        <v>15888</v>
      </c>
      <c r="AX69" s="5">
        <f t="shared" si="15"/>
        <v>0</v>
      </c>
      <c r="AY69" s="4">
        <v>15888</v>
      </c>
      <c r="AZ69" s="5"/>
      <c r="BB69" s="5">
        <f t="shared" ref="BB69" si="74">BC69-BA69</f>
        <v>0</v>
      </c>
    </row>
    <row r="70" spans="1:54" s="4" customFormat="1">
      <c r="A70" s="269">
        <v>416</v>
      </c>
      <c r="B70" s="2">
        <v>416035035</v>
      </c>
      <c r="C70" s="9" t="s">
        <v>1060</v>
      </c>
      <c r="D70" s="14">
        <f>'fnd enro'!D70</f>
        <v>0</v>
      </c>
      <c r="E70" s="14">
        <f>'fnd enro'!E70</f>
        <v>0</v>
      </c>
      <c r="F70" s="14">
        <f>'fnd enro'!F70</f>
        <v>0</v>
      </c>
      <c r="G70" s="14">
        <f>'fnd enro'!G70</f>
        <v>0</v>
      </c>
      <c r="H70" s="14">
        <f>'fnd enro'!H70</f>
        <v>286</v>
      </c>
      <c r="I70" s="14">
        <f>'fnd enro'!I70</f>
        <v>383</v>
      </c>
      <c r="J70" s="14">
        <f>'fnd enro'!J70</f>
        <v>0</v>
      </c>
      <c r="K70" s="15">
        <f>'fnd enro'!K70</f>
        <v>25.823399999999999</v>
      </c>
      <c r="L70" s="14">
        <f>'fnd enro'!L70</f>
        <v>0</v>
      </c>
      <c r="M70" s="14">
        <f>'fnd enro'!M70</f>
        <v>0</v>
      </c>
      <c r="N70" s="14">
        <f>'fnd enro'!N70</f>
        <v>71</v>
      </c>
      <c r="O70" s="14">
        <f>'fnd enro'!O70</f>
        <v>60</v>
      </c>
      <c r="P70" s="14">
        <f>'fnd enro'!P70</f>
        <v>506</v>
      </c>
      <c r="Q70" s="14">
        <f>'fnd enro'!R70</f>
        <v>669</v>
      </c>
      <c r="R70" s="15">
        <f t="shared" si="6"/>
        <v>1.0880000000000001</v>
      </c>
      <c r="S70" s="14">
        <f>VALUE('fnd enro'!Q70)</f>
        <v>11</v>
      </c>
      <c r="T70" s="2"/>
      <c r="U70" s="1">
        <f>(($D70*'fnd base rates'!C$107)
+($E70*'fnd base rates'!C$108)
+($F70*'fnd base rates'!C$109)
+($G70*'fnd base rates'!C$110)
+($H70*'fnd base rates'!C$111)
+($I70*'fnd base rates'!C$112)
+($J70*'fnd base rates'!C$113)
+($K70*'fnd base rates'!C$114)
+($M70*'fnd base rates'!C$116)
+($N70*'fnd base rates'!C$117)
+($O70*'fnd base rates'!C$118)
+($P70*VLOOKUP($S70+12,rate_basefnd,3)))
*$R70</f>
        <v>451261.959555712</v>
      </c>
      <c r="V70" s="1">
        <f>(($D70*'fnd base rates'!D$107)
+($E70*'fnd base rates'!D$108)
+($F70*'fnd base rates'!D$109)
+($G70*'fnd base rates'!D$110)
+($H70*'fnd base rates'!D$111)
+($I70*'fnd base rates'!D$112)
+($J70*'fnd base rates'!D$113)
+($K70*'fnd base rates'!D$114)
+($M70*'fnd base rates'!D$116)
+($N70*'fnd base rates'!D$117)
+($O70*'fnd base rates'!D$118)
+($P70*VLOOKUP($S70+12,rate_basefnd,4)))
*$R70</f>
        <v>800801.6518400003</v>
      </c>
      <c r="W70" s="1">
        <f>(($D70*'fnd base rates'!E$107)
+($E70*'fnd base rates'!E$108)
+($F70*'fnd base rates'!E$109)
+($G70*'fnd base rates'!E$110)
+($H70*'fnd base rates'!E$111)
+($I70*'fnd base rates'!E$112)
+($J70*'fnd base rates'!E$113)
+($K70*'fnd base rates'!E$114)
+($M70*'fnd base rates'!E$116)
+($N70*'fnd base rates'!E$117)
+($O70*'fnd base rates'!E$118)
+($P70*VLOOKUP($S70+12,rate_basefnd,5)))
*$R70</f>
        <v>5433249.7341598719</v>
      </c>
      <c r="X70" s="1">
        <f>(($D70*'fnd base rates'!F$107)
+($E70*'fnd base rates'!F$108)
+($F70*'fnd base rates'!F$109)
+($G70*'fnd base rates'!F$110)
+($H70*'fnd base rates'!F$111)
+($I70*'fnd base rates'!F$112)
+($J70*'fnd base rates'!F$113)
+($K70*'fnd base rates'!F$114)
+($M70*'fnd base rates'!F$116)
+($N70*'fnd base rates'!F$117)
+($O70*'fnd base rates'!F$118)
+($P70*VLOOKUP($S70+12,rate_basefnd,6)))
*$R70</f>
        <v>705111.56183526421</v>
      </c>
      <c r="Y70" s="1">
        <f>(($D70*'fnd base rates'!G$107)
+($E70*'fnd base rates'!G$108)
+($F70*'fnd base rates'!G$109)
+($G70*'fnd base rates'!G$110)
+($H70*'fnd base rates'!G$111)
+($I70*'fnd base rates'!G$112)
+($J70*'fnd base rates'!G$113)
+($K70*'fnd base rates'!G$114)
+($M70*'fnd base rates'!G$116)
+($N70*'fnd base rates'!G$117)
+($O70*'fnd base rates'!G$118)
+($P70*VLOOKUP($S70+12,rate_basefnd,7)))
*$R70</f>
        <v>231378.10087590403</v>
      </c>
      <c r="Z70" s="1">
        <f>(($D70*'fnd base rates'!H$107)
+($E70*'fnd base rates'!H$108)
+($F70*'fnd base rates'!H$109)
+($G70*'fnd base rates'!H$110)
+($H70*'fnd base rates'!H$111)
+($I70*'fnd base rates'!H$112)
+($J70*'fnd base rates'!H$113)
+($K70*'fnd base rates'!H$114)
+($M70*'fnd base rates'!H$116)
+($N70*'fnd base rates'!H$117)
+($O70*'fnd base rates'!H$118)
+($P70*VLOOKUP($S70+12,rate_basefnd,8)))</f>
        <v>498356.47684600001</v>
      </c>
      <c r="AA70" s="1">
        <f>(($D70*'fnd base rates'!I$107)
+($E70*'fnd base rates'!I$108)
+($F70*'fnd base rates'!I$109)
+($G70*'fnd base rates'!I$110)
+($H70*'fnd base rates'!I$111)
+($I70*'fnd base rates'!I$112)
+($J70*'fnd base rates'!I$113)
+($K70*'fnd base rates'!I$114)
+($M70*'fnd base rates'!I$116)
+($N70*'fnd base rates'!I$117)
+($O70*'fnd base rates'!I$118)
+($P70*VLOOKUP($S70+12,rate_basefnd,9)))
*$R70</f>
        <v>387629.70239999995</v>
      </c>
      <c r="AB70" s="1">
        <f>(($D70*'fnd base rates'!J$107)
+($E70*'fnd base rates'!J$108)
+($F70*'fnd base rates'!J$109)
+($G70*'fnd base rates'!J$110)
+($H70*'fnd base rates'!J$111)
+($I70*'fnd base rates'!J$112)
+($J70*'fnd base rates'!J$113)
+($K70*'fnd base rates'!J$114)
+($M70*'fnd base rates'!J$116)
+($N70*'fnd base rates'!J$117)
+($O70*'fnd base rates'!J$118)
+($P70*VLOOKUP($S70+12,rate_basefnd,10)))
*$R70</f>
        <v>768196.67456000007</v>
      </c>
      <c r="AC70" s="1">
        <f>(($D70*'fnd base rates'!K$107)
+($E70*'fnd base rates'!K$108)
+($F70*'fnd base rates'!K$109)
+($G70*'fnd base rates'!K$110)
+($H70*'fnd base rates'!K$111)
+($I70*'fnd base rates'!K$112)
+($J70*'fnd base rates'!K$113)
+($K70*'fnd base rates'!K$114)
+($M70*'fnd base rates'!K$116)
+($N70*'fnd base rates'!K$117)
+($O70*'fnd base rates'!K$118)
+($P70*VLOOKUP($S70+12,rate_basefnd,11)))
*$R70</f>
        <v>891335.44801536005</v>
      </c>
      <c r="AD70" s="1">
        <f>(($D70*'fnd base rates'!L$107)
+($E70*'fnd base rates'!L$108)
+($F70*'fnd base rates'!L$109)
+($G70*'fnd base rates'!L$110)
+($H70*'fnd base rates'!L$111)
+($I70*'fnd base rates'!L$112)
+($J70*'fnd base rates'!L$113)
+($K70*'fnd base rates'!L$114)
+($M70*'fnd base rates'!L$116)
+($N70*'fnd base rates'!L$117)
+($O70*'fnd base rates'!L$118)
+($P70*VLOOKUP($S70+12,rate_basefnd,12)))</f>
        <v>1310774.87892</v>
      </c>
      <c r="AE70" s="1">
        <f>(($D70*'fnd base rates'!M$107)
+($E70*'fnd base rates'!M$108)
+($F70*'fnd base rates'!M$109)
+($G70*'fnd base rates'!M$110)
+($H70*'fnd base rates'!M$111)
+($I70*'fnd base rates'!M$112)
+($J70*'fnd base rates'!M$113)
+($K70*'fnd base rates'!M$114)
+($M70*'fnd base rates'!M$116)
+($N70*'fnd base rates'!M$117)
+($O70*'fnd base rates'!M$118)
+($P70*VLOOKUP($S70+12,rate_basefnd,13)))</f>
        <v>0</v>
      </c>
      <c r="AF70" s="4">
        <f t="shared" si="7"/>
        <v>11478096.189008111</v>
      </c>
      <c r="AH70" s="269">
        <f t="shared" si="8"/>
        <v>416035035</v>
      </c>
      <c r="AI70" s="4" t="str">
        <f t="shared" si="9"/>
        <v>416</v>
      </c>
      <c r="AJ70" s="2" t="str">
        <f t="shared" si="10"/>
        <v>035</v>
      </c>
      <c r="AK70" s="2" t="str">
        <f t="shared" si="11"/>
        <v>035</v>
      </c>
      <c r="AL70" s="4">
        <f t="shared" si="12"/>
        <v>1</v>
      </c>
      <c r="AM70" s="4">
        <f t="shared" si="4"/>
        <v>669</v>
      </c>
      <c r="AN70" s="4">
        <f t="shared" si="13"/>
        <v>11478096.189008111</v>
      </c>
      <c r="AO70" s="4">
        <f t="shared" si="14"/>
        <v>17157</v>
      </c>
      <c r="AP70" s="4">
        <f t="shared" si="5"/>
        <v>0</v>
      </c>
      <c r="AQ70" s="4">
        <v>17157</v>
      </c>
      <c r="AW70" s="4">
        <v>17157</v>
      </c>
      <c r="AX70" s="5">
        <f t="shared" si="15"/>
        <v>0</v>
      </c>
      <c r="AY70" s="4">
        <v>17157</v>
      </c>
      <c r="AZ70" s="5"/>
      <c r="BB70" s="5">
        <f t="shared" ref="BB70" si="75">BC70-BA70</f>
        <v>0</v>
      </c>
    </row>
    <row r="71" spans="1:54" s="4" customFormat="1">
      <c r="A71" s="269">
        <v>416</v>
      </c>
      <c r="B71" s="2">
        <v>416035044</v>
      </c>
      <c r="C71" s="9" t="s">
        <v>1060</v>
      </c>
      <c r="D71" s="14">
        <f>'fnd enro'!D71</f>
        <v>0</v>
      </c>
      <c r="E71" s="14">
        <f>'fnd enro'!E71</f>
        <v>0</v>
      </c>
      <c r="F71" s="14">
        <f>'fnd enro'!F71</f>
        <v>0</v>
      </c>
      <c r="G71" s="14">
        <f>'fnd enro'!G71</f>
        <v>0</v>
      </c>
      <c r="H71" s="14">
        <f>'fnd enro'!H71</f>
        <v>0</v>
      </c>
      <c r="I71" s="14">
        <f>'fnd enro'!I71</f>
        <v>4</v>
      </c>
      <c r="J71" s="14">
        <f>'fnd enro'!J71</f>
        <v>0</v>
      </c>
      <c r="K71" s="15">
        <f>'fnd enro'!K71</f>
        <v>0.15440000000000001</v>
      </c>
      <c r="L71" s="14">
        <f>'fnd enro'!L71</f>
        <v>0</v>
      </c>
      <c r="M71" s="14">
        <f>'fnd enro'!M71</f>
        <v>0</v>
      </c>
      <c r="N71" s="14">
        <f>'fnd enro'!N71</f>
        <v>0</v>
      </c>
      <c r="O71" s="14">
        <f>'fnd enro'!O71</f>
        <v>1</v>
      </c>
      <c r="P71" s="14">
        <f>'fnd enro'!P71</f>
        <v>0</v>
      </c>
      <c r="Q71" s="14">
        <f>'fnd enro'!R71</f>
        <v>4</v>
      </c>
      <c r="R71" s="15">
        <f t="shared" si="6"/>
        <v>1.0880000000000001</v>
      </c>
      <c r="S71" s="14">
        <f>VALUE('fnd enro'!Q71)</f>
        <v>11</v>
      </c>
      <c r="T71" s="2"/>
      <c r="U71" s="1">
        <f>(($D71*'fnd base rates'!C$107)
+($E71*'fnd base rates'!C$108)
+($F71*'fnd base rates'!C$109)
+($G71*'fnd base rates'!C$110)
+($H71*'fnd base rates'!C$111)
+($I71*'fnd base rates'!C$112)
+($J71*'fnd base rates'!C$113)
+($K71*'fnd base rates'!C$114)
+($M71*'fnd base rates'!C$116)
+($N71*'fnd base rates'!C$117)
+($O71*'fnd base rates'!C$118)
+($P71*VLOOKUP($S71+12,rate_basefnd,3)))
*$R71</f>
        <v>2443.0772177920003</v>
      </c>
      <c r="V71" s="1">
        <f>(($D71*'fnd base rates'!D$107)
+($E71*'fnd base rates'!D$108)
+($F71*'fnd base rates'!D$109)
+($G71*'fnd base rates'!D$110)
+($H71*'fnd base rates'!D$111)
+($I71*'fnd base rates'!D$112)
+($J71*'fnd base rates'!D$113)
+($K71*'fnd base rates'!D$114)
+($M71*'fnd base rates'!D$116)
+($N71*'fnd base rates'!D$117)
+($O71*'fnd base rates'!D$118)
+($P71*VLOOKUP($S71+12,rate_basefnd,4)))
*$R71</f>
        <v>3519.3100800000007</v>
      </c>
      <c r="W71" s="1">
        <f>(($D71*'fnd base rates'!E$107)
+($E71*'fnd base rates'!E$108)
+($F71*'fnd base rates'!E$109)
+($G71*'fnd base rates'!E$110)
+($H71*'fnd base rates'!E$111)
+($I71*'fnd base rates'!E$112)
+($J71*'fnd base rates'!E$113)
+($K71*'fnd base rates'!E$114)
+($M71*'fnd base rates'!E$116)
+($N71*'fnd base rates'!E$117)
+($O71*'fnd base rates'!E$118)
+($P71*VLOOKUP($S71+12,rate_basefnd,5)))
*$R71</f>
        <v>22705.647716352003</v>
      </c>
      <c r="X71" s="1">
        <f>(($D71*'fnd base rates'!F$107)
+($E71*'fnd base rates'!F$108)
+($F71*'fnd base rates'!F$109)
+($G71*'fnd base rates'!F$110)
+($H71*'fnd base rates'!F$111)
+($I71*'fnd base rates'!F$112)
+($J71*'fnd base rates'!F$113)
+($K71*'fnd base rates'!F$114)
+($M71*'fnd base rates'!F$116)
+($N71*'fnd base rates'!F$117)
+($O71*'fnd base rates'!F$118)
+($P71*VLOOKUP($S71+12,rate_basefnd,6)))
*$R71</f>
        <v>4049.4115850240009</v>
      </c>
      <c r="Y71" s="1">
        <f>(($D71*'fnd base rates'!G$107)
+($E71*'fnd base rates'!G$108)
+($F71*'fnd base rates'!G$109)
+($G71*'fnd base rates'!G$110)
+($H71*'fnd base rates'!G$111)
+($I71*'fnd base rates'!G$112)
+($J71*'fnd base rates'!G$113)
+($K71*'fnd base rates'!G$114)
+($M71*'fnd base rates'!G$116)
+($N71*'fnd base rates'!G$117)
+($O71*'fnd base rates'!G$118)
+($P71*VLOOKUP($S71+12,rate_basefnd,7)))
*$R71</f>
        <v>767.40244326399988</v>
      </c>
      <c r="Z71" s="1">
        <f>(($D71*'fnd base rates'!H$107)
+($E71*'fnd base rates'!H$108)
+($F71*'fnd base rates'!H$109)
+($G71*'fnd base rates'!H$110)
+($H71*'fnd base rates'!H$111)
+($I71*'fnd base rates'!H$112)
+($J71*'fnd base rates'!H$113)
+($K71*'fnd base rates'!H$114)
+($M71*'fnd base rates'!H$116)
+($N71*'fnd base rates'!H$117)
+($O71*'fnd base rates'!H$118)
+($P71*VLOOKUP($S71+12,rate_basefnd,8)))</f>
        <v>3436.835736</v>
      </c>
      <c r="AA71" s="1">
        <f>(($D71*'fnd base rates'!I$107)
+($E71*'fnd base rates'!I$108)
+($F71*'fnd base rates'!I$109)
+($G71*'fnd base rates'!I$110)
+($H71*'fnd base rates'!I$111)
+($I71*'fnd base rates'!I$112)
+($J71*'fnd base rates'!I$113)
+($K71*'fnd base rates'!I$114)
+($M71*'fnd base rates'!I$116)
+($N71*'fnd base rates'!I$117)
+($O71*'fnd base rates'!I$118)
+($P71*VLOOKUP($S71+12,rate_basefnd,9)))
*$R71</f>
        <v>1934.9753600000001</v>
      </c>
      <c r="AB71" s="1">
        <f>(($D71*'fnd base rates'!J$107)
+($E71*'fnd base rates'!J$108)
+($F71*'fnd base rates'!J$109)
+($G71*'fnd base rates'!J$110)
+($H71*'fnd base rates'!J$111)
+($I71*'fnd base rates'!J$112)
+($J71*'fnd base rates'!J$113)
+($K71*'fnd base rates'!J$114)
+($M71*'fnd base rates'!J$116)
+($N71*'fnd base rates'!J$117)
+($O71*'fnd base rates'!J$118)
+($P71*VLOOKUP($S71+12,rate_basefnd,10)))
*$R71</f>
        <v>2524.0620800000002</v>
      </c>
      <c r="AC71" s="1">
        <f>(($D71*'fnd base rates'!K$107)
+($E71*'fnd base rates'!K$108)
+($F71*'fnd base rates'!K$109)
+($G71*'fnd base rates'!K$110)
+($H71*'fnd base rates'!K$111)
+($I71*'fnd base rates'!K$112)
+($J71*'fnd base rates'!K$113)
+($K71*'fnd base rates'!K$114)
+($M71*'fnd base rates'!K$116)
+($N71*'fnd base rates'!K$117)
+($O71*'fnd base rates'!K$118)
+($P71*VLOOKUP($S71+12,rate_basefnd,11)))
*$R71</f>
        <v>5330.2202777600005</v>
      </c>
      <c r="AD71" s="1">
        <f>(($D71*'fnd base rates'!L$107)
+($E71*'fnd base rates'!L$108)
+($F71*'fnd base rates'!L$109)
+($G71*'fnd base rates'!L$110)
+($H71*'fnd base rates'!L$111)
+($I71*'fnd base rates'!L$112)
+($J71*'fnd base rates'!L$113)
+($K71*'fnd base rates'!L$114)
+($M71*'fnd base rates'!L$116)
+($N71*'fnd base rates'!L$117)
+($O71*'fnd base rates'!L$118)
+($P71*VLOOKUP($S71+12,rate_basefnd,12)))</f>
        <v>5750.4667200000004</v>
      </c>
      <c r="AE71" s="1">
        <f>(($D71*'fnd base rates'!M$107)
+($E71*'fnd base rates'!M$108)
+($F71*'fnd base rates'!M$109)
+($G71*'fnd base rates'!M$110)
+($H71*'fnd base rates'!M$111)
+($I71*'fnd base rates'!M$112)
+($J71*'fnd base rates'!M$113)
+($K71*'fnd base rates'!M$114)
+($M71*'fnd base rates'!M$116)
+($N71*'fnd base rates'!M$117)
+($O71*'fnd base rates'!M$118)
+($P71*VLOOKUP($S71+12,rate_basefnd,13)))</f>
        <v>0</v>
      </c>
      <c r="AF71" s="4">
        <f t="shared" si="7"/>
        <v>52461.409216192013</v>
      </c>
      <c r="AH71" s="269">
        <f t="shared" si="8"/>
        <v>416035044</v>
      </c>
      <c r="AI71" s="4" t="str">
        <f t="shared" si="9"/>
        <v>416</v>
      </c>
      <c r="AJ71" s="2" t="str">
        <f t="shared" si="10"/>
        <v>035</v>
      </c>
      <c r="AK71" s="2" t="str">
        <f t="shared" si="11"/>
        <v>044</v>
      </c>
      <c r="AL71" s="4">
        <f t="shared" si="12"/>
        <v>1</v>
      </c>
      <c r="AM71" s="4">
        <f t="shared" si="4"/>
        <v>4</v>
      </c>
      <c r="AN71" s="4">
        <f t="shared" si="13"/>
        <v>52461.409216192013</v>
      </c>
      <c r="AO71" s="4">
        <f t="shared" si="14"/>
        <v>13115</v>
      </c>
      <c r="AP71" s="4">
        <f t="shared" si="5"/>
        <v>0</v>
      </c>
      <c r="AQ71" s="4">
        <v>13115</v>
      </c>
      <c r="AW71" s="4">
        <v>13115</v>
      </c>
      <c r="AX71" s="5">
        <f t="shared" si="15"/>
        <v>0</v>
      </c>
      <c r="AY71" s="4">
        <v>13115</v>
      </c>
      <c r="AZ71" s="5"/>
      <c r="BB71" s="5">
        <f t="shared" ref="BB71" si="76">BC71-BA71</f>
        <v>0</v>
      </c>
    </row>
    <row r="72" spans="1:54" s="4" customFormat="1">
      <c r="A72" s="269">
        <v>416</v>
      </c>
      <c r="B72" s="2">
        <v>416035048</v>
      </c>
      <c r="C72" s="9" t="s">
        <v>1060</v>
      </c>
      <c r="D72" s="14">
        <f>'fnd enro'!D72</f>
        <v>0</v>
      </c>
      <c r="E72" s="14">
        <f>'fnd enro'!E72</f>
        <v>0</v>
      </c>
      <c r="F72" s="14">
        <f>'fnd enro'!F72</f>
        <v>0</v>
      </c>
      <c r="G72" s="14">
        <f>'fnd enro'!G72</f>
        <v>0</v>
      </c>
      <c r="H72" s="14">
        <f>'fnd enro'!H72</f>
        <v>0</v>
      </c>
      <c r="I72" s="14">
        <f>'fnd enro'!I72</f>
        <v>1</v>
      </c>
      <c r="J72" s="14">
        <f>'fnd enro'!J72</f>
        <v>0</v>
      </c>
      <c r="K72" s="15">
        <f>'fnd enro'!K72</f>
        <v>3.8600000000000002E-2</v>
      </c>
      <c r="L72" s="14">
        <f>'fnd enro'!L72</f>
        <v>0</v>
      </c>
      <c r="M72" s="14">
        <f>'fnd enro'!M72</f>
        <v>0</v>
      </c>
      <c r="N72" s="14">
        <f>'fnd enro'!N72</f>
        <v>0</v>
      </c>
      <c r="O72" s="14">
        <f>'fnd enro'!O72</f>
        <v>0</v>
      </c>
      <c r="P72" s="14">
        <f>'fnd enro'!P72</f>
        <v>1</v>
      </c>
      <c r="Q72" s="14">
        <f>'fnd enro'!R72</f>
        <v>1</v>
      </c>
      <c r="R72" s="15">
        <f t="shared" si="6"/>
        <v>1.0880000000000001</v>
      </c>
      <c r="S72" s="14">
        <f>VALUE('fnd enro'!Q72)</f>
        <v>4</v>
      </c>
      <c r="T72" s="2"/>
      <c r="U72" s="1">
        <f>(($D72*'fnd base rates'!C$107)
+($E72*'fnd base rates'!C$108)
+($F72*'fnd base rates'!C$109)
+($G72*'fnd base rates'!C$110)
+($H72*'fnd base rates'!C$111)
+($I72*'fnd base rates'!C$112)
+($J72*'fnd base rates'!C$113)
+($K72*'fnd base rates'!C$114)
+($M72*'fnd base rates'!C$116)
+($N72*'fnd base rates'!C$117)
+($O72*'fnd base rates'!C$118)
+($P72*VLOOKUP($S72+12,rate_basefnd,3)))
*$R72</f>
        <v>647.19826444800003</v>
      </c>
      <c r="V72" s="1">
        <f>(($D72*'fnd base rates'!D$107)
+($E72*'fnd base rates'!D$108)
+($F72*'fnd base rates'!D$109)
+($G72*'fnd base rates'!D$110)
+($H72*'fnd base rates'!D$111)
+($I72*'fnd base rates'!D$112)
+($J72*'fnd base rates'!D$113)
+($K72*'fnd base rates'!D$114)
+($M72*'fnd base rates'!D$116)
+($N72*'fnd base rates'!D$117)
+($O72*'fnd base rates'!D$118)
+($P72*VLOOKUP($S72+12,rate_basefnd,4)))
*$R72</f>
        <v>1133.3913600000001</v>
      </c>
      <c r="W72" s="1">
        <f>(($D72*'fnd base rates'!E$107)
+($E72*'fnd base rates'!E$108)
+($F72*'fnd base rates'!E$109)
+($G72*'fnd base rates'!E$110)
+($H72*'fnd base rates'!E$111)
+($I72*'fnd base rates'!E$112)
+($J72*'fnd base rates'!E$113)
+($K72*'fnd base rates'!E$114)
+($M72*'fnd base rates'!E$116)
+($N72*'fnd base rates'!E$117)
+($O72*'fnd base rates'!E$118)
+($P72*VLOOKUP($S72+12,rate_basefnd,5)))
*$R72</f>
        <v>8282.705049088001</v>
      </c>
      <c r="X72" s="1">
        <f>(($D72*'fnd base rates'!F$107)
+($E72*'fnd base rates'!F$108)
+($F72*'fnd base rates'!F$109)
+($G72*'fnd base rates'!F$110)
+($H72*'fnd base rates'!F$111)
+($I72*'fnd base rates'!F$112)
+($J72*'fnd base rates'!F$113)
+($K72*'fnd base rates'!F$114)
+($M72*'fnd base rates'!F$116)
+($N72*'fnd base rates'!F$117)
+($O72*'fnd base rates'!F$118)
+($P72*VLOOKUP($S72+12,rate_basefnd,6)))
*$R72</f>
        <v>964.93241625600012</v>
      </c>
      <c r="Y72" s="1">
        <f>(($D72*'fnd base rates'!G$107)
+($E72*'fnd base rates'!G$108)
+($F72*'fnd base rates'!G$109)
+($G72*'fnd base rates'!G$110)
+($H72*'fnd base rates'!G$111)
+($I72*'fnd base rates'!G$112)
+($J72*'fnd base rates'!G$113)
+($K72*'fnd base rates'!G$114)
+($M72*'fnd base rates'!G$116)
+($N72*'fnd base rates'!G$117)
+($O72*'fnd base rates'!G$118)
+($P72*VLOOKUP($S72+12,rate_basefnd,7)))
*$R72</f>
        <v>320.85477081599998</v>
      </c>
      <c r="Z72" s="1">
        <f>(($D72*'fnd base rates'!H$107)
+($E72*'fnd base rates'!H$108)
+($F72*'fnd base rates'!H$109)
+($G72*'fnd base rates'!H$110)
+($H72*'fnd base rates'!H$111)
+($I72*'fnd base rates'!H$112)
+($J72*'fnd base rates'!H$113)
+($K72*'fnd base rates'!H$114)
+($M72*'fnd base rates'!H$116)
+($N72*'fnd base rates'!H$117)
+($O72*'fnd base rates'!H$118)
+($P72*VLOOKUP($S72+12,rate_basefnd,8)))</f>
        <v>848.15893400000004</v>
      </c>
      <c r="AA72" s="1">
        <f>(($D72*'fnd base rates'!I$107)
+($E72*'fnd base rates'!I$108)
+($F72*'fnd base rates'!I$109)
+($G72*'fnd base rates'!I$110)
+($H72*'fnd base rates'!I$111)
+($I72*'fnd base rates'!I$112)
+($J72*'fnd base rates'!I$113)
+($K72*'fnd base rates'!I$114)
+($M72*'fnd base rates'!I$116)
+($N72*'fnd base rates'!I$117)
+($O72*'fnd base rates'!I$118)
+($P72*VLOOKUP($S72+12,rate_basefnd,9)))
*$R72</f>
        <v>582.40639999999996</v>
      </c>
      <c r="AB72" s="1">
        <f>(($D72*'fnd base rates'!J$107)
+($E72*'fnd base rates'!J$108)
+($F72*'fnd base rates'!J$109)
+($G72*'fnd base rates'!J$110)
+($H72*'fnd base rates'!J$111)
+($I72*'fnd base rates'!J$112)
+($J72*'fnd base rates'!J$113)
+($K72*'fnd base rates'!J$114)
+($M72*'fnd base rates'!J$116)
+($N72*'fnd base rates'!J$117)
+($O72*'fnd base rates'!J$118)
+($P72*VLOOKUP($S72+12,rate_basefnd,10)))
*$R72</f>
        <v>1242.4851200000001</v>
      </c>
      <c r="AC72" s="1">
        <f>(($D72*'fnd base rates'!K$107)
+($E72*'fnd base rates'!K$108)
+($F72*'fnd base rates'!K$109)
+($G72*'fnd base rates'!K$110)
+($H72*'fnd base rates'!K$111)
+($I72*'fnd base rates'!K$112)
+($J72*'fnd base rates'!K$113)
+($K72*'fnd base rates'!K$114)
+($M72*'fnd base rates'!K$116)
+($N72*'fnd base rates'!K$117)
+($O72*'fnd base rates'!K$118)
+($P72*VLOOKUP($S72+12,rate_basefnd,11)))
*$R72</f>
        <v>1251.2651494400002</v>
      </c>
      <c r="AD72" s="1">
        <f>(($D72*'fnd base rates'!L$107)
+($E72*'fnd base rates'!L$108)
+($F72*'fnd base rates'!L$109)
+($G72*'fnd base rates'!L$110)
+($H72*'fnd base rates'!L$111)
+($I72*'fnd base rates'!L$112)
+($J72*'fnd base rates'!L$113)
+($K72*'fnd base rates'!L$114)
+($M72*'fnd base rates'!L$116)
+($N72*'fnd base rates'!L$117)
+($O72*'fnd base rates'!L$118)
+($P72*VLOOKUP($S72+12,rate_basefnd,12)))</f>
        <v>1805.96668</v>
      </c>
      <c r="AE72" s="1">
        <f>(($D72*'fnd base rates'!M$107)
+($E72*'fnd base rates'!M$108)
+($F72*'fnd base rates'!M$109)
+($G72*'fnd base rates'!M$110)
+($H72*'fnd base rates'!M$111)
+($I72*'fnd base rates'!M$112)
+($J72*'fnd base rates'!M$113)
+($K72*'fnd base rates'!M$114)
+($M72*'fnd base rates'!M$116)
+($N72*'fnd base rates'!M$117)
+($O72*'fnd base rates'!M$118)
+($P72*VLOOKUP($S72+12,rate_basefnd,13)))</f>
        <v>0</v>
      </c>
      <c r="AF72" s="4">
        <f t="shared" si="7"/>
        <v>17079.364144048002</v>
      </c>
      <c r="AH72" s="269">
        <f t="shared" si="8"/>
        <v>416035048</v>
      </c>
      <c r="AI72" s="4" t="str">
        <f t="shared" si="9"/>
        <v>416</v>
      </c>
      <c r="AJ72" s="2" t="str">
        <f t="shared" si="10"/>
        <v>035</v>
      </c>
      <c r="AK72" s="2" t="str">
        <f t="shared" si="11"/>
        <v>048</v>
      </c>
      <c r="AL72" s="4">
        <f t="shared" si="12"/>
        <v>1</v>
      </c>
      <c r="AM72" s="4">
        <f t="shared" si="4"/>
        <v>1</v>
      </c>
      <c r="AN72" s="4">
        <f t="shared" si="13"/>
        <v>17079.364144048002</v>
      </c>
      <c r="AO72" s="4">
        <f t="shared" si="14"/>
        <v>17079</v>
      </c>
      <c r="AP72" s="4">
        <f t="shared" si="5"/>
        <v>0</v>
      </c>
      <c r="AQ72" s="4">
        <v>17079</v>
      </c>
      <c r="AW72" s="4">
        <v>17079</v>
      </c>
      <c r="AX72" s="5">
        <f t="shared" si="15"/>
        <v>0</v>
      </c>
      <c r="AY72" s="4">
        <v>17079</v>
      </c>
      <c r="AZ72" s="5"/>
      <c r="BB72" s="5">
        <f t="shared" ref="BB72" si="77">BC72-BA72</f>
        <v>0</v>
      </c>
    </row>
    <row r="73" spans="1:54" s="4" customFormat="1">
      <c r="A73" s="269">
        <v>416</v>
      </c>
      <c r="B73" s="2">
        <v>416035073</v>
      </c>
      <c r="C73" s="9" t="s">
        <v>1060</v>
      </c>
      <c r="D73" s="14">
        <f>'fnd enro'!D73</f>
        <v>0</v>
      </c>
      <c r="E73" s="14">
        <f>'fnd enro'!E73</f>
        <v>0</v>
      </c>
      <c r="F73" s="14">
        <f>'fnd enro'!F73</f>
        <v>0</v>
      </c>
      <c r="G73" s="14">
        <f>'fnd enro'!G73</f>
        <v>0</v>
      </c>
      <c r="H73" s="14">
        <f>'fnd enro'!H73</f>
        <v>0</v>
      </c>
      <c r="I73" s="14">
        <f>'fnd enro'!I73</f>
        <v>3</v>
      </c>
      <c r="J73" s="14">
        <f>'fnd enro'!J73</f>
        <v>0</v>
      </c>
      <c r="K73" s="15">
        <f>'fnd enro'!K73</f>
        <v>0.1158</v>
      </c>
      <c r="L73" s="14">
        <f>'fnd enro'!L73</f>
        <v>0</v>
      </c>
      <c r="M73" s="14">
        <f>'fnd enro'!M73</f>
        <v>0</v>
      </c>
      <c r="N73" s="14">
        <f>'fnd enro'!N73</f>
        <v>0</v>
      </c>
      <c r="O73" s="14">
        <f>'fnd enro'!O73</f>
        <v>0</v>
      </c>
      <c r="P73" s="14">
        <f>'fnd enro'!P73</f>
        <v>0</v>
      </c>
      <c r="Q73" s="14">
        <f>'fnd enro'!R73</f>
        <v>3</v>
      </c>
      <c r="R73" s="15">
        <f t="shared" si="6"/>
        <v>1.0880000000000001</v>
      </c>
      <c r="S73" s="14">
        <f>VALUE('fnd enro'!Q73)</f>
        <v>6</v>
      </c>
      <c r="T73" s="2"/>
      <c r="U73" s="1">
        <f>(($D73*'fnd base rates'!C$107)
+($E73*'fnd base rates'!C$108)
+($F73*'fnd base rates'!C$109)
+($G73*'fnd base rates'!C$110)
+($H73*'fnd base rates'!C$111)
+($I73*'fnd base rates'!C$112)
+($J73*'fnd base rates'!C$113)
+($K73*'fnd base rates'!C$114)
+($M73*'fnd base rates'!C$116)
+($N73*'fnd base rates'!C$117)
+($O73*'fnd base rates'!C$118)
+($P73*VLOOKUP($S73+12,rate_basefnd,3)))
*$R73</f>
        <v>1751.0098333440001</v>
      </c>
      <c r="V73" s="1">
        <f>(($D73*'fnd base rates'!D$107)
+($E73*'fnd base rates'!D$108)
+($F73*'fnd base rates'!D$109)
+($G73*'fnd base rates'!D$110)
+($H73*'fnd base rates'!D$111)
+($I73*'fnd base rates'!D$112)
+($J73*'fnd base rates'!D$113)
+($K73*'fnd base rates'!D$114)
+($M73*'fnd base rates'!D$116)
+($N73*'fnd base rates'!D$117)
+($O73*'fnd base rates'!D$118)
+($P73*VLOOKUP($S73+12,rate_basefnd,4)))
*$R73</f>
        <v>2497.2211200000006</v>
      </c>
      <c r="W73" s="1">
        <f>(($D73*'fnd base rates'!E$107)
+($E73*'fnd base rates'!E$108)
+($F73*'fnd base rates'!E$109)
+($G73*'fnd base rates'!E$110)
+($H73*'fnd base rates'!E$111)
+($I73*'fnd base rates'!E$112)
+($J73*'fnd base rates'!E$113)
+($K73*'fnd base rates'!E$114)
+($M73*'fnd base rates'!E$116)
+($N73*'fnd base rates'!E$117)
+($O73*'fnd base rates'!E$118)
+($P73*VLOOKUP($S73+12,rate_basefnd,5)))
*$R73</f>
        <v>16033.422027264</v>
      </c>
      <c r="X73" s="1">
        <f>(($D73*'fnd base rates'!F$107)
+($E73*'fnd base rates'!F$108)
+($F73*'fnd base rates'!F$109)
+($G73*'fnd base rates'!F$110)
+($H73*'fnd base rates'!F$111)
+($I73*'fnd base rates'!F$112)
+($J73*'fnd base rates'!F$113)
+($K73*'fnd base rates'!F$114)
+($M73*'fnd base rates'!F$116)
+($N73*'fnd base rates'!F$117)
+($O73*'fnd base rates'!F$118)
+($P73*VLOOKUP($S73+12,rate_basefnd,6)))
*$R73</f>
        <v>2894.7972487680008</v>
      </c>
      <c r="Y73" s="1">
        <f>(($D73*'fnd base rates'!G$107)
+($E73*'fnd base rates'!G$108)
+($F73*'fnd base rates'!G$109)
+($G73*'fnd base rates'!G$110)
+($H73*'fnd base rates'!G$111)
+($I73*'fnd base rates'!G$112)
+($J73*'fnd base rates'!G$113)
+($K73*'fnd base rates'!G$114)
+($M73*'fnd base rates'!G$116)
+($N73*'fnd base rates'!G$117)
+($O73*'fnd base rates'!G$118)
+($P73*VLOOKUP($S73+12,rate_basefnd,7)))
*$R73</f>
        <v>534.91503244800003</v>
      </c>
      <c r="Z73" s="1">
        <f>(($D73*'fnd base rates'!H$107)
+($E73*'fnd base rates'!H$108)
+($F73*'fnd base rates'!H$109)
+($G73*'fnd base rates'!H$110)
+($H73*'fnd base rates'!H$111)
+($I73*'fnd base rates'!H$112)
+($J73*'fnd base rates'!H$113)
+($K73*'fnd base rates'!H$114)
+($M73*'fnd base rates'!H$116)
+($N73*'fnd base rates'!H$117)
+($O73*'fnd base rates'!H$118)
+($P73*VLOOKUP($S73+12,rate_basefnd,8)))</f>
        <v>2484.2368019999999</v>
      </c>
      <c r="AA73" s="1">
        <f>(($D73*'fnd base rates'!I$107)
+($E73*'fnd base rates'!I$108)
+($F73*'fnd base rates'!I$109)
+($G73*'fnd base rates'!I$110)
+($H73*'fnd base rates'!I$111)
+($I73*'fnd base rates'!I$112)
+($J73*'fnd base rates'!I$113)
+($K73*'fnd base rates'!I$114)
+($M73*'fnd base rates'!I$116)
+($N73*'fnd base rates'!I$117)
+($O73*'fnd base rates'!I$118)
+($P73*VLOOKUP($S73+12,rate_basefnd,9)))
*$R73</f>
        <v>1390.2681600000001</v>
      </c>
      <c r="AB73" s="1">
        <f>(($D73*'fnd base rates'!J$107)
+($E73*'fnd base rates'!J$108)
+($F73*'fnd base rates'!J$109)
+($G73*'fnd base rates'!J$110)
+($H73*'fnd base rates'!J$111)
+($I73*'fnd base rates'!J$112)
+($J73*'fnd base rates'!J$113)
+($K73*'fnd base rates'!J$114)
+($M73*'fnd base rates'!J$116)
+($N73*'fnd base rates'!J$117)
+($O73*'fnd base rates'!J$118)
+($P73*VLOOKUP($S73+12,rate_basefnd,10)))
*$R73</f>
        <v>1872.72</v>
      </c>
      <c r="AC73" s="1">
        <f>(($D73*'fnd base rates'!K$107)
+($E73*'fnd base rates'!K$108)
+($F73*'fnd base rates'!K$109)
+($G73*'fnd base rates'!K$110)
+($H73*'fnd base rates'!K$111)
+($I73*'fnd base rates'!K$112)
+($J73*'fnd base rates'!K$113)
+($K73*'fnd base rates'!K$114)
+($M73*'fnd base rates'!K$116)
+($N73*'fnd base rates'!K$117)
+($O73*'fnd base rates'!K$118)
+($P73*VLOOKUP($S73+12,rate_basefnd,11)))
*$R73</f>
        <v>3753.7954483200001</v>
      </c>
      <c r="AD73" s="1">
        <f>(($D73*'fnd base rates'!L$107)
+($E73*'fnd base rates'!L$108)
+($F73*'fnd base rates'!L$109)
+($G73*'fnd base rates'!L$110)
+($H73*'fnd base rates'!L$111)
+($I73*'fnd base rates'!L$112)
+($J73*'fnd base rates'!L$113)
+($K73*'fnd base rates'!L$114)
+($M73*'fnd base rates'!L$116)
+($N73*'fnd base rates'!L$117)
+($O73*'fnd base rates'!L$118)
+($P73*VLOOKUP($S73+12,rate_basefnd,12)))</f>
        <v>4107.3800400000009</v>
      </c>
      <c r="AE73" s="1">
        <f>(($D73*'fnd base rates'!M$107)
+($E73*'fnd base rates'!M$108)
+($F73*'fnd base rates'!M$109)
+($G73*'fnd base rates'!M$110)
+($H73*'fnd base rates'!M$111)
+($I73*'fnd base rates'!M$112)
+($J73*'fnd base rates'!M$113)
+($K73*'fnd base rates'!M$114)
+($M73*'fnd base rates'!M$116)
+($N73*'fnd base rates'!M$117)
+($O73*'fnd base rates'!M$118)
+($P73*VLOOKUP($S73+12,rate_basefnd,13)))</f>
        <v>0</v>
      </c>
      <c r="AF73" s="4">
        <f t="shared" si="7"/>
        <v>37319.765712144006</v>
      </c>
      <c r="AH73" s="269">
        <f t="shared" si="8"/>
        <v>416035073</v>
      </c>
      <c r="AI73" s="4" t="str">
        <f t="shared" si="9"/>
        <v>416</v>
      </c>
      <c r="AJ73" s="2" t="str">
        <f t="shared" si="10"/>
        <v>035</v>
      </c>
      <c r="AK73" s="2" t="str">
        <f t="shared" si="11"/>
        <v>073</v>
      </c>
      <c r="AL73" s="4">
        <f t="shared" si="12"/>
        <v>1</v>
      </c>
      <c r="AM73" s="4">
        <f t="shared" si="4"/>
        <v>3</v>
      </c>
      <c r="AN73" s="4">
        <f t="shared" si="13"/>
        <v>37319.765712144006</v>
      </c>
      <c r="AO73" s="4">
        <f t="shared" si="14"/>
        <v>12440</v>
      </c>
      <c r="AP73" s="4">
        <f t="shared" si="5"/>
        <v>0</v>
      </c>
      <c r="AQ73" s="4">
        <v>12440</v>
      </c>
      <c r="AW73" s="4">
        <v>12440</v>
      </c>
      <c r="AX73" s="5">
        <f t="shared" si="15"/>
        <v>0</v>
      </c>
      <c r="AY73" s="4">
        <v>12440</v>
      </c>
      <c r="AZ73" s="5"/>
      <c r="BB73" s="5">
        <f t="shared" ref="BB73" si="78">BC73-BA73</f>
        <v>0</v>
      </c>
    </row>
    <row r="74" spans="1:54" s="4" customFormat="1">
      <c r="A74" s="269">
        <v>416</v>
      </c>
      <c r="B74" s="2">
        <v>416035093</v>
      </c>
      <c r="C74" s="9" t="s">
        <v>1060</v>
      </c>
      <c r="D74" s="14">
        <f>'fnd enro'!D74</f>
        <v>0</v>
      </c>
      <c r="E74" s="14">
        <f>'fnd enro'!E74</f>
        <v>0</v>
      </c>
      <c r="F74" s="14">
        <f>'fnd enro'!F74</f>
        <v>0</v>
      </c>
      <c r="G74" s="14">
        <f>'fnd enro'!G74</f>
        <v>0</v>
      </c>
      <c r="H74" s="14">
        <f>'fnd enro'!H74</f>
        <v>1</v>
      </c>
      <c r="I74" s="14">
        <f>'fnd enro'!I74</f>
        <v>0</v>
      </c>
      <c r="J74" s="14">
        <f>'fnd enro'!J74</f>
        <v>0</v>
      </c>
      <c r="K74" s="15">
        <f>'fnd enro'!K74</f>
        <v>3.8600000000000002E-2</v>
      </c>
      <c r="L74" s="14">
        <f>'fnd enro'!L74</f>
        <v>0</v>
      </c>
      <c r="M74" s="14">
        <f>'fnd enro'!M74</f>
        <v>0</v>
      </c>
      <c r="N74" s="14">
        <f>'fnd enro'!N74</f>
        <v>0</v>
      </c>
      <c r="O74" s="14">
        <f>'fnd enro'!O74</f>
        <v>0</v>
      </c>
      <c r="P74" s="14">
        <f>'fnd enro'!P74</f>
        <v>1</v>
      </c>
      <c r="Q74" s="14">
        <f>'fnd enro'!R74</f>
        <v>1</v>
      </c>
      <c r="R74" s="15">
        <f t="shared" si="6"/>
        <v>1.0880000000000001</v>
      </c>
      <c r="S74" s="14">
        <f>VALUE('fnd enro'!Q74)</f>
        <v>11</v>
      </c>
      <c r="T74" s="2"/>
      <c r="U74" s="1">
        <f>(($D74*'fnd base rates'!C$107)
+($E74*'fnd base rates'!C$108)
+($F74*'fnd base rates'!C$109)
+($G74*'fnd base rates'!C$110)
+($H74*'fnd base rates'!C$111)
+($I74*'fnd base rates'!C$112)
+($J74*'fnd base rates'!C$113)
+($K74*'fnd base rates'!C$114)
+($M74*'fnd base rates'!C$116)
+($N74*'fnd base rates'!C$117)
+($O74*'fnd base rates'!C$118)
+($P74*VLOOKUP($S74+12,rate_basefnd,3)))
*$R74</f>
        <v>674.64850444800015</v>
      </c>
      <c r="V74" s="1">
        <f>(($D74*'fnd base rates'!D$107)
+($E74*'fnd base rates'!D$108)
+($F74*'fnd base rates'!D$109)
+($G74*'fnd base rates'!D$110)
+($H74*'fnd base rates'!D$111)
+($I74*'fnd base rates'!D$112)
+($J74*'fnd base rates'!D$113)
+($K74*'fnd base rates'!D$114)
+($M74*'fnd base rates'!D$116)
+($N74*'fnd base rates'!D$117)
+($O74*'fnd base rates'!D$118)
+($P74*VLOOKUP($S74+12,rate_basefnd,4)))
*$R74</f>
        <v>1263.4508800000001</v>
      </c>
      <c r="W74" s="1">
        <f>(($D74*'fnd base rates'!E$107)
+($E74*'fnd base rates'!E$108)
+($F74*'fnd base rates'!E$109)
+($G74*'fnd base rates'!E$110)
+($H74*'fnd base rates'!E$111)
+($I74*'fnd base rates'!E$112)
+($J74*'fnd base rates'!E$113)
+($K74*'fnd base rates'!E$114)
+($M74*'fnd base rates'!E$116)
+($N74*'fnd base rates'!E$117)
+($O74*'fnd base rates'!E$118)
+($P74*VLOOKUP($S74+12,rate_basefnd,5)))
*$R74</f>
        <v>7971.7111290880011</v>
      </c>
      <c r="X74" s="1">
        <f>(($D74*'fnd base rates'!F$107)
+($E74*'fnd base rates'!F$108)
+($F74*'fnd base rates'!F$109)
+($G74*'fnd base rates'!F$110)
+($H74*'fnd base rates'!F$111)
+($I74*'fnd base rates'!F$112)
+($J74*'fnd base rates'!F$113)
+($K74*'fnd base rates'!F$114)
+($M74*'fnd base rates'!F$116)
+($N74*'fnd base rates'!F$117)
+($O74*'fnd base rates'!F$118)
+($P74*VLOOKUP($S74+12,rate_basefnd,6)))
*$R74</f>
        <v>1082.9695362560001</v>
      </c>
      <c r="Y74" s="1">
        <f>(($D74*'fnd base rates'!G$107)
+($E74*'fnd base rates'!G$108)
+($F74*'fnd base rates'!G$109)
+($G74*'fnd base rates'!G$110)
+($H74*'fnd base rates'!G$111)
+($I74*'fnd base rates'!G$112)
+($J74*'fnd base rates'!G$113)
+($K74*'fnd base rates'!G$114)
+($M74*'fnd base rates'!G$116)
+($N74*'fnd base rates'!G$117)
+($O74*'fnd base rates'!G$118)
+($P74*VLOOKUP($S74+12,rate_basefnd,7)))
*$R74</f>
        <v>387.41861081600001</v>
      </c>
      <c r="Z74" s="1">
        <f>(($D74*'fnd base rates'!H$107)
+($E74*'fnd base rates'!H$108)
+($F74*'fnd base rates'!H$109)
+($G74*'fnd base rates'!H$110)
+($H74*'fnd base rates'!H$111)
+($I74*'fnd base rates'!H$112)
+($J74*'fnd base rates'!H$113)
+($K74*'fnd base rates'!H$114)
+($M74*'fnd base rates'!H$116)
+($N74*'fnd base rates'!H$117)
+($O74*'fnd base rates'!H$118)
+($P74*VLOOKUP($S74+12,rate_basefnd,8)))</f>
        <v>552.19893400000001</v>
      </c>
      <c r="AA74" s="1">
        <f>(($D74*'fnd base rates'!I$107)
+($E74*'fnd base rates'!I$108)
+($F74*'fnd base rates'!I$109)
+($G74*'fnd base rates'!I$110)
+($H74*'fnd base rates'!I$111)
+($I74*'fnd base rates'!I$112)
+($J74*'fnd base rates'!I$113)
+($K74*'fnd base rates'!I$114)
+($M74*'fnd base rates'!I$116)
+($N74*'fnd base rates'!I$117)
+($O74*'fnd base rates'!I$118)
+($P74*VLOOKUP($S74+12,rate_basefnd,9)))
*$R74</f>
        <v>564.99839999999995</v>
      </c>
      <c r="AB74" s="1">
        <f>(($D74*'fnd base rates'!J$107)
+($E74*'fnd base rates'!J$108)
+($F74*'fnd base rates'!J$109)
+($G74*'fnd base rates'!J$110)
+($H74*'fnd base rates'!J$111)
+($I74*'fnd base rates'!J$112)
+($J74*'fnd base rates'!J$113)
+($K74*'fnd base rates'!J$114)
+($M74*'fnd base rates'!J$116)
+($N74*'fnd base rates'!J$117)
+($O74*'fnd base rates'!J$118)
+($P74*VLOOKUP($S74+12,rate_basefnd,10)))
*$R74</f>
        <v>1156.0870400000001</v>
      </c>
      <c r="AC74" s="1">
        <f>(($D74*'fnd base rates'!K$107)
+($E74*'fnd base rates'!K$108)
+($F74*'fnd base rates'!K$109)
+($G74*'fnd base rates'!K$110)
+($H74*'fnd base rates'!K$111)
+($I74*'fnd base rates'!K$112)
+($J74*'fnd base rates'!K$113)
+($K74*'fnd base rates'!K$114)
+($M74*'fnd base rates'!K$116)
+($N74*'fnd base rates'!K$117)
+($O74*'fnd base rates'!K$118)
+($P74*VLOOKUP($S74+12,rate_basefnd,11)))
*$R74</f>
        <v>1286.18994944</v>
      </c>
      <c r="AD74" s="1">
        <f>(($D74*'fnd base rates'!L$107)
+($E74*'fnd base rates'!L$108)
+($F74*'fnd base rates'!L$109)
+($G74*'fnd base rates'!L$110)
+($H74*'fnd base rates'!L$111)
+($I74*'fnd base rates'!L$112)
+($J74*'fnd base rates'!L$113)
+($K74*'fnd base rates'!L$114)
+($M74*'fnd base rates'!L$116)
+($N74*'fnd base rates'!L$117)
+($O74*'fnd base rates'!L$118)
+($P74*VLOOKUP($S74+12,rate_basefnd,12)))</f>
        <v>2138.0666799999999</v>
      </c>
      <c r="AE74" s="1">
        <f>(($D74*'fnd base rates'!M$107)
+($E74*'fnd base rates'!M$108)
+($F74*'fnd base rates'!M$109)
+($G74*'fnd base rates'!M$110)
+($H74*'fnd base rates'!M$111)
+($I74*'fnd base rates'!M$112)
+($J74*'fnd base rates'!M$113)
+($K74*'fnd base rates'!M$114)
+($M74*'fnd base rates'!M$116)
+($N74*'fnd base rates'!M$117)
+($O74*'fnd base rates'!M$118)
+($P74*VLOOKUP($S74+12,rate_basefnd,13)))</f>
        <v>0</v>
      </c>
      <c r="AF74" s="4">
        <f t="shared" si="7"/>
        <v>17077.739664048</v>
      </c>
      <c r="AH74" s="269">
        <f t="shared" si="8"/>
        <v>416035093</v>
      </c>
      <c r="AI74" s="4" t="str">
        <f t="shared" si="9"/>
        <v>416</v>
      </c>
      <c r="AJ74" s="2" t="str">
        <f t="shared" si="10"/>
        <v>035</v>
      </c>
      <c r="AK74" s="2" t="str">
        <f t="shared" si="11"/>
        <v>093</v>
      </c>
      <c r="AL74" s="4">
        <f t="shared" si="12"/>
        <v>1</v>
      </c>
      <c r="AM74" s="4">
        <f t="shared" ref="AM74:AM137" si="79">enro</f>
        <v>1</v>
      </c>
      <c r="AN74" s="4">
        <f t="shared" si="13"/>
        <v>17077.739664048</v>
      </c>
      <c r="AO74" s="4">
        <f t="shared" si="14"/>
        <v>17078</v>
      </c>
      <c r="AP74" s="4">
        <f t="shared" ref="AP74:AP137" si="80">AO74-AQ74</f>
        <v>0</v>
      </c>
      <c r="AQ74" s="4">
        <v>17078</v>
      </c>
      <c r="AW74" s="4">
        <v>17078</v>
      </c>
      <c r="AX74" s="5">
        <f t="shared" si="15"/>
        <v>0</v>
      </c>
      <c r="AY74" s="4">
        <v>17078</v>
      </c>
      <c r="AZ74" s="5"/>
      <c r="BB74" s="5">
        <f t="shared" ref="BB74" si="81">BC74-BA74</f>
        <v>0</v>
      </c>
    </row>
    <row r="75" spans="1:54" s="4" customFormat="1">
      <c r="A75" s="269">
        <v>416</v>
      </c>
      <c r="B75" s="2">
        <v>416035133</v>
      </c>
      <c r="C75" s="9" t="s">
        <v>1060</v>
      </c>
      <c r="D75" s="14">
        <f>'fnd enro'!D75</f>
        <v>0</v>
      </c>
      <c r="E75" s="14">
        <f>'fnd enro'!E75</f>
        <v>0</v>
      </c>
      <c r="F75" s="14">
        <f>'fnd enro'!F75</f>
        <v>0</v>
      </c>
      <c r="G75" s="14">
        <f>'fnd enro'!G75</f>
        <v>0</v>
      </c>
      <c r="H75" s="14">
        <f>'fnd enro'!H75</f>
        <v>0</v>
      </c>
      <c r="I75" s="14">
        <f>'fnd enro'!I75</f>
        <v>1</v>
      </c>
      <c r="J75" s="14">
        <f>'fnd enro'!J75</f>
        <v>0</v>
      </c>
      <c r="K75" s="15">
        <f>'fnd enro'!K75</f>
        <v>3.8600000000000002E-2</v>
      </c>
      <c r="L75" s="14">
        <f>'fnd enro'!L75</f>
        <v>0</v>
      </c>
      <c r="M75" s="14">
        <f>'fnd enro'!M75</f>
        <v>0</v>
      </c>
      <c r="N75" s="14">
        <f>'fnd enro'!N75</f>
        <v>0</v>
      </c>
      <c r="O75" s="14">
        <f>'fnd enro'!O75</f>
        <v>0</v>
      </c>
      <c r="P75" s="14">
        <f>'fnd enro'!P75</f>
        <v>1</v>
      </c>
      <c r="Q75" s="14">
        <f>'fnd enro'!R75</f>
        <v>1</v>
      </c>
      <c r="R75" s="15">
        <f t="shared" ref="R75:R138" si="82">VLOOKUP(B75,charterinfo_b,6)</f>
        <v>1.0880000000000001</v>
      </c>
      <c r="S75" s="14">
        <f>VALUE('fnd enro'!Q75)</f>
        <v>9</v>
      </c>
      <c r="T75" s="2"/>
      <c r="U75" s="1">
        <f>(($D75*'fnd base rates'!C$107)
+($E75*'fnd base rates'!C$108)
+($F75*'fnd base rates'!C$109)
+($G75*'fnd base rates'!C$110)
+($H75*'fnd base rates'!C$111)
+($I75*'fnd base rates'!C$112)
+($J75*'fnd base rates'!C$113)
+($K75*'fnd base rates'!C$114)
+($M75*'fnd base rates'!C$116)
+($N75*'fnd base rates'!C$117)
+($O75*'fnd base rates'!C$118)
+($P75*VLOOKUP($S75+12,rate_basefnd,3)))
*$R75</f>
        <v>666.09682444800012</v>
      </c>
      <c r="V75" s="1">
        <f>(($D75*'fnd base rates'!D$107)
+($E75*'fnd base rates'!D$108)
+($F75*'fnd base rates'!D$109)
+($G75*'fnd base rates'!D$110)
+($H75*'fnd base rates'!D$111)
+($I75*'fnd base rates'!D$112)
+($J75*'fnd base rates'!D$113)
+($K75*'fnd base rates'!D$114)
+($M75*'fnd base rates'!D$116)
+($N75*'fnd base rates'!D$117)
+($O75*'fnd base rates'!D$118)
+($P75*VLOOKUP($S75+12,rate_basefnd,4)))
*$R75</f>
        <v>1222.9337600000001</v>
      </c>
      <c r="W75" s="1">
        <f>(($D75*'fnd base rates'!E$107)
+($E75*'fnd base rates'!E$108)
+($F75*'fnd base rates'!E$109)
+($G75*'fnd base rates'!E$110)
+($H75*'fnd base rates'!E$111)
+($I75*'fnd base rates'!E$112)
+($J75*'fnd base rates'!E$113)
+($K75*'fnd base rates'!E$114)
+($M75*'fnd base rates'!E$116)
+($N75*'fnd base rates'!E$117)
+($O75*'fnd base rates'!E$118)
+($P75*VLOOKUP($S75+12,rate_basefnd,5)))
*$R75</f>
        <v>9156.7280890880011</v>
      </c>
      <c r="X75" s="1">
        <f>(($D75*'fnd base rates'!F$107)
+($E75*'fnd base rates'!F$108)
+($F75*'fnd base rates'!F$109)
+($G75*'fnd base rates'!F$110)
+($H75*'fnd base rates'!F$111)
+($I75*'fnd base rates'!F$112)
+($J75*'fnd base rates'!F$113)
+($K75*'fnd base rates'!F$114)
+($M75*'fnd base rates'!F$116)
+($N75*'fnd base rates'!F$117)
+($O75*'fnd base rates'!F$118)
+($P75*VLOOKUP($S75+12,rate_basefnd,6)))
*$R75</f>
        <v>964.93241625600012</v>
      </c>
      <c r="Y75" s="1">
        <f>(($D75*'fnd base rates'!G$107)
+($E75*'fnd base rates'!G$108)
+($F75*'fnd base rates'!G$109)
+($G75*'fnd base rates'!G$110)
+($H75*'fnd base rates'!G$111)
+($I75*'fnd base rates'!G$112)
+($J75*'fnd base rates'!G$113)
+($K75*'fnd base rates'!G$114)
+($M75*'fnd base rates'!G$116)
+($N75*'fnd base rates'!G$117)
+($O75*'fnd base rates'!G$118)
+($P75*VLOOKUP($S75+12,rate_basefnd,7)))
*$R75</f>
        <v>363.25413081600004</v>
      </c>
      <c r="Z75" s="1">
        <f>(($D75*'fnd base rates'!H$107)
+($E75*'fnd base rates'!H$108)
+($F75*'fnd base rates'!H$109)
+($G75*'fnd base rates'!H$110)
+($H75*'fnd base rates'!H$111)
+($I75*'fnd base rates'!H$112)
+($J75*'fnd base rates'!H$113)
+($K75*'fnd base rates'!H$114)
+($M75*'fnd base rates'!H$116)
+($N75*'fnd base rates'!H$117)
+($O75*'fnd base rates'!H$118)
+($P75*VLOOKUP($S75+12,rate_basefnd,8)))</f>
        <v>854.13893399999995</v>
      </c>
      <c r="AA75" s="1">
        <f>(($D75*'fnd base rates'!I$107)
+($E75*'fnd base rates'!I$108)
+($F75*'fnd base rates'!I$109)
+($G75*'fnd base rates'!I$110)
+($H75*'fnd base rates'!I$111)
+($I75*'fnd base rates'!I$112)
+($J75*'fnd base rates'!I$113)
+($K75*'fnd base rates'!I$114)
+($M75*'fnd base rates'!I$116)
+($N75*'fnd base rates'!I$117)
+($O75*'fnd base rates'!I$118)
+($P75*VLOOKUP($S75+12,rate_basefnd,9)))
*$R75</f>
        <v>617.78815999999995</v>
      </c>
      <c r="AB75" s="1">
        <f>(($D75*'fnd base rates'!J$107)
+($E75*'fnd base rates'!J$108)
+($F75*'fnd base rates'!J$109)
+($G75*'fnd base rates'!J$110)
+($H75*'fnd base rates'!J$111)
+($I75*'fnd base rates'!J$112)
+($J75*'fnd base rates'!J$113)
+($K75*'fnd base rates'!J$114)
+($M75*'fnd base rates'!J$116)
+($N75*'fnd base rates'!J$117)
+($O75*'fnd base rates'!J$118)
+($P75*VLOOKUP($S75+12,rate_basefnd,10)))
*$R75</f>
        <v>1426.38976</v>
      </c>
      <c r="AC75" s="1">
        <f>(($D75*'fnd base rates'!K$107)
+($E75*'fnd base rates'!K$108)
+($F75*'fnd base rates'!K$109)
+($G75*'fnd base rates'!K$110)
+($H75*'fnd base rates'!K$111)
+($I75*'fnd base rates'!K$112)
+($J75*'fnd base rates'!K$113)
+($K75*'fnd base rates'!K$114)
+($M75*'fnd base rates'!K$116)
+($N75*'fnd base rates'!K$117)
+($O75*'fnd base rates'!K$118)
+($P75*VLOOKUP($S75+12,rate_basefnd,11)))
*$R75</f>
        <v>1251.2651494400002</v>
      </c>
      <c r="AD75" s="1">
        <f>(($D75*'fnd base rates'!L$107)
+($E75*'fnd base rates'!L$108)
+($F75*'fnd base rates'!L$109)
+($G75*'fnd base rates'!L$110)
+($H75*'fnd base rates'!L$111)
+($I75*'fnd base rates'!L$112)
+($J75*'fnd base rates'!L$113)
+($K75*'fnd base rates'!L$114)
+($M75*'fnd base rates'!L$116)
+($N75*'fnd base rates'!L$117)
+($O75*'fnd base rates'!L$118)
+($P75*VLOOKUP($S75+12,rate_basefnd,12)))</f>
        <v>1935.9066800000001</v>
      </c>
      <c r="AE75" s="1">
        <f>(($D75*'fnd base rates'!M$107)
+($E75*'fnd base rates'!M$108)
+($F75*'fnd base rates'!M$109)
+($G75*'fnd base rates'!M$110)
+($H75*'fnd base rates'!M$111)
+($I75*'fnd base rates'!M$112)
+($J75*'fnd base rates'!M$113)
+($K75*'fnd base rates'!M$114)
+($M75*'fnd base rates'!M$116)
+($N75*'fnd base rates'!M$117)
+($O75*'fnd base rates'!M$118)
+($P75*VLOOKUP($S75+12,rate_basefnd,13)))</f>
        <v>0</v>
      </c>
      <c r="AF75" s="4">
        <f t="shared" ref="AF75:AF138" si="83">SUM(U75:AE75)</f>
        <v>18459.433904048004</v>
      </c>
      <c r="AH75" s="269">
        <f t="shared" ref="AH75:AH138" si="84">B75</f>
        <v>416035133</v>
      </c>
      <c r="AI75" s="4" t="str">
        <f t="shared" ref="AI75:AI138" si="85">IF($B75&lt;499999999,MID($B75,1,3),MID($B75,1,4))</f>
        <v>416</v>
      </c>
      <c r="AJ75" s="2" t="str">
        <f t="shared" ref="AJ75:AJ138" si="86">IF($B75&lt;499999999,MID($B75,4,3),MID($B75,5,3))</f>
        <v>035</v>
      </c>
      <c r="AK75" s="2" t="str">
        <f t="shared" ref="AK75:AK138" si="87">IF($B75&lt;499999999,MID($B75,7,3),MID($B75,8,3))</f>
        <v>133</v>
      </c>
      <c r="AL75" s="4">
        <f t="shared" ref="AL75:AL138" si="88">IF(VLOOKUP(VALUE(IF(AH75&lt;499999999,MID(AH75,4,3),MID(AH75,5,3))),distinfo,4)=R75,1,0)</f>
        <v>1</v>
      </c>
      <c r="AM75" s="4">
        <f t="shared" si="79"/>
        <v>1</v>
      </c>
      <c r="AN75" s="4">
        <f t="shared" ref="AN75:AN138" si="89">AF75</f>
        <v>18459.433904048004</v>
      </c>
      <c r="AO75" s="4">
        <f t="shared" ref="AO75:AO138" si="90">IF(OR(AF75=0,AM75=0),0,ROUND(AN75/AM75,0))</f>
        <v>18459</v>
      </c>
      <c r="AP75" s="4">
        <f t="shared" si="80"/>
        <v>0</v>
      </c>
      <c r="AQ75" s="4">
        <v>18459</v>
      </c>
      <c r="AW75" s="4">
        <v>18459</v>
      </c>
      <c r="AX75" s="5">
        <f t="shared" ref="AX75:AX138" si="91">AY75-AW75</f>
        <v>0</v>
      </c>
      <c r="AY75" s="4">
        <v>18459</v>
      </c>
      <c r="AZ75" s="5"/>
      <c r="BB75" s="5">
        <f t="shared" ref="BB75" si="92">BC75-BA75</f>
        <v>0</v>
      </c>
    </row>
    <row r="76" spans="1:54" s="4" customFormat="1">
      <c r="A76" s="269">
        <v>416</v>
      </c>
      <c r="B76" s="2">
        <v>416035189</v>
      </c>
      <c r="C76" s="9" t="s">
        <v>1060</v>
      </c>
      <c r="D76" s="14">
        <f>'fnd enro'!D76</f>
        <v>0</v>
      </c>
      <c r="E76" s="14">
        <f>'fnd enro'!E76</f>
        <v>0</v>
      </c>
      <c r="F76" s="14">
        <f>'fnd enro'!F76</f>
        <v>0</v>
      </c>
      <c r="G76" s="14">
        <f>'fnd enro'!G76</f>
        <v>0</v>
      </c>
      <c r="H76" s="14">
        <f>'fnd enro'!H76</f>
        <v>2</v>
      </c>
      <c r="I76" s="14">
        <f>'fnd enro'!I76</f>
        <v>0</v>
      </c>
      <c r="J76" s="14">
        <f>'fnd enro'!J76</f>
        <v>0</v>
      </c>
      <c r="K76" s="15">
        <f>'fnd enro'!K76</f>
        <v>7.7200000000000005E-2</v>
      </c>
      <c r="L76" s="14">
        <f>'fnd enro'!L76</f>
        <v>0</v>
      </c>
      <c r="M76" s="14">
        <f>'fnd enro'!M76</f>
        <v>0</v>
      </c>
      <c r="N76" s="14">
        <f>'fnd enro'!N76</f>
        <v>0</v>
      </c>
      <c r="O76" s="14">
        <f>'fnd enro'!O76</f>
        <v>0</v>
      </c>
      <c r="P76" s="14">
        <f>'fnd enro'!P76</f>
        <v>2</v>
      </c>
      <c r="Q76" s="14">
        <f>'fnd enro'!R76</f>
        <v>2</v>
      </c>
      <c r="R76" s="15">
        <f t="shared" si="82"/>
        <v>1.0880000000000001</v>
      </c>
      <c r="S76" s="14">
        <f>VALUE('fnd enro'!Q76)</f>
        <v>3</v>
      </c>
      <c r="T76" s="2"/>
      <c r="U76" s="1">
        <f>(($D76*'fnd base rates'!C$107)
+($E76*'fnd base rates'!C$108)
+($F76*'fnd base rates'!C$109)
+($G76*'fnd base rates'!C$110)
+($H76*'fnd base rates'!C$111)
+($I76*'fnd base rates'!C$112)
+($J76*'fnd base rates'!C$113)
+($K76*'fnd base rates'!C$114)
+($M76*'fnd base rates'!C$116)
+($N76*'fnd base rates'!C$117)
+($O76*'fnd base rates'!C$118)
+($P76*VLOOKUP($S76+12,rate_basefnd,3)))
*$R76</f>
        <v>1291.1542888960003</v>
      </c>
      <c r="V76" s="1">
        <f>(($D76*'fnd base rates'!D$107)
+($E76*'fnd base rates'!D$108)
+($F76*'fnd base rates'!D$109)
+($G76*'fnd base rates'!D$110)
+($H76*'fnd base rates'!D$111)
+($I76*'fnd base rates'!D$112)
+($J76*'fnd base rates'!D$113)
+($K76*'fnd base rates'!D$114)
+($M76*'fnd base rates'!D$116)
+($N76*'fnd base rates'!D$117)
+($O76*'fnd base rates'!D$118)
+($P76*VLOOKUP($S76+12,rate_basefnd,4)))
*$R76</f>
        <v>2251.5289600000001</v>
      </c>
      <c r="W76" s="1">
        <f>(($D76*'fnd base rates'!E$107)
+($E76*'fnd base rates'!E$108)
+($F76*'fnd base rates'!E$109)
+($G76*'fnd base rates'!E$110)
+($H76*'fnd base rates'!E$111)
+($I76*'fnd base rates'!E$112)
+($J76*'fnd base rates'!E$113)
+($K76*'fnd base rates'!E$114)
+($M76*'fnd base rates'!E$116)
+($N76*'fnd base rates'!E$117)
+($O76*'fnd base rates'!E$118)
+($P76*VLOOKUP($S76+12,rate_basefnd,5)))
*$R76</f>
        <v>13255.170098176002</v>
      </c>
      <c r="X76" s="1">
        <f>(($D76*'fnd base rates'!F$107)
+($E76*'fnd base rates'!F$108)
+($F76*'fnd base rates'!F$109)
+($G76*'fnd base rates'!F$110)
+($H76*'fnd base rates'!F$111)
+($I76*'fnd base rates'!F$112)
+($J76*'fnd base rates'!F$113)
+($K76*'fnd base rates'!F$114)
+($M76*'fnd base rates'!F$116)
+($N76*'fnd base rates'!F$117)
+($O76*'fnd base rates'!F$118)
+($P76*VLOOKUP($S76+12,rate_basefnd,6)))
*$R76</f>
        <v>2165.9390725120002</v>
      </c>
      <c r="Y76" s="1">
        <f>(($D76*'fnd base rates'!G$107)
+($E76*'fnd base rates'!G$108)
+($F76*'fnd base rates'!G$109)
+($G76*'fnd base rates'!G$110)
+($H76*'fnd base rates'!G$111)
+($I76*'fnd base rates'!G$112)
+($J76*'fnd base rates'!G$113)
+($K76*'fnd base rates'!G$114)
+($M76*'fnd base rates'!G$116)
+($N76*'fnd base rates'!G$117)
+($O76*'fnd base rates'!G$118)
+($P76*VLOOKUP($S76+12,rate_basefnd,7)))
*$R76</f>
        <v>644.429541632</v>
      </c>
      <c r="Z76" s="1">
        <f>(($D76*'fnd base rates'!H$107)
+($E76*'fnd base rates'!H$108)
+($F76*'fnd base rates'!H$109)
+($G76*'fnd base rates'!H$110)
+($H76*'fnd base rates'!H$111)
+($I76*'fnd base rates'!H$112)
+($J76*'fnd base rates'!H$113)
+($K76*'fnd base rates'!H$114)
+($M76*'fnd base rates'!H$116)
+($N76*'fnd base rates'!H$117)
+($O76*'fnd base rates'!H$118)
+($P76*VLOOKUP($S76+12,rate_basefnd,8)))</f>
        <v>1086.0378680000001</v>
      </c>
      <c r="AA76" s="1">
        <f>(($D76*'fnd base rates'!I$107)
+($E76*'fnd base rates'!I$108)
+($F76*'fnd base rates'!I$109)
+($G76*'fnd base rates'!I$110)
+($H76*'fnd base rates'!I$111)
+($I76*'fnd base rates'!I$112)
+($J76*'fnd base rates'!I$113)
+($K76*'fnd base rates'!I$114)
+($M76*'fnd base rates'!I$116)
+($N76*'fnd base rates'!I$117)
+($O76*'fnd base rates'!I$118)
+($P76*VLOOKUP($S76+12,rate_basefnd,9)))
*$R76</f>
        <v>1021.13152</v>
      </c>
      <c r="AB76" s="1">
        <f>(($D76*'fnd base rates'!J$107)
+($E76*'fnd base rates'!J$108)
+($F76*'fnd base rates'!J$109)
+($G76*'fnd base rates'!J$110)
+($H76*'fnd base rates'!J$111)
+($I76*'fnd base rates'!J$112)
+($J76*'fnd base rates'!J$113)
+($K76*'fnd base rates'!J$114)
+($M76*'fnd base rates'!J$116)
+($N76*'fnd base rates'!J$117)
+($O76*'fnd base rates'!J$118)
+($P76*VLOOKUP($S76+12,rate_basefnd,10)))
*$R76</f>
        <v>1746.5228800000004</v>
      </c>
      <c r="AC76" s="1">
        <f>(($D76*'fnd base rates'!K$107)
+($E76*'fnd base rates'!K$108)
+($F76*'fnd base rates'!K$109)
+($G76*'fnd base rates'!K$110)
+($H76*'fnd base rates'!K$111)
+($I76*'fnd base rates'!K$112)
+($J76*'fnd base rates'!K$113)
+($K76*'fnd base rates'!K$114)
+($M76*'fnd base rates'!K$116)
+($N76*'fnd base rates'!K$117)
+($O76*'fnd base rates'!K$118)
+($P76*VLOOKUP($S76+12,rate_basefnd,11)))
*$R76</f>
        <v>2572.3798988799999</v>
      </c>
      <c r="AD76" s="1">
        <f>(($D76*'fnd base rates'!L$107)
+($E76*'fnd base rates'!L$108)
+($F76*'fnd base rates'!L$109)
+($G76*'fnd base rates'!L$110)
+($H76*'fnd base rates'!L$111)
+($I76*'fnd base rates'!L$112)
+($J76*'fnd base rates'!L$113)
+($K76*'fnd base rates'!L$114)
+($M76*'fnd base rates'!L$116)
+($N76*'fnd base rates'!L$117)
+($O76*'fnd base rates'!L$118)
+($P76*VLOOKUP($S76+12,rate_basefnd,12)))</f>
        <v>3876.47336</v>
      </c>
      <c r="AE76" s="1">
        <f>(($D76*'fnd base rates'!M$107)
+($E76*'fnd base rates'!M$108)
+($F76*'fnd base rates'!M$109)
+($G76*'fnd base rates'!M$110)
+($H76*'fnd base rates'!M$111)
+($I76*'fnd base rates'!M$112)
+($J76*'fnd base rates'!M$113)
+($K76*'fnd base rates'!M$114)
+($M76*'fnd base rates'!M$116)
+($N76*'fnd base rates'!M$117)
+($O76*'fnd base rates'!M$118)
+($P76*VLOOKUP($S76+12,rate_basefnd,13)))</f>
        <v>0</v>
      </c>
      <c r="AF76" s="4">
        <f t="shared" si="83"/>
        <v>29910.767488096</v>
      </c>
      <c r="AH76" s="269">
        <f t="shared" si="84"/>
        <v>416035189</v>
      </c>
      <c r="AI76" s="4" t="str">
        <f t="shared" si="85"/>
        <v>416</v>
      </c>
      <c r="AJ76" s="2" t="str">
        <f t="shared" si="86"/>
        <v>035</v>
      </c>
      <c r="AK76" s="2" t="str">
        <f t="shared" si="87"/>
        <v>189</v>
      </c>
      <c r="AL76" s="4">
        <f t="shared" si="88"/>
        <v>1</v>
      </c>
      <c r="AM76" s="4">
        <f t="shared" si="79"/>
        <v>2</v>
      </c>
      <c r="AN76" s="4">
        <f t="shared" si="89"/>
        <v>29910.767488096</v>
      </c>
      <c r="AO76" s="4">
        <f t="shared" si="90"/>
        <v>14955</v>
      </c>
      <c r="AP76" s="4">
        <f t="shared" si="80"/>
        <v>0</v>
      </c>
      <c r="AQ76" s="4">
        <v>14955</v>
      </c>
      <c r="AW76" s="4">
        <v>14955</v>
      </c>
      <c r="AX76" s="5">
        <f t="shared" si="91"/>
        <v>0</v>
      </c>
      <c r="AY76" s="4">
        <v>14955</v>
      </c>
      <c r="AZ76" s="5"/>
      <c r="BB76" s="5">
        <f t="shared" ref="BB76" si="93">BC76-BA76</f>
        <v>0</v>
      </c>
    </row>
    <row r="77" spans="1:54" s="4" customFormat="1">
      <c r="A77" s="269">
        <v>416</v>
      </c>
      <c r="B77" s="2">
        <v>416035244</v>
      </c>
      <c r="C77" s="9" t="s">
        <v>1060</v>
      </c>
      <c r="D77" s="14">
        <f>'fnd enro'!D77</f>
        <v>0</v>
      </c>
      <c r="E77" s="14">
        <f>'fnd enro'!E77</f>
        <v>0</v>
      </c>
      <c r="F77" s="14">
        <f>'fnd enro'!F77</f>
        <v>0</v>
      </c>
      <c r="G77" s="14">
        <f>'fnd enro'!G77</f>
        <v>0</v>
      </c>
      <c r="H77" s="14">
        <f>'fnd enro'!H77</f>
        <v>2</v>
      </c>
      <c r="I77" s="14">
        <f>'fnd enro'!I77</f>
        <v>10</v>
      </c>
      <c r="J77" s="14">
        <f>'fnd enro'!J77</f>
        <v>0</v>
      </c>
      <c r="K77" s="15">
        <f>'fnd enro'!K77</f>
        <v>0.4632</v>
      </c>
      <c r="L77" s="14">
        <f>'fnd enro'!L77</f>
        <v>0</v>
      </c>
      <c r="M77" s="14">
        <f>'fnd enro'!M77</f>
        <v>0</v>
      </c>
      <c r="N77" s="14">
        <f>'fnd enro'!N77</f>
        <v>0</v>
      </c>
      <c r="O77" s="14">
        <f>'fnd enro'!O77</f>
        <v>0</v>
      </c>
      <c r="P77" s="14">
        <f>'fnd enro'!P77</f>
        <v>9</v>
      </c>
      <c r="Q77" s="14">
        <f>'fnd enro'!R77</f>
        <v>12</v>
      </c>
      <c r="R77" s="15">
        <f t="shared" si="82"/>
        <v>1.0880000000000001</v>
      </c>
      <c r="S77" s="14">
        <f>VALUE('fnd enro'!Q77)</f>
        <v>10</v>
      </c>
      <c r="T77" s="2"/>
      <c r="U77" s="1">
        <f>(($D77*'fnd base rates'!C$107)
+($E77*'fnd base rates'!C$108)
+($F77*'fnd base rates'!C$109)
+($G77*'fnd base rates'!C$110)
+($H77*'fnd base rates'!C$111)
+($I77*'fnd base rates'!C$112)
+($J77*'fnd base rates'!C$113)
+($K77*'fnd base rates'!C$114)
+($M77*'fnd base rates'!C$116)
+($N77*'fnd base rates'!C$117)
+($O77*'fnd base rates'!C$118)
+($P77*VLOOKUP($S77+12,rate_basefnd,3)))
*$R77</f>
        <v>7780.6428533760009</v>
      </c>
      <c r="V77" s="1">
        <f>(($D77*'fnd base rates'!D$107)
+($E77*'fnd base rates'!D$108)
+($F77*'fnd base rates'!D$109)
+($G77*'fnd base rates'!D$110)
+($H77*'fnd base rates'!D$111)
+($I77*'fnd base rates'!D$112)
+($J77*'fnd base rates'!D$113)
+($K77*'fnd base rates'!D$114)
+($M77*'fnd base rates'!D$116)
+($N77*'fnd base rates'!D$117)
+($O77*'fnd base rates'!D$118)
+($P77*VLOOKUP($S77+12,rate_basefnd,4)))
*$R77</f>
        <v>13668.718080000002</v>
      </c>
      <c r="W77" s="1">
        <f>(($D77*'fnd base rates'!E$107)
+($E77*'fnd base rates'!E$108)
+($F77*'fnd base rates'!E$109)
+($G77*'fnd base rates'!E$110)
+($H77*'fnd base rates'!E$111)
+($I77*'fnd base rates'!E$112)
+($J77*'fnd base rates'!E$113)
+($K77*'fnd base rates'!E$114)
+($M77*'fnd base rates'!E$116)
+($N77*'fnd base rates'!E$117)
+($O77*'fnd base rates'!E$118)
+($P77*VLOOKUP($S77+12,rate_basefnd,5)))
*$R77</f>
        <v>96893.933869056011</v>
      </c>
      <c r="X77" s="1">
        <f>(($D77*'fnd base rates'!F$107)
+($E77*'fnd base rates'!F$108)
+($F77*'fnd base rates'!F$109)
+($G77*'fnd base rates'!F$110)
+($H77*'fnd base rates'!F$111)
+($I77*'fnd base rates'!F$112)
+($J77*'fnd base rates'!F$113)
+($K77*'fnd base rates'!F$114)
+($M77*'fnd base rates'!F$116)
+($N77*'fnd base rates'!F$117)
+($O77*'fnd base rates'!F$118)
+($P77*VLOOKUP($S77+12,rate_basefnd,6)))
*$R77</f>
        <v>11815.263235072001</v>
      </c>
      <c r="Y77" s="1">
        <f>(($D77*'fnd base rates'!G$107)
+($E77*'fnd base rates'!G$108)
+($F77*'fnd base rates'!G$109)
+($G77*'fnd base rates'!G$110)
+($H77*'fnd base rates'!G$111)
+($I77*'fnd base rates'!G$112)
+($J77*'fnd base rates'!G$113)
+($K77*'fnd base rates'!G$114)
+($M77*'fnd base rates'!G$116)
+($N77*'fnd base rates'!G$117)
+($O77*'fnd base rates'!G$118)
+($P77*VLOOKUP($S77+12,rate_basefnd,7)))
*$R77</f>
        <v>3892.2866897920003</v>
      </c>
      <c r="Z77" s="1">
        <f>(($D77*'fnd base rates'!H$107)
+($E77*'fnd base rates'!H$108)
+($F77*'fnd base rates'!H$109)
+($G77*'fnd base rates'!H$110)
+($H77*'fnd base rates'!H$111)
+($I77*'fnd base rates'!H$112)
+($J77*'fnd base rates'!H$113)
+($K77*'fnd base rates'!H$114)
+($M77*'fnd base rates'!H$116)
+($N77*'fnd base rates'!H$117)
+($O77*'fnd base rates'!H$118)
+($P77*VLOOKUP($S77+12,rate_basefnd,8)))</f>
        <v>9573.1872080000012</v>
      </c>
      <c r="AA77" s="1">
        <f>(($D77*'fnd base rates'!I$107)
+($E77*'fnd base rates'!I$108)
+($F77*'fnd base rates'!I$109)
+($G77*'fnd base rates'!I$110)
+($H77*'fnd base rates'!I$111)
+($I77*'fnd base rates'!I$112)
+($J77*'fnd base rates'!I$113)
+($K77*'fnd base rates'!I$114)
+($M77*'fnd base rates'!I$116)
+($N77*'fnd base rates'!I$117)
+($O77*'fnd base rates'!I$118)
+($P77*VLOOKUP($S77+12,rate_basefnd,9)))
*$R77</f>
        <v>6878.0422399999998</v>
      </c>
      <c r="AB77" s="1">
        <f>(($D77*'fnd base rates'!J$107)
+($E77*'fnd base rates'!J$108)
+($F77*'fnd base rates'!J$109)
+($G77*'fnd base rates'!J$110)
+($H77*'fnd base rates'!J$111)
+($I77*'fnd base rates'!J$112)
+($J77*'fnd base rates'!J$113)
+($K77*'fnd base rates'!J$114)
+($M77*'fnd base rates'!J$116)
+($N77*'fnd base rates'!J$117)
+($O77*'fnd base rates'!J$118)
+($P77*VLOOKUP($S77+12,rate_basefnd,10)))
*$R77</f>
        <v>14342.157440000003</v>
      </c>
      <c r="AC77" s="1">
        <f>(($D77*'fnd base rates'!K$107)
+($E77*'fnd base rates'!K$108)
+($F77*'fnd base rates'!K$109)
+($G77*'fnd base rates'!K$110)
+($H77*'fnd base rates'!K$111)
+($I77*'fnd base rates'!K$112)
+($J77*'fnd base rates'!K$113)
+($K77*'fnd base rates'!K$114)
+($M77*'fnd base rates'!K$116)
+($N77*'fnd base rates'!K$117)
+($O77*'fnd base rates'!K$118)
+($P77*VLOOKUP($S77+12,rate_basefnd,11)))
*$R77</f>
        <v>15085.031393280002</v>
      </c>
      <c r="AD77" s="1">
        <f>(($D77*'fnd base rates'!L$107)
+($E77*'fnd base rates'!L$108)
+($F77*'fnd base rates'!L$109)
+($G77*'fnd base rates'!L$110)
+($H77*'fnd base rates'!L$111)
+($I77*'fnd base rates'!L$112)
+($J77*'fnd base rates'!L$113)
+($K77*'fnd base rates'!L$114)
+($M77*'fnd base rates'!L$116)
+($N77*'fnd base rates'!L$117)
+($O77*'fnd base rates'!L$118)
+($P77*VLOOKUP($S77+12,rate_basefnd,12)))</f>
        <v>22056.820159999999</v>
      </c>
      <c r="AE77" s="1">
        <f>(($D77*'fnd base rates'!M$107)
+($E77*'fnd base rates'!M$108)
+($F77*'fnd base rates'!M$109)
+($G77*'fnd base rates'!M$110)
+($H77*'fnd base rates'!M$111)
+($I77*'fnd base rates'!M$112)
+($J77*'fnd base rates'!M$113)
+($K77*'fnd base rates'!M$114)
+($M77*'fnd base rates'!M$116)
+($N77*'fnd base rates'!M$117)
+($O77*'fnd base rates'!M$118)
+($P77*VLOOKUP($S77+12,rate_basefnd,13)))</f>
        <v>0</v>
      </c>
      <c r="AF77" s="4">
        <f t="shared" si="83"/>
        <v>201986.08316857601</v>
      </c>
      <c r="AH77" s="269">
        <f t="shared" si="84"/>
        <v>416035244</v>
      </c>
      <c r="AI77" s="4" t="str">
        <f t="shared" si="85"/>
        <v>416</v>
      </c>
      <c r="AJ77" s="2" t="str">
        <f t="shared" si="86"/>
        <v>035</v>
      </c>
      <c r="AK77" s="2" t="str">
        <f t="shared" si="87"/>
        <v>244</v>
      </c>
      <c r="AL77" s="4">
        <f t="shared" si="88"/>
        <v>1</v>
      </c>
      <c r="AM77" s="4">
        <f t="shared" si="79"/>
        <v>12</v>
      </c>
      <c r="AN77" s="4">
        <f t="shared" si="89"/>
        <v>201986.08316857601</v>
      </c>
      <c r="AO77" s="4">
        <f t="shared" si="90"/>
        <v>16832</v>
      </c>
      <c r="AP77" s="4">
        <f t="shared" si="80"/>
        <v>0</v>
      </c>
      <c r="AQ77" s="4">
        <v>16832</v>
      </c>
      <c r="AW77" s="4">
        <v>16832</v>
      </c>
      <c r="AX77" s="5">
        <f t="shared" si="91"/>
        <v>0</v>
      </c>
      <c r="AY77" s="4">
        <v>16832</v>
      </c>
      <c r="AZ77" s="5"/>
      <c r="BB77" s="5">
        <f t="shared" ref="BB77" si="94">BC77-BA77</f>
        <v>0</v>
      </c>
    </row>
    <row r="78" spans="1:54" s="4" customFormat="1">
      <c r="A78" s="269">
        <v>416</v>
      </c>
      <c r="B78" s="2">
        <v>416035285</v>
      </c>
      <c r="C78" s="9" t="s">
        <v>1060</v>
      </c>
      <c r="D78" s="14">
        <f>'fnd enro'!D78</f>
        <v>0</v>
      </c>
      <c r="E78" s="14">
        <f>'fnd enro'!E78</f>
        <v>0</v>
      </c>
      <c r="F78" s="14">
        <f>'fnd enro'!F78</f>
        <v>0</v>
      </c>
      <c r="G78" s="14">
        <f>'fnd enro'!G78</f>
        <v>0</v>
      </c>
      <c r="H78" s="14">
        <f>'fnd enro'!H78</f>
        <v>2</v>
      </c>
      <c r="I78" s="14">
        <f>'fnd enro'!I78</f>
        <v>0</v>
      </c>
      <c r="J78" s="14">
        <f>'fnd enro'!J78</f>
        <v>0</v>
      </c>
      <c r="K78" s="15">
        <f>'fnd enro'!K78</f>
        <v>7.7200000000000005E-2</v>
      </c>
      <c r="L78" s="14">
        <f>'fnd enro'!L78</f>
        <v>0</v>
      </c>
      <c r="M78" s="14">
        <f>'fnd enro'!M78</f>
        <v>0</v>
      </c>
      <c r="N78" s="14">
        <f>'fnd enro'!N78</f>
        <v>0</v>
      </c>
      <c r="O78" s="14">
        <f>'fnd enro'!O78</f>
        <v>0</v>
      </c>
      <c r="P78" s="14">
        <f>'fnd enro'!P78</f>
        <v>1</v>
      </c>
      <c r="Q78" s="14">
        <f>'fnd enro'!R78</f>
        <v>2</v>
      </c>
      <c r="R78" s="15">
        <f t="shared" si="82"/>
        <v>1.0880000000000001</v>
      </c>
      <c r="S78" s="14">
        <f>VALUE('fnd enro'!Q78)</f>
        <v>8</v>
      </c>
      <c r="T78" s="2"/>
      <c r="U78" s="1">
        <f>(($D78*'fnd base rates'!C$107)
+($E78*'fnd base rates'!C$108)
+($F78*'fnd base rates'!C$109)
+($G78*'fnd base rates'!C$110)
+($H78*'fnd base rates'!C$111)
+($I78*'fnd base rates'!C$112)
+($J78*'fnd base rates'!C$113)
+($K78*'fnd base rates'!C$114)
+($M78*'fnd base rates'!C$116)
+($N78*'fnd base rates'!C$117)
+($O78*'fnd base rates'!C$118)
+($P78*VLOOKUP($S78+12,rate_basefnd,3)))
*$R78</f>
        <v>1245.8934888960002</v>
      </c>
      <c r="V78" s="1">
        <f>(($D78*'fnd base rates'!D$107)
+($E78*'fnd base rates'!D$108)
+($F78*'fnd base rates'!D$109)
+($G78*'fnd base rates'!D$110)
+($H78*'fnd base rates'!D$111)
+($I78*'fnd base rates'!D$112)
+($J78*'fnd base rates'!D$113)
+($K78*'fnd base rates'!D$114)
+($M78*'fnd base rates'!D$116)
+($N78*'fnd base rates'!D$117)
+($O78*'fnd base rates'!D$118)
+($P78*VLOOKUP($S78+12,rate_basefnd,4)))
*$R78</f>
        <v>2036.9971200000002</v>
      </c>
      <c r="W78" s="1">
        <f>(($D78*'fnd base rates'!E$107)
+($E78*'fnd base rates'!E$108)
+($F78*'fnd base rates'!E$109)
+($G78*'fnd base rates'!E$110)
+($H78*'fnd base rates'!E$111)
+($I78*'fnd base rates'!E$112)
+($J78*'fnd base rates'!E$113)
+($K78*'fnd base rates'!E$114)
+($M78*'fnd base rates'!E$116)
+($N78*'fnd base rates'!E$117)
+($O78*'fnd base rates'!E$118)
+($P78*VLOOKUP($S78+12,rate_basefnd,5)))
*$R78</f>
        <v>11161.052978176</v>
      </c>
      <c r="X78" s="1">
        <f>(($D78*'fnd base rates'!F$107)
+($E78*'fnd base rates'!F$108)
+($F78*'fnd base rates'!F$109)
+($G78*'fnd base rates'!F$110)
+($H78*'fnd base rates'!F$111)
+($I78*'fnd base rates'!F$112)
+($J78*'fnd base rates'!F$113)
+($K78*'fnd base rates'!F$114)
+($M78*'fnd base rates'!F$116)
+($N78*'fnd base rates'!F$117)
+($O78*'fnd base rates'!F$118)
+($P78*VLOOKUP($S78+12,rate_basefnd,6)))
*$R78</f>
        <v>2165.9390725120002</v>
      </c>
      <c r="Y78" s="1">
        <f>(($D78*'fnd base rates'!G$107)
+($E78*'fnd base rates'!G$108)
+($F78*'fnd base rates'!G$109)
+($G78*'fnd base rates'!G$110)
+($H78*'fnd base rates'!G$111)
+($I78*'fnd base rates'!G$112)
+($J78*'fnd base rates'!G$113)
+($K78*'fnd base rates'!G$114)
+($M78*'fnd base rates'!G$116)
+($N78*'fnd base rates'!G$117)
+($O78*'fnd base rates'!G$118)
+($P78*VLOOKUP($S78+12,rate_basefnd,7)))
*$R78</f>
        <v>542.82122163200006</v>
      </c>
      <c r="Z78" s="1">
        <f>(($D78*'fnd base rates'!H$107)
+($E78*'fnd base rates'!H$108)
+($F78*'fnd base rates'!H$109)
+($G78*'fnd base rates'!H$110)
+($H78*'fnd base rates'!H$111)
+($I78*'fnd base rates'!H$112)
+($J78*'fnd base rates'!H$113)
+($K78*'fnd base rates'!H$114)
+($M78*'fnd base rates'!H$116)
+($N78*'fnd base rates'!H$117)
+($O78*'fnd base rates'!H$118)
+($P78*VLOOKUP($S78+12,rate_basefnd,8)))</f>
        <v>1071.717868</v>
      </c>
      <c r="AA78" s="1">
        <f>(($D78*'fnd base rates'!I$107)
+($E78*'fnd base rates'!I$108)
+($F78*'fnd base rates'!I$109)
+($G78*'fnd base rates'!I$110)
+($H78*'fnd base rates'!I$111)
+($I78*'fnd base rates'!I$112)
+($J78*'fnd base rates'!I$113)
+($K78*'fnd base rates'!I$114)
+($M78*'fnd base rates'!I$116)
+($N78*'fnd base rates'!I$117)
+($O78*'fnd base rates'!I$118)
+($P78*VLOOKUP($S78+12,rate_basefnd,9)))
*$R78</f>
        <v>936.33280000000013</v>
      </c>
      <c r="AB78" s="1">
        <f>(($D78*'fnd base rates'!J$107)
+($E78*'fnd base rates'!J$108)
+($F78*'fnd base rates'!J$109)
+($G78*'fnd base rates'!J$110)
+($H78*'fnd base rates'!J$111)
+($I78*'fnd base rates'!J$112)
+($J78*'fnd base rates'!J$113)
+($K78*'fnd base rates'!J$114)
+($M78*'fnd base rates'!J$116)
+($N78*'fnd base rates'!J$117)
+($O78*'fnd base rates'!J$118)
+($P78*VLOOKUP($S78+12,rate_basefnd,10)))
*$R78</f>
        <v>1305.8828800000001</v>
      </c>
      <c r="AC78" s="1">
        <f>(($D78*'fnd base rates'!K$107)
+($E78*'fnd base rates'!K$108)
+($F78*'fnd base rates'!K$109)
+($G78*'fnd base rates'!K$110)
+($H78*'fnd base rates'!K$111)
+($I78*'fnd base rates'!K$112)
+($J78*'fnd base rates'!K$113)
+($K78*'fnd base rates'!K$114)
+($M78*'fnd base rates'!K$116)
+($N78*'fnd base rates'!K$117)
+($O78*'fnd base rates'!K$118)
+($P78*VLOOKUP($S78+12,rate_basefnd,11)))
*$R78</f>
        <v>2572.3798988799999</v>
      </c>
      <c r="AD78" s="1">
        <f>(($D78*'fnd base rates'!L$107)
+($E78*'fnd base rates'!L$108)
+($F78*'fnd base rates'!L$109)
+($G78*'fnd base rates'!L$110)
+($H78*'fnd base rates'!L$111)
+($I78*'fnd base rates'!L$112)
+($J78*'fnd base rates'!L$113)
+($K78*'fnd base rates'!L$114)
+($M78*'fnd base rates'!L$116)
+($N78*'fnd base rates'!L$117)
+($O78*'fnd base rates'!L$118)
+($P78*VLOOKUP($S78+12,rate_basefnd,12)))</f>
        <v>3565.1133599999998</v>
      </c>
      <c r="AE78" s="1">
        <f>(($D78*'fnd base rates'!M$107)
+($E78*'fnd base rates'!M$108)
+($F78*'fnd base rates'!M$109)
+($G78*'fnd base rates'!M$110)
+($H78*'fnd base rates'!M$111)
+($I78*'fnd base rates'!M$112)
+($J78*'fnd base rates'!M$113)
+($K78*'fnd base rates'!M$114)
+($M78*'fnd base rates'!M$116)
+($N78*'fnd base rates'!M$117)
+($O78*'fnd base rates'!M$118)
+($P78*VLOOKUP($S78+12,rate_basefnd,13)))</f>
        <v>0</v>
      </c>
      <c r="AF78" s="4">
        <f t="shared" si="83"/>
        <v>26604.130688096</v>
      </c>
      <c r="AH78" s="269">
        <f t="shared" si="84"/>
        <v>416035285</v>
      </c>
      <c r="AI78" s="4" t="str">
        <f t="shared" si="85"/>
        <v>416</v>
      </c>
      <c r="AJ78" s="2" t="str">
        <f t="shared" si="86"/>
        <v>035</v>
      </c>
      <c r="AK78" s="2" t="str">
        <f t="shared" si="87"/>
        <v>285</v>
      </c>
      <c r="AL78" s="4">
        <f t="shared" si="88"/>
        <v>1</v>
      </c>
      <c r="AM78" s="4">
        <f t="shared" si="79"/>
        <v>2</v>
      </c>
      <c r="AN78" s="4">
        <f t="shared" si="89"/>
        <v>26604.130688096</v>
      </c>
      <c r="AO78" s="4">
        <f t="shared" si="90"/>
        <v>13302</v>
      </c>
      <c r="AP78" s="4">
        <f t="shared" si="80"/>
        <v>0</v>
      </c>
      <c r="AQ78" s="4">
        <v>13302</v>
      </c>
      <c r="AW78" s="4">
        <v>13302</v>
      </c>
      <c r="AX78" s="5">
        <f t="shared" si="91"/>
        <v>0</v>
      </c>
      <c r="AY78" s="4">
        <v>13302</v>
      </c>
      <c r="AZ78" s="5"/>
      <c r="BB78" s="5">
        <f t="shared" ref="BB78" si="95">BC78-BA78</f>
        <v>0</v>
      </c>
    </row>
    <row r="79" spans="1:54" s="4" customFormat="1">
      <c r="A79" s="269">
        <v>417</v>
      </c>
      <c r="B79" s="2">
        <v>417035035</v>
      </c>
      <c r="C79" s="9" t="s">
        <v>621</v>
      </c>
      <c r="D79" s="14">
        <f>'fnd enro'!D79</f>
        <v>33</v>
      </c>
      <c r="E79" s="14">
        <f>'fnd enro'!E79</f>
        <v>0</v>
      </c>
      <c r="F79" s="14">
        <f>'fnd enro'!F79</f>
        <v>35</v>
      </c>
      <c r="G79" s="14">
        <f>'fnd enro'!G79</f>
        <v>175</v>
      </c>
      <c r="H79" s="14">
        <f>'fnd enro'!H79</f>
        <v>71</v>
      </c>
      <c r="I79" s="14">
        <f>'fnd enro'!I79</f>
        <v>0</v>
      </c>
      <c r="J79" s="14">
        <f>'fnd enro'!J79</f>
        <v>0</v>
      </c>
      <c r="K79" s="15">
        <f>'fnd enro'!K79</f>
        <v>10.8466</v>
      </c>
      <c r="L79" s="14">
        <f>'fnd enro'!L79</f>
        <v>0</v>
      </c>
      <c r="M79" s="14">
        <f>'fnd enro'!M79</f>
        <v>76</v>
      </c>
      <c r="N79" s="14">
        <f>'fnd enro'!N79</f>
        <v>6</v>
      </c>
      <c r="O79" s="14">
        <f>'fnd enro'!O79</f>
        <v>0</v>
      </c>
      <c r="P79" s="14">
        <f>'fnd enro'!P79</f>
        <v>242</v>
      </c>
      <c r="Q79" s="14">
        <f>'fnd enro'!R79</f>
        <v>298</v>
      </c>
      <c r="R79" s="15">
        <f t="shared" si="82"/>
        <v>1.0880000000000001</v>
      </c>
      <c r="S79" s="14">
        <f>VALUE('fnd enro'!Q79)</f>
        <v>11</v>
      </c>
      <c r="T79" s="2"/>
      <c r="U79" s="1">
        <f>(($D79*'fnd base rates'!C$107)
+($E79*'fnd base rates'!C$108)
+($F79*'fnd base rates'!C$109)
+($G79*'fnd base rates'!C$110)
+($H79*'fnd base rates'!C$111)
+($I79*'fnd base rates'!C$112)
+($J79*'fnd base rates'!C$113)
+($K79*'fnd base rates'!C$114)
+($M79*'fnd base rates'!C$116)
+($N79*'fnd base rates'!C$117)
+($O79*'fnd base rates'!C$118)
+($P79*VLOOKUP($S79+12,rate_basefnd,3)))
*$R79</f>
        <v>202694.60478988802</v>
      </c>
      <c r="V79" s="1">
        <f>(($D79*'fnd base rates'!D$107)
+($E79*'fnd base rates'!D$108)
+($F79*'fnd base rates'!D$109)
+($G79*'fnd base rates'!D$110)
+($H79*'fnd base rates'!D$111)
+($I79*'fnd base rates'!D$112)
+($J79*'fnd base rates'!D$113)
+($K79*'fnd base rates'!D$114)
+($M79*'fnd base rates'!D$116)
+($N79*'fnd base rates'!D$117)
+($O79*'fnd base rates'!D$118)
+($P79*VLOOKUP($S79+12,rate_basefnd,4)))
*$R79</f>
        <v>367810.40064000007</v>
      </c>
      <c r="W79" s="1">
        <f>(($D79*'fnd base rates'!E$107)
+($E79*'fnd base rates'!E$108)
+($F79*'fnd base rates'!E$109)
+($G79*'fnd base rates'!E$110)
+($H79*'fnd base rates'!E$111)
+($I79*'fnd base rates'!E$112)
+($J79*'fnd base rates'!E$113)
+($K79*'fnd base rates'!E$114)
+($M79*'fnd base rates'!E$116)
+($N79*'fnd base rates'!E$117)
+($O79*'fnd base rates'!E$118)
+($P79*VLOOKUP($S79+12,rate_basefnd,5)))
*$R79</f>
        <v>2346100.0586337284</v>
      </c>
      <c r="X79" s="1">
        <f>(($D79*'fnd base rates'!F$107)
+($E79*'fnd base rates'!F$108)
+($F79*'fnd base rates'!F$109)
+($G79*'fnd base rates'!F$110)
+($H79*'fnd base rates'!F$111)
+($I79*'fnd base rates'!F$112)
+($J79*'fnd base rates'!F$113)
+($K79*'fnd base rates'!F$114)
+($M79*'fnd base rates'!F$116)
+($N79*'fnd base rates'!F$117)
+($O79*'fnd base rates'!F$118)
+($P79*VLOOKUP($S79+12,rate_basefnd,6)))
*$R79</f>
        <v>393916.22272793599</v>
      </c>
      <c r="Y79" s="1">
        <f>(($D79*'fnd base rates'!G$107)
+($E79*'fnd base rates'!G$108)
+($F79*'fnd base rates'!G$109)
+($G79*'fnd base rates'!G$110)
+($H79*'fnd base rates'!G$111)
+($I79*'fnd base rates'!G$112)
+($J79*'fnd base rates'!G$113)
+($K79*'fnd base rates'!G$114)
+($M79*'fnd base rates'!G$116)
+($N79*'fnd base rates'!G$117)
+($O79*'fnd base rates'!G$118)
+($P79*VLOOKUP($S79+12,rate_basefnd,7)))
*$R79</f>
        <v>105258.93235929603</v>
      </c>
      <c r="Z79" s="1">
        <f>(($D79*'fnd base rates'!H$107)
+($E79*'fnd base rates'!H$108)
+($F79*'fnd base rates'!H$109)
+($G79*'fnd base rates'!H$110)
+($H79*'fnd base rates'!H$111)
+($I79*'fnd base rates'!H$112)
+($J79*'fnd base rates'!H$113)
+($K79*'fnd base rates'!H$114)
+($M79*'fnd base rates'!H$116)
+($N79*'fnd base rates'!H$117)
+($O79*'fnd base rates'!H$118)
+($P79*VLOOKUP($S79+12,rate_basefnd,8)))</f>
        <v>172833.350454</v>
      </c>
      <c r="AA79" s="1">
        <f>(($D79*'fnd base rates'!I$107)
+($E79*'fnd base rates'!I$108)
+($F79*'fnd base rates'!I$109)
+($G79*'fnd base rates'!I$110)
+($H79*'fnd base rates'!I$111)
+($I79*'fnd base rates'!I$112)
+($J79*'fnd base rates'!I$113)
+($K79*'fnd base rates'!I$114)
+($M79*'fnd base rates'!I$116)
+($N79*'fnd base rates'!I$117)
+($O79*'fnd base rates'!I$118)
+($P79*VLOOKUP($S79+12,rate_basefnd,9)))
*$R79</f>
        <v>151541.24224000002</v>
      </c>
      <c r="AB79" s="1">
        <f>(($D79*'fnd base rates'!J$107)
+($E79*'fnd base rates'!J$108)
+($F79*'fnd base rates'!J$109)
+($G79*'fnd base rates'!J$110)
+($H79*'fnd base rates'!J$111)
+($I79*'fnd base rates'!J$112)
+($J79*'fnd base rates'!J$113)
+($K79*'fnd base rates'!J$114)
+($M79*'fnd base rates'!J$116)
+($N79*'fnd base rates'!J$117)
+($O79*'fnd base rates'!J$118)
+($P79*VLOOKUP($S79+12,rate_basefnd,10)))
*$R79</f>
        <v>270440.31936000002</v>
      </c>
      <c r="AC79" s="1">
        <f>(($D79*'fnd base rates'!K$107)
+($E79*'fnd base rates'!K$108)
+($F79*'fnd base rates'!K$109)
+($G79*'fnd base rates'!K$110)
+($H79*'fnd base rates'!K$111)
+($I79*'fnd base rates'!K$112)
+($J79*'fnd base rates'!K$113)
+($K79*'fnd base rates'!K$114)
+($M79*'fnd base rates'!K$116)
+($N79*'fnd base rates'!K$117)
+($O79*'fnd base rates'!K$118)
+($P79*VLOOKUP($S79+12,rate_basefnd,11)))
*$R79</f>
        <v>387366.02155264001</v>
      </c>
      <c r="AD79" s="1">
        <f>(($D79*'fnd base rates'!L$107)
+($E79*'fnd base rates'!L$108)
+($F79*'fnd base rates'!L$109)
+($G79*'fnd base rates'!L$110)
+($H79*'fnd base rates'!L$111)
+($I79*'fnd base rates'!L$112)
+($J79*'fnd base rates'!L$113)
+($K79*'fnd base rates'!L$114)
+($M79*'fnd base rates'!L$116)
+($N79*'fnd base rates'!L$117)
+($O79*'fnd base rates'!L$118)
+($P79*VLOOKUP($S79+12,rate_basefnd,12)))</f>
        <v>606875.40708000003</v>
      </c>
      <c r="AE79" s="1">
        <f>(($D79*'fnd base rates'!M$107)
+($E79*'fnd base rates'!M$108)
+($F79*'fnd base rates'!M$109)
+($G79*'fnd base rates'!M$110)
+($H79*'fnd base rates'!M$111)
+($I79*'fnd base rates'!M$112)
+($J79*'fnd base rates'!M$113)
+($K79*'fnd base rates'!M$114)
+($M79*'fnd base rates'!M$116)
+($N79*'fnd base rates'!M$117)
+($O79*'fnd base rates'!M$118)
+($P79*VLOOKUP($S79+12,rate_basefnd,13)))</f>
        <v>0</v>
      </c>
      <c r="AF79" s="4">
        <f t="shared" si="83"/>
        <v>5004836.5598374885</v>
      </c>
      <c r="AH79" s="269">
        <f t="shared" si="84"/>
        <v>417035035</v>
      </c>
      <c r="AI79" s="4" t="str">
        <f t="shared" si="85"/>
        <v>417</v>
      </c>
      <c r="AJ79" s="2" t="str">
        <f t="shared" si="86"/>
        <v>035</v>
      </c>
      <c r="AK79" s="2" t="str">
        <f t="shared" si="87"/>
        <v>035</v>
      </c>
      <c r="AL79" s="4">
        <f t="shared" si="88"/>
        <v>1</v>
      </c>
      <c r="AM79" s="4">
        <f t="shared" si="79"/>
        <v>298</v>
      </c>
      <c r="AN79" s="4">
        <f t="shared" si="89"/>
        <v>5004836.5598374885</v>
      </c>
      <c r="AO79" s="4">
        <f t="shared" si="90"/>
        <v>16795</v>
      </c>
      <c r="AP79" s="4">
        <f t="shared" si="80"/>
        <v>0</v>
      </c>
      <c r="AQ79" s="4">
        <v>16795</v>
      </c>
      <c r="AW79" s="4">
        <v>16795</v>
      </c>
      <c r="AX79" s="5">
        <f t="shared" si="91"/>
        <v>0</v>
      </c>
      <c r="AY79" s="4">
        <v>16795</v>
      </c>
      <c r="AZ79" s="5"/>
      <c r="BB79" s="5">
        <f t="shared" ref="BB79" si="96">BC79-BA79</f>
        <v>0</v>
      </c>
    </row>
    <row r="80" spans="1:54" s="4" customFormat="1">
      <c r="A80" s="269">
        <v>417</v>
      </c>
      <c r="B80" s="2">
        <v>417035044</v>
      </c>
      <c r="C80" s="9" t="s">
        <v>621</v>
      </c>
      <c r="D80" s="14">
        <f>'fnd enro'!D80</f>
        <v>0</v>
      </c>
      <c r="E80" s="14">
        <f>'fnd enro'!E80</f>
        <v>0</v>
      </c>
      <c r="F80" s="14">
        <f>'fnd enro'!F80</f>
        <v>0</v>
      </c>
      <c r="G80" s="14">
        <f>'fnd enro'!G80</f>
        <v>1</v>
      </c>
      <c r="H80" s="14">
        <f>'fnd enro'!H80</f>
        <v>0</v>
      </c>
      <c r="I80" s="14">
        <f>'fnd enro'!I80</f>
        <v>0</v>
      </c>
      <c r="J80" s="14">
        <f>'fnd enro'!J80</f>
        <v>0</v>
      </c>
      <c r="K80" s="15">
        <f>'fnd enro'!K80</f>
        <v>3.8600000000000002E-2</v>
      </c>
      <c r="L80" s="14">
        <f>'fnd enro'!L80</f>
        <v>0</v>
      </c>
      <c r="M80" s="14">
        <f>'fnd enro'!M80</f>
        <v>0</v>
      </c>
      <c r="N80" s="14">
        <f>'fnd enro'!N80</f>
        <v>0</v>
      </c>
      <c r="O80" s="14">
        <f>'fnd enro'!O80</f>
        <v>0</v>
      </c>
      <c r="P80" s="14">
        <f>'fnd enro'!P80</f>
        <v>1</v>
      </c>
      <c r="Q80" s="14">
        <f>'fnd enro'!R80</f>
        <v>1</v>
      </c>
      <c r="R80" s="15">
        <f t="shared" si="82"/>
        <v>1.0880000000000001</v>
      </c>
      <c r="S80" s="14">
        <f>VALUE('fnd enro'!Q80)</f>
        <v>11</v>
      </c>
      <c r="T80" s="2"/>
      <c r="U80" s="1">
        <f>(($D80*'fnd base rates'!C$107)
+($E80*'fnd base rates'!C$108)
+($F80*'fnd base rates'!C$109)
+($G80*'fnd base rates'!C$110)
+($H80*'fnd base rates'!C$111)
+($I80*'fnd base rates'!C$112)
+($J80*'fnd base rates'!C$113)
+($K80*'fnd base rates'!C$114)
+($M80*'fnd base rates'!C$116)
+($N80*'fnd base rates'!C$117)
+($O80*'fnd base rates'!C$118)
+($P80*VLOOKUP($S80+12,rate_basefnd,3)))
*$R80</f>
        <v>674.64850444800015</v>
      </c>
      <c r="V80" s="1">
        <f>(($D80*'fnd base rates'!D$107)
+($E80*'fnd base rates'!D$108)
+($F80*'fnd base rates'!D$109)
+($G80*'fnd base rates'!D$110)
+($H80*'fnd base rates'!D$111)
+($I80*'fnd base rates'!D$112)
+($J80*'fnd base rates'!D$113)
+($K80*'fnd base rates'!D$114)
+($M80*'fnd base rates'!D$116)
+($N80*'fnd base rates'!D$117)
+($O80*'fnd base rates'!D$118)
+($P80*VLOOKUP($S80+12,rate_basefnd,4)))
*$R80</f>
        <v>1263.4508800000001</v>
      </c>
      <c r="W80" s="1">
        <f>(($D80*'fnd base rates'!E$107)
+($E80*'fnd base rates'!E$108)
+($F80*'fnd base rates'!E$109)
+($G80*'fnd base rates'!E$110)
+($H80*'fnd base rates'!E$111)
+($I80*'fnd base rates'!E$112)
+($J80*'fnd base rates'!E$113)
+($K80*'fnd base rates'!E$114)
+($M80*'fnd base rates'!E$116)
+($N80*'fnd base rates'!E$117)
+($O80*'fnd base rates'!E$118)
+($P80*VLOOKUP($S80+12,rate_basefnd,5)))
*$R80</f>
        <v>8429.704729088</v>
      </c>
      <c r="X80" s="1">
        <f>(($D80*'fnd base rates'!F$107)
+($E80*'fnd base rates'!F$108)
+($F80*'fnd base rates'!F$109)
+($G80*'fnd base rates'!F$110)
+($H80*'fnd base rates'!F$111)
+($I80*'fnd base rates'!F$112)
+($J80*'fnd base rates'!F$113)
+($K80*'fnd base rates'!F$114)
+($M80*'fnd base rates'!F$116)
+($N80*'fnd base rates'!F$117)
+($O80*'fnd base rates'!F$118)
+($P80*VLOOKUP($S80+12,rate_basefnd,6)))
*$R80</f>
        <v>1357.2216962560001</v>
      </c>
      <c r="Y80" s="1">
        <f>(($D80*'fnd base rates'!G$107)
+($E80*'fnd base rates'!G$108)
+($F80*'fnd base rates'!G$109)
+($G80*'fnd base rates'!G$110)
+($H80*'fnd base rates'!G$111)
+($I80*'fnd base rates'!G$112)
+($J80*'fnd base rates'!G$113)
+($K80*'fnd base rates'!G$114)
+($M80*'fnd base rates'!G$116)
+($N80*'fnd base rates'!G$117)
+($O80*'fnd base rates'!G$118)
+($P80*VLOOKUP($S80+12,rate_basefnd,7)))
*$R80</f>
        <v>374.73253081600001</v>
      </c>
      <c r="Z80" s="1">
        <f>(($D80*'fnd base rates'!H$107)
+($E80*'fnd base rates'!H$108)
+($F80*'fnd base rates'!H$109)
+($G80*'fnd base rates'!H$110)
+($H80*'fnd base rates'!H$111)
+($I80*'fnd base rates'!H$112)
+($J80*'fnd base rates'!H$113)
+($K80*'fnd base rates'!H$114)
+($M80*'fnd base rates'!H$116)
+($N80*'fnd base rates'!H$117)
+($O80*'fnd base rates'!H$118)
+($P80*VLOOKUP($S80+12,rate_basefnd,8)))</f>
        <v>552.19893400000001</v>
      </c>
      <c r="AA80" s="1">
        <f>(($D80*'fnd base rates'!I$107)
+($E80*'fnd base rates'!I$108)
+($F80*'fnd base rates'!I$109)
+($G80*'fnd base rates'!I$110)
+($H80*'fnd base rates'!I$111)
+($I80*'fnd base rates'!I$112)
+($J80*'fnd base rates'!I$113)
+($K80*'fnd base rates'!I$114)
+($M80*'fnd base rates'!I$116)
+($N80*'fnd base rates'!I$117)
+($O80*'fnd base rates'!I$118)
+($P80*VLOOKUP($S80+12,rate_basefnd,9)))
*$R80</f>
        <v>503.70048000000008</v>
      </c>
      <c r="AB80" s="1">
        <f>(($D80*'fnd base rates'!J$107)
+($E80*'fnd base rates'!J$108)
+($F80*'fnd base rates'!J$109)
+($G80*'fnd base rates'!J$110)
+($H80*'fnd base rates'!J$111)
+($I80*'fnd base rates'!J$112)
+($J80*'fnd base rates'!J$113)
+($K80*'fnd base rates'!J$114)
+($M80*'fnd base rates'!J$116)
+($N80*'fnd base rates'!J$117)
+($O80*'fnd base rates'!J$118)
+($P80*VLOOKUP($S80+12,rate_basefnd,10)))
*$R80</f>
        <v>1051.10592</v>
      </c>
      <c r="AC80" s="1">
        <f>(($D80*'fnd base rates'!K$107)
+($E80*'fnd base rates'!K$108)
+($F80*'fnd base rates'!K$109)
+($G80*'fnd base rates'!K$110)
+($H80*'fnd base rates'!K$111)
+($I80*'fnd base rates'!K$112)
+($J80*'fnd base rates'!K$113)
+($K80*'fnd base rates'!K$114)
+($M80*'fnd base rates'!K$116)
+($N80*'fnd base rates'!K$117)
+($O80*'fnd base rates'!K$118)
+($P80*VLOOKUP($S80+12,rate_basefnd,11)))
*$R80</f>
        <v>1197.0283494400001</v>
      </c>
      <c r="AD80" s="1">
        <f>(($D80*'fnd base rates'!L$107)
+($E80*'fnd base rates'!L$108)
+($F80*'fnd base rates'!L$109)
+($G80*'fnd base rates'!L$110)
+($H80*'fnd base rates'!L$111)
+($I80*'fnd base rates'!L$112)
+($J80*'fnd base rates'!L$113)
+($K80*'fnd base rates'!L$114)
+($M80*'fnd base rates'!L$116)
+($N80*'fnd base rates'!L$117)
+($O80*'fnd base rates'!L$118)
+($P80*VLOOKUP($S80+12,rate_basefnd,12)))</f>
        <v>2071.7466800000002</v>
      </c>
      <c r="AE80" s="1">
        <f>(($D80*'fnd base rates'!M$107)
+($E80*'fnd base rates'!M$108)
+($F80*'fnd base rates'!M$109)
+($G80*'fnd base rates'!M$110)
+($H80*'fnd base rates'!M$111)
+($I80*'fnd base rates'!M$112)
+($J80*'fnd base rates'!M$113)
+($K80*'fnd base rates'!M$114)
+($M80*'fnd base rates'!M$116)
+($N80*'fnd base rates'!M$117)
+($O80*'fnd base rates'!M$118)
+($P80*VLOOKUP($S80+12,rate_basefnd,13)))</f>
        <v>0</v>
      </c>
      <c r="AF80" s="4">
        <f t="shared" si="83"/>
        <v>17475.538704047998</v>
      </c>
      <c r="AH80" s="269">
        <f t="shared" si="84"/>
        <v>417035044</v>
      </c>
      <c r="AI80" s="4" t="str">
        <f t="shared" si="85"/>
        <v>417</v>
      </c>
      <c r="AJ80" s="2" t="str">
        <f t="shared" si="86"/>
        <v>035</v>
      </c>
      <c r="AK80" s="2" t="str">
        <f t="shared" si="87"/>
        <v>044</v>
      </c>
      <c r="AL80" s="4">
        <f t="shared" si="88"/>
        <v>1</v>
      </c>
      <c r="AM80" s="4">
        <f t="shared" si="79"/>
        <v>1</v>
      </c>
      <c r="AN80" s="4">
        <f t="shared" si="89"/>
        <v>17475.538704047998</v>
      </c>
      <c r="AO80" s="4">
        <f t="shared" si="90"/>
        <v>17476</v>
      </c>
      <c r="AP80" s="4">
        <f t="shared" si="80"/>
        <v>0</v>
      </c>
      <c r="AQ80" s="4">
        <v>17476</v>
      </c>
      <c r="AW80" s="4">
        <v>17476</v>
      </c>
      <c r="AX80" s="5">
        <f t="shared" si="91"/>
        <v>0</v>
      </c>
      <c r="AY80" s="4">
        <v>17476</v>
      </c>
      <c r="AZ80" s="5"/>
      <c r="BB80" s="5">
        <f t="shared" ref="BB80" si="97">BC80-BA80</f>
        <v>0</v>
      </c>
    </row>
    <row r="81" spans="1:54" s="4" customFormat="1">
      <c r="A81" s="269">
        <v>417</v>
      </c>
      <c r="B81" s="2">
        <v>417035093</v>
      </c>
      <c r="C81" s="9" t="s">
        <v>621</v>
      </c>
      <c r="D81" s="14">
        <f>'fnd enro'!D81</f>
        <v>0</v>
      </c>
      <c r="E81" s="14">
        <f>'fnd enro'!E81</f>
        <v>0</v>
      </c>
      <c r="F81" s="14">
        <f>'fnd enro'!F81</f>
        <v>0</v>
      </c>
      <c r="G81" s="14">
        <f>'fnd enro'!G81</f>
        <v>0</v>
      </c>
      <c r="H81" s="14">
        <f>'fnd enro'!H81</f>
        <v>2</v>
      </c>
      <c r="I81" s="14">
        <f>'fnd enro'!I81</f>
        <v>0</v>
      </c>
      <c r="J81" s="14">
        <f>'fnd enro'!J81</f>
        <v>0</v>
      </c>
      <c r="K81" s="15">
        <f>'fnd enro'!K81</f>
        <v>7.7200000000000005E-2</v>
      </c>
      <c r="L81" s="14">
        <f>'fnd enro'!L81</f>
        <v>0</v>
      </c>
      <c r="M81" s="14">
        <f>'fnd enro'!M81</f>
        <v>0</v>
      </c>
      <c r="N81" s="14">
        <f>'fnd enro'!N81</f>
        <v>0</v>
      </c>
      <c r="O81" s="14">
        <f>'fnd enro'!O81</f>
        <v>0</v>
      </c>
      <c r="P81" s="14">
        <f>'fnd enro'!P81</f>
        <v>2</v>
      </c>
      <c r="Q81" s="14">
        <f>'fnd enro'!R81</f>
        <v>2</v>
      </c>
      <c r="R81" s="15">
        <f t="shared" si="82"/>
        <v>1.0880000000000001</v>
      </c>
      <c r="S81" s="14">
        <f>VALUE('fnd enro'!Q81)</f>
        <v>11</v>
      </c>
      <c r="T81" s="2"/>
      <c r="U81" s="1">
        <f>(($D81*'fnd base rates'!C$107)
+($E81*'fnd base rates'!C$108)
+($F81*'fnd base rates'!C$109)
+($G81*'fnd base rates'!C$110)
+($H81*'fnd base rates'!C$111)
+($I81*'fnd base rates'!C$112)
+($J81*'fnd base rates'!C$113)
+($K81*'fnd base rates'!C$114)
+($M81*'fnd base rates'!C$116)
+($N81*'fnd base rates'!C$117)
+($O81*'fnd base rates'!C$118)
+($P81*VLOOKUP($S81+12,rate_basefnd,3)))
*$R81</f>
        <v>1349.2970088960003</v>
      </c>
      <c r="V81" s="1">
        <f>(($D81*'fnd base rates'!D$107)
+($E81*'fnd base rates'!D$108)
+($F81*'fnd base rates'!D$109)
+($G81*'fnd base rates'!D$110)
+($H81*'fnd base rates'!D$111)
+($I81*'fnd base rates'!D$112)
+($J81*'fnd base rates'!D$113)
+($K81*'fnd base rates'!D$114)
+($M81*'fnd base rates'!D$116)
+($N81*'fnd base rates'!D$117)
+($O81*'fnd base rates'!D$118)
+($P81*VLOOKUP($S81+12,rate_basefnd,4)))
*$R81</f>
        <v>2526.9017600000002</v>
      </c>
      <c r="W81" s="1">
        <f>(($D81*'fnd base rates'!E$107)
+($E81*'fnd base rates'!E$108)
+($F81*'fnd base rates'!E$109)
+($G81*'fnd base rates'!E$110)
+($H81*'fnd base rates'!E$111)
+($I81*'fnd base rates'!E$112)
+($J81*'fnd base rates'!E$113)
+($K81*'fnd base rates'!E$114)
+($M81*'fnd base rates'!E$116)
+($N81*'fnd base rates'!E$117)
+($O81*'fnd base rates'!E$118)
+($P81*VLOOKUP($S81+12,rate_basefnd,5)))
*$R81</f>
        <v>15943.422258176002</v>
      </c>
      <c r="X81" s="1">
        <f>(($D81*'fnd base rates'!F$107)
+($E81*'fnd base rates'!F$108)
+($F81*'fnd base rates'!F$109)
+($G81*'fnd base rates'!F$110)
+($H81*'fnd base rates'!F$111)
+($I81*'fnd base rates'!F$112)
+($J81*'fnd base rates'!F$113)
+($K81*'fnd base rates'!F$114)
+($M81*'fnd base rates'!F$116)
+($N81*'fnd base rates'!F$117)
+($O81*'fnd base rates'!F$118)
+($P81*VLOOKUP($S81+12,rate_basefnd,6)))
*$R81</f>
        <v>2165.9390725120002</v>
      </c>
      <c r="Y81" s="1">
        <f>(($D81*'fnd base rates'!G$107)
+($E81*'fnd base rates'!G$108)
+($F81*'fnd base rates'!G$109)
+($G81*'fnd base rates'!G$110)
+($H81*'fnd base rates'!G$111)
+($I81*'fnd base rates'!G$112)
+($J81*'fnd base rates'!G$113)
+($K81*'fnd base rates'!G$114)
+($M81*'fnd base rates'!G$116)
+($N81*'fnd base rates'!G$117)
+($O81*'fnd base rates'!G$118)
+($P81*VLOOKUP($S81+12,rate_basefnd,7)))
*$R81</f>
        <v>774.83722163200002</v>
      </c>
      <c r="Z81" s="1">
        <f>(($D81*'fnd base rates'!H$107)
+($E81*'fnd base rates'!H$108)
+($F81*'fnd base rates'!H$109)
+($G81*'fnd base rates'!H$110)
+($H81*'fnd base rates'!H$111)
+($I81*'fnd base rates'!H$112)
+($J81*'fnd base rates'!H$113)
+($K81*'fnd base rates'!H$114)
+($M81*'fnd base rates'!H$116)
+($N81*'fnd base rates'!H$117)
+($O81*'fnd base rates'!H$118)
+($P81*VLOOKUP($S81+12,rate_basefnd,8)))</f>
        <v>1104.397868</v>
      </c>
      <c r="AA81" s="1">
        <f>(($D81*'fnd base rates'!I$107)
+($E81*'fnd base rates'!I$108)
+($F81*'fnd base rates'!I$109)
+($G81*'fnd base rates'!I$110)
+($H81*'fnd base rates'!I$111)
+($I81*'fnd base rates'!I$112)
+($J81*'fnd base rates'!I$113)
+($K81*'fnd base rates'!I$114)
+($M81*'fnd base rates'!I$116)
+($N81*'fnd base rates'!I$117)
+($O81*'fnd base rates'!I$118)
+($P81*VLOOKUP($S81+12,rate_basefnd,9)))
*$R81</f>
        <v>1129.9967999999999</v>
      </c>
      <c r="AB81" s="1">
        <f>(($D81*'fnd base rates'!J$107)
+($E81*'fnd base rates'!J$108)
+($F81*'fnd base rates'!J$109)
+($G81*'fnd base rates'!J$110)
+($H81*'fnd base rates'!J$111)
+($I81*'fnd base rates'!J$112)
+($J81*'fnd base rates'!J$113)
+($K81*'fnd base rates'!J$114)
+($M81*'fnd base rates'!J$116)
+($N81*'fnd base rates'!J$117)
+($O81*'fnd base rates'!J$118)
+($P81*VLOOKUP($S81+12,rate_basefnd,10)))
*$R81</f>
        <v>2312.1740800000002</v>
      </c>
      <c r="AC81" s="1">
        <f>(($D81*'fnd base rates'!K$107)
+($E81*'fnd base rates'!K$108)
+($F81*'fnd base rates'!K$109)
+($G81*'fnd base rates'!K$110)
+($H81*'fnd base rates'!K$111)
+($I81*'fnd base rates'!K$112)
+($J81*'fnd base rates'!K$113)
+($K81*'fnd base rates'!K$114)
+($M81*'fnd base rates'!K$116)
+($N81*'fnd base rates'!K$117)
+($O81*'fnd base rates'!K$118)
+($P81*VLOOKUP($S81+12,rate_basefnd,11)))
*$R81</f>
        <v>2572.3798988799999</v>
      </c>
      <c r="AD81" s="1">
        <f>(($D81*'fnd base rates'!L$107)
+($E81*'fnd base rates'!L$108)
+($F81*'fnd base rates'!L$109)
+($G81*'fnd base rates'!L$110)
+($H81*'fnd base rates'!L$111)
+($I81*'fnd base rates'!L$112)
+($J81*'fnd base rates'!L$113)
+($K81*'fnd base rates'!L$114)
+($M81*'fnd base rates'!L$116)
+($N81*'fnd base rates'!L$117)
+($O81*'fnd base rates'!L$118)
+($P81*VLOOKUP($S81+12,rate_basefnd,12)))</f>
        <v>4276.1333599999998</v>
      </c>
      <c r="AE81" s="1">
        <f>(($D81*'fnd base rates'!M$107)
+($E81*'fnd base rates'!M$108)
+($F81*'fnd base rates'!M$109)
+($G81*'fnd base rates'!M$110)
+($H81*'fnd base rates'!M$111)
+($I81*'fnd base rates'!M$112)
+($J81*'fnd base rates'!M$113)
+($K81*'fnd base rates'!M$114)
+($M81*'fnd base rates'!M$116)
+($N81*'fnd base rates'!M$117)
+($O81*'fnd base rates'!M$118)
+($P81*VLOOKUP($S81+12,rate_basefnd,13)))</f>
        <v>0</v>
      </c>
      <c r="AF81" s="4">
        <f t="shared" si="83"/>
        <v>34155.479328096</v>
      </c>
      <c r="AH81" s="269">
        <f t="shared" si="84"/>
        <v>417035093</v>
      </c>
      <c r="AI81" s="4" t="str">
        <f t="shared" si="85"/>
        <v>417</v>
      </c>
      <c r="AJ81" s="2" t="str">
        <f t="shared" si="86"/>
        <v>035</v>
      </c>
      <c r="AK81" s="2" t="str">
        <f t="shared" si="87"/>
        <v>093</v>
      </c>
      <c r="AL81" s="4">
        <f t="shared" si="88"/>
        <v>1</v>
      </c>
      <c r="AM81" s="4">
        <f t="shared" si="79"/>
        <v>2</v>
      </c>
      <c r="AN81" s="4">
        <f t="shared" si="89"/>
        <v>34155.479328096</v>
      </c>
      <c r="AO81" s="4">
        <f t="shared" si="90"/>
        <v>17078</v>
      </c>
      <c r="AP81" s="4">
        <f t="shared" si="80"/>
        <v>0</v>
      </c>
      <c r="AQ81" s="4">
        <v>17078</v>
      </c>
      <c r="AW81" s="4">
        <v>17078</v>
      </c>
      <c r="AX81" s="5">
        <f t="shared" si="91"/>
        <v>0</v>
      </c>
      <c r="AY81" s="4">
        <v>17078</v>
      </c>
      <c r="AZ81" s="5"/>
      <c r="BB81" s="5">
        <f t="shared" ref="BB81" si="98">BC81-BA81</f>
        <v>0</v>
      </c>
    </row>
    <row r="82" spans="1:54" s="4" customFormat="1">
      <c r="A82" s="269">
        <v>417</v>
      </c>
      <c r="B82" s="2">
        <v>417035100</v>
      </c>
      <c r="C82" s="9" t="s">
        <v>621</v>
      </c>
      <c r="D82" s="14">
        <f>'fnd enro'!D82</f>
        <v>0</v>
      </c>
      <c r="E82" s="14">
        <f>'fnd enro'!E82</f>
        <v>0</v>
      </c>
      <c r="F82" s="14">
        <f>'fnd enro'!F82</f>
        <v>0</v>
      </c>
      <c r="G82" s="14">
        <f>'fnd enro'!G82</f>
        <v>2</v>
      </c>
      <c r="H82" s="14">
        <f>'fnd enro'!H82</f>
        <v>2</v>
      </c>
      <c r="I82" s="14">
        <f>'fnd enro'!I82</f>
        <v>0</v>
      </c>
      <c r="J82" s="14">
        <f>'fnd enro'!J82</f>
        <v>0</v>
      </c>
      <c r="K82" s="15">
        <f>'fnd enro'!K82</f>
        <v>0.15440000000000001</v>
      </c>
      <c r="L82" s="14">
        <f>'fnd enro'!L82</f>
        <v>0</v>
      </c>
      <c r="M82" s="14">
        <f>'fnd enro'!M82</f>
        <v>0</v>
      </c>
      <c r="N82" s="14">
        <f>'fnd enro'!N82</f>
        <v>0</v>
      </c>
      <c r="O82" s="14">
        <f>'fnd enro'!O82</f>
        <v>0</v>
      </c>
      <c r="P82" s="14">
        <f>'fnd enro'!P82</f>
        <v>4</v>
      </c>
      <c r="Q82" s="14">
        <f>'fnd enro'!R82</f>
        <v>4</v>
      </c>
      <c r="R82" s="15">
        <f t="shared" si="82"/>
        <v>1.0880000000000001</v>
      </c>
      <c r="S82" s="14">
        <f>VALUE('fnd enro'!Q82)</f>
        <v>10</v>
      </c>
      <c r="T82" s="2"/>
      <c r="U82" s="1">
        <f>(($D82*'fnd base rates'!C$107)
+($E82*'fnd base rates'!C$108)
+($F82*'fnd base rates'!C$109)
+($G82*'fnd base rates'!C$110)
+($H82*'fnd base rates'!C$111)
+($I82*'fnd base rates'!C$112)
+($J82*'fnd base rates'!C$113)
+($K82*'fnd base rates'!C$114)
+($M82*'fnd base rates'!C$116)
+($N82*'fnd base rates'!C$117)
+($O82*'fnd base rates'!C$118)
+($P82*VLOOKUP($S82+12,rate_basefnd,3)))
*$R82</f>
        <v>2679.8368977919999</v>
      </c>
      <c r="V82" s="1">
        <f>(($D82*'fnd base rates'!D$107)
+($E82*'fnd base rates'!D$108)
+($F82*'fnd base rates'!D$109)
+($G82*'fnd base rates'!D$110)
+($H82*'fnd base rates'!D$111)
+($I82*'fnd base rates'!D$112)
+($J82*'fnd base rates'!D$113)
+($K82*'fnd base rates'!D$114)
+($M82*'fnd base rates'!D$116)
+($N82*'fnd base rates'!D$117)
+($O82*'fnd base rates'!D$118)
+($P82*VLOOKUP($S82+12,rate_basefnd,4)))
*$R82</f>
        <v>4965.1097600000012</v>
      </c>
      <c r="W82" s="1">
        <f>(($D82*'fnd base rates'!E$107)
+($E82*'fnd base rates'!E$108)
+($F82*'fnd base rates'!E$109)
+($G82*'fnd base rates'!E$110)
+($H82*'fnd base rates'!E$111)
+($I82*'fnd base rates'!E$112)
+($J82*'fnd base rates'!E$113)
+($K82*'fnd base rates'!E$114)
+($M82*'fnd base rates'!E$116)
+($N82*'fnd base rates'!E$117)
+($O82*'fnd base rates'!E$118)
+($P82*VLOOKUP($S82+12,rate_basefnd,5)))
*$R82</f>
        <v>31936.696676352003</v>
      </c>
      <c r="X82" s="1">
        <f>(($D82*'fnd base rates'!F$107)
+($E82*'fnd base rates'!F$108)
+($F82*'fnd base rates'!F$109)
+($G82*'fnd base rates'!F$110)
+($H82*'fnd base rates'!F$111)
+($I82*'fnd base rates'!F$112)
+($J82*'fnd base rates'!F$113)
+($K82*'fnd base rates'!F$114)
+($M82*'fnd base rates'!F$116)
+($N82*'fnd base rates'!F$117)
+($O82*'fnd base rates'!F$118)
+($P82*VLOOKUP($S82+12,rate_basefnd,6)))
*$R82</f>
        <v>4880.3824650240003</v>
      </c>
      <c r="Y82" s="1">
        <f>(($D82*'fnd base rates'!G$107)
+($E82*'fnd base rates'!G$108)
+($F82*'fnd base rates'!G$109)
+($G82*'fnd base rates'!G$110)
+($H82*'fnd base rates'!G$111)
+($I82*'fnd base rates'!G$112)
+($J82*'fnd base rates'!G$113)
+($K82*'fnd base rates'!G$114)
+($M82*'fnd base rates'!G$116)
+($N82*'fnd base rates'!G$117)
+($O82*'fnd base rates'!G$118)
+($P82*VLOOKUP($S82+12,rate_basefnd,7)))
*$R82</f>
        <v>1482.2619632640003</v>
      </c>
      <c r="Z82" s="1">
        <f>(($D82*'fnd base rates'!H$107)
+($E82*'fnd base rates'!H$108)
+($F82*'fnd base rates'!H$109)
+($G82*'fnd base rates'!H$110)
+($H82*'fnd base rates'!H$111)
+($I82*'fnd base rates'!H$112)
+($J82*'fnd base rates'!H$113)
+($K82*'fnd base rates'!H$114)
+($M82*'fnd base rates'!H$116)
+($N82*'fnd base rates'!H$117)
+($O82*'fnd base rates'!H$118)
+($P82*VLOOKUP($S82+12,rate_basefnd,8)))</f>
        <v>2202.875736</v>
      </c>
      <c r="AA82" s="1">
        <f>(($D82*'fnd base rates'!I$107)
+($E82*'fnd base rates'!I$108)
+($F82*'fnd base rates'!I$109)
+($G82*'fnd base rates'!I$110)
+($H82*'fnd base rates'!I$111)
+($I82*'fnd base rates'!I$112)
+($J82*'fnd base rates'!I$113)
+($K82*'fnd base rates'!I$114)
+($M82*'fnd base rates'!I$116)
+($N82*'fnd base rates'!I$117)
+($O82*'fnd base rates'!I$118)
+($P82*VLOOKUP($S82+12,rate_basefnd,9)))
*$R82</f>
        <v>2102.3206399999999</v>
      </c>
      <c r="AB82" s="1">
        <f>(($D82*'fnd base rates'!J$107)
+($E82*'fnd base rates'!J$108)
+($F82*'fnd base rates'!J$109)
+($G82*'fnd base rates'!J$110)
+($H82*'fnd base rates'!J$111)
+($I82*'fnd base rates'!J$112)
+($J82*'fnd base rates'!J$113)
+($K82*'fnd base rates'!J$114)
+($M82*'fnd base rates'!J$116)
+($N82*'fnd base rates'!J$117)
+($O82*'fnd base rates'!J$118)
+($P82*VLOOKUP($S82+12,rate_basefnd,10)))
*$R82</f>
        <v>4232.1241600000003</v>
      </c>
      <c r="AC82" s="1">
        <f>(($D82*'fnd base rates'!K$107)
+($E82*'fnd base rates'!K$108)
+($F82*'fnd base rates'!K$109)
+($G82*'fnd base rates'!K$110)
+($H82*'fnd base rates'!K$111)
+($I82*'fnd base rates'!K$112)
+($J82*'fnd base rates'!K$113)
+($K82*'fnd base rates'!K$114)
+($M82*'fnd base rates'!K$116)
+($N82*'fnd base rates'!K$117)
+($O82*'fnd base rates'!K$118)
+($P82*VLOOKUP($S82+12,rate_basefnd,11)))
*$R82</f>
        <v>4966.43659776</v>
      </c>
      <c r="AD82" s="1">
        <f>(($D82*'fnd base rates'!L$107)
+($E82*'fnd base rates'!L$108)
+($F82*'fnd base rates'!L$109)
+($G82*'fnd base rates'!L$110)
+($H82*'fnd base rates'!L$111)
+($I82*'fnd base rates'!L$112)
+($J82*'fnd base rates'!L$113)
+($K82*'fnd base rates'!L$114)
+($M82*'fnd base rates'!L$116)
+($N82*'fnd base rates'!L$117)
+($O82*'fnd base rates'!L$118)
+($P82*VLOOKUP($S82+12,rate_basefnd,12)))</f>
        <v>8290.86672</v>
      </c>
      <c r="AE82" s="1">
        <f>(($D82*'fnd base rates'!M$107)
+($E82*'fnd base rates'!M$108)
+($F82*'fnd base rates'!M$109)
+($G82*'fnd base rates'!M$110)
+($H82*'fnd base rates'!M$111)
+($I82*'fnd base rates'!M$112)
+($J82*'fnd base rates'!M$113)
+($K82*'fnd base rates'!M$114)
+($M82*'fnd base rates'!M$116)
+($N82*'fnd base rates'!M$117)
+($O82*'fnd base rates'!M$118)
+($P82*VLOOKUP($S82+12,rate_basefnd,13)))</f>
        <v>0</v>
      </c>
      <c r="AF82" s="4">
        <f t="shared" si="83"/>
        <v>67738.91161619201</v>
      </c>
      <c r="AH82" s="269">
        <f t="shared" si="84"/>
        <v>417035100</v>
      </c>
      <c r="AI82" s="4" t="str">
        <f t="shared" si="85"/>
        <v>417</v>
      </c>
      <c r="AJ82" s="2" t="str">
        <f t="shared" si="86"/>
        <v>035</v>
      </c>
      <c r="AK82" s="2" t="str">
        <f t="shared" si="87"/>
        <v>100</v>
      </c>
      <c r="AL82" s="4">
        <f t="shared" si="88"/>
        <v>1</v>
      </c>
      <c r="AM82" s="4">
        <f t="shared" si="79"/>
        <v>4</v>
      </c>
      <c r="AN82" s="4">
        <f t="shared" si="89"/>
        <v>67738.91161619201</v>
      </c>
      <c r="AO82" s="4">
        <f t="shared" si="90"/>
        <v>16935</v>
      </c>
      <c r="AP82" s="4">
        <f t="shared" si="80"/>
        <v>0</v>
      </c>
      <c r="AQ82" s="4">
        <v>16935</v>
      </c>
      <c r="AW82" s="4">
        <v>16935</v>
      </c>
      <c r="AX82" s="5">
        <f t="shared" si="91"/>
        <v>0</v>
      </c>
      <c r="AY82" s="4">
        <v>16935</v>
      </c>
      <c r="AZ82" s="5"/>
      <c r="BB82" s="5">
        <f t="shared" ref="BB82" si="99">BC82-BA82</f>
        <v>0</v>
      </c>
    </row>
    <row r="83" spans="1:54" s="4" customFormat="1">
      <c r="A83" s="269">
        <v>417</v>
      </c>
      <c r="B83" s="2">
        <v>417035133</v>
      </c>
      <c r="C83" s="9" t="s">
        <v>621</v>
      </c>
      <c r="D83" s="14">
        <f>'fnd enro'!D83</f>
        <v>1</v>
      </c>
      <c r="E83" s="14">
        <f>'fnd enro'!E83</f>
        <v>0</v>
      </c>
      <c r="F83" s="14">
        <f>'fnd enro'!F83</f>
        <v>0</v>
      </c>
      <c r="G83" s="14">
        <f>'fnd enro'!G83</f>
        <v>2</v>
      </c>
      <c r="H83" s="14">
        <f>'fnd enro'!H83</f>
        <v>1</v>
      </c>
      <c r="I83" s="14">
        <f>'fnd enro'!I83</f>
        <v>0</v>
      </c>
      <c r="J83" s="14">
        <f>'fnd enro'!J83</f>
        <v>0</v>
      </c>
      <c r="K83" s="15">
        <f>'fnd enro'!K83</f>
        <v>0.1158</v>
      </c>
      <c r="L83" s="14">
        <f>'fnd enro'!L83</f>
        <v>0</v>
      </c>
      <c r="M83" s="14">
        <f>'fnd enro'!M83</f>
        <v>0</v>
      </c>
      <c r="N83" s="14">
        <f>'fnd enro'!N83</f>
        <v>0</v>
      </c>
      <c r="O83" s="14">
        <f>'fnd enro'!O83</f>
        <v>0</v>
      </c>
      <c r="P83" s="14">
        <f>'fnd enro'!P83</f>
        <v>1</v>
      </c>
      <c r="Q83" s="14">
        <f>'fnd enro'!R83</f>
        <v>4</v>
      </c>
      <c r="R83" s="15">
        <f t="shared" si="82"/>
        <v>1.0880000000000001</v>
      </c>
      <c r="S83" s="14">
        <f>VALUE('fnd enro'!Q83)</f>
        <v>9</v>
      </c>
      <c r="T83" s="2"/>
      <c r="U83" s="1">
        <f>(($D83*'fnd base rates'!C$107)
+($E83*'fnd base rates'!C$108)
+($F83*'fnd base rates'!C$109)
+($G83*'fnd base rates'!C$110)
+($H83*'fnd base rates'!C$111)
+($I83*'fnd base rates'!C$112)
+($J83*'fnd base rates'!C$113)
+($K83*'fnd base rates'!C$114)
+($M83*'fnd base rates'!C$116)
+($N83*'fnd base rates'!C$117)
+($O83*'fnd base rates'!C$118)
+($P83*VLOOKUP($S83+12,rate_basefnd,3)))
*$R83</f>
        <v>2063.8859933439999</v>
      </c>
      <c r="V83" s="1">
        <f>(($D83*'fnd base rates'!D$107)
+($E83*'fnd base rates'!D$108)
+($F83*'fnd base rates'!D$109)
+($G83*'fnd base rates'!D$110)
+($H83*'fnd base rates'!D$111)
+($I83*'fnd base rates'!D$112)
+($J83*'fnd base rates'!D$113)
+($K83*'fnd base rates'!D$114)
+($M83*'fnd base rates'!D$116)
+($N83*'fnd base rates'!D$117)
+($O83*'fnd base rates'!D$118)
+($P83*VLOOKUP($S83+12,rate_basefnd,4)))
*$R83</f>
        <v>3303.9404800000002</v>
      </c>
      <c r="W83" s="1">
        <f>(($D83*'fnd base rates'!E$107)
+($E83*'fnd base rates'!E$108)
+($F83*'fnd base rates'!E$109)
+($G83*'fnd base rates'!E$110)
+($H83*'fnd base rates'!E$111)
+($I83*'fnd base rates'!E$112)
+($J83*'fnd base rates'!E$113)
+($K83*'fnd base rates'!E$114)
+($M83*'fnd base rates'!E$116)
+($N83*'fnd base rates'!E$117)
+($O83*'fnd base rates'!E$118)
+($P83*VLOOKUP($S83+12,rate_basefnd,5)))
*$R83</f>
        <v>17928.391627264002</v>
      </c>
      <c r="X83" s="1">
        <f>(($D83*'fnd base rates'!F$107)
+($E83*'fnd base rates'!F$108)
+($F83*'fnd base rates'!F$109)
+($G83*'fnd base rates'!F$110)
+($H83*'fnd base rates'!F$111)
+($I83*'fnd base rates'!F$112)
+($J83*'fnd base rates'!F$113)
+($K83*'fnd base rates'!F$114)
+($M83*'fnd base rates'!F$116)
+($N83*'fnd base rates'!F$117)
+($O83*'fnd base rates'!F$118)
+($P83*VLOOKUP($S83+12,rate_basefnd,6)))
*$R83</f>
        <v>4286.8606087680009</v>
      </c>
      <c r="Y83" s="1">
        <f>(($D83*'fnd base rates'!G$107)
+($E83*'fnd base rates'!G$108)
+($F83*'fnd base rates'!G$109)
+($G83*'fnd base rates'!G$110)
+($H83*'fnd base rates'!G$111)
+($I83*'fnd base rates'!G$112)
+($J83*'fnd base rates'!G$113)
+($K83*'fnd base rates'!G$114)
+($M83*'fnd base rates'!G$116)
+($N83*'fnd base rates'!G$117)
+($O83*'fnd base rates'!G$118)
+($P83*VLOOKUP($S83+12,rate_basefnd,7)))
*$R83</f>
        <v>784.88303244800011</v>
      </c>
      <c r="Z83" s="1">
        <f>(($D83*'fnd base rates'!H$107)
+($E83*'fnd base rates'!H$108)
+($F83*'fnd base rates'!H$109)
+($G83*'fnd base rates'!H$110)
+($H83*'fnd base rates'!H$111)
+($I83*'fnd base rates'!H$112)
+($J83*'fnd base rates'!H$113)
+($K83*'fnd base rates'!H$114)
+($M83*'fnd base rates'!H$116)
+($N83*'fnd base rates'!H$117)
+($O83*'fnd base rates'!H$118)
+($P83*VLOOKUP($S83+12,rate_basefnd,8)))</f>
        <v>1850.2468019999999</v>
      </c>
      <c r="AA83" s="1">
        <f>(($D83*'fnd base rates'!I$107)
+($E83*'fnd base rates'!I$108)
+($F83*'fnd base rates'!I$109)
+($G83*'fnd base rates'!I$110)
+($H83*'fnd base rates'!I$111)
+($I83*'fnd base rates'!I$112)
+($J83*'fnd base rates'!I$113)
+($K83*'fnd base rates'!I$114)
+($M83*'fnd base rates'!I$116)
+($N83*'fnd base rates'!I$117)
+($O83*'fnd base rates'!I$118)
+($P83*VLOOKUP($S83+12,rate_basefnd,9)))
*$R83</f>
        <v>1382.22784</v>
      </c>
      <c r="AB83" s="1">
        <f>(($D83*'fnd base rates'!J$107)
+($E83*'fnd base rates'!J$108)
+($F83*'fnd base rates'!J$109)
+($G83*'fnd base rates'!J$110)
+($H83*'fnd base rates'!J$111)
+($I83*'fnd base rates'!J$112)
+($J83*'fnd base rates'!J$113)
+($K83*'fnd base rates'!J$114)
+($M83*'fnd base rates'!J$116)
+($N83*'fnd base rates'!J$117)
+($O83*'fnd base rates'!J$118)
+($P83*VLOOKUP($S83+12,rate_basefnd,10)))
*$R83</f>
        <v>1459.53024</v>
      </c>
      <c r="AC83" s="1">
        <f>(($D83*'fnd base rates'!K$107)
+($E83*'fnd base rates'!K$108)
+($F83*'fnd base rates'!K$109)
+($G83*'fnd base rates'!K$110)
+($H83*'fnd base rates'!K$111)
+($I83*'fnd base rates'!K$112)
+($J83*'fnd base rates'!K$113)
+($K83*'fnd base rates'!K$114)
+($M83*'fnd base rates'!K$116)
+($N83*'fnd base rates'!K$117)
+($O83*'fnd base rates'!K$118)
+($P83*VLOOKUP($S83+12,rate_basefnd,11)))
*$R83</f>
        <v>4210.1896883199997</v>
      </c>
      <c r="AD83" s="1">
        <f>(($D83*'fnd base rates'!L$107)
+($E83*'fnd base rates'!L$108)
+($F83*'fnd base rates'!L$109)
+($G83*'fnd base rates'!L$110)
+($H83*'fnd base rates'!L$111)
+($I83*'fnd base rates'!L$112)
+($J83*'fnd base rates'!L$113)
+($K83*'fnd base rates'!L$114)
+($M83*'fnd base rates'!L$116)
+($N83*'fnd base rates'!L$117)
+($O83*'fnd base rates'!L$118)
+($P83*VLOOKUP($S83+12,rate_basefnd,12)))</f>
        <v>5623.1600400000007</v>
      </c>
      <c r="AE83" s="1">
        <f>(($D83*'fnd base rates'!M$107)
+($E83*'fnd base rates'!M$108)
+($F83*'fnd base rates'!M$109)
+($G83*'fnd base rates'!M$110)
+($H83*'fnd base rates'!M$111)
+($I83*'fnd base rates'!M$112)
+($J83*'fnd base rates'!M$113)
+($K83*'fnd base rates'!M$114)
+($M83*'fnd base rates'!M$116)
+($N83*'fnd base rates'!M$117)
+($O83*'fnd base rates'!M$118)
+($P83*VLOOKUP($S83+12,rate_basefnd,13)))</f>
        <v>0</v>
      </c>
      <c r="AF83" s="4">
        <f t="shared" si="83"/>
        <v>42893.316352144007</v>
      </c>
      <c r="AH83" s="269">
        <f t="shared" si="84"/>
        <v>417035133</v>
      </c>
      <c r="AI83" s="4" t="str">
        <f t="shared" si="85"/>
        <v>417</v>
      </c>
      <c r="AJ83" s="2" t="str">
        <f t="shared" si="86"/>
        <v>035</v>
      </c>
      <c r="AK83" s="2" t="str">
        <f t="shared" si="87"/>
        <v>133</v>
      </c>
      <c r="AL83" s="4">
        <f t="shared" si="88"/>
        <v>1</v>
      </c>
      <c r="AM83" s="4">
        <f t="shared" si="79"/>
        <v>4</v>
      </c>
      <c r="AN83" s="4">
        <f t="shared" si="89"/>
        <v>42893.316352144007</v>
      </c>
      <c r="AO83" s="4">
        <f t="shared" si="90"/>
        <v>10723</v>
      </c>
      <c r="AP83" s="4">
        <f t="shared" si="80"/>
        <v>0</v>
      </c>
      <c r="AQ83" s="4">
        <v>10723</v>
      </c>
      <c r="AW83" s="4">
        <v>10723</v>
      </c>
      <c r="AX83" s="5">
        <f t="shared" si="91"/>
        <v>0</v>
      </c>
      <c r="AY83" s="4">
        <v>10723</v>
      </c>
      <c r="AZ83" s="5"/>
      <c r="BB83" s="5">
        <f t="shared" ref="BB83" si="100">BC83-BA83</f>
        <v>0</v>
      </c>
    </row>
    <row r="84" spans="1:54" s="4" customFormat="1">
      <c r="A84" s="269">
        <v>417</v>
      </c>
      <c r="B84" s="2">
        <v>417035167</v>
      </c>
      <c r="C84" s="9" t="s">
        <v>621</v>
      </c>
      <c r="D84" s="14">
        <f>'fnd enro'!D84</f>
        <v>0</v>
      </c>
      <c r="E84" s="14">
        <f>'fnd enro'!E84</f>
        <v>0</v>
      </c>
      <c r="F84" s="14">
        <f>'fnd enro'!F84</f>
        <v>0</v>
      </c>
      <c r="G84" s="14">
        <f>'fnd enro'!G84</f>
        <v>2</v>
      </c>
      <c r="H84" s="14">
        <f>'fnd enro'!H84</f>
        <v>0</v>
      </c>
      <c r="I84" s="14">
        <f>'fnd enro'!I84</f>
        <v>0</v>
      </c>
      <c r="J84" s="14">
        <f>'fnd enro'!J84</f>
        <v>0</v>
      </c>
      <c r="K84" s="15">
        <f>'fnd enro'!K84</f>
        <v>7.7200000000000005E-2</v>
      </c>
      <c r="L84" s="14">
        <f>'fnd enro'!L84</f>
        <v>0</v>
      </c>
      <c r="M84" s="14">
        <f>'fnd enro'!M84</f>
        <v>0</v>
      </c>
      <c r="N84" s="14">
        <f>'fnd enro'!N84</f>
        <v>0</v>
      </c>
      <c r="O84" s="14">
        <f>'fnd enro'!O84</f>
        <v>0</v>
      </c>
      <c r="P84" s="14">
        <f>'fnd enro'!P84</f>
        <v>2</v>
      </c>
      <c r="Q84" s="14">
        <f>'fnd enro'!R84</f>
        <v>2</v>
      </c>
      <c r="R84" s="15">
        <f t="shared" si="82"/>
        <v>1.0880000000000001</v>
      </c>
      <c r="S84" s="14">
        <f>VALUE('fnd enro'!Q84)</f>
        <v>4</v>
      </c>
      <c r="T84" s="2"/>
      <c r="U84" s="1">
        <f>(($D84*'fnd base rates'!C$107)
+($E84*'fnd base rates'!C$108)
+($F84*'fnd base rates'!C$109)
+($G84*'fnd base rates'!C$110)
+($H84*'fnd base rates'!C$111)
+($I84*'fnd base rates'!C$112)
+($J84*'fnd base rates'!C$113)
+($K84*'fnd base rates'!C$114)
+($M84*'fnd base rates'!C$116)
+($N84*'fnd base rates'!C$117)
+($O84*'fnd base rates'!C$118)
+($P84*VLOOKUP($S84+12,rate_basefnd,3)))
*$R84</f>
        <v>1294.3965288960001</v>
      </c>
      <c r="V84" s="1">
        <f>(($D84*'fnd base rates'!D$107)
+($E84*'fnd base rates'!D$108)
+($F84*'fnd base rates'!D$109)
+($G84*'fnd base rates'!D$110)
+($H84*'fnd base rates'!D$111)
+($I84*'fnd base rates'!D$112)
+($J84*'fnd base rates'!D$113)
+($K84*'fnd base rates'!D$114)
+($M84*'fnd base rates'!D$116)
+($N84*'fnd base rates'!D$117)
+($O84*'fnd base rates'!D$118)
+($P84*VLOOKUP($S84+12,rate_basefnd,4)))
*$R84</f>
        <v>2266.7827200000002</v>
      </c>
      <c r="W84" s="1">
        <f>(($D84*'fnd base rates'!E$107)
+($E84*'fnd base rates'!E$108)
+($F84*'fnd base rates'!E$109)
+($G84*'fnd base rates'!E$110)
+($H84*'fnd base rates'!E$111)
+($I84*'fnd base rates'!E$112)
+($J84*'fnd base rates'!E$113)
+($K84*'fnd base rates'!E$114)
+($M84*'fnd base rates'!E$116)
+($N84*'fnd base rates'!E$117)
+($O84*'fnd base rates'!E$118)
+($P84*VLOOKUP($S84+12,rate_basefnd,5)))
*$R84</f>
        <v>14320.278578176001</v>
      </c>
      <c r="X84" s="1">
        <f>(($D84*'fnd base rates'!F$107)
+($E84*'fnd base rates'!F$108)
+($F84*'fnd base rates'!F$109)
+($G84*'fnd base rates'!F$110)
+($H84*'fnd base rates'!F$111)
+($I84*'fnd base rates'!F$112)
+($J84*'fnd base rates'!F$113)
+($K84*'fnd base rates'!F$114)
+($M84*'fnd base rates'!F$116)
+($N84*'fnd base rates'!F$117)
+($O84*'fnd base rates'!F$118)
+($P84*VLOOKUP($S84+12,rate_basefnd,6)))
*$R84</f>
        <v>2714.4433925120002</v>
      </c>
      <c r="Y84" s="1">
        <f>(($D84*'fnd base rates'!G$107)
+($E84*'fnd base rates'!G$108)
+($F84*'fnd base rates'!G$109)
+($G84*'fnd base rates'!G$110)
+($H84*'fnd base rates'!G$111)
+($I84*'fnd base rates'!G$112)
+($J84*'fnd base rates'!G$113)
+($K84*'fnd base rates'!G$114)
+($M84*'fnd base rates'!G$116)
+($N84*'fnd base rates'!G$117)
+($O84*'fnd base rates'!G$118)
+($P84*VLOOKUP($S84+12,rate_basefnd,7)))
*$R84</f>
        <v>626.28170163200002</v>
      </c>
      <c r="Z84" s="1">
        <f>(($D84*'fnd base rates'!H$107)
+($E84*'fnd base rates'!H$108)
+($F84*'fnd base rates'!H$109)
+($G84*'fnd base rates'!H$110)
+($H84*'fnd base rates'!H$111)
+($I84*'fnd base rates'!H$112)
+($J84*'fnd base rates'!H$113)
+($K84*'fnd base rates'!H$114)
+($M84*'fnd base rates'!H$116)
+($N84*'fnd base rates'!H$117)
+($O84*'fnd base rates'!H$118)
+($P84*VLOOKUP($S84+12,rate_basefnd,8)))</f>
        <v>1087.0378680000001</v>
      </c>
      <c r="AA84" s="1">
        <f>(($D84*'fnd base rates'!I$107)
+($E84*'fnd base rates'!I$108)
+($F84*'fnd base rates'!I$109)
+($G84*'fnd base rates'!I$110)
+($H84*'fnd base rates'!I$111)
+($I84*'fnd base rates'!I$112)
+($J84*'fnd base rates'!I$113)
+($K84*'fnd base rates'!I$114)
+($M84*'fnd base rates'!I$116)
+($N84*'fnd base rates'!I$117)
+($O84*'fnd base rates'!I$118)
+($P84*VLOOKUP($S84+12,rate_basefnd,9)))
*$R84</f>
        <v>904.58496000000014</v>
      </c>
      <c r="AB84" s="1">
        <f>(($D84*'fnd base rates'!J$107)
+($E84*'fnd base rates'!J$108)
+($F84*'fnd base rates'!J$109)
+($G84*'fnd base rates'!J$110)
+($H84*'fnd base rates'!J$111)
+($I84*'fnd base rates'!J$112)
+($J84*'fnd base rates'!J$113)
+($K84*'fnd base rates'!J$114)
+($M84*'fnd base rates'!J$116)
+($N84*'fnd base rates'!J$117)
+($O84*'fnd base rates'!J$118)
+($P84*VLOOKUP($S84+12,rate_basefnd,10)))
*$R84</f>
        <v>1567.9385600000001</v>
      </c>
      <c r="AC84" s="1">
        <f>(($D84*'fnd base rates'!K$107)
+($E84*'fnd base rates'!K$108)
+($F84*'fnd base rates'!K$109)
+($G84*'fnd base rates'!K$110)
+($H84*'fnd base rates'!K$111)
+($I84*'fnd base rates'!K$112)
+($J84*'fnd base rates'!K$113)
+($K84*'fnd base rates'!K$114)
+($M84*'fnd base rates'!K$116)
+($N84*'fnd base rates'!K$117)
+($O84*'fnd base rates'!K$118)
+($P84*VLOOKUP($S84+12,rate_basefnd,11)))
*$R84</f>
        <v>2394.0566988800001</v>
      </c>
      <c r="AD84" s="1">
        <f>(($D84*'fnd base rates'!L$107)
+($E84*'fnd base rates'!L$108)
+($F84*'fnd base rates'!L$109)
+($G84*'fnd base rates'!L$110)
+($H84*'fnd base rates'!L$111)
+($I84*'fnd base rates'!L$112)
+($J84*'fnd base rates'!L$113)
+($K84*'fnd base rates'!L$114)
+($M84*'fnd base rates'!L$116)
+($N84*'fnd base rates'!L$117)
+($O84*'fnd base rates'!L$118)
+($P84*VLOOKUP($S84+12,rate_basefnd,12)))</f>
        <v>3765.9933599999999</v>
      </c>
      <c r="AE84" s="1">
        <f>(($D84*'fnd base rates'!M$107)
+($E84*'fnd base rates'!M$108)
+($F84*'fnd base rates'!M$109)
+($G84*'fnd base rates'!M$110)
+($H84*'fnd base rates'!M$111)
+($I84*'fnd base rates'!M$112)
+($J84*'fnd base rates'!M$113)
+($K84*'fnd base rates'!M$114)
+($M84*'fnd base rates'!M$116)
+($N84*'fnd base rates'!M$117)
+($O84*'fnd base rates'!M$118)
+($P84*VLOOKUP($S84+12,rate_basefnd,13)))</f>
        <v>0</v>
      </c>
      <c r="AF84" s="4">
        <f t="shared" si="83"/>
        <v>30941.794368096002</v>
      </c>
      <c r="AH84" s="269">
        <f t="shared" si="84"/>
        <v>417035167</v>
      </c>
      <c r="AI84" s="4" t="str">
        <f t="shared" si="85"/>
        <v>417</v>
      </c>
      <c r="AJ84" s="2" t="str">
        <f t="shared" si="86"/>
        <v>035</v>
      </c>
      <c r="AK84" s="2" t="str">
        <f t="shared" si="87"/>
        <v>167</v>
      </c>
      <c r="AL84" s="4">
        <f t="shared" si="88"/>
        <v>1</v>
      </c>
      <c r="AM84" s="4">
        <f t="shared" si="79"/>
        <v>2</v>
      </c>
      <c r="AN84" s="4">
        <f t="shared" si="89"/>
        <v>30941.794368096002</v>
      </c>
      <c r="AO84" s="4">
        <f t="shared" si="90"/>
        <v>15471</v>
      </c>
      <c r="AP84" s="4">
        <f t="shared" si="80"/>
        <v>0</v>
      </c>
      <c r="AQ84" s="4">
        <v>15471</v>
      </c>
      <c r="AW84" s="4">
        <v>15471</v>
      </c>
      <c r="AX84" s="5">
        <f t="shared" si="91"/>
        <v>0</v>
      </c>
      <c r="AY84" s="4">
        <v>15471</v>
      </c>
      <c r="AZ84" s="5"/>
      <c r="BB84" s="5">
        <f t="shared" ref="BB84" si="101">BC84-BA84</f>
        <v>0</v>
      </c>
    </row>
    <row r="85" spans="1:54" s="4" customFormat="1">
      <c r="A85" s="269">
        <v>417</v>
      </c>
      <c r="B85" s="2">
        <v>417035244</v>
      </c>
      <c r="C85" s="9" t="s">
        <v>621</v>
      </c>
      <c r="D85" s="14">
        <f>'fnd enro'!D85</f>
        <v>0</v>
      </c>
      <c r="E85" s="14">
        <f>'fnd enro'!E85</f>
        <v>0</v>
      </c>
      <c r="F85" s="14">
        <f>'fnd enro'!F85</f>
        <v>0</v>
      </c>
      <c r="G85" s="14">
        <f>'fnd enro'!G85</f>
        <v>4</v>
      </c>
      <c r="H85" s="14">
        <f>'fnd enro'!H85</f>
        <v>2</v>
      </c>
      <c r="I85" s="14">
        <f>'fnd enro'!I85</f>
        <v>0</v>
      </c>
      <c r="J85" s="14">
        <f>'fnd enro'!J85</f>
        <v>0</v>
      </c>
      <c r="K85" s="15">
        <f>'fnd enro'!K85</f>
        <v>0.2316</v>
      </c>
      <c r="L85" s="14">
        <f>'fnd enro'!L85</f>
        <v>0</v>
      </c>
      <c r="M85" s="14">
        <f>'fnd enro'!M85</f>
        <v>4</v>
      </c>
      <c r="N85" s="14">
        <f>'fnd enro'!N85</f>
        <v>1</v>
      </c>
      <c r="O85" s="14">
        <f>'fnd enro'!O85</f>
        <v>0</v>
      </c>
      <c r="P85" s="14">
        <f>'fnd enro'!P85</f>
        <v>3</v>
      </c>
      <c r="Q85" s="14">
        <f>'fnd enro'!R85</f>
        <v>6</v>
      </c>
      <c r="R85" s="15">
        <f t="shared" si="82"/>
        <v>1.0880000000000001</v>
      </c>
      <c r="S85" s="14">
        <f>VALUE('fnd enro'!Q85)</f>
        <v>10</v>
      </c>
      <c r="T85" s="2"/>
      <c r="U85" s="1">
        <f>(($D85*'fnd base rates'!C$107)
+($E85*'fnd base rates'!C$108)
+($F85*'fnd base rates'!C$109)
+($G85*'fnd base rates'!C$110)
+($H85*'fnd base rates'!C$111)
+($I85*'fnd base rates'!C$112)
+($J85*'fnd base rates'!C$113)
+($K85*'fnd base rates'!C$114)
+($M85*'fnd base rates'!C$116)
+($N85*'fnd base rates'!C$117)
+($O85*'fnd base rates'!C$118)
+($P85*VLOOKUP($S85+12,rate_basefnd,3)))
*$R85</f>
        <v>4317.3015866879996</v>
      </c>
      <c r="V85" s="1">
        <f>(($D85*'fnd base rates'!D$107)
+($E85*'fnd base rates'!D$108)
+($F85*'fnd base rates'!D$109)
+($G85*'fnd base rates'!D$110)
+($H85*'fnd base rates'!D$111)
+($I85*'fnd base rates'!D$112)
+($J85*'fnd base rates'!D$113)
+($K85*'fnd base rates'!D$114)
+($M85*'fnd base rates'!D$116)
+($N85*'fnd base rates'!D$117)
+($O85*'fnd base rates'!D$118)
+($P85*VLOOKUP($S85+12,rate_basefnd,4)))
*$R85</f>
        <v>7194.7155200000016</v>
      </c>
      <c r="W85" s="1">
        <f>(($D85*'fnd base rates'!E$107)
+($E85*'fnd base rates'!E$108)
+($F85*'fnd base rates'!E$109)
+($G85*'fnd base rates'!E$110)
+($H85*'fnd base rates'!E$111)
+($I85*'fnd base rates'!E$112)
+($J85*'fnd base rates'!E$113)
+($K85*'fnd base rates'!E$114)
+($M85*'fnd base rates'!E$116)
+($N85*'fnd base rates'!E$117)
+($O85*'fnd base rates'!E$118)
+($P85*VLOOKUP($S85+12,rate_basefnd,5)))
*$R85</f>
        <v>43204.678294528007</v>
      </c>
      <c r="X85" s="1">
        <f>(($D85*'fnd base rates'!F$107)
+($E85*'fnd base rates'!F$108)
+($F85*'fnd base rates'!F$109)
+($G85*'fnd base rates'!F$110)
+($H85*'fnd base rates'!F$111)
+($I85*'fnd base rates'!F$112)
+($J85*'fnd base rates'!F$113)
+($K85*'fnd base rates'!F$114)
+($M85*'fnd base rates'!F$116)
+($N85*'fnd base rates'!F$117)
+($O85*'fnd base rates'!F$118)
+($P85*VLOOKUP($S85+12,rate_basefnd,6)))
*$R85</f>
        <v>8568.4879375360015</v>
      </c>
      <c r="Y85" s="1">
        <f>(($D85*'fnd base rates'!G$107)
+($E85*'fnd base rates'!G$108)
+($F85*'fnd base rates'!G$109)
+($G85*'fnd base rates'!G$110)
+($H85*'fnd base rates'!G$111)
+($I85*'fnd base rates'!G$112)
+($J85*'fnd base rates'!G$113)
+($K85*'fnd base rates'!G$114)
+($M85*'fnd base rates'!G$116)
+($N85*'fnd base rates'!G$117)
+($O85*'fnd base rates'!G$118)
+($P85*VLOOKUP($S85+12,rate_basefnd,7)))
*$R85</f>
        <v>1907.9708648960002</v>
      </c>
      <c r="Z85" s="1">
        <f>(($D85*'fnd base rates'!H$107)
+($E85*'fnd base rates'!H$108)
+($F85*'fnd base rates'!H$109)
+($G85*'fnd base rates'!H$110)
+($H85*'fnd base rates'!H$111)
+($I85*'fnd base rates'!H$112)
+($J85*'fnd base rates'!H$113)
+($K85*'fnd base rates'!H$114)
+($M85*'fnd base rates'!H$116)
+($N85*'fnd base rates'!H$117)
+($O85*'fnd base rates'!H$118)
+($P85*VLOOKUP($S85+12,rate_basefnd,8)))</f>
        <v>3861.6436039999999</v>
      </c>
      <c r="AA85" s="1">
        <f>(($D85*'fnd base rates'!I$107)
+($E85*'fnd base rates'!I$108)
+($F85*'fnd base rates'!I$109)
+($G85*'fnd base rates'!I$110)
+($H85*'fnd base rates'!I$111)
+($I85*'fnd base rates'!I$112)
+($J85*'fnd base rates'!I$113)
+($K85*'fnd base rates'!I$114)
+($M85*'fnd base rates'!I$116)
+($N85*'fnd base rates'!I$117)
+($O85*'fnd base rates'!I$118)
+($P85*VLOOKUP($S85+12,rate_basefnd,9)))
*$R85</f>
        <v>3024.5856000000003</v>
      </c>
      <c r="AB85" s="1">
        <f>(($D85*'fnd base rates'!J$107)
+($E85*'fnd base rates'!J$108)
+($F85*'fnd base rates'!J$109)
+($G85*'fnd base rates'!J$110)
+($H85*'fnd base rates'!J$111)
+($I85*'fnd base rates'!J$112)
+($J85*'fnd base rates'!J$113)
+($K85*'fnd base rates'!J$114)
+($M85*'fnd base rates'!J$116)
+($N85*'fnd base rates'!J$117)
+($O85*'fnd base rates'!J$118)
+($P85*VLOOKUP($S85+12,rate_basefnd,10)))
*$R85</f>
        <v>3862.9004800000002</v>
      </c>
      <c r="AC85" s="1">
        <f>(($D85*'fnd base rates'!K$107)
+($E85*'fnd base rates'!K$108)
+($F85*'fnd base rates'!K$109)
+($G85*'fnd base rates'!K$110)
+($H85*'fnd base rates'!K$111)
+($I85*'fnd base rates'!K$112)
+($J85*'fnd base rates'!K$113)
+($K85*'fnd base rates'!K$114)
+($M85*'fnd base rates'!K$116)
+($N85*'fnd base rates'!K$117)
+($O85*'fnd base rates'!K$118)
+($P85*VLOOKUP($S85+12,rate_basefnd,11)))
*$R85</f>
        <v>9029.5723366399998</v>
      </c>
      <c r="AD85" s="1">
        <f>(($D85*'fnd base rates'!L$107)
+($E85*'fnd base rates'!L$108)
+($F85*'fnd base rates'!L$109)
+($G85*'fnd base rates'!L$110)
+($H85*'fnd base rates'!L$111)
+($I85*'fnd base rates'!L$112)
+($J85*'fnd base rates'!L$113)
+($K85*'fnd base rates'!L$114)
+($M85*'fnd base rates'!L$116)
+($N85*'fnd base rates'!L$117)
+($O85*'fnd base rates'!L$118)
+($P85*VLOOKUP($S85+12,rate_basefnd,12)))</f>
        <v>11996.050080000001</v>
      </c>
      <c r="AE85" s="1">
        <f>(($D85*'fnd base rates'!M$107)
+($E85*'fnd base rates'!M$108)
+($F85*'fnd base rates'!M$109)
+($G85*'fnd base rates'!M$110)
+($H85*'fnd base rates'!M$111)
+($I85*'fnd base rates'!M$112)
+($J85*'fnd base rates'!M$113)
+($K85*'fnd base rates'!M$114)
+($M85*'fnd base rates'!M$116)
+($N85*'fnd base rates'!M$117)
+($O85*'fnd base rates'!M$118)
+($P85*VLOOKUP($S85+12,rate_basefnd,13)))</f>
        <v>0</v>
      </c>
      <c r="AF85" s="4">
        <f t="shared" si="83"/>
        <v>96967.906304288015</v>
      </c>
      <c r="AH85" s="269">
        <f t="shared" si="84"/>
        <v>417035244</v>
      </c>
      <c r="AI85" s="4" t="str">
        <f t="shared" si="85"/>
        <v>417</v>
      </c>
      <c r="AJ85" s="2" t="str">
        <f t="shared" si="86"/>
        <v>035</v>
      </c>
      <c r="AK85" s="2" t="str">
        <f t="shared" si="87"/>
        <v>244</v>
      </c>
      <c r="AL85" s="4">
        <f t="shared" si="88"/>
        <v>1</v>
      </c>
      <c r="AM85" s="4">
        <f t="shared" si="79"/>
        <v>6</v>
      </c>
      <c r="AN85" s="4">
        <f t="shared" si="89"/>
        <v>96967.906304288015</v>
      </c>
      <c r="AO85" s="4">
        <f t="shared" si="90"/>
        <v>16161</v>
      </c>
      <c r="AP85" s="4">
        <f t="shared" si="80"/>
        <v>0</v>
      </c>
      <c r="AQ85" s="4">
        <v>16161</v>
      </c>
      <c r="AW85" s="4">
        <v>16161</v>
      </c>
      <c r="AX85" s="5">
        <f t="shared" si="91"/>
        <v>0</v>
      </c>
      <c r="AY85" s="4">
        <v>16161</v>
      </c>
      <c r="AZ85" s="5"/>
      <c r="BB85" s="5">
        <f t="shared" ref="BB85" si="102">BC85-BA85</f>
        <v>0</v>
      </c>
    </row>
    <row r="86" spans="1:54" s="4" customFormat="1">
      <c r="A86" s="269">
        <v>417</v>
      </c>
      <c r="B86" s="2">
        <v>417035285</v>
      </c>
      <c r="C86" s="9" t="s">
        <v>621</v>
      </c>
      <c r="D86" s="14">
        <f>'fnd enro'!D86</f>
        <v>0</v>
      </c>
      <c r="E86" s="14">
        <f>'fnd enro'!E86</f>
        <v>0</v>
      </c>
      <c r="F86" s="14">
        <f>'fnd enro'!F86</f>
        <v>0</v>
      </c>
      <c r="G86" s="14">
        <f>'fnd enro'!G86</f>
        <v>2</v>
      </c>
      <c r="H86" s="14">
        <f>'fnd enro'!H86</f>
        <v>1</v>
      </c>
      <c r="I86" s="14">
        <f>'fnd enro'!I86</f>
        <v>0</v>
      </c>
      <c r="J86" s="14">
        <f>'fnd enro'!J86</f>
        <v>0</v>
      </c>
      <c r="K86" s="15">
        <f>'fnd enro'!K86</f>
        <v>0.1158</v>
      </c>
      <c r="L86" s="14">
        <f>'fnd enro'!L86</f>
        <v>0</v>
      </c>
      <c r="M86" s="14">
        <f>'fnd enro'!M86</f>
        <v>1</v>
      </c>
      <c r="N86" s="14">
        <f>'fnd enro'!N86</f>
        <v>0</v>
      </c>
      <c r="O86" s="14">
        <f>'fnd enro'!O86</f>
        <v>0</v>
      </c>
      <c r="P86" s="14">
        <f>'fnd enro'!P86</f>
        <v>2</v>
      </c>
      <c r="Q86" s="14">
        <f>'fnd enro'!R86</f>
        <v>3</v>
      </c>
      <c r="R86" s="15">
        <f t="shared" si="82"/>
        <v>1.0880000000000001</v>
      </c>
      <c r="S86" s="14">
        <f>VALUE('fnd enro'!Q86)</f>
        <v>8</v>
      </c>
      <c r="T86" s="2"/>
      <c r="U86" s="1">
        <f>(($D86*'fnd base rates'!C$107)
+($E86*'fnd base rates'!C$108)
+($F86*'fnd base rates'!C$109)
+($G86*'fnd base rates'!C$110)
+($H86*'fnd base rates'!C$111)
+($I86*'fnd base rates'!C$112)
+($J86*'fnd base rates'!C$113)
+($K86*'fnd base rates'!C$114)
+($M86*'fnd base rates'!C$116)
+($N86*'fnd base rates'!C$117)
+($O86*'fnd base rates'!C$118)
+($P86*VLOOKUP($S86+12,rate_basefnd,3)))
*$R86</f>
        <v>2018.1791133440001</v>
      </c>
      <c r="V86" s="1">
        <f>(($D86*'fnd base rates'!D$107)
+($E86*'fnd base rates'!D$108)
+($F86*'fnd base rates'!D$109)
+($G86*'fnd base rates'!D$110)
+($H86*'fnd base rates'!D$111)
+($I86*'fnd base rates'!D$112)
+($J86*'fnd base rates'!D$113)
+($K86*'fnd base rates'!D$114)
+($M86*'fnd base rates'!D$116)
+($N86*'fnd base rates'!D$117)
+($O86*'fnd base rates'!D$118)
+($P86*VLOOKUP($S86+12,rate_basefnd,4)))
*$R86</f>
        <v>3434.1849600000005</v>
      </c>
      <c r="W86" s="1">
        <f>(($D86*'fnd base rates'!E$107)
+($E86*'fnd base rates'!E$108)
+($F86*'fnd base rates'!E$109)
+($G86*'fnd base rates'!E$110)
+($H86*'fnd base rates'!E$111)
+($I86*'fnd base rates'!E$112)
+($J86*'fnd base rates'!E$113)
+($K86*'fnd base rates'!E$114)
+($M86*'fnd base rates'!E$116)
+($N86*'fnd base rates'!E$117)
+($O86*'fnd base rates'!E$118)
+($P86*VLOOKUP($S86+12,rate_basefnd,5)))
*$R86</f>
        <v>20822.308427264004</v>
      </c>
      <c r="X86" s="1">
        <f>(($D86*'fnd base rates'!F$107)
+($E86*'fnd base rates'!F$108)
+($F86*'fnd base rates'!F$109)
+($G86*'fnd base rates'!F$110)
+($H86*'fnd base rates'!F$111)
+($I86*'fnd base rates'!F$112)
+($J86*'fnd base rates'!F$113)
+($K86*'fnd base rates'!F$114)
+($M86*'fnd base rates'!F$116)
+($N86*'fnd base rates'!F$117)
+($O86*'fnd base rates'!F$118)
+($P86*VLOOKUP($S86+12,rate_basefnd,6)))
*$R86</f>
        <v>3990.0106887680004</v>
      </c>
      <c r="Y86" s="1">
        <f>(($D86*'fnd base rates'!G$107)
+($E86*'fnd base rates'!G$108)
+($F86*'fnd base rates'!G$109)
+($G86*'fnd base rates'!G$110)
+($H86*'fnd base rates'!G$111)
+($I86*'fnd base rates'!G$112)
+($J86*'fnd base rates'!G$113)
+($K86*'fnd base rates'!G$114)
+($M86*'fnd base rates'!G$116)
+($N86*'fnd base rates'!G$117)
+($O86*'fnd base rates'!G$118)
+($P86*VLOOKUP($S86+12,rate_basefnd,7)))
*$R86</f>
        <v>932.01327244800007</v>
      </c>
      <c r="Z86" s="1">
        <f>(($D86*'fnd base rates'!H$107)
+($E86*'fnd base rates'!H$108)
+($F86*'fnd base rates'!H$109)
+($G86*'fnd base rates'!H$110)
+($H86*'fnd base rates'!H$111)
+($I86*'fnd base rates'!H$112)
+($J86*'fnd base rates'!H$113)
+($K86*'fnd base rates'!H$114)
+($M86*'fnd base rates'!H$116)
+($N86*'fnd base rates'!H$117)
+($O86*'fnd base rates'!H$118)
+($P86*VLOOKUP($S86+12,rate_basefnd,8)))</f>
        <v>1746.4268020000002</v>
      </c>
      <c r="AA86" s="1">
        <f>(($D86*'fnd base rates'!I$107)
+($E86*'fnd base rates'!I$108)
+($F86*'fnd base rates'!I$109)
+($G86*'fnd base rates'!I$110)
+($H86*'fnd base rates'!I$111)
+($I86*'fnd base rates'!I$112)
+($J86*'fnd base rates'!I$113)
+($K86*'fnd base rates'!I$114)
+($M86*'fnd base rates'!I$116)
+($N86*'fnd base rates'!I$117)
+($O86*'fnd base rates'!I$118)
+($P86*VLOOKUP($S86+12,rate_basefnd,9)))
*$R86</f>
        <v>1437.9987200000003</v>
      </c>
      <c r="AB86" s="1">
        <f>(($D86*'fnd base rates'!J$107)
+($E86*'fnd base rates'!J$108)
+($F86*'fnd base rates'!J$109)
+($G86*'fnd base rates'!J$110)
+($H86*'fnd base rates'!J$111)
+($I86*'fnd base rates'!J$112)
+($J86*'fnd base rates'!J$113)
+($K86*'fnd base rates'!J$114)
+($M86*'fnd base rates'!J$116)
+($N86*'fnd base rates'!J$117)
+($O86*'fnd base rates'!J$118)
+($P86*VLOOKUP($S86+12,rate_basefnd,10)))
*$R86</f>
        <v>2158.62464</v>
      </c>
      <c r="AC86" s="1">
        <f>(($D86*'fnd base rates'!K$107)
+($E86*'fnd base rates'!K$108)
+($F86*'fnd base rates'!K$109)
+($G86*'fnd base rates'!K$110)
+($H86*'fnd base rates'!K$111)
+($I86*'fnd base rates'!K$112)
+($J86*'fnd base rates'!K$113)
+($K86*'fnd base rates'!K$114)
+($M86*'fnd base rates'!K$116)
+($N86*'fnd base rates'!K$117)
+($O86*'fnd base rates'!K$118)
+($P86*VLOOKUP($S86+12,rate_basefnd,11)))
*$R86</f>
        <v>4010.4002483199997</v>
      </c>
      <c r="AD86" s="1">
        <f>(($D86*'fnd base rates'!L$107)
+($E86*'fnd base rates'!L$108)
+($F86*'fnd base rates'!L$109)
+($G86*'fnd base rates'!L$110)
+($H86*'fnd base rates'!L$111)
+($I86*'fnd base rates'!L$112)
+($J86*'fnd base rates'!L$113)
+($K86*'fnd base rates'!L$114)
+($M86*'fnd base rates'!L$116)
+($N86*'fnd base rates'!L$117)
+($O86*'fnd base rates'!L$118)
+($P86*VLOOKUP($S86+12,rate_basefnd,12)))</f>
        <v>5763.2800400000006</v>
      </c>
      <c r="AE86" s="1">
        <f>(($D86*'fnd base rates'!M$107)
+($E86*'fnd base rates'!M$108)
+($F86*'fnd base rates'!M$109)
+($G86*'fnd base rates'!M$110)
+($H86*'fnd base rates'!M$111)
+($I86*'fnd base rates'!M$112)
+($J86*'fnd base rates'!M$113)
+($K86*'fnd base rates'!M$114)
+($M86*'fnd base rates'!M$116)
+($N86*'fnd base rates'!M$117)
+($O86*'fnd base rates'!M$118)
+($P86*VLOOKUP($S86+12,rate_basefnd,13)))</f>
        <v>0</v>
      </c>
      <c r="AF86" s="4">
        <f t="shared" si="83"/>
        <v>46313.426912144008</v>
      </c>
      <c r="AH86" s="269">
        <f t="shared" si="84"/>
        <v>417035285</v>
      </c>
      <c r="AI86" s="4" t="str">
        <f t="shared" si="85"/>
        <v>417</v>
      </c>
      <c r="AJ86" s="2" t="str">
        <f t="shared" si="86"/>
        <v>035</v>
      </c>
      <c r="AK86" s="2" t="str">
        <f t="shared" si="87"/>
        <v>285</v>
      </c>
      <c r="AL86" s="4">
        <f t="shared" si="88"/>
        <v>1</v>
      </c>
      <c r="AM86" s="4">
        <f t="shared" si="79"/>
        <v>3</v>
      </c>
      <c r="AN86" s="4">
        <f t="shared" si="89"/>
        <v>46313.426912144008</v>
      </c>
      <c r="AO86" s="4">
        <f t="shared" si="90"/>
        <v>15438</v>
      </c>
      <c r="AP86" s="4">
        <f t="shared" si="80"/>
        <v>0</v>
      </c>
      <c r="AQ86" s="4">
        <v>15438</v>
      </c>
      <c r="AW86" s="4">
        <v>15438</v>
      </c>
      <c r="AX86" s="5">
        <f t="shared" si="91"/>
        <v>0</v>
      </c>
      <c r="AY86" s="4">
        <v>15438</v>
      </c>
      <c r="AZ86" s="5"/>
      <c r="BB86" s="5">
        <f t="shared" ref="BB86" si="103">BC86-BA86</f>
        <v>0</v>
      </c>
    </row>
    <row r="87" spans="1:54" s="4" customFormat="1">
      <c r="A87" s="269">
        <v>418</v>
      </c>
      <c r="B87" s="2">
        <v>418100014</v>
      </c>
      <c r="C87" s="9" t="s">
        <v>1088</v>
      </c>
      <c r="D87" s="14">
        <f>'fnd enro'!D87</f>
        <v>0</v>
      </c>
      <c r="E87" s="14">
        <f>'fnd enro'!E87</f>
        <v>0</v>
      </c>
      <c r="F87" s="14">
        <f>'fnd enro'!F87</f>
        <v>0</v>
      </c>
      <c r="G87" s="14">
        <f>'fnd enro'!G87</f>
        <v>0</v>
      </c>
      <c r="H87" s="14">
        <f>'fnd enro'!H87</f>
        <v>1</v>
      </c>
      <c r="I87" s="14">
        <f>'fnd enro'!I87</f>
        <v>0</v>
      </c>
      <c r="J87" s="14">
        <f>'fnd enro'!J87</f>
        <v>0</v>
      </c>
      <c r="K87" s="15">
        <f>'fnd enro'!K87</f>
        <v>3.8600000000000002E-2</v>
      </c>
      <c r="L87" s="14">
        <f>'fnd enro'!L87</f>
        <v>0</v>
      </c>
      <c r="M87" s="14">
        <f>'fnd enro'!M87</f>
        <v>0</v>
      </c>
      <c r="N87" s="14">
        <f>'fnd enro'!N87</f>
        <v>0</v>
      </c>
      <c r="O87" s="14">
        <f>'fnd enro'!O87</f>
        <v>0</v>
      </c>
      <c r="P87" s="14">
        <f>'fnd enro'!P87</f>
        <v>0</v>
      </c>
      <c r="Q87" s="14">
        <f>'fnd enro'!R87</f>
        <v>1</v>
      </c>
      <c r="R87" s="15">
        <f t="shared" si="82"/>
        <v>1.0149999999999999</v>
      </c>
      <c r="S87" s="14">
        <f>VALUE('fnd enro'!Q87)</f>
        <v>5</v>
      </c>
      <c r="T87" s="2"/>
      <c r="U87" s="1">
        <f>(($D87*'fnd base rates'!C$107)
+($E87*'fnd base rates'!C$108)
+($F87*'fnd base rates'!C$109)
+($G87*'fnd base rates'!C$110)
+($H87*'fnd base rates'!C$111)
+($I87*'fnd base rates'!C$112)
+($J87*'fnd base rates'!C$113)
+($K87*'fnd base rates'!C$114)
+($M87*'fnd base rates'!C$116)
+($N87*'fnd base rates'!C$117)
+($O87*'fnd base rates'!C$118)
+($P87*VLOOKUP($S87+12,rate_basefnd,3)))
*$R87</f>
        <v>544.50826618999997</v>
      </c>
      <c r="V87" s="1">
        <f>(($D87*'fnd base rates'!D$107)
+($E87*'fnd base rates'!D$108)
+($F87*'fnd base rates'!D$109)
+($G87*'fnd base rates'!D$110)
+($H87*'fnd base rates'!D$111)
+($I87*'fnd base rates'!D$112)
+($J87*'fnd base rates'!D$113)
+($K87*'fnd base rates'!D$114)
+($M87*'fnd base rates'!D$116)
+($N87*'fnd base rates'!D$117)
+($O87*'fnd base rates'!D$118)
+($P87*VLOOKUP($S87+12,rate_basefnd,4)))
*$R87</f>
        <v>776.55619999999999</v>
      </c>
      <c r="W87" s="1">
        <f>(($D87*'fnd base rates'!E$107)
+($E87*'fnd base rates'!E$108)
+($F87*'fnd base rates'!E$109)
+($G87*'fnd base rates'!E$110)
+($H87*'fnd base rates'!E$111)
+($I87*'fnd base rates'!E$112)
+($J87*'fnd base rates'!E$113)
+($K87*'fnd base rates'!E$114)
+($M87*'fnd base rates'!E$116)
+($N87*'fnd base rates'!E$117)
+($O87*'fnd base rates'!E$118)
+($P87*VLOOKUP($S87+12,rate_basefnd,5)))
*$R87</f>
        <v>3511.3725816399997</v>
      </c>
      <c r="X87" s="1">
        <f>(($D87*'fnd base rates'!F$107)
+($E87*'fnd base rates'!F$108)
+($F87*'fnd base rates'!F$109)
+($G87*'fnd base rates'!F$110)
+($H87*'fnd base rates'!F$111)
+($I87*'fnd base rates'!F$112)
+($J87*'fnd base rates'!F$113)
+($K87*'fnd base rates'!F$114)
+($M87*'fnd base rates'!F$116)
+($N87*'fnd base rates'!F$117)
+($O87*'fnd base rates'!F$118)
+($P87*VLOOKUP($S87+12,rate_basefnd,6)))
*$R87</f>
        <v>1010.30705818</v>
      </c>
      <c r="Y87" s="1">
        <f>(($D87*'fnd base rates'!G$107)
+($E87*'fnd base rates'!G$108)
+($F87*'fnd base rates'!G$109)
+($G87*'fnd base rates'!G$110)
+($H87*'fnd base rates'!G$111)
+($I87*'fnd base rates'!G$112)
+($J87*'fnd base rates'!G$113)
+($K87*'fnd base rates'!G$114)
+($M87*'fnd base rates'!G$116)
+($N87*'fnd base rates'!G$117)
+($O87*'fnd base rates'!G$118)
+($P87*VLOOKUP($S87+12,rate_basefnd,7)))
*$R87</f>
        <v>170.98008123</v>
      </c>
      <c r="Z87" s="1">
        <f>(($D87*'fnd base rates'!H$107)
+($E87*'fnd base rates'!H$108)
+($F87*'fnd base rates'!H$109)
+($G87*'fnd base rates'!H$110)
+($H87*'fnd base rates'!H$111)
+($I87*'fnd base rates'!H$112)
+($J87*'fnd base rates'!H$113)
+($K87*'fnd base rates'!H$114)
+($M87*'fnd base rates'!H$116)
+($N87*'fnd base rates'!H$117)
+($O87*'fnd base rates'!H$118)
+($P87*VLOOKUP($S87+12,rate_basefnd,8)))</f>
        <v>523.43893400000002</v>
      </c>
      <c r="AA87" s="1">
        <f>(($D87*'fnd base rates'!I$107)
+($E87*'fnd base rates'!I$108)
+($F87*'fnd base rates'!I$109)
+($G87*'fnd base rates'!I$110)
+($H87*'fnd base rates'!I$111)
+($I87*'fnd base rates'!I$112)
+($J87*'fnd base rates'!I$113)
+($K87*'fnd base rates'!I$114)
+($M87*'fnd base rates'!I$116)
+($N87*'fnd base rates'!I$117)
+($O87*'fnd base rates'!I$118)
+($P87*VLOOKUP($S87+12,rate_basefnd,9)))
*$R87</f>
        <v>368.13034999999996</v>
      </c>
      <c r="AB87" s="1">
        <f>(($D87*'fnd base rates'!J$107)
+($E87*'fnd base rates'!J$108)
+($F87*'fnd base rates'!J$109)
+($G87*'fnd base rates'!J$110)
+($H87*'fnd base rates'!J$111)
+($I87*'fnd base rates'!J$112)
+($J87*'fnd base rates'!J$113)
+($K87*'fnd base rates'!J$114)
+($M87*'fnd base rates'!J$116)
+($N87*'fnd base rates'!J$117)
+($O87*'fnd base rates'!J$118)
+($P87*VLOOKUP($S87+12,rate_basefnd,10)))
*$R87</f>
        <v>252.54214999999996</v>
      </c>
      <c r="AC87" s="1">
        <f>(($D87*'fnd base rates'!K$107)
+($E87*'fnd base rates'!K$108)
+($F87*'fnd base rates'!K$109)
+($G87*'fnd base rates'!K$110)
+($H87*'fnd base rates'!K$111)
+($I87*'fnd base rates'!K$112)
+($J87*'fnd base rates'!K$113)
+($K87*'fnd base rates'!K$114)
+($M87*'fnd base rates'!K$116)
+($N87*'fnd base rates'!K$117)
+($O87*'fnd base rates'!K$118)
+($P87*VLOOKUP($S87+12,rate_basefnd,11)))
*$R87</f>
        <v>1199.8922781999997</v>
      </c>
      <c r="AD87" s="1">
        <f>(($D87*'fnd base rates'!L$107)
+($E87*'fnd base rates'!L$108)
+($F87*'fnd base rates'!L$109)
+($G87*'fnd base rates'!L$110)
+($H87*'fnd base rates'!L$111)
+($I87*'fnd base rates'!L$112)
+($J87*'fnd base rates'!L$113)
+($K87*'fnd base rates'!L$114)
+($M87*'fnd base rates'!L$116)
+($N87*'fnd base rates'!L$117)
+($O87*'fnd base rates'!L$118)
+($P87*VLOOKUP($S87+12,rate_basefnd,12)))</f>
        <v>1512.47668</v>
      </c>
      <c r="AE87" s="1">
        <f>(($D87*'fnd base rates'!M$107)
+($E87*'fnd base rates'!M$108)
+($F87*'fnd base rates'!M$109)
+($G87*'fnd base rates'!M$110)
+($H87*'fnd base rates'!M$111)
+($I87*'fnd base rates'!M$112)
+($J87*'fnd base rates'!M$113)
+($K87*'fnd base rates'!M$114)
+($M87*'fnd base rates'!M$116)
+($N87*'fnd base rates'!M$117)
+($O87*'fnd base rates'!M$118)
+($P87*VLOOKUP($S87+12,rate_basefnd,13)))</f>
        <v>0</v>
      </c>
      <c r="AF87" s="4">
        <f t="shared" si="83"/>
        <v>9870.2045794400001</v>
      </c>
      <c r="AH87" s="269">
        <f t="shared" si="84"/>
        <v>418100014</v>
      </c>
      <c r="AI87" s="4" t="str">
        <f t="shared" si="85"/>
        <v>418</v>
      </c>
      <c r="AJ87" s="2" t="str">
        <f t="shared" si="86"/>
        <v>100</v>
      </c>
      <c r="AK87" s="2" t="str">
        <f t="shared" si="87"/>
        <v>014</v>
      </c>
      <c r="AL87" s="4">
        <f t="shared" si="88"/>
        <v>1</v>
      </c>
      <c r="AM87" s="4">
        <f t="shared" si="79"/>
        <v>1</v>
      </c>
      <c r="AN87" s="4">
        <f t="shared" si="89"/>
        <v>9870.2045794400001</v>
      </c>
      <c r="AO87" s="4">
        <f t="shared" si="90"/>
        <v>9870</v>
      </c>
      <c r="AP87" s="4">
        <f t="shared" si="80"/>
        <v>0</v>
      </c>
      <c r="AQ87" s="4">
        <v>9870</v>
      </c>
      <c r="AW87" s="4">
        <v>9870</v>
      </c>
      <c r="AX87" s="5">
        <f t="shared" si="91"/>
        <v>0</v>
      </c>
      <c r="AY87" s="4">
        <v>9870</v>
      </c>
      <c r="AZ87" s="5"/>
      <c r="BB87" s="5">
        <f t="shared" ref="BB87" si="104">BC87-BA87</f>
        <v>0</v>
      </c>
    </row>
    <row r="88" spans="1:54" s="4" customFormat="1">
      <c r="A88" s="269">
        <v>418</v>
      </c>
      <c r="B88" s="2">
        <v>418100100</v>
      </c>
      <c r="C88" s="9" t="s">
        <v>1088</v>
      </c>
      <c r="D88" s="14">
        <f>'fnd enro'!D88</f>
        <v>0</v>
      </c>
      <c r="E88" s="14">
        <f>'fnd enro'!E88</f>
        <v>0</v>
      </c>
      <c r="F88" s="14">
        <f>'fnd enro'!F88</f>
        <v>0</v>
      </c>
      <c r="G88" s="14">
        <f>'fnd enro'!G88</f>
        <v>0</v>
      </c>
      <c r="H88" s="14">
        <f>'fnd enro'!H88</f>
        <v>344</v>
      </c>
      <c r="I88" s="14">
        <f>'fnd enro'!I88</f>
        <v>0</v>
      </c>
      <c r="J88" s="14">
        <f>'fnd enro'!J88</f>
        <v>0</v>
      </c>
      <c r="K88" s="15">
        <f>'fnd enro'!K88</f>
        <v>13.2784</v>
      </c>
      <c r="L88" s="14">
        <f>'fnd enro'!L88</f>
        <v>0</v>
      </c>
      <c r="M88" s="14">
        <f>'fnd enro'!M88</f>
        <v>0</v>
      </c>
      <c r="N88" s="14">
        <f>'fnd enro'!N88</f>
        <v>21</v>
      </c>
      <c r="O88" s="14">
        <f>'fnd enro'!O88</f>
        <v>0</v>
      </c>
      <c r="P88" s="14">
        <f>'fnd enro'!P88</f>
        <v>186</v>
      </c>
      <c r="Q88" s="14">
        <f>'fnd enro'!R88</f>
        <v>344</v>
      </c>
      <c r="R88" s="15">
        <f t="shared" si="82"/>
        <v>1.0149999999999999</v>
      </c>
      <c r="S88" s="14">
        <f>VALUE('fnd enro'!Q88)</f>
        <v>10</v>
      </c>
      <c r="T88" s="2"/>
      <c r="U88" s="1">
        <f>(($D88*'fnd base rates'!C$107)
+($E88*'fnd base rates'!C$108)
+($F88*'fnd base rates'!C$109)
+($G88*'fnd base rates'!C$110)
+($H88*'fnd base rates'!C$111)
+($I88*'fnd base rates'!C$112)
+($J88*'fnd base rates'!C$113)
+($K88*'fnd base rates'!C$114)
+($M88*'fnd base rates'!C$116)
+($N88*'fnd base rates'!C$117)
+($O88*'fnd base rates'!C$118)
+($P88*VLOOKUP($S88+12,rate_basefnd,3)))
*$R88</f>
        <v>204559.58101935999</v>
      </c>
      <c r="V88" s="1">
        <f>(($D88*'fnd base rates'!D$107)
+($E88*'fnd base rates'!D$108)
+($F88*'fnd base rates'!D$109)
+($G88*'fnd base rates'!D$110)
+($H88*'fnd base rates'!D$111)
+($I88*'fnd base rates'!D$112)
+($J88*'fnd base rates'!D$113)
+($K88*'fnd base rates'!D$114)
+($M88*'fnd base rates'!D$116)
+($N88*'fnd base rates'!D$117)
+($O88*'fnd base rates'!D$118)
+($P88*VLOOKUP($S88+12,rate_basefnd,4)))
*$R88</f>
        <v>342064.89624999999</v>
      </c>
      <c r="W88" s="1">
        <f>(($D88*'fnd base rates'!E$107)
+($E88*'fnd base rates'!E$108)
+($F88*'fnd base rates'!E$109)
+($G88*'fnd base rates'!E$110)
+($H88*'fnd base rates'!E$111)
+($I88*'fnd base rates'!E$112)
+($J88*'fnd base rates'!E$113)
+($K88*'fnd base rates'!E$114)
+($M88*'fnd base rates'!E$116)
+($N88*'fnd base rates'!E$117)
+($O88*'fnd base rates'!E$118)
+($P88*VLOOKUP($S88+12,rate_basefnd,5)))
*$R88</f>
        <v>1928353.1389841596</v>
      </c>
      <c r="X88" s="1">
        <f>(($D88*'fnd base rates'!F$107)
+($E88*'fnd base rates'!F$108)
+($F88*'fnd base rates'!F$109)
+($G88*'fnd base rates'!F$110)
+($H88*'fnd base rates'!F$111)
+($I88*'fnd base rates'!F$112)
+($J88*'fnd base rates'!F$113)
+($K88*'fnd base rates'!F$114)
+($M88*'fnd base rates'!F$116)
+($N88*'fnd base rates'!F$117)
+($O88*'fnd base rates'!F$118)
+($P88*VLOOKUP($S88+12,rate_basefnd,6)))
*$R88</f>
        <v>351527.90946391993</v>
      </c>
      <c r="Y88" s="1">
        <f>(($D88*'fnd base rates'!G$107)
+($E88*'fnd base rates'!G$108)
+($F88*'fnd base rates'!G$109)
+($G88*'fnd base rates'!G$110)
+($H88*'fnd base rates'!G$111)
+($I88*'fnd base rates'!G$112)
+($J88*'fnd base rates'!G$113)
+($K88*'fnd base rates'!G$114)
+($M88*'fnd base rates'!G$116)
+($N88*'fnd base rates'!G$117)
+($O88*'fnd base rates'!G$118)
+($P88*VLOOKUP($S88+12,rate_basefnd,7)))
*$R88</f>
        <v>93553.898943119988</v>
      </c>
      <c r="Z88" s="1">
        <f>(($D88*'fnd base rates'!H$107)
+($E88*'fnd base rates'!H$108)
+($F88*'fnd base rates'!H$109)
+($G88*'fnd base rates'!H$110)
+($H88*'fnd base rates'!H$111)
+($I88*'fnd base rates'!H$112)
+($J88*'fnd base rates'!H$113)
+($K88*'fnd base rates'!H$114)
+($M88*'fnd base rates'!H$116)
+($N88*'fnd base rates'!H$117)
+($O88*'fnd base rates'!H$118)
+($P88*VLOOKUP($S88+12,rate_basefnd,8)))</f>
        <v>187939.523296</v>
      </c>
      <c r="AA88" s="1">
        <f>(($D88*'fnd base rates'!I$107)
+($E88*'fnd base rates'!I$108)
+($F88*'fnd base rates'!I$109)
+($G88*'fnd base rates'!I$110)
+($H88*'fnd base rates'!I$111)
+($I88*'fnd base rates'!I$112)
+($J88*'fnd base rates'!I$113)
+($K88*'fnd base rates'!I$114)
+($M88*'fnd base rates'!I$116)
+($N88*'fnd base rates'!I$117)
+($O88*'fnd base rates'!I$118)
+($P88*VLOOKUP($S88+12,rate_basefnd,9)))
*$R88</f>
        <v>156388.50009999998</v>
      </c>
      <c r="AB88" s="1">
        <f>(($D88*'fnd base rates'!J$107)
+($E88*'fnd base rates'!J$108)
+($F88*'fnd base rates'!J$109)
+($G88*'fnd base rates'!J$110)
+($H88*'fnd base rates'!J$111)
+($I88*'fnd base rates'!J$112)
+($J88*'fnd base rates'!J$113)
+($K88*'fnd base rates'!J$114)
+($M88*'fnd base rates'!J$116)
+($N88*'fnd base rates'!J$117)
+($O88*'fnd base rates'!J$118)
+($P88*VLOOKUP($S88+12,rate_basefnd,10)))
*$R88</f>
        <v>233168.51004999998</v>
      </c>
      <c r="AC88" s="1">
        <f>(($D88*'fnd base rates'!K$107)
+($E88*'fnd base rates'!K$108)
+($F88*'fnd base rates'!K$109)
+($G88*'fnd base rates'!K$110)
+($H88*'fnd base rates'!K$111)
+($I88*'fnd base rates'!K$112)
+($J88*'fnd base rates'!K$113)
+($K88*'fnd base rates'!K$114)
+($M88*'fnd base rates'!K$116)
+($N88*'fnd base rates'!K$117)
+($O88*'fnd base rates'!K$118)
+($P88*VLOOKUP($S88+12,rate_basefnd,11)))
*$R88</f>
        <v>419589.71190079994</v>
      </c>
      <c r="AD88" s="1">
        <f>(($D88*'fnd base rates'!L$107)
+($E88*'fnd base rates'!L$108)
+($F88*'fnd base rates'!L$109)
+($G88*'fnd base rates'!L$110)
+($H88*'fnd base rates'!L$111)
+($I88*'fnd base rates'!L$112)
+($J88*'fnd base rates'!L$113)
+($K88*'fnd base rates'!L$114)
+($M88*'fnd base rates'!L$116)
+($N88*'fnd base rates'!L$117)
+($O88*'fnd base rates'!L$118)
+($P88*VLOOKUP($S88+12,rate_basefnd,12)))</f>
        <v>636829.76792000001</v>
      </c>
      <c r="AE88" s="1">
        <f>(($D88*'fnd base rates'!M$107)
+($E88*'fnd base rates'!M$108)
+($F88*'fnd base rates'!M$109)
+($G88*'fnd base rates'!M$110)
+($H88*'fnd base rates'!M$111)
+($I88*'fnd base rates'!M$112)
+($J88*'fnd base rates'!M$113)
+($K88*'fnd base rates'!M$114)
+($M88*'fnd base rates'!M$116)
+($N88*'fnd base rates'!M$117)
+($O88*'fnd base rates'!M$118)
+($P88*VLOOKUP($S88+12,rate_basefnd,13)))</f>
        <v>0</v>
      </c>
      <c r="AF88" s="4">
        <f t="shared" si="83"/>
        <v>4553975.4379273597</v>
      </c>
      <c r="AH88" s="269">
        <f t="shared" si="84"/>
        <v>418100100</v>
      </c>
      <c r="AI88" s="4" t="str">
        <f t="shared" si="85"/>
        <v>418</v>
      </c>
      <c r="AJ88" s="2" t="str">
        <f t="shared" si="86"/>
        <v>100</v>
      </c>
      <c r="AK88" s="2" t="str">
        <f t="shared" si="87"/>
        <v>100</v>
      </c>
      <c r="AL88" s="4">
        <f t="shared" si="88"/>
        <v>1</v>
      </c>
      <c r="AM88" s="4">
        <f t="shared" si="79"/>
        <v>344</v>
      </c>
      <c r="AN88" s="4">
        <f t="shared" si="89"/>
        <v>4553975.4379273597</v>
      </c>
      <c r="AO88" s="4">
        <f t="shared" si="90"/>
        <v>13238</v>
      </c>
      <c r="AP88" s="4">
        <f t="shared" si="80"/>
        <v>0</v>
      </c>
      <c r="AQ88" s="4">
        <v>13238</v>
      </c>
      <c r="AW88" s="4">
        <v>13238</v>
      </c>
      <c r="AX88" s="5">
        <f t="shared" si="91"/>
        <v>0</v>
      </c>
      <c r="AY88" s="4">
        <v>13238</v>
      </c>
      <c r="AZ88" s="5"/>
      <c r="BB88" s="5">
        <f t="shared" ref="BB88" si="105">BC88-BA88</f>
        <v>0</v>
      </c>
    </row>
    <row r="89" spans="1:54" s="4" customFormat="1">
      <c r="A89" s="269">
        <v>418</v>
      </c>
      <c r="B89" s="2">
        <v>418100136</v>
      </c>
      <c r="C89" s="9" t="s">
        <v>1088</v>
      </c>
      <c r="D89" s="14">
        <f>'fnd enro'!D89</f>
        <v>0</v>
      </c>
      <c r="E89" s="14">
        <f>'fnd enro'!E89</f>
        <v>0</v>
      </c>
      <c r="F89" s="14">
        <f>'fnd enro'!F89</f>
        <v>0</v>
      </c>
      <c r="G89" s="14">
        <f>'fnd enro'!G89</f>
        <v>0</v>
      </c>
      <c r="H89" s="14">
        <f>'fnd enro'!H89</f>
        <v>9</v>
      </c>
      <c r="I89" s="14">
        <f>'fnd enro'!I89</f>
        <v>0</v>
      </c>
      <c r="J89" s="14">
        <f>'fnd enro'!J89</f>
        <v>0</v>
      </c>
      <c r="K89" s="15">
        <f>'fnd enro'!K89</f>
        <v>0.34739999999999999</v>
      </c>
      <c r="L89" s="14">
        <f>'fnd enro'!L89</f>
        <v>0</v>
      </c>
      <c r="M89" s="14">
        <f>'fnd enro'!M89</f>
        <v>0</v>
      </c>
      <c r="N89" s="14">
        <f>'fnd enro'!N89</f>
        <v>0</v>
      </c>
      <c r="O89" s="14">
        <f>'fnd enro'!O89</f>
        <v>0</v>
      </c>
      <c r="P89" s="14">
        <f>'fnd enro'!P89</f>
        <v>4</v>
      </c>
      <c r="Q89" s="14">
        <f>'fnd enro'!R89</f>
        <v>9</v>
      </c>
      <c r="R89" s="15">
        <f t="shared" si="82"/>
        <v>1.0149999999999999</v>
      </c>
      <c r="S89" s="14">
        <f>VALUE('fnd enro'!Q89)</f>
        <v>3</v>
      </c>
      <c r="T89" s="2"/>
      <c r="U89" s="1">
        <f>(($D89*'fnd base rates'!C$107)
+($E89*'fnd base rates'!C$108)
+($F89*'fnd base rates'!C$109)
+($G89*'fnd base rates'!C$110)
+($H89*'fnd base rates'!C$111)
+($I89*'fnd base rates'!C$112)
+($J89*'fnd base rates'!C$113)
+($K89*'fnd base rates'!C$114)
+($M89*'fnd base rates'!C$116)
+($N89*'fnd base rates'!C$117)
+($O89*'fnd base rates'!C$118)
+($P89*VLOOKUP($S89+12,rate_basefnd,3)))
*$R89</f>
        <v>5131.5883957100004</v>
      </c>
      <c r="V89" s="1">
        <f>(($D89*'fnd base rates'!D$107)
+($E89*'fnd base rates'!D$108)
+($F89*'fnd base rates'!D$109)
+($G89*'fnd base rates'!D$110)
+($H89*'fnd base rates'!D$111)
+($I89*'fnd base rates'!D$112)
+($J89*'fnd base rates'!D$113)
+($K89*'fnd base rates'!D$114)
+($M89*'fnd base rates'!D$116)
+($N89*'fnd base rates'!D$117)
+($O89*'fnd base rates'!D$118)
+($P89*VLOOKUP($S89+12,rate_basefnd,4)))
*$R89</f>
        <v>8083.7035999999989</v>
      </c>
      <c r="W89" s="1">
        <f>(($D89*'fnd base rates'!E$107)
+($E89*'fnd base rates'!E$108)
+($F89*'fnd base rates'!E$109)
+($G89*'fnd base rates'!E$110)
+($H89*'fnd base rates'!E$111)
+($I89*'fnd base rates'!E$112)
+($J89*'fnd base rates'!E$113)
+($K89*'fnd base rates'!E$114)
+($M89*'fnd base rates'!E$116)
+($N89*'fnd base rates'!E$117)
+($O89*'fnd base rates'!E$118)
+($P89*VLOOKUP($S89+12,rate_basefnd,5)))
*$R89</f>
        <v>42288.476234759997</v>
      </c>
      <c r="X89" s="1">
        <f>(($D89*'fnd base rates'!F$107)
+($E89*'fnd base rates'!F$108)
+($F89*'fnd base rates'!F$109)
+($G89*'fnd base rates'!F$110)
+($H89*'fnd base rates'!F$111)
+($I89*'fnd base rates'!F$112)
+($J89*'fnd base rates'!F$113)
+($K89*'fnd base rates'!F$114)
+($M89*'fnd base rates'!F$116)
+($N89*'fnd base rates'!F$117)
+($O89*'fnd base rates'!F$118)
+($P89*VLOOKUP($S89+12,rate_basefnd,6)))
*$R89</f>
        <v>9092.7635236199985</v>
      </c>
      <c r="Y89" s="1">
        <f>(($D89*'fnd base rates'!G$107)
+($E89*'fnd base rates'!G$108)
+($F89*'fnd base rates'!G$109)
+($G89*'fnd base rates'!G$110)
+($H89*'fnd base rates'!G$111)
+($I89*'fnd base rates'!G$112)
+($J89*'fnd base rates'!G$113)
+($K89*'fnd base rates'!G$114)
+($M89*'fnd base rates'!G$116)
+($N89*'fnd base rates'!G$117)
+($O89*'fnd base rates'!G$118)
+($P89*VLOOKUP($S89+12,rate_basefnd,7)))
*$R89</f>
        <v>2057.2827310699995</v>
      </c>
      <c r="Z89" s="1">
        <f>(($D89*'fnd base rates'!H$107)
+($E89*'fnd base rates'!H$108)
+($F89*'fnd base rates'!H$109)
+($G89*'fnd base rates'!H$110)
+($H89*'fnd base rates'!H$111)
+($I89*'fnd base rates'!H$112)
+($J89*'fnd base rates'!H$113)
+($K89*'fnd base rates'!H$114)
+($M89*'fnd base rates'!H$116)
+($N89*'fnd base rates'!H$117)
+($O89*'fnd base rates'!H$118)
+($P89*VLOOKUP($S89+12,rate_basefnd,8)))</f>
        <v>4789.2704059999996</v>
      </c>
      <c r="AA89" s="1">
        <f>(($D89*'fnd base rates'!I$107)
+($E89*'fnd base rates'!I$108)
+($F89*'fnd base rates'!I$109)
+($G89*'fnd base rates'!I$110)
+($H89*'fnd base rates'!I$111)
+($I89*'fnd base rates'!I$112)
+($J89*'fnd base rates'!I$113)
+($K89*'fnd base rates'!I$114)
+($M89*'fnd base rates'!I$116)
+($N89*'fnd base rates'!I$117)
+($O89*'fnd base rates'!I$118)
+($P89*VLOOKUP($S89+12,rate_basefnd,9)))
*$R89</f>
        <v>3745.8879499999998</v>
      </c>
      <c r="AB89" s="1">
        <f>(($D89*'fnd base rates'!J$107)
+($E89*'fnd base rates'!J$108)
+($F89*'fnd base rates'!J$109)
+($G89*'fnd base rates'!J$110)
+($H89*'fnd base rates'!J$111)
+($I89*'fnd base rates'!J$112)
+($J89*'fnd base rates'!J$113)
+($K89*'fnd base rates'!J$114)
+($M89*'fnd base rates'!J$116)
+($N89*'fnd base rates'!J$117)
+($O89*'fnd base rates'!J$118)
+($P89*VLOOKUP($S89+12,rate_basefnd,10)))
*$R89</f>
        <v>4521.3885499999997</v>
      </c>
      <c r="AC89" s="1">
        <f>(($D89*'fnd base rates'!K$107)
+($E89*'fnd base rates'!K$108)
+($F89*'fnd base rates'!K$109)
+($G89*'fnd base rates'!K$110)
+($H89*'fnd base rates'!K$111)
+($I89*'fnd base rates'!K$112)
+($J89*'fnd base rates'!K$113)
+($K89*'fnd base rates'!K$114)
+($M89*'fnd base rates'!K$116)
+($N89*'fnd base rates'!K$117)
+($O89*'fnd base rates'!K$118)
+($P89*VLOOKUP($S89+12,rate_basefnd,11)))
*$R89</f>
        <v>10799.030503799999</v>
      </c>
      <c r="AD89" s="1">
        <f>(($D89*'fnd base rates'!L$107)
+($E89*'fnd base rates'!L$108)
+($F89*'fnd base rates'!L$109)
+($G89*'fnd base rates'!L$110)
+($H89*'fnd base rates'!L$111)
+($I89*'fnd base rates'!L$112)
+($J89*'fnd base rates'!L$113)
+($K89*'fnd base rates'!L$114)
+($M89*'fnd base rates'!L$116)
+($N89*'fnd base rates'!L$117)
+($O89*'fnd base rates'!L$118)
+($P89*VLOOKUP($S89+12,rate_basefnd,12)))</f>
        <v>15315.330119999999</v>
      </c>
      <c r="AE89" s="1">
        <f>(($D89*'fnd base rates'!M$107)
+($E89*'fnd base rates'!M$108)
+($F89*'fnd base rates'!M$109)
+($G89*'fnd base rates'!M$110)
+($H89*'fnd base rates'!M$111)
+($I89*'fnd base rates'!M$112)
+($J89*'fnd base rates'!M$113)
+($K89*'fnd base rates'!M$114)
+($M89*'fnd base rates'!M$116)
+($N89*'fnd base rates'!M$117)
+($O89*'fnd base rates'!M$118)
+($P89*VLOOKUP($S89+12,rate_basefnd,13)))</f>
        <v>0</v>
      </c>
      <c r="AF89" s="4">
        <f t="shared" si="83"/>
        <v>105824.72201495999</v>
      </c>
      <c r="AH89" s="269">
        <f t="shared" si="84"/>
        <v>418100136</v>
      </c>
      <c r="AI89" s="4" t="str">
        <f t="shared" si="85"/>
        <v>418</v>
      </c>
      <c r="AJ89" s="2" t="str">
        <f t="shared" si="86"/>
        <v>100</v>
      </c>
      <c r="AK89" s="2" t="str">
        <f t="shared" si="87"/>
        <v>136</v>
      </c>
      <c r="AL89" s="4">
        <f t="shared" si="88"/>
        <v>1</v>
      </c>
      <c r="AM89" s="4">
        <f t="shared" si="79"/>
        <v>9</v>
      </c>
      <c r="AN89" s="4">
        <f t="shared" si="89"/>
        <v>105824.72201495999</v>
      </c>
      <c r="AO89" s="4">
        <f t="shared" si="90"/>
        <v>11758</v>
      </c>
      <c r="AP89" s="4">
        <f t="shared" si="80"/>
        <v>0</v>
      </c>
      <c r="AQ89" s="4">
        <v>11758</v>
      </c>
      <c r="AW89" s="4">
        <v>11758</v>
      </c>
      <c r="AX89" s="5">
        <f t="shared" si="91"/>
        <v>0</v>
      </c>
      <c r="AY89" s="4">
        <v>11758</v>
      </c>
      <c r="AZ89" s="5"/>
      <c r="BB89" s="5">
        <f t="shared" ref="BB89" si="106">BC89-BA89</f>
        <v>0</v>
      </c>
    </row>
    <row r="90" spans="1:54" s="4" customFormat="1">
      <c r="A90" s="269">
        <v>418</v>
      </c>
      <c r="B90" s="2">
        <v>418100139</v>
      </c>
      <c r="C90" s="9" t="s">
        <v>1088</v>
      </c>
      <c r="D90" s="14">
        <f>'fnd enro'!D90</f>
        <v>0</v>
      </c>
      <c r="E90" s="14">
        <f>'fnd enro'!E90</f>
        <v>0</v>
      </c>
      <c r="F90" s="14">
        <f>'fnd enro'!F90</f>
        <v>0</v>
      </c>
      <c r="G90" s="14">
        <f>'fnd enro'!G90</f>
        <v>0</v>
      </c>
      <c r="H90" s="14">
        <f>'fnd enro'!H90</f>
        <v>2</v>
      </c>
      <c r="I90" s="14">
        <f>'fnd enro'!I90</f>
        <v>0</v>
      </c>
      <c r="J90" s="14">
        <f>'fnd enro'!J90</f>
        <v>0</v>
      </c>
      <c r="K90" s="15">
        <f>'fnd enro'!K90</f>
        <v>7.7200000000000005E-2</v>
      </c>
      <c r="L90" s="14">
        <f>'fnd enro'!L90</f>
        <v>0</v>
      </c>
      <c r="M90" s="14">
        <f>'fnd enro'!M90</f>
        <v>0</v>
      </c>
      <c r="N90" s="14">
        <f>'fnd enro'!N90</f>
        <v>0</v>
      </c>
      <c r="O90" s="14">
        <f>'fnd enro'!O90</f>
        <v>0</v>
      </c>
      <c r="P90" s="14">
        <f>'fnd enro'!P90</f>
        <v>1</v>
      </c>
      <c r="Q90" s="14">
        <f>'fnd enro'!R90</f>
        <v>2</v>
      </c>
      <c r="R90" s="15">
        <f t="shared" si="82"/>
        <v>1.0149999999999999</v>
      </c>
      <c r="S90" s="14">
        <f>VALUE('fnd enro'!Q90)</f>
        <v>2</v>
      </c>
      <c r="T90" s="2"/>
      <c r="U90" s="1">
        <f>(($D90*'fnd base rates'!C$107)
+($E90*'fnd base rates'!C$108)
+($F90*'fnd base rates'!C$109)
+($G90*'fnd base rates'!C$110)
+($H90*'fnd base rates'!C$111)
+($I90*'fnd base rates'!C$112)
+($J90*'fnd base rates'!C$113)
+($K90*'fnd base rates'!C$114)
+($M90*'fnd base rates'!C$116)
+($N90*'fnd base rates'!C$117)
+($O90*'fnd base rates'!C$118)
+($P90*VLOOKUP($S90+12,rate_basefnd,3)))
*$R90</f>
        <v>1145.2779823800001</v>
      </c>
      <c r="V90" s="1">
        <f>(($D90*'fnd base rates'!D$107)
+($E90*'fnd base rates'!D$108)
+($F90*'fnd base rates'!D$109)
+($G90*'fnd base rates'!D$110)
+($H90*'fnd base rates'!D$111)
+($I90*'fnd base rates'!D$112)
+($J90*'fnd base rates'!D$113)
+($K90*'fnd base rates'!D$114)
+($M90*'fnd base rates'!D$116)
+($N90*'fnd base rates'!D$117)
+($O90*'fnd base rates'!D$118)
+($P90*VLOOKUP($S90+12,rate_basefnd,4)))
*$R90</f>
        <v>1819.6514</v>
      </c>
      <c r="W90" s="1">
        <f>(($D90*'fnd base rates'!E$107)
+($E90*'fnd base rates'!E$108)
+($F90*'fnd base rates'!E$109)
+($G90*'fnd base rates'!E$110)
+($H90*'fnd base rates'!E$111)
+($I90*'fnd base rates'!E$112)
+($J90*'fnd base rates'!E$113)
+($K90*'fnd base rates'!E$114)
+($M90*'fnd base rates'!E$116)
+($N90*'fnd base rates'!E$117)
+($O90*'fnd base rates'!E$118)
+($P90*VLOOKUP($S90+12,rate_basefnd,5)))
*$R90</f>
        <v>9624.7281132799981</v>
      </c>
      <c r="X90" s="1">
        <f>(($D90*'fnd base rates'!F$107)
+($E90*'fnd base rates'!F$108)
+($F90*'fnd base rates'!F$109)
+($G90*'fnd base rates'!F$110)
+($H90*'fnd base rates'!F$111)
+($I90*'fnd base rates'!F$112)
+($J90*'fnd base rates'!F$113)
+($K90*'fnd base rates'!F$114)
+($M90*'fnd base rates'!F$116)
+($N90*'fnd base rates'!F$117)
+($O90*'fnd base rates'!F$118)
+($P90*VLOOKUP($S90+12,rate_basefnd,6)))
*$R90</f>
        <v>2020.61411636</v>
      </c>
      <c r="Y90" s="1">
        <f>(($D90*'fnd base rates'!G$107)
+($E90*'fnd base rates'!G$108)
+($F90*'fnd base rates'!G$109)
+($G90*'fnd base rates'!G$110)
+($H90*'fnd base rates'!G$111)
+($I90*'fnd base rates'!G$112)
+($J90*'fnd base rates'!G$113)
+($K90*'fnd base rates'!G$114)
+($M90*'fnd base rates'!G$116)
+($N90*'fnd base rates'!G$117)
+($O90*'fnd base rates'!G$118)
+($P90*VLOOKUP($S90+12,rate_basefnd,7)))
*$R90</f>
        <v>468.19571245999998</v>
      </c>
      <c r="Z90" s="1">
        <f>(($D90*'fnd base rates'!H$107)
+($E90*'fnd base rates'!H$108)
+($F90*'fnd base rates'!H$109)
+($G90*'fnd base rates'!H$110)
+($H90*'fnd base rates'!H$111)
+($I90*'fnd base rates'!H$112)
+($J90*'fnd base rates'!H$113)
+($K90*'fnd base rates'!H$114)
+($M90*'fnd base rates'!H$116)
+($N90*'fnd base rates'!H$117)
+($O90*'fnd base rates'!H$118)
+($P90*VLOOKUP($S90+12,rate_basefnd,8)))</f>
        <v>1065.937868</v>
      </c>
      <c r="AA90" s="1">
        <f>(($D90*'fnd base rates'!I$107)
+($E90*'fnd base rates'!I$108)
+($F90*'fnd base rates'!I$109)
+($G90*'fnd base rates'!I$110)
+($H90*'fnd base rates'!I$111)
+($I90*'fnd base rates'!I$112)
+($J90*'fnd base rates'!I$113)
+($K90*'fnd base rates'!I$114)
+($M90*'fnd base rates'!I$116)
+($N90*'fnd base rates'!I$117)
+($O90*'fnd base rates'!I$118)
+($P90*VLOOKUP($S90+12,rate_basefnd,9)))
*$R90</f>
        <v>841.6176999999999</v>
      </c>
      <c r="AB90" s="1">
        <f>(($D90*'fnd base rates'!J$107)
+($E90*'fnd base rates'!J$108)
+($F90*'fnd base rates'!J$109)
+($G90*'fnd base rates'!J$110)
+($H90*'fnd base rates'!J$111)
+($I90*'fnd base rates'!J$112)
+($J90*'fnd base rates'!J$113)
+($K90*'fnd base rates'!J$114)
+($M90*'fnd base rates'!J$116)
+($N90*'fnd base rates'!J$117)
+($O90*'fnd base rates'!J$118)
+($P90*VLOOKUP($S90+12,rate_basefnd,10)))
*$R90</f>
        <v>1052.5753</v>
      </c>
      <c r="AC90" s="1">
        <f>(($D90*'fnd base rates'!K$107)
+($E90*'fnd base rates'!K$108)
+($F90*'fnd base rates'!K$109)
+($G90*'fnd base rates'!K$110)
+($H90*'fnd base rates'!K$111)
+($I90*'fnd base rates'!K$112)
+($J90*'fnd base rates'!K$113)
+($K90*'fnd base rates'!K$114)
+($M90*'fnd base rates'!K$116)
+($N90*'fnd base rates'!K$117)
+($O90*'fnd base rates'!K$118)
+($P90*VLOOKUP($S90+12,rate_basefnd,11)))
*$R90</f>
        <v>2399.7845563999995</v>
      </c>
      <c r="AD90" s="1">
        <f>(($D90*'fnd base rates'!L$107)
+($E90*'fnd base rates'!L$108)
+($F90*'fnd base rates'!L$109)
+($G90*'fnd base rates'!L$110)
+($H90*'fnd base rates'!L$111)
+($I90*'fnd base rates'!L$112)
+($J90*'fnd base rates'!L$113)
+($K90*'fnd base rates'!L$114)
+($M90*'fnd base rates'!L$116)
+($N90*'fnd base rates'!L$117)
+($O90*'fnd base rates'!L$118)
+($P90*VLOOKUP($S90+12,rate_basefnd,12)))</f>
        <v>3439.62336</v>
      </c>
      <c r="AE90" s="1">
        <f>(($D90*'fnd base rates'!M$107)
+($E90*'fnd base rates'!M$108)
+($F90*'fnd base rates'!M$109)
+($G90*'fnd base rates'!M$110)
+($H90*'fnd base rates'!M$111)
+($I90*'fnd base rates'!M$112)
+($J90*'fnd base rates'!M$113)
+($K90*'fnd base rates'!M$114)
+($M90*'fnd base rates'!M$116)
+($N90*'fnd base rates'!M$117)
+($O90*'fnd base rates'!M$118)
+($P90*VLOOKUP($S90+12,rate_basefnd,13)))</f>
        <v>0</v>
      </c>
      <c r="AF90" s="4">
        <f t="shared" si="83"/>
        <v>23878.006108879996</v>
      </c>
      <c r="AH90" s="269">
        <f t="shared" si="84"/>
        <v>418100139</v>
      </c>
      <c r="AI90" s="4" t="str">
        <f t="shared" si="85"/>
        <v>418</v>
      </c>
      <c r="AJ90" s="2" t="str">
        <f t="shared" si="86"/>
        <v>100</v>
      </c>
      <c r="AK90" s="2" t="str">
        <f t="shared" si="87"/>
        <v>139</v>
      </c>
      <c r="AL90" s="4">
        <f t="shared" si="88"/>
        <v>1</v>
      </c>
      <c r="AM90" s="4">
        <f t="shared" si="79"/>
        <v>2</v>
      </c>
      <c r="AN90" s="4">
        <f t="shared" si="89"/>
        <v>23878.006108879996</v>
      </c>
      <c r="AO90" s="4">
        <f t="shared" si="90"/>
        <v>11939</v>
      </c>
      <c r="AP90" s="4">
        <f t="shared" si="80"/>
        <v>0</v>
      </c>
      <c r="AQ90" s="4">
        <v>11939</v>
      </c>
      <c r="AW90" s="4">
        <v>11939</v>
      </c>
      <c r="AX90" s="5">
        <f t="shared" si="91"/>
        <v>0</v>
      </c>
      <c r="AY90" s="4">
        <v>11939</v>
      </c>
      <c r="AZ90" s="5"/>
      <c r="BB90" s="5">
        <f t="shared" ref="BB90" si="107">BC90-BA90</f>
        <v>0</v>
      </c>
    </row>
    <row r="91" spans="1:54" s="4" customFormat="1">
      <c r="A91" s="269">
        <v>418</v>
      </c>
      <c r="B91" s="2">
        <v>418100170</v>
      </c>
      <c r="C91" s="9" t="s">
        <v>1088</v>
      </c>
      <c r="D91" s="14">
        <f>'fnd enro'!D91</f>
        <v>0</v>
      </c>
      <c r="E91" s="14">
        <f>'fnd enro'!E91</f>
        <v>0</v>
      </c>
      <c r="F91" s="14">
        <f>'fnd enro'!F91</f>
        <v>0</v>
      </c>
      <c r="G91" s="14">
        <f>'fnd enro'!G91</f>
        <v>0</v>
      </c>
      <c r="H91" s="14">
        <f>'fnd enro'!H91</f>
        <v>5</v>
      </c>
      <c r="I91" s="14">
        <f>'fnd enro'!I91</f>
        <v>0</v>
      </c>
      <c r="J91" s="14">
        <f>'fnd enro'!J91</f>
        <v>0</v>
      </c>
      <c r="K91" s="15">
        <f>'fnd enro'!K91</f>
        <v>0.193</v>
      </c>
      <c r="L91" s="14">
        <f>'fnd enro'!L91</f>
        <v>0</v>
      </c>
      <c r="M91" s="14">
        <f>'fnd enro'!M91</f>
        <v>0</v>
      </c>
      <c r="N91" s="14">
        <f>'fnd enro'!N91</f>
        <v>0</v>
      </c>
      <c r="O91" s="14">
        <f>'fnd enro'!O91</f>
        <v>0</v>
      </c>
      <c r="P91" s="14">
        <f>'fnd enro'!P91</f>
        <v>2</v>
      </c>
      <c r="Q91" s="14">
        <f>'fnd enro'!R91</f>
        <v>5</v>
      </c>
      <c r="R91" s="15">
        <f t="shared" si="82"/>
        <v>1.0149999999999999</v>
      </c>
      <c r="S91" s="14">
        <f>VALUE('fnd enro'!Q91)</f>
        <v>10</v>
      </c>
      <c r="T91" s="2"/>
      <c r="U91" s="1">
        <f>(($D91*'fnd base rates'!C$107)
+($E91*'fnd base rates'!C$108)
+($F91*'fnd base rates'!C$109)
+($G91*'fnd base rates'!C$110)
+($H91*'fnd base rates'!C$111)
+($I91*'fnd base rates'!C$112)
+($J91*'fnd base rates'!C$113)
+($K91*'fnd base rates'!C$114)
+($M91*'fnd base rates'!C$116)
+($N91*'fnd base rates'!C$117)
+($O91*'fnd base rates'!C$118)
+($P91*VLOOKUP($S91+12,rate_basefnd,3)))
*$R91</f>
        <v>2883.5406309499999</v>
      </c>
      <c r="V91" s="1">
        <f>(($D91*'fnd base rates'!D$107)
+($E91*'fnd base rates'!D$108)
+($F91*'fnd base rates'!D$109)
+($G91*'fnd base rates'!D$110)
+($H91*'fnd base rates'!D$111)
+($I91*'fnd base rates'!D$112)
+($J91*'fnd base rates'!D$113)
+($K91*'fnd base rates'!D$114)
+($M91*'fnd base rates'!D$116)
+($N91*'fnd base rates'!D$117)
+($O91*'fnd base rates'!D$118)
+($P91*VLOOKUP($S91+12,rate_basefnd,4)))
*$R91</f>
        <v>4645.6549999999997</v>
      </c>
      <c r="W91" s="1">
        <f>(($D91*'fnd base rates'!E$107)
+($E91*'fnd base rates'!E$108)
+($F91*'fnd base rates'!E$109)
+($G91*'fnd base rates'!E$110)
+($H91*'fnd base rates'!E$111)
+($I91*'fnd base rates'!E$112)
+($J91*'fnd base rates'!E$113)
+($K91*'fnd base rates'!E$114)
+($M91*'fnd base rates'!E$116)
+($N91*'fnd base rates'!E$117)
+($O91*'fnd base rates'!E$118)
+($P91*VLOOKUP($S91+12,rate_basefnd,5)))
*$R91</f>
        <v>25003.7961082</v>
      </c>
      <c r="X91" s="1">
        <f>(($D91*'fnd base rates'!F$107)
+($E91*'fnd base rates'!F$108)
+($F91*'fnd base rates'!F$109)
+($G91*'fnd base rates'!F$110)
+($H91*'fnd base rates'!F$111)
+($I91*'fnd base rates'!F$112)
+($J91*'fnd base rates'!F$113)
+($K91*'fnd base rates'!F$114)
+($M91*'fnd base rates'!F$116)
+($N91*'fnd base rates'!F$117)
+($O91*'fnd base rates'!F$118)
+($P91*VLOOKUP($S91+12,rate_basefnd,6)))
*$R91</f>
        <v>5051.5352908999994</v>
      </c>
      <c r="Y91" s="1">
        <f>(($D91*'fnd base rates'!G$107)
+($E91*'fnd base rates'!G$108)
+($F91*'fnd base rates'!G$109)
+($G91*'fnd base rates'!G$110)
+($H91*'fnd base rates'!G$111)
+($I91*'fnd base rates'!G$112)
+($J91*'fnd base rates'!G$113)
+($K91*'fnd base rates'!G$114)
+($M91*'fnd base rates'!G$116)
+($N91*'fnd base rates'!G$117)
+($O91*'fnd base rates'!G$118)
+($P91*VLOOKUP($S91+12,rate_basefnd,7)))
*$R91</f>
        <v>1216.17950615</v>
      </c>
      <c r="Z91" s="1">
        <f>(($D91*'fnd base rates'!H$107)
+($E91*'fnd base rates'!H$108)
+($F91*'fnd base rates'!H$109)
+($G91*'fnd base rates'!H$110)
+($H91*'fnd base rates'!H$111)
+($I91*'fnd base rates'!H$112)
+($J91*'fnd base rates'!H$113)
+($K91*'fnd base rates'!H$114)
+($M91*'fnd base rates'!H$116)
+($N91*'fnd base rates'!H$117)
+($O91*'fnd base rates'!H$118)
+($P91*VLOOKUP($S91+12,rate_basefnd,8)))</f>
        <v>2671.7546700000003</v>
      </c>
      <c r="AA91" s="1">
        <f>(($D91*'fnd base rates'!I$107)
+($E91*'fnd base rates'!I$108)
+($F91*'fnd base rates'!I$109)
+($G91*'fnd base rates'!I$110)
+($H91*'fnd base rates'!I$111)
+($I91*'fnd base rates'!I$112)
+($J91*'fnd base rates'!I$113)
+($K91*'fnd base rates'!I$114)
+($M91*'fnd base rates'!I$116)
+($N91*'fnd base rates'!I$117)
+($O91*'fnd base rates'!I$118)
+($P91*VLOOKUP($S91+12,rate_basefnd,9)))
*$R91</f>
        <v>2142.2082500000001</v>
      </c>
      <c r="AB91" s="1">
        <f>(($D91*'fnd base rates'!J$107)
+($E91*'fnd base rates'!J$108)
+($F91*'fnd base rates'!J$109)
+($G91*'fnd base rates'!J$110)
+($H91*'fnd base rates'!J$111)
+($I91*'fnd base rates'!J$112)
+($J91*'fnd base rates'!J$113)
+($K91*'fnd base rates'!J$114)
+($M91*'fnd base rates'!J$116)
+($N91*'fnd base rates'!J$117)
+($O91*'fnd base rates'!J$118)
+($P91*VLOOKUP($S91+12,rate_basefnd,10)))
*$R91</f>
        <v>2829.6474499999995</v>
      </c>
      <c r="AC91" s="1">
        <f>(($D91*'fnd base rates'!K$107)
+($E91*'fnd base rates'!K$108)
+($F91*'fnd base rates'!K$109)
+($G91*'fnd base rates'!K$110)
+($H91*'fnd base rates'!K$111)
+($I91*'fnd base rates'!K$112)
+($J91*'fnd base rates'!K$113)
+($K91*'fnd base rates'!K$114)
+($M91*'fnd base rates'!K$116)
+($N91*'fnd base rates'!K$117)
+($O91*'fnd base rates'!K$118)
+($P91*VLOOKUP($S91+12,rate_basefnd,11)))
*$R91</f>
        <v>5999.4613909999989</v>
      </c>
      <c r="AD91" s="1">
        <f>(($D91*'fnd base rates'!L$107)
+($E91*'fnd base rates'!L$108)
+($F91*'fnd base rates'!L$109)
+($G91*'fnd base rates'!L$110)
+($H91*'fnd base rates'!L$111)
+($I91*'fnd base rates'!L$112)
+($J91*'fnd base rates'!L$113)
+($K91*'fnd base rates'!L$114)
+($M91*'fnd base rates'!L$116)
+($N91*'fnd base rates'!L$117)
+($O91*'fnd base rates'!L$118)
+($P91*VLOOKUP($S91+12,rate_basefnd,12)))</f>
        <v>8749.1833999999999</v>
      </c>
      <c r="AE91" s="1">
        <f>(($D91*'fnd base rates'!M$107)
+($E91*'fnd base rates'!M$108)
+($F91*'fnd base rates'!M$109)
+($G91*'fnd base rates'!M$110)
+($H91*'fnd base rates'!M$111)
+($I91*'fnd base rates'!M$112)
+($J91*'fnd base rates'!M$113)
+($K91*'fnd base rates'!M$114)
+($M91*'fnd base rates'!M$116)
+($N91*'fnd base rates'!M$117)
+($O91*'fnd base rates'!M$118)
+($P91*VLOOKUP($S91+12,rate_basefnd,13)))</f>
        <v>0</v>
      </c>
      <c r="AF91" s="4">
        <f t="shared" si="83"/>
        <v>61192.9616972</v>
      </c>
      <c r="AH91" s="269">
        <f t="shared" si="84"/>
        <v>418100170</v>
      </c>
      <c r="AI91" s="4" t="str">
        <f t="shared" si="85"/>
        <v>418</v>
      </c>
      <c r="AJ91" s="2" t="str">
        <f t="shared" si="86"/>
        <v>100</v>
      </c>
      <c r="AK91" s="2" t="str">
        <f t="shared" si="87"/>
        <v>170</v>
      </c>
      <c r="AL91" s="4">
        <f t="shared" si="88"/>
        <v>1</v>
      </c>
      <c r="AM91" s="4">
        <f t="shared" si="79"/>
        <v>5</v>
      </c>
      <c r="AN91" s="4">
        <f t="shared" si="89"/>
        <v>61192.9616972</v>
      </c>
      <c r="AO91" s="4">
        <f t="shared" si="90"/>
        <v>12239</v>
      </c>
      <c r="AP91" s="4">
        <f t="shared" si="80"/>
        <v>0</v>
      </c>
      <c r="AQ91" s="4">
        <v>12239</v>
      </c>
      <c r="AW91" s="4">
        <v>12239</v>
      </c>
      <c r="AX91" s="5">
        <f t="shared" si="91"/>
        <v>0</v>
      </c>
      <c r="AY91" s="4">
        <v>12239</v>
      </c>
      <c r="AZ91" s="5"/>
      <c r="BB91" s="5">
        <f t="shared" ref="BB91" si="108">BC91-BA91</f>
        <v>0</v>
      </c>
    </row>
    <row r="92" spans="1:54" s="4" customFormat="1">
      <c r="A92" s="269">
        <v>418</v>
      </c>
      <c r="B92" s="2">
        <v>418100174</v>
      </c>
      <c r="C92" s="9" t="s">
        <v>1088</v>
      </c>
      <c r="D92" s="14">
        <f>'fnd enro'!D92</f>
        <v>0</v>
      </c>
      <c r="E92" s="14">
        <f>'fnd enro'!E92</f>
        <v>0</v>
      </c>
      <c r="F92" s="14">
        <f>'fnd enro'!F92</f>
        <v>0</v>
      </c>
      <c r="G92" s="14">
        <f>'fnd enro'!G92</f>
        <v>0</v>
      </c>
      <c r="H92" s="14">
        <f>'fnd enro'!H92</f>
        <v>1</v>
      </c>
      <c r="I92" s="14">
        <f>'fnd enro'!I92</f>
        <v>0</v>
      </c>
      <c r="J92" s="14">
        <f>'fnd enro'!J92</f>
        <v>0</v>
      </c>
      <c r="K92" s="15">
        <f>'fnd enro'!K92</f>
        <v>3.8600000000000002E-2</v>
      </c>
      <c r="L92" s="14">
        <f>'fnd enro'!L92</f>
        <v>0</v>
      </c>
      <c r="M92" s="14">
        <f>'fnd enro'!M92</f>
        <v>0</v>
      </c>
      <c r="N92" s="14">
        <f>'fnd enro'!N92</f>
        <v>0</v>
      </c>
      <c r="O92" s="14">
        <f>'fnd enro'!O92</f>
        <v>0</v>
      </c>
      <c r="P92" s="14">
        <f>'fnd enro'!P92</f>
        <v>0</v>
      </c>
      <c r="Q92" s="14">
        <f>'fnd enro'!R92</f>
        <v>1</v>
      </c>
      <c r="R92" s="15">
        <f t="shared" si="82"/>
        <v>1.0149999999999999</v>
      </c>
      <c r="S92" s="14">
        <f>VALUE('fnd enro'!Q92)</f>
        <v>5</v>
      </c>
      <c r="T92" s="2"/>
      <c r="U92" s="1">
        <f>(($D92*'fnd base rates'!C$107)
+($E92*'fnd base rates'!C$108)
+($F92*'fnd base rates'!C$109)
+($G92*'fnd base rates'!C$110)
+($H92*'fnd base rates'!C$111)
+($I92*'fnd base rates'!C$112)
+($J92*'fnd base rates'!C$113)
+($K92*'fnd base rates'!C$114)
+($M92*'fnd base rates'!C$116)
+($N92*'fnd base rates'!C$117)
+($O92*'fnd base rates'!C$118)
+($P92*VLOOKUP($S92+12,rate_basefnd,3)))
*$R92</f>
        <v>544.50826618999997</v>
      </c>
      <c r="V92" s="1">
        <f>(($D92*'fnd base rates'!D$107)
+($E92*'fnd base rates'!D$108)
+($F92*'fnd base rates'!D$109)
+($G92*'fnd base rates'!D$110)
+($H92*'fnd base rates'!D$111)
+($I92*'fnd base rates'!D$112)
+($J92*'fnd base rates'!D$113)
+($K92*'fnd base rates'!D$114)
+($M92*'fnd base rates'!D$116)
+($N92*'fnd base rates'!D$117)
+($O92*'fnd base rates'!D$118)
+($P92*VLOOKUP($S92+12,rate_basefnd,4)))
*$R92</f>
        <v>776.55619999999999</v>
      </c>
      <c r="W92" s="1">
        <f>(($D92*'fnd base rates'!E$107)
+($E92*'fnd base rates'!E$108)
+($F92*'fnd base rates'!E$109)
+($G92*'fnd base rates'!E$110)
+($H92*'fnd base rates'!E$111)
+($I92*'fnd base rates'!E$112)
+($J92*'fnd base rates'!E$113)
+($K92*'fnd base rates'!E$114)
+($M92*'fnd base rates'!E$116)
+($N92*'fnd base rates'!E$117)
+($O92*'fnd base rates'!E$118)
+($P92*VLOOKUP($S92+12,rate_basefnd,5)))
*$R92</f>
        <v>3511.3725816399997</v>
      </c>
      <c r="X92" s="1">
        <f>(($D92*'fnd base rates'!F$107)
+($E92*'fnd base rates'!F$108)
+($F92*'fnd base rates'!F$109)
+($G92*'fnd base rates'!F$110)
+($H92*'fnd base rates'!F$111)
+($I92*'fnd base rates'!F$112)
+($J92*'fnd base rates'!F$113)
+($K92*'fnd base rates'!F$114)
+($M92*'fnd base rates'!F$116)
+($N92*'fnd base rates'!F$117)
+($O92*'fnd base rates'!F$118)
+($P92*VLOOKUP($S92+12,rate_basefnd,6)))
*$R92</f>
        <v>1010.30705818</v>
      </c>
      <c r="Y92" s="1">
        <f>(($D92*'fnd base rates'!G$107)
+($E92*'fnd base rates'!G$108)
+($F92*'fnd base rates'!G$109)
+($G92*'fnd base rates'!G$110)
+($H92*'fnd base rates'!G$111)
+($I92*'fnd base rates'!G$112)
+($J92*'fnd base rates'!G$113)
+($K92*'fnd base rates'!G$114)
+($M92*'fnd base rates'!G$116)
+($N92*'fnd base rates'!G$117)
+($O92*'fnd base rates'!G$118)
+($P92*VLOOKUP($S92+12,rate_basefnd,7)))
*$R92</f>
        <v>170.98008123</v>
      </c>
      <c r="Z92" s="1">
        <f>(($D92*'fnd base rates'!H$107)
+($E92*'fnd base rates'!H$108)
+($F92*'fnd base rates'!H$109)
+($G92*'fnd base rates'!H$110)
+($H92*'fnd base rates'!H$111)
+($I92*'fnd base rates'!H$112)
+($J92*'fnd base rates'!H$113)
+($K92*'fnd base rates'!H$114)
+($M92*'fnd base rates'!H$116)
+($N92*'fnd base rates'!H$117)
+($O92*'fnd base rates'!H$118)
+($P92*VLOOKUP($S92+12,rate_basefnd,8)))</f>
        <v>523.43893400000002</v>
      </c>
      <c r="AA92" s="1">
        <f>(($D92*'fnd base rates'!I$107)
+($E92*'fnd base rates'!I$108)
+($F92*'fnd base rates'!I$109)
+($G92*'fnd base rates'!I$110)
+($H92*'fnd base rates'!I$111)
+($I92*'fnd base rates'!I$112)
+($J92*'fnd base rates'!I$113)
+($K92*'fnd base rates'!I$114)
+($M92*'fnd base rates'!I$116)
+($N92*'fnd base rates'!I$117)
+($O92*'fnd base rates'!I$118)
+($P92*VLOOKUP($S92+12,rate_basefnd,9)))
*$R92</f>
        <v>368.13034999999996</v>
      </c>
      <c r="AB92" s="1">
        <f>(($D92*'fnd base rates'!J$107)
+($E92*'fnd base rates'!J$108)
+($F92*'fnd base rates'!J$109)
+($G92*'fnd base rates'!J$110)
+($H92*'fnd base rates'!J$111)
+($I92*'fnd base rates'!J$112)
+($J92*'fnd base rates'!J$113)
+($K92*'fnd base rates'!J$114)
+($M92*'fnd base rates'!J$116)
+($N92*'fnd base rates'!J$117)
+($O92*'fnd base rates'!J$118)
+($P92*VLOOKUP($S92+12,rate_basefnd,10)))
*$R92</f>
        <v>252.54214999999996</v>
      </c>
      <c r="AC92" s="1">
        <f>(($D92*'fnd base rates'!K$107)
+($E92*'fnd base rates'!K$108)
+($F92*'fnd base rates'!K$109)
+($G92*'fnd base rates'!K$110)
+($H92*'fnd base rates'!K$111)
+($I92*'fnd base rates'!K$112)
+($J92*'fnd base rates'!K$113)
+($K92*'fnd base rates'!K$114)
+($M92*'fnd base rates'!K$116)
+($N92*'fnd base rates'!K$117)
+($O92*'fnd base rates'!K$118)
+($P92*VLOOKUP($S92+12,rate_basefnd,11)))
*$R92</f>
        <v>1199.8922781999997</v>
      </c>
      <c r="AD92" s="1">
        <f>(($D92*'fnd base rates'!L$107)
+($E92*'fnd base rates'!L$108)
+($F92*'fnd base rates'!L$109)
+($G92*'fnd base rates'!L$110)
+($H92*'fnd base rates'!L$111)
+($I92*'fnd base rates'!L$112)
+($J92*'fnd base rates'!L$113)
+($K92*'fnd base rates'!L$114)
+($M92*'fnd base rates'!L$116)
+($N92*'fnd base rates'!L$117)
+($O92*'fnd base rates'!L$118)
+($P92*VLOOKUP($S92+12,rate_basefnd,12)))</f>
        <v>1512.47668</v>
      </c>
      <c r="AE92" s="1">
        <f>(($D92*'fnd base rates'!M$107)
+($E92*'fnd base rates'!M$108)
+($F92*'fnd base rates'!M$109)
+($G92*'fnd base rates'!M$110)
+($H92*'fnd base rates'!M$111)
+($I92*'fnd base rates'!M$112)
+($J92*'fnd base rates'!M$113)
+($K92*'fnd base rates'!M$114)
+($M92*'fnd base rates'!M$116)
+($N92*'fnd base rates'!M$117)
+($O92*'fnd base rates'!M$118)
+($P92*VLOOKUP($S92+12,rate_basefnd,13)))</f>
        <v>0</v>
      </c>
      <c r="AF92" s="4">
        <f t="shared" si="83"/>
        <v>9870.2045794400001</v>
      </c>
      <c r="AH92" s="269">
        <f t="shared" si="84"/>
        <v>418100174</v>
      </c>
      <c r="AI92" s="4" t="str">
        <f t="shared" si="85"/>
        <v>418</v>
      </c>
      <c r="AJ92" s="2" t="str">
        <f t="shared" si="86"/>
        <v>100</v>
      </c>
      <c r="AK92" s="2" t="str">
        <f t="shared" si="87"/>
        <v>174</v>
      </c>
      <c r="AL92" s="4">
        <f t="shared" si="88"/>
        <v>1</v>
      </c>
      <c r="AM92" s="4">
        <f t="shared" si="79"/>
        <v>1</v>
      </c>
      <c r="AN92" s="4">
        <f t="shared" si="89"/>
        <v>9870.2045794400001</v>
      </c>
      <c r="AO92" s="4">
        <f t="shared" si="90"/>
        <v>9870</v>
      </c>
      <c r="AP92" s="4">
        <f t="shared" si="80"/>
        <v>0</v>
      </c>
      <c r="AQ92" s="4">
        <v>9870</v>
      </c>
      <c r="AW92" s="4">
        <v>9870</v>
      </c>
      <c r="AX92" s="5">
        <f t="shared" si="91"/>
        <v>0</v>
      </c>
      <c r="AY92" s="4">
        <v>9870</v>
      </c>
      <c r="AZ92" s="5"/>
      <c r="BB92" s="5">
        <f t="shared" ref="BB92" si="109">BC92-BA92</f>
        <v>0</v>
      </c>
    </row>
    <row r="93" spans="1:54" s="4" customFormat="1">
      <c r="A93" s="269">
        <v>418</v>
      </c>
      <c r="B93" s="2">
        <v>418100185</v>
      </c>
      <c r="C93" s="9" t="s">
        <v>1088</v>
      </c>
      <c r="D93" s="14">
        <f>'fnd enro'!D93</f>
        <v>0</v>
      </c>
      <c r="E93" s="14">
        <f>'fnd enro'!E93</f>
        <v>0</v>
      </c>
      <c r="F93" s="14">
        <f>'fnd enro'!F93</f>
        <v>0</v>
      </c>
      <c r="G93" s="14">
        <f>'fnd enro'!G93</f>
        <v>0</v>
      </c>
      <c r="H93" s="14">
        <f>'fnd enro'!H93</f>
        <v>2</v>
      </c>
      <c r="I93" s="14">
        <f>'fnd enro'!I93</f>
        <v>0</v>
      </c>
      <c r="J93" s="14">
        <f>'fnd enro'!J93</f>
        <v>0</v>
      </c>
      <c r="K93" s="15">
        <f>'fnd enro'!K93</f>
        <v>7.7200000000000005E-2</v>
      </c>
      <c r="L93" s="14">
        <f>'fnd enro'!L93</f>
        <v>0</v>
      </c>
      <c r="M93" s="14">
        <f>'fnd enro'!M93</f>
        <v>0</v>
      </c>
      <c r="N93" s="14">
        <f>'fnd enro'!N93</f>
        <v>0</v>
      </c>
      <c r="O93" s="14">
        <f>'fnd enro'!O93</f>
        <v>0</v>
      </c>
      <c r="P93" s="14">
        <f>'fnd enro'!P93</f>
        <v>1</v>
      </c>
      <c r="Q93" s="14">
        <f>'fnd enro'!R93</f>
        <v>2</v>
      </c>
      <c r="R93" s="15">
        <f t="shared" si="82"/>
        <v>1.0149999999999999</v>
      </c>
      <c r="S93" s="14">
        <f>VALUE('fnd enro'!Q93)</f>
        <v>10</v>
      </c>
      <c r="T93" s="2"/>
      <c r="U93" s="1">
        <f>(($D93*'fnd base rates'!C$107)
+($E93*'fnd base rates'!C$108)
+($F93*'fnd base rates'!C$109)
+($G93*'fnd base rates'!C$110)
+($H93*'fnd base rates'!C$111)
+($I93*'fnd base rates'!C$112)
+($J93*'fnd base rates'!C$113)
+($K93*'fnd base rates'!C$114)
+($M93*'fnd base rates'!C$116)
+($N93*'fnd base rates'!C$117)
+($O93*'fnd base rates'!C$118)
+($P93*VLOOKUP($S93+12,rate_basefnd,3)))
*$R93</f>
        <v>1169.5161823799999</v>
      </c>
      <c r="V93" s="1">
        <f>(($D93*'fnd base rates'!D$107)
+($E93*'fnd base rates'!D$108)
+($F93*'fnd base rates'!D$109)
+($G93*'fnd base rates'!D$110)
+($H93*'fnd base rates'!D$111)
+($I93*'fnd base rates'!D$112)
+($J93*'fnd base rates'!D$113)
+($K93*'fnd base rates'!D$114)
+($M93*'fnd base rates'!D$116)
+($N93*'fnd base rates'!D$117)
+($O93*'fnd base rates'!D$118)
+($P93*VLOOKUP($S93+12,rate_basefnd,4)))
*$R93</f>
        <v>1934.5493999999999</v>
      </c>
      <c r="W93" s="1">
        <f>(($D93*'fnd base rates'!E$107)
+($E93*'fnd base rates'!E$108)
+($F93*'fnd base rates'!E$109)
+($G93*'fnd base rates'!E$110)
+($H93*'fnd base rates'!E$111)
+($I93*'fnd base rates'!E$112)
+($J93*'fnd base rates'!E$113)
+($K93*'fnd base rates'!E$114)
+($M93*'fnd base rates'!E$116)
+($N93*'fnd base rates'!E$117)
+($O93*'fnd base rates'!E$118)
+($P93*VLOOKUP($S93+12,rate_basefnd,5)))
*$R93</f>
        <v>10746.211763279998</v>
      </c>
      <c r="X93" s="1">
        <f>(($D93*'fnd base rates'!F$107)
+($E93*'fnd base rates'!F$108)
+($F93*'fnd base rates'!F$109)
+($G93*'fnd base rates'!F$110)
+($H93*'fnd base rates'!F$111)
+($I93*'fnd base rates'!F$112)
+($J93*'fnd base rates'!F$113)
+($K93*'fnd base rates'!F$114)
+($M93*'fnd base rates'!F$116)
+($N93*'fnd base rates'!F$117)
+($O93*'fnd base rates'!F$118)
+($P93*VLOOKUP($S93+12,rate_basefnd,6)))
*$R93</f>
        <v>2020.61411636</v>
      </c>
      <c r="Y93" s="1">
        <f>(($D93*'fnd base rates'!G$107)
+($E93*'fnd base rates'!G$108)
+($F93*'fnd base rates'!G$109)
+($G93*'fnd base rates'!G$110)
+($H93*'fnd base rates'!G$111)
+($I93*'fnd base rates'!G$112)
+($J93*'fnd base rates'!G$113)
+($K93*'fnd base rates'!G$114)
+($M93*'fnd base rates'!G$116)
+($N93*'fnd base rates'!G$117)
+($O93*'fnd base rates'!G$118)
+($P93*VLOOKUP($S93+12,rate_basefnd,7)))
*$R93</f>
        <v>522.59971245999998</v>
      </c>
      <c r="Z93" s="1">
        <f>(($D93*'fnd base rates'!H$107)
+($E93*'fnd base rates'!H$108)
+($F93*'fnd base rates'!H$109)
+($G93*'fnd base rates'!H$110)
+($H93*'fnd base rates'!H$111)
+($I93*'fnd base rates'!H$112)
+($J93*'fnd base rates'!H$113)
+($K93*'fnd base rates'!H$114)
+($M93*'fnd base rates'!H$116)
+($N93*'fnd base rates'!H$117)
+($O93*'fnd base rates'!H$118)
+($P93*VLOOKUP($S93+12,rate_basefnd,8)))</f>
        <v>1074.157868</v>
      </c>
      <c r="AA93" s="1">
        <f>(($D93*'fnd base rates'!I$107)
+($E93*'fnd base rates'!I$108)
+($F93*'fnd base rates'!I$109)
+($G93*'fnd base rates'!I$110)
+($H93*'fnd base rates'!I$111)
+($I93*'fnd base rates'!I$112)
+($J93*'fnd base rates'!I$113)
+($K93*'fnd base rates'!I$114)
+($M93*'fnd base rates'!I$116)
+($N93*'fnd base rates'!I$117)
+($O93*'fnd base rates'!I$118)
+($P93*VLOOKUP($S93+12,rate_basefnd,9)))
*$R93</f>
        <v>887.03895</v>
      </c>
      <c r="AB93" s="1">
        <f>(($D93*'fnd base rates'!J$107)
+($E93*'fnd base rates'!J$108)
+($F93*'fnd base rates'!J$109)
+($G93*'fnd base rates'!J$110)
+($H93*'fnd base rates'!J$111)
+($I93*'fnd base rates'!J$112)
+($J93*'fnd base rates'!J$113)
+($K93*'fnd base rates'!J$114)
+($M93*'fnd base rates'!J$116)
+($N93*'fnd base rates'!J$117)
+($O93*'fnd base rates'!J$118)
+($P93*VLOOKUP($S93+12,rate_basefnd,10)))
*$R93</f>
        <v>1288.5526499999999</v>
      </c>
      <c r="AC93" s="1">
        <f>(($D93*'fnd base rates'!K$107)
+($E93*'fnd base rates'!K$108)
+($F93*'fnd base rates'!K$109)
+($G93*'fnd base rates'!K$110)
+($H93*'fnd base rates'!K$111)
+($I93*'fnd base rates'!K$112)
+($J93*'fnd base rates'!K$113)
+($K93*'fnd base rates'!K$114)
+($M93*'fnd base rates'!K$116)
+($N93*'fnd base rates'!K$117)
+($O93*'fnd base rates'!K$118)
+($P93*VLOOKUP($S93+12,rate_basefnd,11)))
*$R93</f>
        <v>2399.7845563999995</v>
      </c>
      <c r="AD93" s="1">
        <f>(($D93*'fnd base rates'!L$107)
+($E93*'fnd base rates'!L$108)
+($F93*'fnd base rates'!L$109)
+($G93*'fnd base rates'!L$110)
+($H93*'fnd base rates'!L$111)
+($I93*'fnd base rates'!L$112)
+($J93*'fnd base rates'!L$113)
+($K93*'fnd base rates'!L$114)
+($M93*'fnd base rates'!L$116)
+($N93*'fnd base rates'!L$117)
+($O93*'fnd base rates'!L$118)
+($P93*VLOOKUP($S93+12,rate_basefnd,12)))</f>
        <v>3618.3533600000001</v>
      </c>
      <c r="AE93" s="1">
        <f>(($D93*'fnd base rates'!M$107)
+($E93*'fnd base rates'!M$108)
+($F93*'fnd base rates'!M$109)
+($G93*'fnd base rates'!M$110)
+($H93*'fnd base rates'!M$111)
+($I93*'fnd base rates'!M$112)
+($J93*'fnd base rates'!M$113)
+($K93*'fnd base rates'!M$114)
+($M93*'fnd base rates'!M$116)
+($N93*'fnd base rates'!M$117)
+($O93*'fnd base rates'!M$118)
+($P93*VLOOKUP($S93+12,rate_basefnd,13)))</f>
        <v>0</v>
      </c>
      <c r="AF93" s="4">
        <f t="shared" si="83"/>
        <v>25661.378558879995</v>
      </c>
      <c r="AH93" s="269">
        <f t="shared" si="84"/>
        <v>418100185</v>
      </c>
      <c r="AI93" s="4" t="str">
        <f t="shared" si="85"/>
        <v>418</v>
      </c>
      <c r="AJ93" s="2" t="str">
        <f t="shared" si="86"/>
        <v>100</v>
      </c>
      <c r="AK93" s="2" t="str">
        <f t="shared" si="87"/>
        <v>185</v>
      </c>
      <c r="AL93" s="4">
        <f t="shared" si="88"/>
        <v>1</v>
      </c>
      <c r="AM93" s="4">
        <f t="shared" si="79"/>
        <v>2</v>
      </c>
      <c r="AN93" s="4">
        <f t="shared" si="89"/>
        <v>25661.378558879995</v>
      </c>
      <c r="AO93" s="4">
        <f t="shared" si="90"/>
        <v>12831</v>
      </c>
      <c r="AP93" s="4">
        <f t="shared" si="80"/>
        <v>0</v>
      </c>
      <c r="AQ93" s="4">
        <v>12831</v>
      </c>
      <c r="AW93" s="4">
        <v>12831</v>
      </c>
      <c r="AX93" s="5">
        <f t="shared" si="91"/>
        <v>0</v>
      </c>
      <c r="AY93" s="4">
        <v>12831</v>
      </c>
      <c r="AZ93" s="5"/>
      <c r="BB93" s="5">
        <f t="shared" ref="BB93" si="110">BC93-BA93</f>
        <v>0</v>
      </c>
    </row>
    <row r="94" spans="1:54" s="4" customFormat="1">
      <c r="A94" s="269">
        <v>418</v>
      </c>
      <c r="B94" s="2">
        <v>418100198</v>
      </c>
      <c r="C94" s="9" t="s">
        <v>1088</v>
      </c>
      <c r="D94" s="14">
        <f>'fnd enro'!D94</f>
        <v>0</v>
      </c>
      <c r="E94" s="14">
        <f>'fnd enro'!E94</f>
        <v>0</v>
      </c>
      <c r="F94" s="14">
        <f>'fnd enro'!F94</f>
        <v>0</v>
      </c>
      <c r="G94" s="14">
        <f>'fnd enro'!G94</f>
        <v>0</v>
      </c>
      <c r="H94" s="14">
        <f>'fnd enro'!H94</f>
        <v>13</v>
      </c>
      <c r="I94" s="14">
        <f>'fnd enro'!I94</f>
        <v>0</v>
      </c>
      <c r="J94" s="14">
        <f>'fnd enro'!J94</f>
        <v>0</v>
      </c>
      <c r="K94" s="15">
        <f>'fnd enro'!K94</f>
        <v>0.50180000000000002</v>
      </c>
      <c r="L94" s="14">
        <f>'fnd enro'!L94</f>
        <v>0</v>
      </c>
      <c r="M94" s="14">
        <f>'fnd enro'!M94</f>
        <v>0</v>
      </c>
      <c r="N94" s="14">
        <f>'fnd enro'!N94</f>
        <v>0</v>
      </c>
      <c r="O94" s="14">
        <f>'fnd enro'!O94</f>
        <v>0</v>
      </c>
      <c r="P94" s="14">
        <f>'fnd enro'!P94</f>
        <v>1</v>
      </c>
      <c r="Q94" s="14">
        <f>'fnd enro'!R94</f>
        <v>13</v>
      </c>
      <c r="R94" s="15">
        <f t="shared" si="82"/>
        <v>1.0149999999999999</v>
      </c>
      <c r="S94" s="14">
        <f>VALUE('fnd enro'!Q94)</f>
        <v>3</v>
      </c>
      <c r="T94" s="2"/>
      <c r="U94" s="1">
        <f>(($D94*'fnd base rates'!C$107)
+($E94*'fnd base rates'!C$108)
+($F94*'fnd base rates'!C$109)
+($G94*'fnd base rates'!C$110)
+($H94*'fnd base rates'!C$111)
+($I94*'fnd base rates'!C$112)
+($J94*'fnd base rates'!C$113)
+($K94*'fnd base rates'!C$114)
+($M94*'fnd base rates'!C$116)
+($N94*'fnd base rates'!C$117)
+($O94*'fnd base rates'!C$118)
+($P94*VLOOKUP($S94+12,rate_basefnd,3)))
*$R94</f>
        <v>7136.3609604699996</v>
      </c>
      <c r="V94" s="1">
        <f>(($D94*'fnd base rates'!D$107)
+($E94*'fnd base rates'!D$108)
+($F94*'fnd base rates'!D$109)
+($G94*'fnd base rates'!D$110)
+($H94*'fnd base rates'!D$111)
+($I94*'fnd base rates'!D$112)
+($J94*'fnd base rates'!D$113)
+($K94*'fnd base rates'!D$114)
+($M94*'fnd base rates'!D$116)
+($N94*'fnd base rates'!D$117)
+($O94*'fnd base rates'!D$118)
+($P94*VLOOKUP($S94+12,rate_basefnd,4)))
*$R94</f>
        <v>10368.905049999999</v>
      </c>
      <c r="W94" s="1">
        <f>(($D94*'fnd base rates'!E$107)
+($E94*'fnd base rates'!E$108)
+($F94*'fnd base rates'!E$109)
+($G94*'fnd base rates'!E$110)
+($H94*'fnd base rates'!E$111)
+($I94*'fnd base rates'!E$112)
+($J94*'fnd base rates'!E$113)
+($K94*'fnd base rates'!E$114)
+($M94*'fnd base rates'!E$116)
+($N94*'fnd base rates'!E$117)
+($O94*'fnd base rates'!E$118)
+($P94*VLOOKUP($S94+12,rate_basefnd,5)))
*$R94</f>
        <v>48319.374311319989</v>
      </c>
      <c r="X94" s="1">
        <f>(($D94*'fnd base rates'!F$107)
+($E94*'fnd base rates'!F$108)
+($F94*'fnd base rates'!F$109)
+($G94*'fnd base rates'!F$110)
+($H94*'fnd base rates'!F$111)
+($I94*'fnd base rates'!F$112)
+($J94*'fnd base rates'!F$113)
+($K94*'fnd base rates'!F$114)
+($M94*'fnd base rates'!F$116)
+($N94*'fnd base rates'!F$117)
+($O94*'fnd base rates'!F$118)
+($P94*VLOOKUP($S94+12,rate_basefnd,6)))
*$R94</f>
        <v>13133.991756339999</v>
      </c>
      <c r="Y94" s="1">
        <f>(($D94*'fnd base rates'!G$107)
+($E94*'fnd base rates'!G$108)
+($F94*'fnd base rates'!G$109)
+($G94*'fnd base rates'!G$110)
+($H94*'fnd base rates'!G$111)
+($I94*'fnd base rates'!G$112)
+($J94*'fnd base rates'!G$113)
+($K94*'fnd base rates'!G$114)
+($M94*'fnd base rates'!G$116)
+($N94*'fnd base rates'!G$117)
+($O94*'fnd base rates'!G$118)
+($P94*VLOOKUP($S94+12,rate_basefnd,7)))
*$R94</f>
        <v>2352.3565559899998</v>
      </c>
      <c r="Z94" s="1">
        <f>(($D94*'fnd base rates'!H$107)
+($E94*'fnd base rates'!H$108)
+($F94*'fnd base rates'!H$109)
+($G94*'fnd base rates'!H$110)
+($H94*'fnd base rates'!H$111)
+($I94*'fnd base rates'!H$112)
+($J94*'fnd base rates'!H$113)
+($K94*'fnd base rates'!H$114)
+($M94*'fnd base rates'!H$116)
+($N94*'fnd base rates'!H$117)
+($O94*'fnd base rates'!H$118)
+($P94*VLOOKUP($S94+12,rate_basefnd,8)))</f>
        <v>6824.2861419999999</v>
      </c>
      <c r="AA94" s="1">
        <f>(($D94*'fnd base rates'!I$107)
+($E94*'fnd base rates'!I$108)
+($F94*'fnd base rates'!I$109)
+($G94*'fnd base rates'!I$110)
+($H94*'fnd base rates'!I$111)
+($I94*'fnd base rates'!I$112)
+($J94*'fnd base rates'!I$113)
+($K94*'fnd base rates'!I$114)
+($M94*'fnd base rates'!I$116)
+($N94*'fnd base rates'!I$117)
+($O94*'fnd base rates'!I$118)
+($P94*VLOOKUP($S94+12,rate_basefnd,9)))
*$R94</f>
        <v>4893.8732499999996</v>
      </c>
      <c r="AB94" s="1">
        <f>(($D94*'fnd base rates'!J$107)
+($E94*'fnd base rates'!J$108)
+($F94*'fnd base rates'!J$109)
+($G94*'fnd base rates'!J$110)
+($H94*'fnd base rates'!J$111)
+($I94*'fnd base rates'!J$112)
+($J94*'fnd base rates'!J$113)
+($K94*'fnd base rates'!J$114)
+($M94*'fnd base rates'!J$116)
+($N94*'fnd base rates'!J$117)
+($O94*'fnd base rates'!J$118)
+($P94*VLOOKUP($S94+12,rate_basefnd,10)))
*$R94</f>
        <v>3845.1752499999998</v>
      </c>
      <c r="AC94" s="1">
        <f>(($D94*'fnd base rates'!K$107)
+($E94*'fnd base rates'!K$108)
+($F94*'fnd base rates'!K$109)
+($G94*'fnd base rates'!K$110)
+($H94*'fnd base rates'!K$111)
+($I94*'fnd base rates'!K$112)
+($J94*'fnd base rates'!K$113)
+($K94*'fnd base rates'!K$114)
+($M94*'fnd base rates'!K$116)
+($N94*'fnd base rates'!K$117)
+($O94*'fnd base rates'!K$118)
+($P94*VLOOKUP($S94+12,rate_basefnd,11)))
*$R94</f>
        <v>15598.599616599999</v>
      </c>
      <c r="AD94" s="1">
        <f>(($D94*'fnd base rates'!L$107)
+($E94*'fnd base rates'!L$108)
+($F94*'fnd base rates'!L$109)
+($G94*'fnd base rates'!L$110)
+($H94*'fnd base rates'!L$111)
+($I94*'fnd base rates'!L$112)
+($J94*'fnd base rates'!L$113)
+($K94*'fnd base rates'!L$114)
+($M94*'fnd base rates'!L$116)
+($N94*'fnd base rates'!L$117)
+($O94*'fnd base rates'!L$118)
+($P94*VLOOKUP($S94+12,rate_basefnd,12)))</f>
        <v>20087.956839999999</v>
      </c>
      <c r="AE94" s="1">
        <f>(($D94*'fnd base rates'!M$107)
+($E94*'fnd base rates'!M$108)
+($F94*'fnd base rates'!M$109)
+($G94*'fnd base rates'!M$110)
+($H94*'fnd base rates'!M$111)
+($I94*'fnd base rates'!M$112)
+($J94*'fnd base rates'!M$113)
+($K94*'fnd base rates'!M$114)
+($M94*'fnd base rates'!M$116)
+($N94*'fnd base rates'!M$117)
+($O94*'fnd base rates'!M$118)
+($P94*VLOOKUP($S94+12,rate_basefnd,13)))</f>
        <v>0</v>
      </c>
      <c r="AF94" s="4">
        <f t="shared" si="83"/>
        <v>132560.87973271997</v>
      </c>
      <c r="AH94" s="269">
        <f t="shared" si="84"/>
        <v>418100198</v>
      </c>
      <c r="AI94" s="4" t="str">
        <f t="shared" si="85"/>
        <v>418</v>
      </c>
      <c r="AJ94" s="2" t="str">
        <f t="shared" si="86"/>
        <v>100</v>
      </c>
      <c r="AK94" s="2" t="str">
        <f t="shared" si="87"/>
        <v>198</v>
      </c>
      <c r="AL94" s="4">
        <f t="shared" si="88"/>
        <v>1</v>
      </c>
      <c r="AM94" s="4">
        <f t="shared" si="79"/>
        <v>13</v>
      </c>
      <c r="AN94" s="4">
        <f t="shared" si="89"/>
        <v>132560.87973271997</v>
      </c>
      <c r="AO94" s="4">
        <f t="shared" si="90"/>
        <v>10197</v>
      </c>
      <c r="AP94" s="4">
        <f t="shared" si="80"/>
        <v>0</v>
      </c>
      <c r="AQ94" s="4">
        <v>10197</v>
      </c>
      <c r="AW94" s="4">
        <v>10197</v>
      </c>
      <c r="AX94" s="5">
        <f t="shared" si="91"/>
        <v>0</v>
      </c>
      <c r="AY94" s="4">
        <v>10197</v>
      </c>
      <c r="AZ94" s="5"/>
      <c r="BB94" s="5">
        <f t="shared" ref="BB94" si="111">BC94-BA94</f>
        <v>0</v>
      </c>
    </row>
    <row r="95" spans="1:54" s="4" customFormat="1">
      <c r="A95" s="269">
        <v>418</v>
      </c>
      <c r="B95" s="2">
        <v>418100276</v>
      </c>
      <c r="C95" s="9" t="s">
        <v>1088</v>
      </c>
      <c r="D95" s="14">
        <f>'fnd enro'!D95</f>
        <v>0</v>
      </c>
      <c r="E95" s="14">
        <f>'fnd enro'!E95</f>
        <v>0</v>
      </c>
      <c r="F95" s="14">
        <f>'fnd enro'!F95</f>
        <v>0</v>
      </c>
      <c r="G95" s="14">
        <f>'fnd enro'!G95</f>
        <v>0</v>
      </c>
      <c r="H95" s="14">
        <f>'fnd enro'!H95</f>
        <v>2</v>
      </c>
      <c r="I95" s="14">
        <f>'fnd enro'!I95</f>
        <v>0</v>
      </c>
      <c r="J95" s="14">
        <f>'fnd enro'!J95</f>
        <v>0</v>
      </c>
      <c r="K95" s="15">
        <f>'fnd enro'!K95</f>
        <v>7.7200000000000005E-2</v>
      </c>
      <c r="L95" s="14">
        <f>'fnd enro'!L95</f>
        <v>0</v>
      </c>
      <c r="M95" s="14">
        <f>'fnd enro'!M95</f>
        <v>0</v>
      </c>
      <c r="N95" s="14">
        <f>'fnd enro'!N95</f>
        <v>0</v>
      </c>
      <c r="O95" s="14">
        <f>'fnd enro'!O95</f>
        <v>0</v>
      </c>
      <c r="P95" s="14">
        <f>'fnd enro'!P95</f>
        <v>0</v>
      </c>
      <c r="Q95" s="14">
        <f>'fnd enro'!R95</f>
        <v>2</v>
      </c>
      <c r="R95" s="15">
        <f t="shared" si="82"/>
        <v>1.0149999999999999</v>
      </c>
      <c r="S95" s="14">
        <f>VALUE('fnd enro'!Q95)</f>
        <v>2</v>
      </c>
      <c r="T95" s="2"/>
      <c r="U95" s="1">
        <f>(($D95*'fnd base rates'!C$107)
+($E95*'fnd base rates'!C$108)
+($F95*'fnd base rates'!C$109)
+($G95*'fnd base rates'!C$110)
+($H95*'fnd base rates'!C$111)
+($I95*'fnd base rates'!C$112)
+($J95*'fnd base rates'!C$113)
+($K95*'fnd base rates'!C$114)
+($M95*'fnd base rates'!C$116)
+($N95*'fnd base rates'!C$117)
+($O95*'fnd base rates'!C$118)
+($P95*VLOOKUP($S95+12,rate_basefnd,3)))
*$R95</f>
        <v>1089.0165323799999</v>
      </c>
      <c r="V95" s="1">
        <f>(($D95*'fnd base rates'!D$107)
+($E95*'fnd base rates'!D$108)
+($F95*'fnd base rates'!D$109)
+($G95*'fnd base rates'!D$110)
+($H95*'fnd base rates'!D$111)
+($I95*'fnd base rates'!D$112)
+($J95*'fnd base rates'!D$113)
+($K95*'fnd base rates'!D$114)
+($M95*'fnd base rates'!D$116)
+($N95*'fnd base rates'!D$117)
+($O95*'fnd base rates'!D$118)
+($P95*VLOOKUP($S95+12,rate_basefnd,4)))
*$R95</f>
        <v>1553.1124</v>
      </c>
      <c r="W95" s="1">
        <f>(($D95*'fnd base rates'!E$107)
+($E95*'fnd base rates'!E$108)
+($F95*'fnd base rates'!E$109)
+($G95*'fnd base rates'!E$110)
+($H95*'fnd base rates'!E$111)
+($I95*'fnd base rates'!E$112)
+($J95*'fnd base rates'!E$113)
+($K95*'fnd base rates'!E$114)
+($M95*'fnd base rates'!E$116)
+($N95*'fnd base rates'!E$117)
+($O95*'fnd base rates'!E$118)
+($P95*VLOOKUP($S95+12,rate_basefnd,5)))
*$R95</f>
        <v>7022.7451632799994</v>
      </c>
      <c r="X95" s="1">
        <f>(($D95*'fnd base rates'!F$107)
+($E95*'fnd base rates'!F$108)
+($F95*'fnd base rates'!F$109)
+($G95*'fnd base rates'!F$110)
+($H95*'fnd base rates'!F$111)
+($I95*'fnd base rates'!F$112)
+($J95*'fnd base rates'!F$113)
+($K95*'fnd base rates'!F$114)
+($M95*'fnd base rates'!F$116)
+($N95*'fnd base rates'!F$117)
+($O95*'fnd base rates'!F$118)
+($P95*VLOOKUP($S95+12,rate_basefnd,6)))
*$R95</f>
        <v>2020.61411636</v>
      </c>
      <c r="Y95" s="1">
        <f>(($D95*'fnd base rates'!G$107)
+($E95*'fnd base rates'!G$108)
+($F95*'fnd base rates'!G$109)
+($G95*'fnd base rates'!G$110)
+($H95*'fnd base rates'!G$111)
+($I95*'fnd base rates'!G$112)
+($J95*'fnd base rates'!G$113)
+($K95*'fnd base rates'!G$114)
+($M95*'fnd base rates'!G$116)
+($N95*'fnd base rates'!G$117)
+($O95*'fnd base rates'!G$118)
+($P95*VLOOKUP($S95+12,rate_basefnd,7)))
*$R95</f>
        <v>341.96016245999999</v>
      </c>
      <c r="Z95" s="1">
        <f>(($D95*'fnd base rates'!H$107)
+($E95*'fnd base rates'!H$108)
+($F95*'fnd base rates'!H$109)
+($G95*'fnd base rates'!H$110)
+($H95*'fnd base rates'!H$111)
+($I95*'fnd base rates'!H$112)
+($J95*'fnd base rates'!H$113)
+($K95*'fnd base rates'!H$114)
+($M95*'fnd base rates'!H$116)
+($N95*'fnd base rates'!H$117)
+($O95*'fnd base rates'!H$118)
+($P95*VLOOKUP($S95+12,rate_basefnd,8)))</f>
        <v>1046.877868</v>
      </c>
      <c r="AA95" s="1">
        <f>(($D95*'fnd base rates'!I$107)
+($E95*'fnd base rates'!I$108)
+($F95*'fnd base rates'!I$109)
+($G95*'fnd base rates'!I$110)
+($H95*'fnd base rates'!I$111)
+($I95*'fnd base rates'!I$112)
+($J95*'fnd base rates'!I$113)
+($K95*'fnd base rates'!I$114)
+($M95*'fnd base rates'!I$116)
+($N95*'fnd base rates'!I$117)
+($O95*'fnd base rates'!I$118)
+($P95*VLOOKUP($S95+12,rate_basefnd,9)))
*$R95</f>
        <v>736.26069999999993</v>
      </c>
      <c r="AB95" s="1">
        <f>(($D95*'fnd base rates'!J$107)
+($E95*'fnd base rates'!J$108)
+($F95*'fnd base rates'!J$109)
+($G95*'fnd base rates'!J$110)
+($H95*'fnd base rates'!J$111)
+($I95*'fnd base rates'!J$112)
+($J95*'fnd base rates'!J$113)
+($K95*'fnd base rates'!J$114)
+($M95*'fnd base rates'!J$116)
+($N95*'fnd base rates'!J$117)
+($O95*'fnd base rates'!J$118)
+($P95*VLOOKUP($S95+12,rate_basefnd,10)))
*$R95</f>
        <v>505.08429999999993</v>
      </c>
      <c r="AC95" s="1">
        <f>(($D95*'fnd base rates'!K$107)
+($E95*'fnd base rates'!K$108)
+($F95*'fnd base rates'!K$109)
+($G95*'fnd base rates'!K$110)
+($H95*'fnd base rates'!K$111)
+($I95*'fnd base rates'!K$112)
+($J95*'fnd base rates'!K$113)
+($K95*'fnd base rates'!K$114)
+($M95*'fnd base rates'!K$116)
+($N95*'fnd base rates'!K$117)
+($O95*'fnd base rates'!K$118)
+($P95*VLOOKUP($S95+12,rate_basefnd,11)))
*$R95</f>
        <v>2399.7845563999995</v>
      </c>
      <c r="AD95" s="1">
        <f>(($D95*'fnd base rates'!L$107)
+($E95*'fnd base rates'!L$108)
+($F95*'fnd base rates'!L$109)
+($G95*'fnd base rates'!L$110)
+($H95*'fnd base rates'!L$111)
+($I95*'fnd base rates'!L$112)
+($J95*'fnd base rates'!L$113)
+($K95*'fnd base rates'!L$114)
+($M95*'fnd base rates'!L$116)
+($N95*'fnd base rates'!L$117)
+($O95*'fnd base rates'!L$118)
+($P95*VLOOKUP($S95+12,rate_basefnd,12)))</f>
        <v>3024.95336</v>
      </c>
      <c r="AE95" s="1">
        <f>(($D95*'fnd base rates'!M$107)
+($E95*'fnd base rates'!M$108)
+($F95*'fnd base rates'!M$109)
+($G95*'fnd base rates'!M$110)
+($H95*'fnd base rates'!M$111)
+($I95*'fnd base rates'!M$112)
+($J95*'fnd base rates'!M$113)
+($K95*'fnd base rates'!M$114)
+($M95*'fnd base rates'!M$116)
+($N95*'fnd base rates'!M$117)
+($O95*'fnd base rates'!M$118)
+($P95*VLOOKUP($S95+12,rate_basefnd,13)))</f>
        <v>0</v>
      </c>
      <c r="AF95" s="4">
        <f t="shared" si="83"/>
        <v>19740.40915888</v>
      </c>
      <c r="AH95" s="269">
        <f t="shared" si="84"/>
        <v>418100276</v>
      </c>
      <c r="AI95" s="4" t="str">
        <f t="shared" si="85"/>
        <v>418</v>
      </c>
      <c r="AJ95" s="2" t="str">
        <f t="shared" si="86"/>
        <v>100</v>
      </c>
      <c r="AK95" s="2" t="str">
        <f t="shared" si="87"/>
        <v>276</v>
      </c>
      <c r="AL95" s="4">
        <f t="shared" si="88"/>
        <v>1</v>
      </c>
      <c r="AM95" s="4">
        <f t="shared" si="79"/>
        <v>2</v>
      </c>
      <c r="AN95" s="4">
        <f t="shared" si="89"/>
        <v>19740.40915888</v>
      </c>
      <c r="AO95" s="4">
        <f t="shared" si="90"/>
        <v>9870</v>
      </c>
      <c r="AP95" s="4">
        <f t="shared" si="80"/>
        <v>0</v>
      </c>
      <c r="AQ95" s="4">
        <v>9870</v>
      </c>
      <c r="AW95" s="4">
        <v>9870</v>
      </c>
      <c r="AX95" s="5">
        <f t="shared" si="91"/>
        <v>0</v>
      </c>
      <c r="AY95" s="4">
        <v>9870</v>
      </c>
      <c r="AZ95" s="5"/>
      <c r="BB95" s="5">
        <f t="shared" ref="BB95" si="112">BC95-BA95</f>
        <v>0</v>
      </c>
    </row>
    <row r="96" spans="1:54" s="4" customFormat="1">
      <c r="A96" s="269">
        <v>418</v>
      </c>
      <c r="B96" s="2">
        <v>418100288</v>
      </c>
      <c r="C96" s="9" t="s">
        <v>1088</v>
      </c>
      <c r="D96" s="14">
        <f>'fnd enro'!D96</f>
        <v>0</v>
      </c>
      <c r="E96" s="14">
        <f>'fnd enro'!E96</f>
        <v>0</v>
      </c>
      <c r="F96" s="14">
        <f>'fnd enro'!F96</f>
        <v>0</v>
      </c>
      <c r="G96" s="14">
        <f>'fnd enro'!G96</f>
        <v>0</v>
      </c>
      <c r="H96" s="14">
        <f>'fnd enro'!H96</f>
        <v>4</v>
      </c>
      <c r="I96" s="14">
        <f>'fnd enro'!I96</f>
        <v>0</v>
      </c>
      <c r="J96" s="14">
        <f>'fnd enro'!J96</f>
        <v>0</v>
      </c>
      <c r="K96" s="15">
        <f>'fnd enro'!K96</f>
        <v>0.15440000000000001</v>
      </c>
      <c r="L96" s="14">
        <f>'fnd enro'!L96</f>
        <v>0</v>
      </c>
      <c r="M96" s="14">
        <f>'fnd enro'!M96</f>
        <v>0</v>
      </c>
      <c r="N96" s="14">
        <f>'fnd enro'!N96</f>
        <v>0</v>
      </c>
      <c r="O96" s="14">
        <f>'fnd enro'!O96</f>
        <v>0</v>
      </c>
      <c r="P96" s="14">
        <f>'fnd enro'!P96</f>
        <v>3</v>
      </c>
      <c r="Q96" s="14">
        <f>'fnd enro'!R96</f>
        <v>4</v>
      </c>
      <c r="R96" s="15">
        <f t="shared" si="82"/>
        <v>1.0149999999999999</v>
      </c>
      <c r="S96" s="14">
        <f>VALUE('fnd enro'!Q96)</f>
        <v>2</v>
      </c>
      <c r="T96" s="2"/>
      <c r="U96" s="1">
        <f>(($D96*'fnd base rates'!C$107)
+($E96*'fnd base rates'!C$108)
+($F96*'fnd base rates'!C$109)
+($G96*'fnd base rates'!C$110)
+($H96*'fnd base rates'!C$111)
+($I96*'fnd base rates'!C$112)
+($J96*'fnd base rates'!C$113)
+($K96*'fnd base rates'!C$114)
+($M96*'fnd base rates'!C$116)
+($N96*'fnd base rates'!C$117)
+($O96*'fnd base rates'!C$118)
+($P96*VLOOKUP($S96+12,rate_basefnd,3)))
*$R96</f>
        <v>2346.8174147599998</v>
      </c>
      <c r="V96" s="1">
        <f>(($D96*'fnd base rates'!D$107)
+($E96*'fnd base rates'!D$108)
+($F96*'fnd base rates'!D$109)
+($G96*'fnd base rates'!D$110)
+($H96*'fnd base rates'!D$111)
+($I96*'fnd base rates'!D$112)
+($J96*'fnd base rates'!D$113)
+($K96*'fnd base rates'!D$114)
+($M96*'fnd base rates'!D$116)
+($N96*'fnd base rates'!D$117)
+($O96*'fnd base rates'!D$118)
+($P96*VLOOKUP($S96+12,rate_basefnd,4)))
*$R96</f>
        <v>3905.8418000000001</v>
      </c>
      <c r="W96" s="1">
        <f>(($D96*'fnd base rates'!E$107)
+($E96*'fnd base rates'!E$108)
+($F96*'fnd base rates'!E$109)
+($G96*'fnd base rates'!E$110)
+($H96*'fnd base rates'!E$111)
+($I96*'fnd base rates'!E$112)
+($J96*'fnd base rates'!E$113)
+($K96*'fnd base rates'!E$114)
+($M96*'fnd base rates'!E$116)
+($N96*'fnd base rates'!E$117)
+($O96*'fnd base rates'!E$118)
+($P96*VLOOKUP($S96+12,rate_basefnd,5)))
*$R96</f>
        <v>21851.439176560001</v>
      </c>
      <c r="X96" s="1">
        <f>(($D96*'fnd base rates'!F$107)
+($E96*'fnd base rates'!F$108)
+($F96*'fnd base rates'!F$109)
+($G96*'fnd base rates'!F$110)
+($H96*'fnd base rates'!F$111)
+($I96*'fnd base rates'!F$112)
+($J96*'fnd base rates'!F$113)
+($K96*'fnd base rates'!F$114)
+($M96*'fnd base rates'!F$116)
+($N96*'fnd base rates'!F$117)
+($O96*'fnd base rates'!F$118)
+($P96*VLOOKUP($S96+12,rate_basefnd,6)))
*$R96</f>
        <v>4041.2282327200001</v>
      </c>
      <c r="Y96" s="1">
        <f>(($D96*'fnd base rates'!G$107)
+($E96*'fnd base rates'!G$108)
+($F96*'fnd base rates'!G$109)
+($G96*'fnd base rates'!G$110)
+($H96*'fnd base rates'!G$111)
+($I96*'fnd base rates'!G$112)
+($J96*'fnd base rates'!G$113)
+($K96*'fnd base rates'!G$114)
+($M96*'fnd base rates'!G$116)
+($N96*'fnd base rates'!G$117)
+($O96*'fnd base rates'!G$118)
+($P96*VLOOKUP($S96+12,rate_basefnd,7)))
*$R96</f>
        <v>1062.6269749199998</v>
      </c>
      <c r="Z96" s="1">
        <f>(($D96*'fnd base rates'!H$107)
+($E96*'fnd base rates'!H$108)
+($F96*'fnd base rates'!H$109)
+($G96*'fnd base rates'!H$110)
+($H96*'fnd base rates'!H$111)
+($I96*'fnd base rates'!H$112)
+($J96*'fnd base rates'!H$113)
+($K96*'fnd base rates'!H$114)
+($M96*'fnd base rates'!H$116)
+($N96*'fnd base rates'!H$117)
+($O96*'fnd base rates'!H$118)
+($P96*VLOOKUP($S96+12,rate_basefnd,8)))</f>
        <v>2150.9357359999999</v>
      </c>
      <c r="AA96" s="1">
        <f>(($D96*'fnd base rates'!I$107)
+($E96*'fnd base rates'!I$108)
+($F96*'fnd base rates'!I$109)
+($G96*'fnd base rates'!I$110)
+($H96*'fnd base rates'!I$111)
+($I96*'fnd base rates'!I$112)
+($J96*'fnd base rates'!I$113)
+($K96*'fnd base rates'!I$114)
+($M96*'fnd base rates'!I$116)
+($N96*'fnd base rates'!I$117)
+($O96*'fnd base rates'!I$118)
+($P96*VLOOKUP($S96+12,rate_basefnd,9)))
*$R96</f>
        <v>1788.5923999999998</v>
      </c>
      <c r="AB96" s="1">
        <f>(($D96*'fnd base rates'!J$107)
+($E96*'fnd base rates'!J$108)
+($F96*'fnd base rates'!J$109)
+($G96*'fnd base rates'!J$110)
+($H96*'fnd base rates'!J$111)
+($I96*'fnd base rates'!J$112)
+($J96*'fnd base rates'!J$113)
+($K96*'fnd base rates'!J$114)
+($M96*'fnd base rates'!J$116)
+($N96*'fnd base rates'!J$117)
+($O96*'fnd base rates'!J$118)
+($P96*VLOOKUP($S96+12,rate_basefnd,10)))
*$R96</f>
        <v>2652.6415999999995</v>
      </c>
      <c r="AC96" s="1">
        <f>(($D96*'fnd base rates'!K$107)
+($E96*'fnd base rates'!K$108)
+($F96*'fnd base rates'!K$109)
+($G96*'fnd base rates'!K$110)
+($H96*'fnd base rates'!K$111)
+($I96*'fnd base rates'!K$112)
+($J96*'fnd base rates'!K$113)
+($K96*'fnd base rates'!K$114)
+($M96*'fnd base rates'!K$116)
+($N96*'fnd base rates'!K$117)
+($O96*'fnd base rates'!K$118)
+($P96*VLOOKUP($S96+12,rate_basefnd,11)))
*$R96</f>
        <v>4799.5691127999989</v>
      </c>
      <c r="AD96" s="1">
        <f>(($D96*'fnd base rates'!L$107)
+($E96*'fnd base rates'!L$108)
+($F96*'fnd base rates'!L$109)
+($G96*'fnd base rates'!L$110)
+($H96*'fnd base rates'!L$111)
+($I96*'fnd base rates'!L$112)
+($J96*'fnd base rates'!L$113)
+($K96*'fnd base rates'!L$114)
+($M96*'fnd base rates'!L$116)
+($N96*'fnd base rates'!L$117)
+($O96*'fnd base rates'!L$118)
+($P96*VLOOKUP($S96+12,rate_basefnd,12)))</f>
        <v>7293.9167200000002</v>
      </c>
      <c r="AE96" s="1">
        <f>(($D96*'fnd base rates'!M$107)
+($E96*'fnd base rates'!M$108)
+($F96*'fnd base rates'!M$109)
+($G96*'fnd base rates'!M$110)
+($H96*'fnd base rates'!M$111)
+($I96*'fnd base rates'!M$112)
+($J96*'fnd base rates'!M$113)
+($K96*'fnd base rates'!M$114)
+($M96*'fnd base rates'!M$116)
+($N96*'fnd base rates'!M$117)
+($O96*'fnd base rates'!M$118)
+($P96*VLOOKUP($S96+12,rate_basefnd,13)))</f>
        <v>0</v>
      </c>
      <c r="AF96" s="4">
        <f t="shared" si="83"/>
        <v>51893.609167760005</v>
      </c>
      <c r="AH96" s="269">
        <f t="shared" si="84"/>
        <v>418100288</v>
      </c>
      <c r="AI96" s="4" t="str">
        <f t="shared" si="85"/>
        <v>418</v>
      </c>
      <c r="AJ96" s="2" t="str">
        <f t="shared" si="86"/>
        <v>100</v>
      </c>
      <c r="AK96" s="2" t="str">
        <f t="shared" si="87"/>
        <v>288</v>
      </c>
      <c r="AL96" s="4">
        <f t="shared" si="88"/>
        <v>1</v>
      </c>
      <c r="AM96" s="4">
        <f t="shared" si="79"/>
        <v>4</v>
      </c>
      <c r="AN96" s="4">
        <f t="shared" si="89"/>
        <v>51893.609167760005</v>
      </c>
      <c r="AO96" s="4">
        <f t="shared" si="90"/>
        <v>12973</v>
      </c>
      <c r="AP96" s="4">
        <f t="shared" si="80"/>
        <v>0</v>
      </c>
      <c r="AQ96" s="4">
        <v>12973</v>
      </c>
      <c r="AW96" s="4">
        <v>12973</v>
      </c>
      <c r="AX96" s="5">
        <f t="shared" si="91"/>
        <v>0</v>
      </c>
      <c r="AY96" s="4">
        <v>12973</v>
      </c>
      <c r="AZ96" s="5"/>
      <c r="BB96" s="5">
        <f t="shared" ref="BB96" si="113">BC96-BA96</f>
        <v>0</v>
      </c>
    </row>
    <row r="97" spans="1:54" s="4" customFormat="1">
      <c r="A97" s="269">
        <v>418</v>
      </c>
      <c r="B97" s="2">
        <v>418100315</v>
      </c>
      <c r="C97" s="9" t="s">
        <v>1088</v>
      </c>
      <c r="D97" s="14">
        <f>'fnd enro'!D97</f>
        <v>0</v>
      </c>
      <c r="E97" s="14">
        <f>'fnd enro'!E97</f>
        <v>0</v>
      </c>
      <c r="F97" s="14">
        <f>'fnd enro'!F97</f>
        <v>0</v>
      </c>
      <c r="G97" s="14">
        <f>'fnd enro'!G97</f>
        <v>0</v>
      </c>
      <c r="H97" s="14">
        <f>'fnd enro'!H97</f>
        <v>1</v>
      </c>
      <c r="I97" s="14">
        <f>'fnd enro'!I97</f>
        <v>0</v>
      </c>
      <c r="J97" s="14">
        <f>'fnd enro'!J97</f>
        <v>0</v>
      </c>
      <c r="K97" s="15">
        <f>'fnd enro'!K97</f>
        <v>3.8600000000000002E-2</v>
      </c>
      <c r="L97" s="14">
        <f>'fnd enro'!L97</f>
        <v>0</v>
      </c>
      <c r="M97" s="14">
        <f>'fnd enro'!M97</f>
        <v>0</v>
      </c>
      <c r="N97" s="14">
        <f>'fnd enro'!N97</f>
        <v>0</v>
      </c>
      <c r="O97" s="14">
        <f>'fnd enro'!O97</f>
        <v>0</v>
      </c>
      <c r="P97" s="14">
        <f>'fnd enro'!P97</f>
        <v>0</v>
      </c>
      <c r="Q97" s="14">
        <f>'fnd enro'!R97</f>
        <v>1</v>
      </c>
      <c r="R97" s="15">
        <f t="shared" si="82"/>
        <v>1.0149999999999999</v>
      </c>
      <c r="S97" s="14">
        <f>VALUE('fnd enro'!Q97)</f>
        <v>2</v>
      </c>
      <c r="T97" s="2"/>
      <c r="U97" s="1">
        <f>(($D97*'fnd base rates'!C$107)
+($E97*'fnd base rates'!C$108)
+($F97*'fnd base rates'!C$109)
+($G97*'fnd base rates'!C$110)
+($H97*'fnd base rates'!C$111)
+($I97*'fnd base rates'!C$112)
+($J97*'fnd base rates'!C$113)
+($K97*'fnd base rates'!C$114)
+($M97*'fnd base rates'!C$116)
+($N97*'fnd base rates'!C$117)
+($O97*'fnd base rates'!C$118)
+($P97*VLOOKUP($S97+12,rate_basefnd,3)))
*$R97</f>
        <v>544.50826618999997</v>
      </c>
      <c r="V97" s="1">
        <f>(($D97*'fnd base rates'!D$107)
+($E97*'fnd base rates'!D$108)
+($F97*'fnd base rates'!D$109)
+($G97*'fnd base rates'!D$110)
+($H97*'fnd base rates'!D$111)
+($I97*'fnd base rates'!D$112)
+($J97*'fnd base rates'!D$113)
+($K97*'fnd base rates'!D$114)
+($M97*'fnd base rates'!D$116)
+($N97*'fnd base rates'!D$117)
+($O97*'fnd base rates'!D$118)
+($P97*VLOOKUP($S97+12,rate_basefnd,4)))
*$R97</f>
        <v>776.55619999999999</v>
      </c>
      <c r="W97" s="1">
        <f>(($D97*'fnd base rates'!E$107)
+($E97*'fnd base rates'!E$108)
+($F97*'fnd base rates'!E$109)
+($G97*'fnd base rates'!E$110)
+($H97*'fnd base rates'!E$111)
+($I97*'fnd base rates'!E$112)
+($J97*'fnd base rates'!E$113)
+($K97*'fnd base rates'!E$114)
+($M97*'fnd base rates'!E$116)
+($N97*'fnd base rates'!E$117)
+($O97*'fnd base rates'!E$118)
+($P97*VLOOKUP($S97+12,rate_basefnd,5)))
*$R97</f>
        <v>3511.3725816399997</v>
      </c>
      <c r="X97" s="1">
        <f>(($D97*'fnd base rates'!F$107)
+($E97*'fnd base rates'!F$108)
+($F97*'fnd base rates'!F$109)
+($G97*'fnd base rates'!F$110)
+($H97*'fnd base rates'!F$111)
+($I97*'fnd base rates'!F$112)
+($J97*'fnd base rates'!F$113)
+($K97*'fnd base rates'!F$114)
+($M97*'fnd base rates'!F$116)
+($N97*'fnd base rates'!F$117)
+($O97*'fnd base rates'!F$118)
+($P97*VLOOKUP($S97+12,rate_basefnd,6)))
*$R97</f>
        <v>1010.30705818</v>
      </c>
      <c r="Y97" s="1">
        <f>(($D97*'fnd base rates'!G$107)
+($E97*'fnd base rates'!G$108)
+($F97*'fnd base rates'!G$109)
+($G97*'fnd base rates'!G$110)
+($H97*'fnd base rates'!G$111)
+($I97*'fnd base rates'!G$112)
+($J97*'fnd base rates'!G$113)
+($K97*'fnd base rates'!G$114)
+($M97*'fnd base rates'!G$116)
+($N97*'fnd base rates'!G$117)
+($O97*'fnd base rates'!G$118)
+($P97*VLOOKUP($S97+12,rate_basefnd,7)))
*$R97</f>
        <v>170.98008123</v>
      </c>
      <c r="Z97" s="1">
        <f>(($D97*'fnd base rates'!H$107)
+($E97*'fnd base rates'!H$108)
+($F97*'fnd base rates'!H$109)
+($G97*'fnd base rates'!H$110)
+($H97*'fnd base rates'!H$111)
+($I97*'fnd base rates'!H$112)
+($J97*'fnd base rates'!H$113)
+($K97*'fnd base rates'!H$114)
+($M97*'fnd base rates'!H$116)
+($N97*'fnd base rates'!H$117)
+($O97*'fnd base rates'!H$118)
+($P97*VLOOKUP($S97+12,rate_basefnd,8)))</f>
        <v>523.43893400000002</v>
      </c>
      <c r="AA97" s="1">
        <f>(($D97*'fnd base rates'!I$107)
+($E97*'fnd base rates'!I$108)
+($F97*'fnd base rates'!I$109)
+($G97*'fnd base rates'!I$110)
+($H97*'fnd base rates'!I$111)
+($I97*'fnd base rates'!I$112)
+($J97*'fnd base rates'!I$113)
+($K97*'fnd base rates'!I$114)
+($M97*'fnd base rates'!I$116)
+($N97*'fnd base rates'!I$117)
+($O97*'fnd base rates'!I$118)
+($P97*VLOOKUP($S97+12,rate_basefnd,9)))
*$R97</f>
        <v>368.13034999999996</v>
      </c>
      <c r="AB97" s="1">
        <f>(($D97*'fnd base rates'!J$107)
+($E97*'fnd base rates'!J$108)
+($F97*'fnd base rates'!J$109)
+($G97*'fnd base rates'!J$110)
+($H97*'fnd base rates'!J$111)
+($I97*'fnd base rates'!J$112)
+($J97*'fnd base rates'!J$113)
+($K97*'fnd base rates'!J$114)
+($M97*'fnd base rates'!J$116)
+($N97*'fnd base rates'!J$117)
+($O97*'fnd base rates'!J$118)
+($P97*VLOOKUP($S97+12,rate_basefnd,10)))
*$R97</f>
        <v>252.54214999999996</v>
      </c>
      <c r="AC97" s="1">
        <f>(($D97*'fnd base rates'!K$107)
+($E97*'fnd base rates'!K$108)
+($F97*'fnd base rates'!K$109)
+($G97*'fnd base rates'!K$110)
+($H97*'fnd base rates'!K$111)
+($I97*'fnd base rates'!K$112)
+($J97*'fnd base rates'!K$113)
+($K97*'fnd base rates'!K$114)
+($M97*'fnd base rates'!K$116)
+($N97*'fnd base rates'!K$117)
+($O97*'fnd base rates'!K$118)
+($P97*VLOOKUP($S97+12,rate_basefnd,11)))
*$R97</f>
        <v>1199.8922781999997</v>
      </c>
      <c r="AD97" s="1">
        <f>(($D97*'fnd base rates'!L$107)
+($E97*'fnd base rates'!L$108)
+($F97*'fnd base rates'!L$109)
+($G97*'fnd base rates'!L$110)
+($H97*'fnd base rates'!L$111)
+($I97*'fnd base rates'!L$112)
+($J97*'fnd base rates'!L$113)
+($K97*'fnd base rates'!L$114)
+($M97*'fnd base rates'!L$116)
+($N97*'fnd base rates'!L$117)
+($O97*'fnd base rates'!L$118)
+($P97*VLOOKUP($S97+12,rate_basefnd,12)))</f>
        <v>1512.47668</v>
      </c>
      <c r="AE97" s="1">
        <f>(($D97*'fnd base rates'!M$107)
+($E97*'fnd base rates'!M$108)
+($F97*'fnd base rates'!M$109)
+($G97*'fnd base rates'!M$110)
+($H97*'fnd base rates'!M$111)
+($I97*'fnd base rates'!M$112)
+($J97*'fnd base rates'!M$113)
+($K97*'fnd base rates'!M$114)
+($M97*'fnd base rates'!M$116)
+($N97*'fnd base rates'!M$117)
+($O97*'fnd base rates'!M$118)
+($P97*VLOOKUP($S97+12,rate_basefnd,13)))</f>
        <v>0</v>
      </c>
      <c r="AF97" s="4">
        <f t="shared" si="83"/>
        <v>9870.2045794400001</v>
      </c>
      <c r="AH97" s="269">
        <f t="shared" si="84"/>
        <v>418100315</v>
      </c>
      <c r="AI97" s="4" t="str">
        <f t="shared" si="85"/>
        <v>418</v>
      </c>
      <c r="AJ97" s="2" t="str">
        <f t="shared" si="86"/>
        <v>100</v>
      </c>
      <c r="AK97" s="2" t="str">
        <f t="shared" si="87"/>
        <v>315</v>
      </c>
      <c r="AL97" s="4">
        <f t="shared" si="88"/>
        <v>1</v>
      </c>
      <c r="AM97" s="4">
        <f t="shared" si="79"/>
        <v>1</v>
      </c>
      <c r="AN97" s="4">
        <f t="shared" si="89"/>
        <v>9870.2045794400001</v>
      </c>
      <c r="AO97" s="4">
        <f t="shared" si="90"/>
        <v>9870</v>
      </c>
      <c r="AP97" s="4">
        <f t="shared" si="80"/>
        <v>0</v>
      </c>
      <c r="AQ97" s="4">
        <v>9870</v>
      </c>
      <c r="AW97" s="4">
        <v>9870</v>
      </c>
      <c r="AX97" s="5">
        <f t="shared" si="91"/>
        <v>0</v>
      </c>
      <c r="AY97" s="4">
        <v>9870</v>
      </c>
      <c r="AZ97" s="5"/>
      <c r="BB97" s="5">
        <f t="shared" ref="BB97" si="114">BC97-BA97</f>
        <v>0</v>
      </c>
    </row>
    <row r="98" spans="1:54" s="4" customFormat="1">
      <c r="A98" s="269">
        <v>418</v>
      </c>
      <c r="B98" s="2">
        <v>418100317</v>
      </c>
      <c r="C98" s="9" t="s">
        <v>1088</v>
      </c>
      <c r="D98" s="14">
        <f>'fnd enro'!D98</f>
        <v>0</v>
      </c>
      <c r="E98" s="14">
        <f>'fnd enro'!E98</f>
        <v>0</v>
      </c>
      <c r="F98" s="14">
        <f>'fnd enro'!F98</f>
        <v>0</v>
      </c>
      <c r="G98" s="14">
        <f>'fnd enro'!G98</f>
        <v>0</v>
      </c>
      <c r="H98" s="14">
        <f>'fnd enro'!H98</f>
        <v>1</v>
      </c>
      <c r="I98" s="14">
        <f>'fnd enro'!I98</f>
        <v>0</v>
      </c>
      <c r="J98" s="14">
        <f>'fnd enro'!J98</f>
        <v>0</v>
      </c>
      <c r="K98" s="15">
        <f>'fnd enro'!K98</f>
        <v>3.8600000000000002E-2</v>
      </c>
      <c r="L98" s="14">
        <f>'fnd enro'!L98</f>
        <v>0</v>
      </c>
      <c r="M98" s="14">
        <f>'fnd enro'!M98</f>
        <v>0</v>
      </c>
      <c r="N98" s="14">
        <f>'fnd enro'!N98</f>
        <v>0</v>
      </c>
      <c r="O98" s="14">
        <f>'fnd enro'!O98</f>
        <v>0</v>
      </c>
      <c r="P98" s="14">
        <f>'fnd enro'!P98</f>
        <v>1</v>
      </c>
      <c r="Q98" s="14">
        <f>'fnd enro'!R98</f>
        <v>1</v>
      </c>
      <c r="R98" s="15">
        <f t="shared" si="82"/>
        <v>1.0149999999999999</v>
      </c>
      <c r="S98" s="14">
        <f>VALUE('fnd enro'!Q98)</f>
        <v>2</v>
      </c>
      <c r="T98" s="2"/>
      <c r="U98" s="1">
        <f>(($D98*'fnd base rates'!C$107)
+($E98*'fnd base rates'!C$108)
+($F98*'fnd base rates'!C$109)
+($G98*'fnd base rates'!C$110)
+($H98*'fnd base rates'!C$111)
+($I98*'fnd base rates'!C$112)
+($J98*'fnd base rates'!C$113)
+($K98*'fnd base rates'!C$114)
+($M98*'fnd base rates'!C$116)
+($N98*'fnd base rates'!C$117)
+($O98*'fnd base rates'!C$118)
+($P98*VLOOKUP($S98+12,rate_basefnd,3)))
*$R98</f>
        <v>600.76971618999994</v>
      </c>
      <c r="V98" s="1">
        <f>(($D98*'fnd base rates'!D$107)
+($E98*'fnd base rates'!D$108)
+($F98*'fnd base rates'!D$109)
+($G98*'fnd base rates'!D$110)
+($H98*'fnd base rates'!D$111)
+($I98*'fnd base rates'!D$112)
+($J98*'fnd base rates'!D$113)
+($K98*'fnd base rates'!D$114)
+($M98*'fnd base rates'!D$116)
+($N98*'fnd base rates'!D$117)
+($O98*'fnd base rates'!D$118)
+($P98*VLOOKUP($S98+12,rate_basefnd,4)))
*$R98</f>
        <v>1043.0952</v>
      </c>
      <c r="W98" s="1">
        <f>(($D98*'fnd base rates'!E$107)
+($E98*'fnd base rates'!E$108)
+($F98*'fnd base rates'!E$109)
+($G98*'fnd base rates'!E$110)
+($H98*'fnd base rates'!E$111)
+($I98*'fnd base rates'!E$112)
+($J98*'fnd base rates'!E$113)
+($K98*'fnd base rates'!E$114)
+($M98*'fnd base rates'!E$116)
+($N98*'fnd base rates'!E$117)
+($O98*'fnd base rates'!E$118)
+($P98*VLOOKUP($S98+12,rate_basefnd,5)))
*$R98</f>
        <v>6113.3555316399998</v>
      </c>
      <c r="X98" s="1">
        <f>(($D98*'fnd base rates'!F$107)
+($E98*'fnd base rates'!F$108)
+($F98*'fnd base rates'!F$109)
+($G98*'fnd base rates'!F$110)
+($H98*'fnd base rates'!F$111)
+($I98*'fnd base rates'!F$112)
+($J98*'fnd base rates'!F$113)
+($K98*'fnd base rates'!F$114)
+($M98*'fnd base rates'!F$116)
+($N98*'fnd base rates'!F$117)
+($O98*'fnd base rates'!F$118)
+($P98*VLOOKUP($S98+12,rate_basefnd,6)))
*$R98</f>
        <v>1010.30705818</v>
      </c>
      <c r="Y98" s="1">
        <f>(($D98*'fnd base rates'!G$107)
+($E98*'fnd base rates'!G$108)
+($F98*'fnd base rates'!G$109)
+($G98*'fnd base rates'!G$110)
+($H98*'fnd base rates'!G$111)
+($I98*'fnd base rates'!G$112)
+($J98*'fnd base rates'!G$113)
+($K98*'fnd base rates'!G$114)
+($M98*'fnd base rates'!G$116)
+($N98*'fnd base rates'!G$117)
+($O98*'fnd base rates'!G$118)
+($P98*VLOOKUP($S98+12,rate_basefnd,7)))
*$R98</f>
        <v>297.21563122999999</v>
      </c>
      <c r="Z98" s="1">
        <f>(($D98*'fnd base rates'!H$107)
+($E98*'fnd base rates'!H$108)
+($F98*'fnd base rates'!H$109)
+($G98*'fnd base rates'!H$110)
+($H98*'fnd base rates'!H$111)
+($I98*'fnd base rates'!H$112)
+($J98*'fnd base rates'!H$113)
+($K98*'fnd base rates'!H$114)
+($M98*'fnd base rates'!H$116)
+($N98*'fnd base rates'!H$117)
+($O98*'fnd base rates'!H$118)
+($P98*VLOOKUP($S98+12,rate_basefnd,8)))</f>
        <v>542.49893399999996</v>
      </c>
      <c r="AA98" s="1">
        <f>(($D98*'fnd base rates'!I$107)
+($E98*'fnd base rates'!I$108)
+($F98*'fnd base rates'!I$109)
+($G98*'fnd base rates'!I$110)
+($H98*'fnd base rates'!I$111)
+($I98*'fnd base rates'!I$112)
+($J98*'fnd base rates'!I$113)
+($K98*'fnd base rates'!I$114)
+($M98*'fnd base rates'!I$116)
+($N98*'fnd base rates'!I$117)
+($O98*'fnd base rates'!I$118)
+($P98*VLOOKUP($S98+12,rate_basefnd,9)))
*$R98</f>
        <v>473.48734999999994</v>
      </c>
      <c r="AB98" s="1">
        <f>(($D98*'fnd base rates'!J$107)
+($E98*'fnd base rates'!J$108)
+($F98*'fnd base rates'!J$109)
+($G98*'fnd base rates'!J$110)
+($H98*'fnd base rates'!J$111)
+($I98*'fnd base rates'!J$112)
+($J98*'fnd base rates'!J$113)
+($K98*'fnd base rates'!J$114)
+($M98*'fnd base rates'!J$116)
+($N98*'fnd base rates'!J$117)
+($O98*'fnd base rates'!J$118)
+($P98*VLOOKUP($S98+12,rate_basefnd,10)))
*$R98</f>
        <v>800.03314999999998</v>
      </c>
      <c r="AC98" s="1">
        <f>(($D98*'fnd base rates'!K$107)
+($E98*'fnd base rates'!K$108)
+($F98*'fnd base rates'!K$109)
+($G98*'fnd base rates'!K$110)
+($H98*'fnd base rates'!K$111)
+($I98*'fnd base rates'!K$112)
+($J98*'fnd base rates'!K$113)
+($K98*'fnd base rates'!K$114)
+($M98*'fnd base rates'!K$116)
+($N98*'fnd base rates'!K$117)
+($O98*'fnd base rates'!K$118)
+($P98*VLOOKUP($S98+12,rate_basefnd,11)))
*$R98</f>
        <v>1199.8922781999997</v>
      </c>
      <c r="AD98" s="1">
        <f>(($D98*'fnd base rates'!L$107)
+($E98*'fnd base rates'!L$108)
+($F98*'fnd base rates'!L$109)
+($G98*'fnd base rates'!L$110)
+($H98*'fnd base rates'!L$111)
+($I98*'fnd base rates'!L$112)
+($J98*'fnd base rates'!L$113)
+($K98*'fnd base rates'!L$114)
+($M98*'fnd base rates'!L$116)
+($N98*'fnd base rates'!L$117)
+($O98*'fnd base rates'!L$118)
+($P98*VLOOKUP($S98+12,rate_basefnd,12)))</f>
        <v>1927.1466800000001</v>
      </c>
      <c r="AE98" s="1">
        <f>(($D98*'fnd base rates'!M$107)
+($E98*'fnd base rates'!M$108)
+($F98*'fnd base rates'!M$109)
+($G98*'fnd base rates'!M$110)
+($H98*'fnd base rates'!M$111)
+($I98*'fnd base rates'!M$112)
+($J98*'fnd base rates'!M$113)
+($K98*'fnd base rates'!M$114)
+($M98*'fnd base rates'!M$116)
+($N98*'fnd base rates'!M$117)
+($O98*'fnd base rates'!M$118)
+($P98*VLOOKUP($S98+12,rate_basefnd,13)))</f>
        <v>0</v>
      </c>
      <c r="AF98" s="4">
        <f t="shared" si="83"/>
        <v>14007.801529439996</v>
      </c>
      <c r="AH98" s="269">
        <f t="shared" si="84"/>
        <v>418100317</v>
      </c>
      <c r="AI98" s="4" t="str">
        <f t="shared" si="85"/>
        <v>418</v>
      </c>
      <c r="AJ98" s="2" t="str">
        <f t="shared" si="86"/>
        <v>100</v>
      </c>
      <c r="AK98" s="2" t="str">
        <f t="shared" si="87"/>
        <v>317</v>
      </c>
      <c r="AL98" s="4">
        <f t="shared" si="88"/>
        <v>1</v>
      </c>
      <c r="AM98" s="4">
        <f t="shared" si="79"/>
        <v>1</v>
      </c>
      <c r="AN98" s="4">
        <f t="shared" si="89"/>
        <v>14007.801529439996</v>
      </c>
      <c r="AO98" s="4">
        <f t="shared" si="90"/>
        <v>14008</v>
      </c>
      <c r="AP98" s="4">
        <f t="shared" si="80"/>
        <v>0</v>
      </c>
      <c r="AQ98" s="4">
        <v>14008</v>
      </c>
      <c r="AW98" s="4">
        <v>14008</v>
      </c>
      <c r="AX98" s="5">
        <f t="shared" si="91"/>
        <v>0</v>
      </c>
      <c r="AY98" s="4">
        <v>14008</v>
      </c>
      <c r="AZ98" s="5"/>
      <c r="BB98" s="5">
        <f t="shared" ref="BB98" si="115">BC98-BA98</f>
        <v>0</v>
      </c>
    </row>
    <row r="99" spans="1:54" s="4" customFormat="1">
      <c r="A99" s="269">
        <v>418</v>
      </c>
      <c r="B99" s="2">
        <v>418100321</v>
      </c>
      <c r="C99" s="9" t="s">
        <v>1088</v>
      </c>
      <c r="D99" s="14">
        <f>'fnd enro'!D99</f>
        <v>0</v>
      </c>
      <c r="E99" s="14">
        <f>'fnd enro'!E99</f>
        <v>0</v>
      </c>
      <c r="F99" s="14">
        <f>'fnd enro'!F99</f>
        <v>0</v>
      </c>
      <c r="G99" s="14">
        <f>'fnd enro'!G99</f>
        <v>0</v>
      </c>
      <c r="H99" s="14">
        <f>'fnd enro'!H99</f>
        <v>1</v>
      </c>
      <c r="I99" s="14">
        <f>'fnd enro'!I99</f>
        <v>0</v>
      </c>
      <c r="J99" s="14">
        <f>'fnd enro'!J99</f>
        <v>0</v>
      </c>
      <c r="K99" s="15">
        <f>'fnd enro'!K99</f>
        <v>3.8600000000000002E-2</v>
      </c>
      <c r="L99" s="14">
        <f>'fnd enro'!L99</f>
        <v>0</v>
      </c>
      <c r="M99" s="14">
        <f>'fnd enro'!M99</f>
        <v>0</v>
      </c>
      <c r="N99" s="14">
        <f>'fnd enro'!N99</f>
        <v>0</v>
      </c>
      <c r="O99" s="14">
        <f>'fnd enro'!O99</f>
        <v>0</v>
      </c>
      <c r="P99" s="14">
        <f>'fnd enro'!P99</f>
        <v>1</v>
      </c>
      <c r="Q99" s="14">
        <f>'fnd enro'!R99</f>
        <v>1</v>
      </c>
      <c r="R99" s="15">
        <f t="shared" si="82"/>
        <v>1.0149999999999999</v>
      </c>
      <c r="S99" s="14">
        <f>VALUE('fnd enro'!Q99)</f>
        <v>3</v>
      </c>
      <c r="T99" s="2"/>
      <c r="U99" s="1">
        <f>(($D99*'fnd base rates'!C$107)
+($E99*'fnd base rates'!C$108)
+($F99*'fnd base rates'!C$109)
+($G99*'fnd base rates'!C$110)
+($H99*'fnd base rates'!C$111)
+($I99*'fnd base rates'!C$112)
+($J99*'fnd base rates'!C$113)
+($K99*'fnd base rates'!C$114)
+($M99*'fnd base rates'!C$116)
+($N99*'fnd base rates'!C$117)
+($O99*'fnd base rates'!C$118)
+($P99*VLOOKUP($S99+12,rate_basefnd,3)))
*$R99</f>
        <v>602.26176619</v>
      </c>
      <c r="V99" s="1">
        <f>(($D99*'fnd base rates'!D$107)
+($E99*'fnd base rates'!D$108)
+($F99*'fnd base rates'!D$109)
+($G99*'fnd base rates'!D$110)
+($H99*'fnd base rates'!D$111)
+($I99*'fnd base rates'!D$112)
+($J99*'fnd base rates'!D$113)
+($K99*'fnd base rates'!D$114)
+($M99*'fnd base rates'!D$116)
+($N99*'fnd base rates'!D$117)
+($O99*'fnd base rates'!D$118)
+($P99*VLOOKUP($S99+12,rate_basefnd,4)))
*$R99</f>
        <v>1050.23065</v>
      </c>
      <c r="W99" s="1">
        <f>(($D99*'fnd base rates'!E$107)
+($E99*'fnd base rates'!E$108)
+($F99*'fnd base rates'!E$109)
+($G99*'fnd base rates'!E$110)
+($H99*'fnd base rates'!E$111)
+($I99*'fnd base rates'!E$112)
+($J99*'fnd base rates'!E$113)
+($K99*'fnd base rates'!E$114)
+($M99*'fnd base rates'!E$116)
+($N99*'fnd base rates'!E$117)
+($O99*'fnd base rates'!E$118)
+($P99*VLOOKUP($S99+12,rate_basefnd,5)))
*$R99</f>
        <v>6182.90333164</v>
      </c>
      <c r="X99" s="1">
        <f>(($D99*'fnd base rates'!F$107)
+($E99*'fnd base rates'!F$108)
+($F99*'fnd base rates'!F$109)
+($G99*'fnd base rates'!F$110)
+($H99*'fnd base rates'!F$111)
+($I99*'fnd base rates'!F$112)
+($J99*'fnd base rates'!F$113)
+($K99*'fnd base rates'!F$114)
+($M99*'fnd base rates'!F$116)
+($N99*'fnd base rates'!F$117)
+($O99*'fnd base rates'!F$118)
+($P99*VLOOKUP($S99+12,rate_basefnd,6)))
*$R99</f>
        <v>1010.30705818</v>
      </c>
      <c r="Y99" s="1">
        <f>(($D99*'fnd base rates'!G$107)
+($E99*'fnd base rates'!G$108)
+($F99*'fnd base rates'!G$109)
+($G99*'fnd base rates'!G$110)
+($H99*'fnd base rates'!G$111)
+($I99*'fnd base rates'!G$112)
+($J99*'fnd base rates'!G$113)
+($K99*'fnd base rates'!G$114)
+($M99*'fnd base rates'!G$116)
+($N99*'fnd base rates'!G$117)
+($O99*'fnd base rates'!G$118)
+($P99*VLOOKUP($S99+12,rate_basefnd,7)))
*$R99</f>
        <v>300.59558122999994</v>
      </c>
      <c r="Z99" s="1">
        <f>(($D99*'fnd base rates'!H$107)
+($E99*'fnd base rates'!H$108)
+($F99*'fnd base rates'!H$109)
+($G99*'fnd base rates'!H$110)
+($H99*'fnd base rates'!H$111)
+($I99*'fnd base rates'!H$112)
+($J99*'fnd base rates'!H$113)
+($K99*'fnd base rates'!H$114)
+($M99*'fnd base rates'!H$116)
+($N99*'fnd base rates'!H$117)
+($O99*'fnd base rates'!H$118)
+($P99*VLOOKUP($S99+12,rate_basefnd,8)))</f>
        <v>543.01893400000006</v>
      </c>
      <c r="AA99" s="1">
        <f>(($D99*'fnd base rates'!I$107)
+($E99*'fnd base rates'!I$108)
+($F99*'fnd base rates'!I$109)
+($G99*'fnd base rates'!I$110)
+($H99*'fnd base rates'!I$111)
+($I99*'fnd base rates'!I$112)
+($J99*'fnd base rates'!I$113)
+($K99*'fnd base rates'!I$114)
+($M99*'fnd base rates'!I$116)
+($N99*'fnd base rates'!I$117)
+($O99*'fnd base rates'!I$118)
+($P99*VLOOKUP($S99+12,rate_basefnd,9)))
*$R99</f>
        <v>476.30904999999996</v>
      </c>
      <c r="AB99" s="1">
        <f>(($D99*'fnd base rates'!J$107)
+($E99*'fnd base rates'!J$108)
+($F99*'fnd base rates'!J$109)
+($G99*'fnd base rates'!J$110)
+($H99*'fnd base rates'!J$111)
+($I99*'fnd base rates'!J$112)
+($J99*'fnd base rates'!J$113)
+($K99*'fnd base rates'!J$114)
+($M99*'fnd base rates'!J$116)
+($N99*'fnd base rates'!J$117)
+($O99*'fnd base rates'!J$118)
+($P99*VLOOKUP($S99+12,rate_basefnd,10)))
*$R99</f>
        <v>814.66944999999998</v>
      </c>
      <c r="AC99" s="1">
        <f>(($D99*'fnd base rates'!K$107)
+($E99*'fnd base rates'!K$108)
+($F99*'fnd base rates'!K$109)
+($G99*'fnd base rates'!K$110)
+($H99*'fnd base rates'!K$111)
+($I99*'fnd base rates'!K$112)
+($J99*'fnd base rates'!K$113)
+($K99*'fnd base rates'!K$114)
+($M99*'fnd base rates'!K$116)
+($N99*'fnd base rates'!K$117)
+($O99*'fnd base rates'!K$118)
+($P99*VLOOKUP($S99+12,rate_basefnd,11)))
*$R99</f>
        <v>1199.8922781999997</v>
      </c>
      <c r="AD99" s="1">
        <f>(($D99*'fnd base rates'!L$107)
+($E99*'fnd base rates'!L$108)
+($F99*'fnd base rates'!L$109)
+($G99*'fnd base rates'!L$110)
+($H99*'fnd base rates'!L$111)
+($I99*'fnd base rates'!L$112)
+($J99*'fnd base rates'!L$113)
+($K99*'fnd base rates'!L$114)
+($M99*'fnd base rates'!L$116)
+($N99*'fnd base rates'!L$117)
+($O99*'fnd base rates'!L$118)
+($P99*VLOOKUP($S99+12,rate_basefnd,12)))</f>
        <v>1938.23668</v>
      </c>
      <c r="AE99" s="1">
        <f>(($D99*'fnd base rates'!M$107)
+($E99*'fnd base rates'!M$108)
+($F99*'fnd base rates'!M$109)
+($G99*'fnd base rates'!M$110)
+($H99*'fnd base rates'!M$111)
+($I99*'fnd base rates'!M$112)
+($J99*'fnd base rates'!M$113)
+($K99*'fnd base rates'!M$114)
+($M99*'fnd base rates'!M$116)
+($N99*'fnd base rates'!M$117)
+($O99*'fnd base rates'!M$118)
+($P99*VLOOKUP($S99+12,rate_basefnd,13)))</f>
        <v>0</v>
      </c>
      <c r="AF99" s="4">
        <f t="shared" si="83"/>
        <v>14118.424779439998</v>
      </c>
      <c r="AH99" s="269">
        <f t="shared" si="84"/>
        <v>418100321</v>
      </c>
      <c r="AI99" s="4" t="str">
        <f t="shared" si="85"/>
        <v>418</v>
      </c>
      <c r="AJ99" s="2" t="str">
        <f t="shared" si="86"/>
        <v>100</v>
      </c>
      <c r="AK99" s="2" t="str">
        <f t="shared" si="87"/>
        <v>321</v>
      </c>
      <c r="AL99" s="4">
        <f t="shared" si="88"/>
        <v>1</v>
      </c>
      <c r="AM99" s="4">
        <f t="shared" si="79"/>
        <v>1</v>
      </c>
      <c r="AN99" s="4">
        <f t="shared" si="89"/>
        <v>14118.424779439998</v>
      </c>
      <c r="AO99" s="4">
        <f t="shared" si="90"/>
        <v>14118</v>
      </c>
      <c r="AP99" s="4">
        <f t="shared" si="80"/>
        <v>0</v>
      </c>
      <c r="AQ99" s="4">
        <v>14118</v>
      </c>
      <c r="AW99" s="4">
        <v>14118</v>
      </c>
      <c r="AX99" s="5">
        <f t="shared" si="91"/>
        <v>0</v>
      </c>
      <c r="AY99" s="4">
        <v>14118</v>
      </c>
      <c r="AZ99" s="5"/>
      <c r="BB99" s="5">
        <f t="shared" ref="BB99" si="116">BC99-BA99</f>
        <v>0</v>
      </c>
    </row>
    <row r="100" spans="1:54" s="4" customFormat="1">
      <c r="A100" s="269">
        <v>418</v>
      </c>
      <c r="B100" s="2">
        <v>418100348</v>
      </c>
      <c r="C100" s="9" t="s">
        <v>1088</v>
      </c>
      <c r="D100" s="14">
        <f>'fnd enro'!D100</f>
        <v>0</v>
      </c>
      <c r="E100" s="14">
        <f>'fnd enro'!E100</f>
        <v>0</v>
      </c>
      <c r="F100" s="14">
        <f>'fnd enro'!F100</f>
        <v>0</v>
      </c>
      <c r="G100" s="14">
        <f>'fnd enro'!G100</f>
        <v>0</v>
      </c>
      <c r="H100" s="14">
        <f>'fnd enro'!H100</f>
        <v>1</v>
      </c>
      <c r="I100" s="14">
        <f>'fnd enro'!I100</f>
        <v>0</v>
      </c>
      <c r="J100" s="14">
        <f>'fnd enro'!J100</f>
        <v>0</v>
      </c>
      <c r="K100" s="15">
        <f>'fnd enro'!K100</f>
        <v>3.8600000000000002E-2</v>
      </c>
      <c r="L100" s="14">
        <f>'fnd enro'!L100</f>
        <v>0</v>
      </c>
      <c r="M100" s="14">
        <f>'fnd enro'!M100</f>
        <v>0</v>
      </c>
      <c r="N100" s="14">
        <f>'fnd enro'!N100</f>
        <v>0</v>
      </c>
      <c r="O100" s="14">
        <f>'fnd enro'!O100</f>
        <v>0</v>
      </c>
      <c r="P100" s="14">
        <f>'fnd enro'!P100</f>
        <v>0</v>
      </c>
      <c r="Q100" s="14">
        <f>'fnd enro'!R100</f>
        <v>1</v>
      </c>
      <c r="R100" s="15">
        <f t="shared" si="82"/>
        <v>1.0149999999999999</v>
      </c>
      <c r="S100" s="14">
        <f>VALUE('fnd enro'!Q100)</f>
        <v>11</v>
      </c>
      <c r="T100" s="2"/>
      <c r="U100" s="1">
        <f>(($D100*'fnd base rates'!C$107)
+($E100*'fnd base rates'!C$108)
+($F100*'fnd base rates'!C$109)
+($G100*'fnd base rates'!C$110)
+($H100*'fnd base rates'!C$111)
+($I100*'fnd base rates'!C$112)
+($J100*'fnd base rates'!C$113)
+($K100*'fnd base rates'!C$114)
+($M100*'fnd base rates'!C$116)
+($N100*'fnd base rates'!C$117)
+($O100*'fnd base rates'!C$118)
+($P100*VLOOKUP($S100+12,rate_basefnd,3)))
*$R100</f>
        <v>544.50826618999997</v>
      </c>
      <c r="V100" s="1">
        <f>(($D100*'fnd base rates'!D$107)
+($E100*'fnd base rates'!D$108)
+($F100*'fnd base rates'!D$109)
+($G100*'fnd base rates'!D$110)
+($H100*'fnd base rates'!D$111)
+($I100*'fnd base rates'!D$112)
+($J100*'fnd base rates'!D$113)
+($K100*'fnd base rates'!D$114)
+($M100*'fnd base rates'!D$116)
+($N100*'fnd base rates'!D$117)
+($O100*'fnd base rates'!D$118)
+($P100*VLOOKUP($S100+12,rate_basefnd,4)))
*$R100</f>
        <v>776.55619999999999</v>
      </c>
      <c r="W100" s="1">
        <f>(($D100*'fnd base rates'!E$107)
+($E100*'fnd base rates'!E$108)
+($F100*'fnd base rates'!E$109)
+($G100*'fnd base rates'!E$110)
+($H100*'fnd base rates'!E$111)
+($I100*'fnd base rates'!E$112)
+($J100*'fnd base rates'!E$113)
+($K100*'fnd base rates'!E$114)
+($M100*'fnd base rates'!E$116)
+($N100*'fnd base rates'!E$117)
+($O100*'fnd base rates'!E$118)
+($P100*VLOOKUP($S100+12,rate_basefnd,5)))
*$R100</f>
        <v>3511.3725816399997</v>
      </c>
      <c r="X100" s="1">
        <f>(($D100*'fnd base rates'!F$107)
+($E100*'fnd base rates'!F$108)
+($F100*'fnd base rates'!F$109)
+($G100*'fnd base rates'!F$110)
+($H100*'fnd base rates'!F$111)
+($I100*'fnd base rates'!F$112)
+($J100*'fnd base rates'!F$113)
+($K100*'fnd base rates'!F$114)
+($M100*'fnd base rates'!F$116)
+($N100*'fnd base rates'!F$117)
+($O100*'fnd base rates'!F$118)
+($P100*VLOOKUP($S100+12,rate_basefnd,6)))
*$R100</f>
        <v>1010.30705818</v>
      </c>
      <c r="Y100" s="1">
        <f>(($D100*'fnd base rates'!G$107)
+($E100*'fnd base rates'!G$108)
+($F100*'fnd base rates'!G$109)
+($G100*'fnd base rates'!G$110)
+($H100*'fnd base rates'!G$111)
+($I100*'fnd base rates'!G$112)
+($J100*'fnd base rates'!G$113)
+($K100*'fnd base rates'!G$114)
+($M100*'fnd base rates'!G$116)
+($N100*'fnd base rates'!G$117)
+($O100*'fnd base rates'!G$118)
+($P100*VLOOKUP($S100+12,rate_basefnd,7)))
*$R100</f>
        <v>170.98008123</v>
      </c>
      <c r="Z100" s="1">
        <f>(($D100*'fnd base rates'!H$107)
+($E100*'fnd base rates'!H$108)
+($F100*'fnd base rates'!H$109)
+($G100*'fnd base rates'!H$110)
+($H100*'fnd base rates'!H$111)
+($I100*'fnd base rates'!H$112)
+($J100*'fnd base rates'!H$113)
+($K100*'fnd base rates'!H$114)
+($M100*'fnd base rates'!H$116)
+($N100*'fnd base rates'!H$117)
+($O100*'fnd base rates'!H$118)
+($P100*VLOOKUP($S100+12,rate_basefnd,8)))</f>
        <v>523.43893400000002</v>
      </c>
      <c r="AA100" s="1">
        <f>(($D100*'fnd base rates'!I$107)
+($E100*'fnd base rates'!I$108)
+($F100*'fnd base rates'!I$109)
+($G100*'fnd base rates'!I$110)
+($H100*'fnd base rates'!I$111)
+($I100*'fnd base rates'!I$112)
+($J100*'fnd base rates'!I$113)
+($K100*'fnd base rates'!I$114)
+($M100*'fnd base rates'!I$116)
+($N100*'fnd base rates'!I$117)
+($O100*'fnd base rates'!I$118)
+($P100*VLOOKUP($S100+12,rate_basefnd,9)))
*$R100</f>
        <v>368.13034999999996</v>
      </c>
      <c r="AB100" s="1">
        <f>(($D100*'fnd base rates'!J$107)
+($E100*'fnd base rates'!J$108)
+($F100*'fnd base rates'!J$109)
+($G100*'fnd base rates'!J$110)
+($H100*'fnd base rates'!J$111)
+($I100*'fnd base rates'!J$112)
+($J100*'fnd base rates'!J$113)
+($K100*'fnd base rates'!J$114)
+($M100*'fnd base rates'!J$116)
+($N100*'fnd base rates'!J$117)
+($O100*'fnd base rates'!J$118)
+($P100*VLOOKUP($S100+12,rate_basefnd,10)))
*$R100</f>
        <v>252.54214999999996</v>
      </c>
      <c r="AC100" s="1">
        <f>(($D100*'fnd base rates'!K$107)
+($E100*'fnd base rates'!K$108)
+($F100*'fnd base rates'!K$109)
+($G100*'fnd base rates'!K$110)
+($H100*'fnd base rates'!K$111)
+($I100*'fnd base rates'!K$112)
+($J100*'fnd base rates'!K$113)
+($K100*'fnd base rates'!K$114)
+($M100*'fnd base rates'!K$116)
+($N100*'fnd base rates'!K$117)
+($O100*'fnd base rates'!K$118)
+($P100*VLOOKUP($S100+12,rate_basefnd,11)))
*$R100</f>
        <v>1199.8922781999997</v>
      </c>
      <c r="AD100" s="1">
        <f>(($D100*'fnd base rates'!L$107)
+($E100*'fnd base rates'!L$108)
+($F100*'fnd base rates'!L$109)
+($G100*'fnd base rates'!L$110)
+($H100*'fnd base rates'!L$111)
+($I100*'fnd base rates'!L$112)
+($J100*'fnd base rates'!L$113)
+($K100*'fnd base rates'!L$114)
+($M100*'fnd base rates'!L$116)
+($N100*'fnd base rates'!L$117)
+($O100*'fnd base rates'!L$118)
+($P100*VLOOKUP($S100+12,rate_basefnd,12)))</f>
        <v>1512.47668</v>
      </c>
      <c r="AE100" s="1">
        <f>(($D100*'fnd base rates'!M$107)
+($E100*'fnd base rates'!M$108)
+($F100*'fnd base rates'!M$109)
+($G100*'fnd base rates'!M$110)
+($H100*'fnd base rates'!M$111)
+($I100*'fnd base rates'!M$112)
+($J100*'fnd base rates'!M$113)
+($K100*'fnd base rates'!M$114)
+($M100*'fnd base rates'!M$116)
+($N100*'fnd base rates'!M$117)
+($O100*'fnd base rates'!M$118)
+($P100*VLOOKUP($S100+12,rate_basefnd,13)))</f>
        <v>0</v>
      </c>
      <c r="AF100" s="4">
        <f t="shared" si="83"/>
        <v>9870.2045794400001</v>
      </c>
      <c r="AH100" s="269">
        <f t="shared" si="84"/>
        <v>418100348</v>
      </c>
      <c r="AI100" s="4" t="str">
        <f t="shared" si="85"/>
        <v>418</v>
      </c>
      <c r="AJ100" s="2" t="str">
        <f t="shared" si="86"/>
        <v>100</v>
      </c>
      <c r="AK100" s="2" t="str">
        <f t="shared" si="87"/>
        <v>348</v>
      </c>
      <c r="AL100" s="4">
        <f t="shared" si="88"/>
        <v>1</v>
      </c>
      <c r="AM100" s="4">
        <f t="shared" si="79"/>
        <v>1</v>
      </c>
      <c r="AN100" s="4">
        <f t="shared" si="89"/>
        <v>9870.2045794400001</v>
      </c>
      <c r="AO100" s="4">
        <f t="shared" si="90"/>
        <v>9870</v>
      </c>
      <c r="AP100" s="4">
        <f t="shared" si="80"/>
        <v>0</v>
      </c>
      <c r="AQ100" s="4">
        <v>9870</v>
      </c>
      <c r="AW100" s="4">
        <v>9870</v>
      </c>
      <c r="AX100" s="5">
        <f t="shared" si="91"/>
        <v>0</v>
      </c>
      <c r="AY100" s="4">
        <v>9870</v>
      </c>
      <c r="AZ100" s="5"/>
      <c r="BB100" s="5">
        <f t="shared" ref="BB100" si="117">BC100-BA100</f>
        <v>0</v>
      </c>
    </row>
    <row r="101" spans="1:54" s="4" customFormat="1">
      <c r="A101" s="269">
        <v>418</v>
      </c>
      <c r="B101" s="2">
        <v>418100710</v>
      </c>
      <c r="C101" s="9" t="s">
        <v>1088</v>
      </c>
      <c r="D101" s="14">
        <f>'fnd enro'!D101</f>
        <v>0</v>
      </c>
      <c r="E101" s="14">
        <f>'fnd enro'!E101</f>
        <v>0</v>
      </c>
      <c r="F101" s="14">
        <f>'fnd enro'!F101</f>
        <v>0</v>
      </c>
      <c r="G101" s="14">
        <f>'fnd enro'!G101</f>
        <v>0</v>
      </c>
      <c r="H101" s="14">
        <f>'fnd enro'!H101</f>
        <v>1</v>
      </c>
      <c r="I101" s="14">
        <f>'fnd enro'!I101</f>
        <v>0</v>
      </c>
      <c r="J101" s="14">
        <f>'fnd enro'!J101</f>
        <v>0</v>
      </c>
      <c r="K101" s="15">
        <f>'fnd enro'!K101</f>
        <v>3.8600000000000002E-2</v>
      </c>
      <c r="L101" s="14">
        <f>'fnd enro'!L101</f>
        <v>0</v>
      </c>
      <c r="M101" s="14">
        <f>'fnd enro'!M101</f>
        <v>0</v>
      </c>
      <c r="N101" s="14">
        <f>'fnd enro'!N101</f>
        <v>0</v>
      </c>
      <c r="O101" s="14">
        <f>'fnd enro'!O101</f>
        <v>0</v>
      </c>
      <c r="P101" s="14">
        <f>'fnd enro'!P101</f>
        <v>0</v>
      </c>
      <c r="Q101" s="14">
        <f>'fnd enro'!R101</f>
        <v>1</v>
      </c>
      <c r="R101" s="15">
        <f t="shared" si="82"/>
        <v>1.0149999999999999</v>
      </c>
      <c r="S101" s="14">
        <f>VALUE('fnd enro'!Q101)</f>
        <v>3</v>
      </c>
      <c r="T101" s="2"/>
      <c r="U101" s="1">
        <f>(($D101*'fnd base rates'!C$107)
+($E101*'fnd base rates'!C$108)
+($F101*'fnd base rates'!C$109)
+($G101*'fnd base rates'!C$110)
+($H101*'fnd base rates'!C$111)
+($I101*'fnd base rates'!C$112)
+($J101*'fnd base rates'!C$113)
+($K101*'fnd base rates'!C$114)
+($M101*'fnd base rates'!C$116)
+($N101*'fnd base rates'!C$117)
+($O101*'fnd base rates'!C$118)
+($P101*VLOOKUP($S101+12,rate_basefnd,3)))
*$R101</f>
        <v>544.50826618999997</v>
      </c>
      <c r="V101" s="1">
        <f>(($D101*'fnd base rates'!D$107)
+($E101*'fnd base rates'!D$108)
+($F101*'fnd base rates'!D$109)
+($G101*'fnd base rates'!D$110)
+($H101*'fnd base rates'!D$111)
+($I101*'fnd base rates'!D$112)
+($J101*'fnd base rates'!D$113)
+($K101*'fnd base rates'!D$114)
+($M101*'fnd base rates'!D$116)
+($N101*'fnd base rates'!D$117)
+($O101*'fnd base rates'!D$118)
+($P101*VLOOKUP($S101+12,rate_basefnd,4)))
*$R101</f>
        <v>776.55619999999999</v>
      </c>
      <c r="W101" s="1">
        <f>(($D101*'fnd base rates'!E$107)
+($E101*'fnd base rates'!E$108)
+($F101*'fnd base rates'!E$109)
+($G101*'fnd base rates'!E$110)
+($H101*'fnd base rates'!E$111)
+($I101*'fnd base rates'!E$112)
+($J101*'fnd base rates'!E$113)
+($K101*'fnd base rates'!E$114)
+($M101*'fnd base rates'!E$116)
+($N101*'fnd base rates'!E$117)
+($O101*'fnd base rates'!E$118)
+($P101*VLOOKUP($S101+12,rate_basefnd,5)))
*$R101</f>
        <v>3511.3725816399997</v>
      </c>
      <c r="X101" s="1">
        <f>(($D101*'fnd base rates'!F$107)
+($E101*'fnd base rates'!F$108)
+($F101*'fnd base rates'!F$109)
+($G101*'fnd base rates'!F$110)
+($H101*'fnd base rates'!F$111)
+($I101*'fnd base rates'!F$112)
+($J101*'fnd base rates'!F$113)
+($K101*'fnd base rates'!F$114)
+($M101*'fnd base rates'!F$116)
+($N101*'fnd base rates'!F$117)
+($O101*'fnd base rates'!F$118)
+($P101*VLOOKUP($S101+12,rate_basefnd,6)))
*$R101</f>
        <v>1010.30705818</v>
      </c>
      <c r="Y101" s="1">
        <f>(($D101*'fnd base rates'!G$107)
+($E101*'fnd base rates'!G$108)
+($F101*'fnd base rates'!G$109)
+($G101*'fnd base rates'!G$110)
+($H101*'fnd base rates'!G$111)
+($I101*'fnd base rates'!G$112)
+($J101*'fnd base rates'!G$113)
+($K101*'fnd base rates'!G$114)
+($M101*'fnd base rates'!G$116)
+($N101*'fnd base rates'!G$117)
+($O101*'fnd base rates'!G$118)
+($P101*VLOOKUP($S101+12,rate_basefnd,7)))
*$R101</f>
        <v>170.98008123</v>
      </c>
      <c r="Z101" s="1">
        <f>(($D101*'fnd base rates'!H$107)
+($E101*'fnd base rates'!H$108)
+($F101*'fnd base rates'!H$109)
+($G101*'fnd base rates'!H$110)
+($H101*'fnd base rates'!H$111)
+($I101*'fnd base rates'!H$112)
+($J101*'fnd base rates'!H$113)
+($K101*'fnd base rates'!H$114)
+($M101*'fnd base rates'!H$116)
+($N101*'fnd base rates'!H$117)
+($O101*'fnd base rates'!H$118)
+($P101*VLOOKUP($S101+12,rate_basefnd,8)))</f>
        <v>523.43893400000002</v>
      </c>
      <c r="AA101" s="1">
        <f>(($D101*'fnd base rates'!I$107)
+($E101*'fnd base rates'!I$108)
+($F101*'fnd base rates'!I$109)
+($G101*'fnd base rates'!I$110)
+($H101*'fnd base rates'!I$111)
+($I101*'fnd base rates'!I$112)
+($J101*'fnd base rates'!I$113)
+($K101*'fnd base rates'!I$114)
+($M101*'fnd base rates'!I$116)
+($N101*'fnd base rates'!I$117)
+($O101*'fnd base rates'!I$118)
+($P101*VLOOKUP($S101+12,rate_basefnd,9)))
*$R101</f>
        <v>368.13034999999996</v>
      </c>
      <c r="AB101" s="1">
        <f>(($D101*'fnd base rates'!J$107)
+($E101*'fnd base rates'!J$108)
+($F101*'fnd base rates'!J$109)
+($G101*'fnd base rates'!J$110)
+($H101*'fnd base rates'!J$111)
+($I101*'fnd base rates'!J$112)
+($J101*'fnd base rates'!J$113)
+($K101*'fnd base rates'!J$114)
+($M101*'fnd base rates'!J$116)
+($N101*'fnd base rates'!J$117)
+($O101*'fnd base rates'!J$118)
+($P101*VLOOKUP($S101+12,rate_basefnd,10)))
*$R101</f>
        <v>252.54214999999996</v>
      </c>
      <c r="AC101" s="1">
        <f>(($D101*'fnd base rates'!K$107)
+($E101*'fnd base rates'!K$108)
+($F101*'fnd base rates'!K$109)
+($G101*'fnd base rates'!K$110)
+($H101*'fnd base rates'!K$111)
+($I101*'fnd base rates'!K$112)
+($J101*'fnd base rates'!K$113)
+($K101*'fnd base rates'!K$114)
+($M101*'fnd base rates'!K$116)
+($N101*'fnd base rates'!K$117)
+($O101*'fnd base rates'!K$118)
+($P101*VLOOKUP($S101+12,rate_basefnd,11)))
*$R101</f>
        <v>1199.8922781999997</v>
      </c>
      <c r="AD101" s="1">
        <f>(($D101*'fnd base rates'!L$107)
+($E101*'fnd base rates'!L$108)
+($F101*'fnd base rates'!L$109)
+($G101*'fnd base rates'!L$110)
+($H101*'fnd base rates'!L$111)
+($I101*'fnd base rates'!L$112)
+($J101*'fnd base rates'!L$113)
+($K101*'fnd base rates'!L$114)
+($M101*'fnd base rates'!L$116)
+($N101*'fnd base rates'!L$117)
+($O101*'fnd base rates'!L$118)
+($P101*VLOOKUP($S101+12,rate_basefnd,12)))</f>
        <v>1512.47668</v>
      </c>
      <c r="AE101" s="1">
        <f>(($D101*'fnd base rates'!M$107)
+($E101*'fnd base rates'!M$108)
+($F101*'fnd base rates'!M$109)
+($G101*'fnd base rates'!M$110)
+($H101*'fnd base rates'!M$111)
+($I101*'fnd base rates'!M$112)
+($J101*'fnd base rates'!M$113)
+($K101*'fnd base rates'!M$114)
+($M101*'fnd base rates'!M$116)
+($N101*'fnd base rates'!M$117)
+($O101*'fnd base rates'!M$118)
+($P101*VLOOKUP($S101+12,rate_basefnd,13)))</f>
        <v>0</v>
      </c>
      <c r="AF101" s="4">
        <f t="shared" si="83"/>
        <v>9870.2045794400001</v>
      </c>
      <c r="AH101" s="269">
        <f t="shared" si="84"/>
        <v>418100710</v>
      </c>
      <c r="AI101" s="4" t="str">
        <f t="shared" si="85"/>
        <v>418</v>
      </c>
      <c r="AJ101" s="2" t="str">
        <f t="shared" si="86"/>
        <v>100</v>
      </c>
      <c r="AK101" s="2" t="str">
        <f t="shared" si="87"/>
        <v>710</v>
      </c>
      <c r="AL101" s="4">
        <f t="shared" si="88"/>
        <v>1</v>
      </c>
      <c r="AM101" s="4">
        <f t="shared" si="79"/>
        <v>1</v>
      </c>
      <c r="AN101" s="4">
        <f t="shared" si="89"/>
        <v>9870.2045794400001</v>
      </c>
      <c r="AO101" s="4">
        <f t="shared" si="90"/>
        <v>9870</v>
      </c>
      <c r="AP101" s="4">
        <f t="shared" si="80"/>
        <v>0</v>
      </c>
      <c r="AQ101" s="4">
        <v>9870</v>
      </c>
      <c r="AW101" s="4">
        <v>9870</v>
      </c>
      <c r="AX101" s="5">
        <f t="shared" si="91"/>
        <v>0</v>
      </c>
      <c r="AY101" s="4">
        <v>9870</v>
      </c>
      <c r="AZ101" s="5"/>
      <c r="BB101" s="5">
        <f t="shared" ref="BB101" si="118">BC101-BA101</f>
        <v>0</v>
      </c>
    </row>
    <row r="102" spans="1:54" s="4" customFormat="1">
      <c r="A102" s="269">
        <v>419</v>
      </c>
      <c r="B102" s="2">
        <v>419035035</v>
      </c>
      <c r="C102" s="9" t="s">
        <v>1089</v>
      </c>
      <c r="D102" s="14">
        <f>'fnd enro'!D102</f>
        <v>0</v>
      </c>
      <c r="E102" s="14">
        <f>'fnd enro'!E102</f>
        <v>0</v>
      </c>
      <c r="F102" s="14">
        <f>'fnd enro'!F102</f>
        <v>0</v>
      </c>
      <c r="G102" s="14">
        <f>'fnd enro'!G102</f>
        <v>0</v>
      </c>
      <c r="H102" s="14">
        <f>'fnd enro'!H102</f>
        <v>126</v>
      </c>
      <c r="I102" s="14">
        <f>'fnd enro'!I102</f>
        <v>0</v>
      </c>
      <c r="J102" s="14">
        <f>'fnd enro'!J102</f>
        <v>0</v>
      </c>
      <c r="K102" s="15">
        <f>'fnd enro'!K102</f>
        <v>4.8635999999999999</v>
      </c>
      <c r="L102" s="14">
        <f>'fnd enro'!L102</f>
        <v>0</v>
      </c>
      <c r="M102" s="14">
        <f>'fnd enro'!M102</f>
        <v>0</v>
      </c>
      <c r="N102" s="14">
        <f>'fnd enro'!N102</f>
        <v>3</v>
      </c>
      <c r="O102" s="14">
        <f>'fnd enro'!O102</f>
        <v>0</v>
      </c>
      <c r="P102" s="14">
        <f>'fnd enro'!P102</f>
        <v>97</v>
      </c>
      <c r="Q102" s="14">
        <f>'fnd enro'!R102</f>
        <v>126</v>
      </c>
      <c r="R102" s="15">
        <f t="shared" si="82"/>
        <v>1.0880000000000001</v>
      </c>
      <c r="S102" s="14">
        <f>VALUE('fnd enro'!Q102)</f>
        <v>11</v>
      </c>
      <c r="T102" s="2"/>
      <c r="U102" s="1">
        <f>(($D102*'fnd base rates'!C$107)
+($E102*'fnd base rates'!C$108)
+($F102*'fnd base rates'!C$109)
+($G102*'fnd base rates'!C$110)
+($H102*'fnd base rates'!C$111)
+($I102*'fnd base rates'!C$112)
+($J102*'fnd base rates'!C$113)
+($K102*'fnd base rates'!C$114)
+($M102*'fnd base rates'!C$116)
+($N102*'fnd base rates'!C$117)
+($O102*'fnd base rates'!C$118)
+($P102*VLOOKUP($S102+12,rate_basefnd,3)))
*$R102</f>
        <v>82715.830600447996</v>
      </c>
      <c r="V102" s="1">
        <f>(($D102*'fnd base rates'!D$107)
+($E102*'fnd base rates'!D$108)
+($F102*'fnd base rates'!D$109)
+($G102*'fnd base rates'!D$110)
+($H102*'fnd base rates'!D$111)
+($I102*'fnd base rates'!D$112)
+($J102*'fnd base rates'!D$113)
+($K102*'fnd base rates'!D$114)
+($M102*'fnd base rates'!D$116)
+($N102*'fnd base rates'!D$117)
+($O102*'fnd base rates'!D$118)
+($P102*VLOOKUP($S102+12,rate_basefnd,4)))
*$R102</f>
        <v>147304.35264</v>
      </c>
      <c r="W102" s="1">
        <f>(($D102*'fnd base rates'!E$107)
+($E102*'fnd base rates'!E$108)
+($F102*'fnd base rates'!E$109)
+($G102*'fnd base rates'!E$110)
+($H102*'fnd base rates'!E$111)
+($I102*'fnd base rates'!E$112)
+($J102*'fnd base rates'!E$113)
+($K102*'fnd base rates'!E$114)
+($M102*'fnd base rates'!E$116)
+($N102*'fnd base rates'!E$117)
+($O102*'fnd base rates'!E$118)
+($P102*VLOOKUP($S102+12,rate_basefnd,5)))
*$R102</f>
        <v>886678.22882508801</v>
      </c>
      <c r="X102" s="1">
        <f>(($D102*'fnd base rates'!F$107)
+($E102*'fnd base rates'!F$108)
+($F102*'fnd base rates'!F$109)
+($G102*'fnd base rates'!F$110)
+($H102*'fnd base rates'!F$111)
+($I102*'fnd base rates'!F$112)
+($J102*'fnd base rates'!F$113)
+($K102*'fnd base rates'!F$114)
+($M102*'fnd base rates'!F$116)
+($N102*'fnd base rates'!F$117)
+($O102*'fnd base rates'!F$118)
+($P102*VLOOKUP($S102+12,rate_basefnd,6)))
*$R102</f>
        <v>137063.97468825601</v>
      </c>
      <c r="Y102" s="1">
        <f>(($D102*'fnd base rates'!G$107)
+($E102*'fnd base rates'!G$108)
+($F102*'fnd base rates'!G$109)
+($G102*'fnd base rates'!G$110)
+($H102*'fnd base rates'!G$111)
+($I102*'fnd base rates'!G$112)
+($J102*'fnd base rates'!G$113)
+($K102*'fnd base rates'!G$114)
+($M102*'fnd base rates'!G$116)
+($N102*'fnd base rates'!G$117)
+($O102*'fnd base rates'!G$118)
+($P102*VLOOKUP($S102+12,rate_basefnd,7)))
*$R102</f>
        <v>43068.875522816008</v>
      </c>
      <c r="Z102" s="1">
        <f>(($D102*'fnd base rates'!H$107)
+($E102*'fnd base rates'!H$108)
+($F102*'fnd base rates'!H$109)
+($G102*'fnd base rates'!H$110)
+($H102*'fnd base rates'!H$111)
+($I102*'fnd base rates'!H$112)
+($J102*'fnd base rates'!H$113)
+($K102*'fnd base rates'!H$114)
+($M102*'fnd base rates'!H$116)
+($N102*'fnd base rates'!H$117)
+($O102*'fnd base rates'!H$118)
+($P102*VLOOKUP($S102+12,rate_basefnd,8)))</f>
        <v>69143.375684000013</v>
      </c>
      <c r="AA102" s="1">
        <f>(($D102*'fnd base rates'!I$107)
+($E102*'fnd base rates'!I$108)
+($F102*'fnd base rates'!I$109)
+($G102*'fnd base rates'!I$110)
+($H102*'fnd base rates'!I$111)
+($I102*'fnd base rates'!I$112)
+($J102*'fnd base rates'!I$113)
+($K102*'fnd base rates'!I$114)
+($M102*'fnd base rates'!I$116)
+($N102*'fnd base rates'!I$117)
+($O102*'fnd base rates'!I$118)
+($P102*VLOOKUP($S102+12,rate_basefnd,9)))
*$R102</f>
        <v>66509.820800000016</v>
      </c>
      <c r="AB102" s="1">
        <f>(($D102*'fnd base rates'!J$107)
+($E102*'fnd base rates'!J$108)
+($F102*'fnd base rates'!J$109)
+($G102*'fnd base rates'!J$110)
+($H102*'fnd base rates'!J$111)
+($I102*'fnd base rates'!J$112)
+($J102*'fnd base rates'!J$113)
+($K102*'fnd base rates'!J$114)
+($M102*'fnd base rates'!J$116)
+($N102*'fnd base rates'!J$117)
+($O102*'fnd base rates'!J$118)
+($P102*VLOOKUP($S102+12,rate_basefnd,10)))
*$R102</f>
        <v>120078.01216000001</v>
      </c>
      <c r="AC102" s="1">
        <f>(($D102*'fnd base rates'!K$107)
+($E102*'fnd base rates'!K$108)
+($F102*'fnd base rates'!K$109)
+($G102*'fnd base rates'!K$110)
+($H102*'fnd base rates'!K$111)
+($I102*'fnd base rates'!K$112)
+($J102*'fnd base rates'!K$113)
+($K102*'fnd base rates'!K$114)
+($M102*'fnd base rates'!K$116)
+($N102*'fnd base rates'!K$117)
+($O102*'fnd base rates'!K$118)
+($P102*VLOOKUP($S102+12,rate_basefnd,11)))
*$R102</f>
        <v>163105.32754943997</v>
      </c>
      <c r="AD102" s="1">
        <f>(($D102*'fnd base rates'!L$107)
+($E102*'fnd base rates'!L$108)
+($F102*'fnd base rates'!L$109)
+($G102*'fnd base rates'!L$110)
+($H102*'fnd base rates'!L$111)
+($I102*'fnd base rates'!L$112)
+($J102*'fnd base rates'!L$113)
+($K102*'fnd base rates'!L$114)
+($M102*'fnd base rates'!L$116)
+($N102*'fnd base rates'!L$117)
+($O102*'fnd base rates'!L$118)
+($P102*VLOOKUP($S102+12,rate_basefnd,12)))</f>
        <v>252135.06168000001</v>
      </c>
      <c r="AE102" s="1">
        <f>(($D102*'fnd base rates'!M$107)
+($E102*'fnd base rates'!M$108)
+($F102*'fnd base rates'!M$109)
+($G102*'fnd base rates'!M$110)
+($H102*'fnd base rates'!M$111)
+($I102*'fnd base rates'!M$112)
+($J102*'fnd base rates'!M$113)
+($K102*'fnd base rates'!M$114)
+($M102*'fnd base rates'!M$116)
+($N102*'fnd base rates'!M$117)
+($O102*'fnd base rates'!M$118)
+($P102*VLOOKUP($S102+12,rate_basefnd,13)))</f>
        <v>0</v>
      </c>
      <c r="AF102" s="4">
        <f t="shared" si="83"/>
        <v>1967802.8601500483</v>
      </c>
      <c r="AH102" s="269">
        <f t="shared" si="84"/>
        <v>419035035</v>
      </c>
      <c r="AI102" s="4" t="str">
        <f t="shared" si="85"/>
        <v>419</v>
      </c>
      <c r="AJ102" s="2" t="str">
        <f t="shared" si="86"/>
        <v>035</v>
      </c>
      <c r="AK102" s="2" t="str">
        <f t="shared" si="87"/>
        <v>035</v>
      </c>
      <c r="AL102" s="4">
        <f t="shared" si="88"/>
        <v>1</v>
      </c>
      <c r="AM102" s="4">
        <f t="shared" si="79"/>
        <v>126</v>
      </c>
      <c r="AN102" s="4">
        <f t="shared" si="89"/>
        <v>1967802.8601500483</v>
      </c>
      <c r="AO102" s="4">
        <f t="shared" si="90"/>
        <v>15617</v>
      </c>
      <c r="AP102" s="4">
        <f t="shared" si="80"/>
        <v>0</v>
      </c>
      <c r="AQ102" s="4">
        <v>15617</v>
      </c>
      <c r="AW102" s="4">
        <v>15617</v>
      </c>
      <c r="AX102" s="5">
        <f t="shared" si="91"/>
        <v>0</v>
      </c>
      <c r="AY102" s="4">
        <v>15617</v>
      </c>
      <c r="AZ102" s="5"/>
      <c r="BB102" s="5">
        <f t="shared" ref="BB102" si="119">BC102-BA102</f>
        <v>0</v>
      </c>
    </row>
    <row r="103" spans="1:54" s="4" customFormat="1">
      <c r="A103" s="269">
        <v>419</v>
      </c>
      <c r="B103" s="2">
        <v>419035044</v>
      </c>
      <c r="C103" s="9" t="s">
        <v>1089</v>
      </c>
      <c r="D103" s="14">
        <f>'fnd enro'!D103</f>
        <v>0</v>
      </c>
      <c r="E103" s="14">
        <f>'fnd enro'!E103</f>
        <v>0</v>
      </c>
      <c r="F103" s="14">
        <f>'fnd enro'!F103</f>
        <v>0</v>
      </c>
      <c r="G103" s="14">
        <f>'fnd enro'!G103</f>
        <v>0</v>
      </c>
      <c r="H103" s="14">
        <f>'fnd enro'!H103</f>
        <v>5</v>
      </c>
      <c r="I103" s="14">
        <f>'fnd enro'!I103</f>
        <v>0</v>
      </c>
      <c r="J103" s="14">
        <f>'fnd enro'!J103</f>
        <v>0</v>
      </c>
      <c r="K103" s="15">
        <f>'fnd enro'!K103</f>
        <v>0.193</v>
      </c>
      <c r="L103" s="14">
        <f>'fnd enro'!L103</f>
        <v>0</v>
      </c>
      <c r="M103" s="14">
        <f>'fnd enro'!M103</f>
        <v>0</v>
      </c>
      <c r="N103" s="14">
        <f>'fnd enro'!N103</f>
        <v>0</v>
      </c>
      <c r="O103" s="14">
        <f>'fnd enro'!O103</f>
        <v>0</v>
      </c>
      <c r="P103" s="14">
        <f>'fnd enro'!P103</f>
        <v>3</v>
      </c>
      <c r="Q103" s="14">
        <f>'fnd enro'!R103</f>
        <v>5</v>
      </c>
      <c r="R103" s="15">
        <f t="shared" si="82"/>
        <v>1.0880000000000001</v>
      </c>
      <c r="S103" s="14">
        <f>VALUE('fnd enro'!Q103)</f>
        <v>11</v>
      </c>
      <c r="T103" s="2"/>
      <c r="U103" s="1">
        <f>(($D103*'fnd base rates'!C$107)
+($E103*'fnd base rates'!C$108)
+($F103*'fnd base rates'!C$109)
+($G103*'fnd base rates'!C$110)
+($H103*'fnd base rates'!C$111)
+($I103*'fnd base rates'!C$112)
+($J103*'fnd base rates'!C$113)
+($K103*'fnd base rates'!C$114)
+($M103*'fnd base rates'!C$116)
+($N103*'fnd base rates'!C$117)
+($O103*'fnd base rates'!C$118)
+($P103*VLOOKUP($S103+12,rate_basefnd,3)))
*$R103</f>
        <v>3191.2854022400006</v>
      </c>
      <c r="V103" s="1">
        <f>(($D103*'fnd base rates'!D$107)
+($E103*'fnd base rates'!D$108)
+($F103*'fnd base rates'!D$109)
+($G103*'fnd base rates'!D$110)
+($H103*'fnd base rates'!D$111)
+($I103*'fnd base rates'!D$112)
+($J103*'fnd base rates'!D$113)
+($K103*'fnd base rates'!D$114)
+($M103*'fnd base rates'!D$116)
+($N103*'fnd base rates'!D$117)
+($O103*'fnd base rates'!D$118)
+($P103*VLOOKUP($S103+12,rate_basefnd,4)))
*$R103</f>
        <v>5455.1667200000011</v>
      </c>
      <c r="W103" s="1">
        <f>(($D103*'fnd base rates'!E$107)
+($E103*'fnd base rates'!E$108)
+($F103*'fnd base rates'!E$109)
+($G103*'fnd base rates'!E$110)
+($H103*'fnd base rates'!E$111)
+($I103*'fnd base rates'!E$112)
+($J103*'fnd base rates'!E$113)
+($K103*'fnd base rates'!E$114)
+($M103*'fnd base rates'!E$116)
+($N103*'fnd base rates'!E$117)
+($O103*'fnd base rates'!E$118)
+($P103*VLOOKUP($S103+12,rate_basefnd,5)))
*$R103</f>
        <v>31442.962685440005</v>
      </c>
      <c r="X103" s="1">
        <f>(($D103*'fnd base rates'!F$107)
+($E103*'fnd base rates'!F$108)
+($F103*'fnd base rates'!F$109)
+($G103*'fnd base rates'!F$110)
+($H103*'fnd base rates'!F$111)
+($I103*'fnd base rates'!F$112)
+($J103*'fnd base rates'!F$113)
+($K103*'fnd base rates'!F$114)
+($M103*'fnd base rates'!F$116)
+($N103*'fnd base rates'!F$117)
+($O103*'fnd base rates'!F$118)
+($P103*VLOOKUP($S103+12,rate_basefnd,6)))
*$R103</f>
        <v>5414.84768128</v>
      </c>
      <c r="Y103" s="1">
        <f>(($D103*'fnd base rates'!G$107)
+($E103*'fnd base rates'!G$108)
+($F103*'fnd base rates'!G$109)
+($G103*'fnd base rates'!G$110)
+($H103*'fnd base rates'!G$111)
+($I103*'fnd base rates'!G$112)
+($J103*'fnd base rates'!G$113)
+($K103*'fnd base rates'!G$114)
+($M103*'fnd base rates'!G$116)
+($N103*'fnd base rates'!G$117)
+($O103*'fnd base rates'!G$118)
+($P103*VLOOKUP($S103+12,rate_basefnd,7)))
*$R103</f>
        <v>1528.8101740800003</v>
      </c>
      <c r="Z103" s="1">
        <f>(($D103*'fnd base rates'!H$107)
+($E103*'fnd base rates'!H$108)
+($F103*'fnd base rates'!H$109)
+($G103*'fnd base rates'!H$110)
+($H103*'fnd base rates'!H$111)
+($I103*'fnd base rates'!H$112)
+($J103*'fnd base rates'!H$113)
+($K103*'fnd base rates'!H$114)
+($M103*'fnd base rates'!H$116)
+($N103*'fnd base rates'!H$117)
+($O103*'fnd base rates'!H$118)
+($P103*VLOOKUP($S103+12,rate_basefnd,8)))</f>
        <v>2703.4746700000005</v>
      </c>
      <c r="AA103" s="1">
        <f>(($D103*'fnd base rates'!I$107)
+($E103*'fnd base rates'!I$108)
+($F103*'fnd base rates'!I$109)
+($G103*'fnd base rates'!I$110)
+($H103*'fnd base rates'!I$111)
+($I103*'fnd base rates'!I$112)
+($J103*'fnd base rates'!I$113)
+($K103*'fnd base rates'!I$114)
+($M103*'fnd base rates'!I$116)
+($N103*'fnd base rates'!I$117)
+($O103*'fnd base rates'!I$118)
+($P103*VLOOKUP($S103+12,rate_basefnd,9)))
*$R103</f>
        <v>2484.2086400000003</v>
      </c>
      <c r="AB103" s="1">
        <f>(($D103*'fnd base rates'!J$107)
+($E103*'fnd base rates'!J$108)
+($F103*'fnd base rates'!J$109)
+($G103*'fnd base rates'!J$110)
+($H103*'fnd base rates'!J$111)
+($I103*'fnd base rates'!J$112)
+($J103*'fnd base rates'!J$113)
+($K103*'fnd base rates'!J$114)
+($M103*'fnd base rates'!J$116)
+($N103*'fnd base rates'!J$117)
+($O103*'fnd base rates'!J$118)
+($P103*VLOOKUP($S103+12,rate_basefnd,10)))
*$R103</f>
        <v>4009.6716799999999</v>
      </c>
      <c r="AC103" s="1">
        <f>(($D103*'fnd base rates'!K$107)
+($E103*'fnd base rates'!K$108)
+($F103*'fnd base rates'!K$109)
+($G103*'fnd base rates'!K$110)
+($H103*'fnd base rates'!K$111)
+($I103*'fnd base rates'!K$112)
+($J103*'fnd base rates'!K$113)
+($K103*'fnd base rates'!K$114)
+($M103*'fnd base rates'!K$116)
+($N103*'fnd base rates'!K$117)
+($O103*'fnd base rates'!K$118)
+($P103*VLOOKUP($S103+12,rate_basefnd,11)))
*$R103</f>
        <v>6430.9497472000003</v>
      </c>
      <c r="AD103" s="1">
        <f>(($D103*'fnd base rates'!L$107)
+($E103*'fnd base rates'!L$108)
+($F103*'fnd base rates'!L$109)
+($G103*'fnd base rates'!L$110)
+($H103*'fnd base rates'!L$111)
+($I103*'fnd base rates'!L$112)
+($J103*'fnd base rates'!L$113)
+($K103*'fnd base rates'!L$114)
+($M103*'fnd base rates'!L$116)
+($N103*'fnd base rates'!L$117)
+($O103*'fnd base rates'!L$118)
+($P103*VLOOKUP($S103+12,rate_basefnd,12)))</f>
        <v>9439.1534000000011</v>
      </c>
      <c r="AE103" s="1">
        <f>(($D103*'fnd base rates'!M$107)
+($E103*'fnd base rates'!M$108)
+($F103*'fnd base rates'!M$109)
+($G103*'fnd base rates'!M$110)
+($H103*'fnd base rates'!M$111)
+($I103*'fnd base rates'!M$112)
+($J103*'fnd base rates'!M$113)
+($K103*'fnd base rates'!M$114)
+($M103*'fnd base rates'!M$116)
+($N103*'fnd base rates'!M$117)
+($O103*'fnd base rates'!M$118)
+($P103*VLOOKUP($S103+12,rate_basefnd,13)))</f>
        <v>0</v>
      </c>
      <c r="AF103" s="4">
        <f t="shared" si="83"/>
        <v>72100.530800239998</v>
      </c>
      <c r="AH103" s="269">
        <f t="shared" si="84"/>
        <v>419035044</v>
      </c>
      <c r="AI103" s="4" t="str">
        <f t="shared" si="85"/>
        <v>419</v>
      </c>
      <c r="AJ103" s="2" t="str">
        <f t="shared" si="86"/>
        <v>035</v>
      </c>
      <c r="AK103" s="2" t="str">
        <f t="shared" si="87"/>
        <v>044</v>
      </c>
      <c r="AL103" s="4">
        <f t="shared" si="88"/>
        <v>1</v>
      </c>
      <c r="AM103" s="4">
        <f t="shared" si="79"/>
        <v>5</v>
      </c>
      <c r="AN103" s="4">
        <f t="shared" si="89"/>
        <v>72100.530800239998</v>
      </c>
      <c r="AO103" s="4">
        <f t="shared" si="90"/>
        <v>14420</v>
      </c>
      <c r="AP103" s="4">
        <f t="shared" si="80"/>
        <v>0</v>
      </c>
      <c r="AQ103" s="4">
        <v>14420</v>
      </c>
      <c r="AW103" s="4">
        <v>14420</v>
      </c>
      <c r="AX103" s="5">
        <f t="shared" si="91"/>
        <v>0</v>
      </c>
      <c r="AY103" s="4">
        <v>14420</v>
      </c>
      <c r="AZ103" s="5"/>
      <c r="BB103" s="5">
        <f t="shared" ref="BB103" si="120">BC103-BA103</f>
        <v>0</v>
      </c>
    </row>
    <row r="104" spans="1:54" s="4" customFormat="1">
      <c r="A104" s="269">
        <v>419</v>
      </c>
      <c r="B104" s="2">
        <v>419035165</v>
      </c>
      <c r="C104" s="9" t="s">
        <v>1089</v>
      </c>
      <c r="D104" s="14">
        <f>'fnd enro'!D104</f>
        <v>0</v>
      </c>
      <c r="E104" s="14">
        <f>'fnd enro'!E104</f>
        <v>0</v>
      </c>
      <c r="F104" s="14">
        <f>'fnd enro'!F104</f>
        <v>0</v>
      </c>
      <c r="G104" s="14">
        <f>'fnd enro'!G104</f>
        <v>0</v>
      </c>
      <c r="H104" s="14">
        <f>'fnd enro'!H104</f>
        <v>2</v>
      </c>
      <c r="I104" s="14">
        <f>'fnd enro'!I104</f>
        <v>0</v>
      </c>
      <c r="J104" s="14">
        <f>'fnd enro'!J104</f>
        <v>0</v>
      </c>
      <c r="K104" s="15">
        <f>'fnd enro'!K104</f>
        <v>7.7200000000000005E-2</v>
      </c>
      <c r="L104" s="14">
        <f>'fnd enro'!L104</f>
        <v>0</v>
      </c>
      <c r="M104" s="14">
        <f>'fnd enro'!M104</f>
        <v>0</v>
      </c>
      <c r="N104" s="14">
        <f>'fnd enro'!N104</f>
        <v>0</v>
      </c>
      <c r="O104" s="14">
        <f>'fnd enro'!O104</f>
        <v>0</v>
      </c>
      <c r="P104" s="14">
        <f>'fnd enro'!P104</f>
        <v>0</v>
      </c>
      <c r="Q104" s="14">
        <f>'fnd enro'!R104</f>
        <v>2</v>
      </c>
      <c r="R104" s="15">
        <f t="shared" si="82"/>
        <v>1.0880000000000001</v>
      </c>
      <c r="S104" s="14">
        <f>VALUE('fnd enro'!Q104)</f>
        <v>10</v>
      </c>
      <c r="T104" s="2"/>
      <c r="U104" s="1">
        <f>(($D104*'fnd base rates'!C$107)
+($E104*'fnd base rates'!C$108)
+($F104*'fnd base rates'!C$109)
+($G104*'fnd base rates'!C$110)
+($H104*'fnd base rates'!C$111)
+($I104*'fnd base rates'!C$112)
+($J104*'fnd base rates'!C$113)
+($K104*'fnd base rates'!C$114)
+($M104*'fnd base rates'!C$116)
+($N104*'fnd base rates'!C$117)
+($O104*'fnd base rates'!C$118)
+($P104*VLOOKUP($S104+12,rate_basefnd,3)))
*$R104</f>
        <v>1167.3398888960003</v>
      </c>
      <c r="V104" s="1">
        <f>(($D104*'fnd base rates'!D$107)
+($E104*'fnd base rates'!D$108)
+($F104*'fnd base rates'!D$109)
+($G104*'fnd base rates'!D$110)
+($H104*'fnd base rates'!D$111)
+($I104*'fnd base rates'!D$112)
+($J104*'fnd base rates'!D$113)
+($K104*'fnd base rates'!D$114)
+($M104*'fnd base rates'!D$116)
+($N104*'fnd base rates'!D$117)
+($O104*'fnd base rates'!D$118)
+($P104*VLOOKUP($S104+12,rate_basefnd,4)))
*$R104</f>
        <v>1664.8140800000001</v>
      </c>
      <c r="W104" s="1">
        <f>(($D104*'fnd base rates'!E$107)
+($E104*'fnd base rates'!E$108)
+($F104*'fnd base rates'!E$109)
+($G104*'fnd base rates'!E$110)
+($H104*'fnd base rates'!E$111)
+($I104*'fnd base rates'!E$112)
+($J104*'fnd base rates'!E$113)
+($K104*'fnd base rates'!E$114)
+($M104*'fnd base rates'!E$116)
+($N104*'fnd base rates'!E$117)
+($O104*'fnd base rates'!E$118)
+($P104*VLOOKUP($S104+12,rate_basefnd,5)))
*$R104</f>
        <v>7527.8292981760005</v>
      </c>
      <c r="X104" s="1">
        <f>(($D104*'fnd base rates'!F$107)
+($E104*'fnd base rates'!F$108)
+($F104*'fnd base rates'!F$109)
+($G104*'fnd base rates'!F$110)
+($H104*'fnd base rates'!F$111)
+($I104*'fnd base rates'!F$112)
+($J104*'fnd base rates'!F$113)
+($K104*'fnd base rates'!F$114)
+($M104*'fnd base rates'!F$116)
+($N104*'fnd base rates'!F$117)
+($O104*'fnd base rates'!F$118)
+($P104*VLOOKUP($S104+12,rate_basefnd,6)))
*$R104</f>
        <v>2165.9390725120002</v>
      </c>
      <c r="Y104" s="1">
        <f>(($D104*'fnd base rates'!G$107)
+($E104*'fnd base rates'!G$108)
+($F104*'fnd base rates'!G$109)
+($G104*'fnd base rates'!G$110)
+($H104*'fnd base rates'!G$111)
+($I104*'fnd base rates'!G$112)
+($J104*'fnd base rates'!G$113)
+($K104*'fnd base rates'!G$114)
+($M104*'fnd base rates'!G$116)
+($N104*'fnd base rates'!G$117)
+($O104*'fnd base rates'!G$118)
+($P104*VLOOKUP($S104+12,rate_basefnd,7)))
*$R104</f>
        <v>366.55434163200005</v>
      </c>
      <c r="Z104" s="1">
        <f>(($D104*'fnd base rates'!H$107)
+($E104*'fnd base rates'!H$108)
+($F104*'fnd base rates'!H$109)
+($G104*'fnd base rates'!H$110)
+($H104*'fnd base rates'!H$111)
+($I104*'fnd base rates'!H$112)
+($J104*'fnd base rates'!H$113)
+($K104*'fnd base rates'!H$114)
+($M104*'fnd base rates'!H$116)
+($N104*'fnd base rates'!H$117)
+($O104*'fnd base rates'!H$118)
+($P104*VLOOKUP($S104+12,rate_basefnd,8)))</f>
        <v>1046.877868</v>
      </c>
      <c r="AA104" s="1">
        <f>(($D104*'fnd base rates'!I$107)
+($E104*'fnd base rates'!I$108)
+($F104*'fnd base rates'!I$109)
+($G104*'fnd base rates'!I$110)
+($H104*'fnd base rates'!I$111)
+($I104*'fnd base rates'!I$112)
+($J104*'fnd base rates'!I$113)
+($K104*'fnd base rates'!I$114)
+($M104*'fnd base rates'!I$116)
+($N104*'fnd base rates'!I$117)
+($O104*'fnd base rates'!I$118)
+($P104*VLOOKUP($S104+12,rate_basefnd,9)))
*$R104</f>
        <v>789.21344000000011</v>
      </c>
      <c r="AB104" s="1">
        <f>(($D104*'fnd base rates'!J$107)
+($E104*'fnd base rates'!J$108)
+($F104*'fnd base rates'!J$109)
+($G104*'fnd base rates'!J$110)
+($H104*'fnd base rates'!J$111)
+($I104*'fnd base rates'!J$112)
+($J104*'fnd base rates'!J$113)
+($K104*'fnd base rates'!J$114)
+($M104*'fnd base rates'!J$116)
+($N104*'fnd base rates'!J$117)
+($O104*'fnd base rates'!J$118)
+($P104*VLOOKUP($S104+12,rate_basefnd,10)))
*$R104</f>
        <v>541.41056000000003</v>
      </c>
      <c r="AC104" s="1">
        <f>(($D104*'fnd base rates'!K$107)
+($E104*'fnd base rates'!K$108)
+($F104*'fnd base rates'!K$109)
+($G104*'fnd base rates'!K$110)
+($H104*'fnd base rates'!K$111)
+($I104*'fnd base rates'!K$112)
+($J104*'fnd base rates'!K$113)
+($K104*'fnd base rates'!K$114)
+($M104*'fnd base rates'!K$116)
+($N104*'fnd base rates'!K$117)
+($O104*'fnd base rates'!K$118)
+($P104*VLOOKUP($S104+12,rate_basefnd,11)))
*$R104</f>
        <v>2572.3798988799999</v>
      </c>
      <c r="AD104" s="1">
        <f>(($D104*'fnd base rates'!L$107)
+($E104*'fnd base rates'!L$108)
+($F104*'fnd base rates'!L$109)
+($G104*'fnd base rates'!L$110)
+($H104*'fnd base rates'!L$111)
+($I104*'fnd base rates'!L$112)
+($J104*'fnd base rates'!L$113)
+($K104*'fnd base rates'!L$114)
+($M104*'fnd base rates'!L$116)
+($N104*'fnd base rates'!L$117)
+($O104*'fnd base rates'!L$118)
+($P104*VLOOKUP($S104+12,rate_basefnd,12)))</f>
        <v>3024.95336</v>
      </c>
      <c r="AE104" s="1">
        <f>(($D104*'fnd base rates'!M$107)
+($E104*'fnd base rates'!M$108)
+($F104*'fnd base rates'!M$109)
+($G104*'fnd base rates'!M$110)
+($H104*'fnd base rates'!M$111)
+($I104*'fnd base rates'!M$112)
+($J104*'fnd base rates'!M$113)
+($K104*'fnd base rates'!M$114)
+($M104*'fnd base rates'!M$116)
+($N104*'fnd base rates'!M$117)
+($O104*'fnd base rates'!M$118)
+($P104*VLOOKUP($S104+12,rate_basefnd,13)))</f>
        <v>0</v>
      </c>
      <c r="AF104" s="4">
        <f t="shared" si="83"/>
        <v>20867.311808096001</v>
      </c>
      <c r="AH104" s="269">
        <f t="shared" si="84"/>
        <v>419035165</v>
      </c>
      <c r="AI104" s="4" t="str">
        <f t="shared" si="85"/>
        <v>419</v>
      </c>
      <c r="AJ104" s="2" t="str">
        <f t="shared" si="86"/>
        <v>035</v>
      </c>
      <c r="AK104" s="2" t="str">
        <f t="shared" si="87"/>
        <v>165</v>
      </c>
      <c r="AL104" s="4">
        <f t="shared" si="88"/>
        <v>1</v>
      </c>
      <c r="AM104" s="4">
        <f t="shared" si="79"/>
        <v>2</v>
      </c>
      <c r="AN104" s="4">
        <f t="shared" si="89"/>
        <v>20867.311808096001</v>
      </c>
      <c r="AO104" s="4">
        <f t="shared" si="90"/>
        <v>10434</v>
      </c>
      <c r="AP104" s="4">
        <f t="shared" si="80"/>
        <v>0</v>
      </c>
      <c r="AQ104" s="4">
        <v>10434</v>
      </c>
      <c r="AW104" s="4">
        <v>10434</v>
      </c>
      <c r="AX104" s="5">
        <f t="shared" si="91"/>
        <v>0</v>
      </c>
      <c r="AY104" s="4">
        <v>10434</v>
      </c>
      <c r="AZ104" s="5"/>
      <c r="BB104" s="5">
        <f t="shared" ref="BB104" si="121">BC104-BA104</f>
        <v>0</v>
      </c>
    </row>
    <row r="105" spans="1:54" s="4" customFormat="1">
      <c r="A105" s="269">
        <v>419</v>
      </c>
      <c r="B105" s="2">
        <v>419035243</v>
      </c>
      <c r="C105" s="9" t="s">
        <v>1089</v>
      </c>
      <c r="D105" s="14">
        <f>'fnd enro'!D105</f>
        <v>0</v>
      </c>
      <c r="E105" s="14">
        <f>'fnd enro'!E105</f>
        <v>0</v>
      </c>
      <c r="F105" s="14">
        <f>'fnd enro'!F105</f>
        <v>0</v>
      </c>
      <c r="G105" s="14">
        <f>'fnd enro'!G105</f>
        <v>0</v>
      </c>
      <c r="H105" s="14">
        <f>'fnd enro'!H105</f>
        <v>1</v>
      </c>
      <c r="I105" s="14">
        <f>'fnd enro'!I105</f>
        <v>0</v>
      </c>
      <c r="J105" s="14">
        <f>'fnd enro'!J105</f>
        <v>0</v>
      </c>
      <c r="K105" s="15">
        <f>'fnd enro'!K105</f>
        <v>3.8600000000000002E-2</v>
      </c>
      <c r="L105" s="14">
        <f>'fnd enro'!L105</f>
        <v>0</v>
      </c>
      <c r="M105" s="14">
        <f>'fnd enro'!M105</f>
        <v>0</v>
      </c>
      <c r="N105" s="14">
        <f>'fnd enro'!N105</f>
        <v>0</v>
      </c>
      <c r="O105" s="14">
        <f>'fnd enro'!O105</f>
        <v>0</v>
      </c>
      <c r="P105" s="14">
        <f>'fnd enro'!P105</f>
        <v>1</v>
      </c>
      <c r="Q105" s="14">
        <f>'fnd enro'!R105</f>
        <v>1</v>
      </c>
      <c r="R105" s="15">
        <f t="shared" si="82"/>
        <v>1.0880000000000001</v>
      </c>
      <c r="S105" s="14">
        <f>VALUE('fnd enro'!Q105)</f>
        <v>9</v>
      </c>
      <c r="T105" s="2"/>
      <c r="U105" s="1">
        <f>(($D105*'fnd base rates'!C$107)
+($E105*'fnd base rates'!C$108)
+($F105*'fnd base rates'!C$109)
+($G105*'fnd base rates'!C$110)
+($H105*'fnd base rates'!C$111)
+($I105*'fnd base rates'!C$112)
+($J105*'fnd base rates'!C$113)
+($K105*'fnd base rates'!C$114)
+($M105*'fnd base rates'!C$116)
+($N105*'fnd base rates'!C$117)
+($O105*'fnd base rates'!C$118)
+($P105*VLOOKUP($S105+12,rate_basefnd,3)))
*$R105</f>
        <v>666.09682444800012</v>
      </c>
      <c r="V105" s="1">
        <f>(($D105*'fnd base rates'!D$107)
+($E105*'fnd base rates'!D$108)
+($F105*'fnd base rates'!D$109)
+($G105*'fnd base rates'!D$110)
+($H105*'fnd base rates'!D$111)
+($I105*'fnd base rates'!D$112)
+($J105*'fnd base rates'!D$113)
+($K105*'fnd base rates'!D$114)
+($M105*'fnd base rates'!D$116)
+($N105*'fnd base rates'!D$117)
+($O105*'fnd base rates'!D$118)
+($P105*VLOOKUP($S105+12,rate_basefnd,4)))
*$R105</f>
        <v>1222.9337600000001</v>
      </c>
      <c r="W105" s="1">
        <f>(($D105*'fnd base rates'!E$107)
+($E105*'fnd base rates'!E$108)
+($F105*'fnd base rates'!E$109)
+($G105*'fnd base rates'!E$110)
+($H105*'fnd base rates'!E$111)
+($I105*'fnd base rates'!E$112)
+($J105*'fnd base rates'!E$113)
+($K105*'fnd base rates'!E$114)
+($M105*'fnd base rates'!E$116)
+($N105*'fnd base rates'!E$117)
+($O105*'fnd base rates'!E$118)
+($P105*VLOOKUP($S105+12,rate_basefnd,5)))
*$R105</f>
        <v>7576.168729088</v>
      </c>
      <c r="X105" s="1">
        <f>(($D105*'fnd base rates'!F$107)
+($E105*'fnd base rates'!F$108)
+($F105*'fnd base rates'!F$109)
+($G105*'fnd base rates'!F$110)
+($H105*'fnd base rates'!F$111)
+($I105*'fnd base rates'!F$112)
+($J105*'fnd base rates'!F$113)
+($K105*'fnd base rates'!F$114)
+($M105*'fnd base rates'!F$116)
+($N105*'fnd base rates'!F$117)
+($O105*'fnd base rates'!F$118)
+($P105*VLOOKUP($S105+12,rate_basefnd,6)))
*$R105</f>
        <v>1082.9695362560001</v>
      </c>
      <c r="Y105" s="1">
        <f>(($D105*'fnd base rates'!G$107)
+($E105*'fnd base rates'!G$108)
+($F105*'fnd base rates'!G$109)
+($G105*'fnd base rates'!G$110)
+($H105*'fnd base rates'!G$111)
+($I105*'fnd base rates'!G$112)
+($J105*'fnd base rates'!G$113)
+($K105*'fnd base rates'!G$114)
+($M105*'fnd base rates'!G$116)
+($N105*'fnd base rates'!G$117)
+($O105*'fnd base rates'!G$118)
+($P105*VLOOKUP($S105+12,rate_basefnd,7)))
*$R105</f>
        <v>368.22629081600002</v>
      </c>
      <c r="Z105" s="1">
        <f>(($D105*'fnd base rates'!H$107)
+($E105*'fnd base rates'!H$108)
+($F105*'fnd base rates'!H$109)
+($G105*'fnd base rates'!H$110)
+($H105*'fnd base rates'!H$111)
+($I105*'fnd base rates'!H$112)
+($J105*'fnd base rates'!H$113)
+($K105*'fnd base rates'!H$114)
+($M105*'fnd base rates'!H$116)
+($N105*'fnd base rates'!H$117)
+($O105*'fnd base rates'!H$118)
+($P105*VLOOKUP($S105+12,rate_basefnd,8)))</f>
        <v>549.49893399999996</v>
      </c>
      <c r="AA105" s="1">
        <f>(($D105*'fnd base rates'!I$107)
+($E105*'fnd base rates'!I$108)
+($F105*'fnd base rates'!I$109)
+($G105*'fnd base rates'!I$110)
+($H105*'fnd base rates'!I$111)
+($I105*'fnd base rates'!I$112)
+($J105*'fnd base rates'!I$113)
+($K105*'fnd base rates'!I$114)
+($M105*'fnd base rates'!I$116)
+($N105*'fnd base rates'!I$117)
+($O105*'fnd base rates'!I$118)
+($P105*VLOOKUP($S105+12,rate_basefnd,9)))
*$R105</f>
        <v>548.97216000000003</v>
      </c>
      <c r="AB105" s="1">
        <f>(($D105*'fnd base rates'!J$107)
+($E105*'fnd base rates'!J$108)
+($F105*'fnd base rates'!J$109)
+($G105*'fnd base rates'!J$110)
+($H105*'fnd base rates'!J$111)
+($I105*'fnd base rates'!J$112)
+($J105*'fnd base rates'!J$113)
+($K105*'fnd base rates'!J$114)
+($M105*'fnd base rates'!J$116)
+($N105*'fnd base rates'!J$117)
+($O105*'fnd base rates'!J$118)
+($P105*VLOOKUP($S105+12,rate_basefnd,10)))
*$R105</f>
        <v>1072.8550399999999</v>
      </c>
      <c r="AC105" s="1">
        <f>(($D105*'fnd base rates'!K$107)
+($E105*'fnd base rates'!K$108)
+($F105*'fnd base rates'!K$109)
+($G105*'fnd base rates'!K$110)
+($H105*'fnd base rates'!K$111)
+($I105*'fnd base rates'!K$112)
+($J105*'fnd base rates'!K$113)
+($K105*'fnd base rates'!K$114)
+($M105*'fnd base rates'!K$116)
+($N105*'fnd base rates'!K$117)
+($O105*'fnd base rates'!K$118)
+($P105*VLOOKUP($S105+12,rate_basefnd,11)))
*$R105</f>
        <v>1286.18994944</v>
      </c>
      <c r="AD105" s="1">
        <f>(($D105*'fnd base rates'!L$107)
+($E105*'fnd base rates'!L$108)
+($F105*'fnd base rates'!L$109)
+($G105*'fnd base rates'!L$110)
+($H105*'fnd base rates'!L$111)
+($I105*'fnd base rates'!L$112)
+($J105*'fnd base rates'!L$113)
+($K105*'fnd base rates'!L$114)
+($M105*'fnd base rates'!L$116)
+($N105*'fnd base rates'!L$117)
+($O105*'fnd base rates'!L$118)
+($P105*VLOOKUP($S105+12,rate_basefnd,12)))</f>
        <v>2079.25668</v>
      </c>
      <c r="AE105" s="1">
        <f>(($D105*'fnd base rates'!M$107)
+($E105*'fnd base rates'!M$108)
+($F105*'fnd base rates'!M$109)
+($G105*'fnd base rates'!M$110)
+($H105*'fnd base rates'!M$111)
+($I105*'fnd base rates'!M$112)
+($J105*'fnd base rates'!M$113)
+($K105*'fnd base rates'!M$114)
+($M105*'fnd base rates'!M$116)
+($N105*'fnd base rates'!M$117)
+($O105*'fnd base rates'!M$118)
+($P105*VLOOKUP($S105+12,rate_basefnd,13)))</f>
        <v>0</v>
      </c>
      <c r="AF105" s="4">
        <f t="shared" si="83"/>
        <v>16453.167904047998</v>
      </c>
      <c r="AH105" s="269">
        <f t="shared" si="84"/>
        <v>419035243</v>
      </c>
      <c r="AI105" s="4" t="str">
        <f t="shared" si="85"/>
        <v>419</v>
      </c>
      <c r="AJ105" s="2" t="str">
        <f t="shared" si="86"/>
        <v>035</v>
      </c>
      <c r="AK105" s="2" t="str">
        <f t="shared" si="87"/>
        <v>243</v>
      </c>
      <c r="AL105" s="4">
        <f t="shared" si="88"/>
        <v>1</v>
      </c>
      <c r="AM105" s="4">
        <f t="shared" si="79"/>
        <v>1</v>
      </c>
      <c r="AN105" s="4">
        <f t="shared" si="89"/>
        <v>16453.167904047998</v>
      </c>
      <c r="AO105" s="4">
        <f t="shared" si="90"/>
        <v>16453</v>
      </c>
      <c r="AP105" s="4">
        <f t="shared" si="80"/>
        <v>0</v>
      </c>
      <c r="AQ105" s="4">
        <v>16453</v>
      </c>
      <c r="AW105" s="4">
        <v>16453</v>
      </c>
      <c r="AX105" s="5">
        <f t="shared" si="91"/>
        <v>0</v>
      </c>
      <c r="AY105" s="4">
        <v>16453</v>
      </c>
      <c r="AZ105" s="5"/>
      <c r="BB105" s="5">
        <f t="shared" ref="BB105" si="122">BC105-BA105</f>
        <v>0</v>
      </c>
    </row>
    <row r="106" spans="1:54" s="4" customFormat="1">
      <c r="A106" s="269">
        <v>419</v>
      </c>
      <c r="B106" s="2">
        <v>419035244</v>
      </c>
      <c r="C106" s="9" t="s">
        <v>1089</v>
      </c>
      <c r="D106" s="14">
        <f>'fnd enro'!D106</f>
        <v>0</v>
      </c>
      <c r="E106" s="14">
        <f>'fnd enro'!E106</f>
        <v>0</v>
      </c>
      <c r="F106" s="14">
        <f>'fnd enro'!F106</f>
        <v>0</v>
      </c>
      <c r="G106" s="14">
        <f>'fnd enro'!G106</f>
        <v>0</v>
      </c>
      <c r="H106" s="14">
        <f>'fnd enro'!H106</f>
        <v>2</v>
      </c>
      <c r="I106" s="14">
        <f>'fnd enro'!I106</f>
        <v>0</v>
      </c>
      <c r="J106" s="14">
        <f>'fnd enro'!J106</f>
        <v>0</v>
      </c>
      <c r="K106" s="15">
        <f>'fnd enro'!K106</f>
        <v>7.7200000000000005E-2</v>
      </c>
      <c r="L106" s="14">
        <f>'fnd enro'!L106</f>
        <v>0</v>
      </c>
      <c r="M106" s="14">
        <f>'fnd enro'!M106</f>
        <v>0</v>
      </c>
      <c r="N106" s="14">
        <f>'fnd enro'!N106</f>
        <v>0</v>
      </c>
      <c r="O106" s="14">
        <f>'fnd enro'!O106</f>
        <v>0</v>
      </c>
      <c r="P106" s="14">
        <f>'fnd enro'!P106</f>
        <v>1</v>
      </c>
      <c r="Q106" s="14">
        <f>'fnd enro'!R106</f>
        <v>2</v>
      </c>
      <c r="R106" s="15">
        <f t="shared" si="82"/>
        <v>1.0880000000000001</v>
      </c>
      <c r="S106" s="14">
        <f>VALUE('fnd enro'!Q106)</f>
        <v>10</v>
      </c>
      <c r="T106" s="2"/>
      <c r="U106" s="1">
        <f>(($D106*'fnd base rates'!C$107)
+($E106*'fnd base rates'!C$108)
+($F106*'fnd base rates'!C$109)
+($G106*'fnd base rates'!C$110)
+($H106*'fnd base rates'!C$111)
+($I106*'fnd base rates'!C$112)
+($J106*'fnd base rates'!C$113)
+($K106*'fnd base rates'!C$114)
+($M106*'fnd base rates'!C$116)
+($N106*'fnd base rates'!C$117)
+($O106*'fnd base rates'!C$118)
+($P106*VLOOKUP($S106+12,rate_basefnd,3)))
*$R106</f>
        <v>1253.6291688960002</v>
      </c>
      <c r="V106" s="1">
        <f>(($D106*'fnd base rates'!D$107)
+($E106*'fnd base rates'!D$108)
+($F106*'fnd base rates'!D$109)
+($G106*'fnd base rates'!D$110)
+($H106*'fnd base rates'!D$111)
+($I106*'fnd base rates'!D$112)
+($J106*'fnd base rates'!D$113)
+($K106*'fnd base rates'!D$114)
+($M106*'fnd base rates'!D$116)
+($N106*'fnd base rates'!D$117)
+($O106*'fnd base rates'!D$118)
+($P106*VLOOKUP($S106+12,rate_basefnd,4)))
*$R106</f>
        <v>2073.6844800000003</v>
      </c>
      <c r="W106" s="1">
        <f>(($D106*'fnd base rates'!E$107)
+($E106*'fnd base rates'!E$108)
+($F106*'fnd base rates'!E$109)
+($G106*'fnd base rates'!E$110)
+($H106*'fnd base rates'!E$111)
+($I106*'fnd base rates'!E$112)
+($J106*'fnd base rates'!E$113)
+($K106*'fnd base rates'!E$114)
+($M106*'fnd base rates'!E$116)
+($N106*'fnd base rates'!E$117)
+($O106*'fnd base rates'!E$118)
+($P106*VLOOKUP($S106+12,rate_basefnd,5)))
*$R106</f>
        <v>11519.092018176001</v>
      </c>
      <c r="X106" s="1">
        <f>(($D106*'fnd base rates'!F$107)
+($E106*'fnd base rates'!F$108)
+($F106*'fnd base rates'!F$109)
+($G106*'fnd base rates'!F$110)
+($H106*'fnd base rates'!F$111)
+($I106*'fnd base rates'!F$112)
+($J106*'fnd base rates'!F$113)
+($K106*'fnd base rates'!F$114)
+($M106*'fnd base rates'!F$116)
+($N106*'fnd base rates'!F$117)
+($O106*'fnd base rates'!F$118)
+($P106*VLOOKUP($S106+12,rate_basefnd,6)))
*$R106</f>
        <v>2165.9390725120002</v>
      </c>
      <c r="Y106" s="1">
        <f>(($D106*'fnd base rates'!G$107)
+($E106*'fnd base rates'!G$108)
+($F106*'fnd base rates'!G$109)
+($G106*'fnd base rates'!G$110)
+($H106*'fnd base rates'!G$111)
+($I106*'fnd base rates'!G$112)
+($J106*'fnd base rates'!G$113)
+($K106*'fnd base rates'!G$114)
+($M106*'fnd base rates'!G$116)
+($N106*'fnd base rates'!G$117)
+($O106*'fnd base rates'!G$118)
+($P106*VLOOKUP($S106+12,rate_basefnd,7)))
*$R106</f>
        <v>560.18570163200002</v>
      </c>
      <c r="Z106" s="1">
        <f>(($D106*'fnd base rates'!H$107)
+($E106*'fnd base rates'!H$108)
+($F106*'fnd base rates'!H$109)
+($G106*'fnd base rates'!H$110)
+($H106*'fnd base rates'!H$111)
+($I106*'fnd base rates'!H$112)
+($J106*'fnd base rates'!H$113)
+($K106*'fnd base rates'!H$114)
+($M106*'fnd base rates'!H$116)
+($N106*'fnd base rates'!H$117)
+($O106*'fnd base rates'!H$118)
+($P106*VLOOKUP($S106+12,rate_basefnd,8)))</f>
        <v>1074.157868</v>
      </c>
      <c r="AA106" s="1">
        <f>(($D106*'fnd base rates'!I$107)
+($E106*'fnd base rates'!I$108)
+($F106*'fnd base rates'!I$109)
+($G106*'fnd base rates'!I$110)
+($H106*'fnd base rates'!I$111)
+($I106*'fnd base rates'!I$112)
+($J106*'fnd base rates'!I$113)
+($K106*'fnd base rates'!I$114)
+($M106*'fnd base rates'!I$116)
+($N106*'fnd base rates'!I$117)
+($O106*'fnd base rates'!I$118)
+($P106*VLOOKUP($S106+12,rate_basefnd,9)))
*$R106</f>
        <v>950.83584000000019</v>
      </c>
      <c r="AB106" s="1">
        <f>(($D106*'fnd base rates'!J$107)
+($E106*'fnd base rates'!J$108)
+($F106*'fnd base rates'!J$109)
+($G106*'fnd base rates'!J$110)
+($H106*'fnd base rates'!J$111)
+($I106*'fnd base rates'!J$112)
+($J106*'fnd base rates'!J$113)
+($K106*'fnd base rates'!J$114)
+($M106*'fnd base rates'!J$116)
+($N106*'fnd base rates'!J$117)
+($O106*'fnd base rates'!J$118)
+($P106*VLOOKUP($S106+12,rate_basefnd,10)))
*$R106</f>
        <v>1381.2268800000002</v>
      </c>
      <c r="AC106" s="1">
        <f>(($D106*'fnd base rates'!K$107)
+($E106*'fnd base rates'!K$108)
+($F106*'fnd base rates'!K$109)
+($G106*'fnd base rates'!K$110)
+($H106*'fnd base rates'!K$111)
+($I106*'fnd base rates'!K$112)
+($J106*'fnd base rates'!K$113)
+($K106*'fnd base rates'!K$114)
+($M106*'fnd base rates'!K$116)
+($N106*'fnd base rates'!K$117)
+($O106*'fnd base rates'!K$118)
+($P106*VLOOKUP($S106+12,rate_basefnd,11)))
*$R106</f>
        <v>2572.3798988799999</v>
      </c>
      <c r="AD106" s="1">
        <f>(($D106*'fnd base rates'!L$107)
+($E106*'fnd base rates'!L$108)
+($F106*'fnd base rates'!L$109)
+($G106*'fnd base rates'!L$110)
+($H106*'fnd base rates'!L$111)
+($I106*'fnd base rates'!L$112)
+($J106*'fnd base rates'!L$113)
+($K106*'fnd base rates'!L$114)
+($M106*'fnd base rates'!L$116)
+($N106*'fnd base rates'!L$117)
+($O106*'fnd base rates'!L$118)
+($P106*VLOOKUP($S106+12,rate_basefnd,12)))</f>
        <v>3618.3533600000001</v>
      </c>
      <c r="AE106" s="1">
        <f>(($D106*'fnd base rates'!M$107)
+($E106*'fnd base rates'!M$108)
+($F106*'fnd base rates'!M$109)
+($G106*'fnd base rates'!M$110)
+($H106*'fnd base rates'!M$111)
+($I106*'fnd base rates'!M$112)
+($J106*'fnd base rates'!M$113)
+($K106*'fnd base rates'!M$114)
+($M106*'fnd base rates'!M$116)
+($N106*'fnd base rates'!M$117)
+($O106*'fnd base rates'!M$118)
+($P106*VLOOKUP($S106+12,rate_basefnd,13)))</f>
        <v>0</v>
      </c>
      <c r="AF106" s="4">
        <f t="shared" si="83"/>
        <v>27169.484288096002</v>
      </c>
      <c r="AH106" s="269">
        <f t="shared" si="84"/>
        <v>419035244</v>
      </c>
      <c r="AI106" s="4" t="str">
        <f t="shared" si="85"/>
        <v>419</v>
      </c>
      <c r="AJ106" s="2" t="str">
        <f t="shared" si="86"/>
        <v>035</v>
      </c>
      <c r="AK106" s="2" t="str">
        <f t="shared" si="87"/>
        <v>244</v>
      </c>
      <c r="AL106" s="4">
        <f t="shared" si="88"/>
        <v>1</v>
      </c>
      <c r="AM106" s="4">
        <f t="shared" si="79"/>
        <v>2</v>
      </c>
      <c r="AN106" s="4">
        <f t="shared" si="89"/>
        <v>27169.484288096002</v>
      </c>
      <c r="AO106" s="4">
        <f t="shared" si="90"/>
        <v>13585</v>
      </c>
      <c r="AP106" s="4">
        <f t="shared" si="80"/>
        <v>0</v>
      </c>
      <c r="AQ106" s="4">
        <v>13585</v>
      </c>
      <c r="AW106" s="4">
        <v>13585</v>
      </c>
      <c r="AX106" s="5">
        <f t="shared" si="91"/>
        <v>0</v>
      </c>
      <c r="AY106" s="4">
        <v>13585</v>
      </c>
      <c r="AZ106" s="5"/>
      <c r="BB106" s="5">
        <f t="shared" ref="BB106" si="123">BC106-BA106</f>
        <v>0</v>
      </c>
    </row>
    <row r="107" spans="1:54" s="4" customFormat="1">
      <c r="A107" s="269">
        <v>419</v>
      </c>
      <c r="B107" s="2">
        <v>419035293</v>
      </c>
      <c r="C107" s="9" t="s">
        <v>1089</v>
      </c>
      <c r="D107" s="14">
        <f>'fnd enro'!D107</f>
        <v>0</v>
      </c>
      <c r="E107" s="14">
        <f>'fnd enro'!E107</f>
        <v>0</v>
      </c>
      <c r="F107" s="14">
        <f>'fnd enro'!F107</f>
        <v>0</v>
      </c>
      <c r="G107" s="14">
        <f>'fnd enro'!G107</f>
        <v>0</v>
      </c>
      <c r="H107" s="14">
        <f>'fnd enro'!H107</f>
        <v>1</v>
      </c>
      <c r="I107" s="14">
        <f>'fnd enro'!I107</f>
        <v>0</v>
      </c>
      <c r="J107" s="14">
        <f>'fnd enro'!J107</f>
        <v>0</v>
      </c>
      <c r="K107" s="15">
        <f>'fnd enro'!K107</f>
        <v>3.8600000000000002E-2</v>
      </c>
      <c r="L107" s="14">
        <f>'fnd enro'!L107</f>
        <v>0</v>
      </c>
      <c r="M107" s="14">
        <f>'fnd enro'!M107</f>
        <v>0</v>
      </c>
      <c r="N107" s="14">
        <f>'fnd enro'!N107</f>
        <v>0</v>
      </c>
      <c r="O107" s="14">
        <f>'fnd enro'!O107</f>
        <v>0</v>
      </c>
      <c r="P107" s="14">
        <f>'fnd enro'!P107</f>
        <v>1</v>
      </c>
      <c r="Q107" s="14">
        <f>'fnd enro'!R107</f>
        <v>1</v>
      </c>
      <c r="R107" s="15">
        <f t="shared" si="82"/>
        <v>1.0880000000000001</v>
      </c>
      <c r="S107" s="14">
        <f>VALUE('fnd enro'!Q107)</f>
        <v>10</v>
      </c>
      <c r="T107" s="2"/>
      <c r="U107" s="1">
        <f>(($D107*'fnd base rates'!C$107)
+($E107*'fnd base rates'!C$108)
+($F107*'fnd base rates'!C$109)
+($G107*'fnd base rates'!C$110)
+($H107*'fnd base rates'!C$111)
+($I107*'fnd base rates'!C$112)
+($J107*'fnd base rates'!C$113)
+($K107*'fnd base rates'!C$114)
+($M107*'fnd base rates'!C$116)
+($N107*'fnd base rates'!C$117)
+($O107*'fnd base rates'!C$118)
+($P107*VLOOKUP($S107+12,rate_basefnd,3)))
*$R107</f>
        <v>669.95922444799999</v>
      </c>
      <c r="V107" s="1">
        <f>(($D107*'fnd base rates'!D$107)
+($E107*'fnd base rates'!D$108)
+($F107*'fnd base rates'!D$109)
+($G107*'fnd base rates'!D$110)
+($H107*'fnd base rates'!D$111)
+($I107*'fnd base rates'!D$112)
+($J107*'fnd base rates'!D$113)
+($K107*'fnd base rates'!D$114)
+($M107*'fnd base rates'!D$116)
+($N107*'fnd base rates'!D$117)
+($O107*'fnd base rates'!D$118)
+($P107*VLOOKUP($S107+12,rate_basefnd,4)))
*$R107</f>
        <v>1241.2774400000003</v>
      </c>
      <c r="W107" s="1">
        <f>(($D107*'fnd base rates'!E$107)
+($E107*'fnd base rates'!E$108)
+($F107*'fnd base rates'!E$109)
+($G107*'fnd base rates'!E$110)
+($H107*'fnd base rates'!E$111)
+($I107*'fnd base rates'!E$112)
+($J107*'fnd base rates'!E$113)
+($K107*'fnd base rates'!E$114)
+($M107*'fnd base rates'!E$116)
+($N107*'fnd base rates'!E$117)
+($O107*'fnd base rates'!E$118)
+($P107*VLOOKUP($S107+12,rate_basefnd,5)))
*$R107</f>
        <v>7755.1773690880009</v>
      </c>
      <c r="X107" s="1">
        <f>(($D107*'fnd base rates'!F$107)
+($E107*'fnd base rates'!F$108)
+($F107*'fnd base rates'!F$109)
+($G107*'fnd base rates'!F$110)
+($H107*'fnd base rates'!F$111)
+($I107*'fnd base rates'!F$112)
+($J107*'fnd base rates'!F$113)
+($K107*'fnd base rates'!F$114)
+($M107*'fnd base rates'!F$116)
+($N107*'fnd base rates'!F$117)
+($O107*'fnd base rates'!F$118)
+($P107*VLOOKUP($S107+12,rate_basefnd,6)))
*$R107</f>
        <v>1082.9695362560001</v>
      </c>
      <c r="Y107" s="1">
        <f>(($D107*'fnd base rates'!G$107)
+($E107*'fnd base rates'!G$108)
+($F107*'fnd base rates'!G$109)
+($G107*'fnd base rates'!G$110)
+($H107*'fnd base rates'!G$111)
+($I107*'fnd base rates'!G$112)
+($J107*'fnd base rates'!G$113)
+($K107*'fnd base rates'!G$114)
+($M107*'fnd base rates'!G$116)
+($N107*'fnd base rates'!G$117)
+($O107*'fnd base rates'!G$118)
+($P107*VLOOKUP($S107+12,rate_basefnd,7)))
*$R107</f>
        <v>376.908530816</v>
      </c>
      <c r="Z107" s="1">
        <f>(($D107*'fnd base rates'!H$107)
+($E107*'fnd base rates'!H$108)
+($F107*'fnd base rates'!H$109)
+($G107*'fnd base rates'!H$110)
+($H107*'fnd base rates'!H$111)
+($I107*'fnd base rates'!H$112)
+($J107*'fnd base rates'!H$113)
+($K107*'fnd base rates'!H$114)
+($M107*'fnd base rates'!H$116)
+($N107*'fnd base rates'!H$117)
+($O107*'fnd base rates'!H$118)
+($P107*VLOOKUP($S107+12,rate_basefnd,8)))</f>
        <v>550.71893399999999</v>
      </c>
      <c r="AA107" s="1">
        <f>(($D107*'fnd base rates'!I$107)
+($E107*'fnd base rates'!I$108)
+($F107*'fnd base rates'!I$109)
+($G107*'fnd base rates'!I$110)
+($H107*'fnd base rates'!I$111)
+($I107*'fnd base rates'!I$112)
+($J107*'fnd base rates'!I$113)
+($K107*'fnd base rates'!I$114)
+($M107*'fnd base rates'!I$116)
+($N107*'fnd base rates'!I$117)
+($O107*'fnd base rates'!I$118)
+($P107*VLOOKUP($S107+12,rate_basefnd,9)))
*$R107</f>
        <v>556.22912000000008</v>
      </c>
      <c r="AB107" s="1">
        <f>(($D107*'fnd base rates'!J$107)
+($E107*'fnd base rates'!J$108)
+($F107*'fnd base rates'!J$109)
+($G107*'fnd base rates'!J$110)
+($H107*'fnd base rates'!J$111)
+($I107*'fnd base rates'!J$112)
+($J107*'fnd base rates'!J$113)
+($K107*'fnd base rates'!J$114)
+($M107*'fnd base rates'!J$116)
+($N107*'fnd base rates'!J$117)
+($O107*'fnd base rates'!J$118)
+($P107*VLOOKUP($S107+12,rate_basefnd,10)))
*$R107</f>
        <v>1110.5216</v>
      </c>
      <c r="AC107" s="1">
        <f>(($D107*'fnd base rates'!K$107)
+($E107*'fnd base rates'!K$108)
+($F107*'fnd base rates'!K$109)
+($G107*'fnd base rates'!K$110)
+($H107*'fnd base rates'!K$111)
+($I107*'fnd base rates'!K$112)
+($J107*'fnd base rates'!K$113)
+($K107*'fnd base rates'!K$114)
+($M107*'fnd base rates'!K$116)
+($N107*'fnd base rates'!K$117)
+($O107*'fnd base rates'!K$118)
+($P107*VLOOKUP($S107+12,rate_basefnd,11)))
*$R107</f>
        <v>1286.18994944</v>
      </c>
      <c r="AD107" s="1">
        <f>(($D107*'fnd base rates'!L$107)
+($E107*'fnd base rates'!L$108)
+($F107*'fnd base rates'!L$109)
+($G107*'fnd base rates'!L$110)
+($H107*'fnd base rates'!L$111)
+($I107*'fnd base rates'!L$112)
+($J107*'fnd base rates'!L$113)
+($K107*'fnd base rates'!L$114)
+($M107*'fnd base rates'!L$116)
+($N107*'fnd base rates'!L$117)
+($O107*'fnd base rates'!L$118)
+($P107*VLOOKUP($S107+12,rate_basefnd,12)))</f>
        <v>2105.8766799999999</v>
      </c>
      <c r="AE107" s="1">
        <f>(($D107*'fnd base rates'!M$107)
+($E107*'fnd base rates'!M$108)
+($F107*'fnd base rates'!M$109)
+($G107*'fnd base rates'!M$110)
+($H107*'fnd base rates'!M$111)
+($I107*'fnd base rates'!M$112)
+($J107*'fnd base rates'!M$113)
+($K107*'fnd base rates'!M$114)
+($M107*'fnd base rates'!M$116)
+($N107*'fnd base rates'!M$117)
+($O107*'fnd base rates'!M$118)
+($P107*VLOOKUP($S107+12,rate_basefnd,13)))</f>
        <v>0</v>
      </c>
      <c r="AF107" s="4">
        <f t="shared" si="83"/>
        <v>16735.828384048</v>
      </c>
      <c r="AH107" s="269">
        <f t="shared" si="84"/>
        <v>419035293</v>
      </c>
      <c r="AI107" s="4" t="str">
        <f t="shared" si="85"/>
        <v>419</v>
      </c>
      <c r="AJ107" s="2" t="str">
        <f t="shared" si="86"/>
        <v>035</v>
      </c>
      <c r="AK107" s="2" t="str">
        <f t="shared" si="87"/>
        <v>293</v>
      </c>
      <c r="AL107" s="4">
        <f t="shared" si="88"/>
        <v>1</v>
      </c>
      <c r="AM107" s="4">
        <f t="shared" si="79"/>
        <v>1</v>
      </c>
      <c r="AN107" s="4">
        <f t="shared" si="89"/>
        <v>16735.828384048</v>
      </c>
      <c r="AO107" s="4">
        <f t="shared" si="90"/>
        <v>16736</v>
      </c>
      <c r="AP107" s="4">
        <f t="shared" si="80"/>
        <v>0</v>
      </c>
      <c r="AQ107" s="4">
        <v>16736</v>
      </c>
      <c r="AW107" s="4">
        <v>16736</v>
      </c>
      <c r="AX107" s="5">
        <f t="shared" si="91"/>
        <v>0</v>
      </c>
      <c r="AY107" s="4">
        <v>16736</v>
      </c>
      <c r="AZ107" s="5"/>
      <c r="BB107" s="5">
        <f t="shared" ref="BB107" si="124">BC107-BA107</f>
        <v>0</v>
      </c>
    </row>
    <row r="108" spans="1:54" s="4" customFormat="1">
      <c r="A108" s="269">
        <v>420</v>
      </c>
      <c r="B108" s="2">
        <v>420049010</v>
      </c>
      <c r="C108" s="9" t="s">
        <v>1061</v>
      </c>
      <c r="D108" s="14">
        <f>'fnd enro'!D108</f>
        <v>0</v>
      </c>
      <c r="E108" s="14">
        <f>'fnd enro'!E108</f>
        <v>0</v>
      </c>
      <c r="F108" s="14">
        <f>'fnd enro'!F108</f>
        <v>0</v>
      </c>
      <c r="G108" s="14">
        <f>'fnd enro'!G108</f>
        <v>3</v>
      </c>
      <c r="H108" s="14">
        <f>'fnd enro'!H108</f>
        <v>1</v>
      </c>
      <c r="I108" s="14">
        <f>'fnd enro'!I108</f>
        <v>0</v>
      </c>
      <c r="J108" s="14">
        <f>'fnd enro'!J108</f>
        <v>0</v>
      </c>
      <c r="K108" s="15">
        <f>'fnd enro'!K108</f>
        <v>0.15440000000000001</v>
      </c>
      <c r="L108" s="14">
        <f>'fnd enro'!L108</f>
        <v>0</v>
      </c>
      <c r="M108" s="14">
        <f>'fnd enro'!M108</f>
        <v>0</v>
      </c>
      <c r="N108" s="14">
        <f>'fnd enro'!N108</f>
        <v>0</v>
      </c>
      <c r="O108" s="14">
        <f>'fnd enro'!O108</f>
        <v>0</v>
      </c>
      <c r="P108" s="14">
        <f>'fnd enro'!P108</f>
        <v>3</v>
      </c>
      <c r="Q108" s="14">
        <f>'fnd enro'!R108</f>
        <v>4</v>
      </c>
      <c r="R108" s="15">
        <f t="shared" si="82"/>
        <v>1.1160000000000001</v>
      </c>
      <c r="S108" s="14">
        <f>VALUE('fnd enro'!Q108)</f>
        <v>3</v>
      </c>
      <c r="T108" s="2"/>
      <c r="U108" s="1">
        <f>(($D108*'fnd base rates'!C$107)
+($E108*'fnd base rates'!C$108)
+($F108*'fnd base rates'!C$109)
+($G108*'fnd base rates'!C$110)
+($H108*'fnd base rates'!C$111)
+($I108*'fnd base rates'!C$112)
+($J108*'fnd base rates'!C$113)
+($K108*'fnd base rates'!C$114)
+($M108*'fnd base rates'!C$116)
+($N108*'fnd base rates'!C$117)
+($O108*'fnd base rates'!C$118)
+($P108*VLOOKUP($S108+12,rate_basefnd,3)))
*$R108</f>
        <v>2585.2646485440005</v>
      </c>
      <c r="V108" s="1">
        <f>(($D108*'fnd base rates'!D$107)
+($E108*'fnd base rates'!D$108)
+($F108*'fnd base rates'!D$109)
+($G108*'fnd base rates'!D$110)
+($H108*'fnd base rates'!D$111)
+($I108*'fnd base rates'!D$112)
+($J108*'fnd base rates'!D$113)
+($K108*'fnd base rates'!D$114)
+($M108*'fnd base rates'!D$116)
+($N108*'fnd base rates'!D$117)
+($O108*'fnd base rates'!D$118)
+($P108*VLOOKUP($S108+12,rate_basefnd,4)))
*$R108</f>
        <v>4318.0383600000005</v>
      </c>
      <c r="W108" s="1">
        <f>(($D108*'fnd base rates'!E$107)
+($E108*'fnd base rates'!E$108)
+($F108*'fnd base rates'!E$109)
+($G108*'fnd base rates'!E$110)
+($H108*'fnd base rates'!E$111)
+($I108*'fnd base rates'!E$112)
+($J108*'fnd base rates'!E$113)
+($K108*'fnd base rates'!E$114)
+($M108*'fnd base rates'!E$116)
+($N108*'fnd base rates'!E$117)
+($O108*'fnd base rates'!E$118)
+($P108*VLOOKUP($S108+12,rate_basefnd,5)))
*$R108</f>
        <v>25664.564398464005</v>
      </c>
      <c r="X108" s="1">
        <f>(($D108*'fnd base rates'!F$107)
+($E108*'fnd base rates'!F$108)
+($F108*'fnd base rates'!F$109)
+($G108*'fnd base rates'!F$110)
+($H108*'fnd base rates'!F$111)
+($I108*'fnd base rates'!F$112)
+($J108*'fnd base rates'!F$113)
+($K108*'fnd base rates'!F$114)
+($M108*'fnd base rates'!F$116)
+($N108*'fnd base rates'!F$117)
+($O108*'fnd base rates'!F$118)
+($P108*VLOOKUP($S108+12,rate_basefnd,6)))
*$R108</f>
        <v>5287.2906631679998</v>
      </c>
      <c r="Y108" s="1">
        <f>(($D108*'fnd base rates'!G$107)
+($E108*'fnd base rates'!G$108)
+($F108*'fnd base rates'!G$109)
+($G108*'fnd base rates'!G$110)
+($H108*'fnd base rates'!G$111)
+($I108*'fnd base rates'!G$112)
+($J108*'fnd base rates'!G$113)
+($K108*'fnd base rates'!G$114)
+($M108*'fnd base rates'!G$116)
+($N108*'fnd base rates'!G$117)
+($O108*'fnd base rates'!G$118)
+($P108*VLOOKUP($S108+12,rate_basefnd,7)))
*$R108</f>
        <v>1140.4773708480002</v>
      </c>
      <c r="Z108" s="1">
        <f>(($D108*'fnd base rates'!H$107)
+($E108*'fnd base rates'!H$108)
+($F108*'fnd base rates'!H$109)
+($G108*'fnd base rates'!H$110)
+($H108*'fnd base rates'!H$111)
+($I108*'fnd base rates'!H$112)
+($J108*'fnd base rates'!H$113)
+($K108*'fnd base rates'!H$114)
+($M108*'fnd base rates'!H$116)
+($N108*'fnd base rates'!H$117)
+($O108*'fnd base rates'!H$118)
+($P108*VLOOKUP($S108+12,rate_basefnd,8)))</f>
        <v>2152.4957359999999</v>
      </c>
      <c r="AA108" s="1">
        <f>(($D108*'fnd base rates'!I$107)
+($E108*'fnd base rates'!I$108)
+($F108*'fnd base rates'!I$109)
+($G108*'fnd base rates'!I$110)
+($H108*'fnd base rates'!I$111)
+($I108*'fnd base rates'!I$112)
+($J108*'fnd base rates'!I$113)
+($K108*'fnd base rates'!I$114)
+($M108*'fnd base rates'!I$116)
+($N108*'fnd base rates'!I$117)
+($O108*'fnd base rates'!I$118)
+($P108*VLOOKUP($S108+12,rate_basefnd,9)))
*$R108</f>
        <v>1787.2516800000001</v>
      </c>
      <c r="AB108" s="1">
        <f>(($D108*'fnd base rates'!J$107)
+($E108*'fnd base rates'!J$108)
+($F108*'fnd base rates'!J$109)
+($G108*'fnd base rates'!J$110)
+($H108*'fnd base rates'!J$111)
+($I108*'fnd base rates'!J$112)
+($J108*'fnd base rates'!J$113)
+($K108*'fnd base rates'!J$114)
+($M108*'fnd base rates'!J$116)
+($N108*'fnd base rates'!J$117)
+($O108*'fnd base rates'!J$118)
+($P108*VLOOKUP($S108+12,rate_basefnd,10)))
*$R108</f>
        <v>2641.8286800000001</v>
      </c>
      <c r="AC108" s="1">
        <f>(($D108*'fnd base rates'!K$107)
+($E108*'fnd base rates'!K$108)
+($F108*'fnd base rates'!K$109)
+($G108*'fnd base rates'!K$110)
+($H108*'fnd base rates'!K$111)
+($I108*'fnd base rates'!K$112)
+($J108*'fnd base rates'!K$113)
+($K108*'fnd base rates'!K$114)
+($M108*'fnd base rates'!K$116)
+($N108*'fnd base rates'!K$117)
+($O108*'fnd base rates'!K$118)
+($P108*VLOOKUP($S108+12,rate_basefnd,11)))
*$R108</f>
        <v>5002.7931043200006</v>
      </c>
      <c r="AD108" s="1">
        <f>(($D108*'fnd base rates'!L$107)
+($E108*'fnd base rates'!L$108)
+($F108*'fnd base rates'!L$109)
+($G108*'fnd base rates'!L$110)
+($H108*'fnd base rates'!L$111)
+($I108*'fnd base rates'!L$112)
+($J108*'fnd base rates'!L$113)
+($K108*'fnd base rates'!L$114)
+($M108*'fnd base rates'!L$116)
+($N108*'fnd base rates'!L$117)
+($O108*'fnd base rates'!L$118)
+($P108*VLOOKUP($S108+12,rate_basefnd,12)))</f>
        <v>7128.2267199999997</v>
      </c>
      <c r="AE108" s="1">
        <f>(($D108*'fnd base rates'!M$107)
+($E108*'fnd base rates'!M$108)
+($F108*'fnd base rates'!M$109)
+($G108*'fnd base rates'!M$110)
+($H108*'fnd base rates'!M$111)
+($I108*'fnd base rates'!M$112)
+($J108*'fnd base rates'!M$113)
+($K108*'fnd base rates'!M$114)
+($M108*'fnd base rates'!M$116)
+($N108*'fnd base rates'!M$117)
+($O108*'fnd base rates'!M$118)
+($P108*VLOOKUP($S108+12,rate_basefnd,13)))</f>
        <v>0</v>
      </c>
      <c r="AF108" s="4">
        <f t="shared" si="83"/>
        <v>57708.231361343998</v>
      </c>
      <c r="AH108" s="269">
        <f t="shared" si="84"/>
        <v>420049010</v>
      </c>
      <c r="AI108" s="4" t="str">
        <f t="shared" si="85"/>
        <v>420</v>
      </c>
      <c r="AJ108" s="2" t="str">
        <f t="shared" si="86"/>
        <v>049</v>
      </c>
      <c r="AK108" s="2" t="str">
        <f t="shared" si="87"/>
        <v>010</v>
      </c>
      <c r="AL108" s="4">
        <f t="shared" si="88"/>
        <v>1</v>
      </c>
      <c r="AM108" s="4">
        <f t="shared" si="79"/>
        <v>4</v>
      </c>
      <c r="AN108" s="4">
        <f t="shared" si="89"/>
        <v>57708.231361343998</v>
      </c>
      <c r="AO108" s="4">
        <f t="shared" si="90"/>
        <v>14427</v>
      </c>
      <c r="AP108" s="4">
        <f t="shared" si="80"/>
        <v>0</v>
      </c>
      <c r="AQ108" s="4">
        <v>14427</v>
      </c>
      <c r="AW108" s="4">
        <v>14427</v>
      </c>
      <c r="AX108" s="5">
        <f t="shared" si="91"/>
        <v>0</v>
      </c>
      <c r="AY108" s="4">
        <v>14427</v>
      </c>
      <c r="AZ108" s="5"/>
      <c r="BB108" s="5">
        <f t="shared" ref="BB108" si="125">BC108-BA108</f>
        <v>0</v>
      </c>
    </row>
    <row r="109" spans="1:54" s="4" customFormat="1">
      <c r="A109" s="269">
        <v>420</v>
      </c>
      <c r="B109" s="2">
        <v>420049026</v>
      </c>
      <c r="C109" s="9" t="s">
        <v>1061</v>
      </c>
      <c r="D109" s="14">
        <f>'fnd enro'!D109</f>
        <v>1</v>
      </c>
      <c r="E109" s="14">
        <f>'fnd enro'!E109</f>
        <v>0</v>
      </c>
      <c r="F109" s="14">
        <f>'fnd enro'!F109</f>
        <v>0</v>
      </c>
      <c r="G109" s="14">
        <f>'fnd enro'!G109</f>
        <v>2</v>
      </c>
      <c r="H109" s="14">
        <f>'fnd enro'!H109</f>
        <v>0</v>
      </c>
      <c r="I109" s="14">
        <f>'fnd enro'!I109</f>
        <v>0</v>
      </c>
      <c r="J109" s="14">
        <f>'fnd enro'!J109</f>
        <v>0</v>
      </c>
      <c r="K109" s="15">
        <f>'fnd enro'!K109</f>
        <v>7.7200000000000005E-2</v>
      </c>
      <c r="L109" s="14">
        <f>'fnd enro'!L109</f>
        <v>0</v>
      </c>
      <c r="M109" s="14">
        <f>'fnd enro'!M109</f>
        <v>0</v>
      </c>
      <c r="N109" s="14">
        <f>'fnd enro'!N109</f>
        <v>0</v>
      </c>
      <c r="O109" s="14">
        <f>'fnd enro'!O109</f>
        <v>0</v>
      </c>
      <c r="P109" s="14">
        <f>'fnd enro'!P109</f>
        <v>2</v>
      </c>
      <c r="Q109" s="14">
        <f>'fnd enro'!R109</f>
        <v>3</v>
      </c>
      <c r="R109" s="15">
        <f t="shared" si="82"/>
        <v>1.1160000000000001</v>
      </c>
      <c r="S109" s="14">
        <f>VALUE('fnd enro'!Q109)</f>
        <v>3</v>
      </c>
      <c r="T109" s="2"/>
      <c r="U109" s="1">
        <f>(($D109*'fnd base rates'!C$107)
+($E109*'fnd base rates'!C$108)
+($F109*'fnd base rates'!C$109)
+($G109*'fnd base rates'!C$110)
+($H109*'fnd base rates'!C$111)
+($I109*'fnd base rates'!C$112)
+($J109*'fnd base rates'!C$113)
+($K109*'fnd base rates'!C$114)
+($M109*'fnd base rates'!C$116)
+($N109*'fnd base rates'!C$117)
+($O109*'fnd base rates'!C$118)
+($P109*VLOOKUP($S109+12,rate_basefnd,3)))
*$R109</f>
        <v>1560.7624842720002</v>
      </c>
      <c r="V109" s="1">
        <f>(($D109*'fnd base rates'!D$107)
+($E109*'fnd base rates'!D$108)
+($F109*'fnd base rates'!D$109)
+($G109*'fnd base rates'!D$110)
+($H109*'fnd base rates'!D$111)
+($I109*'fnd base rates'!D$112)
+($J109*'fnd base rates'!D$113)
+($K109*'fnd base rates'!D$114)
+($M109*'fnd base rates'!D$116)
+($N109*'fnd base rates'!D$117)
+($O109*'fnd base rates'!D$118)
+($P109*VLOOKUP($S109+12,rate_basefnd,4)))
*$R109</f>
        <v>2736.3762000000002</v>
      </c>
      <c r="W109" s="1">
        <f>(($D109*'fnd base rates'!E$107)
+($E109*'fnd base rates'!E$108)
+($F109*'fnd base rates'!E$109)
+($G109*'fnd base rates'!E$110)
+($H109*'fnd base rates'!E$111)
+($I109*'fnd base rates'!E$112)
+($J109*'fnd base rates'!E$113)
+($K109*'fnd base rates'!E$114)
+($M109*'fnd base rates'!E$116)
+($N109*'fnd base rates'!E$117)
+($O109*'fnd base rates'!E$118)
+($P109*VLOOKUP($S109+12,rate_basefnd,5)))
*$R109</f>
        <v>16493.375999232001</v>
      </c>
      <c r="X109" s="1">
        <f>(($D109*'fnd base rates'!F$107)
+($E109*'fnd base rates'!F$108)
+($F109*'fnd base rates'!F$109)
+($G109*'fnd base rates'!F$110)
+($H109*'fnd base rates'!F$111)
+($I109*'fnd base rates'!F$112)
+($J109*'fnd base rates'!F$113)
+($K109*'fnd base rates'!F$114)
+($M109*'fnd base rates'!F$116)
+($N109*'fnd base rates'!F$117)
+($O109*'fnd base rates'!F$118)
+($P109*VLOOKUP($S109+12,rate_basefnd,6)))
*$R109</f>
        <v>3286.3441515840004</v>
      </c>
      <c r="Y109" s="1">
        <f>(($D109*'fnd base rates'!G$107)
+($E109*'fnd base rates'!G$108)
+($F109*'fnd base rates'!G$109)
+($G109*'fnd base rates'!G$110)
+($H109*'fnd base rates'!G$111)
+($I109*'fnd base rates'!G$112)
+($J109*'fnd base rates'!G$113)
+($K109*'fnd base rates'!G$114)
+($M109*'fnd base rates'!G$116)
+($N109*'fnd base rates'!G$117)
+($O109*'fnd base rates'!G$118)
+($P109*VLOOKUP($S109+12,rate_basefnd,7)))
*$R109</f>
        <v>712.40592542400009</v>
      </c>
      <c r="Z109" s="1">
        <f>(($D109*'fnd base rates'!H$107)
+($E109*'fnd base rates'!H$108)
+($F109*'fnd base rates'!H$109)
+($G109*'fnd base rates'!H$110)
+($H109*'fnd base rates'!H$111)
+($I109*'fnd base rates'!H$112)
+($J109*'fnd base rates'!H$113)
+($K109*'fnd base rates'!H$114)
+($M109*'fnd base rates'!H$116)
+($N109*'fnd base rates'!H$117)
+($O109*'fnd base rates'!H$118)
+($P109*VLOOKUP($S109+12,rate_basefnd,8)))</f>
        <v>1339.907868</v>
      </c>
      <c r="AA109" s="1">
        <f>(($D109*'fnd base rates'!I$107)
+($E109*'fnd base rates'!I$108)
+($F109*'fnd base rates'!I$109)
+($G109*'fnd base rates'!I$110)
+($H109*'fnd base rates'!I$111)
+($I109*'fnd base rates'!I$112)
+($J109*'fnd base rates'!I$113)
+($K109*'fnd base rates'!I$114)
+($M109*'fnd base rates'!I$116)
+($N109*'fnd base rates'!I$117)
+($O109*'fnd base rates'!I$118)
+($P109*VLOOKUP($S109+12,rate_basefnd,9)))
*$R109</f>
        <v>1092.5863200000001</v>
      </c>
      <c r="AB109" s="1">
        <f>(($D109*'fnd base rates'!J$107)
+($E109*'fnd base rates'!J$108)
+($F109*'fnd base rates'!J$109)
+($G109*'fnd base rates'!J$110)
+($H109*'fnd base rates'!J$111)
+($I109*'fnd base rates'!J$112)
+($J109*'fnd base rates'!J$113)
+($K109*'fnd base rates'!J$114)
+($M109*'fnd base rates'!J$116)
+($N109*'fnd base rates'!J$117)
+($O109*'fnd base rates'!J$118)
+($P109*VLOOKUP($S109+12,rate_basefnd,10)))
*$R109</f>
        <v>1632.7526400000002</v>
      </c>
      <c r="AC109" s="1">
        <f>(($D109*'fnd base rates'!K$107)
+($E109*'fnd base rates'!K$108)
+($F109*'fnd base rates'!K$109)
+($G109*'fnd base rates'!K$110)
+($H109*'fnd base rates'!K$111)
+($I109*'fnd base rates'!K$112)
+($J109*'fnd base rates'!K$113)
+($K109*'fnd base rates'!K$114)
+($M109*'fnd base rates'!K$116)
+($N109*'fnd base rates'!K$117)
+($O109*'fnd base rates'!K$118)
+($P109*VLOOKUP($S109+12,rate_basefnd,11)))
*$R109</f>
        <v>2999.2497321600003</v>
      </c>
      <c r="AD109" s="1">
        <f>(($D109*'fnd base rates'!L$107)
+($E109*'fnd base rates'!L$108)
+($F109*'fnd base rates'!L$109)
+($G109*'fnd base rates'!L$110)
+($H109*'fnd base rates'!L$111)
+($I109*'fnd base rates'!L$112)
+($J109*'fnd base rates'!L$113)
+($K109*'fnd base rates'!L$114)
+($M109*'fnd base rates'!L$116)
+($N109*'fnd base rates'!L$117)
+($O109*'fnd base rates'!L$118)
+($P109*VLOOKUP($S109+12,rate_basefnd,12)))</f>
        <v>4395.4233600000007</v>
      </c>
      <c r="AE109" s="1">
        <f>(($D109*'fnd base rates'!M$107)
+($E109*'fnd base rates'!M$108)
+($F109*'fnd base rates'!M$109)
+($G109*'fnd base rates'!M$110)
+($H109*'fnd base rates'!M$111)
+($I109*'fnd base rates'!M$112)
+($J109*'fnd base rates'!M$113)
+($K109*'fnd base rates'!M$114)
+($M109*'fnd base rates'!M$116)
+($N109*'fnd base rates'!M$117)
+($O109*'fnd base rates'!M$118)
+($P109*VLOOKUP($S109+12,rate_basefnd,13)))</f>
        <v>0</v>
      </c>
      <c r="AF109" s="4">
        <f t="shared" si="83"/>
        <v>36249.184680671999</v>
      </c>
      <c r="AH109" s="269">
        <f t="shared" si="84"/>
        <v>420049026</v>
      </c>
      <c r="AI109" s="4" t="str">
        <f t="shared" si="85"/>
        <v>420</v>
      </c>
      <c r="AJ109" s="2" t="str">
        <f t="shared" si="86"/>
        <v>049</v>
      </c>
      <c r="AK109" s="2" t="str">
        <f t="shared" si="87"/>
        <v>026</v>
      </c>
      <c r="AL109" s="4">
        <f t="shared" si="88"/>
        <v>1</v>
      </c>
      <c r="AM109" s="4">
        <f t="shared" si="79"/>
        <v>3</v>
      </c>
      <c r="AN109" s="4">
        <f t="shared" si="89"/>
        <v>36249.184680671999</v>
      </c>
      <c r="AO109" s="4">
        <f t="shared" si="90"/>
        <v>12083</v>
      </c>
      <c r="AP109" s="4">
        <f t="shared" si="80"/>
        <v>0</v>
      </c>
      <c r="AQ109" s="4">
        <v>12083</v>
      </c>
      <c r="AW109" s="4">
        <v>12083</v>
      </c>
      <c r="AX109" s="5">
        <f t="shared" si="91"/>
        <v>0</v>
      </c>
      <c r="AY109" s="4">
        <v>12083</v>
      </c>
      <c r="AZ109" s="5"/>
      <c r="BB109" s="5">
        <f t="shared" ref="BB109" si="126">BC109-BA109</f>
        <v>0</v>
      </c>
    </row>
    <row r="110" spans="1:54" s="4" customFormat="1">
      <c r="A110" s="269">
        <v>420</v>
      </c>
      <c r="B110" s="2">
        <v>420049031</v>
      </c>
      <c r="C110" s="9" t="s">
        <v>1061</v>
      </c>
      <c r="D110" s="14">
        <f>'fnd enro'!D110</f>
        <v>0</v>
      </c>
      <c r="E110" s="14">
        <f>'fnd enro'!E110</f>
        <v>0</v>
      </c>
      <c r="F110" s="14">
        <f>'fnd enro'!F110</f>
        <v>1</v>
      </c>
      <c r="G110" s="14">
        <f>'fnd enro'!G110</f>
        <v>0</v>
      </c>
      <c r="H110" s="14">
        <f>'fnd enro'!H110</f>
        <v>0</v>
      </c>
      <c r="I110" s="14">
        <f>'fnd enro'!I110</f>
        <v>0</v>
      </c>
      <c r="J110" s="14">
        <f>'fnd enro'!J110</f>
        <v>0</v>
      </c>
      <c r="K110" s="15">
        <f>'fnd enro'!K110</f>
        <v>3.8600000000000002E-2</v>
      </c>
      <c r="L110" s="14">
        <f>'fnd enro'!L110</f>
        <v>0</v>
      </c>
      <c r="M110" s="14">
        <f>'fnd enro'!M110</f>
        <v>0</v>
      </c>
      <c r="N110" s="14">
        <f>'fnd enro'!N110</f>
        <v>0</v>
      </c>
      <c r="O110" s="14">
        <f>'fnd enro'!O110</f>
        <v>0</v>
      </c>
      <c r="P110" s="14">
        <f>'fnd enro'!P110</f>
        <v>0</v>
      </c>
      <c r="Q110" s="14">
        <f>'fnd enro'!R110</f>
        <v>1</v>
      </c>
      <c r="R110" s="15">
        <f t="shared" si="82"/>
        <v>1.1160000000000001</v>
      </c>
      <c r="S110" s="14">
        <f>VALUE('fnd enro'!Q110)</f>
        <v>5</v>
      </c>
      <c r="T110" s="2"/>
      <c r="U110" s="1">
        <f>(($D110*'fnd base rates'!C$107)
+($E110*'fnd base rates'!C$108)
+($F110*'fnd base rates'!C$109)
+($G110*'fnd base rates'!C$110)
+($H110*'fnd base rates'!C$111)
+($I110*'fnd base rates'!C$112)
+($J110*'fnd base rates'!C$113)
+($K110*'fnd base rates'!C$114)
+($M110*'fnd base rates'!C$116)
+($N110*'fnd base rates'!C$117)
+($O110*'fnd base rates'!C$118)
+($P110*VLOOKUP($S110+12,rate_basefnd,3)))
*$R110</f>
        <v>598.69086213600008</v>
      </c>
      <c r="V110" s="1">
        <f>(($D110*'fnd base rates'!D$107)
+($E110*'fnd base rates'!D$108)
+($F110*'fnd base rates'!D$109)
+($G110*'fnd base rates'!D$110)
+($H110*'fnd base rates'!D$111)
+($I110*'fnd base rates'!D$112)
+($J110*'fnd base rates'!D$113)
+($K110*'fnd base rates'!D$114)
+($M110*'fnd base rates'!D$116)
+($N110*'fnd base rates'!D$117)
+($O110*'fnd base rates'!D$118)
+($P110*VLOOKUP($S110+12,rate_basefnd,4)))
*$R110</f>
        <v>853.82928000000015</v>
      </c>
      <c r="W110" s="1">
        <f>(($D110*'fnd base rates'!E$107)
+($E110*'fnd base rates'!E$108)
+($F110*'fnd base rates'!E$109)
+($G110*'fnd base rates'!E$110)
+($H110*'fnd base rates'!E$111)
+($I110*'fnd base rates'!E$112)
+($J110*'fnd base rates'!E$113)
+($K110*'fnd base rates'!E$114)
+($M110*'fnd base rates'!E$116)
+($N110*'fnd base rates'!E$117)
+($O110*'fnd base rates'!E$118)
+($P110*VLOOKUP($S110+12,rate_basefnd,5)))
*$R110</f>
        <v>4330.6160996160006</v>
      </c>
      <c r="X110" s="1">
        <f>(($D110*'fnd base rates'!F$107)
+($E110*'fnd base rates'!F$108)
+($F110*'fnd base rates'!F$109)
+($G110*'fnd base rates'!F$110)
+($H110*'fnd base rates'!F$111)
+($I110*'fnd base rates'!F$112)
+($J110*'fnd base rates'!F$113)
+($K110*'fnd base rates'!F$114)
+($M110*'fnd base rates'!F$116)
+($N110*'fnd base rates'!F$117)
+($O110*'fnd base rates'!F$118)
+($P110*VLOOKUP($S110+12,rate_basefnd,6)))
*$R110</f>
        <v>1392.1501957920002</v>
      </c>
      <c r="Y110" s="1">
        <f>(($D110*'fnd base rates'!G$107)
+($E110*'fnd base rates'!G$108)
+($F110*'fnd base rates'!G$109)
+($G110*'fnd base rates'!G$110)
+($H110*'fnd base rates'!G$111)
+($I110*'fnd base rates'!G$112)
+($J110*'fnd base rates'!G$113)
+($K110*'fnd base rates'!G$114)
+($M110*'fnd base rates'!G$116)
+($N110*'fnd base rates'!G$117)
+($O110*'fnd base rates'!G$118)
+($P110*VLOOKUP($S110+12,rate_basefnd,7)))
*$R110</f>
        <v>174.95898271200002</v>
      </c>
      <c r="Z110" s="1">
        <f>(($D110*'fnd base rates'!H$107)
+($E110*'fnd base rates'!H$108)
+($F110*'fnd base rates'!H$109)
+($G110*'fnd base rates'!H$110)
+($H110*'fnd base rates'!H$111)
+($I110*'fnd base rates'!H$112)
+($J110*'fnd base rates'!H$113)
+($K110*'fnd base rates'!H$114)
+($M110*'fnd base rates'!H$116)
+($N110*'fnd base rates'!H$117)
+($O110*'fnd base rates'!H$118)
+($P110*VLOOKUP($S110+12,rate_basefnd,8)))</f>
        <v>523.43893400000002</v>
      </c>
      <c r="AA110" s="1">
        <f>(($D110*'fnd base rates'!I$107)
+($E110*'fnd base rates'!I$108)
+($F110*'fnd base rates'!I$109)
+($G110*'fnd base rates'!I$110)
+($H110*'fnd base rates'!I$111)
+($I110*'fnd base rates'!I$112)
+($J110*'fnd base rates'!I$113)
+($K110*'fnd base rates'!I$114)
+($M110*'fnd base rates'!I$116)
+($N110*'fnd base rates'!I$117)
+($O110*'fnd base rates'!I$118)
+($P110*VLOOKUP($S110+12,rate_basefnd,9)))
*$R110</f>
        <v>341.88660000000004</v>
      </c>
      <c r="AB110" s="1">
        <f>(($D110*'fnd base rates'!J$107)
+($E110*'fnd base rates'!J$108)
+($F110*'fnd base rates'!J$109)
+($G110*'fnd base rates'!J$110)
+($H110*'fnd base rates'!J$111)
+($I110*'fnd base rates'!J$112)
+($J110*'fnd base rates'!J$113)
+($K110*'fnd base rates'!J$114)
+($M110*'fnd base rates'!J$116)
+($N110*'fnd base rates'!J$117)
+($O110*'fnd base rates'!J$118)
+($P110*VLOOKUP($S110+12,rate_basefnd,10)))
*$R110</f>
        <v>113.34096000000001</v>
      </c>
      <c r="AC110" s="1">
        <f>(($D110*'fnd base rates'!K$107)
+($E110*'fnd base rates'!K$108)
+($F110*'fnd base rates'!K$109)
+($G110*'fnd base rates'!K$110)
+($H110*'fnd base rates'!K$111)
+($I110*'fnd base rates'!K$112)
+($J110*'fnd base rates'!K$113)
+($K110*'fnd base rates'!K$114)
+($M110*'fnd base rates'!K$116)
+($N110*'fnd base rates'!K$117)
+($O110*'fnd base rates'!K$118)
+($P110*VLOOKUP($S110+12,rate_basefnd,11)))
*$R110</f>
        <v>1227.83422608</v>
      </c>
      <c r="AD110" s="1">
        <f>(($D110*'fnd base rates'!L$107)
+($E110*'fnd base rates'!L$108)
+($F110*'fnd base rates'!L$109)
+($G110*'fnd base rates'!L$110)
+($H110*'fnd base rates'!L$111)
+($I110*'fnd base rates'!L$112)
+($J110*'fnd base rates'!L$113)
+($K110*'fnd base rates'!L$114)
+($M110*'fnd base rates'!L$116)
+($N110*'fnd base rates'!L$117)
+($O110*'fnd base rates'!L$118)
+($P110*VLOOKUP($S110+12,rate_basefnd,12)))</f>
        <v>1446.1266800000001</v>
      </c>
      <c r="AE110" s="1">
        <f>(($D110*'fnd base rates'!M$107)
+($E110*'fnd base rates'!M$108)
+($F110*'fnd base rates'!M$109)
+($G110*'fnd base rates'!M$110)
+($H110*'fnd base rates'!M$111)
+($I110*'fnd base rates'!M$112)
+($J110*'fnd base rates'!M$113)
+($K110*'fnd base rates'!M$114)
+($M110*'fnd base rates'!M$116)
+($N110*'fnd base rates'!M$117)
+($O110*'fnd base rates'!M$118)
+($P110*VLOOKUP($S110+12,rate_basefnd,13)))</f>
        <v>0</v>
      </c>
      <c r="AF110" s="4">
        <f t="shared" si="83"/>
        <v>11002.872820336001</v>
      </c>
      <c r="AH110" s="269">
        <f t="shared" si="84"/>
        <v>420049031</v>
      </c>
      <c r="AI110" s="4" t="str">
        <f t="shared" si="85"/>
        <v>420</v>
      </c>
      <c r="AJ110" s="2" t="str">
        <f t="shared" si="86"/>
        <v>049</v>
      </c>
      <c r="AK110" s="2" t="str">
        <f t="shared" si="87"/>
        <v>031</v>
      </c>
      <c r="AL110" s="4">
        <f t="shared" si="88"/>
        <v>1</v>
      </c>
      <c r="AM110" s="4">
        <f t="shared" si="79"/>
        <v>1</v>
      </c>
      <c r="AN110" s="4">
        <f t="shared" si="89"/>
        <v>11002.872820336001</v>
      </c>
      <c r="AO110" s="4">
        <f t="shared" si="90"/>
        <v>11003</v>
      </c>
      <c r="AP110" s="4">
        <f t="shared" si="80"/>
        <v>0</v>
      </c>
      <c r="AQ110" s="4">
        <v>11003</v>
      </c>
      <c r="AW110" s="4">
        <v>11003</v>
      </c>
      <c r="AX110" s="5">
        <f t="shared" si="91"/>
        <v>0</v>
      </c>
      <c r="AY110" s="4">
        <v>11003</v>
      </c>
      <c r="AZ110" s="5"/>
      <c r="BB110" s="5">
        <f t="shared" ref="BB110" si="127">BC110-BA110</f>
        <v>0</v>
      </c>
    </row>
    <row r="111" spans="1:54" s="4" customFormat="1">
      <c r="A111" s="269">
        <v>420</v>
      </c>
      <c r="B111" s="2">
        <v>420049035</v>
      </c>
      <c r="C111" s="9" t="s">
        <v>1061</v>
      </c>
      <c r="D111" s="14">
        <f>'fnd enro'!D111</f>
        <v>1</v>
      </c>
      <c r="E111" s="14">
        <f>'fnd enro'!E111</f>
        <v>0</v>
      </c>
      <c r="F111" s="14">
        <f>'fnd enro'!F111</f>
        <v>5</v>
      </c>
      <c r="G111" s="14">
        <f>'fnd enro'!G111</f>
        <v>20</v>
      </c>
      <c r="H111" s="14">
        <f>'fnd enro'!H111</f>
        <v>7</v>
      </c>
      <c r="I111" s="14">
        <f>'fnd enro'!I111</f>
        <v>0</v>
      </c>
      <c r="J111" s="14">
        <f>'fnd enro'!J111</f>
        <v>0</v>
      </c>
      <c r="K111" s="15">
        <f>'fnd enro'!K111</f>
        <v>1.2352000000000001</v>
      </c>
      <c r="L111" s="14">
        <f>'fnd enro'!L111</f>
        <v>0</v>
      </c>
      <c r="M111" s="14">
        <f>'fnd enro'!M111</f>
        <v>0</v>
      </c>
      <c r="N111" s="14">
        <f>'fnd enro'!N111</f>
        <v>0</v>
      </c>
      <c r="O111" s="14">
        <f>'fnd enro'!O111</f>
        <v>0</v>
      </c>
      <c r="P111" s="14">
        <f>'fnd enro'!P111</f>
        <v>21</v>
      </c>
      <c r="Q111" s="14">
        <f>'fnd enro'!R111</f>
        <v>33</v>
      </c>
      <c r="R111" s="15">
        <f t="shared" si="82"/>
        <v>1.1160000000000001</v>
      </c>
      <c r="S111" s="14">
        <f>VALUE('fnd enro'!Q111)</f>
        <v>11</v>
      </c>
      <c r="T111" s="2"/>
      <c r="U111" s="1">
        <f>(($D111*'fnd base rates'!C$107)
+($E111*'fnd base rates'!C$108)
+($F111*'fnd base rates'!C$109)
+($G111*'fnd base rates'!C$110)
+($H111*'fnd base rates'!C$111)
+($I111*'fnd base rates'!C$112)
+($J111*'fnd base rates'!C$113)
+($K111*'fnd base rates'!C$114)
+($M111*'fnd base rates'!C$116)
+($N111*'fnd base rates'!C$117)
+($O111*'fnd base rates'!C$118)
+($P111*VLOOKUP($S111+12,rate_basefnd,3)))
*$R111</f>
        <v>21354.205868352004</v>
      </c>
      <c r="V111" s="1">
        <f>(($D111*'fnd base rates'!D$107)
+($E111*'fnd base rates'!D$108)
+($F111*'fnd base rates'!D$109)
+($G111*'fnd base rates'!D$110)
+($H111*'fnd base rates'!D$111)
+($I111*'fnd base rates'!D$112)
+($J111*'fnd base rates'!D$113)
+($K111*'fnd base rates'!D$114)
+($M111*'fnd base rates'!D$116)
+($N111*'fnd base rates'!D$117)
+($O111*'fnd base rates'!D$118)
+($P111*VLOOKUP($S111+12,rate_basefnd,4)))
*$R111</f>
        <v>37034.314920000004</v>
      </c>
      <c r="W111" s="1">
        <f>(($D111*'fnd base rates'!E$107)
+($E111*'fnd base rates'!E$108)
+($F111*'fnd base rates'!E$109)
+($G111*'fnd base rates'!E$110)
+($H111*'fnd base rates'!E$111)
+($I111*'fnd base rates'!E$112)
+($J111*'fnd base rates'!E$113)
+($K111*'fnd base rates'!E$114)
+($M111*'fnd base rates'!E$116)
+($N111*'fnd base rates'!E$117)
+($O111*'fnd base rates'!E$118)
+($P111*VLOOKUP($S111+12,rate_basefnd,5)))
*$R111</f>
        <v>227885.05954771204</v>
      </c>
      <c r="X111" s="1">
        <f>(($D111*'fnd base rates'!F$107)
+($E111*'fnd base rates'!F$108)
+($F111*'fnd base rates'!F$109)
+($G111*'fnd base rates'!F$110)
+($H111*'fnd base rates'!F$111)
+($I111*'fnd base rates'!F$112)
+($J111*'fnd base rates'!F$113)
+($K111*'fnd base rates'!F$114)
+($M111*'fnd base rates'!F$116)
+($N111*'fnd base rates'!F$117)
+($O111*'fnd base rates'!F$118)
+($P111*VLOOKUP($S111+12,rate_basefnd,6)))
*$R111</f>
        <v>43081.679185344008</v>
      </c>
      <c r="Y111" s="1">
        <f>(($D111*'fnd base rates'!G$107)
+($E111*'fnd base rates'!G$108)
+($F111*'fnd base rates'!G$109)
+($G111*'fnd base rates'!G$110)
+($H111*'fnd base rates'!G$111)
+($I111*'fnd base rates'!G$112)
+($J111*'fnd base rates'!G$113)
+($K111*'fnd base rates'!G$114)
+($M111*'fnd base rates'!G$116)
+($N111*'fnd base rates'!G$117)
+($O111*'fnd base rates'!G$118)
+($P111*VLOOKUP($S111+12,rate_basefnd,7)))
*$R111</f>
        <v>10165.091606784001</v>
      </c>
      <c r="Z111" s="1">
        <f>(($D111*'fnd base rates'!H$107)
+($E111*'fnd base rates'!H$108)
+($F111*'fnd base rates'!H$109)
+($G111*'fnd base rates'!H$110)
+($H111*'fnd base rates'!H$111)
+($I111*'fnd base rates'!H$112)
+($J111*'fnd base rates'!H$113)
+($K111*'fnd base rates'!H$114)
+($M111*'fnd base rates'!H$116)
+($N111*'fnd base rates'!H$117)
+($O111*'fnd base rates'!H$118)
+($P111*VLOOKUP($S111+12,rate_basefnd,8)))</f>
        <v>17607.875888000002</v>
      </c>
      <c r="AA111" s="1">
        <f>(($D111*'fnd base rates'!I$107)
+($E111*'fnd base rates'!I$108)
+($F111*'fnd base rates'!I$109)
+($G111*'fnd base rates'!I$110)
+($H111*'fnd base rates'!I$111)
+($I111*'fnd base rates'!I$112)
+($J111*'fnd base rates'!I$113)
+($K111*'fnd base rates'!I$114)
+($M111*'fnd base rates'!I$116)
+($N111*'fnd base rates'!I$117)
+($O111*'fnd base rates'!I$118)
+($P111*VLOOKUP($S111+12,rate_basefnd,9)))
*$R111</f>
        <v>15221.737800000001</v>
      </c>
      <c r="AB111" s="1">
        <f>(($D111*'fnd base rates'!J$107)
+($E111*'fnd base rates'!J$108)
+($F111*'fnd base rates'!J$109)
+($G111*'fnd base rates'!J$110)
+($H111*'fnd base rates'!J$111)
+($I111*'fnd base rates'!J$112)
+($J111*'fnd base rates'!J$113)
+($K111*'fnd base rates'!J$114)
+($M111*'fnd base rates'!J$116)
+($N111*'fnd base rates'!J$117)
+($O111*'fnd base rates'!J$118)
+($P111*VLOOKUP($S111+12,rate_basefnd,10)))
*$R111</f>
        <v>25038.352799999997</v>
      </c>
      <c r="AC111" s="1">
        <f>(($D111*'fnd base rates'!K$107)
+($E111*'fnd base rates'!K$108)
+($F111*'fnd base rates'!K$109)
+($G111*'fnd base rates'!K$110)
+($H111*'fnd base rates'!K$111)
+($I111*'fnd base rates'!K$112)
+($J111*'fnd base rates'!K$113)
+($K111*'fnd base rates'!K$114)
+($M111*'fnd base rates'!K$116)
+($N111*'fnd base rates'!K$117)
+($O111*'fnd base rates'!K$118)
+($P111*VLOOKUP($S111+12,rate_basefnd,11)))
*$R111</f>
        <v>40474.469914560003</v>
      </c>
      <c r="AD111" s="1">
        <f>(($D111*'fnd base rates'!L$107)
+($E111*'fnd base rates'!L$108)
+($F111*'fnd base rates'!L$109)
+($G111*'fnd base rates'!L$110)
+($H111*'fnd base rates'!L$111)
+($I111*'fnd base rates'!L$112)
+($J111*'fnd base rates'!L$113)
+($K111*'fnd base rates'!L$114)
+($M111*'fnd base rates'!L$116)
+($N111*'fnd base rates'!L$117)
+($O111*'fnd base rates'!L$118)
+($P111*VLOOKUP($S111+12,rate_basefnd,12)))</f>
        <v>60530.083760000001</v>
      </c>
      <c r="AE111" s="1">
        <f>(($D111*'fnd base rates'!M$107)
+($E111*'fnd base rates'!M$108)
+($F111*'fnd base rates'!M$109)
+($G111*'fnd base rates'!M$110)
+($H111*'fnd base rates'!M$111)
+($I111*'fnd base rates'!M$112)
+($J111*'fnd base rates'!M$113)
+($K111*'fnd base rates'!M$114)
+($M111*'fnd base rates'!M$116)
+($N111*'fnd base rates'!M$117)
+($O111*'fnd base rates'!M$118)
+($P111*VLOOKUP($S111+12,rate_basefnd,13)))</f>
        <v>0</v>
      </c>
      <c r="AF111" s="4">
        <f t="shared" si="83"/>
        <v>498392.87129075202</v>
      </c>
      <c r="AH111" s="269">
        <f t="shared" si="84"/>
        <v>420049035</v>
      </c>
      <c r="AI111" s="4" t="str">
        <f t="shared" si="85"/>
        <v>420</v>
      </c>
      <c r="AJ111" s="2" t="str">
        <f t="shared" si="86"/>
        <v>049</v>
      </c>
      <c r="AK111" s="2" t="str">
        <f t="shared" si="87"/>
        <v>035</v>
      </c>
      <c r="AL111" s="4">
        <f t="shared" si="88"/>
        <v>1</v>
      </c>
      <c r="AM111" s="4">
        <f t="shared" si="79"/>
        <v>33</v>
      </c>
      <c r="AN111" s="4">
        <f t="shared" si="89"/>
        <v>498392.87129075202</v>
      </c>
      <c r="AO111" s="4">
        <f t="shared" si="90"/>
        <v>15103</v>
      </c>
      <c r="AP111" s="4">
        <f t="shared" si="80"/>
        <v>0</v>
      </c>
      <c r="AQ111" s="4">
        <v>15103</v>
      </c>
      <c r="AW111" s="4">
        <v>15103</v>
      </c>
      <c r="AX111" s="5">
        <f t="shared" si="91"/>
        <v>0</v>
      </c>
      <c r="AY111" s="4">
        <v>15103</v>
      </c>
      <c r="AZ111" s="5"/>
      <c r="BB111" s="5">
        <f t="shared" ref="BB111" si="128">BC111-BA111</f>
        <v>0</v>
      </c>
    </row>
    <row r="112" spans="1:54" s="4" customFormat="1">
      <c r="A112" s="269">
        <v>420</v>
      </c>
      <c r="B112" s="2">
        <v>420049044</v>
      </c>
      <c r="C112" s="9" t="s">
        <v>1061</v>
      </c>
      <c r="D112" s="14">
        <f>'fnd enro'!D112</f>
        <v>1</v>
      </c>
      <c r="E112" s="14">
        <f>'fnd enro'!E112</f>
        <v>0</v>
      </c>
      <c r="F112" s="14">
        <f>'fnd enro'!F112</f>
        <v>0</v>
      </c>
      <c r="G112" s="14">
        <f>'fnd enro'!G112</f>
        <v>5</v>
      </c>
      <c r="H112" s="14">
        <f>'fnd enro'!H112</f>
        <v>0</v>
      </c>
      <c r="I112" s="14">
        <f>'fnd enro'!I112</f>
        <v>0</v>
      </c>
      <c r="J112" s="14">
        <f>'fnd enro'!J112</f>
        <v>0</v>
      </c>
      <c r="K112" s="15">
        <f>'fnd enro'!K112</f>
        <v>0.193</v>
      </c>
      <c r="L112" s="14">
        <f>'fnd enro'!L112</f>
        <v>0</v>
      </c>
      <c r="M112" s="14">
        <f>'fnd enro'!M112</f>
        <v>0</v>
      </c>
      <c r="N112" s="14">
        <f>'fnd enro'!N112</f>
        <v>0</v>
      </c>
      <c r="O112" s="14">
        <f>'fnd enro'!O112</f>
        <v>0</v>
      </c>
      <c r="P112" s="14">
        <f>'fnd enro'!P112</f>
        <v>4</v>
      </c>
      <c r="Q112" s="14">
        <f>'fnd enro'!R112</f>
        <v>6</v>
      </c>
      <c r="R112" s="15">
        <f t="shared" si="82"/>
        <v>1.1160000000000001</v>
      </c>
      <c r="S112" s="14">
        <f>VALUE('fnd enro'!Q112)</f>
        <v>11</v>
      </c>
      <c r="T112" s="2"/>
      <c r="U112" s="1">
        <f>(($D112*'fnd base rates'!C$107)
+($E112*'fnd base rates'!C$108)
+($F112*'fnd base rates'!C$109)
+($G112*'fnd base rates'!C$110)
+($H112*'fnd base rates'!C$111)
+($I112*'fnd base rates'!C$112)
+($J112*'fnd base rates'!C$113)
+($K112*'fnd base rates'!C$114)
+($M112*'fnd base rates'!C$116)
+($N112*'fnd base rates'!C$117)
+($O112*'fnd base rates'!C$118)
+($P112*VLOOKUP($S112+12,rate_basefnd,3)))
*$R112</f>
        <v>3603.1139506800005</v>
      </c>
      <c r="V112" s="1">
        <f>(($D112*'fnd base rates'!D$107)
+($E112*'fnd base rates'!D$108)
+($F112*'fnd base rates'!D$109)
+($G112*'fnd base rates'!D$110)
+($H112*'fnd base rates'!D$111)
+($I112*'fnd base rates'!D$112)
+($J112*'fnd base rates'!D$113)
+($K112*'fnd base rates'!D$114)
+($M112*'fnd base rates'!D$116)
+($N112*'fnd base rates'!D$117)
+($O112*'fnd base rates'!D$118)
+($P112*VLOOKUP($S112+12,rate_basefnd,4)))
*$R112</f>
        <v>6464.5974000000015</v>
      </c>
      <c r="W112" s="1">
        <f>(($D112*'fnd base rates'!E$107)
+($E112*'fnd base rates'!E$108)
+($F112*'fnd base rates'!E$109)
+($G112*'fnd base rates'!E$110)
+($H112*'fnd base rates'!E$111)
+($I112*'fnd base rates'!E$112)
+($J112*'fnd base rates'!E$113)
+($K112*'fnd base rates'!E$114)
+($M112*'fnd base rates'!E$116)
+($N112*'fnd base rates'!E$117)
+($O112*'fnd base rates'!E$118)
+($P112*VLOOKUP($S112+12,rate_basefnd,5)))
*$R112</f>
        <v>40874.662738080006</v>
      </c>
      <c r="X112" s="1">
        <f>(($D112*'fnd base rates'!F$107)
+($E112*'fnd base rates'!F$108)
+($F112*'fnd base rates'!F$109)
+($G112*'fnd base rates'!F$110)
+($H112*'fnd base rates'!F$111)
+($I112*'fnd base rates'!F$112)
+($J112*'fnd base rates'!F$113)
+($K112*'fnd base rates'!F$114)
+($M112*'fnd base rates'!F$116)
+($N112*'fnd base rates'!F$117)
+($O112*'fnd base rates'!F$118)
+($P112*VLOOKUP($S112+12,rate_basefnd,6)))
*$R112</f>
        <v>7462.7947389600004</v>
      </c>
      <c r="Y112" s="1">
        <f>(($D112*'fnd base rates'!G$107)
+($E112*'fnd base rates'!G$108)
+($F112*'fnd base rates'!G$109)
+($G112*'fnd base rates'!G$110)
+($H112*'fnd base rates'!G$111)
+($I112*'fnd base rates'!G$112)
+($J112*'fnd base rates'!G$113)
+($K112*'fnd base rates'!G$114)
+($M112*'fnd base rates'!G$116)
+($N112*'fnd base rates'!G$117)
+($O112*'fnd base rates'!G$118)
+($P112*VLOOKUP($S112+12,rate_basefnd,7)))
*$R112</f>
        <v>1789.9037535600003</v>
      </c>
      <c r="Z112" s="1">
        <f>(($D112*'fnd base rates'!H$107)
+($E112*'fnd base rates'!H$108)
+($F112*'fnd base rates'!H$109)
+($G112*'fnd base rates'!H$110)
+($H112*'fnd base rates'!H$111)
+($I112*'fnd base rates'!H$112)
+($J112*'fnd base rates'!H$113)
+($K112*'fnd base rates'!H$114)
+($M112*'fnd base rates'!H$116)
+($N112*'fnd base rates'!H$117)
+($O112*'fnd base rates'!H$118)
+($P112*VLOOKUP($S112+12,rate_basefnd,8)))</f>
        <v>2986.1046700000002</v>
      </c>
      <c r="AA112" s="1">
        <f>(($D112*'fnd base rates'!I$107)
+($E112*'fnd base rates'!I$108)
+($F112*'fnd base rates'!I$109)
+($G112*'fnd base rates'!I$110)
+($H112*'fnd base rates'!I$111)
+($I112*'fnd base rates'!I$112)
+($J112*'fnd base rates'!I$113)
+($K112*'fnd base rates'!I$114)
+($M112*'fnd base rates'!I$116)
+($N112*'fnd base rates'!I$117)
+($O112*'fnd base rates'!I$118)
+($P112*VLOOKUP($S112+12,rate_basefnd,9)))
*$R112</f>
        <v>2579.4666000000007</v>
      </c>
      <c r="AB112" s="1">
        <f>(($D112*'fnd base rates'!J$107)
+($E112*'fnd base rates'!J$108)
+($F112*'fnd base rates'!J$109)
+($G112*'fnd base rates'!J$110)
+($H112*'fnd base rates'!J$111)
+($I112*'fnd base rates'!J$112)
+($J112*'fnd base rates'!J$113)
+($K112*'fnd base rates'!J$114)
+($M112*'fnd base rates'!J$116)
+($N112*'fnd base rates'!J$117)
+($O112*'fnd base rates'!J$118)
+($P112*VLOOKUP($S112+12,rate_basefnd,10)))
*$R112</f>
        <v>4539.2630399999998</v>
      </c>
      <c r="AC112" s="1">
        <f>(($D112*'fnd base rates'!K$107)
+($E112*'fnd base rates'!K$108)
+($F112*'fnd base rates'!K$109)
+($G112*'fnd base rates'!K$110)
+($H112*'fnd base rates'!K$111)
+($I112*'fnd base rates'!K$112)
+($J112*'fnd base rates'!K$113)
+($K112*'fnd base rates'!K$114)
+($M112*'fnd base rates'!K$116)
+($N112*'fnd base rates'!K$117)
+($O112*'fnd base rates'!K$118)
+($P112*VLOOKUP($S112+12,rate_basefnd,11)))
*$R112</f>
        <v>6682.7524104000004</v>
      </c>
      <c r="AD112" s="1">
        <f>(($D112*'fnd base rates'!L$107)
+($E112*'fnd base rates'!L$108)
+($F112*'fnd base rates'!L$109)
+($G112*'fnd base rates'!L$110)
+($H112*'fnd base rates'!L$111)
+($I112*'fnd base rates'!L$112)
+($J112*'fnd base rates'!L$113)
+($K112*'fnd base rates'!L$114)
+($M112*'fnd base rates'!L$116)
+($N112*'fnd base rates'!L$117)
+($O112*'fnd base rates'!L$118)
+($P112*VLOOKUP($S112+12,rate_basefnd,12)))</f>
        <v>10384.733400000001</v>
      </c>
      <c r="AE112" s="1">
        <f>(($D112*'fnd base rates'!M$107)
+($E112*'fnd base rates'!M$108)
+($F112*'fnd base rates'!M$109)
+($G112*'fnd base rates'!M$110)
+($H112*'fnd base rates'!M$111)
+($I112*'fnd base rates'!M$112)
+($J112*'fnd base rates'!M$113)
+($K112*'fnd base rates'!M$114)
+($M112*'fnd base rates'!M$116)
+($N112*'fnd base rates'!M$117)
+($O112*'fnd base rates'!M$118)
+($P112*VLOOKUP($S112+12,rate_basefnd,13)))</f>
        <v>0</v>
      </c>
      <c r="AF112" s="4">
        <f t="shared" si="83"/>
        <v>87367.392701680015</v>
      </c>
      <c r="AH112" s="269">
        <f t="shared" si="84"/>
        <v>420049044</v>
      </c>
      <c r="AI112" s="4" t="str">
        <f t="shared" si="85"/>
        <v>420</v>
      </c>
      <c r="AJ112" s="2" t="str">
        <f t="shared" si="86"/>
        <v>049</v>
      </c>
      <c r="AK112" s="2" t="str">
        <f t="shared" si="87"/>
        <v>044</v>
      </c>
      <c r="AL112" s="4">
        <f t="shared" si="88"/>
        <v>1</v>
      </c>
      <c r="AM112" s="4">
        <f t="shared" si="79"/>
        <v>6</v>
      </c>
      <c r="AN112" s="4">
        <f t="shared" si="89"/>
        <v>87367.392701680015</v>
      </c>
      <c r="AO112" s="4">
        <f t="shared" si="90"/>
        <v>14561</v>
      </c>
      <c r="AP112" s="4">
        <f t="shared" si="80"/>
        <v>0</v>
      </c>
      <c r="AQ112" s="4">
        <v>14561</v>
      </c>
      <c r="AW112" s="4">
        <v>14561</v>
      </c>
      <c r="AX112" s="5">
        <f t="shared" si="91"/>
        <v>0</v>
      </c>
      <c r="AY112" s="4">
        <v>14561</v>
      </c>
      <c r="AZ112" s="5"/>
      <c r="BB112" s="5">
        <f t="shared" ref="BB112" si="129">BC112-BA112</f>
        <v>0</v>
      </c>
    </row>
    <row r="113" spans="1:54" s="4" customFormat="1">
      <c r="A113" s="269">
        <v>420</v>
      </c>
      <c r="B113" s="2">
        <v>420049049</v>
      </c>
      <c r="C113" s="9" t="s">
        <v>1061</v>
      </c>
      <c r="D113" s="14">
        <f>'fnd enro'!D113</f>
        <v>10</v>
      </c>
      <c r="E113" s="14">
        <f>'fnd enro'!E113</f>
        <v>0</v>
      </c>
      <c r="F113" s="14">
        <f>'fnd enro'!F113</f>
        <v>29</v>
      </c>
      <c r="G113" s="14">
        <f>'fnd enro'!G113</f>
        <v>150</v>
      </c>
      <c r="H113" s="14">
        <f>'fnd enro'!H113</f>
        <v>16</v>
      </c>
      <c r="I113" s="14">
        <f>'fnd enro'!I113</f>
        <v>0</v>
      </c>
      <c r="J113" s="14">
        <f>'fnd enro'!J113</f>
        <v>0</v>
      </c>
      <c r="K113" s="15">
        <f>'fnd enro'!K113</f>
        <v>7.5270000000000001</v>
      </c>
      <c r="L113" s="14">
        <f>'fnd enro'!L113</f>
        <v>0</v>
      </c>
      <c r="M113" s="14">
        <f>'fnd enro'!M113</f>
        <v>12</v>
      </c>
      <c r="N113" s="14">
        <f>'fnd enro'!N113</f>
        <v>3</v>
      </c>
      <c r="O113" s="14">
        <f>'fnd enro'!O113</f>
        <v>0</v>
      </c>
      <c r="P113" s="14">
        <f>'fnd enro'!P113</f>
        <v>165</v>
      </c>
      <c r="Q113" s="14">
        <f>'fnd enro'!R113</f>
        <v>200</v>
      </c>
      <c r="R113" s="15">
        <f t="shared" si="82"/>
        <v>1.1160000000000001</v>
      </c>
      <c r="S113" s="14">
        <f>VALUE('fnd enro'!Q113)</f>
        <v>8</v>
      </c>
      <c r="T113" s="2"/>
      <c r="U113" s="1">
        <f>(($D113*'fnd base rates'!C$107)
+($E113*'fnd base rates'!C$108)
+($F113*'fnd base rates'!C$109)
+($G113*'fnd base rates'!C$110)
+($H113*'fnd base rates'!C$111)
+($I113*'fnd base rates'!C$112)
+($J113*'fnd base rates'!C$113)
+($K113*'fnd base rates'!C$114)
+($M113*'fnd base rates'!C$116)
+($N113*'fnd base rates'!C$117)
+($O113*'fnd base rates'!C$118)
+($P113*VLOOKUP($S113+12,rate_basefnd,3)))
*$R113</f>
        <v>134115.62639652001</v>
      </c>
      <c r="V113" s="1">
        <f>(($D113*'fnd base rates'!D$107)
+($E113*'fnd base rates'!D$108)
+($F113*'fnd base rates'!D$109)
+($G113*'fnd base rates'!D$110)
+($H113*'fnd base rates'!D$111)
+($I113*'fnd base rates'!D$112)
+($J113*'fnd base rates'!D$113)
+($K113*'fnd base rates'!D$114)
+($M113*'fnd base rates'!D$116)
+($N113*'fnd base rates'!D$117)
+($O113*'fnd base rates'!D$118)
+($P113*VLOOKUP($S113+12,rate_basefnd,4)))
*$R113</f>
        <v>236752.51427999997</v>
      </c>
      <c r="W113" s="1">
        <f>(($D113*'fnd base rates'!E$107)
+($E113*'fnd base rates'!E$108)
+($F113*'fnd base rates'!E$109)
+($G113*'fnd base rates'!E$110)
+($H113*'fnd base rates'!E$111)
+($I113*'fnd base rates'!E$112)
+($J113*'fnd base rates'!E$113)
+($K113*'fnd base rates'!E$114)
+($M113*'fnd base rates'!E$116)
+($N113*'fnd base rates'!E$117)
+($O113*'fnd base rates'!E$118)
+($P113*VLOOKUP($S113+12,rate_basefnd,5)))
*$R113</f>
        <v>1492401.8164651201</v>
      </c>
      <c r="X113" s="1">
        <f>(($D113*'fnd base rates'!F$107)
+($E113*'fnd base rates'!F$108)
+($F113*'fnd base rates'!F$109)
+($G113*'fnd base rates'!F$110)
+($H113*'fnd base rates'!F$111)
+($I113*'fnd base rates'!F$112)
+($J113*'fnd base rates'!F$113)
+($K113*'fnd base rates'!F$114)
+($M113*'fnd base rates'!F$116)
+($N113*'fnd base rates'!F$117)
+($O113*'fnd base rates'!F$118)
+($P113*VLOOKUP($S113+12,rate_basefnd,6)))
*$R113</f>
        <v>274984.92253944004</v>
      </c>
      <c r="Y113" s="1">
        <f>(($D113*'fnd base rates'!G$107)
+($E113*'fnd base rates'!G$108)
+($F113*'fnd base rates'!G$109)
+($G113*'fnd base rates'!G$110)
+($H113*'fnd base rates'!G$111)
+($I113*'fnd base rates'!G$112)
+($J113*'fnd base rates'!G$113)
+($K113*'fnd base rates'!G$114)
+($M113*'fnd base rates'!G$116)
+($N113*'fnd base rates'!G$117)
+($O113*'fnd base rates'!G$118)
+($P113*VLOOKUP($S113+12,rate_basefnd,7)))
*$R113</f>
        <v>65791.54798884</v>
      </c>
      <c r="Z113" s="1">
        <f>(($D113*'fnd base rates'!H$107)
+($E113*'fnd base rates'!H$108)
+($F113*'fnd base rates'!H$109)
+($G113*'fnd base rates'!H$110)
+($H113*'fnd base rates'!H$111)
+($I113*'fnd base rates'!H$112)
+($J113*'fnd base rates'!H$113)
+($K113*'fnd base rates'!H$114)
+($M113*'fnd base rates'!H$116)
+($N113*'fnd base rates'!H$117)
+($O113*'fnd base rates'!H$118)
+($P113*VLOOKUP($S113+12,rate_basefnd,8)))</f>
        <v>110625.40213</v>
      </c>
      <c r="AA113" s="1">
        <f>(($D113*'fnd base rates'!I$107)
+($E113*'fnd base rates'!I$108)
+($F113*'fnd base rates'!I$109)
+($G113*'fnd base rates'!I$110)
+($H113*'fnd base rates'!I$111)
+($I113*'fnd base rates'!I$112)
+($J113*'fnd base rates'!I$113)
+($K113*'fnd base rates'!I$114)
+($M113*'fnd base rates'!I$116)
+($N113*'fnd base rates'!I$117)
+($O113*'fnd base rates'!I$118)
+($P113*VLOOKUP($S113+12,rate_basefnd,9)))
*$R113</f>
        <v>95566.595400000006</v>
      </c>
      <c r="AB113" s="1">
        <f>(($D113*'fnd base rates'!J$107)
+($E113*'fnd base rates'!J$108)
+($F113*'fnd base rates'!J$109)
+($G113*'fnd base rates'!J$110)
+($H113*'fnd base rates'!J$111)
+($I113*'fnd base rates'!J$112)
+($J113*'fnd base rates'!J$113)
+($K113*'fnd base rates'!J$114)
+($M113*'fnd base rates'!J$116)
+($N113*'fnd base rates'!J$117)
+($O113*'fnd base rates'!J$118)
+($P113*VLOOKUP($S113+12,rate_basefnd,10)))
*$R113</f>
        <v>163606.79411999998</v>
      </c>
      <c r="AC113" s="1">
        <f>(($D113*'fnd base rates'!K$107)
+($E113*'fnd base rates'!K$108)
+($F113*'fnd base rates'!K$109)
+($G113*'fnd base rates'!K$110)
+($H113*'fnd base rates'!K$111)
+($I113*'fnd base rates'!K$112)
+($J113*'fnd base rates'!K$113)
+($K113*'fnd base rates'!K$114)
+($M113*'fnd base rates'!K$116)
+($N113*'fnd base rates'!K$117)
+($O113*'fnd base rates'!K$118)
+($P113*VLOOKUP($S113+12,rate_basefnd,11)))
*$R113</f>
        <v>251462.88592560001</v>
      </c>
      <c r="AD113" s="1">
        <f>(($D113*'fnd base rates'!L$107)
+($E113*'fnd base rates'!L$108)
+($F113*'fnd base rates'!L$109)
+($G113*'fnd base rates'!L$110)
+($H113*'fnd base rates'!L$111)
+($I113*'fnd base rates'!L$112)
+($J113*'fnd base rates'!L$113)
+($K113*'fnd base rates'!L$114)
+($M113*'fnd base rates'!L$116)
+($N113*'fnd base rates'!L$117)
+($O113*'fnd base rates'!L$118)
+($P113*VLOOKUP($S113+12,rate_basefnd,12)))</f>
        <v>382921.91260000004</v>
      </c>
      <c r="AE113" s="1">
        <f>(($D113*'fnd base rates'!M$107)
+($E113*'fnd base rates'!M$108)
+($F113*'fnd base rates'!M$109)
+($G113*'fnd base rates'!M$110)
+($H113*'fnd base rates'!M$111)
+($I113*'fnd base rates'!M$112)
+($J113*'fnd base rates'!M$113)
+($K113*'fnd base rates'!M$114)
+($M113*'fnd base rates'!M$116)
+($N113*'fnd base rates'!M$117)
+($O113*'fnd base rates'!M$118)
+($P113*VLOOKUP($S113+12,rate_basefnd,13)))</f>
        <v>0</v>
      </c>
      <c r="AF113" s="4">
        <f t="shared" si="83"/>
        <v>3208230.0178455198</v>
      </c>
      <c r="AH113" s="269">
        <f t="shared" si="84"/>
        <v>420049049</v>
      </c>
      <c r="AI113" s="4" t="str">
        <f t="shared" si="85"/>
        <v>420</v>
      </c>
      <c r="AJ113" s="2" t="str">
        <f t="shared" si="86"/>
        <v>049</v>
      </c>
      <c r="AK113" s="2" t="str">
        <f t="shared" si="87"/>
        <v>049</v>
      </c>
      <c r="AL113" s="4">
        <f t="shared" si="88"/>
        <v>1</v>
      </c>
      <c r="AM113" s="4">
        <f t="shared" si="79"/>
        <v>200</v>
      </c>
      <c r="AN113" s="4">
        <f t="shared" si="89"/>
        <v>3208230.0178455198</v>
      </c>
      <c r="AO113" s="4">
        <f t="shared" si="90"/>
        <v>16041</v>
      </c>
      <c r="AP113" s="4">
        <f t="shared" si="80"/>
        <v>0</v>
      </c>
      <c r="AQ113" s="4">
        <v>16041</v>
      </c>
      <c r="AW113" s="4">
        <v>16041</v>
      </c>
      <c r="AX113" s="5">
        <f t="shared" si="91"/>
        <v>0</v>
      </c>
      <c r="AY113" s="4">
        <v>16041</v>
      </c>
      <c r="AZ113" s="5"/>
      <c r="BB113" s="5">
        <f t="shared" ref="BB113" si="130">BC113-BA113</f>
        <v>0</v>
      </c>
    </row>
    <row r="114" spans="1:54" s="4" customFormat="1">
      <c r="A114" s="269">
        <v>420</v>
      </c>
      <c r="B114" s="2">
        <v>420049057</v>
      </c>
      <c r="C114" s="9" t="s">
        <v>1061</v>
      </c>
      <c r="D114" s="14">
        <f>'fnd enro'!D114</f>
        <v>0</v>
      </c>
      <c r="E114" s="14">
        <f>'fnd enro'!E114</f>
        <v>0</v>
      </c>
      <c r="F114" s="14">
        <f>'fnd enro'!F114</f>
        <v>1</v>
      </c>
      <c r="G114" s="14">
        <f>'fnd enro'!G114</f>
        <v>3</v>
      </c>
      <c r="H114" s="14">
        <f>'fnd enro'!H114</f>
        <v>1</v>
      </c>
      <c r="I114" s="14">
        <f>'fnd enro'!I114</f>
        <v>0</v>
      </c>
      <c r="J114" s="14">
        <f>'fnd enro'!J114</f>
        <v>0</v>
      </c>
      <c r="K114" s="15">
        <f>'fnd enro'!K114</f>
        <v>0.193</v>
      </c>
      <c r="L114" s="14">
        <f>'fnd enro'!L114</f>
        <v>0</v>
      </c>
      <c r="M114" s="14">
        <f>'fnd enro'!M114</f>
        <v>0</v>
      </c>
      <c r="N114" s="14">
        <f>'fnd enro'!N114</f>
        <v>0</v>
      </c>
      <c r="O114" s="14">
        <f>'fnd enro'!O114</f>
        <v>0</v>
      </c>
      <c r="P114" s="14">
        <f>'fnd enro'!P114</f>
        <v>1</v>
      </c>
      <c r="Q114" s="14">
        <f>'fnd enro'!R114</f>
        <v>5</v>
      </c>
      <c r="R114" s="15">
        <f t="shared" si="82"/>
        <v>1.1160000000000001</v>
      </c>
      <c r="S114" s="14">
        <f>VALUE('fnd enro'!Q114)</f>
        <v>12</v>
      </c>
      <c r="T114" s="2"/>
      <c r="U114" s="1">
        <f>(($D114*'fnd base rates'!C$107)
+($E114*'fnd base rates'!C$108)
+($F114*'fnd base rates'!C$109)
+($G114*'fnd base rates'!C$110)
+($H114*'fnd base rates'!C$111)
+($I114*'fnd base rates'!C$112)
+($J114*'fnd base rates'!C$113)
+($K114*'fnd base rates'!C$114)
+($M114*'fnd base rates'!C$116)
+($N114*'fnd base rates'!C$117)
+($O114*'fnd base rates'!C$118)
+($P114*VLOOKUP($S114+12,rate_basefnd,3)))
*$R114</f>
        <v>3091.5730306800006</v>
      </c>
      <c r="V114" s="1">
        <f>(($D114*'fnd base rates'!D$107)
+($E114*'fnd base rates'!D$108)
+($F114*'fnd base rates'!D$109)
+($G114*'fnd base rates'!D$110)
+($H114*'fnd base rates'!D$111)
+($I114*'fnd base rates'!D$112)
+($J114*'fnd base rates'!D$113)
+($K114*'fnd base rates'!D$114)
+($M114*'fnd base rates'!D$116)
+($N114*'fnd base rates'!D$117)
+($O114*'fnd base rates'!D$118)
+($P114*VLOOKUP($S114+12,rate_basefnd,4)))
*$R114</f>
        <v>4734.038520000001</v>
      </c>
      <c r="W114" s="1">
        <f>(($D114*'fnd base rates'!E$107)
+($E114*'fnd base rates'!E$108)
+($F114*'fnd base rates'!E$109)
+($G114*'fnd base rates'!E$110)
+($H114*'fnd base rates'!E$111)
+($I114*'fnd base rates'!E$112)
+($J114*'fnd base rates'!E$113)
+($K114*'fnd base rates'!E$114)
+($M114*'fnd base rates'!E$116)
+($N114*'fnd base rates'!E$117)
+($O114*'fnd base rates'!E$118)
+($P114*VLOOKUP($S114+12,rate_basefnd,5)))
*$R114</f>
        <v>25721.257618080006</v>
      </c>
      <c r="X114" s="1">
        <f>(($D114*'fnd base rates'!F$107)
+($E114*'fnd base rates'!F$108)
+($F114*'fnd base rates'!F$109)
+($G114*'fnd base rates'!F$110)
+($H114*'fnd base rates'!F$111)
+($I114*'fnd base rates'!F$112)
+($J114*'fnd base rates'!F$113)
+($K114*'fnd base rates'!F$114)
+($M114*'fnd base rates'!F$116)
+($N114*'fnd base rates'!F$117)
+($O114*'fnd base rates'!F$118)
+($P114*VLOOKUP($S114+12,rate_basefnd,6)))
*$R114</f>
        <v>6679.4408589599998</v>
      </c>
      <c r="Y114" s="1">
        <f>(($D114*'fnd base rates'!G$107)
+($E114*'fnd base rates'!G$108)
+($F114*'fnd base rates'!G$109)
+($G114*'fnd base rates'!G$110)
+($H114*'fnd base rates'!G$111)
+($I114*'fnd base rates'!G$112)
+($J114*'fnd base rates'!G$113)
+($K114*'fnd base rates'!G$114)
+($M114*'fnd base rates'!G$116)
+($N114*'fnd base rates'!G$117)
+($O114*'fnd base rates'!G$118)
+($P114*VLOOKUP($S114+12,rate_basefnd,7)))
*$R114</f>
        <v>1108.0612335600001</v>
      </c>
      <c r="Z114" s="1">
        <f>(($D114*'fnd base rates'!H$107)
+($E114*'fnd base rates'!H$108)
+($F114*'fnd base rates'!H$109)
+($G114*'fnd base rates'!H$110)
+($H114*'fnd base rates'!H$111)
+($I114*'fnd base rates'!H$112)
+($J114*'fnd base rates'!H$113)
+($K114*'fnd base rates'!H$114)
+($M114*'fnd base rates'!H$116)
+($N114*'fnd base rates'!H$117)
+($O114*'fnd base rates'!H$118)
+($P114*VLOOKUP($S114+12,rate_basefnd,8)))</f>
        <v>2647.4346700000001</v>
      </c>
      <c r="AA114" s="1">
        <f>(($D114*'fnd base rates'!I$107)
+($E114*'fnd base rates'!I$108)
+($F114*'fnd base rates'!I$109)
+($G114*'fnd base rates'!I$110)
+($H114*'fnd base rates'!I$111)
+($I114*'fnd base rates'!I$112)
+($J114*'fnd base rates'!I$113)
+($K114*'fnd base rates'!I$114)
+($M114*'fnd base rates'!I$116)
+($N114*'fnd base rates'!I$117)
+($O114*'fnd base rates'!I$118)
+($P114*VLOOKUP($S114+12,rate_basefnd,9)))
*$R114</f>
        <v>1956.0801600000004</v>
      </c>
      <c r="AB114" s="1">
        <f>(($D114*'fnd base rates'!J$107)
+($E114*'fnd base rates'!J$108)
+($F114*'fnd base rates'!J$109)
+($G114*'fnd base rates'!J$110)
+($H114*'fnd base rates'!J$111)
+($I114*'fnd base rates'!J$112)
+($J114*'fnd base rates'!J$113)
+($K114*'fnd base rates'!J$114)
+($M114*'fnd base rates'!J$116)
+($N114*'fnd base rates'!J$117)
+($O114*'fnd base rates'!J$118)
+($P114*VLOOKUP($S114+12,rate_basefnd,10)))
*$R114</f>
        <v>1855.8745199999998</v>
      </c>
      <c r="AC114" s="1">
        <f>(($D114*'fnd base rates'!K$107)
+($E114*'fnd base rates'!K$108)
+($F114*'fnd base rates'!K$109)
+($G114*'fnd base rates'!K$110)
+($H114*'fnd base rates'!K$111)
+($I114*'fnd base rates'!K$112)
+($J114*'fnd base rates'!K$113)
+($K114*'fnd base rates'!K$114)
+($M114*'fnd base rates'!K$116)
+($N114*'fnd base rates'!K$117)
+($O114*'fnd base rates'!K$118)
+($P114*VLOOKUP($S114+12,rate_basefnd,11)))
*$R114</f>
        <v>6230.6273304000006</v>
      </c>
      <c r="AD114" s="1">
        <f>(($D114*'fnd base rates'!L$107)
+($E114*'fnd base rates'!L$108)
+($F114*'fnd base rates'!L$109)
+($G114*'fnd base rates'!L$110)
+($H114*'fnd base rates'!L$111)
+($I114*'fnd base rates'!L$112)
+($J114*'fnd base rates'!L$113)
+($K114*'fnd base rates'!L$114)
+($M114*'fnd base rates'!L$116)
+($N114*'fnd base rates'!L$117)
+($O114*'fnd base rates'!L$118)
+($P114*VLOOKUP($S114+12,rate_basefnd,12)))</f>
        <v>7954.8534000000009</v>
      </c>
      <c r="AE114" s="1">
        <f>(($D114*'fnd base rates'!M$107)
+($E114*'fnd base rates'!M$108)
+($F114*'fnd base rates'!M$109)
+($G114*'fnd base rates'!M$110)
+($H114*'fnd base rates'!M$111)
+($I114*'fnd base rates'!M$112)
+($J114*'fnd base rates'!M$113)
+($K114*'fnd base rates'!M$114)
+($M114*'fnd base rates'!M$116)
+($N114*'fnd base rates'!M$117)
+($O114*'fnd base rates'!M$118)
+($P114*VLOOKUP($S114+12,rate_basefnd,13)))</f>
        <v>0</v>
      </c>
      <c r="AF114" s="4">
        <f t="shared" si="83"/>
        <v>61979.241341680005</v>
      </c>
      <c r="AH114" s="269">
        <f t="shared" si="84"/>
        <v>420049057</v>
      </c>
      <c r="AI114" s="4" t="str">
        <f t="shared" si="85"/>
        <v>420</v>
      </c>
      <c r="AJ114" s="2" t="str">
        <f t="shared" si="86"/>
        <v>049</v>
      </c>
      <c r="AK114" s="2" t="str">
        <f t="shared" si="87"/>
        <v>057</v>
      </c>
      <c r="AL114" s="4">
        <f t="shared" si="88"/>
        <v>1</v>
      </c>
      <c r="AM114" s="4">
        <f t="shared" si="79"/>
        <v>5</v>
      </c>
      <c r="AN114" s="4">
        <f t="shared" si="89"/>
        <v>61979.241341680005</v>
      </c>
      <c r="AO114" s="4">
        <f t="shared" si="90"/>
        <v>12396</v>
      </c>
      <c r="AP114" s="4">
        <f t="shared" si="80"/>
        <v>0</v>
      </c>
      <c r="AQ114" s="4">
        <v>12396</v>
      </c>
      <c r="AW114" s="4">
        <v>12396</v>
      </c>
      <c r="AX114" s="5">
        <f t="shared" si="91"/>
        <v>0</v>
      </c>
      <c r="AY114" s="4">
        <v>12396</v>
      </c>
      <c r="AZ114" s="5"/>
      <c r="BB114" s="5">
        <f t="shared" ref="BB114" si="131">BC114-BA114</f>
        <v>0</v>
      </c>
    </row>
    <row r="115" spans="1:54" s="4" customFormat="1">
      <c r="A115" s="269">
        <v>420</v>
      </c>
      <c r="B115" s="2">
        <v>420049067</v>
      </c>
      <c r="C115" s="9" t="s">
        <v>1061</v>
      </c>
      <c r="D115" s="14">
        <f>'fnd enro'!D115</f>
        <v>0</v>
      </c>
      <c r="E115" s="14">
        <f>'fnd enro'!E115</f>
        <v>0</v>
      </c>
      <c r="F115" s="14">
        <f>'fnd enro'!F115</f>
        <v>0</v>
      </c>
      <c r="G115" s="14">
        <f>'fnd enro'!G115</f>
        <v>1</v>
      </c>
      <c r="H115" s="14">
        <f>'fnd enro'!H115</f>
        <v>0</v>
      </c>
      <c r="I115" s="14">
        <f>'fnd enro'!I115</f>
        <v>0</v>
      </c>
      <c r="J115" s="14">
        <f>'fnd enro'!J115</f>
        <v>0</v>
      </c>
      <c r="K115" s="15">
        <f>'fnd enro'!K115</f>
        <v>3.8600000000000002E-2</v>
      </c>
      <c r="L115" s="14">
        <f>'fnd enro'!L115</f>
        <v>0</v>
      </c>
      <c r="M115" s="14">
        <f>'fnd enro'!M115</f>
        <v>0</v>
      </c>
      <c r="N115" s="14">
        <f>'fnd enro'!N115</f>
        <v>0</v>
      </c>
      <c r="O115" s="14">
        <f>'fnd enro'!O115</f>
        <v>0</v>
      </c>
      <c r="P115" s="14">
        <f>'fnd enro'!P115</f>
        <v>1</v>
      </c>
      <c r="Q115" s="14">
        <f>'fnd enro'!R115</f>
        <v>1</v>
      </c>
      <c r="R115" s="15">
        <f t="shared" si="82"/>
        <v>1.1160000000000001</v>
      </c>
      <c r="S115" s="14">
        <f>VALUE('fnd enro'!Q115)</f>
        <v>2</v>
      </c>
      <c r="T115" s="2"/>
      <c r="U115" s="1">
        <f>(($D115*'fnd base rates'!C$107)
+($E115*'fnd base rates'!C$108)
+($F115*'fnd base rates'!C$109)
+($G115*'fnd base rates'!C$110)
+($H115*'fnd base rates'!C$111)
+($I115*'fnd base rates'!C$112)
+($J115*'fnd base rates'!C$113)
+($K115*'fnd base rates'!C$114)
+($M115*'fnd base rates'!C$116)
+($N115*'fnd base rates'!C$117)
+($O115*'fnd base rates'!C$118)
+($P115*VLOOKUP($S115+12,rate_basefnd,3)))
*$R115</f>
        <v>660.55074213600005</v>
      </c>
      <c r="V115" s="1">
        <f>(($D115*'fnd base rates'!D$107)
+($E115*'fnd base rates'!D$108)
+($F115*'fnd base rates'!D$109)
+($G115*'fnd base rates'!D$110)
+($H115*'fnd base rates'!D$111)
+($I115*'fnd base rates'!D$112)
+($J115*'fnd base rates'!D$113)
+($K115*'fnd base rates'!D$114)
+($M115*'fnd base rates'!D$116)
+($N115*'fnd base rates'!D$117)
+($O115*'fnd base rates'!D$118)
+($P115*VLOOKUP($S115+12,rate_basefnd,4)))
*$R115</f>
        <v>1146.8908800000002</v>
      </c>
      <c r="W115" s="1">
        <f>(($D115*'fnd base rates'!E$107)
+($E115*'fnd base rates'!E$108)
+($F115*'fnd base rates'!E$109)
+($G115*'fnd base rates'!E$110)
+($H115*'fnd base rates'!E$111)
+($I115*'fnd base rates'!E$112)
+($J115*'fnd base rates'!E$113)
+($K115*'fnd base rates'!E$114)
+($M115*'fnd base rates'!E$116)
+($N115*'fnd base rates'!E$117)
+($O115*'fnd base rates'!E$118)
+($P115*VLOOKUP($S115+12,rate_basefnd,5)))
*$R115</f>
        <v>7191.4597796160015</v>
      </c>
      <c r="X115" s="1">
        <f>(($D115*'fnd base rates'!F$107)
+($E115*'fnd base rates'!F$108)
+($F115*'fnd base rates'!F$109)
+($G115*'fnd base rates'!F$110)
+($H115*'fnd base rates'!F$111)
+($I115*'fnd base rates'!F$112)
+($J115*'fnd base rates'!F$113)
+($K115*'fnd base rates'!F$114)
+($M115*'fnd base rates'!F$116)
+($N115*'fnd base rates'!F$117)
+($O115*'fnd base rates'!F$118)
+($P115*VLOOKUP($S115+12,rate_basefnd,6)))
*$R115</f>
        <v>1392.1501957920002</v>
      </c>
      <c r="Y115" s="1">
        <f>(($D115*'fnd base rates'!G$107)
+($E115*'fnd base rates'!G$108)
+($F115*'fnd base rates'!G$109)
+($G115*'fnd base rates'!G$110)
+($H115*'fnd base rates'!G$111)
+($I115*'fnd base rates'!G$112)
+($J115*'fnd base rates'!G$113)
+($K115*'fnd base rates'!G$114)
+($M115*'fnd base rates'!G$116)
+($N115*'fnd base rates'!G$117)
+($O115*'fnd base rates'!G$118)
+($P115*VLOOKUP($S115+12,rate_basefnd,7)))
*$R115</f>
        <v>313.778222712</v>
      </c>
      <c r="Z115" s="1">
        <f>(($D115*'fnd base rates'!H$107)
+($E115*'fnd base rates'!H$108)
+($F115*'fnd base rates'!H$109)
+($G115*'fnd base rates'!H$110)
+($H115*'fnd base rates'!H$111)
+($I115*'fnd base rates'!H$112)
+($J115*'fnd base rates'!H$113)
+($K115*'fnd base rates'!H$114)
+($M115*'fnd base rates'!H$116)
+($N115*'fnd base rates'!H$117)
+($O115*'fnd base rates'!H$118)
+($P115*VLOOKUP($S115+12,rate_basefnd,8)))</f>
        <v>542.49893399999996</v>
      </c>
      <c r="AA115" s="1">
        <f>(($D115*'fnd base rates'!I$107)
+($E115*'fnd base rates'!I$108)
+($F115*'fnd base rates'!I$109)
+($G115*'fnd base rates'!I$110)
+($H115*'fnd base rates'!I$111)
+($I115*'fnd base rates'!I$112)
+($J115*'fnd base rates'!I$113)
+($K115*'fnd base rates'!I$114)
+($M115*'fnd base rates'!I$116)
+($N115*'fnd base rates'!I$117)
+($O115*'fnd base rates'!I$118)
+($P115*VLOOKUP($S115+12,rate_basefnd,9)))
*$R115</f>
        <v>457.7274000000001</v>
      </c>
      <c r="AB115" s="1">
        <f>(($D115*'fnd base rates'!J$107)
+($E115*'fnd base rates'!J$108)
+($F115*'fnd base rates'!J$109)
+($G115*'fnd base rates'!J$110)
+($H115*'fnd base rates'!J$111)
+($I115*'fnd base rates'!J$112)
+($J115*'fnd base rates'!J$113)
+($K115*'fnd base rates'!J$114)
+($M115*'fnd base rates'!J$116)
+($N115*'fnd base rates'!J$117)
+($O115*'fnd base rates'!J$118)
+($P115*VLOOKUP($S115+12,rate_basefnd,10)))
*$R115</f>
        <v>771.95952000000011</v>
      </c>
      <c r="AC115" s="1">
        <f>(($D115*'fnd base rates'!K$107)
+($E115*'fnd base rates'!K$108)
+($F115*'fnd base rates'!K$109)
+($G115*'fnd base rates'!K$110)
+($H115*'fnd base rates'!K$111)
+($I115*'fnd base rates'!K$112)
+($J115*'fnd base rates'!K$113)
+($K115*'fnd base rates'!K$114)
+($M115*'fnd base rates'!K$116)
+($N115*'fnd base rates'!K$117)
+($O115*'fnd base rates'!K$118)
+($P115*VLOOKUP($S115+12,rate_basefnd,11)))
*$R115</f>
        <v>1227.83422608</v>
      </c>
      <c r="AD115" s="1">
        <f>(($D115*'fnd base rates'!L$107)
+($E115*'fnd base rates'!L$108)
+($F115*'fnd base rates'!L$109)
+($G115*'fnd base rates'!L$110)
+($H115*'fnd base rates'!L$111)
+($I115*'fnd base rates'!L$112)
+($J115*'fnd base rates'!L$113)
+($K115*'fnd base rates'!L$114)
+($M115*'fnd base rates'!L$116)
+($N115*'fnd base rates'!L$117)
+($O115*'fnd base rates'!L$118)
+($P115*VLOOKUP($S115+12,rate_basefnd,12)))</f>
        <v>1860.8266800000001</v>
      </c>
      <c r="AE115" s="1">
        <f>(($D115*'fnd base rates'!M$107)
+($E115*'fnd base rates'!M$108)
+($F115*'fnd base rates'!M$109)
+($G115*'fnd base rates'!M$110)
+($H115*'fnd base rates'!M$111)
+($I115*'fnd base rates'!M$112)
+($J115*'fnd base rates'!M$113)
+($K115*'fnd base rates'!M$114)
+($M115*'fnd base rates'!M$116)
+($N115*'fnd base rates'!M$117)
+($O115*'fnd base rates'!M$118)
+($P115*VLOOKUP($S115+12,rate_basefnd,13)))</f>
        <v>0</v>
      </c>
      <c r="AF115" s="4">
        <f t="shared" si="83"/>
        <v>15565.676580336003</v>
      </c>
      <c r="AH115" s="269">
        <f t="shared" si="84"/>
        <v>420049067</v>
      </c>
      <c r="AI115" s="4" t="str">
        <f t="shared" si="85"/>
        <v>420</v>
      </c>
      <c r="AJ115" s="2" t="str">
        <f t="shared" si="86"/>
        <v>049</v>
      </c>
      <c r="AK115" s="2" t="str">
        <f t="shared" si="87"/>
        <v>067</v>
      </c>
      <c r="AL115" s="4">
        <f t="shared" si="88"/>
        <v>1</v>
      </c>
      <c r="AM115" s="4">
        <f t="shared" si="79"/>
        <v>1</v>
      </c>
      <c r="AN115" s="4">
        <f t="shared" si="89"/>
        <v>15565.676580336003</v>
      </c>
      <c r="AO115" s="4">
        <f t="shared" si="90"/>
        <v>15566</v>
      </c>
      <c r="AP115" s="4">
        <f t="shared" si="80"/>
        <v>0</v>
      </c>
      <c r="AQ115" s="4">
        <v>15566</v>
      </c>
      <c r="AW115" s="4">
        <v>15566</v>
      </c>
      <c r="AX115" s="5">
        <f t="shared" si="91"/>
        <v>0</v>
      </c>
      <c r="AY115" s="4">
        <v>15566</v>
      </c>
      <c r="AZ115" s="5"/>
      <c r="BB115" s="5">
        <f t="shared" ref="BB115" si="132">BC115-BA115</f>
        <v>0</v>
      </c>
    </row>
    <row r="116" spans="1:54" s="4" customFormat="1">
      <c r="A116" s="269">
        <v>420</v>
      </c>
      <c r="B116" s="2">
        <v>420049093</v>
      </c>
      <c r="C116" s="9" t="s">
        <v>1061</v>
      </c>
      <c r="D116" s="14">
        <f>'fnd enro'!D116</f>
        <v>1</v>
      </c>
      <c r="E116" s="14">
        <f>'fnd enro'!E116</f>
        <v>0</v>
      </c>
      <c r="F116" s="14">
        <f>'fnd enro'!F116</f>
        <v>0</v>
      </c>
      <c r="G116" s="14">
        <f>'fnd enro'!G116</f>
        <v>10</v>
      </c>
      <c r="H116" s="14">
        <f>'fnd enro'!H116</f>
        <v>4</v>
      </c>
      <c r="I116" s="14">
        <f>'fnd enro'!I116</f>
        <v>0</v>
      </c>
      <c r="J116" s="14">
        <f>'fnd enro'!J116</f>
        <v>0</v>
      </c>
      <c r="K116" s="15">
        <f>'fnd enro'!K116</f>
        <v>0.54039999999999999</v>
      </c>
      <c r="L116" s="14">
        <f>'fnd enro'!L116</f>
        <v>0</v>
      </c>
      <c r="M116" s="14">
        <f>'fnd enro'!M116</f>
        <v>0</v>
      </c>
      <c r="N116" s="14">
        <f>'fnd enro'!N116</f>
        <v>0</v>
      </c>
      <c r="O116" s="14">
        <f>'fnd enro'!O116</f>
        <v>0</v>
      </c>
      <c r="P116" s="14">
        <f>'fnd enro'!P116</f>
        <v>9</v>
      </c>
      <c r="Q116" s="14">
        <f>'fnd enro'!R116</f>
        <v>15</v>
      </c>
      <c r="R116" s="15">
        <f t="shared" si="82"/>
        <v>1.1160000000000001</v>
      </c>
      <c r="S116" s="14">
        <f>VALUE('fnd enro'!Q116)</f>
        <v>11</v>
      </c>
      <c r="T116" s="2"/>
      <c r="U116" s="1">
        <f>(($D116*'fnd base rates'!C$107)
+($E116*'fnd base rates'!C$108)
+($F116*'fnd base rates'!C$109)
+($G116*'fnd base rates'!C$110)
+($H116*'fnd base rates'!C$111)
+($I116*'fnd base rates'!C$112)
+($J116*'fnd base rates'!C$113)
+($K116*'fnd base rates'!C$114)
+($M116*'fnd base rates'!C$116)
+($N116*'fnd base rates'!C$117)
+($O116*'fnd base rates'!C$118)
+($P116*VLOOKUP($S116+12,rate_basefnd,3)))
*$R116</f>
        <v>9457.931309904001</v>
      </c>
      <c r="V116" s="1">
        <f>(($D116*'fnd base rates'!D$107)
+($E116*'fnd base rates'!D$108)
+($F116*'fnd base rates'!D$109)
+($G116*'fnd base rates'!D$110)
+($H116*'fnd base rates'!D$111)
+($I116*'fnd base rates'!D$112)
+($J116*'fnd base rates'!D$113)
+($K116*'fnd base rates'!D$114)
+($M116*'fnd base rates'!D$116)
+($N116*'fnd base rates'!D$117)
+($O116*'fnd base rates'!D$118)
+($P116*VLOOKUP($S116+12,rate_basefnd,4)))
*$R116</f>
        <v>16359.745320000002</v>
      </c>
      <c r="W116" s="1">
        <f>(($D116*'fnd base rates'!E$107)
+($E116*'fnd base rates'!E$108)
+($F116*'fnd base rates'!E$109)
+($G116*'fnd base rates'!E$110)
+($H116*'fnd base rates'!E$111)
+($I116*'fnd base rates'!E$112)
+($J116*'fnd base rates'!E$113)
+($K116*'fnd base rates'!E$114)
+($M116*'fnd base rates'!E$116)
+($N116*'fnd base rates'!E$117)
+($O116*'fnd base rates'!E$118)
+($P116*VLOOKUP($S116+12,rate_basefnd,5)))
*$R116</f>
        <v>99551.011434624015</v>
      </c>
      <c r="X116" s="1">
        <f>(($D116*'fnd base rates'!F$107)
+($E116*'fnd base rates'!F$108)
+($F116*'fnd base rates'!F$109)
+($G116*'fnd base rates'!F$110)
+($H116*'fnd base rates'!F$111)
+($I116*'fnd base rates'!F$112)
+($J116*'fnd base rates'!F$113)
+($K116*'fnd base rates'!F$114)
+($M116*'fnd base rates'!F$116)
+($N116*'fnd base rates'!F$117)
+($O116*'fnd base rates'!F$118)
+($P116*VLOOKUP($S116+12,rate_basefnd,6)))
*$R116</f>
        <v>18866.906021088005</v>
      </c>
      <c r="Y116" s="1">
        <f>(($D116*'fnd base rates'!G$107)
+($E116*'fnd base rates'!G$108)
+($F116*'fnd base rates'!G$109)
+($G116*'fnd base rates'!G$110)
+($H116*'fnd base rates'!G$111)
+($I116*'fnd base rates'!G$112)
+($J116*'fnd base rates'!G$113)
+($K116*'fnd base rates'!G$114)
+($M116*'fnd base rates'!G$116)
+($N116*'fnd base rates'!G$117)
+($O116*'fnd base rates'!G$118)
+($P116*VLOOKUP($S116+12,rate_basefnd,7)))
*$R116</f>
        <v>4463.7611179680007</v>
      </c>
      <c r="Z116" s="1">
        <f>(($D116*'fnd base rates'!H$107)
+($E116*'fnd base rates'!H$108)
+($F116*'fnd base rates'!H$109)
+($G116*'fnd base rates'!H$110)
+($H116*'fnd base rates'!H$111)
+($I116*'fnd base rates'!H$112)
+($J116*'fnd base rates'!H$113)
+($K116*'fnd base rates'!H$114)
+($M116*'fnd base rates'!H$116)
+($N116*'fnd base rates'!H$117)
+($O116*'fnd base rates'!H$118)
+($P116*VLOOKUP($S116+12,rate_basefnd,8)))</f>
        <v>7840.8550760000007</v>
      </c>
      <c r="AA116" s="1">
        <f>(($D116*'fnd base rates'!I$107)
+($E116*'fnd base rates'!I$108)
+($F116*'fnd base rates'!I$109)
+($G116*'fnd base rates'!I$110)
+($H116*'fnd base rates'!I$111)
+($I116*'fnd base rates'!I$112)
+($J116*'fnd base rates'!I$113)
+($K116*'fnd base rates'!I$114)
+($M116*'fnd base rates'!I$116)
+($N116*'fnd base rates'!I$117)
+($O116*'fnd base rates'!I$118)
+($P116*VLOOKUP($S116+12,rate_basefnd,9)))
*$R116</f>
        <v>6781.8315600000005</v>
      </c>
      <c r="AB116" s="1">
        <f>(($D116*'fnd base rates'!J$107)
+($E116*'fnd base rates'!J$108)
+($F116*'fnd base rates'!J$109)
+($G116*'fnd base rates'!J$110)
+($H116*'fnd base rates'!J$111)
+($I116*'fnd base rates'!J$112)
+($J116*'fnd base rates'!J$113)
+($K116*'fnd base rates'!J$114)
+($M116*'fnd base rates'!J$116)
+($N116*'fnd base rates'!J$117)
+($O116*'fnd base rates'!J$118)
+($P116*VLOOKUP($S116+12,rate_basefnd,10)))
*$R116</f>
        <v>11040.733080000002</v>
      </c>
      <c r="AC116" s="1">
        <f>(($D116*'fnd base rates'!K$107)
+($E116*'fnd base rates'!K$108)
+($F116*'fnd base rates'!K$109)
+($G116*'fnd base rates'!K$110)
+($H116*'fnd base rates'!K$111)
+($I116*'fnd base rates'!K$112)
+($J116*'fnd base rates'!K$113)
+($K116*'fnd base rates'!K$114)
+($M116*'fnd base rates'!K$116)
+($N116*'fnd base rates'!K$117)
+($O116*'fnd base rates'!K$118)
+($P116*VLOOKUP($S116+12,rate_basefnd,11)))
*$R116</f>
        <v>18099.085245120001</v>
      </c>
      <c r="AD116" s="1">
        <f>(($D116*'fnd base rates'!L$107)
+($E116*'fnd base rates'!L$108)
+($F116*'fnd base rates'!L$109)
+($G116*'fnd base rates'!L$110)
+($H116*'fnd base rates'!L$111)
+($I116*'fnd base rates'!L$112)
+($J116*'fnd base rates'!L$113)
+($K116*'fnd base rates'!L$114)
+($M116*'fnd base rates'!L$116)
+($N116*'fnd base rates'!L$117)
+($O116*'fnd base rates'!L$118)
+($P116*VLOOKUP($S116+12,rate_basefnd,12)))</f>
        <v>26793.373520000005</v>
      </c>
      <c r="AE116" s="1">
        <f>(($D116*'fnd base rates'!M$107)
+($E116*'fnd base rates'!M$108)
+($F116*'fnd base rates'!M$109)
+($G116*'fnd base rates'!M$110)
+($H116*'fnd base rates'!M$111)
+($I116*'fnd base rates'!M$112)
+($J116*'fnd base rates'!M$113)
+($K116*'fnd base rates'!M$114)
+($M116*'fnd base rates'!M$116)
+($N116*'fnd base rates'!M$117)
+($O116*'fnd base rates'!M$118)
+($P116*VLOOKUP($S116+12,rate_basefnd,13)))</f>
        <v>0</v>
      </c>
      <c r="AF116" s="4">
        <f t="shared" si="83"/>
        <v>219255.23368470403</v>
      </c>
      <c r="AH116" s="269">
        <f t="shared" si="84"/>
        <v>420049093</v>
      </c>
      <c r="AI116" s="4" t="str">
        <f t="shared" si="85"/>
        <v>420</v>
      </c>
      <c r="AJ116" s="2" t="str">
        <f t="shared" si="86"/>
        <v>049</v>
      </c>
      <c r="AK116" s="2" t="str">
        <f t="shared" si="87"/>
        <v>093</v>
      </c>
      <c r="AL116" s="4">
        <f t="shared" si="88"/>
        <v>1</v>
      </c>
      <c r="AM116" s="4">
        <f t="shared" si="79"/>
        <v>15</v>
      </c>
      <c r="AN116" s="4">
        <f t="shared" si="89"/>
        <v>219255.23368470403</v>
      </c>
      <c r="AO116" s="4">
        <f t="shared" si="90"/>
        <v>14617</v>
      </c>
      <c r="AP116" s="4">
        <f t="shared" si="80"/>
        <v>0</v>
      </c>
      <c r="AQ116" s="4">
        <v>14617</v>
      </c>
      <c r="AW116" s="4">
        <v>14617</v>
      </c>
      <c r="AX116" s="5">
        <f t="shared" si="91"/>
        <v>0</v>
      </c>
      <c r="AY116" s="4">
        <v>14617</v>
      </c>
      <c r="AZ116" s="5"/>
      <c r="BB116" s="5">
        <f t="shared" ref="BB116" si="133">BC116-BA116</f>
        <v>0</v>
      </c>
    </row>
    <row r="117" spans="1:54" s="4" customFormat="1">
      <c r="A117" s="269">
        <v>420</v>
      </c>
      <c r="B117" s="2">
        <v>420049128</v>
      </c>
      <c r="C117" s="9" t="s">
        <v>1061</v>
      </c>
      <c r="D117" s="14">
        <f>'fnd enro'!D117</f>
        <v>0</v>
      </c>
      <c r="E117" s="14">
        <f>'fnd enro'!E117</f>
        <v>0</v>
      </c>
      <c r="F117" s="14">
        <f>'fnd enro'!F117</f>
        <v>1</v>
      </c>
      <c r="G117" s="14">
        <f>'fnd enro'!G117</f>
        <v>0</v>
      </c>
      <c r="H117" s="14">
        <f>'fnd enro'!H117</f>
        <v>0</v>
      </c>
      <c r="I117" s="14">
        <f>'fnd enro'!I117</f>
        <v>0</v>
      </c>
      <c r="J117" s="14">
        <f>'fnd enro'!J117</f>
        <v>0</v>
      </c>
      <c r="K117" s="15">
        <f>'fnd enro'!K117</f>
        <v>3.8600000000000002E-2</v>
      </c>
      <c r="L117" s="14">
        <f>'fnd enro'!L117</f>
        <v>0</v>
      </c>
      <c r="M117" s="14">
        <f>'fnd enro'!M117</f>
        <v>0</v>
      </c>
      <c r="N117" s="14">
        <f>'fnd enro'!N117</f>
        <v>0</v>
      </c>
      <c r="O117" s="14">
        <f>'fnd enro'!O117</f>
        <v>0</v>
      </c>
      <c r="P117" s="14">
        <f>'fnd enro'!P117</f>
        <v>1</v>
      </c>
      <c r="Q117" s="14">
        <f>'fnd enro'!R117</f>
        <v>1</v>
      </c>
      <c r="R117" s="15">
        <f t="shared" si="82"/>
        <v>1.1160000000000001</v>
      </c>
      <c r="S117" s="14">
        <f>VALUE('fnd enro'!Q117)</f>
        <v>10</v>
      </c>
      <c r="T117" s="2"/>
      <c r="U117" s="1">
        <f>(($D117*'fnd base rates'!C$107)
+($E117*'fnd base rates'!C$108)
+($F117*'fnd base rates'!C$109)
+($G117*'fnd base rates'!C$110)
+($H117*'fnd base rates'!C$111)
+($I117*'fnd base rates'!C$112)
+($J117*'fnd base rates'!C$113)
+($K117*'fnd base rates'!C$114)
+($M117*'fnd base rates'!C$116)
+($N117*'fnd base rates'!C$117)
+($O117*'fnd base rates'!C$118)
+($P117*VLOOKUP($S117+12,rate_basefnd,3)))
*$R117</f>
        <v>687.20082213600006</v>
      </c>
      <c r="V117" s="1">
        <f>(($D117*'fnd base rates'!D$107)
+($E117*'fnd base rates'!D$108)
+($F117*'fnd base rates'!D$109)
+($G117*'fnd base rates'!D$110)
+($H117*'fnd base rates'!D$111)
+($I117*'fnd base rates'!D$112)
+($J117*'fnd base rates'!D$113)
+($K117*'fnd base rates'!D$114)
+($M117*'fnd base rates'!D$116)
+($N117*'fnd base rates'!D$117)
+($O117*'fnd base rates'!D$118)
+($P117*VLOOKUP($S117+12,rate_basefnd,4)))
*$R117</f>
        <v>1273.2220800000002</v>
      </c>
      <c r="W117" s="1">
        <f>(($D117*'fnd base rates'!E$107)
+($E117*'fnd base rates'!E$108)
+($F117*'fnd base rates'!E$109)
+($G117*'fnd base rates'!E$110)
+($H117*'fnd base rates'!E$111)
+($I117*'fnd base rates'!E$112)
+($J117*'fnd base rates'!E$113)
+($K117*'fnd base rates'!E$114)
+($M117*'fnd base rates'!E$116)
+($N117*'fnd base rates'!E$117)
+($O117*'fnd base rates'!E$118)
+($P117*VLOOKUP($S117+12,rate_basefnd,5)))
*$R117</f>
        <v>8424.5951396160017</v>
      </c>
      <c r="X117" s="1">
        <f>(($D117*'fnd base rates'!F$107)
+($E117*'fnd base rates'!F$108)
+($F117*'fnd base rates'!F$109)
+($G117*'fnd base rates'!F$110)
+($H117*'fnd base rates'!F$111)
+($I117*'fnd base rates'!F$112)
+($J117*'fnd base rates'!F$113)
+($K117*'fnd base rates'!F$114)
+($M117*'fnd base rates'!F$116)
+($N117*'fnd base rates'!F$117)
+($O117*'fnd base rates'!F$118)
+($P117*VLOOKUP($S117+12,rate_basefnd,6)))
*$R117</f>
        <v>1392.1501957920002</v>
      </c>
      <c r="Y117" s="1">
        <f>(($D117*'fnd base rates'!G$107)
+($E117*'fnd base rates'!G$108)
+($F117*'fnd base rates'!G$109)
+($G117*'fnd base rates'!G$110)
+($H117*'fnd base rates'!G$111)
+($I117*'fnd base rates'!G$112)
+($J117*'fnd base rates'!G$113)
+($K117*'fnd base rates'!G$114)
+($M117*'fnd base rates'!G$116)
+($N117*'fnd base rates'!G$117)
+($O117*'fnd base rates'!G$118)
+($P117*VLOOKUP($S117+12,rate_basefnd,7)))
*$R117</f>
        <v>373.57350271200005</v>
      </c>
      <c r="Z117" s="1">
        <f>(($D117*'fnd base rates'!H$107)
+($E117*'fnd base rates'!H$108)
+($F117*'fnd base rates'!H$109)
+($G117*'fnd base rates'!H$110)
+($H117*'fnd base rates'!H$111)
+($I117*'fnd base rates'!H$112)
+($J117*'fnd base rates'!H$113)
+($K117*'fnd base rates'!H$114)
+($M117*'fnd base rates'!H$116)
+($N117*'fnd base rates'!H$117)
+($O117*'fnd base rates'!H$118)
+($P117*VLOOKUP($S117+12,rate_basefnd,8)))</f>
        <v>550.71893399999999</v>
      </c>
      <c r="AA117" s="1">
        <f>(($D117*'fnd base rates'!I$107)
+($E117*'fnd base rates'!I$108)
+($F117*'fnd base rates'!I$109)
+($G117*'fnd base rates'!I$110)
+($H117*'fnd base rates'!I$111)
+($I117*'fnd base rates'!I$112)
+($J117*'fnd base rates'!I$113)
+($K117*'fnd base rates'!I$114)
+($M117*'fnd base rates'!I$116)
+($N117*'fnd base rates'!I$117)
+($O117*'fnd base rates'!I$118)
+($P117*VLOOKUP($S117+12,rate_basefnd,9)))
*$R117</f>
        <v>507.66840000000008</v>
      </c>
      <c r="AB117" s="1">
        <f>(($D117*'fnd base rates'!J$107)
+($E117*'fnd base rates'!J$108)
+($F117*'fnd base rates'!J$109)
+($G117*'fnd base rates'!J$110)
+($H117*'fnd base rates'!J$111)
+($I117*'fnd base rates'!J$112)
+($J117*'fnd base rates'!J$113)
+($K117*'fnd base rates'!J$114)
+($M117*'fnd base rates'!J$116)
+($N117*'fnd base rates'!J$117)
+($O117*'fnd base rates'!J$118)
+($P117*VLOOKUP($S117+12,rate_basefnd,10)))
*$R117</f>
        <v>974.77020000000016</v>
      </c>
      <c r="AC117" s="1">
        <f>(($D117*'fnd base rates'!K$107)
+($E117*'fnd base rates'!K$108)
+($F117*'fnd base rates'!K$109)
+($G117*'fnd base rates'!K$110)
+($H117*'fnd base rates'!K$111)
+($I117*'fnd base rates'!K$112)
+($J117*'fnd base rates'!K$113)
+($K117*'fnd base rates'!K$114)
+($M117*'fnd base rates'!K$116)
+($N117*'fnd base rates'!K$117)
+($O117*'fnd base rates'!K$118)
+($P117*VLOOKUP($S117+12,rate_basefnd,11)))
*$R117</f>
        <v>1227.83422608</v>
      </c>
      <c r="AD117" s="1">
        <f>(($D117*'fnd base rates'!L$107)
+($E117*'fnd base rates'!L$108)
+($F117*'fnd base rates'!L$109)
+($G117*'fnd base rates'!L$110)
+($H117*'fnd base rates'!L$111)
+($I117*'fnd base rates'!L$112)
+($J117*'fnd base rates'!L$113)
+($K117*'fnd base rates'!L$114)
+($M117*'fnd base rates'!L$116)
+($N117*'fnd base rates'!L$117)
+($O117*'fnd base rates'!L$118)
+($P117*VLOOKUP($S117+12,rate_basefnd,12)))</f>
        <v>2039.5266799999999</v>
      </c>
      <c r="AE117" s="1">
        <f>(($D117*'fnd base rates'!M$107)
+($E117*'fnd base rates'!M$108)
+($F117*'fnd base rates'!M$109)
+($G117*'fnd base rates'!M$110)
+($H117*'fnd base rates'!M$111)
+($I117*'fnd base rates'!M$112)
+($J117*'fnd base rates'!M$113)
+($K117*'fnd base rates'!M$114)
+($M117*'fnd base rates'!M$116)
+($N117*'fnd base rates'!M$117)
+($O117*'fnd base rates'!M$118)
+($P117*VLOOKUP($S117+12,rate_basefnd,13)))</f>
        <v>0</v>
      </c>
      <c r="AF117" s="4">
        <f t="shared" si="83"/>
        <v>17451.260180336005</v>
      </c>
      <c r="AH117" s="269">
        <f t="shared" si="84"/>
        <v>420049128</v>
      </c>
      <c r="AI117" s="4" t="str">
        <f t="shared" si="85"/>
        <v>420</v>
      </c>
      <c r="AJ117" s="2" t="str">
        <f t="shared" si="86"/>
        <v>049</v>
      </c>
      <c r="AK117" s="2" t="str">
        <f t="shared" si="87"/>
        <v>128</v>
      </c>
      <c r="AL117" s="4">
        <f t="shared" si="88"/>
        <v>1</v>
      </c>
      <c r="AM117" s="4">
        <f t="shared" si="79"/>
        <v>1</v>
      </c>
      <c r="AN117" s="4">
        <f t="shared" si="89"/>
        <v>17451.260180336005</v>
      </c>
      <c r="AO117" s="4">
        <f t="shared" si="90"/>
        <v>17451</v>
      </c>
      <c r="AP117" s="4">
        <f t="shared" si="80"/>
        <v>0</v>
      </c>
      <c r="AQ117" s="4">
        <v>17451</v>
      </c>
      <c r="AW117" s="4">
        <v>17451</v>
      </c>
      <c r="AX117" s="5">
        <f t="shared" si="91"/>
        <v>0</v>
      </c>
      <c r="AY117" s="4">
        <v>17451</v>
      </c>
      <c r="AZ117" s="5"/>
      <c r="BB117" s="5">
        <f t="shared" ref="BB117" si="134">BC117-BA117</f>
        <v>0</v>
      </c>
    </row>
    <row r="118" spans="1:54" s="4" customFormat="1">
      <c r="A118" s="269">
        <v>420</v>
      </c>
      <c r="B118" s="2">
        <v>420049163</v>
      </c>
      <c r="C118" s="9" t="s">
        <v>1061</v>
      </c>
      <c r="D118" s="14">
        <f>'fnd enro'!D118</f>
        <v>0</v>
      </c>
      <c r="E118" s="14">
        <f>'fnd enro'!E118</f>
        <v>0</v>
      </c>
      <c r="F118" s="14">
        <f>'fnd enro'!F118</f>
        <v>0</v>
      </c>
      <c r="G118" s="14">
        <f>'fnd enro'!G118</f>
        <v>1</v>
      </c>
      <c r="H118" s="14">
        <f>'fnd enro'!H118</f>
        <v>1</v>
      </c>
      <c r="I118" s="14">
        <f>'fnd enro'!I118</f>
        <v>0</v>
      </c>
      <c r="J118" s="14">
        <f>'fnd enro'!J118</f>
        <v>0</v>
      </c>
      <c r="K118" s="15">
        <f>'fnd enro'!K118</f>
        <v>7.7200000000000005E-2</v>
      </c>
      <c r="L118" s="14">
        <f>'fnd enro'!L118</f>
        <v>0</v>
      </c>
      <c r="M118" s="14">
        <f>'fnd enro'!M118</f>
        <v>0</v>
      </c>
      <c r="N118" s="14">
        <f>'fnd enro'!N118</f>
        <v>0</v>
      </c>
      <c r="O118" s="14">
        <f>'fnd enro'!O118</f>
        <v>0</v>
      </c>
      <c r="P118" s="14">
        <f>'fnd enro'!P118</f>
        <v>1</v>
      </c>
      <c r="Q118" s="14">
        <f>'fnd enro'!R118</f>
        <v>2</v>
      </c>
      <c r="R118" s="15">
        <f t="shared" si="82"/>
        <v>1.1160000000000001</v>
      </c>
      <c r="S118" s="14">
        <f>VALUE('fnd enro'!Q118)</f>
        <v>11</v>
      </c>
      <c r="T118" s="2"/>
      <c r="U118" s="1">
        <f>(($D118*'fnd base rates'!C$107)
+($E118*'fnd base rates'!C$108)
+($F118*'fnd base rates'!C$109)
+($G118*'fnd base rates'!C$110)
+($H118*'fnd base rates'!C$111)
+($I118*'fnd base rates'!C$112)
+($J118*'fnd base rates'!C$113)
+($K118*'fnd base rates'!C$114)
+($M118*'fnd base rates'!C$116)
+($N118*'fnd base rates'!C$117)
+($O118*'fnd base rates'!C$118)
+($P118*VLOOKUP($S118+12,rate_basefnd,3)))
*$R118</f>
        <v>1290.7016442720001</v>
      </c>
      <c r="V118" s="1">
        <f>(($D118*'fnd base rates'!D$107)
+($E118*'fnd base rates'!D$108)
+($F118*'fnd base rates'!D$109)
+($G118*'fnd base rates'!D$110)
+($H118*'fnd base rates'!D$111)
+($I118*'fnd base rates'!D$112)
+($J118*'fnd base rates'!D$113)
+($K118*'fnd base rates'!D$114)
+($M118*'fnd base rates'!D$116)
+($N118*'fnd base rates'!D$117)
+($O118*'fnd base rates'!D$118)
+($P118*VLOOKUP($S118+12,rate_basefnd,4)))
*$R118</f>
        <v>2149.7954400000003</v>
      </c>
      <c r="W118" s="1">
        <f>(($D118*'fnd base rates'!E$107)
+($E118*'fnd base rates'!E$108)
+($F118*'fnd base rates'!E$109)
+($G118*'fnd base rates'!E$110)
+($H118*'fnd base rates'!E$111)
+($I118*'fnd base rates'!E$112)
+($J118*'fnd base rates'!E$113)
+($K118*'fnd base rates'!E$114)
+($M118*'fnd base rates'!E$116)
+($N118*'fnd base rates'!E$117)
+($O118*'fnd base rates'!E$118)
+($P118*VLOOKUP($S118+12,rate_basefnd,5)))
*$R118</f>
        <v>12507.425759231999</v>
      </c>
      <c r="X118" s="1">
        <f>(($D118*'fnd base rates'!F$107)
+($E118*'fnd base rates'!F$108)
+($F118*'fnd base rates'!F$109)
+($G118*'fnd base rates'!F$110)
+($H118*'fnd base rates'!F$111)
+($I118*'fnd base rates'!F$112)
+($J118*'fnd base rates'!F$113)
+($K118*'fnd base rates'!F$114)
+($M118*'fnd base rates'!F$116)
+($N118*'fnd base rates'!F$117)
+($O118*'fnd base rates'!F$118)
+($P118*VLOOKUP($S118+12,rate_basefnd,6)))
*$R118</f>
        <v>2502.9902715839999</v>
      </c>
      <c r="Y118" s="1">
        <f>(($D118*'fnd base rates'!G$107)
+($E118*'fnd base rates'!G$108)
+($F118*'fnd base rates'!G$109)
+($G118*'fnd base rates'!G$110)
+($H118*'fnd base rates'!G$111)
+($I118*'fnd base rates'!G$112)
+($J118*'fnd base rates'!G$113)
+($K118*'fnd base rates'!G$114)
+($M118*'fnd base rates'!G$116)
+($N118*'fnd base rates'!G$117)
+($O118*'fnd base rates'!G$118)
+($P118*VLOOKUP($S118+12,rate_basefnd,7)))
*$R118</f>
        <v>572.37024542400013</v>
      </c>
      <c r="Z118" s="1">
        <f>(($D118*'fnd base rates'!H$107)
+($E118*'fnd base rates'!H$108)
+($F118*'fnd base rates'!H$109)
+($G118*'fnd base rates'!H$110)
+($H118*'fnd base rates'!H$111)
+($I118*'fnd base rates'!H$112)
+($J118*'fnd base rates'!H$113)
+($K118*'fnd base rates'!H$114)
+($M118*'fnd base rates'!H$116)
+($N118*'fnd base rates'!H$117)
+($O118*'fnd base rates'!H$118)
+($P118*VLOOKUP($S118+12,rate_basefnd,8)))</f>
        <v>1075.637868</v>
      </c>
      <c r="AA118" s="1">
        <f>(($D118*'fnd base rates'!I$107)
+($E118*'fnd base rates'!I$108)
+($F118*'fnd base rates'!I$109)
+($G118*'fnd base rates'!I$110)
+($H118*'fnd base rates'!I$111)
+($I118*'fnd base rates'!I$112)
+($J118*'fnd base rates'!I$113)
+($K118*'fnd base rates'!I$114)
+($M118*'fnd base rates'!I$116)
+($N118*'fnd base rates'!I$117)
+($O118*'fnd base rates'!I$118)
+($P118*VLOOKUP($S118+12,rate_basefnd,9)))
*$R118</f>
        <v>921.42540000000008</v>
      </c>
      <c r="AB118" s="1">
        <f>(($D118*'fnd base rates'!J$107)
+($E118*'fnd base rates'!J$108)
+($F118*'fnd base rates'!J$109)
+($G118*'fnd base rates'!J$110)
+($H118*'fnd base rates'!J$111)
+($I118*'fnd base rates'!J$112)
+($J118*'fnd base rates'!J$113)
+($K118*'fnd base rates'!J$114)
+($M118*'fnd base rates'!J$116)
+($N118*'fnd base rates'!J$117)
+($O118*'fnd base rates'!J$118)
+($P118*VLOOKUP($S118+12,rate_basefnd,10)))
*$R118</f>
        <v>1355.8284000000003</v>
      </c>
      <c r="AC118" s="1">
        <f>(($D118*'fnd base rates'!K$107)
+($E118*'fnd base rates'!K$108)
+($F118*'fnd base rates'!K$109)
+($G118*'fnd base rates'!K$110)
+($H118*'fnd base rates'!K$111)
+($I118*'fnd base rates'!K$112)
+($J118*'fnd base rates'!K$113)
+($K118*'fnd base rates'!K$114)
+($M118*'fnd base rates'!K$116)
+($N118*'fnd base rates'!K$117)
+($O118*'fnd base rates'!K$118)
+($P118*VLOOKUP($S118+12,rate_basefnd,11)))
*$R118</f>
        <v>2547.1246521600001</v>
      </c>
      <c r="AD118" s="1">
        <f>(($D118*'fnd base rates'!L$107)
+($E118*'fnd base rates'!L$108)
+($F118*'fnd base rates'!L$109)
+($G118*'fnd base rates'!L$110)
+($H118*'fnd base rates'!L$111)
+($I118*'fnd base rates'!L$112)
+($J118*'fnd base rates'!L$113)
+($K118*'fnd base rates'!L$114)
+($M118*'fnd base rates'!L$116)
+($N118*'fnd base rates'!L$117)
+($O118*'fnd base rates'!L$118)
+($P118*VLOOKUP($S118+12,rate_basefnd,12)))</f>
        <v>3584.22336</v>
      </c>
      <c r="AE118" s="1">
        <f>(($D118*'fnd base rates'!M$107)
+($E118*'fnd base rates'!M$108)
+($F118*'fnd base rates'!M$109)
+($G118*'fnd base rates'!M$110)
+($H118*'fnd base rates'!M$111)
+($I118*'fnd base rates'!M$112)
+($J118*'fnd base rates'!M$113)
+($K118*'fnd base rates'!M$114)
+($M118*'fnd base rates'!M$116)
+($N118*'fnd base rates'!M$117)
+($O118*'fnd base rates'!M$118)
+($P118*VLOOKUP($S118+12,rate_basefnd,13)))</f>
        <v>0</v>
      </c>
      <c r="AF118" s="4">
        <f t="shared" si="83"/>
        <v>28507.523040672</v>
      </c>
      <c r="AH118" s="269">
        <f t="shared" si="84"/>
        <v>420049163</v>
      </c>
      <c r="AI118" s="4" t="str">
        <f t="shared" si="85"/>
        <v>420</v>
      </c>
      <c r="AJ118" s="2" t="str">
        <f t="shared" si="86"/>
        <v>049</v>
      </c>
      <c r="AK118" s="2" t="str">
        <f t="shared" si="87"/>
        <v>163</v>
      </c>
      <c r="AL118" s="4">
        <f t="shared" si="88"/>
        <v>1</v>
      </c>
      <c r="AM118" s="4">
        <f t="shared" si="79"/>
        <v>2</v>
      </c>
      <c r="AN118" s="4">
        <f t="shared" si="89"/>
        <v>28507.523040672</v>
      </c>
      <c r="AO118" s="4">
        <f t="shared" si="90"/>
        <v>14254</v>
      </c>
      <c r="AP118" s="4">
        <f t="shared" si="80"/>
        <v>0</v>
      </c>
      <c r="AQ118" s="4">
        <v>14254</v>
      </c>
      <c r="AW118" s="4">
        <v>14254</v>
      </c>
      <c r="AX118" s="5">
        <f t="shared" si="91"/>
        <v>0</v>
      </c>
      <c r="AY118" s="4">
        <v>14254</v>
      </c>
      <c r="AZ118" s="5"/>
      <c r="BB118" s="5">
        <f t="shared" ref="BB118" si="135">BC118-BA118</f>
        <v>0</v>
      </c>
    </row>
    <row r="119" spans="1:54" s="4" customFormat="1">
      <c r="A119" s="269">
        <v>420</v>
      </c>
      <c r="B119" s="2">
        <v>420049165</v>
      </c>
      <c r="C119" s="9" t="s">
        <v>1061</v>
      </c>
      <c r="D119" s="14">
        <f>'fnd enro'!D119</f>
        <v>1</v>
      </c>
      <c r="E119" s="14">
        <f>'fnd enro'!E119</f>
        <v>0</v>
      </c>
      <c r="F119" s="14">
        <f>'fnd enro'!F119</f>
        <v>0</v>
      </c>
      <c r="G119" s="14">
        <f>'fnd enro'!G119</f>
        <v>8</v>
      </c>
      <c r="H119" s="14">
        <f>'fnd enro'!H119</f>
        <v>2</v>
      </c>
      <c r="I119" s="14">
        <f>'fnd enro'!I119</f>
        <v>0</v>
      </c>
      <c r="J119" s="14">
        <f>'fnd enro'!J119</f>
        <v>0</v>
      </c>
      <c r="K119" s="15">
        <f>'fnd enro'!K119</f>
        <v>0.38600000000000001</v>
      </c>
      <c r="L119" s="14">
        <f>'fnd enro'!L119</f>
        <v>0</v>
      </c>
      <c r="M119" s="14">
        <f>'fnd enro'!M119</f>
        <v>0</v>
      </c>
      <c r="N119" s="14">
        <f>'fnd enro'!N119</f>
        <v>0</v>
      </c>
      <c r="O119" s="14">
        <f>'fnd enro'!O119</f>
        <v>0</v>
      </c>
      <c r="P119" s="14">
        <f>'fnd enro'!P119</f>
        <v>9</v>
      </c>
      <c r="Q119" s="14">
        <f>'fnd enro'!R119</f>
        <v>11</v>
      </c>
      <c r="R119" s="15">
        <f t="shared" si="82"/>
        <v>1.1160000000000001</v>
      </c>
      <c r="S119" s="14">
        <f>VALUE('fnd enro'!Q119)</f>
        <v>10</v>
      </c>
      <c r="T119" s="2"/>
      <c r="U119" s="1">
        <f>(($D119*'fnd base rates'!C$107)
+($E119*'fnd base rates'!C$108)
+($F119*'fnd base rates'!C$109)
+($G119*'fnd base rates'!C$110)
+($H119*'fnd base rates'!C$111)
+($I119*'fnd base rates'!C$112)
+($J119*'fnd base rates'!C$113)
+($K119*'fnd base rates'!C$114)
+($M119*'fnd base rates'!C$116)
+($N119*'fnd base rates'!C$117)
+($O119*'fnd base rates'!C$118)
+($P119*VLOOKUP($S119+12,rate_basefnd,3)))
*$R119</f>
        <v>7019.8782213600007</v>
      </c>
      <c r="V119" s="1">
        <f>(($D119*'fnd base rates'!D$107)
+($E119*'fnd base rates'!D$108)
+($F119*'fnd base rates'!D$109)
+($G119*'fnd base rates'!D$110)
+($H119*'fnd base rates'!D$111)
+($I119*'fnd base rates'!D$112)
+($J119*'fnd base rates'!D$113)
+($K119*'fnd base rates'!D$114)
+($M119*'fnd base rates'!D$116)
+($N119*'fnd base rates'!D$117)
+($O119*'fnd base rates'!D$118)
+($P119*VLOOKUP($S119+12,rate_basefnd,4)))
*$R119</f>
        <v>12739.731480000002</v>
      </c>
      <c r="W119" s="1">
        <f>(($D119*'fnd base rates'!E$107)
+($E119*'fnd base rates'!E$108)
+($F119*'fnd base rates'!E$109)
+($G119*'fnd base rates'!E$110)
+($H119*'fnd base rates'!E$111)
+($I119*'fnd base rates'!E$112)
+($J119*'fnd base rates'!E$113)
+($K119*'fnd base rates'!E$114)
+($M119*'fnd base rates'!E$116)
+($N119*'fnd base rates'!E$117)
+($O119*'fnd base rates'!E$118)
+($P119*VLOOKUP($S119+12,rate_basefnd,5)))
*$R119</f>
        <v>81169.373756159999</v>
      </c>
      <c r="X119" s="1">
        <f>(($D119*'fnd base rates'!F$107)
+($E119*'fnd base rates'!F$108)
+($F119*'fnd base rates'!F$109)
+($G119*'fnd base rates'!F$110)
+($H119*'fnd base rates'!F$111)
+($I119*'fnd base rates'!F$112)
+($J119*'fnd base rates'!F$113)
+($K119*'fnd base rates'!F$114)
+($M119*'fnd base rates'!F$116)
+($N119*'fnd base rates'!F$117)
+($O119*'fnd base rates'!F$118)
+($P119*VLOOKUP($S119+12,rate_basefnd,6)))
*$R119</f>
        <v>13860.925477920002</v>
      </c>
      <c r="Y119" s="1">
        <f>(($D119*'fnd base rates'!G$107)
+($E119*'fnd base rates'!G$108)
+($F119*'fnd base rates'!G$109)
+($G119*'fnd base rates'!G$110)
+($H119*'fnd base rates'!G$111)
+($I119*'fnd base rates'!G$112)
+($J119*'fnd base rates'!G$113)
+($K119*'fnd base rates'!G$114)
+($M119*'fnd base rates'!G$116)
+($N119*'fnd base rates'!G$117)
+($O119*'fnd base rates'!G$118)
+($P119*VLOOKUP($S119+12,rate_basefnd,7)))
*$R119</f>
        <v>3640.7857471200005</v>
      </c>
      <c r="Z119" s="1">
        <f>(($D119*'fnd base rates'!H$107)
+($E119*'fnd base rates'!H$108)
+($F119*'fnd base rates'!H$109)
+($G119*'fnd base rates'!H$110)
+($H119*'fnd base rates'!H$111)
+($I119*'fnd base rates'!H$112)
+($J119*'fnd base rates'!H$113)
+($K119*'fnd base rates'!H$114)
+($M119*'fnd base rates'!H$116)
+($N119*'fnd base rates'!H$117)
+($O119*'fnd base rates'!H$118)
+($P119*VLOOKUP($S119+12,rate_basefnd,8)))</f>
        <v>5733.77934</v>
      </c>
      <c r="AA119" s="1">
        <f>(($D119*'fnd base rates'!I$107)
+($E119*'fnd base rates'!I$108)
+($F119*'fnd base rates'!I$109)
+($G119*'fnd base rates'!I$110)
+($H119*'fnd base rates'!I$111)
+($I119*'fnd base rates'!I$112)
+($J119*'fnd base rates'!I$113)
+($K119*'fnd base rates'!I$114)
+($M119*'fnd base rates'!I$116)
+($N119*'fnd base rates'!I$117)
+($O119*'fnd base rates'!I$118)
+($P119*VLOOKUP($S119+12,rate_basefnd,9)))
*$R119</f>
        <v>5207.5796400000008</v>
      </c>
      <c r="AB119" s="1">
        <f>(($D119*'fnd base rates'!J$107)
+($E119*'fnd base rates'!J$108)
+($F119*'fnd base rates'!J$109)
+($G119*'fnd base rates'!J$110)
+($H119*'fnd base rates'!J$111)
+($I119*'fnd base rates'!J$112)
+($J119*'fnd base rates'!J$113)
+($K119*'fnd base rates'!J$114)
+($M119*'fnd base rates'!J$116)
+($N119*'fnd base rates'!J$117)
+($O119*'fnd base rates'!J$118)
+($P119*VLOOKUP($S119+12,rate_basefnd,10)))
*$R119</f>
        <v>9724.7682000000023</v>
      </c>
      <c r="AC119" s="1">
        <f>(($D119*'fnd base rates'!K$107)
+($E119*'fnd base rates'!K$108)
+($F119*'fnd base rates'!K$109)
+($G119*'fnd base rates'!K$110)
+($H119*'fnd base rates'!K$111)
+($I119*'fnd base rates'!K$112)
+($J119*'fnd base rates'!K$113)
+($K119*'fnd base rates'!K$114)
+($M119*'fnd base rates'!K$116)
+($N119*'fnd base rates'!K$117)
+($O119*'fnd base rates'!K$118)
+($P119*VLOOKUP($S119+12,rate_basefnd,11)))
*$R119</f>
        <v>13004.8359408</v>
      </c>
      <c r="AD119" s="1">
        <f>(($D119*'fnd base rates'!L$107)
+($E119*'fnd base rates'!L$108)
+($F119*'fnd base rates'!L$109)
+($G119*'fnd base rates'!L$110)
+($H119*'fnd base rates'!L$111)
+($I119*'fnd base rates'!L$112)
+($J119*'fnd base rates'!L$113)
+($K119*'fnd base rates'!L$114)
+($M119*'fnd base rates'!L$116)
+($N119*'fnd base rates'!L$117)
+($O119*'fnd base rates'!L$118)
+($P119*VLOOKUP($S119+12,rate_basefnd,12)))</f>
        <v>20586.396800000002</v>
      </c>
      <c r="AE119" s="1">
        <f>(($D119*'fnd base rates'!M$107)
+($E119*'fnd base rates'!M$108)
+($F119*'fnd base rates'!M$109)
+($G119*'fnd base rates'!M$110)
+($H119*'fnd base rates'!M$111)
+($I119*'fnd base rates'!M$112)
+($J119*'fnd base rates'!M$113)
+($K119*'fnd base rates'!M$114)
+($M119*'fnd base rates'!M$116)
+($N119*'fnd base rates'!M$117)
+($O119*'fnd base rates'!M$118)
+($P119*VLOOKUP($S119+12,rate_basefnd,13)))</f>
        <v>0</v>
      </c>
      <c r="AF119" s="4">
        <f t="shared" si="83"/>
        <v>172688.05460335995</v>
      </c>
      <c r="AH119" s="269">
        <f t="shared" si="84"/>
        <v>420049165</v>
      </c>
      <c r="AI119" s="4" t="str">
        <f t="shared" si="85"/>
        <v>420</v>
      </c>
      <c r="AJ119" s="2" t="str">
        <f t="shared" si="86"/>
        <v>049</v>
      </c>
      <c r="AK119" s="2" t="str">
        <f t="shared" si="87"/>
        <v>165</v>
      </c>
      <c r="AL119" s="4">
        <f t="shared" si="88"/>
        <v>1</v>
      </c>
      <c r="AM119" s="4">
        <f t="shared" si="79"/>
        <v>11</v>
      </c>
      <c r="AN119" s="4">
        <f t="shared" si="89"/>
        <v>172688.05460335995</v>
      </c>
      <c r="AO119" s="4">
        <f t="shared" si="90"/>
        <v>15699</v>
      </c>
      <c r="AP119" s="4">
        <f t="shared" si="80"/>
        <v>0</v>
      </c>
      <c r="AQ119" s="4">
        <v>15699</v>
      </c>
      <c r="AW119" s="4">
        <v>15699</v>
      </c>
      <c r="AX119" s="5">
        <f t="shared" si="91"/>
        <v>0</v>
      </c>
      <c r="AY119" s="4">
        <v>15699</v>
      </c>
      <c r="AZ119" s="5"/>
      <c r="BB119" s="5">
        <f t="shared" ref="BB119" si="136">BC119-BA119</f>
        <v>0</v>
      </c>
    </row>
    <row r="120" spans="1:54" s="4" customFormat="1">
      <c r="A120" s="269">
        <v>420</v>
      </c>
      <c r="B120" s="2">
        <v>420049176</v>
      </c>
      <c r="C120" s="9" t="s">
        <v>1061</v>
      </c>
      <c r="D120" s="14">
        <f>'fnd enro'!D120</f>
        <v>2</v>
      </c>
      <c r="E120" s="14">
        <f>'fnd enro'!E120</f>
        <v>0</v>
      </c>
      <c r="F120" s="14">
        <f>'fnd enro'!F120</f>
        <v>1</v>
      </c>
      <c r="G120" s="14">
        <f>'fnd enro'!G120</f>
        <v>10</v>
      </c>
      <c r="H120" s="14">
        <f>'fnd enro'!H120</f>
        <v>2</v>
      </c>
      <c r="I120" s="14">
        <f>'fnd enro'!I120</f>
        <v>0</v>
      </c>
      <c r="J120" s="14">
        <f>'fnd enro'!J120</f>
        <v>0</v>
      </c>
      <c r="K120" s="15">
        <f>'fnd enro'!K120</f>
        <v>0.50180000000000002</v>
      </c>
      <c r="L120" s="14">
        <f>'fnd enro'!L120</f>
        <v>0</v>
      </c>
      <c r="M120" s="14">
        <f>'fnd enro'!M120</f>
        <v>0</v>
      </c>
      <c r="N120" s="14">
        <f>'fnd enro'!N120</f>
        <v>0</v>
      </c>
      <c r="O120" s="14">
        <f>'fnd enro'!O120</f>
        <v>0</v>
      </c>
      <c r="P120" s="14">
        <f>'fnd enro'!P120</f>
        <v>8</v>
      </c>
      <c r="Q120" s="14">
        <f>'fnd enro'!R120</f>
        <v>14</v>
      </c>
      <c r="R120" s="15">
        <f t="shared" si="82"/>
        <v>1.1160000000000001</v>
      </c>
      <c r="S120" s="14">
        <f>VALUE('fnd enro'!Q120)</f>
        <v>8</v>
      </c>
      <c r="T120" s="2"/>
      <c r="U120" s="1">
        <f>(($D120*'fnd base rates'!C$107)
+($E120*'fnd base rates'!C$108)
+($F120*'fnd base rates'!C$109)
+($G120*'fnd base rates'!C$110)
+($H120*'fnd base rates'!C$111)
+($I120*'fnd base rates'!C$112)
+($J120*'fnd base rates'!C$113)
+($K120*'fnd base rates'!C$114)
+($M120*'fnd base rates'!C$116)
+($N120*'fnd base rates'!C$117)
+($O120*'fnd base rates'!C$118)
+($P120*VLOOKUP($S120+12,rate_basefnd,3)))
*$R120</f>
        <v>8900.3427277680021</v>
      </c>
      <c r="V120" s="1">
        <f>(($D120*'fnd base rates'!D$107)
+($E120*'fnd base rates'!D$108)
+($F120*'fnd base rates'!D$109)
+($G120*'fnd base rates'!D$110)
+($H120*'fnd base rates'!D$111)
+($I120*'fnd base rates'!D$112)
+($J120*'fnd base rates'!D$113)
+($K120*'fnd base rates'!D$114)
+($M120*'fnd base rates'!D$116)
+($N120*'fnd base rates'!D$117)
+($O120*'fnd base rates'!D$118)
+($P120*VLOOKUP($S120+12,rate_basefnd,4)))
*$R120</f>
        <v>15007.67784</v>
      </c>
      <c r="W120" s="1">
        <f>(($D120*'fnd base rates'!E$107)
+($E120*'fnd base rates'!E$108)
+($F120*'fnd base rates'!E$109)
+($G120*'fnd base rates'!E$110)
+($H120*'fnd base rates'!E$111)
+($I120*'fnd base rates'!E$112)
+($J120*'fnd base rates'!E$113)
+($K120*'fnd base rates'!E$114)
+($M120*'fnd base rates'!E$116)
+($N120*'fnd base rates'!E$117)
+($O120*'fnd base rates'!E$118)
+($P120*VLOOKUP($S120+12,rate_basefnd,5)))
*$R120</f>
        <v>89086.624975008002</v>
      </c>
      <c r="X120" s="1">
        <f>(($D120*'fnd base rates'!F$107)
+($E120*'fnd base rates'!F$108)
+($F120*'fnd base rates'!F$109)
+($G120*'fnd base rates'!F$110)
+($H120*'fnd base rates'!F$111)
+($I120*'fnd base rates'!F$112)
+($J120*'fnd base rates'!F$113)
+($K120*'fnd base rates'!F$114)
+($M120*'fnd base rates'!F$116)
+($N120*'fnd base rates'!F$117)
+($O120*'fnd base rates'!F$118)
+($P120*VLOOKUP($S120+12,rate_basefnd,6)))
*$R120</f>
        <v>18539.419825296001</v>
      </c>
      <c r="Y120" s="1">
        <f>(($D120*'fnd base rates'!G$107)
+($E120*'fnd base rates'!G$108)
+($F120*'fnd base rates'!G$109)
+($G120*'fnd base rates'!G$110)
+($H120*'fnd base rates'!G$111)
+($I120*'fnd base rates'!G$112)
+($J120*'fnd base rates'!G$113)
+($K120*'fnd base rates'!G$114)
+($M120*'fnd base rates'!G$116)
+($N120*'fnd base rates'!G$117)
+($O120*'fnd base rates'!G$118)
+($P120*VLOOKUP($S120+12,rate_basefnd,7)))
*$R120</f>
        <v>3902.0188552560007</v>
      </c>
      <c r="Z120" s="1">
        <f>(($D120*'fnd base rates'!H$107)
+($E120*'fnd base rates'!H$108)
+($F120*'fnd base rates'!H$109)
+($G120*'fnd base rates'!H$110)
+($H120*'fnd base rates'!H$111)
+($I120*'fnd base rates'!H$112)
+($J120*'fnd base rates'!H$113)
+($K120*'fnd base rates'!H$114)
+($M120*'fnd base rates'!H$116)
+($N120*'fnd base rates'!H$117)
+($O120*'fnd base rates'!H$118)
+($P120*VLOOKUP($S120+12,rate_basefnd,8)))</f>
        <v>7511.1661420000009</v>
      </c>
      <c r="AA120" s="1">
        <f>(($D120*'fnd base rates'!I$107)
+($E120*'fnd base rates'!I$108)
+($F120*'fnd base rates'!I$109)
+($G120*'fnd base rates'!I$110)
+($H120*'fnd base rates'!I$111)
+($I120*'fnd base rates'!I$112)
+($J120*'fnd base rates'!I$113)
+($K120*'fnd base rates'!I$114)
+($M120*'fnd base rates'!I$116)
+($N120*'fnd base rates'!I$117)
+($O120*'fnd base rates'!I$118)
+($P120*VLOOKUP($S120+12,rate_basefnd,9)))
*$R120</f>
        <v>6119.3739600000008</v>
      </c>
      <c r="AB120" s="1">
        <f>(($D120*'fnd base rates'!J$107)
+($E120*'fnd base rates'!J$108)
+($F120*'fnd base rates'!J$109)
+($G120*'fnd base rates'!J$110)
+($H120*'fnd base rates'!J$111)
+($I120*'fnd base rates'!J$112)
+($J120*'fnd base rates'!J$113)
+($K120*'fnd base rates'!J$114)
+($M120*'fnd base rates'!J$116)
+($N120*'fnd base rates'!J$117)
+($O120*'fnd base rates'!J$118)
+($P120*VLOOKUP($S120+12,rate_basefnd,10)))
*$R120</f>
        <v>8755.0423200000005</v>
      </c>
      <c r="AC120" s="1">
        <f>(($D120*'fnd base rates'!K$107)
+($E120*'fnd base rates'!K$108)
+($F120*'fnd base rates'!K$109)
+($G120*'fnd base rates'!K$110)
+($H120*'fnd base rates'!K$111)
+($I120*'fnd base rates'!K$112)
+($J120*'fnd base rates'!K$113)
+($K120*'fnd base rates'!K$114)
+($M120*'fnd base rates'!K$116)
+($N120*'fnd base rates'!K$117)
+($O120*'fnd base rates'!K$118)
+($P120*VLOOKUP($S120+12,rate_basefnd,11)))
*$R120</f>
        <v>17231.91989904</v>
      </c>
      <c r="AD120" s="1">
        <f>(($D120*'fnd base rates'!L$107)
+($E120*'fnd base rates'!L$108)
+($F120*'fnd base rates'!L$109)
+($G120*'fnd base rates'!L$110)
+($H120*'fnd base rates'!L$111)
+($I120*'fnd base rates'!L$112)
+($J120*'fnd base rates'!L$113)
+($K120*'fnd base rates'!L$114)
+($M120*'fnd base rates'!L$116)
+($N120*'fnd base rates'!L$117)
+($O120*'fnd base rates'!L$118)
+($P120*VLOOKUP($S120+12,rate_basefnd,12)))</f>
        <v>24557.10684</v>
      </c>
      <c r="AE120" s="1">
        <f>(($D120*'fnd base rates'!M$107)
+($E120*'fnd base rates'!M$108)
+($F120*'fnd base rates'!M$109)
+($G120*'fnd base rates'!M$110)
+($H120*'fnd base rates'!M$111)
+($I120*'fnd base rates'!M$112)
+($J120*'fnd base rates'!M$113)
+($K120*'fnd base rates'!M$114)
+($M120*'fnd base rates'!M$116)
+($N120*'fnd base rates'!M$117)
+($O120*'fnd base rates'!M$118)
+($P120*VLOOKUP($S120+12,rate_basefnd,13)))</f>
        <v>0</v>
      </c>
      <c r="AF120" s="4">
        <f t="shared" si="83"/>
        <v>199610.693384368</v>
      </c>
      <c r="AH120" s="269">
        <f t="shared" si="84"/>
        <v>420049176</v>
      </c>
      <c r="AI120" s="4" t="str">
        <f t="shared" si="85"/>
        <v>420</v>
      </c>
      <c r="AJ120" s="2" t="str">
        <f t="shared" si="86"/>
        <v>049</v>
      </c>
      <c r="AK120" s="2" t="str">
        <f t="shared" si="87"/>
        <v>176</v>
      </c>
      <c r="AL120" s="4">
        <f t="shared" si="88"/>
        <v>1</v>
      </c>
      <c r="AM120" s="4">
        <f t="shared" si="79"/>
        <v>14</v>
      </c>
      <c r="AN120" s="4">
        <f t="shared" si="89"/>
        <v>199610.693384368</v>
      </c>
      <c r="AO120" s="4">
        <f t="shared" si="90"/>
        <v>14258</v>
      </c>
      <c r="AP120" s="4">
        <f t="shared" si="80"/>
        <v>0</v>
      </c>
      <c r="AQ120" s="4">
        <v>14258</v>
      </c>
      <c r="AW120" s="4">
        <v>14258</v>
      </c>
      <c r="AX120" s="5">
        <f t="shared" si="91"/>
        <v>0</v>
      </c>
      <c r="AY120" s="4">
        <v>14258</v>
      </c>
      <c r="AZ120" s="5"/>
      <c r="BB120" s="5">
        <f t="shared" ref="BB120" si="137">BC120-BA120</f>
        <v>0</v>
      </c>
    </row>
    <row r="121" spans="1:54" s="4" customFormat="1">
      <c r="A121" s="269">
        <v>420</v>
      </c>
      <c r="B121" s="2">
        <v>420049181</v>
      </c>
      <c r="C121" s="9" t="s">
        <v>1061</v>
      </c>
      <c r="D121" s="14">
        <f>'fnd enro'!D121</f>
        <v>0</v>
      </c>
      <c r="E121" s="14">
        <f>'fnd enro'!E121</f>
        <v>0</v>
      </c>
      <c r="F121" s="14">
        <f>'fnd enro'!F121</f>
        <v>0</v>
      </c>
      <c r="G121" s="14">
        <f>'fnd enro'!G121</f>
        <v>1</v>
      </c>
      <c r="H121" s="14">
        <f>'fnd enro'!H121</f>
        <v>0</v>
      </c>
      <c r="I121" s="14">
        <f>'fnd enro'!I121</f>
        <v>0</v>
      </c>
      <c r="J121" s="14">
        <f>'fnd enro'!J121</f>
        <v>0</v>
      </c>
      <c r="K121" s="15">
        <f>'fnd enro'!K121</f>
        <v>3.8600000000000002E-2</v>
      </c>
      <c r="L121" s="14">
        <f>'fnd enro'!L121</f>
        <v>0</v>
      </c>
      <c r="M121" s="14">
        <f>'fnd enro'!M121</f>
        <v>1</v>
      </c>
      <c r="N121" s="14">
        <f>'fnd enro'!N121</f>
        <v>0</v>
      </c>
      <c r="O121" s="14">
        <f>'fnd enro'!O121</f>
        <v>0</v>
      </c>
      <c r="P121" s="14">
        <f>'fnd enro'!P121</f>
        <v>1</v>
      </c>
      <c r="Q121" s="14">
        <f>'fnd enro'!R121</f>
        <v>1</v>
      </c>
      <c r="R121" s="15">
        <f t="shared" si="82"/>
        <v>1.1160000000000001</v>
      </c>
      <c r="S121" s="14">
        <f>VALUE('fnd enro'!Q121)</f>
        <v>10</v>
      </c>
      <c r="T121" s="2"/>
      <c r="U121" s="1">
        <f>(($D121*'fnd base rates'!C$107)
+($E121*'fnd base rates'!C$108)
+($F121*'fnd base rates'!C$109)
+($G121*'fnd base rates'!C$110)
+($H121*'fnd base rates'!C$111)
+($I121*'fnd base rates'!C$112)
+($J121*'fnd base rates'!C$113)
+($K121*'fnd base rates'!C$114)
+($M121*'fnd base rates'!C$116)
+($N121*'fnd base rates'!C$117)
+($O121*'fnd base rates'!C$118)
+($P121*VLOOKUP($S121+12,rate_basefnd,3)))
*$R121</f>
        <v>800.09538213600013</v>
      </c>
      <c r="V121" s="1">
        <f>(($D121*'fnd base rates'!D$107)
+($E121*'fnd base rates'!D$108)
+($F121*'fnd base rates'!D$109)
+($G121*'fnd base rates'!D$110)
+($H121*'fnd base rates'!D$111)
+($I121*'fnd base rates'!D$112)
+($J121*'fnd base rates'!D$113)
+($K121*'fnd base rates'!D$114)
+($M121*'fnd base rates'!D$116)
+($N121*'fnd base rates'!D$117)
+($O121*'fnd base rates'!D$118)
+($P121*VLOOKUP($S121+12,rate_basefnd,4)))
*$R121</f>
        <v>1470.7764000000002</v>
      </c>
      <c r="W121" s="1">
        <f>(($D121*'fnd base rates'!E$107)
+($E121*'fnd base rates'!E$108)
+($F121*'fnd base rates'!E$109)
+($G121*'fnd base rates'!E$110)
+($H121*'fnd base rates'!E$111)
+($I121*'fnd base rates'!E$112)
+($J121*'fnd base rates'!E$113)
+($K121*'fnd base rates'!E$114)
+($M121*'fnd base rates'!E$116)
+($N121*'fnd base rates'!E$117)
+($O121*'fnd base rates'!E$118)
+($P121*VLOOKUP($S121+12,rate_basefnd,5)))
*$R121</f>
        <v>9807.3637796160019</v>
      </c>
      <c r="X121" s="1">
        <f>(($D121*'fnd base rates'!F$107)
+($E121*'fnd base rates'!F$108)
+($F121*'fnd base rates'!F$109)
+($G121*'fnd base rates'!F$110)
+($H121*'fnd base rates'!F$111)
+($I121*'fnd base rates'!F$112)
+($J121*'fnd base rates'!F$113)
+($K121*'fnd base rates'!F$114)
+($M121*'fnd base rates'!F$116)
+($N121*'fnd base rates'!F$117)
+($O121*'fnd base rates'!F$118)
+($P121*VLOOKUP($S121+12,rate_basefnd,6)))
*$R121</f>
        <v>1589.7045157920002</v>
      </c>
      <c r="Y121" s="1">
        <f>(($D121*'fnd base rates'!G$107)
+($E121*'fnd base rates'!G$108)
+($F121*'fnd base rates'!G$109)
+($G121*'fnd base rates'!G$110)
+($H121*'fnd base rates'!G$111)
+($I121*'fnd base rates'!G$112)
+($J121*'fnd base rates'!G$113)
+($K121*'fnd base rates'!G$114)
+($M121*'fnd base rates'!G$116)
+($N121*'fnd base rates'!G$117)
+($O121*'fnd base rates'!G$118)
+($P121*VLOOKUP($S121+12,rate_basefnd,7)))
*$R121</f>
        <v>430.03194271200005</v>
      </c>
      <c r="Z121" s="1">
        <f>(($D121*'fnd base rates'!H$107)
+($E121*'fnd base rates'!H$108)
+($F121*'fnd base rates'!H$109)
+($G121*'fnd base rates'!H$110)
+($H121*'fnd base rates'!H$111)
+($I121*'fnd base rates'!H$112)
+($J121*'fnd base rates'!H$113)
+($K121*'fnd base rates'!H$114)
+($M121*'fnd base rates'!H$116)
+($N121*'fnd base rates'!H$117)
+($O121*'fnd base rates'!H$118)
+($P121*VLOOKUP($S121+12,rate_basefnd,8)))</f>
        <v>677.14893400000005</v>
      </c>
      <c r="AA121" s="1">
        <f>(($D121*'fnd base rates'!I$107)
+($E121*'fnd base rates'!I$108)
+($F121*'fnd base rates'!I$109)
+($G121*'fnd base rates'!I$110)
+($H121*'fnd base rates'!I$111)
+($I121*'fnd base rates'!I$112)
+($J121*'fnd base rates'!I$113)
+($K121*'fnd base rates'!I$114)
+($M121*'fnd base rates'!I$116)
+($N121*'fnd base rates'!I$117)
+($O121*'fnd base rates'!I$118)
+($P121*VLOOKUP($S121+12,rate_basefnd,9)))
*$R121</f>
        <v>592.32816000000003</v>
      </c>
      <c r="AB121" s="1">
        <f>(($D121*'fnd base rates'!J$107)
+($E121*'fnd base rates'!J$108)
+($F121*'fnd base rates'!J$109)
+($G121*'fnd base rates'!J$110)
+($H121*'fnd base rates'!J$111)
+($I121*'fnd base rates'!J$112)
+($J121*'fnd base rates'!J$113)
+($K121*'fnd base rates'!J$114)
+($M121*'fnd base rates'!J$116)
+($N121*'fnd base rates'!J$117)
+($O121*'fnd base rates'!J$118)
+($P121*VLOOKUP($S121+12,rate_basefnd,10)))
*$R121</f>
        <v>1059.6531600000001</v>
      </c>
      <c r="AC121" s="1">
        <f>(($D121*'fnd base rates'!K$107)
+($E121*'fnd base rates'!K$108)
+($F121*'fnd base rates'!K$109)
+($G121*'fnd base rates'!K$110)
+($H121*'fnd base rates'!K$111)
+($I121*'fnd base rates'!K$112)
+($J121*'fnd base rates'!K$113)
+($K121*'fnd base rates'!K$114)
+($M121*'fnd base rates'!K$116)
+($N121*'fnd base rates'!K$117)
+($O121*'fnd base rates'!K$118)
+($P121*VLOOKUP($S121+12,rate_basefnd,11)))
*$R121</f>
        <v>1566.48442608</v>
      </c>
      <c r="AD121" s="1">
        <f>(($D121*'fnd base rates'!L$107)
+($E121*'fnd base rates'!L$108)
+($F121*'fnd base rates'!L$109)
+($G121*'fnd base rates'!L$110)
+($H121*'fnd base rates'!L$111)
+($I121*'fnd base rates'!L$112)
+($J121*'fnd base rates'!L$113)
+($K121*'fnd base rates'!L$114)
+($M121*'fnd base rates'!L$116)
+($N121*'fnd base rates'!L$117)
+($O121*'fnd base rates'!L$118)
+($P121*VLOOKUP($S121+12,rate_basefnd,12)))</f>
        <v>2317.7266800000002</v>
      </c>
      <c r="AE121" s="1">
        <f>(($D121*'fnd base rates'!M$107)
+($E121*'fnd base rates'!M$108)
+($F121*'fnd base rates'!M$109)
+($G121*'fnd base rates'!M$110)
+($H121*'fnd base rates'!M$111)
+($I121*'fnd base rates'!M$112)
+($J121*'fnd base rates'!M$113)
+($K121*'fnd base rates'!M$114)
+($M121*'fnd base rates'!M$116)
+($N121*'fnd base rates'!M$117)
+($O121*'fnd base rates'!M$118)
+($P121*VLOOKUP($S121+12,rate_basefnd,13)))</f>
        <v>0</v>
      </c>
      <c r="AF121" s="4">
        <f t="shared" si="83"/>
        <v>20311.313380336003</v>
      </c>
      <c r="AH121" s="269">
        <f t="shared" si="84"/>
        <v>420049181</v>
      </c>
      <c r="AI121" s="4" t="str">
        <f t="shared" si="85"/>
        <v>420</v>
      </c>
      <c r="AJ121" s="2" t="str">
        <f t="shared" si="86"/>
        <v>049</v>
      </c>
      <c r="AK121" s="2" t="str">
        <f t="shared" si="87"/>
        <v>181</v>
      </c>
      <c r="AL121" s="4">
        <f t="shared" si="88"/>
        <v>1</v>
      </c>
      <c r="AM121" s="4">
        <f t="shared" si="79"/>
        <v>1</v>
      </c>
      <c r="AN121" s="4">
        <f t="shared" si="89"/>
        <v>20311.313380336003</v>
      </c>
      <c r="AO121" s="4">
        <f t="shared" si="90"/>
        <v>20311</v>
      </c>
      <c r="AP121" s="4">
        <f t="shared" si="80"/>
        <v>0</v>
      </c>
      <c r="AQ121" s="4">
        <v>20311</v>
      </c>
      <c r="AW121" s="4">
        <v>20311</v>
      </c>
      <c r="AX121" s="5">
        <f t="shared" si="91"/>
        <v>0</v>
      </c>
      <c r="AY121" s="4">
        <v>20311</v>
      </c>
      <c r="AZ121" s="5"/>
      <c r="BB121" s="5">
        <f t="shared" ref="BB121" si="138">BC121-BA121</f>
        <v>0</v>
      </c>
    </row>
    <row r="122" spans="1:54" s="4" customFormat="1">
      <c r="A122" s="269">
        <v>420</v>
      </c>
      <c r="B122" s="2">
        <v>420049199</v>
      </c>
      <c r="C122" s="9" t="s">
        <v>1061</v>
      </c>
      <c r="D122" s="14">
        <f>'fnd enro'!D122</f>
        <v>1</v>
      </c>
      <c r="E122" s="14">
        <f>'fnd enro'!E122</f>
        <v>0</v>
      </c>
      <c r="F122" s="14">
        <f>'fnd enro'!F122</f>
        <v>0</v>
      </c>
      <c r="G122" s="14">
        <f>'fnd enro'!G122</f>
        <v>1</v>
      </c>
      <c r="H122" s="14">
        <f>'fnd enro'!H122</f>
        <v>1</v>
      </c>
      <c r="I122" s="14">
        <f>'fnd enro'!I122</f>
        <v>0</v>
      </c>
      <c r="J122" s="14">
        <f>'fnd enro'!J122</f>
        <v>0</v>
      </c>
      <c r="K122" s="15">
        <f>'fnd enro'!K122</f>
        <v>7.7200000000000005E-2</v>
      </c>
      <c r="L122" s="14">
        <f>'fnd enro'!L122</f>
        <v>0</v>
      </c>
      <c r="M122" s="14">
        <f>'fnd enro'!M122</f>
        <v>1</v>
      </c>
      <c r="N122" s="14">
        <f>'fnd enro'!N122</f>
        <v>0</v>
      </c>
      <c r="O122" s="14">
        <f>'fnd enro'!O122</f>
        <v>0</v>
      </c>
      <c r="P122" s="14">
        <f>'fnd enro'!P122</f>
        <v>3</v>
      </c>
      <c r="Q122" s="14">
        <f>'fnd enro'!R122</f>
        <v>3</v>
      </c>
      <c r="R122" s="15">
        <f t="shared" si="82"/>
        <v>1.1160000000000001</v>
      </c>
      <c r="S122" s="14">
        <f>VALUE('fnd enro'!Q122)</f>
        <v>2</v>
      </c>
      <c r="T122" s="2"/>
      <c r="U122" s="1">
        <f>(($D122*'fnd base rates'!C$107)
+($E122*'fnd base rates'!C$108)
+($F122*'fnd base rates'!C$109)
+($G122*'fnd base rates'!C$110)
+($H122*'fnd base rates'!C$111)
+($I122*'fnd base rates'!C$112)
+($J122*'fnd base rates'!C$113)
+($K122*'fnd base rates'!C$114)
+($M122*'fnd base rates'!C$116)
+($N122*'fnd base rates'!C$117)
+($O122*'fnd base rates'!C$118)
+($P122*VLOOKUP($S122+12,rate_basefnd,3)))
*$R122</f>
        <v>1732.2358842720005</v>
      </c>
      <c r="V122" s="1">
        <f>(($D122*'fnd base rates'!D$107)
+($E122*'fnd base rates'!D$108)
+($F122*'fnd base rates'!D$109)
+($G122*'fnd base rates'!D$110)
+($H122*'fnd base rates'!D$111)
+($I122*'fnd base rates'!D$112)
+($J122*'fnd base rates'!D$113)
+($K122*'fnd base rates'!D$114)
+($M122*'fnd base rates'!D$116)
+($N122*'fnd base rates'!D$117)
+($O122*'fnd base rates'!D$118)
+($P122*VLOOKUP($S122+12,rate_basefnd,4)))
*$R122</f>
        <v>3211.3011600000004</v>
      </c>
      <c r="W122" s="1">
        <f>(($D122*'fnd base rates'!E$107)
+($E122*'fnd base rates'!E$108)
+($F122*'fnd base rates'!E$109)
+($G122*'fnd base rates'!E$110)
+($H122*'fnd base rates'!E$111)
+($I122*'fnd base rates'!E$112)
+($J122*'fnd base rates'!E$113)
+($K122*'fnd base rates'!E$114)
+($M122*'fnd base rates'!E$116)
+($N122*'fnd base rates'!E$117)
+($O122*'fnd base rates'!E$118)
+($P122*VLOOKUP($S122+12,rate_basefnd,5)))
*$R122</f>
        <v>20114.383079232</v>
      </c>
      <c r="X122" s="1">
        <f>(($D122*'fnd base rates'!F$107)
+($E122*'fnd base rates'!F$108)
+($F122*'fnd base rates'!F$109)
+($G122*'fnd base rates'!F$110)
+($H122*'fnd base rates'!F$111)
+($I122*'fnd base rates'!F$112)
+($J122*'fnd base rates'!F$113)
+($K122*'fnd base rates'!F$114)
+($M122*'fnd base rates'!F$116)
+($N122*'fnd base rates'!F$117)
+($O122*'fnd base rates'!F$118)
+($P122*VLOOKUP($S122+12,rate_basefnd,6)))
*$R122</f>
        <v>3202.5883515840001</v>
      </c>
      <c r="Y122" s="1">
        <f>(($D122*'fnd base rates'!G$107)
+($E122*'fnd base rates'!G$108)
+($F122*'fnd base rates'!G$109)
+($G122*'fnd base rates'!G$110)
+($H122*'fnd base rates'!G$111)
+($I122*'fnd base rates'!G$112)
+($J122*'fnd base rates'!G$113)
+($K122*'fnd base rates'!G$114)
+($M122*'fnd base rates'!G$116)
+($N122*'fnd base rates'!G$117)
+($O122*'fnd base rates'!G$118)
+($P122*VLOOKUP($S122+12,rate_basefnd,7)))
*$R122</f>
        <v>913.21896542400009</v>
      </c>
      <c r="Z122" s="1">
        <f>(($D122*'fnd base rates'!H$107)
+($E122*'fnd base rates'!H$108)
+($F122*'fnd base rates'!H$109)
+($G122*'fnd base rates'!H$110)
+($H122*'fnd base rates'!H$111)
+($I122*'fnd base rates'!H$112)
+($J122*'fnd base rates'!H$113)
+($K122*'fnd base rates'!H$114)
+($M122*'fnd base rates'!H$116)
+($N122*'fnd base rates'!H$117)
+($O122*'fnd base rates'!H$118)
+($P122*VLOOKUP($S122+12,rate_basefnd,8)))</f>
        <v>1484.3578680000001</v>
      </c>
      <c r="AA122" s="1">
        <f>(($D122*'fnd base rates'!I$107)
+($E122*'fnd base rates'!I$108)
+($F122*'fnd base rates'!I$109)
+($G122*'fnd base rates'!I$110)
+($H122*'fnd base rates'!I$111)
+($I122*'fnd base rates'!I$112)
+($J122*'fnd base rates'!I$113)
+($K122*'fnd base rates'!I$114)
+($M122*'fnd base rates'!I$116)
+($N122*'fnd base rates'!I$117)
+($O122*'fnd base rates'!I$118)
+($P122*VLOOKUP($S122+12,rate_basefnd,9)))
*$R122</f>
        <v>1349.7573600000001</v>
      </c>
      <c r="AB122" s="1">
        <f>(($D122*'fnd base rates'!J$107)
+($E122*'fnd base rates'!J$108)
+($F122*'fnd base rates'!J$109)
+($G122*'fnd base rates'!J$110)
+($H122*'fnd base rates'!J$111)
+($I122*'fnd base rates'!J$112)
+($J122*'fnd base rates'!J$113)
+($K122*'fnd base rates'!J$114)
+($M122*'fnd base rates'!J$116)
+($N122*'fnd base rates'!J$117)
+($O122*'fnd base rates'!J$118)
+($P122*VLOOKUP($S122+12,rate_basefnd,10)))
*$R122</f>
        <v>2338.4552400000002</v>
      </c>
      <c r="AC122" s="1">
        <f>(($D122*'fnd base rates'!K$107)
+($E122*'fnd base rates'!K$108)
+($F122*'fnd base rates'!K$109)
+($G122*'fnd base rates'!K$110)
+($H122*'fnd base rates'!K$111)
+($I122*'fnd base rates'!K$112)
+($J122*'fnd base rates'!K$113)
+($K122*'fnd base rates'!K$114)
+($M122*'fnd base rates'!K$116)
+($N122*'fnd base rates'!K$117)
+($O122*'fnd base rates'!K$118)
+($P122*VLOOKUP($S122+12,rate_basefnd,11)))
*$R122</f>
        <v>3429.35613216</v>
      </c>
      <c r="AD122" s="1">
        <f>(($D122*'fnd base rates'!L$107)
+($E122*'fnd base rates'!L$108)
+($F122*'fnd base rates'!L$109)
+($G122*'fnd base rates'!L$110)
+($H122*'fnd base rates'!L$111)
+($I122*'fnd base rates'!L$112)
+($J122*'fnd base rates'!L$113)
+($K122*'fnd base rates'!L$114)
+($M122*'fnd base rates'!L$116)
+($N122*'fnd base rates'!L$117)
+($O122*'fnd base rates'!L$118)
+($P122*VLOOKUP($S122+12,rate_basefnd,12)))</f>
        <v>5132.4033600000002</v>
      </c>
      <c r="AE122" s="1">
        <f>(($D122*'fnd base rates'!M$107)
+($E122*'fnd base rates'!M$108)
+($F122*'fnd base rates'!M$109)
+($G122*'fnd base rates'!M$110)
+($H122*'fnd base rates'!M$111)
+($I122*'fnd base rates'!M$112)
+($J122*'fnd base rates'!M$113)
+($K122*'fnd base rates'!M$114)
+($M122*'fnd base rates'!M$116)
+($N122*'fnd base rates'!M$117)
+($O122*'fnd base rates'!M$118)
+($P122*VLOOKUP($S122+12,rate_basefnd,13)))</f>
        <v>0</v>
      </c>
      <c r="AF122" s="4">
        <f t="shared" si="83"/>
        <v>42908.057400671998</v>
      </c>
      <c r="AH122" s="269">
        <f t="shared" si="84"/>
        <v>420049199</v>
      </c>
      <c r="AI122" s="4" t="str">
        <f t="shared" si="85"/>
        <v>420</v>
      </c>
      <c r="AJ122" s="2" t="str">
        <f t="shared" si="86"/>
        <v>049</v>
      </c>
      <c r="AK122" s="2" t="str">
        <f t="shared" si="87"/>
        <v>199</v>
      </c>
      <c r="AL122" s="4">
        <f t="shared" si="88"/>
        <v>1</v>
      </c>
      <c r="AM122" s="4">
        <f t="shared" si="79"/>
        <v>3</v>
      </c>
      <c r="AN122" s="4">
        <f t="shared" si="89"/>
        <v>42908.057400671998</v>
      </c>
      <c r="AO122" s="4">
        <f t="shared" si="90"/>
        <v>14303</v>
      </c>
      <c r="AP122" s="4">
        <f t="shared" si="80"/>
        <v>0</v>
      </c>
      <c r="AQ122" s="4">
        <v>14303</v>
      </c>
      <c r="AW122" s="4">
        <v>14303</v>
      </c>
      <c r="AX122" s="5">
        <f t="shared" si="91"/>
        <v>0</v>
      </c>
      <c r="AY122" s="4">
        <v>14303</v>
      </c>
      <c r="AZ122" s="5"/>
      <c r="BB122" s="5">
        <f t="shared" ref="BB122" si="139">BC122-BA122</f>
        <v>0</v>
      </c>
    </row>
    <row r="123" spans="1:54" s="4" customFormat="1">
      <c r="A123" s="269">
        <v>420</v>
      </c>
      <c r="B123" s="2">
        <v>420049244</v>
      </c>
      <c r="C123" s="9" t="s">
        <v>1061</v>
      </c>
      <c r="D123" s="14">
        <f>'fnd enro'!D123</f>
        <v>0</v>
      </c>
      <c r="E123" s="14">
        <f>'fnd enro'!E123</f>
        <v>0</v>
      </c>
      <c r="F123" s="14">
        <f>'fnd enro'!F123</f>
        <v>0</v>
      </c>
      <c r="G123" s="14">
        <f>'fnd enro'!G123</f>
        <v>3</v>
      </c>
      <c r="H123" s="14">
        <f>'fnd enro'!H123</f>
        <v>0</v>
      </c>
      <c r="I123" s="14">
        <f>'fnd enro'!I123</f>
        <v>0</v>
      </c>
      <c r="J123" s="14">
        <f>'fnd enro'!J123</f>
        <v>0</v>
      </c>
      <c r="K123" s="15">
        <f>'fnd enro'!K123</f>
        <v>0.1158</v>
      </c>
      <c r="L123" s="14">
        <f>'fnd enro'!L123</f>
        <v>0</v>
      </c>
      <c r="M123" s="14">
        <f>'fnd enro'!M123</f>
        <v>0</v>
      </c>
      <c r="N123" s="14">
        <f>'fnd enro'!N123</f>
        <v>0</v>
      </c>
      <c r="O123" s="14">
        <f>'fnd enro'!O123</f>
        <v>0</v>
      </c>
      <c r="P123" s="14">
        <f>'fnd enro'!P123</f>
        <v>1</v>
      </c>
      <c r="Q123" s="14">
        <f>'fnd enro'!R123</f>
        <v>3</v>
      </c>
      <c r="R123" s="15">
        <f t="shared" si="82"/>
        <v>1.1160000000000001</v>
      </c>
      <c r="S123" s="14">
        <f>VALUE('fnd enro'!Q123)</f>
        <v>10</v>
      </c>
      <c r="T123" s="2"/>
      <c r="U123" s="1">
        <f>(($D123*'fnd base rates'!C$107)
+($E123*'fnd base rates'!C$108)
+($F123*'fnd base rates'!C$109)
+($G123*'fnd base rates'!C$110)
+($H123*'fnd base rates'!C$111)
+($I123*'fnd base rates'!C$112)
+($J123*'fnd base rates'!C$113)
+($K123*'fnd base rates'!C$114)
+($M123*'fnd base rates'!C$116)
+($N123*'fnd base rates'!C$117)
+($O123*'fnd base rates'!C$118)
+($P123*VLOOKUP($S123+12,rate_basefnd,3)))
*$R123</f>
        <v>1884.5825464080001</v>
      </c>
      <c r="V123" s="1">
        <f>(($D123*'fnd base rates'!D$107)
+($E123*'fnd base rates'!D$108)
+($F123*'fnd base rates'!D$109)
+($G123*'fnd base rates'!D$110)
+($H123*'fnd base rates'!D$111)
+($I123*'fnd base rates'!D$112)
+($J123*'fnd base rates'!D$113)
+($K123*'fnd base rates'!D$114)
+($M123*'fnd base rates'!D$116)
+($N123*'fnd base rates'!D$117)
+($O123*'fnd base rates'!D$118)
+($P123*VLOOKUP($S123+12,rate_basefnd,4)))
*$R123</f>
        <v>2980.8806400000008</v>
      </c>
      <c r="W123" s="1">
        <f>(($D123*'fnd base rates'!E$107)
+($E123*'fnd base rates'!E$108)
+($F123*'fnd base rates'!E$109)
+($G123*'fnd base rates'!E$110)
+($H123*'fnd base rates'!E$111)
+($I123*'fnd base rates'!E$112)
+($J123*'fnd base rates'!E$113)
+($K123*'fnd base rates'!E$114)
+($M123*'fnd base rates'!E$116)
+($N123*'fnd base rates'!E$117)
+($O123*'fnd base rates'!E$118)
+($P123*VLOOKUP($S123+12,rate_basefnd,5)))
*$R123</f>
        <v>17085.659938848003</v>
      </c>
      <c r="X123" s="1">
        <f>(($D123*'fnd base rates'!F$107)
+($E123*'fnd base rates'!F$108)
+($F123*'fnd base rates'!F$109)
+($G123*'fnd base rates'!F$110)
+($H123*'fnd base rates'!F$111)
+($I123*'fnd base rates'!F$112)
+($J123*'fnd base rates'!F$113)
+($K123*'fnd base rates'!F$114)
+($M123*'fnd base rates'!F$116)
+($N123*'fnd base rates'!F$117)
+($O123*'fnd base rates'!F$118)
+($P123*VLOOKUP($S123+12,rate_basefnd,6)))
*$R123</f>
        <v>4176.4505873759999</v>
      </c>
      <c r="Y123" s="1">
        <f>(($D123*'fnd base rates'!G$107)
+($E123*'fnd base rates'!G$108)
+($F123*'fnd base rates'!G$109)
+($G123*'fnd base rates'!G$110)
+($H123*'fnd base rates'!G$111)
+($I123*'fnd base rates'!G$112)
+($J123*'fnd base rates'!G$113)
+($K123*'fnd base rates'!G$114)
+($M123*'fnd base rates'!G$116)
+($N123*'fnd base rates'!G$117)
+($O123*'fnd base rates'!G$118)
+($P123*VLOOKUP($S123+12,rate_basefnd,7)))
*$R123</f>
        <v>723.55842813599997</v>
      </c>
      <c r="Z123" s="1">
        <f>(($D123*'fnd base rates'!H$107)
+($E123*'fnd base rates'!H$108)
+($F123*'fnd base rates'!H$109)
+($G123*'fnd base rates'!H$110)
+($H123*'fnd base rates'!H$111)
+($I123*'fnd base rates'!H$112)
+($J123*'fnd base rates'!H$113)
+($K123*'fnd base rates'!H$114)
+($M123*'fnd base rates'!H$116)
+($N123*'fnd base rates'!H$117)
+($O123*'fnd base rates'!H$118)
+($P123*VLOOKUP($S123+12,rate_basefnd,8)))</f>
        <v>1597.596802</v>
      </c>
      <c r="AA123" s="1">
        <f>(($D123*'fnd base rates'!I$107)
+($E123*'fnd base rates'!I$108)
+($F123*'fnd base rates'!I$109)
+($G123*'fnd base rates'!I$110)
+($H123*'fnd base rates'!I$111)
+($I123*'fnd base rates'!I$112)
+($J123*'fnd base rates'!I$113)
+($K123*'fnd base rates'!I$114)
+($M123*'fnd base rates'!I$116)
+($N123*'fnd base rates'!I$117)
+($O123*'fnd base rates'!I$118)
+($P123*VLOOKUP($S123+12,rate_basefnd,9)))
*$R123</f>
        <v>1191.4416000000003</v>
      </c>
      <c r="AB123" s="1">
        <f>(($D123*'fnd base rates'!J$107)
+($E123*'fnd base rates'!J$108)
+($F123*'fnd base rates'!J$109)
+($G123*'fnd base rates'!J$110)
+($H123*'fnd base rates'!J$111)
+($I123*'fnd base rates'!J$112)
+($J123*'fnd base rates'!J$113)
+($K123*'fnd base rates'!J$114)
+($M123*'fnd base rates'!J$116)
+($N123*'fnd base rates'!J$117)
+($O123*'fnd base rates'!J$118)
+($P123*VLOOKUP($S123+12,rate_basefnd,10)))
*$R123</f>
        <v>1371.3966</v>
      </c>
      <c r="AC123" s="1">
        <f>(($D123*'fnd base rates'!K$107)
+($E123*'fnd base rates'!K$108)
+($F123*'fnd base rates'!K$109)
+($G123*'fnd base rates'!K$110)
+($H123*'fnd base rates'!K$111)
+($I123*'fnd base rates'!K$112)
+($J123*'fnd base rates'!K$113)
+($K123*'fnd base rates'!K$114)
+($M123*'fnd base rates'!K$116)
+($N123*'fnd base rates'!K$117)
+($O123*'fnd base rates'!K$118)
+($P123*VLOOKUP($S123+12,rate_basefnd,11)))
*$R123</f>
        <v>3683.50267824</v>
      </c>
      <c r="AD123" s="1">
        <f>(($D123*'fnd base rates'!L$107)
+($E123*'fnd base rates'!L$108)
+($F123*'fnd base rates'!L$109)
+($G123*'fnd base rates'!L$110)
+($H123*'fnd base rates'!L$111)
+($I123*'fnd base rates'!L$112)
+($J123*'fnd base rates'!L$113)
+($K123*'fnd base rates'!L$114)
+($M123*'fnd base rates'!L$116)
+($N123*'fnd base rates'!L$117)
+($O123*'fnd base rates'!L$118)
+($P123*VLOOKUP($S123+12,rate_basefnd,12)))</f>
        <v>4931.8700399999998</v>
      </c>
      <c r="AE123" s="1">
        <f>(($D123*'fnd base rates'!M$107)
+($E123*'fnd base rates'!M$108)
+($F123*'fnd base rates'!M$109)
+($G123*'fnd base rates'!M$110)
+($H123*'fnd base rates'!M$111)
+($I123*'fnd base rates'!M$112)
+($J123*'fnd base rates'!M$113)
+($K123*'fnd base rates'!M$114)
+($M123*'fnd base rates'!M$116)
+($N123*'fnd base rates'!M$117)
+($O123*'fnd base rates'!M$118)
+($P123*VLOOKUP($S123+12,rate_basefnd,13)))</f>
        <v>0</v>
      </c>
      <c r="AF123" s="4">
        <f t="shared" si="83"/>
        <v>39626.939861008002</v>
      </c>
      <c r="AH123" s="269">
        <f t="shared" si="84"/>
        <v>420049244</v>
      </c>
      <c r="AI123" s="4" t="str">
        <f t="shared" si="85"/>
        <v>420</v>
      </c>
      <c r="AJ123" s="2" t="str">
        <f t="shared" si="86"/>
        <v>049</v>
      </c>
      <c r="AK123" s="2" t="str">
        <f t="shared" si="87"/>
        <v>244</v>
      </c>
      <c r="AL123" s="4">
        <f t="shared" si="88"/>
        <v>1</v>
      </c>
      <c r="AM123" s="4">
        <f t="shared" si="79"/>
        <v>3</v>
      </c>
      <c r="AN123" s="4">
        <f t="shared" si="89"/>
        <v>39626.939861008002</v>
      </c>
      <c r="AO123" s="4">
        <f t="shared" si="90"/>
        <v>13209</v>
      </c>
      <c r="AP123" s="4">
        <f t="shared" si="80"/>
        <v>0</v>
      </c>
      <c r="AQ123" s="4">
        <v>13209</v>
      </c>
      <c r="AW123" s="4">
        <v>13209</v>
      </c>
      <c r="AX123" s="5">
        <f t="shared" si="91"/>
        <v>0</v>
      </c>
      <c r="AY123" s="4">
        <v>13209</v>
      </c>
      <c r="AZ123" s="5"/>
      <c r="BB123" s="5">
        <f t="shared" ref="BB123" si="140">BC123-BA123</f>
        <v>0</v>
      </c>
    </row>
    <row r="124" spans="1:54" s="4" customFormat="1">
      <c r="A124" s="269">
        <v>420</v>
      </c>
      <c r="B124" s="2">
        <v>420049248</v>
      </c>
      <c r="C124" s="9" t="s">
        <v>1061</v>
      </c>
      <c r="D124" s="14">
        <f>'fnd enro'!D124</f>
        <v>1</v>
      </c>
      <c r="E124" s="14">
        <f>'fnd enro'!E124</f>
        <v>0</v>
      </c>
      <c r="F124" s="14">
        <f>'fnd enro'!F124</f>
        <v>1</v>
      </c>
      <c r="G124" s="14">
        <f>'fnd enro'!G124</f>
        <v>5</v>
      </c>
      <c r="H124" s="14">
        <f>'fnd enro'!H124</f>
        <v>2</v>
      </c>
      <c r="I124" s="14">
        <f>'fnd enro'!I124</f>
        <v>0</v>
      </c>
      <c r="J124" s="14">
        <f>'fnd enro'!J124</f>
        <v>0</v>
      </c>
      <c r="K124" s="15">
        <f>'fnd enro'!K124</f>
        <v>0.30880000000000002</v>
      </c>
      <c r="L124" s="14">
        <f>'fnd enro'!L124</f>
        <v>0</v>
      </c>
      <c r="M124" s="14">
        <f>'fnd enro'!M124</f>
        <v>0</v>
      </c>
      <c r="N124" s="14">
        <f>'fnd enro'!N124</f>
        <v>0</v>
      </c>
      <c r="O124" s="14">
        <f>'fnd enro'!O124</f>
        <v>0</v>
      </c>
      <c r="P124" s="14">
        <f>'fnd enro'!P124</f>
        <v>2</v>
      </c>
      <c r="Q124" s="14">
        <f>'fnd enro'!R124</f>
        <v>9</v>
      </c>
      <c r="R124" s="15">
        <f t="shared" si="82"/>
        <v>1.1160000000000001</v>
      </c>
      <c r="S124" s="14">
        <f>VALUE('fnd enro'!Q124)</f>
        <v>11</v>
      </c>
      <c r="T124" s="2"/>
      <c r="U124" s="1">
        <f>(($D124*'fnd base rates'!C$107)
+($E124*'fnd base rates'!C$108)
+($F124*'fnd base rates'!C$109)
+($G124*'fnd base rates'!C$110)
+($H124*'fnd base rates'!C$111)
+($I124*'fnd base rates'!C$112)
+($J124*'fnd base rates'!C$113)
+($K124*'fnd base rates'!C$114)
+($M124*'fnd base rates'!C$116)
+($N124*'fnd base rates'!C$117)
+($O124*'fnd base rates'!C$118)
+($P124*VLOOKUP($S124+12,rate_basefnd,3)))
*$R124</f>
        <v>5212.5466970880016</v>
      </c>
      <c r="V124" s="1">
        <f>(($D124*'fnd base rates'!D$107)
+($E124*'fnd base rates'!D$108)
+($F124*'fnd base rates'!D$109)
+($G124*'fnd base rates'!D$110)
+($H124*'fnd base rates'!D$111)
+($I124*'fnd base rates'!D$112)
+($J124*'fnd base rates'!D$113)
+($K124*'fnd base rates'!D$114)
+($M124*'fnd base rates'!D$116)
+($N124*'fnd base rates'!D$117)
+($O124*'fnd base rates'!D$118)
+($P124*VLOOKUP($S124+12,rate_basefnd,4)))
*$R124</f>
        <v>8141.8114800000003</v>
      </c>
      <c r="W124" s="1">
        <f>(($D124*'fnd base rates'!E$107)
+($E124*'fnd base rates'!E$108)
+($F124*'fnd base rates'!E$109)
+($G124*'fnd base rates'!E$110)
+($H124*'fnd base rates'!E$111)
+($I124*'fnd base rates'!E$112)
+($J124*'fnd base rates'!E$113)
+($K124*'fnd base rates'!E$114)
+($M124*'fnd base rates'!E$116)
+($N124*'fnd base rates'!E$117)
+($O124*'fnd base rates'!E$118)
+($P124*VLOOKUP($S124+12,rate_basefnd,5)))
*$R124</f>
        <v>44294.668316928008</v>
      </c>
      <c r="X124" s="1">
        <f>(($D124*'fnd base rates'!F$107)
+($E124*'fnd base rates'!F$108)
+($F124*'fnd base rates'!F$109)
+($G124*'fnd base rates'!F$110)
+($H124*'fnd base rates'!F$111)
+($I124*'fnd base rates'!F$112)
+($J124*'fnd base rates'!F$113)
+($K124*'fnd base rates'!F$114)
+($M124*'fnd base rates'!F$116)
+($N124*'fnd base rates'!F$117)
+($O124*'fnd base rates'!F$118)
+($P124*VLOOKUP($S124+12,rate_basefnd,6)))
*$R124</f>
        <v>11076.625086336</v>
      </c>
      <c r="Y124" s="1">
        <f>(($D124*'fnd base rates'!G$107)
+($E124*'fnd base rates'!G$108)
+($F124*'fnd base rates'!G$109)
+($G124*'fnd base rates'!G$110)
+($H124*'fnd base rates'!G$111)
+($I124*'fnd base rates'!G$112)
+($J124*'fnd base rates'!G$113)
+($K124*'fnd base rates'!G$114)
+($M124*'fnd base rates'!G$116)
+($N124*'fnd base rates'!G$117)
+($O124*'fnd base rates'!G$118)
+($P124*VLOOKUP($S124+12,rate_basefnd,7)))
*$R124</f>
        <v>1922.0603016960004</v>
      </c>
      <c r="Z124" s="1">
        <f>(($D124*'fnd base rates'!H$107)
+($E124*'fnd base rates'!H$108)
+($F124*'fnd base rates'!H$109)
+($G124*'fnd base rates'!H$110)
+($H124*'fnd base rates'!H$111)
+($I124*'fnd base rates'!H$112)
+($J124*'fnd base rates'!H$113)
+($K124*'fnd base rates'!H$114)
+($M124*'fnd base rates'!H$116)
+($N124*'fnd base rates'!H$117)
+($O124*'fnd base rates'!H$118)
+($P124*VLOOKUP($S124+12,rate_basefnd,8)))</f>
        <v>4498.9014720000014</v>
      </c>
      <c r="AA124" s="1">
        <f>(($D124*'fnd base rates'!I$107)
+($E124*'fnd base rates'!I$108)
+($F124*'fnd base rates'!I$109)
+($G124*'fnd base rates'!I$110)
+($H124*'fnd base rates'!I$111)
+($I124*'fnd base rates'!I$112)
+($J124*'fnd base rates'!I$113)
+($K124*'fnd base rates'!I$114)
+($M124*'fnd base rates'!I$116)
+($N124*'fnd base rates'!I$117)
+($O124*'fnd base rates'!I$118)
+($P124*VLOOKUP($S124+12,rate_basefnd,9)))
*$R124</f>
        <v>3381.3237599999998</v>
      </c>
      <c r="AB124" s="1">
        <f>(($D124*'fnd base rates'!J$107)
+($E124*'fnd base rates'!J$108)
+($F124*'fnd base rates'!J$109)
+($G124*'fnd base rates'!J$110)
+($H124*'fnd base rates'!J$111)
+($I124*'fnd base rates'!J$112)
+($J124*'fnd base rates'!J$113)
+($K124*'fnd base rates'!J$114)
+($M124*'fnd base rates'!J$116)
+($N124*'fnd base rates'!J$117)
+($O124*'fnd base rates'!J$118)
+($P124*VLOOKUP($S124+12,rate_basefnd,10)))
*$R124</f>
        <v>3391.61328</v>
      </c>
      <c r="AC124" s="1">
        <f>(($D124*'fnd base rates'!K$107)
+($E124*'fnd base rates'!K$108)
+($F124*'fnd base rates'!K$109)
+($G124*'fnd base rates'!K$110)
+($H124*'fnd base rates'!K$111)
+($I124*'fnd base rates'!K$112)
+($J124*'fnd base rates'!K$113)
+($K124*'fnd base rates'!K$114)
+($M124*'fnd base rates'!K$116)
+($N124*'fnd base rates'!K$117)
+($O124*'fnd base rates'!K$118)
+($P124*VLOOKUP($S124+12,rate_basefnd,11)))
*$R124</f>
        <v>10549.167488640001</v>
      </c>
      <c r="AD124" s="1">
        <f>(($D124*'fnd base rates'!L$107)
+($E124*'fnd base rates'!L$108)
+($F124*'fnd base rates'!L$109)
+($G124*'fnd base rates'!L$110)
+($H124*'fnd base rates'!L$111)
+($I124*'fnd base rates'!L$112)
+($J124*'fnd base rates'!L$113)
+($K124*'fnd base rates'!L$114)
+($M124*'fnd base rates'!L$116)
+($N124*'fnd base rates'!L$117)
+($O124*'fnd base rates'!L$118)
+($P124*VLOOKUP($S124+12,rate_basefnd,12)))</f>
        <v>13604.633440000001</v>
      </c>
      <c r="AE124" s="1">
        <f>(($D124*'fnd base rates'!M$107)
+($E124*'fnd base rates'!M$108)
+($F124*'fnd base rates'!M$109)
+($G124*'fnd base rates'!M$110)
+($H124*'fnd base rates'!M$111)
+($I124*'fnd base rates'!M$112)
+($J124*'fnd base rates'!M$113)
+($K124*'fnd base rates'!M$114)
+($M124*'fnd base rates'!M$116)
+($N124*'fnd base rates'!M$117)
+($O124*'fnd base rates'!M$118)
+($P124*VLOOKUP($S124+12,rate_basefnd,13)))</f>
        <v>0</v>
      </c>
      <c r="AF124" s="4">
        <f t="shared" si="83"/>
        <v>106073.35132268802</v>
      </c>
      <c r="AH124" s="269">
        <f t="shared" si="84"/>
        <v>420049248</v>
      </c>
      <c r="AI124" s="4" t="str">
        <f t="shared" si="85"/>
        <v>420</v>
      </c>
      <c r="AJ124" s="2" t="str">
        <f t="shared" si="86"/>
        <v>049</v>
      </c>
      <c r="AK124" s="2" t="str">
        <f t="shared" si="87"/>
        <v>248</v>
      </c>
      <c r="AL124" s="4">
        <f t="shared" si="88"/>
        <v>1</v>
      </c>
      <c r="AM124" s="4">
        <f t="shared" si="79"/>
        <v>9</v>
      </c>
      <c r="AN124" s="4">
        <f t="shared" si="89"/>
        <v>106073.35132268802</v>
      </c>
      <c r="AO124" s="4">
        <f t="shared" si="90"/>
        <v>11786</v>
      </c>
      <c r="AP124" s="4">
        <f t="shared" si="80"/>
        <v>0</v>
      </c>
      <c r="AQ124" s="4">
        <v>11786</v>
      </c>
      <c r="AW124" s="4">
        <v>11786</v>
      </c>
      <c r="AX124" s="5">
        <f t="shared" si="91"/>
        <v>0</v>
      </c>
      <c r="AY124" s="4">
        <v>11786</v>
      </c>
      <c r="AZ124" s="5"/>
      <c r="BB124" s="5">
        <f t="shared" ref="BB124" si="141">BC124-BA124</f>
        <v>0</v>
      </c>
    </row>
    <row r="125" spans="1:54" s="4" customFormat="1">
      <c r="A125" s="269">
        <v>420</v>
      </c>
      <c r="B125" s="2">
        <v>420049262</v>
      </c>
      <c r="C125" s="9" t="s">
        <v>1061</v>
      </c>
      <c r="D125" s="14">
        <f>'fnd enro'!D125</f>
        <v>0</v>
      </c>
      <c r="E125" s="14">
        <f>'fnd enro'!E125</f>
        <v>0</v>
      </c>
      <c r="F125" s="14">
        <f>'fnd enro'!F125</f>
        <v>0</v>
      </c>
      <c r="G125" s="14">
        <f>'fnd enro'!G125</f>
        <v>1</v>
      </c>
      <c r="H125" s="14">
        <f>'fnd enro'!H125</f>
        <v>0</v>
      </c>
      <c r="I125" s="14">
        <f>'fnd enro'!I125</f>
        <v>0</v>
      </c>
      <c r="J125" s="14">
        <f>'fnd enro'!J125</f>
        <v>0</v>
      </c>
      <c r="K125" s="15">
        <f>'fnd enro'!K125</f>
        <v>3.8600000000000002E-2</v>
      </c>
      <c r="L125" s="14">
        <f>'fnd enro'!L125</f>
        <v>0</v>
      </c>
      <c r="M125" s="14">
        <f>'fnd enro'!M125</f>
        <v>0</v>
      </c>
      <c r="N125" s="14">
        <f>'fnd enro'!N125</f>
        <v>0</v>
      </c>
      <c r="O125" s="14">
        <f>'fnd enro'!O125</f>
        <v>0</v>
      </c>
      <c r="P125" s="14">
        <f>'fnd enro'!P125</f>
        <v>1</v>
      </c>
      <c r="Q125" s="14">
        <f>'fnd enro'!R125</f>
        <v>1</v>
      </c>
      <c r="R125" s="15">
        <f t="shared" si="82"/>
        <v>1.1160000000000001</v>
      </c>
      <c r="S125" s="14">
        <f>VALUE('fnd enro'!Q125)</f>
        <v>9</v>
      </c>
      <c r="T125" s="2"/>
      <c r="U125" s="1">
        <f>(($D125*'fnd base rates'!C$107)
+($E125*'fnd base rates'!C$108)
+($F125*'fnd base rates'!C$109)
+($G125*'fnd base rates'!C$110)
+($H125*'fnd base rates'!C$111)
+($I125*'fnd base rates'!C$112)
+($J125*'fnd base rates'!C$113)
+($K125*'fnd base rates'!C$114)
+($M125*'fnd base rates'!C$116)
+($N125*'fnd base rates'!C$117)
+($O125*'fnd base rates'!C$118)
+($P125*VLOOKUP($S125+12,rate_basefnd,3)))
*$R125</f>
        <v>683.23902213600013</v>
      </c>
      <c r="V125" s="1">
        <f>(($D125*'fnd base rates'!D$107)
+($E125*'fnd base rates'!D$108)
+($F125*'fnd base rates'!D$109)
+($G125*'fnd base rates'!D$110)
+($H125*'fnd base rates'!D$111)
+($I125*'fnd base rates'!D$112)
+($J125*'fnd base rates'!D$113)
+($K125*'fnd base rates'!D$114)
+($M125*'fnd base rates'!D$116)
+($N125*'fnd base rates'!D$117)
+($O125*'fnd base rates'!D$118)
+($P125*VLOOKUP($S125+12,rate_basefnd,4)))
*$R125</f>
        <v>1254.4063200000001</v>
      </c>
      <c r="W125" s="1">
        <f>(($D125*'fnd base rates'!E$107)
+($E125*'fnd base rates'!E$108)
+($F125*'fnd base rates'!E$109)
+($G125*'fnd base rates'!E$110)
+($H125*'fnd base rates'!E$111)
+($I125*'fnd base rates'!E$112)
+($J125*'fnd base rates'!E$113)
+($K125*'fnd base rates'!E$114)
+($M125*'fnd base rates'!E$116)
+($N125*'fnd base rates'!E$117)
+($O125*'fnd base rates'!E$118)
+($P125*VLOOKUP($S125+12,rate_basefnd,5)))
*$R125</f>
        <v>8240.9238596160012</v>
      </c>
      <c r="X125" s="1">
        <f>(($D125*'fnd base rates'!F$107)
+($E125*'fnd base rates'!F$108)
+($F125*'fnd base rates'!F$109)
+($G125*'fnd base rates'!F$110)
+($H125*'fnd base rates'!F$111)
+($I125*'fnd base rates'!F$112)
+($J125*'fnd base rates'!F$113)
+($K125*'fnd base rates'!F$114)
+($M125*'fnd base rates'!F$116)
+($N125*'fnd base rates'!F$117)
+($O125*'fnd base rates'!F$118)
+($P125*VLOOKUP($S125+12,rate_basefnd,6)))
*$R125</f>
        <v>1392.1501957920002</v>
      </c>
      <c r="Y125" s="1">
        <f>(($D125*'fnd base rates'!G$107)
+($E125*'fnd base rates'!G$108)
+($F125*'fnd base rates'!G$109)
+($G125*'fnd base rates'!G$110)
+($H125*'fnd base rates'!G$111)
+($I125*'fnd base rates'!G$112)
+($J125*'fnd base rates'!G$113)
+($K125*'fnd base rates'!G$114)
+($M125*'fnd base rates'!G$116)
+($N125*'fnd base rates'!G$117)
+($O125*'fnd base rates'!G$118)
+($P125*VLOOKUP($S125+12,rate_basefnd,7)))
*$R125</f>
        <v>364.69014271200001</v>
      </c>
      <c r="Z125" s="1">
        <f>(($D125*'fnd base rates'!H$107)
+($E125*'fnd base rates'!H$108)
+($F125*'fnd base rates'!H$109)
+($G125*'fnd base rates'!H$110)
+($H125*'fnd base rates'!H$111)
+($I125*'fnd base rates'!H$112)
+($J125*'fnd base rates'!H$113)
+($K125*'fnd base rates'!H$114)
+($M125*'fnd base rates'!H$116)
+($N125*'fnd base rates'!H$117)
+($O125*'fnd base rates'!H$118)
+($P125*VLOOKUP($S125+12,rate_basefnd,8)))</f>
        <v>549.49893399999996</v>
      </c>
      <c r="AA125" s="1">
        <f>(($D125*'fnd base rates'!I$107)
+($E125*'fnd base rates'!I$108)
+($F125*'fnd base rates'!I$109)
+($G125*'fnd base rates'!I$110)
+($H125*'fnd base rates'!I$111)
+($I125*'fnd base rates'!I$112)
+($J125*'fnd base rates'!I$113)
+($K125*'fnd base rates'!I$114)
+($M125*'fnd base rates'!I$116)
+($N125*'fnd base rates'!I$117)
+($O125*'fnd base rates'!I$118)
+($P125*VLOOKUP($S125+12,rate_basefnd,9)))
*$R125</f>
        <v>500.22468000000009</v>
      </c>
      <c r="AB125" s="1">
        <f>(($D125*'fnd base rates'!J$107)
+($E125*'fnd base rates'!J$108)
+($F125*'fnd base rates'!J$109)
+($G125*'fnd base rates'!J$110)
+($H125*'fnd base rates'!J$111)
+($I125*'fnd base rates'!J$112)
+($J125*'fnd base rates'!J$113)
+($K125*'fnd base rates'!J$114)
+($M125*'fnd base rates'!J$116)
+($N125*'fnd base rates'!J$117)
+($O125*'fnd base rates'!J$118)
+($P125*VLOOKUP($S125+12,rate_basefnd,10)))
*$R125</f>
        <v>992.78243999999995</v>
      </c>
      <c r="AC125" s="1">
        <f>(($D125*'fnd base rates'!K$107)
+($E125*'fnd base rates'!K$108)
+($F125*'fnd base rates'!K$109)
+($G125*'fnd base rates'!K$110)
+($H125*'fnd base rates'!K$111)
+($I125*'fnd base rates'!K$112)
+($J125*'fnd base rates'!K$113)
+($K125*'fnd base rates'!K$114)
+($M125*'fnd base rates'!K$116)
+($N125*'fnd base rates'!K$117)
+($O125*'fnd base rates'!K$118)
+($P125*VLOOKUP($S125+12,rate_basefnd,11)))
*$R125</f>
        <v>1227.83422608</v>
      </c>
      <c r="AD125" s="1">
        <f>(($D125*'fnd base rates'!L$107)
+($E125*'fnd base rates'!L$108)
+($F125*'fnd base rates'!L$109)
+($G125*'fnd base rates'!L$110)
+($H125*'fnd base rates'!L$111)
+($I125*'fnd base rates'!L$112)
+($J125*'fnd base rates'!L$113)
+($K125*'fnd base rates'!L$114)
+($M125*'fnd base rates'!L$116)
+($N125*'fnd base rates'!L$117)
+($O125*'fnd base rates'!L$118)
+($P125*VLOOKUP($S125+12,rate_basefnd,12)))</f>
        <v>2012.93668</v>
      </c>
      <c r="AE125" s="1">
        <f>(($D125*'fnd base rates'!M$107)
+($E125*'fnd base rates'!M$108)
+($F125*'fnd base rates'!M$109)
+($G125*'fnd base rates'!M$110)
+($H125*'fnd base rates'!M$111)
+($I125*'fnd base rates'!M$112)
+($J125*'fnd base rates'!M$113)
+($K125*'fnd base rates'!M$114)
+($M125*'fnd base rates'!M$116)
+($N125*'fnd base rates'!M$117)
+($O125*'fnd base rates'!M$118)
+($P125*VLOOKUP($S125+12,rate_basefnd,13)))</f>
        <v>0</v>
      </c>
      <c r="AF125" s="4">
        <f t="shared" si="83"/>
        <v>17218.686500336</v>
      </c>
      <c r="AH125" s="269">
        <f t="shared" si="84"/>
        <v>420049262</v>
      </c>
      <c r="AI125" s="4" t="str">
        <f t="shared" si="85"/>
        <v>420</v>
      </c>
      <c r="AJ125" s="2" t="str">
        <f t="shared" si="86"/>
        <v>049</v>
      </c>
      <c r="AK125" s="2" t="str">
        <f t="shared" si="87"/>
        <v>262</v>
      </c>
      <c r="AL125" s="4">
        <f t="shared" si="88"/>
        <v>1</v>
      </c>
      <c r="AM125" s="4">
        <f t="shared" si="79"/>
        <v>1</v>
      </c>
      <c r="AN125" s="4">
        <f t="shared" si="89"/>
        <v>17218.686500336</v>
      </c>
      <c r="AO125" s="4">
        <f t="shared" si="90"/>
        <v>17219</v>
      </c>
      <c r="AP125" s="4">
        <f t="shared" si="80"/>
        <v>0</v>
      </c>
      <c r="AQ125" s="4">
        <v>17219</v>
      </c>
      <c r="AW125" s="4">
        <v>17219</v>
      </c>
      <c r="AX125" s="5">
        <f t="shared" si="91"/>
        <v>0</v>
      </c>
      <c r="AY125" s="4">
        <v>17219</v>
      </c>
      <c r="AZ125" s="5"/>
      <c r="BB125" s="5">
        <f t="shared" ref="BB125" si="142">BC125-BA125</f>
        <v>0</v>
      </c>
    </row>
    <row r="126" spans="1:54" s="4" customFormat="1">
      <c r="A126" s="269">
        <v>420</v>
      </c>
      <c r="B126" s="2">
        <v>420049284</v>
      </c>
      <c r="C126" s="9" t="s">
        <v>1061</v>
      </c>
      <c r="D126" s="14">
        <f>'fnd enro'!D126</f>
        <v>0</v>
      </c>
      <c r="E126" s="14">
        <f>'fnd enro'!E126</f>
        <v>0</v>
      </c>
      <c r="F126" s="14">
        <f>'fnd enro'!F126</f>
        <v>1</v>
      </c>
      <c r="G126" s="14">
        <f>'fnd enro'!G126</f>
        <v>0</v>
      </c>
      <c r="H126" s="14">
        <f>'fnd enro'!H126</f>
        <v>0</v>
      </c>
      <c r="I126" s="14">
        <f>'fnd enro'!I126</f>
        <v>0</v>
      </c>
      <c r="J126" s="14">
        <f>'fnd enro'!J126</f>
        <v>0</v>
      </c>
      <c r="K126" s="15">
        <f>'fnd enro'!K126</f>
        <v>3.8600000000000002E-2</v>
      </c>
      <c r="L126" s="14">
        <f>'fnd enro'!L126</f>
        <v>0</v>
      </c>
      <c r="M126" s="14">
        <f>'fnd enro'!M126</f>
        <v>0</v>
      </c>
      <c r="N126" s="14">
        <f>'fnd enro'!N126</f>
        <v>0</v>
      </c>
      <c r="O126" s="14">
        <f>'fnd enro'!O126</f>
        <v>0</v>
      </c>
      <c r="P126" s="14">
        <f>'fnd enro'!P126</f>
        <v>0</v>
      </c>
      <c r="Q126" s="14">
        <f>'fnd enro'!R126</f>
        <v>1</v>
      </c>
      <c r="R126" s="15">
        <f t="shared" si="82"/>
        <v>1.1160000000000001</v>
      </c>
      <c r="S126" s="14">
        <f>VALUE('fnd enro'!Q126)</f>
        <v>5</v>
      </c>
      <c r="T126" s="2"/>
      <c r="U126" s="1">
        <f>(($D126*'fnd base rates'!C$107)
+($E126*'fnd base rates'!C$108)
+($F126*'fnd base rates'!C$109)
+($G126*'fnd base rates'!C$110)
+($H126*'fnd base rates'!C$111)
+($I126*'fnd base rates'!C$112)
+($J126*'fnd base rates'!C$113)
+($K126*'fnd base rates'!C$114)
+($M126*'fnd base rates'!C$116)
+($N126*'fnd base rates'!C$117)
+($O126*'fnd base rates'!C$118)
+($P126*VLOOKUP($S126+12,rate_basefnd,3)))
*$R126</f>
        <v>598.69086213600008</v>
      </c>
      <c r="V126" s="1">
        <f>(($D126*'fnd base rates'!D$107)
+($E126*'fnd base rates'!D$108)
+($F126*'fnd base rates'!D$109)
+($G126*'fnd base rates'!D$110)
+($H126*'fnd base rates'!D$111)
+($I126*'fnd base rates'!D$112)
+($J126*'fnd base rates'!D$113)
+($K126*'fnd base rates'!D$114)
+($M126*'fnd base rates'!D$116)
+($N126*'fnd base rates'!D$117)
+($O126*'fnd base rates'!D$118)
+($P126*VLOOKUP($S126+12,rate_basefnd,4)))
*$R126</f>
        <v>853.82928000000015</v>
      </c>
      <c r="W126" s="1">
        <f>(($D126*'fnd base rates'!E$107)
+($E126*'fnd base rates'!E$108)
+($F126*'fnd base rates'!E$109)
+($G126*'fnd base rates'!E$110)
+($H126*'fnd base rates'!E$111)
+($I126*'fnd base rates'!E$112)
+($J126*'fnd base rates'!E$113)
+($K126*'fnd base rates'!E$114)
+($M126*'fnd base rates'!E$116)
+($N126*'fnd base rates'!E$117)
+($O126*'fnd base rates'!E$118)
+($P126*VLOOKUP($S126+12,rate_basefnd,5)))
*$R126</f>
        <v>4330.6160996160006</v>
      </c>
      <c r="X126" s="1">
        <f>(($D126*'fnd base rates'!F$107)
+($E126*'fnd base rates'!F$108)
+($F126*'fnd base rates'!F$109)
+($G126*'fnd base rates'!F$110)
+($H126*'fnd base rates'!F$111)
+($I126*'fnd base rates'!F$112)
+($J126*'fnd base rates'!F$113)
+($K126*'fnd base rates'!F$114)
+($M126*'fnd base rates'!F$116)
+($N126*'fnd base rates'!F$117)
+($O126*'fnd base rates'!F$118)
+($P126*VLOOKUP($S126+12,rate_basefnd,6)))
*$R126</f>
        <v>1392.1501957920002</v>
      </c>
      <c r="Y126" s="1">
        <f>(($D126*'fnd base rates'!G$107)
+($E126*'fnd base rates'!G$108)
+($F126*'fnd base rates'!G$109)
+($G126*'fnd base rates'!G$110)
+($H126*'fnd base rates'!G$111)
+($I126*'fnd base rates'!G$112)
+($J126*'fnd base rates'!G$113)
+($K126*'fnd base rates'!G$114)
+($M126*'fnd base rates'!G$116)
+($N126*'fnd base rates'!G$117)
+($O126*'fnd base rates'!G$118)
+($P126*VLOOKUP($S126+12,rate_basefnd,7)))
*$R126</f>
        <v>174.95898271200002</v>
      </c>
      <c r="Z126" s="1">
        <f>(($D126*'fnd base rates'!H$107)
+($E126*'fnd base rates'!H$108)
+($F126*'fnd base rates'!H$109)
+($G126*'fnd base rates'!H$110)
+($H126*'fnd base rates'!H$111)
+($I126*'fnd base rates'!H$112)
+($J126*'fnd base rates'!H$113)
+($K126*'fnd base rates'!H$114)
+($M126*'fnd base rates'!H$116)
+($N126*'fnd base rates'!H$117)
+($O126*'fnd base rates'!H$118)
+($P126*VLOOKUP($S126+12,rate_basefnd,8)))</f>
        <v>523.43893400000002</v>
      </c>
      <c r="AA126" s="1">
        <f>(($D126*'fnd base rates'!I$107)
+($E126*'fnd base rates'!I$108)
+($F126*'fnd base rates'!I$109)
+($G126*'fnd base rates'!I$110)
+($H126*'fnd base rates'!I$111)
+($I126*'fnd base rates'!I$112)
+($J126*'fnd base rates'!I$113)
+($K126*'fnd base rates'!I$114)
+($M126*'fnd base rates'!I$116)
+($N126*'fnd base rates'!I$117)
+($O126*'fnd base rates'!I$118)
+($P126*VLOOKUP($S126+12,rate_basefnd,9)))
*$R126</f>
        <v>341.88660000000004</v>
      </c>
      <c r="AB126" s="1">
        <f>(($D126*'fnd base rates'!J$107)
+($E126*'fnd base rates'!J$108)
+($F126*'fnd base rates'!J$109)
+($G126*'fnd base rates'!J$110)
+($H126*'fnd base rates'!J$111)
+($I126*'fnd base rates'!J$112)
+($J126*'fnd base rates'!J$113)
+($K126*'fnd base rates'!J$114)
+($M126*'fnd base rates'!J$116)
+($N126*'fnd base rates'!J$117)
+($O126*'fnd base rates'!J$118)
+($P126*VLOOKUP($S126+12,rate_basefnd,10)))
*$R126</f>
        <v>113.34096000000001</v>
      </c>
      <c r="AC126" s="1">
        <f>(($D126*'fnd base rates'!K$107)
+($E126*'fnd base rates'!K$108)
+($F126*'fnd base rates'!K$109)
+($G126*'fnd base rates'!K$110)
+($H126*'fnd base rates'!K$111)
+($I126*'fnd base rates'!K$112)
+($J126*'fnd base rates'!K$113)
+($K126*'fnd base rates'!K$114)
+($M126*'fnd base rates'!K$116)
+($N126*'fnd base rates'!K$117)
+($O126*'fnd base rates'!K$118)
+($P126*VLOOKUP($S126+12,rate_basefnd,11)))
*$R126</f>
        <v>1227.83422608</v>
      </c>
      <c r="AD126" s="1">
        <f>(($D126*'fnd base rates'!L$107)
+($E126*'fnd base rates'!L$108)
+($F126*'fnd base rates'!L$109)
+($G126*'fnd base rates'!L$110)
+($H126*'fnd base rates'!L$111)
+($I126*'fnd base rates'!L$112)
+($J126*'fnd base rates'!L$113)
+($K126*'fnd base rates'!L$114)
+($M126*'fnd base rates'!L$116)
+($N126*'fnd base rates'!L$117)
+($O126*'fnd base rates'!L$118)
+($P126*VLOOKUP($S126+12,rate_basefnd,12)))</f>
        <v>1446.1266800000001</v>
      </c>
      <c r="AE126" s="1">
        <f>(($D126*'fnd base rates'!M$107)
+($E126*'fnd base rates'!M$108)
+($F126*'fnd base rates'!M$109)
+($G126*'fnd base rates'!M$110)
+($H126*'fnd base rates'!M$111)
+($I126*'fnd base rates'!M$112)
+($J126*'fnd base rates'!M$113)
+($K126*'fnd base rates'!M$114)
+($M126*'fnd base rates'!M$116)
+($N126*'fnd base rates'!M$117)
+($O126*'fnd base rates'!M$118)
+($P126*VLOOKUP($S126+12,rate_basefnd,13)))</f>
        <v>0</v>
      </c>
      <c r="AF126" s="4">
        <f t="shared" si="83"/>
        <v>11002.872820336001</v>
      </c>
      <c r="AH126" s="269">
        <f t="shared" si="84"/>
        <v>420049284</v>
      </c>
      <c r="AI126" s="4" t="str">
        <f t="shared" si="85"/>
        <v>420</v>
      </c>
      <c r="AJ126" s="2" t="str">
        <f t="shared" si="86"/>
        <v>049</v>
      </c>
      <c r="AK126" s="2" t="str">
        <f t="shared" si="87"/>
        <v>284</v>
      </c>
      <c r="AL126" s="4">
        <f t="shared" si="88"/>
        <v>1</v>
      </c>
      <c r="AM126" s="4">
        <f t="shared" si="79"/>
        <v>1</v>
      </c>
      <c r="AN126" s="4">
        <f t="shared" si="89"/>
        <v>11002.872820336001</v>
      </c>
      <c r="AO126" s="4">
        <f t="shared" si="90"/>
        <v>11003</v>
      </c>
      <c r="AP126" s="4">
        <f t="shared" si="80"/>
        <v>0</v>
      </c>
      <c r="AQ126" s="4">
        <v>11003</v>
      </c>
      <c r="AW126" s="4">
        <v>11003</v>
      </c>
      <c r="AX126" s="5">
        <f t="shared" si="91"/>
        <v>0</v>
      </c>
      <c r="AY126" s="4">
        <v>11003</v>
      </c>
      <c r="AZ126" s="5"/>
      <c r="BB126" s="5">
        <f t="shared" ref="BB126" si="143">BC126-BA126</f>
        <v>0</v>
      </c>
    </row>
    <row r="127" spans="1:54" s="4" customFormat="1">
      <c r="A127" s="269">
        <v>420</v>
      </c>
      <c r="B127" s="2">
        <v>420049295</v>
      </c>
      <c r="C127" s="9" t="s">
        <v>1061</v>
      </c>
      <c r="D127" s="14">
        <f>'fnd enro'!D127</f>
        <v>0</v>
      </c>
      <c r="E127" s="14">
        <f>'fnd enro'!E127</f>
        <v>0</v>
      </c>
      <c r="F127" s="14">
        <f>'fnd enro'!F127</f>
        <v>0</v>
      </c>
      <c r="G127" s="14">
        <f>'fnd enro'!G127</f>
        <v>1</v>
      </c>
      <c r="H127" s="14">
        <f>'fnd enro'!H127</f>
        <v>0</v>
      </c>
      <c r="I127" s="14">
        <f>'fnd enro'!I127</f>
        <v>0</v>
      </c>
      <c r="J127" s="14">
        <f>'fnd enro'!J127</f>
        <v>0</v>
      </c>
      <c r="K127" s="15">
        <f>'fnd enro'!K127</f>
        <v>3.8600000000000002E-2</v>
      </c>
      <c r="L127" s="14">
        <f>'fnd enro'!L127</f>
        <v>0</v>
      </c>
      <c r="M127" s="14">
        <f>'fnd enro'!M127</f>
        <v>0</v>
      </c>
      <c r="N127" s="14">
        <f>'fnd enro'!N127</f>
        <v>0</v>
      </c>
      <c r="O127" s="14">
        <f>'fnd enro'!O127</f>
        <v>0</v>
      </c>
      <c r="P127" s="14">
        <f>'fnd enro'!P127</f>
        <v>0</v>
      </c>
      <c r="Q127" s="14">
        <f>'fnd enro'!R127</f>
        <v>1</v>
      </c>
      <c r="R127" s="15">
        <f t="shared" si="82"/>
        <v>1.1160000000000001</v>
      </c>
      <c r="S127" s="14">
        <f>VALUE('fnd enro'!Q127)</f>
        <v>5</v>
      </c>
      <c r="T127" s="2"/>
      <c r="U127" s="1">
        <f>(($D127*'fnd base rates'!C$107)
+($E127*'fnd base rates'!C$108)
+($F127*'fnd base rates'!C$109)
+($G127*'fnd base rates'!C$110)
+($H127*'fnd base rates'!C$111)
+($I127*'fnd base rates'!C$112)
+($J127*'fnd base rates'!C$113)
+($K127*'fnd base rates'!C$114)
+($M127*'fnd base rates'!C$116)
+($N127*'fnd base rates'!C$117)
+($O127*'fnd base rates'!C$118)
+($P127*VLOOKUP($S127+12,rate_basefnd,3)))
*$R127</f>
        <v>598.69086213600008</v>
      </c>
      <c r="V127" s="1">
        <f>(($D127*'fnd base rates'!D$107)
+($E127*'fnd base rates'!D$108)
+($F127*'fnd base rates'!D$109)
+($G127*'fnd base rates'!D$110)
+($H127*'fnd base rates'!D$111)
+($I127*'fnd base rates'!D$112)
+($J127*'fnd base rates'!D$113)
+($K127*'fnd base rates'!D$114)
+($M127*'fnd base rates'!D$116)
+($N127*'fnd base rates'!D$117)
+($O127*'fnd base rates'!D$118)
+($P127*VLOOKUP($S127+12,rate_basefnd,4)))
*$R127</f>
        <v>853.82928000000015</v>
      </c>
      <c r="W127" s="1">
        <f>(($D127*'fnd base rates'!E$107)
+($E127*'fnd base rates'!E$108)
+($F127*'fnd base rates'!E$109)
+($G127*'fnd base rates'!E$110)
+($H127*'fnd base rates'!E$111)
+($I127*'fnd base rates'!E$112)
+($J127*'fnd base rates'!E$113)
+($K127*'fnd base rates'!E$114)
+($M127*'fnd base rates'!E$116)
+($N127*'fnd base rates'!E$117)
+($O127*'fnd base rates'!E$118)
+($P127*VLOOKUP($S127+12,rate_basefnd,5)))
*$R127</f>
        <v>4330.5602996160005</v>
      </c>
      <c r="X127" s="1">
        <f>(($D127*'fnd base rates'!F$107)
+($E127*'fnd base rates'!F$108)
+($F127*'fnd base rates'!F$109)
+($G127*'fnd base rates'!F$110)
+($H127*'fnd base rates'!F$111)
+($I127*'fnd base rates'!F$112)
+($J127*'fnd base rates'!F$113)
+($K127*'fnd base rates'!F$114)
+($M127*'fnd base rates'!F$116)
+($N127*'fnd base rates'!F$117)
+($O127*'fnd base rates'!F$118)
+($P127*VLOOKUP($S127+12,rate_basefnd,6)))
*$R127</f>
        <v>1392.1501957920002</v>
      </c>
      <c r="Y127" s="1">
        <f>(($D127*'fnd base rates'!G$107)
+($E127*'fnd base rates'!G$108)
+($F127*'fnd base rates'!G$109)
+($G127*'fnd base rates'!G$110)
+($H127*'fnd base rates'!G$111)
+($I127*'fnd base rates'!G$112)
+($J127*'fnd base rates'!G$113)
+($K127*'fnd base rates'!G$114)
+($M127*'fnd base rates'!G$116)
+($N127*'fnd base rates'!G$117)
+($O127*'fnd base rates'!G$118)
+($P127*VLOOKUP($S127+12,rate_basefnd,7)))
*$R127</f>
        <v>174.98130271200003</v>
      </c>
      <c r="Z127" s="1">
        <f>(($D127*'fnd base rates'!H$107)
+($E127*'fnd base rates'!H$108)
+($F127*'fnd base rates'!H$109)
+($G127*'fnd base rates'!H$110)
+($H127*'fnd base rates'!H$111)
+($I127*'fnd base rates'!H$112)
+($J127*'fnd base rates'!H$113)
+($K127*'fnd base rates'!H$114)
+($M127*'fnd base rates'!H$116)
+($N127*'fnd base rates'!H$117)
+($O127*'fnd base rates'!H$118)
+($P127*VLOOKUP($S127+12,rate_basefnd,8)))</f>
        <v>523.43893400000002</v>
      </c>
      <c r="AA127" s="1">
        <f>(($D127*'fnd base rates'!I$107)
+($E127*'fnd base rates'!I$108)
+($F127*'fnd base rates'!I$109)
+($G127*'fnd base rates'!I$110)
+($H127*'fnd base rates'!I$111)
+($I127*'fnd base rates'!I$112)
+($J127*'fnd base rates'!I$113)
+($K127*'fnd base rates'!I$114)
+($M127*'fnd base rates'!I$116)
+($N127*'fnd base rates'!I$117)
+($O127*'fnd base rates'!I$118)
+($P127*VLOOKUP($S127+12,rate_basefnd,9)))
*$R127</f>
        <v>341.88660000000004</v>
      </c>
      <c r="AB127" s="1">
        <f>(($D127*'fnd base rates'!J$107)
+($E127*'fnd base rates'!J$108)
+($F127*'fnd base rates'!J$109)
+($G127*'fnd base rates'!J$110)
+($H127*'fnd base rates'!J$111)
+($I127*'fnd base rates'!J$112)
+($J127*'fnd base rates'!J$113)
+($K127*'fnd base rates'!J$114)
+($M127*'fnd base rates'!J$116)
+($N127*'fnd base rates'!J$117)
+($O127*'fnd base rates'!J$118)
+($P127*VLOOKUP($S127+12,rate_basefnd,10)))
*$R127</f>
        <v>169.98912000000001</v>
      </c>
      <c r="AC127" s="1">
        <f>(($D127*'fnd base rates'!K$107)
+($E127*'fnd base rates'!K$108)
+($F127*'fnd base rates'!K$109)
+($G127*'fnd base rates'!K$110)
+($H127*'fnd base rates'!K$111)
+($I127*'fnd base rates'!K$112)
+($J127*'fnd base rates'!K$113)
+($K127*'fnd base rates'!K$114)
+($M127*'fnd base rates'!K$116)
+($N127*'fnd base rates'!K$117)
+($O127*'fnd base rates'!K$118)
+($P127*VLOOKUP($S127+12,rate_basefnd,11)))
*$R127</f>
        <v>1227.83422608</v>
      </c>
      <c r="AD127" s="1">
        <f>(($D127*'fnd base rates'!L$107)
+($E127*'fnd base rates'!L$108)
+($F127*'fnd base rates'!L$109)
+($G127*'fnd base rates'!L$110)
+($H127*'fnd base rates'!L$111)
+($I127*'fnd base rates'!L$112)
+($J127*'fnd base rates'!L$113)
+($K127*'fnd base rates'!L$114)
+($M127*'fnd base rates'!L$116)
+($N127*'fnd base rates'!L$117)
+($O127*'fnd base rates'!L$118)
+($P127*VLOOKUP($S127+12,rate_basefnd,12)))</f>
        <v>1446.1566800000001</v>
      </c>
      <c r="AE127" s="1">
        <f>(($D127*'fnd base rates'!M$107)
+($E127*'fnd base rates'!M$108)
+($F127*'fnd base rates'!M$109)
+($G127*'fnd base rates'!M$110)
+($H127*'fnd base rates'!M$111)
+($I127*'fnd base rates'!M$112)
+($J127*'fnd base rates'!M$113)
+($K127*'fnd base rates'!M$114)
+($M127*'fnd base rates'!M$116)
+($N127*'fnd base rates'!M$117)
+($O127*'fnd base rates'!M$118)
+($P127*VLOOKUP($S127+12,rate_basefnd,13)))</f>
        <v>0</v>
      </c>
      <c r="AF127" s="4">
        <f t="shared" si="83"/>
        <v>11059.517500336002</v>
      </c>
      <c r="AH127" s="269">
        <f t="shared" si="84"/>
        <v>420049295</v>
      </c>
      <c r="AI127" s="4" t="str">
        <f t="shared" si="85"/>
        <v>420</v>
      </c>
      <c r="AJ127" s="2" t="str">
        <f t="shared" si="86"/>
        <v>049</v>
      </c>
      <c r="AK127" s="2" t="str">
        <f t="shared" si="87"/>
        <v>295</v>
      </c>
      <c r="AL127" s="4">
        <f t="shared" si="88"/>
        <v>1</v>
      </c>
      <c r="AM127" s="4">
        <f t="shared" si="79"/>
        <v>1</v>
      </c>
      <c r="AN127" s="4">
        <f t="shared" si="89"/>
        <v>11059.517500336002</v>
      </c>
      <c r="AO127" s="4">
        <f t="shared" si="90"/>
        <v>11060</v>
      </c>
      <c r="AP127" s="4">
        <f t="shared" si="80"/>
        <v>0</v>
      </c>
      <c r="AQ127" s="4">
        <v>11060</v>
      </c>
      <c r="AW127" s="4">
        <v>11060</v>
      </c>
      <c r="AX127" s="5">
        <f t="shared" si="91"/>
        <v>0</v>
      </c>
      <c r="AY127" s="4">
        <v>11060</v>
      </c>
      <c r="AZ127" s="5"/>
      <c r="BB127" s="5">
        <f t="shared" ref="BB127" si="144">BC127-BA127</f>
        <v>0</v>
      </c>
    </row>
    <row r="128" spans="1:54" s="4" customFormat="1">
      <c r="A128" s="269">
        <v>420</v>
      </c>
      <c r="B128" s="2">
        <v>420049314</v>
      </c>
      <c r="C128" s="9" t="s">
        <v>1061</v>
      </c>
      <c r="D128" s="14">
        <f>'fnd enro'!D128</f>
        <v>0</v>
      </c>
      <c r="E128" s="14">
        <f>'fnd enro'!E128</f>
        <v>0</v>
      </c>
      <c r="F128" s="14">
        <f>'fnd enro'!F128</f>
        <v>1</v>
      </c>
      <c r="G128" s="14">
        <f>'fnd enro'!G128</f>
        <v>2</v>
      </c>
      <c r="H128" s="14">
        <f>'fnd enro'!H128</f>
        <v>0</v>
      </c>
      <c r="I128" s="14">
        <f>'fnd enro'!I128</f>
        <v>0</v>
      </c>
      <c r="J128" s="14">
        <f>'fnd enro'!J128</f>
        <v>0</v>
      </c>
      <c r="K128" s="15">
        <f>'fnd enro'!K128</f>
        <v>0.1158</v>
      </c>
      <c r="L128" s="14">
        <f>'fnd enro'!L128</f>
        <v>0</v>
      </c>
      <c r="M128" s="14">
        <f>'fnd enro'!M128</f>
        <v>0</v>
      </c>
      <c r="N128" s="14">
        <f>'fnd enro'!N128</f>
        <v>0</v>
      </c>
      <c r="O128" s="14">
        <f>'fnd enro'!O128</f>
        <v>0</v>
      </c>
      <c r="P128" s="14">
        <f>'fnd enro'!P128</f>
        <v>3</v>
      </c>
      <c r="Q128" s="14">
        <f>'fnd enro'!R128</f>
        <v>3</v>
      </c>
      <c r="R128" s="15">
        <f t="shared" si="82"/>
        <v>1.1160000000000001</v>
      </c>
      <c r="S128" s="14">
        <f>VALUE('fnd enro'!Q128)</f>
        <v>7</v>
      </c>
      <c r="T128" s="2"/>
      <c r="U128" s="1">
        <f>(($D128*'fnd base rates'!C$107)
+($E128*'fnd base rates'!C$108)
+($F128*'fnd base rates'!C$109)
+($G128*'fnd base rates'!C$110)
+($H128*'fnd base rates'!C$111)
+($I128*'fnd base rates'!C$112)
+($J128*'fnd base rates'!C$113)
+($K128*'fnd base rates'!C$114)
+($M128*'fnd base rates'!C$116)
+($N128*'fnd base rates'!C$117)
+($O128*'fnd base rates'!C$118)
+($P128*VLOOKUP($S128+12,rate_basefnd,3)))
*$R128</f>
        <v>2025.8793064080003</v>
      </c>
      <c r="V128" s="1">
        <f>(($D128*'fnd base rates'!D$107)
+($E128*'fnd base rates'!D$108)
+($F128*'fnd base rates'!D$109)
+($G128*'fnd base rates'!D$110)
+($H128*'fnd base rates'!D$111)
+($I128*'fnd base rates'!D$112)
+($J128*'fnd base rates'!D$113)
+($K128*'fnd base rates'!D$114)
+($M128*'fnd base rates'!D$116)
+($N128*'fnd base rates'!D$117)
+($O128*'fnd base rates'!D$118)
+($P128*VLOOKUP($S128+12,rate_basefnd,4)))
*$R128</f>
        <v>3650.3244000000009</v>
      </c>
      <c r="W128" s="1">
        <f>(($D128*'fnd base rates'!E$107)
+($E128*'fnd base rates'!E$108)
+($F128*'fnd base rates'!E$109)
+($G128*'fnd base rates'!E$110)
+($H128*'fnd base rates'!E$111)
+($I128*'fnd base rates'!E$112)
+($J128*'fnd base rates'!E$113)
+($K128*'fnd base rates'!E$114)
+($M128*'fnd base rates'!E$116)
+($N128*'fnd base rates'!E$117)
+($O128*'fnd base rates'!E$118)
+($P128*VLOOKUP($S128+12,rate_basefnd,5)))
*$R128</f>
        <v>23621.067538848001</v>
      </c>
      <c r="X128" s="1">
        <f>(($D128*'fnd base rates'!F$107)
+($E128*'fnd base rates'!F$108)
+($F128*'fnd base rates'!F$109)
+($G128*'fnd base rates'!F$110)
+($H128*'fnd base rates'!F$111)
+($I128*'fnd base rates'!F$112)
+($J128*'fnd base rates'!F$113)
+($K128*'fnd base rates'!F$114)
+($M128*'fnd base rates'!F$116)
+($N128*'fnd base rates'!F$117)
+($O128*'fnd base rates'!F$118)
+($P128*VLOOKUP($S128+12,rate_basefnd,6)))
*$R128</f>
        <v>4176.4505873759999</v>
      </c>
      <c r="Y128" s="1">
        <f>(($D128*'fnd base rates'!G$107)
+($E128*'fnd base rates'!G$108)
+($F128*'fnd base rates'!G$109)
+($G128*'fnd base rates'!G$110)
+($H128*'fnd base rates'!G$111)
+($I128*'fnd base rates'!G$112)
+($J128*'fnd base rates'!G$113)
+($K128*'fnd base rates'!G$114)
+($M128*'fnd base rates'!G$116)
+($N128*'fnd base rates'!G$117)
+($O128*'fnd base rates'!G$118)
+($P128*VLOOKUP($S128+12,rate_basefnd,7)))
*$R128</f>
        <v>1040.5805481360001</v>
      </c>
      <c r="Z128" s="1">
        <f>(($D128*'fnd base rates'!H$107)
+($E128*'fnd base rates'!H$108)
+($F128*'fnd base rates'!H$109)
+($G128*'fnd base rates'!H$110)
+($H128*'fnd base rates'!H$111)
+($I128*'fnd base rates'!H$112)
+($J128*'fnd base rates'!H$113)
+($K128*'fnd base rates'!H$114)
+($M128*'fnd base rates'!H$116)
+($N128*'fnd base rates'!H$117)
+($O128*'fnd base rates'!H$118)
+($P128*VLOOKUP($S128+12,rate_basefnd,8)))</f>
        <v>1641.146802</v>
      </c>
      <c r="AA128" s="1">
        <f>(($D128*'fnd base rates'!I$107)
+($E128*'fnd base rates'!I$108)
+($F128*'fnd base rates'!I$109)
+($G128*'fnd base rates'!I$110)
+($H128*'fnd base rates'!I$111)
+($I128*'fnd base rates'!I$112)
+($J128*'fnd base rates'!I$113)
+($K128*'fnd base rates'!I$114)
+($M128*'fnd base rates'!I$116)
+($N128*'fnd base rates'!I$117)
+($O128*'fnd base rates'!I$118)
+($P128*VLOOKUP($S128+12,rate_basefnd,9)))
*$R128</f>
        <v>1456.0786800000001</v>
      </c>
      <c r="AB128" s="1">
        <f>(($D128*'fnd base rates'!J$107)
+($E128*'fnd base rates'!J$108)
+($F128*'fnd base rates'!J$109)
+($G128*'fnd base rates'!J$110)
+($H128*'fnd base rates'!J$111)
+($I128*'fnd base rates'!J$112)
+($J128*'fnd base rates'!J$113)
+($K128*'fnd base rates'!J$114)
+($M128*'fnd base rates'!J$116)
+($N128*'fnd base rates'!J$117)
+($O128*'fnd base rates'!J$118)
+($P128*VLOOKUP($S128+12,rate_basefnd,10)))
*$R128</f>
        <v>2689.88364</v>
      </c>
      <c r="AC128" s="1">
        <f>(($D128*'fnd base rates'!K$107)
+($E128*'fnd base rates'!K$108)
+($F128*'fnd base rates'!K$109)
+($G128*'fnd base rates'!K$110)
+($H128*'fnd base rates'!K$111)
+($I128*'fnd base rates'!K$112)
+($J128*'fnd base rates'!K$113)
+($K128*'fnd base rates'!K$114)
+($M128*'fnd base rates'!K$116)
+($N128*'fnd base rates'!K$117)
+($O128*'fnd base rates'!K$118)
+($P128*VLOOKUP($S128+12,rate_basefnd,11)))
*$R128</f>
        <v>3683.50267824</v>
      </c>
      <c r="AD128" s="1">
        <f>(($D128*'fnd base rates'!L$107)
+($E128*'fnd base rates'!L$108)
+($F128*'fnd base rates'!L$109)
+($G128*'fnd base rates'!L$110)
+($H128*'fnd base rates'!L$111)
+($I128*'fnd base rates'!L$112)
+($J128*'fnd base rates'!L$113)
+($K128*'fnd base rates'!L$114)
+($M128*'fnd base rates'!L$116)
+($N128*'fnd base rates'!L$117)
+($O128*'fnd base rates'!L$118)
+($P128*VLOOKUP($S128+12,rate_basefnd,12)))</f>
        <v>5879.09004</v>
      </c>
      <c r="AE128" s="1">
        <f>(($D128*'fnd base rates'!M$107)
+($E128*'fnd base rates'!M$108)
+($F128*'fnd base rates'!M$109)
+($G128*'fnd base rates'!M$110)
+($H128*'fnd base rates'!M$111)
+($I128*'fnd base rates'!M$112)
+($J128*'fnd base rates'!M$113)
+($K128*'fnd base rates'!M$114)
+($M128*'fnd base rates'!M$116)
+($N128*'fnd base rates'!M$117)
+($O128*'fnd base rates'!M$118)
+($P128*VLOOKUP($S128+12,rate_basefnd,13)))</f>
        <v>0</v>
      </c>
      <c r="AF128" s="4">
        <f t="shared" si="83"/>
        <v>49864.004221008006</v>
      </c>
      <c r="AH128" s="269">
        <f t="shared" si="84"/>
        <v>420049314</v>
      </c>
      <c r="AI128" s="4" t="str">
        <f t="shared" si="85"/>
        <v>420</v>
      </c>
      <c r="AJ128" s="2" t="str">
        <f t="shared" si="86"/>
        <v>049</v>
      </c>
      <c r="AK128" s="2" t="str">
        <f t="shared" si="87"/>
        <v>314</v>
      </c>
      <c r="AL128" s="4">
        <f t="shared" si="88"/>
        <v>1</v>
      </c>
      <c r="AM128" s="4">
        <f t="shared" si="79"/>
        <v>3</v>
      </c>
      <c r="AN128" s="4">
        <f t="shared" si="89"/>
        <v>49864.004221008006</v>
      </c>
      <c r="AO128" s="4">
        <f t="shared" si="90"/>
        <v>16621</v>
      </c>
      <c r="AP128" s="4">
        <f t="shared" si="80"/>
        <v>0</v>
      </c>
      <c r="AQ128" s="4">
        <v>16621</v>
      </c>
      <c r="AW128" s="4">
        <v>16621</v>
      </c>
      <c r="AX128" s="5">
        <f t="shared" si="91"/>
        <v>0</v>
      </c>
      <c r="AY128" s="4">
        <v>16621</v>
      </c>
      <c r="AZ128" s="5"/>
      <c r="BB128" s="5">
        <f t="shared" ref="BB128" si="145">BC128-BA128</f>
        <v>0</v>
      </c>
    </row>
    <row r="129" spans="1:54" s="4" customFormat="1">
      <c r="A129" s="269">
        <v>420</v>
      </c>
      <c r="B129" s="2">
        <v>420049321</v>
      </c>
      <c r="C129" s="9" t="s">
        <v>1061</v>
      </c>
      <c r="D129" s="14">
        <f>'fnd enro'!D129</f>
        <v>0</v>
      </c>
      <c r="E129" s="14">
        <f>'fnd enro'!E129</f>
        <v>0</v>
      </c>
      <c r="F129" s="14">
        <f>'fnd enro'!F129</f>
        <v>1</v>
      </c>
      <c r="G129" s="14">
        <f>'fnd enro'!G129</f>
        <v>1</v>
      </c>
      <c r="H129" s="14">
        <f>'fnd enro'!H129</f>
        <v>0</v>
      </c>
      <c r="I129" s="14">
        <f>'fnd enro'!I129</f>
        <v>0</v>
      </c>
      <c r="J129" s="14">
        <f>'fnd enro'!J129</f>
        <v>0</v>
      </c>
      <c r="K129" s="15">
        <f>'fnd enro'!K129</f>
        <v>7.7200000000000005E-2</v>
      </c>
      <c r="L129" s="14">
        <f>'fnd enro'!L129</f>
        <v>0</v>
      </c>
      <c r="M129" s="14">
        <f>'fnd enro'!M129</f>
        <v>0</v>
      </c>
      <c r="N129" s="14">
        <f>'fnd enro'!N129</f>
        <v>0</v>
      </c>
      <c r="O129" s="14">
        <f>'fnd enro'!O129</f>
        <v>0</v>
      </c>
      <c r="P129" s="14">
        <f>'fnd enro'!P129</f>
        <v>0</v>
      </c>
      <c r="Q129" s="14">
        <f>'fnd enro'!R129</f>
        <v>2</v>
      </c>
      <c r="R129" s="15">
        <f t="shared" si="82"/>
        <v>1.1160000000000001</v>
      </c>
      <c r="S129" s="14">
        <f>VALUE('fnd enro'!Q129)</f>
        <v>3</v>
      </c>
      <c r="T129" s="2"/>
      <c r="U129" s="1">
        <f>(($D129*'fnd base rates'!C$107)
+($E129*'fnd base rates'!C$108)
+($F129*'fnd base rates'!C$109)
+($G129*'fnd base rates'!C$110)
+($H129*'fnd base rates'!C$111)
+($I129*'fnd base rates'!C$112)
+($J129*'fnd base rates'!C$113)
+($K129*'fnd base rates'!C$114)
+($M129*'fnd base rates'!C$116)
+($N129*'fnd base rates'!C$117)
+($O129*'fnd base rates'!C$118)
+($P129*VLOOKUP($S129+12,rate_basefnd,3)))
*$R129</f>
        <v>1197.3817242720002</v>
      </c>
      <c r="V129" s="1">
        <f>(($D129*'fnd base rates'!D$107)
+($E129*'fnd base rates'!D$108)
+($F129*'fnd base rates'!D$109)
+($G129*'fnd base rates'!D$110)
+($H129*'fnd base rates'!D$111)
+($I129*'fnd base rates'!D$112)
+($J129*'fnd base rates'!D$113)
+($K129*'fnd base rates'!D$114)
+($M129*'fnd base rates'!D$116)
+($N129*'fnd base rates'!D$117)
+($O129*'fnd base rates'!D$118)
+($P129*VLOOKUP($S129+12,rate_basefnd,4)))
*$R129</f>
        <v>1707.6585600000003</v>
      </c>
      <c r="W129" s="1">
        <f>(($D129*'fnd base rates'!E$107)
+($E129*'fnd base rates'!E$108)
+($F129*'fnd base rates'!E$109)
+($G129*'fnd base rates'!E$110)
+($H129*'fnd base rates'!E$111)
+($I129*'fnd base rates'!E$112)
+($J129*'fnd base rates'!E$113)
+($K129*'fnd base rates'!E$114)
+($M129*'fnd base rates'!E$116)
+($N129*'fnd base rates'!E$117)
+($O129*'fnd base rates'!E$118)
+($P129*VLOOKUP($S129+12,rate_basefnd,5)))
*$R129</f>
        <v>8661.1763992320011</v>
      </c>
      <c r="X129" s="1">
        <f>(($D129*'fnd base rates'!F$107)
+($E129*'fnd base rates'!F$108)
+($F129*'fnd base rates'!F$109)
+($G129*'fnd base rates'!F$110)
+($H129*'fnd base rates'!F$111)
+($I129*'fnd base rates'!F$112)
+($J129*'fnd base rates'!F$113)
+($K129*'fnd base rates'!F$114)
+($M129*'fnd base rates'!F$116)
+($N129*'fnd base rates'!F$117)
+($O129*'fnd base rates'!F$118)
+($P129*VLOOKUP($S129+12,rate_basefnd,6)))
*$R129</f>
        <v>2784.3003915840004</v>
      </c>
      <c r="Y129" s="1">
        <f>(($D129*'fnd base rates'!G$107)
+($E129*'fnd base rates'!G$108)
+($F129*'fnd base rates'!G$109)
+($G129*'fnd base rates'!G$110)
+($H129*'fnd base rates'!G$111)
+($I129*'fnd base rates'!G$112)
+($J129*'fnd base rates'!G$113)
+($K129*'fnd base rates'!G$114)
+($M129*'fnd base rates'!G$116)
+($N129*'fnd base rates'!G$117)
+($O129*'fnd base rates'!G$118)
+($P129*VLOOKUP($S129+12,rate_basefnd,7)))
*$R129</f>
        <v>349.94028542400002</v>
      </c>
      <c r="Z129" s="1">
        <f>(($D129*'fnd base rates'!H$107)
+($E129*'fnd base rates'!H$108)
+($F129*'fnd base rates'!H$109)
+($G129*'fnd base rates'!H$110)
+($H129*'fnd base rates'!H$111)
+($I129*'fnd base rates'!H$112)
+($J129*'fnd base rates'!H$113)
+($K129*'fnd base rates'!H$114)
+($M129*'fnd base rates'!H$116)
+($N129*'fnd base rates'!H$117)
+($O129*'fnd base rates'!H$118)
+($P129*VLOOKUP($S129+12,rate_basefnd,8)))</f>
        <v>1046.877868</v>
      </c>
      <c r="AA129" s="1">
        <f>(($D129*'fnd base rates'!I$107)
+($E129*'fnd base rates'!I$108)
+($F129*'fnd base rates'!I$109)
+($G129*'fnd base rates'!I$110)
+($H129*'fnd base rates'!I$111)
+($I129*'fnd base rates'!I$112)
+($J129*'fnd base rates'!I$113)
+($K129*'fnd base rates'!I$114)
+($M129*'fnd base rates'!I$116)
+($N129*'fnd base rates'!I$117)
+($O129*'fnd base rates'!I$118)
+($P129*VLOOKUP($S129+12,rate_basefnd,9)))
*$R129</f>
        <v>683.77320000000009</v>
      </c>
      <c r="AB129" s="1">
        <f>(($D129*'fnd base rates'!J$107)
+($E129*'fnd base rates'!J$108)
+($F129*'fnd base rates'!J$109)
+($G129*'fnd base rates'!J$110)
+($H129*'fnd base rates'!J$111)
+($I129*'fnd base rates'!J$112)
+($J129*'fnd base rates'!J$113)
+($K129*'fnd base rates'!J$114)
+($M129*'fnd base rates'!J$116)
+($N129*'fnd base rates'!J$117)
+($O129*'fnd base rates'!J$118)
+($P129*VLOOKUP($S129+12,rate_basefnd,10)))
*$R129</f>
        <v>283.33008000000001</v>
      </c>
      <c r="AC129" s="1">
        <f>(($D129*'fnd base rates'!K$107)
+($E129*'fnd base rates'!K$108)
+($F129*'fnd base rates'!K$109)
+($G129*'fnd base rates'!K$110)
+($H129*'fnd base rates'!K$111)
+($I129*'fnd base rates'!K$112)
+($J129*'fnd base rates'!K$113)
+($K129*'fnd base rates'!K$114)
+($M129*'fnd base rates'!K$116)
+($N129*'fnd base rates'!K$117)
+($O129*'fnd base rates'!K$118)
+($P129*VLOOKUP($S129+12,rate_basefnd,11)))
*$R129</f>
        <v>2455.66845216</v>
      </c>
      <c r="AD129" s="1">
        <f>(($D129*'fnd base rates'!L$107)
+($E129*'fnd base rates'!L$108)
+($F129*'fnd base rates'!L$109)
+($G129*'fnd base rates'!L$110)
+($H129*'fnd base rates'!L$111)
+($I129*'fnd base rates'!L$112)
+($J129*'fnd base rates'!L$113)
+($K129*'fnd base rates'!L$114)
+($M129*'fnd base rates'!L$116)
+($N129*'fnd base rates'!L$117)
+($O129*'fnd base rates'!L$118)
+($P129*VLOOKUP($S129+12,rate_basefnd,12)))</f>
        <v>2892.2833600000004</v>
      </c>
      <c r="AE129" s="1">
        <f>(($D129*'fnd base rates'!M$107)
+($E129*'fnd base rates'!M$108)
+($F129*'fnd base rates'!M$109)
+($G129*'fnd base rates'!M$110)
+($H129*'fnd base rates'!M$111)
+($I129*'fnd base rates'!M$112)
+($J129*'fnd base rates'!M$113)
+($K129*'fnd base rates'!M$114)
+($M129*'fnd base rates'!M$116)
+($N129*'fnd base rates'!M$117)
+($O129*'fnd base rates'!M$118)
+($P129*VLOOKUP($S129+12,rate_basefnd,13)))</f>
        <v>0</v>
      </c>
      <c r="AF129" s="4">
        <f t="shared" si="83"/>
        <v>22062.390320672002</v>
      </c>
      <c r="AH129" s="269">
        <f t="shared" si="84"/>
        <v>420049321</v>
      </c>
      <c r="AI129" s="4" t="str">
        <f t="shared" si="85"/>
        <v>420</v>
      </c>
      <c r="AJ129" s="2" t="str">
        <f t="shared" si="86"/>
        <v>049</v>
      </c>
      <c r="AK129" s="2" t="str">
        <f t="shared" si="87"/>
        <v>321</v>
      </c>
      <c r="AL129" s="4">
        <f t="shared" si="88"/>
        <v>1</v>
      </c>
      <c r="AM129" s="4">
        <f t="shared" si="79"/>
        <v>2</v>
      </c>
      <c r="AN129" s="4">
        <f t="shared" si="89"/>
        <v>22062.390320672002</v>
      </c>
      <c r="AO129" s="4">
        <f t="shared" si="90"/>
        <v>11031</v>
      </c>
      <c r="AP129" s="4">
        <f t="shared" si="80"/>
        <v>0</v>
      </c>
      <c r="AQ129" s="4">
        <v>11031</v>
      </c>
      <c r="AW129" s="4">
        <v>11031</v>
      </c>
      <c r="AX129" s="5">
        <f t="shared" si="91"/>
        <v>0</v>
      </c>
      <c r="AY129" s="4">
        <v>11031</v>
      </c>
      <c r="AZ129" s="5"/>
      <c r="BB129" s="5">
        <f t="shared" ref="BB129" si="146">BC129-BA129</f>
        <v>0</v>
      </c>
    </row>
    <row r="130" spans="1:54" s="4" customFormat="1">
      <c r="A130" s="269">
        <v>420</v>
      </c>
      <c r="B130" s="2">
        <v>420049347</v>
      </c>
      <c r="C130" s="9" t="s">
        <v>1061</v>
      </c>
      <c r="D130" s="14">
        <f>'fnd enro'!D130</f>
        <v>0</v>
      </c>
      <c r="E130" s="14">
        <f>'fnd enro'!E130</f>
        <v>0</v>
      </c>
      <c r="F130" s="14">
        <f>'fnd enro'!F130</f>
        <v>0</v>
      </c>
      <c r="G130" s="14">
        <f>'fnd enro'!G130</f>
        <v>0</v>
      </c>
      <c r="H130" s="14">
        <f>'fnd enro'!H130</f>
        <v>1</v>
      </c>
      <c r="I130" s="14">
        <f>'fnd enro'!I130</f>
        <v>0</v>
      </c>
      <c r="J130" s="14">
        <f>'fnd enro'!J130</f>
        <v>0</v>
      </c>
      <c r="K130" s="15">
        <f>'fnd enro'!K130</f>
        <v>3.8600000000000002E-2</v>
      </c>
      <c r="L130" s="14">
        <f>'fnd enro'!L130</f>
        <v>0</v>
      </c>
      <c r="M130" s="14">
        <f>'fnd enro'!M130</f>
        <v>0</v>
      </c>
      <c r="N130" s="14">
        <f>'fnd enro'!N130</f>
        <v>0</v>
      </c>
      <c r="O130" s="14">
        <f>'fnd enro'!O130</f>
        <v>0</v>
      </c>
      <c r="P130" s="14">
        <f>'fnd enro'!P130</f>
        <v>1</v>
      </c>
      <c r="Q130" s="14">
        <f>'fnd enro'!R130</f>
        <v>1</v>
      </c>
      <c r="R130" s="15">
        <f t="shared" si="82"/>
        <v>1.1160000000000001</v>
      </c>
      <c r="S130" s="14">
        <f>VALUE('fnd enro'!Q130)</f>
        <v>8</v>
      </c>
      <c r="T130" s="2"/>
      <c r="U130" s="1">
        <f>(($D130*'fnd base rates'!C$107)
+($E130*'fnd base rates'!C$108)
+($F130*'fnd base rates'!C$109)
+($G130*'fnd base rates'!C$110)
+($H130*'fnd base rates'!C$111)
+($I130*'fnd base rates'!C$112)
+($J130*'fnd base rates'!C$113)
+($K130*'fnd base rates'!C$114)
+($M130*'fnd base rates'!C$116)
+($N130*'fnd base rates'!C$117)
+($O130*'fnd base rates'!C$118)
+($P130*VLOOKUP($S130+12,rate_basefnd,3)))
*$R130</f>
        <v>679.26606213600019</v>
      </c>
      <c r="V130" s="1">
        <f>(($D130*'fnd base rates'!D$107)
+($E130*'fnd base rates'!D$108)
+($F130*'fnd base rates'!D$109)
+($G130*'fnd base rates'!D$110)
+($H130*'fnd base rates'!D$111)
+($I130*'fnd base rates'!D$112)
+($J130*'fnd base rates'!D$113)
+($K130*'fnd base rates'!D$114)
+($M130*'fnd base rates'!D$116)
+($N130*'fnd base rates'!D$117)
+($O130*'fnd base rates'!D$118)
+($P130*VLOOKUP($S130+12,rate_basefnd,4)))
*$R130</f>
        <v>1235.5905600000001</v>
      </c>
      <c r="W130" s="1">
        <f>(($D130*'fnd base rates'!E$107)
+($E130*'fnd base rates'!E$108)
+($F130*'fnd base rates'!E$109)
+($G130*'fnd base rates'!E$110)
+($H130*'fnd base rates'!E$111)
+($I130*'fnd base rates'!E$112)
+($J130*'fnd base rates'!E$113)
+($K130*'fnd base rates'!E$114)
+($M130*'fnd base rates'!E$116)
+($N130*'fnd base rates'!E$117)
+($O130*'fnd base rates'!E$118)
+($P130*VLOOKUP($S130+12,rate_basefnd,5)))
*$R130</f>
        <v>7587.5058596160006</v>
      </c>
      <c r="X130" s="1">
        <f>(($D130*'fnd base rates'!F$107)
+($E130*'fnd base rates'!F$108)
+($F130*'fnd base rates'!F$109)
+($G130*'fnd base rates'!F$110)
+($H130*'fnd base rates'!F$111)
+($I130*'fnd base rates'!F$112)
+($J130*'fnd base rates'!F$113)
+($K130*'fnd base rates'!F$114)
+($M130*'fnd base rates'!F$116)
+($N130*'fnd base rates'!F$117)
+($O130*'fnd base rates'!F$118)
+($P130*VLOOKUP($S130+12,rate_basefnd,6)))
*$R130</f>
        <v>1110.8400757920001</v>
      </c>
      <c r="Y130" s="1">
        <f>(($D130*'fnd base rates'!G$107)
+($E130*'fnd base rates'!G$108)
+($F130*'fnd base rates'!G$109)
+($G130*'fnd base rates'!G$110)
+($H130*'fnd base rates'!G$111)
+($I130*'fnd base rates'!G$112)
+($J130*'fnd base rates'!G$113)
+($K130*'fnd base rates'!G$114)
+($M130*'fnd base rates'!G$116)
+($N130*'fnd base rates'!G$117)
+($O130*'fnd base rates'!G$118)
+($P130*VLOOKUP($S130+12,rate_basefnd,7)))
*$R130</f>
        <v>368.797022712</v>
      </c>
      <c r="Z130" s="1">
        <f>(($D130*'fnd base rates'!H$107)
+($E130*'fnd base rates'!H$108)
+($F130*'fnd base rates'!H$109)
+($G130*'fnd base rates'!H$110)
+($H130*'fnd base rates'!H$111)
+($I130*'fnd base rates'!H$112)
+($J130*'fnd base rates'!H$113)
+($K130*'fnd base rates'!H$114)
+($M130*'fnd base rates'!H$116)
+($N130*'fnd base rates'!H$117)
+($O130*'fnd base rates'!H$118)
+($P130*VLOOKUP($S130+12,rate_basefnd,8)))</f>
        <v>548.27893400000005</v>
      </c>
      <c r="AA130" s="1">
        <f>(($D130*'fnd base rates'!I$107)
+($E130*'fnd base rates'!I$108)
+($F130*'fnd base rates'!I$109)
+($G130*'fnd base rates'!I$110)
+($H130*'fnd base rates'!I$111)
+($I130*'fnd base rates'!I$112)
+($J130*'fnd base rates'!I$113)
+($K130*'fnd base rates'!I$114)
+($M130*'fnd base rates'!I$116)
+($N130*'fnd base rates'!I$117)
+($O130*'fnd base rates'!I$118)
+($P130*VLOOKUP($S130+12,rate_basefnd,9)))
*$R130</f>
        <v>555.66755999999998</v>
      </c>
      <c r="AB130" s="1">
        <f>(($D130*'fnd base rates'!J$107)
+($E130*'fnd base rates'!J$108)
+($F130*'fnd base rates'!J$109)
+($G130*'fnd base rates'!J$110)
+($H130*'fnd base rates'!J$111)
+($I130*'fnd base rates'!J$112)
+($J130*'fnd base rates'!J$113)
+($K130*'fnd base rates'!J$114)
+($M130*'fnd base rates'!J$116)
+($N130*'fnd base rates'!J$117)
+($O130*'fnd base rates'!J$118)
+($P130*VLOOKUP($S130+12,rate_basefnd,10)))
*$R130</f>
        <v>1061.8182000000002</v>
      </c>
      <c r="AC130" s="1">
        <f>(($D130*'fnd base rates'!K$107)
+($E130*'fnd base rates'!K$108)
+($F130*'fnd base rates'!K$109)
+($G130*'fnd base rates'!K$110)
+($H130*'fnd base rates'!K$111)
+($I130*'fnd base rates'!K$112)
+($J130*'fnd base rates'!K$113)
+($K130*'fnd base rates'!K$114)
+($M130*'fnd base rates'!K$116)
+($N130*'fnd base rates'!K$117)
+($O130*'fnd base rates'!K$118)
+($P130*VLOOKUP($S130+12,rate_basefnd,11)))
*$R130</f>
        <v>1319.2904260800001</v>
      </c>
      <c r="AD130" s="1">
        <f>(($D130*'fnd base rates'!L$107)
+($E130*'fnd base rates'!L$108)
+($F130*'fnd base rates'!L$109)
+($G130*'fnd base rates'!L$110)
+($H130*'fnd base rates'!L$111)
+($I130*'fnd base rates'!L$112)
+($J130*'fnd base rates'!L$113)
+($K130*'fnd base rates'!L$114)
+($M130*'fnd base rates'!L$116)
+($N130*'fnd base rates'!L$117)
+($O130*'fnd base rates'!L$118)
+($P130*VLOOKUP($S130+12,rate_basefnd,12)))</f>
        <v>2052.6366800000001</v>
      </c>
      <c r="AE130" s="1">
        <f>(($D130*'fnd base rates'!M$107)
+($E130*'fnd base rates'!M$108)
+($F130*'fnd base rates'!M$109)
+($G130*'fnd base rates'!M$110)
+($H130*'fnd base rates'!M$111)
+($I130*'fnd base rates'!M$112)
+($J130*'fnd base rates'!M$113)
+($K130*'fnd base rates'!M$114)
+($M130*'fnd base rates'!M$116)
+($N130*'fnd base rates'!M$117)
+($O130*'fnd base rates'!M$118)
+($P130*VLOOKUP($S130+12,rate_basefnd,13)))</f>
        <v>0</v>
      </c>
      <c r="AF130" s="4">
        <f t="shared" si="83"/>
        <v>16519.691380336004</v>
      </c>
      <c r="AH130" s="269">
        <f t="shared" si="84"/>
        <v>420049347</v>
      </c>
      <c r="AI130" s="4" t="str">
        <f t="shared" si="85"/>
        <v>420</v>
      </c>
      <c r="AJ130" s="2" t="str">
        <f t="shared" si="86"/>
        <v>049</v>
      </c>
      <c r="AK130" s="2" t="str">
        <f t="shared" si="87"/>
        <v>347</v>
      </c>
      <c r="AL130" s="4">
        <f t="shared" si="88"/>
        <v>1</v>
      </c>
      <c r="AM130" s="4">
        <f t="shared" si="79"/>
        <v>1</v>
      </c>
      <c r="AN130" s="4">
        <f t="shared" si="89"/>
        <v>16519.691380336004</v>
      </c>
      <c r="AO130" s="4">
        <f t="shared" si="90"/>
        <v>16520</v>
      </c>
      <c r="AP130" s="4">
        <f t="shared" si="80"/>
        <v>0</v>
      </c>
      <c r="AQ130" s="4">
        <v>16520</v>
      </c>
      <c r="AW130" s="4">
        <v>16520</v>
      </c>
      <c r="AX130" s="5">
        <f t="shared" si="91"/>
        <v>0</v>
      </c>
      <c r="AY130" s="4">
        <v>16520</v>
      </c>
      <c r="AZ130" s="5"/>
      <c r="BB130" s="5">
        <f t="shared" ref="BB130" si="147">BC130-BA130</f>
        <v>0</v>
      </c>
    </row>
    <row r="131" spans="1:54" s="4" customFormat="1">
      <c r="A131" s="269">
        <v>420</v>
      </c>
      <c r="B131" s="2">
        <v>420049616</v>
      </c>
      <c r="C131" s="9" t="s">
        <v>1061</v>
      </c>
      <c r="D131" s="14">
        <f>'fnd enro'!D131</f>
        <v>0</v>
      </c>
      <c r="E131" s="14">
        <f>'fnd enro'!E131</f>
        <v>0</v>
      </c>
      <c r="F131" s="14">
        <f>'fnd enro'!F131</f>
        <v>1</v>
      </c>
      <c r="G131" s="14">
        <f>'fnd enro'!G131</f>
        <v>1</v>
      </c>
      <c r="H131" s="14">
        <f>'fnd enro'!H131</f>
        <v>0</v>
      </c>
      <c r="I131" s="14">
        <f>'fnd enro'!I131</f>
        <v>0</v>
      </c>
      <c r="J131" s="14">
        <f>'fnd enro'!J131</f>
        <v>0</v>
      </c>
      <c r="K131" s="15">
        <f>'fnd enro'!K131</f>
        <v>7.7200000000000005E-2</v>
      </c>
      <c r="L131" s="14">
        <f>'fnd enro'!L131</f>
        <v>0</v>
      </c>
      <c r="M131" s="14">
        <f>'fnd enro'!M131</f>
        <v>0</v>
      </c>
      <c r="N131" s="14">
        <f>'fnd enro'!N131</f>
        <v>0</v>
      </c>
      <c r="O131" s="14">
        <f>'fnd enro'!O131</f>
        <v>0</v>
      </c>
      <c r="P131" s="14">
        <f>'fnd enro'!P131</f>
        <v>2</v>
      </c>
      <c r="Q131" s="14">
        <f>'fnd enro'!R131</f>
        <v>2</v>
      </c>
      <c r="R131" s="15">
        <f t="shared" si="82"/>
        <v>1.1160000000000001</v>
      </c>
      <c r="S131" s="14">
        <f>VALUE('fnd enro'!Q131)</f>
        <v>6</v>
      </c>
      <c r="T131" s="2"/>
      <c r="U131" s="1">
        <f>(($D131*'fnd base rates'!C$107)
+($E131*'fnd base rates'!C$108)
+($F131*'fnd base rates'!C$109)
+($G131*'fnd base rates'!C$110)
+($H131*'fnd base rates'!C$111)
+($I131*'fnd base rates'!C$112)
+($J131*'fnd base rates'!C$113)
+($K131*'fnd base rates'!C$114)
+($M131*'fnd base rates'!C$116)
+($N131*'fnd base rates'!C$117)
+($O131*'fnd base rates'!C$118)
+($P131*VLOOKUP($S131+12,rate_basefnd,3)))
*$R131</f>
        <v>1342.6626042720004</v>
      </c>
      <c r="V131" s="1">
        <f>(($D131*'fnd base rates'!D$107)
+($E131*'fnd base rates'!D$108)
+($F131*'fnd base rates'!D$109)
+($G131*'fnd base rates'!D$110)
+($H131*'fnd base rates'!D$111)
+($I131*'fnd base rates'!D$112)
+($J131*'fnd base rates'!D$113)
+($K131*'fnd base rates'!D$114)
+($M131*'fnd base rates'!D$116)
+($N131*'fnd base rates'!D$117)
+($O131*'fnd base rates'!D$118)
+($P131*VLOOKUP($S131+12,rate_basefnd,4)))
*$R131</f>
        <v>2395.9404000000004</v>
      </c>
      <c r="W131" s="1">
        <f>(($D131*'fnd base rates'!E$107)
+($E131*'fnd base rates'!E$108)
+($F131*'fnd base rates'!E$109)
+($G131*'fnd base rates'!E$110)
+($H131*'fnd base rates'!E$111)
+($I131*'fnd base rates'!E$112)
+($J131*'fnd base rates'!E$113)
+($K131*'fnd base rates'!E$114)
+($M131*'fnd base rates'!E$116)
+($N131*'fnd base rates'!E$117)
+($O131*'fnd base rates'!E$118)
+($P131*VLOOKUP($S131+12,rate_basefnd,5)))
*$R131</f>
        <v>15380.165999232002</v>
      </c>
      <c r="X131" s="1">
        <f>(($D131*'fnd base rates'!F$107)
+($E131*'fnd base rates'!F$108)
+($F131*'fnd base rates'!F$109)
+($G131*'fnd base rates'!F$110)
+($H131*'fnd base rates'!F$111)
+($I131*'fnd base rates'!F$112)
+($J131*'fnd base rates'!F$113)
+($K131*'fnd base rates'!F$114)
+($M131*'fnd base rates'!F$116)
+($N131*'fnd base rates'!F$117)
+($O131*'fnd base rates'!F$118)
+($P131*VLOOKUP($S131+12,rate_basefnd,6)))
*$R131</f>
        <v>2784.3003915840004</v>
      </c>
      <c r="Y131" s="1">
        <f>(($D131*'fnd base rates'!G$107)
+($E131*'fnd base rates'!G$108)
+($F131*'fnd base rates'!G$109)
+($G131*'fnd base rates'!G$110)
+($H131*'fnd base rates'!G$111)
+($I131*'fnd base rates'!G$112)
+($J131*'fnd base rates'!G$113)
+($K131*'fnd base rates'!G$114)
+($M131*'fnd base rates'!G$116)
+($N131*'fnd base rates'!G$117)
+($O131*'fnd base rates'!G$118)
+($P131*VLOOKUP($S131+12,rate_basefnd,7)))
*$R131</f>
        <v>675.90156542399995</v>
      </c>
      <c r="Z131" s="1">
        <f>(($D131*'fnd base rates'!H$107)
+($E131*'fnd base rates'!H$108)
+($F131*'fnd base rates'!H$109)
+($G131*'fnd base rates'!H$110)
+($H131*'fnd base rates'!H$111)
+($I131*'fnd base rates'!H$112)
+($J131*'fnd base rates'!H$113)
+($K131*'fnd base rates'!H$114)
+($M131*'fnd base rates'!H$116)
+($N131*'fnd base rates'!H$117)
+($O131*'fnd base rates'!H$118)
+($P131*VLOOKUP($S131+12,rate_basefnd,8)))</f>
        <v>1091.657868</v>
      </c>
      <c r="AA131" s="1">
        <f>(($D131*'fnd base rates'!I$107)
+($E131*'fnd base rates'!I$108)
+($F131*'fnd base rates'!I$109)
+($G131*'fnd base rates'!I$110)
+($H131*'fnd base rates'!I$111)
+($I131*'fnd base rates'!I$112)
+($J131*'fnd base rates'!I$113)
+($K131*'fnd base rates'!I$114)
+($M131*'fnd base rates'!I$116)
+($N131*'fnd base rates'!I$117)
+($O131*'fnd base rates'!I$118)
+($P131*VLOOKUP($S131+12,rate_basefnd,9)))
*$R131</f>
        <v>955.83168000000012</v>
      </c>
      <c r="AB131" s="1">
        <f>(($D131*'fnd base rates'!J$107)
+($E131*'fnd base rates'!J$108)
+($F131*'fnd base rates'!J$109)
+($G131*'fnd base rates'!J$110)
+($H131*'fnd base rates'!J$111)
+($I131*'fnd base rates'!J$112)
+($J131*'fnd base rates'!J$113)
+($K131*'fnd base rates'!J$114)
+($M131*'fnd base rates'!J$116)
+($N131*'fnd base rates'!J$117)
+($O131*'fnd base rates'!J$118)
+($P131*VLOOKUP($S131+12,rate_basefnd,10)))
*$R131</f>
        <v>1697.07888</v>
      </c>
      <c r="AC131" s="1">
        <f>(($D131*'fnd base rates'!K$107)
+($E131*'fnd base rates'!K$108)
+($F131*'fnd base rates'!K$109)
+($G131*'fnd base rates'!K$110)
+($H131*'fnd base rates'!K$111)
+($I131*'fnd base rates'!K$112)
+($J131*'fnd base rates'!K$113)
+($K131*'fnd base rates'!K$114)
+($M131*'fnd base rates'!K$116)
+($N131*'fnd base rates'!K$117)
+($O131*'fnd base rates'!K$118)
+($P131*VLOOKUP($S131+12,rate_basefnd,11)))
*$R131</f>
        <v>2455.66845216</v>
      </c>
      <c r="AD131" s="1">
        <f>(($D131*'fnd base rates'!L$107)
+($E131*'fnd base rates'!L$108)
+($F131*'fnd base rates'!L$109)
+($G131*'fnd base rates'!L$110)
+($H131*'fnd base rates'!L$111)
+($I131*'fnd base rates'!L$112)
+($J131*'fnd base rates'!L$113)
+($K131*'fnd base rates'!L$114)
+($M131*'fnd base rates'!L$116)
+($N131*'fnd base rates'!L$117)
+($O131*'fnd base rates'!L$118)
+($P131*VLOOKUP($S131+12,rate_basefnd,12)))</f>
        <v>3866.1633600000005</v>
      </c>
      <c r="AE131" s="1">
        <f>(($D131*'fnd base rates'!M$107)
+($E131*'fnd base rates'!M$108)
+($F131*'fnd base rates'!M$109)
+($G131*'fnd base rates'!M$110)
+($H131*'fnd base rates'!M$111)
+($I131*'fnd base rates'!M$112)
+($J131*'fnd base rates'!M$113)
+($K131*'fnd base rates'!M$114)
+($M131*'fnd base rates'!M$116)
+($N131*'fnd base rates'!M$117)
+($O131*'fnd base rates'!M$118)
+($P131*VLOOKUP($S131+12,rate_basefnd,13)))</f>
        <v>0</v>
      </c>
      <c r="AF131" s="4">
        <f t="shared" si="83"/>
        <v>32645.371200672002</v>
      </c>
      <c r="AH131" s="269">
        <f t="shared" si="84"/>
        <v>420049616</v>
      </c>
      <c r="AI131" s="4" t="str">
        <f t="shared" si="85"/>
        <v>420</v>
      </c>
      <c r="AJ131" s="2" t="str">
        <f t="shared" si="86"/>
        <v>049</v>
      </c>
      <c r="AK131" s="2" t="str">
        <f t="shared" si="87"/>
        <v>616</v>
      </c>
      <c r="AL131" s="4">
        <f t="shared" si="88"/>
        <v>1</v>
      </c>
      <c r="AM131" s="4">
        <f t="shared" si="79"/>
        <v>2</v>
      </c>
      <c r="AN131" s="4">
        <f t="shared" si="89"/>
        <v>32645.371200672002</v>
      </c>
      <c r="AO131" s="4">
        <f t="shared" si="90"/>
        <v>16323</v>
      </c>
      <c r="AP131" s="4">
        <f t="shared" si="80"/>
        <v>0</v>
      </c>
      <c r="AQ131" s="4">
        <v>16323</v>
      </c>
      <c r="AW131" s="4">
        <v>16323</v>
      </c>
      <c r="AX131" s="5">
        <f t="shared" si="91"/>
        <v>0</v>
      </c>
      <c r="AY131" s="4">
        <v>16323</v>
      </c>
      <c r="AZ131" s="5"/>
      <c r="BB131" s="5">
        <f t="shared" ref="BB131" si="148">BC131-BA131</f>
        <v>0</v>
      </c>
    </row>
    <row r="132" spans="1:54" s="4" customFormat="1">
      <c r="A132" s="269">
        <v>428</v>
      </c>
      <c r="B132" s="2">
        <v>428035016</v>
      </c>
      <c r="C132" s="9" t="s">
        <v>1100</v>
      </c>
      <c r="D132" s="14">
        <f>'fnd enro'!D132</f>
        <v>0</v>
      </c>
      <c r="E132" s="14">
        <f>'fnd enro'!E132</f>
        <v>0</v>
      </c>
      <c r="F132" s="14">
        <f>'fnd enro'!F132</f>
        <v>0</v>
      </c>
      <c r="G132" s="14">
        <f>'fnd enro'!G132</f>
        <v>1</v>
      </c>
      <c r="H132" s="14">
        <f>'fnd enro'!H132</f>
        <v>1</v>
      </c>
      <c r="I132" s="14">
        <f>'fnd enro'!I132</f>
        <v>3</v>
      </c>
      <c r="J132" s="14">
        <f>'fnd enro'!J132</f>
        <v>0</v>
      </c>
      <c r="K132" s="15">
        <f>'fnd enro'!K132</f>
        <v>0.193</v>
      </c>
      <c r="L132" s="14">
        <f>'fnd enro'!L132</f>
        <v>0</v>
      </c>
      <c r="M132" s="14">
        <f>'fnd enro'!M132</f>
        <v>0</v>
      </c>
      <c r="N132" s="14">
        <f>'fnd enro'!N132</f>
        <v>0</v>
      </c>
      <c r="O132" s="14">
        <f>'fnd enro'!O132</f>
        <v>0</v>
      </c>
      <c r="P132" s="14">
        <f>'fnd enro'!P132</f>
        <v>0</v>
      </c>
      <c r="Q132" s="14">
        <f>'fnd enro'!R132</f>
        <v>5</v>
      </c>
      <c r="R132" s="15">
        <f t="shared" si="82"/>
        <v>1.0880000000000001</v>
      </c>
      <c r="S132" s="14">
        <f>VALUE('fnd enro'!Q132)</f>
        <v>8</v>
      </c>
      <c r="T132" s="2"/>
      <c r="U132" s="1">
        <f>(($D132*'fnd base rates'!C$107)
+($E132*'fnd base rates'!C$108)
+($F132*'fnd base rates'!C$109)
+($G132*'fnd base rates'!C$110)
+($H132*'fnd base rates'!C$111)
+($I132*'fnd base rates'!C$112)
+($J132*'fnd base rates'!C$113)
+($K132*'fnd base rates'!C$114)
+($M132*'fnd base rates'!C$116)
+($N132*'fnd base rates'!C$117)
+($O132*'fnd base rates'!C$118)
+($P132*VLOOKUP($S132+12,rate_basefnd,3)))
*$R132</f>
        <v>2918.3497222400006</v>
      </c>
      <c r="V132" s="1">
        <f>(($D132*'fnd base rates'!D$107)
+($E132*'fnd base rates'!D$108)
+($F132*'fnd base rates'!D$109)
+($G132*'fnd base rates'!D$110)
+($H132*'fnd base rates'!D$111)
+($I132*'fnd base rates'!D$112)
+($J132*'fnd base rates'!D$113)
+($K132*'fnd base rates'!D$114)
+($M132*'fnd base rates'!D$116)
+($N132*'fnd base rates'!D$117)
+($O132*'fnd base rates'!D$118)
+($P132*VLOOKUP($S132+12,rate_basefnd,4)))
*$R132</f>
        <v>4162.0352000000012</v>
      </c>
      <c r="W132" s="1">
        <f>(($D132*'fnd base rates'!E$107)
+($E132*'fnd base rates'!E$108)
+($F132*'fnd base rates'!E$109)
+($G132*'fnd base rates'!E$110)
+($H132*'fnd base rates'!E$111)
+($I132*'fnd base rates'!E$112)
+($J132*'fnd base rates'!E$113)
+($K132*'fnd base rates'!E$114)
+($M132*'fnd base rates'!E$116)
+($N132*'fnd base rates'!E$117)
+($O132*'fnd base rates'!E$118)
+($P132*VLOOKUP($S132+12,rate_basefnd,5)))
*$R132</f>
        <v>24019.244925440005</v>
      </c>
      <c r="X132" s="1">
        <f>(($D132*'fnd base rates'!F$107)
+($E132*'fnd base rates'!F$108)
+($F132*'fnd base rates'!F$109)
+($G132*'fnd base rates'!F$110)
+($H132*'fnd base rates'!F$111)
+($I132*'fnd base rates'!F$112)
+($J132*'fnd base rates'!F$113)
+($K132*'fnd base rates'!F$114)
+($M132*'fnd base rates'!F$116)
+($N132*'fnd base rates'!F$117)
+($O132*'fnd base rates'!F$118)
+($P132*VLOOKUP($S132+12,rate_basefnd,6)))
*$R132</f>
        <v>5334.988481280001</v>
      </c>
      <c r="Y132" s="1">
        <f>(($D132*'fnd base rates'!G$107)
+($E132*'fnd base rates'!G$108)
+($F132*'fnd base rates'!G$109)
+($G132*'fnd base rates'!G$110)
+($H132*'fnd base rates'!G$111)
+($I132*'fnd base rates'!G$112)
+($J132*'fnd base rates'!G$113)
+($K132*'fnd base rates'!G$114)
+($M132*'fnd base rates'!G$116)
+($N132*'fnd base rates'!G$117)
+($O132*'fnd base rates'!G$118)
+($P132*VLOOKUP($S132+12,rate_basefnd,7)))
*$R132</f>
        <v>888.78329408000013</v>
      </c>
      <c r="Z132" s="1">
        <f>(($D132*'fnd base rates'!H$107)
+($E132*'fnd base rates'!H$108)
+($F132*'fnd base rates'!H$109)
+($G132*'fnd base rates'!H$110)
+($H132*'fnd base rates'!H$111)
+($I132*'fnd base rates'!H$112)
+($J132*'fnd base rates'!H$113)
+($K132*'fnd base rates'!H$114)
+($M132*'fnd base rates'!H$116)
+($N132*'fnd base rates'!H$117)
+($O132*'fnd base rates'!H$118)
+($P132*VLOOKUP($S132+12,rate_basefnd,8)))</f>
        <v>3531.1146699999999</v>
      </c>
      <c r="AA132" s="1">
        <f>(($D132*'fnd base rates'!I$107)
+($E132*'fnd base rates'!I$108)
+($F132*'fnd base rates'!I$109)
+($G132*'fnd base rates'!I$110)
+($H132*'fnd base rates'!I$111)
+($I132*'fnd base rates'!I$112)
+($J132*'fnd base rates'!I$113)
+($K132*'fnd base rates'!I$114)
+($M132*'fnd base rates'!I$116)
+($N132*'fnd base rates'!I$117)
+($O132*'fnd base rates'!I$118)
+($P132*VLOOKUP($S132+12,rate_basefnd,9)))
*$R132</f>
        <v>2118.1836800000001</v>
      </c>
      <c r="AB132" s="1">
        <f>(($D132*'fnd base rates'!J$107)
+($E132*'fnd base rates'!J$108)
+($F132*'fnd base rates'!J$109)
+($G132*'fnd base rates'!J$110)
+($H132*'fnd base rates'!J$111)
+($I132*'fnd base rates'!J$112)
+($J132*'fnd base rates'!J$113)
+($K132*'fnd base rates'!J$114)
+($M132*'fnd base rates'!J$116)
+($N132*'fnd base rates'!J$117)
+($O132*'fnd base rates'!J$118)
+($P132*VLOOKUP($S132+12,rate_basefnd,10)))
*$R132</f>
        <v>2309.1494400000001</v>
      </c>
      <c r="AC132" s="1">
        <f>(($D132*'fnd base rates'!K$107)
+($E132*'fnd base rates'!K$108)
+($F132*'fnd base rates'!K$109)
+($G132*'fnd base rates'!K$110)
+($H132*'fnd base rates'!K$111)
+($I132*'fnd base rates'!K$112)
+($J132*'fnd base rates'!K$113)
+($K132*'fnd base rates'!K$114)
+($M132*'fnd base rates'!K$116)
+($N132*'fnd base rates'!K$117)
+($O132*'fnd base rates'!K$118)
+($P132*VLOOKUP($S132+12,rate_basefnd,11)))
*$R132</f>
        <v>6237.0137472000006</v>
      </c>
      <c r="AD132" s="1">
        <f>(($D132*'fnd base rates'!L$107)
+($E132*'fnd base rates'!L$108)
+($F132*'fnd base rates'!L$109)
+($G132*'fnd base rates'!L$110)
+($H132*'fnd base rates'!L$111)
+($I132*'fnd base rates'!L$112)
+($J132*'fnd base rates'!L$113)
+($K132*'fnd base rates'!L$114)
+($M132*'fnd base rates'!L$116)
+($N132*'fnd base rates'!L$117)
+($O132*'fnd base rates'!L$118)
+($P132*VLOOKUP($S132+12,rate_basefnd,12)))</f>
        <v>7066.0134000000007</v>
      </c>
      <c r="AE132" s="1">
        <f>(($D132*'fnd base rates'!M$107)
+($E132*'fnd base rates'!M$108)
+($F132*'fnd base rates'!M$109)
+($G132*'fnd base rates'!M$110)
+($H132*'fnd base rates'!M$111)
+($I132*'fnd base rates'!M$112)
+($J132*'fnd base rates'!M$113)
+($K132*'fnd base rates'!M$114)
+($M132*'fnd base rates'!M$116)
+($N132*'fnd base rates'!M$117)
+($O132*'fnd base rates'!M$118)
+($P132*VLOOKUP($S132+12,rate_basefnd,13)))</f>
        <v>0</v>
      </c>
      <c r="AF132" s="4">
        <f t="shared" si="83"/>
        <v>58584.876560240016</v>
      </c>
      <c r="AH132" s="269">
        <f t="shared" si="84"/>
        <v>428035016</v>
      </c>
      <c r="AI132" s="4" t="str">
        <f t="shared" si="85"/>
        <v>428</v>
      </c>
      <c r="AJ132" s="2" t="str">
        <f t="shared" si="86"/>
        <v>035</v>
      </c>
      <c r="AK132" s="2" t="str">
        <f t="shared" si="87"/>
        <v>016</v>
      </c>
      <c r="AL132" s="4">
        <f t="shared" si="88"/>
        <v>1</v>
      </c>
      <c r="AM132" s="4">
        <f t="shared" si="79"/>
        <v>5</v>
      </c>
      <c r="AN132" s="4">
        <f t="shared" si="89"/>
        <v>58584.876560240016</v>
      </c>
      <c r="AO132" s="4">
        <f t="shared" si="90"/>
        <v>11717</v>
      </c>
      <c r="AP132" s="4">
        <f t="shared" si="80"/>
        <v>0</v>
      </c>
      <c r="AQ132" s="4">
        <v>11717</v>
      </c>
      <c r="AW132" s="4">
        <v>11717</v>
      </c>
      <c r="AX132" s="5">
        <f t="shared" si="91"/>
        <v>0</v>
      </c>
      <c r="AY132" s="4">
        <v>11717</v>
      </c>
      <c r="AZ132" s="5"/>
      <c r="BB132" s="5">
        <f t="shared" ref="BB132" si="149">BC132-BA132</f>
        <v>0</v>
      </c>
    </row>
    <row r="133" spans="1:54" s="4" customFormat="1">
      <c r="A133" s="269">
        <v>428</v>
      </c>
      <c r="B133" s="2">
        <v>428035035</v>
      </c>
      <c r="C133" s="9" t="s">
        <v>1100</v>
      </c>
      <c r="D133" s="14">
        <f>'fnd enro'!D133</f>
        <v>0</v>
      </c>
      <c r="E133" s="14">
        <f>'fnd enro'!E133</f>
        <v>0</v>
      </c>
      <c r="F133" s="14">
        <f>'fnd enro'!F133</f>
        <v>169</v>
      </c>
      <c r="G133" s="14">
        <f>'fnd enro'!G133</f>
        <v>803</v>
      </c>
      <c r="H133" s="14">
        <f>'fnd enro'!H133</f>
        <v>446</v>
      </c>
      <c r="I133" s="14">
        <f>'fnd enro'!I133</f>
        <v>374</v>
      </c>
      <c r="J133" s="14">
        <f>'fnd enro'!J133</f>
        <v>0</v>
      </c>
      <c r="K133" s="15">
        <f>'fnd enro'!K133</f>
        <v>69.171199999999999</v>
      </c>
      <c r="L133" s="14">
        <f>'fnd enro'!L133</f>
        <v>0</v>
      </c>
      <c r="M133" s="14">
        <f>'fnd enro'!M133</f>
        <v>115</v>
      </c>
      <c r="N133" s="14">
        <f>'fnd enro'!N133</f>
        <v>18</v>
      </c>
      <c r="O133" s="14">
        <f>'fnd enro'!O133</f>
        <v>8</v>
      </c>
      <c r="P133" s="14">
        <f>'fnd enro'!P133</f>
        <v>1274</v>
      </c>
      <c r="Q133" s="14">
        <f>'fnd enro'!R133</f>
        <v>1792</v>
      </c>
      <c r="R133" s="15">
        <f t="shared" si="82"/>
        <v>1.0880000000000001</v>
      </c>
      <c r="S133" s="14">
        <f>VALUE('fnd enro'!Q133)</f>
        <v>11</v>
      </c>
      <c r="T133" s="2"/>
      <c r="U133" s="1">
        <f>(($D133*'fnd base rates'!C$107)
+($E133*'fnd base rates'!C$108)
+($F133*'fnd base rates'!C$109)
+($G133*'fnd base rates'!C$110)
+($H133*'fnd base rates'!C$111)
+($I133*'fnd base rates'!C$112)
+($J133*'fnd base rates'!C$113)
+($K133*'fnd base rates'!C$114)
+($M133*'fnd base rates'!C$116)
+($N133*'fnd base rates'!C$117)
+($O133*'fnd base rates'!C$118)
+($P133*VLOOKUP($S133+12,rate_basefnd,3)))
*$R133</f>
        <v>1177458.5282908161</v>
      </c>
      <c r="V133" s="1">
        <f>(($D133*'fnd base rates'!D$107)
+($E133*'fnd base rates'!D$108)
+($F133*'fnd base rates'!D$109)
+($G133*'fnd base rates'!D$110)
+($H133*'fnd base rates'!D$111)
+($I133*'fnd base rates'!D$112)
+($J133*'fnd base rates'!D$113)
+($K133*'fnd base rates'!D$114)
+($M133*'fnd base rates'!D$116)
+($N133*'fnd base rates'!D$117)
+($O133*'fnd base rates'!D$118)
+($P133*VLOOKUP($S133+12,rate_basefnd,4)))
*$R133</f>
        <v>2068148.3443200001</v>
      </c>
      <c r="W133" s="1">
        <f>(($D133*'fnd base rates'!E$107)
+($E133*'fnd base rates'!E$108)
+($F133*'fnd base rates'!E$109)
+($G133*'fnd base rates'!E$110)
+($H133*'fnd base rates'!E$111)
+($I133*'fnd base rates'!E$112)
+($J133*'fnd base rates'!E$113)
+($K133*'fnd base rates'!E$114)
+($M133*'fnd base rates'!E$116)
+($N133*'fnd base rates'!E$117)
+($O133*'fnd base rates'!E$118)
+($P133*VLOOKUP($S133+12,rate_basefnd,5)))
*$R133</f>
        <v>13333245.241245696</v>
      </c>
      <c r="X133" s="1">
        <f>(($D133*'fnd base rates'!F$107)
+($E133*'fnd base rates'!F$108)
+($F133*'fnd base rates'!F$109)
+($G133*'fnd base rates'!F$110)
+($H133*'fnd base rates'!F$111)
+($I133*'fnd base rates'!F$112)
+($J133*'fnd base rates'!F$113)
+($K133*'fnd base rates'!F$114)
+($M133*'fnd base rates'!F$116)
+($N133*'fnd base rates'!F$117)
+($O133*'fnd base rates'!F$118)
+($P133*VLOOKUP($S133+12,rate_basefnd,6)))
*$R133</f>
        <v>2190433.7020907523</v>
      </c>
      <c r="Y133" s="1">
        <f>(($D133*'fnd base rates'!G$107)
+($E133*'fnd base rates'!G$108)
+($F133*'fnd base rates'!G$109)
+($G133*'fnd base rates'!G$110)
+($H133*'fnd base rates'!G$111)
+($I133*'fnd base rates'!G$112)
+($J133*'fnd base rates'!G$113)
+($K133*'fnd base rates'!G$114)
+($M133*'fnd base rates'!G$116)
+($N133*'fnd base rates'!G$117)
+($O133*'fnd base rates'!G$118)
+($P133*VLOOKUP($S133+12,rate_basefnd,7)))
*$R133</f>
        <v>582120.92114227219</v>
      </c>
      <c r="Z133" s="1">
        <f>(($D133*'fnd base rates'!H$107)
+($E133*'fnd base rates'!H$108)
+($F133*'fnd base rates'!H$109)
+($G133*'fnd base rates'!H$110)
+($H133*'fnd base rates'!H$111)
+($I133*'fnd base rates'!H$112)
+($J133*'fnd base rates'!H$113)
+($K133*'fnd base rates'!H$114)
+($M133*'fnd base rates'!H$116)
+($N133*'fnd base rates'!H$117)
+($O133*'fnd base rates'!H$118)
+($P133*VLOOKUP($S133+12,rate_basefnd,8)))</f>
        <v>1106515.8797279999</v>
      </c>
      <c r="AA133" s="1">
        <f>(($D133*'fnd base rates'!I$107)
+($E133*'fnd base rates'!I$108)
+($F133*'fnd base rates'!I$109)
+($G133*'fnd base rates'!I$110)
+($H133*'fnd base rates'!I$111)
+($I133*'fnd base rates'!I$112)
+($J133*'fnd base rates'!I$113)
+($K133*'fnd base rates'!I$114)
+($M133*'fnd base rates'!I$116)
+($N133*'fnd base rates'!I$117)
+($O133*'fnd base rates'!I$118)
+($P133*VLOOKUP($S133+12,rate_basefnd,9)))
*$R133</f>
        <v>902080.01408000011</v>
      </c>
      <c r="AB133" s="1">
        <f>(($D133*'fnd base rates'!J$107)
+($E133*'fnd base rates'!J$108)
+($F133*'fnd base rates'!J$109)
+($G133*'fnd base rates'!J$110)
+($H133*'fnd base rates'!J$111)
+($I133*'fnd base rates'!J$112)
+($J133*'fnd base rates'!J$113)
+($K133*'fnd base rates'!J$114)
+($M133*'fnd base rates'!J$116)
+($N133*'fnd base rates'!J$117)
+($O133*'fnd base rates'!J$118)
+($P133*VLOOKUP($S133+12,rate_basefnd,10)))
*$R133</f>
        <v>1637832.2675200002</v>
      </c>
      <c r="AC133" s="1">
        <f>(($D133*'fnd base rates'!K$107)
+($E133*'fnd base rates'!K$108)
+($F133*'fnd base rates'!K$109)
+($G133*'fnd base rates'!K$110)
+($H133*'fnd base rates'!K$111)
+($I133*'fnd base rates'!K$112)
+($J133*'fnd base rates'!K$113)
+($K133*'fnd base rates'!K$114)
+($M133*'fnd base rates'!K$116)
+($N133*'fnd base rates'!K$117)
+($O133*'fnd base rates'!K$118)
+($P133*VLOOKUP($S133+12,rate_basefnd,11)))
*$R133</f>
        <v>2251966.7439564802</v>
      </c>
      <c r="AD133" s="1">
        <f>(($D133*'fnd base rates'!L$107)
+($E133*'fnd base rates'!L$108)
+($F133*'fnd base rates'!L$109)
+($G133*'fnd base rates'!L$110)
+($H133*'fnd base rates'!L$111)
+($I133*'fnd base rates'!L$112)
+($J133*'fnd base rates'!L$113)
+($K133*'fnd base rates'!L$114)
+($M133*'fnd base rates'!L$116)
+($N133*'fnd base rates'!L$117)
+($O133*'fnd base rates'!L$118)
+($P133*VLOOKUP($S133+12,rate_basefnd,12)))</f>
        <v>3428744.7105600005</v>
      </c>
      <c r="AE133" s="1">
        <f>(($D133*'fnd base rates'!M$107)
+($E133*'fnd base rates'!M$108)
+($F133*'fnd base rates'!M$109)
+($G133*'fnd base rates'!M$110)
+($H133*'fnd base rates'!M$111)
+($I133*'fnd base rates'!M$112)
+($J133*'fnd base rates'!M$113)
+($K133*'fnd base rates'!M$114)
+($M133*'fnd base rates'!M$116)
+($N133*'fnd base rates'!M$117)
+($O133*'fnd base rates'!M$118)
+($P133*VLOOKUP($S133+12,rate_basefnd,13)))</f>
        <v>0</v>
      </c>
      <c r="AF133" s="4">
        <f t="shared" si="83"/>
        <v>28678546.352934018</v>
      </c>
      <c r="AH133" s="269">
        <f t="shared" si="84"/>
        <v>428035035</v>
      </c>
      <c r="AI133" s="4" t="str">
        <f t="shared" si="85"/>
        <v>428</v>
      </c>
      <c r="AJ133" s="2" t="str">
        <f t="shared" si="86"/>
        <v>035</v>
      </c>
      <c r="AK133" s="2" t="str">
        <f t="shared" si="87"/>
        <v>035</v>
      </c>
      <c r="AL133" s="4">
        <f t="shared" si="88"/>
        <v>1</v>
      </c>
      <c r="AM133" s="4">
        <f t="shared" si="79"/>
        <v>1792</v>
      </c>
      <c r="AN133" s="4">
        <f t="shared" si="89"/>
        <v>28678546.352934018</v>
      </c>
      <c r="AO133" s="4">
        <f t="shared" si="90"/>
        <v>16004</v>
      </c>
      <c r="AP133" s="4">
        <f t="shared" si="80"/>
        <v>0</v>
      </c>
      <c r="AQ133" s="4">
        <v>16004</v>
      </c>
      <c r="AW133" s="4">
        <v>16004</v>
      </c>
      <c r="AX133" s="5">
        <f t="shared" si="91"/>
        <v>0</v>
      </c>
      <c r="AY133" s="4">
        <v>16004</v>
      </c>
      <c r="AZ133" s="5"/>
      <c r="BB133" s="5">
        <f t="shared" ref="BB133" si="150">BC133-BA133</f>
        <v>0</v>
      </c>
    </row>
    <row r="134" spans="1:54" s="4" customFormat="1">
      <c r="A134" s="269">
        <v>428</v>
      </c>
      <c r="B134" s="2">
        <v>428035044</v>
      </c>
      <c r="C134" s="9" t="s">
        <v>1100</v>
      </c>
      <c r="D134" s="14">
        <f>'fnd enro'!D134</f>
        <v>0</v>
      </c>
      <c r="E134" s="14">
        <f>'fnd enro'!E134</f>
        <v>0</v>
      </c>
      <c r="F134" s="14">
        <f>'fnd enro'!F134</f>
        <v>0</v>
      </c>
      <c r="G134" s="14">
        <f>'fnd enro'!G134</f>
        <v>10</v>
      </c>
      <c r="H134" s="14">
        <f>'fnd enro'!H134</f>
        <v>3</v>
      </c>
      <c r="I134" s="14">
        <f>'fnd enro'!I134</f>
        <v>17</v>
      </c>
      <c r="J134" s="14">
        <f>'fnd enro'!J134</f>
        <v>0</v>
      </c>
      <c r="K134" s="15">
        <f>'fnd enro'!K134</f>
        <v>1.1579999999999999</v>
      </c>
      <c r="L134" s="14">
        <f>'fnd enro'!L134</f>
        <v>0</v>
      </c>
      <c r="M134" s="14">
        <f>'fnd enro'!M134</f>
        <v>3</v>
      </c>
      <c r="N134" s="14">
        <f>'fnd enro'!N134</f>
        <v>0</v>
      </c>
      <c r="O134" s="14">
        <f>'fnd enro'!O134</f>
        <v>0</v>
      </c>
      <c r="P134" s="14">
        <f>'fnd enro'!P134</f>
        <v>20</v>
      </c>
      <c r="Q134" s="14">
        <f>'fnd enro'!R134</f>
        <v>30</v>
      </c>
      <c r="R134" s="15">
        <f t="shared" si="82"/>
        <v>1.0880000000000001</v>
      </c>
      <c r="S134" s="14">
        <f>VALUE('fnd enro'!Q134)</f>
        <v>11</v>
      </c>
      <c r="T134" s="2"/>
      <c r="U134" s="1">
        <f>(($D134*'fnd base rates'!C$107)
+($E134*'fnd base rates'!C$108)
+($F134*'fnd base rates'!C$109)
+($G134*'fnd base rates'!C$110)
+($H134*'fnd base rates'!C$111)
+($I134*'fnd base rates'!C$112)
+($J134*'fnd base rates'!C$113)
+($K134*'fnd base rates'!C$114)
+($M134*'fnd base rates'!C$116)
+($N134*'fnd base rates'!C$117)
+($O134*'fnd base rates'!C$118)
+($P134*VLOOKUP($S134+12,rate_basefnd,3)))
*$R134</f>
        <v>19659.855773440006</v>
      </c>
      <c r="V134" s="1">
        <f>(($D134*'fnd base rates'!D$107)
+($E134*'fnd base rates'!D$108)
+($F134*'fnd base rates'!D$109)
+($G134*'fnd base rates'!D$110)
+($H134*'fnd base rates'!D$111)
+($I134*'fnd base rates'!D$112)
+($J134*'fnd base rates'!D$113)
+($K134*'fnd base rates'!D$114)
+($M134*'fnd base rates'!D$116)
+($N134*'fnd base rates'!D$117)
+($O134*'fnd base rates'!D$118)
+($P134*VLOOKUP($S134+12,rate_basefnd,4)))
*$R134</f>
        <v>34170.881280000009</v>
      </c>
      <c r="W134" s="1">
        <f>(($D134*'fnd base rates'!E$107)
+($E134*'fnd base rates'!E$108)
+($F134*'fnd base rates'!E$109)
+($G134*'fnd base rates'!E$110)
+($H134*'fnd base rates'!E$111)
+($I134*'fnd base rates'!E$112)
+($J134*'fnd base rates'!E$113)
+($K134*'fnd base rates'!E$114)
+($M134*'fnd base rates'!E$116)
+($N134*'fnd base rates'!E$117)
+($O134*'fnd base rates'!E$118)
+($P134*VLOOKUP($S134+12,rate_basefnd,5)))
*$R134</f>
        <v>232567.20395263997</v>
      </c>
      <c r="X134" s="1">
        <f>(($D134*'fnd base rates'!F$107)
+($E134*'fnd base rates'!F$108)
+($F134*'fnd base rates'!F$109)
+($G134*'fnd base rates'!F$110)
+($H134*'fnd base rates'!F$111)
+($I134*'fnd base rates'!F$112)
+($J134*'fnd base rates'!F$113)
+($K134*'fnd base rates'!F$114)
+($M134*'fnd base rates'!F$116)
+($N134*'fnd base rates'!F$117)
+($O134*'fnd base rates'!F$118)
+($P134*VLOOKUP($S134+12,rate_basefnd,6)))
*$R134</f>
        <v>33802.769927680005</v>
      </c>
      <c r="Y134" s="1">
        <f>(($D134*'fnd base rates'!G$107)
+($E134*'fnd base rates'!G$108)
+($F134*'fnd base rates'!G$109)
+($G134*'fnd base rates'!G$110)
+($H134*'fnd base rates'!G$111)
+($I134*'fnd base rates'!G$112)
+($J134*'fnd base rates'!G$113)
+($K134*'fnd base rates'!G$114)
+($M134*'fnd base rates'!G$116)
+($N134*'fnd base rates'!G$117)
+($O134*'fnd base rates'!G$118)
+($P134*VLOOKUP($S134+12,rate_basefnd,7)))
*$R134</f>
        <v>9534.8168844800002</v>
      </c>
      <c r="Z134" s="1">
        <f>(($D134*'fnd base rates'!H$107)
+($E134*'fnd base rates'!H$108)
+($F134*'fnd base rates'!H$109)
+($G134*'fnd base rates'!H$110)
+($H134*'fnd base rates'!H$111)
+($I134*'fnd base rates'!H$112)
+($J134*'fnd base rates'!H$113)
+($K134*'fnd base rates'!H$114)
+($M134*'fnd base rates'!H$116)
+($N134*'fnd base rates'!H$117)
+($O134*'fnd base rates'!H$118)
+($P134*VLOOKUP($S134+12,rate_basefnd,8)))</f>
        <v>21836.538020000004</v>
      </c>
      <c r="AA134" s="1">
        <f>(($D134*'fnd base rates'!I$107)
+($E134*'fnd base rates'!I$108)
+($F134*'fnd base rates'!I$109)
+($G134*'fnd base rates'!I$110)
+($H134*'fnd base rates'!I$111)
+($I134*'fnd base rates'!I$112)
+($J134*'fnd base rates'!I$113)
+($K134*'fnd base rates'!I$114)
+($M134*'fnd base rates'!I$116)
+($N134*'fnd base rates'!I$117)
+($O134*'fnd base rates'!I$118)
+($P134*VLOOKUP($S134+12,rate_basefnd,9)))
*$R134</f>
        <v>16050.535040000001</v>
      </c>
      <c r="AB134" s="1">
        <f>(($D134*'fnd base rates'!J$107)
+($E134*'fnd base rates'!J$108)
+($F134*'fnd base rates'!J$109)
+($G134*'fnd base rates'!J$110)
+($H134*'fnd base rates'!J$111)
+($I134*'fnd base rates'!J$112)
+($J134*'fnd base rates'!J$113)
+($K134*'fnd base rates'!J$114)
+($M134*'fnd base rates'!J$116)
+($N134*'fnd base rates'!J$117)
+($O134*'fnd base rates'!J$118)
+($P134*VLOOKUP($S134+12,rate_basefnd,10)))
*$R134</f>
        <v>30871.651840000002</v>
      </c>
      <c r="AC134" s="1">
        <f>(($D134*'fnd base rates'!K$107)
+($E134*'fnd base rates'!K$108)
+($F134*'fnd base rates'!K$109)
+($G134*'fnd base rates'!K$110)
+($H134*'fnd base rates'!K$111)
+($I134*'fnd base rates'!K$112)
+($J134*'fnd base rates'!K$113)
+($K134*'fnd base rates'!K$114)
+($M134*'fnd base rates'!K$116)
+($N134*'fnd base rates'!K$117)
+($O134*'fnd base rates'!K$118)
+($P134*VLOOKUP($S134+12,rate_basefnd,11)))
*$R134</f>
        <v>38090.821683200003</v>
      </c>
      <c r="AD134" s="1">
        <f>(($D134*'fnd base rates'!L$107)
+($E134*'fnd base rates'!L$108)
+($F134*'fnd base rates'!L$109)
+($G134*'fnd base rates'!L$110)
+($H134*'fnd base rates'!L$111)
+($I134*'fnd base rates'!L$112)
+($J134*'fnd base rates'!L$113)
+($K134*'fnd base rates'!L$114)
+($M134*'fnd base rates'!L$116)
+($N134*'fnd base rates'!L$117)
+($O134*'fnd base rates'!L$118)
+($P134*VLOOKUP($S134+12,rate_basefnd,12)))</f>
        <v>55620.460400000004</v>
      </c>
      <c r="AE134" s="1">
        <f>(($D134*'fnd base rates'!M$107)
+($E134*'fnd base rates'!M$108)
+($F134*'fnd base rates'!M$109)
+($G134*'fnd base rates'!M$110)
+($H134*'fnd base rates'!M$111)
+($I134*'fnd base rates'!M$112)
+($J134*'fnd base rates'!M$113)
+($K134*'fnd base rates'!M$114)
+($M134*'fnd base rates'!M$116)
+($N134*'fnd base rates'!M$117)
+($O134*'fnd base rates'!M$118)
+($P134*VLOOKUP($S134+12,rate_basefnd,13)))</f>
        <v>0</v>
      </c>
      <c r="AF134" s="4">
        <f t="shared" si="83"/>
        <v>492205.53480144002</v>
      </c>
      <c r="AH134" s="269">
        <f t="shared" si="84"/>
        <v>428035044</v>
      </c>
      <c r="AI134" s="4" t="str">
        <f t="shared" si="85"/>
        <v>428</v>
      </c>
      <c r="AJ134" s="2" t="str">
        <f t="shared" si="86"/>
        <v>035</v>
      </c>
      <c r="AK134" s="2" t="str">
        <f t="shared" si="87"/>
        <v>044</v>
      </c>
      <c r="AL134" s="4">
        <f t="shared" si="88"/>
        <v>1</v>
      </c>
      <c r="AM134" s="4">
        <f t="shared" si="79"/>
        <v>30</v>
      </c>
      <c r="AN134" s="4">
        <f t="shared" si="89"/>
        <v>492205.53480144002</v>
      </c>
      <c r="AO134" s="4">
        <f t="shared" si="90"/>
        <v>16407</v>
      </c>
      <c r="AP134" s="4">
        <f t="shared" si="80"/>
        <v>0</v>
      </c>
      <c r="AQ134" s="4">
        <v>16407</v>
      </c>
      <c r="AW134" s="4">
        <v>16407</v>
      </c>
      <c r="AX134" s="5">
        <f t="shared" si="91"/>
        <v>0</v>
      </c>
      <c r="AY134" s="4">
        <v>16407</v>
      </c>
      <c r="AZ134" s="5"/>
      <c r="BB134" s="5">
        <f t="shared" ref="BB134" si="151">BC134-BA134</f>
        <v>0</v>
      </c>
    </row>
    <row r="135" spans="1:54" s="4" customFormat="1">
      <c r="A135" s="269">
        <v>428</v>
      </c>
      <c r="B135" s="2">
        <v>428035049</v>
      </c>
      <c r="C135" s="9" t="s">
        <v>1100</v>
      </c>
      <c r="D135" s="14">
        <f>'fnd enro'!D135</f>
        <v>0</v>
      </c>
      <c r="E135" s="14">
        <f>'fnd enro'!E135</f>
        <v>0</v>
      </c>
      <c r="F135" s="14">
        <f>'fnd enro'!F135</f>
        <v>0</v>
      </c>
      <c r="G135" s="14">
        <f>'fnd enro'!G135</f>
        <v>2</v>
      </c>
      <c r="H135" s="14">
        <f>'fnd enro'!H135</f>
        <v>0</v>
      </c>
      <c r="I135" s="14">
        <f>'fnd enro'!I135</f>
        <v>0</v>
      </c>
      <c r="J135" s="14">
        <f>'fnd enro'!J135</f>
        <v>0</v>
      </c>
      <c r="K135" s="15">
        <f>'fnd enro'!K135</f>
        <v>7.7200000000000005E-2</v>
      </c>
      <c r="L135" s="14">
        <f>'fnd enro'!L135</f>
        <v>0</v>
      </c>
      <c r="M135" s="14">
        <f>'fnd enro'!M135</f>
        <v>0</v>
      </c>
      <c r="N135" s="14">
        <f>'fnd enro'!N135</f>
        <v>0</v>
      </c>
      <c r="O135" s="14">
        <f>'fnd enro'!O135</f>
        <v>0</v>
      </c>
      <c r="P135" s="14">
        <f>'fnd enro'!P135</f>
        <v>2</v>
      </c>
      <c r="Q135" s="14">
        <f>'fnd enro'!R135</f>
        <v>2</v>
      </c>
      <c r="R135" s="15">
        <f t="shared" si="82"/>
        <v>1.0880000000000001</v>
      </c>
      <c r="S135" s="14">
        <f>VALUE('fnd enro'!Q135)</f>
        <v>8</v>
      </c>
      <c r="T135" s="2"/>
      <c r="U135" s="1">
        <f>(($D135*'fnd base rates'!C$107)
+($E135*'fnd base rates'!C$108)
+($F135*'fnd base rates'!C$109)
+($G135*'fnd base rates'!C$110)
+($H135*'fnd base rates'!C$111)
+($I135*'fnd base rates'!C$112)
+($J135*'fnd base rates'!C$113)
+($K135*'fnd base rates'!C$114)
+($M135*'fnd base rates'!C$116)
+($N135*'fnd base rates'!C$117)
+($O135*'fnd base rates'!C$118)
+($P135*VLOOKUP($S135+12,rate_basefnd,3)))
*$R135</f>
        <v>1324.4470888960002</v>
      </c>
      <c r="V135" s="1">
        <f>(($D135*'fnd base rates'!D$107)
+($E135*'fnd base rates'!D$108)
+($F135*'fnd base rates'!D$109)
+($G135*'fnd base rates'!D$110)
+($H135*'fnd base rates'!D$111)
+($I135*'fnd base rates'!D$112)
+($J135*'fnd base rates'!D$113)
+($K135*'fnd base rates'!D$114)
+($M135*'fnd base rates'!D$116)
+($N135*'fnd base rates'!D$117)
+($O135*'fnd base rates'!D$118)
+($P135*VLOOKUP($S135+12,rate_basefnd,4)))
*$R135</f>
        <v>2409.1801600000003</v>
      </c>
      <c r="W135" s="1">
        <f>(($D135*'fnd base rates'!E$107)
+($E135*'fnd base rates'!E$108)
+($F135*'fnd base rates'!E$109)
+($G135*'fnd base rates'!E$110)
+($H135*'fnd base rates'!E$111)
+($I135*'fnd base rates'!E$112)
+($J135*'fnd base rates'!E$113)
+($K135*'fnd base rates'!E$114)
+($M135*'fnd base rates'!E$116)
+($N135*'fnd base rates'!E$117)
+($O135*'fnd base rates'!E$118)
+($P135*VLOOKUP($S135+12,rate_basefnd,5)))
*$R135</f>
        <v>15710.263858176004</v>
      </c>
      <c r="X135" s="1">
        <f>(($D135*'fnd base rates'!F$107)
+($E135*'fnd base rates'!F$108)
+($F135*'fnd base rates'!F$109)
+($G135*'fnd base rates'!F$110)
+($H135*'fnd base rates'!F$111)
+($I135*'fnd base rates'!F$112)
+($J135*'fnd base rates'!F$113)
+($K135*'fnd base rates'!F$114)
+($M135*'fnd base rates'!F$116)
+($N135*'fnd base rates'!F$117)
+($O135*'fnd base rates'!F$118)
+($P135*VLOOKUP($S135+12,rate_basefnd,6)))
*$R135</f>
        <v>2714.4433925120002</v>
      </c>
      <c r="Y135" s="1">
        <f>(($D135*'fnd base rates'!G$107)
+($E135*'fnd base rates'!G$108)
+($F135*'fnd base rates'!G$109)
+($G135*'fnd base rates'!G$110)
+($H135*'fnd base rates'!G$111)
+($I135*'fnd base rates'!G$112)
+($J135*'fnd base rates'!G$113)
+($K135*'fnd base rates'!G$114)
+($M135*'fnd base rates'!G$116)
+($N135*'fnd base rates'!G$117)
+($O135*'fnd base rates'!G$118)
+($P135*VLOOKUP($S135+12,rate_basefnd,7)))
*$R135</f>
        <v>693.71594163199995</v>
      </c>
      <c r="Z135" s="1">
        <f>(($D135*'fnd base rates'!H$107)
+($E135*'fnd base rates'!H$108)
+($F135*'fnd base rates'!H$109)
+($G135*'fnd base rates'!H$110)
+($H135*'fnd base rates'!H$111)
+($I135*'fnd base rates'!H$112)
+($J135*'fnd base rates'!H$113)
+($K135*'fnd base rates'!H$114)
+($M135*'fnd base rates'!H$116)
+($N135*'fnd base rates'!H$117)
+($O135*'fnd base rates'!H$118)
+($P135*VLOOKUP($S135+12,rate_basefnd,8)))</f>
        <v>1096.5578680000001</v>
      </c>
      <c r="AA135" s="1">
        <f>(($D135*'fnd base rates'!I$107)
+($E135*'fnd base rates'!I$108)
+($F135*'fnd base rates'!I$109)
+($G135*'fnd base rates'!I$110)
+($H135*'fnd base rates'!I$111)
+($I135*'fnd base rates'!I$112)
+($J135*'fnd base rates'!I$113)
+($K135*'fnd base rates'!I$114)
+($M135*'fnd base rates'!I$116)
+($N135*'fnd base rates'!I$117)
+($O135*'fnd base rates'!I$118)
+($P135*VLOOKUP($S135+12,rate_basefnd,9)))
*$R135</f>
        <v>960.85632000000021</v>
      </c>
      <c r="AB135" s="1">
        <f>(($D135*'fnd base rates'!J$107)
+($E135*'fnd base rates'!J$108)
+($F135*'fnd base rates'!J$109)
+($G135*'fnd base rates'!J$110)
+($H135*'fnd base rates'!J$111)
+($I135*'fnd base rates'!J$112)
+($J135*'fnd base rates'!J$113)
+($K135*'fnd base rates'!J$114)
+($M135*'fnd base rates'!J$116)
+($N135*'fnd base rates'!J$117)
+($O135*'fnd base rates'!J$118)
+($P135*VLOOKUP($S135+12,rate_basefnd,10)))
*$R135</f>
        <v>1860.3929600000001</v>
      </c>
      <c r="AC135" s="1">
        <f>(($D135*'fnd base rates'!K$107)
+($E135*'fnd base rates'!K$108)
+($F135*'fnd base rates'!K$109)
+($G135*'fnd base rates'!K$110)
+($H135*'fnd base rates'!K$111)
+($I135*'fnd base rates'!K$112)
+($J135*'fnd base rates'!K$113)
+($K135*'fnd base rates'!K$114)
+($M135*'fnd base rates'!K$116)
+($N135*'fnd base rates'!K$117)
+($O135*'fnd base rates'!K$118)
+($P135*VLOOKUP($S135+12,rate_basefnd,11)))
*$R135</f>
        <v>2394.0566988800001</v>
      </c>
      <c r="AD135" s="1">
        <f>(($D135*'fnd base rates'!L$107)
+($E135*'fnd base rates'!L$108)
+($F135*'fnd base rates'!L$109)
+($G135*'fnd base rates'!L$110)
+($H135*'fnd base rates'!L$111)
+($I135*'fnd base rates'!L$112)
+($J135*'fnd base rates'!L$113)
+($K135*'fnd base rates'!L$114)
+($M135*'fnd base rates'!L$116)
+($N135*'fnd base rates'!L$117)
+($O135*'fnd base rates'!L$118)
+($P135*VLOOKUP($S135+12,rate_basefnd,12)))</f>
        <v>3972.6333599999998</v>
      </c>
      <c r="AE135" s="1">
        <f>(($D135*'fnd base rates'!M$107)
+($E135*'fnd base rates'!M$108)
+($F135*'fnd base rates'!M$109)
+($G135*'fnd base rates'!M$110)
+($H135*'fnd base rates'!M$111)
+($I135*'fnd base rates'!M$112)
+($J135*'fnd base rates'!M$113)
+($K135*'fnd base rates'!M$114)
+($M135*'fnd base rates'!M$116)
+($N135*'fnd base rates'!M$117)
+($O135*'fnd base rates'!M$118)
+($P135*VLOOKUP($S135+12,rate_basefnd,13)))</f>
        <v>0</v>
      </c>
      <c r="AF135" s="4">
        <f t="shared" si="83"/>
        <v>33136.547648096006</v>
      </c>
      <c r="AH135" s="269">
        <f t="shared" si="84"/>
        <v>428035049</v>
      </c>
      <c r="AI135" s="4" t="str">
        <f t="shared" si="85"/>
        <v>428</v>
      </c>
      <c r="AJ135" s="2" t="str">
        <f t="shared" si="86"/>
        <v>035</v>
      </c>
      <c r="AK135" s="2" t="str">
        <f t="shared" si="87"/>
        <v>049</v>
      </c>
      <c r="AL135" s="4">
        <f t="shared" si="88"/>
        <v>1</v>
      </c>
      <c r="AM135" s="4">
        <f t="shared" si="79"/>
        <v>2</v>
      </c>
      <c r="AN135" s="4">
        <f t="shared" si="89"/>
        <v>33136.547648096006</v>
      </c>
      <c r="AO135" s="4">
        <f t="shared" si="90"/>
        <v>16568</v>
      </c>
      <c r="AP135" s="4">
        <f t="shared" si="80"/>
        <v>0</v>
      </c>
      <c r="AQ135" s="4">
        <v>16568</v>
      </c>
      <c r="AW135" s="4">
        <v>16568</v>
      </c>
      <c r="AX135" s="5">
        <f t="shared" si="91"/>
        <v>0</v>
      </c>
      <c r="AY135" s="4">
        <v>16568</v>
      </c>
      <c r="AZ135" s="5"/>
      <c r="BB135" s="5">
        <f t="shared" ref="BB135" si="152">BC135-BA135</f>
        <v>0</v>
      </c>
    </row>
    <row r="136" spans="1:54" s="4" customFormat="1">
      <c r="A136" s="269">
        <v>428</v>
      </c>
      <c r="B136" s="2">
        <v>428035050</v>
      </c>
      <c r="C136" s="9" t="s">
        <v>1100</v>
      </c>
      <c r="D136" s="14">
        <f>'fnd enro'!D136</f>
        <v>0</v>
      </c>
      <c r="E136" s="14">
        <f>'fnd enro'!E136</f>
        <v>0</v>
      </c>
      <c r="F136" s="14">
        <f>'fnd enro'!F136</f>
        <v>0</v>
      </c>
      <c r="G136" s="14">
        <f>'fnd enro'!G136</f>
        <v>2</v>
      </c>
      <c r="H136" s="14">
        <f>'fnd enro'!H136</f>
        <v>0</v>
      </c>
      <c r="I136" s="14">
        <f>'fnd enro'!I136</f>
        <v>1</v>
      </c>
      <c r="J136" s="14">
        <f>'fnd enro'!J136</f>
        <v>0</v>
      </c>
      <c r="K136" s="15">
        <f>'fnd enro'!K136</f>
        <v>0.1158</v>
      </c>
      <c r="L136" s="14">
        <f>'fnd enro'!L136</f>
        <v>0</v>
      </c>
      <c r="M136" s="14">
        <f>'fnd enro'!M136</f>
        <v>0</v>
      </c>
      <c r="N136" s="14">
        <f>'fnd enro'!N136</f>
        <v>0</v>
      </c>
      <c r="O136" s="14">
        <f>'fnd enro'!O136</f>
        <v>0</v>
      </c>
      <c r="P136" s="14">
        <f>'fnd enro'!P136</f>
        <v>3</v>
      </c>
      <c r="Q136" s="14">
        <f>'fnd enro'!R136</f>
        <v>3</v>
      </c>
      <c r="R136" s="15">
        <f t="shared" si="82"/>
        <v>1.0880000000000001</v>
      </c>
      <c r="S136" s="14">
        <f>VALUE('fnd enro'!Q136)</f>
        <v>4</v>
      </c>
      <c r="T136" s="2"/>
      <c r="U136" s="1">
        <f>(($D136*'fnd base rates'!C$107)
+($E136*'fnd base rates'!C$108)
+($F136*'fnd base rates'!C$109)
+($G136*'fnd base rates'!C$110)
+($H136*'fnd base rates'!C$111)
+($I136*'fnd base rates'!C$112)
+($J136*'fnd base rates'!C$113)
+($K136*'fnd base rates'!C$114)
+($M136*'fnd base rates'!C$116)
+($N136*'fnd base rates'!C$117)
+($O136*'fnd base rates'!C$118)
+($P136*VLOOKUP($S136+12,rate_basefnd,3)))
*$R136</f>
        <v>1941.5947933440002</v>
      </c>
      <c r="V136" s="1">
        <f>(($D136*'fnd base rates'!D$107)
+($E136*'fnd base rates'!D$108)
+($F136*'fnd base rates'!D$109)
+($G136*'fnd base rates'!D$110)
+($H136*'fnd base rates'!D$111)
+($I136*'fnd base rates'!D$112)
+($J136*'fnd base rates'!D$113)
+($K136*'fnd base rates'!D$114)
+($M136*'fnd base rates'!D$116)
+($N136*'fnd base rates'!D$117)
+($O136*'fnd base rates'!D$118)
+($P136*VLOOKUP($S136+12,rate_basefnd,4)))
*$R136</f>
        <v>3400.1740800000007</v>
      </c>
      <c r="W136" s="1">
        <f>(($D136*'fnd base rates'!E$107)
+($E136*'fnd base rates'!E$108)
+($F136*'fnd base rates'!E$109)
+($G136*'fnd base rates'!E$110)
+($H136*'fnd base rates'!E$111)
+($I136*'fnd base rates'!E$112)
+($J136*'fnd base rates'!E$113)
+($K136*'fnd base rates'!E$114)
+($M136*'fnd base rates'!E$116)
+($N136*'fnd base rates'!E$117)
+($O136*'fnd base rates'!E$118)
+($P136*VLOOKUP($S136+12,rate_basefnd,5)))
*$R136</f>
        <v>22602.983627264002</v>
      </c>
      <c r="X136" s="1">
        <f>(($D136*'fnd base rates'!F$107)
+($E136*'fnd base rates'!F$108)
+($F136*'fnd base rates'!F$109)
+($G136*'fnd base rates'!F$110)
+($H136*'fnd base rates'!F$111)
+($I136*'fnd base rates'!F$112)
+($J136*'fnd base rates'!F$113)
+($K136*'fnd base rates'!F$114)
+($M136*'fnd base rates'!F$116)
+($N136*'fnd base rates'!F$117)
+($O136*'fnd base rates'!F$118)
+($P136*VLOOKUP($S136+12,rate_basefnd,6)))
*$R136</f>
        <v>3679.3758087680008</v>
      </c>
      <c r="Y136" s="1">
        <f>(($D136*'fnd base rates'!G$107)
+($E136*'fnd base rates'!G$108)
+($F136*'fnd base rates'!G$109)
+($G136*'fnd base rates'!G$110)
+($H136*'fnd base rates'!G$111)
+($I136*'fnd base rates'!G$112)
+($J136*'fnd base rates'!G$113)
+($K136*'fnd base rates'!G$114)
+($M136*'fnd base rates'!G$116)
+($N136*'fnd base rates'!G$117)
+($O136*'fnd base rates'!G$118)
+($P136*VLOOKUP($S136+12,rate_basefnd,7)))
*$R136</f>
        <v>947.13647244800018</v>
      </c>
      <c r="Z136" s="1">
        <f>(($D136*'fnd base rates'!H$107)
+($E136*'fnd base rates'!H$108)
+($F136*'fnd base rates'!H$109)
+($G136*'fnd base rates'!H$110)
+($H136*'fnd base rates'!H$111)
+($I136*'fnd base rates'!H$112)
+($J136*'fnd base rates'!H$113)
+($K136*'fnd base rates'!H$114)
+($M136*'fnd base rates'!H$116)
+($N136*'fnd base rates'!H$117)
+($O136*'fnd base rates'!H$118)
+($P136*VLOOKUP($S136+12,rate_basefnd,8)))</f>
        <v>1935.1968020000002</v>
      </c>
      <c r="AA136" s="1">
        <f>(($D136*'fnd base rates'!I$107)
+($E136*'fnd base rates'!I$108)
+($F136*'fnd base rates'!I$109)
+($G136*'fnd base rates'!I$110)
+($H136*'fnd base rates'!I$111)
+($I136*'fnd base rates'!I$112)
+($J136*'fnd base rates'!I$113)
+($K136*'fnd base rates'!I$114)
+($M136*'fnd base rates'!I$116)
+($N136*'fnd base rates'!I$117)
+($O136*'fnd base rates'!I$118)
+($P136*VLOOKUP($S136+12,rate_basefnd,9)))
*$R136</f>
        <v>1486.9913600000002</v>
      </c>
      <c r="AB136" s="1">
        <f>(($D136*'fnd base rates'!J$107)
+($E136*'fnd base rates'!J$108)
+($F136*'fnd base rates'!J$109)
+($G136*'fnd base rates'!J$110)
+($H136*'fnd base rates'!J$111)
+($I136*'fnd base rates'!J$112)
+($J136*'fnd base rates'!J$113)
+($K136*'fnd base rates'!J$114)
+($M136*'fnd base rates'!J$116)
+($N136*'fnd base rates'!J$117)
+($O136*'fnd base rates'!J$118)
+($P136*VLOOKUP($S136+12,rate_basefnd,10)))
*$R136</f>
        <v>2810.4236800000003</v>
      </c>
      <c r="AC136" s="1">
        <f>(($D136*'fnd base rates'!K$107)
+($E136*'fnd base rates'!K$108)
+($F136*'fnd base rates'!K$109)
+($G136*'fnd base rates'!K$110)
+($H136*'fnd base rates'!K$111)
+($I136*'fnd base rates'!K$112)
+($J136*'fnd base rates'!K$113)
+($K136*'fnd base rates'!K$114)
+($M136*'fnd base rates'!K$116)
+($N136*'fnd base rates'!K$117)
+($O136*'fnd base rates'!K$118)
+($P136*VLOOKUP($S136+12,rate_basefnd,11)))
*$R136</f>
        <v>3645.3218483200003</v>
      </c>
      <c r="AD136" s="1">
        <f>(($D136*'fnd base rates'!L$107)
+($E136*'fnd base rates'!L$108)
+($F136*'fnd base rates'!L$109)
+($G136*'fnd base rates'!L$110)
+($H136*'fnd base rates'!L$111)
+($I136*'fnd base rates'!L$112)
+($J136*'fnd base rates'!L$113)
+($K136*'fnd base rates'!L$114)
+($M136*'fnd base rates'!L$116)
+($N136*'fnd base rates'!L$117)
+($O136*'fnd base rates'!L$118)
+($P136*VLOOKUP($S136+12,rate_basefnd,12)))</f>
        <v>5571.9600399999999</v>
      </c>
      <c r="AE136" s="1">
        <f>(($D136*'fnd base rates'!M$107)
+($E136*'fnd base rates'!M$108)
+($F136*'fnd base rates'!M$109)
+($G136*'fnd base rates'!M$110)
+($H136*'fnd base rates'!M$111)
+($I136*'fnd base rates'!M$112)
+($J136*'fnd base rates'!M$113)
+($K136*'fnd base rates'!M$114)
+($M136*'fnd base rates'!M$116)
+($N136*'fnd base rates'!M$117)
+($O136*'fnd base rates'!M$118)
+($P136*VLOOKUP($S136+12,rate_basefnd,13)))</f>
        <v>0</v>
      </c>
      <c r="AF136" s="4">
        <f t="shared" si="83"/>
        <v>48021.158512144008</v>
      </c>
      <c r="AH136" s="269">
        <f t="shared" si="84"/>
        <v>428035050</v>
      </c>
      <c r="AI136" s="4" t="str">
        <f t="shared" si="85"/>
        <v>428</v>
      </c>
      <c r="AJ136" s="2" t="str">
        <f t="shared" si="86"/>
        <v>035</v>
      </c>
      <c r="AK136" s="2" t="str">
        <f t="shared" si="87"/>
        <v>050</v>
      </c>
      <c r="AL136" s="4">
        <f t="shared" si="88"/>
        <v>1</v>
      </c>
      <c r="AM136" s="4">
        <f t="shared" si="79"/>
        <v>3</v>
      </c>
      <c r="AN136" s="4">
        <f t="shared" si="89"/>
        <v>48021.158512144008</v>
      </c>
      <c r="AO136" s="4">
        <f t="shared" si="90"/>
        <v>16007</v>
      </c>
      <c r="AP136" s="4">
        <f t="shared" si="80"/>
        <v>0</v>
      </c>
      <c r="AQ136" s="4">
        <v>16007</v>
      </c>
      <c r="AW136" s="4">
        <v>16007</v>
      </c>
      <c r="AX136" s="5">
        <f t="shared" si="91"/>
        <v>0</v>
      </c>
      <c r="AY136" s="4">
        <v>16007</v>
      </c>
      <c r="AZ136" s="5"/>
      <c r="BB136" s="5">
        <f t="shared" ref="BB136" si="153">BC136-BA136</f>
        <v>0</v>
      </c>
    </row>
    <row r="137" spans="1:54" s="4" customFormat="1">
      <c r="A137" s="269">
        <v>428</v>
      </c>
      <c r="B137" s="2">
        <v>428035057</v>
      </c>
      <c r="C137" s="9" t="s">
        <v>1100</v>
      </c>
      <c r="D137" s="14">
        <f>'fnd enro'!D137</f>
        <v>0</v>
      </c>
      <c r="E137" s="14">
        <f>'fnd enro'!E137</f>
        <v>0</v>
      </c>
      <c r="F137" s="14">
        <f>'fnd enro'!F137</f>
        <v>13</v>
      </c>
      <c r="G137" s="14">
        <f>'fnd enro'!G137</f>
        <v>79</v>
      </c>
      <c r="H137" s="14">
        <f>'fnd enro'!H137</f>
        <v>36</v>
      </c>
      <c r="I137" s="14">
        <f>'fnd enro'!I137</f>
        <v>33</v>
      </c>
      <c r="J137" s="14">
        <f>'fnd enro'!J137</f>
        <v>0</v>
      </c>
      <c r="K137" s="15">
        <f>'fnd enro'!K137</f>
        <v>6.2145999999999999</v>
      </c>
      <c r="L137" s="14">
        <f>'fnd enro'!L137</f>
        <v>0</v>
      </c>
      <c r="M137" s="14">
        <f>'fnd enro'!M137</f>
        <v>25</v>
      </c>
      <c r="N137" s="14">
        <f>'fnd enro'!N137</f>
        <v>0</v>
      </c>
      <c r="O137" s="14">
        <f>'fnd enro'!O137</f>
        <v>0</v>
      </c>
      <c r="P137" s="14">
        <f>'fnd enro'!P137</f>
        <v>120</v>
      </c>
      <c r="Q137" s="14">
        <f>'fnd enro'!R137</f>
        <v>161</v>
      </c>
      <c r="R137" s="15">
        <f t="shared" si="82"/>
        <v>1.0880000000000001</v>
      </c>
      <c r="S137" s="14">
        <f>VALUE('fnd enro'!Q137)</f>
        <v>12</v>
      </c>
      <c r="T137" s="2"/>
      <c r="U137" s="1">
        <f>(($D137*'fnd base rates'!C$107)
+($E137*'fnd base rates'!C$108)
+($F137*'fnd base rates'!C$109)
+($G137*'fnd base rates'!C$110)
+($H137*'fnd base rates'!C$111)
+($I137*'fnd base rates'!C$112)
+($J137*'fnd base rates'!C$113)
+($K137*'fnd base rates'!C$114)
+($M137*'fnd base rates'!C$116)
+($N137*'fnd base rates'!C$117)
+($O137*'fnd base rates'!C$118)
+($P137*VLOOKUP($S137+12,rate_basefnd,3)))
*$R137</f>
        <v>108201.248256128</v>
      </c>
      <c r="V137" s="1">
        <f>(($D137*'fnd base rates'!D$107)
+($E137*'fnd base rates'!D$108)
+($F137*'fnd base rates'!D$109)
+($G137*'fnd base rates'!D$110)
+($H137*'fnd base rates'!D$111)
+($I137*'fnd base rates'!D$112)
+($J137*'fnd base rates'!D$113)
+($K137*'fnd base rates'!D$114)
+($M137*'fnd base rates'!D$116)
+($N137*'fnd base rates'!D$117)
+($O137*'fnd base rates'!D$118)
+($P137*VLOOKUP($S137+12,rate_basefnd,4)))
*$R137</f>
        <v>193219.85664000001</v>
      </c>
      <c r="W137" s="1">
        <f>(($D137*'fnd base rates'!E$107)
+($E137*'fnd base rates'!E$108)
+($F137*'fnd base rates'!E$109)
+($G137*'fnd base rates'!E$110)
+($H137*'fnd base rates'!E$111)
+($I137*'fnd base rates'!E$112)
+($J137*'fnd base rates'!E$113)
+($K137*'fnd base rates'!E$114)
+($M137*'fnd base rates'!E$116)
+($N137*'fnd base rates'!E$117)
+($O137*'fnd base rates'!E$118)
+($P137*VLOOKUP($S137+12,rate_basefnd,5)))
*$R137</f>
        <v>1264906.4069831681</v>
      </c>
      <c r="X137" s="1">
        <f>(($D137*'fnd base rates'!F$107)
+($E137*'fnd base rates'!F$108)
+($F137*'fnd base rates'!F$109)
+($G137*'fnd base rates'!F$110)
+($H137*'fnd base rates'!F$111)
+($I137*'fnd base rates'!F$112)
+($J137*'fnd base rates'!F$113)
+($K137*'fnd base rates'!F$114)
+($M137*'fnd base rates'!F$116)
+($N137*'fnd base rates'!F$117)
+($O137*'fnd base rates'!F$118)
+($P137*VLOOKUP($S137+12,rate_basefnd,6)))
*$R137</f>
        <v>200509.01309721603</v>
      </c>
      <c r="Y137" s="1">
        <f>(($D137*'fnd base rates'!G$107)
+($E137*'fnd base rates'!G$108)
+($F137*'fnd base rates'!G$109)
+($G137*'fnd base rates'!G$110)
+($H137*'fnd base rates'!G$111)
+($I137*'fnd base rates'!G$112)
+($J137*'fnd base rates'!G$113)
+($K137*'fnd base rates'!G$114)
+($M137*'fnd base rates'!G$116)
+($N137*'fnd base rates'!G$117)
+($O137*'fnd base rates'!G$118)
+($P137*VLOOKUP($S137+12,rate_basefnd,7)))
*$R137</f>
        <v>55308.52178137601</v>
      </c>
      <c r="Z137" s="1">
        <f>(($D137*'fnd base rates'!H$107)
+($E137*'fnd base rates'!H$108)
+($F137*'fnd base rates'!H$109)
+($G137*'fnd base rates'!H$110)
+($H137*'fnd base rates'!H$111)
+($I137*'fnd base rates'!H$112)
+($J137*'fnd base rates'!H$113)
+($K137*'fnd base rates'!H$114)
+($M137*'fnd base rates'!H$116)
+($N137*'fnd base rates'!H$117)
+($O137*'fnd base rates'!H$118)
+($P137*VLOOKUP($S137+12,rate_basefnd,8)))</f>
        <v>101116.338374</v>
      </c>
      <c r="AA137" s="1">
        <f>(($D137*'fnd base rates'!I$107)
+($E137*'fnd base rates'!I$108)
+($F137*'fnd base rates'!I$109)
+($G137*'fnd base rates'!I$110)
+($H137*'fnd base rates'!I$111)
+($I137*'fnd base rates'!I$112)
+($J137*'fnd base rates'!I$113)
+($K137*'fnd base rates'!I$114)
+($M137*'fnd base rates'!I$116)
+($N137*'fnd base rates'!I$117)
+($O137*'fnd base rates'!I$118)
+($P137*VLOOKUP($S137+12,rate_basefnd,9)))
*$R137</f>
        <v>83725.908479999998</v>
      </c>
      <c r="AB137" s="1">
        <f>(($D137*'fnd base rates'!J$107)
+($E137*'fnd base rates'!J$108)
+($F137*'fnd base rates'!J$109)
+($G137*'fnd base rates'!J$110)
+($H137*'fnd base rates'!J$111)
+($I137*'fnd base rates'!J$112)
+($J137*'fnd base rates'!J$113)
+($K137*'fnd base rates'!J$114)
+($M137*'fnd base rates'!J$116)
+($N137*'fnd base rates'!J$117)
+($O137*'fnd base rates'!J$118)
+($P137*VLOOKUP($S137+12,rate_basefnd,10)))
*$R137</f>
        <v>157274.50176000004</v>
      </c>
      <c r="AC137" s="1">
        <f>(($D137*'fnd base rates'!K$107)
+($E137*'fnd base rates'!K$108)
+($F137*'fnd base rates'!K$109)
+($G137*'fnd base rates'!K$110)
+($H137*'fnd base rates'!K$111)
+($I137*'fnd base rates'!K$112)
+($J137*'fnd base rates'!K$113)
+($K137*'fnd base rates'!K$114)
+($M137*'fnd base rates'!K$116)
+($N137*'fnd base rates'!K$117)
+($O137*'fnd base rates'!K$118)
+($P137*VLOOKUP($S137+12,rate_basefnd,11)))
*$R137</f>
        <v>205975.03625984001</v>
      </c>
      <c r="AD137" s="1">
        <f>(($D137*'fnd base rates'!L$107)
+($E137*'fnd base rates'!L$108)
+($F137*'fnd base rates'!L$109)
+($G137*'fnd base rates'!L$110)
+($H137*'fnd base rates'!L$111)
+($I137*'fnd base rates'!L$112)
+($J137*'fnd base rates'!L$113)
+($K137*'fnd base rates'!L$114)
+($M137*'fnd base rates'!L$116)
+($N137*'fnd base rates'!L$117)
+($O137*'fnd base rates'!L$118)
+($P137*VLOOKUP($S137+12,rate_basefnd,12)))</f>
        <v>318564.21548000001</v>
      </c>
      <c r="AE137" s="1">
        <f>(($D137*'fnd base rates'!M$107)
+($E137*'fnd base rates'!M$108)
+($F137*'fnd base rates'!M$109)
+($G137*'fnd base rates'!M$110)
+($H137*'fnd base rates'!M$111)
+($I137*'fnd base rates'!M$112)
+($J137*'fnd base rates'!M$113)
+($K137*'fnd base rates'!M$114)
+($M137*'fnd base rates'!M$116)
+($N137*'fnd base rates'!M$117)
+($O137*'fnd base rates'!M$118)
+($P137*VLOOKUP($S137+12,rate_basefnd,13)))</f>
        <v>0</v>
      </c>
      <c r="AF137" s="4">
        <f t="shared" si="83"/>
        <v>2688801.0471117282</v>
      </c>
      <c r="AH137" s="269">
        <f t="shared" si="84"/>
        <v>428035057</v>
      </c>
      <c r="AI137" s="4" t="str">
        <f t="shared" si="85"/>
        <v>428</v>
      </c>
      <c r="AJ137" s="2" t="str">
        <f t="shared" si="86"/>
        <v>035</v>
      </c>
      <c r="AK137" s="2" t="str">
        <f t="shared" si="87"/>
        <v>057</v>
      </c>
      <c r="AL137" s="4">
        <f t="shared" si="88"/>
        <v>1</v>
      </c>
      <c r="AM137" s="4">
        <f t="shared" si="79"/>
        <v>161</v>
      </c>
      <c r="AN137" s="4">
        <f t="shared" si="89"/>
        <v>2688801.0471117282</v>
      </c>
      <c r="AO137" s="4">
        <f t="shared" si="90"/>
        <v>16701</v>
      </c>
      <c r="AP137" s="4">
        <f t="shared" si="80"/>
        <v>0</v>
      </c>
      <c r="AQ137" s="4">
        <v>16701</v>
      </c>
      <c r="AW137" s="4">
        <v>16701</v>
      </c>
      <c r="AX137" s="5">
        <f t="shared" si="91"/>
        <v>0</v>
      </c>
      <c r="AY137" s="4">
        <v>16701</v>
      </c>
      <c r="AZ137" s="5"/>
      <c r="BB137" s="5">
        <f t="shared" ref="BB137" si="154">BC137-BA137</f>
        <v>0</v>
      </c>
    </row>
    <row r="138" spans="1:54" s="4" customFormat="1">
      <c r="A138" s="269">
        <v>428</v>
      </c>
      <c r="B138" s="2">
        <v>428035073</v>
      </c>
      <c r="C138" s="9" t="s">
        <v>1100</v>
      </c>
      <c r="D138" s="14">
        <f>'fnd enro'!D138</f>
        <v>0</v>
      </c>
      <c r="E138" s="14">
        <f>'fnd enro'!E138</f>
        <v>0</v>
      </c>
      <c r="F138" s="14">
        <f>'fnd enro'!F138</f>
        <v>0</v>
      </c>
      <c r="G138" s="14">
        <f>'fnd enro'!G138</f>
        <v>9</v>
      </c>
      <c r="H138" s="14">
        <f>'fnd enro'!H138</f>
        <v>5</v>
      </c>
      <c r="I138" s="14">
        <f>'fnd enro'!I138</f>
        <v>6</v>
      </c>
      <c r="J138" s="14">
        <f>'fnd enro'!J138</f>
        <v>0</v>
      </c>
      <c r="K138" s="15">
        <f>'fnd enro'!K138</f>
        <v>0.77200000000000002</v>
      </c>
      <c r="L138" s="14">
        <f>'fnd enro'!L138</f>
        <v>0</v>
      </c>
      <c r="M138" s="14">
        <f>'fnd enro'!M138</f>
        <v>1</v>
      </c>
      <c r="N138" s="14">
        <f>'fnd enro'!N138</f>
        <v>0</v>
      </c>
      <c r="O138" s="14">
        <f>'fnd enro'!O138</f>
        <v>0</v>
      </c>
      <c r="P138" s="14">
        <f>'fnd enro'!P138</f>
        <v>10</v>
      </c>
      <c r="Q138" s="14">
        <f>'fnd enro'!R138</f>
        <v>20</v>
      </c>
      <c r="R138" s="15">
        <f t="shared" si="82"/>
        <v>1.0880000000000001</v>
      </c>
      <c r="S138" s="14">
        <f>VALUE('fnd enro'!Q138)</f>
        <v>6</v>
      </c>
      <c r="T138" s="2"/>
      <c r="U138" s="1">
        <f>(($D138*'fnd base rates'!C$107)
+($E138*'fnd base rates'!C$108)
+($F138*'fnd base rates'!C$109)
+($G138*'fnd base rates'!C$110)
+($H138*'fnd base rates'!C$111)
+($I138*'fnd base rates'!C$112)
+($J138*'fnd base rates'!C$113)
+($K138*'fnd base rates'!C$114)
+($M138*'fnd base rates'!C$116)
+($N138*'fnd base rates'!C$117)
+($O138*'fnd base rates'!C$118)
+($P138*VLOOKUP($S138+12,rate_basefnd,3)))
*$R138</f>
        <v>12491.640168960001</v>
      </c>
      <c r="V138" s="1">
        <f>(($D138*'fnd base rates'!D$107)
+($E138*'fnd base rates'!D$108)
+($F138*'fnd base rates'!D$109)
+($G138*'fnd base rates'!D$110)
+($H138*'fnd base rates'!D$111)
+($I138*'fnd base rates'!D$112)
+($J138*'fnd base rates'!D$113)
+($K138*'fnd base rates'!D$114)
+($M138*'fnd base rates'!D$116)
+($N138*'fnd base rates'!D$117)
+($O138*'fnd base rates'!D$118)
+($P138*VLOOKUP($S138+12,rate_basefnd,4)))
*$R138</f>
        <v>20195.804160000003</v>
      </c>
      <c r="W138" s="1">
        <f>(($D138*'fnd base rates'!E$107)
+($E138*'fnd base rates'!E$108)
+($F138*'fnd base rates'!E$109)
+($G138*'fnd base rates'!E$110)
+($H138*'fnd base rates'!E$111)
+($I138*'fnd base rates'!E$112)
+($J138*'fnd base rates'!E$113)
+($K138*'fnd base rates'!E$114)
+($M138*'fnd base rates'!E$116)
+($N138*'fnd base rates'!E$117)
+($O138*'fnd base rates'!E$118)
+($P138*VLOOKUP($S138+12,rate_basefnd,5)))
*$R138</f>
        <v>122983.78546176001</v>
      </c>
      <c r="X138" s="1">
        <f>(($D138*'fnd base rates'!F$107)
+($E138*'fnd base rates'!F$108)
+($F138*'fnd base rates'!F$109)
+($G138*'fnd base rates'!F$110)
+($H138*'fnd base rates'!F$111)
+($I138*'fnd base rates'!F$112)
+($J138*'fnd base rates'!F$113)
+($K138*'fnd base rates'!F$114)
+($M138*'fnd base rates'!F$116)
+($N138*'fnd base rates'!F$117)
+($O138*'fnd base rates'!F$118)
+($P138*VLOOKUP($S138+12,rate_basefnd,6)))
*$R138</f>
        <v>23612.035205120003</v>
      </c>
      <c r="Y138" s="1">
        <f>(($D138*'fnd base rates'!G$107)
+($E138*'fnd base rates'!G$108)
+($F138*'fnd base rates'!G$109)
+($G138*'fnd base rates'!G$110)
+($H138*'fnd base rates'!G$111)
+($I138*'fnd base rates'!G$112)
+($J138*'fnd base rates'!G$113)
+($K138*'fnd base rates'!G$114)
+($M138*'fnd base rates'!G$116)
+($N138*'fnd base rates'!G$117)
+($O138*'fnd base rates'!G$118)
+($P138*VLOOKUP($S138+12,rate_basefnd,7)))
*$R138</f>
        <v>5165.4710963200005</v>
      </c>
      <c r="Z138" s="1">
        <f>(($D138*'fnd base rates'!H$107)
+($E138*'fnd base rates'!H$108)
+($F138*'fnd base rates'!H$109)
+($G138*'fnd base rates'!H$110)
+($H138*'fnd base rates'!H$111)
+($I138*'fnd base rates'!H$112)
+($J138*'fnd base rates'!H$113)
+($K138*'fnd base rates'!H$114)
+($M138*'fnd base rates'!H$116)
+($N138*'fnd base rates'!H$117)
+($O138*'fnd base rates'!H$118)
+($P138*VLOOKUP($S138+12,rate_basefnd,8)))</f>
        <v>12646.948680000001</v>
      </c>
      <c r="AA138" s="1">
        <f>(($D138*'fnd base rates'!I$107)
+($E138*'fnd base rates'!I$108)
+($F138*'fnd base rates'!I$109)
+($G138*'fnd base rates'!I$110)
+($H138*'fnd base rates'!I$111)
+($I138*'fnd base rates'!I$112)
+($J138*'fnd base rates'!I$113)
+($K138*'fnd base rates'!I$114)
+($M138*'fnd base rates'!I$116)
+($N138*'fnd base rates'!I$117)
+($O138*'fnd base rates'!I$118)
+($P138*VLOOKUP($S138+12,rate_basefnd,9)))
*$R138</f>
        <v>9162.0480000000007</v>
      </c>
      <c r="AB138" s="1">
        <f>(($D138*'fnd base rates'!J$107)
+($E138*'fnd base rates'!J$108)
+($F138*'fnd base rates'!J$109)
+($G138*'fnd base rates'!J$110)
+($H138*'fnd base rates'!J$111)
+($I138*'fnd base rates'!J$112)
+($J138*'fnd base rates'!J$113)
+($K138*'fnd base rates'!J$114)
+($M138*'fnd base rates'!J$116)
+($N138*'fnd base rates'!J$117)
+($O138*'fnd base rates'!J$118)
+($P138*VLOOKUP($S138+12,rate_basefnd,10)))
*$R138</f>
        <v>13509.402240000001</v>
      </c>
      <c r="AC138" s="1">
        <f>(($D138*'fnd base rates'!K$107)
+($E138*'fnd base rates'!K$108)
+($F138*'fnd base rates'!K$109)
+($G138*'fnd base rates'!K$110)
+($H138*'fnd base rates'!K$111)
+($I138*'fnd base rates'!K$112)
+($J138*'fnd base rates'!K$113)
+($K138*'fnd base rates'!K$114)
+($M138*'fnd base rates'!K$116)
+($N138*'fnd base rates'!K$117)
+($O138*'fnd base rates'!K$118)
+($P138*VLOOKUP($S138+12,rate_basefnd,11)))
*$R138</f>
        <v>25041.9493888</v>
      </c>
      <c r="AD138" s="1">
        <f>(($D138*'fnd base rates'!L$107)
+($E138*'fnd base rates'!L$108)
+($F138*'fnd base rates'!L$109)
+($G138*'fnd base rates'!L$110)
+($H138*'fnd base rates'!L$111)
+($I138*'fnd base rates'!L$112)
+($J138*'fnd base rates'!L$113)
+($K138*'fnd base rates'!L$114)
+($M138*'fnd base rates'!L$116)
+($N138*'fnd base rates'!L$117)
+($O138*'fnd base rates'!L$118)
+($P138*VLOOKUP($S138+12,rate_basefnd,12)))</f>
        <v>33940.123599999999</v>
      </c>
      <c r="AE138" s="1">
        <f>(($D138*'fnd base rates'!M$107)
+($E138*'fnd base rates'!M$108)
+($F138*'fnd base rates'!M$109)
+($G138*'fnd base rates'!M$110)
+($H138*'fnd base rates'!M$111)
+($I138*'fnd base rates'!M$112)
+($J138*'fnd base rates'!M$113)
+($K138*'fnd base rates'!M$114)
+($M138*'fnd base rates'!M$116)
+($N138*'fnd base rates'!M$117)
+($O138*'fnd base rates'!M$118)
+($P138*VLOOKUP($S138+12,rate_basefnd,13)))</f>
        <v>0</v>
      </c>
      <c r="AF138" s="4">
        <f t="shared" si="83"/>
        <v>278749.20800096</v>
      </c>
      <c r="AH138" s="269">
        <f t="shared" si="84"/>
        <v>428035073</v>
      </c>
      <c r="AI138" s="4" t="str">
        <f t="shared" si="85"/>
        <v>428</v>
      </c>
      <c r="AJ138" s="2" t="str">
        <f t="shared" si="86"/>
        <v>035</v>
      </c>
      <c r="AK138" s="2" t="str">
        <f t="shared" si="87"/>
        <v>073</v>
      </c>
      <c r="AL138" s="4">
        <f t="shared" si="88"/>
        <v>1</v>
      </c>
      <c r="AM138" s="4">
        <f t="shared" ref="AM138:AM201" si="155">enro</f>
        <v>20</v>
      </c>
      <c r="AN138" s="4">
        <f t="shared" si="89"/>
        <v>278749.20800096</v>
      </c>
      <c r="AO138" s="4">
        <f t="shared" si="90"/>
        <v>13937</v>
      </c>
      <c r="AP138" s="4">
        <f t="shared" ref="AP138:AP201" si="156">AO138-AQ138</f>
        <v>0</v>
      </c>
      <c r="AQ138" s="4">
        <v>13937</v>
      </c>
      <c r="AW138" s="4">
        <v>13937</v>
      </c>
      <c r="AX138" s="5">
        <f t="shared" si="91"/>
        <v>0</v>
      </c>
      <c r="AY138" s="4">
        <v>13937</v>
      </c>
      <c r="AZ138" s="5"/>
      <c r="BB138" s="5">
        <f t="shared" ref="BB138" si="157">BC138-BA138</f>
        <v>0</v>
      </c>
    </row>
    <row r="139" spans="1:54" s="4" customFormat="1">
      <c r="A139" s="269">
        <v>428</v>
      </c>
      <c r="B139" s="2">
        <v>428035079</v>
      </c>
      <c r="C139" s="9" t="s">
        <v>1100</v>
      </c>
      <c r="D139" s="14">
        <f>'fnd enro'!D139</f>
        <v>0</v>
      </c>
      <c r="E139" s="14">
        <f>'fnd enro'!E139</f>
        <v>0</v>
      </c>
      <c r="F139" s="14">
        <f>'fnd enro'!F139</f>
        <v>0</v>
      </c>
      <c r="G139" s="14">
        <f>'fnd enro'!G139</f>
        <v>0</v>
      </c>
      <c r="H139" s="14">
        <f>'fnd enro'!H139</f>
        <v>0</v>
      </c>
      <c r="I139" s="14">
        <f>'fnd enro'!I139</f>
        <v>1</v>
      </c>
      <c r="J139" s="14">
        <f>'fnd enro'!J139</f>
        <v>0</v>
      </c>
      <c r="K139" s="15">
        <f>'fnd enro'!K139</f>
        <v>3.8600000000000002E-2</v>
      </c>
      <c r="L139" s="14">
        <f>'fnd enro'!L139</f>
        <v>0</v>
      </c>
      <c r="M139" s="14">
        <f>'fnd enro'!M139</f>
        <v>0</v>
      </c>
      <c r="N139" s="14">
        <f>'fnd enro'!N139</f>
        <v>0</v>
      </c>
      <c r="O139" s="14">
        <f>'fnd enro'!O139</f>
        <v>0</v>
      </c>
      <c r="P139" s="14">
        <f>'fnd enro'!P139</f>
        <v>1</v>
      </c>
      <c r="Q139" s="14">
        <f>'fnd enro'!R139</f>
        <v>1</v>
      </c>
      <c r="R139" s="15">
        <f t="shared" ref="R139:R202" si="158">VLOOKUP(B139,charterinfo_b,6)</f>
        <v>1.0880000000000001</v>
      </c>
      <c r="S139" s="14">
        <f>VALUE('fnd enro'!Q139)</f>
        <v>7</v>
      </c>
      <c r="T139" s="2"/>
      <c r="U139" s="1">
        <f>(($D139*'fnd base rates'!C$107)
+($E139*'fnd base rates'!C$108)
+($F139*'fnd base rates'!C$109)
+($G139*'fnd base rates'!C$110)
+($H139*'fnd base rates'!C$111)
+($I139*'fnd base rates'!C$112)
+($J139*'fnd base rates'!C$113)
+($K139*'fnd base rates'!C$114)
+($M139*'fnd base rates'!C$116)
+($N139*'fnd base rates'!C$117)
+($O139*'fnd base rates'!C$118)
+($P139*VLOOKUP($S139+12,rate_basefnd,3)))
*$R139</f>
        <v>658.35026444800008</v>
      </c>
      <c r="V139" s="1">
        <f>(($D139*'fnd base rates'!D$107)
+($E139*'fnd base rates'!D$108)
+($F139*'fnd base rates'!D$109)
+($G139*'fnd base rates'!D$110)
+($H139*'fnd base rates'!D$111)
+($I139*'fnd base rates'!D$112)
+($J139*'fnd base rates'!D$113)
+($K139*'fnd base rates'!D$114)
+($M139*'fnd base rates'!D$116)
+($N139*'fnd base rates'!D$117)
+($O139*'fnd base rates'!D$118)
+($P139*VLOOKUP($S139+12,rate_basefnd,4)))
*$R139</f>
        <v>1186.2464000000002</v>
      </c>
      <c r="W139" s="1">
        <f>(($D139*'fnd base rates'!E$107)
+($E139*'fnd base rates'!E$108)
+($F139*'fnd base rates'!E$109)
+($G139*'fnd base rates'!E$110)
+($H139*'fnd base rates'!E$111)
+($I139*'fnd base rates'!E$112)
+($J139*'fnd base rates'!E$113)
+($K139*'fnd base rates'!E$114)
+($M139*'fnd base rates'!E$116)
+($N139*'fnd base rates'!E$117)
+($O139*'fnd base rates'!E$118)
+($P139*VLOOKUP($S139+12,rate_basefnd,5)))
*$R139</f>
        <v>8798.6890490879996</v>
      </c>
      <c r="X139" s="1">
        <f>(($D139*'fnd base rates'!F$107)
+($E139*'fnd base rates'!F$108)
+($F139*'fnd base rates'!F$109)
+($G139*'fnd base rates'!F$110)
+($H139*'fnd base rates'!F$111)
+($I139*'fnd base rates'!F$112)
+($J139*'fnd base rates'!F$113)
+($K139*'fnd base rates'!F$114)
+($M139*'fnd base rates'!F$116)
+($N139*'fnd base rates'!F$117)
+($O139*'fnd base rates'!F$118)
+($P139*VLOOKUP($S139+12,rate_basefnd,6)))
*$R139</f>
        <v>964.93241625600012</v>
      </c>
      <c r="Y139" s="1">
        <f>(($D139*'fnd base rates'!G$107)
+($E139*'fnd base rates'!G$108)
+($F139*'fnd base rates'!G$109)
+($G139*'fnd base rates'!G$110)
+($H139*'fnd base rates'!G$111)
+($I139*'fnd base rates'!G$112)
+($J139*'fnd base rates'!G$113)
+($K139*'fnd base rates'!G$114)
+($M139*'fnd base rates'!G$116)
+($N139*'fnd base rates'!G$117)
+($O139*'fnd base rates'!G$118)
+($P139*VLOOKUP($S139+12,rate_basefnd,7)))
*$R139</f>
        <v>345.87877081600004</v>
      </c>
      <c r="Z139" s="1">
        <f>(($D139*'fnd base rates'!H$107)
+($E139*'fnd base rates'!H$108)
+($F139*'fnd base rates'!H$109)
+($G139*'fnd base rates'!H$110)
+($H139*'fnd base rates'!H$111)
+($I139*'fnd base rates'!H$112)
+($J139*'fnd base rates'!H$113)
+($K139*'fnd base rates'!H$114)
+($M139*'fnd base rates'!H$116)
+($N139*'fnd base rates'!H$117)
+($O139*'fnd base rates'!H$118)
+($P139*VLOOKUP($S139+12,rate_basefnd,8)))</f>
        <v>851.68893400000002</v>
      </c>
      <c r="AA139" s="1">
        <f>(($D139*'fnd base rates'!I$107)
+($E139*'fnd base rates'!I$108)
+($F139*'fnd base rates'!I$109)
+($G139*'fnd base rates'!I$110)
+($H139*'fnd base rates'!I$111)
+($I139*'fnd base rates'!I$112)
+($J139*'fnd base rates'!I$113)
+($K139*'fnd base rates'!I$114)
+($M139*'fnd base rates'!I$116)
+($N139*'fnd base rates'!I$117)
+($O139*'fnd base rates'!I$118)
+($P139*VLOOKUP($S139+12,rate_basefnd,9)))
*$R139</f>
        <v>603.29600000000005</v>
      </c>
      <c r="AB139" s="1">
        <f>(($D139*'fnd base rates'!J$107)
+($E139*'fnd base rates'!J$108)
+($F139*'fnd base rates'!J$109)
+($G139*'fnd base rates'!J$110)
+($H139*'fnd base rates'!J$111)
+($I139*'fnd base rates'!J$112)
+($J139*'fnd base rates'!J$113)
+($K139*'fnd base rates'!J$114)
+($M139*'fnd base rates'!J$116)
+($N139*'fnd base rates'!J$117)
+($O139*'fnd base rates'!J$118)
+($P139*VLOOKUP($S139+12,rate_basefnd,10)))
*$R139</f>
        <v>1351.05664</v>
      </c>
      <c r="AC139" s="1">
        <f>(($D139*'fnd base rates'!K$107)
+($E139*'fnd base rates'!K$108)
+($F139*'fnd base rates'!K$109)
+($G139*'fnd base rates'!K$110)
+($H139*'fnd base rates'!K$111)
+($I139*'fnd base rates'!K$112)
+($J139*'fnd base rates'!K$113)
+($K139*'fnd base rates'!K$114)
+($M139*'fnd base rates'!K$116)
+($N139*'fnd base rates'!K$117)
+($O139*'fnd base rates'!K$118)
+($P139*VLOOKUP($S139+12,rate_basefnd,11)))
*$R139</f>
        <v>1251.2651494400002</v>
      </c>
      <c r="AD139" s="1">
        <f>(($D139*'fnd base rates'!L$107)
+($E139*'fnd base rates'!L$108)
+($F139*'fnd base rates'!L$109)
+($G139*'fnd base rates'!L$110)
+($H139*'fnd base rates'!L$111)
+($I139*'fnd base rates'!L$112)
+($J139*'fnd base rates'!L$113)
+($K139*'fnd base rates'!L$114)
+($M139*'fnd base rates'!L$116)
+($N139*'fnd base rates'!L$117)
+($O139*'fnd base rates'!L$118)
+($P139*VLOOKUP($S139+12,rate_basefnd,12)))</f>
        <v>1882.67668</v>
      </c>
      <c r="AE139" s="1">
        <f>(($D139*'fnd base rates'!M$107)
+($E139*'fnd base rates'!M$108)
+($F139*'fnd base rates'!M$109)
+($G139*'fnd base rates'!M$110)
+($H139*'fnd base rates'!M$111)
+($I139*'fnd base rates'!M$112)
+($J139*'fnd base rates'!M$113)
+($K139*'fnd base rates'!M$114)
+($M139*'fnd base rates'!M$116)
+($N139*'fnd base rates'!M$117)
+($O139*'fnd base rates'!M$118)
+($P139*VLOOKUP($S139+12,rate_basefnd,13)))</f>
        <v>0</v>
      </c>
      <c r="AF139" s="4">
        <f t="shared" ref="AF139:AF202" si="159">SUM(U139:AE139)</f>
        <v>17894.080304047999</v>
      </c>
      <c r="AH139" s="269">
        <f t="shared" ref="AH139:AH202" si="160">B139</f>
        <v>428035079</v>
      </c>
      <c r="AI139" s="4" t="str">
        <f t="shared" ref="AI139:AI202" si="161">IF($B139&lt;499999999,MID($B139,1,3),MID($B139,1,4))</f>
        <v>428</v>
      </c>
      <c r="AJ139" s="2" t="str">
        <f t="shared" ref="AJ139:AJ202" si="162">IF($B139&lt;499999999,MID($B139,4,3),MID($B139,5,3))</f>
        <v>035</v>
      </c>
      <c r="AK139" s="2" t="str">
        <f t="shared" ref="AK139:AK202" si="163">IF($B139&lt;499999999,MID($B139,7,3),MID($B139,8,3))</f>
        <v>079</v>
      </c>
      <c r="AL139" s="4">
        <f t="shared" ref="AL139:AL202" si="164">IF(VLOOKUP(VALUE(IF(AH139&lt;499999999,MID(AH139,4,3),MID(AH139,5,3))),distinfo,4)=R139,1,0)</f>
        <v>1</v>
      </c>
      <c r="AM139" s="4">
        <f t="shared" si="155"/>
        <v>1</v>
      </c>
      <c r="AN139" s="4">
        <f t="shared" ref="AN139:AN202" si="165">AF139</f>
        <v>17894.080304047999</v>
      </c>
      <c r="AO139" s="4">
        <f t="shared" ref="AO139:AO202" si="166">IF(OR(AF139=0,AM139=0),0,ROUND(AN139/AM139,0))</f>
        <v>17894</v>
      </c>
      <c r="AP139" s="4">
        <f t="shared" si="156"/>
        <v>0</v>
      </c>
      <c r="AQ139" s="4">
        <v>17894</v>
      </c>
      <c r="AW139" s="4">
        <v>17894</v>
      </c>
      <c r="AX139" s="5">
        <f t="shared" ref="AX139:AX202" si="167">AY139-AW139</f>
        <v>0</v>
      </c>
      <c r="AY139" s="4">
        <v>17894</v>
      </c>
      <c r="AZ139" s="5"/>
      <c r="BB139" s="5">
        <f t="shared" ref="BB139" si="168">BC139-BA139</f>
        <v>0</v>
      </c>
    </row>
    <row r="140" spans="1:54" s="4" customFormat="1">
      <c r="A140" s="269">
        <v>428</v>
      </c>
      <c r="B140" s="2">
        <v>428035093</v>
      </c>
      <c r="C140" s="9" t="s">
        <v>1100</v>
      </c>
      <c r="D140" s="14">
        <f>'fnd enro'!D140</f>
        <v>0</v>
      </c>
      <c r="E140" s="14">
        <f>'fnd enro'!E140</f>
        <v>0</v>
      </c>
      <c r="F140" s="14">
        <f>'fnd enro'!F140</f>
        <v>2</v>
      </c>
      <c r="G140" s="14">
        <f>'fnd enro'!G140</f>
        <v>3</v>
      </c>
      <c r="H140" s="14">
        <f>'fnd enro'!H140</f>
        <v>2</v>
      </c>
      <c r="I140" s="14">
        <f>'fnd enro'!I140</f>
        <v>1</v>
      </c>
      <c r="J140" s="14">
        <f>'fnd enro'!J140</f>
        <v>0</v>
      </c>
      <c r="K140" s="15">
        <f>'fnd enro'!K140</f>
        <v>0.30880000000000002</v>
      </c>
      <c r="L140" s="14">
        <f>'fnd enro'!L140</f>
        <v>0</v>
      </c>
      <c r="M140" s="14">
        <f>'fnd enro'!M140</f>
        <v>2</v>
      </c>
      <c r="N140" s="14">
        <f>'fnd enro'!N140</f>
        <v>0</v>
      </c>
      <c r="O140" s="14">
        <f>'fnd enro'!O140</f>
        <v>0</v>
      </c>
      <c r="P140" s="14">
        <f>'fnd enro'!P140</f>
        <v>7</v>
      </c>
      <c r="Q140" s="14">
        <f>'fnd enro'!R140</f>
        <v>8</v>
      </c>
      <c r="R140" s="15">
        <f t="shared" si="158"/>
        <v>1.0880000000000001</v>
      </c>
      <c r="S140" s="14">
        <f>VALUE('fnd enro'!Q140)</f>
        <v>11</v>
      </c>
      <c r="T140" s="2"/>
      <c r="U140" s="1">
        <f>(($D140*'fnd base rates'!C$107)
+($E140*'fnd base rates'!C$108)
+($F140*'fnd base rates'!C$109)
+($G140*'fnd base rates'!C$110)
+($H140*'fnd base rates'!C$111)
+($I140*'fnd base rates'!C$112)
+($J140*'fnd base rates'!C$113)
+($K140*'fnd base rates'!C$114)
+($M140*'fnd base rates'!C$116)
+($N140*'fnd base rates'!C$117)
+($O140*'fnd base rates'!C$118)
+($P140*VLOOKUP($S140+12,rate_basefnd,3)))
*$R140</f>
        <v>5526.3336355840011</v>
      </c>
      <c r="V140" s="1">
        <f>(($D140*'fnd base rates'!D$107)
+($E140*'fnd base rates'!D$108)
+($F140*'fnd base rates'!D$109)
+($G140*'fnd base rates'!D$110)
+($H140*'fnd base rates'!D$111)
+($I140*'fnd base rates'!D$112)
+($J140*'fnd base rates'!D$113)
+($K140*'fnd base rates'!D$114)
+($M140*'fnd base rates'!D$116)
+($N140*'fnd base rates'!D$117)
+($O140*'fnd base rates'!D$118)
+($P140*VLOOKUP($S140+12,rate_basefnd,4)))
*$R140</f>
        <v>10061.758720000002</v>
      </c>
      <c r="W140" s="1">
        <f>(($D140*'fnd base rates'!E$107)
+($E140*'fnd base rates'!E$108)
+($F140*'fnd base rates'!E$109)
+($G140*'fnd base rates'!E$110)
+($H140*'fnd base rates'!E$111)
+($I140*'fnd base rates'!E$112)
+($J140*'fnd base rates'!E$113)
+($K140*'fnd base rates'!E$114)
+($M140*'fnd base rates'!E$116)
+($N140*'fnd base rates'!E$117)
+($O140*'fnd base rates'!E$118)
+($P140*VLOOKUP($S140+12,rate_basefnd,5)))
*$R140</f>
        <v>66132.788552704005</v>
      </c>
      <c r="X140" s="1">
        <f>(($D140*'fnd base rates'!F$107)
+($E140*'fnd base rates'!F$108)
+($F140*'fnd base rates'!F$109)
+($G140*'fnd base rates'!F$110)
+($H140*'fnd base rates'!F$111)
+($I140*'fnd base rates'!F$112)
+($J140*'fnd base rates'!F$113)
+($K140*'fnd base rates'!F$114)
+($M140*'fnd base rates'!F$116)
+($N140*'fnd base rates'!F$117)
+($O140*'fnd base rates'!F$118)
+($P140*VLOOKUP($S140+12,rate_basefnd,6)))
*$R140</f>
        <v>10302.175490048001</v>
      </c>
      <c r="Y140" s="1">
        <f>(($D140*'fnd base rates'!G$107)
+($E140*'fnd base rates'!G$108)
+($F140*'fnd base rates'!G$109)
+($G140*'fnd base rates'!G$110)
+($H140*'fnd base rates'!G$111)
+($I140*'fnd base rates'!G$112)
+($J140*'fnd base rates'!G$113)
+($K140*'fnd base rates'!G$114)
+($M140*'fnd base rates'!G$116)
+($N140*'fnd base rates'!G$117)
+($O140*'fnd base rates'!G$118)
+($P140*VLOOKUP($S140+12,rate_basefnd,7)))
*$R140</f>
        <v>2936.8016865280001</v>
      </c>
      <c r="Z140" s="1">
        <f>(($D140*'fnd base rates'!H$107)
+($E140*'fnd base rates'!H$108)
+($F140*'fnd base rates'!H$109)
+($G140*'fnd base rates'!H$110)
+($H140*'fnd base rates'!H$111)
+($I140*'fnd base rates'!H$112)
+($J140*'fnd base rates'!H$113)
+($K140*'fnd base rates'!H$114)
+($M140*'fnd base rates'!H$116)
+($N140*'fnd base rates'!H$117)
+($O140*'fnd base rates'!H$118)
+($P140*VLOOKUP($S140+12,rate_basefnd,8)))</f>
        <v>4946.3314719999998</v>
      </c>
      <c r="AA140" s="1">
        <f>(($D140*'fnd base rates'!I$107)
+($E140*'fnd base rates'!I$108)
+($F140*'fnd base rates'!I$109)
+($G140*'fnd base rates'!I$110)
+($H140*'fnd base rates'!I$111)
+($I140*'fnd base rates'!I$112)
+($J140*'fnd base rates'!I$113)
+($K140*'fnd base rates'!I$114)
+($M140*'fnd base rates'!I$116)
+($N140*'fnd base rates'!I$117)
+($O140*'fnd base rates'!I$118)
+($P140*VLOOKUP($S140+12,rate_basefnd,9)))
*$R140</f>
        <v>4276.9932800000006</v>
      </c>
      <c r="AB140" s="1">
        <f>(($D140*'fnd base rates'!J$107)
+($E140*'fnd base rates'!J$108)
+($F140*'fnd base rates'!J$109)
+($G140*'fnd base rates'!J$110)
+($H140*'fnd base rates'!J$111)
+($I140*'fnd base rates'!J$112)
+($J140*'fnd base rates'!J$113)
+($K140*'fnd base rates'!J$114)
+($M140*'fnd base rates'!J$116)
+($N140*'fnd base rates'!J$117)
+($O140*'fnd base rates'!J$118)
+($P140*VLOOKUP($S140+12,rate_basefnd,10)))
*$R140</f>
        <v>8136.5427199999995</v>
      </c>
      <c r="AC140" s="1">
        <f>(($D140*'fnd base rates'!K$107)
+($E140*'fnd base rates'!K$108)
+($F140*'fnd base rates'!K$109)
+($G140*'fnd base rates'!K$110)
+($H140*'fnd base rates'!K$111)
+($I140*'fnd base rates'!K$112)
+($J140*'fnd base rates'!K$113)
+($K140*'fnd base rates'!K$114)
+($M140*'fnd base rates'!K$116)
+($N140*'fnd base rates'!K$117)
+($O140*'fnd base rates'!K$118)
+($P140*VLOOKUP($S140+12,rate_basefnd,11)))
*$R140</f>
        <v>10469.093995519999</v>
      </c>
      <c r="AD140" s="1">
        <f>(($D140*'fnd base rates'!L$107)
+($E140*'fnd base rates'!L$108)
+($F140*'fnd base rates'!L$109)
+($G140*'fnd base rates'!L$110)
+($H140*'fnd base rates'!L$111)
+($I140*'fnd base rates'!L$112)
+($J140*'fnd base rates'!L$113)
+($K140*'fnd base rates'!L$114)
+($M140*'fnd base rates'!L$116)
+($N140*'fnd base rates'!L$117)
+($O140*'fnd base rates'!L$118)
+($P140*VLOOKUP($S140+12,rate_basefnd,12)))</f>
        <v>16560.273440000001</v>
      </c>
      <c r="AE140" s="1">
        <f>(($D140*'fnd base rates'!M$107)
+($E140*'fnd base rates'!M$108)
+($F140*'fnd base rates'!M$109)
+($G140*'fnd base rates'!M$110)
+($H140*'fnd base rates'!M$111)
+($I140*'fnd base rates'!M$112)
+($J140*'fnd base rates'!M$113)
+($K140*'fnd base rates'!M$114)
+($M140*'fnd base rates'!M$116)
+($N140*'fnd base rates'!M$117)
+($O140*'fnd base rates'!M$118)
+($P140*VLOOKUP($S140+12,rate_basefnd,13)))</f>
        <v>0</v>
      </c>
      <c r="AF140" s="4">
        <f t="shared" si="159"/>
        <v>139349.09299238399</v>
      </c>
      <c r="AH140" s="269">
        <f t="shared" si="160"/>
        <v>428035093</v>
      </c>
      <c r="AI140" s="4" t="str">
        <f t="shared" si="161"/>
        <v>428</v>
      </c>
      <c r="AJ140" s="2" t="str">
        <f t="shared" si="162"/>
        <v>035</v>
      </c>
      <c r="AK140" s="2" t="str">
        <f t="shared" si="163"/>
        <v>093</v>
      </c>
      <c r="AL140" s="4">
        <f t="shared" si="164"/>
        <v>1</v>
      </c>
      <c r="AM140" s="4">
        <f t="shared" si="155"/>
        <v>8</v>
      </c>
      <c r="AN140" s="4">
        <f t="shared" si="165"/>
        <v>139349.09299238399</v>
      </c>
      <c r="AO140" s="4">
        <f t="shared" si="166"/>
        <v>17419</v>
      </c>
      <c r="AP140" s="4">
        <f t="shared" si="156"/>
        <v>0</v>
      </c>
      <c r="AQ140" s="4">
        <v>17419</v>
      </c>
      <c r="AW140" s="4">
        <v>17419</v>
      </c>
      <c r="AX140" s="5">
        <f t="shared" si="167"/>
        <v>0</v>
      </c>
      <c r="AY140" s="4">
        <v>17419</v>
      </c>
      <c r="AZ140" s="5"/>
      <c r="BB140" s="5">
        <f t="shared" ref="BB140" si="169">BC140-BA140</f>
        <v>0</v>
      </c>
    </row>
    <row r="141" spans="1:54" s="4" customFormat="1">
      <c r="A141" s="269">
        <v>428</v>
      </c>
      <c r="B141" s="2">
        <v>428035095</v>
      </c>
      <c r="C141" s="9" t="s">
        <v>1100</v>
      </c>
      <c r="D141" s="14">
        <f>'fnd enro'!D141</f>
        <v>0</v>
      </c>
      <c r="E141" s="14">
        <f>'fnd enro'!E141</f>
        <v>0</v>
      </c>
      <c r="F141" s="14">
        <f>'fnd enro'!F141</f>
        <v>0</v>
      </c>
      <c r="G141" s="14">
        <f>'fnd enro'!G141</f>
        <v>1</v>
      </c>
      <c r="H141" s="14">
        <f>'fnd enro'!H141</f>
        <v>0</v>
      </c>
      <c r="I141" s="14">
        <f>'fnd enro'!I141</f>
        <v>0</v>
      </c>
      <c r="J141" s="14">
        <f>'fnd enro'!J141</f>
        <v>0</v>
      </c>
      <c r="K141" s="15">
        <f>'fnd enro'!K141</f>
        <v>3.8600000000000002E-2</v>
      </c>
      <c r="L141" s="14">
        <f>'fnd enro'!L141</f>
        <v>0</v>
      </c>
      <c r="M141" s="14">
        <f>'fnd enro'!M141</f>
        <v>0</v>
      </c>
      <c r="N141" s="14">
        <f>'fnd enro'!N141</f>
        <v>0</v>
      </c>
      <c r="O141" s="14">
        <f>'fnd enro'!O141</f>
        <v>0</v>
      </c>
      <c r="P141" s="14">
        <f>'fnd enro'!P141</f>
        <v>1</v>
      </c>
      <c r="Q141" s="14">
        <f>'fnd enro'!R141</f>
        <v>1</v>
      </c>
      <c r="R141" s="15">
        <f t="shared" si="158"/>
        <v>1.0880000000000001</v>
      </c>
      <c r="S141" s="14">
        <f>VALUE('fnd enro'!Q141)</f>
        <v>12</v>
      </c>
      <c r="T141" s="2"/>
      <c r="U141" s="1">
        <f>(($D141*'fnd base rates'!C$107)
+($E141*'fnd base rates'!C$108)
+($F141*'fnd base rates'!C$109)
+($G141*'fnd base rates'!C$110)
+($H141*'fnd base rates'!C$111)
+($I141*'fnd base rates'!C$112)
+($J141*'fnd base rates'!C$113)
+($K141*'fnd base rates'!C$114)
+($M141*'fnd base rates'!C$116)
+($N141*'fnd base rates'!C$117)
+($O141*'fnd base rates'!C$118)
+($P141*VLOOKUP($S141+12,rate_basefnd,3)))
*$R141</f>
        <v>679.32690444800005</v>
      </c>
      <c r="V141" s="1">
        <f>(($D141*'fnd base rates'!D$107)
+($E141*'fnd base rates'!D$108)
+($F141*'fnd base rates'!D$109)
+($G141*'fnd base rates'!D$110)
+($H141*'fnd base rates'!D$111)
+($I141*'fnd base rates'!D$112)
+($J141*'fnd base rates'!D$113)
+($K141*'fnd base rates'!D$114)
+($M141*'fnd base rates'!D$116)
+($N141*'fnd base rates'!D$117)
+($O141*'fnd base rates'!D$118)
+($P141*VLOOKUP($S141+12,rate_basefnd,4)))
*$R141</f>
        <v>1285.6352000000002</v>
      </c>
      <c r="W141" s="1">
        <f>(($D141*'fnd base rates'!E$107)
+($E141*'fnd base rates'!E$108)
+($F141*'fnd base rates'!E$109)
+($G141*'fnd base rates'!E$110)
+($H141*'fnd base rates'!E$111)
+($I141*'fnd base rates'!E$112)
+($J141*'fnd base rates'!E$113)
+($K141*'fnd base rates'!E$114)
+($M141*'fnd base rates'!E$116)
+($N141*'fnd base rates'!E$117)
+($O141*'fnd base rates'!E$118)
+($P141*VLOOKUP($S141+12,rate_basefnd,5)))
*$R141</f>
        <v>8646.2276090880005</v>
      </c>
      <c r="X141" s="1">
        <f>(($D141*'fnd base rates'!F$107)
+($E141*'fnd base rates'!F$108)
+($F141*'fnd base rates'!F$109)
+($G141*'fnd base rates'!F$110)
+($H141*'fnd base rates'!F$111)
+($I141*'fnd base rates'!F$112)
+($J141*'fnd base rates'!F$113)
+($K141*'fnd base rates'!F$114)
+($M141*'fnd base rates'!F$116)
+($N141*'fnd base rates'!F$117)
+($O141*'fnd base rates'!F$118)
+($P141*VLOOKUP($S141+12,rate_basefnd,6)))
*$R141</f>
        <v>1357.2216962560001</v>
      </c>
      <c r="Y141" s="1">
        <f>(($D141*'fnd base rates'!G$107)
+($E141*'fnd base rates'!G$108)
+($F141*'fnd base rates'!G$109)
+($G141*'fnd base rates'!G$110)
+($H141*'fnd base rates'!G$111)
+($I141*'fnd base rates'!G$112)
+($J141*'fnd base rates'!G$113)
+($K141*'fnd base rates'!G$114)
+($M141*'fnd base rates'!G$116)
+($N141*'fnd base rates'!G$117)
+($O141*'fnd base rates'!G$118)
+($P141*VLOOKUP($S141+12,rate_basefnd,7)))
*$R141</f>
        <v>385.23173081600004</v>
      </c>
      <c r="Z141" s="1">
        <f>(($D141*'fnd base rates'!H$107)
+($E141*'fnd base rates'!H$108)
+($F141*'fnd base rates'!H$109)
+($G141*'fnd base rates'!H$110)
+($H141*'fnd base rates'!H$111)
+($I141*'fnd base rates'!H$112)
+($J141*'fnd base rates'!H$113)
+($K141*'fnd base rates'!H$114)
+($M141*'fnd base rates'!H$116)
+($N141*'fnd base rates'!H$117)
+($O141*'fnd base rates'!H$118)
+($P141*VLOOKUP($S141+12,rate_basefnd,8)))</f>
        <v>553.67893400000003</v>
      </c>
      <c r="AA141" s="1">
        <f>(($D141*'fnd base rates'!I$107)
+($E141*'fnd base rates'!I$108)
+($F141*'fnd base rates'!I$109)
+($G141*'fnd base rates'!I$110)
+($H141*'fnd base rates'!I$111)
+($I141*'fnd base rates'!I$112)
+($J141*'fnd base rates'!I$113)
+($K141*'fnd base rates'!I$114)
+($M141*'fnd base rates'!I$116)
+($N141*'fnd base rates'!I$117)
+($O141*'fnd base rates'!I$118)
+($P141*VLOOKUP($S141+12,rate_basefnd,9)))
*$R141</f>
        <v>512.46976000000006</v>
      </c>
      <c r="AB141" s="1">
        <f>(($D141*'fnd base rates'!J$107)
+($E141*'fnd base rates'!J$108)
+($F141*'fnd base rates'!J$109)
+($G141*'fnd base rates'!J$110)
+($H141*'fnd base rates'!J$111)
+($I141*'fnd base rates'!J$112)
+($J141*'fnd base rates'!J$113)
+($K141*'fnd base rates'!J$114)
+($M141*'fnd base rates'!J$116)
+($N141*'fnd base rates'!J$117)
+($O141*'fnd base rates'!J$118)
+($P141*VLOOKUP($S141+12,rate_basefnd,10)))
*$R141</f>
        <v>1096.66048</v>
      </c>
      <c r="AC141" s="1">
        <f>(($D141*'fnd base rates'!K$107)
+($E141*'fnd base rates'!K$108)
+($F141*'fnd base rates'!K$109)
+($G141*'fnd base rates'!K$110)
+($H141*'fnd base rates'!K$111)
+($I141*'fnd base rates'!K$112)
+($J141*'fnd base rates'!K$113)
+($K141*'fnd base rates'!K$114)
+($M141*'fnd base rates'!K$116)
+($N141*'fnd base rates'!K$117)
+($O141*'fnd base rates'!K$118)
+($P141*VLOOKUP($S141+12,rate_basefnd,11)))
*$R141</f>
        <v>1197.0283494400001</v>
      </c>
      <c r="AD141" s="1">
        <f>(($D141*'fnd base rates'!L$107)
+($E141*'fnd base rates'!L$108)
+($F141*'fnd base rates'!L$109)
+($G141*'fnd base rates'!L$110)
+($H141*'fnd base rates'!L$111)
+($I141*'fnd base rates'!L$112)
+($J141*'fnd base rates'!L$113)
+($K141*'fnd base rates'!L$114)
+($M141*'fnd base rates'!L$116)
+($N141*'fnd base rates'!L$117)
+($O141*'fnd base rates'!L$118)
+($P141*VLOOKUP($S141+12,rate_basefnd,12)))</f>
        <v>2103.9366799999998</v>
      </c>
      <c r="AE141" s="1">
        <f>(($D141*'fnd base rates'!M$107)
+($E141*'fnd base rates'!M$108)
+($F141*'fnd base rates'!M$109)
+($G141*'fnd base rates'!M$110)
+($H141*'fnd base rates'!M$111)
+($I141*'fnd base rates'!M$112)
+($J141*'fnd base rates'!M$113)
+($K141*'fnd base rates'!M$114)
+($M141*'fnd base rates'!M$116)
+($N141*'fnd base rates'!M$117)
+($O141*'fnd base rates'!M$118)
+($P141*VLOOKUP($S141+12,rate_basefnd,13)))</f>
        <v>0</v>
      </c>
      <c r="AF141" s="4">
        <f t="shared" si="159"/>
        <v>17817.417344048001</v>
      </c>
      <c r="AH141" s="269">
        <f t="shared" si="160"/>
        <v>428035095</v>
      </c>
      <c r="AI141" s="4" t="str">
        <f t="shared" si="161"/>
        <v>428</v>
      </c>
      <c r="AJ141" s="2" t="str">
        <f t="shared" si="162"/>
        <v>035</v>
      </c>
      <c r="AK141" s="2" t="str">
        <f t="shared" si="163"/>
        <v>095</v>
      </c>
      <c r="AL141" s="4">
        <f t="shared" si="164"/>
        <v>1</v>
      </c>
      <c r="AM141" s="4">
        <f t="shared" si="155"/>
        <v>1</v>
      </c>
      <c r="AN141" s="4">
        <f t="shared" si="165"/>
        <v>17817.417344048001</v>
      </c>
      <c r="AO141" s="4">
        <f t="shared" si="166"/>
        <v>17817</v>
      </c>
      <c r="AP141" s="4">
        <f t="shared" si="156"/>
        <v>0</v>
      </c>
      <c r="AQ141" s="4">
        <v>17817</v>
      </c>
      <c r="AW141" s="4">
        <v>17817</v>
      </c>
      <c r="AX141" s="5">
        <f t="shared" si="167"/>
        <v>0</v>
      </c>
      <c r="AY141" s="4">
        <v>17817</v>
      </c>
      <c r="AZ141" s="5"/>
      <c r="BB141" s="5">
        <f t="shared" ref="BB141" si="170">BC141-BA141</f>
        <v>0</v>
      </c>
    </row>
    <row r="142" spans="1:54" s="4" customFormat="1">
      <c r="A142" s="269">
        <v>428</v>
      </c>
      <c r="B142" s="2">
        <v>428035128</v>
      </c>
      <c r="C142" s="9" t="s">
        <v>1100</v>
      </c>
      <c r="D142" s="14">
        <f>'fnd enro'!D142</f>
        <v>0</v>
      </c>
      <c r="E142" s="14">
        <f>'fnd enro'!E142</f>
        <v>0</v>
      </c>
      <c r="F142" s="14">
        <f>'fnd enro'!F142</f>
        <v>0</v>
      </c>
      <c r="G142" s="14">
        <f>'fnd enro'!G142</f>
        <v>1</v>
      </c>
      <c r="H142" s="14">
        <f>'fnd enro'!H142</f>
        <v>0</v>
      </c>
      <c r="I142" s="14">
        <f>'fnd enro'!I142</f>
        <v>0</v>
      </c>
      <c r="J142" s="14">
        <f>'fnd enro'!J142</f>
        <v>0</v>
      </c>
      <c r="K142" s="15">
        <f>'fnd enro'!K142</f>
        <v>3.8600000000000002E-2</v>
      </c>
      <c r="L142" s="14">
        <f>'fnd enro'!L142</f>
        <v>0</v>
      </c>
      <c r="M142" s="14">
        <f>'fnd enro'!M142</f>
        <v>0</v>
      </c>
      <c r="N142" s="14">
        <f>'fnd enro'!N142</f>
        <v>0</v>
      </c>
      <c r="O142" s="14">
        <f>'fnd enro'!O142</f>
        <v>0</v>
      </c>
      <c r="P142" s="14">
        <f>'fnd enro'!P142</f>
        <v>1</v>
      </c>
      <c r="Q142" s="14">
        <f>'fnd enro'!R142</f>
        <v>1</v>
      </c>
      <c r="R142" s="15">
        <f t="shared" si="158"/>
        <v>1.0880000000000001</v>
      </c>
      <c r="S142" s="14">
        <f>VALUE('fnd enro'!Q142)</f>
        <v>10</v>
      </c>
      <c r="T142" s="2"/>
      <c r="U142" s="1">
        <f>(($D142*'fnd base rates'!C$107)
+($E142*'fnd base rates'!C$108)
+($F142*'fnd base rates'!C$109)
+($G142*'fnd base rates'!C$110)
+($H142*'fnd base rates'!C$111)
+($I142*'fnd base rates'!C$112)
+($J142*'fnd base rates'!C$113)
+($K142*'fnd base rates'!C$114)
+($M142*'fnd base rates'!C$116)
+($N142*'fnd base rates'!C$117)
+($O142*'fnd base rates'!C$118)
+($P142*VLOOKUP($S142+12,rate_basefnd,3)))
*$R142</f>
        <v>669.95922444799999</v>
      </c>
      <c r="V142" s="1">
        <f>(($D142*'fnd base rates'!D$107)
+($E142*'fnd base rates'!D$108)
+($F142*'fnd base rates'!D$109)
+($G142*'fnd base rates'!D$110)
+($H142*'fnd base rates'!D$111)
+($I142*'fnd base rates'!D$112)
+($J142*'fnd base rates'!D$113)
+($K142*'fnd base rates'!D$114)
+($M142*'fnd base rates'!D$116)
+($N142*'fnd base rates'!D$117)
+($O142*'fnd base rates'!D$118)
+($P142*VLOOKUP($S142+12,rate_basefnd,4)))
*$R142</f>
        <v>1241.2774400000003</v>
      </c>
      <c r="W142" s="1">
        <f>(($D142*'fnd base rates'!E$107)
+($E142*'fnd base rates'!E$108)
+($F142*'fnd base rates'!E$109)
+($G142*'fnd base rates'!E$110)
+($H142*'fnd base rates'!E$111)
+($I142*'fnd base rates'!E$112)
+($J142*'fnd base rates'!E$113)
+($K142*'fnd base rates'!E$114)
+($M142*'fnd base rates'!E$116)
+($N142*'fnd base rates'!E$117)
+($O142*'fnd base rates'!E$118)
+($P142*VLOOKUP($S142+12,rate_basefnd,5)))
*$R142</f>
        <v>8213.1709690880016</v>
      </c>
      <c r="X142" s="1">
        <f>(($D142*'fnd base rates'!F$107)
+($E142*'fnd base rates'!F$108)
+($F142*'fnd base rates'!F$109)
+($G142*'fnd base rates'!F$110)
+($H142*'fnd base rates'!F$111)
+($I142*'fnd base rates'!F$112)
+($J142*'fnd base rates'!F$113)
+($K142*'fnd base rates'!F$114)
+($M142*'fnd base rates'!F$116)
+($N142*'fnd base rates'!F$117)
+($O142*'fnd base rates'!F$118)
+($P142*VLOOKUP($S142+12,rate_basefnd,6)))
*$R142</f>
        <v>1357.2216962560001</v>
      </c>
      <c r="Y142" s="1">
        <f>(($D142*'fnd base rates'!G$107)
+($E142*'fnd base rates'!G$108)
+($F142*'fnd base rates'!G$109)
+($G142*'fnd base rates'!G$110)
+($H142*'fnd base rates'!G$111)
+($I142*'fnd base rates'!G$112)
+($J142*'fnd base rates'!G$113)
+($K142*'fnd base rates'!G$114)
+($M142*'fnd base rates'!G$116)
+($N142*'fnd base rates'!G$117)
+($O142*'fnd base rates'!G$118)
+($P142*VLOOKUP($S142+12,rate_basefnd,7)))
*$R142</f>
        <v>364.22245081600005</v>
      </c>
      <c r="Z142" s="1">
        <f>(($D142*'fnd base rates'!H$107)
+($E142*'fnd base rates'!H$108)
+($F142*'fnd base rates'!H$109)
+($G142*'fnd base rates'!H$110)
+($H142*'fnd base rates'!H$111)
+($I142*'fnd base rates'!H$112)
+($J142*'fnd base rates'!H$113)
+($K142*'fnd base rates'!H$114)
+($M142*'fnd base rates'!H$116)
+($N142*'fnd base rates'!H$117)
+($O142*'fnd base rates'!H$118)
+($P142*VLOOKUP($S142+12,rate_basefnd,8)))</f>
        <v>550.71893399999999</v>
      </c>
      <c r="AA142" s="1">
        <f>(($D142*'fnd base rates'!I$107)
+($E142*'fnd base rates'!I$108)
+($F142*'fnd base rates'!I$109)
+($G142*'fnd base rates'!I$110)
+($H142*'fnd base rates'!I$111)
+($I142*'fnd base rates'!I$112)
+($J142*'fnd base rates'!I$113)
+($K142*'fnd base rates'!I$114)
+($M142*'fnd base rates'!I$116)
+($N142*'fnd base rates'!I$117)
+($O142*'fnd base rates'!I$118)
+($P142*VLOOKUP($S142+12,rate_basefnd,9)))
*$R142</f>
        <v>494.93120000000005</v>
      </c>
      <c r="AB142" s="1">
        <f>(($D142*'fnd base rates'!J$107)
+($E142*'fnd base rates'!J$108)
+($F142*'fnd base rates'!J$109)
+($G142*'fnd base rates'!J$110)
+($H142*'fnd base rates'!J$111)
+($I142*'fnd base rates'!J$112)
+($J142*'fnd base rates'!J$113)
+($K142*'fnd base rates'!J$114)
+($M142*'fnd base rates'!J$116)
+($N142*'fnd base rates'!J$117)
+($O142*'fnd base rates'!J$118)
+($P142*VLOOKUP($S142+12,rate_basefnd,10)))
*$R142</f>
        <v>1005.5404800000001</v>
      </c>
      <c r="AC142" s="1">
        <f>(($D142*'fnd base rates'!K$107)
+($E142*'fnd base rates'!K$108)
+($F142*'fnd base rates'!K$109)
+($G142*'fnd base rates'!K$110)
+($H142*'fnd base rates'!K$111)
+($I142*'fnd base rates'!K$112)
+($J142*'fnd base rates'!K$113)
+($K142*'fnd base rates'!K$114)
+($M142*'fnd base rates'!K$116)
+($N142*'fnd base rates'!K$117)
+($O142*'fnd base rates'!K$118)
+($P142*VLOOKUP($S142+12,rate_basefnd,11)))
*$R142</f>
        <v>1197.0283494400001</v>
      </c>
      <c r="AD142" s="1">
        <f>(($D142*'fnd base rates'!L$107)
+($E142*'fnd base rates'!L$108)
+($F142*'fnd base rates'!L$109)
+($G142*'fnd base rates'!L$110)
+($H142*'fnd base rates'!L$111)
+($I142*'fnd base rates'!L$112)
+($J142*'fnd base rates'!L$113)
+($K142*'fnd base rates'!L$114)
+($M142*'fnd base rates'!L$116)
+($N142*'fnd base rates'!L$117)
+($O142*'fnd base rates'!L$118)
+($P142*VLOOKUP($S142+12,rate_basefnd,12)))</f>
        <v>2039.5566800000001</v>
      </c>
      <c r="AE142" s="1">
        <f>(($D142*'fnd base rates'!M$107)
+($E142*'fnd base rates'!M$108)
+($F142*'fnd base rates'!M$109)
+($G142*'fnd base rates'!M$110)
+($H142*'fnd base rates'!M$111)
+($I142*'fnd base rates'!M$112)
+($J142*'fnd base rates'!M$113)
+($K142*'fnd base rates'!M$114)
+($M142*'fnd base rates'!M$116)
+($N142*'fnd base rates'!M$117)
+($O142*'fnd base rates'!M$118)
+($P142*VLOOKUP($S142+12,rate_basefnd,13)))</f>
        <v>0</v>
      </c>
      <c r="AF142" s="4">
        <f t="shared" si="159"/>
        <v>17133.627424048005</v>
      </c>
      <c r="AH142" s="269">
        <f t="shared" si="160"/>
        <v>428035128</v>
      </c>
      <c r="AI142" s="4" t="str">
        <f t="shared" si="161"/>
        <v>428</v>
      </c>
      <c r="AJ142" s="2" t="str">
        <f t="shared" si="162"/>
        <v>035</v>
      </c>
      <c r="AK142" s="2" t="str">
        <f t="shared" si="163"/>
        <v>128</v>
      </c>
      <c r="AL142" s="4">
        <f t="shared" si="164"/>
        <v>1</v>
      </c>
      <c r="AM142" s="4">
        <f t="shared" si="155"/>
        <v>1</v>
      </c>
      <c r="AN142" s="4">
        <f t="shared" si="165"/>
        <v>17133.627424048005</v>
      </c>
      <c r="AO142" s="4">
        <f t="shared" si="166"/>
        <v>17134</v>
      </c>
      <c r="AP142" s="4">
        <f t="shared" si="156"/>
        <v>0</v>
      </c>
      <c r="AQ142" s="4">
        <v>17134</v>
      </c>
      <c r="AW142" s="4">
        <v>17134</v>
      </c>
      <c r="AX142" s="5">
        <f t="shared" si="167"/>
        <v>0</v>
      </c>
      <c r="AY142" s="4">
        <v>17134</v>
      </c>
      <c r="AZ142" s="5"/>
      <c r="BB142" s="5">
        <f t="shared" ref="BB142" si="171">BC142-BA142</f>
        <v>0</v>
      </c>
    </row>
    <row r="143" spans="1:54" s="4" customFormat="1">
      <c r="A143" s="269">
        <v>428</v>
      </c>
      <c r="B143" s="2">
        <v>428035133</v>
      </c>
      <c r="C143" s="9" t="s">
        <v>1100</v>
      </c>
      <c r="D143" s="14">
        <f>'fnd enro'!D143</f>
        <v>0</v>
      </c>
      <c r="E143" s="14">
        <f>'fnd enro'!E143</f>
        <v>0</v>
      </c>
      <c r="F143" s="14">
        <f>'fnd enro'!F143</f>
        <v>0</v>
      </c>
      <c r="G143" s="14">
        <f>'fnd enro'!G143</f>
        <v>0</v>
      </c>
      <c r="H143" s="14">
        <f>'fnd enro'!H143</f>
        <v>2</v>
      </c>
      <c r="I143" s="14">
        <f>'fnd enro'!I143</f>
        <v>1</v>
      </c>
      <c r="J143" s="14">
        <f>'fnd enro'!J143</f>
        <v>0</v>
      </c>
      <c r="K143" s="15">
        <f>'fnd enro'!K143</f>
        <v>0.1158</v>
      </c>
      <c r="L143" s="14">
        <f>'fnd enro'!L143</f>
        <v>0</v>
      </c>
      <c r="M143" s="14">
        <f>'fnd enro'!M143</f>
        <v>0</v>
      </c>
      <c r="N143" s="14">
        <f>'fnd enro'!N143</f>
        <v>0</v>
      </c>
      <c r="O143" s="14">
        <f>'fnd enro'!O143</f>
        <v>0</v>
      </c>
      <c r="P143" s="14">
        <f>'fnd enro'!P143</f>
        <v>1</v>
      </c>
      <c r="Q143" s="14">
        <f>'fnd enro'!R143</f>
        <v>3</v>
      </c>
      <c r="R143" s="15">
        <f t="shared" si="158"/>
        <v>1.0880000000000001</v>
      </c>
      <c r="S143" s="14">
        <f>VALUE('fnd enro'!Q143)</f>
        <v>9</v>
      </c>
      <c r="T143" s="2"/>
      <c r="U143" s="1">
        <f>(($D143*'fnd base rates'!C$107)
+($E143*'fnd base rates'!C$108)
+($F143*'fnd base rates'!C$109)
+($G143*'fnd base rates'!C$110)
+($H143*'fnd base rates'!C$111)
+($I143*'fnd base rates'!C$112)
+($J143*'fnd base rates'!C$113)
+($K143*'fnd base rates'!C$114)
+($M143*'fnd base rates'!C$116)
+($N143*'fnd base rates'!C$117)
+($O143*'fnd base rates'!C$118)
+($P143*VLOOKUP($S143+12,rate_basefnd,3)))
*$R143</f>
        <v>1833.4367133440001</v>
      </c>
      <c r="V143" s="1">
        <f>(($D143*'fnd base rates'!D$107)
+($E143*'fnd base rates'!D$108)
+($F143*'fnd base rates'!D$109)
+($G143*'fnd base rates'!D$110)
+($H143*'fnd base rates'!D$111)
+($I143*'fnd base rates'!D$112)
+($J143*'fnd base rates'!D$113)
+($K143*'fnd base rates'!D$114)
+($M143*'fnd base rates'!D$116)
+($N143*'fnd base rates'!D$117)
+($O143*'fnd base rates'!D$118)
+($P143*VLOOKUP($S143+12,rate_basefnd,4)))
*$R143</f>
        <v>2887.7478400000005</v>
      </c>
      <c r="W143" s="1">
        <f>(($D143*'fnd base rates'!E$107)
+($E143*'fnd base rates'!E$108)
+($F143*'fnd base rates'!E$109)
+($G143*'fnd base rates'!E$110)
+($H143*'fnd base rates'!E$111)
+($I143*'fnd base rates'!E$112)
+($J143*'fnd base rates'!E$113)
+($K143*'fnd base rates'!E$114)
+($M143*'fnd base rates'!E$116)
+($N143*'fnd base rates'!E$117)
+($O143*'fnd base rates'!E$118)
+($P143*VLOOKUP($S143+12,rate_basefnd,5)))
*$R143</f>
        <v>16684.557387264002</v>
      </c>
      <c r="X143" s="1">
        <f>(($D143*'fnd base rates'!F$107)
+($E143*'fnd base rates'!F$108)
+($F143*'fnd base rates'!F$109)
+($G143*'fnd base rates'!F$110)
+($H143*'fnd base rates'!F$111)
+($I143*'fnd base rates'!F$112)
+($J143*'fnd base rates'!F$113)
+($K143*'fnd base rates'!F$114)
+($M143*'fnd base rates'!F$116)
+($N143*'fnd base rates'!F$117)
+($O143*'fnd base rates'!F$118)
+($P143*VLOOKUP($S143+12,rate_basefnd,6)))
*$R143</f>
        <v>3130.8714887680003</v>
      </c>
      <c r="Y143" s="1">
        <f>(($D143*'fnd base rates'!G$107)
+($E143*'fnd base rates'!G$108)
+($F143*'fnd base rates'!G$109)
+($G143*'fnd base rates'!G$110)
+($H143*'fnd base rates'!G$111)
+($I143*'fnd base rates'!G$112)
+($J143*'fnd base rates'!G$113)
+($K143*'fnd base rates'!G$114)
+($M143*'fnd base rates'!G$116)
+($N143*'fnd base rates'!G$117)
+($O143*'fnd base rates'!G$118)
+($P143*VLOOKUP($S143+12,rate_basefnd,7)))
*$R143</f>
        <v>729.80847244799997</v>
      </c>
      <c r="Z143" s="1">
        <f>(($D143*'fnd base rates'!H$107)
+($E143*'fnd base rates'!H$108)
+($F143*'fnd base rates'!H$109)
+($G143*'fnd base rates'!H$110)
+($H143*'fnd base rates'!H$111)
+($I143*'fnd base rates'!H$112)
+($J143*'fnd base rates'!H$113)
+($K143*'fnd base rates'!H$114)
+($M143*'fnd base rates'!H$116)
+($N143*'fnd base rates'!H$117)
+($O143*'fnd base rates'!H$118)
+($P143*VLOOKUP($S143+12,rate_basefnd,8)))</f>
        <v>1901.0168020000001</v>
      </c>
      <c r="AA143" s="1">
        <f>(($D143*'fnd base rates'!I$107)
+($E143*'fnd base rates'!I$108)
+($F143*'fnd base rates'!I$109)
+($G143*'fnd base rates'!I$110)
+($H143*'fnd base rates'!I$111)
+($I143*'fnd base rates'!I$112)
+($J143*'fnd base rates'!I$113)
+($K143*'fnd base rates'!I$114)
+($M143*'fnd base rates'!I$116)
+($N143*'fnd base rates'!I$117)
+($O143*'fnd base rates'!I$118)
+($P143*VLOOKUP($S143+12,rate_basefnd,9)))
*$R143</f>
        <v>1407.0015999999998</v>
      </c>
      <c r="AB143" s="1">
        <f>(($D143*'fnd base rates'!J$107)
+($E143*'fnd base rates'!J$108)
+($F143*'fnd base rates'!J$109)
+($G143*'fnd base rates'!J$110)
+($H143*'fnd base rates'!J$111)
+($I143*'fnd base rates'!J$112)
+($J143*'fnd base rates'!J$113)
+($K143*'fnd base rates'!J$114)
+($M143*'fnd base rates'!J$116)
+($N143*'fnd base rates'!J$117)
+($O143*'fnd base rates'!J$118)
+($P143*VLOOKUP($S143+12,rate_basefnd,10)))
*$R143</f>
        <v>1967.8003200000001</v>
      </c>
      <c r="AC143" s="1">
        <f>(($D143*'fnd base rates'!K$107)
+($E143*'fnd base rates'!K$108)
+($F143*'fnd base rates'!K$109)
+($G143*'fnd base rates'!K$110)
+($H143*'fnd base rates'!K$111)
+($I143*'fnd base rates'!K$112)
+($J143*'fnd base rates'!K$113)
+($K143*'fnd base rates'!K$114)
+($M143*'fnd base rates'!K$116)
+($N143*'fnd base rates'!K$117)
+($O143*'fnd base rates'!K$118)
+($P143*VLOOKUP($S143+12,rate_basefnd,11)))
*$R143</f>
        <v>3823.6450483200001</v>
      </c>
      <c r="AD143" s="1">
        <f>(($D143*'fnd base rates'!L$107)
+($E143*'fnd base rates'!L$108)
+($F143*'fnd base rates'!L$109)
+($G143*'fnd base rates'!L$110)
+($H143*'fnd base rates'!L$111)
+($I143*'fnd base rates'!L$112)
+($J143*'fnd base rates'!L$113)
+($K143*'fnd base rates'!L$114)
+($M143*'fnd base rates'!L$116)
+($N143*'fnd base rates'!L$117)
+($O143*'fnd base rates'!L$118)
+($P143*VLOOKUP($S143+12,rate_basefnd,12)))</f>
        <v>4960.8600400000005</v>
      </c>
      <c r="AE143" s="1">
        <f>(($D143*'fnd base rates'!M$107)
+($E143*'fnd base rates'!M$108)
+($F143*'fnd base rates'!M$109)
+($G143*'fnd base rates'!M$110)
+($H143*'fnd base rates'!M$111)
+($I143*'fnd base rates'!M$112)
+($J143*'fnd base rates'!M$113)
+($K143*'fnd base rates'!M$114)
+($M143*'fnd base rates'!M$116)
+($N143*'fnd base rates'!M$117)
+($O143*'fnd base rates'!M$118)
+($P143*VLOOKUP($S143+12,rate_basefnd,13)))</f>
        <v>0</v>
      </c>
      <c r="AF143" s="4">
        <f t="shared" si="159"/>
        <v>39326.745712144002</v>
      </c>
      <c r="AH143" s="269">
        <f t="shared" si="160"/>
        <v>428035133</v>
      </c>
      <c r="AI143" s="4" t="str">
        <f t="shared" si="161"/>
        <v>428</v>
      </c>
      <c r="AJ143" s="2" t="str">
        <f t="shared" si="162"/>
        <v>035</v>
      </c>
      <c r="AK143" s="2" t="str">
        <f t="shared" si="163"/>
        <v>133</v>
      </c>
      <c r="AL143" s="4">
        <f t="shared" si="164"/>
        <v>1</v>
      </c>
      <c r="AM143" s="4">
        <f t="shared" si="155"/>
        <v>3</v>
      </c>
      <c r="AN143" s="4">
        <f t="shared" si="165"/>
        <v>39326.745712144002</v>
      </c>
      <c r="AO143" s="4">
        <f t="shared" si="166"/>
        <v>13109</v>
      </c>
      <c r="AP143" s="4">
        <f t="shared" si="156"/>
        <v>0</v>
      </c>
      <c r="AQ143" s="4">
        <v>13109</v>
      </c>
      <c r="AW143" s="4">
        <v>13109</v>
      </c>
      <c r="AX143" s="5">
        <f t="shared" si="167"/>
        <v>0</v>
      </c>
      <c r="AY143" s="4">
        <v>13109</v>
      </c>
      <c r="AZ143" s="5"/>
      <c r="BB143" s="5">
        <f t="shared" ref="BB143" si="172">BC143-BA143</f>
        <v>0</v>
      </c>
    </row>
    <row r="144" spans="1:54" s="4" customFormat="1">
      <c r="A144" s="269">
        <v>428</v>
      </c>
      <c r="B144" s="2">
        <v>428035163</v>
      </c>
      <c r="C144" s="9" t="s">
        <v>1100</v>
      </c>
      <c r="D144" s="14">
        <f>'fnd enro'!D144</f>
        <v>0</v>
      </c>
      <c r="E144" s="14">
        <f>'fnd enro'!E144</f>
        <v>0</v>
      </c>
      <c r="F144" s="14">
        <f>'fnd enro'!F144</f>
        <v>0</v>
      </c>
      <c r="G144" s="14">
        <f>'fnd enro'!G144</f>
        <v>8</v>
      </c>
      <c r="H144" s="14">
        <f>'fnd enro'!H144</f>
        <v>4</v>
      </c>
      <c r="I144" s="14">
        <f>'fnd enro'!I144</f>
        <v>2</v>
      </c>
      <c r="J144" s="14">
        <f>'fnd enro'!J144</f>
        <v>0</v>
      </c>
      <c r="K144" s="15">
        <f>'fnd enro'!K144</f>
        <v>0.54039999999999999</v>
      </c>
      <c r="L144" s="14">
        <f>'fnd enro'!L144</f>
        <v>0</v>
      </c>
      <c r="M144" s="14">
        <f>'fnd enro'!M144</f>
        <v>0</v>
      </c>
      <c r="N144" s="14">
        <f>'fnd enro'!N144</f>
        <v>0</v>
      </c>
      <c r="O144" s="14">
        <f>'fnd enro'!O144</f>
        <v>0</v>
      </c>
      <c r="P144" s="14">
        <f>'fnd enro'!P144</f>
        <v>6</v>
      </c>
      <c r="Q144" s="14">
        <f>'fnd enro'!R144</f>
        <v>14</v>
      </c>
      <c r="R144" s="15">
        <f t="shared" si="158"/>
        <v>1.0880000000000001</v>
      </c>
      <c r="S144" s="14">
        <f>VALUE('fnd enro'!Q144)</f>
        <v>11</v>
      </c>
      <c r="T144" s="2"/>
      <c r="U144" s="1">
        <f>(($D144*'fnd base rates'!C$107)
+($E144*'fnd base rates'!C$108)
+($F144*'fnd base rates'!C$109)
+($G144*'fnd base rates'!C$110)
+($H144*'fnd base rates'!C$111)
+($I144*'fnd base rates'!C$112)
+($J144*'fnd base rates'!C$113)
+($K144*'fnd base rates'!C$114)
+($M144*'fnd base rates'!C$116)
+($N144*'fnd base rates'!C$117)
+($O144*'fnd base rates'!C$118)
+($P144*VLOOKUP($S144+12,rate_basefnd,3)))
*$R144</f>
        <v>8717.2505822720013</v>
      </c>
      <c r="V144" s="1">
        <f>(($D144*'fnd base rates'!D$107)
+($E144*'fnd base rates'!D$108)
+($F144*'fnd base rates'!D$109)
+($G144*'fnd base rates'!D$110)
+($H144*'fnd base rates'!D$111)
+($I144*'fnd base rates'!D$112)
+($J144*'fnd base rates'!D$113)
+($K144*'fnd base rates'!D$114)
+($M144*'fnd base rates'!D$116)
+($N144*'fnd base rates'!D$117)
+($O144*'fnd base rates'!D$118)
+($P144*VLOOKUP($S144+12,rate_basefnd,4)))
*$R144</f>
        <v>14239.961600000002</v>
      </c>
      <c r="W144" s="1">
        <f>(($D144*'fnd base rates'!E$107)
+($E144*'fnd base rates'!E$108)
+($F144*'fnd base rates'!E$109)
+($G144*'fnd base rates'!E$110)
+($H144*'fnd base rates'!E$111)
+($I144*'fnd base rates'!E$112)
+($J144*'fnd base rates'!E$113)
+($K144*'fnd base rates'!E$114)
+($M144*'fnd base rates'!E$116)
+($N144*'fnd base rates'!E$117)
+($O144*'fnd base rates'!E$118)
+($P144*VLOOKUP($S144+12,rate_basefnd,5)))
*$R144</f>
        <v>84766.651487231997</v>
      </c>
      <c r="X144" s="1">
        <f>(($D144*'fnd base rates'!F$107)
+($E144*'fnd base rates'!F$108)
+($F144*'fnd base rates'!F$109)
+($G144*'fnd base rates'!F$110)
+($H144*'fnd base rates'!F$111)
+($I144*'fnd base rates'!F$112)
+($J144*'fnd base rates'!F$113)
+($K144*'fnd base rates'!F$114)
+($M144*'fnd base rates'!F$116)
+($N144*'fnd base rates'!F$117)
+($O144*'fnd base rates'!F$118)
+($P144*VLOOKUP($S144+12,rate_basefnd,6)))
*$R144</f>
        <v>17119.516547584</v>
      </c>
      <c r="Y144" s="1">
        <f>(($D144*'fnd base rates'!G$107)
+($E144*'fnd base rates'!G$108)
+($F144*'fnd base rates'!G$109)
+($G144*'fnd base rates'!G$110)
+($H144*'fnd base rates'!G$111)
+($I144*'fnd base rates'!G$112)
+($J144*'fnd base rates'!G$113)
+($K144*'fnd base rates'!G$114)
+($M144*'fnd base rates'!G$116)
+($N144*'fnd base rates'!G$117)
+($O144*'fnd base rates'!G$118)
+($P144*VLOOKUP($S144+12,rate_basefnd,7)))
*$R144</f>
        <v>3679.2960714240003</v>
      </c>
      <c r="Z144" s="1">
        <f>(($D144*'fnd base rates'!H$107)
+($E144*'fnd base rates'!H$108)
+($F144*'fnd base rates'!H$109)
+($G144*'fnd base rates'!H$110)
+($H144*'fnd base rates'!H$111)
+($I144*'fnd base rates'!H$112)
+($J144*'fnd base rates'!H$113)
+($K144*'fnd base rates'!H$114)
+($M144*'fnd base rates'!H$116)
+($N144*'fnd base rates'!H$117)
+($O144*'fnd base rates'!H$118)
+($P144*VLOOKUP($S144+12,rate_basefnd,8)))</f>
        <v>8109.9850760000008</v>
      </c>
      <c r="AA144" s="1">
        <f>(($D144*'fnd base rates'!I$107)
+($E144*'fnd base rates'!I$108)
+($F144*'fnd base rates'!I$109)
+($G144*'fnd base rates'!I$110)
+($H144*'fnd base rates'!I$111)
+($I144*'fnd base rates'!I$112)
+($J144*'fnd base rates'!I$113)
+($K144*'fnd base rates'!I$114)
+($M144*'fnd base rates'!I$116)
+($N144*'fnd base rates'!I$117)
+($O144*'fnd base rates'!I$118)
+($P144*VLOOKUP($S144+12,rate_basefnd,9)))
*$R144</f>
        <v>6194.0928000000013</v>
      </c>
      <c r="AB144" s="1">
        <f>(($D144*'fnd base rates'!J$107)
+($E144*'fnd base rates'!J$108)
+($F144*'fnd base rates'!J$109)
+($G144*'fnd base rates'!J$110)
+($H144*'fnd base rates'!J$111)
+($I144*'fnd base rates'!J$112)
+($J144*'fnd base rates'!J$113)
+($K144*'fnd base rates'!J$114)
+($M144*'fnd base rates'!J$116)
+($N144*'fnd base rates'!J$117)
+($O144*'fnd base rates'!J$118)
+($P144*VLOOKUP($S144+12,rate_basefnd,10)))
*$R144</f>
        <v>8969.3849600000012</v>
      </c>
      <c r="AC144" s="1">
        <f>(($D144*'fnd base rates'!K$107)
+($E144*'fnd base rates'!K$108)
+($F144*'fnd base rates'!K$109)
+($G144*'fnd base rates'!K$110)
+($H144*'fnd base rates'!K$111)
+($I144*'fnd base rates'!K$112)
+($J144*'fnd base rates'!K$113)
+($K144*'fnd base rates'!K$114)
+($M144*'fnd base rates'!K$116)
+($N144*'fnd base rates'!K$117)
+($O144*'fnd base rates'!K$118)
+($P144*VLOOKUP($S144+12,rate_basefnd,11)))
*$R144</f>
        <v>17223.516892160002</v>
      </c>
      <c r="AD144" s="1">
        <f>(($D144*'fnd base rates'!L$107)
+($E144*'fnd base rates'!L$108)
+($F144*'fnd base rates'!L$109)
+($G144*'fnd base rates'!L$110)
+($H144*'fnd base rates'!L$111)
+($I144*'fnd base rates'!L$112)
+($J144*'fnd base rates'!L$113)
+($K144*'fnd base rates'!L$114)
+($M144*'fnd base rates'!L$116)
+($N144*'fnd base rates'!L$117)
+($O144*'fnd base rates'!L$118)
+($P144*VLOOKUP($S144+12,rate_basefnd,12)))</f>
        <v>24110.953520000003</v>
      </c>
      <c r="AE144" s="1">
        <f>(($D144*'fnd base rates'!M$107)
+($E144*'fnd base rates'!M$108)
+($F144*'fnd base rates'!M$109)
+($G144*'fnd base rates'!M$110)
+($H144*'fnd base rates'!M$111)
+($I144*'fnd base rates'!M$112)
+($J144*'fnd base rates'!M$113)
+($K144*'fnd base rates'!M$114)
+($M144*'fnd base rates'!M$116)
+($N144*'fnd base rates'!M$117)
+($O144*'fnd base rates'!M$118)
+($P144*VLOOKUP($S144+12,rate_basefnd,13)))</f>
        <v>0</v>
      </c>
      <c r="AF144" s="4">
        <f t="shared" si="159"/>
        <v>193130.60953667204</v>
      </c>
      <c r="AH144" s="269">
        <f t="shared" si="160"/>
        <v>428035163</v>
      </c>
      <c r="AI144" s="4" t="str">
        <f t="shared" si="161"/>
        <v>428</v>
      </c>
      <c r="AJ144" s="2" t="str">
        <f t="shared" si="162"/>
        <v>035</v>
      </c>
      <c r="AK144" s="2" t="str">
        <f t="shared" si="163"/>
        <v>163</v>
      </c>
      <c r="AL144" s="4">
        <f t="shared" si="164"/>
        <v>1</v>
      </c>
      <c r="AM144" s="4">
        <f t="shared" si="155"/>
        <v>14</v>
      </c>
      <c r="AN144" s="4">
        <f t="shared" si="165"/>
        <v>193130.60953667204</v>
      </c>
      <c r="AO144" s="4">
        <f t="shared" si="166"/>
        <v>13795</v>
      </c>
      <c r="AP144" s="4">
        <f t="shared" si="156"/>
        <v>0</v>
      </c>
      <c r="AQ144" s="4">
        <v>13795</v>
      </c>
      <c r="AW144" s="4">
        <v>13795</v>
      </c>
      <c r="AX144" s="5">
        <f t="shared" si="167"/>
        <v>0</v>
      </c>
      <c r="AY144" s="4">
        <v>13795</v>
      </c>
      <c r="AZ144" s="5"/>
      <c r="BB144" s="5">
        <f t="shared" ref="BB144" si="173">BC144-BA144</f>
        <v>0</v>
      </c>
    </row>
    <row r="145" spans="1:54" s="4" customFormat="1">
      <c r="A145" s="269">
        <v>428</v>
      </c>
      <c r="B145" s="2">
        <v>428035165</v>
      </c>
      <c r="C145" s="9" t="s">
        <v>1100</v>
      </c>
      <c r="D145" s="14">
        <f>'fnd enro'!D145</f>
        <v>0</v>
      </c>
      <c r="E145" s="14">
        <f>'fnd enro'!E145</f>
        <v>0</v>
      </c>
      <c r="F145" s="14">
        <f>'fnd enro'!F145</f>
        <v>1</v>
      </c>
      <c r="G145" s="14">
        <f>'fnd enro'!G145</f>
        <v>3</v>
      </c>
      <c r="H145" s="14">
        <f>'fnd enro'!H145</f>
        <v>3</v>
      </c>
      <c r="I145" s="14">
        <f>'fnd enro'!I145</f>
        <v>2</v>
      </c>
      <c r="J145" s="14">
        <f>'fnd enro'!J145</f>
        <v>0</v>
      </c>
      <c r="K145" s="15">
        <f>'fnd enro'!K145</f>
        <v>0.34739999999999999</v>
      </c>
      <c r="L145" s="14">
        <f>'fnd enro'!L145</f>
        <v>0</v>
      </c>
      <c r="M145" s="14">
        <f>'fnd enro'!M145</f>
        <v>0</v>
      </c>
      <c r="N145" s="14">
        <f>'fnd enro'!N145</f>
        <v>0</v>
      </c>
      <c r="O145" s="14">
        <f>'fnd enro'!O145</f>
        <v>0</v>
      </c>
      <c r="P145" s="14">
        <f>'fnd enro'!P145</f>
        <v>9</v>
      </c>
      <c r="Q145" s="14">
        <f>'fnd enro'!R145</f>
        <v>9</v>
      </c>
      <c r="R145" s="15">
        <f t="shared" si="158"/>
        <v>1.0880000000000001</v>
      </c>
      <c r="S145" s="14">
        <f>VALUE('fnd enro'!Q145)</f>
        <v>10</v>
      </c>
      <c r="T145" s="2"/>
      <c r="U145" s="1">
        <f>(($D145*'fnd base rates'!C$107)
+($E145*'fnd base rates'!C$108)
+($F145*'fnd base rates'!C$109)
+($G145*'fnd base rates'!C$110)
+($H145*'fnd base rates'!C$111)
+($I145*'fnd base rates'!C$112)
+($J145*'fnd base rates'!C$113)
+($K145*'fnd base rates'!C$114)
+($M145*'fnd base rates'!C$116)
+($N145*'fnd base rates'!C$117)
+($O145*'fnd base rates'!C$118)
+($P145*VLOOKUP($S145+12,rate_basefnd,3)))
*$R145</f>
        <v>6029.6330200319999</v>
      </c>
      <c r="V145" s="1">
        <f>(($D145*'fnd base rates'!D$107)
+($E145*'fnd base rates'!D$108)
+($F145*'fnd base rates'!D$109)
+($G145*'fnd base rates'!D$110)
+($H145*'fnd base rates'!D$111)
+($I145*'fnd base rates'!D$112)
+($J145*'fnd base rates'!D$113)
+($K145*'fnd base rates'!D$114)
+($M145*'fnd base rates'!D$116)
+($N145*'fnd base rates'!D$117)
+($O145*'fnd base rates'!D$118)
+($P145*VLOOKUP($S145+12,rate_basefnd,4)))
*$R145</f>
        <v>11171.49696</v>
      </c>
      <c r="W145" s="1">
        <f>(($D145*'fnd base rates'!E$107)
+($E145*'fnd base rates'!E$108)
+($F145*'fnd base rates'!E$109)
+($G145*'fnd base rates'!E$110)
+($H145*'fnd base rates'!E$111)
+($I145*'fnd base rates'!E$112)
+($J145*'fnd base rates'!E$113)
+($K145*'fnd base rates'!E$114)
+($M145*'fnd base rates'!E$116)
+($N145*'fnd base rates'!E$117)
+($O145*'fnd base rates'!E$118)
+($P145*VLOOKUP($S145+12,rate_basefnd,5)))
*$R145</f>
        <v>74789.743841792006</v>
      </c>
      <c r="X145" s="1">
        <f>(($D145*'fnd base rates'!F$107)
+($E145*'fnd base rates'!F$108)
+($F145*'fnd base rates'!F$109)
+($G145*'fnd base rates'!F$110)
+($H145*'fnd base rates'!F$111)
+($I145*'fnd base rates'!F$112)
+($J145*'fnd base rates'!F$113)
+($K145*'fnd base rates'!F$114)
+($M145*'fnd base rates'!F$116)
+($N145*'fnd base rates'!F$117)
+($O145*'fnd base rates'!F$118)
+($P145*VLOOKUP($S145+12,rate_basefnd,6)))
*$R145</f>
        <v>10607.660226304</v>
      </c>
      <c r="Y145" s="1">
        <f>(($D145*'fnd base rates'!G$107)
+($E145*'fnd base rates'!G$108)
+($F145*'fnd base rates'!G$109)
+($G145*'fnd base rates'!G$110)
+($H145*'fnd base rates'!G$111)
+($I145*'fnd base rates'!G$112)
+($J145*'fnd base rates'!G$113)
+($K145*'fnd base rates'!G$114)
+($M145*'fnd base rates'!G$116)
+($N145*'fnd base rates'!G$117)
+($O145*'fnd base rates'!G$118)
+($P145*VLOOKUP($S145+12,rate_basefnd,7)))
*$R145</f>
        <v>3331.4663773440002</v>
      </c>
      <c r="Z145" s="1">
        <f>(($D145*'fnd base rates'!H$107)
+($E145*'fnd base rates'!H$108)
+($F145*'fnd base rates'!H$109)
+($G145*'fnd base rates'!H$110)
+($H145*'fnd base rates'!H$111)
+($I145*'fnd base rates'!H$112)
+($J145*'fnd base rates'!H$113)
+($K145*'fnd base rates'!H$114)
+($M145*'fnd base rates'!H$116)
+($N145*'fnd base rates'!H$117)
+($O145*'fnd base rates'!H$118)
+($P145*VLOOKUP($S145+12,rate_basefnd,8)))</f>
        <v>5565.7504060000001</v>
      </c>
      <c r="AA145" s="1">
        <f>(($D145*'fnd base rates'!I$107)
+($E145*'fnd base rates'!I$108)
+($F145*'fnd base rates'!I$109)
+($G145*'fnd base rates'!I$110)
+($H145*'fnd base rates'!I$111)
+($I145*'fnd base rates'!I$112)
+($J145*'fnd base rates'!I$113)
+($K145*'fnd base rates'!I$114)
+($M145*'fnd base rates'!I$116)
+($N145*'fnd base rates'!I$117)
+($O145*'fnd base rates'!I$118)
+($P145*VLOOKUP($S145+12,rate_basefnd,9)))
*$R145</f>
        <v>4898.5024000000003</v>
      </c>
      <c r="AB145" s="1">
        <f>(($D145*'fnd base rates'!J$107)
+($E145*'fnd base rates'!J$108)
+($F145*'fnd base rates'!J$109)
+($G145*'fnd base rates'!J$110)
+($H145*'fnd base rates'!J$111)
+($I145*'fnd base rates'!J$112)
+($J145*'fnd base rates'!J$113)
+($K145*'fnd base rates'!J$114)
+($M145*'fnd base rates'!J$116)
+($N145*'fnd base rates'!J$117)
+($O145*'fnd base rates'!J$118)
+($P145*VLOOKUP($S145+12,rate_basefnd,10)))
*$R145</f>
        <v>10226.61248</v>
      </c>
      <c r="AC145" s="1">
        <f>(($D145*'fnd base rates'!K$107)
+($E145*'fnd base rates'!K$108)
+($F145*'fnd base rates'!K$109)
+($G145*'fnd base rates'!K$110)
+($H145*'fnd base rates'!K$111)
+($I145*'fnd base rates'!K$112)
+($J145*'fnd base rates'!K$113)
+($K145*'fnd base rates'!K$114)
+($M145*'fnd base rates'!K$116)
+($N145*'fnd base rates'!K$117)
+($O145*'fnd base rates'!K$118)
+($P145*VLOOKUP($S145+12,rate_basefnd,11)))
*$R145</f>
        <v>11149.213544960001</v>
      </c>
      <c r="AD145" s="1">
        <f>(($D145*'fnd base rates'!L$107)
+($E145*'fnd base rates'!L$108)
+($F145*'fnd base rates'!L$109)
+($G145*'fnd base rates'!L$110)
+($H145*'fnd base rates'!L$111)
+($I145*'fnd base rates'!L$112)
+($J145*'fnd base rates'!L$113)
+($K145*'fnd base rates'!L$114)
+($M145*'fnd base rates'!L$116)
+($N145*'fnd base rates'!L$117)
+($O145*'fnd base rates'!L$118)
+($P145*VLOOKUP($S145+12,rate_basefnd,12)))</f>
        <v>18400.880119999998</v>
      </c>
      <c r="AE145" s="1">
        <f>(($D145*'fnd base rates'!M$107)
+($E145*'fnd base rates'!M$108)
+($F145*'fnd base rates'!M$109)
+($G145*'fnd base rates'!M$110)
+($H145*'fnd base rates'!M$111)
+($I145*'fnd base rates'!M$112)
+($J145*'fnd base rates'!M$113)
+($K145*'fnd base rates'!M$114)
+($M145*'fnd base rates'!M$116)
+($N145*'fnd base rates'!M$117)
+($O145*'fnd base rates'!M$118)
+($P145*VLOOKUP($S145+12,rate_basefnd,13)))</f>
        <v>0</v>
      </c>
      <c r="AF145" s="4">
        <f t="shared" si="159"/>
        <v>156170.95937643197</v>
      </c>
      <c r="AH145" s="269">
        <f t="shared" si="160"/>
        <v>428035165</v>
      </c>
      <c r="AI145" s="4" t="str">
        <f t="shared" si="161"/>
        <v>428</v>
      </c>
      <c r="AJ145" s="2" t="str">
        <f t="shared" si="162"/>
        <v>035</v>
      </c>
      <c r="AK145" s="2" t="str">
        <f t="shared" si="163"/>
        <v>165</v>
      </c>
      <c r="AL145" s="4">
        <f t="shared" si="164"/>
        <v>1</v>
      </c>
      <c r="AM145" s="4">
        <f t="shared" si="155"/>
        <v>9</v>
      </c>
      <c r="AN145" s="4">
        <f t="shared" si="165"/>
        <v>156170.95937643197</v>
      </c>
      <c r="AO145" s="4">
        <f t="shared" si="166"/>
        <v>17352</v>
      </c>
      <c r="AP145" s="4">
        <f t="shared" si="156"/>
        <v>0</v>
      </c>
      <c r="AQ145" s="4">
        <v>17352</v>
      </c>
      <c r="AW145" s="4">
        <v>17352</v>
      </c>
      <c r="AX145" s="5">
        <f t="shared" si="167"/>
        <v>0</v>
      </c>
      <c r="AY145" s="4">
        <v>17352</v>
      </c>
      <c r="AZ145" s="5"/>
      <c r="BB145" s="5">
        <f t="shared" ref="BB145" si="174">BC145-BA145</f>
        <v>0</v>
      </c>
    </row>
    <row r="146" spans="1:54" s="4" customFormat="1">
      <c r="A146" s="269">
        <v>428</v>
      </c>
      <c r="B146" s="2">
        <v>428035189</v>
      </c>
      <c r="C146" s="9" t="s">
        <v>1100</v>
      </c>
      <c r="D146" s="14">
        <f>'fnd enro'!D146</f>
        <v>0</v>
      </c>
      <c r="E146" s="14">
        <f>'fnd enro'!E146</f>
        <v>0</v>
      </c>
      <c r="F146" s="14">
        <f>'fnd enro'!F146</f>
        <v>0</v>
      </c>
      <c r="G146" s="14">
        <f>'fnd enro'!G146</f>
        <v>0</v>
      </c>
      <c r="H146" s="14">
        <f>'fnd enro'!H146</f>
        <v>0</v>
      </c>
      <c r="I146" s="14">
        <f>'fnd enro'!I146</f>
        <v>1</v>
      </c>
      <c r="J146" s="14">
        <f>'fnd enro'!J146</f>
        <v>0</v>
      </c>
      <c r="K146" s="15">
        <f>'fnd enro'!K146</f>
        <v>3.8600000000000002E-2</v>
      </c>
      <c r="L146" s="14">
        <f>'fnd enro'!L146</f>
        <v>0</v>
      </c>
      <c r="M146" s="14">
        <f>'fnd enro'!M146</f>
        <v>0</v>
      </c>
      <c r="N146" s="14">
        <f>'fnd enro'!N146</f>
        <v>0</v>
      </c>
      <c r="O146" s="14">
        <f>'fnd enro'!O146</f>
        <v>0</v>
      </c>
      <c r="P146" s="14">
        <f>'fnd enro'!P146</f>
        <v>0</v>
      </c>
      <c r="Q146" s="14">
        <f>'fnd enro'!R146</f>
        <v>1</v>
      </c>
      <c r="R146" s="15">
        <f t="shared" si="158"/>
        <v>1.0880000000000001</v>
      </c>
      <c r="S146" s="14">
        <f>VALUE('fnd enro'!Q146)</f>
        <v>3</v>
      </c>
      <c r="T146" s="2"/>
      <c r="U146" s="1">
        <f>(($D146*'fnd base rates'!C$107)
+($E146*'fnd base rates'!C$108)
+($F146*'fnd base rates'!C$109)
+($G146*'fnd base rates'!C$110)
+($H146*'fnd base rates'!C$111)
+($I146*'fnd base rates'!C$112)
+($J146*'fnd base rates'!C$113)
+($K146*'fnd base rates'!C$114)
+($M146*'fnd base rates'!C$116)
+($N146*'fnd base rates'!C$117)
+($O146*'fnd base rates'!C$118)
+($P146*VLOOKUP($S146+12,rate_basefnd,3)))
*$R146</f>
        <v>583.66994444800014</v>
      </c>
      <c r="V146" s="1">
        <f>(($D146*'fnd base rates'!D$107)
+($E146*'fnd base rates'!D$108)
+($F146*'fnd base rates'!D$109)
+($G146*'fnd base rates'!D$110)
+($H146*'fnd base rates'!D$111)
+($I146*'fnd base rates'!D$112)
+($J146*'fnd base rates'!D$113)
+($K146*'fnd base rates'!D$114)
+($M146*'fnd base rates'!D$116)
+($N146*'fnd base rates'!D$117)
+($O146*'fnd base rates'!D$118)
+($P146*VLOOKUP($S146+12,rate_basefnd,4)))
*$R146</f>
        <v>832.40704000000005</v>
      </c>
      <c r="W146" s="1">
        <f>(($D146*'fnd base rates'!E$107)
+($E146*'fnd base rates'!E$108)
+($F146*'fnd base rates'!E$109)
+($G146*'fnd base rates'!E$110)
+($H146*'fnd base rates'!E$111)
+($I146*'fnd base rates'!E$112)
+($J146*'fnd base rates'!E$113)
+($K146*'fnd base rates'!E$114)
+($M146*'fnd base rates'!E$116)
+($N146*'fnd base rates'!E$117)
+($O146*'fnd base rates'!E$118)
+($P146*VLOOKUP($S146+12,rate_basefnd,5)))
*$R146</f>
        <v>5344.4740090880005</v>
      </c>
      <c r="X146" s="1">
        <f>(($D146*'fnd base rates'!F$107)
+($E146*'fnd base rates'!F$108)
+($F146*'fnd base rates'!F$109)
+($G146*'fnd base rates'!F$110)
+($H146*'fnd base rates'!F$111)
+($I146*'fnd base rates'!F$112)
+($J146*'fnd base rates'!F$113)
+($K146*'fnd base rates'!F$114)
+($M146*'fnd base rates'!F$116)
+($N146*'fnd base rates'!F$117)
+($O146*'fnd base rates'!F$118)
+($P146*VLOOKUP($S146+12,rate_basefnd,6)))
*$R146</f>
        <v>964.93241625600012</v>
      </c>
      <c r="Y146" s="1">
        <f>(($D146*'fnd base rates'!G$107)
+($E146*'fnd base rates'!G$108)
+($F146*'fnd base rates'!G$109)
+($G146*'fnd base rates'!G$110)
+($H146*'fnd base rates'!G$111)
+($I146*'fnd base rates'!G$112)
+($J146*'fnd base rates'!G$113)
+($K146*'fnd base rates'!G$114)
+($M146*'fnd base rates'!G$116)
+($N146*'fnd base rates'!G$117)
+($O146*'fnd base rates'!G$118)
+($P146*VLOOKUP($S146+12,rate_basefnd,7)))
*$R146</f>
        <v>178.30501081599999</v>
      </c>
      <c r="Z146" s="1">
        <f>(($D146*'fnd base rates'!H$107)
+($E146*'fnd base rates'!H$108)
+($F146*'fnd base rates'!H$109)
+($G146*'fnd base rates'!H$110)
+($H146*'fnd base rates'!H$111)
+($I146*'fnd base rates'!H$112)
+($J146*'fnd base rates'!H$113)
+($K146*'fnd base rates'!H$114)
+($M146*'fnd base rates'!H$116)
+($N146*'fnd base rates'!H$117)
+($O146*'fnd base rates'!H$118)
+($P146*VLOOKUP($S146+12,rate_basefnd,8)))</f>
        <v>828.078934</v>
      </c>
      <c r="AA146" s="1">
        <f>(($D146*'fnd base rates'!I$107)
+($E146*'fnd base rates'!I$108)
+($F146*'fnd base rates'!I$109)
+($G146*'fnd base rates'!I$110)
+($H146*'fnd base rates'!I$111)
+($I146*'fnd base rates'!I$112)
+($J146*'fnd base rates'!I$113)
+($K146*'fnd base rates'!I$114)
+($M146*'fnd base rates'!I$116)
+($N146*'fnd base rates'!I$117)
+($O146*'fnd base rates'!I$118)
+($P146*VLOOKUP($S146+12,rate_basefnd,9)))
*$R146</f>
        <v>463.42272000000003</v>
      </c>
      <c r="AB146" s="1">
        <f>(($D146*'fnd base rates'!J$107)
+($E146*'fnd base rates'!J$108)
+($F146*'fnd base rates'!J$109)
+($G146*'fnd base rates'!J$110)
+($H146*'fnd base rates'!J$111)
+($I146*'fnd base rates'!J$112)
+($J146*'fnd base rates'!J$113)
+($K146*'fnd base rates'!J$114)
+($M146*'fnd base rates'!J$116)
+($N146*'fnd base rates'!J$117)
+($O146*'fnd base rates'!J$118)
+($P146*VLOOKUP($S146+12,rate_basefnd,10)))
*$R146</f>
        <v>624.24</v>
      </c>
      <c r="AC146" s="1">
        <f>(($D146*'fnd base rates'!K$107)
+($E146*'fnd base rates'!K$108)
+($F146*'fnd base rates'!K$109)
+($G146*'fnd base rates'!K$110)
+($H146*'fnd base rates'!K$111)
+($I146*'fnd base rates'!K$112)
+($J146*'fnd base rates'!K$113)
+($K146*'fnd base rates'!K$114)
+($M146*'fnd base rates'!K$116)
+($N146*'fnd base rates'!K$117)
+($O146*'fnd base rates'!K$118)
+($P146*VLOOKUP($S146+12,rate_basefnd,11)))
*$R146</f>
        <v>1251.2651494400002</v>
      </c>
      <c r="AD146" s="1">
        <f>(($D146*'fnd base rates'!L$107)
+($E146*'fnd base rates'!L$108)
+($F146*'fnd base rates'!L$109)
+($G146*'fnd base rates'!L$110)
+($H146*'fnd base rates'!L$111)
+($I146*'fnd base rates'!L$112)
+($J146*'fnd base rates'!L$113)
+($K146*'fnd base rates'!L$114)
+($M146*'fnd base rates'!L$116)
+($N146*'fnd base rates'!L$117)
+($O146*'fnd base rates'!L$118)
+($P146*VLOOKUP($S146+12,rate_basefnd,12)))</f>
        <v>1369.1266800000001</v>
      </c>
      <c r="AE146" s="1">
        <f>(($D146*'fnd base rates'!M$107)
+($E146*'fnd base rates'!M$108)
+($F146*'fnd base rates'!M$109)
+($G146*'fnd base rates'!M$110)
+($H146*'fnd base rates'!M$111)
+($I146*'fnd base rates'!M$112)
+($J146*'fnd base rates'!M$113)
+($K146*'fnd base rates'!M$114)
+($M146*'fnd base rates'!M$116)
+($N146*'fnd base rates'!M$117)
+($O146*'fnd base rates'!M$118)
+($P146*VLOOKUP($S146+12,rate_basefnd,13)))</f>
        <v>0</v>
      </c>
      <c r="AF146" s="4">
        <f t="shared" si="159"/>
        <v>12439.921904048</v>
      </c>
      <c r="AH146" s="269">
        <f t="shared" si="160"/>
        <v>428035189</v>
      </c>
      <c r="AI146" s="4" t="str">
        <f t="shared" si="161"/>
        <v>428</v>
      </c>
      <c r="AJ146" s="2" t="str">
        <f t="shared" si="162"/>
        <v>035</v>
      </c>
      <c r="AK146" s="2" t="str">
        <f t="shared" si="163"/>
        <v>189</v>
      </c>
      <c r="AL146" s="4">
        <f t="shared" si="164"/>
        <v>1</v>
      </c>
      <c r="AM146" s="4">
        <f t="shared" si="155"/>
        <v>1</v>
      </c>
      <c r="AN146" s="4">
        <f t="shared" si="165"/>
        <v>12439.921904048</v>
      </c>
      <c r="AO146" s="4">
        <f t="shared" si="166"/>
        <v>12440</v>
      </c>
      <c r="AP146" s="4">
        <f t="shared" si="156"/>
        <v>0</v>
      </c>
      <c r="AQ146" s="4">
        <v>12440</v>
      </c>
      <c r="AW146" s="4">
        <v>12440</v>
      </c>
      <c r="AX146" s="5">
        <f t="shared" si="167"/>
        <v>0</v>
      </c>
      <c r="AY146" s="4">
        <v>12440</v>
      </c>
      <c r="AZ146" s="5"/>
      <c r="BB146" s="5">
        <f t="shared" ref="BB146" si="175">BC146-BA146</f>
        <v>0</v>
      </c>
    </row>
    <row r="147" spans="1:54" s="4" customFormat="1">
      <c r="A147" s="269">
        <v>428</v>
      </c>
      <c r="B147" s="2">
        <v>428035220</v>
      </c>
      <c r="C147" s="9" t="s">
        <v>1100</v>
      </c>
      <c r="D147" s="14">
        <f>'fnd enro'!D147</f>
        <v>0</v>
      </c>
      <c r="E147" s="14">
        <f>'fnd enro'!E147</f>
        <v>0</v>
      </c>
      <c r="F147" s="14">
        <f>'fnd enro'!F147</f>
        <v>1</v>
      </c>
      <c r="G147" s="14">
        <f>'fnd enro'!G147</f>
        <v>2</v>
      </c>
      <c r="H147" s="14">
        <f>'fnd enro'!H147</f>
        <v>2</v>
      </c>
      <c r="I147" s="14">
        <f>'fnd enro'!I147</f>
        <v>2</v>
      </c>
      <c r="J147" s="14">
        <f>'fnd enro'!J147</f>
        <v>0</v>
      </c>
      <c r="K147" s="15">
        <f>'fnd enro'!K147</f>
        <v>0.2702</v>
      </c>
      <c r="L147" s="14">
        <f>'fnd enro'!L147</f>
        <v>0</v>
      </c>
      <c r="M147" s="14">
        <f>'fnd enro'!M147</f>
        <v>0</v>
      </c>
      <c r="N147" s="14">
        <f>'fnd enro'!N147</f>
        <v>0</v>
      </c>
      <c r="O147" s="14">
        <f>'fnd enro'!O147</f>
        <v>0</v>
      </c>
      <c r="P147" s="14">
        <f>'fnd enro'!P147</f>
        <v>5</v>
      </c>
      <c r="Q147" s="14">
        <f>'fnd enro'!R147</f>
        <v>7</v>
      </c>
      <c r="R147" s="15">
        <f t="shared" si="158"/>
        <v>1.0880000000000001</v>
      </c>
      <c r="S147" s="14">
        <f>VALUE('fnd enro'!Q147)</f>
        <v>7</v>
      </c>
      <c r="T147" s="2"/>
      <c r="U147" s="1">
        <f>(($D147*'fnd base rates'!C$107)
+($E147*'fnd base rates'!C$108)
+($F147*'fnd base rates'!C$109)
+($G147*'fnd base rates'!C$110)
+($H147*'fnd base rates'!C$111)
+($I147*'fnd base rates'!C$112)
+($J147*'fnd base rates'!C$113)
+($K147*'fnd base rates'!C$114)
+($M147*'fnd base rates'!C$116)
+($N147*'fnd base rates'!C$117)
+($O147*'fnd base rates'!C$118)
+($P147*VLOOKUP($S147+12,rate_basefnd,3)))
*$R147</f>
        <v>4459.0912111360003</v>
      </c>
      <c r="V147" s="1">
        <f>(($D147*'fnd base rates'!D$107)
+($E147*'fnd base rates'!D$108)
+($F147*'fnd base rates'!D$109)
+($G147*'fnd base rates'!D$110)
+($H147*'fnd base rates'!D$111)
+($I147*'fnd base rates'!D$112)
+($J147*'fnd base rates'!D$113)
+($K147*'fnd base rates'!D$114)
+($M147*'fnd base rates'!D$116)
+($N147*'fnd base rates'!D$117)
+($O147*'fnd base rates'!D$118)
+($P147*VLOOKUP($S147+12,rate_basefnd,4)))
*$R147</f>
        <v>7596.046080000001</v>
      </c>
      <c r="W147" s="1">
        <f>(($D147*'fnd base rates'!E$107)
+($E147*'fnd base rates'!E$108)
+($F147*'fnd base rates'!E$109)
+($G147*'fnd base rates'!E$110)
+($H147*'fnd base rates'!E$111)
+($I147*'fnd base rates'!E$112)
+($J147*'fnd base rates'!E$113)
+($K147*'fnd base rates'!E$114)
+($M147*'fnd base rates'!E$116)
+($N147*'fnd base rates'!E$117)
+($O147*'fnd base rates'!E$118)
+($P147*VLOOKUP($S147+12,rate_basefnd,5)))
*$R147</f>
        <v>48153.631663616005</v>
      </c>
      <c r="X147" s="1">
        <f>(($D147*'fnd base rates'!F$107)
+($E147*'fnd base rates'!F$108)
+($F147*'fnd base rates'!F$109)
+($G147*'fnd base rates'!F$110)
+($H147*'fnd base rates'!F$111)
+($I147*'fnd base rates'!F$112)
+($J147*'fnd base rates'!F$113)
+($K147*'fnd base rates'!F$114)
+($M147*'fnd base rates'!F$116)
+($N147*'fnd base rates'!F$117)
+($O147*'fnd base rates'!F$118)
+($P147*VLOOKUP($S147+12,rate_basefnd,6)))
*$R147</f>
        <v>8167.4689937920002</v>
      </c>
      <c r="Y147" s="1">
        <f>(($D147*'fnd base rates'!G$107)
+($E147*'fnd base rates'!G$108)
+($F147*'fnd base rates'!G$109)
+($G147*'fnd base rates'!G$110)
+($H147*'fnd base rates'!G$111)
+($I147*'fnd base rates'!G$112)
+($J147*'fnd base rates'!G$113)
+($K147*'fnd base rates'!G$114)
+($M147*'fnd base rates'!G$116)
+($N147*'fnd base rates'!G$117)
+($O147*'fnd base rates'!G$118)
+($P147*VLOOKUP($S147+12,rate_basefnd,7)))
*$R147</f>
        <v>2072.7846757120001</v>
      </c>
      <c r="Z147" s="1">
        <f>(($D147*'fnd base rates'!H$107)
+($E147*'fnd base rates'!H$108)
+($F147*'fnd base rates'!H$109)
+($G147*'fnd base rates'!H$110)
+($H147*'fnd base rates'!H$111)
+($I147*'fnd base rates'!H$112)
+($J147*'fnd base rates'!H$113)
+($K147*'fnd base rates'!H$114)
+($M147*'fnd base rates'!H$116)
+($N147*'fnd base rates'!H$117)
+($O147*'fnd base rates'!H$118)
+($P147*VLOOKUP($S147+12,rate_basefnd,8)))</f>
        <v>4391.4025380000003</v>
      </c>
      <c r="AA147" s="1">
        <f>(($D147*'fnd base rates'!I$107)
+($E147*'fnd base rates'!I$108)
+($F147*'fnd base rates'!I$109)
+($G147*'fnd base rates'!I$110)
+($H147*'fnd base rates'!I$111)
+($I147*'fnd base rates'!I$112)
+($J147*'fnd base rates'!I$113)
+($K147*'fnd base rates'!I$114)
+($M147*'fnd base rates'!I$116)
+($N147*'fnd base rates'!I$117)
+($O147*'fnd base rates'!I$118)
+($P147*VLOOKUP($S147+12,rate_basefnd,9)))
*$R147</f>
        <v>3415.3516799999998</v>
      </c>
      <c r="AB147" s="1">
        <f>(($D147*'fnd base rates'!J$107)
+($E147*'fnd base rates'!J$108)
+($F147*'fnd base rates'!J$109)
+($G147*'fnd base rates'!J$110)
+($H147*'fnd base rates'!J$111)
+($I147*'fnd base rates'!J$112)
+($J147*'fnd base rates'!J$113)
+($K147*'fnd base rates'!J$114)
+($M147*'fnd base rates'!J$116)
+($N147*'fnd base rates'!J$117)
+($O147*'fnd base rates'!J$118)
+($P147*VLOOKUP($S147+12,rate_basefnd,10)))
*$R147</f>
        <v>5865.9193599999999</v>
      </c>
      <c r="AC147" s="1">
        <f>(($D147*'fnd base rates'!K$107)
+($E147*'fnd base rates'!K$108)
+($F147*'fnd base rates'!K$109)
+($G147*'fnd base rates'!K$110)
+($H147*'fnd base rates'!K$111)
+($I147*'fnd base rates'!K$112)
+($J147*'fnd base rates'!K$113)
+($K147*'fnd base rates'!K$114)
+($M147*'fnd base rates'!K$116)
+($N147*'fnd base rates'!K$117)
+($O147*'fnd base rates'!K$118)
+($P147*VLOOKUP($S147+12,rate_basefnd,11)))
*$R147</f>
        <v>8665.9952460800014</v>
      </c>
      <c r="AD147" s="1">
        <f>(($D147*'fnd base rates'!L$107)
+($E147*'fnd base rates'!L$108)
+($F147*'fnd base rates'!L$109)
+($G147*'fnd base rates'!L$110)
+($H147*'fnd base rates'!L$111)
+($I147*'fnd base rates'!L$112)
+($J147*'fnd base rates'!L$113)
+($K147*'fnd base rates'!L$114)
+($M147*'fnd base rates'!L$116)
+($N147*'fnd base rates'!L$117)
+($O147*'fnd base rates'!L$118)
+($P147*VLOOKUP($S147+12,rate_basefnd,12)))</f>
        <v>12669.39676</v>
      </c>
      <c r="AE147" s="1">
        <f>(($D147*'fnd base rates'!M$107)
+($E147*'fnd base rates'!M$108)
+($F147*'fnd base rates'!M$109)
+($G147*'fnd base rates'!M$110)
+($H147*'fnd base rates'!M$111)
+($I147*'fnd base rates'!M$112)
+($J147*'fnd base rates'!M$113)
+($K147*'fnd base rates'!M$114)
+($M147*'fnd base rates'!M$116)
+($N147*'fnd base rates'!M$117)
+($O147*'fnd base rates'!M$118)
+($P147*VLOOKUP($S147+12,rate_basefnd,13)))</f>
        <v>0</v>
      </c>
      <c r="AF147" s="4">
        <f t="shared" si="159"/>
        <v>105457.08820833599</v>
      </c>
      <c r="AH147" s="269">
        <f t="shared" si="160"/>
        <v>428035220</v>
      </c>
      <c r="AI147" s="4" t="str">
        <f t="shared" si="161"/>
        <v>428</v>
      </c>
      <c r="AJ147" s="2" t="str">
        <f t="shared" si="162"/>
        <v>035</v>
      </c>
      <c r="AK147" s="2" t="str">
        <f t="shared" si="163"/>
        <v>220</v>
      </c>
      <c r="AL147" s="4">
        <f t="shared" si="164"/>
        <v>1</v>
      </c>
      <c r="AM147" s="4">
        <f t="shared" si="155"/>
        <v>7</v>
      </c>
      <c r="AN147" s="4">
        <f t="shared" si="165"/>
        <v>105457.08820833599</v>
      </c>
      <c r="AO147" s="4">
        <f t="shared" si="166"/>
        <v>15065</v>
      </c>
      <c r="AP147" s="4">
        <f t="shared" si="156"/>
        <v>0</v>
      </c>
      <c r="AQ147" s="4">
        <v>15065</v>
      </c>
      <c r="AW147" s="4">
        <v>15065</v>
      </c>
      <c r="AX147" s="5">
        <f t="shared" si="167"/>
        <v>0</v>
      </c>
      <c r="AY147" s="4">
        <v>15065</v>
      </c>
      <c r="AZ147" s="5"/>
      <c r="BB147" s="5">
        <f t="shared" ref="BB147" si="176">BC147-BA147</f>
        <v>0</v>
      </c>
    </row>
    <row r="148" spans="1:54" s="4" customFormat="1">
      <c r="A148" s="269">
        <v>428</v>
      </c>
      <c r="B148" s="2">
        <v>428035243</v>
      </c>
      <c r="C148" s="9" t="s">
        <v>1100</v>
      </c>
      <c r="D148" s="14">
        <f>'fnd enro'!D148</f>
        <v>0</v>
      </c>
      <c r="E148" s="14">
        <f>'fnd enro'!E148</f>
        <v>0</v>
      </c>
      <c r="F148" s="14">
        <f>'fnd enro'!F148</f>
        <v>0</v>
      </c>
      <c r="G148" s="14">
        <f>'fnd enro'!G148</f>
        <v>1</v>
      </c>
      <c r="H148" s="14">
        <f>'fnd enro'!H148</f>
        <v>0</v>
      </c>
      <c r="I148" s="14">
        <f>'fnd enro'!I148</f>
        <v>1</v>
      </c>
      <c r="J148" s="14">
        <f>'fnd enro'!J148</f>
        <v>0</v>
      </c>
      <c r="K148" s="15">
        <f>'fnd enro'!K148</f>
        <v>7.7200000000000005E-2</v>
      </c>
      <c r="L148" s="14">
        <f>'fnd enro'!L148</f>
        <v>0</v>
      </c>
      <c r="M148" s="14">
        <f>'fnd enro'!M148</f>
        <v>0</v>
      </c>
      <c r="N148" s="14">
        <f>'fnd enro'!N148</f>
        <v>0</v>
      </c>
      <c r="O148" s="14">
        <f>'fnd enro'!O148</f>
        <v>0</v>
      </c>
      <c r="P148" s="14">
        <f>'fnd enro'!P148</f>
        <v>0</v>
      </c>
      <c r="Q148" s="14">
        <f>'fnd enro'!R148</f>
        <v>2</v>
      </c>
      <c r="R148" s="15">
        <f t="shared" si="158"/>
        <v>1.0880000000000001</v>
      </c>
      <c r="S148" s="14">
        <f>VALUE('fnd enro'!Q148)</f>
        <v>9</v>
      </c>
      <c r="T148" s="2"/>
      <c r="U148" s="1">
        <f>(($D148*'fnd base rates'!C$107)
+($E148*'fnd base rates'!C$108)
+($F148*'fnd base rates'!C$109)
+($G148*'fnd base rates'!C$110)
+($H148*'fnd base rates'!C$111)
+($I148*'fnd base rates'!C$112)
+($J148*'fnd base rates'!C$113)
+($K148*'fnd base rates'!C$114)
+($M148*'fnd base rates'!C$116)
+($N148*'fnd base rates'!C$117)
+($O148*'fnd base rates'!C$118)
+($P148*VLOOKUP($S148+12,rate_basefnd,3)))
*$R148</f>
        <v>1167.3398888960003</v>
      </c>
      <c r="V148" s="1">
        <f>(($D148*'fnd base rates'!D$107)
+($E148*'fnd base rates'!D$108)
+($F148*'fnd base rates'!D$109)
+($G148*'fnd base rates'!D$110)
+($H148*'fnd base rates'!D$111)
+($I148*'fnd base rates'!D$112)
+($J148*'fnd base rates'!D$113)
+($K148*'fnd base rates'!D$114)
+($M148*'fnd base rates'!D$116)
+($N148*'fnd base rates'!D$117)
+($O148*'fnd base rates'!D$118)
+($P148*VLOOKUP($S148+12,rate_basefnd,4)))
*$R148</f>
        <v>1664.8140800000001</v>
      </c>
      <c r="W148" s="1">
        <f>(($D148*'fnd base rates'!E$107)
+($E148*'fnd base rates'!E$108)
+($F148*'fnd base rates'!E$109)
+($G148*'fnd base rates'!E$110)
+($H148*'fnd base rates'!E$111)
+($I148*'fnd base rates'!E$112)
+($J148*'fnd base rates'!E$113)
+($K148*'fnd base rates'!E$114)
+($M148*'fnd base rates'!E$116)
+($N148*'fnd base rates'!E$117)
+($O148*'fnd base rates'!E$118)
+($P148*VLOOKUP($S148+12,rate_basefnd,5)))
*$R148</f>
        <v>9566.3822581759996</v>
      </c>
      <c r="X148" s="1">
        <f>(($D148*'fnd base rates'!F$107)
+($E148*'fnd base rates'!F$108)
+($F148*'fnd base rates'!F$109)
+($G148*'fnd base rates'!F$110)
+($H148*'fnd base rates'!F$111)
+($I148*'fnd base rates'!F$112)
+($J148*'fnd base rates'!F$113)
+($K148*'fnd base rates'!F$114)
+($M148*'fnd base rates'!F$116)
+($N148*'fnd base rates'!F$117)
+($O148*'fnd base rates'!F$118)
+($P148*VLOOKUP($S148+12,rate_basefnd,6)))
*$R148</f>
        <v>2322.1541125120002</v>
      </c>
      <c r="Y148" s="1">
        <f>(($D148*'fnd base rates'!G$107)
+($E148*'fnd base rates'!G$108)
+($F148*'fnd base rates'!G$109)
+($G148*'fnd base rates'!G$110)
+($H148*'fnd base rates'!G$111)
+($I148*'fnd base rates'!G$112)
+($J148*'fnd base rates'!G$113)
+($K148*'fnd base rates'!G$114)
+($M148*'fnd base rates'!G$116)
+($N148*'fnd base rates'!G$117)
+($O148*'fnd base rates'!G$118)
+($P148*VLOOKUP($S148+12,rate_basefnd,7)))
*$R148</f>
        <v>348.89610163200001</v>
      </c>
      <c r="Z148" s="1">
        <f>(($D148*'fnd base rates'!H$107)
+($E148*'fnd base rates'!H$108)
+($F148*'fnd base rates'!H$109)
+($G148*'fnd base rates'!H$110)
+($H148*'fnd base rates'!H$111)
+($I148*'fnd base rates'!H$112)
+($J148*'fnd base rates'!H$113)
+($K148*'fnd base rates'!H$114)
+($M148*'fnd base rates'!H$116)
+($N148*'fnd base rates'!H$117)
+($O148*'fnd base rates'!H$118)
+($P148*VLOOKUP($S148+12,rate_basefnd,8)))</f>
        <v>1351.5178679999999</v>
      </c>
      <c r="AA148" s="1">
        <f>(($D148*'fnd base rates'!I$107)
+($E148*'fnd base rates'!I$108)
+($F148*'fnd base rates'!I$109)
+($G148*'fnd base rates'!I$110)
+($H148*'fnd base rates'!I$111)
+($I148*'fnd base rates'!I$112)
+($J148*'fnd base rates'!I$113)
+($K148*'fnd base rates'!I$114)
+($M148*'fnd base rates'!I$116)
+($N148*'fnd base rates'!I$117)
+($O148*'fnd base rates'!I$118)
+($P148*VLOOKUP($S148+12,rate_basefnd,9)))
*$R148</f>
        <v>796.73152000000005</v>
      </c>
      <c r="AB148" s="1">
        <f>(($D148*'fnd base rates'!J$107)
+($E148*'fnd base rates'!J$108)
+($F148*'fnd base rates'!J$109)
+($G148*'fnd base rates'!J$110)
+($H148*'fnd base rates'!J$111)
+($I148*'fnd base rates'!J$112)
+($J148*'fnd base rates'!J$113)
+($K148*'fnd base rates'!J$114)
+($M148*'fnd base rates'!J$116)
+($N148*'fnd base rates'!J$117)
+($O148*'fnd base rates'!J$118)
+($P148*VLOOKUP($S148+12,rate_basefnd,10)))
*$R148</f>
        <v>789.96415999999999</v>
      </c>
      <c r="AC148" s="1">
        <f>(($D148*'fnd base rates'!K$107)
+($E148*'fnd base rates'!K$108)
+($F148*'fnd base rates'!K$109)
+($G148*'fnd base rates'!K$110)
+($H148*'fnd base rates'!K$111)
+($I148*'fnd base rates'!K$112)
+($J148*'fnd base rates'!K$113)
+($K148*'fnd base rates'!K$114)
+($M148*'fnd base rates'!K$116)
+($N148*'fnd base rates'!K$117)
+($O148*'fnd base rates'!K$118)
+($P148*VLOOKUP($S148+12,rate_basefnd,11)))
*$R148</f>
        <v>2448.2934988800002</v>
      </c>
      <c r="AD148" s="1">
        <f>(($D148*'fnd base rates'!L$107)
+($E148*'fnd base rates'!L$108)
+($F148*'fnd base rates'!L$109)
+($G148*'fnd base rates'!L$110)
+($H148*'fnd base rates'!L$111)
+($I148*'fnd base rates'!L$112)
+($J148*'fnd base rates'!L$113)
+($K148*'fnd base rates'!L$114)
+($M148*'fnd base rates'!L$116)
+($N148*'fnd base rates'!L$117)
+($O148*'fnd base rates'!L$118)
+($P148*VLOOKUP($S148+12,rate_basefnd,12)))</f>
        <v>2815.2833600000004</v>
      </c>
      <c r="AE148" s="1">
        <f>(($D148*'fnd base rates'!M$107)
+($E148*'fnd base rates'!M$108)
+($F148*'fnd base rates'!M$109)
+($G148*'fnd base rates'!M$110)
+($H148*'fnd base rates'!M$111)
+($I148*'fnd base rates'!M$112)
+($J148*'fnd base rates'!M$113)
+($K148*'fnd base rates'!M$114)
+($M148*'fnd base rates'!M$116)
+($N148*'fnd base rates'!M$117)
+($O148*'fnd base rates'!M$118)
+($P148*VLOOKUP($S148+12,rate_basefnd,13)))</f>
        <v>0</v>
      </c>
      <c r="AF148" s="4">
        <f t="shared" si="159"/>
        <v>23271.376848096003</v>
      </c>
      <c r="AH148" s="269">
        <f t="shared" si="160"/>
        <v>428035243</v>
      </c>
      <c r="AI148" s="4" t="str">
        <f t="shared" si="161"/>
        <v>428</v>
      </c>
      <c r="AJ148" s="2" t="str">
        <f t="shared" si="162"/>
        <v>035</v>
      </c>
      <c r="AK148" s="2" t="str">
        <f t="shared" si="163"/>
        <v>243</v>
      </c>
      <c r="AL148" s="4">
        <f t="shared" si="164"/>
        <v>1</v>
      </c>
      <c r="AM148" s="4">
        <f t="shared" si="155"/>
        <v>2</v>
      </c>
      <c r="AN148" s="4">
        <f t="shared" si="165"/>
        <v>23271.376848096003</v>
      </c>
      <c r="AO148" s="4">
        <f t="shared" si="166"/>
        <v>11636</v>
      </c>
      <c r="AP148" s="4">
        <f t="shared" si="156"/>
        <v>0</v>
      </c>
      <c r="AQ148" s="4">
        <v>11636</v>
      </c>
      <c r="AW148" s="4">
        <v>11636</v>
      </c>
      <c r="AX148" s="5">
        <f t="shared" si="167"/>
        <v>0</v>
      </c>
      <c r="AY148" s="4">
        <v>11636</v>
      </c>
      <c r="AZ148" s="5"/>
      <c r="BB148" s="5">
        <f t="shared" ref="BB148" si="177">BC148-BA148</f>
        <v>0</v>
      </c>
    </row>
    <row r="149" spans="1:54" s="4" customFormat="1">
      <c r="A149" s="269">
        <v>428</v>
      </c>
      <c r="B149" s="2">
        <v>428035244</v>
      </c>
      <c r="C149" s="9" t="s">
        <v>1100</v>
      </c>
      <c r="D149" s="14">
        <f>'fnd enro'!D149</f>
        <v>0</v>
      </c>
      <c r="E149" s="14">
        <f>'fnd enro'!E149</f>
        <v>0</v>
      </c>
      <c r="F149" s="14">
        <f>'fnd enro'!F149</f>
        <v>0</v>
      </c>
      <c r="G149" s="14">
        <f>'fnd enro'!G149</f>
        <v>9</v>
      </c>
      <c r="H149" s="14">
        <f>'fnd enro'!H149</f>
        <v>7</v>
      </c>
      <c r="I149" s="14">
        <f>'fnd enro'!I149</f>
        <v>11</v>
      </c>
      <c r="J149" s="14">
        <f>'fnd enro'!J149</f>
        <v>0</v>
      </c>
      <c r="K149" s="15">
        <f>'fnd enro'!K149</f>
        <v>1.0422</v>
      </c>
      <c r="L149" s="14">
        <f>'fnd enro'!L149</f>
        <v>0</v>
      </c>
      <c r="M149" s="14">
        <f>'fnd enro'!M149</f>
        <v>1</v>
      </c>
      <c r="N149" s="14">
        <f>'fnd enro'!N149</f>
        <v>0</v>
      </c>
      <c r="O149" s="14">
        <f>'fnd enro'!O149</f>
        <v>0</v>
      </c>
      <c r="P149" s="14">
        <f>'fnd enro'!P149</f>
        <v>9</v>
      </c>
      <c r="Q149" s="14">
        <f>'fnd enro'!R149</f>
        <v>27</v>
      </c>
      <c r="R149" s="15">
        <f t="shared" si="158"/>
        <v>1.0880000000000001</v>
      </c>
      <c r="S149" s="14">
        <f>VALUE('fnd enro'!Q149)</f>
        <v>10</v>
      </c>
      <c r="T149" s="2"/>
      <c r="U149" s="1">
        <f>(($D149*'fnd base rates'!C$107)
+($E149*'fnd base rates'!C$108)
+($F149*'fnd base rates'!C$109)
+($G149*'fnd base rates'!C$110)
+($H149*'fnd base rates'!C$111)
+($I149*'fnd base rates'!C$112)
+($J149*'fnd base rates'!C$113)
+($K149*'fnd base rates'!C$114)
+($M149*'fnd base rates'!C$116)
+($N149*'fnd base rates'!C$117)
+($O149*'fnd base rates'!C$118)
+($P149*VLOOKUP($S149+12,rate_basefnd,3)))
*$R149</f>
        <v>16645.754100096005</v>
      </c>
      <c r="V149" s="1">
        <f>(($D149*'fnd base rates'!D$107)
+($E149*'fnd base rates'!D$108)
+($F149*'fnd base rates'!D$109)
+($G149*'fnd base rates'!D$110)
+($H149*'fnd base rates'!D$111)
+($I149*'fnd base rates'!D$112)
+($J149*'fnd base rates'!D$113)
+($K149*'fnd base rates'!D$114)
+($M149*'fnd base rates'!D$116)
+($N149*'fnd base rates'!D$117)
+($O149*'fnd base rates'!D$118)
+($P149*VLOOKUP($S149+12,rate_basefnd,4)))
*$R149</f>
        <v>26347.421440000006</v>
      </c>
      <c r="W149" s="1">
        <f>(($D149*'fnd base rates'!E$107)
+($E149*'fnd base rates'!E$108)
+($F149*'fnd base rates'!E$109)
+($G149*'fnd base rates'!E$110)
+($H149*'fnd base rates'!E$111)
+($I149*'fnd base rates'!E$112)
+($J149*'fnd base rates'!E$113)
+($K149*'fnd base rates'!E$114)
+($M149*'fnd base rates'!E$116)
+($N149*'fnd base rates'!E$117)
+($O149*'fnd base rates'!E$118)
+($P149*VLOOKUP($S149+12,rate_basefnd,5)))
*$R149</f>
        <v>160403.28528537598</v>
      </c>
      <c r="X149" s="1">
        <f>(($D149*'fnd base rates'!F$107)
+($E149*'fnd base rates'!F$108)
+($F149*'fnd base rates'!F$109)
+($G149*'fnd base rates'!F$110)
+($H149*'fnd base rates'!F$111)
+($I149*'fnd base rates'!F$112)
+($J149*'fnd base rates'!F$113)
+($K149*'fnd base rates'!F$114)
+($M149*'fnd base rates'!F$116)
+($N149*'fnd base rates'!F$117)
+($O149*'fnd base rates'!F$118)
+($P149*VLOOKUP($S149+12,rate_basefnd,6)))
*$R149</f>
        <v>30602.636358912008</v>
      </c>
      <c r="Y149" s="1">
        <f>(($D149*'fnd base rates'!G$107)
+($E149*'fnd base rates'!G$108)
+($F149*'fnd base rates'!G$109)
+($G149*'fnd base rates'!G$110)
+($H149*'fnd base rates'!G$111)
+($I149*'fnd base rates'!G$112)
+($J149*'fnd base rates'!G$113)
+($K149*'fnd base rates'!G$114)
+($M149*'fnd base rates'!G$116)
+($N149*'fnd base rates'!G$117)
+($O149*'fnd base rates'!G$118)
+($P149*VLOOKUP($S149+12,rate_basefnd,7)))
*$R149</f>
        <v>6577.3175320320006</v>
      </c>
      <c r="Z149" s="1">
        <f>(($D149*'fnd base rates'!H$107)
+($E149*'fnd base rates'!H$108)
+($F149*'fnd base rates'!H$109)
+($G149*'fnd base rates'!H$110)
+($H149*'fnd base rates'!H$111)
+($I149*'fnd base rates'!H$112)
+($J149*'fnd base rates'!H$113)
+($K149*'fnd base rates'!H$114)
+($M149*'fnd base rates'!H$116)
+($N149*'fnd base rates'!H$117)
+($O149*'fnd base rates'!H$118)
+($P149*VLOOKUP($S149+12,rate_basefnd,8)))</f>
        <v>17855.841217999998</v>
      </c>
      <c r="AA149" s="1">
        <f>(($D149*'fnd base rates'!I$107)
+($E149*'fnd base rates'!I$108)
+($F149*'fnd base rates'!I$109)
+($G149*'fnd base rates'!I$110)
+($H149*'fnd base rates'!I$111)
+($I149*'fnd base rates'!I$112)
+($J149*'fnd base rates'!I$113)
+($K149*'fnd base rates'!I$114)
+($M149*'fnd base rates'!I$116)
+($N149*'fnd base rates'!I$117)
+($O149*'fnd base rates'!I$118)
+($P149*VLOOKUP($S149+12,rate_basefnd,9)))
*$R149</f>
        <v>12396.813440000002</v>
      </c>
      <c r="AB149" s="1">
        <f>(($D149*'fnd base rates'!J$107)
+($E149*'fnd base rates'!J$108)
+($F149*'fnd base rates'!J$109)
+($G149*'fnd base rates'!J$110)
+($H149*'fnd base rates'!J$111)
+($I149*'fnd base rates'!J$112)
+($J149*'fnd base rates'!J$113)
+($K149*'fnd base rates'!J$114)
+($M149*'fnd base rates'!J$116)
+($N149*'fnd base rates'!J$117)
+($O149*'fnd base rates'!J$118)
+($P149*VLOOKUP($S149+12,rate_basefnd,10)))
*$R149</f>
        <v>17838.967680000002</v>
      </c>
      <c r="AC149" s="1">
        <f>(($D149*'fnd base rates'!K$107)
+($E149*'fnd base rates'!K$108)
+($F149*'fnd base rates'!K$109)
+($G149*'fnd base rates'!K$110)
+($H149*'fnd base rates'!K$111)
+($I149*'fnd base rates'!K$112)
+($J149*'fnd base rates'!K$113)
+($K149*'fnd base rates'!K$114)
+($M149*'fnd base rates'!K$116)
+($N149*'fnd base rates'!K$117)
+($O149*'fnd base rates'!K$118)
+($P149*VLOOKUP($S149+12,rate_basefnd,11)))
*$R149</f>
        <v>33870.655034880001</v>
      </c>
      <c r="AD149" s="1">
        <f>(($D149*'fnd base rates'!L$107)
+($E149*'fnd base rates'!L$108)
+($F149*'fnd base rates'!L$109)
+($G149*'fnd base rates'!L$110)
+($H149*'fnd base rates'!L$111)
+($I149*'fnd base rates'!L$112)
+($J149*'fnd base rates'!L$113)
+($K149*'fnd base rates'!L$114)
+($M149*'fnd base rates'!L$116)
+($N149*'fnd base rates'!L$117)
+($O149*'fnd base rates'!L$118)
+($P149*VLOOKUP($S149+12,rate_basefnd,12)))</f>
        <v>44281.910360000002</v>
      </c>
      <c r="AE149" s="1">
        <f>(($D149*'fnd base rates'!M$107)
+($E149*'fnd base rates'!M$108)
+($F149*'fnd base rates'!M$109)
+($G149*'fnd base rates'!M$110)
+($H149*'fnd base rates'!M$111)
+($I149*'fnd base rates'!M$112)
+($J149*'fnd base rates'!M$113)
+($K149*'fnd base rates'!M$114)
+($M149*'fnd base rates'!M$116)
+($N149*'fnd base rates'!M$117)
+($O149*'fnd base rates'!M$118)
+($P149*VLOOKUP($S149+12,rate_basefnd,13)))</f>
        <v>0</v>
      </c>
      <c r="AF149" s="4">
        <f t="shared" si="159"/>
        <v>366820.60244929598</v>
      </c>
      <c r="AH149" s="269">
        <f t="shared" si="160"/>
        <v>428035244</v>
      </c>
      <c r="AI149" s="4" t="str">
        <f t="shared" si="161"/>
        <v>428</v>
      </c>
      <c r="AJ149" s="2" t="str">
        <f t="shared" si="162"/>
        <v>035</v>
      </c>
      <c r="AK149" s="2" t="str">
        <f t="shared" si="163"/>
        <v>244</v>
      </c>
      <c r="AL149" s="4">
        <f t="shared" si="164"/>
        <v>1</v>
      </c>
      <c r="AM149" s="4">
        <f t="shared" si="155"/>
        <v>27</v>
      </c>
      <c r="AN149" s="4">
        <f t="shared" si="165"/>
        <v>366820.60244929598</v>
      </c>
      <c r="AO149" s="4">
        <f t="shared" si="166"/>
        <v>13586</v>
      </c>
      <c r="AP149" s="4">
        <f t="shared" si="156"/>
        <v>0</v>
      </c>
      <c r="AQ149" s="4">
        <v>13586</v>
      </c>
      <c r="AW149" s="4">
        <v>13586</v>
      </c>
      <c r="AX149" s="5">
        <f t="shared" si="167"/>
        <v>0</v>
      </c>
      <c r="AY149" s="4">
        <v>13586</v>
      </c>
      <c r="AZ149" s="5"/>
      <c r="BB149" s="5">
        <f t="shared" ref="BB149" si="178">BC149-BA149</f>
        <v>0</v>
      </c>
    </row>
    <row r="150" spans="1:54" s="4" customFormat="1">
      <c r="A150" s="269">
        <v>428</v>
      </c>
      <c r="B150" s="2">
        <v>428035248</v>
      </c>
      <c r="C150" s="9" t="s">
        <v>1100</v>
      </c>
      <c r="D150" s="14">
        <f>'fnd enro'!D150</f>
        <v>0</v>
      </c>
      <c r="E150" s="14">
        <f>'fnd enro'!E150</f>
        <v>0</v>
      </c>
      <c r="F150" s="14">
        <f>'fnd enro'!F150</f>
        <v>0</v>
      </c>
      <c r="G150" s="14">
        <f>'fnd enro'!G150</f>
        <v>11</v>
      </c>
      <c r="H150" s="14">
        <f>'fnd enro'!H150</f>
        <v>13</v>
      </c>
      <c r="I150" s="14">
        <f>'fnd enro'!I150</f>
        <v>4</v>
      </c>
      <c r="J150" s="14">
        <f>'fnd enro'!J150</f>
        <v>0</v>
      </c>
      <c r="K150" s="15">
        <f>'fnd enro'!K150</f>
        <v>1.0808</v>
      </c>
      <c r="L150" s="14">
        <f>'fnd enro'!L150</f>
        <v>0</v>
      </c>
      <c r="M150" s="14">
        <f>'fnd enro'!M150</f>
        <v>3</v>
      </c>
      <c r="N150" s="14">
        <f>'fnd enro'!N150</f>
        <v>0</v>
      </c>
      <c r="O150" s="14">
        <f>'fnd enro'!O150</f>
        <v>0</v>
      </c>
      <c r="P150" s="14">
        <f>'fnd enro'!P150</f>
        <v>17</v>
      </c>
      <c r="Q150" s="14">
        <f>'fnd enro'!R150</f>
        <v>28</v>
      </c>
      <c r="R150" s="15">
        <f t="shared" si="158"/>
        <v>1.0880000000000001</v>
      </c>
      <c r="S150" s="14">
        <f>VALUE('fnd enro'!Q150)</f>
        <v>11</v>
      </c>
      <c r="T150" s="2"/>
      <c r="U150" s="1">
        <f>(($D150*'fnd base rates'!C$107)
+($E150*'fnd base rates'!C$108)
+($F150*'fnd base rates'!C$109)
+($G150*'fnd base rates'!C$110)
+($H150*'fnd base rates'!C$111)
+($I150*'fnd base rates'!C$112)
+($J150*'fnd base rates'!C$113)
+($K150*'fnd base rates'!C$114)
+($M150*'fnd base rates'!C$116)
+($N150*'fnd base rates'!C$117)
+($O150*'fnd base rates'!C$118)
+($P150*VLOOKUP($S150+12,rate_basefnd,3)))
*$R150</f>
        <v>18219.580204544</v>
      </c>
      <c r="V150" s="1">
        <f>(($D150*'fnd base rates'!D$107)
+($E150*'fnd base rates'!D$108)
+($F150*'fnd base rates'!D$109)
+($G150*'fnd base rates'!D$110)
+($H150*'fnd base rates'!D$111)
+($I150*'fnd base rates'!D$112)
+($J150*'fnd base rates'!D$113)
+($K150*'fnd base rates'!D$114)
+($M150*'fnd base rates'!D$116)
+($N150*'fnd base rates'!D$117)
+($O150*'fnd base rates'!D$118)
+($P150*VLOOKUP($S150+12,rate_basefnd,4)))
*$R150</f>
        <v>31212.935680000006</v>
      </c>
      <c r="W150" s="1">
        <f>(($D150*'fnd base rates'!E$107)
+($E150*'fnd base rates'!E$108)
+($F150*'fnd base rates'!E$109)
+($G150*'fnd base rates'!E$110)
+($H150*'fnd base rates'!E$111)
+($I150*'fnd base rates'!E$112)
+($J150*'fnd base rates'!E$113)
+($K150*'fnd base rates'!E$114)
+($M150*'fnd base rates'!E$116)
+($N150*'fnd base rates'!E$117)
+($O150*'fnd base rates'!E$118)
+($P150*VLOOKUP($S150+12,rate_basefnd,5)))
*$R150</f>
        <v>192326.707134464</v>
      </c>
      <c r="X150" s="1">
        <f>(($D150*'fnd base rates'!F$107)
+($E150*'fnd base rates'!F$108)
+($F150*'fnd base rates'!F$109)
+($G150*'fnd base rates'!F$110)
+($H150*'fnd base rates'!F$111)
+($I150*'fnd base rates'!F$112)
+($J150*'fnd base rates'!F$113)
+($K150*'fnd base rates'!F$114)
+($M150*'fnd base rates'!F$116)
+($N150*'fnd base rates'!F$117)
+($O150*'fnd base rates'!F$118)
+($P150*VLOOKUP($S150+12,rate_basefnd,6)))
*$R150</f>
        <v>33445.565575168002</v>
      </c>
      <c r="Y150" s="1">
        <f>(($D150*'fnd base rates'!G$107)
+($E150*'fnd base rates'!G$108)
+($F150*'fnd base rates'!G$109)
+($G150*'fnd base rates'!G$110)
+($H150*'fnd base rates'!G$111)
+($I150*'fnd base rates'!G$112)
+($J150*'fnd base rates'!G$113)
+($K150*'fnd base rates'!G$114)
+($M150*'fnd base rates'!G$116)
+($N150*'fnd base rates'!G$117)
+($O150*'fnd base rates'!G$118)
+($P150*VLOOKUP($S150+12,rate_basefnd,7)))
*$R150</f>
        <v>8607.7902228479998</v>
      </c>
      <c r="Z150" s="1">
        <f>(($D150*'fnd base rates'!H$107)
+($E150*'fnd base rates'!H$108)
+($F150*'fnd base rates'!H$109)
+($G150*'fnd base rates'!H$110)
+($H150*'fnd base rates'!H$111)
+($I150*'fnd base rates'!H$112)
+($J150*'fnd base rates'!H$113)
+($K150*'fnd base rates'!H$114)
+($M150*'fnd base rates'!H$116)
+($N150*'fnd base rates'!H$117)
+($O150*'fnd base rates'!H$118)
+($P150*VLOOKUP($S150+12,rate_basefnd,8)))</f>
        <v>16743.060152000002</v>
      </c>
      <c r="AA150" s="1">
        <f>(($D150*'fnd base rates'!I$107)
+($E150*'fnd base rates'!I$108)
+($F150*'fnd base rates'!I$109)
+($G150*'fnd base rates'!I$110)
+($H150*'fnd base rates'!I$111)
+($I150*'fnd base rates'!I$112)
+($J150*'fnd base rates'!I$113)
+($K150*'fnd base rates'!I$114)
+($M150*'fnd base rates'!I$116)
+($N150*'fnd base rates'!I$117)
+($O150*'fnd base rates'!I$118)
+($P150*VLOOKUP($S150+12,rate_basefnd,9)))
*$R150</f>
        <v>13794.240640000002</v>
      </c>
      <c r="AB150" s="1">
        <f>(($D150*'fnd base rates'!J$107)
+($E150*'fnd base rates'!J$108)
+($F150*'fnd base rates'!J$109)
+($G150*'fnd base rates'!J$110)
+($H150*'fnd base rates'!J$111)
+($I150*'fnd base rates'!J$112)
+($J150*'fnd base rates'!J$113)
+($K150*'fnd base rates'!J$114)
+($M150*'fnd base rates'!J$116)
+($N150*'fnd base rates'!J$117)
+($O150*'fnd base rates'!J$118)
+($P150*VLOOKUP($S150+12,rate_basefnd,10)))
*$R150</f>
        <v>22973.163520000002</v>
      </c>
      <c r="AC150" s="1">
        <f>(($D150*'fnd base rates'!K$107)
+($E150*'fnd base rates'!K$108)
+($F150*'fnd base rates'!K$109)
+($G150*'fnd base rates'!K$110)
+($H150*'fnd base rates'!K$111)
+($I150*'fnd base rates'!K$112)
+($J150*'fnd base rates'!K$113)
+($K150*'fnd base rates'!K$114)
+($M150*'fnd base rates'!K$116)
+($N150*'fnd base rates'!K$117)
+($O150*'fnd base rates'!K$118)
+($P150*VLOOKUP($S150+12,rate_basefnd,11)))
*$R150</f>
        <v>35883.302584320001</v>
      </c>
      <c r="AD150" s="1">
        <f>(($D150*'fnd base rates'!L$107)
+($E150*'fnd base rates'!L$108)
+($F150*'fnd base rates'!L$109)
+($G150*'fnd base rates'!L$110)
+($H150*'fnd base rates'!L$111)
+($I150*'fnd base rates'!L$112)
+($J150*'fnd base rates'!L$113)
+($K150*'fnd base rates'!L$114)
+($M150*'fnd base rates'!L$116)
+($N150*'fnd base rates'!L$117)
+($O150*'fnd base rates'!L$118)
+($P150*VLOOKUP($S150+12,rate_basefnd,12)))</f>
        <v>52515.967040000003</v>
      </c>
      <c r="AE150" s="1">
        <f>(($D150*'fnd base rates'!M$107)
+($E150*'fnd base rates'!M$108)
+($F150*'fnd base rates'!M$109)
+($G150*'fnd base rates'!M$110)
+($H150*'fnd base rates'!M$111)
+($I150*'fnd base rates'!M$112)
+($J150*'fnd base rates'!M$113)
+($K150*'fnd base rates'!M$114)
+($M150*'fnd base rates'!M$116)
+($N150*'fnd base rates'!M$117)
+($O150*'fnd base rates'!M$118)
+($P150*VLOOKUP($S150+12,rate_basefnd,13)))</f>
        <v>0</v>
      </c>
      <c r="AF150" s="4">
        <f t="shared" si="159"/>
        <v>425722.31275334401</v>
      </c>
      <c r="AH150" s="269">
        <f t="shared" si="160"/>
        <v>428035248</v>
      </c>
      <c r="AI150" s="4" t="str">
        <f t="shared" si="161"/>
        <v>428</v>
      </c>
      <c r="AJ150" s="2" t="str">
        <f t="shared" si="162"/>
        <v>035</v>
      </c>
      <c r="AK150" s="2" t="str">
        <f t="shared" si="163"/>
        <v>248</v>
      </c>
      <c r="AL150" s="4">
        <f t="shared" si="164"/>
        <v>1</v>
      </c>
      <c r="AM150" s="4">
        <f t="shared" si="155"/>
        <v>28</v>
      </c>
      <c r="AN150" s="4">
        <f t="shared" si="165"/>
        <v>425722.31275334401</v>
      </c>
      <c r="AO150" s="4">
        <f t="shared" si="166"/>
        <v>15204</v>
      </c>
      <c r="AP150" s="4">
        <f t="shared" si="156"/>
        <v>0</v>
      </c>
      <c r="AQ150" s="4">
        <v>15204</v>
      </c>
      <c r="AW150" s="4">
        <v>15204</v>
      </c>
      <c r="AX150" s="5">
        <f t="shared" si="167"/>
        <v>0</v>
      </c>
      <c r="AY150" s="4">
        <v>15204</v>
      </c>
      <c r="AZ150" s="5"/>
      <c r="BB150" s="5">
        <f t="shared" ref="BB150" si="179">BC150-BA150</f>
        <v>0</v>
      </c>
    </row>
    <row r="151" spans="1:54" s="4" customFormat="1">
      <c r="A151" s="269">
        <v>428</v>
      </c>
      <c r="B151" s="2">
        <v>428035251</v>
      </c>
      <c r="C151" s="9" t="s">
        <v>1100</v>
      </c>
      <c r="D151" s="14">
        <f>'fnd enro'!D151</f>
        <v>0</v>
      </c>
      <c r="E151" s="14">
        <f>'fnd enro'!E151</f>
        <v>0</v>
      </c>
      <c r="F151" s="14">
        <f>'fnd enro'!F151</f>
        <v>0</v>
      </c>
      <c r="G151" s="14">
        <f>'fnd enro'!G151</f>
        <v>1</v>
      </c>
      <c r="H151" s="14">
        <f>'fnd enro'!H151</f>
        <v>1</v>
      </c>
      <c r="I151" s="14">
        <f>'fnd enro'!I151</f>
        <v>0</v>
      </c>
      <c r="J151" s="14">
        <f>'fnd enro'!J151</f>
        <v>0</v>
      </c>
      <c r="K151" s="15">
        <f>'fnd enro'!K151</f>
        <v>7.7200000000000005E-2</v>
      </c>
      <c r="L151" s="14">
        <f>'fnd enro'!L151</f>
        <v>0</v>
      </c>
      <c r="M151" s="14">
        <f>'fnd enro'!M151</f>
        <v>0</v>
      </c>
      <c r="N151" s="14">
        <f>'fnd enro'!N151</f>
        <v>0</v>
      </c>
      <c r="O151" s="14">
        <f>'fnd enro'!O151</f>
        <v>0</v>
      </c>
      <c r="P151" s="14">
        <f>'fnd enro'!P151</f>
        <v>2</v>
      </c>
      <c r="Q151" s="14">
        <f>'fnd enro'!R151</f>
        <v>2</v>
      </c>
      <c r="R151" s="15">
        <f t="shared" si="158"/>
        <v>1.0880000000000001</v>
      </c>
      <c r="S151" s="14">
        <f>VALUE('fnd enro'!Q151)</f>
        <v>9</v>
      </c>
      <c r="T151" s="2"/>
      <c r="U151" s="1">
        <f>(($D151*'fnd base rates'!C$107)
+($E151*'fnd base rates'!C$108)
+($F151*'fnd base rates'!C$109)
+($G151*'fnd base rates'!C$110)
+($H151*'fnd base rates'!C$111)
+($I151*'fnd base rates'!C$112)
+($J151*'fnd base rates'!C$113)
+($K151*'fnd base rates'!C$114)
+($M151*'fnd base rates'!C$116)
+($N151*'fnd base rates'!C$117)
+($O151*'fnd base rates'!C$118)
+($P151*VLOOKUP($S151+12,rate_basefnd,3)))
*$R151</f>
        <v>1332.1936488960002</v>
      </c>
      <c r="V151" s="1">
        <f>(($D151*'fnd base rates'!D$107)
+($E151*'fnd base rates'!D$108)
+($F151*'fnd base rates'!D$109)
+($G151*'fnd base rates'!D$110)
+($H151*'fnd base rates'!D$111)
+($I151*'fnd base rates'!D$112)
+($J151*'fnd base rates'!D$113)
+($K151*'fnd base rates'!D$114)
+($M151*'fnd base rates'!D$116)
+($N151*'fnd base rates'!D$117)
+($O151*'fnd base rates'!D$118)
+($P151*VLOOKUP($S151+12,rate_basefnd,4)))
*$R151</f>
        <v>2445.8675200000002</v>
      </c>
      <c r="W151" s="1">
        <f>(($D151*'fnd base rates'!E$107)
+($E151*'fnd base rates'!E$108)
+($F151*'fnd base rates'!E$109)
+($G151*'fnd base rates'!E$110)
+($H151*'fnd base rates'!E$111)
+($I151*'fnd base rates'!E$112)
+($J151*'fnd base rates'!E$113)
+($K151*'fnd base rates'!E$114)
+($M151*'fnd base rates'!E$116)
+($N151*'fnd base rates'!E$117)
+($O151*'fnd base rates'!E$118)
+($P151*VLOOKUP($S151+12,rate_basefnd,5)))
*$R151</f>
        <v>15610.331058176</v>
      </c>
      <c r="X151" s="1">
        <f>(($D151*'fnd base rates'!F$107)
+($E151*'fnd base rates'!F$108)
+($F151*'fnd base rates'!F$109)
+($G151*'fnd base rates'!F$110)
+($H151*'fnd base rates'!F$111)
+($I151*'fnd base rates'!F$112)
+($J151*'fnd base rates'!F$113)
+($K151*'fnd base rates'!F$114)
+($M151*'fnd base rates'!F$116)
+($N151*'fnd base rates'!F$117)
+($O151*'fnd base rates'!F$118)
+($P151*VLOOKUP($S151+12,rate_basefnd,6)))
*$R151</f>
        <v>2440.1912325120002</v>
      </c>
      <c r="Y151" s="1">
        <f>(($D151*'fnd base rates'!G$107)
+($E151*'fnd base rates'!G$108)
+($F151*'fnd base rates'!G$109)
+($G151*'fnd base rates'!G$110)
+($H151*'fnd base rates'!G$111)
+($I151*'fnd base rates'!G$112)
+($J151*'fnd base rates'!G$113)
+($K151*'fnd base rates'!G$114)
+($M151*'fnd base rates'!G$116)
+($N151*'fnd base rates'!G$117)
+($O151*'fnd base rates'!G$118)
+($P151*VLOOKUP($S151+12,rate_basefnd,7)))
*$R151</f>
        <v>723.76650163200009</v>
      </c>
      <c r="Z151" s="1">
        <f>(($D151*'fnd base rates'!H$107)
+($E151*'fnd base rates'!H$108)
+($F151*'fnd base rates'!H$109)
+($G151*'fnd base rates'!H$110)
+($H151*'fnd base rates'!H$111)
+($I151*'fnd base rates'!H$112)
+($J151*'fnd base rates'!H$113)
+($K151*'fnd base rates'!H$114)
+($M151*'fnd base rates'!H$116)
+($N151*'fnd base rates'!H$117)
+($O151*'fnd base rates'!H$118)
+($P151*VLOOKUP($S151+12,rate_basefnd,8)))</f>
        <v>1098.9978679999999</v>
      </c>
      <c r="AA151" s="1">
        <f>(($D151*'fnd base rates'!I$107)
+($E151*'fnd base rates'!I$108)
+($F151*'fnd base rates'!I$109)
+($G151*'fnd base rates'!I$110)
+($H151*'fnd base rates'!I$111)
+($I151*'fnd base rates'!I$112)
+($J151*'fnd base rates'!I$113)
+($K151*'fnd base rates'!I$114)
+($M151*'fnd base rates'!I$116)
+($N151*'fnd base rates'!I$117)
+($O151*'fnd base rates'!I$118)
+($P151*VLOOKUP($S151+12,rate_basefnd,9)))
*$R151</f>
        <v>1036.6464000000001</v>
      </c>
      <c r="AB151" s="1">
        <f>(($D151*'fnd base rates'!J$107)
+($E151*'fnd base rates'!J$108)
+($F151*'fnd base rates'!J$109)
+($G151*'fnd base rates'!J$110)
+($H151*'fnd base rates'!J$111)
+($I151*'fnd base rates'!J$112)
+($J151*'fnd base rates'!J$113)
+($K151*'fnd base rates'!J$114)
+($M151*'fnd base rates'!J$116)
+($N151*'fnd base rates'!J$117)
+($O151*'fnd base rates'!J$118)
+($P151*VLOOKUP($S151+12,rate_basefnd,10)))
*$R151</f>
        <v>2040.7289600000001</v>
      </c>
      <c r="AC151" s="1">
        <f>(($D151*'fnd base rates'!K$107)
+($E151*'fnd base rates'!K$108)
+($F151*'fnd base rates'!K$109)
+($G151*'fnd base rates'!K$110)
+($H151*'fnd base rates'!K$111)
+($I151*'fnd base rates'!K$112)
+($J151*'fnd base rates'!K$113)
+($K151*'fnd base rates'!K$114)
+($M151*'fnd base rates'!K$116)
+($N151*'fnd base rates'!K$117)
+($O151*'fnd base rates'!K$118)
+($P151*VLOOKUP($S151+12,rate_basefnd,11)))
*$R151</f>
        <v>2483.21829888</v>
      </c>
      <c r="AD151" s="1">
        <f>(($D151*'fnd base rates'!L$107)
+($E151*'fnd base rates'!L$108)
+($F151*'fnd base rates'!L$109)
+($G151*'fnd base rates'!L$110)
+($H151*'fnd base rates'!L$111)
+($I151*'fnd base rates'!L$112)
+($J151*'fnd base rates'!L$113)
+($K151*'fnd base rates'!L$114)
+($M151*'fnd base rates'!L$116)
+($N151*'fnd base rates'!L$117)
+($O151*'fnd base rates'!L$118)
+($P151*VLOOKUP($S151+12,rate_basefnd,12)))</f>
        <v>4092.1933599999998</v>
      </c>
      <c r="AE151" s="1">
        <f>(($D151*'fnd base rates'!M$107)
+($E151*'fnd base rates'!M$108)
+($F151*'fnd base rates'!M$109)
+($G151*'fnd base rates'!M$110)
+($H151*'fnd base rates'!M$111)
+($I151*'fnd base rates'!M$112)
+($J151*'fnd base rates'!M$113)
+($K151*'fnd base rates'!M$114)
+($M151*'fnd base rates'!M$116)
+($N151*'fnd base rates'!M$117)
+($O151*'fnd base rates'!M$118)
+($P151*VLOOKUP($S151+12,rate_basefnd,13)))</f>
        <v>0</v>
      </c>
      <c r="AF151" s="4">
        <f t="shared" si="159"/>
        <v>33304.134848096</v>
      </c>
      <c r="AH151" s="269">
        <f t="shared" si="160"/>
        <v>428035251</v>
      </c>
      <c r="AI151" s="4" t="str">
        <f t="shared" si="161"/>
        <v>428</v>
      </c>
      <c r="AJ151" s="2" t="str">
        <f t="shared" si="162"/>
        <v>035</v>
      </c>
      <c r="AK151" s="2" t="str">
        <f t="shared" si="163"/>
        <v>251</v>
      </c>
      <c r="AL151" s="4">
        <f t="shared" si="164"/>
        <v>1</v>
      </c>
      <c r="AM151" s="4">
        <f t="shared" si="155"/>
        <v>2</v>
      </c>
      <c r="AN151" s="4">
        <f t="shared" si="165"/>
        <v>33304.134848096</v>
      </c>
      <c r="AO151" s="4">
        <f t="shared" si="166"/>
        <v>16652</v>
      </c>
      <c r="AP151" s="4">
        <f t="shared" si="156"/>
        <v>0</v>
      </c>
      <c r="AQ151" s="4">
        <v>16652</v>
      </c>
      <c r="AW151" s="4">
        <v>16652</v>
      </c>
      <c r="AX151" s="5">
        <f t="shared" si="167"/>
        <v>0</v>
      </c>
      <c r="AY151" s="4">
        <v>16652</v>
      </c>
      <c r="AZ151" s="5"/>
      <c r="BB151" s="5">
        <f t="shared" ref="BB151" si="180">BC151-BA151</f>
        <v>0</v>
      </c>
    </row>
    <row r="152" spans="1:54" s="4" customFormat="1">
      <c r="A152" s="269">
        <v>428</v>
      </c>
      <c r="B152" s="2">
        <v>428035262</v>
      </c>
      <c r="C152" s="9" t="s">
        <v>1100</v>
      </c>
      <c r="D152" s="14">
        <f>'fnd enro'!D152</f>
        <v>0</v>
      </c>
      <c r="E152" s="14">
        <f>'fnd enro'!E152</f>
        <v>0</v>
      </c>
      <c r="F152" s="14">
        <f>'fnd enro'!F152</f>
        <v>0</v>
      </c>
      <c r="G152" s="14">
        <f>'fnd enro'!G152</f>
        <v>2</v>
      </c>
      <c r="H152" s="14">
        <f>'fnd enro'!H152</f>
        <v>1</v>
      </c>
      <c r="I152" s="14">
        <f>'fnd enro'!I152</f>
        <v>0</v>
      </c>
      <c r="J152" s="14">
        <f>'fnd enro'!J152</f>
        <v>0</v>
      </c>
      <c r="K152" s="15">
        <f>'fnd enro'!K152</f>
        <v>0.1158</v>
      </c>
      <c r="L152" s="14">
        <f>'fnd enro'!L152</f>
        <v>0</v>
      </c>
      <c r="M152" s="14">
        <f>'fnd enro'!M152</f>
        <v>0</v>
      </c>
      <c r="N152" s="14">
        <f>'fnd enro'!N152</f>
        <v>0</v>
      </c>
      <c r="O152" s="14">
        <f>'fnd enro'!O152</f>
        <v>0</v>
      </c>
      <c r="P152" s="14">
        <f>'fnd enro'!P152</f>
        <v>3</v>
      </c>
      <c r="Q152" s="14">
        <f>'fnd enro'!R152</f>
        <v>3</v>
      </c>
      <c r="R152" s="15">
        <f t="shared" si="158"/>
        <v>1.0880000000000001</v>
      </c>
      <c r="S152" s="14">
        <f>VALUE('fnd enro'!Q152)</f>
        <v>9</v>
      </c>
      <c r="T152" s="2"/>
      <c r="U152" s="1">
        <f>(($D152*'fnd base rates'!C$107)
+($E152*'fnd base rates'!C$108)
+($F152*'fnd base rates'!C$109)
+($G152*'fnd base rates'!C$110)
+($H152*'fnd base rates'!C$111)
+($I152*'fnd base rates'!C$112)
+($J152*'fnd base rates'!C$113)
+($K152*'fnd base rates'!C$114)
+($M152*'fnd base rates'!C$116)
+($N152*'fnd base rates'!C$117)
+($O152*'fnd base rates'!C$118)
+($P152*VLOOKUP($S152+12,rate_basefnd,3)))
*$R152</f>
        <v>1998.290473344</v>
      </c>
      <c r="V152" s="1">
        <f>(($D152*'fnd base rates'!D$107)
+($E152*'fnd base rates'!D$108)
+($F152*'fnd base rates'!D$109)
+($G152*'fnd base rates'!D$110)
+($H152*'fnd base rates'!D$111)
+($I152*'fnd base rates'!D$112)
+($J152*'fnd base rates'!D$113)
+($K152*'fnd base rates'!D$114)
+($M152*'fnd base rates'!D$116)
+($N152*'fnd base rates'!D$117)
+($O152*'fnd base rates'!D$118)
+($P152*VLOOKUP($S152+12,rate_basefnd,4)))
*$R152</f>
        <v>3668.8012800000006</v>
      </c>
      <c r="W152" s="1">
        <f>(($D152*'fnd base rates'!E$107)
+($E152*'fnd base rates'!E$108)
+($F152*'fnd base rates'!E$109)
+($G152*'fnd base rates'!E$110)
+($H152*'fnd base rates'!E$111)
+($I152*'fnd base rates'!E$112)
+($J152*'fnd base rates'!E$113)
+($K152*'fnd base rates'!E$114)
+($M152*'fnd base rates'!E$116)
+($N152*'fnd base rates'!E$117)
+($O152*'fnd base rates'!E$118)
+($P152*VLOOKUP($S152+12,rate_basefnd,5)))
*$R152</f>
        <v>23644.493387263999</v>
      </c>
      <c r="X152" s="1">
        <f>(($D152*'fnd base rates'!F$107)
+($E152*'fnd base rates'!F$108)
+($F152*'fnd base rates'!F$109)
+($G152*'fnd base rates'!F$110)
+($H152*'fnd base rates'!F$111)
+($I152*'fnd base rates'!F$112)
+($J152*'fnd base rates'!F$113)
+($K152*'fnd base rates'!F$114)
+($M152*'fnd base rates'!F$116)
+($N152*'fnd base rates'!F$117)
+($O152*'fnd base rates'!F$118)
+($P152*VLOOKUP($S152+12,rate_basefnd,6)))
*$R152</f>
        <v>3797.4129287680003</v>
      </c>
      <c r="Y152" s="1">
        <f>(($D152*'fnd base rates'!G$107)
+($E152*'fnd base rates'!G$108)
+($F152*'fnd base rates'!G$109)
+($G152*'fnd base rates'!G$110)
+($H152*'fnd base rates'!G$111)
+($I152*'fnd base rates'!G$112)
+($J152*'fnd base rates'!G$113)
+($K152*'fnd base rates'!G$114)
+($M152*'fnd base rates'!G$116)
+($N152*'fnd base rates'!G$117)
+($O152*'fnd base rates'!G$118)
+($P152*VLOOKUP($S152+12,rate_basefnd,7)))
*$R152</f>
        <v>1079.3067124480001</v>
      </c>
      <c r="Z152" s="1">
        <f>(($D152*'fnd base rates'!H$107)
+($E152*'fnd base rates'!H$108)
+($F152*'fnd base rates'!H$109)
+($G152*'fnd base rates'!H$110)
+($H152*'fnd base rates'!H$111)
+($I152*'fnd base rates'!H$112)
+($J152*'fnd base rates'!H$113)
+($K152*'fnd base rates'!H$114)
+($M152*'fnd base rates'!H$116)
+($N152*'fnd base rates'!H$117)
+($O152*'fnd base rates'!H$118)
+($P152*VLOOKUP($S152+12,rate_basefnd,8)))</f>
        <v>1648.4968020000001</v>
      </c>
      <c r="AA152" s="1">
        <f>(($D152*'fnd base rates'!I$107)
+($E152*'fnd base rates'!I$108)
+($F152*'fnd base rates'!I$109)
+($G152*'fnd base rates'!I$110)
+($H152*'fnd base rates'!I$111)
+($I152*'fnd base rates'!I$112)
+($J152*'fnd base rates'!I$113)
+($K152*'fnd base rates'!I$114)
+($M152*'fnd base rates'!I$116)
+($N152*'fnd base rates'!I$117)
+($O152*'fnd base rates'!I$118)
+($P152*VLOOKUP($S152+12,rate_basefnd,9)))
*$R152</f>
        <v>1524.3206400000004</v>
      </c>
      <c r="AB152" s="1">
        <f>(($D152*'fnd base rates'!J$107)
+($E152*'fnd base rates'!J$108)
+($F152*'fnd base rates'!J$109)
+($G152*'fnd base rates'!J$110)
+($H152*'fnd base rates'!J$111)
+($I152*'fnd base rates'!J$112)
+($J152*'fnd base rates'!J$113)
+($K152*'fnd base rates'!J$114)
+($M152*'fnd base rates'!J$116)
+($N152*'fnd base rates'!J$117)
+($O152*'fnd base rates'!J$118)
+($P152*VLOOKUP($S152+12,rate_basefnd,10)))
*$R152</f>
        <v>3008.6028800000004</v>
      </c>
      <c r="AC152" s="1">
        <f>(($D152*'fnd base rates'!K$107)
+($E152*'fnd base rates'!K$108)
+($F152*'fnd base rates'!K$109)
+($G152*'fnd base rates'!K$110)
+($H152*'fnd base rates'!K$111)
+($I152*'fnd base rates'!K$112)
+($J152*'fnd base rates'!K$113)
+($K152*'fnd base rates'!K$114)
+($M152*'fnd base rates'!K$116)
+($N152*'fnd base rates'!K$117)
+($O152*'fnd base rates'!K$118)
+($P152*VLOOKUP($S152+12,rate_basefnd,11)))
*$R152</f>
        <v>3680.2466483199996</v>
      </c>
      <c r="AD152" s="1">
        <f>(($D152*'fnd base rates'!L$107)
+($E152*'fnd base rates'!L$108)
+($F152*'fnd base rates'!L$109)
+($G152*'fnd base rates'!L$110)
+($H152*'fnd base rates'!L$111)
+($I152*'fnd base rates'!L$112)
+($J152*'fnd base rates'!L$113)
+($K152*'fnd base rates'!L$114)
+($M152*'fnd base rates'!L$116)
+($N152*'fnd base rates'!L$117)
+($O152*'fnd base rates'!L$118)
+($P152*VLOOKUP($S152+12,rate_basefnd,12)))</f>
        <v>6105.1300400000009</v>
      </c>
      <c r="AE152" s="1">
        <f>(($D152*'fnd base rates'!M$107)
+($E152*'fnd base rates'!M$108)
+($F152*'fnd base rates'!M$109)
+($G152*'fnd base rates'!M$110)
+($H152*'fnd base rates'!M$111)
+($I152*'fnd base rates'!M$112)
+($J152*'fnd base rates'!M$113)
+($K152*'fnd base rates'!M$114)
+($M152*'fnd base rates'!M$116)
+($N152*'fnd base rates'!M$117)
+($O152*'fnd base rates'!M$118)
+($P152*VLOOKUP($S152+12,rate_basefnd,13)))</f>
        <v>0</v>
      </c>
      <c r="AF152" s="4">
        <f t="shared" si="159"/>
        <v>50155.101792144</v>
      </c>
      <c r="AH152" s="269">
        <f t="shared" si="160"/>
        <v>428035262</v>
      </c>
      <c r="AI152" s="4" t="str">
        <f t="shared" si="161"/>
        <v>428</v>
      </c>
      <c r="AJ152" s="2" t="str">
        <f t="shared" si="162"/>
        <v>035</v>
      </c>
      <c r="AK152" s="2" t="str">
        <f t="shared" si="163"/>
        <v>262</v>
      </c>
      <c r="AL152" s="4">
        <f t="shared" si="164"/>
        <v>1</v>
      </c>
      <c r="AM152" s="4">
        <f t="shared" si="155"/>
        <v>3</v>
      </c>
      <c r="AN152" s="4">
        <f t="shared" si="165"/>
        <v>50155.101792144</v>
      </c>
      <c r="AO152" s="4">
        <f t="shared" si="166"/>
        <v>16718</v>
      </c>
      <c r="AP152" s="4">
        <f t="shared" si="156"/>
        <v>0</v>
      </c>
      <c r="AQ152" s="4">
        <v>16718</v>
      </c>
      <c r="AW152" s="4">
        <v>16718</v>
      </c>
      <c r="AX152" s="5">
        <f t="shared" si="167"/>
        <v>0</v>
      </c>
      <c r="AY152" s="4">
        <v>16718</v>
      </c>
      <c r="AZ152" s="5"/>
      <c r="BB152" s="5">
        <f t="shared" ref="BB152" si="181">BC152-BA152</f>
        <v>0</v>
      </c>
    </row>
    <row r="153" spans="1:54" s="4" customFormat="1">
      <c r="A153" s="269">
        <v>428</v>
      </c>
      <c r="B153" s="2">
        <v>428035285</v>
      </c>
      <c r="C153" s="9" t="s">
        <v>1100</v>
      </c>
      <c r="D153" s="14">
        <f>'fnd enro'!D153</f>
        <v>0</v>
      </c>
      <c r="E153" s="14">
        <f>'fnd enro'!E153</f>
        <v>0</v>
      </c>
      <c r="F153" s="14">
        <f>'fnd enro'!F153</f>
        <v>0</v>
      </c>
      <c r="G153" s="14">
        <f>'fnd enro'!G153</f>
        <v>0</v>
      </c>
      <c r="H153" s="14">
        <f>'fnd enro'!H153</f>
        <v>0</v>
      </c>
      <c r="I153" s="14">
        <f>'fnd enro'!I153</f>
        <v>1</v>
      </c>
      <c r="J153" s="14">
        <f>'fnd enro'!J153</f>
        <v>0</v>
      </c>
      <c r="K153" s="15">
        <f>'fnd enro'!K153</f>
        <v>3.8600000000000002E-2</v>
      </c>
      <c r="L153" s="14">
        <f>'fnd enro'!L153</f>
        <v>0</v>
      </c>
      <c r="M153" s="14">
        <f>'fnd enro'!M153</f>
        <v>0</v>
      </c>
      <c r="N153" s="14">
        <f>'fnd enro'!N153</f>
        <v>0</v>
      </c>
      <c r="O153" s="14">
        <f>'fnd enro'!O153</f>
        <v>0</v>
      </c>
      <c r="P153" s="14">
        <f>'fnd enro'!P153</f>
        <v>0</v>
      </c>
      <c r="Q153" s="14">
        <f>'fnd enro'!R153</f>
        <v>1</v>
      </c>
      <c r="R153" s="15">
        <f t="shared" si="158"/>
        <v>1.0880000000000001</v>
      </c>
      <c r="S153" s="14">
        <f>VALUE('fnd enro'!Q153)</f>
        <v>8</v>
      </c>
      <c r="T153" s="2"/>
      <c r="U153" s="1">
        <f>(($D153*'fnd base rates'!C$107)
+($E153*'fnd base rates'!C$108)
+($F153*'fnd base rates'!C$109)
+($G153*'fnd base rates'!C$110)
+($H153*'fnd base rates'!C$111)
+($I153*'fnd base rates'!C$112)
+($J153*'fnd base rates'!C$113)
+($K153*'fnd base rates'!C$114)
+($M153*'fnd base rates'!C$116)
+($N153*'fnd base rates'!C$117)
+($O153*'fnd base rates'!C$118)
+($P153*VLOOKUP($S153+12,rate_basefnd,3)))
*$R153</f>
        <v>583.66994444800014</v>
      </c>
      <c r="V153" s="1">
        <f>(($D153*'fnd base rates'!D$107)
+($E153*'fnd base rates'!D$108)
+($F153*'fnd base rates'!D$109)
+($G153*'fnd base rates'!D$110)
+($H153*'fnd base rates'!D$111)
+($I153*'fnd base rates'!D$112)
+($J153*'fnd base rates'!D$113)
+($K153*'fnd base rates'!D$114)
+($M153*'fnd base rates'!D$116)
+($N153*'fnd base rates'!D$117)
+($O153*'fnd base rates'!D$118)
+($P153*VLOOKUP($S153+12,rate_basefnd,4)))
*$R153</f>
        <v>832.40704000000005</v>
      </c>
      <c r="W153" s="1">
        <f>(($D153*'fnd base rates'!E$107)
+($E153*'fnd base rates'!E$108)
+($F153*'fnd base rates'!E$109)
+($G153*'fnd base rates'!E$110)
+($H153*'fnd base rates'!E$111)
+($I153*'fnd base rates'!E$112)
+($J153*'fnd base rates'!E$113)
+($K153*'fnd base rates'!E$114)
+($M153*'fnd base rates'!E$116)
+($N153*'fnd base rates'!E$117)
+($O153*'fnd base rates'!E$118)
+($P153*VLOOKUP($S153+12,rate_basefnd,5)))
*$R153</f>
        <v>5344.4740090880005</v>
      </c>
      <c r="X153" s="1">
        <f>(($D153*'fnd base rates'!F$107)
+($E153*'fnd base rates'!F$108)
+($F153*'fnd base rates'!F$109)
+($G153*'fnd base rates'!F$110)
+($H153*'fnd base rates'!F$111)
+($I153*'fnd base rates'!F$112)
+($J153*'fnd base rates'!F$113)
+($K153*'fnd base rates'!F$114)
+($M153*'fnd base rates'!F$116)
+($N153*'fnd base rates'!F$117)
+($O153*'fnd base rates'!F$118)
+($P153*VLOOKUP($S153+12,rate_basefnd,6)))
*$R153</f>
        <v>964.93241625600012</v>
      </c>
      <c r="Y153" s="1">
        <f>(($D153*'fnd base rates'!G$107)
+($E153*'fnd base rates'!G$108)
+($F153*'fnd base rates'!G$109)
+($G153*'fnd base rates'!G$110)
+($H153*'fnd base rates'!G$111)
+($I153*'fnd base rates'!G$112)
+($J153*'fnd base rates'!G$113)
+($K153*'fnd base rates'!G$114)
+($M153*'fnd base rates'!G$116)
+($N153*'fnd base rates'!G$117)
+($O153*'fnd base rates'!G$118)
+($P153*VLOOKUP($S153+12,rate_basefnd,7)))
*$R153</f>
        <v>178.30501081599999</v>
      </c>
      <c r="Z153" s="1">
        <f>(($D153*'fnd base rates'!H$107)
+($E153*'fnd base rates'!H$108)
+($F153*'fnd base rates'!H$109)
+($G153*'fnd base rates'!H$110)
+($H153*'fnd base rates'!H$111)
+($I153*'fnd base rates'!H$112)
+($J153*'fnd base rates'!H$113)
+($K153*'fnd base rates'!H$114)
+($M153*'fnd base rates'!H$116)
+($N153*'fnd base rates'!H$117)
+($O153*'fnd base rates'!H$118)
+($P153*VLOOKUP($S153+12,rate_basefnd,8)))</f>
        <v>828.078934</v>
      </c>
      <c r="AA153" s="1">
        <f>(($D153*'fnd base rates'!I$107)
+($E153*'fnd base rates'!I$108)
+($F153*'fnd base rates'!I$109)
+($G153*'fnd base rates'!I$110)
+($H153*'fnd base rates'!I$111)
+($I153*'fnd base rates'!I$112)
+($J153*'fnd base rates'!I$113)
+($K153*'fnd base rates'!I$114)
+($M153*'fnd base rates'!I$116)
+($N153*'fnd base rates'!I$117)
+($O153*'fnd base rates'!I$118)
+($P153*VLOOKUP($S153+12,rate_basefnd,9)))
*$R153</f>
        <v>463.42272000000003</v>
      </c>
      <c r="AB153" s="1">
        <f>(($D153*'fnd base rates'!J$107)
+($E153*'fnd base rates'!J$108)
+($F153*'fnd base rates'!J$109)
+($G153*'fnd base rates'!J$110)
+($H153*'fnd base rates'!J$111)
+($I153*'fnd base rates'!J$112)
+($J153*'fnd base rates'!J$113)
+($K153*'fnd base rates'!J$114)
+($M153*'fnd base rates'!J$116)
+($N153*'fnd base rates'!J$117)
+($O153*'fnd base rates'!J$118)
+($P153*VLOOKUP($S153+12,rate_basefnd,10)))
*$R153</f>
        <v>624.24</v>
      </c>
      <c r="AC153" s="1">
        <f>(($D153*'fnd base rates'!K$107)
+($E153*'fnd base rates'!K$108)
+($F153*'fnd base rates'!K$109)
+($G153*'fnd base rates'!K$110)
+($H153*'fnd base rates'!K$111)
+($I153*'fnd base rates'!K$112)
+($J153*'fnd base rates'!K$113)
+($K153*'fnd base rates'!K$114)
+($M153*'fnd base rates'!K$116)
+($N153*'fnd base rates'!K$117)
+($O153*'fnd base rates'!K$118)
+($P153*VLOOKUP($S153+12,rate_basefnd,11)))
*$R153</f>
        <v>1251.2651494400002</v>
      </c>
      <c r="AD153" s="1">
        <f>(($D153*'fnd base rates'!L$107)
+($E153*'fnd base rates'!L$108)
+($F153*'fnd base rates'!L$109)
+($G153*'fnd base rates'!L$110)
+($H153*'fnd base rates'!L$111)
+($I153*'fnd base rates'!L$112)
+($J153*'fnd base rates'!L$113)
+($K153*'fnd base rates'!L$114)
+($M153*'fnd base rates'!L$116)
+($N153*'fnd base rates'!L$117)
+($O153*'fnd base rates'!L$118)
+($P153*VLOOKUP($S153+12,rate_basefnd,12)))</f>
        <v>1369.1266800000001</v>
      </c>
      <c r="AE153" s="1">
        <f>(($D153*'fnd base rates'!M$107)
+($E153*'fnd base rates'!M$108)
+($F153*'fnd base rates'!M$109)
+($G153*'fnd base rates'!M$110)
+($H153*'fnd base rates'!M$111)
+($I153*'fnd base rates'!M$112)
+($J153*'fnd base rates'!M$113)
+($K153*'fnd base rates'!M$114)
+($M153*'fnd base rates'!M$116)
+($N153*'fnd base rates'!M$117)
+($O153*'fnd base rates'!M$118)
+($P153*VLOOKUP($S153+12,rate_basefnd,13)))</f>
        <v>0</v>
      </c>
      <c r="AF153" s="4">
        <f t="shared" si="159"/>
        <v>12439.921904048</v>
      </c>
      <c r="AH153" s="269">
        <f t="shared" si="160"/>
        <v>428035285</v>
      </c>
      <c r="AI153" s="4" t="str">
        <f t="shared" si="161"/>
        <v>428</v>
      </c>
      <c r="AJ153" s="2" t="str">
        <f t="shared" si="162"/>
        <v>035</v>
      </c>
      <c r="AK153" s="2" t="str">
        <f t="shared" si="163"/>
        <v>285</v>
      </c>
      <c r="AL153" s="4">
        <f t="shared" si="164"/>
        <v>1</v>
      </c>
      <c r="AM153" s="4">
        <f t="shared" si="155"/>
        <v>1</v>
      </c>
      <c r="AN153" s="4">
        <f t="shared" si="165"/>
        <v>12439.921904048</v>
      </c>
      <c r="AO153" s="4">
        <f t="shared" si="166"/>
        <v>12440</v>
      </c>
      <c r="AP153" s="4">
        <f t="shared" si="156"/>
        <v>0</v>
      </c>
      <c r="AQ153" s="4">
        <v>12440</v>
      </c>
      <c r="AW153" s="4">
        <v>12440</v>
      </c>
      <c r="AX153" s="5">
        <f t="shared" si="167"/>
        <v>0</v>
      </c>
      <c r="AY153" s="4">
        <v>12440</v>
      </c>
      <c r="AZ153" s="5"/>
      <c r="BB153" s="5">
        <f t="shared" ref="BB153" si="182">BC153-BA153</f>
        <v>0</v>
      </c>
    </row>
    <row r="154" spans="1:54" s="4" customFormat="1">
      <c r="A154" s="269">
        <v>428</v>
      </c>
      <c r="B154" s="2">
        <v>428035293</v>
      </c>
      <c r="C154" s="9" t="s">
        <v>1100</v>
      </c>
      <c r="D154" s="14">
        <f>'fnd enro'!D154</f>
        <v>0</v>
      </c>
      <c r="E154" s="14">
        <f>'fnd enro'!E154</f>
        <v>0</v>
      </c>
      <c r="F154" s="14">
        <f>'fnd enro'!F154</f>
        <v>0</v>
      </c>
      <c r="G154" s="14">
        <f>'fnd enro'!G154</f>
        <v>2</v>
      </c>
      <c r="H154" s="14">
        <f>'fnd enro'!H154</f>
        <v>1</v>
      </c>
      <c r="I154" s="14">
        <f>'fnd enro'!I154</f>
        <v>1</v>
      </c>
      <c r="J154" s="14">
        <f>'fnd enro'!J154</f>
        <v>0</v>
      </c>
      <c r="K154" s="15">
        <f>'fnd enro'!K154</f>
        <v>0.15440000000000001</v>
      </c>
      <c r="L154" s="14">
        <f>'fnd enro'!L154</f>
        <v>0</v>
      </c>
      <c r="M154" s="14">
        <f>'fnd enro'!M154</f>
        <v>0</v>
      </c>
      <c r="N154" s="14">
        <f>'fnd enro'!N154</f>
        <v>0</v>
      </c>
      <c r="O154" s="14">
        <f>'fnd enro'!O154</f>
        <v>0</v>
      </c>
      <c r="P154" s="14">
        <f>'fnd enro'!P154</f>
        <v>4</v>
      </c>
      <c r="Q154" s="14">
        <f>'fnd enro'!R154</f>
        <v>4</v>
      </c>
      <c r="R154" s="15">
        <f t="shared" si="158"/>
        <v>1.0880000000000001</v>
      </c>
      <c r="S154" s="14">
        <f>VALUE('fnd enro'!Q154)</f>
        <v>10</v>
      </c>
      <c r="T154" s="2"/>
      <c r="U154" s="1">
        <f>(($D154*'fnd base rates'!C$107)
+($E154*'fnd base rates'!C$108)
+($F154*'fnd base rates'!C$109)
+($G154*'fnd base rates'!C$110)
+($H154*'fnd base rates'!C$111)
+($I154*'fnd base rates'!C$112)
+($J154*'fnd base rates'!C$113)
+($K154*'fnd base rates'!C$114)
+($M154*'fnd base rates'!C$116)
+($N154*'fnd base rates'!C$117)
+($O154*'fnd base rates'!C$118)
+($P154*VLOOKUP($S154+12,rate_basefnd,3)))
*$R154</f>
        <v>2679.8368977919999</v>
      </c>
      <c r="V154" s="1">
        <f>(($D154*'fnd base rates'!D$107)
+($E154*'fnd base rates'!D$108)
+($F154*'fnd base rates'!D$109)
+($G154*'fnd base rates'!D$110)
+($H154*'fnd base rates'!D$111)
+($I154*'fnd base rates'!D$112)
+($J154*'fnd base rates'!D$113)
+($K154*'fnd base rates'!D$114)
+($M154*'fnd base rates'!D$116)
+($N154*'fnd base rates'!D$117)
+($O154*'fnd base rates'!D$118)
+($P154*VLOOKUP($S154+12,rate_basefnd,4)))
*$R154</f>
        <v>4965.1097600000012</v>
      </c>
      <c r="W154" s="1">
        <f>(($D154*'fnd base rates'!E$107)
+($E154*'fnd base rates'!E$108)
+($F154*'fnd base rates'!E$109)
+($G154*'fnd base rates'!E$110)
+($H154*'fnd base rates'!E$111)
+($I154*'fnd base rates'!E$112)
+($J154*'fnd base rates'!E$113)
+($K154*'fnd base rates'!E$114)
+($M154*'fnd base rates'!E$116)
+($N154*'fnd base rates'!E$117)
+($O154*'fnd base rates'!E$118)
+($P154*VLOOKUP($S154+12,rate_basefnd,5)))
*$R154</f>
        <v>33517.256036352002</v>
      </c>
      <c r="X154" s="1">
        <f>(($D154*'fnd base rates'!F$107)
+($E154*'fnd base rates'!F$108)
+($F154*'fnd base rates'!F$109)
+($G154*'fnd base rates'!F$110)
+($H154*'fnd base rates'!F$111)
+($I154*'fnd base rates'!F$112)
+($J154*'fnd base rates'!F$113)
+($K154*'fnd base rates'!F$114)
+($M154*'fnd base rates'!F$116)
+($N154*'fnd base rates'!F$117)
+($O154*'fnd base rates'!F$118)
+($P154*VLOOKUP($S154+12,rate_basefnd,6)))
*$R154</f>
        <v>4762.3453450240004</v>
      </c>
      <c r="Y154" s="1">
        <f>(($D154*'fnd base rates'!G$107)
+($E154*'fnd base rates'!G$108)
+($F154*'fnd base rates'!G$109)
+($G154*'fnd base rates'!G$110)
+($H154*'fnd base rates'!G$111)
+($I154*'fnd base rates'!G$112)
+($J154*'fnd base rates'!G$113)
+($K154*'fnd base rates'!G$114)
+($M154*'fnd base rates'!G$116)
+($N154*'fnd base rates'!G$117)
+($O154*'fnd base rates'!G$118)
+($P154*VLOOKUP($S154+12,rate_basefnd,7)))
*$R154</f>
        <v>1477.2898032640001</v>
      </c>
      <c r="Z154" s="1">
        <f>(($D154*'fnd base rates'!H$107)
+($E154*'fnd base rates'!H$108)
+($F154*'fnd base rates'!H$109)
+($G154*'fnd base rates'!H$110)
+($H154*'fnd base rates'!H$111)
+($I154*'fnd base rates'!H$112)
+($J154*'fnd base rates'!H$113)
+($K154*'fnd base rates'!H$114)
+($M154*'fnd base rates'!H$116)
+($N154*'fnd base rates'!H$117)
+($O154*'fnd base rates'!H$118)
+($P154*VLOOKUP($S154+12,rate_basefnd,8)))</f>
        <v>2507.5157359999998</v>
      </c>
      <c r="AA154" s="1">
        <f>(($D154*'fnd base rates'!I$107)
+($E154*'fnd base rates'!I$108)
+($F154*'fnd base rates'!I$109)
+($G154*'fnd base rates'!I$110)
+($H154*'fnd base rates'!I$111)
+($I154*'fnd base rates'!I$112)
+($J154*'fnd base rates'!I$113)
+($K154*'fnd base rates'!I$114)
+($M154*'fnd base rates'!I$116)
+($N154*'fnd base rates'!I$117)
+($O154*'fnd base rates'!I$118)
+($P154*VLOOKUP($S154+12,rate_basefnd,9)))
*$R154</f>
        <v>2171.1366400000002</v>
      </c>
      <c r="AB154" s="1">
        <f>(($D154*'fnd base rates'!J$107)
+($E154*'fnd base rates'!J$108)
+($F154*'fnd base rates'!J$109)
+($G154*'fnd base rates'!J$110)
+($H154*'fnd base rates'!J$111)
+($I154*'fnd base rates'!J$112)
+($J154*'fnd base rates'!J$113)
+($K154*'fnd base rates'!J$114)
+($M154*'fnd base rates'!J$116)
+($N154*'fnd base rates'!J$117)
+($O154*'fnd base rates'!J$118)
+($P154*VLOOKUP($S154+12,rate_basefnd,10)))
*$R154</f>
        <v>4585.6588800000009</v>
      </c>
      <c r="AC154" s="1">
        <f>(($D154*'fnd base rates'!K$107)
+($E154*'fnd base rates'!K$108)
+($F154*'fnd base rates'!K$109)
+($G154*'fnd base rates'!K$110)
+($H154*'fnd base rates'!K$111)
+($I154*'fnd base rates'!K$112)
+($J154*'fnd base rates'!K$113)
+($K154*'fnd base rates'!K$114)
+($M154*'fnd base rates'!K$116)
+($N154*'fnd base rates'!K$117)
+($O154*'fnd base rates'!K$118)
+($P154*VLOOKUP($S154+12,rate_basefnd,11)))
*$R154</f>
        <v>4931.5117977600003</v>
      </c>
      <c r="AD154" s="1">
        <f>(($D154*'fnd base rates'!L$107)
+($E154*'fnd base rates'!L$108)
+($F154*'fnd base rates'!L$109)
+($G154*'fnd base rates'!L$110)
+($H154*'fnd base rates'!L$111)
+($I154*'fnd base rates'!L$112)
+($J154*'fnd base rates'!L$113)
+($K154*'fnd base rates'!L$114)
+($M154*'fnd base rates'!L$116)
+($N154*'fnd base rates'!L$117)
+($O154*'fnd base rates'!L$118)
+($P154*VLOOKUP($S154+12,rate_basefnd,12)))</f>
        <v>8147.5167199999996</v>
      </c>
      <c r="AE154" s="1">
        <f>(($D154*'fnd base rates'!M$107)
+($E154*'fnd base rates'!M$108)
+($F154*'fnd base rates'!M$109)
+($G154*'fnd base rates'!M$110)
+($H154*'fnd base rates'!M$111)
+($I154*'fnd base rates'!M$112)
+($J154*'fnd base rates'!M$113)
+($K154*'fnd base rates'!M$114)
+($M154*'fnd base rates'!M$116)
+($N154*'fnd base rates'!M$117)
+($O154*'fnd base rates'!M$118)
+($P154*VLOOKUP($S154+12,rate_basefnd,13)))</f>
        <v>0</v>
      </c>
      <c r="AF154" s="4">
        <f t="shared" si="159"/>
        <v>69745.177616191999</v>
      </c>
      <c r="AH154" s="269">
        <f t="shared" si="160"/>
        <v>428035293</v>
      </c>
      <c r="AI154" s="4" t="str">
        <f t="shared" si="161"/>
        <v>428</v>
      </c>
      <c r="AJ154" s="2" t="str">
        <f t="shared" si="162"/>
        <v>035</v>
      </c>
      <c r="AK154" s="2" t="str">
        <f t="shared" si="163"/>
        <v>293</v>
      </c>
      <c r="AL154" s="4">
        <f t="shared" si="164"/>
        <v>1</v>
      </c>
      <c r="AM154" s="4">
        <f t="shared" si="155"/>
        <v>4</v>
      </c>
      <c r="AN154" s="4">
        <f t="shared" si="165"/>
        <v>69745.177616191999</v>
      </c>
      <c r="AO154" s="4">
        <f t="shared" si="166"/>
        <v>17436</v>
      </c>
      <c r="AP154" s="4">
        <f t="shared" si="156"/>
        <v>0</v>
      </c>
      <c r="AQ154" s="4">
        <v>17436</v>
      </c>
      <c r="AW154" s="4">
        <v>17436</v>
      </c>
      <c r="AX154" s="5">
        <f t="shared" si="167"/>
        <v>0</v>
      </c>
      <c r="AY154" s="4">
        <v>17436</v>
      </c>
      <c r="AZ154" s="5"/>
      <c r="BB154" s="5">
        <f t="shared" ref="BB154" si="183">BC154-BA154</f>
        <v>0</v>
      </c>
    </row>
    <row r="155" spans="1:54" s="4" customFormat="1">
      <c r="A155" s="269">
        <v>428</v>
      </c>
      <c r="B155" s="2">
        <v>428035307</v>
      </c>
      <c r="C155" s="9" t="s">
        <v>1100</v>
      </c>
      <c r="D155" s="14">
        <f>'fnd enro'!D155</f>
        <v>0</v>
      </c>
      <c r="E155" s="14">
        <f>'fnd enro'!E155</f>
        <v>0</v>
      </c>
      <c r="F155" s="14">
        <f>'fnd enro'!F155</f>
        <v>0</v>
      </c>
      <c r="G155" s="14">
        <f>'fnd enro'!G155</f>
        <v>1</v>
      </c>
      <c r="H155" s="14">
        <f>'fnd enro'!H155</f>
        <v>2</v>
      </c>
      <c r="I155" s="14">
        <f>'fnd enro'!I155</f>
        <v>0</v>
      </c>
      <c r="J155" s="14">
        <f>'fnd enro'!J155</f>
        <v>0</v>
      </c>
      <c r="K155" s="15">
        <f>'fnd enro'!K155</f>
        <v>0.1158</v>
      </c>
      <c r="L155" s="14">
        <f>'fnd enro'!L155</f>
        <v>0</v>
      </c>
      <c r="M155" s="14">
        <f>'fnd enro'!M155</f>
        <v>0</v>
      </c>
      <c r="N155" s="14">
        <f>'fnd enro'!N155</f>
        <v>0</v>
      </c>
      <c r="O155" s="14">
        <f>'fnd enro'!O155</f>
        <v>0</v>
      </c>
      <c r="P155" s="14">
        <f>'fnd enro'!P155</f>
        <v>3</v>
      </c>
      <c r="Q155" s="14">
        <f>'fnd enro'!R155</f>
        <v>3</v>
      </c>
      <c r="R155" s="15">
        <f t="shared" si="158"/>
        <v>1.0880000000000001</v>
      </c>
      <c r="S155" s="14">
        <f>VALUE('fnd enro'!Q155)</f>
        <v>4</v>
      </c>
      <c r="T155" s="2"/>
      <c r="U155" s="1">
        <f>(($D155*'fnd base rates'!C$107)
+($E155*'fnd base rates'!C$108)
+($F155*'fnd base rates'!C$109)
+($G155*'fnd base rates'!C$110)
+($H155*'fnd base rates'!C$111)
+($I155*'fnd base rates'!C$112)
+($J155*'fnd base rates'!C$113)
+($K155*'fnd base rates'!C$114)
+($M155*'fnd base rates'!C$116)
+($N155*'fnd base rates'!C$117)
+($O155*'fnd base rates'!C$118)
+($P155*VLOOKUP($S155+12,rate_basefnd,3)))
*$R155</f>
        <v>1941.5947933440002</v>
      </c>
      <c r="V155" s="1">
        <f>(($D155*'fnd base rates'!D$107)
+($E155*'fnd base rates'!D$108)
+($F155*'fnd base rates'!D$109)
+($G155*'fnd base rates'!D$110)
+($H155*'fnd base rates'!D$111)
+($I155*'fnd base rates'!D$112)
+($J155*'fnd base rates'!D$113)
+($K155*'fnd base rates'!D$114)
+($M155*'fnd base rates'!D$116)
+($N155*'fnd base rates'!D$117)
+($O155*'fnd base rates'!D$118)
+($P155*VLOOKUP($S155+12,rate_basefnd,4)))
*$R155</f>
        <v>3400.1740800000007</v>
      </c>
      <c r="W155" s="1">
        <f>(($D155*'fnd base rates'!E$107)
+($E155*'fnd base rates'!E$108)
+($F155*'fnd base rates'!E$109)
+($G155*'fnd base rates'!E$110)
+($H155*'fnd base rates'!E$111)
+($I155*'fnd base rates'!E$112)
+($J155*'fnd base rates'!E$113)
+($K155*'fnd base rates'!E$114)
+($M155*'fnd base rates'!E$116)
+($N155*'fnd base rates'!E$117)
+($O155*'fnd base rates'!E$118)
+($P155*VLOOKUP($S155+12,rate_basefnd,5)))
*$R155</f>
        <v>20564.430667264001</v>
      </c>
      <c r="X155" s="1">
        <f>(($D155*'fnd base rates'!F$107)
+($E155*'fnd base rates'!F$108)
+($F155*'fnd base rates'!F$109)
+($G155*'fnd base rates'!F$110)
+($H155*'fnd base rates'!F$111)
+($I155*'fnd base rates'!F$112)
+($J155*'fnd base rates'!F$113)
+($K155*'fnd base rates'!F$114)
+($M155*'fnd base rates'!F$116)
+($N155*'fnd base rates'!F$117)
+($O155*'fnd base rates'!F$118)
+($P155*VLOOKUP($S155+12,rate_basefnd,6)))
*$R155</f>
        <v>3523.1607687680007</v>
      </c>
      <c r="Y155" s="1">
        <f>(($D155*'fnd base rates'!G$107)
+($E155*'fnd base rates'!G$108)
+($F155*'fnd base rates'!G$109)
+($G155*'fnd base rates'!G$110)
+($H155*'fnd base rates'!G$111)
+($I155*'fnd base rates'!G$112)
+($J155*'fnd base rates'!G$113)
+($K155*'fnd base rates'!G$114)
+($M155*'fnd base rates'!G$116)
+($N155*'fnd base rates'!G$117)
+($O155*'fnd base rates'!G$118)
+($P155*VLOOKUP($S155+12,rate_basefnd,7)))
*$R155</f>
        <v>964.79471244800027</v>
      </c>
      <c r="Z155" s="1">
        <f>(($D155*'fnd base rates'!H$107)
+($E155*'fnd base rates'!H$108)
+($F155*'fnd base rates'!H$109)
+($G155*'fnd base rates'!H$110)
+($H155*'fnd base rates'!H$111)
+($I155*'fnd base rates'!H$112)
+($J155*'fnd base rates'!H$113)
+($K155*'fnd base rates'!H$114)
+($M155*'fnd base rates'!H$116)
+($N155*'fnd base rates'!H$117)
+($O155*'fnd base rates'!H$118)
+($P155*VLOOKUP($S155+12,rate_basefnd,8)))</f>
        <v>1630.5568020000001</v>
      </c>
      <c r="AA155" s="1">
        <f>(($D155*'fnd base rates'!I$107)
+($E155*'fnd base rates'!I$108)
+($F155*'fnd base rates'!I$109)
+($G155*'fnd base rates'!I$110)
+($H155*'fnd base rates'!I$111)
+($I155*'fnd base rates'!I$112)
+($J155*'fnd base rates'!I$113)
+($K155*'fnd base rates'!I$114)
+($M155*'fnd base rates'!I$116)
+($N155*'fnd base rates'!I$117)
+($O155*'fnd base rates'!I$118)
+($P155*VLOOKUP($S155+12,rate_basefnd,9)))
*$R155</f>
        <v>1479.4732800000002</v>
      </c>
      <c r="AB155" s="1">
        <f>(($D155*'fnd base rates'!J$107)
+($E155*'fnd base rates'!J$108)
+($F155*'fnd base rates'!J$109)
+($G155*'fnd base rates'!J$110)
+($H155*'fnd base rates'!J$111)
+($I155*'fnd base rates'!J$112)
+($J155*'fnd base rates'!J$113)
+($K155*'fnd base rates'!J$114)
+($M155*'fnd base rates'!J$116)
+($N155*'fnd base rates'!J$117)
+($O155*'fnd base rates'!J$118)
+($P155*VLOOKUP($S155+12,rate_basefnd,10)))
*$R155</f>
        <v>2561.8700800000001</v>
      </c>
      <c r="AC155" s="1">
        <f>(($D155*'fnd base rates'!K$107)
+($E155*'fnd base rates'!K$108)
+($F155*'fnd base rates'!K$109)
+($G155*'fnd base rates'!K$110)
+($H155*'fnd base rates'!K$111)
+($I155*'fnd base rates'!K$112)
+($J155*'fnd base rates'!K$113)
+($K155*'fnd base rates'!K$114)
+($M155*'fnd base rates'!K$116)
+($N155*'fnd base rates'!K$117)
+($O155*'fnd base rates'!K$118)
+($P155*VLOOKUP($S155+12,rate_basefnd,11)))
*$R155</f>
        <v>3769.40824832</v>
      </c>
      <c r="AD155" s="1">
        <f>(($D155*'fnd base rates'!L$107)
+($E155*'fnd base rates'!L$108)
+($F155*'fnd base rates'!L$109)
+($G155*'fnd base rates'!L$110)
+($H155*'fnd base rates'!L$111)
+($I155*'fnd base rates'!L$112)
+($J155*'fnd base rates'!L$113)
+($K155*'fnd base rates'!L$114)
+($M155*'fnd base rates'!L$116)
+($N155*'fnd base rates'!L$117)
+($O155*'fnd base rates'!L$118)
+($P155*VLOOKUP($S155+12,rate_basefnd,12)))</f>
        <v>5781.63004</v>
      </c>
      <c r="AE155" s="1">
        <f>(($D155*'fnd base rates'!M$107)
+($E155*'fnd base rates'!M$108)
+($F155*'fnd base rates'!M$109)
+($G155*'fnd base rates'!M$110)
+($H155*'fnd base rates'!M$111)
+($I155*'fnd base rates'!M$112)
+($J155*'fnd base rates'!M$113)
+($K155*'fnd base rates'!M$114)
+($M155*'fnd base rates'!M$116)
+($N155*'fnd base rates'!M$117)
+($O155*'fnd base rates'!M$118)
+($P155*VLOOKUP($S155+12,rate_basefnd,13)))</f>
        <v>0</v>
      </c>
      <c r="AF155" s="4">
        <f t="shared" si="159"/>
        <v>45617.093472144014</v>
      </c>
      <c r="AH155" s="269">
        <f t="shared" si="160"/>
        <v>428035307</v>
      </c>
      <c r="AI155" s="4" t="str">
        <f t="shared" si="161"/>
        <v>428</v>
      </c>
      <c r="AJ155" s="2" t="str">
        <f t="shared" si="162"/>
        <v>035</v>
      </c>
      <c r="AK155" s="2" t="str">
        <f t="shared" si="163"/>
        <v>307</v>
      </c>
      <c r="AL155" s="4">
        <f t="shared" si="164"/>
        <v>1</v>
      </c>
      <c r="AM155" s="4">
        <f t="shared" si="155"/>
        <v>3</v>
      </c>
      <c r="AN155" s="4">
        <f t="shared" si="165"/>
        <v>45617.093472144014</v>
      </c>
      <c r="AO155" s="4">
        <f t="shared" si="166"/>
        <v>15206</v>
      </c>
      <c r="AP155" s="4">
        <f t="shared" si="156"/>
        <v>0</v>
      </c>
      <c r="AQ155" s="4">
        <v>15206</v>
      </c>
      <c r="AW155" s="4">
        <v>15206</v>
      </c>
      <c r="AX155" s="5">
        <f t="shared" si="167"/>
        <v>0</v>
      </c>
      <c r="AY155" s="4">
        <v>15206</v>
      </c>
      <c r="AZ155" s="5"/>
      <c r="BB155" s="5">
        <f t="shared" ref="BB155" si="184">BC155-BA155</f>
        <v>0</v>
      </c>
    </row>
    <row r="156" spans="1:54" s="4" customFormat="1">
      <c r="A156" s="269">
        <v>428</v>
      </c>
      <c r="B156" s="2">
        <v>428035308</v>
      </c>
      <c r="C156" s="9" t="s">
        <v>1100</v>
      </c>
      <c r="D156" s="14">
        <f>'fnd enro'!D156</f>
        <v>0</v>
      </c>
      <c r="E156" s="14">
        <f>'fnd enro'!E156</f>
        <v>0</v>
      </c>
      <c r="F156" s="14">
        <f>'fnd enro'!F156</f>
        <v>0</v>
      </c>
      <c r="G156" s="14">
        <f>'fnd enro'!G156</f>
        <v>0</v>
      </c>
      <c r="H156" s="14">
        <f>'fnd enro'!H156</f>
        <v>1</v>
      </c>
      <c r="I156" s="14">
        <f>'fnd enro'!I156</f>
        <v>0</v>
      </c>
      <c r="J156" s="14">
        <f>'fnd enro'!J156</f>
        <v>0</v>
      </c>
      <c r="K156" s="15">
        <f>'fnd enro'!K156</f>
        <v>3.8600000000000002E-2</v>
      </c>
      <c r="L156" s="14">
        <f>'fnd enro'!L156</f>
        <v>0</v>
      </c>
      <c r="M156" s="14">
        <f>'fnd enro'!M156</f>
        <v>0</v>
      </c>
      <c r="N156" s="14">
        <f>'fnd enro'!N156</f>
        <v>0</v>
      </c>
      <c r="O156" s="14">
        <f>'fnd enro'!O156</f>
        <v>0</v>
      </c>
      <c r="P156" s="14">
        <f>'fnd enro'!P156</f>
        <v>1</v>
      </c>
      <c r="Q156" s="14">
        <f>'fnd enro'!R156</f>
        <v>1</v>
      </c>
      <c r="R156" s="15">
        <f t="shared" si="158"/>
        <v>1.0880000000000001</v>
      </c>
      <c r="S156" s="14">
        <f>VALUE('fnd enro'!Q156)</f>
        <v>9</v>
      </c>
      <c r="T156" s="2"/>
      <c r="U156" s="1">
        <f>(($D156*'fnd base rates'!C$107)
+($E156*'fnd base rates'!C$108)
+($F156*'fnd base rates'!C$109)
+($G156*'fnd base rates'!C$110)
+($H156*'fnd base rates'!C$111)
+($I156*'fnd base rates'!C$112)
+($J156*'fnd base rates'!C$113)
+($K156*'fnd base rates'!C$114)
+($M156*'fnd base rates'!C$116)
+($N156*'fnd base rates'!C$117)
+($O156*'fnd base rates'!C$118)
+($P156*VLOOKUP($S156+12,rate_basefnd,3)))
*$R156</f>
        <v>666.09682444800012</v>
      </c>
      <c r="V156" s="1">
        <f>(($D156*'fnd base rates'!D$107)
+($E156*'fnd base rates'!D$108)
+($F156*'fnd base rates'!D$109)
+($G156*'fnd base rates'!D$110)
+($H156*'fnd base rates'!D$111)
+($I156*'fnd base rates'!D$112)
+($J156*'fnd base rates'!D$113)
+($K156*'fnd base rates'!D$114)
+($M156*'fnd base rates'!D$116)
+($N156*'fnd base rates'!D$117)
+($O156*'fnd base rates'!D$118)
+($P156*VLOOKUP($S156+12,rate_basefnd,4)))
*$R156</f>
        <v>1222.9337600000001</v>
      </c>
      <c r="W156" s="1">
        <f>(($D156*'fnd base rates'!E$107)
+($E156*'fnd base rates'!E$108)
+($F156*'fnd base rates'!E$109)
+($G156*'fnd base rates'!E$110)
+($H156*'fnd base rates'!E$111)
+($I156*'fnd base rates'!E$112)
+($J156*'fnd base rates'!E$113)
+($K156*'fnd base rates'!E$114)
+($M156*'fnd base rates'!E$116)
+($N156*'fnd base rates'!E$117)
+($O156*'fnd base rates'!E$118)
+($P156*VLOOKUP($S156+12,rate_basefnd,5)))
*$R156</f>
        <v>7576.168729088</v>
      </c>
      <c r="X156" s="1">
        <f>(($D156*'fnd base rates'!F$107)
+($E156*'fnd base rates'!F$108)
+($F156*'fnd base rates'!F$109)
+($G156*'fnd base rates'!F$110)
+($H156*'fnd base rates'!F$111)
+($I156*'fnd base rates'!F$112)
+($J156*'fnd base rates'!F$113)
+($K156*'fnd base rates'!F$114)
+($M156*'fnd base rates'!F$116)
+($N156*'fnd base rates'!F$117)
+($O156*'fnd base rates'!F$118)
+($P156*VLOOKUP($S156+12,rate_basefnd,6)))
*$R156</f>
        <v>1082.9695362560001</v>
      </c>
      <c r="Y156" s="1">
        <f>(($D156*'fnd base rates'!G$107)
+($E156*'fnd base rates'!G$108)
+($F156*'fnd base rates'!G$109)
+($G156*'fnd base rates'!G$110)
+($H156*'fnd base rates'!G$111)
+($I156*'fnd base rates'!G$112)
+($J156*'fnd base rates'!G$113)
+($K156*'fnd base rates'!G$114)
+($M156*'fnd base rates'!G$116)
+($N156*'fnd base rates'!G$117)
+($O156*'fnd base rates'!G$118)
+($P156*VLOOKUP($S156+12,rate_basefnd,7)))
*$R156</f>
        <v>368.22629081600002</v>
      </c>
      <c r="Z156" s="1">
        <f>(($D156*'fnd base rates'!H$107)
+($E156*'fnd base rates'!H$108)
+($F156*'fnd base rates'!H$109)
+($G156*'fnd base rates'!H$110)
+($H156*'fnd base rates'!H$111)
+($I156*'fnd base rates'!H$112)
+($J156*'fnd base rates'!H$113)
+($K156*'fnd base rates'!H$114)
+($M156*'fnd base rates'!H$116)
+($N156*'fnd base rates'!H$117)
+($O156*'fnd base rates'!H$118)
+($P156*VLOOKUP($S156+12,rate_basefnd,8)))</f>
        <v>549.49893399999996</v>
      </c>
      <c r="AA156" s="1">
        <f>(($D156*'fnd base rates'!I$107)
+($E156*'fnd base rates'!I$108)
+($F156*'fnd base rates'!I$109)
+($G156*'fnd base rates'!I$110)
+($H156*'fnd base rates'!I$111)
+($I156*'fnd base rates'!I$112)
+($J156*'fnd base rates'!I$113)
+($K156*'fnd base rates'!I$114)
+($M156*'fnd base rates'!I$116)
+($N156*'fnd base rates'!I$117)
+($O156*'fnd base rates'!I$118)
+($P156*VLOOKUP($S156+12,rate_basefnd,9)))
*$R156</f>
        <v>548.97216000000003</v>
      </c>
      <c r="AB156" s="1">
        <f>(($D156*'fnd base rates'!J$107)
+($E156*'fnd base rates'!J$108)
+($F156*'fnd base rates'!J$109)
+($G156*'fnd base rates'!J$110)
+($H156*'fnd base rates'!J$111)
+($I156*'fnd base rates'!J$112)
+($J156*'fnd base rates'!J$113)
+($K156*'fnd base rates'!J$114)
+($M156*'fnd base rates'!J$116)
+($N156*'fnd base rates'!J$117)
+($O156*'fnd base rates'!J$118)
+($P156*VLOOKUP($S156+12,rate_basefnd,10)))
*$R156</f>
        <v>1072.8550399999999</v>
      </c>
      <c r="AC156" s="1">
        <f>(($D156*'fnd base rates'!K$107)
+($E156*'fnd base rates'!K$108)
+($F156*'fnd base rates'!K$109)
+($G156*'fnd base rates'!K$110)
+($H156*'fnd base rates'!K$111)
+($I156*'fnd base rates'!K$112)
+($J156*'fnd base rates'!K$113)
+($K156*'fnd base rates'!K$114)
+($M156*'fnd base rates'!K$116)
+($N156*'fnd base rates'!K$117)
+($O156*'fnd base rates'!K$118)
+($P156*VLOOKUP($S156+12,rate_basefnd,11)))
*$R156</f>
        <v>1286.18994944</v>
      </c>
      <c r="AD156" s="1">
        <f>(($D156*'fnd base rates'!L$107)
+($E156*'fnd base rates'!L$108)
+($F156*'fnd base rates'!L$109)
+($G156*'fnd base rates'!L$110)
+($H156*'fnd base rates'!L$111)
+($I156*'fnd base rates'!L$112)
+($J156*'fnd base rates'!L$113)
+($K156*'fnd base rates'!L$114)
+($M156*'fnd base rates'!L$116)
+($N156*'fnd base rates'!L$117)
+($O156*'fnd base rates'!L$118)
+($P156*VLOOKUP($S156+12,rate_basefnd,12)))</f>
        <v>2079.25668</v>
      </c>
      <c r="AE156" s="1">
        <f>(($D156*'fnd base rates'!M$107)
+($E156*'fnd base rates'!M$108)
+($F156*'fnd base rates'!M$109)
+($G156*'fnd base rates'!M$110)
+($H156*'fnd base rates'!M$111)
+($I156*'fnd base rates'!M$112)
+($J156*'fnd base rates'!M$113)
+($K156*'fnd base rates'!M$114)
+($M156*'fnd base rates'!M$116)
+($N156*'fnd base rates'!M$117)
+($O156*'fnd base rates'!M$118)
+($P156*VLOOKUP($S156+12,rate_basefnd,13)))</f>
        <v>0</v>
      </c>
      <c r="AF156" s="4">
        <f t="shared" si="159"/>
        <v>16453.167904047998</v>
      </c>
      <c r="AH156" s="269">
        <f t="shared" si="160"/>
        <v>428035308</v>
      </c>
      <c r="AI156" s="4" t="str">
        <f t="shared" si="161"/>
        <v>428</v>
      </c>
      <c r="AJ156" s="2" t="str">
        <f t="shared" si="162"/>
        <v>035</v>
      </c>
      <c r="AK156" s="2" t="str">
        <f t="shared" si="163"/>
        <v>308</v>
      </c>
      <c r="AL156" s="4">
        <f t="shared" si="164"/>
        <v>1</v>
      </c>
      <c r="AM156" s="4">
        <f t="shared" si="155"/>
        <v>1</v>
      </c>
      <c r="AN156" s="4">
        <f t="shared" si="165"/>
        <v>16453.167904047998</v>
      </c>
      <c r="AO156" s="4">
        <f t="shared" si="166"/>
        <v>16453</v>
      </c>
      <c r="AP156" s="4">
        <f t="shared" si="156"/>
        <v>0</v>
      </c>
      <c r="AQ156" s="4">
        <v>16453</v>
      </c>
      <c r="AW156" s="4">
        <v>16453</v>
      </c>
      <c r="AX156" s="5">
        <f t="shared" si="167"/>
        <v>0</v>
      </c>
      <c r="AY156" s="4">
        <v>16453</v>
      </c>
      <c r="AZ156" s="5"/>
      <c r="BB156" s="5">
        <f t="shared" ref="BB156" si="185">BC156-BA156</f>
        <v>0</v>
      </c>
    </row>
    <row r="157" spans="1:54" s="4" customFormat="1">
      <c r="A157" s="269">
        <v>428</v>
      </c>
      <c r="B157" s="2">
        <v>428035314</v>
      </c>
      <c r="C157" s="9" t="s">
        <v>1100</v>
      </c>
      <c r="D157" s="14">
        <f>'fnd enro'!D157</f>
        <v>0</v>
      </c>
      <c r="E157" s="14">
        <f>'fnd enro'!E157</f>
        <v>0</v>
      </c>
      <c r="F157" s="14">
        <f>'fnd enro'!F157</f>
        <v>1</v>
      </c>
      <c r="G157" s="14">
        <f>'fnd enro'!G157</f>
        <v>1</v>
      </c>
      <c r="H157" s="14">
        <f>'fnd enro'!H157</f>
        <v>1</v>
      </c>
      <c r="I157" s="14">
        <f>'fnd enro'!I157</f>
        <v>1</v>
      </c>
      <c r="J157" s="14">
        <f>'fnd enro'!J157</f>
        <v>0</v>
      </c>
      <c r="K157" s="15">
        <f>'fnd enro'!K157</f>
        <v>0.15440000000000001</v>
      </c>
      <c r="L157" s="14">
        <f>'fnd enro'!L157</f>
        <v>0</v>
      </c>
      <c r="M157" s="14">
        <f>'fnd enro'!M157</f>
        <v>0</v>
      </c>
      <c r="N157" s="14">
        <f>'fnd enro'!N157</f>
        <v>0</v>
      </c>
      <c r="O157" s="14">
        <f>'fnd enro'!O157</f>
        <v>0</v>
      </c>
      <c r="P157" s="14">
        <f>'fnd enro'!P157</f>
        <v>2</v>
      </c>
      <c r="Q157" s="14">
        <f>'fnd enro'!R157</f>
        <v>4</v>
      </c>
      <c r="R157" s="15">
        <f t="shared" si="158"/>
        <v>1.0880000000000001</v>
      </c>
      <c r="S157" s="14">
        <f>VALUE('fnd enro'!Q157)</f>
        <v>7</v>
      </c>
      <c r="T157" s="2"/>
      <c r="U157" s="1">
        <f>(($D157*'fnd base rates'!C$107)
+($E157*'fnd base rates'!C$108)
+($F157*'fnd base rates'!C$109)
+($G157*'fnd base rates'!C$110)
+($H157*'fnd base rates'!C$111)
+($I157*'fnd base rates'!C$112)
+($J157*'fnd base rates'!C$113)
+($K157*'fnd base rates'!C$114)
+($M157*'fnd base rates'!C$116)
+($N157*'fnd base rates'!C$117)
+($O157*'fnd base rates'!C$118)
+($P157*VLOOKUP($S157+12,rate_basefnd,3)))
*$R157</f>
        <v>2484.0404177920004</v>
      </c>
      <c r="V157" s="1">
        <f>(($D157*'fnd base rates'!D$107)
+($E157*'fnd base rates'!D$108)
+($F157*'fnd base rates'!D$109)
+($G157*'fnd base rates'!D$110)
+($H157*'fnd base rates'!D$111)
+($I157*'fnd base rates'!D$112)
+($J157*'fnd base rates'!D$113)
+($K157*'fnd base rates'!D$114)
+($M157*'fnd base rates'!D$116)
+($N157*'fnd base rates'!D$117)
+($O157*'fnd base rates'!D$118)
+($P157*VLOOKUP($S157+12,rate_basefnd,4)))
*$R157</f>
        <v>4037.3068800000005</v>
      </c>
      <c r="W157" s="1">
        <f>(($D157*'fnd base rates'!E$107)
+($E157*'fnd base rates'!E$108)
+($F157*'fnd base rates'!E$109)
+($G157*'fnd base rates'!E$110)
+($H157*'fnd base rates'!E$111)
+($I157*'fnd base rates'!E$112)
+($J157*'fnd base rates'!E$113)
+($K157*'fnd base rates'!E$114)
+($M157*'fnd base rates'!E$116)
+($N157*'fnd base rates'!E$117)
+($O157*'fnd base rates'!E$118)
+($P157*VLOOKUP($S157+12,rate_basefnd,5)))
*$R157</f>
        <v>24460.689636352003</v>
      </c>
      <c r="X157" s="1">
        <f>(($D157*'fnd base rates'!F$107)
+($E157*'fnd base rates'!F$108)
+($F157*'fnd base rates'!F$109)
+($G157*'fnd base rates'!F$110)
+($H157*'fnd base rates'!F$111)
+($I157*'fnd base rates'!F$112)
+($J157*'fnd base rates'!F$113)
+($K157*'fnd base rates'!F$114)
+($M157*'fnd base rates'!F$116)
+($N157*'fnd base rates'!F$117)
+($O157*'fnd base rates'!F$118)
+($P157*VLOOKUP($S157+12,rate_basefnd,6)))
*$R157</f>
        <v>4762.3453450240004</v>
      </c>
      <c r="Y157" s="1">
        <f>(($D157*'fnd base rates'!G$107)
+($E157*'fnd base rates'!G$108)
+($F157*'fnd base rates'!G$109)
+($G157*'fnd base rates'!G$110)
+($H157*'fnd base rates'!G$111)
+($I157*'fnd base rates'!G$112)
+($J157*'fnd base rates'!G$113)
+($K157*'fnd base rates'!G$114)
+($M157*'fnd base rates'!G$116)
+($N157*'fnd base rates'!G$117)
+($O157*'fnd base rates'!G$118)
+($P157*VLOOKUP($S157+12,rate_basefnd,7)))
*$R157</f>
        <v>1037.8901232639998</v>
      </c>
      <c r="Z157" s="1">
        <f>(($D157*'fnd base rates'!H$107)
+($E157*'fnd base rates'!H$108)
+($F157*'fnd base rates'!H$109)
+($G157*'fnd base rates'!H$110)
+($H157*'fnd base rates'!H$111)
+($I157*'fnd base rates'!H$112)
+($J157*'fnd base rates'!H$113)
+($K157*'fnd base rates'!H$114)
+($M157*'fnd base rates'!H$116)
+($N157*'fnd base rates'!H$117)
+($O157*'fnd base rates'!H$118)
+($P157*VLOOKUP($S157+12,rate_basefnd,8)))</f>
        <v>2445.6157359999997</v>
      </c>
      <c r="AA157" s="1">
        <f>(($D157*'fnd base rates'!I$107)
+($E157*'fnd base rates'!I$108)
+($F157*'fnd base rates'!I$109)
+($G157*'fnd base rates'!I$110)
+($H157*'fnd base rates'!I$111)
+($I157*'fnd base rates'!I$112)
+($J157*'fnd base rates'!I$113)
+($K157*'fnd base rates'!I$114)
+($M157*'fnd base rates'!I$116)
+($N157*'fnd base rates'!I$117)
+($O157*'fnd base rates'!I$118)
+($P157*VLOOKUP($S157+12,rate_basefnd,9)))
*$R157</f>
        <v>1804.3936000000003</v>
      </c>
      <c r="AB157" s="1">
        <f>(($D157*'fnd base rates'!J$107)
+($E157*'fnd base rates'!J$108)
+($F157*'fnd base rates'!J$109)
+($G157*'fnd base rates'!J$110)
+($H157*'fnd base rates'!J$111)
+($I157*'fnd base rates'!J$112)
+($J157*'fnd base rates'!J$113)
+($K157*'fnd base rates'!J$114)
+($M157*'fnd base rates'!J$116)
+($N157*'fnd base rates'!J$117)
+($O157*'fnd base rates'!J$118)
+($P157*VLOOKUP($S157+12,rate_basefnd,10)))
*$R157</f>
        <v>2624.8</v>
      </c>
      <c r="AC157" s="1">
        <f>(($D157*'fnd base rates'!K$107)
+($E157*'fnd base rates'!K$108)
+($F157*'fnd base rates'!K$109)
+($G157*'fnd base rates'!K$110)
+($H157*'fnd base rates'!K$111)
+($I157*'fnd base rates'!K$112)
+($J157*'fnd base rates'!K$113)
+($K157*'fnd base rates'!K$114)
+($M157*'fnd base rates'!K$116)
+($N157*'fnd base rates'!K$117)
+($O157*'fnd base rates'!K$118)
+($P157*VLOOKUP($S157+12,rate_basefnd,11)))
*$R157</f>
        <v>4931.5117977600003</v>
      </c>
      <c r="AD157" s="1">
        <f>(($D157*'fnd base rates'!L$107)
+($E157*'fnd base rates'!L$108)
+($F157*'fnd base rates'!L$109)
+($G157*'fnd base rates'!L$110)
+($H157*'fnd base rates'!L$111)
+($I157*'fnd base rates'!L$112)
+($J157*'fnd base rates'!L$113)
+($K157*'fnd base rates'!L$114)
+($M157*'fnd base rates'!L$116)
+($N157*'fnd base rates'!L$117)
+($O157*'fnd base rates'!L$118)
+($P157*VLOOKUP($S157+12,rate_basefnd,12)))</f>
        <v>6800.9867200000008</v>
      </c>
      <c r="AE157" s="1">
        <f>(($D157*'fnd base rates'!M$107)
+($E157*'fnd base rates'!M$108)
+($F157*'fnd base rates'!M$109)
+($G157*'fnd base rates'!M$110)
+($H157*'fnd base rates'!M$111)
+($I157*'fnd base rates'!M$112)
+($J157*'fnd base rates'!M$113)
+($K157*'fnd base rates'!M$114)
+($M157*'fnd base rates'!M$116)
+($N157*'fnd base rates'!M$117)
+($O157*'fnd base rates'!M$118)
+($P157*VLOOKUP($S157+12,rate_basefnd,13)))</f>
        <v>0</v>
      </c>
      <c r="AF157" s="4">
        <f t="shared" si="159"/>
        <v>55389.580256192006</v>
      </c>
      <c r="AH157" s="269">
        <f t="shared" si="160"/>
        <v>428035314</v>
      </c>
      <c r="AI157" s="4" t="str">
        <f t="shared" si="161"/>
        <v>428</v>
      </c>
      <c r="AJ157" s="2" t="str">
        <f t="shared" si="162"/>
        <v>035</v>
      </c>
      <c r="AK157" s="2" t="str">
        <f t="shared" si="163"/>
        <v>314</v>
      </c>
      <c r="AL157" s="4">
        <f t="shared" si="164"/>
        <v>1</v>
      </c>
      <c r="AM157" s="4">
        <f t="shared" si="155"/>
        <v>4</v>
      </c>
      <c r="AN157" s="4">
        <f t="shared" si="165"/>
        <v>55389.580256192006</v>
      </c>
      <c r="AO157" s="4">
        <f t="shared" si="166"/>
        <v>13847</v>
      </c>
      <c r="AP157" s="4">
        <f t="shared" si="156"/>
        <v>0</v>
      </c>
      <c r="AQ157" s="4">
        <v>13847</v>
      </c>
      <c r="AW157" s="4">
        <v>13847</v>
      </c>
      <c r="AX157" s="5">
        <f t="shared" si="167"/>
        <v>0</v>
      </c>
      <c r="AY157" s="4">
        <v>13847</v>
      </c>
      <c r="AZ157" s="5"/>
      <c r="BB157" s="5">
        <f t="shared" ref="BB157" si="186">BC157-BA157</f>
        <v>0</v>
      </c>
    </row>
    <row r="158" spans="1:54" s="4" customFormat="1">
      <c r="A158" s="269">
        <v>428</v>
      </c>
      <c r="B158" s="2">
        <v>428035336</v>
      </c>
      <c r="C158" s="9" t="s">
        <v>1100</v>
      </c>
      <c r="D158" s="14">
        <f>'fnd enro'!D158</f>
        <v>0</v>
      </c>
      <c r="E158" s="14">
        <f>'fnd enro'!E158</f>
        <v>0</v>
      </c>
      <c r="F158" s="14">
        <f>'fnd enro'!F158</f>
        <v>0</v>
      </c>
      <c r="G158" s="14">
        <f>'fnd enro'!G158</f>
        <v>2</v>
      </c>
      <c r="H158" s="14">
        <f>'fnd enro'!H158</f>
        <v>1</v>
      </c>
      <c r="I158" s="14">
        <f>'fnd enro'!I158</f>
        <v>0</v>
      </c>
      <c r="J158" s="14">
        <f>'fnd enro'!J158</f>
        <v>0</v>
      </c>
      <c r="K158" s="15">
        <f>'fnd enro'!K158</f>
        <v>0.1158</v>
      </c>
      <c r="L158" s="14">
        <f>'fnd enro'!L158</f>
        <v>0</v>
      </c>
      <c r="M158" s="14">
        <f>'fnd enro'!M158</f>
        <v>0</v>
      </c>
      <c r="N158" s="14">
        <f>'fnd enro'!N158</f>
        <v>0</v>
      </c>
      <c r="O158" s="14">
        <f>'fnd enro'!O158</f>
        <v>0</v>
      </c>
      <c r="P158" s="14">
        <f>'fnd enro'!P158</f>
        <v>0</v>
      </c>
      <c r="Q158" s="14">
        <f>'fnd enro'!R158</f>
        <v>3</v>
      </c>
      <c r="R158" s="15">
        <f t="shared" si="158"/>
        <v>1.0880000000000001</v>
      </c>
      <c r="S158" s="14">
        <f>VALUE('fnd enro'!Q158)</f>
        <v>8</v>
      </c>
      <c r="T158" s="2"/>
      <c r="U158" s="1">
        <f>(($D158*'fnd base rates'!C$107)
+($E158*'fnd base rates'!C$108)
+($F158*'fnd base rates'!C$109)
+($G158*'fnd base rates'!C$110)
+($H158*'fnd base rates'!C$111)
+($I158*'fnd base rates'!C$112)
+($J158*'fnd base rates'!C$113)
+($K158*'fnd base rates'!C$114)
+($M158*'fnd base rates'!C$116)
+($N158*'fnd base rates'!C$117)
+($O158*'fnd base rates'!C$118)
+($P158*VLOOKUP($S158+12,rate_basefnd,3)))
*$R158</f>
        <v>1751.0098333440001</v>
      </c>
      <c r="V158" s="1">
        <f>(($D158*'fnd base rates'!D$107)
+($E158*'fnd base rates'!D$108)
+($F158*'fnd base rates'!D$109)
+($G158*'fnd base rates'!D$110)
+($H158*'fnd base rates'!D$111)
+($I158*'fnd base rates'!D$112)
+($J158*'fnd base rates'!D$113)
+($K158*'fnd base rates'!D$114)
+($M158*'fnd base rates'!D$116)
+($N158*'fnd base rates'!D$117)
+($O158*'fnd base rates'!D$118)
+($P158*VLOOKUP($S158+12,rate_basefnd,4)))
*$R158</f>
        <v>2497.2211200000006</v>
      </c>
      <c r="W158" s="1">
        <f>(($D158*'fnd base rates'!E$107)
+($E158*'fnd base rates'!E$108)
+($F158*'fnd base rates'!E$109)
+($G158*'fnd base rates'!E$110)
+($H158*'fnd base rates'!E$111)
+($I158*'fnd base rates'!E$112)
+($J158*'fnd base rates'!E$113)
+($K158*'fnd base rates'!E$114)
+($M158*'fnd base rates'!E$116)
+($N158*'fnd base rates'!E$117)
+($O158*'fnd base rates'!E$118)
+($P158*VLOOKUP($S158+12,rate_basefnd,5)))
*$R158</f>
        <v>12207.731147264001</v>
      </c>
      <c r="X158" s="1">
        <f>(($D158*'fnd base rates'!F$107)
+($E158*'fnd base rates'!F$108)
+($F158*'fnd base rates'!F$109)
+($G158*'fnd base rates'!F$110)
+($H158*'fnd base rates'!F$111)
+($I158*'fnd base rates'!F$112)
+($J158*'fnd base rates'!F$113)
+($K158*'fnd base rates'!F$114)
+($M158*'fnd base rates'!F$116)
+($N158*'fnd base rates'!F$117)
+($O158*'fnd base rates'!F$118)
+($P158*VLOOKUP($S158+12,rate_basefnd,6)))
*$R158</f>
        <v>3797.4129287680003</v>
      </c>
      <c r="Y158" s="1">
        <f>(($D158*'fnd base rates'!G$107)
+($E158*'fnd base rates'!G$108)
+($F158*'fnd base rates'!G$109)
+($G158*'fnd base rates'!G$110)
+($H158*'fnd base rates'!G$111)
+($I158*'fnd base rates'!G$112)
+($J158*'fnd base rates'!G$113)
+($K158*'fnd base rates'!G$114)
+($M158*'fnd base rates'!G$116)
+($N158*'fnd base rates'!G$117)
+($O158*'fnd base rates'!G$118)
+($P158*VLOOKUP($S158+12,rate_basefnd,7)))
*$R158</f>
        <v>524.459352448</v>
      </c>
      <c r="Z158" s="1">
        <f>(($D158*'fnd base rates'!H$107)
+($E158*'fnd base rates'!H$108)
+($F158*'fnd base rates'!H$109)
+($G158*'fnd base rates'!H$110)
+($H158*'fnd base rates'!H$111)
+($I158*'fnd base rates'!H$112)
+($J158*'fnd base rates'!H$113)
+($K158*'fnd base rates'!H$114)
+($M158*'fnd base rates'!H$116)
+($N158*'fnd base rates'!H$117)
+($O158*'fnd base rates'!H$118)
+($P158*VLOOKUP($S158+12,rate_basefnd,8)))</f>
        <v>1570.3168020000001</v>
      </c>
      <c r="AA158" s="1">
        <f>(($D158*'fnd base rates'!I$107)
+($E158*'fnd base rates'!I$108)
+($F158*'fnd base rates'!I$109)
+($G158*'fnd base rates'!I$110)
+($H158*'fnd base rates'!I$111)
+($I158*'fnd base rates'!I$112)
+($J158*'fnd base rates'!I$113)
+($K158*'fnd base rates'!I$114)
+($M158*'fnd base rates'!I$116)
+($N158*'fnd base rates'!I$117)
+($O158*'fnd base rates'!I$118)
+($P158*VLOOKUP($S158+12,rate_basefnd,9)))
*$R158</f>
        <v>1061.2243200000003</v>
      </c>
      <c r="AB158" s="1">
        <f>(($D158*'fnd base rates'!J$107)
+($E158*'fnd base rates'!J$108)
+($F158*'fnd base rates'!J$109)
+($G158*'fnd base rates'!J$110)
+($H158*'fnd base rates'!J$111)
+($I158*'fnd base rates'!J$112)
+($J158*'fnd base rates'!J$113)
+($K158*'fnd base rates'!J$114)
+($M158*'fnd base rates'!J$116)
+($N158*'fnd base rates'!J$117)
+($O158*'fnd base rates'!J$118)
+($P158*VLOOKUP($S158+12,rate_basefnd,10)))
*$R158</f>
        <v>602.1536000000001</v>
      </c>
      <c r="AC158" s="1">
        <f>(($D158*'fnd base rates'!K$107)
+($E158*'fnd base rates'!K$108)
+($F158*'fnd base rates'!K$109)
+($G158*'fnd base rates'!K$110)
+($H158*'fnd base rates'!K$111)
+($I158*'fnd base rates'!K$112)
+($J158*'fnd base rates'!K$113)
+($K158*'fnd base rates'!K$114)
+($M158*'fnd base rates'!K$116)
+($N158*'fnd base rates'!K$117)
+($O158*'fnd base rates'!K$118)
+($P158*VLOOKUP($S158+12,rate_basefnd,11)))
*$R158</f>
        <v>3680.2466483199996</v>
      </c>
      <c r="AD158" s="1">
        <f>(($D158*'fnd base rates'!L$107)
+($E158*'fnd base rates'!L$108)
+($F158*'fnd base rates'!L$109)
+($G158*'fnd base rates'!L$110)
+($H158*'fnd base rates'!L$111)
+($I158*'fnd base rates'!L$112)
+($J158*'fnd base rates'!L$113)
+($K158*'fnd base rates'!L$114)
+($M158*'fnd base rates'!L$116)
+($N158*'fnd base rates'!L$117)
+($O158*'fnd base rates'!L$118)
+($P158*VLOOKUP($S158+12,rate_basefnd,12)))</f>
        <v>4404.7900400000008</v>
      </c>
      <c r="AE158" s="1">
        <f>(($D158*'fnd base rates'!M$107)
+($E158*'fnd base rates'!M$108)
+($F158*'fnd base rates'!M$109)
+($G158*'fnd base rates'!M$110)
+($H158*'fnd base rates'!M$111)
+($I158*'fnd base rates'!M$112)
+($J158*'fnd base rates'!M$113)
+($K158*'fnd base rates'!M$114)
+($M158*'fnd base rates'!M$116)
+($N158*'fnd base rates'!M$117)
+($O158*'fnd base rates'!M$118)
+($P158*VLOOKUP($S158+12,rate_basefnd,13)))</f>
        <v>0</v>
      </c>
      <c r="AF158" s="4">
        <f t="shared" si="159"/>
        <v>32096.565792144007</v>
      </c>
      <c r="AH158" s="269">
        <f t="shared" si="160"/>
        <v>428035336</v>
      </c>
      <c r="AI158" s="4" t="str">
        <f t="shared" si="161"/>
        <v>428</v>
      </c>
      <c r="AJ158" s="2" t="str">
        <f t="shared" si="162"/>
        <v>035</v>
      </c>
      <c r="AK158" s="2" t="str">
        <f t="shared" si="163"/>
        <v>336</v>
      </c>
      <c r="AL158" s="4">
        <f t="shared" si="164"/>
        <v>1</v>
      </c>
      <c r="AM158" s="4">
        <f t="shared" si="155"/>
        <v>3</v>
      </c>
      <c r="AN158" s="4">
        <f t="shared" si="165"/>
        <v>32096.565792144007</v>
      </c>
      <c r="AO158" s="4">
        <f t="shared" si="166"/>
        <v>10699</v>
      </c>
      <c r="AP158" s="4">
        <f t="shared" si="156"/>
        <v>0</v>
      </c>
      <c r="AQ158" s="4">
        <v>10699</v>
      </c>
      <c r="AW158" s="4">
        <v>10699</v>
      </c>
      <c r="AX158" s="5">
        <f t="shared" si="167"/>
        <v>0</v>
      </c>
      <c r="AY158" s="4">
        <v>10699</v>
      </c>
      <c r="AZ158" s="5"/>
      <c r="BB158" s="5">
        <f t="shared" ref="BB158" si="187">BC158-BA158</f>
        <v>0</v>
      </c>
    </row>
    <row r="159" spans="1:54" s="4" customFormat="1">
      <c r="A159" s="269">
        <v>428</v>
      </c>
      <c r="B159" s="2">
        <v>428035346</v>
      </c>
      <c r="C159" s="9" t="s">
        <v>1100</v>
      </c>
      <c r="D159" s="14">
        <f>'fnd enro'!D159</f>
        <v>0</v>
      </c>
      <c r="E159" s="14">
        <f>'fnd enro'!E159</f>
        <v>0</v>
      </c>
      <c r="F159" s="14">
        <f>'fnd enro'!F159</f>
        <v>1</v>
      </c>
      <c r="G159" s="14">
        <f>'fnd enro'!G159</f>
        <v>4</v>
      </c>
      <c r="H159" s="14">
        <f>'fnd enro'!H159</f>
        <v>2</v>
      </c>
      <c r="I159" s="14">
        <f>'fnd enro'!I159</f>
        <v>1</v>
      </c>
      <c r="J159" s="14">
        <f>'fnd enro'!J159</f>
        <v>0</v>
      </c>
      <c r="K159" s="15">
        <f>'fnd enro'!K159</f>
        <v>0.30880000000000002</v>
      </c>
      <c r="L159" s="14">
        <f>'fnd enro'!L159</f>
        <v>0</v>
      </c>
      <c r="M159" s="14">
        <f>'fnd enro'!M159</f>
        <v>2</v>
      </c>
      <c r="N159" s="14">
        <f>'fnd enro'!N159</f>
        <v>0</v>
      </c>
      <c r="O159" s="14">
        <f>'fnd enro'!O159</f>
        <v>0</v>
      </c>
      <c r="P159" s="14">
        <f>'fnd enro'!P159</f>
        <v>4</v>
      </c>
      <c r="Q159" s="14">
        <f>'fnd enro'!R159</f>
        <v>8</v>
      </c>
      <c r="R159" s="15">
        <f t="shared" si="158"/>
        <v>1.0880000000000001</v>
      </c>
      <c r="S159" s="14">
        <f>VALUE('fnd enro'!Q159)</f>
        <v>8</v>
      </c>
      <c r="T159" s="2"/>
      <c r="U159" s="1">
        <f>(($D159*'fnd base rates'!C$107)
+($E159*'fnd base rates'!C$108)
+($F159*'fnd base rates'!C$109)
+($G159*'fnd base rates'!C$110)
+($H159*'fnd base rates'!C$111)
+($I159*'fnd base rates'!C$112)
+($J159*'fnd base rates'!C$113)
+($K159*'fnd base rates'!C$114)
+($M159*'fnd base rates'!C$116)
+($N159*'fnd base rates'!C$117)
+($O159*'fnd base rates'!C$118)
+($P159*VLOOKUP($S159+12,rate_basefnd,3)))
*$R159</f>
        <v>5203.6981155840003</v>
      </c>
      <c r="V159" s="1">
        <f>(($D159*'fnd base rates'!D$107)
+($E159*'fnd base rates'!D$108)
+($F159*'fnd base rates'!D$109)
+($G159*'fnd base rates'!D$110)
+($H159*'fnd base rates'!D$111)
+($I159*'fnd base rates'!D$112)
+($J159*'fnd base rates'!D$113)
+($K159*'fnd base rates'!D$114)
+($M159*'fnd base rates'!D$116)
+($N159*'fnd base rates'!D$117)
+($O159*'fnd base rates'!D$118)
+($P159*VLOOKUP($S159+12,rate_basefnd,4)))
*$R159</f>
        <v>8533.1840000000011</v>
      </c>
      <c r="W159" s="1">
        <f>(($D159*'fnd base rates'!E$107)
+($E159*'fnd base rates'!E$108)
+($F159*'fnd base rates'!E$109)
+($G159*'fnd base rates'!E$110)
+($H159*'fnd base rates'!E$111)
+($I159*'fnd base rates'!E$112)
+($J159*'fnd base rates'!E$113)
+($K159*'fnd base rates'!E$114)
+($M159*'fnd base rates'!E$116)
+($N159*'fnd base rates'!E$117)
+($O159*'fnd base rates'!E$118)
+($P159*VLOOKUP($S159+12,rate_basefnd,5)))
*$R159</f>
        <v>51211.053512704006</v>
      </c>
      <c r="X159" s="1">
        <f>(($D159*'fnd base rates'!F$107)
+($E159*'fnd base rates'!F$108)
+($F159*'fnd base rates'!F$109)
+($G159*'fnd base rates'!F$110)
+($H159*'fnd base rates'!F$111)
+($I159*'fnd base rates'!F$112)
+($J159*'fnd base rates'!F$113)
+($K159*'fnd base rates'!F$114)
+($M159*'fnd base rates'!F$116)
+($N159*'fnd base rates'!F$117)
+($O159*'fnd base rates'!F$118)
+($P159*VLOOKUP($S159+12,rate_basefnd,6)))
*$R159</f>
        <v>10302.175490048003</v>
      </c>
      <c r="Y159" s="1">
        <f>(($D159*'fnd base rates'!G$107)
+($E159*'fnd base rates'!G$108)
+($F159*'fnd base rates'!G$109)
+($G159*'fnd base rates'!G$110)
+($H159*'fnd base rates'!G$111)
+($I159*'fnd base rates'!G$112)
+($J159*'fnd base rates'!G$113)
+($K159*'fnd base rates'!G$114)
+($M159*'fnd base rates'!G$116)
+($N159*'fnd base rates'!G$117)
+($O159*'fnd base rates'!G$118)
+($P159*VLOOKUP($S159+12,rate_basefnd,7)))
*$R159</f>
        <v>2212.9008865280002</v>
      </c>
      <c r="Z159" s="1">
        <f>(($D159*'fnd base rates'!H$107)
+($E159*'fnd base rates'!H$108)
+($F159*'fnd base rates'!H$109)
+($G159*'fnd base rates'!H$110)
+($H159*'fnd base rates'!H$111)
+($I159*'fnd base rates'!H$112)
+($J159*'fnd base rates'!H$113)
+($K159*'fnd base rates'!H$114)
+($M159*'fnd base rates'!H$116)
+($N159*'fnd base rates'!H$117)
+($O159*'fnd base rates'!H$118)
+($P159*VLOOKUP($S159+12,rate_basefnd,8)))</f>
        <v>4844.3714719999998</v>
      </c>
      <c r="AA159" s="1">
        <f>(($D159*'fnd base rates'!I$107)
+($E159*'fnd base rates'!I$108)
+($F159*'fnd base rates'!I$109)
+($G159*'fnd base rates'!I$110)
+($H159*'fnd base rates'!I$111)
+($I159*'fnd base rates'!I$112)
+($J159*'fnd base rates'!I$113)
+($K159*'fnd base rates'!I$114)
+($M159*'fnd base rates'!I$116)
+($N159*'fnd base rates'!I$117)
+($O159*'fnd base rates'!I$118)
+($P159*VLOOKUP($S159+12,rate_basefnd,9)))
*$R159</f>
        <v>3672.7289600000004</v>
      </c>
      <c r="AB159" s="1">
        <f>(($D159*'fnd base rates'!J$107)
+($E159*'fnd base rates'!J$108)
+($F159*'fnd base rates'!J$109)
+($G159*'fnd base rates'!J$110)
+($H159*'fnd base rates'!J$111)
+($I159*'fnd base rates'!J$112)
+($J159*'fnd base rates'!J$113)
+($K159*'fnd base rates'!J$114)
+($M159*'fnd base rates'!J$116)
+($N159*'fnd base rates'!J$117)
+($O159*'fnd base rates'!J$118)
+($P159*VLOOKUP($S159+12,rate_basefnd,10)))
*$R159</f>
        <v>5051.9865600000003</v>
      </c>
      <c r="AC159" s="1">
        <f>(($D159*'fnd base rates'!K$107)
+($E159*'fnd base rates'!K$108)
+($F159*'fnd base rates'!K$109)
+($G159*'fnd base rates'!K$110)
+($H159*'fnd base rates'!K$111)
+($I159*'fnd base rates'!K$112)
+($J159*'fnd base rates'!K$113)
+($K159*'fnd base rates'!K$114)
+($M159*'fnd base rates'!K$116)
+($N159*'fnd base rates'!K$117)
+($O159*'fnd base rates'!K$118)
+($P159*VLOOKUP($S159+12,rate_basefnd,11)))
*$R159</f>
        <v>10469.093995519999</v>
      </c>
      <c r="AD159" s="1">
        <f>(($D159*'fnd base rates'!L$107)
+($E159*'fnd base rates'!L$108)
+($F159*'fnd base rates'!L$109)
+($G159*'fnd base rates'!L$110)
+($H159*'fnd base rates'!L$111)
+($I159*'fnd base rates'!L$112)
+($J159*'fnd base rates'!L$113)
+($K159*'fnd base rates'!L$114)
+($M159*'fnd base rates'!L$116)
+($N159*'fnd base rates'!L$117)
+($O159*'fnd base rates'!L$118)
+($P159*VLOOKUP($S159+12,rate_basefnd,12)))</f>
        <v>14341.81344</v>
      </c>
      <c r="AE159" s="1">
        <f>(($D159*'fnd base rates'!M$107)
+($E159*'fnd base rates'!M$108)
+($F159*'fnd base rates'!M$109)
+($G159*'fnd base rates'!M$110)
+($H159*'fnd base rates'!M$111)
+($I159*'fnd base rates'!M$112)
+($J159*'fnd base rates'!M$113)
+($K159*'fnd base rates'!M$114)
+($M159*'fnd base rates'!M$116)
+($N159*'fnd base rates'!M$117)
+($O159*'fnd base rates'!M$118)
+($P159*VLOOKUP($S159+12,rate_basefnd,13)))</f>
        <v>0</v>
      </c>
      <c r="AF159" s="4">
        <f t="shared" si="159"/>
        <v>115843.00643238401</v>
      </c>
      <c r="AH159" s="269">
        <f t="shared" si="160"/>
        <v>428035346</v>
      </c>
      <c r="AI159" s="4" t="str">
        <f t="shared" si="161"/>
        <v>428</v>
      </c>
      <c r="AJ159" s="2" t="str">
        <f t="shared" si="162"/>
        <v>035</v>
      </c>
      <c r="AK159" s="2" t="str">
        <f t="shared" si="163"/>
        <v>346</v>
      </c>
      <c r="AL159" s="4">
        <f t="shared" si="164"/>
        <v>1</v>
      </c>
      <c r="AM159" s="4">
        <f t="shared" si="155"/>
        <v>8</v>
      </c>
      <c r="AN159" s="4">
        <f t="shared" si="165"/>
        <v>115843.00643238401</v>
      </c>
      <c r="AO159" s="4">
        <f t="shared" si="166"/>
        <v>14480</v>
      </c>
      <c r="AP159" s="4">
        <f t="shared" si="156"/>
        <v>0</v>
      </c>
      <c r="AQ159" s="4">
        <v>14480</v>
      </c>
      <c r="AW159" s="4">
        <v>14480</v>
      </c>
      <c r="AX159" s="5">
        <f t="shared" si="167"/>
        <v>0</v>
      </c>
      <c r="AY159" s="4">
        <v>14480</v>
      </c>
      <c r="AZ159" s="5"/>
      <c r="BB159" s="5">
        <f t="shared" ref="BB159" si="188">BC159-BA159</f>
        <v>0</v>
      </c>
    </row>
    <row r="160" spans="1:54" s="4" customFormat="1">
      <c r="A160" s="269">
        <v>428</v>
      </c>
      <c r="B160" s="2">
        <v>428035350</v>
      </c>
      <c r="C160" s="9" t="s">
        <v>1100</v>
      </c>
      <c r="D160" s="14">
        <f>'fnd enro'!D160</f>
        <v>0</v>
      </c>
      <c r="E160" s="14">
        <f>'fnd enro'!E160</f>
        <v>0</v>
      </c>
      <c r="F160" s="14">
        <f>'fnd enro'!F160</f>
        <v>0</v>
      </c>
      <c r="G160" s="14">
        <f>'fnd enro'!G160</f>
        <v>1</v>
      </c>
      <c r="H160" s="14">
        <f>'fnd enro'!H160</f>
        <v>0</v>
      </c>
      <c r="I160" s="14">
        <f>'fnd enro'!I160</f>
        <v>0</v>
      </c>
      <c r="J160" s="14">
        <f>'fnd enro'!J160</f>
        <v>0</v>
      </c>
      <c r="K160" s="15">
        <f>'fnd enro'!K160</f>
        <v>3.8600000000000002E-2</v>
      </c>
      <c r="L160" s="14">
        <f>'fnd enro'!L160</f>
        <v>0</v>
      </c>
      <c r="M160" s="14">
        <f>'fnd enro'!M160</f>
        <v>0</v>
      </c>
      <c r="N160" s="14">
        <f>'fnd enro'!N160</f>
        <v>0</v>
      </c>
      <c r="O160" s="14">
        <f>'fnd enro'!O160</f>
        <v>0</v>
      </c>
      <c r="P160" s="14">
        <f>'fnd enro'!P160</f>
        <v>1</v>
      </c>
      <c r="Q160" s="14">
        <f>'fnd enro'!R160</f>
        <v>1</v>
      </c>
      <c r="R160" s="15">
        <f t="shared" si="158"/>
        <v>1.0880000000000001</v>
      </c>
      <c r="S160" s="14">
        <f>VALUE('fnd enro'!Q160)</f>
        <v>3</v>
      </c>
      <c r="T160" s="2"/>
      <c r="U160" s="1">
        <f>(($D160*'fnd base rates'!C$107)
+($E160*'fnd base rates'!C$108)
+($F160*'fnd base rates'!C$109)
+($G160*'fnd base rates'!C$110)
+($H160*'fnd base rates'!C$111)
+($I160*'fnd base rates'!C$112)
+($J160*'fnd base rates'!C$113)
+($K160*'fnd base rates'!C$114)
+($M160*'fnd base rates'!C$116)
+($N160*'fnd base rates'!C$117)
+($O160*'fnd base rates'!C$118)
+($P160*VLOOKUP($S160+12,rate_basefnd,3)))
*$R160</f>
        <v>645.57714444800013</v>
      </c>
      <c r="V160" s="1">
        <f>(($D160*'fnd base rates'!D$107)
+($E160*'fnd base rates'!D$108)
+($F160*'fnd base rates'!D$109)
+($G160*'fnd base rates'!D$110)
+($H160*'fnd base rates'!D$111)
+($I160*'fnd base rates'!D$112)
+($J160*'fnd base rates'!D$113)
+($K160*'fnd base rates'!D$114)
+($M160*'fnd base rates'!D$116)
+($N160*'fnd base rates'!D$117)
+($O160*'fnd base rates'!D$118)
+($P160*VLOOKUP($S160+12,rate_basefnd,4)))
*$R160</f>
        <v>1125.76448</v>
      </c>
      <c r="W160" s="1">
        <f>(($D160*'fnd base rates'!E$107)
+($E160*'fnd base rates'!E$108)
+($F160*'fnd base rates'!E$109)
+($G160*'fnd base rates'!E$110)
+($H160*'fnd base rates'!E$111)
+($I160*'fnd base rates'!E$112)
+($J160*'fnd base rates'!E$113)
+($K160*'fnd base rates'!E$114)
+($M160*'fnd base rates'!E$116)
+($N160*'fnd base rates'!E$117)
+($O160*'fnd base rates'!E$118)
+($P160*VLOOKUP($S160+12,rate_basefnd,5)))
*$R160</f>
        <v>7085.5786490880009</v>
      </c>
      <c r="X160" s="1">
        <f>(($D160*'fnd base rates'!F$107)
+($E160*'fnd base rates'!F$108)
+($F160*'fnd base rates'!F$109)
+($G160*'fnd base rates'!F$110)
+($H160*'fnd base rates'!F$111)
+($I160*'fnd base rates'!F$112)
+($J160*'fnd base rates'!F$113)
+($K160*'fnd base rates'!F$114)
+($M160*'fnd base rates'!F$116)
+($N160*'fnd base rates'!F$117)
+($O160*'fnd base rates'!F$118)
+($P160*VLOOKUP($S160+12,rate_basefnd,6)))
*$R160</f>
        <v>1357.2216962560001</v>
      </c>
      <c r="Y160" s="1">
        <f>(($D160*'fnd base rates'!G$107)
+($E160*'fnd base rates'!G$108)
+($F160*'fnd base rates'!G$109)
+($G160*'fnd base rates'!G$110)
+($H160*'fnd base rates'!G$111)
+($I160*'fnd base rates'!G$112)
+($J160*'fnd base rates'!G$113)
+($K160*'fnd base rates'!G$114)
+($M160*'fnd base rates'!G$116)
+($N160*'fnd base rates'!G$117)
+($O160*'fnd base rates'!G$118)
+($P160*VLOOKUP($S160+12,rate_basefnd,7)))
*$R160</f>
        <v>309.52869081600005</v>
      </c>
      <c r="Z160" s="1">
        <f>(($D160*'fnd base rates'!H$107)
+($E160*'fnd base rates'!H$108)
+($F160*'fnd base rates'!H$109)
+($G160*'fnd base rates'!H$110)
+($H160*'fnd base rates'!H$111)
+($I160*'fnd base rates'!H$112)
+($J160*'fnd base rates'!H$113)
+($K160*'fnd base rates'!H$114)
+($M160*'fnd base rates'!H$116)
+($N160*'fnd base rates'!H$117)
+($O160*'fnd base rates'!H$118)
+($P160*VLOOKUP($S160+12,rate_basefnd,8)))</f>
        <v>543.01893400000006</v>
      </c>
      <c r="AA160" s="1">
        <f>(($D160*'fnd base rates'!I$107)
+($E160*'fnd base rates'!I$108)
+($F160*'fnd base rates'!I$109)
+($G160*'fnd base rates'!I$110)
+($H160*'fnd base rates'!I$111)
+($I160*'fnd base rates'!I$112)
+($J160*'fnd base rates'!I$113)
+($K160*'fnd base rates'!I$114)
+($M160*'fnd base rates'!I$116)
+($N160*'fnd base rates'!I$117)
+($O160*'fnd base rates'!I$118)
+($P160*VLOOKUP($S160+12,rate_basefnd,9)))
*$R160</f>
        <v>449.26784000000004</v>
      </c>
      <c r="AB160" s="1">
        <f>(($D160*'fnd base rates'!J$107)
+($E160*'fnd base rates'!J$108)
+($F160*'fnd base rates'!J$109)
+($G160*'fnd base rates'!J$110)
+($H160*'fnd base rates'!J$111)
+($I160*'fnd base rates'!J$112)
+($J160*'fnd base rates'!J$113)
+($K160*'fnd base rates'!J$114)
+($M160*'fnd base rates'!J$116)
+($N160*'fnd base rates'!J$117)
+($O160*'fnd base rates'!J$118)
+($P160*VLOOKUP($S160+12,rate_basefnd,10)))
*$R160</f>
        <v>768.28032000000019</v>
      </c>
      <c r="AC160" s="1">
        <f>(($D160*'fnd base rates'!K$107)
+($E160*'fnd base rates'!K$108)
+($F160*'fnd base rates'!K$109)
+($G160*'fnd base rates'!K$110)
+($H160*'fnd base rates'!K$111)
+($I160*'fnd base rates'!K$112)
+($J160*'fnd base rates'!K$113)
+($K160*'fnd base rates'!K$114)
+($M160*'fnd base rates'!K$116)
+($N160*'fnd base rates'!K$117)
+($O160*'fnd base rates'!K$118)
+($P160*VLOOKUP($S160+12,rate_basefnd,11)))
*$R160</f>
        <v>1197.0283494400001</v>
      </c>
      <c r="AD160" s="1">
        <f>(($D160*'fnd base rates'!L$107)
+($E160*'fnd base rates'!L$108)
+($F160*'fnd base rates'!L$109)
+($G160*'fnd base rates'!L$110)
+($H160*'fnd base rates'!L$111)
+($I160*'fnd base rates'!L$112)
+($J160*'fnd base rates'!L$113)
+($K160*'fnd base rates'!L$114)
+($M160*'fnd base rates'!L$116)
+($N160*'fnd base rates'!L$117)
+($O160*'fnd base rates'!L$118)
+($P160*VLOOKUP($S160+12,rate_basefnd,12)))</f>
        <v>1871.91668</v>
      </c>
      <c r="AE160" s="1">
        <f>(($D160*'fnd base rates'!M$107)
+($E160*'fnd base rates'!M$108)
+($F160*'fnd base rates'!M$109)
+($G160*'fnd base rates'!M$110)
+($H160*'fnd base rates'!M$111)
+($I160*'fnd base rates'!M$112)
+($J160*'fnd base rates'!M$113)
+($K160*'fnd base rates'!M$114)
+($M160*'fnd base rates'!M$116)
+($N160*'fnd base rates'!M$117)
+($O160*'fnd base rates'!M$118)
+($P160*VLOOKUP($S160+12,rate_basefnd,13)))</f>
        <v>0</v>
      </c>
      <c r="AF160" s="4">
        <f t="shared" si="159"/>
        <v>15353.182784048002</v>
      </c>
      <c r="AH160" s="269">
        <f t="shared" si="160"/>
        <v>428035350</v>
      </c>
      <c r="AI160" s="4" t="str">
        <f t="shared" si="161"/>
        <v>428</v>
      </c>
      <c r="AJ160" s="2" t="str">
        <f t="shared" si="162"/>
        <v>035</v>
      </c>
      <c r="AK160" s="2" t="str">
        <f t="shared" si="163"/>
        <v>350</v>
      </c>
      <c r="AL160" s="4">
        <f t="shared" si="164"/>
        <v>1</v>
      </c>
      <c r="AM160" s="4">
        <f t="shared" si="155"/>
        <v>1</v>
      </c>
      <c r="AN160" s="4">
        <f t="shared" si="165"/>
        <v>15353.182784048002</v>
      </c>
      <c r="AO160" s="4">
        <f t="shared" si="166"/>
        <v>15353</v>
      </c>
      <c r="AP160" s="4">
        <f t="shared" si="156"/>
        <v>0</v>
      </c>
      <c r="AQ160" s="4">
        <v>15353</v>
      </c>
      <c r="AW160" s="4">
        <v>15353</v>
      </c>
      <c r="AX160" s="5">
        <f t="shared" si="167"/>
        <v>0</v>
      </c>
      <c r="AY160" s="4">
        <v>15353</v>
      </c>
      <c r="AZ160" s="5"/>
      <c r="BB160" s="5">
        <f t="shared" ref="BB160" si="189">BC160-BA160</f>
        <v>0</v>
      </c>
    </row>
    <row r="161" spans="1:54" s="4" customFormat="1">
      <c r="A161" s="269">
        <v>429</v>
      </c>
      <c r="B161" s="2">
        <v>429163030</v>
      </c>
      <c r="C161" s="9" t="s">
        <v>255</v>
      </c>
      <c r="D161" s="14">
        <f>'fnd enro'!D161</f>
        <v>0</v>
      </c>
      <c r="E161" s="14">
        <f>'fnd enro'!E161</f>
        <v>0</v>
      </c>
      <c r="F161" s="14">
        <f>'fnd enro'!F161</f>
        <v>0</v>
      </c>
      <c r="G161" s="14">
        <f>'fnd enro'!G161</f>
        <v>0</v>
      </c>
      <c r="H161" s="14">
        <f>'fnd enro'!H161</f>
        <v>0</v>
      </c>
      <c r="I161" s="14">
        <f>'fnd enro'!I161</f>
        <v>2</v>
      </c>
      <c r="J161" s="14">
        <f>'fnd enro'!J161</f>
        <v>0</v>
      </c>
      <c r="K161" s="15">
        <f>'fnd enro'!K161</f>
        <v>7.7200000000000005E-2</v>
      </c>
      <c r="L161" s="14">
        <f>'fnd enro'!L161</f>
        <v>0</v>
      </c>
      <c r="M161" s="14">
        <f>'fnd enro'!M161</f>
        <v>0</v>
      </c>
      <c r="N161" s="14">
        <f>'fnd enro'!N161</f>
        <v>0</v>
      </c>
      <c r="O161" s="14">
        <f>'fnd enro'!O161</f>
        <v>0</v>
      </c>
      <c r="P161" s="14">
        <f>'fnd enro'!P161</f>
        <v>2</v>
      </c>
      <c r="Q161" s="14">
        <f>'fnd enro'!R161</f>
        <v>2</v>
      </c>
      <c r="R161" s="15">
        <f t="shared" si="158"/>
        <v>1</v>
      </c>
      <c r="S161" s="14">
        <f>VALUE('fnd enro'!Q161)</f>
        <v>7</v>
      </c>
      <c r="T161" s="2"/>
      <c r="U161" s="1">
        <f>(($D161*'fnd base rates'!C$107)
+($E161*'fnd base rates'!C$108)
+($F161*'fnd base rates'!C$109)
+($G161*'fnd base rates'!C$110)
+($H161*'fnd base rates'!C$111)
+($I161*'fnd base rates'!C$112)
+($J161*'fnd base rates'!C$113)
+($K161*'fnd base rates'!C$114)
+($M161*'fnd base rates'!C$116)
+($N161*'fnd base rates'!C$117)
+($O161*'fnd base rates'!C$118)
+($P161*VLOOKUP($S161+12,rate_basefnd,3)))
*$R161</f>
        <v>1210.2026920000001</v>
      </c>
      <c r="V161" s="1">
        <f>(($D161*'fnd base rates'!D$107)
+($E161*'fnd base rates'!D$108)
+($F161*'fnd base rates'!D$109)
+($G161*'fnd base rates'!D$110)
+($H161*'fnd base rates'!D$111)
+($I161*'fnd base rates'!D$112)
+($J161*'fnd base rates'!D$113)
+($K161*'fnd base rates'!D$114)
+($M161*'fnd base rates'!D$116)
+($N161*'fnd base rates'!D$117)
+($O161*'fnd base rates'!D$118)
+($P161*VLOOKUP($S161+12,rate_basefnd,4)))
*$R161</f>
        <v>2180.6000000000004</v>
      </c>
      <c r="W161" s="1">
        <f>(($D161*'fnd base rates'!E$107)
+($E161*'fnd base rates'!E$108)
+($F161*'fnd base rates'!E$109)
+($G161*'fnd base rates'!E$110)
+($H161*'fnd base rates'!E$111)
+($I161*'fnd base rates'!E$112)
+($J161*'fnd base rates'!E$113)
+($K161*'fnd base rates'!E$114)
+($M161*'fnd base rates'!E$116)
+($N161*'fnd base rates'!E$117)
+($O161*'fnd base rates'!E$118)
+($P161*VLOOKUP($S161+12,rate_basefnd,5)))
*$R161</f>
        <v>16174.060751999999</v>
      </c>
      <c r="X161" s="1">
        <f>(($D161*'fnd base rates'!F$107)
+($E161*'fnd base rates'!F$108)
+($F161*'fnd base rates'!F$109)
+($G161*'fnd base rates'!F$110)
+($H161*'fnd base rates'!F$111)
+($I161*'fnd base rates'!F$112)
+($J161*'fnd base rates'!F$113)
+($K161*'fnd base rates'!F$114)
+($M161*'fnd base rates'!F$116)
+($N161*'fnd base rates'!F$117)
+($O161*'fnd base rates'!F$118)
+($P161*VLOOKUP($S161+12,rate_basefnd,6)))
*$R161</f>
        <v>1773.7728240000001</v>
      </c>
      <c r="Y161" s="1">
        <f>(($D161*'fnd base rates'!G$107)
+($E161*'fnd base rates'!G$108)
+($F161*'fnd base rates'!G$109)
+($G161*'fnd base rates'!G$110)
+($H161*'fnd base rates'!G$111)
+($I161*'fnd base rates'!G$112)
+($J161*'fnd base rates'!G$113)
+($K161*'fnd base rates'!G$114)
+($M161*'fnd base rates'!G$116)
+($N161*'fnd base rates'!G$117)
+($O161*'fnd base rates'!G$118)
+($P161*VLOOKUP($S161+12,rate_basefnd,7)))
*$R161</f>
        <v>635.80656399999998</v>
      </c>
      <c r="Z161" s="1">
        <f>(($D161*'fnd base rates'!H$107)
+($E161*'fnd base rates'!H$108)
+($F161*'fnd base rates'!H$109)
+($G161*'fnd base rates'!H$110)
+($H161*'fnd base rates'!H$111)
+($I161*'fnd base rates'!H$112)
+($J161*'fnd base rates'!H$113)
+($K161*'fnd base rates'!H$114)
+($M161*'fnd base rates'!H$116)
+($N161*'fnd base rates'!H$117)
+($O161*'fnd base rates'!H$118)
+($P161*VLOOKUP($S161+12,rate_basefnd,8)))</f>
        <v>1703.377868</v>
      </c>
      <c r="AA161" s="1">
        <f>(($D161*'fnd base rates'!I$107)
+($E161*'fnd base rates'!I$108)
+($F161*'fnd base rates'!I$109)
+($G161*'fnd base rates'!I$110)
+($H161*'fnd base rates'!I$111)
+($I161*'fnd base rates'!I$112)
+($J161*'fnd base rates'!I$113)
+($K161*'fnd base rates'!I$114)
+($M161*'fnd base rates'!I$116)
+($N161*'fnd base rates'!I$117)
+($O161*'fnd base rates'!I$118)
+($P161*VLOOKUP($S161+12,rate_basefnd,9)))
*$R161</f>
        <v>1109</v>
      </c>
      <c r="AB161" s="1">
        <f>(($D161*'fnd base rates'!J$107)
+($E161*'fnd base rates'!J$108)
+($F161*'fnd base rates'!J$109)
+($G161*'fnd base rates'!J$110)
+($H161*'fnd base rates'!J$111)
+($I161*'fnd base rates'!J$112)
+($J161*'fnd base rates'!J$113)
+($K161*'fnd base rates'!J$114)
+($M161*'fnd base rates'!J$116)
+($N161*'fnd base rates'!J$117)
+($O161*'fnd base rates'!J$118)
+($P161*VLOOKUP($S161+12,rate_basefnd,10)))
*$R161</f>
        <v>2483.56</v>
      </c>
      <c r="AC161" s="1">
        <f>(($D161*'fnd base rates'!K$107)
+($E161*'fnd base rates'!K$108)
+($F161*'fnd base rates'!K$109)
+($G161*'fnd base rates'!K$110)
+($H161*'fnd base rates'!K$111)
+($I161*'fnd base rates'!K$112)
+($J161*'fnd base rates'!K$113)
+($K161*'fnd base rates'!K$114)
+($M161*'fnd base rates'!K$116)
+($N161*'fnd base rates'!K$117)
+($O161*'fnd base rates'!K$118)
+($P161*VLOOKUP($S161+12,rate_basefnd,11)))
*$R161</f>
        <v>2300.11976</v>
      </c>
      <c r="AD161" s="1">
        <f>(($D161*'fnd base rates'!L$107)
+($E161*'fnd base rates'!L$108)
+($F161*'fnd base rates'!L$109)
+($G161*'fnd base rates'!L$110)
+($H161*'fnd base rates'!L$111)
+($I161*'fnd base rates'!L$112)
+($J161*'fnd base rates'!L$113)
+($K161*'fnd base rates'!L$114)
+($M161*'fnd base rates'!L$116)
+($N161*'fnd base rates'!L$117)
+($O161*'fnd base rates'!L$118)
+($P161*VLOOKUP($S161+12,rate_basefnd,12)))</f>
        <v>3765.3533600000001</v>
      </c>
      <c r="AE161" s="1">
        <f>(($D161*'fnd base rates'!M$107)
+($E161*'fnd base rates'!M$108)
+($F161*'fnd base rates'!M$109)
+($G161*'fnd base rates'!M$110)
+($H161*'fnd base rates'!M$111)
+($I161*'fnd base rates'!M$112)
+($J161*'fnd base rates'!M$113)
+($K161*'fnd base rates'!M$114)
+($M161*'fnd base rates'!M$116)
+($N161*'fnd base rates'!M$117)
+($O161*'fnd base rates'!M$118)
+($P161*VLOOKUP($S161+12,rate_basefnd,13)))</f>
        <v>0</v>
      </c>
      <c r="AF161" s="4">
        <f t="shared" si="159"/>
        <v>33335.853819999997</v>
      </c>
      <c r="AH161" s="269">
        <f t="shared" si="160"/>
        <v>429163030</v>
      </c>
      <c r="AI161" s="4" t="str">
        <f t="shared" si="161"/>
        <v>429</v>
      </c>
      <c r="AJ161" s="2" t="str">
        <f t="shared" si="162"/>
        <v>163</v>
      </c>
      <c r="AK161" s="2" t="str">
        <f t="shared" si="163"/>
        <v>030</v>
      </c>
      <c r="AL161" s="4">
        <f t="shared" si="164"/>
        <v>1</v>
      </c>
      <c r="AM161" s="4">
        <f t="shared" si="155"/>
        <v>2</v>
      </c>
      <c r="AN161" s="4">
        <f t="shared" si="165"/>
        <v>33335.853819999997</v>
      </c>
      <c r="AO161" s="4">
        <f t="shared" si="166"/>
        <v>16668</v>
      </c>
      <c r="AP161" s="4">
        <f t="shared" si="156"/>
        <v>0</v>
      </c>
      <c r="AQ161" s="4">
        <v>16668</v>
      </c>
      <c r="AW161" s="4">
        <v>16668</v>
      </c>
      <c r="AX161" s="5">
        <f t="shared" si="167"/>
        <v>0</v>
      </c>
      <c r="AY161" s="4">
        <v>16668</v>
      </c>
      <c r="AZ161" s="5"/>
      <c r="BB161" s="5">
        <f t="shared" ref="BB161" si="190">BC161-BA161</f>
        <v>0</v>
      </c>
    </row>
    <row r="162" spans="1:54" s="4" customFormat="1">
      <c r="A162" s="269">
        <v>429</v>
      </c>
      <c r="B162" s="2">
        <v>429163035</v>
      </c>
      <c r="C162" s="9" t="s">
        <v>255</v>
      </c>
      <c r="D162" s="14">
        <f>'fnd enro'!D162</f>
        <v>0</v>
      </c>
      <c r="E162" s="14">
        <f>'fnd enro'!E162</f>
        <v>0</v>
      </c>
      <c r="F162" s="14">
        <f>'fnd enro'!F162</f>
        <v>0</v>
      </c>
      <c r="G162" s="14">
        <f>'fnd enro'!G162</f>
        <v>0</v>
      </c>
      <c r="H162" s="14">
        <f>'fnd enro'!H162</f>
        <v>1</v>
      </c>
      <c r="I162" s="14">
        <f>'fnd enro'!I162</f>
        <v>1</v>
      </c>
      <c r="J162" s="14">
        <f>'fnd enro'!J162</f>
        <v>0</v>
      </c>
      <c r="K162" s="15">
        <f>'fnd enro'!K162</f>
        <v>7.7200000000000005E-2</v>
      </c>
      <c r="L162" s="14">
        <f>'fnd enro'!L162</f>
        <v>0</v>
      </c>
      <c r="M162" s="14">
        <f>'fnd enro'!M162</f>
        <v>0</v>
      </c>
      <c r="N162" s="14">
        <f>'fnd enro'!N162</f>
        <v>0</v>
      </c>
      <c r="O162" s="14">
        <f>'fnd enro'!O162</f>
        <v>0</v>
      </c>
      <c r="P162" s="14">
        <f>'fnd enro'!P162</f>
        <v>0</v>
      </c>
      <c r="Q162" s="14">
        <f>'fnd enro'!R162</f>
        <v>2</v>
      </c>
      <c r="R162" s="15">
        <f t="shared" si="158"/>
        <v>1</v>
      </c>
      <c r="S162" s="14">
        <f>VALUE('fnd enro'!Q162)</f>
        <v>11</v>
      </c>
      <c r="T162" s="2"/>
      <c r="U162" s="1">
        <f>(($D162*'fnd base rates'!C$107)
+($E162*'fnd base rates'!C$108)
+($F162*'fnd base rates'!C$109)
+($G162*'fnd base rates'!C$110)
+($H162*'fnd base rates'!C$111)
+($I162*'fnd base rates'!C$112)
+($J162*'fnd base rates'!C$113)
+($K162*'fnd base rates'!C$114)
+($M162*'fnd base rates'!C$116)
+($N162*'fnd base rates'!C$117)
+($O162*'fnd base rates'!C$118)
+($P162*VLOOKUP($S162+12,rate_basefnd,3)))
*$R162</f>
        <v>1072.9226920000001</v>
      </c>
      <c r="V162" s="1">
        <f>(($D162*'fnd base rates'!D$107)
+($E162*'fnd base rates'!D$108)
+($F162*'fnd base rates'!D$109)
+($G162*'fnd base rates'!D$110)
+($H162*'fnd base rates'!D$111)
+($I162*'fnd base rates'!D$112)
+($J162*'fnd base rates'!D$113)
+($K162*'fnd base rates'!D$114)
+($M162*'fnd base rates'!D$116)
+($N162*'fnd base rates'!D$117)
+($O162*'fnd base rates'!D$118)
+($P162*VLOOKUP($S162+12,rate_basefnd,4)))
*$R162</f>
        <v>1530.16</v>
      </c>
      <c r="W162" s="1">
        <f>(($D162*'fnd base rates'!E$107)
+($E162*'fnd base rates'!E$108)
+($F162*'fnd base rates'!E$109)
+($G162*'fnd base rates'!E$110)
+($H162*'fnd base rates'!E$111)
+($I162*'fnd base rates'!E$112)
+($J162*'fnd base rates'!E$113)
+($K162*'fnd base rates'!E$114)
+($M162*'fnd base rates'!E$116)
+($N162*'fnd base rates'!E$117)
+($O162*'fnd base rates'!E$118)
+($P162*VLOOKUP($S162+12,rate_basefnd,5)))
*$R162</f>
        <v>8371.6807520000002</v>
      </c>
      <c r="X162" s="1">
        <f>(($D162*'fnd base rates'!F$107)
+($E162*'fnd base rates'!F$108)
+($F162*'fnd base rates'!F$109)
+($G162*'fnd base rates'!F$110)
+($H162*'fnd base rates'!F$111)
+($I162*'fnd base rates'!F$112)
+($J162*'fnd base rates'!F$113)
+($K162*'fnd base rates'!F$114)
+($M162*'fnd base rates'!F$116)
+($N162*'fnd base rates'!F$117)
+($O162*'fnd base rates'!F$118)
+($P162*VLOOKUP($S162+12,rate_basefnd,6)))
*$R162</f>
        <v>1882.2628240000001</v>
      </c>
      <c r="Y162" s="1">
        <f>(($D162*'fnd base rates'!G$107)
+($E162*'fnd base rates'!G$108)
+($F162*'fnd base rates'!G$109)
+($G162*'fnd base rates'!G$110)
+($H162*'fnd base rates'!G$111)
+($I162*'fnd base rates'!G$112)
+($J162*'fnd base rates'!G$113)
+($K162*'fnd base rates'!G$114)
+($M162*'fnd base rates'!G$116)
+($N162*'fnd base rates'!G$117)
+($O162*'fnd base rates'!G$118)
+($P162*VLOOKUP($S162+12,rate_basefnd,7)))
*$R162</f>
        <v>332.33656399999995</v>
      </c>
      <c r="Z162" s="1">
        <f>(($D162*'fnd base rates'!H$107)
+($E162*'fnd base rates'!H$108)
+($F162*'fnd base rates'!H$109)
+($G162*'fnd base rates'!H$110)
+($H162*'fnd base rates'!H$111)
+($I162*'fnd base rates'!H$112)
+($J162*'fnd base rates'!H$113)
+($K162*'fnd base rates'!H$114)
+($M162*'fnd base rates'!H$116)
+($N162*'fnd base rates'!H$117)
+($O162*'fnd base rates'!H$118)
+($P162*VLOOKUP($S162+12,rate_basefnd,8)))</f>
        <v>1351.5178679999999</v>
      </c>
      <c r="AA162" s="1">
        <f>(($D162*'fnd base rates'!I$107)
+($E162*'fnd base rates'!I$108)
+($F162*'fnd base rates'!I$109)
+($G162*'fnd base rates'!I$110)
+($H162*'fnd base rates'!I$111)
+($I162*'fnd base rates'!I$112)
+($J162*'fnd base rates'!I$113)
+($K162*'fnd base rates'!I$114)
+($M162*'fnd base rates'!I$116)
+($N162*'fnd base rates'!I$117)
+($O162*'fnd base rates'!I$118)
+($P162*VLOOKUP($S162+12,rate_basefnd,9)))
*$R162</f>
        <v>788.63</v>
      </c>
      <c r="AB162" s="1">
        <f>(($D162*'fnd base rates'!J$107)
+($E162*'fnd base rates'!J$108)
+($F162*'fnd base rates'!J$109)
+($G162*'fnd base rates'!J$110)
+($H162*'fnd base rates'!J$111)
+($I162*'fnd base rates'!J$112)
+($J162*'fnd base rates'!J$113)
+($K162*'fnd base rates'!J$114)
+($M162*'fnd base rates'!J$116)
+($N162*'fnd base rates'!J$117)
+($O162*'fnd base rates'!J$118)
+($P162*VLOOKUP($S162+12,rate_basefnd,10)))
*$R162</f>
        <v>822.56</v>
      </c>
      <c r="AC162" s="1">
        <f>(($D162*'fnd base rates'!K$107)
+($E162*'fnd base rates'!K$108)
+($F162*'fnd base rates'!K$109)
+($G162*'fnd base rates'!K$110)
+($H162*'fnd base rates'!K$111)
+($I162*'fnd base rates'!K$112)
+($J162*'fnd base rates'!K$113)
+($K162*'fnd base rates'!K$114)
+($M162*'fnd base rates'!K$116)
+($N162*'fnd base rates'!K$117)
+($O162*'fnd base rates'!K$118)
+($P162*VLOOKUP($S162+12,rate_basefnd,11)))
*$R162</f>
        <v>2332.21976</v>
      </c>
      <c r="AD162" s="1">
        <f>(($D162*'fnd base rates'!L$107)
+($E162*'fnd base rates'!L$108)
+($F162*'fnd base rates'!L$109)
+($G162*'fnd base rates'!L$110)
+($H162*'fnd base rates'!L$111)
+($I162*'fnd base rates'!L$112)
+($J162*'fnd base rates'!L$113)
+($K162*'fnd base rates'!L$114)
+($M162*'fnd base rates'!L$116)
+($N162*'fnd base rates'!L$117)
+($O162*'fnd base rates'!L$118)
+($P162*VLOOKUP($S162+12,rate_basefnd,12)))</f>
        <v>2881.6033600000001</v>
      </c>
      <c r="AE162" s="1">
        <f>(($D162*'fnd base rates'!M$107)
+($E162*'fnd base rates'!M$108)
+($F162*'fnd base rates'!M$109)
+($G162*'fnd base rates'!M$110)
+($H162*'fnd base rates'!M$111)
+($I162*'fnd base rates'!M$112)
+($J162*'fnd base rates'!M$113)
+($K162*'fnd base rates'!M$114)
+($M162*'fnd base rates'!M$116)
+($N162*'fnd base rates'!M$117)
+($O162*'fnd base rates'!M$118)
+($P162*VLOOKUP($S162+12,rate_basefnd,13)))</f>
        <v>0</v>
      </c>
      <c r="AF162" s="4">
        <f t="shared" si="159"/>
        <v>21365.893819999998</v>
      </c>
      <c r="AH162" s="269">
        <f t="shared" si="160"/>
        <v>429163035</v>
      </c>
      <c r="AI162" s="4" t="str">
        <f t="shared" si="161"/>
        <v>429</v>
      </c>
      <c r="AJ162" s="2" t="str">
        <f t="shared" si="162"/>
        <v>163</v>
      </c>
      <c r="AK162" s="2" t="str">
        <f t="shared" si="163"/>
        <v>035</v>
      </c>
      <c r="AL162" s="4">
        <f t="shared" si="164"/>
        <v>1</v>
      </c>
      <c r="AM162" s="4">
        <f t="shared" si="155"/>
        <v>2</v>
      </c>
      <c r="AN162" s="4">
        <f t="shared" si="165"/>
        <v>21365.893819999998</v>
      </c>
      <c r="AO162" s="4">
        <f t="shared" si="166"/>
        <v>10683</v>
      </c>
      <c r="AP162" s="4">
        <f t="shared" si="156"/>
        <v>0</v>
      </c>
      <c r="AQ162" s="4">
        <v>10683</v>
      </c>
      <c r="AW162" s="4">
        <v>10683</v>
      </c>
      <c r="AX162" s="5">
        <f t="shared" si="167"/>
        <v>0</v>
      </c>
      <c r="AY162" s="4">
        <v>10683</v>
      </c>
      <c r="AZ162" s="5"/>
      <c r="BB162" s="5">
        <f t="shared" ref="BB162" si="191">BC162-BA162</f>
        <v>0</v>
      </c>
    </row>
    <row r="163" spans="1:54" s="4" customFormat="1">
      <c r="A163" s="269">
        <v>429</v>
      </c>
      <c r="B163" s="2">
        <v>429163049</v>
      </c>
      <c r="C163" s="9" t="s">
        <v>255</v>
      </c>
      <c r="D163" s="14">
        <f>'fnd enro'!D163</f>
        <v>0</v>
      </c>
      <c r="E163" s="14">
        <f>'fnd enro'!E163</f>
        <v>0</v>
      </c>
      <c r="F163" s="14">
        <f>'fnd enro'!F163</f>
        <v>0</v>
      </c>
      <c r="G163" s="14">
        <f>'fnd enro'!G163</f>
        <v>0</v>
      </c>
      <c r="H163" s="14">
        <f>'fnd enro'!H163</f>
        <v>0</v>
      </c>
      <c r="I163" s="14">
        <f>'fnd enro'!I163</f>
        <v>1</v>
      </c>
      <c r="J163" s="14">
        <f>'fnd enro'!J163</f>
        <v>0</v>
      </c>
      <c r="K163" s="15">
        <f>'fnd enro'!K163</f>
        <v>3.8600000000000002E-2</v>
      </c>
      <c r="L163" s="14">
        <f>'fnd enro'!L163</f>
        <v>0</v>
      </c>
      <c r="M163" s="14">
        <f>'fnd enro'!M163</f>
        <v>0</v>
      </c>
      <c r="N163" s="14">
        <f>'fnd enro'!N163</f>
        <v>0</v>
      </c>
      <c r="O163" s="14">
        <f>'fnd enro'!O163</f>
        <v>0</v>
      </c>
      <c r="P163" s="14">
        <f>'fnd enro'!P163</f>
        <v>1</v>
      </c>
      <c r="Q163" s="14">
        <f>'fnd enro'!R163</f>
        <v>1</v>
      </c>
      <c r="R163" s="15">
        <f t="shared" si="158"/>
        <v>1</v>
      </c>
      <c r="S163" s="14">
        <f>VALUE('fnd enro'!Q163)</f>
        <v>8</v>
      </c>
      <c r="T163" s="2"/>
      <c r="U163" s="1">
        <f>(($D163*'fnd base rates'!C$107)
+($E163*'fnd base rates'!C$108)
+($F163*'fnd base rates'!C$109)
+($G163*'fnd base rates'!C$110)
+($H163*'fnd base rates'!C$111)
+($I163*'fnd base rates'!C$112)
+($J163*'fnd base rates'!C$113)
+($K163*'fnd base rates'!C$114)
+($M163*'fnd base rates'!C$116)
+($N163*'fnd base rates'!C$117)
+($O163*'fnd base rates'!C$118)
+($P163*VLOOKUP($S163+12,rate_basefnd,3)))
*$R163</f>
        <v>608.66134600000009</v>
      </c>
      <c r="V163" s="1">
        <f>(($D163*'fnd base rates'!D$107)
+($E163*'fnd base rates'!D$108)
+($F163*'fnd base rates'!D$109)
+($G163*'fnd base rates'!D$110)
+($H163*'fnd base rates'!D$111)
+($I163*'fnd base rates'!D$112)
+($J163*'fnd base rates'!D$113)
+($K163*'fnd base rates'!D$114)
+($M163*'fnd base rates'!D$116)
+($N163*'fnd base rates'!D$117)
+($O163*'fnd base rates'!D$118)
+($P163*VLOOKUP($S163+12,rate_basefnd,4)))
*$R163</f>
        <v>1107.1600000000001</v>
      </c>
      <c r="W163" s="1">
        <f>(($D163*'fnd base rates'!E$107)
+($E163*'fnd base rates'!E$108)
+($F163*'fnd base rates'!E$109)
+($G163*'fnd base rates'!E$110)
+($H163*'fnd base rates'!E$111)
+($I163*'fnd base rates'!E$112)
+($J163*'fnd base rates'!E$113)
+($K163*'fnd base rates'!E$114)
+($M163*'fnd base rates'!E$116)
+($N163*'fnd base rates'!E$117)
+($O163*'fnd base rates'!E$118)
+($P163*VLOOKUP($S163+12,rate_basefnd,5)))
*$R163</f>
        <v>8251.5603759999995</v>
      </c>
      <c r="X163" s="1">
        <f>(($D163*'fnd base rates'!F$107)
+($E163*'fnd base rates'!F$108)
+($F163*'fnd base rates'!F$109)
+($G163*'fnd base rates'!F$110)
+($H163*'fnd base rates'!F$111)
+($I163*'fnd base rates'!F$112)
+($J163*'fnd base rates'!F$113)
+($K163*'fnd base rates'!F$114)
+($M163*'fnd base rates'!F$116)
+($N163*'fnd base rates'!F$117)
+($O163*'fnd base rates'!F$118)
+($P163*VLOOKUP($S163+12,rate_basefnd,6)))
*$R163</f>
        <v>886.88641200000006</v>
      </c>
      <c r="Y163" s="1">
        <f>(($D163*'fnd base rates'!G$107)
+($E163*'fnd base rates'!G$108)
+($F163*'fnd base rates'!G$109)
+($G163*'fnd base rates'!G$110)
+($H163*'fnd base rates'!G$111)
+($I163*'fnd base rates'!G$112)
+($J163*'fnd base rates'!G$113)
+($K163*'fnd base rates'!G$114)
+($M163*'fnd base rates'!G$116)
+($N163*'fnd base rates'!G$117)
+($O163*'fnd base rates'!G$118)
+($P163*VLOOKUP($S163+12,rate_basefnd,7)))
*$R163</f>
        <v>325.893282</v>
      </c>
      <c r="Z163" s="1">
        <f>(($D163*'fnd base rates'!H$107)
+($E163*'fnd base rates'!H$108)
+($F163*'fnd base rates'!H$109)
+($G163*'fnd base rates'!H$110)
+($H163*'fnd base rates'!H$111)
+($I163*'fnd base rates'!H$112)
+($J163*'fnd base rates'!H$113)
+($K163*'fnd base rates'!H$114)
+($M163*'fnd base rates'!H$116)
+($N163*'fnd base rates'!H$117)
+($O163*'fnd base rates'!H$118)
+($P163*VLOOKUP($S163+12,rate_basefnd,8)))</f>
        <v>852.91893400000004</v>
      </c>
      <c r="AA163" s="1">
        <f>(($D163*'fnd base rates'!I$107)
+($E163*'fnd base rates'!I$108)
+($F163*'fnd base rates'!I$109)
+($G163*'fnd base rates'!I$110)
+($H163*'fnd base rates'!I$111)
+($I163*'fnd base rates'!I$112)
+($J163*'fnd base rates'!I$113)
+($K163*'fnd base rates'!I$114)
+($M163*'fnd base rates'!I$116)
+($N163*'fnd base rates'!I$117)
+($O163*'fnd base rates'!I$118)
+($P163*VLOOKUP($S163+12,rate_basefnd,9)))
*$R163</f>
        <v>561.16</v>
      </c>
      <c r="AB163" s="1">
        <f>(($D163*'fnd base rates'!J$107)
+($E163*'fnd base rates'!J$108)
+($F163*'fnd base rates'!J$109)
+($G163*'fnd base rates'!J$110)
+($H163*'fnd base rates'!J$111)
+($I163*'fnd base rates'!J$112)
+($J163*'fnd base rates'!J$113)
+($K163*'fnd base rates'!J$114)
+($M163*'fnd base rates'!J$116)
+($N163*'fnd base rates'!J$117)
+($O163*'fnd base rates'!J$118)
+($P163*VLOOKUP($S163+12,rate_basefnd,10)))
*$R163</f>
        <v>1276.3899999999999</v>
      </c>
      <c r="AC163" s="1">
        <f>(($D163*'fnd base rates'!K$107)
+($E163*'fnd base rates'!K$108)
+($F163*'fnd base rates'!K$109)
+($G163*'fnd base rates'!K$110)
+($H163*'fnd base rates'!K$111)
+($I163*'fnd base rates'!K$112)
+($J163*'fnd base rates'!K$113)
+($K163*'fnd base rates'!K$114)
+($M163*'fnd base rates'!K$116)
+($N163*'fnd base rates'!K$117)
+($O163*'fnd base rates'!K$118)
+($P163*VLOOKUP($S163+12,rate_basefnd,11)))
*$R163</f>
        <v>1150.05988</v>
      </c>
      <c r="AD163" s="1">
        <f>(($D163*'fnd base rates'!L$107)
+($E163*'fnd base rates'!L$108)
+($F163*'fnd base rates'!L$109)
+($G163*'fnd base rates'!L$110)
+($H163*'fnd base rates'!L$111)
+($I163*'fnd base rates'!L$112)
+($J163*'fnd base rates'!L$113)
+($K163*'fnd base rates'!L$114)
+($M163*'fnd base rates'!L$116)
+($N163*'fnd base rates'!L$117)
+($O163*'fnd base rates'!L$118)
+($P163*VLOOKUP($S163+12,rate_basefnd,12)))</f>
        <v>1909.2866800000002</v>
      </c>
      <c r="AE163" s="1">
        <f>(($D163*'fnd base rates'!M$107)
+($E163*'fnd base rates'!M$108)
+($F163*'fnd base rates'!M$109)
+($G163*'fnd base rates'!M$110)
+($H163*'fnd base rates'!M$111)
+($I163*'fnd base rates'!M$112)
+($J163*'fnd base rates'!M$113)
+($K163*'fnd base rates'!M$114)
+($M163*'fnd base rates'!M$116)
+($N163*'fnd base rates'!M$117)
+($O163*'fnd base rates'!M$118)
+($P163*VLOOKUP($S163+12,rate_basefnd,13)))</f>
        <v>0</v>
      </c>
      <c r="AF163" s="4">
        <f t="shared" si="159"/>
        <v>16929.976909999998</v>
      </c>
      <c r="AH163" s="269">
        <f t="shared" si="160"/>
        <v>429163049</v>
      </c>
      <c r="AI163" s="4" t="str">
        <f t="shared" si="161"/>
        <v>429</v>
      </c>
      <c r="AJ163" s="2" t="str">
        <f t="shared" si="162"/>
        <v>163</v>
      </c>
      <c r="AK163" s="2" t="str">
        <f t="shared" si="163"/>
        <v>049</v>
      </c>
      <c r="AL163" s="4">
        <f t="shared" si="164"/>
        <v>1</v>
      </c>
      <c r="AM163" s="4">
        <f t="shared" si="155"/>
        <v>1</v>
      </c>
      <c r="AN163" s="4">
        <f t="shared" si="165"/>
        <v>16929.976909999998</v>
      </c>
      <c r="AO163" s="4">
        <f t="shared" si="166"/>
        <v>16930</v>
      </c>
      <c r="AP163" s="4">
        <f t="shared" si="156"/>
        <v>0</v>
      </c>
      <c r="AQ163" s="4">
        <v>16930</v>
      </c>
      <c r="AW163" s="4">
        <v>16930</v>
      </c>
      <c r="AX163" s="5">
        <f t="shared" si="167"/>
        <v>0</v>
      </c>
      <c r="AY163" s="4">
        <v>16930</v>
      </c>
      <c r="AZ163" s="5"/>
      <c r="BB163" s="5">
        <f t="shared" ref="BB163" si="192">BC163-BA163</f>
        <v>0</v>
      </c>
    </row>
    <row r="164" spans="1:54" s="4" customFormat="1">
      <c r="A164" s="269">
        <v>429</v>
      </c>
      <c r="B164" s="2">
        <v>429163057</v>
      </c>
      <c r="C164" s="9" t="s">
        <v>255</v>
      </c>
      <c r="D164" s="14">
        <f>'fnd enro'!D164</f>
        <v>0</v>
      </c>
      <c r="E164" s="14">
        <f>'fnd enro'!E164</f>
        <v>0</v>
      </c>
      <c r="F164" s="14">
        <f>'fnd enro'!F164</f>
        <v>0</v>
      </c>
      <c r="G164" s="14">
        <f>'fnd enro'!G164</f>
        <v>0</v>
      </c>
      <c r="H164" s="14">
        <f>'fnd enro'!H164</f>
        <v>0</v>
      </c>
      <c r="I164" s="14">
        <f>'fnd enro'!I164</f>
        <v>2</v>
      </c>
      <c r="J164" s="14">
        <f>'fnd enro'!J164</f>
        <v>0</v>
      </c>
      <c r="K164" s="15">
        <f>'fnd enro'!K164</f>
        <v>7.7200000000000005E-2</v>
      </c>
      <c r="L164" s="14">
        <f>'fnd enro'!L164</f>
        <v>0</v>
      </c>
      <c r="M164" s="14">
        <f>'fnd enro'!M164</f>
        <v>0</v>
      </c>
      <c r="N164" s="14">
        <f>'fnd enro'!N164</f>
        <v>0</v>
      </c>
      <c r="O164" s="14">
        <f>'fnd enro'!O164</f>
        <v>1</v>
      </c>
      <c r="P164" s="14">
        <f>'fnd enro'!P164</f>
        <v>2</v>
      </c>
      <c r="Q164" s="14">
        <f>'fnd enro'!R164</f>
        <v>2</v>
      </c>
      <c r="R164" s="15">
        <f t="shared" si="158"/>
        <v>1</v>
      </c>
      <c r="S164" s="14">
        <f>VALUE('fnd enro'!Q164)</f>
        <v>12</v>
      </c>
      <c r="T164" s="2"/>
      <c r="U164" s="1">
        <f>(($D164*'fnd base rates'!C$107)
+($E164*'fnd base rates'!C$108)
+($F164*'fnd base rates'!C$109)
+($G164*'fnd base rates'!C$110)
+($H164*'fnd base rates'!C$111)
+($I164*'fnd base rates'!C$112)
+($J164*'fnd base rates'!C$113)
+($K164*'fnd base rates'!C$114)
+($M164*'fnd base rates'!C$116)
+($N164*'fnd base rates'!C$117)
+($O164*'fnd base rates'!C$118)
+($P164*VLOOKUP($S164+12,rate_basefnd,3)))
*$R164</f>
        <v>1348.3926920000001</v>
      </c>
      <c r="V164" s="1">
        <f>(($D164*'fnd base rates'!D$107)
+($E164*'fnd base rates'!D$108)
+($F164*'fnd base rates'!D$109)
+($G164*'fnd base rates'!D$110)
+($H164*'fnd base rates'!D$111)
+($I164*'fnd base rates'!D$112)
+($J164*'fnd base rates'!D$113)
+($K164*'fnd base rates'!D$114)
+($M164*'fnd base rates'!D$116)
+($N164*'fnd base rates'!D$117)
+($O164*'fnd base rates'!D$118)
+($P164*VLOOKUP($S164+12,rate_basefnd,4)))
*$R164</f>
        <v>2537.64</v>
      </c>
      <c r="W164" s="1">
        <f>(($D164*'fnd base rates'!E$107)
+($E164*'fnd base rates'!E$108)
+($F164*'fnd base rates'!E$109)
+($G164*'fnd base rates'!E$110)
+($H164*'fnd base rates'!E$111)
+($I164*'fnd base rates'!E$112)
+($J164*'fnd base rates'!E$113)
+($K164*'fnd base rates'!E$114)
+($M164*'fnd base rates'!E$116)
+($N164*'fnd base rates'!E$117)
+($O164*'fnd base rates'!E$118)
+($P164*VLOOKUP($S164+12,rate_basefnd,5)))
*$R164</f>
        <v>19177.700752000001</v>
      </c>
      <c r="X164" s="1">
        <f>(($D164*'fnd base rates'!F$107)
+($E164*'fnd base rates'!F$108)
+($F164*'fnd base rates'!F$109)
+($G164*'fnd base rates'!F$110)
+($H164*'fnd base rates'!F$111)
+($I164*'fnd base rates'!F$112)
+($J164*'fnd base rates'!F$113)
+($K164*'fnd base rates'!F$114)
+($M164*'fnd base rates'!F$116)
+($N164*'fnd base rates'!F$117)
+($O164*'fnd base rates'!F$118)
+($P164*VLOOKUP($S164+12,rate_basefnd,6)))
*$R164</f>
        <v>1948.112824</v>
      </c>
      <c r="Y164" s="1">
        <f>(($D164*'fnd base rates'!G$107)
+($E164*'fnd base rates'!G$108)
+($F164*'fnd base rates'!G$109)
+($G164*'fnd base rates'!G$110)
+($H164*'fnd base rates'!G$111)
+($I164*'fnd base rates'!G$112)
+($J164*'fnd base rates'!G$113)
+($K164*'fnd base rates'!G$114)
+($M164*'fnd base rates'!G$116)
+($N164*'fnd base rates'!G$117)
+($O164*'fnd base rates'!G$118)
+($P164*VLOOKUP($S164+12,rate_basefnd,7)))
*$R164</f>
        <v>772.12656399999992</v>
      </c>
      <c r="Z164" s="1">
        <f>(($D164*'fnd base rates'!H$107)
+($E164*'fnd base rates'!H$108)
+($F164*'fnd base rates'!H$109)
+($G164*'fnd base rates'!H$110)
+($H164*'fnd base rates'!H$111)
+($I164*'fnd base rates'!H$112)
+($J164*'fnd base rates'!H$113)
+($K164*'fnd base rates'!H$114)
+($M164*'fnd base rates'!H$116)
+($N164*'fnd base rates'!H$117)
+($O164*'fnd base rates'!H$118)
+($P164*VLOOKUP($S164+12,rate_basefnd,8)))</f>
        <v>1841.157868</v>
      </c>
      <c r="AA164" s="1">
        <f>(($D164*'fnd base rates'!I$107)
+($E164*'fnd base rates'!I$108)
+($F164*'fnd base rates'!I$109)
+($G164*'fnd base rates'!I$110)
+($H164*'fnd base rates'!I$111)
+($I164*'fnd base rates'!I$112)
+($J164*'fnd base rates'!I$113)
+($K164*'fnd base rates'!I$114)
+($M164*'fnd base rates'!I$116)
+($N164*'fnd base rates'!I$117)
+($O164*'fnd base rates'!I$118)
+($P164*VLOOKUP($S164+12,rate_basefnd,9)))
*$R164</f>
        <v>1255.93</v>
      </c>
      <c r="AB164" s="1">
        <f>(($D164*'fnd base rates'!J$107)
+($E164*'fnd base rates'!J$108)
+($F164*'fnd base rates'!J$109)
+($G164*'fnd base rates'!J$110)
+($H164*'fnd base rates'!J$111)
+($I164*'fnd base rates'!J$112)
+($J164*'fnd base rates'!J$113)
+($K164*'fnd base rates'!J$114)
+($M164*'fnd base rates'!J$116)
+($N164*'fnd base rates'!J$117)
+($O164*'fnd base rates'!J$118)
+($P164*VLOOKUP($S164+12,rate_basefnd,10)))
*$R164</f>
        <v>2883.69</v>
      </c>
      <c r="AC164" s="1">
        <f>(($D164*'fnd base rates'!K$107)
+($E164*'fnd base rates'!K$108)
+($F164*'fnd base rates'!K$109)
+($G164*'fnd base rates'!K$110)
+($H164*'fnd base rates'!K$111)
+($I164*'fnd base rates'!K$112)
+($J164*'fnd base rates'!K$113)
+($K164*'fnd base rates'!K$114)
+($M164*'fnd base rates'!K$116)
+($N164*'fnd base rates'!K$117)
+($O164*'fnd base rates'!K$118)
+($P164*VLOOKUP($S164+12,rate_basefnd,11)))
*$R164</f>
        <v>2598.9797600000002</v>
      </c>
      <c r="AD164" s="1">
        <f>(($D164*'fnd base rates'!L$107)
+($E164*'fnd base rates'!L$108)
+($F164*'fnd base rates'!L$109)
+($G164*'fnd base rates'!L$110)
+($H164*'fnd base rates'!L$111)
+($I164*'fnd base rates'!L$112)
+($J164*'fnd base rates'!L$113)
+($K164*'fnd base rates'!L$114)
+($M164*'fnd base rates'!L$116)
+($N164*'fnd base rates'!L$117)
+($O164*'fnd base rates'!L$118)
+($P164*VLOOKUP($S164+12,rate_basefnd,12)))</f>
        <v>4327.7733600000001</v>
      </c>
      <c r="AE164" s="1">
        <f>(($D164*'fnd base rates'!M$107)
+($E164*'fnd base rates'!M$108)
+($F164*'fnd base rates'!M$109)
+($G164*'fnd base rates'!M$110)
+($H164*'fnd base rates'!M$111)
+($I164*'fnd base rates'!M$112)
+($J164*'fnd base rates'!M$113)
+($K164*'fnd base rates'!M$114)
+($M164*'fnd base rates'!M$116)
+($N164*'fnd base rates'!M$117)
+($O164*'fnd base rates'!M$118)
+($P164*VLOOKUP($S164+12,rate_basefnd,13)))</f>
        <v>0</v>
      </c>
      <c r="AF164" s="4">
        <f t="shared" si="159"/>
        <v>38691.503819999998</v>
      </c>
      <c r="AH164" s="269">
        <f t="shared" si="160"/>
        <v>429163057</v>
      </c>
      <c r="AI164" s="4" t="str">
        <f t="shared" si="161"/>
        <v>429</v>
      </c>
      <c r="AJ164" s="2" t="str">
        <f t="shared" si="162"/>
        <v>163</v>
      </c>
      <c r="AK164" s="2" t="str">
        <f t="shared" si="163"/>
        <v>057</v>
      </c>
      <c r="AL164" s="4">
        <f t="shared" si="164"/>
        <v>1</v>
      </c>
      <c r="AM164" s="4">
        <f t="shared" si="155"/>
        <v>2</v>
      </c>
      <c r="AN164" s="4">
        <f t="shared" si="165"/>
        <v>38691.503819999998</v>
      </c>
      <c r="AO164" s="4">
        <f t="shared" si="166"/>
        <v>19346</v>
      </c>
      <c r="AP164" s="4">
        <f t="shared" si="156"/>
        <v>0</v>
      </c>
      <c r="AQ164" s="4">
        <v>19346</v>
      </c>
      <c r="AW164" s="4">
        <v>19346</v>
      </c>
      <c r="AX164" s="5">
        <f t="shared" si="167"/>
        <v>0</v>
      </c>
      <c r="AY164" s="4">
        <v>19346</v>
      </c>
      <c r="AZ164" s="5"/>
      <c r="BB164" s="5">
        <f t="shared" ref="BB164" si="193">BC164-BA164</f>
        <v>0</v>
      </c>
    </row>
    <row r="165" spans="1:54" s="4" customFormat="1">
      <c r="A165" s="269">
        <v>429</v>
      </c>
      <c r="B165" s="2">
        <v>429163071</v>
      </c>
      <c r="C165" s="9" t="s">
        <v>255</v>
      </c>
      <c r="D165" s="14">
        <f>'fnd enro'!D165</f>
        <v>0</v>
      </c>
      <c r="E165" s="14">
        <f>'fnd enro'!E165</f>
        <v>0</v>
      </c>
      <c r="F165" s="14">
        <f>'fnd enro'!F165</f>
        <v>0</v>
      </c>
      <c r="G165" s="14">
        <f>'fnd enro'!G165</f>
        <v>0</v>
      </c>
      <c r="H165" s="14">
        <f>'fnd enro'!H165</f>
        <v>0</v>
      </c>
      <c r="I165" s="14">
        <f>'fnd enro'!I165</f>
        <v>2</v>
      </c>
      <c r="J165" s="14">
        <f>'fnd enro'!J165</f>
        <v>0</v>
      </c>
      <c r="K165" s="15">
        <f>'fnd enro'!K165</f>
        <v>7.7200000000000005E-2</v>
      </c>
      <c r="L165" s="14">
        <f>'fnd enro'!L165</f>
        <v>0</v>
      </c>
      <c r="M165" s="14">
        <f>'fnd enro'!M165</f>
        <v>0</v>
      </c>
      <c r="N165" s="14">
        <f>'fnd enro'!N165</f>
        <v>0</v>
      </c>
      <c r="O165" s="14">
        <f>'fnd enro'!O165</f>
        <v>0</v>
      </c>
      <c r="P165" s="14">
        <f>'fnd enro'!P165</f>
        <v>2</v>
      </c>
      <c r="Q165" s="14">
        <f>'fnd enro'!R165</f>
        <v>2</v>
      </c>
      <c r="R165" s="15">
        <f t="shared" si="158"/>
        <v>1</v>
      </c>
      <c r="S165" s="14">
        <f>VALUE('fnd enro'!Q165)</f>
        <v>5</v>
      </c>
      <c r="T165" s="2"/>
      <c r="U165" s="1">
        <f>(($D165*'fnd base rates'!C$107)
+($E165*'fnd base rates'!C$108)
+($F165*'fnd base rates'!C$109)
+($G165*'fnd base rates'!C$110)
+($H165*'fnd base rates'!C$111)
+($I165*'fnd base rates'!C$112)
+($J165*'fnd base rates'!C$113)
+($K165*'fnd base rates'!C$114)
+($M165*'fnd base rates'!C$116)
+($N165*'fnd base rates'!C$117)
+($O165*'fnd base rates'!C$118)
+($P165*VLOOKUP($S165+12,rate_basefnd,3)))
*$R165</f>
        <v>1192.6626920000001</v>
      </c>
      <c r="V165" s="1">
        <f>(($D165*'fnd base rates'!D$107)
+($E165*'fnd base rates'!D$108)
+($F165*'fnd base rates'!D$109)
+($G165*'fnd base rates'!D$110)
+($H165*'fnd base rates'!D$111)
+($I165*'fnd base rates'!D$112)
+($J165*'fnd base rates'!D$113)
+($K165*'fnd base rates'!D$114)
+($M165*'fnd base rates'!D$116)
+($N165*'fnd base rates'!D$117)
+($O165*'fnd base rates'!D$118)
+($P165*VLOOKUP($S165+12,rate_basefnd,4)))
*$R165</f>
        <v>2097.48</v>
      </c>
      <c r="W165" s="1">
        <f>(($D165*'fnd base rates'!E$107)
+($E165*'fnd base rates'!E$108)
+($F165*'fnd base rates'!E$109)
+($G165*'fnd base rates'!E$110)
+($H165*'fnd base rates'!E$111)
+($I165*'fnd base rates'!E$112)
+($J165*'fnd base rates'!E$113)
+($K165*'fnd base rates'!E$114)
+($M165*'fnd base rates'!E$116)
+($N165*'fnd base rates'!E$117)
+($O165*'fnd base rates'!E$118)
+($P165*VLOOKUP($S165+12,rate_basefnd,5)))
*$R165</f>
        <v>15362.620751999999</v>
      </c>
      <c r="X165" s="1">
        <f>(($D165*'fnd base rates'!F$107)
+($E165*'fnd base rates'!F$108)
+($F165*'fnd base rates'!F$109)
+($G165*'fnd base rates'!F$110)
+($H165*'fnd base rates'!F$111)
+($I165*'fnd base rates'!F$112)
+($J165*'fnd base rates'!F$113)
+($K165*'fnd base rates'!F$114)
+($M165*'fnd base rates'!F$116)
+($N165*'fnd base rates'!F$117)
+($O165*'fnd base rates'!F$118)
+($P165*VLOOKUP($S165+12,rate_basefnd,6)))
*$R165</f>
        <v>1773.7728240000001</v>
      </c>
      <c r="Y165" s="1">
        <f>(($D165*'fnd base rates'!G$107)
+($E165*'fnd base rates'!G$108)
+($F165*'fnd base rates'!G$109)
+($G165*'fnd base rates'!G$110)
+($H165*'fnd base rates'!G$111)
+($I165*'fnd base rates'!G$112)
+($J165*'fnd base rates'!G$113)
+($K165*'fnd base rates'!G$114)
+($M165*'fnd base rates'!G$116)
+($N165*'fnd base rates'!G$117)
+($O165*'fnd base rates'!G$118)
+($P165*VLOOKUP($S165+12,rate_basefnd,7)))
*$R165</f>
        <v>596.46656399999995</v>
      </c>
      <c r="Z165" s="1">
        <f>(($D165*'fnd base rates'!H$107)
+($E165*'fnd base rates'!H$108)
+($F165*'fnd base rates'!H$109)
+($G165*'fnd base rates'!H$110)
+($H165*'fnd base rates'!H$111)
+($I165*'fnd base rates'!H$112)
+($J165*'fnd base rates'!H$113)
+($K165*'fnd base rates'!H$114)
+($M165*'fnd base rates'!H$116)
+($N165*'fnd base rates'!H$117)
+($O165*'fnd base rates'!H$118)
+($P165*VLOOKUP($S165+12,rate_basefnd,8)))</f>
        <v>1697.3378680000001</v>
      </c>
      <c r="AA165" s="1">
        <f>(($D165*'fnd base rates'!I$107)
+($E165*'fnd base rates'!I$108)
+($F165*'fnd base rates'!I$109)
+($G165*'fnd base rates'!I$110)
+($H165*'fnd base rates'!I$111)
+($I165*'fnd base rates'!I$112)
+($J165*'fnd base rates'!I$113)
+($K165*'fnd base rates'!I$114)
+($M165*'fnd base rates'!I$116)
+($N165*'fnd base rates'!I$117)
+($O165*'fnd base rates'!I$118)
+($P165*VLOOKUP($S165+12,rate_basefnd,9)))
*$R165</f>
        <v>1076.1399999999999</v>
      </c>
      <c r="AB165" s="1">
        <f>(($D165*'fnd base rates'!J$107)
+($E165*'fnd base rates'!J$108)
+($F165*'fnd base rates'!J$109)
+($G165*'fnd base rates'!J$110)
+($H165*'fnd base rates'!J$111)
+($I165*'fnd base rates'!J$112)
+($J165*'fnd base rates'!J$113)
+($K165*'fnd base rates'!J$114)
+($M165*'fnd base rates'!J$116)
+($N165*'fnd base rates'!J$117)
+($O165*'fnd base rates'!J$118)
+($P165*VLOOKUP($S165+12,rate_basefnd,10)))
*$R165</f>
        <v>2312.8199999999997</v>
      </c>
      <c r="AC165" s="1">
        <f>(($D165*'fnd base rates'!K$107)
+($E165*'fnd base rates'!K$108)
+($F165*'fnd base rates'!K$109)
+($G165*'fnd base rates'!K$110)
+($H165*'fnd base rates'!K$111)
+($I165*'fnd base rates'!K$112)
+($J165*'fnd base rates'!K$113)
+($K165*'fnd base rates'!K$114)
+($M165*'fnd base rates'!K$116)
+($N165*'fnd base rates'!K$117)
+($O165*'fnd base rates'!K$118)
+($P165*VLOOKUP($S165+12,rate_basefnd,11)))
*$R165</f>
        <v>2300.11976</v>
      </c>
      <c r="AD165" s="1">
        <f>(($D165*'fnd base rates'!L$107)
+($E165*'fnd base rates'!L$108)
+($F165*'fnd base rates'!L$109)
+($G165*'fnd base rates'!L$110)
+($H165*'fnd base rates'!L$111)
+($I165*'fnd base rates'!L$112)
+($J165*'fnd base rates'!L$113)
+($K165*'fnd base rates'!L$114)
+($M165*'fnd base rates'!L$116)
+($N165*'fnd base rates'!L$117)
+($O165*'fnd base rates'!L$118)
+($P165*VLOOKUP($S165+12,rate_basefnd,12)))</f>
        <v>3634.1133600000003</v>
      </c>
      <c r="AE165" s="1">
        <f>(($D165*'fnd base rates'!M$107)
+($E165*'fnd base rates'!M$108)
+($F165*'fnd base rates'!M$109)
+($G165*'fnd base rates'!M$110)
+($H165*'fnd base rates'!M$111)
+($I165*'fnd base rates'!M$112)
+($J165*'fnd base rates'!M$113)
+($K165*'fnd base rates'!M$114)
+($M165*'fnd base rates'!M$116)
+($N165*'fnd base rates'!M$117)
+($O165*'fnd base rates'!M$118)
+($P165*VLOOKUP($S165+12,rate_basefnd,13)))</f>
        <v>0</v>
      </c>
      <c r="AF165" s="4">
        <f t="shared" si="159"/>
        <v>32043.533819999997</v>
      </c>
      <c r="AH165" s="269">
        <f t="shared" si="160"/>
        <v>429163071</v>
      </c>
      <c r="AI165" s="4" t="str">
        <f t="shared" si="161"/>
        <v>429</v>
      </c>
      <c r="AJ165" s="2" t="str">
        <f t="shared" si="162"/>
        <v>163</v>
      </c>
      <c r="AK165" s="2" t="str">
        <f t="shared" si="163"/>
        <v>071</v>
      </c>
      <c r="AL165" s="4">
        <f t="shared" si="164"/>
        <v>1</v>
      </c>
      <c r="AM165" s="4">
        <f t="shared" si="155"/>
        <v>2</v>
      </c>
      <c r="AN165" s="4">
        <f t="shared" si="165"/>
        <v>32043.533819999997</v>
      </c>
      <c r="AO165" s="4">
        <f t="shared" si="166"/>
        <v>16022</v>
      </c>
      <c r="AP165" s="4">
        <f t="shared" si="156"/>
        <v>0</v>
      </c>
      <c r="AQ165" s="4">
        <v>16022</v>
      </c>
      <c r="AW165" s="4">
        <v>16022</v>
      </c>
      <c r="AX165" s="5">
        <f t="shared" si="167"/>
        <v>0</v>
      </c>
      <c r="AY165" s="4">
        <v>16022</v>
      </c>
      <c r="AZ165" s="5"/>
      <c r="BB165" s="5">
        <f t="shared" ref="BB165" si="194">BC165-BA165</f>
        <v>0</v>
      </c>
    </row>
    <row r="166" spans="1:54" s="4" customFormat="1">
      <c r="A166" s="269">
        <v>429</v>
      </c>
      <c r="B166" s="2">
        <v>429163128</v>
      </c>
      <c r="C166" s="9" t="s">
        <v>255</v>
      </c>
      <c r="D166" s="14">
        <f>'fnd enro'!D166</f>
        <v>0</v>
      </c>
      <c r="E166" s="14">
        <f>'fnd enro'!E166</f>
        <v>0</v>
      </c>
      <c r="F166" s="14">
        <f>'fnd enro'!F166</f>
        <v>0</v>
      </c>
      <c r="G166" s="14">
        <f>'fnd enro'!G166</f>
        <v>1</v>
      </c>
      <c r="H166" s="14">
        <f>'fnd enro'!H166</f>
        <v>1</v>
      </c>
      <c r="I166" s="14">
        <f>'fnd enro'!I166</f>
        <v>0</v>
      </c>
      <c r="J166" s="14">
        <f>'fnd enro'!J166</f>
        <v>0</v>
      </c>
      <c r="K166" s="15">
        <f>'fnd enro'!K166</f>
        <v>7.7200000000000005E-2</v>
      </c>
      <c r="L166" s="14">
        <f>'fnd enro'!L166</f>
        <v>0</v>
      </c>
      <c r="M166" s="14">
        <f>'fnd enro'!M166</f>
        <v>1</v>
      </c>
      <c r="N166" s="14">
        <f>'fnd enro'!N166</f>
        <v>0</v>
      </c>
      <c r="O166" s="14">
        <f>'fnd enro'!O166</f>
        <v>0</v>
      </c>
      <c r="P166" s="14">
        <f>'fnd enro'!P166</f>
        <v>2</v>
      </c>
      <c r="Q166" s="14">
        <f>'fnd enro'!R166</f>
        <v>2</v>
      </c>
      <c r="R166" s="15">
        <f t="shared" si="158"/>
        <v>1</v>
      </c>
      <c r="S166" s="14">
        <f>VALUE('fnd enro'!Q166)</f>
        <v>10</v>
      </c>
      <c r="T166" s="2"/>
      <c r="U166" s="1">
        <f>(($D166*'fnd base rates'!C$107)
+($E166*'fnd base rates'!C$108)
+($F166*'fnd base rates'!C$109)
+($G166*'fnd base rates'!C$110)
+($H166*'fnd base rates'!C$111)
+($I166*'fnd base rates'!C$112)
+($J166*'fnd base rates'!C$113)
+($K166*'fnd base rates'!C$114)
+($M166*'fnd base rates'!C$116)
+($N166*'fnd base rates'!C$117)
+($O166*'fnd base rates'!C$118)
+($P166*VLOOKUP($S166+12,rate_basefnd,3)))
*$R166</f>
        <v>1332.7026920000003</v>
      </c>
      <c r="V166" s="1">
        <f>(($D166*'fnd base rates'!D$107)
+($E166*'fnd base rates'!D$108)
+($F166*'fnd base rates'!D$109)
+($G166*'fnd base rates'!D$110)
+($H166*'fnd base rates'!D$111)
+($I166*'fnd base rates'!D$112)
+($J166*'fnd base rates'!D$113)
+($K166*'fnd base rates'!D$114)
+($M166*'fnd base rates'!D$116)
+($N166*'fnd base rates'!D$117)
+($O166*'fnd base rates'!D$118)
+($P166*VLOOKUP($S166+12,rate_basefnd,4)))
*$R166</f>
        <v>2458.7800000000002</v>
      </c>
      <c r="W166" s="1">
        <f>(($D166*'fnd base rates'!E$107)
+($E166*'fnd base rates'!E$108)
+($F166*'fnd base rates'!E$109)
+($G166*'fnd base rates'!E$110)
+($H166*'fnd base rates'!E$111)
+($I166*'fnd base rates'!E$112)
+($J166*'fnd base rates'!E$113)
+($K166*'fnd base rates'!E$114)
+($M166*'fnd base rates'!E$116)
+($N166*'fnd base rates'!E$117)
+($O166*'fnd base rates'!E$118)
+($P166*VLOOKUP($S166+12,rate_basefnd,5)))
*$R166</f>
        <v>15915.880752000001</v>
      </c>
      <c r="X166" s="1">
        <f>(($D166*'fnd base rates'!F$107)
+($E166*'fnd base rates'!F$108)
+($F166*'fnd base rates'!F$109)
+($G166*'fnd base rates'!F$110)
+($H166*'fnd base rates'!F$111)
+($I166*'fnd base rates'!F$112)
+($J166*'fnd base rates'!F$113)
+($K166*'fnd base rates'!F$114)
+($M166*'fnd base rates'!F$116)
+($N166*'fnd base rates'!F$117)
+($O166*'fnd base rates'!F$118)
+($P166*VLOOKUP($S166+12,rate_basefnd,6)))
*$R166</f>
        <v>2419.8428239999998</v>
      </c>
      <c r="Y166" s="1">
        <f>(($D166*'fnd base rates'!G$107)
+($E166*'fnd base rates'!G$108)
+($F166*'fnd base rates'!G$109)
+($G166*'fnd base rates'!G$110)
+($H166*'fnd base rates'!G$111)
+($I166*'fnd base rates'!G$112)
+($J166*'fnd base rates'!G$113)
+($K166*'fnd base rates'!G$114)
+($M166*'fnd base rates'!G$116)
+($N166*'fnd base rates'!G$117)
+($O166*'fnd base rates'!G$118)
+($P166*VLOOKUP($S166+12,rate_basefnd,7)))
*$R166</f>
        <v>731.75656400000003</v>
      </c>
      <c r="Z166" s="1">
        <f>(($D166*'fnd base rates'!H$107)
+($E166*'fnd base rates'!H$108)
+($F166*'fnd base rates'!H$109)
+($G166*'fnd base rates'!H$110)
+($H166*'fnd base rates'!H$111)
+($I166*'fnd base rates'!H$112)
+($J166*'fnd base rates'!H$113)
+($K166*'fnd base rates'!H$114)
+($M166*'fnd base rates'!H$116)
+($N166*'fnd base rates'!H$117)
+($O166*'fnd base rates'!H$118)
+($P166*VLOOKUP($S166+12,rate_basefnd,8)))</f>
        <v>1227.867868</v>
      </c>
      <c r="AA166" s="1">
        <f>(($D166*'fnd base rates'!I$107)
+($E166*'fnd base rates'!I$108)
+($F166*'fnd base rates'!I$109)
+($G166*'fnd base rates'!I$110)
+($H166*'fnd base rates'!I$111)
+($I166*'fnd base rates'!I$112)
+($J166*'fnd base rates'!I$113)
+($K166*'fnd base rates'!I$114)
+($M166*'fnd base rates'!I$116)
+($N166*'fnd base rates'!I$117)
+($O166*'fnd base rates'!I$118)
+($P166*VLOOKUP($S166+12,rate_basefnd,9)))
*$R166</f>
        <v>1042</v>
      </c>
      <c r="AB166" s="1">
        <f>(($D166*'fnd base rates'!J$107)
+($E166*'fnd base rates'!J$108)
+($F166*'fnd base rates'!J$109)
+($G166*'fnd base rates'!J$110)
+($H166*'fnd base rates'!J$111)
+($I166*'fnd base rates'!J$112)
+($J166*'fnd base rates'!J$113)
+($K166*'fnd base rates'!J$114)
+($M166*'fnd base rates'!J$116)
+($N166*'fnd base rates'!J$117)
+($O166*'fnd base rates'!J$118)
+($P166*VLOOKUP($S166+12,rate_basefnd,10)))
*$R166</f>
        <v>1970.21</v>
      </c>
      <c r="AC166" s="1">
        <f>(($D166*'fnd base rates'!K$107)
+($E166*'fnd base rates'!K$108)
+($F166*'fnd base rates'!K$109)
+($G166*'fnd base rates'!K$110)
+($H166*'fnd base rates'!K$111)
+($I166*'fnd base rates'!K$112)
+($J166*'fnd base rates'!K$113)
+($K166*'fnd base rates'!K$114)
+($M166*'fnd base rates'!K$116)
+($N166*'fnd base rates'!K$117)
+($O166*'fnd base rates'!K$118)
+($P166*VLOOKUP($S166+12,rate_basefnd,11)))
*$R166</f>
        <v>2585.8197599999999</v>
      </c>
      <c r="AD166" s="1">
        <f>(($D166*'fnd base rates'!L$107)
+($E166*'fnd base rates'!L$108)
+($F166*'fnd base rates'!L$109)
+($G166*'fnd base rates'!L$110)
+($H166*'fnd base rates'!L$111)
+($I166*'fnd base rates'!L$112)
+($J166*'fnd base rates'!L$113)
+($K166*'fnd base rates'!L$114)
+($M166*'fnd base rates'!L$116)
+($N166*'fnd base rates'!L$117)
+($O166*'fnd base rates'!L$118)
+($P166*VLOOKUP($S166+12,rate_basefnd,12)))</f>
        <v>4423.6033600000001</v>
      </c>
      <c r="AE166" s="1">
        <f>(($D166*'fnd base rates'!M$107)
+($E166*'fnd base rates'!M$108)
+($F166*'fnd base rates'!M$109)
+($G166*'fnd base rates'!M$110)
+($H166*'fnd base rates'!M$111)
+($I166*'fnd base rates'!M$112)
+($J166*'fnd base rates'!M$113)
+($K166*'fnd base rates'!M$114)
+($M166*'fnd base rates'!M$116)
+($N166*'fnd base rates'!M$117)
+($O166*'fnd base rates'!M$118)
+($P166*VLOOKUP($S166+12,rate_basefnd,13)))</f>
        <v>0</v>
      </c>
      <c r="AF166" s="4">
        <f t="shared" si="159"/>
        <v>34108.463819999997</v>
      </c>
      <c r="AH166" s="269">
        <f t="shared" si="160"/>
        <v>429163128</v>
      </c>
      <c r="AI166" s="4" t="str">
        <f t="shared" si="161"/>
        <v>429</v>
      </c>
      <c r="AJ166" s="2" t="str">
        <f t="shared" si="162"/>
        <v>163</v>
      </c>
      <c r="AK166" s="2" t="str">
        <f t="shared" si="163"/>
        <v>128</v>
      </c>
      <c r="AL166" s="4">
        <f t="shared" si="164"/>
        <v>1</v>
      </c>
      <c r="AM166" s="4">
        <f t="shared" si="155"/>
        <v>2</v>
      </c>
      <c r="AN166" s="4">
        <f t="shared" si="165"/>
        <v>34108.463819999997</v>
      </c>
      <c r="AO166" s="4">
        <f t="shared" si="166"/>
        <v>17054</v>
      </c>
      <c r="AP166" s="4">
        <f t="shared" si="156"/>
        <v>0</v>
      </c>
      <c r="AQ166" s="4">
        <v>17054</v>
      </c>
      <c r="AW166" s="4">
        <v>17054</v>
      </c>
      <c r="AX166" s="5">
        <f t="shared" si="167"/>
        <v>0</v>
      </c>
      <c r="AY166" s="4">
        <v>17054</v>
      </c>
      <c r="AZ166" s="5"/>
      <c r="BB166" s="5">
        <f t="shared" ref="BB166" si="195">BC166-BA166</f>
        <v>0</v>
      </c>
    </row>
    <row r="167" spans="1:54" s="4" customFormat="1">
      <c r="A167" s="269">
        <v>429</v>
      </c>
      <c r="B167" s="2">
        <v>429163163</v>
      </c>
      <c r="C167" s="9" t="s">
        <v>255</v>
      </c>
      <c r="D167" s="14">
        <f>'fnd enro'!D167</f>
        <v>0</v>
      </c>
      <c r="E167" s="14">
        <f>'fnd enro'!E167</f>
        <v>0</v>
      </c>
      <c r="F167" s="14">
        <f>'fnd enro'!F167</f>
        <v>126</v>
      </c>
      <c r="G167" s="14">
        <f>'fnd enro'!G167</f>
        <v>599</v>
      </c>
      <c r="H167" s="14">
        <f>'fnd enro'!H167</f>
        <v>368</v>
      </c>
      <c r="I167" s="14">
        <f>'fnd enro'!I167</f>
        <v>456</v>
      </c>
      <c r="J167" s="14">
        <f>'fnd enro'!J167</f>
        <v>0</v>
      </c>
      <c r="K167" s="15">
        <f>'fnd enro'!K167</f>
        <v>59.791400000000003</v>
      </c>
      <c r="L167" s="14">
        <f>'fnd enro'!L167</f>
        <v>0</v>
      </c>
      <c r="M167" s="14">
        <f>'fnd enro'!M167</f>
        <v>161</v>
      </c>
      <c r="N167" s="14">
        <f>'fnd enro'!N167</f>
        <v>24</v>
      </c>
      <c r="O167" s="14">
        <f>'fnd enro'!O167</f>
        <v>25</v>
      </c>
      <c r="P167" s="14">
        <f>'fnd enro'!P167</f>
        <v>1168</v>
      </c>
      <c r="Q167" s="14">
        <f>'fnd enro'!R167</f>
        <v>1549</v>
      </c>
      <c r="R167" s="15">
        <f t="shared" si="158"/>
        <v>1</v>
      </c>
      <c r="S167" s="14">
        <f>VALUE('fnd enro'!Q167)</f>
        <v>11</v>
      </c>
      <c r="T167" s="2"/>
      <c r="U167" s="1">
        <f>(($D167*'fnd base rates'!C$107)
+($E167*'fnd base rates'!C$108)
+($F167*'fnd base rates'!C$109)
+($G167*'fnd base rates'!C$110)
+($H167*'fnd base rates'!C$111)
+($I167*'fnd base rates'!C$112)
+($J167*'fnd base rates'!C$113)
+($K167*'fnd base rates'!C$114)
+($M167*'fnd base rates'!C$116)
+($N167*'fnd base rates'!C$117)
+($O167*'fnd base rates'!C$118)
+($P167*VLOOKUP($S167+12,rate_basefnd,3)))
*$R167</f>
        <v>949986.77495400002</v>
      </c>
      <c r="V167" s="1">
        <f>(($D167*'fnd base rates'!D$107)
+($E167*'fnd base rates'!D$108)
+($F167*'fnd base rates'!D$109)
+($G167*'fnd base rates'!D$110)
+($H167*'fnd base rates'!D$111)
+($I167*'fnd base rates'!D$112)
+($J167*'fnd base rates'!D$113)
+($K167*'fnd base rates'!D$114)
+($M167*'fnd base rates'!D$116)
+($N167*'fnd base rates'!D$117)
+($O167*'fnd base rates'!D$118)
+($P167*VLOOKUP($S167+12,rate_basefnd,4)))
*$R167</f>
        <v>1685189.7999999998</v>
      </c>
      <c r="W167" s="1">
        <f>(($D167*'fnd base rates'!E$107)
+($E167*'fnd base rates'!E$108)
+($F167*'fnd base rates'!E$109)
+($G167*'fnd base rates'!E$110)
+($H167*'fnd base rates'!E$111)
+($I167*'fnd base rates'!E$112)
+($J167*'fnd base rates'!E$113)
+($K167*'fnd base rates'!E$114)
+($M167*'fnd base rates'!E$116)
+($N167*'fnd base rates'!E$117)
+($O167*'fnd base rates'!E$118)
+($P167*VLOOKUP($S167+12,rate_basefnd,5)))
*$R167</f>
        <v>11104953.922424</v>
      </c>
      <c r="X167" s="1">
        <f>(($D167*'fnd base rates'!F$107)
+($E167*'fnd base rates'!F$108)
+($F167*'fnd base rates'!F$109)
+($G167*'fnd base rates'!F$110)
+($H167*'fnd base rates'!F$111)
+($I167*'fnd base rates'!F$112)
+($J167*'fnd base rates'!F$113)
+($K167*'fnd base rates'!F$114)
+($M167*'fnd base rates'!F$116)
+($N167*'fnd base rates'!F$117)
+($O167*'fnd base rates'!F$118)
+($P167*VLOOKUP($S167+12,rate_basefnd,6)))
*$R167</f>
        <v>1712460.0121879999</v>
      </c>
      <c r="Y167" s="1">
        <f>(($D167*'fnd base rates'!G$107)
+($E167*'fnd base rates'!G$108)
+($F167*'fnd base rates'!G$109)
+($G167*'fnd base rates'!G$110)
+($H167*'fnd base rates'!G$111)
+($I167*'fnd base rates'!G$112)
+($J167*'fnd base rates'!G$113)
+($K167*'fnd base rates'!G$114)
+($M167*'fnd base rates'!G$116)
+($N167*'fnd base rates'!G$117)
+($O167*'fnd base rates'!G$118)
+($P167*VLOOKUP($S167+12,rate_basefnd,7)))
*$R167</f>
        <v>480213.92381800001</v>
      </c>
      <c r="Z167" s="1">
        <f>(($D167*'fnd base rates'!H$107)
+($E167*'fnd base rates'!H$108)
+($F167*'fnd base rates'!H$109)
+($G167*'fnd base rates'!H$110)
+($H167*'fnd base rates'!H$111)
+($I167*'fnd base rates'!H$112)
+($J167*'fnd base rates'!H$113)
+($K167*'fnd base rates'!H$114)
+($M167*'fnd base rates'!H$116)
+($N167*'fnd base rates'!H$117)
+($O167*'fnd base rates'!H$118)
+($P167*VLOOKUP($S167+12,rate_basefnd,8)))</f>
        <v>1009985.4587659999</v>
      </c>
      <c r="AA167" s="1">
        <f>(($D167*'fnd base rates'!I$107)
+($E167*'fnd base rates'!I$108)
+($F167*'fnd base rates'!I$109)
+($G167*'fnd base rates'!I$110)
+($H167*'fnd base rates'!I$111)
+($I167*'fnd base rates'!I$112)
+($J167*'fnd base rates'!I$113)
+($K167*'fnd base rates'!I$114)
+($M167*'fnd base rates'!I$116)
+($N167*'fnd base rates'!I$117)
+($O167*'fnd base rates'!I$118)
+($P167*VLOOKUP($S167+12,rate_basefnd,9)))
*$R167</f>
        <v>748725.92</v>
      </c>
      <c r="AB167" s="1">
        <f>(($D167*'fnd base rates'!J$107)
+($E167*'fnd base rates'!J$108)
+($F167*'fnd base rates'!J$109)
+($G167*'fnd base rates'!J$110)
+($H167*'fnd base rates'!J$111)
+($I167*'fnd base rates'!J$112)
+($J167*'fnd base rates'!J$113)
+($K167*'fnd base rates'!J$114)
+($M167*'fnd base rates'!J$116)
+($N167*'fnd base rates'!J$117)
+($O167*'fnd base rates'!J$118)
+($P167*VLOOKUP($S167+12,rate_basefnd,10)))
*$R167</f>
        <v>1413048.29</v>
      </c>
      <c r="AC167" s="1">
        <f>(($D167*'fnd base rates'!K$107)
+($E167*'fnd base rates'!K$108)
+($F167*'fnd base rates'!K$109)
+($G167*'fnd base rates'!K$110)
+($H167*'fnd base rates'!K$111)
+($I167*'fnd base rates'!K$112)
+($J167*'fnd base rates'!K$113)
+($K167*'fnd base rates'!K$114)
+($M167*'fnd base rates'!K$116)
+($N167*'fnd base rates'!K$117)
+($O167*'fnd base rates'!K$118)
+($P167*VLOOKUP($S167+12,rate_basefnd,11)))
*$R167</f>
        <v>1821127.9741199999</v>
      </c>
      <c r="AD167" s="1">
        <f>(($D167*'fnd base rates'!L$107)
+($E167*'fnd base rates'!L$108)
+($F167*'fnd base rates'!L$109)
+($G167*'fnd base rates'!L$110)
+($H167*'fnd base rates'!L$111)
+($I167*'fnd base rates'!L$112)
+($J167*'fnd base rates'!L$113)
+($K167*'fnd base rates'!L$114)
+($M167*'fnd base rates'!L$116)
+($N167*'fnd base rates'!L$117)
+($O167*'fnd base rates'!L$118)
+($P167*VLOOKUP($S167+12,rate_basefnd,12)))</f>
        <v>3018742.6473200009</v>
      </c>
      <c r="AE167" s="1">
        <f>(($D167*'fnd base rates'!M$107)
+($E167*'fnd base rates'!M$108)
+($F167*'fnd base rates'!M$109)
+($G167*'fnd base rates'!M$110)
+($H167*'fnd base rates'!M$111)
+($I167*'fnd base rates'!M$112)
+($J167*'fnd base rates'!M$113)
+($K167*'fnd base rates'!M$114)
+($M167*'fnd base rates'!M$116)
+($N167*'fnd base rates'!M$117)
+($O167*'fnd base rates'!M$118)
+($P167*VLOOKUP($S167+12,rate_basefnd,13)))</f>
        <v>0</v>
      </c>
      <c r="AF167" s="4">
        <f t="shared" si="159"/>
        <v>23944434.723590001</v>
      </c>
      <c r="AH167" s="269">
        <f t="shared" si="160"/>
        <v>429163163</v>
      </c>
      <c r="AI167" s="4" t="str">
        <f t="shared" si="161"/>
        <v>429</v>
      </c>
      <c r="AJ167" s="2" t="str">
        <f t="shared" si="162"/>
        <v>163</v>
      </c>
      <c r="AK167" s="2" t="str">
        <f t="shared" si="163"/>
        <v>163</v>
      </c>
      <c r="AL167" s="4">
        <f t="shared" si="164"/>
        <v>1</v>
      </c>
      <c r="AM167" s="4">
        <f t="shared" si="155"/>
        <v>1549</v>
      </c>
      <c r="AN167" s="4">
        <f t="shared" si="165"/>
        <v>23944434.723590001</v>
      </c>
      <c r="AO167" s="4">
        <f t="shared" si="166"/>
        <v>15458</v>
      </c>
      <c r="AP167" s="4">
        <f t="shared" si="156"/>
        <v>0</v>
      </c>
      <c r="AQ167" s="4">
        <v>15458</v>
      </c>
      <c r="AW167" s="4">
        <v>15458</v>
      </c>
      <c r="AX167" s="5">
        <f t="shared" si="167"/>
        <v>0</v>
      </c>
      <c r="AY167" s="4">
        <v>15458</v>
      </c>
      <c r="AZ167" s="5"/>
      <c r="BB167" s="5">
        <f t="shared" ref="BB167" si="196">BC167-BA167</f>
        <v>0</v>
      </c>
    </row>
    <row r="168" spans="1:54" s="4" customFormat="1">
      <c r="A168" s="269">
        <v>429</v>
      </c>
      <c r="B168" s="2">
        <v>429163165</v>
      </c>
      <c r="C168" s="9" t="s">
        <v>255</v>
      </c>
      <c r="D168" s="14">
        <f>'fnd enro'!D168</f>
        <v>0</v>
      </c>
      <c r="E168" s="14">
        <f>'fnd enro'!E168</f>
        <v>0</v>
      </c>
      <c r="F168" s="14">
        <f>'fnd enro'!F168</f>
        <v>0</v>
      </c>
      <c r="G168" s="14">
        <f>'fnd enro'!G168</f>
        <v>1</v>
      </c>
      <c r="H168" s="14">
        <f>'fnd enro'!H168</f>
        <v>0</v>
      </c>
      <c r="I168" s="14">
        <f>'fnd enro'!I168</f>
        <v>0</v>
      </c>
      <c r="J168" s="14">
        <f>'fnd enro'!J168</f>
        <v>0</v>
      </c>
      <c r="K168" s="15">
        <f>'fnd enro'!K168</f>
        <v>3.8600000000000002E-2</v>
      </c>
      <c r="L168" s="14">
        <f>'fnd enro'!L168</f>
        <v>0</v>
      </c>
      <c r="M168" s="14">
        <f>'fnd enro'!M168</f>
        <v>0</v>
      </c>
      <c r="N168" s="14">
        <f>'fnd enro'!N168</f>
        <v>0</v>
      </c>
      <c r="O168" s="14">
        <f>'fnd enro'!O168</f>
        <v>0</v>
      </c>
      <c r="P168" s="14">
        <f>'fnd enro'!P168</f>
        <v>1</v>
      </c>
      <c r="Q168" s="14">
        <f>'fnd enro'!R168</f>
        <v>1</v>
      </c>
      <c r="R168" s="15">
        <f t="shared" si="158"/>
        <v>1</v>
      </c>
      <c r="S168" s="14">
        <f>VALUE('fnd enro'!Q168)</f>
        <v>10</v>
      </c>
      <c r="T168" s="2"/>
      <c r="U168" s="1">
        <f>(($D168*'fnd base rates'!C$107)
+($E168*'fnd base rates'!C$108)
+($F168*'fnd base rates'!C$109)
+($G168*'fnd base rates'!C$110)
+($H168*'fnd base rates'!C$111)
+($I168*'fnd base rates'!C$112)
+($J168*'fnd base rates'!C$113)
+($K168*'fnd base rates'!C$114)
+($M168*'fnd base rates'!C$116)
+($N168*'fnd base rates'!C$117)
+($O168*'fnd base rates'!C$118)
+($P168*VLOOKUP($S168+12,rate_basefnd,3)))
*$R168</f>
        <v>615.77134599999999</v>
      </c>
      <c r="V168" s="1">
        <f>(($D168*'fnd base rates'!D$107)
+($E168*'fnd base rates'!D$108)
+($F168*'fnd base rates'!D$109)
+($G168*'fnd base rates'!D$110)
+($H168*'fnd base rates'!D$111)
+($I168*'fnd base rates'!D$112)
+($J168*'fnd base rates'!D$113)
+($K168*'fnd base rates'!D$114)
+($M168*'fnd base rates'!D$116)
+($N168*'fnd base rates'!D$117)
+($O168*'fnd base rates'!D$118)
+($P168*VLOOKUP($S168+12,rate_basefnd,4)))
*$R168</f>
        <v>1140.8800000000001</v>
      </c>
      <c r="W168" s="1">
        <f>(($D168*'fnd base rates'!E$107)
+($E168*'fnd base rates'!E$108)
+($F168*'fnd base rates'!E$109)
+($G168*'fnd base rates'!E$110)
+($H168*'fnd base rates'!E$111)
+($I168*'fnd base rates'!E$112)
+($J168*'fnd base rates'!E$113)
+($K168*'fnd base rates'!E$114)
+($M168*'fnd base rates'!E$116)
+($N168*'fnd base rates'!E$117)
+($O168*'fnd base rates'!E$118)
+($P168*VLOOKUP($S168+12,rate_basefnd,5)))
*$R168</f>
        <v>7548.8703760000008</v>
      </c>
      <c r="X168" s="1">
        <f>(($D168*'fnd base rates'!F$107)
+($E168*'fnd base rates'!F$108)
+($F168*'fnd base rates'!F$109)
+($G168*'fnd base rates'!F$110)
+($H168*'fnd base rates'!F$111)
+($I168*'fnd base rates'!F$112)
+($J168*'fnd base rates'!F$113)
+($K168*'fnd base rates'!F$114)
+($M168*'fnd base rates'!F$116)
+($N168*'fnd base rates'!F$117)
+($O168*'fnd base rates'!F$118)
+($P168*VLOOKUP($S168+12,rate_basefnd,6)))
*$R168</f>
        <v>1247.446412</v>
      </c>
      <c r="Y168" s="1">
        <f>(($D168*'fnd base rates'!G$107)
+($E168*'fnd base rates'!G$108)
+($F168*'fnd base rates'!G$109)
+($G168*'fnd base rates'!G$110)
+($H168*'fnd base rates'!G$111)
+($I168*'fnd base rates'!G$112)
+($J168*'fnd base rates'!G$113)
+($K168*'fnd base rates'!G$114)
+($M168*'fnd base rates'!G$116)
+($N168*'fnd base rates'!G$117)
+($O168*'fnd base rates'!G$118)
+($P168*VLOOKUP($S168+12,rate_basefnd,7)))
*$R168</f>
        <v>334.763282</v>
      </c>
      <c r="Z168" s="1">
        <f>(($D168*'fnd base rates'!H$107)
+($E168*'fnd base rates'!H$108)
+($F168*'fnd base rates'!H$109)
+($G168*'fnd base rates'!H$110)
+($H168*'fnd base rates'!H$111)
+($I168*'fnd base rates'!H$112)
+($J168*'fnd base rates'!H$113)
+($K168*'fnd base rates'!H$114)
+($M168*'fnd base rates'!H$116)
+($N168*'fnd base rates'!H$117)
+($O168*'fnd base rates'!H$118)
+($P168*VLOOKUP($S168+12,rate_basefnd,8)))</f>
        <v>550.71893399999999</v>
      </c>
      <c r="AA168" s="1">
        <f>(($D168*'fnd base rates'!I$107)
+($E168*'fnd base rates'!I$108)
+($F168*'fnd base rates'!I$109)
+($G168*'fnd base rates'!I$110)
+($H168*'fnd base rates'!I$111)
+($I168*'fnd base rates'!I$112)
+($J168*'fnd base rates'!I$113)
+($K168*'fnd base rates'!I$114)
+($M168*'fnd base rates'!I$116)
+($N168*'fnd base rates'!I$117)
+($O168*'fnd base rates'!I$118)
+($P168*VLOOKUP($S168+12,rate_basefnd,9)))
*$R168</f>
        <v>454.90000000000003</v>
      </c>
      <c r="AB168" s="1">
        <f>(($D168*'fnd base rates'!J$107)
+($E168*'fnd base rates'!J$108)
+($F168*'fnd base rates'!J$109)
+($G168*'fnd base rates'!J$110)
+($H168*'fnd base rates'!J$111)
+($I168*'fnd base rates'!J$112)
+($J168*'fnd base rates'!J$113)
+($K168*'fnd base rates'!J$114)
+($M168*'fnd base rates'!J$116)
+($N168*'fnd base rates'!J$117)
+($O168*'fnd base rates'!J$118)
+($P168*VLOOKUP($S168+12,rate_basefnd,10)))
*$R168</f>
        <v>924.21</v>
      </c>
      <c r="AC168" s="1">
        <f>(($D168*'fnd base rates'!K$107)
+($E168*'fnd base rates'!K$108)
+($F168*'fnd base rates'!K$109)
+($G168*'fnd base rates'!K$110)
+($H168*'fnd base rates'!K$111)
+($I168*'fnd base rates'!K$112)
+($J168*'fnd base rates'!K$113)
+($K168*'fnd base rates'!K$114)
+($M168*'fnd base rates'!K$116)
+($N168*'fnd base rates'!K$117)
+($O168*'fnd base rates'!K$118)
+($P168*VLOOKUP($S168+12,rate_basefnd,11)))
*$R168</f>
        <v>1100.2098799999999</v>
      </c>
      <c r="AD168" s="1">
        <f>(($D168*'fnd base rates'!L$107)
+($E168*'fnd base rates'!L$108)
+($F168*'fnd base rates'!L$109)
+($G168*'fnd base rates'!L$110)
+($H168*'fnd base rates'!L$111)
+($I168*'fnd base rates'!L$112)
+($J168*'fnd base rates'!L$113)
+($K168*'fnd base rates'!L$114)
+($M168*'fnd base rates'!L$116)
+($N168*'fnd base rates'!L$117)
+($O168*'fnd base rates'!L$118)
+($P168*VLOOKUP($S168+12,rate_basefnd,12)))</f>
        <v>2039.5566800000001</v>
      </c>
      <c r="AE168" s="1">
        <f>(($D168*'fnd base rates'!M$107)
+($E168*'fnd base rates'!M$108)
+($F168*'fnd base rates'!M$109)
+($G168*'fnd base rates'!M$110)
+($H168*'fnd base rates'!M$111)
+($I168*'fnd base rates'!M$112)
+($J168*'fnd base rates'!M$113)
+($K168*'fnd base rates'!M$114)
+($M168*'fnd base rates'!M$116)
+($N168*'fnd base rates'!M$117)
+($O168*'fnd base rates'!M$118)
+($P168*VLOOKUP($S168+12,rate_basefnd,13)))</f>
        <v>0</v>
      </c>
      <c r="AF168" s="4">
        <f t="shared" si="159"/>
        <v>15957.32691</v>
      </c>
      <c r="AH168" s="269">
        <f t="shared" si="160"/>
        <v>429163165</v>
      </c>
      <c r="AI168" s="4" t="str">
        <f t="shared" si="161"/>
        <v>429</v>
      </c>
      <c r="AJ168" s="2" t="str">
        <f t="shared" si="162"/>
        <v>163</v>
      </c>
      <c r="AK168" s="2" t="str">
        <f t="shared" si="163"/>
        <v>165</v>
      </c>
      <c r="AL168" s="4">
        <f t="shared" si="164"/>
        <v>1</v>
      </c>
      <c r="AM168" s="4">
        <f t="shared" si="155"/>
        <v>1</v>
      </c>
      <c r="AN168" s="4">
        <f t="shared" si="165"/>
        <v>15957.32691</v>
      </c>
      <c r="AO168" s="4">
        <f t="shared" si="166"/>
        <v>15957</v>
      </c>
      <c r="AP168" s="4">
        <f t="shared" si="156"/>
        <v>0</v>
      </c>
      <c r="AQ168" s="4">
        <v>15957</v>
      </c>
      <c r="AW168" s="4">
        <v>15957</v>
      </c>
      <c r="AX168" s="5">
        <f t="shared" si="167"/>
        <v>0</v>
      </c>
      <c r="AY168" s="4">
        <v>15957</v>
      </c>
      <c r="AZ168" s="5"/>
      <c r="BB168" s="5">
        <f t="shared" ref="BB168" si="197">BC168-BA168</f>
        <v>0</v>
      </c>
    </row>
    <row r="169" spans="1:54" s="4" customFormat="1">
      <c r="A169" s="269">
        <v>429</v>
      </c>
      <c r="B169" s="2">
        <v>429163168</v>
      </c>
      <c r="C169" s="9" t="s">
        <v>255</v>
      </c>
      <c r="D169" s="14">
        <f>'fnd enro'!D169</f>
        <v>0</v>
      </c>
      <c r="E169" s="14">
        <f>'fnd enro'!E169</f>
        <v>0</v>
      </c>
      <c r="F169" s="14">
        <f>'fnd enro'!F169</f>
        <v>0</v>
      </c>
      <c r="G169" s="14">
        <f>'fnd enro'!G169</f>
        <v>1</v>
      </c>
      <c r="H169" s="14">
        <f>'fnd enro'!H169</f>
        <v>0</v>
      </c>
      <c r="I169" s="14">
        <f>'fnd enro'!I169</f>
        <v>1</v>
      </c>
      <c r="J169" s="14">
        <f>'fnd enro'!J169</f>
        <v>0</v>
      </c>
      <c r="K169" s="15">
        <f>'fnd enro'!K169</f>
        <v>7.7200000000000005E-2</v>
      </c>
      <c r="L169" s="14">
        <f>'fnd enro'!L169</f>
        <v>0</v>
      </c>
      <c r="M169" s="14">
        <f>'fnd enro'!M169</f>
        <v>0</v>
      </c>
      <c r="N169" s="14">
        <f>'fnd enro'!N169</f>
        <v>0</v>
      </c>
      <c r="O169" s="14">
        <f>'fnd enro'!O169</f>
        <v>0</v>
      </c>
      <c r="P169" s="14">
        <f>'fnd enro'!P169</f>
        <v>1</v>
      </c>
      <c r="Q169" s="14">
        <f>'fnd enro'!R169</f>
        <v>2</v>
      </c>
      <c r="R169" s="15">
        <f t="shared" si="158"/>
        <v>1</v>
      </c>
      <c r="S169" s="14">
        <f>VALUE('fnd enro'!Q169)</f>
        <v>3</v>
      </c>
      <c r="T169" s="2"/>
      <c r="U169" s="1">
        <f>(($D169*'fnd base rates'!C$107)
+($E169*'fnd base rates'!C$108)
+($F169*'fnd base rates'!C$109)
+($G169*'fnd base rates'!C$110)
+($H169*'fnd base rates'!C$111)
+($I169*'fnd base rates'!C$112)
+($J169*'fnd base rates'!C$113)
+($K169*'fnd base rates'!C$114)
+($M169*'fnd base rates'!C$116)
+($N169*'fnd base rates'!C$117)
+($O169*'fnd base rates'!C$118)
+($P169*VLOOKUP($S169+12,rate_basefnd,3)))
*$R169</f>
        <v>1129.8226920000002</v>
      </c>
      <c r="V169" s="1">
        <f>(($D169*'fnd base rates'!D$107)
+($E169*'fnd base rates'!D$108)
+($F169*'fnd base rates'!D$109)
+($G169*'fnd base rates'!D$110)
+($H169*'fnd base rates'!D$111)
+($I169*'fnd base rates'!D$112)
+($J169*'fnd base rates'!D$113)
+($K169*'fnd base rates'!D$114)
+($M169*'fnd base rates'!D$116)
+($N169*'fnd base rates'!D$117)
+($O169*'fnd base rates'!D$118)
+($P169*VLOOKUP($S169+12,rate_basefnd,4)))
*$R169</f>
        <v>1799.79</v>
      </c>
      <c r="W169" s="1">
        <f>(($D169*'fnd base rates'!E$107)
+($E169*'fnd base rates'!E$108)
+($F169*'fnd base rates'!E$109)
+($G169*'fnd base rates'!E$110)
+($H169*'fnd base rates'!E$111)
+($I169*'fnd base rates'!E$112)
+($J169*'fnd base rates'!E$113)
+($K169*'fnd base rates'!E$114)
+($M169*'fnd base rates'!E$116)
+($N169*'fnd base rates'!E$117)
+($O169*'fnd base rates'!E$118)
+($P169*VLOOKUP($S169+12,rate_basefnd,5)))
*$R169</f>
        <v>11424.680752</v>
      </c>
      <c r="X169" s="1">
        <f>(($D169*'fnd base rates'!F$107)
+($E169*'fnd base rates'!F$108)
+($F169*'fnd base rates'!F$109)
+($G169*'fnd base rates'!F$110)
+($H169*'fnd base rates'!F$111)
+($I169*'fnd base rates'!F$112)
+($J169*'fnd base rates'!F$113)
+($K169*'fnd base rates'!F$114)
+($M169*'fnd base rates'!F$116)
+($N169*'fnd base rates'!F$117)
+($O169*'fnd base rates'!F$118)
+($P169*VLOOKUP($S169+12,rate_basefnd,6)))
*$R169</f>
        <v>2134.3328240000001</v>
      </c>
      <c r="Y169" s="1">
        <f>(($D169*'fnd base rates'!G$107)
+($E169*'fnd base rates'!G$108)
+($F169*'fnd base rates'!G$109)
+($G169*'fnd base rates'!G$110)
+($H169*'fnd base rates'!G$111)
+($I169*'fnd base rates'!G$112)
+($J169*'fnd base rates'!G$113)
+($K169*'fnd base rates'!G$114)
+($M169*'fnd base rates'!G$116)
+($N169*'fnd base rates'!G$117)
+($O169*'fnd base rates'!G$118)
+($P169*VLOOKUP($S169+12,rate_basefnd,7)))
*$R169</f>
        <v>448.37656399999997</v>
      </c>
      <c r="Z169" s="1">
        <f>(($D169*'fnd base rates'!H$107)
+($E169*'fnd base rates'!H$108)
+($F169*'fnd base rates'!H$109)
+($G169*'fnd base rates'!H$110)
+($H169*'fnd base rates'!H$111)
+($I169*'fnd base rates'!H$112)
+($J169*'fnd base rates'!H$113)
+($K169*'fnd base rates'!H$114)
+($M169*'fnd base rates'!H$116)
+($N169*'fnd base rates'!H$117)
+($O169*'fnd base rates'!H$118)
+($P169*VLOOKUP($S169+12,rate_basefnd,8)))</f>
        <v>1371.0978679999998</v>
      </c>
      <c r="AA169" s="1">
        <f>(($D169*'fnd base rates'!I$107)
+($E169*'fnd base rates'!I$108)
+($F169*'fnd base rates'!I$109)
+($G169*'fnd base rates'!I$110)
+($H169*'fnd base rates'!I$111)
+($I169*'fnd base rates'!I$112)
+($J169*'fnd base rates'!I$113)
+($K169*'fnd base rates'!I$114)
+($M169*'fnd base rates'!I$116)
+($N169*'fnd base rates'!I$117)
+($O169*'fnd base rates'!I$118)
+($P169*VLOOKUP($S169+12,rate_basefnd,9)))
*$R169</f>
        <v>838.87</v>
      </c>
      <c r="AB169" s="1">
        <f>(($D169*'fnd base rates'!J$107)
+($E169*'fnd base rates'!J$108)
+($F169*'fnd base rates'!J$109)
+($G169*'fnd base rates'!J$110)
+($H169*'fnd base rates'!J$111)
+($I169*'fnd base rates'!J$112)
+($J169*'fnd base rates'!J$113)
+($K169*'fnd base rates'!J$114)
+($M169*'fnd base rates'!J$116)
+($N169*'fnd base rates'!J$117)
+($O169*'fnd base rates'!J$118)
+($P169*VLOOKUP($S169+12,rate_basefnd,10)))
*$R169</f>
        <v>1279.8899999999999</v>
      </c>
      <c r="AC169" s="1">
        <f>(($D169*'fnd base rates'!K$107)
+($E169*'fnd base rates'!K$108)
+($F169*'fnd base rates'!K$109)
+($G169*'fnd base rates'!K$110)
+($H169*'fnd base rates'!K$111)
+($I169*'fnd base rates'!K$112)
+($J169*'fnd base rates'!K$113)
+($K169*'fnd base rates'!K$114)
+($M169*'fnd base rates'!K$116)
+($N169*'fnd base rates'!K$117)
+($O169*'fnd base rates'!K$118)
+($P169*VLOOKUP($S169+12,rate_basefnd,11)))
*$R169</f>
        <v>2250.2697600000001</v>
      </c>
      <c r="AD169" s="1">
        <f>(($D169*'fnd base rates'!L$107)
+($E169*'fnd base rates'!L$108)
+($F169*'fnd base rates'!L$109)
+($G169*'fnd base rates'!L$110)
+($H169*'fnd base rates'!L$111)
+($I169*'fnd base rates'!L$112)
+($J169*'fnd base rates'!L$113)
+($K169*'fnd base rates'!L$114)
+($M169*'fnd base rates'!L$116)
+($N169*'fnd base rates'!L$117)
+($O169*'fnd base rates'!L$118)
+($P169*VLOOKUP($S169+12,rate_basefnd,12)))</f>
        <v>3241.0433600000006</v>
      </c>
      <c r="AE169" s="1">
        <f>(($D169*'fnd base rates'!M$107)
+($E169*'fnd base rates'!M$108)
+($F169*'fnd base rates'!M$109)
+($G169*'fnd base rates'!M$110)
+($H169*'fnd base rates'!M$111)
+($I169*'fnd base rates'!M$112)
+($J169*'fnd base rates'!M$113)
+($K169*'fnd base rates'!M$114)
+($M169*'fnd base rates'!M$116)
+($N169*'fnd base rates'!M$117)
+($O169*'fnd base rates'!M$118)
+($P169*VLOOKUP($S169+12,rate_basefnd,13)))</f>
        <v>0</v>
      </c>
      <c r="AF169" s="4">
        <f t="shared" si="159"/>
        <v>25918.173819999996</v>
      </c>
      <c r="AH169" s="269">
        <f t="shared" si="160"/>
        <v>429163168</v>
      </c>
      <c r="AI169" s="4" t="str">
        <f t="shared" si="161"/>
        <v>429</v>
      </c>
      <c r="AJ169" s="2" t="str">
        <f t="shared" si="162"/>
        <v>163</v>
      </c>
      <c r="AK169" s="2" t="str">
        <f t="shared" si="163"/>
        <v>168</v>
      </c>
      <c r="AL169" s="4">
        <f t="shared" si="164"/>
        <v>1</v>
      </c>
      <c r="AM169" s="4">
        <f t="shared" si="155"/>
        <v>2</v>
      </c>
      <c r="AN169" s="4">
        <f t="shared" si="165"/>
        <v>25918.173819999996</v>
      </c>
      <c r="AO169" s="4">
        <f t="shared" si="166"/>
        <v>12959</v>
      </c>
      <c r="AP169" s="4">
        <f t="shared" si="156"/>
        <v>0</v>
      </c>
      <c r="AQ169" s="4">
        <v>12959</v>
      </c>
      <c r="AW169" s="4">
        <v>12959</v>
      </c>
      <c r="AX169" s="5">
        <f t="shared" si="167"/>
        <v>0</v>
      </c>
      <c r="AY169" s="4">
        <v>12959</v>
      </c>
      <c r="AZ169" s="5"/>
      <c r="BB169" s="5">
        <f t="shared" ref="BB169" si="198">BC169-BA169</f>
        <v>0</v>
      </c>
    </row>
    <row r="170" spans="1:54" s="4" customFormat="1">
      <c r="A170" s="269">
        <v>429</v>
      </c>
      <c r="B170" s="2">
        <v>429163229</v>
      </c>
      <c r="C170" s="9" t="s">
        <v>255</v>
      </c>
      <c r="D170" s="14">
        <f>'fnd enro'!D170</f>
        <v>0</v>
      </c>
      <c r="E170" s="14">
        <f>'fnd enro'!E170</f>
        <v>0</v>
      </c>
      <c r="F170" s="14">
        <f>'fnd enro'!F170</f>
        <v>1</v>
      </c>
      <c r="G170" s="14">
        <f>'fnd enro'!G170</f>
        <v>6</v>
      </c>
      <c r="H170" s="14">
        <f>'fnd enro'!H170</f>
        <v>2</v>
      </c>
      <c r="I170" s="14">
        <f>'fnd enro'!I170</f>
        <v>3</v>
      </c>
      <c r="J170" s="14">
        <f>'fnd enro'!J170</f>
        <v>0</v>
      </c>
      <c r="K170" s="15">
        <f>'fnd enro'!K170</f>
        <v>0.4632</v>
      </c>
      <c r="L170" s="14">
        <f>'fnd enro'!L170</f>
        <v>0</v>
      </c>
      <c r="M170" s="14">
        <f>'fnd enro'!M170</f>
        <v>0</v>
      </c>
      <c r="N170" s="14">
        <f>'fnd enro'!N170</f>
        <v>0</v>
      </c>
      <c r="O170" s="14">
        <f>'fnd enro'!O170</f>
        <v>0</v>
      </c>
      <c r="P170" s="14">
        <f>'fnd enro'!P170</f>
        <v>11</v>
      </c>
      <c r="Q170" s="14">
        <f>'fnd enro'!R170</f>
        <v>12</v>
      </c>
      <c r="R170" s="15">
        <f t="shared" si="158"/>
        <v>1</v>
      </c>
      <c r="S170" s="14">
        <f>VALUE('fnd enro'!Q170)</f>
        <v>9</v>
      </c>
      <c r="T170" s="2"/>
      <c r="U170" s="1">
        <f>(($D170*'fnd base rates'!C$107)
+($E170*'fnd base rates'!C$108)
+($F170*'fnd base rates'!C$109)
+($G170*'fnd base rates'!C$110)
+($H170*'fnd base rates'!C$111)
+($I170*'fnd base rates'!C$112)
+($J170*'fnd base rates'!C$113)
+($K170*'fnd base rates'!C$114)
+($M170*'fnd base rates'!C$116)
+($N170*'fnd base rates'!C$117)
+($O170*'fnd base rates'!C$118)
+($P170*VLOOKUP($S170+12,rate_basefnd,3)))
*$R170</f>
        <v>7270.8961519999993</v>
      </c>
      <c r="V170" s="1">
        <f>(($D170*'fnd base rates'!D$107)
+($E170*'fnd base rates'!D$108)
+($F170*'fnd base rates'!D$109)
+($G170*'fnd base rates'!D$110)
+($H170*'fnd base rates'!D$111)
+($I170*'fnd base rates'!D$112)
+($J170*'fnd base rates'!D$113)
+($K170*'fnd base rates'!D$114)
+($M170*'fnd base rates'!D$116)
+($N170*'fnd base rates'!D$117)
+($O170*'fnd base rates'!D$118)
+($P170*VLOOKUP($S170+12,rate_basefnd,4)))
*$R170</f>
        <v>13129.300000000001</v>
      </c>
      <c r="W170" s="1">
        <f>(($D170*'fnd base rates'!E$107)
+($E170*'fnd base rates'!E$108)
+($F170*'fnd base rates'!E$109)
+($G170*'fnd base rates'!E$110)
+($H170*'fnd base rates'!E$111)
+($I170*'fnd base rates'!E$112)
+($J170*'fnd base rates'!E$113)
+($K170*'fnd base rates'!E$114)
+($M170*'fnd base rates'!E$116)
+($N170*'fnd base rates'!E$117)
+($O170*'fnd base rates'!E$118)
+($P170*VLOOKUP($S170+12,rate_basefnd,5)))
*$R170</f>
        <v>87361.63451199999</v>
      </c>
      <c r="X170" s="1">
        <f>(($D170*'fnd base rates'!F$107)
+($E170*'fnd base rates'!F$108)
+($F170*'fnd base rates'!F$109)
+($G170*'fnd base rates'!F$110)
+($H170*'fnd base rates'!F$111)
+($I170*'fnd base rates'!F$112)
+($J170*'fnd base rates'!F$113)
+($K170*'fnd base rates'!F$114)
+($M170*'fnd base rates'!F$116)
+($N170*'fnd base rates'!F$117)
+($O170*'fnd base rates'!F$118)
+($P170*VLOOKUP($S170+12,rate_basefnd,6)))
*$R170</f>
        <v>13383.536943999999</v>
      </c>
      <c r="Y170" s="1">
        <f>(($D170*'fnd base rates'!G$107)
+($E170*'fnd base rates'!G$108)
+($F170*'fnd base rates'!G$109)
+($G170*'fnd base rates'!G$110)
+($H170*'fnd base rates'!G$111)
+($I170*'fnd base rates'!G$112)
+($J170*'fnd base rates'!G$113)
+($K170*'fnd base rates'!G$114)
+($M170*'fnd base rates'!G$116)
+($N170*'fnd base rates'!G$117)
+($O170*'fnd base rates'!G$118)
+($P170*VLOOKUP($S170+12,rate_basefnd,7)))
*$R170</f>
        <v>3795.9793840000002</v>
      </c>
      <c r="Z170" s="1">
        <f>(($D170*'fnd base rates'!H$107)
+($E170*'fnd base rates'!H$108)
+($F170*'fnd base rates'!H$109)
+($G170*'fnd base rates'!H$110)
+($H170*'fnd base rates'!H$111)
+($I170*'fnd base rates'!H$112)
+($J170*'fnd base rates'!H$113)
+($K170*'fnd base rates'!H$114)
+($M170*'fnd base rates'!H$116)
+($N170*'fnd base rates'!H$117)
+($O170*'fnd base rates'!H$118)
+($P170*VLOOKUP($S170+12,rate_basefnd,8)))</f>
        <v>7481.8472080000001</v>
      </c>
      <c r="AA170" s="1">
        <f>(($D170*'fnd base rates'!I$107)
+($E170*'fnd base rates'!I$108)
+($F170*'fnd base rates'!I$109)
+($G170*'fnd base rates'!I$110)
+($H170*'fnd base rates'!I$111)
+($I170*'fnd base rates'!I$112)
+($J170*'fnd base rates'!I$113)
+($K170*'fnd base rates'!I$114)
+($M170*'fnd base rates'!I$116)
+($N170*'fnd base rates'!I$117)
+($O170*'fnd base rates'!I$118)
+($P170*VLOOKUP($S170+12,rate_basefnd,9)))
*$R170</f>
        <v>5708.33</v>
      </c>
      <c r="AB170" s="1">
        <f>(($D170*'fnd base rates'!J$107)
+($E170*'fnd base rates'!J$108)
+($F170*'fnd base rates'!J$109)
+($G170*'fnd base rates'!J$110)
+($H170*'fnd base rates'!J$111)
+($I170*'fnd base rates'!J$112)
+($J170*'fnd base rates'!J$113)
+($K170*'fnd base rates'!J$114)
+($M170*'fnd base rates'!J$116)
+($N170*'fnd base rates'!J$117)
+($O170*'fnd base rates'!J$118)
+($P170*VLOOKUP($S170+12,rate_basefnd,10)))
*$R170</f>
        <v>11344.32</v>
      </c>
      <c r="AC170" s="1">
        <f>(($D170*'fnd base rates'!K$107)
+($E170*'fnd base rates'!K$108)
+($F170*'fnd base rates'!K$109)
+($G170*'fnd base rates'!K$110)
+($H170*'fnd base rates'!K$111)
+($I170*'fnd base rates'!K$112)
+($J170*'fnd base rates'!K$113)
+($K170*'fnd base rates'!K$114)
+($M170*'fnd base rates'!K$116)
+($N170*'fnd base rates'!K$117)
+($O170*'fnd base rates'!K$118)
+($P170*VLOOKUP($S170+12,rate_basefnd,11)))
*$R170</f>
        <v>13515.968559999999</v>
      </c>
      <c r="AD170" s="1">
        <f>(($D170*'fnd base rates'!L$107)
+($E170*'fnd base rates'!L$108)
+($F170*'fnd base rates'!L$109)
+($G170*'fnd base rates'!L$110)
+($H170*'fnd base rates'!L$111)
+($I170*'fnd base rates'!L$112)
+($J170*'fnd base rates'!L$113)
+($K170*'fnd base rates'!L$114)
+($M170*'fnd base rates'!L$116)
+($N170*'fnd base rates'!L$117)
+($O170*'fnd base rates'!L$118)
+($P170*VLOOKUP($S170+12,rate_basefnd,12)))</f>
        <v>23489.980160000006</v>
      </c>
      <c r="AE170" s="1">
        <f>(($D170*'fnd base rates'!M$107)
+($E170*'fnd base rates'!M$108)
+($F170*'fnd base rates'!M$109)
+($G170*'fnd base rates'!M$110)
+($H170*'fnd base rates'!M$111)
+($I170*'fnd base rates'!M$112)
+($J170*'fnd base rates'!M$113)
+($K170*'fnd base rates'!M$114)
+($M170*'fnd base rates'!M$116)
+($N170*'fnd base rates'!M$117)
+($O170*'fnd base rates'!M$118)
+($P170*VLOOKUP($S170+12,rate_basefnd,13)))</f>
        <v>0</v>
      </c>
      <c r="AF170" s="4">
        <f t="shared" si="159"/>
        <v>186481.79292000001</v>
      </c>
      <c r="AH170" s="269">
        <f t="shared" si="160"/>
        <v>429163229</v>
      </c>
      <c r="AI170" s="4" t="str">
        <f t="shared" si="161"/>
        <v>429</v>
      </c>
      <c r="AJ170" s="2" t="str">
        <f t="shared" si="162"/>
        <v>163</v>
      </c>
      <c r="AK170" s="2" t="str">
        <f t="shared" si="163"/>
        <v>229</v>
      </c>
      <c r="AL170" s="4">
        <f t="shared" si="164"/>
        <v>1</v>
      </c>
      <c r="AM170" s="4">
        <f t="shared" si="155"/>
        <v>12</v>
      </c>
      <c r="AN170" s="4">
        <f t="shared" si="165"/>
        <v>186481.79292000001</v>
      </c>
      <c r="AO170" s="4">
        <f t="shared" si="166"/>
        <v>15540</v>
      </c>
      <c r="AP170" s="4">
        <f t="shared" si="156"/>
        <v>0</v>
      </c>
      <c r="AQ170" s="4">
        <v>15540</v>
      </c>
      <c r="AW170" s="4">
        <v>15540</v>
      </c>
      <c r="AX170" s="5">
        <f t="shared" si="167"/>
        <v>0</v>
      </c>
      <c r="AY170" s="4">
        <v>15540</v>
      </c>
      <c r="AZ170" s="5"/>
      <c r="BB170" s="5">
        <f t="shared" ref="BB170" si="199">BC170-BA170</f>
        <v>0</v>
      </c>
    </row>
    <row r="171" spans="1:54" s="4" customFormat="1">
      <c r="A171" s="269">
        <v>429</v>
      </c>
      <c r="B171" s="2">
        <v>429163246</v>
      </c>
      <c r="C171" s="9" t="s">
        <v>255</v>
      </c>
      <c r="D171" s="14">
        <f>'fnd enro'!D171</f>
        <v>0</v>
      </c>
      <c r="E171" s="14">
        <f>'fnd enro'!E171</f>
        <v>0</v>
      </c>
      <c r="F171" s="14">
        <f>'fnd enro'!F171</f>
        <v>0</v>
      </c>
      <c r="G171" s="14">
        <f>'fnd enro'!G171</f>
        <v>0</v>
      </c>
      <c r="H171" s="14">
        <f>'fnd enro'!H171</f>
        <v>0</v>
      </c>
      <c r="I171" s="14">
        <f>'fnd enro'!I171</f>
        <v>1</v>
      </c>
      <c r="J171" s="14">
        <f>'fnd enro'!J171</f>
        <v>0</v>
      </c>
      <c r="K171" s="15">
        <f>'fnd enro'!K171</f>
        <v>3.8600000000000002E-2</v>
      </c>
      <c r="L171" s="14">
        <f>'fnd enro'!L171</f>
        <v>0</v>
      </c>
      <c r="M171" s="14">
        <f>'fnd enro'!M171</f>
        <v>0</v>
      </c>
      <c r="N171" s="14">
        <f>'fnd enro'!N171</f>
        <v>0</v>
      </c>
      <c r="O171" s="14">
        <f>'fnd enro'!O171</f>
        <v>0</v>
      </c>
      <c r="P171" s="14">
        <f>'fnd enro'!P171</f>
        <v>0</v>
      </c>
      <c r="Q171" s="14">
        <f>'fnd enro'!R171</f>
        <v>1</v>
      </c>
      <c r="R171" s="15">
        <f t="shared" si="158"/>
        <v>1</v>
      </c>
      <c r="S171" s="14">
        <f>VALUE('fnd enro'!Q171)</f>
        <v>2</v>
      </c>
      <c r="T171" s="2"/>
      <c r="U171" s="1">
        <f>(($D171*'fnd base rates'!C$107)
+($E171*'fnd base rates'!C$108)
+($F171*'fnd base rates'!C$109)
+($G171*'fnd base rates'!C$110)
+($H171*'fnd base rates'!C$111)
+($I171*'fnd base rates'!C$112)
+($J171*'fnd base rates'!C$113)
+($K171*'fnd base rates'!C$114)
+($M171*'fnd base rates'!C$116)
+($N171*'fnd base rates'!C$117)
+($O171*'fnd base rates'!C$118)
+($P171*VLOOKUP($S171+12,rate_basefnd,3)))
*$R171</f>
        <v>536.46134600000005</v>
      </c>
      <c r="V171" s="1">
        <f>(($D171*'fnd base rates'!D$107)
+($E171*'fnd base rates'!D$108)
+($F171*'fnd base rates'!D$109)
+($G171*'fnd base rates'!D$110)
+($H171*'fnd base rates'!D$111)
+($I171*'fnd base rates'!D$112)
+($J171*'fnd base rates'!D$113)
+($K171*'fnd base rates'!D$114)
+($M171*'fnd base rates'!D$116)
+($N171*'fnd base rates'!D$117)
+($O171*'fnd base rates'!D$118)
+($P171*VLOOKUP($S171+12,rate_basefnd,4)))
*$R171</f>
        <v>765.08</v>
      </c>
      <c r="W171" s="1">
        <f>(($D171*'fnd base rates'!E$107)
+($E171*'fnd base rates'!E$108)
+($F171*'fnd base rates'!E$109)
+($G171*'fnd base rates'!E$110)
+($H171*'fnd base rates'!E$111)
+($I171*'fnd base rates'!E$112)
+($J171*'fnd base rates'!E$113)
+($K171*'fnd base rates'!E$114)
+($M171*'fnd base rates'!E$116)
+($N171*'fnd base rates'!E$117)
+($O171*'fnd base rates'!E$118)
+($P171*VLOOKUP($S171+12,rate_basefnd,5)))
*$R171</f>
        <v>4912.2003759999998</v>
      </c>
      <c r="X171" s="1">
        <f>(($D171*'fnd base rates'!F$107)
+($E171*'fnd base rates'!F$108)
+($F171*'fnd base rates'!F$109)
+($G171*'fnd base rates'!F$110)
+($H171*'fnd base rates'!F$111)
+($I171*'fnd base rates'!F$112)
+($J171*'fnd base rates'!F$113)
+($K171*'fnd base rates'!F$114)
+($M171*'fnd base rates'!F$116)
+($N171*'fnd base rates'!F$117)
+($O171*'fnd base rates'!F$118)
+($P171*VLOOKUP($S171+12,rate_basefnd,6)))
*$R171</f>
        <v>886.88641200000006</v>
      </c>
      <c r="Y171" s="1">
        <f>(($D171*'fnd base rates'!G$107)
+($E171*'fnd base rates'!G$108)
+($F171*'fnd base rates'!G$109)
+($G171*'fnd base rates'!G$110)
+($H171*'fnd base rates'!G$111)
+($I171*'fnd base rates'!G$112)
+($J171*'fnd base rates'!G$113)
+($K171*'fnd base rates'!G$114)
+($M171*'fnd base rates'!G$116)
+($N171*'fnd base rates'!G$117)
+($O171*'fnd base rates'!G$118)
+($P171*VLOOKUP($S171+12,rate_basefnd,7)))
*$R171</f>
        <v>163.88328199999998</v>
      </c>
      <c r="Z171" s="1">
        <f>(($D171*'fnd base rates'!H$107)
+($E171*'fnd base rates'!H$108)
+($F171*'fnd base rates'!H$109)
+($G171*'fnd base rates'!H$110)
+($H171*'fnd base rates'!H$111)
+($I171*'fnd base rates'!H$112)
+($J171*'fnd base rates'!H$113)
+($K171*'fnd base rates'!H$114)
+($M171*'fnd base rates'!H$116)
+($N171*'fnd base rates'!H$117)
+($O171*'fnd base rates'!H$118)
+($P171*VLOOKUP($S171+12,rate_basefnd,8)))</f>
        <v>828.078934</v>
      </c>
      <c r="AA171" s="1">
        <f>(($D171*'fnd base rates'!I$107)
+($E171*'fnd base rates'!I$108)
+($F171*'fnd base rates'!I$109)
+($G171*'fnd base rates'!I$110)
+($H171*'fnd base rates'!I$111)
+($I171*'fnd base rates'!I$112)
+($J171*'fnd base rates'!I$113)
+($K171*'fnd base rates'!I$114)
+($M171*'fnd base rates'!I$116)
+($N171*'fnd base rates'!I$117)
+($O171*'fnd base rates'!I$118)
+($P171*VLOOKUP($S171+12,rate_basefnd,9)))
*$R171</f>
        <v>425.94</v>
      </c>
      <c r="AB171" s="1">
        <f>(($D171*'fnd base rates'!J$107)
+($E171*'fnd base rates'!J$108)
+($F171*'fnd base rates'!J$109)
+($G171*'fnd base rates'!J$110)
+($H171*'fnd base rates'!J$111)
+($I171*'fnd base rates'!J$112)
+($J171*'fnd base rates'!J$113)
+($K171*'fnd base rates'!J$114)
+($M171*'fnd base rates'!J$116)
+($N171*'fnd base rates'!J$117)
+($O171*'fnd base rates'!J$118)
+($P171*VLOOKUP($S171+12,rate_basefnd,10)))
*$R171</f>
        <v>573.75</v>
      </c>
      <c r="AC171" s="1">
        <f>(($D171*'fnd base rates'!K$107)
+($E171*'fnd base rates'!K$108)
+($F171*'fnd base rates'!K$109)
+($G171*'fnd base rates'!K$110)
+($H171*'fnd base rates'!K$111)
+($I171*'fnd base rates'!K$112)
+($J171*'fnd base rates'!K$113)
+($K171*'fnd base rates'!K$114)
+($M171*'fnd base rates'!K$116)
+($N171*'fnd base rates'!K$117)
+($O171*'fnd base rates'!K$118)
+($P171*VLOOKUP($S171+12,rate_basefnd,11)))
*$R171</f>
        <v>1150.05988</v>
      </c>
      <c r="AD171" s="1">
        <f>(($D171*'fnd base rates'!L$107)
+($E171*'fnd base rates'!L$108)
+($F171*'fnd base rates'!L$109)
+($G171*'fnd base rates'!L$110)
+($H171*'fnd base rates'!L$111)
+($I171*'fnd base rates'!L$112)
+($J171*'fnd base rates'!L$113)
+($K171*'fnd base rates'!L$114)
+($M171*'fnd base rates'!L$116)
+($N171*'fnd base rates'!L$117)
+($O171*'fnd base rates'!L$118)
+($P171*VLOOKUP($S171+12,rate_basefnd,12)))</f>
        <v>1369.1266800000001</v>
      </c>
      <c r="AE171" s="1">
        <f>(($D171*'fnd base rates'!M$107)
+($E171*'fnd base rates'!M$108)
+($F171*'fnd base rates'!M$109)
+($G171*'fnd base rates'!M$110)
+($H171*'fnd base rates'!M$111)
+($I171*'fnd base rates'!M$112)
+($J171*'fnd base rates'!M$113)
+($K171*'fnd base rates'!M$114)
+($M171*'fnd base rates'!M$116)
+($N171*'fnd base rates'!M$117)
+($O171*'fnd base rates'!M$118)
+($P171*VLOOKUP($S171+12,rate_basefnd,13)))</f>
        <v>0</v>
      </c>
      <c r="AF171" s="4">
        <f t="shared" si="159"/>
        <v>11611.466909999999</v>
      </c>
      <c r="AH171" s="269">
        <f t="shared" si="160"/>
        <v>429163246</v>
      </c>
      <c r="AI171" s="4" t="str">
        <f t="shared" si="161"/>
        <v>429</v>
      </c>
      <c r="AJ171" s="2" t="str">
        <f t="shared" si="162"/>
        <v>163</v>
      </c>
      <c r="AK171" s="2" t="str">
        <f t="shared" si="163"/>
        <v>246</v>
      </c>
      <c r="AL171" s="4">
        <f t="shared" si="164"/>
        <v>1</v>
      </c>
      <c r="AM171" s="4">
        <f t="shared" si="155"/>
        <v>1</v>
      </c>
      <c r="AN171" s="4">
        <f t="shared" si="165"/>
        <v>11611.466909999999</v>
      </c>
      <c r="AO171" s="4">
        <f t="shared" si="166"/>
        <v>11611</v>
      </c>
      <c r="AP171" s="4">
        <f t="shared" si="156"/>
        <v>0</v>
      </c>
      <c r="AQ171" s="4">
        <v>11611</v>
      </c>
      <c r="AW171" s="4">
        <v>11611</v>
      </c>
      <c r="AX171" s="5">
        <f t="shared" si="167"/>
        <v>0</v>
      </c>
      <c r="AY171" s="4">
        <v>11611</v>
      </c>
      <c r="AZ171" s="5"/>
      <c r="BB171" s="5">
        <f t="shared" ref="BB171" si="200">BC171-BA171</f>
        <v>0</v>
      </c>
    </row>
    <row r="172" spans="1:54" s="4" customFormat="1">
      <c r="A172" s="269">
        <v>429</v>
      </c>
      <c r="B172" s="2">
        <v>429163248</v>
      </c>
      <c r="C172" s="9" t="s">
        <v>255</v>
      </c>
      <c r="D172" s="14">
        <f>'fnd enro'!D172</f>
        <v>0</v>
      </c>
      <c r="E172" s="14">
        <f>'fnd enro'!E172</f>
        <v>0</v>
      </c>
      <c r="F172" s="14">
        <f>'fnd enro'!F172</f>
        <v>0</v>
      </c>
      <c r="G172" s="14">
        <f>'fnd enro'!G172</f>
        <v>1</v>
      </c>
      <c r="H172" s="14">
        <f>'fnd enro'!H172</f>
        <v>0</v>
      </c>
      <c r="I172" s="14">
        <f>'fnd enro'!I172</f>
        <v>2</v>
      </c>
      <c r="J172" s="14">
        <f>'fnd enro'!J172</f>
        <v>0</v>
      </c>
      <c r="K172" s="15">
        <f>'fnd enro'!K172</f>
        <v>0.1158</v>
      </c>
      <c r="L172" s="14">
        <f>'fnd enro'!L172</f>
        <v>0</v>
      </c>
      <c r="M172" s="14">
        <f>'fnd enro'!M172</f>
        <v>0</v>
      </c>
      <c r="N172" s="14">
        <f>'fnd enro'!N172</f>
        <v>0</v>
      </c>
      <c r="O172" s="14">
        <f>'fnd enro'!O172</f>
        <v>0</v>
      </c>
      <c r="P172" s="14">
        <f>'fnd enro'!P172</f>
        <v>3</v>
      </c>
      <c r="Q172" s="14">
        <f>'fnd enro'!R172</f>
        <v>3</v>
      </c>
      <c r="R172" s="15">
        <f t="shared" si="158"/>
        <v>1</v>
      </c>
      <c r="S172" s="14">
        <f>VALUE('fnd enro'!Q172)</f>
        <v>11</v>
      </c>
      <c r="T172" s="2"/>
      <c r="U172" s="1">
        <f>(($D172*'fnd base rates'!C$107)
+($E172*'fnd base rates'!C$108)
+($F172*'fnd base rates'!C$109)
+($G172*'fnd base rates'!C$110)
+($H172*'fnd base rates'!C$111)
+($I172*'fnd base rates'!C$112)
+($J172*'fnd base rates'!C$113)
+($K172*'fnd base rates'!C$114)
+($M172*'fnd base rates'!C$116)
+($N172*'fnd base rates'!C$117)
+($O172*'fnd base rates'!C$118)
+($P172*VLOOKUP($S172+12,rate_basefnd,3)))
*$R172</f>
        <v>1860.2440379999998</v>
      </c>
      <c r="V172" s="1">
        <f>(($D172*'fnd base rates'!D$107)
+($E172*'fnd base rates'!D$108)
+($F172*'fnd base rates'!D$109)
+($G172*'fnd base rates'!D$110)
+($H172*'fnd base rates'!D$111)
+($I172*'fnd base rates'!D$112)
+($J172*'fnd base rates'!D$113)
+($K172*'fnd base rates'!D$114)
+($M172*'fnd base rates'!D$116)
+($N172*'fnd base rates'!D$117)
+($O172*'fnd base rates'!D$118)
+($P172*VLOOKUP($S172+12,rate_basefnd,4)))
*$R172</f>
        <v>3483.78</v>
      </c>
      <c r="W172" s="1">
        <f>(($D172*'fnd base rates'!E$107)
+($E172*'fnd base rates'!E$108)
+($F172*'fnd base rates'!E$109)
+($G172*'fnd base rates'!E$110)
+($H172*'fnd base rates'!E$111)
+($I172*'fnd base rates'!E$112)
+($J172*'fnd base rates'!E$113)
+($K172*'fnd base rates'!E$114)
+($M172*'fnd base rates'!E$116)
+($N172*'fnd base rates'!E$117)
+($O172*'fnd base rates'!E$118)
+($P172*VLOOKUP($S172+12,rate_basefnd,5)))
*$R172</f>
        <v>25307.211127999999</v>
      </c>
      <c r="X172" s="1">
        <f>(($D172*'fnd base rates'!F$107)
+($E172*'fnd base rates'!F$108)
+($F172*'fnd base rates'!F$109)
+($G172*'fnd base rates'!F$110)
+($H172*'fnd base rates'!F$111)
+($I172*'fnd base rates'!F$112)
+($J172*'fnd base rates'!F$113)
+($K172*'fnd base rates'!F$114)
+($M172*'fnd base rates'!F$116)
+($N172*'fnd base rates'!F$117)
+($O172*'fnd base rates'!F$118)
+($P172*VLOOKUP($S172+12,rate_basefnd,6)))
*$R172</f>
        <v>3021.2192359999999</v>
      </c>
      <c r="Y172" s="1">
        <f>(($D172*'fnd base rates'!G$107)
+($E172*'fnd base rates'!G$108)
+($F172*'fnd base rates'!G$109)
+($G172*'fnd base rates'!G$110)
+($H172*'fnd base rates'!G$111)
+($I172*'fnd base rates'!G$112)
+($J172*'fnd base rates'!G$113)
+($K172*'fnd base rates'!G$114)
+($M172*'fnd base rates'!G$116)
+($N172*'fnd base rates'!G$117)
+($O172*'fnd base rates'!G$118)
+($P172*VLOOKUP($S172+12,rate_basefnd,7)))
*$R172</f>
        <v>1047.449846</v>
      </c>
      <c r="Z172" s="1">
        <f>(($D172*'fnd base rates'!H$107)
+($E172*'fnd base rates'!H$108)
+($F172*'fnd base rates'!H$109)
+($G172*'fnd base rates'!H$110)
+($H172*'fnd base rates'!H$111)
+($I172*'fnd base rates'!H$112)
+($J172*'fnd base rates'!H$113)
+($K172*'fnd base rates'!H$114)
+($M172*'fnd base rates'!H$116)
+($N172*'fnd base rates'!H$117)
+($O172*'fnd base rates'!H$118)
+($P172*VLOOKUP($S172+12,rate_basefnd,8)))</f>
        <v>2265.8768020000002</v>
      </c>
      <c r="AA172" s="1">
        <f>(($D172*'fnd base rates'!I$107)
+($E172*'fnd base rates'!I$108)
+($F172*'fnd base rates'!I$109)
+($G172*'fnd base rates'!I$110)
+($H172*'fnd base rates'!I$111)
+($I172*'fnd base rates'!I$112)
+($J172*'fnd base rates'!I$113)
+($K172*'fnd base rates'!I$114)
+($M172*'fnd base rates'!I$116)
+($N172*'fnd base rates'!I$117)
+($O172*'fnd base rates'!I$118)
+($P172*VLOOKUP($S172+12,rate_basefnd,9)))
*$R172</f>
        <v>1628.06</v>
      </c>
      <c r="AB172" s="1">
        <f>(($D172*'fnd base rates'!J$107)
+($E172*'fnd base rates'!J$108)
+($F172*'fnd base rates'!J$109)
+($G172*'fnd base rates'!J$110)
+($H172*'fnd base rates'!J$111)
+($I172*'fnd base rates'!J$112)
+($J172*'fnd base rates'!J$113)
+($K172*'fnd base rates'!J$114)
+($M172*'fnd base rates'!J$116)
+($N172*'fnd base rates'!J$117)
+($O172*'fnd base rates'!J$118)
+($P172*VLOOKUP($S172+12,rate_basefnd,10)))
*$R172</f>
        <v>3741.13</v>
      </c>
      <c r="AC172" s="1">
        <f>(($D172*'fnd base rates'!K$107)
+($E172*'fnd base rates'!K$108)
+($F172*'fnd base rates'!K$109)
+($G172*'fnd base rates'!K$110)
+($H172*'fnd base rates'!K$111)
+($I172*'fnd base rates'!K$112)
+($J172*'fnd base rates'!K$113)
+($K172*'fnd base rates'!K$114)
+($M172*'fnd base rates'!K$116)
+($N172*'fnd base rates'!K$117)
+($O172*'fnd base rates'!K$118)
+($P172*VLOOKUP($S172+12,rate_basefnd,11)))
*$R172</f>
        <v>3400.3296399999999</v>
      </c>
      <c r="AD172" s="1">
        <f>(($D172*'fnd base rates'!L$107)
+($E172*'fnd base rates'!L$108)
+($F172*'fnd base rates'!L$109)
+($G172*'fnd base rates'!L$110)
+($H172*'fnd base rates'!L$111)
+($I172*'fnd base rates'!L$112)
+($J172*'fnd base rates'!L$113)
+($K172*'fnd base rates'!L$114)
+($M172*'fnd base rates'!L$116)
+($N172*'fnd base rates'!L$117)
+($O172*'fnd base rates'!L$118)
+($P172*VLOOKUP($S172+12,rate_basefnd,12)))</f>
        <v>6061.1800400000011</v>
      </c>
      <c r="AE172" s="1">
        <f>(($D172*'fnd base rates'!M$107)
+($E172*'fnd base rates'!M$108)
+($F172*'fnd base rates'!M$109)
+($G172*'fnd base rates'!M$110)
+($H172*'fnd base rates'!M$111)
+($I172*'fnd base rates'!M$112)
+($J172*'fnd base rates'!M$113)
+($K172*'fnd base rates'!M$114)
+($M172*'fnd base rates'!M$116)
+($N172*'fnd base rates'!M$117)
+($O172*'fnd base rates'!M$118)
+($P172*VLOOKUP($S172+12,rate_basefnd,13)))</f>
        <v>0</v>
      </c>
      <c r="AF172" s="4">
        <f t="shared" si="159"/>
        <v>51816.480729999988</v>
      </c>
      <c r="AH172" s="269">
        <f t="shared" si="160"/>
        <v>429163248</v>
      </c>
      <c r="AI172" s="4" t="str">
        <f t="shared" si="161"/>
        <v>429</v>
      </c>
      <c r="AJ172" s="2" t="str">
        <f t="shared" si="162"/>
        <v>163</v>
      </c>
      <c r="AK172" s="2" t="str">
        <f t="shared" si="163"/>
        <v>248</v>
      </c>
      <c r="AL172" s="4">
        <f t="shared" si="164"/>
        <v>1</v>
      </c>
      <c r="AM172" s="4">
        <f t="shared" si="155"/>
        <v>3</v>
      </c>
      <c r="AN172" s="4">
        <f t="shared" si="165"/>
        <v>51816.480729999988</v>
      </c>
      <c r="AO172" s="4">
        <f t="shared" si="166"/>
        <v>17272</v>
      </c>
      <c r="AP172" s="4">
        <f t="shared" si="156"/>
        <v>0</v>
      </c>
      <c r="AQ172" s="4">
        <v>17272</v>
      </c>
      <c r="AW172" s="4">
        <v>17272</v>
      </c>
      <c r="AX172" s="5">
        <f t="shared" si="167"/>
        <v>0</v>
      </c>
      <c r="AY172" s="4">
        <v>17272</v>
      </c>
      <c r="AZ172" s="5"/>
      <c r="BB172" s="5">
        <f t="shared" ref="BB172" si="201">BC172-BA172</f>
        <v>0</v>
      </c>
    </row>
    <row r="173" spans="1:54" s="4" customFormat="1">
      <c r="A173" s="269">
        <v>429</v>
      </c>
      <c r="B173" s="2">
        <v>429163258</v>
      </c>
      <c r="C173" s="9" t="s">
        <v>255</v>
      </c>
      <c r="D173" s="14">
        <f>'fnd enro'!D173</f>
        <v>0</v>
      </c>
      <c r="E173" s="14">
        <f>'fnd enro'!E173</f>
        <v>0</v>
      </c>
      <c r="F173" s="14">
        <f>'fnd enro'!F173</f>
        <v>0</v>
      </c>
      <c r="G173" s="14">
        <f>'fnd enro'!G173</f>
        <v>13</v>
      </c>
      <c r="H173" s="14">
        <f>'fnd enro'!H173</f>
        <v>1</v>
      </c>
      <c r="I173" s="14">
        <f>'fnd enro'!I173</f>
        <v>7</v>
      </c>
      <c r="J173" s="14">
        <f>'fnd enro'!J173</f>
        <v>0</v>
      </c>
      <c r="K173" s="15">
        <f>'fnd enro'!K173</f>
        <v>0.81059999999999999</v>
      </c>
      <c r="L173" s="14">
        <f>'fnd enro'!L173</f>
        <v>0</v>
      </c>
      <c r="M173" s="14">
        <f>'fnd enro'!M173</f>
        <v>2</v>
      </c>
      <c r="N173" s="14">
        <f>'fnd enro'!N173</f>
        <v>0</v>
      </c>
      <c r="O173" s="14">
        <f>'fnd enro'!O173</f>
        <v>0</v>
      </c>
      <c r="P173" s="14">
        <f>'fnd enro'!P173</f>
        <v>13</v>
      </c>
      <c r="Q173" s="14">
        <f>'fnd enro'!R173</f>
        <v>21</v>
      </c>
      <c r="R173" s="15">
        <f t="shared" si="158"/>
        <v>1</v>
      </c>
      <c r="S173" s="14">
        <f>VALUE('fnd enro'!Q173)</f>
        <v>10</v>
      </c>
      <c r="T173" s="2"/>
      <c r="U173" s="1">
        <f>(($D173*'fnd base rates'!C$107)
+($E173*'fnd base rates'!C$108)
+($F173*'fnd base rates'!C$109)
+($G173*'fnd base rates'!C$110)
+($H173*'fnd base rates'!C$111)
+($I173*'fnd base rates'!C$112)
+($J173*'fnd base rates'!C$113)
+($K173*'fnd base rates'!C$114)
+($M173*'fnd base rates'!C$116)
+($N173*'fnd base rates'!C$117)
+($O173*'fnd base rates'!C$118)
+($P173*VLOOKUP($S173+12,rate_basefnd,3)))
*$R173</f>
        <v>12499.038266</v>
      </c>
      <c r="V173" s="1">
        <f>(($D173*'fnd base rates'!D$107)
+($E173*'fnd base rates'!D$108)
+($F173*'fnd base rates'!D$109)
+($G173*'fnd base rates'!D$110)
+($H173*'fnd base rates'!D$111)
+($I173*'fnd base rates'!D$112)
+($J173*'fnd base rates'!D$113)
+($K173*'fnd base rates'!D$114)
+($M173*'fnd base rates'!D$116)
+($N173*'fnd base rates'!D$117)
+($O173*'fnd base rates'!D$118)
+($P173*VLOOKUP($S173+12,rate_basefnd,4)))
*$R173</f>
        <v>21306.120000000003</v>
      </c>
      <c r="W173" s="1">
        <f>(($D173*'fnd base rates'!E$107)
+($E173*'fnd base rates'!E$108)
+($F173*'fnd base rates'!E$109)
+($G173*'fnd base rates'!E$110)
+($H173*'fnd base rates'!E$111)
+($I173*'fnd base rates'!E$112)
+($J173*'fnd base rates'!E$113)
+($K173*'fnd base rates'!E$114)
+($M173*'fnd base rates'!E$116)
+($N173*'fnd base rates'!E$117)
+($O173*'fnd base rates'!E$118)
+($P173*VLOOKUP($S173+12,rate_basefnd,5)))
*$R173</f>
        <v>138458.37789599999</v>
      </c>
      <c r="X173" s="1">
        <f>(($D173*'fnd base rates'!F$107)
+($E173*'fnd base rates'!F$108)
+($F173*'fnd base rates'!F$109)
+($G173*'fnd base rates'!F$110)
+($H173*'fnd base rates'!F$111)
+($I173*'fnd base rates'!F$112)
+($J173*'fnd base rates'!F$113)
+($K173*'fnd base rates'!F$114)
+($M173*'fnd base rates'!F$116)
+($N173*'fnd base rates'!F$117)
+($O173*'fnd base rates'!F$118)
+($P173*VLOOKUP($S173+12,rate_basefnd,6)))
*$R173</f>
        <v>23774.424652000002</v>
      </c>
      <c r="Y173" s="1">
        <f>(($D173*'fnd base rates'!G$107)
+($E173*'fnd base rates'!G$108)
+($F173*'fnd base rates'!G$109)
+($G173*'fnd base rates'!G$110)
+($H173*'fnd base rates'!G$111)
+($I173*'fnd base rates'!G$112)
+($J173*'fnd base rates'!G$113)
+($K173*'fnd base rates'!G$114)
+($M173*'fnd base rates'!G$116)
+($N173*'fnd base rates'!G$117)
+($O173*'fnd base rates'!G$118)
+($P173*VLOOKUP($S173+12,rate_basefnd,7)))
*$R173</f>
        <v>5768.6989220000005</v>
      </c>
      <c r="Z173" s="1">
        <f>(($D173*'fnd base rates'!H$107)
+($E173*'fnd base rates'!H$108)
+($F173*'fnd base rates'!H$109)
+($G173*'fnd base rates'!H$110)
+($H173*'fnd base rates'!H$111)
+($I173*'fnd base rates'!H$112)
+($J173*'fnd base rates'!H$113)
+($K173*'fnd base rates'!H$114)
+($M173*'fnd base rates'!H$116)
+($N173*'fnd base rates'!H$117)
+($O173*'fnd base rates'!H$118)
+($P173*VLOOKUP($S173+12,rate_basefnd,8)))</f>
        <v>13732.197614000001</v>
      </c>
      <c r="AA173" s="1">
        <f>(($D173*'fnd base rates'!I$107)
+($E173*'fnd base rates'!I$108)
+($F173*'fnd base rates'!I$109)
+($G173*'fnd base rates'!I$110)
+($H173*'fnd base rates'!I$111)
+($I173*'fnd base rates'!I$112)
+($J173*'fnd base rates'!I$113)
+($K173*'fnd base rates'!I$114)
+($M173*'fnd base rates'!I$116)
+($N173*'fnd base rates'!I$117)
+($O173*'fnd base rates'!I$118)
+($P173*VLOOKUP($S173+12,rate_basefnd,9)))
*$R173</f>
        <v>9409.69</v>
      </c>
      <c r="AB173" s="1">
        <f>(($D173*'fnd base rates'!J$107)
+($E173*'fnd base rates'!J$108)
+($F173*'fnd base rates'!J$109)
+($G173*'fnd base rates'!J$110)
+($H173*'fnd base rates'!J$111)
+($I173*'fnd base rates'!J$112)
+($J173*'fnd base rates'!J$113)
+($K173*'fnd base rates'!J$114)
+($M173*'fnd base rates'!J$116)
+($N173*'fnd base rates'!J$117)
+($O173*'fnd base rates'!J$118)
+($P173*VLOOKUP($S173+12,rate_basefnd,10)))
*$R173</f>
        <v>16330.39</v>
      </c>
      <c r="AC173" s="1">
        <f>(($D173*'fnd base rates'!K$107)
+($E173*'fnd base rates'!K$108)
+($F173*'fnd base rates'!K$109)
+($G173*'fnd base rates'!K$110)
+($H173*'fnd base rates'!K$111)
+($I173*'fnd base rates'!K$112)
+($J173*'fnd base rates'!K$113)
+($K173*'fnd base rates'!K$114)
+($M173*'fnd base rates'!K$116)
+($N173*'fnd base rates'!K$117)
+($O173*'fnd base rates'!K$118)
+($P173*VLOOKUP($S173+12,rate_basefnd,11)))
*$R173</f>
        <v>24142.207480000001</v>
      </c>
      <c r="AD173" s="1">
        <f>(($D173*'fnd base rates'!L$107)
+($E173*'fnd base rates'!L$108)
+($F173*'fnd base rates'!L$109)
+($G173*'fnd base rates'!L$110)
+($H173*'fnd base rates'!L$111)
+($I173*'fnd base rates'!L$112)
+($J173*'fnd base rates'!L$113)
+($K173*'fnd base rates'!L$114)
+($M173*'fnd base rates'!L$116)
+($N173*'fnd base rates'!L$117)
+($O173*'fnd base rates'!L$118)
+($P173*VLOOKUP($S173+12,rate_basefnd,12)))</f>
        <v>38166.940279999995</v>
      </c>
      <c r="AE173" s="1">
        <f>(($D173*'fnd base rates'!M$107)
+($E173*'fnd base rates'!M$108)
+($F173*'fnd base rates'!M$109)
+($G173*'fnd base rates'!M$110)
+($H173*'fnd base rates'!M$111)
+($I173*'fnd base rates'!M$112)
+($J173*'fnd base rates'!M$113)
+($K173*'fnd base rates'!M$114)
+($M173*'fnd base rates'!M$116)
+($N173*'fnd base rates'!M$117)
+($O173*'fnd base rates'!M$118)
+($P173*VLOOKUP($S173+12,rate_basefnd,13)))</f>
        <v>0</v>
      </c>
      <c r="AF173" s="4">
        <f t="shared" si="159"/>
        <v>303588.08510999999</v>
      </c>
      <c r="AH173" s="269">
        <f t="shared" si="160"/>
        <v>429163258</v>
      </c>
      <c r="AI173" s="4" t="str">
        <f t="shared" si="161"/>
        <v>429</v>
      </c>
      <c r="AJ173" s="2" t="str">
        <f t="shared" si="162"/>
        <v>163</v>
      </c>
      <c r="AK173" s="2" t="str">
        <f t="shared" si="163"/>
        <v>258</v>
      </c>
      <c r="AL173" s="4">
        <f t="shared" si="164"/>
        <v>1</v>
      </c>
      <c r="AM173" s="4">
        <f t="shared" si="155"/>
        <v>21</v>
      </c>
      <c r="AN173" s="4">
        <f t="shared" si="165"/>
        <v>303588.08510999999</v>
      </c>
      <c r="AO173" s="4">
        <f t="shared" si="166"/>
        <v>14457</v>
      </c>
      <c r="AP173" s="4">
        <f t="shared" si="156"/>
        <v>0</v>
      </c>
      <c r="AQ173" s="4">
        <v>14457</v>
      </c>
      <c r="AW173" s="4">
        <v>14457</v>
      </c>
      <c r="AX173" s="5">
        <f t="shared" si="167"/>
        <v>0</v>
      </c>
      <c r="AY173" s="4">
        <v>14457</v>
      </c>
      <c r="AZ173" s="5"/>
      <c r="BB173" s="5">
        <f t="shared" ref="BB173" si="202">BC173-BA173</f>
        <v>0</v>
      </c>
    </row>
    <row r="174" spans="1:54" s="4" customFormat="1">
      <c r="A174" s="269">
        <v>429</v>
      </c>
      <c r="B174" s="2">
        <v>429163262</v>
      </c>
      <c r="C174" s="9" t="s">
        <v>255</v>
      </c>
      <c r="D174" s="14">
        <f>'fnd enro'!D174</f>
        <v>0</v>
      </c>
      <c r="E174" s="14">
        <f>'fnd enro'!E174</f>
        <v>0</v>
      </c>
      <c r="F174" s="14">
        <f>'fnd enro'!F174</f>
        <v>1</v>
      </c>
      <c r="G174" s="14">
        <f>'fnd enro'!G174</f>
        <v>1</v>
      </c>
      <c r="H174" s="14">
        <f>'fnd enro'!H174</f>
        <v>2</v>
      </c>
      <c r="I174" s="14">
        <f>'fnd enro'!I174</f>
        <v>3</v>
      </c>
      <c r="J174" s="14">
        <f>'fnd enro'!J174</f>
        <v>0</v>
      </c>
      <c r="K174" s="15">
        <f>'fnd enro'!K174</f>
        <v>0.2702</v>
      </c>
      <c r="L174" s="14">
        <f>'fnd enro'!L174</f>
        <v>0</v>
      </c>
      <c r="M174" s="14">
        <f>'fnd enro'!M174</f>
        <v>0</v>
      </c>
      <c r="N174" s="14">
        <f>'fnd enro'!N174</f>
        <v>0</v>
      </c>
      <c r="O174" s="14">
        <f>'fnd enro'!O174</f>
        <v>0</v>
      </c>
      <c r="P174" s="14">
        <f>'fnd enro'!P174</f>
        <v>7</v>
      </c>
      <c r="Q174" s="14">
        <f>'fnd enro'!R174</f>
        <v>7</v>
      </c>
      <c r="R174" s="15">
        <f t="shared" si="158"/>
        <v>1</v>
      </c>
      <c r="S174" s="14">
        <f>VALUE('fnd enro'!Q174)</f>
        <v>9</v>
      </c>
      <c r="T174" s="2"/>
      <c r="U174" s="1">
        <f>(($D174*'fnd base rates'!C$107)
+($E174*'fnd base rates'!C$108)
+($F174*'fnd base rates'!C$109)
+($G174*'fnd base rates'!C$110)
+($H174*'fnd base rates'!C$111)
+($I174*'fnd base rates'!C$112)
+($J174*'fnd base rates'!C$113)
+($K174*'fnd base rates'!C$114)
+($M174*'fnd base rates'!C$116)
+($N174*'fnd base rates'!C$117)
+($O174*'fnd base rates'!C$118)
+($P174*VLOOKUP($S174+12,rate_basefnd,3)))
*$R174</f>
        <v>4285.549422</v>
      </c>
      <c r="V174" s="1">
        <f>(($D174*'fnd base rates'!D$107)
+($E174*'fnd base rates'!D$108)
+($F174*'fnd base rates'!D$109)
+($G174*'fnd base rates'!D$110)
+($H174*'fnd base rates'!D$111)
+($I174*'fnd base rates'!D$112)
+($J174*'fnd base rates'!D$113)
+($K174*'fnd base rates'!D$114)
+($M174*'fnd base rates'!D$116)
+($N174*'fnd base rates'!D$117)
+($O174*'fnd base rates'!D$118)
+($P174*VLOOKUP($S174+12,rate_basefnd,4)))
*$R174</f>
        <v>7868.14</v>
      </c>
      <c r="W174" s="1">
        <f>(($D174*'fnd base rates'!E$107)
+($E174*'fnd base rates'!E$108)
+($F174*'fnd base rates'!E$109)
+($G174*'fnd base rates'!E$110)
+($H174*'fnd base rates'!E$111)
+($I174*'fnd base rates'!E$112)
+($J174*'fnd base rates'!E$113)
+($K174*'fnd base rates'!E$114)
+($M174*'fnd base rates'!E$116)
+($N174*'fnd base rates'!E$117)
+($O174*'fnd base rates'!E$118)
+($P174*VLOOKUP($S174+12,rate_basefnd,5)))
*$R174</f>
        <v>53943.842632</v>
      </c>
      <c r="X174" s="1">
        <f>(($D174*'fnd base rates'!F$107)
+($E174*'fnd base rates'!F$108)
+($F174*'fnd base rates'!F$109)
+($G174*'fnd base rates'!F$110)
+($H174*'fnd base rates'!F$111)
+($I174*'fnd base rates'!F$112)
+($J174*'fnd base rates'!F$113)
+($K174*'fnd base rates'!F$114)
+($M174*'fnd base rates'!F$116)
+($N174*'fnd base rates'!F$117)
+($O174*'fnd base rates'!F$118)
+($P174*VLOOKUP($S174+12,rate_basefnd,6)))
*$R174</f>
        <v>7146.3048840000001</v>
      </c>
      <c r="Y174" s="1">
        <f>(($D174*'fnd base rates'!G$107)
+($E174*'fnd base rates'!G$108)
+($F174*'fnd base rates'!G$109)
+($G174*'fnd base rates'!G$110)
+($H174*'fnd base rates'!G$111)
+($I174*'fnd base rates'!G$112)
+($J174*'fnd base rates'!G$113)
+($K174*'fnd base rates'!G$114)
+($M174*'fnd base rates'!G$116)
+($N174*'fnd base rates'!G$117)
+($O174*'fnd base rates'!G$118)
+($P174*VLOOKUP($S174+12,rate_basefnd,7)))
*$R174</f>
        <v>2332.0529740000002</v>
      </c>
      <c r="Z174" s="1">
        <f>(($D174*'fnd base rates'!H$107)
+($E174*'fnd base rates'!H$108)
+($F174*'fnd base rates'!H$109)
+($G174*'fnd base rates'!H$110)
+($H174*'fnd base rates'!H$111)
+($I174*'fnd base rates'!H$112)
+($J174*'fnd base rates'!H$113)
+($K174*'fnd base rates'!H$114)
+($M174*'fnd base rates'!H$116)
+($N174*'fnd base rates'!H$117)
+($O174*'fnd base rates'!H$118)
+($P174*VLOOKUP($S174+12,rate_basefnd,8)))</f>
        <v>4760.4125379999996</v>
      </c>
      <c r="AA174" s="1">
        <f>(($D174*'fnd base rates'!I$107)
+($E174*'fnd base rates'!I$108)
+($F174*'fnd base rates'!I$109)
+($G174*'fnd base rates'!I$110)
+($H174*'fnd base rates'!I$111)
+($I174*'fnd base rates'!I$112)
+($J174*'fnd base rates'!I$113)
+($K174*'fnd base rates'!I$114)
+($M174*'fnd base rates'!I$116)
+($N174*'fnd base rates'!I$117)
+($O174*'fnd base rates'!I$118)
+($P174*VLOOKUP($S174+12,rate_basefnd,9)))
*$R174</f>
        <v>3609.0599999999995</v>
      </c>
      <c r="AB174" s="1">
        <f>(($D174*'fnd base rates'!J$107)
+($E174*'fnd base rates'!J$108)
+($F174*'fnd base rates'!J$109)
+($G174*'fnd base rates'!J$110)
+($H174*'fnd base rates'!J$111)
+($I174*'fnd base rates'!J$112)
+($J174*'fnd base rates'!J$113)
+($K174*'fnd base rates'!J$114)
+($M174*'fnd base rates'!J$116)
+($N174*'fnd base rates'!J$117)
+($O174*'fnd base rates'!J$118)
+($P174*VLOOKUP($S174+12,rate_basefnd,10)))
*$R174</f>
        <v>7633.6399999999994</v>
      </c>
      <c r="AC174" s="1">
        <f>(($D174*'fnd base rates'!K$107)
+($E174*'fnd base rates'!K$108)
+($F174*'fnd base rates'!K$109)
+($G174*'fnd base rates'!K$110)
+($H174*'fnd base rates'!K$111)
+($I174*'fnd base rates'!K$112)
+($J174*'fnd base rates'!K$113)
+($K174*'fnd base rates'!K$114)
+($M174*'fnd base rates'!K$116)
+($N174*'fnd base rates'!K$117)
+($O174*'fnd base rates'!K$118)
+($P174*VLOOKUP($S174+12,rate_basefnd,11)))
*$R174</f>
        <v>8014.9191600000004</v>
      </c>
      <c r="AD174" s="1">
        <f>(($D174*'fnd base rates'!L$107)
+($E174*'fnd base rates'!L$108)
+($F174*'fnd base rates'!L$109)
+($G174*'fnd base rates'!L$110)
+($H174*'fnd base rates'!L$111)
+($I174*'fnd base rates'!L$112)
+($J174*'fnd base rates'!L$113)
+($K174*'fnd base rates'!L$114)
+($M174*'fnd base rates'!L$116)
+($N174*'fnd base rates'!L$117)
+($O174*'fnd base rates'!L$118)
+($P174*VLOOKUP($S174+12,rate_basefnd,12)))</f>
        <v>13992.076760000004</v>
      </c>
      <c r="AE174" s="1">
        <f>(($D174*'fnd base rates'!M$107)
+($E174*'fnd base rates'!M$108)
+($F174*'fnd base rates'!M$109)
+($G174*'fnd base rates'!M$110)
+($H174*'fnd base rates'!M$111)
+($I174*'fnd base rates'!M$112)
+($J174*'fnd base rates'!M$113)
+($K174*'fnd base rates'!M$114)
+($M174*'fnd base rates'!M$116)
+($N174*'fnd base rates'!M$117)
+($O174*'fnd base rates'!M$118)
+($P174*VLOOKUP($S174+12,rate_basefnd,13)))</f>
        <v>0</v>
      </c>
      <c r="AF174" s="4">
        <f t="shared" si="159"/>
        <v>113585.99837000002</v>
      </c>
      <c r="AH174" s="269">
        <f t="shared" si="160"/>
        <v>429163262</v>
      </c>
      <c r="AI174" s="4" t="str">
        <f t="shared" si="161"/>
        <v>429</v>
      </c>
      <c r="AJ174" s="2" t="str">
        <f t="shared" si="162"/>
        <v>163</v>
      </c>
      <c r="AK174" s="2" t="str">
        <f t="shared" si="163"/>
        <v>262</v>
      </c>
      <c r="AL174" s="4">
        <f t="shared" si="164"/>
        <v>1</v>
      </c>
      <c r="AM174" s="4">
        <f t="shared" si="155"/>
        <v>7</v>
      </c>
      <c r="AN174" s="4">
        <f t="shared" si="165"/>
        <v>113585.99837000002</v>
      </c>
      <c r="AO174" s="4">
        <f t="shared" si="166"/>
        <v>16227</v>
      </c>
      <c r="AP174" s="4">
        <f t="shared" si="156"/>
        <v>0</v>
      </c>
      <c r="AQ174" s="4">
        <v>16227</v>
      </c>
      <c r="AW174" s="4">
        <v>16227</v>
      </c>
      <c r="AX174" s="5">
        <f t="shared" si="167"/>
        <v>0</v>
      </c>
      <c r="AY174" s="4">
        <v>16227</v>
      </c>
      <c r="AZ174" s="5"/>
      <c r="BB174" s="5">
        <f t="shared" ref="BB174" si="203">BC174-BA174</f>
        <v>0</v>
      </c>
    </row>
    <row r="175" spans="1:54" s="4" customFormat="1">
      <c r="A175" s="269">
        <v>429</v>
      </c>
      <c r="B175" s="2">
        <v>429163291</v>
      </c>
      <c r="C175" s="9" t="s">
        <v>255</v>
      </c>
      <c r="D175" s="14">
        <f>'fnd enro'!D175</f>
        <v>0</v>
      </c>
      <c r="E175" s="14">
        <f>'fnd enro'!E175</f>
        <v>0</v>
      </c>
      <c r="F175" s="14">
        <f>'fnd enro'!F175</f>
        <v>0</v>
      </c>
      <c r="G175" s="14">
        <f>'fnd enro'!G175</f>
        <v>2</v>
      </c>
      <c r="H175" s="14">
        <f>'fnd enro'!H175</f>
        <v>0</v>
      </c>
      <c r="I175" s="14">
        <f>'fnd enro'!I175</f>
        <v>2</v>
      </c>
      <c r="J175" s="14">
        <f>'fnd enro'!J175</f>
        <v>0</v>
      </c>
      <c r="K175" s="15">
        <f>'fnd enro'!K175</f>
        <v>0.15440000000000001</v>
      </c>
      <c r="L175" s="14">
        <f>'fnd enro'!L175</f>
        <v>0</v>
      </c>
      <c r="M175" s="14">
        <f>'fnd enro'!M175</f>
        <v>1</v>
      </c>
      <c r="N175" s="14">
        <f>'fnd enro'!N175</f>
        <v>0</v>
      </c>
      <c r="O175" s="14">
        <f>'fnd enro'!O175</f>
        <v>0</v>
      </c>
      <c r="P175" s="14">
        <f>'fnd enro'!P175</f>
        <v>3</v>
      </c>
      <c r="Q175" s="14">
        <f>'fnd enro'!R175</f>
        <v>4</v>
      </c>
      <c r="R175" s="15">
        <f t="shared" si="158"/>
        <v>1</v>
      </c>
      <c r="S175" s="14">
        <f>VALUE('fnd enro'!Q175)</f>
        <v>5</v>
      </c>
      <c r="T175" s="2"/>
      <c r="U175" s="1">
        <f>(($D175*'fnd base rates'!C$107)
+($E175*'fnd base rates'!C$108)
+($F175*'fnd base rates'!C$109)
+($G175*'fnd base rates'!C$110)
+($H175*'fnd base rates'!C$111)
+($I175*'fnd base rates'!C$112)
+($J175*'fnd base rates'!C$113)
+($K175*'fnd base rates'!C$114)
+($M175*'fnd base rates'!C$116)
+($N175*'fnd base rates'!C$117)
+($O175*'fnd base rates'!C$118)
+($P175*VLOOKUP($S175+12,rate_basefnd,3)))
*$R175</f>
        <v>2426.6153840000002</v>
      </c>
      <c r="V175" s="1">
        <f>(($D175*'fnd base rates'!D$107)
+($E175*'fnd base rates'!D$108)
+($F175*'fnd base rates'!D$109)
+($G175*'fnd base rates'!D$110)
+($H175*'fnd base rates'!D$111)
+($I175*'fnd base rates'!D$112)
+($J175*'fnd base rates'!D$113)
+($K175*'fnd base rates'!D$114)
+($M175*'fnd base rates'!D$116)
+($N175*'fnd base rates'!D$117)
+($O175*'fnd base rates'!D$118)
+($P175*VLOOKUP($S175+12,rate_basefnd,4)))
*$R175</f>
        <v>4088.32</v>
      </c>
      <c r="W175" s="1">
        <f>(($D175*'fnd base rates'!E$107)
+($E175*'fnd base rates'!E$108)
+($F175*'fnd base rates'!E$109)
+($G175*'fnd base rates'!E$110)
+($H175*'fnd base rates'!E$111)
+($I175*'fnd base rates'!E$112)
+($J175*'fnd base rates'!E$113)
+($K175*'fnd base rates'!E$114)
+($M175*'fnd base rates'!E$116)
+($N175*'fnd base rates'!E$117)
+($O175*'fnd base rates'!E$118)
+($P175*VLOOKUP($S175+12,rate_basefnd,5)))
*$R175</f>
        <v>27131.681504</v>
      </c>
      <c r="X175" s="1">
        <f>(($D175*'fnd base rates'!F$107)
+($E175*'fnd base rates'!F$108)
+($F175*'fnd base rates'!F$109)
+($G175*'fnd base rates'!F$110)
+($H175*'fnd base rates'!F$111)
+($I175*'fnd base rates'!F$112)
+($J175*'fnd base rates'!F$113)
+($K175*'fnd base rates'!F$114)
+($M175*'fnd base rates'!F$116)
+($N175*'fnd base rates'!F$117)
+($O175*'fnd base rates'!F$118)
+($P175*VLOOKUP($S175+12,rate_basefnd,6)))
*$R175</f>
        <v>4445.6856480000006</v>
      </c>
      <c r="Y175" s="1">
        <f>(($D175*'fnd base rates'!G$107)
+($E175*'fnd base rates'!G$108)
+($F175*'fnd base rates'!G$109)
+($G175*'fnd base rates'!G$110)
+($H175*'fnd base rates'!G$111)
+($I175*'fnd base rates'!G$112)
+($J175*'fnd base rates'!G$113)
+($K175*'fnd base rates'!G$114)
+($M175*'fnd base rates'!G$116)
+($N175*'fnd base rates'!G$117)
+($O175*'fnd base rates'!G$118)
+($P175*VLOOKUP($S175+12,rate_basefnd,7)))
*$R175</f>
        <v>1094.9731280000001</v>
      </c>
      <c r="Z175" s="1">
        <f>(($D175*'fnd base rates'!H$107)
+($E175*'fnd base rates'!H$108)
+($F175*'fnd base rates'!H$109)
+($G175*'fnd base rates'!H$110)
+($H175*'fnd base rates'!H$111)
+($I175*'fnd base rates'!H$112)
+($J175*'fnd base rates'!H$113)
+($K175*'fnd base rates'!H$114)
+($M175*'fnd base rates'!H$116)
+($N175*'fnd base rates'!H$117)
+($O175*'fnd base rates'!H$118)
+($P175*VLOOKUP($S175+12,rate_basefnd,8)))</f>
        <v>2891.2357359999996</v>
      </c>
      <c r="AA175" s="1">
        <f>(($D175*'fnd base rates'!I$107)
+($E175*'fnd base rates'!I$108)
+($F175*'fnd base rates'!I$109)
+($G175*'fnd base rates'!I$110)
+($H175*'fnd base rates'!I$111)
+($I175*'fnd base rates'!I$112)
+($J175*'fnd base rates'!I$113)
+($K175*'fnd base rates'!I$114)
+($M175*'fnd base rates'!I$116)
+($N175*'fnd base rates'!I$117)
+($O175*'fnd base rates'!I$118)
+($P175*VLOOKUP($S175+12,rate_basefnd,9)))
*$R175</f>
        <v>1876.83</v>
      </c>
      <c r="AB175" s="1">
        <f>(($D175*'fnd base rates'!J$107)
+($E175*'fnd base rates'!J$108)
+($F175*'fnd base rates'!J$109)
+($G175*'fnd base rates'!J$110)
+($H175*'fnd base rates'!J$111)
+($I175*'fnd base rates'!J$112)
+($J175*'fnd base rates'!J$113)
+($K175*'fnd base rates'!J$114)
+($M175*'fnd base rates'!J$116)
+($N175*'fnd base rates'!J$117)
+($O175*'fnd base rates'!J$118)
+($P175*VLOOKUP($S175+12,rate_basefnd,10)))
*$R175</f>
        <v>3225.42</v>
      </c>
      <c r="AC175" s="1">
        <f>(($D175*'fnd base rates'!K$107)
+($E175*'fnd base rates'!K$108)
+($F175*'fnd base rates'!K$109)
+($G175*'fnd base rates'!K$110)
+($H175*'fnd base rates'!K$111)
+($I175*'fnd base rates'!K$112)
+($J175*'fnd base rates'!K$113)
+($K175*'fnd base rates'!K$114)
+($M175*'fnd base rates'!K$116)
+($N175*'fnd base rates'!K$117)
+($O175*'fnd base rates'!K$118)
+($P175*VLOOKUP($S175+12,rate_basefnd,11)))
*$R175</f>
        <v>4803.9895200000001</v>
      </c>
      <c r="AD175" s="1">
        <f>(($D175*'fnd base rates'!L$107)
+($E175*'fnd base rates'!L$108)
+($F175*'fnd base rates'!L$109)
+($G175*'fnd base rates'!L$110)
+($H175*'fnd base rates'!L$111)
+($I175*'fnd base rates'!L$112)
+($J175*'fnd base rates'!L$113)
+($K175*'fnd base rates'!L$114)
+($M175*'fnd base rates'!L$116)
+($N175*'fnd base rates'!L$117)
+($O175*'fnd base rates'!L$118)
+($P175*VLOOKUP($S175+12,rate_basefnd,12)))</f>
        <v>7252.5267200000008</v>
      </c>
      <c r="AE175" s="1">
        <f>(($D175*'fnd base rates'!M$107)
+($E175*'fnd base rates'!M$108)
+($F175*'fnd base rates'!M$109)
+($G175*'fnd base rates'!M$110)
+($H175*'fnd base rates'!M$111)
+($I175*'fnd base rates'!M$112)
+($J175*'fnd base rates'!M$113)
+($K175*'fnd base rates'!M$114)
+($M175*'fnd base rates'!M$116)
+($N175*'fnd base rates'!M$117)
+($O175*'fnd base rates'!M$118)
+($P175*VLOOKUP($S175+12,rate_basefnd,13)))</f>
        <v>0</v>
      </c>
      <c r="AF175" s="4">
        <f t="shared" si="159"/>
        <v>59237.277640000008</v>
      </c>
      <c r="AH175" s="269">
        <f t="shared" si="160"/>
        <v>429163291</v>
      </c>
      <c r="AI175" s="4" t="str">
        <f t="shared" si="161"/>
        <v>429</v>
      </c>
      <c r="AJ175" s="2" t="str">
        <f t="shared" si="162"/>
        <v>163</v>
      </c>
      <c r="AK175" s="2" t="str">
        <f t="shared" si="163"/>
        <v>291</v>
      </c>
      <c r="AL175" s="4">
        <f t="shared" si="164"/>
        <v>1</v>
      </c>
      <c r="AM175" s="4">
        <f t="shared" si="155"/>
        <v>4</v>
      </c>
      <c r="AN175" s="4">
        <f t="shared" si="165"/>
        <v>59237.277640000008</v>
      </c>
      <c r="AO175" s="4">
        <f t="shared" si="166"/>
        <v>14809</v>
      </c>
      <c r="AP175" s="4">
        <f t="shared" si="156"/>
        <v>0</v>
      </c>
      <c r="AQ175" s="4">
        <v>14809</v>
      </c>
      <c r="AW175" s="4">
        <v>14809</v>
      </c>
      <c r="AX175" s="5">
        <f t="shared" si="167"/>
        <v>0</v>
      </c>
      <c r="AY175" s="4">
        <v>14809</v>
      </c>
      <c r="AZ175" s="5"/>
      <c r="BB175" s="5">
        <f t="shared" ref="BB175" si="204">BC175-BA175</f>
        <v>0</v>
      </c>
    </row>
    <row r="176" spans="1:54" s="4" customFormat="1">
      <c r="A176" s="269">
        <v>429</v>
      </c>
      <c r="B176" s="2">
        <v>429163347</v>
      </c>
      <c r="C176" s="9" t="s">
        <v>255</v>
      </c>
      <c r="D176" s="14">
        <f>'fnd enro'!D176</f>
        <v>0</v>
      </c>
      <c r="E176" s="14">
        <f>'fnd enro'!E176</f>
        <v>0</v>
      </c>
      <c r="F176" s="14">
        <f>'fnd enro'!F176</f>
        <v>0</v>
      </c>
      <c r="G176" s="14">
        <f>'fnd enro'!G176</f>
        <v>0</v>
      </c>
      <c r="H176" s="14">
        <f>'fnd enro'!H176</f>
        <v>1</v>
      </c>
      <c r="I176" s="14">
        <f>'fnd enro'!I176</f>
        <v>1</v>
      </c>
      <c r="J176" s="14">
        <f>'fnd enro'!J176</f>
        <v>0</v>
      </c>
      <c r="K176" s="15">
        <f>'fnd enro'!K176</f>
        <v>7.7200000000000005E-2</v>
      </c>
      <c r="L176" s="14">
        <f>'fnd enro'!L176</f>
        <v>0</v>
      </c>
      <c r="M176" s="14">
        <f>'fnd enro'!M176</f>
        <v>0</v>
      </c>
      <c r="N176" s="14">
        <f>'fnd enro'!N176</f>
        <v>0</v>
      </c>
      <c r="O176" s="14">
        <f>'fnd enro'!O176</f>
        <v>0</v>
      </c>
      <c r="P176" s="14">
        <f>'fnd enro'!P176</f>
        <v>0</v>
      </c>
      <c r="Q176" s="14">
        <f>'fnd enro'!R176</f>
        <v>2</v>
      </c>
      <c r="R176" s="15">
        <f t="shared" si="158"/>
        <v>1</v>
      </c>
      <c r="S176" s="14">
        <f>VALUE('fnd enro'!Q176)</f>
        <v>8</v>
      </c>
      <c r="T176" s="2"/>
      <c r="U176" s="1">
        <f>(($D176*'fnd base rates'!C$107)
+($E176*'fnd base rates'!C$108)
+($F176*'fnd base rates'!C$109)
+($G176*'fnd base rates'!C$110)
+($H176*'fnd base rates'!C$111)
+($I176*'fnd base rates'!C$112)
+($J176*'fnd base rates'!C$113)
+($K176*'fnd base rates'!C$114)
+($M176*'fnd base rates'!C$116)
+($N176*'fnd base rates'!C$117)
+($O176*'fnd base rates'!C$118)
+($P176*VLOOKUP($S176+12,rate_basefnd,3)))
*$R176</f>
        <v>1072.9226920000001</v>
      </c>
      <c r="V176" s="1">
        <f>(($D176*'fnd base rates'!D$107)
+($E176*'fnd base rates'!D$108)
+($F176*'fnd base rates'!D$109)
+($G176*'fnd base rates'!D$110)
+($H176*'fnd base rates'!D$111)
+($I176*'fnd base rates'!D$112)
+($J176*'fnd base rates'!D$113)
+($K176*'fnd base rates'!D$114)
+($M176*'fnd base rates'!D$116)
+($N176*'fnd base rates'!D$117)
+($O176*'fnd base rates'!D$118)
+($P176*VLOOKUP($S176+12,rate_basefnd,4)))
*$R176</f>
        <v>1530.16</v>
      </c>
      <c r="W176" s="1">
        <f>(($D176*'fnd base rates'!E$107)
+($E176*'fnd base rates'!E$108)
+($F176*'fnd base rates'!E$109)
+($G176*'fnd base rates'!E$110)
+($H176*'fnd base rates'!E$111)
+($I176*'fnd base rates'!E$112)
+($J176*'fnd base rates'!E$113)
+($K176*'fnd base rates'!E$114)
+($M176*'fnd base rates'!E$116)
+($N176*'fnd base rates'!E$117)
+($O176*'fnd base rates'!E$118)
+($P176*VLOOKUP($S176+12,rate_basefnd,5)))
*$R176</f>
        <v>8371.6807520000002</v>
      </c>
      <c r="X176" s="1">
        <f>(($D176*'fnd base rates'!F$107)
+($E176*'fnd base rates'!F$108)
+($F176*'fnd base rates'!F$109)
+($G176*'fnd base rates'!F$110)
+($H176*'fnd base rates'!F$111)
+($I176*'fnd base rates'!F$112)
+($J176*'fnd base rates'!F$113)
+($K176*'fnd base rates'!F$114)
+($M176*'fnd base rates'!F$116)
+($N176*'fnd base rates'!F$117)
+($O176*'fnd base rates'!F$118)
+($P176*VLOOKUP($S176+12,rate_basefnd,6)))
*$R176</f>
        <v>1882.2628240000001</v>
      </c>
      <c r="Y176" s="1">
        <f>(($D176*'fnd base rates'!G$107)
+($E176*'fnd base rates'!G$108)
+($F176*'fnd base rates'!G$109)
+($G176*'fnd base rates'!G$110)
+($H176*'fnd base rates'!G$111)
+($I176*'fnd base rates'!G$112)
+($J176*'fnd base rates'!G$113)
+($K176*'fnd base rates'!G$114)
+($M176*'fnd base rates'!G$116)
+($N176*'fnd base rates'!G$117)
+($O176*'fnd base rates'!G$118)
+($P176*VLOOKUP($S176+12,rate_basefnd,7)))
*$R176</f>
        <v>332.33656399999995</v>
      </c>
      <c r="Z176" s="1">
        <f>(($D176*'fnd base rates'!H$107)
+($E176*'fnd base rates'!H$108)
+($F176*'fnd base rates'!H$109)
+($G176*'fnd base rates'!H$110)
+($H176*'fnd base rates'!H$111)
+($I176*'fnd base rates'!H$112)
+($J176*'fnd base rates'!H$113)
+($K176*'fnd base rates'!H$114)
+($M176*'fnd base rates'!H$116)
+($N176*'fnd base rates'!H$117)
+($O176*'fnd base rates'!H$118)
+($P176*VLOOKUP($S176+12,rate_basefnd,8)))</f>
        <v>1351.5178679999999</v>
      </c>
      <c r="AA176" s="1">
        <f>(($D176*'fnd base rates'!I$107)
+($E176*'fnd base rates'!I$108)
+($F176*'fnd base rates'!I$109)
+($G176*'fnd base rates'!I$110)
+($H176*'fnd base rates'!I$111)
+($I176*'fnd base rates'!I$112)
+($J176*'fnd base rates'!I$113)
+($K176*'fnd base rates'!I$114)
+($M176*'fnd base rates'!I$116)
+($N176*'fnd base rates'!I$117)
+($O176*'fnd base rates'!I$118)
+($P176*VLOOKUP($S176+12,rate_basefnd,9)))
*$R176</f>
        <v>788.63</v>
      </c>
      <c r="AB176" s="1">
        <f>(($D176*'fnd base rates'!J$107)
+($E176*'fnd base rates'!J$108)
+($F176*'fnd base rates'!J$109)
+($G176*'fnd base rates'!J$110)
+($H176*'fnd base rates'!J$111)
+($I176*'fnd base rates'!J$112)
+($J176*'fnd base rates'!J$113)
+($K176*'fnd base rates'!J$114)
+($M176*'fnd base rates'!J$116)
+($N176*'fnd base rates'!J$117)
+($O176*'fnd base rates'!J$118)
+($P176*VLOOKUP($S176+12,rate_basefnd,10)))
*$R176</f>
        <v>822.56</v>
      </c>
      <c r="AC176" s="1">
        <f>(($D176*'fnd base rates'!K$107)
+($E176*'fnd base rates'!K$108)
+($F176*'fnd base rates'!K$109)
+($G176*'fnd base rates'!K$110)
+($H176*'fnd base rates'!K$111)
+($I176*'fnd base rates'!K$112)
+($J176*'fnd base rates'!K$113)
+($K176*'fnd base rates'!K$114)
+($M176*'fnd base rates'!K$116)
+($N176*'fnd base rates'!K$117)
+($O176*'fnd base rates'!K$118)
+($P176*VLOOKUP($S176+12,rate_basefnd,11)))
*$R176</f>
        <v>2332.21976</v>
      </c>
      <c r="AD176" s="1">
        <f>(($D176*'fnd base rates'!L$107)
+($E176*'fnd base rates'!L$108)
+($F176*'fnd base rates'!L$109)
+($G176*'fnd base rates'!L$110)
+($H176*'fnd base rates'!L$111)
+($I176*'fnd base rates'!L$112)
+($J176*'fnd base rates'!L$113)
+($K176*'fnd base rates'!L$114)
+($M176*'fnd base rates'!L$116)
+($N176*'fnd base rates'!L$117)
+($O176*'fnd base rates'!L$118)
+($P176*VLOOKUP($S176+12,rate_basefnd,12)))</f>
        <v>2881.6033600000001</v>
      </c>
      <c r="AE176" s="1">
        <f>(($D176*'fnd base rates'!M$107)
+($E176*'fnd base rates'!M$108)
+($F176*'fnd base rates'!M$109)
+($G176*'fnd base rates'!M$110)
+($H176*'fnd base rates'!M$111)
+($I176*'fnd base rates'!M$112)
+($J176*'fnd base rates'!M$113)
+($K176*'fnd base rates'!M$114)
+($M176*'fnd base rates'!M$116)
+($N176*'fnd base rates'!M$117)
+($O176*'fnd base rates'!M$118)
+($P176*VLOOKUP($S176+12,rate_basefnd,13)))</f>
        <v>0</v>
      </c>
      <c r="AF176" s="4">
        <f t="shared" si="159"/>
        <v>21365.893819999998</v>
      </c>
      <c r="AH176" s="269">
        <f t="shared" si="160"/>
        <v>429163347</v>
      </c>
      <c r="AI176" s="4" t="str">
        <f t="shared" si="161"/>
        <v>429</v>
      </c>
      <c r="AJ176" s="2" t="str">
        <f t="shared" si="162"/>
        <v>163</v>
      </c>
      <c r="AK176" s="2" t="str">
        <f t="shared" si="163"/>
        <v>347</v>
      </c>
      <c r="AL176" s="4">
        <f t="shared" si="164"/>
        <v>1</v>
      </c>
      <c r="AM176" s="4">
        <f t="shared" si="155"/>
        <v>2</v>
      </c>
      <c r="AN176" s="4">
        <f t="shared" si="165"/>
        <v>21365.893819999998</v>
      </c>
      <c r="AO176" s="4">
        <f t="shared" si="166"/>
        <v>10683</v>
      </c>
      <c r="AP176" s="4">
        <f t="shared" si="156"/>
        <v>0</v>
      </c>
      <c r="AQ176" s="4">
        <v>10683</v>
      </c>
      <c r="AW176" s="4">
        <v>10683</v>
      </c>
      <c r="AX176" s="5">
        <f t="shared" si="167"/>
        <v>0</v>
      </c>
      <c r="AY176" s="4">
        <v>10683</v>
      </c>
      <c r="AZ176" s="5"/>
      <c r="BB176" s="5">
        <f t="shared" ref="BB176" si="205">BC176-BA176</f>
        <v>0</v>
      </c>
    </row>
    <row r="177" spans="1:54" s="4" customFormat="1">
      <c r="A177" s="269">
        <v>429</v>
      </c>
      <c r="B177" s="2">
        <v>429163773</v>
      </c>
      <c r="C177" s="9" t="s">
        <v>255</v>
      </c>
      <c r="D177" s="14">
        <f>'fnd enro'!D177</f>
        <v>0</v>
      </c>
      <c r="E177" s="14">
        <f>'fnd enro'!E177</f>
        <v>0</v>
      </c>
      <c r="F177" s="14">
        <f>'fnd enro'!F177</f>
        <v>0</v>
      </c>
      <c r="G177" s="14">
        <f>'fnd enro'!G177</f>
        <v>0</v>
      </c>
      <c r="H177" s="14">
        <f>'fnd enro'!H177</f>
        <v>0</v>
      </c>
      <c r="I177" s="14">
        <f>'fnd enro'!I177</f>
        <v>1</v>
      </c>
      <c r="J177" s="14">
        <f>'fnd enro'!J177</f>
        <v>0</v>
      </c>
      <c r="K177" s="15">
        <f>'fnd enro'!K177</f>
        <v>3.8600000000000002E-2</v>
      </c>
      <c r="L177" s="14">
        <f>'fnd enro'!L177</f>
        <v>0</v>
      </c>
      <c r="M177" s="14">
        <f>'fnd enro'!M177</f>
        <v>0</v>
      </c>
      <c r="N177" s="14">
        <f>'fnd enro'!N177</f>
        <v>0</v>
      </c>
      <c r="O177" s="14">
        <f>'fnd enro'!O177</f>
        <v>0</v>
      </c>
      <c r="P177" s="14">
        <f>'fnd enro'!P177</f>
        <v>0</v>
      </c>
      <c r="Q177" s="14">
        <f>'fnd enro'!R177</f>
        <v>1</v>
      </c>
      <c r="R177" s="15">
        <f t="shared" si="158"/>
        <v>1</v>
      </c>
      <c r="S177" s="14">
        <f>VALUE('fnd enro'!Q177)</f>
        <v>6</v>
      </c>
      <c r="T177" s="2"/>
      <c r="U177" s="1">
        <f>(($D177*'fnd base rates'!C$107)
+($E177*'fnd base rates'!C$108)
+($F177*'fnd base rates'!C$109)
+($G177*'fnd base rates'!C$110)
+($H177*'fnd base rates'!C$111)
+($I177*'fnd base rates'!C$112)
+($J177*'fnd base rates'!C$113)
+($K177*'fnd base rates'!C$114)
+($M177*'fnd base rates'!C$116)
+($N177*'fnd base rates'!C$117)
+($O177*'fnd base rates'!C$118)
+($P177*VLOOKUP($S177+12,rate_basefnd,3)))
*$R177</f>
        <v>536.46134600000005</v>
      </c>
      <c r="V177" s="1">
        <f>(($D177*'fnd base rates'!D$107)
+($E177*'fnd base rates'!D$108)
+($F177*'fnd base rates'!D$109)
+($G177*'fnd base rates'!D$110)
+($H177*'fnd base rates'!D$111)
+($I177*'fnd base rates'!D$112)
+($J177*'fnd base rates'!D$113)
+($K177*'fnd base rates'!D$114)
+($M177*'fnd base rates'!D$116)
+($N177*'fnd base rates'!D$117)
+($O177*'fnd base rates'!D$118)
+($P177*VLOOKUP($S177+12,rate_basefnd,4)))
*$R177</f>
        <v>765.08</v>
      </c>
      <c r="W177" s="1">
        <f>(($D177*'fnd base rates'!E$107)
+($E177*'fnd base rates'!E$108)
+($F177*'fnd base rates'!E$109)
+($G177*'fnd base rates'!E$110)
+($H177*'fnd base rates'!E$111)
+($I177*'fnd base rates'!E$112)
+($J177*'fnd base rates'!E$113)
+($K177*'fnd base rates'!E$114)
+($M177*'fnd base rates'!E$116)
+($N177*'fnd base rates'!E$117)
+($O177*'fnd base rates'!E$118)
+($P177*VLOOKUP($S177+12,rate_basefnd,5)))
*$R177</f>
        <v>4912.2003759999998</v>
      </c>
      <c r="X177" s="1">
        <f>(($D177*'fnd base rates'!F$107)
+($E177*'fnd base rates'!F$108)
+($F177*'fnd base rates'!F$109)
+($G177*'fnd base rates'!F$110)
+($H177*'fnd base rates'!F$111)
+($I177*'fnd base rates'!F$112)
+($J177*'fnd base rates'!F$113)
+($K177*'fnd base rates'!F$114)
+($M177*'fnd base rates'!F$116)
+($N177*'fnd base rates'!F$117)
+($O177*'fnd base rates'!F$118)
+($P177*VLOOKUP($S177+12,rate_basefnd,6)))
*$R177</f>
        <v>886.88641200000006</v>
      </c>
      <c r="Y177" s="1">
        <f>(($D177*'fnd base rates'!G$107)
+($E177*'fnd base rates'!G$108)
+($F177*'fnd base rates'!G$109)
+($G177*'fnd base rates'!G$110)
+($H177*'fnd base rates'!G$111)
+($I177*'fnd base rates'!G$112)
+($J177*'fnd base rates'!G$113)
+($K177*'fnd base rates'!G$114)
+($M177*'fnd base rates'!G$116)
+($N177*'fnd base rates'!G$117)
+($O177*'fnd base rates'!G$118)
+($P177*VLOOKUP($S177+12,rate_basefnd,7)))
*$R177</f>
        <v>163.88328199999998</v>
      </c>
      <c r="Z177" s="1">
        <f>(($D177*'fnd base rates'!H$107)
+($E177*'fnd base rates'!H$108)
+($F177*'fnd base rates'!H$109)
+($G177*'fnd base rates'!H$110)
+($H177*'fnd base rates'!H$111)
+($I177*'fnd base rates'!H$112)
+($J177*'fnd base rates'!H$113)
+($K177*'fnd base rates'!H$114)
+($M177*'fnd base rates'!H$116)
+($N177*'fnd base rates'!H$117)
+($O177*'fnd base rates'!H$118)
+($P177*VLOOKUP($S177+12,rate_basefnd,8)))</f>
        <v>828.078934</v>
      </c>
      <c r="AA177" s="1">
        <f>(($D177*'fnd base rates'!I$107)
+($E177*'fnd base rates'!I$108)
+($F177*'fnd base rates'!I$109)
+($G177*'fnd base rates'!I$110)
+($H177*'fnd base rates'!I$111)
+($I177*'fnd base rates'!I$112)
+($J177*'fnd base rates'!I$113)
+($K177*'fnd base rates'!I$114)
+($M177*'fnd base rates'!I$116)
+($N177*'fnd base rates'!I$117)
+($O177*'fnd base rates'!I$118)
+($P177*VLOOKUP($S177+12,rate_basefnd,9)))
*$R177</f>
        <v>425.94</v>
      </c>
      <c r="AB177" s="1">
        <f>(($D177*'fnd base rates'!J$107)
+($E177*'fnd base rates'!J$108)
+($F177*'fnd base rates'!J$109)
+($G177*'fnd base rates'!J$110)
+($H177*'fnd base rates'!J$111)
+($I177*'fnd base rates'!J$112)
+($J177*'fnd base rates'!J$113)
+($K177*'fnd base rates'!J$114)
+($M177*'fnd base rates'!J$116)
+($N177*'fnd base rates'!J$117)
+($O177*'fnd base rates'!J$118)
+($P177*VLOOKUP($S177+12,rate_basefnd,10)))
*$R177</f>
        <v>573.75</v>
      </c>
      <c r="AC177" s="1">
        <f>(($D177*'fnd base rates'!K$107)
+($E177*'fnd base rates'!K$108)
+($F177*'fnd base rates'!K$109)
+($G177*'fnd base rates'!K$110)
+($H177*'fnd base rates'!K$111)
+($I177*'fnd base rates'!K$112)
+($J177*'fnd base rates'!K$113)
+($K177*'fnd base rates'!K$114)
+($M177*'fnd base rates'!K$116)
+($N177*'fnd base rates'!K$117)
+($O177*'fnd base rates'!K$118)
+($P177*VLOOKUP($S177+12,rate_basefnd,11)))
*$R177</f>
        <v>1150.05988</v>
      </c>
      <c r="AD177" s="1">
        <f>(($D177*'fnd base rates'!L$107)
+($E177*'fnd base rates'!L$108)
+($F177*'fnd base rates'!L$109)
+($G177*'fnd base rates'!L$110)
+($H177*'fnd base rates'!L$111)
+($I177*'fnd base rates'!L$112)
+($J177*'fnd base rates'!L$113)
+($K177*'fnd base rates'!L$114)
+($M177*'fnd base rates'!L$116)
+($N177*'fnd base rates'!L$117)
+($O177*'fnd base rates'!L$118)
+($P177*VLOOKUP($S177+12,rate_basefnd,12)))</f>
        <v>1369.1266800000001</v>
      </c>
      <c r="AE177" s="1">
        <f>(($D177*'fnd base rates'!M$107)
+($E177*'fnd base rates'!M$108)
+($F177*'fnd base rates'!M$109)
+($G177*'fnd base rates'!M$110)
+($H177*'fnd base rates'!M$111)
+($I177*'fnd base rates'!M$112)
+($J177*'fnd base rates'!M$113)
+($K177*'fnd base rates'!M$114)
+($M177*'fnd base rates'!M$116)
+($N177*'fnd base rates'!M$117)
+($O177*'fnd base rates'!M$118)
+($P177*VLOOKUP($S177+12,rate_basefnd,13)))</f>
        <v>0</v>
      </c>
      <c r="AF177" s="4">
        <f t="shared" si="159"/>
        <v>11611.466909999999</v>
      </c>
      <c r="AH177" s="269">
        <f t="shared" si="160"/>
        <v>429163773</v>
      </c>
      <c r="AI177" s="4" t="str">
        <f t="shared" si="161"/>
        <v>429</v>
      </c>
      <c r="AJ177" s="2" t="str">
        <f t="shared" si="162"/>
        <v>163</v>
      </c>
      <c r="AK177" s="2" t="str">
        <f t="shared" si="163"/>
        <v>773</v>
      </c>
      <c r="AL177" s="4">
        <f t="shared" si="164"/>
        <v>1</v>
      </c>
      <c r="AM177" s="4">
        <f t="shared" si="155"/>
        <v>1</v>
      </c>
      <c r="AN177" s="4">
        <f t="shared" si="165"/>
        <v>11611.466909999999</v>
      </c>
      <c r="AO177" s="4">
        <f t="shared" si="166"/>
        <v>11611</v>
      </c>
      <c r="AP177" s="4">
        <f t="shared" si="156"/>
        <v>0</v>
      </c>
      <c r="AQ177" s="4">
        <v>11611</v>
      </c>
      <c r="AW177" s="4">
        <v>11611</v>
      </c>
      <c r="AX177" s="5">
        <f t="shared" si="167"/>
        <v>0</v>
      </c>
      <c r="AY177" s="4">
        <v>11611</v>
      </c>
      <c r="AZ177" s="5"/>
      <c r="BB177" s="5">
        <f t="shared" ref="BB177" si="206">BC177-BA177</f>
        <v>0</v>
      </c>
    </row>
    <row r="178" spans="1:54" s="4" customFormat="1">
      <c r="A178" s="269">
        <v>430</v>
      </c>
      <c r="B178" s="2">
        <v>430170025</v>
      </c>
      <c r="C178" s="9" t="s">
        <v>1052</v>
      </c>
      <c r="D178" s="14">
        <f>'fnd enro'!D178</f>
        <v>0</v>
      </c>
      <c r="E178" s="14">
        <f>'fnd enro'!E178</f>
        <v>0</v>
      </c>
      <c r="F178" s="14">
        <f>'fnd enro'!F178</f>
        <v>0</v>
      </c>
      <c r="G178" s="14">
        <f>'fnd enro'!G178</f>
        <v>0</v>
      </c>
      <c r="H178" s="14">
        <f>'fnd enro'!H178</f>
        <v>1</v>
      </c>
      <c r="I178" s="14">
        <f>'fnd enro'!I178</f>
        <v>3</v>
      </c>
      <c r="J178" s="14">
        <f>'fnd enro'!J178</f>
        <v>0</v>
      </c>
      <c r="K178" s="15">
        <f>'fnd enro'!K178</f>
        <v>0.15440000000000001</v>
      </c>
      <c r="L178" s="14">
        <f>'fnd enro'!L178</f>
        <v>0</v>
      </c>
      <c r="M178" s="14">
        <f>'fnd enro'!M178</f>
        <v>0</v>
      </c>
      <c r="N178" s="14">
        <f>'fnd enro'!N178</f>
        <v>0</v>
      </c>
      <c r="O178" s="14">
        <f>'fnd enro'!O178</f>
        <v>0</v>
      </c>
      <c r="P178" s="14">
        <f>'fnd enro'!P178</f>
        <v>0</v>
      </c>
      <c r="Q178" s="14">
        <f>'fnd enro'!R178</f>
        <v>4</v>
      </c>
      <c r="R178" s="15">
        <f t="shared" si="158"/>
        <v>1.024</v>
      </c>
      <c r="S178" s="14">
        <f>VALUE('fnd enro'!Q178)</f>
        <v>6</v>
      </c>
      <c r="T178" s="2"/>
      <c r="U178" s="1">
        <f>(($D178*'fnd base rates'!C$107)
+($E178*'fnd base rates'!C$108)
+($F178*'fnd base rates'!C$109)
+($G178*'fnd base rates'!C$110)
+($H178*'fnd base rates'!C$111)
+($I178*'fnd base rates'!C$112)
+($J178*'fnd base rates'!C$113)
+($K178*'fnd base rates'!C$114)
+($M178*'fnd base rates'!C$116)
+($N178*'fnd base rates'!C$117)
+($O178*'fnd base rates'!C$118)
+($P178*VLOOKUP($S178+12,rate_basefnd,3)))
*$R178</f>
        <v>2197.3456732160003</v>
      </c>
      <c r="V178" s="1">
        <f>(($D178*'fnd base rates'!D$107)
+($E178*'fnd base rates'!D$108)
+($F178*'fnd base rates'!D$109)
+($G178*'fnd base rates'!D$110)
+($H178*'fnd base rates'!D$111)
+($I178*'fnd base rates'!D$112)
+($J178*'fnd base rates'!D$113)
+($K178*'fnd base rates'!D$114)
+($M178*'fnd base rates'!D$116)
+($N178*'fnd base rates'!D$117)
+($O178*'fnd base rates'!D$118)
+($P178*VLOOKUP($S178+12,rate_basefnd,4)))
*$R178</f>
        <v>3133.7676800000004</v>
      </c>
      <c r="W178" s="1">
        <f>(($D178*'fnd base rates'!E$107)
+($E178*'fnd base rates'!E$108)
+($F178*'fnd base rates'!E$109)
+($G178*'fnd base rates'!E$110)
+($H178*'fnd base rates'!E$111)
+($I178*'fnd base rates'!E$112)
+($J178*'fnd base rates'!E$113)
+($K178*'fnd base rates'!E$114)
+($M178*'fnd base rates'!E$116)
+($N178*'fnd base rates'!E$117)
+($O178*'fnd base rates'!E$118)
+($P178*VLOOKUP($S178+12,rate_basefnd,5)))
*$R178</f>
        <v>18632.787460095999</v>
      </c>
      <c r="X178" s="1">
        <f>(($D178*'fnd base rates'!F$107)
+($E178*'fnd base rates'!F$108)
+($F178*'fnd base rates'!F$109)
+($G178*'fnd base rates'!F$110)
+($H178*'fnd base rates'!F$111)
+($I178*'fnd base rates'!F$112)
+($J178*'fnd base rates'!F$113)
+($K178*'fnd base rates'!F$114)
+($M178*'fnd base rates'!F$116)
+($N178*'fnd base rates'!F$117)
+($O178*'fnd base rates'!F$118)
+($P178*VLOOKUP($S178+12,rate_basefnd,6)))
*$R178</f>
        <v>3743.780503552</v>
      </c>
      <c r="Y178" s="1">
        <f>(($D178*'fnd base rates'!G$107)
+($E178*'fnd base rates'!G$108)
+($F178*'fnd base rates'!G$109)
+($G178*'fnd base rates'!G$110)
+($H178*'fnd base rates'!G$111)
+($I178*'fnd base rates'!G$112)
+($J178*'fnd base rates'!G$113)
+($K178*'fnd base rates'!G$114)
+($M178*'fnd base rates'!G$116)
+($N178*'fnd base rates'!G$117)
+($O178*'fnd base rates'!G$118)
+($P178*VLOOKUP($S178+12,rate_basefnd,7)))
*$R178</f>
        <v>675.94560307200004</v>
      </c>
      <c r="Z178" s="1">
        <f>(($D178*'fnd base rates'!H$107)
+($E178*'fnd base rates'!H$108)
+($F178*'fnd base rates'!H$109)
+($G178*'fnd base rates'!H$110)
+($H178*'fnd base rates'!H$111)
+($I178*'fnd base rates'!H$112)
+($J178*'fnd base rates'!H$113)
+($K178*'fnd base rates'!H$114)
+($M178*'fnd base rates'!H$116)
+($N178*'fnd base rates'!H$117)
+($O178*'fnd base rates'!H$118)
+($P178*VLOOKUP($S178+12,rate_basefnd,8)))</f>
        <v>3007.6757360000001</v>
      </c>
      <c r="AA178" s="1">
        <f>(($D178*'fnd base rates'!I$107)
+($E178*'fnd base rates'!I$108)
+($F178*'fnd base rates'!I$109)
+($G178*'fnd base rates'!I$110)
+($H178*'fnd base rates'!I$111)
+($I178*'fnd base rates'!I$112)
+($J178*'fnd base rates'!I$113)
+($K178*'fnd base rates'!I$114)
+($M178*'fnd base rates'!I$116)
+($N178*'fnd base rates'!I$117)
+($O178*'fnd base rates'!I$118)
+($P178*VLOOKUP($S178+12,rate_basefnd,9)))
*$R178</f>
        <v>1679.8822400000001</v>
      </c>
      <c r="AB178" s="1">
        <f>(($D178*'fnd base rates'!J$107)
+($E178*'fnd base rates'!J$108)
+($F178*'fnd base rates'!J$109)
+($G178*'fnd base rates'!J$110)
+($H178*'fnd base rates'!J$111)
+($I178*'fnd base rates'!J$112)
+($J178*'fnd base rates'!J$113)
+($K178*'fnd base rates'!J$114)
+($M178*'fnd base rates'!J$116)
+($N178*'fnd base rates'!J$117)
+($O178*'fnd base rates'!J$118)
+($P178*VLOOKUP($S178+12,rate_basefnd,10)))
*$R178</f>
        <v>2017.3414399999999</v>
      </c>
      <c r="AC178" s="1">
        <f>(($D178*'fnd base rates'!K$107)
+($E178*'fnd base rates'!K$108)
+($F178*'fnd base rates'!K$109)
+($G178*'fnd base rates'!K$110)
+($H178*'fnd base rates'!K$111)
+($I178*'fnd base rates'!K$112)
+($J178*'fnd base rates'!K$113)
+($K178*'fnd base rates'!K$114)
+($M178*'fnd base rates'!K$116)
+($N178*'fnd base rates'!K$117)
+($O178*'fnd base rates'!K$118)
+($P178*VLOOKUP($S178+12,rate_basefnd,11)))
*$R178</f>
        <v>4743.5156684800004</v>
      </c>
      <c r="AD178" s="1">
        <f>(($D178*'fnd base rates'!L$107)
+($E178*'fnd base rates'!L$108)
+($F178*'fnd base rates'!L$109)
+($G178*'fnd base rates'!L$110)
+($H178*'fnd base rates'!L$111)
+($I178*'fnd base rates'!L$112)
+($J178*'fnd base rates'!L$113)
+($K178*'fnd base rates'!L$114)
+($M178*'fnd base rates'!L$116)
+($N178*'fnd base rates'!L$117)
+($O178*'fnd base rates'!L$118)
+($P178*VLOOKUP($S178+12,rate_basefnd,12)))</f>
        <v>5619.8567200000007</v>
      </c>
      <c r="AE178" s="1">
        <f>(($D178*'fnd base rates'!M$107)
+($E178*'fnd base rates'!M$108)
+($F178*'fnd base rates'!M$109)
+($G178*'fnd base rates'!M$110)
+($H178*'fnd base rates'!M$111)
+($I178*'fnd base rates'!M$112)
+($J178*'fnd base rates'!M$113)
+($K178*'fnd base rates'!M$114)
+($M178*'fnd base rates'!M$116)
+($N178*'fnd base rates'!M$117)
+($O178*'fnd base rates'!M$118)
+($P178*VLOOKUP($S178+12,rate_basefnd,13)))</f>
        <v>0</v>
      </c>
      <c r="AF178" s="4">
        <f t="shared" si="159"/>
        <v>45451.898724416002</v>
      </c>
      <c r="AH178" s="269">
        <f t="shared" si="160"/>
        <v>430170025</v>
      </c>
      <c r="AI178" s="4" t="str">
        <f t="shared" si="161"/>
        <v>430</v>
      </c>
      <c r="AJ178" s="2" t="str">
        <f t="shared" si="162"/>
        <v>170</v>
      </c>
      <c r="AK178" s="2" t="str">
        <f t="shared" si="163"/>
        <v>025</v>
      </c>
      <c r="AL178" s="4">
        <f t="shared" si="164"/>
        <v>1</v>
      </c>
      <c r="AM178" s="4">
        <f t="shared" si="155"/>
        <v>4</v>
      </c>
      <c r="AN178" s="4">
        <f t="shared" si="165"/>
        <v>45451.898724416002</v>
      </c>
      <c r="AO178" s="4">
        <f t="shared" si="166"/>
        <v>11363</v>
      </c>
      <c r="AP178" s="4">
        <f t="shared" si="156"/>
        <v>0</v>
      </c>
      <c r="AQ178" s="4">
        <v>11363</v>
      </c>
      <c r="AW178" s="4">
        <v>11363</v>
      </c>
      <c r="AX178" s="5">
        <f t="shared" si="167"/>
        <v>0</v>
      </c>
      <c r="AY178" s="4">
        <v>11363</v>
      </c>
      <c r="AZ178" s="5"/>
      <c r="BB178" s="5">
        <f t="shared" ref="BB178" si="207">BC178-BA178</f>
        <v>0</v>
      </c>
    </row>
    <row r="179" spans="1:54" s="4" customFormat="1">
      <c r="A179" s="269">
        <v>430</v>
      </c>
      <c r="B179" s="2">
        <v>430170064</v>
      </c>
      <c r="C179" s="9" t="s">
        <v>1052</v>
      </c>
      <c r="D179" s="14">
        <f>'fnd enro'!D179</f>
        <v>0</v>
      </c>
      <c r="E179" s="14">
        <f>'fnd enro'!E179</f>
        <v>0</v>
      </c>
      <c r="F179" s="14">
        <f>'fnd enro'!F179</f>
        <v>0</v>
      </c>
      <c r="G179" s="14">
        <f>'fnd enro'!G179</f>
        <v>0</v>
      </c>
      <c r="H179" s="14">
        <f>'fnd enro'!H179</f>
        <v>41</v>
      </c>
      <c r="I179" s="14">
        <f>'fnd enro'!I179</f>
        <v>46</v>
      </c>
      <c r="J179" s="14">
        <f>'fnd enro'!J179</f>
        <v>0</v>
      </c>
      <c r="K179" s="15">
        <f>'fnd enro'!K179</f>
        <v>3.3582000000000001</v>
      </c>
      <c r="L179" s="14">
        <f>'fnd enro'!L179</f>
        <v>0</v>
      </c>
      <c r="M179" s="14">
        <f>'fnd enro'!M179</f>
        <v>0</v>
      </c>
      <c r="N179" s="14">
        <f>'fnd enro'!N179</f>
        <v>2</v>
      </c>
      <c r="O179" s="14">
        <f>'fnd enro'!O179</f>
        <v>2</v>
      </c>
      <c r="P179" s="14">
        <f>'fnd enro'!P179</f>
        <v>24</v>
      </c>
      <c r="Q179" s="14">
        <f>'fnd enro'!R179</f>
        <v>87</v>
      </c>
      <c r="R179" s="15">
        <f t="shared" si="158"/>
        <v>1.024</v>
      </c>
      <c r="S179" s="14">
        <f>VALUE('fnd enro'!Q179)</f>
        <v>10</v>
      </c>
      <c r="T179" s="2"/>
      <c r="U179" s="1">
        <f>(($D179*'fnd base rates'!C$107)
+($E179*'fnd base rates'!C$108)
+($F179*'fnd base rates'!C$109)
+($G179*'fnd base rates'!C$110)
+($H179*'fnd base rates'!C$111)
+($I179*'fnd base rates'!C$112)
+($J179*'fnd base rates'!C$113)
+($K179*'fnd base rates'!C$114)
+($M179*'fnd base rates'!C$116)
+($N179*'fnd base rates'!C$117)
+($O179*'fnd base rates'!C$118)
+($P179*VLOOKUP($S179+12,rate_basefnd,3)))
*$R179</f>
        <v>50164.098152448016</v>
      </c>
      <c r="V179" s="1">
        <f>(($D179*'fnd base rates'!D$107)
+($E179*'fnd base rates'!D$108)
+($F179*'fnd base rates'!D$109)
+($G179*'fnd base rates'!D$110)
+($H179*'fnd base rates'!D$111)
+($I179*'fnd base rates'!D$112)
+($J179*'fnd base rates'!D$113)
+($K179*'fnd base rates'!D$114)
+($M179*'fnd base rates'!D$116)
+($N179*'fnd base rates'!D$117)
+($O179*'fnd base rates'!D$118)
+($P179*VLOOKUP($S179+12,rate_basefnd,4)))
*$R179</f>
        <v>78134.784</v>
      </c>
      <c r="W179" s="1">
        <f>(($D179*'fnd base rates'!E$107)
+($E179*'fnd base rates'!E$108)
+($F179*'fnd base rates'!E$109)
+($G179*'fnd base rates'!E$110)
+($H179*'fnd base rates'!E$111)
+($I179*'fnd base rates'!E$112)
+($J179*'fnd base rates'!E$113)
+($K179*'fnd base rates'!E$114)
+($M179*'fnd base rates'!E$116)
+($N179*'fnd base rates'!E$117)
+($O179*'fnd base rates'!E$118)
+($P179*VLOOKUP($S179+12,rate_basefnd,5)))
*$R179</f>
        <v>471960.40469708794</v>
      </c>
      <c r="X179" s="1">
        <f>(($D179*'fnd base rates'!F$107)
+($E179*'fnd base rates'!F$108)
+($F179*'fnd base rates'!F$109)
+($G179*'fnd base rates'!F$110)
+($H179*'fnd base rates'!F$111)
+($I179*'fnd base rates'!F$112)
+($J179*'fnd base rates'!F$113)
+($K179*'fnd base rates'!F$114)
+($M179*'fnd base rates'!F$116)
+($N179*'fnd base rates'!F$117)
+($O179*'fnd base rates'!F$118)
+($P179*VLOOKUP($S179+12,rate_basefnd,6)))
*$R179</f>
        <v>84305.456992256004</v>
      </c>
      <c r="Y179" s="1">
        <f>(($D179*'fnd base rates'!G$107)
+($E179*'fnd base rates'!G$108)
+($F179*'fnd base rates'!G$109)
+($G179*'fnd base rates'!G$110)
+($H179*'fnd base rates'!G$111)
+($I179*'fnd base rates'!G$112)
+($J179*'fnd base rates'!G$113)
+($K179*'fnd base rates'!G$114)
+($M179*'fnd base rates'!G$116)
+($N179*'fnd base rates'!G$117)
+($O179*'fnd base rates'!G$118)
+($P179*VLOOKUP($S179+12,rate_basefnd,7)))
*$R179</f>
        <v>19377.004066816</v>
      </c>
      <c r="Z179" s="1">
        <f>(($D179*'fnd base rates'!H$107)
+($E179*'fnd base rates'!H$108)
+($F179*'fnd base rates'!H$109)
+($G179*'fnd base rates'!H$110)
+($H179*'fnd base rates'!H$111)
+($I179*'fnd base rates'!H$112)
+($J179*'fnd base rates'!H$113)
+($K179*'fnd base rates'!H$114)
+($M179*'fnd base rates'!H$116)
+($N179*'fnd base rates'!H$117)
+($O179*'fnd base rates'!H$118)
+($P179*VLOOKUP($S179+12,rate_basefnd,8)))</f>
        <v>60723.287258000004</v>
      </c>
      <c r="AA179" s="1">
        <f>(($D179*'fnd base rates'!I$107)
+($E179*'fnd base rates'!I$108)
+($F179*'fnd base rates'!I$109)
+($G179*'fnd base rates'!I$110)
+($H179*'fnd base rates'!I$111)
+($I179*'fnd base rates'!I$112)
+($J179*'fnd base rates'!I$113)
+($K179*'fnd base rates'!I$114)
+($M179*'fnd base rates'!I$116)
+($N179*'fnd base rates'!I$117)
+($O179*'fnd base rates'!I$118)
+($P179*VLOOKUP($S179+12,rate_basefnd,9)))
*$R179</f>
        <v>39258.42944</v>
      </c>
      <c r="AB179" s="1">
        <f>(($D179*'fnd base rates'!J$107)
+($E179*'fnd base rates'!J$108)
+($F179*'fnd base rates'!J$109)
+($G179*'fnd base rates'!J$110)
+($H179*'fnd base rates'!J$111)
+($I179*'fnd base rates'!J$112)
+($J179*'fnd base rates'!J$113)
+($K179*'fnd base rates'!J$114)
+($M179*'fnd base rates'!J$116)
+($N179*'fnd base rates'!J$117)
+($O179*'fnd base rates'!J$118)
+($P179*VLOOKUP($S179+12,rate_basefnd,10)))
*$R179</f>
        <v>56547.604479999995</v>
      </c>
      <c r="AC179" s="1">
        <f>(($D179*'fnd base rates'!K$107)
+($E179*'fnd base rates'!K$108)
+($F179*'fnd base rates'!K$109)
+($G179*'fnd base rates'!K$110)
+($H179*'fnd base rates'!K$111)
+($I179*'fnd base rates'!K$112)
+($J179*'fnd base rates'!K$113)
+($K179*'fnd base rates'!K$114)
+($M179*'fnd base rates'!K$116)
+($N179*'fnd base rates'!K$117)
+($O179*'fnd base rates'!K$118)
+($P179*VLOOKUP($S179+12,rate_basefnd,11)))
*$R179</f>
        <v>105072.21970944</v>
      </c>
      <c r="AD179" s="1">
        <f>(($D179*'fnd base rates'!L$107)
+($E179*'fnd base rates'!L$108)
+($F179*'fnd base rates'!L$109)
+($G179*'fnd base rates'!L$110)
+($H179*'fnd base rates'!L$111)
+($I179*'fnd base rates'!L$112)
+($J179*'fnd base rates'!L$113)
+($K179*'fnd base rates'!L$114)
+($M179*'fnd base rates'!L$116)
+($N179*'fnd base rates'!L$117)
+($O179*'fnd base rates'!L$118)
+($P179*VLOOKUP($S179+12,rate_basefnd,12)))</f>
        <v>140368.07115999999</v>
      </c>
      <c r="AE179" s="1">
        <f>(($D179*'fnd base rates'!M$107)
+($E179*'fnd base rates'!M$108)
+($F179*'fnd base rates'!M$109)
+($G179*'fnd base rates'!M$110)
+($H179*'fnd base rates'!M$111)
+($I179*'fnd base rates'!M$112)
+($J179*'fnd base rates'!M$113)
+($K179*'fnd base rates'!M$114)
+($M179*'fnd base rates'!M$116)
+($N179*'fnd base rates'!M$117)
+($O179*'fnd base rates'!M$118)
+($P179*VLOOKUP($S179+12,rate_basefnd,13)))</f>
        <v>0</v>
      </c>
      <c r="AF179" s="4">
        <f t="shared" si="159"/>
        <v>1105911.359956048</v>
      </c>
      <c r="AH179" s="269">
        <f t="shared" si="160"/>
        <v>430170064</v>
      </c>
      <c r="AI179" s="4" t="str">
        <f t="shared" si="161"/>
        <v>430</v>
      </c>
      <c r="AJ179" s="2" t="str">
        <f t="shared" si="162"/>
        <v>170</v>
      </c>
      <c r="AK179" s="2" t="str">
        <f t="shared" si="163"/>
        <v>064</v>
      </c>
      <c r="AL179" s="4">
        <f t="shared" si="164"/>
        <v>1</v>
      </c>
      <c r="AM179" s="4">
        <f t="shared" si="155"/>
        <v>87</v>
      </c>
      <c r="AN179" s="4">
        <f t="shared" si="165"/>
        <v>1105911.359956048</v>
      </c>
      <c r="AO179" s="4">
        <f t="shared" si="166"/>
        <v>12712</v>
      </c>
      <c r="AP179" s="4">
        <f t="shared" si="156"/>
        <v>0</v>
      </c>
      <c r="AQ179" s="4">
        <v>12712</v>
      </c>
      <c r="AW179" s="4">
        <v>12712</v>
      </c>
      <c r="AX179" s="5">
        <f t="shared" si="167"/>
        <v>0</v>
      </c>
      <c r="AY179" s="4">
        <v>12712</v>
      </c>
      <c r="AZ179" s="5"/>
      <c r="BB179" s="5">
        <f t="shared" ref="BB179" si="208">BC179-BA179</f>
        <v>0</v>
      </c>
    </row>
    <row r="180" spans="1:54" s="4" customFormat="1">
      <c r="A180" s="269">
        <v>430</v>
      </c>
      <c r="B180" s="2">
        <v>430170096</v>
      </c>
      <c r="C180" s="9" t="s">
        <v>1052</v>
      </c>
      <c r="D180" s="14">
        <f>'fnd enro'!D180</f>
        <v>0</v>
      </c>
      <c r="E180" s="14">
        <f>'fnd enro'!E180</f>
        <v>0</v>
      </c>
      <c r="F180" s="14">
        <f>'fnd enro'!F180</f>
        <v>0</v>
      </c>
      <c r="G180" s="14">
        <f>'fnd enro'!G180</f>
        <v>0</v>
      </c>
      <c r="H180" s="14">
        <f>'fnd enro'!H180</f>
        <v>0</v>
      </c>
      <c r="I180" s="14">
        <f>'fnd enro'!I180</f>
        <v>1</v>
      </c>
      <c r="J180" s="14">
        <f>'fnd enro'!J180</f>
        <v>0</v>
      </c>
      <c r="K180" s="15">
        <f>'fnd enro'!K180</f>
        <v>3.8600000000000002E-2</v>
      </c>
      <c r="L180" s="14">
        <f>'fnd enro'!L180</f>
        <v>0</v>
      </c>
      <c r="M180" s="14">
        <f>'fnd enro'!M180</f>
        <v>0</v>
      </c>
      <c r="N180" s="14">
        <f>'fnd enro'!N180</f>
        <v>0</v>
      </c>
      <c r="O180" s="14">
        <f>'fnd enro'!O180</f>
        <v>0</v>
      </c>
      <c r="P180" s="14">
        <f>'fnd enro'!P180</f>
        <v>0</v>
      </c>
      <c r="Q180" s="14">
        <f>'fnd enro'!R180</f>
        <v>1</v>
      </c>
      <c r="R180" s="15">
        <f t="shared" si="158"/>
        <v>1.024</v>
      </c>
      <c r="S180" s="14">
        <f>VALUE('fnd enro'!Q180)</f>
        <v>8</v>
      </c>
      <c r="T180" s="2"/>
      <c r="U180" s="1">
        <f>(($D180*'fnd base rates'!C$107)
+($E180*'fnd base rates'!C$108)
+($F180*'fnd base rates'!C$109)
+($G180*'fnd base rates'!C$110)
+($H180*'fnd base rates'!C$111)
+($I180*'fnd base rates'!C$112)
+($J180*'fnd base rates'!C$113)
+($K180*'fnd base rates'!C$114)
+($M180*'fnd base rates'!C$116)
+($N180*'fnd base rates'!C$117)
+($O180*'fnd base rates'!C$118)
+($P180*VLOOKUP($S180+12,rate_basefnd,3)))
*$R180</f>
        <v>549.33641830400006</v>
      </c>
      <c r="V180" s="1">
        <f>(($D180*'fnd base rates'!D$107)
+($E180*'fnd base rates'!D$108)
+($F180*'fnd base rates'!D$109)
+($G180*'fnd base rates'!D$110)
+($H180*'fnd base rates'!D$111)
+($I180*'fnd base rates'!D$112)
+($J180*'fnd base rates'!D$113)
+($K180*'fnd base rates'!D$114)
+($M180*'fnd base rates'!D$116)
+($N180*'fnd base rates'!D$117)
+($O180*'fnd base rates'!D$118)
+($P180*VLOOKUP($S180+12,rate_basefnd,4)))
*$R180</f>
        <v>783.4419200000001</v>
      </c>
      <c r="W180" s="1">
        <f>(($D180*'fnd base rates'!E$107)
+($E180*'fnd base rates'!E$108)
+($F180*'fnd base rates'!E$109)
+($G180*'fnd base rates'!E$110)
+($H180*'fnd base rates'!E$111)
+($I180*'fnd base rates'!E$112)
+($J180*'fnd base rates'!E$113)
+($K180*'fnd base rates'!E$114)
+($M180*'fnd base rates'!E$116)
+($N180*'fnd base rates'!E$117)
+($O180*'fnd base rates'!E$118)
+($P180*VLOOKUP($S180+12,rate_basefnd,5)))
*$R180</f>
        <v>5030.0931850239995</v>
      </c>
      <c r="X180" s="1">
        <f>(($D180*'fnd base rates'!F$107)
+($E180*'fnd base rates'!F$108)
+($F180*'fnd base rates'!F$109)
+($G180*'fnd base rates'!F$110)
+($H180*'fnd base rates'!F$111)
+($I180*'fnd base rates'!F$112)
+($J180*'fnd base rates'!F$113)
+($K180*'fnd base rates'!F$114)
+($M180*'fnd base rates'!F$116)
+($N180*'fnd base rates'!F$117)
+($O180*'fnd base rates'!F$118)
+($P180*VLOOKUP($S180+12,rate_basefnd,6)))
*$R180</f>
        <v>908.17168588800007</v>
      </c>
      <c r="Y180" s="1">
        <f>(($D180*'fnd base rates'!G$107)
+($E180*'fnd base rates'!G$108)
+($F180*'fnd base rates'!G$109)
+($G180*'fnd base rates'!G$110)
+($H180*'fnd base rates'!G$111)
+($I180*'fnd base rates'!G$112)
+($J180*'fnd base rates'!G$113)
+($K180*'fnd base rates'!G$114)
+($M180*'fnd base rates'!G$116)
+($N180*'fnd base rates'!G$117)
+($O180*'fnd base rates'!G$118)
+($P180*VLOOKUP($S180+12,rate_basefnd,7)))
*$R180</f>
        <v>167.81648076799999</v>
      </c>
      <c r="Z180" s="1">
        <f>(($D180*'fnd base rates'!H$107)
+($E180*'fnd base rates'!H$108)
+($F180*'fnd base rates'!H$109)
+($G180*'fnd base rates'!H$110)
+($H180*'fnd base rates'!H$111)
+($I180*'fnd base rates'!H$112)
+($J180*'fnd base rates'!H$113)
+($K180*'fnd base rates'!H$114)
+($M180*'fnd base rates'!H$116)
+($N180*'fnd base rates'!H$117)
+($O180*'fnd base rates'!H$118)
+($P180*VLOOKUP($S180+12,rate_basefnd,8)))</f>
        <v>828.078934</v>
      </c>
      <c r="AA180" s="1">
        <f>(($D180*'fnd base rates'!I$107)
+($E180*'fnd base rates'!I$108)
+($F180*'fnd base rates'!I$109)
+($G180*'fnd base rates'!I$110)
+($H180*'fnd base rates'!I$111)
+($I180*'fnd base rates'!I$112)
+($J180*'fnd base rates'!I$113)
+($K180*'fnd base rates'!I$114)
+($M180*'fnd base rates'!I$116)
+($N180*'fnd base rates'!I$117)
+($O180*'fnd base rates'!I$118)
+($P180*VLOOKUP($S180+12,rate_basefnd,9)))
*$R180</f>
        <v>436.16255999999998</v>
      </c>
      <c r="AB180" s="1">
        <f>(($D180*'fnd base rates'!J$107)
+($E180*'fnd base rates'!J$108)
+($F180*'fnd base rates'!J$109)
+($G180*'fnd base rates'!J$110)
+($H180*'fnd base rates'!J$111)
+($I180*'fnd base rates'!J$112)
+($J180*'fnd base rates'!J$113)
+($K180*'fnd base rates'!J$114)
+($M180*'fnd base rates'!J$116)
+($N180*'fnd base rates'!J$117)
+($O180*'fnd base rates'!J$118)
+($P180*VLOOKUP($S180+12,rate_basefnd,10)))
*$R180</f>
        <v>587.52</v>
      </c>
      <c r="AC180" s="1">
        <f>(($D180*'fnd base rates'!K$107)
+($E180*'fnd base rates'!K$108)
+($F180*'fnd base rates'!K$109)
+($G180*'fnd base rates'!K$110)
+($H180*'fnd base rates'!K$111)
+($I180*'fnd base rates'!K$112)
+($J180*'fnd base rates'!K$113)
+($K180*'fnd base rates'!K$114)
+($M180*'fnd base rates'!K$116)
+($N180*'fnd base rates'!K$117)
+($O180*'fnd base rates'!K$118)
+($P180*VLOOKUP($S180+12,rate_basefnd,11)))
*$R180</f>
        <v>1177.6613171200001</v>
      </c>
      <c r="AD180" s="1">
        <f>(($D180*'fnd base rates'!L$107)
+($E180*'fnd base rates'!L$108)
+($F180*'fnd base rates'!L$109)
+($G180*'fnd base rates'!L$110)
+($H180*'fnd base rates'!L$111)
+($I180*'fnd base rates'!L$112)
+($J180*'fnd base rates'!L$113)
+($K180*'fnd base rates'!L$114)
+($M180*'fnd base rates'!L$116)
+($N180*'fnd base rates'!L$117)
+($O180*'fnd base rates'!L$118)
+($P180*VLOOKUP($S180+12,rate_basefnd,12)))</f>
        <v>1369.1266800000001</v>
      </c>
      <c r="AE180" s="1">
        <f>(($D180*'fnd base rates'!M$107)
+($E180*'fnd base rates'!M$108)
+($F180*'fnd base rates'!M$109)
+($G180*'fnd base rates'!M$110)
+($H180*'fnd base rates'!M$111)
+($I180*'fnd base rates'!M$112)
+($J180*'fnd base rates'!M$113)
+($K180*'fnd base rates'!M$114)
+($M180*'fnd base rates'!M$116)
+($N180*'fnd base rates'!M$117)
+($O180*'fnd base rates'!M$118)
+($P180*VLOOKUP($S180+12,rate_basefnd,13)))</f>
        <v>0</v>
      </c>
      <c r="AF180" s="4">
        <f t="shared" si="159"/>
        <v>11837.409181104</v>
      </c>
      <c r="AH180" s="269">
        <f t="shared" si="160"/>
        <v>430170096</v>
      </c>
      <c r="AI180" s="4" t="str">
        <f t="shared" si="161"/>
        <v>430</v>
      </c>
      <c r="AJ180" s="2" t="str">
        <f t="shared" si="162"/>
        <v>170</v>
      </c>
      <c r="AK180" s="2" t="str">
        <f t="shared" si="163"/>
        <v>096</v>
      </c>
      <c r="AL180" s="4">
        <f t="shared" si="164"/>
        <v>1</v>
      </c>
      <c r="AM180" s="4">
        <f t="shared" si="155"/>
        <v>1</v>
      </c>
      <c r="AN180" s="4">
        <f t="shared" si="165"/>
        <v>11837.409181104</v>
      </c>
      <c r="AO180" s="4">
        <f t="shared" si="166"/>
        <v>11837</v>
      </c>
      <c r="AP180" s="4">
        <f t="shared" si="156"/>
        <v>0</v>
      </c>
      <c r="AQ180" s="4">
        <v>11837</v>
      </c>
      <c r="AW180" s="4">
        <v>11837</v>
      </c>
      <c r="AX180" s="5">
        <f t="shared" si="167"/>
        <v>0</v>
      </c>
      <c r="AY180" s="4">
        <v>11837</v>
      </c>
      <c r="AZ180" s="5"/>
      <c r="BB180" s="5">
        <f t="shared" ref="BB180" si="209">BC180-BA180</f>
        <v>0</v>
      </c>
    </row>
    <row r="181" spans="1:54" s="4" customFormat="1">
      <c r="A181" s="269">
        <v>430</v>
      </c>
      <c r="B181" s="2">
        <v>430170100</v>
      </c>
      <c r="C181" s="9" t="s">
        <v>1052</v>
      </c>
      <c r="D181" s="14">
        <f>'fnd enro'!D181</f>
        <v>0</v>
      </c>
      <c r="E181" s="14">
        <f>'fnd enro'!E181</f>
        <v>0</v>
      </c>
      <c r="F181" s="14">
        <f>'fnd enro'!F181</f>
        <v>0</v>
      </c>
      <c r="G181" s="14">
        <f>'fnd enro'!G181</f>
        <v>0</v>
      </c>
      <c r="H181" s="14">
        <f>'fnd enro'!H181</f>
        <v>3</v>
      </c>
      <c r="I181" s="14">
        <f>'fnd enro'!I181</f>
        <v>6</v>
      </c>
      <c r="J181" s="14">
        <f>'fnd enro'!J181</f>
        <v>0</v>
      </c>
      <c r="K181" s="15">
        <f>'fnd enro'!K181</f>
        <v>0.34739999999999999</v>
      </c>
      <c r="L181" s="14">
        <f>'fnd enro'!L181</f>
        <v>0</v>
      </c>
      <c r="M181" s="14">
        <f>'fnd enro'!M181</f>
        <v>0</v>
      </c>
      <c r="N181" s="14">
        <f>'fnd enro'!N181</f>
        <v>0</v>
      </c>
      <c r="O181" s="14">
        <f>'fnd enro'!O181</f>
        <v>0</v>
      </c>
      <c r="P181" s="14">
        <f>'fnd enro'!P181</f>
        <v>0</v>
      </c>
      <c r="Q181" s="14">
        <f>'fnd enro'!R181</f>
        <v>9</v>
      </c>
      <c r="R181" s="15">
        <f t="shared" si="158"/>
        <v>1.024</v>
      </c>
      <c r="S181" s="14">
        <f>VALUE('fnd enro'!Q181)</f>
        <v>10</v>
      </c>
      <c r="T181" s="2"/>
      <c r="U181" s="1">
        <f>(($D181*'fnd base rates'!C$107)
+($E181*'fnd base rates'!C$108)
+($F181*'fnd base rates'!C$109)
+($G181*'fnd base rates'!C$110)
+($H181*'fnd base rates'!C$111)
+($I181*'fnd base rates'!C$112)
+($J181*'fnd base rates'!C$113)
+($K181*'fnd base rates'!C$114)
+($M181*'fnd base rates'!C$116)
+($N181*'fnd base rates'!C$117)
+($O181*'fnd base rates'!C$118)
+($P181*VLOOKUP($S181+12,rate_basefnd,3)))
*$R181</f>
        <v>4944.0277647359999</v>
      </c>
      <c r="V181" s="1">
        <f>(($D181*'fnd base rates'!D$107)
+($E181*'fnd base rates'!D$108)
+($F181*'fnd base rates'!D$109)
+($G181*'fnd base rates'!D$110)
+($H181*'fnd base rates'!D$111)
+($I181*'fnd base rates'!D$112)
+($J181*'fnd base rates'!D$113)
+($K181*'fnd base rates'!D$114)
+($M181*'fnd base rates'!D$116)
+($N181*'fnd base rates'!D$117)
+($O181*'fnd base rates'!D$118)
+($P181*VLOOKUP($S181+12,rate_basefnd,4)))
*$R181</f>
        <v>7050.977280000001</v>
      </c>
      <c r="W181" s="1">
        <f>(($D181*'fnd base rates'!E$107)
+($E181*'fnd base rates'!E$108)
+($F181*'fnd base rates'!E$109)
+($G181*'fnd base rates'!E$110)
+($H181*'fnd base rates'!E$111)
+($I181*'fnd base rates'!E$112)
+($J181*'fnd base rates'!E$113)
+($K181*'fnd base rates'!E$114)
+($M181*'fnd base rates'!E$116)
+($N181*'fnd base rates'!E$117)
+($O181*'fnd base rates'!E$118)
+($P181*VLOOKUP($S181+12,rate_basefnd,5)))
*$R181</f>
        <v>40808.082825216006</v>
      </c>
      <c r="X181" s="1">
        <f>(($D181*'fnd base rates'!F$107)
+($E181*'fnd base rates'!F$108)
+($F181*'fnd base rates'!F$109)
+($G181*'fnd base rates'!F$110)
+($H181*'fnd base rates'!F$111)
+($I181*'fnd base rates'!F$112)
+($J181*'fnd base rates'!F$113)
+($K181*'fnd base rates'!F$114)
+($M181*'fnd base rates'!F$116)
+($N181*'fnd base rates'!F$117)
+($O181*'fnd base rates'!F$118)
+($P181*VLOOKUP($S181+12,rate_basefnd,6)))
*$R181</f>
        <v>8506.8264529919998</v>
      </c>
      <c r="Y181" s="1">
        <f>(($D181*'fnd base rates'!G$107)
+($E181*'fnd base rates'!G$108)
+($F181*'fnd base rates'!G$109)
+($G181*'fnd base rates'!G$110)
+($H181*'fnd base rates'!G$111)
+($I181*'fnd base rates'!G$112)
+($J181*'fnd base rates'!G$113)
+($K181*'fnd base rates'!G$114)
+($M181*'fnd base rates'!G$116)
+($N181*'fnd base rates'!G$117)
+($O181*'fnd base rates'!G$118)
+($P181*VLOOKUP($S181+12,rate_basefnd,7)))
*$R181</f>
        <v>1524.3873669119998</v>
      </c>
      <c r="Z181" s="1">
        <f>(($D181*'fnd base rates'!H$107)
+($E181*'fnd base rates'!H$108)
+($F181*'fnd base rates'!H$109)
+($G181*'fnd base rates'!H$110)
+($H181*'fnd base rates'!H$111)
+($I181*'fnd base rates'!H$112)
+($J181*'fnd base rates'!H$113)
+($K181*'fnd base rates'!H$114)
+($M181*'fnd base rates'!H$116)
+($N181*'fnd base rates'!H$117)
+($O181*'fnd base rates'!H$118)
+($P181*VLOOKUP($S181+12,rate_basefnd,8)))</f>
        <v>6538.7904059999992</v>
      </c>
      <c r="AA181" s="1">
        <f>(($D181*'fnd base rates'!I$107)
+($E181*'fnd base rates'!I$108)
+($F181*'fnd base rates'!I$109)
+($G181*'fnd base rates'!I$110)
+($H181*'fnd base rates'!I$111)
+($I181*'fnd base rates'!I$112)
+($J181*'fnd base rates'!I$113)
+($K181*'fnd base rates'!I$114)
+($M181*'fnd base rates'!I$116)
+($N181*'fnd base rates'!I$117)
+($O181*'fnd base rates'!I$118)
+($P181*VLOOKUP($S181+12,rate_basefnd,9)))
*$R181</f>
        <v>3731.15904</v>
      </c>
      <c r="AB181" s="1">
        <f>(($D181*'fnd base rates'!J$107)
+($E181*'fnd base rates'!J$108)
+($F181*'fnd base rates'!J$109)
+($G181*'fnd base rates'!J$110)
+($H181*'fnd base rates'!J$111)
+($I181*'fnd base rates'!J$112)
+($J181*'fnd base rates'!J$113)
+($K181*'fnd base rates'!J$114)
+($M181*'fnd base rates'!J$116)
+($N181*'fnd base rates'!J$117)
+($O181*'fnd base rates'!J$118)
+($P181*VLOOKUP($S181+12,rate_basefnd,10)))
*$R181</f>
        <v>4289.46432</v>
      </c>
      <c r="AC181" s="1">
        <f>(($D181*'fnd base rates'!K$107)
+($E181*'fnd base rates'!K$108)
+($F181*'fnd base rates'!K$109)
+($G181*'fnd base rates'!K$110)
+($H181*'fnd base rates'!K$111)
+($I181*'fnd base rates'!K$112)
+($J181*'fnd base rates'!K$113)
+($K181*'fnd base rates'!K$114)
+($M181*'fnd base rates'!K$116)
+($N181*'fnd base rates'!K$117)
+($O181*'fnd base rates'!K$118)
+($P181*VLOOKUP($S181+12,rate_basefnd,11)))
*$R181</f>
        <v>10697.563054079999</v>
      </c>
      <c r="AD181" s="1">
        <f>(($D181*'fnd base rates'!L$107)
+($E181*'fnd base rates'!L$108)
+($F181*'fnd base rates'!L$109)
+($G181*'fnd base rates'!L$110)
+($H181*'fnd base rates'!L$111)
+($I181*'fnd base rates'!L$112)
+($J181*'fnd base rates'!L$113)
+($K181*'fnd base rates'!L$114)
+($M181*'fnd base rates'!L$116)
+($N181*'fnd base rates'!L$117)
+($O181*'fnd base rates'!L$118)
+($P181*VLOOKUP($S181+12,rate_basefnd,12)))</f>
        <v>12752.190120000001</v>
      </c>
      <c r="AE181" s="1">
        <f>(($D181*'fnd base rates'!M$107)
+($E181*'fnd base rates'!M$108)
+($F181*'fnd base rates'!M$109)
+($G181*'fnd base rates'!M$110)
+($H181*'fnd base rates'!M$111)
+($I181*'fnd base rates'!M$112)
+($J181*'fnd base rates'!M$113)
+($K181*'fnd base rates'!M$114)
+($M181*'fnd base rates'!M$116)
+($N181*'fnd base rates'!M$117)
+($O181*'fnd base rates'!M$118)
+($P181*VLOOKUP($S181+12,rate_basefnd,13)))</f>
        <v>0</v>
      </c>
      <c r="AF181" s="4">
        <f t="shared" si="159"/>
        <v>100843.468629936</v>
      </c>
      <c r="AH181" s="269">
        <f t="shared" si="160"/>
        <v>430170100</v>
      </c>
      <c r="AI181" s="4" t="str">
        <f t="shared" si="161"/>
        <v>430</v>
      </c>
      <c r="AJ181" s="2" t="str">
        <f t="shared" si="162"/>
        <v>170</v>
      </c>
      <c r="AK181" s="2" t="str">
        <f t="shared" si="163"/>
        <v>100</v>
      </c>
      <c r="AL181" s="4">
        <f t="shared" si="164"/>
        <v>1</v>
      </c>
      <c r="AM181" s="4">
        <f t="shared" si="155"/>
        <v>9</v>
      </c>
      <c r="AN181" s="4">
        <f t="shared" si="165"/>
        <v>100843.468629936</v>
      </c>
      <c r="AO181" s="4">
        <f t="shared" si="166"/>
        <v>11205</v>
      </c>
      <c r="AP181" s="4">
        <f t="shared" si="156"/>
        <v>0</v>
      </c>
      <c r="AQ181" s="4">
        <v>11205</v>
      </c>
      <c r="AW181" s="4">
        <v>11205</v>
      </c>
      <c r="AX181" s="5">
        <f t="shared" si="167"/>
        <v>0</v>
      </c>
      <c r="AY181" s="4">
        <v>11205</v>
      </c>
      <c r="AZ181" s="5"/>
      <c r="BB181" s="5">
        <f t="shared" ref="BB181" si="210">BC181-BA181</f>
        <v>0</v>
      </c>
    </row>
    <row r="182" spans="1:54" s="4" customFormat="1">
      <c r="A182" s="269">
        <v>430</v>
      </c>
      <c r="B182" s="2">
        <v>430170101</v>
      </c>
      <c r="C182" s="9" t="s">
        <v>1052</v>
      </c>
      <c r="D182" s="14">
        <f>'fnd enro'!D182</f>
        <v>0</v>
      </c>
      <c r="E182" s="14">
        <f>'fnd enro'!E182</f>
        <v>0</v>
      </c>
      <c r="F182" s="14">
        <f>'fnd enro'!F182</f>
        <v>0</v>
      </c>
      <c r="G182" s="14">
        <f>'fnd enro'!G182</f>
        <v>0</v>
      </c>
      <c r="H182" s="14">
        <f>'fnd enro'!H182</f>
        <v>1</v>
      </c>
      <c r="I182" s="14">
        <f>'fnd enro'!I182</f>
        <v>1</v>
      </c>
      <c r="J182" s="14">
        <f>'fnd enro'!J182</f>
        <v>0</v>
      </c>
      <c r="K182" s="15">
        <f>'fnd enro'!K182</f>
        <v>7.7200000000000005E-2</v>
      </c>
      <c r="L182" s="14">
        <f>'fnd enro'!L182</f>
        <v>0</v>
      </c>
      <c r="M182" s="14">
        <f>'fnd enro'!M182</f>
        <v>0</v>
      </c>
      <c r="N182" s="14">
        <f>'fnd enro'!N182</f>
        <v>0</v>
      </c>
      <c r="O182" s="14">
        <f>'fnd enro'!O182</f>
        <v>0</v>
      </c>
      <c r="P182" s="14">
        <f>'fnd enro'!P182</f>
        <v>0</v>
      </c>
      <c r="Q182" s="14">
        <f>'fnd enro'!R182</f>
        <v>2</v>
      </c>
      <c r="R182" s="15">
        <f t="shared" si="158"/>
        <v>1.024</v>
      </c>
      <c r="S182" s="14">
        <f>VALUE('fnd enro'!Q182)</f>
        <v>3</v>
      </c>
      <c r="T182" s="2"/>
      <c r="U182" s="1">
        <f>(($D182*'fnd base rates'!C$107)
+($E182*'fnd base rates'!C$108)
+($F182*'fnd base rates'!C$109)
+($G182*'fnd base rates'!C$110)
+($H182*'fnd base rates'!C$111)
+($I182*'fnd base rates'!C$112)
+($J182*'fnd base rates'!C$113)
+($K182*'fnd base rates'!C$114)
+($M182*'fnd base rates'!C$116)
+($N182*'fnd base rates'!C$117)
+($O182*'fnd base rates'!C$118)
+($P182*VLOOKUP($S182+12,rate_basefnd,3)))
*$R182</f>
        <v>1098.6728366080001</v>
      </c>
      <c r="V182" s="1">
        <f>(($D182*'fnd base rates'!D$107)
+($E182*'fnd base rates'!D$108)
+($F182*'fnd base rates'!D$109)
+($G182*'fnd base rates'!D$110)
+($H182*'fnd base rates'!D$111)
+($I182*'fnd base rates'!D$112)
+($J182*'fnd base rates'!D$113)
+($K182*'fnd base rates'!D$114)
+($M182*'fnd base rates'!D$116)
+($N182*'fnd base rates'!D$117)
+($O182*'fnd base rates'!D$118)
+($P182*VLOOKUP($S182+12,rate_basefnd,4)))
*$R182</f>
        <v>1566.8838400000002</v>
      </c>
      <c r="W182" s="1">
        <f>(($D182*'fnd base rates'!E$107)
+($E182*'fnd base rates'!E$108)
+($F182*'fnd base rates'!E$109)
+($G182*'fnd base rates'!E$110)
+($H182*'fnd base rates'!E$111)
+($I182*'fnd base rates'!E$112)
+($J182*'fnd base rates'!E$113)
+($K182*'fnd base rates'!E$114)
+($M182*'fnd base rates'!E$116)
+($N182*'fnd base rates'!E$117)
+($O182*'fnd base rates'!E$118)
+($P182*VLOOKUP($S182+12,rate_basefnd,5)))
*$R182</f>
        <v>8572.6010900479996</v>
      </c>
      <c r="X182" s="1">
        <f>(($D182*'fnd base rates'!F$107)
+($E182*'fnd base rates'!F$108)
+($F182*'fnd base rates'!F$109)
+($G182*'fnd base rates'!F$110)
+($H182*'fnd base rates'!F$111)
+($I182*'fnd base rates'!F$112)
+($J182*'fnd base rates'!F$113)
+($K182*'fnd base rates'!F$114)
+($M182*'fnd base rates'!F$116)
+($N182*'fnd base rates'!F$117)
+($O182*'fnd base rates'!F$118)
+($P182*VLOOKUP($S182+12,rate_basefnd,6)))
*$R182</f>
        <v>1927.4371317760001</v>
      </c>
      <c r="Y182" s="1">
        <f>(($D182*'fnd base rates'!G$107)
+($E182*'fnd base rates'!G$108)
+($F182*'fnd base rates'!G$109)
+($G182*'fnd base rates'!G$110)
+($H182*'fnd base rates'!G$111)
+($I182*'fnd base rates'!G$112)
+($J182*'fnd base rates'!G$113)
+($K182*'fnd base rates'!G$114)
+($M182*'fnd base rates'!G$116)
+($N182*'fnd base rates'!G$117)
+($O182*'fnd base rates'!G$118)
+($P182*VLOOKUP($S182+12,rate_basefnd,7)))
*$R182</f>
        <v>340.31264153599994</v>
      </c>
      <c r="Z182" s="1">
        <f>(($D182*'fnd base rates'!H$107)
+($E182*'fnd base rates'!H$108)
+($F182*'fnd base rates'!H$109)
+($G182*'fnd base rates'!H$110)
+($H182*'fnd base rates'!H$111)
+($I182*'fnd base rates'!H$112)
+($J182*'fnd base rates'!H$113)
+($K182*'fnd base rates'!H$114)
+($M182*'fnd base rates'!H$116)
+($N182*'fnd base rates'!H$117)
+($O182*'fnd base rates'!H$118)
+($P182*VLOOKUP($S182+12,rate_basefnd,8)))</f>
        <v>1351.5178679999999</v>
      </c>
      <c r="AA182" s="1">
        <f>(($D182*'fnd base rates'!I$107)
+($E182*'fnd base rates'!I$108)
+($F182*'fnd base rates'!I$109)
+($G182*'fnd base rates'!I$110)
+($H182*'fnd base rates'!I$111)
+($I182*'fnd base rates'!I$112)
+($J182*'fnd base rates'!I$113)
+($K182*'fnd base rates'!I$114)
+($M182*'fnd base rates'!I$116)
+($N182*'fnd base rates'!I$117)
+($O182*'fnd base rates'!I$118)
+($P182*VLOOKUP($S182+12,rate_basefnd,9)))
*$R182</f>
        <v>807.55712000000005</v>
      </c>
      <c r="AB182" s="1">
        <f>(($D182*'fnd base rates'!J$107)
+($E182*'fnd base rates'!J$108)
+($F182*'fnd base rates'!J$109)
+($G182*'fnd base rates'!J$110)
+($H182*'fnd base rates'!J$111)
+($I182*'fnd base rates'!J$112)
+($J182*'fnd base rates'!J$113)
+($K182*'fnd base rates'!J$114)
+($M182*'fnd base rates'!J$116)
+($N182*'fnd base rates'!J$117)
+($O182*'fnd base rates'!J$118)
+($P182*VLOOKUP($S182+12,rate_basefnd,10)))
*$R182</f>
        <v>842.30143999999996</v>
      </c>
      <c r="AC182" s="1">
        <f>(($D182*'fnd base rates'!K$107)
+($E182*'fnd base rates'!K$108)
+($F182*'fnd base rates'!K$109)
+($G182*'fnd base rates'!K$110)
+($H182*'fnd base rates'!K$111)
+($I182*'fnd base rates'!K$112)
+($J182*'fnd base rates'!K$113)
+($K182*'fnd base rates'!K$114)
+($M182*'fnd base rates'!K$116)
+($N182*'fnd base rates'!K$117)
+($O182*'fnd base rates'!K$118)
+($P182*VLOOKUP($S182+12,rate_basefnd,11)))
*$R182</f>
        <v>2388.1930342400001</v>
      </c>
      <c r="AD182" s="1">
        <f>(($D182*'fnd base rates'!L$107)
+($E182*'fnd base rates'!L$108)
+($F182*'fnd base rates'!L$109)
+($G182*'fnd base rates'!L$110)
+($H182*'fnd base rates'!L$111)
+($I182*'fnd base rates'!L$112)
+($J182*'fnd base rates'!L$113)
+($K182*'fnd base rates'!L$114)
+($M182*'fnd base rates'!L$116)
+($N182*'fnd base rates'!L$117)
+($O182*'fnd base rates'!L$118)
+($P182*VLOOKUP($S182+12,rate_basefnd,12)))</f>
        <v>2881.6033600000001</v>
      </c>
      <c r="AE182" s="1">
        <f>(($D182*'fnd base rates'!M$107)
+($E182*'fnd base rates'!M$108)
+($F182*'fnd base rates'!M$109)
+($G182*'fnd base rates'!M$110)
+($H182*'fnd base rates'!M$111)
+($I182*'fnd base rates'!M$112)
+($J182*'fnd base rates'!M$113)
+($K182*'fnd base rates'!M$114)
+($M182*'fnd base rates'!M$116)
+($N182*'fnd base rates'!M$117)
+($O182*'fnd base rates'!M$118)
+($P182*VLOOKUP($S182+12,rate_basefnd,13)))</f>
        <v>0</v>
      </c>
      <c r="AF182" s="4">
        <f t="shared" si="159"/>
        <v>21777.080362208002</v>
      </c>
      <c r="AH182" s="269">
        <f t="shared" si="160"/>
        <v>430170101</v>
      </c>
      <c r="AI182" s="4" t="str">
        <f t="shared" si="161"/>
        <v>430</v>
      </c>
      <c r="AJ182" s="2" t="str">
        <f t="shared" si="162"/>
        <v>170</v>
      </c>
      <c r="AK182" s="2" t="str">
        <f t="shared" si="163"/>
        <v>101</v>
      </c>
      <c r="AL182" s="4">
        <f t="shared" si="164"/>
        <v>1</v>
      </c>
      <c r="AM182" s="4">
        <f t="shared" si="155"/>
        <v>2</v>
      </c>
      <c r="AN182" s="4">
        <f t="shared" si="165"/>
        <v>21777.080362208002</v>
      </c>
      <c r="AO182" s="4">
        <f t="shared" si="166"/>
        <v>10889</v>
      </c>
      <c r="AP182" s="4">
        <f t="shared" si="156"/>
        <v>0</v>
      </c>
      <c r="AQ182" s="4">
        <v>10889</v>
      </c>
      <c r="AW182" s="4">
        <v>10889</v>
      </c>
      <c r="AX182" s="5">
        <f t="shared" si="167"/>
        <v>0</v>
      </c>
      <c r="AY182" s="4">
        <v>10889</v>
      </c>
      <c r="AZ182" s="5"/>
      <c r="BB182" s="5">
        <f t="shared" ref="BB182" si="211">BC182-BA182</f>
        <v>0</v>
      </c>
    </row>
    <row r="183" spans="1:54" s="4" customFormat="1">
      <c r="A183" s="269">
        <v>430</v>
      </c>
      <c r="B183" s="2">
        <v>430170110</v>
      </c>
      <c r="C183" s="9" t="s">
        <v>1052</v>
      </c>
      <c r="D183" s="14">
        <f>'fnd enro'!D183</f>
        <v>0</v>
      </c>
      <c r="E183" s="14">
        <f>'fnd enro'!E183</f>
        <v>0</v>
      </c>
      <c r="F183" s="14">
        <f>'fnd enro'!F183</f>
        <v>0</v>
      </c>
      <c r="G183" s="14">
        <f>'fnd enro'!G183</f>
        <v>0</v>
      </c>
      <c r="H183" s="14">
        <f>'fnd enro'!H183</f>
        <v>3</v>
      </c>
      <c r="I183" s="14">
        <f>'fnd enro'!I183</f>
        <v>15</v>
      </c>
      <c r="J183" s="14">
        <f>'fnd enro'!J183</f>
        <v>0</v>
      </c>
      <c r="K183" s="15">
        <f>'fnd enro'!K183</f>
        <v>0.69479999999999997</v>
      </c>
      <c r="L183" s="14">
        <f>'fnd enro'!L183</f>
        <v>0</v>
      </c>
      <c r="M183" s="14">
        <f>'fnd enro'!M183</f>
        <v>0</v>
      </c>
      <c r="N183" s="14">
        <f>'fnd enro'!N183</f>
        <v>1</v>
      </c>
      <c r="O183" s="14">
        <f>'fnd enro'!O183</f>
        <v>0</v>
      </c>
      <c r="P183" s="14">
        <f>'fnd enro'!P183</f>
        <v>1</v>
      </c>
      <c r="Q183" s="14">
        <f>'fnd enro'!R183</f>
        <v>18</v>
      </c>
      <c r="R183" s="15">
        <f t="shared" si="158"/>
        <v>1.024</v>
      </c>
      <c r="S183" s="14">
        <f>VALUE('fnd enro'!Q183)</f>
        <v>4</v>
      </c>
      <c r="T183" s="2"/>
      <c r="U183" s="1">
        <f>(($D183*'fnd base rates'!C$107)
+($E183*'fnd base rates'!C$108)
+($F183*'fnd base rates'!C$109)
+($G183*'fnd base rates'!C$110)
+($H183*'fnd base rates'!C$111)
+($I183*'fnd base rates'!C$112)
+($J183*'fnd base rates'!C$113)
+($K183*'fnd base rates'!C$114)
+($M183*'fnd base rates'!C$116)
+($N183*'fnd base rates'!C$117)
+($O183*'fnd base rates'!C$118)
+($P183*VLOOKUP($S183+12,rate_basefnd,3)))
*$R183</f>
        <v>10057.179369472002</v>
      </c>
      <c r="V183" s="1">
        <f>(($D183*'fnd base rates'!D$107)
+($E183*'fnd base rates'!D$108)
+($F183*'fnd base rates'!D$109)
+($G183*'fnd base rates'!D$110)
+($H183*'fnd base rates'!D$111)
+($I183*'fnd base rates'!D$112)
+($J183*'fnd base rates'!D$113)
+($K183*'fnd base rates'!D$114)
+($M183*'fnd base rates'!D$116)
+($N183*'fnd base rates'!D$117)
+($O183*'fnd base rates'!D$118)
+($P183*VLOOKUP($S183+12,rate_basefnd,4)))
*$R183</f>
        <v>14576.547839999999</v>
      </c>
      <c r="W183" s="1">
        <f>(($D183*'fnd base rates'!E$107)
+($E183*'fnd base rates'!E$108)
+($F183*'fnd base rates'!E$109)
+($G183*'fnd base rates'!E$110)
+($H183*'fnd base rates'!E$111)
+($I183*'fnd base rates'!E$112)
+($J183*'fnd base rates'!E$113)
+($K183*'fnd base rates'!E$114)
+($M183*'fnd base rates'!E$116)
+($N183*'fnd base rates'!E$117)
+($O183*'fnd base rates'!E$118)
+($P183*VLOOKUP($S183+12,rate_basefnd,5)))
*$R183</f>
        <v>90183.523090432005</v>
      </c>
      <c r="X183" s="1">
        <f>(($D183*'fnd base rates'!F$107)
+($E183*'fnd base rates'!F$108)
+($F183*'fnd base rates'!F$109)
+($G183*'fnd base rates'!F$110)
+($H183*'fnd base rates'!F$111)
+($I183*'fnd base rates'!F$112)
+($J183*'fnd base rates'!F$113)
+($K183*'fnd base rates'!F$114)
+($M183*'fnd base rates'!F$116)
+($N183*'fnd base rates'!F$117)
+($O183*'fnd base rates'!F$118)
+($P183*VLOOKUP($S183+12,rate_basefnd,6)))
*$R183</f>
        <v>16871.685545984004</v>
      </c>
      <c r="Y183" s="1">
        <f>(($D183*'fnd base rates'!G$107)
+($E183*'fnd base rates'!G$108)
+($F183*'fnd base rates'!G$109)
+($G183*'fnd base rates'!G$110)
+($H183*'fnd base rates'!G$111)
+($I183*'fnd base rates'!G$112)
+($J183*'fnd base rates'!G$113)
+($K183*'fnd base rates'!G$114)
+($M183*'fnd base rates'!G$116)
+($N183*'fnd base rates'!G$117)
+($O183*'fnd base rates'!G$118)
+($P183*VLOOKUP($S183+12,rate_basefnd,7)))
*$R183</f>
        <v>3223.5612938239997</v>
      </c>
      <c r="Z183" s="1">
        <f>(($D183*'fnd base rates'!H$107)
+($E183*'fnd base rates'!H$108)
+($F183*'fnd base rates'!H$109)
+($G183*'fnd base rates'!H$110)
+($H183*'fnd base rates'!H$111)
+($I183*'fnd base rates'!H$112)
+($J183*'fnd base rates'!H$113)
+($K183*'fnd base rates'!H$114)
+($M183*'fnd base rates'!H$116)
+($N183*'fnd base rates'!H$117)
+($O183*'fnd base rates'!H$118)
+($P183*VLOOKUP($S183+12,rate_basefnd,8)))</f>
        <v>14145.030812000001</v>
      </c>
      <c r="AA183" s="1">
        <f>(($D183*'fnd base rates'!I$107)
+($E183*'fnd base rates'!I$108)
+($F183*'fnd base rates'!I$109)
+($G183*'fnd base rates'!I$110)
+($H183*'fnd base rates'!I$111)
+($I183*'fnd base rates'!I$112)
+($J183*'fnd base rates'!I$113)
+($K183*'fnd base rates'!I$114)
+($M183*'fnd base rates'!I$116)
+($N183*'fnd base rates'!I$117)
+($O183*'fnd base rates'!I$118)
+($P183*VLOOKUP($S183+12,rate_basefnd,9)))
*$R183</f>
        <v>7850.6086399999995</v>
      </c>
      <c r="AB183" s="1">
        <f>(($D183*'fnd base rates'!J$107)
+($E183*'fnd base rates'!J$108)
+($F183*'fnd base rates'!J$109)
+($G183*'fnd base rates'!J$110)
+($H183*'fnd base rates'!J$111)
+($I183*'fnd base rates'!J$112)
+($J183*'fnd base rates'!J$113)
+($K183*'fnd base rates'!J$114)
+($M183*'fnd base rates'!J$116)
+($N183*'fnd base rates'!J$117)
+($O183*'fnd base rates'!J$118)
+($P183*VLOOKUP($S183+12,rate_basefnd,10)))
*$R183</f>
        <v>10186.352640000001</v>
      </c>
      <c r="AC183" s="1">
        <f>(($D183*'fnd base rates'!K$107)
+($E183*'fnd base rates'!K$108)
+($F183*'fnd base rates'!K$109)
+($G183*'fnd base rates'!K$110)
+($H183*'fnd base rates'!K$111)
+($I183*'fnd base rates'!K$112)
+($J183*'fnd base rates'!K$113)
+($K183*'fnd base rates'!K$114)
+($M183*'fnd base rates'!K$116)
+($N183*'fnd base rates'!K$117)
+($O183*'fnd base rates'!K$118)
+($P183*VLOOKUP($S183+12,rate_basefnd,11)))
*$R183</f>
        <v>21624.48162816</v>
      </c>
      <c r="AD183" s="1">
        <f>(($D183*'fnd base rates'!L$107)
+($E183*'fnd base rates'!L$108)
+($F183*'fnd base rates'!L$109)
+($G183*'fnd base rates'!L$110)
+($H183*'fnd base rates'!L$111)
+($I183*'fnd base rates'!L$112)
+($J183*'fnd base rates'!L$113)
+($K183*'fnd base rates'!L$114)
+($M183*'fnd base rates'!L$116)
+($N183*'fnd base rates'!L$117)
+($O183*'fnd base rates'!L$118)
+($P183*VLOOKUP($S183+12,rate_basefnd,12)))</f>
        <v>25804.76024</v>
      </c>
      <c r="AE183" s="1">
        <f>(($D183*'fnd base rates'!M$107)
+($E183*'fnd base rates'!M$108)
+($F183*'fnd base rates'!M$109)
+($G183*'fnd base rates'!M$110)
+($H183*'fnd base rates'!M$111)
+($I183*'fnd base rates'!M$112)
+($J183*'fnd base rates'!M$113)
+($K183*'fnd base rates'!M$114)
+($M183*'fnd base rates'!M$116)
+($N183*'fnd base rates'!M$117)
+($O183*'fnd base rates'!M$118)
+($P183*VLOOKUP($S183+12,rate_basefnd,13)))</f>
        <v>0</v>
      </c>
      <c r="AF183" s="4">
        <f t="shared" si="159"/>
        <v>214523.73109987201</v>
      </c>
      <c r="AH183" s="269">
        <f t="shared" si="160"/>
        <v>430170110</v>
      </c>
      <c r="AI183" s="4" t="str">
        <f t="shared" si="161"/>
        <v>430</v>
      </c>
      <c r="AJ183" s="2" t="str">
        <f t="shared" si="162"/>
        <v>170</v>
      </c>
      <c r="AK183" s="2" t="str">
        <f t="shared" si="163"/>
        <v>110</v>
      </c>
      <c r="AL183" s="4">
        <f t="shared" si="164"/>
        <v>1</v>
      </c>
      <c r="AM183" s="4">
        <f t="shared" si="155"/>
        <v>18</v>
      </c>
      <c r="AN183" s="4">
        <f t="shared" si="165"/>
        <v>214523.73109987201</v>
      </c>
      <c r="AO183" s="4">
        <f t="shared" si="166"/>
        <v>11918</v>
      </c>
      <c r="AP183" s="4">
        <f t="shared" si="156"/>
        <v>0</v>
      </c>
      <c r="AQ183" s="4">
        <v>11918</v>
      </c>
      <c r="AW183" s="4">
        <v>11918</v>
      </c>
      <c r="AX183" s="5">
        <f t="shared" si="167"/>
        <v>0</v>
      </c>
      <c r="AY183" s="4">
        <v>11918</v>
      </c>
      <c r="AZ183" s="5"/>
      <c r="BB183" s="5">
        <f t="shared" ref="BB183" si="212">BC183-BA183</f>
        <v>0</v>
      </c>
    </row>
    <row r="184" spans="1:54" s="4" customFormat="1">
      <c r="A184" s="269">
        <v>430</v>
      </c>
      <c r="B184" s="2">
        <v>430170136</v>
      </c>
      <c r="C184" s="9" t="s">
        <v>1052</v>
      </c>
      <c r="D184" s="14">
        <f>'fnd enro'!D184</f>
        <v>0</v>
      </c>
      <c r="E184" s="14">
        <f>'fnd enro'!E184</f>
        <v>0</v>
      </c>
      <c r="F184" s="14">
        <f>'fnd enro'!F184</f>
        <v>0</v>
      </c>
      <c r="G184" s="14">
        <f>'fnd enro'!G184</f>
        <v>0</v>
      </c>
      <c r="H184" s="14">
        <f>'fnd enro'!H184</f>
        <v>2</v>
      </c>
      <c r="I184" s="14">
        <f>'fnd enro'!I184</f>
        <v>0</v>
      </c>
      <c r="J184" s="14">
        <f>'fnd enro'!J184</f>
        <v>0</v>
      </c>
      <c r="K184" s="15">
        <f>'fnd enro'!K184</f>
        <v>7.7200000000000005E-2</v>
      </c>
      <c r="L184" s="14">
        <f>'fnd enro'!L184</f>
        <v>0</v>
      </c>
      <c r="M184" s="14">
        <f>'fnd enro'!M184</f>
        <v>0</v>
      </c>
      <c r="N184" s="14">
        <f>'fnd enro'!N184</f>
        <v>0</v>
      </c>
      <c r="O184" s="14">
        <f>'fnd enro'!O184</f>
        <v>0</v>
      </c>
      <c r="P184" s="14">
        <f>'fnd enro'!P184</f>
        <v>0</v>
      </c>
      <c r="Q184" s="14">
        <f>'fnd enro'!R184</f>
        <v>2</v>
      </c>
      <c r="R184" s="15">
        <f t="shared" si="158"/>
        <v>1.024</v>
      </c>
      <c r="S184" s="14">
        <f>VALUE('fnd enro'!Q184)</f>
        <v>3</v>
      </c>
      <c r="T184" s="2"/>
      <c r="U184" s="1">
        <f>(($D184*'fnd base rates'!C$107)
+($E184*'fnd base rates'!C$108)
+($F184*'fnd base rates'!C$109)
+($G184*'fnd base rates'!C$110)
+($H184*'fnd base rates'!C$111)
+($I184*'fnd base rates'!C$112)
+($J184*'fnd base rates'!C$113)
+($K184*'fnd base rates'!C$114)
+($M184*'fnd base rates'!C$116)
+($N184*'fnd base rates'!C$117)
+($O184*'fnd base rates'!C$118)
+($P184*VLOOKUP($S184+12,rate_basefnd,3)))
*$R184</f>
        <v>1098.6728366080001</v>
      </c>
      <c r="V184" s="1">
        <f>(($D184*'fnd base rates'!D$107)
+($E184*'fnd base rates'!D$108)
+($F184*'fnd base rates'!D$109)
+($G184*'fnd base rates'!D$110)
+($H184*'fnd base rates'!D$111)
+($I184*'fnd base rates'!D$112)
+($J184*'fnd base rates'!D$113)
+($K184*'fnd base rates'!D$114)
+($M184*'fnd base rates'!D$116)
+($N184*'fnd base rates'!D$117)
+($O184*'fnd base rates'!D$118)
+($P184*VLOOKUP($S184+12,rate_basefnd,4)))
*$R184</f>
        <v>1566.8838400000002</v>
      </c>
      <c r="W184" s="1">
        <f>(($D184*'fnd base rates'!E$107)
+($E184*'fnd base rates'!E$108)
+($F184*'fnd base rates'!E$109)
+($G184*'fnd base rates'!E$110)
+($H184*'fnd base rates'!E$111)
+($I184*'fnd base rates'!E$112)
+($J184*'fnd base rates'!E$113)
+($K184*'fnd base rates'!E$114)
+($M184*'fnd base rates'!E$116)
+($N184*'fnd base rates'!E$117)
+($O184*'fnd base rates'!E$118)
+($P184*VLOOKUP($S184+12,rate_basefnd,5)))
*$R184</f>
        <v>7085.0158100480003</v>
      </c>
      <c r="X184" s="1">
        <f>(($D184*'fnd base rates'!F$107)
+($E184*'fnd base rates'!F$108)
+($F184*'fnd base rates'!F$109)
+($G184*'fnd base rates'!F$110)
+($H184*'fnd base rates'!F$111)
+($I184*'fnd base rates'!F$112)
+($J184*'fnd base rates'!F$113)
+($K184*'fnd base rates'!F$114)
+($M184*'fnd base rates'!F$116)
+($N184*'fnd base rates'!F$117)
+($O184*'fnd base rates'!F$118)
+($P184*VLOOKUP($S184+12,rate_basefnd,6)))
*$R184</f>
        <v>2038.5308917760001</v>
      </c>
      <c r="Y184" s="1">
        <f>(($D184*'fnd base rates'!G$107)
+($E184*'fnd base rates'!G$108)
+($F184*'fnd base rates'!G$109)
+($G184*'fnd base rates'!G$110)
+($H184*'fnd base rates'!G$111)
+($I184*'fnd base rates'!G$112)
+($J184*'fnd base rates'!G$113)
+($K184*'fnd base rates'!G$114)
+($M184*'fnd base rates'!G$116)
+($N184*'fnd base rates'!G$117)
+($O184*'fnd base rates'!G$118)
+($P184*VLOOKUP($S184+12,rate_basefnd,7)))
*$R184</f>
        <v>344.99232153600002</v>
      </c>
      <c r="Z184" s="1">
        <f>(($D184*'fnd base rates'!H$107)
+($E184*'fnd base rates'!H$108)
+($F184*'fnd base rates'!H$109)
+($G184*'fnd base rates'!H$110)
+($H184*'fnd base rates'!H$111)
+($I184*'fnd base rates'!H$112)
+($J184*'fnd base rates'!H$113)
+($K184*'fnd base rates'!H$114)
+($M184*'fnd base rates'!H$116)
+($N184*'fnd base rates'!H$117)
+($O184*'fnd base rates'!H$118)
+($P184*VLOOKUP($S184+12,rate_basefnd,8)))</f>
        <v>1046.877868</v>
      </c>
      <c r="AA184" s="1">
        <f>(($D184*'fnd base rates'!I$107)
+($E184*'fnd base rates'!I$108)
+($F184*'fnd base rates'!I$109)
+($G184*'fnd base rates'!I$110)
+($H184*'fnd base rates'!I$111)
+($I184*'fnd base rates'!I$112)
+($J184*'fnd base rates'!I$113)
+($K184*'fnd base rates'!I$114)
+($M184*'fnd base rates'!I$116)
+($N184*'fnd base rates'!I$117)
+($O184*'fnd base rates'!I$118)
+($P184*VLOOKUP($S184+12,rate_basefnd,9)))
*$R184</f>
        <v>742.78912000000003</v>
      </c>
      <c r="AB184" s="1">
        <f>(($D184*'fnd base rates'!J$107)
+($E184*'fnd base rates'!J$108)
+($F184*'fnd base rates'!J$109)
+($G184*'fnd base rates'!J$110)
+($H184*'fnd base rates'!J$111)
+($I184*'fnd base rates'!J$112)
+($J184*'fnd base rates'!J$113)
+($K184*'fnd base rates'!J$114)
+($M184*'fnd base rates'!J$116)
+($N184*'fnd base rates'!J$117)
+($O184*'fnd base rates'!J$118)
+($P184*VLOOKUP($S184+12,rate_basefnd,10)))
*$R184</f>
        <v>509.56288000000001</v>
      </c>
      <c r="AC184" s="1">
        <f>(($D184*'fnd base rates'!K$107)
+($E184*'fnd base rates'!K$108)
+($F184*'fnd base rates'!K$109)
+($G184*'fnd base rates'!K$110)
+($H184*'fnd base rates'!K$111)
+($I184*'fnd base rates'!K$112)
+($J184*'fnd base rates'!K$113)
+($K184*'fnd base rates'!K$114)
+($M184*'fnd base rates'!K$116)
+($N184*'fnd base rates'!K$117)
+($O184*'fnd base rates'!K$118)
+($P184*VLOOKUP($S184+12,rate_basefnd,11)))
*$R184</f>
        <v>2421.0634342399999</v>
      </c>
      <c r="AD184" s="1">
        <f>(($D184*'fnd base rates'!L$107)
+($E184*'fnd base rates'!L$108)
+($F184*'fnd base rates'!L$109)
+($G184*'fnd base rates'!L$110)
+($H184*'fnd base rates'!L$111)
+($I184*'fnd base rates'!L$112)
+($J184*'fnd base rates'!L$113)
+($K184*'fnd base rates'!L$114)
+($M184*'fnd base rates'!L$116)
+($N184*'fnd base rates'!L$117)
+($O184*'fnd base rates'!L$118)
+($P184*VLOOKUP($S184+12,rate_basefnd,12)))</f>
        <v>3024.95336</v>
      </c>
      <c r="AE184" s="1">
        <f>(($D184*'fnd base rates'!M$107)
+($E184*'fnd base rates'!M$108)
+($F184*'fnd base rates'!M$109)
+($G184*'fnd base rates'!M$110)
+($H184*'fnd base rates'!M$111)
+($I184*'fnd base rates'!M$112)
+($J184*'fnd base rates'!M$113)
+($K184*'fnd base rates'!M$114)
+($M184*'fnd base rates'!M$116)
+($N184*'fnd base rates'!M$117)
+($O184*'fnd base rates'!M$118)
+($P184*VLOOKUP($S184+12,rate_basefnd,13)))</f>
        <v>0</v>
      </c>
      <c r="AF184" s="4">
        <f t="shared" si="159"/>
        <v>19879.342362207997</v>
      </c>
      <c r="AH184" s="269">
        <f t="shared" si="160"/>
        <v>430170136</v>
      </c>
      <c r="AI184" s="4" t="str">
        <f t="shared" si="161"/>
        <v>430</v>
      </c>
      <c r="AJ184" s="2" t="str">
        <f t="shared" si="162"/>
        <v>170</v>
      </c>
      <c r="AK184" s="2" t="str">
        <f t="shared" si="163"/>
        <v>136</v>
      </c>
      <c r="AL184" s="4">
        <f t="shared" si="164"/>
        <v>1</v>
      </c>
      <c r="AM184" s="4">
        <f t="shared" si="155"/>
        <v>2</v>
      </c>
      <c r="AN184" s="4">
        <f t="shared" si="165"/>
        <v>19879.342362207997</v>
      </c>
      <c r="AO184" s="4">
        <f t="shared" si="166"/>
        <v>9940</v>
      </c>
      <c r="AP184" s="4">
        <f t="shared" si="156"/>
        <v>0</v>
      </c>
      <c r="AQ184" s="4">
        <v>9940</v>
      </c>
      <c r="AW184" s="4">
        <v>9940</v>
      </c>
      <c r="AX184" s="5">
        <f t="shared" si="167"/>
        <v>0</v>
      </c>
      <c r="AY184" s="4">
        <v>9940</v>
      </c>
      <c r="AZ184" s="5"/>
      <c r="BB184" s="5">
        <f t="shared" ref="BB184" si="213">BC184-BA184</f>
        <v>0</v>
      </c>
    </row>
    <row r="185" spans="1:54" s="4" customFormat="1">
      <c r="A185" s="269">
        <v>430</v>
      </c>
      <c r="B185" s="2">
        <v>430170139</v>
      </c>
      <c r="C185" s="9" t="s">
        <v>1052</v>
      </c>
      <c r="D185" s="14">
        <f>'fnd enro'!D185</f>
        <v>0</v>
      </c>
      <c r="E185" s="14">
        <f>'fnd enro'!E185</f>
        <v>0</v>
      </c>
      <c r="F185" s="14">
        <f>'fnd enro'!F185</f>
        <v>0</v>
      </c>
      <c r="G185" s="14">
        <f>'fnd enro'!G185</f>
        <v>0</v>
      </c>
      <c r="H185" s="14">
        <f>'fnd enro'!H185</f>
        <v>2</v>
      </c>
      <c r="I185" s="14">
        <f>'fnd enro'!I185</f>
        <v>4</v>
      </c>
      <c r="J185" s="14">
        <f>'fnd enro'!J185</f>
        <v>0</v>
      </c>
      <c r="K185" s="15">
        <f>'fnd enro'!K185</f>
        <v>0.2316</v>
      </c>
      <c r="L185" s="14">
        <f>'fnd enro'!L185</f>
        <v>0</v>
      </c>
      <c r="M185" s="14">
        <f>'fnd enro'!M185</f>
        <v>0</v>
      </c>
      <c r="N185" s="14">
        <f>'fnd enro'!N185</f>
        <v>0</v>
      </c>
      <c r="O185" s="14">
        <f>'fnd enro'!O185</f>
        <v>0</v>
      </c>
      <c r="P185" s="14">
        <f>'fnd enro'!P185</f>
        <v>0</v>
      </c>
      <c r="Q185" s="14">
        <f>'fnd enro'!R185</f>
        <v>6</v>
      </c>
      <c r="R185" s="15">
        <f t="shared" si="158"/>
        <v>1.024</v>
      </c>
      <c r="S185" s="14">
        <f>VALUE('fnd enro'!Q185)</f>
        <v>2</v>
      </c>
      <c r="T185" s="2"/>
      <c r="U185" s="1">
        <f>(($D185*'fnd base rates'!C$107)
+($E185*'fnd base rates'!C$108)
+($F185*'fnd base rates'!C$109)
+($G185*'fnd base rates'!C$110)
+($H185*'fnd base rates'!C$111)
+($I185*'fnd base rates'!C$112)
+($J185*'fnd base rates'!C$113)
+($K185*'fnd base rates'!C$114)
+($M185*'fnd base rates'!C$116)
+($N185*'fnd base rates'!C$117)
+($O185*'fnd base rates'!C$118)
+($P185*VLOOKUP($S185+12,rate_basefnd,3)))
*$R185</f>
        <v>3296.0185098239999</v>
      </c>
      <c r="V185" s="1">
        <f>(($D185*'fnd base rates'!D$107)
+($E185*'fnd base rates'!D$108)
+($F185*'fnd base rates'!D$109)
+($G185*'fnd base rates'!D$110)
+($H185*'fnd base rates'!D$111)
+($I185*'fnd base rates'!D$112)
+($J185*'fnd base rates'!D$113)
+($K185*'fnd base rates'!D$114)
+($M185*'fnd base rates'!D$116)
+($N185*'fnd base rates'!D$117)
+($O185*'fnd base rates'!D$118)
+($P185*VLOOKUP($S185+12,rate_basefnd,4)))
*$R185</f>
        <v>4700.6515200000003</v>
      </c>
      <c r="W185" s="1">
        <f>(($D185*'fnd base rates'!E$107)
+($E185*'fnd base rates'!E$108)
+($F185*'fnd base rates'!E$109)
+($G185*'fnd base rates'!E$110)
+($H185*'fnd base rates'!E$111)
+($I185*'fnd base rates'!E$112)
+($J185*'fnd base rates'!E$113)
+($K185*'fnd base rates'!E$114)
+($M185*'fnd base rates'!E$116)
+($N185*'fnd base rates'!E$117)
+($O185*'fnd base rates'!E$118)
+($P185*VLOOKUP($S185+12,rate_basefnd,5)))
*$R185</f>
        <v>27205.388550143998</v>
      </c>
      <c r="X185" s="1">
        <f>(($D185*'fnd base rates'!F$107)
+($E185*'fnd base rates'!F$108)
+($F185*'fnd base rates'!F$109)
+($G185*'fnd base rates'!F$110)
+($H185*'fnd base rates'!F$111)
+($I185*'fnd base rates'!F$112)
+($J185*'fnd base rates'!F$113)
+($K185*'fnd base rates'!F$114)
+($M185*'fnd base rates'!F$116)
+($N185*'fnd base rates'!F$117)
+($O185*'fnd base rates'!F$118)
+($P185*VLOOKUP($S185+12,rate_basefnd,6)))
*$R185</f>
        <v>5671.2176353280001</v>
      </c>
      <c r="Y185" s="1">
        <f>(($D185*'fnd base rates'!G$107)
+($E185*'fnd base rates'!G$108)
+($F185*'fnd base rates'!G$109)
+($G185*'fnd base rates'!G$110)
+($H185*'fnd base rates'!G$111)
+($I185*'fnd base rates'!G$112)
+($J185*'fnd base rates'!G$113)
+($K185*'fnd base rates'!G$114)
+($M185*'fnd base rates'!G$116)
+($N185*'fnd base rates'!G$117)
+($O185*'fnd base rates'!G$118)
+($P185*VLOOKUP($S185+12,rate_basefnd,7)))
*$R185</f>
        <v>1016.2582446079999</v>
      </c>
      <c r="Z185" s="1">
        <f>(($D185*'fnd base rates'!H$107)
+($E185*'fnd base rates'!H$108)
+($F185*'fnd base rates'!H$109)
+($G185*'fnd base rates'!H$110)
+($H185*'fnd base rates'!H$111)
+($I185*'fnd base rates'!H$112)
+($J185*'fnd base rates'!H$113)
+($K185*'fnd base rates'!H$114)
+($M185*'fnd base rates'!H$116)
+($N185*'fnd base rates'!H$117)
+($O185*'fnd base rates'!H$118)
+($P185*VLOOKUP($S185+12,rate_basefnd,8)))</f>
        <v>4359.1936040000001</v>
      </c>
      <c r="AA185" s="1">
        <f>(($D185*'fnd base rates'!I$107)
+($E185*'fnd base rates'!I$108)
+($F185*'fnd base rates'!I$109)
+($G185*'fnd base rates'!I$110)
+($H185*'fnd base rates'!I$111)
+($I185*'fnd base rates'!I$112)
+($J185*'fnd base rates'!I$113)
+($K185*'fnd base rates'!I$114)
+($M185*'fnd base rates'!I$116)
+($N185*'fnd base rates'!I$117)
+($O185*'fnd base rates'!I$118)
+($P185*VLOOKUP($S185+12,rate_basefnd,9)))
*$R185</f>
        <v>2487.4393599999999</v>
      </c>
      <c r="AB185" s="1">
        <f>(($D185*'fnd base rates'!J$107)
+($E185*'fnd base rates'!J$108)
+($F185*'fnd base rates'!J$109)
+($G185*'fnd base rates'!J$110)
+($H185*'fnd base rates'!J$111)
+($I185*'fnd base rates'!J$112)
+($J185*'fnd base rates'!J$113)
+($K185*'fnd base rates'!J$114)
+($M185*'fnd base rates'!J$116)
+($N185*'fnd base rates'!J$117)
+($O185*'fnd base rates'!J$118)
+($P185*VLOOKUP($S185+12,rate_basefnd,10)))
*$R185</f>
        <v>2859.6428799999999</v>
      </c>
      <c r="AC185" s="1">
        <f>(($D185*'fnd base rates'!K$107)
+($E185*'fnd base rates'!K$108)
+($F185*'fnd base rates'!K$109)
+($G185*'fnd base rates'!K$110)
+($H185*'fnd base rates'!K$111)
+($I185*'fnd base rates'!K$112)
+($J185*'fnd base rates'!K$113)
+($K185*'fnd base rates'!K$114)
+($M185*'fnd base rates'!K$116)
+($N185*'fnd base rates'!K$117)
+($O185*'fnd base rates'!K$118)
+($P185*VLOOKUP($S185+12,rate_basefnd,11)))
*$R185</f>
        <v>7131.7087027199996</v>
      </c>
      <c r="AD185" s="1">
        <f>(($D185*'fnd base rates'!L$107)
+($E185*'fnd base rates'!L$108)
+($F185*'fnd base rates'!L$109)
+($G185*'fnd base rates'!L$110)
+($H185*'fnd base rates'!L$111)
+($I185*'fnd base rates'!L$112)
+($J185*'fnd base rates'!L$113)
+($K185*'fnd base rates'!L$114)
+($M185*'fnd base rates'!L$116)
+($N185*'fnd base rates'!L$117)
+($O185*'fnd base rates'!L$118)
+($P185*VLOOKUP($S185+12,rate_basefnd,12)))</f>
        <v>8501.4600800000007</v>
      </c>
      <c r="AE185" s="1">
        <f>(($D185*'fnd base rates'!M$107)
+($E185*'fnd base rates'!M$108)
+($F185*'fnd base rates'!M$109)
+($G185*'fnd base rates'!M$110)
+($H185*'fnd base rates'!M$111)
+($I185*'fnd base rates'!M$112)
+($J185*'fnd base rates'!M$113)
+($K185*'fnd base rates'!M$114)
+($M185*'fnd base rates'!M$116)
+($N185*'fnd base rates'!M$117)
+($O185*'fnd base rates'!M$118)
+($P185*VLOOKUP($S185+12,rate_basefnd,13)))</f>
        <v>0</v>
      </c>
      <c r="AF185" s="4">
        <f t="shared" si="159"/>
        <v>67228.979086623993</v>
      </c>
      <c r="AH185" s="269">
        <f t="shared" si="160"/>
        <v>430170139</v>
      </c>
      <c r="AI185" s="4" t="str">
        <f t="shared" si="161"/>
        <v>430</v>
      </c>
      <c r="AJ185" s="2" t="str">
        <f t="shared" si="162"/>
        <v>170</v>
      </c>
      <c r="AK185" s="2" t="str">
        <f t="shared" si="163"/>
        <v>139</v>
      </c>
      <c r="AL185" s="4">
        <f t="shared" si="164"/>
        <v>1</v>
      </c>
      <c r="AM185" s="4">
        <f t="shared" si="155"/>
        <v>6</v>
      </c>
      <c r="AN185" s="4">
        <f t="shared" si="165"/>
        <v>67228.979086623993</v>
      </c>
      <c r="AO185" s="4">
        <f t="shared" si="166"/>
        <v>11205</v>
      </c>
      <c r="AP185" s="4">
        <f t="shared" si="156"/>
        <v>0</v>
      </c>
      <c r="AQ185" s="4">
        <v>11205</v>
      </c>
      <c r="AW185" s="4">
        <v>11205</v>
      </c>
      <c r="AX185" s="5">
        <f t="shared" si="167"/>
        <v>0</v>
      </c>
      <c r="AY185" s="4">
        <v>11205</v>
      </c>
      <c r="AZ185" s="5"/>
      <c r="BB185" s="5">
        <f t="shared" ref="BB185" si="214">BC185-BA185</f>
        <v>0</v>
      </c>
    </row>
    <row r="186" spans="1:54" s="4" customFormat="1">
      <c r="A186" s="269">
        <v>430</v>
      </c>
      <c r="B186" s="2">
        <v>430170141</v>
      </c>
      <c r="C186" s="9" t="s">
        <v>1052</v>
      </c>
      <c r="D186" s="14">
        <f>'fnd enro'!D186</f>
        <v>0</v>
      </c>
      <c r="E186" s="14">
        <f>'fnd enro'!E186</f>
        <v>0</v>
      </c>
      <c r="F186" s="14">
        <f>'fnd enro'!F186</f>
        <v>0</v>
      </c>
      <c r="G186" s="14">
        <f>'fnd enro'!G186</f>
        <v>0</v>
      </c>
      <c r="H186" s="14">
        <f>'fnd enro'!H186</f>
        <v>100</v>
      </c>
      <c r="I186" s="14">
        <f>'fnd enro'!I186</f>
        <v>92</v>
      </c>
      <c r="J186" s="14">
        <f>'fnd enro'!J186</f>
        <v>0</v>
      </c>
      <c r="K186" s="15">
        <f>'fnd enro'!K186</f>
        <v>7.4112</v>
      </c>
      <c r="L186" s="14">
        <f>'fnd enro'!L186</f>
        <v>0</v>
      </c>
      <c r="M186" s="14">
        <f>'fnd enro'!M186</f>
        <v>0</v>
      </c>
      <c r="N186" s="14">
        <f>'fnd enro'!N186</f>
        <v>2</v>
      </c>
      <c r="O186" s="14">
        <f>'fnd enro'!O186</f>
        <v>0</v>
      </c>
      <c r="P186" s="14">
        <f>'fnd enro'!P186</f>
        <v>30</v>
      </c>
      <c r="Q186" s="14">
        <f>'fnd enro'!R186</f>
        <v>192</v>
      </c>
      <c r="R186" s="15">
        <f t="shared" si="158"/>
        <v>1.024</v>
      </c>
      <c r="S186" s="14">
        <f>VALUE('fnd enro'!Q186)</f>
        <v>7</v>
      </c>
      <c r="T186" s="2"/>
      <c r="U186" s="1">
        <f>(($D186*'fnd base rates'!C$107)
+($E186*'fnd base rates'!C$108)
+($F186*'fnd base rates'!C$109)
+($G186*'fnd base rates'!C$110)
+($H186*'fnd base rates'!C$111)
+($I186*'fnd base rates'!C$112)
+($J186*'fnd base rates'!C$113)
+($K186*'fnd base rates'!C$114)
+($M186*'fnd base rates'!C$116)
+($N186*'fnd base rates'!C$117)
+($O186*'fnd base rates'!C$118)
+($P186*VLOOKUP($S186+12,rate_basefnd,3)))
*$R186</f>
        <v>107799.87807436798</v>
      </c>
      <c r="V186" s="1">
        <f>(($D186*'fnd base rates'!D$107)
+($E186*'fnd base rates'!D$108)
+($F186*'fnd base rates'!D$109)
+($G186*'fnd base rates'!D$110)
+($H186*'fnd base rates'!D$111)
+($I186*'fnd base rates'!D$112)
+($J186*'fnd base rates'!D$113)
+($K186*'fnd base rates'!D$114)
+($M186*'fnd base rates'!D$116)
+($N186*'fnd base rates'!D$117)
+($O186*'fnd base rates'!D$118)
+($P186*VLOOKUP($S186+12,rate_basefnd,4)))
*$R186</f>
        <v>160794.23488</v>
      </c>
      <c r="W186" s="1">
        <f>(($D186*'fnd base rates'!E$107)
+($E186*'fnd base rates'!E$108)
+($F186*'fnd base rates'!E$109)
+($G186*'fnd base rates'!E$110)
+($H186*'fnd base rates'!E$111)
+($I186*'fnd base rates'!E$112)
+($J186*'fnd base rates'!E$113)
+($K186*'fnd base rates'!E$114)
+($M186*'fnd base rates'!E$116)
+($N186*'fnd base rates'!E$117)
+($O186*'fnd base rates'!E$118)
+($P186*VLOOKUP($S186+12,rate_basefnd,5)))
*$R186</f>
        <v>917228.55648460798</v>
      </c>
      <c r="X186" s="1">
        <f>(($D186*'fnd base rates'!F$107)
+($E186*'fnd base rates'!F$108)
+($F186*'fnd base rates'!F$109)
+($G186*'fnd base rates'!F$110)
+($H186*'fnd base rates'!F$111)
+($I186*'fnd base rates'!F$112)
+($J186*'fnd base rates'!F$113)
+($K186*'fnd base rates'!F$114)
+($M186*'fnd base rates'!F$116)
+($N186*'fnd base rates'!F$117)
+($O186*'fnd base rates'!F$118)
+($P186*VLOOKUP($S186+12,rate_basefnd,6)))
*$R186</f>
        <v>185860.96753049604</v>
      </c>
      <c r="Y186" s="1">
        <f>(($D186*'fnd base rates'!G$107)
+($E186*'fnd base rates'!G$108)
+($F186*'fnd base rates'!G$109)
+($G186*'fnd base rates'!G$110)
+($H186*'fnd base rates'!G$111)
+($I186*'fnd base rates'!G$112)
+($J186*'fnd base rates'!G$113)
+($K186*'fnd base rates'!G$114)
+($M186*'fnd base rates'!G$116)
+($N186*'fnd base rates'!G$117)
+($O186*'fnd base rates'!G$118)
+($P186*VLOOKUP($S186+12,rate_basefnd,7)))
*$R186</f>
        <v>37529.548947455994</v>
      </c>
      <c r="Z186" s="1">
        <f>(($D186*'fnd base rates'!H$107)
+($E186*'fnd base rates'!H$108)
+($F186*'fnd base rates'!H$109)
+($G186*'fnd base rates'!H$110)
+($H186*'fnd base rates'!H$111)
+($I186*'fnd base rates'!H$112)
+($J186*'fnd base rates'!H$113)
+($K186*'fnd base rates'!H$114)
+($M186*'fnd base rates'!H$116)
+($N186*'fnd base rates'!H$117)
+($O186*'fnd base rates'!H$118)
+($P186*VLOOKUP($S186+12,rate_basefnd,8)))</f>
        <v>129502.35532800001</v>
      </c>
      <c r="AA186" s="1">
        <f>(($D186*'fnd base rates'!I$107)
+($E186*'fnd base rates'!I$108)
+($F186*'fnd base rates'!I$109)
+($G186*'fnd base rates'!I$110)
+($H186*'fnd base rates'!I$111)
+($I186*'fnd base rates'!I$112)
+($J186*'fnd base rates'!I$113)
+($K186*'fnd base rates'!I$114)
+($M186*'fnd base rates'!I$116)
+($N186*'fnd base rates'!I$117)
+($O186*'fnd base rates'!I$118)
+($P186*VLOOKUP($S186+12,rate_basefnd,9)))
*$R186</f>
        <v>81379.778560000021</v>
      </c>
      <c r="AB186" s="1">
        <f>(($D186*'fnd base rates'!J$107)
+($E186*'fnd base rates'!J$108)
+($F186*'fnd base rates'!J$109)
+($G186*'fnd base rates'!J$110)
+($H186*'fnd base rates'!J$111)
+($I186*'fnd base rates'!J$112)
+($J186*'fnd base rates'!J$113)
+($K186*'fnd base rates'!J$114)
+($M186*'fnd base rates'!J$116)
+($N186*'fnd base rates'!J$117)
+($O186*'fnd base rates'!J$118)
+($P186*VLOOKUP($S186+12,rate_basefnd,10)))
*$R186</f>
        <v>100106.52671999999</v>
      </c>
      <c r="AC186" s="1">
        <f>(($D186*'fnd base rates'!K$107)
+($E186*'fnd base rates'!K$108)
+($F186*'fnd base rates'!K$109)
+($G186*'fnd base rates'!K$110)
+($H186*'fnd base rates'!K$111)
+($I186*'fnd base rates'!K$112)
+($J186*'fnd base rates'!K$113)
+($K186*'fnd base rates'!K$114)
+($M186*'fnd base rates'!K$116)
+($N186*'fnd base rates'!K$117)
+($O186*'fnd base rates'!K$118)
+($P186*VLOOKUP($S186+12,rate_basefnd,11)))
*$R186</f>
        <v>230053.94632704</v>
      </c>
      <c r="AD186" s="1">
        <f>(($D186*'fnd base rates'!L$107)
+($E186*'fnd base rates'!L$108)
+($F186*'fnd base rates'!L$109)
+($G186*'fnd base rates'!L$110)
+($H186*'fnd base rates'!L$111)
+($I186*'fnd base rates'!L$112)
+($J186*'fnd base rates'!L$113)
+($K186*'fnd base rates'!L$114)
+($M186*'fnd base rates'!L$116)
+($N186*'fnd base rates'!L$117)
+($O186*'fnd base rates'!L$118)
+($P186*VLOOKUP($S186+12,rate_basefnd,12)))</f>
        <v>293201.00255999999</v>
      </c>
      <c r="AE186" s="1">
        <f>(($D186*'fnd base rates'!M$107)
+($E186*'fnd base rates'!M$108)
+($F186*'fnd base rates'!M$109)
+($G186*'fnd base rates'!M$110)
+($H186*'fnd base rates'!M$111)
+($I186*'fnd base rates'!M$112)
+($J186*'fnd base rates'!M$113)
+($K186*'fnd base rates'!M$114)
+($M186*'fnd base rates'!M$116)
+($N186*'fnd base rates'!M$117)
+($O186*'fnd base rates'!M$118)
+($P186*VLOOKUP($S186+12,rate_basefnd,13)))</f>
        <v>0</v>
      </c>
      <c r="AF186" s="4">
        <f t="shared" si="159"/>
        <v>2243456.7954119677</v>
      </c>
      <c r="AH186" s="269">
        <f t="shared" si="160"/>
        <v>430170141</v>
      </c>
      <c r="AI186" s="4" t="str">
        <f t="shared" si="161"/>
        <v>430</v>
      </c>
      <c r="AJ186" s="2" t="str">
        <f t="shared" si="162"/>
        <v>170</v>
      </c>
      <c r="AK186" s="2" t="str">
        <f t="shared" si="163"/>
        <v>141</v>
      </c>
      <c r="AL186" s="4">
        <f t="shared" si="164"/>
        <v>1</v>
      </c>
      <c r="AM186" s="4">
        <f t="shared" si="155"/>
        <v>192</v>
      </c>
      <c r="AN186" s="4">
        <f t="shared" si="165"/>
        <v>2243456.7954119677</v>
      </c>
      <c r="AO186" s="4">
        <f t="shared" si="166"/>
        <v>11685</v>
      </c>
      <c r="AP186" s="4">
        <f t="shared" si="156"/>
        <v>0</v>
      </c>
      <c r="AQ186" s="4">
        <v>11685</v>
      </c>
      <c r="AW186" s="4">
        <v>11685</v>
      </c>
      <c r="AX186" s="5">
        <f t="shared" si="167"/>
        <v>0</v>
      </c>
      <c r="AY186" s="4">
        <v>11685</v>
      </c>
      <c r="AZ186" s="5"/>
      <c r="BB186" s="5">
        <f t="shared" ref="BB186" si="215">BC186-BA186</f>
        <v>0</v>
      </c>
    </row>
    <row r="187" spans="1:54" s="4" customFormat="1">
      <c r="A187" s="269">
        <v>430</v>
      </c>
      <c r="B187" s="2">
        <v>430170153</v>
      </c>
      <c r="C187" s="9" t="s">
        <v>1052</v>
      </c>
      <c r="D187" s="14">
        <f>'fnd enro'!D187</f>
        <v>0</v>
      </c>
      <c r="E187" s="14">
        <f>'fnd enro'!E187</f>
        <v>0</v>
      </c>
      <c r="F187" s="14">
        <f>'fnd enro'!F187</f>
        <v>0</v>
      </c>
      <c r="G187" s="14">
        <f>'fnd enro'!G187</f>
        <v>0</v>
      </c>
      <c r="H187" s="14">
        <f>'fnd enro'!H187</f>
        <v>1</v>
      </c>
      <c r="I187" s="14">
        <f>'fnd enro'!I187</f>
        <v>0</v>
      </c>
      <c r="J187" s="14">
        <f>'fnd enro'!J187</f>
        <v>0</v>
      </c>
      <c r="K187" s="15">
        <f>'fnd enro'!K187</f>
        <v>3.8600000000000002E-2</v>
      </c>
      <c r="L187" s="14">
        <f>'fnd enro'!L187</f>
        <v>0</v>
      </c>
      <c r="M187" s="14">
        <f>'fnd enro'!M187</f>
        <v>0</v>
      </c>
      <c r="N187" s="14">
        <f>'fnd enro'!N187</f>
        <v>0</v>
      </c>
      <c r="O187" s="14">
        <f>'fnd enro'!O187</f>
        <v>0</v>
      </c>
      <c r="P187" s="14">
        <f>'fnd enro'!P187</f>
        <v>0</v>
      </c>
      <c r="Q187" s="14">
        <f>'fnd enro'!R187</f>
        <v>1</v>
      </c>
      <c r="R187" s="15">
        <f t="shared" si="158"/>
        <v>1.024</v>
      </c>
      <c r="S187" s="14">
        <f>VALUE('fnd enro'!Q187)</f>
        <v>10</v>
      </c>
      <c r="T187" s="2"/>
      <c r="U187" s="1">
        <f>(($D187*'fnd base rates'!C$107)
+($E187*'fnd base rates'!C$108)
+($F187*'fnd base rates'!C$109)
+($G187*'fnd base rates'!C$110)
+($H187*'fnd base rates'!C$111)
+($I187*'fnd base rates'!C$112)
+($J187*'fnd base rates'!C$113)
+($K187*'fnd base rates'!C$114)
+($M187*'fnd base rates'!C$116)
+($N187*'fnd base rates'!C$117)
+($O187*'fnd base rates'!C$118)
+($P187*VLOOKUP($S187+12,rate_basefnd,3)))
*$R187</f>
        <v>549.33641830400006</v>
      </c>
      <c r="V187" s="1">
        <f>(($D187*'fnd base rates'!D$107)
+($E187*'fnd base rates'!D$108)
+($F187*'fnd base rates'!D$109)
+($G187*'fnd base rates'!D$110)
+($H187*'fnd base rates'!D$111)
+($I187*'fnd base rates'!D$112)
+($J187*'fnd base rates'!D$113)
+($K187*'fnd base rates'!D$114)
+($M187*'fnd base rates'!D$116)
+($N187*'fnd base rates'!D$117)
+($O187*'fnd base rates'!D$118)
+($P187*VLOOKUP($S187+12,rate_basefnd,4)))
*$R187</f>
        <v>783.4419200000001</v>
      </c>
      <c r="W187" s="1">
        <f>(($D187*'fnd base rates'!E$107)
+($E187*'fnd base rates'!E$108)
+($F187*'fnd base rates'!E$109)
+($G187*'fnd base rates'!E$110)
+($H187*'fnd base rates'!E$111)
+($I187*'fnd base rates'!E$112)
+($J187*'fnd base rates'!E$113)
+($K187*'fnd base rates'!E$114)
+($M187*'fnd base rates'!E$116)
+($N187*'fnd base rates'!E$117)
+($O187*'fnd base rates'!E$118)
+($P187*VLOOKUP($S187+12,rate_basefnd,5)))
*$R187</f>
        <v>3542.5079050240001</v>
      </c>
      <c r="X187" s="1">
        <f>(($D187*'fnd base rates'!F$107)
+($E187*'fnd base rates'!F$108)
+($F187*'fnd base rates'!F$109)
+($G187*'fnd base rates'!F$110)
+($H187*'fnd base rates'!F$111)
+($I187*'fnd base rates'!F$112)
+($J187*'fnd base rates'!F$113)
+($K187*'fnd base rates'!F$114)
+($M187*'fnd base rates'!F$116)
+($N187*'fnd base rates'!F$117)
+($O187*'fnd base rates'!F$118)
+($P187*VLOOKUP($S187+12,rate_basefnd,6)))
*$R187</f>
        <v>1019.265445888</v>
      </c>
      <c r="Y187" s="1">
        <f>(($D187*'fnd base rates'!G$107)
+($E187*'fnd base rates'!G$108)
+($F187*'fnd base rates'!G$109)
+($G187*'fnd base rates'!G$110)
+($H187*'fnd base rates'!G$111)
+($I187*'fnd base rates'!G$112)
+($J187*'fnd base rates'!G$113)
+($K187*'fnd base rates'!G$114)
+($M187*'fnd base rates'!G$116)
+($N187*'fnd base rates'!G$117)
+($O187*'fnd base rates'!G$118)
+($P187*VLOOKUP($S187+12,rate_basefnd,7)))
*$R187</f>
        <v>172.49616076800001</v>
      </c>
      <c r="Z187" s="1">
        <f>(($D187*'fnd base rates'!H$107)
+($E187*'fnd base rates'!H$108)
+($F187*'fnd base rates'!H$109)
+($G187*'fnd base rates'!H$110)
+($H187*'fnd base rates'!H$111)
+($I187*'fnd base rates'!H$112)
+($J187*'fnd base rates'!H$113)
+($K187*'fnd base rates'!H$114)
+($M187*'fnd base rates'!H$116)
+($N187*'fnd base rates'!H$117)
+($O187*'fnd base rates'!H$118)
+($P187*VLOOKUP($S187+12,rate_basefnd,8)))</f>
        <v>523.43893400000002</v>
      </c>
      <c r="AA187" s="1">
        <f>(($D187*'fnd base rates'!I$107)
+($E187*'fnd base rates'!I$108)
+($F187*'fnd base rates'!I$109)
+($G187*'fnd base rates'!I$110)
+($H187*'fnd base rates'!I$111)
+($I187*'fnd base rates'!I$112)
+($J187*'fnd base rates'!I$113)
+($K187*'fnd base rates'!I$114)
+($M187*'fnd base rates'!I$116)
+($N187*'fnd base rates'!I$117)
+($O187*'fnd base rates'!I$118)
+($P187*VLOOKUP($S187+12,rate_basefnd,9)))
*$R187</f>
        <v>371.39456000000001</v>
      </c>
      <c r="AB187" s="1">
        <f>(($D187*'fnd base rates'!J$107)
+($E187*'fnd base rates'!J$108)
+($F187*'fnd base rates'!J$109)
+($G187*'fnd base rates'!J$110)
+($H187*'fnd base rates'!J$111)
+($I187*'fnd base rates'!J$112)
+($J187*'fnd base rates'!J$113)
+($K187*'fnd base rates'!J$114)
+($M187*'fnd base rates'!J$116)
+($N187*'fnd base rates'!J$117)
+($O187*'fnd base rates'!J$118)
+($P187*VLOOKUP($S187+12,rate_basefnd,10)))
*$R187</f>
        <v>254.78144</v>
      </c>
      <c r="AC187" s="1">
        <f>(($D187*'fnd base rates'!K$107)
+($E187*'fnd base rates'!K$108)
+($F187*'fnd base rates'!K$109)
+($G187*'fnd base rates'!K$110)
+($H187*'fnd base rates'!K$111)
+($I187*'fnd base rates'!K$112)
+($J187*'fnd base rates'!K$113)
+($K187*'fnd base rates'!K$114)
+($M187*'fnd base rates'!K$116)
+($N187*'fnd base rates'!K$117)
+($O187*'fnd base rates'!K$118)
+($P187*VLOOKUP($S187+12,rate_basefnd,11)))
*$R187</f>
        <v>1210.5317171199999</v>
      </c>
      <c r="AD187" s="1">
        <f>(($D187*'fnd base rates'!L$107)
+($E187*'fnd base rates'!L$108)
+($F187*'fnd base rates'!L$109)
+($G187*'fnd base rates'!L$110)
+($H187*'fnd base rates'!L$111)
+($I187*'fnd base rates'!L$112)
+($J187*'fnd base rates'!L$113)
+($K187*'fnd base rates'!L$114)
+($M187*'fnd base rates'!L$116)
+($N187*'fnd base rates'!L$117)
+($O187*'fnd base rates'!L$118)
+($P187*VLOOKUP($S187+12,rate_basefnd,12)))</f>
        <v>1512.47668</v>
      </c>
      <c r="AE187" s="1">
        <f>(($D187*'fnd base rates'!M$107)
+($E187*'fnd base rates'!M$108)
+($F187*'fnd base rates'!M$109)
+($G187*'fnd base rates'!M$110)
+($H187*'fnd base rates'!M$111)
+($I187*'fnd base rates'!M$112)
+($J187*'fnd base rates'!M$113)
+($K187*'fnd base rates'!M$114)
+($M187*'fnd base rates'!M$116)
+($N187*'fnd base rates'!M$117)
+($O187*'fnd base rates'!M$118)
+($P187*VLOOKUP($S187+12,rate_basefnd,13)))</f>
        <v>0</v>
      </c>
      <c r="AF187" s="4">
        <f t="shared" si="159"/>
        <v>9939.6711811039986</v>
      </c>
      <c r="AH187" s="269">
        <f t="shared" si="160"/>
        <v>430170153</v>
      </c>
      <c r="AI187" s="4" t="str">
        <f t="shared" si="161"/>
        <v>430</v>
      </c>
      <c r="AJ187" s="2" t="str">
        <f t="shared" si="162"/>
        <v>170</v>
      </c>
      <c r="AK187" s="2" t="str">
        <f t="shared" si="163"/>
        <v>153</v>
      </c>
      <c r="AL187" s="4">
        <f t="shared" si="164"/>
        <v>1</v>
      </c>
      <c r="AM187" s="4">
        <f t="shared" si="155"/>
        <v>1</v>
      </c>
      <c r="AN187" s="4">
        <f t="shared" si="165"/>
        <v>9939.6711811039986</v>
      </c>
      <c r="AO187" s="4">
        <f t="shared" si="166"/>
        <v>9940</v>
      </c>
      <c r="AP187" s="4">
        <f t="shared" si="156"/>
        <v>0</v>
      </c>
      <c r="AQ187" s="4">
        <v>9940</v>
      </c>
      <c r="AW187" s="4">
        <v>9940</v>
      </c>
      <c r="AX187" s="5">
        <f t="shared" si="167"/>
        <v>0</v>
      </c>
      <c r="AY187" s="4">
        <v>9940</v>
      </c>
      <c r="AZ187" s="5"/>
      <c r="BB187" s="5">
        <f t="shared" ref="BB187" si="216">BC187-BA187</f>
        <v>0</v>
      </c>
    </row>
    <row r="188" spans="1:54" s="4" customFormat="1">
      <c r="A188" s="269">
        <v>430</v>
      </c>
      <c r="B188" s="2">
        <v>430170158</v>
      </c>
      <c r="C188" s="9" t="s">
        <v>1052</v>
      </c>
      <c r="D188" s="14">
        <f>'fnd enro'!D188</f>
        <v>0</v>
      </c>
      <c r="E188" s="14">
        <f>'fnd enro'!E188</f>
        <v>0</v>
      </c>
      <c r="F188" s="14">
        <f>'fnd enro'!F188</f>
        <v>0</v>
      </c>
      <c r="G188" s="14">
        <f>'fnd enro'!G188</f>
        <v>0</v>
      </c>
      <c r="H188" s="14">
        <f>'fnd enro'!H188</f>
        <v>0</v>
      </c>
      <c r="I188" s="14">
        <f>'fnd enro'!I188</f>
        <v>1</v>
      </c>
      <c r="J188" s="14">
        <f>'fnd enro'!J188</f>
        <v>0</v>
      </c>
      <c r="K188" s="15">
        <f>'fnd enro'!K188</f>
        <v>3.8600000000000002E-2</v>
      </c>
      <c r="L188" s="14">
        <f>'fnd enro'!L188</f>
        <v>0</v>
      </c>
      <c r="M188" s="14">
        <f>'fnd enro'!M188</f>
        <v>0</v>
      </c>
      <c r="N188" s="14">
        <f>'fnd enro'!N188</f>
        <v>0</v>
      </c>
      <c r="O188" s="14">
        <f>'fnd enro'!O188</f>
        <v>0</v>
      </c>
      <c r="P188" s="14">
        <f>'fnd enro'!P188</f>
        <v>0</v>
      </c>
      <c r="Q188" s="14">
        <f>'fnd enro'!R188</f>
        <v>1</v>
      </c>
      <c r="R188" s="15">
        <f t="shared" si="158"/>
        <v>1.024</v>
      </c>
      <c r="S188" s="14">
        <f>VALUE('fnd enro'!Q188)</f>
        <v>3</v>
      </c>
      <c r="T188" s="2"/>
      <c r="U188" s="1">
        <f>(($D188*'fnd base rates'!C$107)
+($E188*'fnd base rates'!C$108)
+($F188*'fnd base rates'!C$109)
+($G188*'fnd base rates'!C$110)
+($H188*'fnd base rates'!C$111)
+($I188*'fnd base rates'!C$112)
+($J188*'fnd base rates'!C$113)
+($K188*'fnd base rates'!C$114)
+($M188*'fnd base rates'!C$116)
+($N188*'fnd base rates'!C$117)
+($O188*'fnd base rates'!C$118)
+($P188*VLOOKUP($S188+12,rate_basefnd,3)))
*$R188</f>
        <v>549.33641830400006</v>
      </c>
      <c r="V188" s="1">
        <f>(($D188*'fnd base rates'!D$107)
+($E188*'fnd base rates'!D$108)
+($F188*'fnd base rates'!D$109)
+($G188*'fnd base rates'!D$110)
+($H188*'fnd base rates'!D$111)
+($I188*'fnd base rates'!D$112)
+($J188*'fnd base rates'!D$113)
+($K188*'fnd base rates'!D$114)
+($M188*'fnd base rates'!D$116)
+($N188*'fnd base rates'!D$117)
+($O188*'fnd base rates'!D$118)
+($P188*VLOOKUP($S188+12,rate_basefnd,4)))
*$R188</f>
        <v>783.4419200000001</v>
      </c>
      <c r="W188" s="1">
        <f>(($D188*'fnd base rates'!E$107)
+($E188*'fnd base rates'!E$108)
+($F188*'fnd base rates'!E$109)
+($G188*'fnd base rates'!E$110)
+($H188*'fnd base rates'!E$111)
+($I188*'fnd base rates'!E$112)
+($J188*'fnd base rates'!E$113)
+($K188*'fnd base rates'!E$114)
+($M188*'fnd base rates'!E$116)
+($N188*'fnd base rates'!E$117)
+($O188*'fnd base rates'!E$118)
+($P188*VLOOKUP($S188+12,rate_basefnd,5)))
*$R188</f>
        <v>5030.0931850239995</v>
      </c>
      <c r="X188" s="1">
        <f>(($D188*'fnd base rates'!F$107)
+($E188*'fnd base rates'!F$108)
+($F188*'fnd base rates'!F$109)
+($G188*'fnd base rates'!F$110)
+($H188*'fnd base rates'!F$111)
+($I188*'fnd base rates'!F$112)
+($J188*'fnd base rates'!F$113)
+($K188*'fnd base rates'!F$114)
+($M188*'fnd base rates'!F$116)
+($N188*'fnd base rates'!F$117)
+($O188*'fnd base rates'!F$118)
+($P188*VLOOKUP($S188+12,rate_basefnd,6)))
*$R188</f>
        <v>908.17168588800007</v>
      </c>
      <c r="Y188" s="1">
        <f>(($D188*'fnd base rates'!G$107)
+($E188*'fnd base rates'!G$108)
+($F188*'fnd base rates'!G$109)
+($G188*'fnd base rates'!G$110)
+($H188*'fnd base rates'!G$111)
+($I188*'fnd base rates'!G$112)
+($J188*'fnd base rates'!G$113)
+($K188*'fnd base rates'!G$114)
+($M188*'fnd base rates'!G$116)
+($N188*'fnd base rates'!G$117)
+($O188*'fnd base rates'!G$118)
+($P188*VLOOKUP($S188+12,rate_basefnd,7)))
*$R188</f>
        <v>167.81648076799999</v>
      </c>
      <c r="Z188" s="1">
        <f>(($D188*'fnd base rates'!H$107)
+($E188*'fnd base rates'!H$108)
+($F188*'fnd base rates'!H$109)
+($G188*'fnd base rates'!H$110)
+($H188*'fnd base rates'!H$111)
+($I188*'fnd base rates'!H$112)
+($J188*'fnd base rates'!H$113)
+($K188*'fnd base rates'!H$114)
+($M188*'fnd base rates'!H$116)
+($N188*'fnd base rates'!H$117)
+($O188*'fnd base rates'!H$118)
+($P188*VLOOKUP($S188+12,rate_basefnd,8)))</f>
        <v>828.078934</v>
      </c>
      <c r="AA188" s="1">
        <f>(($D188*'fnd base rates'!I$107)
+($E188*'fnd base rates'!I$108)
+($F188*'fnd base rates'!I$109)
+($G188*'fnd base rates'!I$110)
+($H188*'fnd base rates'!I$111)
+($I188*'fnd base rates'!I$112)
+($J188*'fnd base rates'!I$113)
+($K188*'fnd base rates'!I$114)
+($M188*'fnd base rates'!I$116)
+($N188*'fnd base rates'!I$117)
+($O188*'fnd base rates'!I$118)
+($P188*VLOOKUP($S188+12,rate_basefnd,9)))
*$R188</f>
        <v>436.16255999999998</v>
      </c>
      <c r="AB188" s="1">
        <f>(($D188*'fnd base rates'!J$107)
+($E188*'fnd base rates'!J$108)
+($F188*'fnd base rates'!J$109)
+($G188*'fnd base rates'!J$110)
+($H188*'fnd base rates'!J$111)
+($I188*'fnd base rates'!J$112)
+($J188*'fnd base rates'!J$113)
+($K188*'fnd base rates'!J$114)
+($M188*'fnd base rates'!J$116)
+($N188*'fnd base rates'!J$117)
+($O188*'fnd base rates'!J$118)
+($P188*VLOOKUP($S188+12,rate_basefnd,10)))
*$R188</f>
        <v>587.52</v>
      </c>
      <c r="AC188" s="1">
        <f>(($D188*'fnd base rates'!K$107)
+($E188*'fnd base rates'!K$108)
+($F188*'fnd base rates'!K$109)
+($G188*'fnd base rates'!K$110)
+($H188*'fnd base rates'!K$111)
+($I188*'fnd base rates'!K$112)
+($J188*'fnd base rates'!K$113)
+($K188*'fnd base rates'!K$114)
+($M188*'fnd base rates'!K$116)
+($N188*'fnd base rates'!K$117)
+($O188*'fnd base rates'!K$118)
+($P188*VLOOKUP($S188+12,rate_basefnd,11)))
*$R188</f>
        <v>1177.6613171200001</v>
      </c>
      <c r="AD188" s="1">
        <f>(($D188*'fnd base rates'!L$107)
+($E188*'fnd base rates'!L$108)
+($F188*'fnd base rates'!L$109)
+($G188*'fnd base rates'!L$110)
+($H188*'fnd base rates'!L$111)
+($I188*'fnd base rates'!L$112)
+($J188*'fnd base rates'!L$113)
+($K188*'fnd base rates'!L$114)
+($M188*'fnd base rates'!L$116)
+($N188*'fnd base rates'!L$117)
+($O188*'fnd base rates'!L$118)
+($P188*VLOOKUP($S188+12,rate_basefnd,12)))</f>
        <v>1369.1266800000001</v>
      </c>
      <c r="AE188" s="1">
        <f>(($D188*'fnd base rates'!M$107)
+($E188*'fnd base rates'!M$108)
+($F188*'fnd base rates'!M$109)
+($G188*'fnd base rates'!M$110)
+($H188*'fnd base rates'!M$111)
+($I188*'fnd base rates'!M$112)
+($J188*'fnd base rates'!M$113)
+($K188*'fnd base rates'!M$114)
+($M188*'fnd base rates'!M$116)
+($N188*'fnd base rates'!M$117)
+($O188*'fnd base rates'!M$118)
+($P188*VLOOKUP($S188+12,rate_basefnd,13)))</f>
        <v>0</v>
      </c>
      <c r="AF188" s="4">
        <f t="shared" si="159"/>
        <v>11837.409181104</v>
      </c>
      <c r="AH188" s="269">
        <f t="shared" si="160"/>
        <v>430170158</v>
      </c>
      <c r="AI188" s="4" t="str">
        <f t="shared" si="161"/>
        <v>430</v>
      </c>
      <c r="AJ188" s="2" t="str">
        <f t="shared" si="162"/>
        <v>170</v>
      </c>
      <c r="AK188" s="2" t="str">
        <f t="shared" si="163"/>
        <v>158</v>
      </c>
      <c r="AL188" s="4">
        <f t="shared" si="164"/>
        <v>1</v>
      </c>
      <c r="AM188" s="4">
        <f t="shared" si="155"/>
        <v>1</v>
      </c>
      <c r="AN188" s="4">
        <f t="shared" si="165"/>
        <v>11837.409181104</v>
      </c>
      <c r="AO188" s="4">
        <f t="shared" si="166"/>
        <v>11837</v>
      </c>
      <c r="AP188" s="4">
        <f t="shared" si="156"/>
        <v>0</v>
      </c>
      <c r="AQ188" s="4">
        <v>11837</v>
      </c>
      <c r="AW188" s="4">
        <v>11837</v>
      </c>
      <c r="AX188" s="5">
        <f t="shared" si="167"/>
        <v>0</v>
      </c>
      <c r="AY188" s="4">
        <v>11837</v>
      </c>
      <c r="AZ188" s="5"/>
      <c r="BB188" s="5">
        <f t="shared" ref="BB188" si="217">BC188-BA188</f>
        <v>0</v>
      </c>
    </row>
    <row r="189" spans="1:54" s="4" customFormat="1">
      <c r="A189" s="269">
        <v>430</v>
      </c>
      <c r="B189" s="2">
        <v>430170162</v>
      </c>
      <c r="C189" s="9" t="s">
        <v>1052</v>
      </c>
      <c r="D189" s="14">
        <f>'fnd enro'!D189</f>
        <v>0</v>
      </c>
      <c r="E189" s="14">
        <f>'fnd enro'!E189</f>
        <v>0</v>
      </c>
      <c r="F189" s="14">
        <f>'fnd enro'!F189</f>
        <v>0</v>
      </c>
      <c r="G189" s="14">
        <f>'fnd enro'!G189</f>
        <v>0</v>
      </c>
      <c r="H189" s="14">
        <f>'fnd enro'!H189</f>
        <v>0</v>
      </c>
      <c r="I189" s="14">
        <f>'fnd enro'!I189</f>
        <v>1</v>
      </c>
      <c r="J189" s="14">
        <f>'fnd enro'!J189</f>
        <v>0</v>
      </c>
      <c r="K189" s="15">
        <f>'fnd enro'!K189</f>
        <v>3.8600000000000002E-2</v>
      </c>
      <c r="L189" s="14">
        <f>'fnd enro'!L189</f>
        <v>0</v>
      </c>
      <c r="M189" s="14">
        <f>'fnd enro'!M189</f>
        <v>0</v>
      </c>
      <c r="N189" s="14">
        <f>'fnd enro'!N189</f>
        <v>0</v>
      </c>
      <c r="O189" s="14">
        <f>'fnd enro'!O189</f>
        <v>0</v>
      </c>
      <c r="P189" s="14">
        <f>'fnd enro'!P189</f>
        <v>0</v>
      </c>
      <c r="Q189" s="14">
        <f>'fnd enro'!R189</f>
        <v>1</v>
      </c>
      <c r="R189" s="15">
        <f t="shared" si="158"/>
        <v>1.024</v>
      </c>
      <c r="S189" s="14">
        <f>VALUE('fnd enro'!Q189)</f>
        <v>5</v>
      </c>
      <c r="T189" s="2"/>
      <c r="U189" s="1">
        <f>(($D189*'fnd base rates'!C$107)
+($E189*'fnd base rates'!C$108)
+($F189*'fnd base rates'!C$109)
+($G189*'fnd base rates'!C$110)
+($H189*'fnd base rates'!C$111)
+($I189*'fnd base rates'!C$112)
+($J189*'fnd base rates'!C$113)
+($K189*'fnd base rates'!C$114)
+($M189*'fnd base rates'!C$116)
+($N189*'fnd base rates'!C$117)
+($O189*'fnd base rates'!C$118)
+($P189*VLOOKUP($S189+12,rate_basefnd,3)))
*$R189</f>
        <v>549.33641830400006</v>
      </c>
      <c r="V189" s="1">
        <f>(($D189*'fnd base rates'!D$107)
+($E189*'fnd base rates'!D$108)
+($F189*'fnd base rates'!D$109)
+($G189*'fnd base rates'!D$110)
+($H189*'fnd base rates'!D$111)
+($I189*'fnd base rates'!D$112)
+($J189*'fnd base rates'!D$113)
+($K189*'fnd base rates'!D$114)
+($M189*'fnd base rates'!D$116)
+($N189*'fnd base rates'!D$117)
+($O189*'fnd base rates'!D$118)
+($P189*VLOOKUP($S189+12,rate_basefnd,4)))
*$R189</f>
        <v>783.4419200000001</v>
      </c>
      <c r="W189" s="1">
        <f>(($D189*'fnd base rates'!E$107)
+($E189*'fnd base rates'!E$108)
+($F189*'fnd base rates'!E$109)
+($G189*'fnd base rates'!E$110)
+($H189*'fnd base rates'!E$111)
+($I189*'fnd base rates'!E$112)
+($J189*'fnd base rates'!E$113)
+($K189*'fnd base rates'!E$114)
+($M189*'fnd base rates'!E$116)
+($N189*'fnd base rates'!E$117)
+($O189*'fnd base rates'!E$118)
+($P189*VLOOKUP($S189+12,rate_basefnd,5)))
*$R189</f>
        <v>5030.0931850239995</v>
      </c>
      <c r="X189" s="1">
        <f>(($D189*'fnd base rates'!F$107)
+($E189*'fnd base rates'!F$108)
+($F189*'fnd base rates'!F$109)
+($G189*'fnd base rates'!F$110)
+($H189*'fnd base rates'!F$111)
+($I189*'fnd base rates'!F$112)
+($J189*'fnd base rates'!F$113)
+($K189*'fnd base rates'!F$114)
+($M189*'fnd base rates'!F$116)
+($N189*'fnd base rates'!F$117)
+($O189*'fnd base rates'!F$118)
+($P189*VLOOKUP($S189+12,rate_basefnd,6)))
*$R189</f>
        <v>908.17168588800007</v>
      </c>
      <c r="Y189" s="1">
        <f>(($D189*'fnd base rates'!G$107)
+($E189*'fnd base rates'!G$108)
+($F189*'fnd base rates'!G$109)
+($G189*'fnd base rates'!G$110)
+($H189*'fnd base rates'!G$111)
+($I189*'fnd base rates'!G$112)
+($J189*'fnd base rates'!G$113)
+($K189*'fnd base rates'!G$114)
+($M189*'fnd base rates'!G$116)
+($N189*'fnd base rates'!G$117)
+($O189*'fnd base rates'!G$118)
+($P189*VLOOKUP($S189+12,rate_basefnd,7)))
*$R189</f>
        <v>167.81648076799999</v>
      </c>
      <c r="Z189" s="1">
        <f>(($D189*'fnd base rates'!H$107)
+($E189*'fnd base rates'!H$108)
+($F189*'fnd base rates'!H$109)
+($G189*'fnd base rates'!H$110)
+($H189*'fnd base rates'!H$111)
+($I189*'fnd base rates'!H$112)
+($J189*'fnd base rates'!H$113)
+($K189*'fnd base rates'!H$114)
+($M189*'fnd base rates'!H$116)
+($N189*'fnd base rates'!H$117)
+($O189*'fnd base rates'!H$118)
+($P189*VLOOKUP($S189+12,rate_basefnd,8)))</f>
        <v>828.078934</v>
      </c>
      <c r="AA189" s="1">
        <f>(($D189*'fnd base rates'!I$107)
+($E189*'fnd base rates'!I$108)
+($F189*'fnd base rates'!I$109)
+($G189*'fnd base rates'!I$110)
+($H189*'fnd base rates'!I$111)
+($I189*'fnd base rates'!I$112)
+($J189*'fnd base rates'!I$113)
+($K189*'fnd base rates'!I$114)
+($M189*'fnd base rates'!I$116)
+($N189*'fnd base rates'!I$117)
+($O189*'fnd base rates'!I$118)
+($P189*VLOOKUP($S189+12,rate_basefnd,9)))
*$R189</f>
        <v>436.16255999999998</v>
      </c>
      <c r="AB189" s="1">
        <f>(($D189*'fnd base rates'!J$107)
+($E189*'fnd base rates'!J$108)
+($F189*'fnd base rates'!J$109)
+($G189*'fnd base rates'!J$110)
+($H189*'fnd base rates'!J$111)
+($I189*'fnd base rates'!J$112)
+($J189*'fnd base rates'!J$113)
+($K189*'fnd base rates'!J$114)
+($M189*'fnd base rates'!J$116)
+($N189*'fnd base rates'!J$117)
+($O189*'fnd base rates'!J$118)
+($P189*VLOOKUP($S189+12,rate_basefnd,10)))
*$R189</f>
        <v>587.52</v>
      </c>
      <c r="AC189" s="1">
        <f>(($D189*'fnd base rates'!K$107)
+($E189*'fnd base rates'!K$108)
+($F189*'fnd base rates'!K$109)
+($G189*'fnd base rates'!K$110)
+($H189*'fnd base rates'!K$111)
+($I189*'fnd base rates'!K$112)
+($J189*'fnd base rates'!K$113)
+($K189*'fnd base rates'!K$114)
+($M189*'fnd base rates'!K$116)
+($N189*'fnd base rates'!K$117)
+($O189*'fnd base rates'!K$118)
+($P189*VLOOKUP($S189+12,rate_basefnd,11)))
*$R189</f>
        <v>1177.6613171200001</v>
      </c>
      <c r="AD189" s="1">
        <f>(($D189*'fnd base rates'!L$107)
+($E189*'fnd base rates'!L$108)
+($F189*'fnd base rates'!L$109)
+($G189*'fnd base rates'!L$110)
+($H189*'fnd base rates'!L$111)
+($I189*'fnd base rates'!L$112)
+($J189*'fnd base rates'!L$113)
+($K189*'fnd base rates'!L$114)
+($M189*'fnd base rates'!L$116)
+($N189*'fnd base rates'!L$117)
+($O189*'fnd base rates'!L$118)
+($P189*VLOOKUP($S189+12,rate_basefnd,12)))</f>
        <v>1369.1266800000001</v>
      </c>
      <c r="AE189" s="1">
        <f>(($D189*'fnd base rates'!M$107)
+($E189*'fnd base rates'!M$108)
+($F189*'fnd base rates'!M$109)
+($G189*'fnd base rates'!M$110)
+($H189*'fnd base rates'!M$111)
+($I189*'fnd base rates'!M$112)
+($J189*'fnd base rates'!M$113)
+($K189*'fnd base rates'!M$114)
+($M189*'fnd base rates'!M$116)
+($N189*'fnd base rates'!M$117)
+($O189*'fnd base rates'!M$118)
+($P189*VLOOKUP($S189+12,rate_basefnd,13)))</f>
        <v>0</v>
      </c>
      <c r="AF189" s="4">
        <f t="shared" si="159"/>
        <v>11837.409181104</v>
      </c>
      <c r="AH189" s="269">
        <f t="shared" si="160"/>
        <v>430170162</v>
      </c>
      <c r="AI189" s="4" t="str">
        <f t="shared" si="161"/>
        <v>430</v>
      </c>
      <c r="AJ189" s="2" t="str">
        <f t="shared" si="162"/>
        <v>170</v>
      </c>
      <c r="AK189" s="2" t="str">
        <f t="shared" si="163"/>
        <v>162</v>
      </c>
      <c r="AL189" s="4">
        <f t="shared" si="164"/>
        <v>1</v>
      </c>
      <c r="AM189" s="4">
        <f t="shared" si="155"/>
        <v>1</v>
      </c>
      <c r="AN189" s="4">
        <f t="shared" si="165"/>
        <v>11837.409181104</v>
      </c>
      <c r="AO189" s="4">
        <f t="shared" si="166"/>
        <v>11837</v>
      </c>
      <c r="AP189" s="4">
        <f t="shared" si="156"/>
        <v>0</v>
      </c>
      <c r="AQ189" s="4">
        <v>11837</v>
      </c>
      <c r="AW189" s="4">
        <v>11837</v>
      </c>
      <c r="AX189" s="5">
        <f t="shared" si="167"/>
        <v>0</v>
      </c>
      <c r="AY189" s="4">
        <v>11837</v>
      </c>
      <c r="AZ189" s="5"/>
      <c r="BB189" s="5">
        <f t="shared" ref="BB189" si="218">BC189-BA189</f>
        <v>0</v>
      </c>
    </row>
    <row r="190" spans="1:54" s="4" customFormat="1">
      <c r="A190" s="269">
        <v>430</v>
      </c>
      <c r="B190" s="2">
        <v>430170170</v>
      </c>
      <c r="C190" s="9" t="s">
        <v>1052</v>
      </c>
      <c r="D190" s="14">
        <f>'fnd enro'!D190</f>
        <v>0</v>
      </c>
      <c r="E190" s="14">
        <f>'fnd enro'!E190</f>
        <v>0</v>
      </c>
      <c r="F190" s="14">
        <f>'fnd enro'!F190</f>
        <v>0</v>
      </c>
      <c r="G190" s="14">
        <f>'fnd enro'!G190</f>
        <v>0</v>
      </c>
      <c r="H190" s="14">
        <f>'fnd enro'!H190</f>
        <v>184</v>
      </c>
      <c r="I190" s="14">
        <f>'fnd enro'!I190</f>
        <v>306</v>
      </c>
      <c r="J190" s="14">
        <f>'fnd enro'!J190</f>
        <v>0</v>
      </c>
      <c r="K190" s="15">
        <f>'fnd enro'!K190</f>
        <v>18.914000000000001</v>
      </c>
      <c r="L190" s="14">
        <f>'fnd enro'!L190</f>
        <v>0</v>
      </c>
      <c r="M190" s="14">
        <f>'fnd enro'!M190</f>
        <v>0</v>
      </c>
      <c r="N190" s="14">
        <f>'fnd enro'!N190</f>
        <v>17</v>
      </c>
      <c r="O190" s="14">
        <f>'fnd enro'!O190</f>
        <v>2</v>
      </c>
      <c r="P190" s="14">
        <f>'fnd enro'!P190</f>
        <v>88</v>
      </c>
      <c r="Q190" s="14">
        <f>'fnd enro'!R190</f>
        <v>490</v>
      </c>
      <c r="R190" s="15">
        <f t="shared" si="158"/>
        <v>1.024</v>
      </c>
      <c r="S190" s="14">
        <f>VALUE('fnd enro'!Q190)</f>
        <v>10</v>
      </c>
      <c r="T190" s="2"/>
      <c r="U190" s="1">
        <f>(($D190*'fnd base rates'!C$107)
+($E190*'fnd base rates'!C$108)
+($F190*'fnd base rates'!C$109)
+($G190*'fnd base rates'!C$110)
+($H190*'fnd base rates'!C$111)
+($I190*'fnd base rates'!C$112)
+($J190*'fnd base rates'!C$113)
+($K190*'fnd base rates'!C$114)
+($M190*'fnd base rates'!C$116)
+($N190*'fnd base rates'!C$117)
+($O190*'fnd base rates'!C$118)
+($P190*VLOOKUP($S190+12,rate_basefnd,3)))
*$R190</f>
        <v>278384.32208896009</v>
      </c>
      <c r="V190" s="1">
        <f>(($D190*'fnd base rates'!D$107)
+($E190*'fnd base rates'!D$108)
+($F190*'fnd base rates'!D$109)
+($G190*'fnd base rates'!D$110)
+($H190*'fnd base rates'!D$111)
+($I190*'fnd base rates'!D$112)
+($J190*'fnd base rates'!D$113)
+($K190*'fnd base rates'!D$114)
+($M190*'fnd base rates'!D$116)
+($N190*'fnd base rates'!D$117)
+($O190*'fnd base rates'!D$118)
+($P190*VLOOKUP($S190+12,rate_basefnd,4)))
*$R190</f>
        <v>421360.01536000002</v>
      </c>
      <c r="W190" s="1">
        <f>(($D190*'fnd base rates'!E$107)
+($E190*'fnd base rates'!E$108)
+($F190*'fnd base rates'!E$109)
+($G190*'fnd base rates'!E$110)
+($H190*'fnd base rates'!E$111)
+($I190*'fnd base rates'!E$112)
+($J190*'fnd base rates'!E$113)
+($K190*'fnd base rates'!E$114)
+($M190*'fnd base rates'!E$116)
+($N190*'fnd base rates'!E$117)
+($O190*'fnd base rates'!E$118)
+($P190*VLOOKUP($S190+12,rate_basefnd,5)))
*$R190</f>
        <v>2546866.2622617604</v>
      </c>
      <c r="X190" s="1">
        <f>(($D190*'fnd base rates'!F$107)
+($E190*'fnd base rates'!F$108)
+($F190*'fnd base rates'!F$109)
+($G190*'fnd base rates'!F$110)
+($H190*'fnd base rates'!F$111)
+($I190*'fnd base rates'!F$112)
+($J190*'fnd base rates'!F$113)
+($K190*'fnd base rates'!F$114)
+($M190*'fnd base rates'!F$116)
+($N190*'fnd base rates'!F$117)
+($O190*'fnd base rates'!F$118)
+($P190*VLOOKUP($S190+12,rate_basefnd,6)))
*$R190</f>
        <v>469054.76288512006</v>
      </c>
      <c r="Y190" s="1">
        <f>(($D190*'fnd base rates'!G$107)
+($E190*'fnd base rates'!G$108)
+($F190*'fnd base rates'!G$109)
+($G190*'fnd base rates'!G$110)
+($H190*'fnd base rates'!G$111)
+($I190*'fnd base rates'!G$112)
+($J190*'fnd base rates'!G$113)
+($K190*'fnd base rates'!G$114)
+($M190*'fnd base rates'!G$116)
+($N190*'fnd base rates'!G$117)
+($O190*'fnd base rates'!G$118)
+($P190*VLOOKUP($S190+12,rate_basefnd,7)))
*$R190</f>
        <v>100159.59877632001</v>
      </c>
      <c r="Z190" s="1">
        <f>(($D190*'fnd base rates'!H$107)
+($E190*'fnd base rates'!H$108)
+($F190*'fnd base rates'!H$109)
+($G190*'fnd base rates'!H$110)
+($H190*'fnd base rates'!H$111)
+($I190*'fnd base rates'!H$112)
+($J190*'fnd base rates'!H$113)
+($K190*'fnd base rates'!H$114)
+($M190*'fnd base rates'!H$116)
+($N190*'fnd base rates'!H$117)
+($O190*'fnd base rates'!H$118)
+($P190*VLOOKUP($S190+12,rate_basefnd,8)))</f>
        <v>354623.24765999999</v>
      </c>
      <c r="AA190" s="1">
        <f>(($D190*'fnd base rates'!I$107)
+($E190*'fnd base rates'!I$108)
+($F190*'fnd base rates'!I$109)
+($G190*'fnd base rates'!I$110)
+($H190*'fnd base rates'!I$111)
+($I190*'fnd base rates'!I$112)
+($J190*'fnd base rates'!I$113)
+($K190*'fnd base rates'!I$114)
+($M190*'fnd base rates'!I$116)
+($N190*'fnd base rates'!I$117)
+($O190*'fnd base rates'!I$118)
+($P190*VLOOKUP($S190+12,rate_basefnd,9)))
*$R190</f>
        <v>216735.51871999999</v>
      </c>
      <c r="AB190" s="1">
        <f>(($D190*'fnd base rates'!J$107)
+($E190*'fnd base rates'!J$108)
+($F190*'fnd base rates'!J$109)
+($G190*'fnd base rates'!J$110)
+($H190*'fnd base rates'!J$111)
+($I190*'fnd base rates'!J$112)
+($J190*'fnd base rates'!J$113)
+($K190*'fnd base rates'!J$114)
+($M190*'fnd base rates'!J$116)
+($N190*'fnd base rates'!J$117)
+($O190*'fnd base rates'!J$118)
+($P190*VLOOKUP($S190+12,rate_basefnd,10)))
*$R190</f>
        <v>296733.09184000007</v>
      </c>
      <c r="AC190" s="1">
        <f>(($D190*'fnd base rates'!K$107)
+($E190*'fnd base rates'!K$108)
+($F190*'fnd base rates'!K$109)
+($G190*'fnd base rates'!K$110)
+($H190*'fnd base rates'!K$111)
+($I190*'fnd base rates'!K$112)
+($J190*'fnd base rates'!K$113)
+($K190*'fnd base rates'!K$114)
+($M190*'fnd base rates'!K$116)
+($N190*'fnd base rates'!K$117)
+($O190*'fnd base rates'!K$118)
+($P190*VLOOKUP($S190+12,rate_basefnd,11)))
*$R190</f>
        <v>589289.69850880001</v>
      </c>
      <c r="AD190" s="1">
        <f>(($D190*'fnd base rates'!L$107)
+($E190*'fnd base rates'!L$108)
+($F190*'fnd base rates'!L$109)
+($G190*'fnd base rates'!L$110)
+($H190*'fnd base rates'!L$111)
+($I190*'fnd base rates'!L$112)
+($J190*'fnd base rates'!L$113)
+($K190*'fnd base rates'!L$114)
+($M190*'fnd base rates'!L$116)
+($N190*'fnd base rates'!L$117)
+($O190*'fnd base rates'!L$118)
+($P190*VLOOKUP($S190+12,rate_basefnd,12)))</f>
        <v>755006.62320000003</v>
      </c>
      <c r="AE190" s="1">
        <f>(($D190*'fnd base rates'!M$107)
+($E190*'fnd base rates'!M$108)
+($F190*'fnd base rates'!M$109)
+($G190*'fnd base rates'!M$110)
+($H190*'fnd base rates'!M$111)
+($I190*'fnd base rates'!M$112)
+($J190*'fnd base rates'!M$113)
+($K190*'fnd base rates'!M$114)
+($M190*'fnd base rates'!M$116)
+($N190*'fnd base rates'!M$117)
+($O190*'fnd base rates'!M$118)
+($P190*VLOOKUP($S190+12,rate_basefnd,13)))</f>
        <v>0</v>
      </c>
      <c r="AF190" s="4">
        <f t="shared" si="159"/>
        <v>6028213.1413009604</v>
      </c>
      <c r="AH190" s="269">
        <f t="shared" si="160"/>
        <v>430170170</v>
      </c>
      <c r="AI190" s="4" t="str">
        <f t="shared" si="161"/>
        <v>430</v>
      </c>
      <c r="AJ190" s="2" t="str">
        <f t="shared" si="162"/>
        <v>170</v>
      </c>
      <c r="AK190" s="2" t="str">
        <f t="shared" si="163"/>
        <v>170</v>
      </c>
      <c r="AL190" s="4">
        <f t="shared" si="164"/>
        <v>1</v>
      </c>
      <c r="AM190" s="4">
        <f t="shared" si="155"/>
        <v>490</v>
      </c>
      <c r="AN190" s="4">
        <f t="shared" si="165"/>
        <v>6028213.1413009604</v>
      </c>
      <c r="AO190" s="4">
        <f t="shared" si="166"/>
        <v>12302</v>
      </c>
      <c r="AP190" s="4">
        <f t="shared" si="156"/>
        <v>0</v>
      </c>
      <c r="AQ190" s="4">
        <v>12302</v>
      </c>
      <c r="AW190" s="4">
        <v>12302</v>
      </c>
      <c r="AX190" s="5">
        <f t="shared" si="167"/>
        <v>0</v>
      </c>
      <c r="AY190" s="4">
        <v>12302</v>
      </c>
      <c r="AZ190" s="5"/>
      <c r="BB190" s="5">
        <f t="shared" ref="BB190" si="219">BC190-BA190</f>
        <v>0</v>
      </c>
    </row>
    <row r="191" spans="1:54" s="4" customFormat="1">
      <c r="A191" s="269">
        <v>430</v>
      </c>
      <c r="B191" s="2">
        <v>430170174</v>
      </c>
      <c r="C191" s="9" t="s">
        <v>1052</v>
      </c>
      <c r="D191" s="14">
        <f>'fnd enro'!D191</f>
        <v>0</v>
      </c>
      <c r="E191" s="14">
        <f>'fnd enro'!E191</f>
        <v>0</v>
      </c>
      <c r="F191" s="14">
        <f>'fnd enro'!F191</f>
        <v>0</v>
      </c>
      <c r="G191" s="14">
        <f>'fnd enro'!G191</f>
        <v>0</v>
      </c>
      <c r="H191" s="14">
        <f>'fnd enro'!H191</f>
        <v>33</v>
      </c>
      <c r="I191" s="14">
        <f>'fnd enro'!I191</f>
        <v>30</v>
      </c>
      <c r="J191" s="14">
        <f>'fnd enro'!J191</f>
        <v>0</v>
      </c>
      <c r="K191" s="15">
        <f>'fnd enro'!K191</f>
        <v>2.4318</v>
      </c>
      <c r="L191" s="14">
        <f>'fnd enro'!L191</f>
        <v>0</v>
      </c>
      <c r="M191" s="14">
        <f>'fnd enro'!M191</f>
        <v>0</v>
      </c>
      <c r="N191" s="14">
        <f>'fnd enro'!N191</f>
        <v>0</v>
      </c>
      <c r="O191" s="14">
        <f>'fnd enro'!O191</f>
        <v>0</v>
      </c>
      <c r="P191" s="14">
        <f>'fnd enro'!P191</f>
        <v>4</v>
      </c>
      <c r="Q191" s="14">
        <f>'fnd enro'!R191</f>
        <v>63</v>
      </c>
      <c r="R191" s="15">
        <f t="shared" si="158"/>
        <v>1.024</v>
      </c>
      <c r="S191" s="14">
        <f>VALUE('fnd enro'!Q191)</f>
        <v>5</v>
      </c>
      <c r="T191" s="2"/>
      <c r="U191" s="1">
        <f>(($D191*'fnd base rates'!C$107)
+($E191*'fnd base rates'!C$108)
+($F191*'fnd base rates'!C$109)
+($G191*'fnd base rates'!C$110)
+($H191*'fnd base rates'!C$111)
+($I191*'fnd base rates'!C$112)
+($J191*'fnd base rates'!C$113)
+($K191*'fnd base rates'!C$114)
+($M191*'fnd base rates'!C$116)
+($N191*'fnd base rates'!C$117)
+($O191*'fnd base rates'!C$118)
+($P191*VLOOKUP($S191+12,rate_basefnd,3)))
*$R191</f>
        <v>34853.421873152001</v>
      </c>
      <c r="V191" s="1">
        <f>(($D191*'fnd base rates'!D$107)
+($E191*'fnd base rates'!D$108)
+($F191*'fnd base rates'!D$109)
+($G191*'fnd base rates'!D$110)
+($H191*'fnd base rates'!D$111)
+($I191*'fnd base rates'!D$112)
+($J191*'fnd base rates'!D$113)
+($K191*'fnd base rates'!D$114)
+($M191*'fnd base rates'!D$116)
+($N191*'fnd base rates'!D$117)
+($O191*'fnd base rates'!D$118)
+($P191*VLOOKUP($S191+12,rate_basefnd,4)))
*$R191</f>
        <v>50518.712320000006</v>
      </c>
      <c r="W191" s="1">
        <f>(($D191*'fnd base rates'!E$107)
+($E191*'fnd base rates'!E$108)
+($F191*'fnd base rates'!E$109)
+($G191*'fnd base rates'!E$110)
+($H191*'fnd base rates'!E$111)
+($I191*'fnd base rates'!E$112)
+($J191*'fnd base rates'!E$113)
+($K191*'fnd base rates'!E$114)
+($M191*'fnd base rates'!E$116)
+($N191*'fnd base rates'!E$117)
+($O191*'fnd base rates'!E$118)
+($P191*VLOOKUP($S191+12,rate_basefnd,5)))
*$R191</f>
        <v>279147.83097651193</v>
      </c>
      <c r="X191" s="1">
        <f>(($D191*'fnd base rates'!F$107)
+($E191*'fnd base rates'!F$108)
+($F191*'fnd base rates'!F$109)
+($G191*'fnd base rates'!F$110)
+($H191*'fnd base rates'!F$111)
+($I191*'fnd base rates'!F$112)
+($J191*'fnd base rates'!F$113)
+($K191*'fnd base rates'!F$114)
+($M191*'fnd base rates'!F$116)
+($N191*'fnd base rates'!F$117)
+($O191*'fnd base rates'!F$118)
+($P191*VLOOKUP($S191+12,rate_basefnd,6)))
*$R191</f>
        <v>60880.910290944004</v>
      </c>
      <c r="Y191" s="1">
        <f>(($D191*'fnd base rates'!G$107)
+($E191*'fnd base rates'!G$108)
+($F191*'fnd base rates'!G$109)
+($G191*'fnd base rates'!G$110)
+($H191*'fnd base rates'!G$111)
+($I191*'fnd base rates'!G$112)
+($J191*'fnd base rates'!G$113)
+($K191*'fnd base rates'!G$114)
+($M191*'fnd base rates'!G$116)
+($N191*'fnd base rates'!G$117)
+($O191*'fnd base rates'!G$118)
+($P191*VLOOKUP($S191+12,rate_basefnd,7)))
*$R191</f>
        <v>11277.165328384001</v>
      </c>
      <c r="Z191" s="1">
        <f>(($D191*'fnd base rates'!H$107)
+($E191*'fnd base rates'!H$108)
+($F191*'fnd base rates'!H$109)
+($G191*'fnd base rates'!H$110)
+($H191*'fnd base rates'!H$111)
+($I191*'fnd base rates'!H$112)
+($J191*'fnd base rates'!H$113)
+($K191*'fnd base rates'!H$114)
+($M191*'fnd base rates'!H$116)
+($N191*'fnd base rates'!H$117)
+($O191*'fnd base rates'!H$118)
+($P191*VLOOKUP($S191+12,rate_basefnd,8)))</f>
        <v>42198.212842000001</v>
      </c>
      <c r="AA191" s="1">
        <f>(($D191*'fnd base rates'!I$107)
+($E191*'fnd base rates'!I$108)
+($F191*'fnd base rates'!I$109)
+($G191*'fnd base rates'!I$110)
+($H191*'fnd base rates'!I$111)
+($I191*'fnd base rates'!I$112)
+($J191*'fnd base rates'!I$113)
+($K191*'fnd base rates'!I$114)
+($M191*'fnd base rates'!I$116)
+($N191*'fnd base rates'!I$117)
+($O191*'fnd base rates'!I$118)
+($P191*VLOOKUP($S191+12,rate_basefnd,9)))
*$R191</f>
        <v>25800.181760000003</v>
      </c>
      <c r="AB191" s="1">
        <f>(($D191*'fnd base rates'!J$107)
+($E191*'fnd base rates'!J$108)
+($F191*'fnd base rates'!J$109)
+($G191*'fnd base rates'!J$110)
+($H191*'fnd base rates'!J$111)
+($I191*'fnd base rates'!J$112)
+($J191*'fnd base rates'!J$113)
+($K191*'fnd base rates'!J$114)
+($M191*'fnd base rates'!J$116)
+($N191*'fnd base rates'!J$117)
+($O191*'fnd base rates'!J$118)
+($P191*VLOOKUP($S191+12,rate_basefnd,10)))
*$R191</f>
        <v>28419.962879999999</v>
      </c>
      <c r="AC191" s="1">
        <f>(($D191*'fnd base rates'!K$107)
+($E191*'fnd base rates'!K$108)
+($F191*'fnd base rates'!K$109)
+($G191*'fnd base rates'!K$110)
+($H191*'fnd base rates'!K$111)
+($I191*'fnd base rates'!K$112)
+($J191*'fnd base rates'!K$113)
+($K191*'fnd base rates'!K$114)
+($M191*'fnd base rates'!K$116)
+($N191*'fnd base rates'!K$117)
+($O191*'fnd base rates'!K$118)
+($P191*VLOOKUP($S191+12,rate_basefnd,11)))
*$R191</f>
        <v>75277.386178559987</v>
      </c>
      <c r="AD191" s="1">
        <f>(($D191*'fnd base rates'!L$107)
+($E191*'fnd base rates'!L$108)
+($F191*'fnd base rates'!L$109)
+($G191*'fnd base rates'!L$110)
+($H191*'fnd base rates'!L$111)
+($I191*'fnd base rates'!L$112)
+($J191*'fnd base rates'!L$113)
+($K191*'fnd base rates'!L$114)
+($M191*'fnd base rates'!L$116)
+($N191*'fnd base rates'!L$117)
+($O191*'fnd base rates'!L$118)
+($P191*VLOOKUP($S191+12,rate_basefnd,12)))</f>
        <v>92777.250840000008</v>
      </c>
      <c r="AE191" s="1">
        <f>(($D191*'fnd base rates'!M$107)
+($E191*'fnd base rates'!M$108)
+($F191*'fnd base rates'!M$109)
+($G191*'fnd base rates'!M$110)
+($H191*'fnd base rates'!M$111)
+($I191*'fnd base rates'!M$112)
+($J191*'fnd base rates'!M$113)
+($K191*'fnd base rates'!M$114)
+($M191*'fnd base rates'!M$116)
+($N191*'fnd base rates'!M$117)
+($O191*'fnd base rates'!M$118)
+($P191*VLOOKUP($S191+12,rate_basefnd,13)))</f>
        <v>0</v>
      </c>
      <c r="AF191" s="4">
        <f t="shared" si="159"/>
        <v>701151.03528955195</v>
      </c>
      <c r="AH191" s="269">
        <f t="shared" si="160"/>
        <v>430170174</v>
      </c>
      <c r="AI191" s="4" t="str">
        <f t="shared" si="161"/>
        <v>430</v>
      </c>
      <c r="AJ191" s="2" t="str">
        <f t="shared" si="162"/>
        <v>170</v>
      </c>
      <c r="AK191" s="2" t="str">
        <f t="shared" si="163"/>
        <v>174</v>
      </c>
      <c r="AL191" s="4">
        <f t="shared" si="164"/>
        <v>1</v>
      </c>
      <c r="AM191" s="4">
        <f t="shared" si="155"/>
        <v>63</v>
      </c>
      <c r="AN191" s="4">
        <f t="shared" si="165"/>
        <v>701151.03528955195</v>
      </c>
      <c r="AO191" s="4">
        <f t="shared" si="166"/>
        <v>11129</v>
      </c>
      <c r="AP191" s="4">
        <f t="shared" si="156"/>
        <v>0</v>
      </c>
      <c r="AQ191" s="4">
        <v>11129</v>
      </c>
      <c r="AW191" s="4">
        <v>11129</v>
      </c>
      <c r="AX191" s="5">
        <f t="shared" si="167"/>
        <v>0</v>
      </c>
      <c r="AY191" s="4">
        <v>11129</v>
      </c>
      <c r="AZ191" s="5"/>
      <c r="BB191" s="5">
        <f t="shared" ref="BB191" si="220">BC191-BA191</f>
        <v>0</v>
      </c>
    </row>
    <row r="192" spans="1:54" s="4" customFormat="1">
      <c r="A192" s="269">
        <v>430</v>
      </c>
      <c r="B192" s="2">
        <v>430170198</v>
      </c>
      <c r="C192" s="9" t="s">
        <v>1052</v>
      </c>
      <c r="D192" s="14">
        <f>'fnd enro'!D192</f>
        <v>0</v>
      </c>
      <c r="E192" s="14">
        <f>'fnd enro'!E192</f>
        <v>0</v>
      </c>
      <c r="F192" s="14">
        <f>'fnd enro'!F192</f>
        <v>0</v>
      </c>
      <c r="G192" s="14">
        <f>'fnd enro'!G192</f>
        <v>0</v>
      </c>
      <c r="H192" s="14">
        <f>'fnd enro'!H192</f>
        <v>2</v>
      </c>
      <c r="I192" s="14">
        <f>'fnd enro'!I192</f>
        <v>2</v>
      </c>
      <c r="J192" s="14">
        <f>'fnd enro'!J192</f>
        <v>0</v>
      </c>
      <c r="K192" s="15">
        <f>'fnd enro'!K192</f>
        <v>0.15440000000000001</v>
      </c>
      <c r="L192" s="14">
        <f>'fnd enro'!L192</f>
        <v>0</v>
      </c>
      <c r="M192" s="14">
        <f>'fnd enro'!M192</f>
        <v>0</v>
      </c>
      <c r="N192" s="14">
        <f>'fnd enro'!N192</f>
        <v>0</v>
      </c>
      <c r="O192" s="14">
        <f>'fnd enro'!O192</f>
        <v>0</v>
      </c>
      <c r="P192" s="14">
        <f>'fnd enro'!P192</f>
        <v>0</v>
      </c>
      <c r="Q192" s="14">
        <f>'fnd enro'!R192</f>
        <v>4</v>
      </c>
      <c r="R192" s="15">
        <f t="shared" si="158"/>
        <v>1.024</v>
      </c>
      <c r="S192" s="14">
        <f>VALUE('fnd enro'!Q192)</f>
        <v>3</v>
      </c>
      <c r="T192" s="2"/>
      <c r="U192" s="1">
        <f>(($D192*'fnd base rates'!C$107)
+($E192*'fnd base rates'!C$108)
+($F192*'fnd base rates'!C$109)
+($G192*'fnd base rates'!C$110)
+($H192*'fnd base rates'!C$111)
+($I192*'fnd base rates'!C$112)
+($J192*'fnd base rates'!C$113)
+($K192*'fnd base rates'!C$114)
+($M192*'fnd base rates'!C$116)
+($N192*'fnd base rates'!C$117)
+($O192*'fnd base rates'!C$118)
+($P192*VLOOKUP($S192+12,rate_basefnd,3)))
*$R192</f>
        <v>2197.3456732160003</v>
      </c>
      <c r="V192" s="1">
        <f>(($D192*'fnd base rates'!D$107)
+($E192*'fnd base rates'!D$108)
+($F192*'fnd base rates'!D$109)
+($G192*'fnd base rates'!D$110)
+($H192*'fnd base rates'!D$111)
+($I192*'fnd base rates'!D$112)
+($J192*'fnd base rates'!D$113)
+($K192*'fnd base rates'!D$114)
+($M192*'fnd base rates'!D$116)
+($N192*'fnd base rates'!D$117)
+($O192*'fnd base rates'!D$118)
+($P192*VLOOKUP($S192+12,rate_basefnd,4)))
*$R192</f>
        <v>3133.7676800000004</v>
      </c>
      <c r="W192" s="1">
        <f>(($D192*'fnd base rates'!E$107)
+($E192*'fnd base rates'!E$108)
+($F192*'fnd base rates'!E$109)
+($G192*'fnd base rates'!E$110)
+($H192*'fnd base rates'!E$111)
+($I192*'fnd base rates'!E$112)
+($J192*'fnd base rates'!E$113)
+($K192*'fnd base rates'!E$114)
+($M192*'fnd base rates'!E$116)
+($N192*'fnd base rates'!E$117)
+($O192*'fnd base rates'!E$118)
+($P192*VLOOKUP($S192+12,rate_basefnd,5)))
*$R192</f>
        <v>17145.202180095999</v>
      </c>
      <c r="X192" s="1">
        <f>(($D192*'fnd base rates'!F$107)
+($E192*'fnd base rates'!F$108)
+($F192*'fnd base rates'!F$109)
+($G192*'fnd base rates'!F$110)
+($H192*'fnd base rates'!F$111)
+($I192*'fnd base rates'!F$112)
+($J192*'fnd base rates'!F$113)
+($K192*'fnd base rates'!F$114)
+($M192*'fnd base rates'!F$116)
+($N192*'fnd base rates'!F$117)
+($O192*'fnd base rates'!F$118)
+($P192*VLOOKUP($S192+12,rate_basefnd,6)))
*$R192</f>
        <v>3854.8742635520002</v>
      </c>
      <c r="Y192" s="1">
        <f>(($D192*'fnd base rates'!G$107)
+($E192*'fnd base rates'!G$108)
+($F192*'fnd base rates'!G$109)
+($G192*'fnd base rates'!G$110)
+($H192*'fnd base rates'!G$111)
+($I192*'fnd base rates'!G$112)
+($J192*'fnd base rates'!G$113)
+($K192*'fnd base rates'!G$114)
+($M192*'fnd base rates'!G$116)
+($N192*'fnd base rates'!G$117)
+($O192*'fnd base rates'!G$118)
+($P192*VLOOKUP($S192+12,rate_basefnd,7)))
*$R192</f>
        <v>680.62528307199989</v>
      </c>
      <c r="Z192" s="1">
        <f>(($D192*'fnd base rates'!H$107)
+($E192*'fnd base rates'!H$108)
+($F192*'fnd base rates'!H$109)
+($G192*'fnd base rates'!H$110)
+($H192*'fnd base rates'!H$111)
+($I192*'fnd base rates'!H$112)
+($J192*'fnd base rates'!H$113)
+($K192*'fnd base rates'!H$114)
+($M192*'fnd base rates'!H$116)
+($N192*'fnd base rates'!H$117)
+($O192*'fnd base rates'!H$118)
+($P192*VLOOKUP($S192+12,rate_basefnd,8)))</f>
        <v>2703.0357359999998</v>
      </c>
      <c r="AA192" s="1">
        <f>(($D192*'fnd base rates'!I$107)
+($E192*'fnd base rates'!I$108)
+($F192*'fnd base rates'!I$109)
+($G192*'fnd base rates'!I$110)
+($H192*'fnd base rates'!I$111)
+($I192*'fnd base rates'!I$112)
+($J192*'fnd base rates'!I$113)
+($K192*'fnd base rates'!I$114)
+($M192*'fnd base rates'!I$116)
+($N192*'fnd base rates'!I$117)
+($O192*'fnd base rates'!I$118)
+($P192*VLOOKUP($S192+12,rate_basefnd,9)))
*$R192</f>
        <v>1615.1142400000001</v>
      </c>
      <c r="AB192" s="1">
        <f>(($D192*'fnd base rates'!J$107)
+($E192*'fnd base rates'!J$108)
+($F192*'fnd base rates'!J$109)
+($G192*'fnd base rates'!J$110)
+($H192*'fnd base rates'!J$111)
+($I192*'fnd base rates'!J$112)
+($J192*'fnd base rates'!J$113)
+($K192*'fnd base rates'!J$114)
+($M192*'fnd base rates'!J$116)
+($N192*'fnd base rates'!J$117)
+($O192*'fnd base rates'!J$118)
+($P192*VLOOKUP($S192+12,rate_basefnd,10)))
*$R192</f>
        <v>1684.6028799999999</v>
      </c>
      <c r="AC192" s="1">
        <f>(($D192*'fnd base rates'!K$107)
+($E192*'fnd base rates'!K$108)
+($F192*'fnd base rates'!K$109)
+($G192*'fnd base rates'!K$110)
+($H192*'fnd base rates'!K$111)
+($I192*'fnd base rates'!K$112)
+($J192*'fnd base rates'!K$113)
+($K192*'fnd base rates'!K$114)
+($M192*'fnd base rates'!K$116)
+($N192*'fnd base rates'!K$117)
+($O192*'fnd base rates'!K$118)
+($P192*VLOOKUP($S192+12,rate_basefnd,11)))
*$R192</f>
        <v>4776.3860684800002</v>
      </c>
      <c r="AD192" s="1">
        <f>(($D192*'fnd base rates'!L$107)
+($E192*'fnd base rates'!L$108)
+($F192*'fnd base rates'!L$109)
+($G192*'fnd base rates'!L$110)
+($H192*'fnd base rates'!L$111)
+($I192*'fnd base rates'!L$112)
+($J192*'fnd base rates'!L$113)
+($K192*'fnd base rates'!L$114)
+($M192*'fnd base rates'!L$116)
+($N192*'fnd base rates'!L$117)
+($O192*'fnd base rates'!L$118)
+($P192*VLOOKUP($S192+12,rate_basefnd,12)))</f>
        <v>5763.2067200000001</v>
      </c>
      <c r="AE192" s="1">
        <f>(($D192*'fnd base rates'!M$107)
+($E192*'fnd base rates'!M$108)
+($F192*'fnd base rates'!M$109)
+($G192*'fnd base rates'!M$110)
+($H192*'fnd base rates'!M$111)
+($I192*'fnd base rates'!M$112)
+($J192*'fnd base rates'!M$113)
+($K192*'fnd base rates'!M$114)
+($M192*'fnd base rates'!M$116)
+($N192*'fnd base rates'!M$117)
+($O192*'fnd base rates'!M$118)
+($P192*VLOOKUP($S192+12,rate_basefnd,13)))</f>
        <v>0</v>
      </c>
      <c r="AF192" s="4">
        <f t="shared" si="159"/>
        <v>43554.160724416004</v>
      </c>
      <c r="AH192" s="269">
        <f t="shared" si="160"/>
        <v>430170198</v>
      </c>
      <c r="AI192" s="4" t="str">
        <f t="shared" si="161"/>
        <v>430</v>
      </c>
      <c r="AJ192" s="2" t="str">
        <f t="shared" si="162"/>
        <v>170</v>
      </c>
      <c r="AK192" s="2" t="str">
        <f t="shared" si="163"/>
        <v>198</v>
      </c>
      <c r="AL192" s="4">
        <f t="shared" si="164"/>
        <v>1</v>
      </c>
      <c r="AM192" s="4">
        <f t="shared" si="155"/>
        <v>4</v>
      </c>
      <c r="AN192" s="4">
        <f t="shared" si="165"/>
        <v>43554.160724416004</v>
      </c>
      <c r="AO192" s="4">
        <f t="shared" si="166"/>
        <v>10889</v>
      </c>
      <c r="AP192" s="4">
        <f t="shared" si="156"/>
        <v>0</v>
      </c>
      <c r="AQ192" s="4">
        <v>10889</v>
      </c>
      <c r="AW192" s="4">
        <v>10889</v>
      </c>
      <c r="AX192" s="5">
        <f t="shared" si="167"/>
        <v>0</v>
      </c>
      <c r="AY192" s="4">
        <v>10889</v>
      </c>
      <c r="AZ192" s="5"/>
      <c r="BB192" s="5">
        <f t="shared" ref="BB192" si="221">BC192-BA192</f>
        <v>0</v>
      </c>
    </row>
    <row r="193" spans="1:54" s="4" customFormat="1">
      <c r="A193" s="269">
        <v>430</v>
      </c>
      <c r="B193" s="2">
        <v>430170213</v>
      </c>
      <c r="C193" s="9" t="s">
        <v>1052</v>
      </c>
      <c r="D193" s="14">
        <f>'fnd enro'!D193</f>
        <v>0</v>
      </c>
      <c r="E193" s="14">
        <f>'fnd enro'!E193</f>
        <v>0</v>
      </c>
      <c r="F193" s="14">
        <f>'fnd enro'!F193</f>
        <v>0</v>
      </c>
      <c r="G193" s="14">
        <f>'fnd enro'!G193</f>
        <v>0</v>
      </c>
      <c r="H193" s="14">
        <f>'fnd enro'!H193</f>
        <v>1</v>
      </c>
      <c r="I193" s="14">
        <f>'fnd enro'!I193</f>
        <v>0</v>
      </c>
      <c r="J193" s="14">
        <f>'fnd enro'!J193</f>
        <v>0</v>
      </c>
      <c r="K193" s="15">
        <f>'fnd enro'!K193</f>
        <v>3.8600000000000002E-2</v>
      </c>
      <c r="L193" s="14">
        <f>'fnd enro'!L193</f>
        <v>0</v>
      </c>
      <c r="M193" s="14">
        <f>'fnd enro'!M193</f>
        <v>0</v>
      </c>
      <c r="N193" s="14">
        <f>'fnd enro'!N193</f>
        <v>0</v>
      </c>
      <c r="O193" s="14">
        <f>'fnd enro'!O193</f>
        <v>0</v>
      </c>
      <c r="P193" s="14">
        <f>'fnd enro'!P193</f>
        <v>0</v>
      </c>
      <c r="Q193" s="14">
        <f>'fnd enro'!R193</f>
        <v>1</v>
      </c>
      <c r="R193" s="15">
        <f t="shared" si="158"/>
        <v>1.024</v>
      </c>
      <c r="S193" s="14">
        <f>VALUE('fnd enro'!Q193)</f>
        <v>4</v>
      </c>
      <c r="T193" s="2"/>
      <c r="U193" s="1">
        <f>(($D193*'fnd base rates'!C$107)
+($E193*'fnd base rates'!C$108)
+($F193*'fnd base rates'!C$109)
+($G193*'fnd base rates'!C$110)
+($H193*'fnd base rates'!C$111)
+($I193*'fnd base rates'!C$112)
+($J193*'fnd base rates'!C$113)
+($K193*'fnd base rates'!C$114)
+($M193*'fnd base rates'!C$116)
+($N193*'fnd base rates'!C$117)
+($O193*'fnd base rates'!C$118)
+($P193*VLOOKUP($S193+12,rate_basefnd,3)))
*$R193</f>
        <v>549.33641830400006</v>
      </c>
      <c r="V193" s="1">
        <f>(($D193*'fnd base rates'!D$107)
+($E193*'fnd base rates'!D$108)
+($F193*'fnd base rates'!D$109)
+($G193*'fnd base rates'!D$110)
+($H193*'fnd base rates'!D$111)
+($I193*'fnd base rates'!D$112)
+($J193*'fnd base rates'!D$113)
+($K193*'fnd base rates'!D$114)
+($M193*'fnd base rates'!D$116)
+($N193*'fnd base rates'!D$117)
+($O193*'fnd base rates'!D$118)
+($P193*VLOOKUP($S193+12,rate_basefnd,4)))
*$R193</f>
        <v>783.4419200000001</v>
      </c>
      <c r="W193" s="1">
        <f>(($D193*'fnd base rates'!E$107)
+($E193*'fnd base rates'!E$108)
+($F193*'fnd base rates'!E$109)
+($G193*'fnd base rates'!E$110)
+($H193*'fnd base rates'!E$111)
+($I193*'fnd base rates'!E$112)
+($J193*'fnd base rates'!E$113)
+($K193*'fnd base rates'!E$114)
+($M193*'fnd base rates'!E$116)
+($N193*'fnd base rates'!E$117)
+($O193*'fnd base rates'!E$118)
+($P193*VLOOKUP($S193+12,rate_basefnd,5)))
*$R193</f>
        <v>3542.5079050240001</v>
      </c>
      <c r="X193" s="1">
        <f>(($D193*'fnd base rates'!F$107)
+($E193*'fnd base rates'!F$108)
+($F193*'fnd base rates'!F$109)
+($G193*'fnd base rates'!F$110)
+($H193*'fnd base rates'!F$111)
+($I193*'fnd base rates'!F$112)
+($J193*'fnd base rates'!F$113)
+($K193*'fnd base rates'!F$114)
+($M193*'fnd base rates'!F$116)
+($N193*'fnd base rates'!F$117)
+($O193*'fnd base rates'!F$118)
+($P193*VLOOKUP($S193+12,rate_basefnd,6)))
*$R193</f>
        <v>1019.265445888</v>
      </c>
      <c r="Y193" s="1">
        <f>(($D193*'fnd base rates'!G$107)
+($E193*'fnd base rates'!G$108)
+($F193*'fnd base rates'!G$109)
+($G193*'fnd base rates'!G$110)
+($H193*'fnd base rates'!G$111)
+($I193*'fnd base rates'!G$112)
+($J193*'fnd base rates'!G$113)
+($K193*'fnd base rates'!G$114)
+($M193*'fnd base rates'!G$116)
+($N193*'fnd base rates'!G$117)
+($O193*'fnd base rates'!G$118)
+($P193*VLOOKUP($S193+12,rate_basefnd,7)))
*$R193</f>
        <v>172.49616076800001</v>
      </c>
      <c r="Z193" s="1">
        <f>(($D193*'fnd base rates'!H$107)
+($E193*'fnd base rates'!H$108)
+($F193*'fnd base rates'!H$109)
+($G193*'fnd base rates'!H$110)
+($H193*'fnd base rates'!H$111)
+($I193*'fnd base rates'!H$112)
+($J193*'fnd base rates'!H$113)
+($K193*'fnd base rates'!H$114)
+($M193*'fnd base rates'!H$116)
+($N193*'fnd base rates'!H$117)
+($O193*'fnd base rates'!H$118)
+($P193*VLOOKUP($S193+12,rate_basefnd,8)))</f>
        <v>523.43893400000002</v>
      </c>
      <c r="AA193" s="1">
        <f>(($D193*'fnd base rates'!I$107)
+($E193*'fnd base rates'!I$108)
+($F193*'fnd base rates'!I$109)
+($G193*'fnd base rates'!I$110)
+($H193*'fnd base rates'!I$111)
+($I193*'fnd base rates'!I$112)
+($J193*'fnd base rates'!I$113)
+($K193*'fnd base rates'!I$114)
+($M193*'fnd base rates'!I$116)
+($N193*'fnd base rates'!I$117)
+($O193*'fnd base rates'!I$118)
+($P193*VLOOKUP($S193+12,rate_basefnd,9)))
*$R193</f>
        <v>371.39456000000001</v>
      </c>
      <c r="AB193" s="1">
        <f>(($D193*'fnd base rates'!J$107)
+($E193*'fnd base rates'!J$108)
+($F193*'fnd base rates'!J$109)
+($G193*'fnd base rates'!J$110)
+($H193*'fnd base rates'!J$111)
+($I193*'fnd base rates'!J$112)
+($J193*'fnd base rates'!J$113)
+($K193*'fnd base rates'!J$114)
+($M193*'fnd base rates'!J$116)
+($N193*'fnd base rates'!J$117)
+($O193*'fnd base rates'!J$118)
+($P193*VLOOKUP($S193+12,rate_basefnd,10)))
*$R193</f>
        <v>254.78144</v>
      </c>
      <c r="AC193" s="1">
        <f>(($D193*'fnd base rates'!K$107)
+($E193*'fnd base rates'!K$108)
+($F193*'fnd base rates'!K$109)
+($G193*'fnd base rates'!K$110)
+($H193*'fnd base rates'!K$111)
+($I193*'fnd base rates'!K$112)
+($J193*'fnd base rates'!K$113)
+($K193*'fnd base rates'!K$114)
+($M193*'fnd base rates'!K$116)
+($N193*'fnd base rates'!K$117)
+($O193*'fnd base rates'!K$118)
+($P193*VLOOKUP($S193+12,rate_basefnd,11)))
*$R193</f>
        <v>1210.5317171199999</v>
      </c>
      <c r="AD193" s="1">
        <f>(($D193*'fnd base rates'!L$107)
+($E193*'fnd base rates'!L$108)
+($F193*'fnd base rates'!L$109)
+($G193*'fnd base rates'!L$110)
+($H193*'fnd base rates'!L$111)
+($I193*'fnd base rates'!L$112)
+($J193*'fnd base rates'!L$113)
+($K193*'fnd base rates'!L$114)
+($M193*'fnd base rates'!L$116)
+($N193*'fnd base rates'!L$117)
+($O193*'fnd base rates'!L$118)
+($P193*VLOOKUP($S193+12,rate_basefnd,12)))</f>
        <v>1512.47668</v>
      </c>
      <c r="AE193" s="1">
        <f>(($D193*'fnd base rates'!M$107)
+($E193*'fnd base rates'!M$108)
+($F193*'fnd base rates'!M$109)
+($G193*'fnd base rates'!M$110)
+($H193*'fnd base rates'!M$111)
+($I193*'fnd base rates'!M$112)
+($J193*'fnd base rates'!M$113)
+($K193*'fnd base rates'!M$114)
+($M193*'fnd base rates'!M$116)
+($N193*'fnd base rates'!M$117)
+($O193*'fnd base rates'!M$118)
+($P193*VLOOKUP($S193+12,rate_basefnd,13)))</f>
        <v>0</v>
      </c>
      <c r="AF193" s="4">
        <f t="shared" si="159"/>
        <v>9939.6711811039986</v>
      </c>
      <c r="AH193" s="269">
        <f t="shared" si="160"/>
        <v>430170213</v>
      </c>
      <c r="AI193" s="4" t="str">
        <f t="shared" si="161"/>
        <v>430</v>
      </c>
      <c r="AJ193" s="2" t="str">
        <f t="shared" si="162"/>
        <v>170</v>
      </c>
      <c r="AK193" s="2" t="str">
        <f t="shared" si="163"/>
        <v>213</v>
      </c>
      <c r="AL193" s="4">
        <f t="shared" si="164"/>
        <v>1</v>
      </c>
      <c r="AM193" s="4">
        <f t="shared" si="155"/>
        <v>1</v>
      </c>
      <c r="AN193" s="4">
        <f t="shared" si="165"/>
        <v>9939.6711811039986</v>
      </c>
      <c r="AO193" s="4">
        <f t="shared" si="166"/>
        <v>9940</v>
      </c>
      <c r="AP193" s="4">
        <f t="shared" si="156"/>
        <v>0</v>
      </c>
      <c r="AQ193" s="4">
        <v>9940</v>
      </c>
      <c r="AW193" s="4">
        <v>9940</v>
      </c>
      <c r="AX193" s="5">
        <f t="shared" si="167"/>
        <v>0</v>
      </c>
      <c r="AY193" s="4">
        <v>9940</v>
      </c>
      <c r="AZ193" s="5"/>
      <c r="BB193" s="5">
        <f t="shared" ref="BB193" si="222">BC193-BA193</f>
        <v>0</v>
      </c>
    </row>
    <row r="194" spans="1:54" s="4" customFormat="1">
      <c r="A194" s="269">
        <v>430</v>
      </c>
      <c r="B194" s="2">
        <v>430170271</v>
      </c>
      <c r="C194" s="9" t="s">
        <v>1052</v>
      </c>
      <c r="D194" s="14">
        <f>'fnd enro'!D194</f>
        <v>0</v>
      </c>
      <c r="E194" s="14">
        <f>'fnd enro'!E194</f>
        <v>0</v>
      </c>
      <c r="F194" s="14">
        <f>'fnd enro'!F194</f>
        <v>0</v>
      </c>
      <c r="G194" s="14">
        <f>'fnd enro'!G194</f>
        <v>0</v>
      </c>
      <c r="H194" s="14">
        <f>'fnd enro'!H194</f>
        <v>10</v>
      </c>
      <c r="I194" s="14">
        <f>'fnd enro'!I194</f>
        <v>13</v>
      </c>
      <c r="J194" s="14">
        <f>'fnd enro'!J194</f>
        <v>0</v>
      </c>
      <c r="K194" s="15">
        <f>'fnd enro'!K194</f>
        <v>0.88780000000000003</v>
      </c>
      <c r="L194" s="14">
        <f>'fnd enro'!L194</f>
        <v>0</v>
      </c>
      <c r="M194" s="14">
        <f>'fnd enro'!M194</f>
        <v>0</v>
      </c>
      <c r="N194" s="14">
        <f>'fnd enro'!N194</f>
        <v>0</v>
      </c>
      <c r="O194" s="14">
        <f>'fnd enro'!O194</f>
        <v>0</v>
      </c>
      <c r="P194" s="14">
        <f>'fnd enro'!P194</f>
        <v>0</v>
      </c>
      <c r="Q194" s="14">
        <f>'fnd enro'!R194</f>
        <v>23</v>
      </c>
      <c r="R194" s="15">
        <f t="shared" si="158"/>
        <v>1.024</v>
      </c>
      <c r="S194" s="14">
        <f>VALUE('fnd enro'!Q194)</f>
        <v>4</v>
      </c>
      <c r="T194" s="2"/>
      <c r="U194" s="1">
        <f>(($D194*'fnd base rates'!C$107)
+($E194*'fnd base rates'!C$108)
+($F194*'fnd base rates'!C$109)
+($G194*'fnd base rates'!C$110)
+($H194*'fnd base rates'!C$111)
+($I194*'fnd base rates'!C$112)
+($J194*'fnd base rates'!C$113)
+($K194*'fnd base rates'!C$114)
+($M194*'fnd base rates'!C$116)
+($N194*'fnd base rates'!C$117)
+($O194*'fnd base rates'!C$118)
+($P194*VLOOKUP($S194+12,rate_basefnd,3)))
*$R194</f>
        <v>12634.737620992002</v>
      </c>
      <c r="V194" s="1">
        <f>(($D194*'fnd base rates'!D$107)
+($E194*'fnd base rates'!D$108)
+($F194*'fnd base rates'!D$109)
+($G194*'fnd base rates'!D$110)
+($H194*'fnd base rates'!D$111)
+($I194*'fnd base rates'!D$112)
+($J194*'fnd base rates'!D$113)
+($K194*'fnd base rates'!D$114)
+($M194*'fnd base rates'!D$116)
+($N194*'fnd base rates'!D$117)
+($O194*'fnd base rates'!D$118)
+($P194*VLOOKUP($S194+12,rate_basefnd,4)))
*$R194</f>
        <v>18019.16416</v>
      </c>
      <c r="W194" s="1">
        <f>(($D194*'fnd base rates'!E$107)
+($E194*'fnd base rates'!E$108)
+($F194*'fnd base rates'!E$109)
+($G194*'fnd base rates'!E$110)
+($H194*'fnd base rates'!E$111)
+($I194*'fnd base rates'!E$112)
+($J194*'fnd base rates'!E$113)
+($K194*'fnd base rates'!E$114)
+($M194*'fnd base rates'!E$116)
+($N194*'fnd base rates'!E$117)
+($O194*'fnd base rates'!E$118)
+($P194*VLOOKUP($S194+12,rate_basefnd,5)))
*$R194</f>
        <v>100816.29045555201</v>
      </c>
      <c r="X194" s="1">
        <f>(($D194*'fnd base rates'!F$107)
+($E194*'fnd base rates'!F$108)
+($F194*'fnd base rates'!F$109)
+($G194*'fnd base rates'!F$110)
+($H194*'fnd base rates'!F$111)
+($I194*'fnd base rates'!F$112)
+($J194*'fnd base rates'!F$113)
+($K194*'fnd base rates'!F$114)
+($M194*'fnd base rates'!F$116)
+($N194*'fnd base rates'!F$117)
+($O194*'fnd base rates'!F$118)
+($P194*VLOOKUP($S194+12,rate_basefnd,6)))
*$R194</f>
        <v>21998.886375424001</v>
      </c>
      <c r="Y194" s="1">
        <f>(($D194*'fnd base rates'!G$107)
+($E194*'fnd base rates'!G$108)
+($F194*'fnd base rates'!G$109)
+($G194*'fnd base rates'!G$110)
+($H194*'fnd base rates'!G$111)
+($I194*'fnd base rates'!G$112)
+($J194*'fnd base rates'!G$113)
+($K194*'fnd base rates'!G$114)
+($M194*'fnd base rates'!G$116)
+($N194*'fnd base rates'!G$117)
+($O194*'fnd base rates'!G$118)
+($P194*VLOOKUP($S194+12,rate_basefnd,7)))
*$R194</f>
        <v>3906.5758576640001</v>
      </c>
      <c r="Z194" s="1">
        <f>(($D194*'fnd base rates'!H$107)
+($E194*'fnd base rates'!H$108)
+($F194*'fnd base rates'!H$109)
+($G194*'fnd base rates'!H$110)
+($H194*'fnd base rates'!H$111)
+($I194*'fnd base rates'!H$112)
+($J194*'fnd base rates'!H$113)
+($K194*'fnd base rates'!H$114)
+($M194*'fnd base rates'!H$116)
+($N194*'fnd base rates'!H$117)
+($O194*'fnd base rates'!H$118)
+($P194*VLOOKUP($S194+12,rate_basefnd,8)))</f>
        <v>15999.415481999999</v>
      </c>
      <c r="AA194" s="1">
        <f>(($D194*'fnd base rates'!I$107)
+($E194*'fnd base rates'!I$108)
+($F194*'fnd base rates'!I$109)
+($G194*'fnd base rates'!I$110)
+($H194*'fnd base rates'!I$111)
+($I194*'fnd base rates'!I$112)
+($J194*'fnd base rates'!I$113)
+($K194*'fnd base rates'!I$114)
+($M194*'fnd base rates'!I$116)
+($N194*'fnd base rates'!I$117)
+($O194*'fnd base rates'!I$118)
+($P194*VLOOKUP($S194+12,rate_basefnd,9)))
*$R194</f>
        <v>9384.0588800000005</v>
      </c>
      <c r="AB194" s="1">
        <f>(($D194*'fnd base rates'!J$107)
+($E194*'fnd base rates'!J$108)
+($F194*'fnd base rates'!J$109)
+($G194*'fnd base rates'!J$110)
+($H194*'fnd base rates'!J$111)
+($I194*'fnd base rates'!J$112)
+($J194*'fnd base rates'!J$113)
+($K194*'fnd base rates'!J$114)
+($M194*'fnd base rates'!J$116)
+($N194*'fnd base rates'!J$117)
+($O194*'fnd base rates'!J$118)
+($P194*VLOOKUP($S194+12,rate_basefnd,10)))
*$R194</f>
        <v>10185.574400000001</v>
      </c>
      <c r="AC194" s="1">
        <f>(($D194*'fnd base rates'!K$107)
+($E194*'fnd base rates'!K$108)
+($F194*'fnd base rates'!K$109)
+($G194*'fnd base rates'!K$110)
+($H194*'fnd base rates'!K$111)
+($I194*'fnd base rates'!K$112)
+($J194*'fnd base rates'!K$113)
+($K194*'fnd base rates'!K$114)
+($M194*'fnd base rates'!K$116)
+($N194*'fnd base rates'!K$117)
+($O194*'fnd base rates'!K$118)
+($P194*VLOOKUP($S194+12,rate_basefnd,11)))
*$R194</f>
        <v>27414.914293760001</v>
      </c>
      <c r="AD194" s="1">
        <f>(($D194*'fnd base rates'!L$107)
+($E194*'fnd base rates'!L$108)
+($F194*'fnd base rates'!L$109)
+($G194*'fnd base rates'!L$110)
+($H194*'fnd base rates'!L$111)
+($I194*'fnd base rates'!L$112)
+($J194*'fnd base rates'!L$113)
+($K194*'fnd base rates'!L$114)
+($M194*'fnd base rates'!L$116)
+($N194*'fnd base rates'!L$117)
+($O194*'fnd base rates'!L$118)
+($P194*VLOOKUP($S194+12,rate_basefnd,12)))</f>
        <v>32923.413639999999</v>
      </c>
      <c r="AE194" s="1">
        <f>(($D194*'fnd base rates'!M$107)
+($E194*'fnd base rates'!M$108)
+($F194*'fnd base rates'!M$109)
+($G194*'fnd base rates'!M$110)
+($H194*'fnd base rates'!M$111)
+($I194*'fnd base rates'!M$112)
+($J194*'fnd base rates'!M$113)
+($K194*'fnd base rates'!M$114)
+($M194*'fnd base rates'!M$116)
+($N194*'fnd base rates'!M$117)
+($O194*'fnd base rates'!M$118)
+($P194*VLOOKUP($S194+12,rate_basefnd,13)))</f>
        <v>0</v>
      </c>
      <c r="AF194" s="4">
        <f t="shared" si="159"/>
        <v>253283.03116539202</v>
      </c>
      <c r="AH194" s="269">
        <f t="shared" si="160"/>
        <v>430170271</v>
      </c>
      <c r="AI194" s="4" t="str">
        <f t="shared" si="161"/>
        <v>430</v>
      </c>
      <c r="AJ194" s="2" t="str">
        <f t="shared" si="162"/>
        <v>170</v>
      </c>
      <c r="AK194" s="2" t="str">
        <f t="shared" si="163"/>
        <v>271</v>
      </c>
      <c r="AL194" s="4">
        <f t="shared" si="164"/>
        <v>1</v>
      </c>
      <c r="AM194" s="4">
        <f t="shared" si="155"/>
        <v>23</v>
      </c>
      <c r="AN194" s="4">
        <f t="shared" si="165"/>
        <v>253283.03116539202</v>
      </c>
      <c r="AO194" s="4">
        <f t="shared" si="166"/>
        <v>11012</v>
      </c>
      <c r="AP194" s="4">
        <f t="shared" si="156"/>
        <v>0</v>
      </c>
      <c r="AQ194" s="4">
        <v>11012</v>
      </c>
      <c r="AW194" s="4">
        <v>11012</v>
      </c>
      <c r="AX194" s="5">
        <f t="shared" si="167"/>
        <v>0</v>
      </c>
      <c r="AY194" s="4">
        <v>11012</v>
      </c>
      <c r="AZ194" s="5"/>
      <c r="BB194" s="5">
        <f t="shared" ref="BB194" si="223">BC194-BA194</f>
        <v>0</v>
      </c>
    </row>
    <row r="195" spans="1:54" s="4" customFormat="1">
      <c r="A195" s="269">
        <v>430</v>
      </c>
      <c r="B195" s="2">
        <v>430170288</v>
      </c>
      <c r="C195" s="9" t="s">
        <v>1052</v>
      </c>
      <c r="D195" s="14">
        <f>'fnd enro'!D195</f>
        <v>0</v>
      </c>
      <c r="E195" s="14">
        <f>'fnd enro'!E195</f>
        <v>0</v>
      </c>
      <c r="F195" s="14">
        <f>'fnd enro'!F195</f>
        <v>0</v>
      </c>
      <c r="G195" s="14">
        <f>'fnd enro'!G195</f>
        <v>0</v>
      </c>
      <c r="H195" s="14">
        <f>'fnd enro'!H195</f>
        <v>1</v>
      </c>
      <c r="I195" s="14">
        <f>'fnd enro'!I195</f>
        <v>0</v>
      </c>
      <c r="J195" s="14">
        <f>'fnd enro'!J195</f>
        <v>0</v>
      </c>
      <c r="K195" s="15">
        <f>'fnd enro'!K195</f>
        <v>3.8600000000000002E-2</v>
      </c>
      <c r="L195" s="14">
        <f>'fnd enro'!L195</f>
        <v>0</v>
      </c>
      <c r="M195" s="14">
        <f>'fnd enro'!M195</f>
        <v>0</v>
      </c>
      <c r="N195" s="14">
        <f>'fnd enro'!N195</f>
        <v>0</v>
      </c>
      <c r="O195" s="14">
        <f>'fnd enro'!O195</f>
        <v>0</v>
      </c>
      <c r="P195" s="14">
        <f>'fnd enro'!P195</f>
        <v>0</v>
      </c>
      <c r="Q195" s="14">
        <f>'fnd enro'!R195</f>
        <v>1</v>
      </c>
      <c r="R195" s="15">
        <f t="shared" si="158"/>
        <v>1.024</v>
      </c>
      <c r="S195" s="14">
        <f>VALUE('fnd enro'!Q195)</f>
        <v>2</v>
      </c>
      <c r="T195" s="2"/>
      <c r="U195" s="1">
        <f>(($D195*'fnd base rates'!C$107)
+($E195*'fnd base rates'!C$108)
+($F195*'fnd base rates'!C$109)
+($G195*'fnd base rates'!C$110)
+($H195*'fnd base rates'!C$111)
+($I195*'fnd base rates'!C$112)
+($J195*'fnd base rates'!C$113)
+($K195*'fnd base rates'!C$114)
+($M195*'fnd base rates'!C$116)
+($N195*'fnd base rates'!C$117)
+($O195*'fnd base rates'!C$118)
+($P195*VLOOKUP($S195+12,rate_basefnd,3)))
*$R195</f>
        <v>549.33641830400006</v>
      </c>
      <c r="V195" s="1">
        <f>(($D195*'fnd base rates'!D$107)
+($E195*'fnd base rates'!D$108)
+($F195*'fnd base rates'!D$109)
+($G195*'fnd base rates'!D$110)
+($H195*'fnd base rates'!D$111)
+($I195*'fnd base rates'!D$112)
+($J195*'fnd base rates'!D$113)
+($K195*'fnd base rates'!D$114)
+($M195*'fnd base rates'!D$116)
+($N195*'fnd base rates'!D$117)
+($O195*'fnd base rates'!D$118)
+($P195*VLOOKUP($S195+12,rate_basefnd,4)))
*$R195</f>
        <v>783.4419200000001</v>
      </c>
      <c r="W195" s="1">
        <f>(($D195*'fnd base rates'!E$107)
+($E195*'fnd base rates'!E$108)
+($F195*'fnd base rates'!E$109)
+($G195*'fnd base rates'!E$110)
+($H195*'fnd base rates'!E$111)
+($I195*'fnd base rates'!E$112)
+($J195*'fnd base rates'!E$113)
+($K195*'fnd base rates'!E$114)
+($M195*'fnd base rates'!E$116)
+($N195*'fnd base rates'!E$117)
+($O195*'fnd base rates'!E$118)
+($P195*VLOOKUP($S195+12,rate_basefnd,5)))
*$R195</f>
        <v>3542.5079050240001</v>
      </c>
      <c r="X195" s="1">
        <f>(($D195*'fnd base rates'!F$107)
+($E195*'fnd base rates'!F$108)
+($F195*'fnd base rates'!F$109)
+($G195*'fnd base rates'!F$110)
+($H195*'fnd base rates'!F$111)
+($I195*'fnd base rates'!F$112)
+($J195*'fnd base rates'!F$113)
+($K195*'fnd base rates'!F$114)
+($M195*'fnd base rates'!F$116)
+($N195*'fnd base rates'!F$117)
+($O195*'fnd base rates'!F$118)
+($P195*VLOOKUP($S195+12,rate_basefnd,6)))
*$R195</f>
        <v>1019.265445888</v>
      </c>
      <c r="Y195" s="1">
        <f>(($D195*'fnd base rates'!G$107)
+($E195*'fnd base rates'!G$108)
+($F195*'fnd base rates'!G$109)
+($G195*'fnd base rates'!G$110)
+($H195*'fnd base rates'!G$111)
+($I195*'fnd base rates'!G$112)
+($J195*'fnd base rates'!G$113)
+($K195*'fnd base rates'!G$114)
+($M195*'fnd base rates'!G$116)
+($N195*'fnd base rates'!G$117)
+($O195*'fnd base rates'!G$118)
+($P195*VLOOKUP($S195+12,rate_basefnd,7)))
*$R195</f>
        <v>172.49616076800001</v>
      </c>
      <c r="Z195" s="1">
        <f>(($D195*'fnd base rates'!H$107)
+($E195*'fnd base rates'!H$108)
+($F195*'fnd base rates'!H$109)
+($G195*'fnd base rates'!H$110)
+($H195*'fnd base rates'!H$111)
+($I195*'fnd base rates'!H$112)
+($J195*'fnd base rates'!H$113)
+($K195*'fnd base rates'!H$114)
+($M195*'fnd base rates'!H$116)
+($N195*'fnd base rates'!H$117)
+($O195*'fnd base rates'!H$118)
+($P195*VLOOKUP($S195+12,rate_basefnd,8)))</f>
        <v>523.43893400000002</v>
      </c>
      <c r="AA195" s="1">
        <f>(($D195*'fnd base rates'!I$107)
+($E195*'fnd base rates'!I$108)
+($F195*'fnd base rates'!I$109)
+($G195*'fnd base rates'!I$110)
+($H195*'fnd base rates'!I$111)
+($I195*'fnd base rates'!I$112)
+($J195*'fnd base rates'!I$113)
+($K195*'fnd base rates'!I$114)
+($M195*'fnd base rates'!I$116)
+($N195*'fnd base rates'!I$117)
+($O195*'fnd base rates'!I$118)
+($P195*VLOOKUP($S195+12,rate_basefnd,9)))
*$R195</f>
        <v>371.39456000000001</v>
      </c>
      <c r="AB195" s="1">
        <f>(($D195*'fnd base rates'!J$107)
+($E195*'fnd base rates'!J$108)
+($F195*'fnd base rates'!J$109)
+($G195*'fnd base rates'!J$110)
+($H195*'fnd base rates'!J$111)
+($I195*'fnd base rates'!J$112)
+($J195*'fnd base rates'!J$113)
+($K195*'fnd base rates'!J$114)
+($M195*'fnd base rates'!J$116)
+($N195*'fnd base rates'!J$117)
+($O195*'fnd base rates'!J$118)
+($P195*VLOOKUP($S195+12,rate_basefnd,10)))
*$R195</f>
        <v>254.78144</v>
      </c>
      <c r="AC195" s="1">
        <f>(($D195*'fnd base rates'!K$107)
+($E195*'fnd base rates'!K$108)
+($F195*'fnd base rates'!K$109)
+($G195*'fnd base rates'!K$110)
+($H195*'fnd base rates'!K$111)
+($I195*'fnd base rates'!K$112)
+($J195*'fnd base rates'!K$113)
+($K195*'fnd base rates'!K$114)
+($M195*'fnd base rates'!K$116)
+($N195*'fnd base rates'!K$117)
+($O195*'fnd base rates'!K$118)
+($P195*VLOOKUP($S195+12,rate_basefnd,11)))
*$R195</f>
        <v>1210.5317171199999</v>
      </c>
      <c r="AD195" s="1">
        <f>(($D195*'fnd base rates'!L$107)
+($E195*'fnd base rates'!L$108)
+($F195*'fnd base rates'!L$109)
+($G195*'fnd base rates'!L$110)
+($H195*'fnd base rates'!L$111)
+($I195*'fnd base rates'!L$112)
+($J195*'fnd base rates'!L$113)
+($K195*'fnd base rates'!L$114)
+($M195*'fnd base rates'!L$116)
+($N195*'fnd base rates'!L$117)
+($O195*'fnd base rates'!L$118)
+($P195*VLOOKUP($S195+12,rate_basefnd,12)))</f>
        <v>1512.47668</v>
      </c>
      <c r="AE195" s="1">
        <f>(($D195*'fnd base rates'!M$107)
+($E195*'fnd base rates'!M$108)
+($F195*'fnd base rates'!M$109)
+($G195*'fnd base rates'!M$110)
+($H195*'fnd base rates'!M$111)
+($I195*'fnd base rates'!M$112)
+($J195*'fnd base rates'!M$113)
+($K195*'fnd base rates'!M$114)
+($M195*'fnd base rates'!M$116)
+($N195*'fnd base rates'!M$117)
+($O195*'fnd base rates'!M$118)
+($P195*VLOOKUP($S195+12,rate_basefnd,13)))</f>
        <v>0</v>
      </c>
      <c r="AF195" s="4">
        <f t="shared" si="159"/>
        <v>9939.6711811039986</v>
      </c>
      <c r="AH195" s="269">
        <f t="shared" si="160"/>
        <v>430170288</v>
      </c>
      <c r="AI195" s="4" t="str">
        <f t="shared" si="161"/>
        <v>430</v>
      </c>
      <c r="AJ195" s="2" t="str">
        <f t="shared" si="162"/>
        <v>170</v>
      </c>
      <c r="AK195" s="2" t="str">
        <f t="shared" si="163"/>
        <v>288</v>
      </c>
      <c r="AL195" s="4">
        <f t="shared" si="164"/>
        <v>1</v>
      </c>
      <c r="AM195" s="4">
        <f t="shared" si="155"/>
        <v>1</v>
      </c>
      <c r="AN195" s="4">
        <f t="shared" si="165"/>
        <v>9939.6711811039986</v>
      </c>
      <c r="AO195" s="4">
        <f t="shared" si="166"/>
        <v>9940</v>
      </c>
      <c r="AP195" s="4">
        <f t="shared" si="156"/>
        <v>0</v>
      </c>
      <c r="AQ195" s="4">
        <v>9940</v>
      </c>
      <c r="AW195" s="4">
        <v>9940</v>
      </c>
      <c r="AX195" s="5">
        <f t="shared" si="167"/>
        <v>0</v>
      </c>
      <c r="AY195" s="4">
        <v>9940</v>
      </c>
      <c r="AZ195" s="5"/>
      <c r="BB195" s="5">
        <f t="shared" ref="BB195" si="224">BC195-BA195</f>
        <v>0</v>
      </c>
    </row>
    <row r="196" spans="1:54" s="4" customFormat="1">
      <c r="A196" s="269">
        <v>430</v>
      </c>
      <c r="B196" s="2">
        <v>430170321</v>
      </c>
      <c r="C196" s="9" t="s">
        <v>1052</v>
      </c>
      <c r="D196" s="14">
        <f>'fnd enro'!D196</f>
        <v>0</v>
      </c>
      <c r="E196" s="14">
        <f>'fnd enro'!E196</f>
        <v>0</v>
      </c>
      <c r="F196" s="14">
        <f>'fnd enro'!F196</f>
        <v>0</v>
      </c>
      <c r="G196" s="14">
        <f>'fnd enro'!G196</f>
        <v>0</v>
      </c>
      <c r="H196" s="14">
        <f>'fnd enro'!H196</f>
        <v>2</v>
      </c>
      <c r="I196" s="14">
        <f>'fnd enro'!I196</f>
        <v>5</v>
      </c>
      <c r="J196" s="14">
        <f>'fnd enro'!J196</f>
        <v>0</v>
      </c>
      <c r="K196" s="15">
        <f>'fnd enro'!K196</f>
        <v>0.2702</v>
      </c>
      <c r="L196" s="14">
        <f>'fnd enro'!L196</f>
        <v>0</v>
      </c>
      <c r="M196" s="14">
        <f>'fnd enro'!M196</f>
        <v>0</v>
      </c>
      <c r="N196" s="14">
        <f>'fnd enro'!N196</f>
        <v>0</v>
      </c>
      <c r="O196" s="14">
        <f>'fnd enro'!O196</f>
        <v>0</v>
      </c>
      <c r="P196" s="14">
        <f>'fnd enro'!P196</f>
        <v>3</v>
      </c>
      <c r="Q196" s="14">
        <f>'fnd enro'!R196</f>
        <v>7</v>
      </c>
      <c r="R196" s="15">
        <f t="shared" si="158"/>
        <v>1.024</v>
      </c>
      <c r="S196" s="14">
        <f>VALUE('fnd enro'!Q196)</f>
        <v>3</v>
      </c>
      <c r="T196" s="2"/>
      <c r="U196" s="1">
        <f>(($D196*'fnd base rates'!C$107)
+($E196*'fnd base rates'!C$108)
+($F196*'fnd base rates'!C$109)
+($G196*'fnd base rates'!C$110)
+($H196*'fnd base rates'!C$111)
+($I196*'fnd base rates'!C$112)
+($J196*'fnd base rates'!C$113)
+($K196*'fnd base rates'!C$114)
+($M196*'fnd base rates'!C$116)
+($N196*'fnd base rates'!C$117)
+($O196*'fnd base rates'!C$118)
+($P196*VLOOKUP($S196+12,rate_basefnd,3)))
*$R196</f>
        <v>4020.1517281280003</v>
      </c>
      <c r="V196" s="1">
        <f>(($D196*'fnd base rates'!D$107)
+($E196*'fnd base rates'!D$108)
+($F196*'fnd base rates'!D$109)
+($G196*'fnd base rates'!D$110)
+($H196*'fnd base rates'!D$111)
+($I196*'fnd base rates'!D$112)
+($J196*'fnd base rates'!D$113)
+($K196*'fnd base rates'!D$114)
+($M196*'fnd base rates'!D$116)
+($N196*'fnd base rates'!D$117)
+($O196*'fnd base rates'!D$118)
+($P196*VLOOKUP($S196+12,rate_basefnd,4)))
*$R196</f>
        <v>6312.3968000000004</v>
      </c>
      <c r="W196" s="1">
        <f>(($D196*'fnd base rates'!E$107)
+($E196*'fnd base rates'!E$108)
+($F196*'fnd base rates'!E$109)
+($G196*'fnd base rates'!E$110)
+($H196*'fnd base rates'!E$111)
+($I196*'fnd base rates'!E$112)
+($J196*'fnd base rates'!E$113)
+($K196*'fnd base rates'!E$114)
+($M196*'fnd base rates'!E$116)
+($N196*'fnd base rates'!E$117)
+($O196*'fnd base rates'!E$118)
+($P196*VLOOKUP($S196+12,rate_basefnd,5)))
*$R196</f>
        <v>40321.139335167994</v>
      </c>
      <c r="X196" s="1">
        <f>(($D196*'fnd base rates'!F$107)
+($E196*'fnd base rates'!F$108)
+($F196*'fnd base rates'!F$109)
+($G196*'fnd base rates'!F$110)
+($H196*'fnd base rates'!F$111)
+($I196*'fnd base rates'!F$112)
+($J196*'fnd base rates'!F$113)
+($K196*'fnd base rates'!F$114)
+($M196*'fnd base rates'!F$116)
+($N196*'fnd base rates'!F$117)
+($O196*'fnd base rates'!F$118)
+($P196*VLOOKUP($S196+12,rate_basefnd,6)))
*$R196</f>
        <v>6579.3893212160001</v>
      </c>
      <c r="Y196" s="1">
        <f>(($D196*'fnd base rates'!G$107)
+($E196*'fnd base rates'!G$108)
+($F196*'fnd base rates'!G$109)
+($G196*'fnd base rates'!G$110)
+($H196*'fnd base rates'!G$111)
+($I196*'fnd base rates'!G$112)
+($J196*'fnd base rates'!G$113)
+($K196*'fnd base rates'!G$114)
+($M196*'fnd base rates'!G$116)
+($N196*'fnd base rates'!G$117)
+($O196*'fnd base rates'!G$118)
+($P196*VLOOKUP($S196+12,rate_basefnd,7)))
*$R196</f>
        <v>1576.3691253760001</v>
      </c>
      <c r="Z196" s="1">
        <f>(($D196*'fnd base rates'!H$107)
+($E196*'fnd base rates'!H$108)
+($F196*'fnd base rates'!H$109)
+($G196*'fnd base rates'!H$110)
+($H196*'fnd base rates'!H$111)
+($I196*'fnd base rates'!H$112)
+($J196*'fnd base rates'!H$113)
+($K196*'fnd base rates'!H$114)
+($M196*'fnd base rates'!H$116)
+($N196*'fnd base rates'!H$117)
+($O196*'fnd base rates'!H$118)
+($P196*VLOOKUP($S196+12,rate_basefnd,8)))</f>
        <v>5246.0125379999999</v>
      </c>
      <c r="AA196" s="1">
        <f>(($D196*'fnd base rates'!I$107)
+($E196*'fnd base rates'!I$108)
+($F196*'fnd base rates'!I$109)
+($G196*'fnd base rates'!I$110)
+($H196*'fnd base rates'!I$111)
+($I196*'fnd base rates'!I$112)
+($J196*'fnd base rates'!I$113)
+($K196*'fnd base rates'!I$114)
+($M196*'fnd base rates'!I$116)
+($N196*'fnd base rates'!I$117)
+($O196*'fnd base rates'!I$118)
+($P196*VLOOKUP($S196+12,rate_basefnd,9)))
*$R196</f>
        <v>3251.01568</v>
      </c>
      <c r="AB196" s="1">
        <f>(($D196*'fnd base rates'!J$107)
+($E196*'fnd base rates'!J$108)
+($F196*'fnd base rates'!J$109)
+($G196*'fnd base rates'!J$110)
+($H196*'fnd base rates'!J$111)
+($I196*'fnd base rates'!J$112)
+($J196*'fnd base rates'!J$113)
+($K196*'fnd base rates'!J$114)
+($M196*'fnd base rates'!J$116)
+($N196*'fnd base rates'!J$117)
+($O196*'fnd base rates'!J$118)
+($P196*VLOOKUP($S196+12,rate_basefnd,10)))
*$R196</f>
        <v>5148.4979199999998</v>
      </c>
      <c r="AC196" s="1">
        <f>(($D196*'fnd base rates'!K$107)
+($E196*'fnd base rates'!K$108)
+($F196*'fnd base rates'!K$109)
+($G196*'fnd base rates'!K$110)
+($H196*'fnd base rates'!K$111)
+($I196*'fnd base rates'!K$112)
+($J196*'fnd base rates'!K$113)
+($K196*'fnd base rates'!K$114)
+($M196*'fnd base rates'!K$116)
+($N196*'fnd base rates'!K$117)
+($O196*'fnd base rates'!K$118)
+($P196*VLOOKUP($S196+12,rate_basefnd,11)))
*$R196</f>
        <v>8309.3700198400002</v>
      </c>
      <c r="AD196" s="1">
        <f>(($D196*'fnd base rates'!L$107)
+($E196*'fnd base rates'!L$108)
+($F196*'fnd base rates'!L$109)
+($G196*'fnd base rates'!L$110)
+($H196*'fnd base rates'!L$111)
+($I196*'fnd base rates'!L$112)
+($J196*'fnd base rates'!L$113)
+($K196*'fnd base rates'!L$114)
+($M196*'fnd base rates'!L$116)
+($N196*'fnd base rates'!L$117)
+($O196*'fnd base rates'!L$118)
+($P196*VLOOKUP($S196+12,rate_basefnd,12)))</f>
        <v>11147.866760000001</v>
      </c>
      <c r="AE196" s="1">
        <f>(($D196*'fnd base rates'!M$107)
+($E196*'fnd base rates'!M$108)
+($F196*'fnd base rates'!M$109)
+($G196*'fnd base rates'!M$110)
+($H196*'fnd base rates'!M$111)
+($I196*'fnd base rates'!M$112)
+($J196*'fnd base rates'!M$113)
+($K196*'fnd base rates'!M$114)
+($M196*'fnd base rates'!M$116)
+($N196*'fnd base rates'!M$117)
+($O196*'fnd base rates'!M$118)
+($P196*VLOOKUP($S196+12,rate_basefnd,13)))</f>
        <v>0</v>
      </c>
      <c r="AF196" s="4">
        <f t="shared" si="159"/>
        <v>91912.209227728003</v>
      </c>
      <c r="AH196" s="269">
        <f t="shared" si="160"/>
        <v>430170321</v>
      </c>
      <c r="AI196" s="4" t="str">
        <f t="shared" si="161"/>
        <v>430</v>
      </c>
      <c r="AJ196" s="2" t="str">
        <f t="shared" si="162"/>
        <v>170</v>
      </c>
      <c r="AK196" s="2" t="str">
        <f t="shared" si="163"/>
        <v>321</v>
      </c>
      <c r="AL196" s="4">
        <f t="shared" si="164"/>
        <v>1</v>
      </c>
      <c r="AM196" s="4">
        <f t="shared" si="155"/>
        <v>7</v>
      </c>
      <c r="AN196" s="4">
        <f t="shared" si="165"/>
        <v>91912.209227728003</v>
      </c>
      <c r="AO196" s="4">
        <f t="shared" si="166"/>
        <v>13130</v>
      </c>
      <c r="AP196" s="4">
        <f t="shared" si="156"/>
        <v>0</v>
      </c>
      <c r="AQ196" s="4">
        <v>13130</v>
      </c>
      <c r="AW196" s="4">
        <v>13130</v>
      </c>
      <c r="AX196" s="5">
        <f t="shared" si="167"/>
        <v>0</v>
      </c>
      <c r="AY196" s="4">
        <v>13130</v>
      </c>
      <c r="AZ196" s="5"/>
      <c r="BB196" s="5">
        <f t="shared" ref="BB196" si="225">BC196-BA196</f>
        <v>0</v>
      </c>
    </row>
    <row r="197" spans="1:54" s="4" customFormat="1">
      <c r="A197" s="269">
        <v>430</v>
      </c>
      <c r="B197" s="2">
        <v>430170322</v>
      </c>
      <c r="C197" s="9" t="s">
        <v>1052</v>
      </c>
      <c r="D197" s="14">
        <f>'fnd enro'!D197</f>
        <v>0</v>
      </c>
      <c r="E197" s="14">
        <f>'fnd enro'!E197</f>
        <v>0</v>
      </c>
      <c r="F197" s="14">
        <f>'fnd enro'!F197</f>
        <v>0</v>
      </c>
      <c r="G197" s="14">
        <f>'fnd enro'!G197</f>
        <v>0</v>
      </c>
      <c r="H197" s="14">
        <f>'fnd enro'!H197</f>
        <v>0</v>
      </c>
      <c r="I197" s="14">
        <f>'fnd enro'!I197</f>
        <v>1</v>
      </c>
      <c r="J197" s="14">
        <f>'fnd enro'!J197</f>
        <v>0</v>
      </c>
      <c r="K197" s="15">
        <f>'fnd enro'!K197</f>
        <v>3.8600000000000002E-2</v>
      </c>
      <c r="L197" s="14">
        <f>'fnd enro'!L197</f>
        <v>0</v>
      </c>
      <c r="M197" s="14">
        <f>'fnd enro'!M197</f>
        <v>0</v>
      </c>
      <c r="N197" s="14">
        <f>'fnd enro'!N197</f>
        <v>0</v>
      </c>
      <c r="O197" s="14">
        <f>'fnd enro'!O197</f>
        <v>0</v>
      </c>
      <c r="P197" s="14">
        <f>'fnd enro'!P197</f>
        <v>1</v>
      </c>
      <c r="Q197" s="14">
        <f>'fnd enro'!R197</f>
        <v>1</v>
      </c>
      <c r="R197" s="15">
        <f t="shared" si="158"/>
        <v>1.024</v>
      </c>
      <c r="S197" s="14">
        <f>VALUE('fnd enro'!Q197)</f>
        <v>6</v>
      </c>
      <c r="T197" s="2"/>
      <c r="U197" s="1">
        <f>(($D197*'fnd base rates'!C$107)
+($E197*'fnd base rates'!C$108)
+($F197*'fnd base rates'!C$109)
+($G197*'fnd base rates'!C$110)
+($H197*'fnd base rates'!C$111)
+($I197*'fnd base rates'!C$112)
+($J197*'fnd base rates'!C$113)
+($K197*'fnd base rates'!C$114)
+($M197*'fnd base rates'!C$116)
+($N197*'fnd base rates'!C$117)
+($O197*'fnd base rates'!C$118)
+($P197*VLOOKUP($S197+12,rate_basefnd,3)))
*$R197</f>
        <v>615.98857830400004</v>
      </c>
      <c r="V197" s="1">
        <f>(($D197*'fnd base rates'!D$107)
+($E197*'fnd base rates'!D$108)
+($F197*'fnd base rates'!D$109)
+($G197*'fnd base rates'!D$110)
+($H197*'fnd base rates'!D$111)
+($I197*'fnd base rates'!D$112)
+($J197*'fnd base rates'!D$113)
+($K197*'fnd base rates'!D$114)
+($M197*'fnd base rates'!D$116)
+($N197*'fnd base rates'!D$117)
+($O197*'fnd base rates'!D$118)
+($P197*VLOOKUP($S197+12,rate_basefnd,4)))
*$R197</f>
        <v>1099.2128</v>
      </c>
      <c r="W197" s="1">
        <f>(($D197*'fnd base rates'!E$107)
+($E197*'fnd base rates'!E$108)
+($F197*'fnd base rates'!E$109)
+($G197*'fnd base rates'!E$110)
+($H197*'fnd base rates'!E$111)
+($I197*'fnd base rates'!E$112)
+($J197*'fnd base rates'!E$113)
+($K197*'fnd base rates'!E$114)
+($M197*'fnd base rates'!E$116)
+($N197*'fnd base rates'!E$117)
+($O197*'fnd base rates'!E$118)
+($P197*VLOOKUP($S197+12,rate_basefnd,5)))
*$R197</f>
        <v>8112.6403850240004</v>
      </c>
      <c r="X197" s="1">
        <f>(($D197*'fnd base rates'!F$107)
+($E197*'fnd base rates'!F$108)
+($F197*'fnd base rates'!F$109)
+($G197*'fnd base rates'!F$110)
+($H197*'fnd base rates'!F$111)
+($I197*'fnd base rates'!F$112)
+($J197*'fnd base rates'!F$113)
+($K197*'fnd base rates'!F$114)
+($M197*'fnd base rates'!F$116)
+($N197*'fnd base rates'!F$117)
+($O197*'fnd base rates'!F$118)
+($P197*VLOOKUP($S197+12,rate_basefnd,6)))
*$R197</f>
        <v>908.17168588800007</v>
      </c>
      <c r="Y197" s="1">
        <f>(($D197*'fnd base rates'!G$107)
+($E197*'fnd base rates'!G$108)
+($F197*'fnd base rates'!G$109)
+($G197*'fnd base rates'!G$110)
+($H197*'fnd base rates'!G$111)
+($I197*'fnd base rates'!G$112)
+($J197*'fnd base rates'!G$113)
+($K197*'fnd base rates'!G$114)
+($M197*'fnd base rates'!G$116)
+($N197*'fnd base rates'!G$117)
+($O197*'fnd base rates'!G$118)
+($P197*VLOOKUP($S197+12,rate_basefnd,7)))
*$R197</f>
        <v>317.36144076799997</v>
      </c>
      <c r="Z197" s="1">
        <f>(($D197*'fnd base rates'!H$107)
+($E197*'fnd base rates'!H$108)
+($F197*'fnd base rates'!H$109)
+($G197*'fnd base rates'!H$110)
+($H197*'fnd base rates'!H$111)
+($I197*'fnd base rates'!H$112)
+($J197*'fnd base rates'!H$113)
+($K197*'fnd base rates'!H$114)
+($M197*'fnd base rates'!H$116)
+($N197*'fnd base rates'!H$117)
+($O197*'fnd base rates'!H$118)
+($P197*VLOOKUP($S197+12,rate_basefnd,8)))</f>
        <v>850.46893399999999</v>
      </c>
      <c r="AA197" s="1">
        <f>(($D197*'fnd base rates'!I$107)
+($E197*'fnd base rates'!I$108)
+($F197*'fnd base rates'!I$109)
+($G197*'fnd base rates'!I$110)
+($H197*'fnd base rates'!I$111)
+($I197*'fnd base rates'!I$112)
+($J197*'fnd base rates'!I$113)
+($K197*'fnd base rates'!I$114)
+($M197*'fnd base rates'!I$116)
+($N197*'fnd base rates'!I$117)
+($O197*'fnd base rates'!I$118)
+($P197*VLOOKUP($S197+12,rate_basefnd,9)))
*$R197</f>
        <v>560.97792000000004</v>
      </c>
      <c r="AB197" s="1">
        <f>(($D197*'fnd base rates'!J$107)
+($E197*'fnd base rates'!J$108)
+($F197*'fnd base rates'!J$109)
+($G197*'fnd base rates'!J$110)
+($H197*'fnd base rates'!J$111)
+($I197*'fnd base rates'!J$112)
+($J197*'fnd base rates'!J$113)
+($K197*'fnd base rates'!J$114)
+($M197*'fnd base rates'!J$116)
+($N197*'fnd base rates'!J$117)
+($O197*'fnd base rates'!J$118)
+($P197*VLOOKUP($S197+12,rate_basefnd,10)))
*$R197</f>
        <v>1236.1216000000002</v>
      </c>
      <c r="AC197" s="1">
        <f>(($D197*'fnd base rates'!K$107)
+($E197*'fnd base rates'!K$108)
+($F197*'fnd base rates'!K$109)
+($G197*'fnd base rates'!K$110)
+($H197*'fnd base rates'!K$111)
+($I197*'fnd base rates'!K$112)
+($J197*'fnd base rates'!K$113)
+($K197*'fnd base rates'!K$114)
+($M197*'fnd base rates'!K$116)
+($N197*'fnd base rates'!K$117)
+($O197*'fnd base rates'!K$118)
+($P197*VLOOKUP($S197+12,rate_basefnd,11)))
*$R197</f>
        <v>1177.6613171200001</v>
      </c>
      <c r="AD197" s="1">
        <f>(($D197*'fnd base rates'!L$107)
+($E197*'fnd base rates'!L$108)
+($F197*'fnd base rates'!L$109)
+($G197*'fnd base rates'!L$110)
+($H197*'fnd base rates'!L$111)
+($I197*'fnd base rates'!L$112)
+($J197*'fnd base rates'!L$113)
+($K197*'fnd base rates'!L$114)
+($M197*'fnd base rates'!L$116)
+($N197*'fnd base rates'!L$117)
+($O197*'fnd base rates'!L$118)
+($P197*VLOOKUP($S197+12,rate_basefnd,12)))</f>
        <v>1856.0666800000001</v>
      </c>
      <c r="AE197" s="1">
        <f>(($D197*'fnd base rates'!M$107)
+($E197*'fnd base rates'!M$108)
+($F197*'fnd base rates'!M$109)
+($G197*'fnd base rates'!M$110)
+($H197*'fnd base rates'!M$111)
+($I197*'fnd base rates'!M$112)
+($J197*'fnd base rates'!M$113)
+($K197*'fnd base rates'!M$114)
+($M197*'fnd base rates'!M$116)
+($N197*'fnd base rates'!M$117)
+($O197*'fnd base rates'!M$118)
+($P197*VLOOKUP($S197+12,rate_basefnd,13)))</f>
        <v>0</v>
      </c>
      <c r="AF197" s="4">
        <f t="shared" si="159"/>
        <v>16734.671341104004</v>
      </c>
      <c r="AH197" s="269">
        <f t="shared" si="160"/>
        <v>430170322</v>
      </c>
      <c r="AI197" s="4" t="str">
        <f t="shared" si="161"/>
        <v>430</v>
      </c>
      <c r="AJ197" s="2" t="str">
        <f t="shared" si="162"/>
        <v>170</v>
      </c>
      <c r="AK197" s="2" t="str">
        <f t="shared" si="163"/>
        <v>322</v>
      </c>
      <c r="AL197" s="4">
        <f t="shared" si="164"/>
        <v>1</v>
      </c>
      <c r="AM197" s="4">
        <f t="shared" si="155"/>
        <v>1</v>
      </c>
      <c r="AN197" s="4">
        <f t="shared" si="165"/>
        <v>16734.671341104004</v>
      </c>
      <c r="AO197" s="4">
        <f t="shared" si="166"/>
        <v>16735</v>
      </c>
      <c r="AP197" s="4">
        <f t="shared" si="156"/>
        <v>0</v>
      </c>
      <c r="AQ197" s="4">
        <v>16735</v>
      </c>
      <c r="AW197" s="4">
        <v>16735</v>
      </c>
      <c r="AX197" s="5">
        <f t="shared" si="167"/>
        <v>0</v>
      </c>
      <c r="AY197" s="4">
        <v>16735</v>
      </c>
      <c r="AZ197" s="5"/>
      <c r="BB197" s="5">
        <f t="shared" ref="BB197" si="226">BC197-BA197</f>
        <v>0</v>
      </c>
    </row>
    <row r="198" spans="1:54" s="4" customFormat="1">
      <c r="A198" s="269">
        <v>430</v>
      </c>
      <c r="B198" s="2">
        <v>430170348</v>
      </c>
      <c r="C198" s="9" t="s">
        <v>1052</v>
      </c>
      <c r="D198" s="14">
        <f>'fnd enro'!D198</f>
        <v>0</v>
      </c>
      <c r="E198" s="14">
        <f>'fnd enro'!E198</f>
        <v>0</v>
      </c>
      <c r="F198" s="14">
        <f>'fnd enro'!F198</f>
        <v>0</v>
      </c>
      <c r="G198" s="14">
        <f>'fnd enro'!G198</f>
        <v>0</v>
      </c>
      <c r="H198" s="14">
        <f>'fnd enro'!H198</f>
        <v>1</v>
      </c>
      <c r="I198" s="14">
        <f>'fnd enro'!I198</f>
        <v>6</v>
      </c>
      <c r="J198" s="14">
        <f>'fnd enro'!J198</f>
        <v>0</v>
      </c>
      <c r="K198" s="15">
        <f>'fnd enro'!K198</f>
        <v>0.2702</v>
      </c>
      <c r="L198" s="14">
        <f>'fnd enro'!L198</f>
        <v>0</v>
      </c>
      <c r="M198" s="14">
        <f>'fnd enro'!M198</f>
        <v>0</v>
      </c>
      <c r="N198" s="14">
        <f>'fnd enro'!N198</f>
        <v>0</v>
      </c>
      <c r="O198" s="14">
        <f>'fnd enro'!O198</f>
        <v>0</v>
      </c>
      <c r="P198" s="14">
        <f>'fnd enro'!P198</f>
        <v>2</v>
      </c>
      <c r="Q198" s="14">
        <f>'fnd enro'!R198</f>
        <v>7</v>
      </c>
      <c r="R198" s="15">
        <f t="shared" si="158"/>
        <v>1.024</v>
      </c>
      <c r="S198" s="14">
        <f>VALUE('fnd enro'!Q198)</f>
        <v>11</v>
      </c>
      <c r="T198" s="2"/>
      <c r="U198" s="1">
        <f>(($D198*'fnd base rates'!C$107)
+($E198*'fnd base rates'!C$108)
+($F198*'fnd base rates'!C$109)
+($G198*'fnd base rates'!C$110)
+($H198*'fnd base rates'!C$111)
+($I198*'fnd base rates'!C$112)
+($J198*'fnd base rates'!C$113)
+($K198*'fnd base rates'!C$114)
+($M198*'fnd base rates'!C$116)
+($N198*'fnd base rates'!C$117)
+($O198*'fnd base rates'!C$118)
+($P198*VLOOKUP($S198+12,rate_basefnd,3)))
*$R198</f>
        <v>4016.6086881280003</v>
      </c>
      <c r="V198" s="1">
        <f>(($D198*'fnd base rates'!D$107)
+($E198*'fnd base rates'!D$108)
+($F198*'fnd base rates'!D$109)
+($G198*'fnd base rates'!D$110)
+($H198*'fnd base rates'!D$111)
+($I198*'fnd base rates'!D$112)
+($J198*'fnd base rates'!D$113)
+($K198*'fnd base rates'!D$114)
+($M198*'fnd base rates'!D$116)
+($N198*'fnd base rates'!D$117)
+($O198*'fnd base rates'!D$118)
+($P198*VLOOKUP($S198+12,rate_basefnd,4)))
*$R198</f>
        <v>6295.4700800000001</v>
      </c>
      <c r="W198" s="1">
        <f>(($D198*'fnd base rates'!E$107)
+($E198*'fnd base rates'!E$108)
+($F198*'fnd base rates'!E$109)
+($G198*'fnd base rates'!E$110)
+($H198*'fnd base rates'!E$111)
+($I198*'fnd base rates'!E$112)
+($J198*'fnd base rates'!E$113)
+($K198*'fnd base rates'!E$114)
+($M198*'fnd base rates'!E$116)
+($N198*'fnd base rates'!E$117)
+($O198*'fnd base rates'!E$118)
+($P198*VLOOKUP($S198+12,rate_basefnd,5)))
*$R198</f>
        <v>41643.625095167998</v>
      </c>
      <c r="X198" s="1">
        <f>(($D198*'fnd base rates'!F$107)
+($E198*'fnd base rates'!F$108)
+($F198*'fnd base rates'!F$109)
+($G198*'fnd base rates'!F$110)
+($H198*'fnd base rates'!F$111)
+($I198*'fnd base rates'!F$112)
+($J198*'fnd base rates'!F$113)
+($K198*'fnd base rates'!F$114)
+($M198*'fnd base rates'!F$116)
+($N198*'fnd base rates'!F$117)
+($O198*'fnd base rates'!F$118)
+($P198*VLOOKUP($S198+12,rate_basefnd,6)))
*$R198</f>
        <v>6468.2955612160004</v>
      </c>
      <c r="Y198" s="1">
        <f>(($D198*'fnd base rates'!G$107)
+($E198*'fnd base rates'!G$108)
+($F198*'fnd base rates'!G$109)
+($G198*'fnd base rates'!G$110)
+($H198*'fnd base rates'!G$111)
+($I198*'fnd base rates'!G$112)
+($J198*'fnd base rates'!G$113)
+($K198*'fnd base rates'!G$114)
+($M198*'fnd base rates'!G$116)
+($N198*'fnd base rates'!G$117)
+($O198*'fnd base rates'!G$118)
+($P198*VLOOKUP($S198+12,rate_basefnd,7)))
*$R198</f>
        <v>1563.661285376</v>
      </c>
      <c r="Z198" s="1">
        <f>(($D198*'fnd base rates'!H$107)
+($E198*'fnd base rates'!H$108)
+($F198*'fnd base rates'!H$109)
+($G198*'fnd base rates'!H$110)
+($H198*'fnd base rates'!H$111)
+($I198*'fnd base rates'!H$112)
+($J198*'fnd base rates'!H$113)
+($K198*'fnd base rates'!H$114)
+($M198*'fnd base rates'!H$116)
+($N198*'fnd base rates'!H$117)
+($O198*'fnd base rates'!H$118)
+($P198*VLOOKUP($S198+12,rate_basefnd,8)))</f>
        <v>5549.432538</v>
      </c>
      <c r="AA198" s="1">
        <f>(($D198*'fnd base rates'!I$107)
+($E198*'fnd base rates'!I$108)
+($F198*'fnd base rates'!I$109)
+($G198*'fnd base rates'!I$110)
+($H198*'fnd base rates'!I$111)
+($I198*'fnd base rates'!I$112)
+($J198*'fnd base rates'!I$113)
+($K198*'fnd base rates'!I$114)
+($M198*'fnd base rates'!I$116)
+($N198*'fnd base rates'!I$117)
+($O198*'fnd base rates'!I$118)
+($P198*VLOOKUP($S198+12,rate_basefnd,9)))
*$R198</f>
        <v>3309.1072000000004</v>
      </c>
      <c r="AB198" s="1">
        <f>(($D198*'fnd base rates'!J$107)
+($E198*'fnd base rates'!J$108)
+($F198*'fnd base rates'!J$109)
+($G198*'fnd base rates'!J$110)
+($H198*'fnd base rates'!J$111)
+($I198*'fnd base rates'!J$112)
+($J198*'fnd base rates'!J$113)
+($K198*'fnd base rates'!J$114)
+($M198*'fnd base rates'!J$116)
+($N198*'fnd base rates'!J$117)
+($O198*'fnd base rates'!J$118)
+($P198*VLOOKUP($S198+12,rate_basefnd,10)))
*$R198</f>
        <v>5446.5024000000003</v>
      </c>
      <c r="AC198" s="1">
        <f>(($D198*'fnd base rates'!K$107)
+($E198*'fnd base rates'!K$108)
+($F198*'fnd base rates'!K$109)
+($G198*'fnd base rates'!K$110)
+($H198*'fnd base rates'!K$111)
+($I198*'fnd base rates'!K$112)
+($J198*'fnd base rates'!K$113)
+($K198*'fnd base rates'!K$114)
+($M198*'fnd base rates'!K$116)
+($N198*'fnd base rates'!K$117)
+($O198*'fnd base rates'!K$118)
+($P198*VLOOKUP($S198+12,rate_basefnd,11)))
*$R198</f>
        <v>8276.4996198400004</v>
      </c>
      <c r="AD198" s="1">
        <f>(($D198*'fnd base rates'!L$107)
+($E198*'fnd base rates'!L$108)
+($F198*'fnd base rates'!L$109)
+($G198*'fnd base rates'!L$110)
+($H198*'fnd base rates'!L$111)
+($I198*'fnd base rates'!L$112)
+($J198*'fnd base rates'!L$113)
+($K198*'fnd base rates'!L$114)
+($M198*'fnd base rates'!L$116)
+($N198*'fnd base rates'!L$117)
+($O198*'fnd base rates'!L$118)
+($P198*VLOOKUP($S198+12,rate_basefnd,12)))</f>
        <v>10978.416760000002</v>
      </c>
      <c r="AE198" s="1">
        <f>(($D198*'fnd base rates'!M$107)
+($E198*'fnd base rates'!M$108)
+($F198*'fnd base rates'!M$109)
+($G198*'fnd base rates'!M$110)
+($H198*'fnd base rates'!M$111)
+($I198*'fnd base rates'!M$112)
+($J198*'fnd base rates'!M$113)
+($K198*'fnd base rates'!M$114)
+($M198*'fnd base rates'!M$116)
+($N198*'fnd base rates'!M$117)
+($O198*'fnd base rates'!M$118)
+($P198*VLOOKUP($S198+12,rate_basefnd,13)))</f>
        <v>0</v>
      </c>
      <c r="AF198" s="4">
        <f t="shared" si="159"/>
        <v>93547.619227728006</v>
      </c>
      <c r="AH198" s="269">
        <f t="shared" si="160"/>
        <v>430170348</v>
      </c>
      <c r="AI198" s="4" t="str">
        <f t="shared" si="161"/>
        <v>430</v>
      </c>
      <c r="AJ198" s="2" t="str">
        <f t="shared" si="162"/>
        <v>170</v>
      </c>
      <c r="AK198" s="2" t="str">
        <f t="shared" si="163"/>
        <v>348</v>
      </c>
      <c r="AL198" s="4">
        <f t="shared" si="164"/>
        <v>1</v>
      </c>
      <c r="AM198" s="4">
        <f t="shared" si="155"/>
        <v>7</v>
      </c>
      <c r="AN198" s="4">
        <f t="shared" si="165"/>
        <v>93547.619227728006</v>
      </c>
      <c r="AO198" s="4">
        <f t="shared" si="166"/>
        <v>13364</v>
      </c>
      <c r="AP198" s="4">
        <f t="shared" si="156"/>
        <v>0</v>
      </c>
      <c r="AQ198" s="4">
        <v>13364</v>
      </c>
      <c r="AW198" s="4">
        <v>13364</v>
      </c>
      <c r="AX198" s="5">
        <f t="shared" si="167"/>
        <v>0</v>
      </c>
      <c r="AY198" s="4">
        <v>13364</v>
      </c>
      <c r="AZ198" s="5"/>
      <c r="BB198" s="5">
        <f t="shared" ref="BB198" si="227">BC198-BA198</f>
        <v>0</v>
      </c>
    </row>
    <row r="199" spans="1:54" s="4" customFormat="1">
      <c r="A199" s="269">
        <v>430</v>
      </c>
      <c r="B199" s="2">
        <v>430170600</v>
      </c>
      <c r="C199" s="9" t="s">
        <v>1052</v>
      </c>
      <c r="D199" s="14">
        <f>'fnd enro'!D199</f>
        <v>0</v>
      </c>
      <c r="E199" s="14">
        <f>'fnd enro'!E199</f>
        <v>0</v>
      </c>
      <c r="F199" s="14">
        <f>'fnd enro'!F199</f>
        <v>0</v>
      </c>
      <c r="G199" s="14">
        <f>'fnd enro'!G199</f>
        <v>0</v>
      </c>
      <c r="H199" s="14">
        <f>'fnd enro'!H199</f>
        <v>1</v>
      </c>
      <c r="I199" s="14">
        <f>'fnd enro'!I199</f>
        <v>0</v>
      </c>
      <c r="J199" s="14">
        <f>'fnd enro'!J199</f>
        <v>0</v>
      </c>
      <c r="K199" s="15">
        <f>'fnd enro'!K199</f>
        <v>3.8600000000000002E-2</v>
      </c>
      <c r="L199" s="14">
        <f>'fnd enro'!L199</f>
        <v>0</v>
      </c>
      <c r="M199" s="14">
        <f>'fnd enro'!M199</f>
        <v>0</v>
      </c>
      <c r="N199" s="14">
        <f>'fnd enro'!N199</f>
        <v>0</v>
      </c>
      <c r="O199" s="14">
        <f>'fnd enro'!O199</f>
        <v>0</v>
      </c>
      <c r="P199" s="14">
        <f>'fnd enro'!P199</f>
        <v>1</v>
      </c>
      <c r="Q199" s="14">
        <f>'fnd enro'!R199</f>
        <v>1</v>
      </c>
      <c r="R199" s="15">
        <f t="shared" si="158"/>
        <v>1.024</v>
      </c>
      <c r="S199" s="14">
        <f>VALUE('fnd enro'!Q199)</f>
        <v>2</v>
      </c>
      <c r="T199" s="2"/>
      <c r="U199" s="1">
        <f>(($D199*'fnd base rates'!C$107)
+($E199*'fnd base rates'!C$108)
+($F199*'fnd base rates'!C$109)
+($G199*'fnd base rates'!C$110)
+($H199*'fnd base rates'!C$111)
+($I199*'fnd base rates'!C$112)
+($J199*'fnd base rates'!C$113)
+($K199*'fnd base rates'!C$114)
+($M199*'fnd base rates'!C$116)
+($N199*'fnd base rates'!C$117)
+($O199*'fnd base rates'!C$118)
+($P199*VLOOKUP($S199+12,rate_basefnd,3)))
*$R199</f>
        <v>606.09673830400004</v>
      </c>
      <c r="V199" s="1">
        <f>(($D199*'fnd base rates'!D$107)
+($E199*'fnd base rates'!D$108)
+($F199*'fnd base rates'!D$109)
+($G199*'fnd base rates'!D$110)
+($H199*'fnd base rates'!D$111)
+($I199*'fnd base rates'!D$112)
+($J199*'fnd base rates'!D$113)
+($K199*'fnd base rates'!D$114)
+($M199*'fnd base rates'!D$116)
+($N199*'fnd base rates'!D$117)
+($O199*'fnd base rates'!D$118)
+($P199*VLOOKUP($S199+12,rate_basefnd,4)))
*$R199</f>
        <v>1052.3443200000002</v>
      </c>
      <c r="W199" s="1">
        <f>(($D199*'fnd base rates'!E$107)
+($E199*'fnd base rates'!E$108)
+($F199*'fnd base rates'!E$109)
+($G199*'fnd base rates'!E$110)
+($H199*'fnd base rates'!E$111)
+($I199*'fnd base rates'!E$112)
+($J199*'fnd base rates'!E$113)
+($K199*'fnd base rates'!E$114)
+($M199*'fnd base rates'!E$116)
+($N199*'fnd base rates'!E$117)
+($O199*'fnd base rates'!E$118)
+($P199*VLOOKUP($S199+12,rate_basefnd,5)))
*$R199</f>
        <v>6167.5626250240002</v>
      </c>
      <c r="X199" s="1">
        <f>(($D199*'fnd base rates'!F$107)
+($E199*'fnd base rates'!F$108)
+($F199*'fnd base rates'!F$109)
+($G199*'fnd base rates'!F$110)
+($H199*'fnd base rates'!F$111)
+($I199*'fnd base rates'!F$112)
+($J199*'fnd base rates'!F$113)
+($K199*'fnd base rates'!F$114)
+($M199*'fnd base rates'!F$116)
+($N199*'fnd base rates'!F$117)
+($O199*'fnd base rates'!F$118)
+($P199*VLOOKUP($S199+12,rate_basefnd,6)))
*$R199</f>
        <v>1019.265445888</v>
      </c>
      <c r="Y199" s="1">
        <f>(($D199*'fnd base rates'!G$107)
+($E199*'fnd base rates'!G$108)
+($F199*'fnd base rates'!G$109)
+($G199*'fnd base rates'!G$110)
+($H199*'fnd base rates'!G$111)
+($I199*'fnd base rates'!G$112)
+($J199*'fnd base rates'!G$113)
+($K199*'fnd base rates'!G$114)
+($M199*'fnd base rates'!G$116)
+($N199*'fnd base rates'!G$117)
+($O199*'fnd base rates'!G$118)
+($P199*VLOOKUP($S199+12,rate_basefnd,7)))
*$R199</f>
        <v>299.85104076800002</v>
      </c>
      <c r="Z199" s="1">
        <f>(($D199*'fnd base rates'!H$107)
+($E199*'fnd base rates'!H$108)
+($F199*'fnd base rates'!H$109)
+($G199*'fnd base rates'!H$110)
+($H199*'fnd base rates'!H$111)
+($I199*'fnd base rates'!H$112)
+($J199*'fnd base rates'!H$113)
+($K199*'fnd base rates'!H$114)
+($M199*'fnd base rates'!H$116)
+($N199*'fnd base rates'!H$117)
+($O199*'fnd base rates'!H$118)
+($P199*VLOOKUP($S199+12,rate_basefnd,8)))</f>
        <v>542.49893399999996</v>
      </c>
      <c r="AA199" s="1">
        <f>(($D199*'fnd base rates'!I$107)
+($E199*'fnd base rates'!I$108)
+($F199*'fnd base rates'!I$109)
+($G199*'fnd base rates'!I$110)
+($H199*'fnd base rates'!I$111)
+($I199*'fnd base rates'!I$112)
+($J199*'fnd base rates'!I$113)
+($K199*'fnd base rates'!I$114)
+($M199*'fnd base rates'!I$116)
+($N199*'fnd base rates'!I$117)
+($O199*'fnd base rates'!I$118)
+($P199*VLOOKUP($S199+12,rate_basefnd,9)))
*$R199</f>
        <v>477.68576000000002</v>
      </c>
      <c r="AB199" s="1">
        <f>(($D199*'fnd base rates'!J$107)
+($E199*'fnd base rates'!J$108)
+($F199*'fnd base rates'!J$109)
+($G199*'fnd base rates'!J$110)
+($H199*'fnd base rates'!J$111)
+($I199*'fnd base rates'!J$112)
+($J199*'fnd base rates'!J$113)
+($K199*'fnd base rates'!J$114)
+($M199*'fnd base rates'!J$116)
+($N199*'fnd base rates'!J$117)
+($O199*'fnd base rates'!J$118)
+($P199*VLOOKUP($S199+12,rate_basefnd,10)))
*$R199</f>
        <v>807.12704000000008</v>
      </c>
      <c r="AC199" s="1">
        <f>(($D199*'fnd base rates'!K$107)
+($E199*'fnd base rates'!K$108)
+($F199*'fnd base rates'!K$109)
+($G199*'fnd base rates'!K$110)
+($H199*'fnd base rates'!K$111)
+($I199*'fnd base rates'!K$112)
+($J199*'fnd base rates'!K$113)
+($K199*'fnd base rates'!K$114)
+($M199*'fnd base rates'!K$116)
+($N199*'fnd base rates'!K$117)
+($O199*'fnd base rates'!K$118)
+($P199*VLOOKUP($S199+12,rate_basefnd,11)))
*$R199</f>
        <v>1210.5317171199999</v>
      </c>
      <c r="AD199" s="1">
        <f>(($D199*'fnd base rates'!L$107)
+($E199*'fnd base rates'!L$108)
+($F199*'fnd base rates'!L$109)
+($G199*'fnd base rates'!L$110)
+($H199*'fnd base rates'!L$111)
+($I199*'fnd base rates'!L$112)
+($J199*'fnd base rates'!L$113)
+($K199*'fnd base rates'!L$114)
+($M199*'fnd base rates'!L$116)
+($N199*'fnd base rates'!L$117)
+($O199*'fnd base rates'!L$118)
+($P199*VLOOKUP($S199+12,rate_basefnd,12)))</f>
        <v>1927.1466800000001</v>
      </c>
      <c r="AE199" s="1">
        <f>(($D199*'fnd base rates'!M$107)
+($E199*'fnd base rates'!M$108)
+($F199*'fnd base rates'!M$109)
+($G199*'fnd base rates'!M$110)
+($H199*'fnd base rates'!M$111)
+($I199*'fnd base rates'!M$112)
+($J199*'fnd base rates'!M$113)
+($K199*'fnd base rates'!M$114)
+($M199*'fnd base rates'!M$116)
+($N199*'fnd base rates'!M$117)
+($O199*'fnd base rates'!M$118)
+($P199*VLOOKUP($S199+12,rate_basefnd,13)))</f>
        <v>0</v>
      </c>
      <c r="AF199" s="4">
        <f t="shared" si="159"/>
        <v>14110.110301104001</v>
      </c>
      <c r="AH199" s="269">
        <f t="shared" si="160"/>
        <v>430170600</v>
      </c>
      <c r="AI199" s="4" t="str">
        <f t="shared" si="161"/>
        <v>430</v>
      </c>
      <c r="AJ199" s="2" t="str">
        <f t="shared" si="162"/>
        <v>170</v>
      </c>
      <c r="AK199" s="2" t="str">
        <f t="shared" si="163"/>
        <v>600</v>
      </c>
      <c r="AL199" s="4">
        <f t="shared" si="164"/>
        <v>1</v>
      </c>
      <c r="AM199" s="4">
        <f t="shared" si="155"/>
        <v>1</v>
      </c>
      <c r="AN199" s="4">
        <f t="shared" si="165"/>
        <v>14110.110301104001</v>
      </c>
      <c r="AO199" s="4">
        <f t="shared" si="166"/>
        <v>14110</v>
      </c>
      <c r="AP199" s="4">
        <f t="shared" si="156"/>
        <v>0</v>
      </c>
      <c r="AQ199" s="4">
        <v>14110</v>
      </c>
      <c r="AW199" s="4">
        <v>14110</v>
      </c>
      <c r="AX199" s="5">
        <f t="shared" si="167"/>
        <v>0</v>
      </c>
      <c r="AY199" s="4">
        <v>14110</v>
      </c>
      <c r="AZ199" s="5"/>
      <c r="BB199" s="5">
        <f t="shared" ref="BB199" si="228">BC199-BA199</f>
        <v>0</v>
      </c>
    </row>
    <row r="200" spans="1:54" s="4" customFormat="1">
      <c r="A200" s="269">
        <v>430</v>
      </c>
      <c r="B200" s="2">
        <v>430170616</v>
      </c>
      <c r="C200" s="9" t="s">
        <v>1052</v>
      </c>
      <c r="D200" s="14">
        <f>'fnd enro'!D200</f>
        <v>0</v>
      </c>
      <c r="E200" s="14">
        <f>'fnd enro'!E200</f>
        <v>0</v>
      </c>
      <c r="F200" s="14">
        <f>'fnd enro'!F200</f>
        <v>0</v>
      </c>
      <c r="G200" s="14">
        <f>'fnd enro'!G200</f>
        <v>0</v>
      </c>
      <c r="H200" s="14">
        <f>'fnd enro'!H200</f>
        <v>1</v>
      </c>
      <c r="I200" s="14">
        <f>'fnd enro'!I200</f>
        <v>0</v>
      </c>
      <c r="J200" s="14">
        <f>'fnd enro'!J200</f>
        <v>0</v>
      </c>
      <c r="K200" s="15">
        <f>'fnd enro'!K200</f>
        <v>3.8600000000000002E-2</v>
      </c>
      <c r="L200" s="14">
        <f>'fnd enro'!L200</f>
        <v>0</v>
      </c>
      <c r="M200" s="14">
        <f>'fnd enro'!M200</f>
        <v>0</v>
      </c>
      <c r="N200" s="14">
        <f>'fnd enro'!N200</f>
        <v>0</v>
      </c>
      <c r="O200" s="14">
        <f>'fnd enro'!O200</f>
        <v>0</v>
      </c>
      <c r="P200" s="14">
        <f>'fnd enro'!P200</f>
        <v>0</v>
      </c>
      <c r="Q200" s="14">
        <f>'fnd enro'!R200</f>
        <v>1</v>
      </c>
      <c r="R200" s="15">
        <f t="shared" si="158"/>
        <v>1.024</v>
      </c>
      <c r="S200" s="14">
        <f>VALUE('fnd enro'!Q200)</f>
        <v>6</v>
      </c>
      <c r="T200" s="2"/>
      <c r="U200" s="1">
        <f>(($D200*'fnd base rates'!C$107)
+($E200*'fnd base rates'!C$108)
+($F200*'fnd base rates'!C$109)
+($G200*'fnd base rates'!C$110)
+($H200*'fnd base rates'!C$111)
+($I200*'fnd base rates'!C$112)
+($J200*'fnd base rates'!C$113)
+($K200*'fnd base rates'!C$114)
+($M200*'fnd base rates'!C$116)
+($N200*'fnd base rates'!C$117)
+($O200*'fnd base rates'!C$118)
+($P200*VLOOKUP($S200+12,rate_basefnd,3)))
*$R200</f>
        <v>549.33641830400006</v>
      </c>
      <c r="V200" s="1">
        <f>(($D200*'fnd base rates'!D$107)
+($E200*'fnd base rates'!D$108)
+($F200*'fnd base rates'!D$109)
+($G200*'fnd base rates'!D$110)
+($H200*'fnd base rates'!D$111)
+($I200*'fnd base rates'!D$112)
+($J200*'fnd base rates'!D$113)
+($K200*'fnd base rates'!D$114)
+($M200*'fnd base rates'!D$116)
+($N200*'fnd base rates'!D$117)
+($O200*'fnd base rates'!D$118)
+($P200*VLOOKUP($S200+12,rate_basefnd,4)))
*$R200</f>
        <v>783.4419200000001</v>
      </c>
      <c r="W200" s="1">
        <f>(($D200*'fnd base rates'!E$107)
+($E200*'fnd base rates'!E$108)
+($F200*'fnd base rates'!E$109)
+($G200*'fnd base rates'!E$110)
+($H200*'fnd base rates'!E$111)
+($I200*'fnd base rates'!E$112)
+($J200*'fnd base rates'!E$113)
+($K200*'fnd base rates'!E$114)
+($M200*'fnd base rates'!E$116)
+($N200*'fnd base rates'!E$117)
+($O200*'fnd base rates'!E$118)
+($P200*VLOOKUP($S200+12,rate_basefnd,5)))
*$R200</f>
        <v>3542.5079050240001</v>
      </c>
      <c r="X200" s="1">
        <f>(($D200*'fnd base rates'!F$107)
+($E200*'fnd base rates'!F$108)
+($F200*'fnd base rates'!F$109)
+($G200*'fnd base rates'!F$110)
+($H200*'fnd base rates'!F$111)
+($I200*'fnd base rates'!F$112)
+($J200*'fnd base rates'!F$113)
+($K200*'fnd base rates'!F$114)
+($M200*'fnd base rates'!F$116)
+($N200*'fnd base rates'!F$117)
+($O200*'fnd base rates'!F$118)
+($P200*VLOOKUP($S200+12,rate_basefnd,6)))
*$R200</f>
        <v>1019.265445888</v>
      </c>
      <c r="Y200" s="1">
        <f>(($D200*'fnd base rates'!G$107)
+($E200*'fnd base rates'!G$108)
+($F200*'fnd base rates'!G$109)
+($G200*'fnd base rates'!G$110)
+($H200*'fnd base rates'!G$111)
+($I200*'fnd base rates'!G$112)
+($J200*'fnd base rates'!G$113)
+($K200*'fnd base rates'!G$114)
+($M200*'fnd base rates'!G$116)
+($N200*'fnd base rates'!G$117)
+($O200*'fnd base rates'!G$118)
+($P200*VLOOKUP($S200+12,rate_basefnd,7)))
*$R200</f>
        <v>172.49616076800001</v>
      </c>
      <c r="Z200" s="1">
        <f>(($D200*'fnd base rates'!H$107)
+($E200*'fnd base rates'!H$108)
+($F200*'fnd base rates'!H$109)
+($G200*'fnd base rates'!H$110)
+($H200*'fnd base rates'!H$111)
+($I200*'fnd base rates'!H$112)
+($J200*'fnd base rates'!H$113)
+($K200*'fnd base rates'!H$114)
+($M200*'fnd base rates'!H$116)
+($N200*'fnd base rates'!H$117)
+($O200*'fnd base rates'!H$118)
+($P200*VLOOKUP($S200+12,rate_basefnd,8)))</f>
        <v>523.43893400000002</v>
      </c>
      <c r="AA200" s="1">
        <f>(($D200*'fnd base rates'!I$107)
+($E200*'fnd base rates'!I$108)
+($F200*'fnd base rates'!I$109)
+($G200*'fnd base rates'!I$110)
+($H200*'fnd base rates'!I$111)
+($I200*'fnd base rates'!I$112)
+($J200*'fnd base rates'!I$113)
+($K200*'fnd base rates'!I$114)
+($M200*'fnd base rates'!I$116)
+($N200*'fnd base rates'!I$117)
+($O200*'fnd base rates'!I$118)
+($P200*VLOOKUP($S200+12,rate_basefnd,9)))
*$R200</f>
        <v>371.39456000000001</v>
      </c>
      <c r="AB200" s="1">
        <f>(($D200*'fnd base rates'!J$107)
+($E200*'fnd base rates'!J$108)
+($F200*'fnd base rates'!J$109)
+($G200*'fnd base rates'!J$110)
+($H200*'fnd base rates'!J$111)
+($I200*'fnd base rates'!J$112)
+($J200*'fnd base rates'!J$113)
+($K200*'fnd base rates'!J$114)
+($M200*'fnd base rates'!J$116)
+($N200*'fnd base rates'!J$117)
+($O200*'fnd base rates'!J$118)
+($P200*VLOOKUP($S200+12,rate_basefnd,10)))
*$R200</f>
        <v>254.78144</v>
      </c>
      <c r="AC200" s="1">
        <f>(($D200*'fnd base rates'!K$107)
+($E200*'fnd base rates'!K$108)
+($F200*'fnd base rates'!K$109)
+($G200*'fnd base rates'!K$110)
+($H200*'fnd base rates'!K$111)
+($I200*'fnd base rates'!K$112)
+($J200*'fnd base rates'!K$113)
+($K200*'fnd base rates'!K$114)
+($M200*'fnd base rates'!K$116)
+($N200*'fnd base rates'!K$117)
+($O200*'fnd base rates'!K$118)
+($P200*VLOOKUP($S200+12,rate_basefnd,11)))
*$R200</f>
        <v>1210.5317171199999</v>
      </c>
      <c r="AD200" s="1">
        <f>(($D200*'fnd base rates'!L$107)
+($E200*'fnd base rates'!L$108)
+($F200*'fnd base rates'!L$109)
+($G200*'fnd base rates'!L$110)
+($H200*'fnd base rates'!L$111)
+($I200*'fnd base rates'!L$112)
+($J200*'fnd base rates'!L$113)
+($K200*'fnd base rates'!L$114)
+($M200*'fnd base rates'!L$116)
+($N200*'fnd base rates'!L$117)
+($O200*'fnd base rates'!L$118)
+($P200*VLOOKUP($S200+12,rate_basefnd,12)))</f>
        <v>1512.47668</v>
      </c>
      <c r="AE200" s="1">
        <f>(($D200*'fnd base rates'!M$107)
+($E200*'fnd base rates'!M$108)
+($F200*'fnd base rates'!M$109)
+($G200*'fnd base rates'!M$110)
+($H200*'fnd base rates'!M$111)
+($I200*'fnd base rates'!M$112)
+($J200*'fnd base rates'!M$113)
+($K200*'fnd base rates'!M$114)
+($M200*'fnd base rates'!M$116)
+($N200*'fnd base rates'!M$117)
+($O200*'fnd base rates'!M$118)
+($P200*VLOOKUP($S200+12,rate_basefnd,13)))</f>
        <v>0</v>
      </c>
      <c r="AF200" s="4">
        <f t="shared" si="159"/>
        <v>9939.6711811039986</v>
      </c>
      <c r="AH200" s="269">
        <f t="shared" si="160"/>
        <v>430170616</v>
      </c>
      <c r="AI200" s="4" t="str">
        <f t="shared" si="161"/>
        <v>430</v>
      </c>
      <c r="AJ200" s="2" t="str">
        <f t="shared" si="162"/>
        <v>170</v>
      </c>
      <c r="AK200" s="2" t="str">
        <f t="shared" si="163"/>
        <v>616</v>
      </c>
      <c r="AL200" s="4">
        <f t="shared" si="164"/>
        <v>1</v>
      </c>
      <c r="AM200" s="4">
        <f t="shared" si="155"/>
        <v>1</v>
      </c>
      <c r="AN200" s="4">
        <f t="shared" si="165"/>
        <v>9939.6711811039986</v>
      </c>
      <c r="AO200" s="4">
        <f t="shared" si="166"/>
        <v>9940</v>
      </c>
      <c r="AP200" s="4">
        <f t="shared" si="156"/>
        <v>0</v>
      </c>
      <c r="AQ200" s="4">
        <v>9940</v>
      </c>
      <c r="AW200" s="4">
        <v>9940</v>
      </c>
      <c r="AX200" s="5">
        <f t="shared" si="167"/>
        <v>0</v>
      </c>
      <c r="AY200" s="4">
        <v>9940</v>
      </c>
      <c r="AZ200" s="5"/>
      <c r="BB200" s="5">
        <f t="shared" ref="BB200" si="229">BC200-BA200</f>
        <v>0</v>
      </c>
    </row>
    <row r="201" spans="1:54" s="4" customFormat="1">
      <c r="A201" s="269">
        <v>430</v>
      </c>
      <c r="B201" s="2">
        <v>430170620</v>
      </c>
      <c r="C201" s="9" t="s">
        <v>1052</v>
      </c>
      <c r="D201" s="14">
        <f>'fnd enro'!D201</f>
        <v>0</v>
      </c>
      <c r="E201" s="14">
        <f>'fnd enro'!E201</f>
        <v>0</v>
      </c>
      <c r="F201" s="14">
        <f>'fnd enro'!F201</f>
        <v>0</v>
      </c>
      <c r="G201" s="14">
        <f>'fnd enro'!G201</f>
        <v>0</v>
      </c>
      <c r="H201" s="14">
        <f>'fnd enro'!H201</f>
        <v>2</v>
      </c>
      <c r="I201" s="14">
        <f>'fnd enro'!I201</f>
        <v>8</v>
      </c>
      <c r="J201" s="14">
        <f>'fnd enro'!J201</f>
        <v>0</v>
      </c>
      <c r="K201" s="15">
        <f>'fnd enro'!K201</f>
        <v>0.38600000000000001</v>
      </c>
      <c r="L201" s="14">
        <f>'fnd enro'!L201</f>
        <v>0</v>
      </c>
      <c r="M201" s="14">
        <f>'fnd enro'!M201</f>
        <v>0</v>
      </c>
      <c r="N201" s="14">
        <f>'fnd enro'!N201</f>
        <v>0</v>
      </c>
      <c r="O201" s="14">
        <f>'fnd enro'!O201</f>
        <v>0</v>
      </c>
      <c r="P201" s="14">
        <f>'fnd enro'!P201</f>
        <v>2</v>
      </c>
      <c r="Q201" s="14">
        <f>'fnd enro'!R201</f>
        <v>10</v>
      </c>
      <c r="R201" s="15">
        <f t="shared" si="158"/>
        <v>1.024</v>
      </c>
      <c r="S201" s="14">
        <f>VALUE('fnd enro'!Q201)</f>
        <v>4</v>
      </c>
      <c r="T201" s="2"/>
      <c r="U201" s="1">
        <f>(($D201*'fnd base rates'!C$107)
+($E201*'fnd base rates'!C$108)
+($F201*'fnd base rates'!C$109)
+($G201*'fnd base rates'!C$110)
+($H201*'fnd base rates'!C$111)
+($I201*'fnd base rates'!C$112)
+($J201*'fnd base rates'!C$113)
+($K201*'fnd base rates'!C$114)
+($M201*'fnd base rates'!C$116)
+($N201*'fnd base rates'!C$117)
+($O201*'fnd base rates'!C$118)
+($P201*VLOOKUP($S201+12,rate_basefnd,3)))
*$R201</f>
        <v>5612.9469030400005</v>
      </c>
      <c r="V201" s="1">
        <f>(($D201*'fnd base rates'!D$107)
+($E201*'fnd base rates'!D$108)
+($F201*'fnd base rates'!D$109)
+($G201*'fnd base rates'!D$110)
+($H201*'fnd base rates'!D$111)
+($I201*'fnd base rates'!D$112)
+($J201*'fnd base rates'!D$113)
+($K201*'fnd base rates'!D$114)
+($M201*'fnd base rates'!D$116)
+($N201*'fnd base rates'!D$117)
+($O201*'fnd base rates'!D$118)
+($P201*VLOOKUP($S201+12,rate_basefnd,4)))
*$R201</f>
        <v>8400.9779199999994</v>
      </c>
      <c r="W201" s="1">
        <f>(($D201*'fnd base rates'!E$107)
+($E201*'fnd base rates'!E$108)
+($F201*'fnd base rates'!E$109)
+($G201*'fnd base rates'!E$110)
+($H201*'fnd base rates'!E$111)
+($I201*'fnd base rates'!E$112)
+($J201*'fnd base rates'!E$113)
+($K201*'fnd base rates'!E$114)
+($M201*'fnd base rates'!E$116)
+($N201*'fnd base rates'!E$117)
+($O201*'fnd base rates'!E$118)
+($P201*VLOOKUP($S201+12,rate_basefnd,5)))
*$R201</f>
        <v>52856.549130239997</v>
      </c>
      <c r="X201" s="1">
        <f>(($D201*'fnd base rates'!F$107)
+($E201*'fnd base rates'!F$108)
+($F201*'fnd base rates'!F$109)
+($G201*'fnd base rates'!F$110)
+($H201*'fnd base rates'!F$111)
+($I201*'fnd base rates'!F$112)
+($J201*'fnd base rates'!F$113)
+($K201*'fnd base rates'!F$114)
+($M201*'fnd base rates'!F$116)
+($N201*'fnd base rates'!F$117)
+($O201*'fnd base rates'!F$118)
+($P201*VLOOKUP($S201+12,rate_basefnd,6)))
*$R201</f>
        <v>9303.9043788800027</v>
      </c>
      <c r="Y201" s="1">
        <f>(($D201*'fnd base rates'!G$107)
+($E201*'fnd base rates'!G$108)
+($F201*'fnd base rates'!G$109)
+($G201*'fnd base rates'!G$110)
+($H201*'fnd base rates'!G$111)
+($I201*'fnd base rates'!G$112)
+($J201*'fnd base rates'!G$113)
+($K201*'fnd base rates'!G$114)
+($M201*'fnd base rates'!G$116)
+($N201*'fnd base rates'!G$117)
+($O201*'fnd base rates'!G$118)
+($P201*VLOOKUP($S201+12,rate_basefnd,7)))
*$R201</f>
        <v>1955.8531276799999</v>
      </c>
      <c r="Z201" s="1">
        <f>(($D201*'fnd base rates'!H$107)
+($E201*'fnd base rates'!H$108)
+($F201*'fnd base rates'!H$109)
+($G201*'fnd base rates'!H$110)
+($H201*'fnd base rates'!H$111)
+($I201*'fnd base rates'!H$112)
+($J201*'fnd base rates'!H$113)
+($K201*'fnd base rates'!H$114)
+($M201*'fnd base rates'!H$116)
+($N201*'fnd base rates'!H$117)
+($O201*'fnd base rates'!H$118)
+($P201*VLOOKUP($S201+12,rate_basefnd,8)))</f>
        <v>7711.6693399999995</v>
      </c>
      <c r="AA201" s="1">
        <f>(($D201*'fnd base rates'!I$107)
+($E201*'fnd base rates'!I$108)
+($F201*'fnd base rates'!I$109)
+($G201*'fnd base rates'!I$110)
+($H201*'fnd base rates'!I$111)
+($I201*'fnd base rates'!I$112)
+($J201*'fnd base rates'!I$113)
+($K201*'fnd base rates'!I$114)
+($M201*'fnd base rates'!I$116)
+($N201*'fnd base rates'!I$117)
+($O201*'fnd base rates'!I$118)
+($P201*VLOOKUP($S201+12,rate_basefnd,9)))
*$R201</f>
        <v>4456.0588799999996</v>
      </c>
      <c r="AB201" s="1">
        <f>(($D201*'fnd base rates'!J$107)
+($E201*'fnd base rates'!J$108)
+($F201*'fnd base rates'!J$109)
+($G201*'fnd base rates'!J$110)
+($H201*'fnd base rates'!J$111)
+($I201*'fnd base rates'!J$112)
+($J201*'fnd base rates'!J$113)
+($K201*'fnd base rates'!J$114)
+($M201*'fnd base rates'!J$116)
+($N201*'fnd base rates'!J$117)
+($O201*'fnd base rates'!J$118)
+($P201*VLOOKUP($S201+12,rate_basefnd,10)))
*$R201</f>
        <v>6373.4784000000009</v>
      </c>
      <c r="AC201" s="1">
        <f>(($D201*'fnd base rates'!K$107)
+($E201*'fnd base rates'!K$108)
+($F201*'fnd base rates'!K$109)
+($G201*'fnd base rates'!K$110)
+($H201*'fnd base rates'!K$111)
+($I201*'fnd base rates'!K$112)
+($J201*'fnd base rates'!K$113)
+($K201*'fnd base rates'!K$114)
+($M201*'fnd base rates'!K$116)
+($N201*'fnd base rates'!K$117)
+($O201*'fnd base rates'!K$118)
+($P201*VLOOKUP($S201+12,rate_basefnd,11)))
*$R201</f>
        <v>11842.3539712</v>
      </c>
      <c r="AD201" s="1">
        <f>(($D201*'fnd base rates'!L$107)
+($E201*'fnd base rates'!L$108)
+($F201*'fnd base rates'!L$109)
+($G201*'fnd base rates'!L$110)
+($H201*'fnd base rates'!L$111)
+($I201*'fnd base rates'!L$112)
+($J201*'fnd base rates'!L$113)
+($K201*'fnd base rates'!L$114)
+($M201*'fnd base rates'!L$116)
+($N201*'fnd base rates'!L$117)
+($O201*'fnd base rates'!L$118)
+($P201*VLOOKUP($S201+12,rate_basefnd,12)))</f>
        <v>14851.646800000002</v>
      </c>
      <c r="AE201" s="1">
        <f>(($D201*'fnd base rates'!M$107)
+($E201*'fnd base rates'!M$108)
+($F201*'fnd base rates'!M$109)
+($G201*'fnd base rates'!M$110)
+($H201*'fnd base rates'!M$111)
+($I201*'fnd base rates'!M$112)
+($J201*'fnd base rates'!M$113)
+($K201*'fnd base rates'!M$114)
+($M201*'fnd base rates'!M$116)
+($N201*'fnd base rates'!M$117)
+($O201*'fnd base rates'!M$118)
+($P201*VLOOKUP($S201+12,rate_basefnd,13)))</f>
        <v>0</v>
      </c>
      <c r="AF201" s="4">
        <f t="shared" si="159"/>
        <v>123365.43885104002</v>
      </c>
      <c r="AH201" s="269">
        <f t="shared" si="160"/>
        <v>430170620</v>
      </c>
      <c r="AI201" s="4" t="str">
        <f t="shared" si="161"/>
        <v>430</v>
      </c>
      <c r="AJ201" s="2" t="str">
        <f t="shared" si="162"/>
        <v>170</v>
      </c>
      <c r="AK201" s="2" t="str">
        <f t="shared" si="163"/>
        <v>620</v>
      </c>
      <c r="AL201" s="4">
        <f t="shared" si="164"/>
        <v>1</v>
      </c>
      <c r="AM201" s="4">
        <f t="shared" si="155"/>
        <v>10</v>
      </c>
      <c r="AN201" s="4">
        <f t="shared" si="165"/>
        <v>123365.43885104002</v>
      </c>
      <c r="AO201" s="4">
        <f t="shared" si="166"/>
        <v>12337</v>
      </c>
      <c r="AP201" s="4">
        <f t="shared" si="156"/>
        <v>0</v>
      </c>
      <c r="AQ201" s="4">
        <v>12337</v>
      </c>
      <c r="AW201" s="4">
        <v>12337</v>
      </c>
      <c r="AX201" s="5">
        <f t="shared" si="167"/>
        <v>0</v>
      </c>
      <c r="AY201" s="4">
        <v>12337</v>
      </c>
      <c r="AZ201" s="5"/>
      <c r="BB201" s="5">
        <f t="shared" ref="BB201" si="230">BC201-BA201</f>
        <v>0</v>
      </c>
    </row>
    <row r="202" spans="1:54" s="4" customFormat="1">
      <c r="A202" s="269">
        <v>430</v>
      </c>
      <c r="B202" s="2">
        <v>430170673</v>
      </c>
      <c r="C202" s="9" t="s">
        <v>1052</v>
      </c>
      <c r="D202" s="14">
        <f>'fnd enro'!D202</f>
        <v>0</v>
      </c>
      <c r="E202" s="14">
        <f>'fnd enro'!E202</f>
        <v>0</v>
      </c>
      <c r="F202" s="14">
        <f>'fnd enro'!F202</f>
        <v>0</v>
      </c>
      <c r="G202" s="14">
        <f>'fnd enro'!G202</f>
        <v>0</v>
      </c>
      <c r="H202" s="14">
        <f>'fnd enro'!H202</f>
        <v>1</v>
      </c>
      <c r="I202" s="14">
        <f>'fnd enro'!I202</f>
        <v>0</v>
      </c>
      <c r="J202" s="14">
        <f>'fnd enro'!J202</f>
        <v>0</v>
      </c>
      <c r="K202" s="15">
        <f>'fnd enro'!K202</f>
        <v>3.8600000000000002E-2</v>
      </c>
      <c r="L202" s="14">
        <f>'fnd enro'!L202</f>
        <v>0</v>
      </c>
      <c r="M202" s="14">
        <f>'fnd enro'!M202</f>
        <v>0</v>
      </c>
      <c r="N202" s="14">
        <f>'fnd enro'!N202</f>
        <v>0</v>
      </c>
      <c r="O202" s="14">
        <f>'fnd enro'!O202</f>
        <v>0</v>
      </c>
      <c r="P202" s="14">
        <f>'fnd enro'!P202</f>
        <v>0</v>
      </c>
      <c r="Q202" s="14">
        <f>'fnd enro'!R202</f>
        <v>1</v>
      </c>
      <c r="R202" s="15">
        <f t="shared" si="158"/>
        <v>1.024</v>
      </c>
      <c r="S202" s="14">
        <f>VALUE('fnd enro'!Q202)</f>
        <v>3</v>
      </c>
      <c r="T202" s="2"/>
      <c r="U202" s="1">
        <f>(($D202*'fnd base rates'!C$107)
+($E202*'fnd base rates'!C$108)
+($F202*'fnd base rates'!C$109)
+($G202*'fnd base rates'!C$110)
+($H202*'fnd base rates'!C$111)
+($I202*'fnd base rates'!C$112)
+($J202*'fnd base rates'!C$113)
+($K202*'fnd base rates'!C$114)
+($M202*'fnd base rates'!C$116)
+($N202*'fnd base rates'!C$117)
+($O202*'fnd base rates'!C$118)
+($P202*VLOOKUP($S202+12,rate_basefnd,3)))
*$R202</f>
        <v>549.33641830400006</v>
      </c>
      <c r="V202" s="1">
        <f>(($D202*'fnd base rates'!D$107)
+($E202*'fnd base rates'!D$108)
+($F202*'fnd base rates'!D$109)
+($G202*'fnd base rates'!D$110)
+($H202*'fnd base rates'!D$111)
+($I202*'fnd base rates'!D$112)
+($J202*'fnd base rates'!D$113)
+($K202*'fnd base rates'!D$114)
+($M202*'fnd base rates'!D$116)
+($N202*'fnd base rates'!D$117)
+($O202*'fnd base rates'!D$118)
+($P202*VLOOKUP($S202+12,rate_basefnd,4)))
*$R202</f>
        <v>783.4419200000001</v>
      </c>
      <c r="W202" s="1">
        <f>(($D202*'fnd base rates'!E$107)
+($E202*'fnd base rates'!E$108)
+($F202*'fnd base rates'!E$109)
+($G202*'fnd base rates'!E$110)
+($H202*'fnd base rates'!E$111)
+($I202*'fnd base rates'!E$112)
+($J202*'fnd base rates'!E$113)
+($K202*'fnd base rates'!E$114)
+($M202*'fnd base rates'!E$116)
+($N202*'fnd base rates'!E$117)
+($O202*'fnd base rates'!E$118)
+($P202*VLOOKUP($S202+12,rate_basefnd,5)))
*$R202</f>
        <v>3542.5079050240001</v>
      </c>
      <c r="X202" s="1">
        <f>(($D202*'fnd base rates'!F$107)
+($E202*'fnd base rates'!F$108)
+($F202*'fnd base rates'!F$109)
+($G202*'fnd base rates'!F$110)
+($H202*'fnd base rates'!F$111)
+($I202*'fnd base rates'!F$112)
+($J202*'fnd base rates'!F$113)
+($K202*'fnd base rates'!F$114)
+($M202*'fnd base rates'!F$116)
+($N202*'fnd base rates'!F$117)
+($O202*'fnd base rates'!F$118)
+($P202*VLOOKUP($S202+12,rate_basefnd,6)))
*$R202</f>
        <v>1019.265445888</v>
      </c>
      <c r="Y202" s="1">
        <f>(($D202*'fnd base rates'!G$107)
+($E202*'fnd base rates'!G$108)
+($F202*'fnd base rates'!G$109)
+($G202*'fnd base rates'!G$110)
+($H202*'fnd base rates'!G$111)
+($I202*'fnd base rates'!G$112)
+($J202*'fnd base rates'!G$113)
+($K202*'fnd base rates'!G$114)
+($M202*'fnd base rates'!G$116)
+($N202*'fnd base rates'!G$117)
+($O202*'fnd base rates'!G$118)
+($P202*VLOOKUP($S202+12,rate_basefnd,7)))
*$R202</f>
        <v>172.49616076800001</v>
      </c>
      <c r="Z202" s="1">
        <f>(($D202*'fnd base rates'!H$107)
+($E202*'fnd base rates'!H$108)
+($F202*'fnd base rates'!H$109)
+($G202*'fnd base rates'!H$110)
+($H202*'fnd base rates'!H$111)
+($I202*'fnd base rates'!H$112)
+($J202*'fnd base rates'!H$113)
+($K202*'fnd base rates'!H$114)
+($M202*'fnd base rates'!H$116)
+($N202*'fnd base rates'!H$117)
+($O202*'fnd base rates'!H$118)
+($P202*VLOOKUP($S202+12,rate_basefnd,8)))</f>
        <v>523.43893400000002</v>
      </c>
      <c r="AA202" s="1">
        <f>(($D202*'fnd base rates'!I$107)
+($E202*'fnd base rates'!I$108)
+($F202*'fnd base rates'!I$109)
+($G202*'fnd base rates'!I$110)
+($H202*'fnd base rates'!I$111)
+($I202*'fnd base rates'!I$112)
+($J202*'fnd base rates'!I$113)
+($K202*'fnd base rates'!I$114)
+($M202*'fnd base rates'!I$116)
+($N202*'fnd base rates'!I$117)
+($O202*'fnd base rates'!I$118)
+($P202*VLOOKUP($S202+12,rate_basefnd,9)))
*$R202</f>
        <v>371.39456000000001</v>
      </c>
      <c r="AB202" s="1">
        <f>(($D202*'fnd base rates'!J$107)
+($E202*'fnd base rates'!J$108)
+($F202*'fnd base rates'!J$109)
+($G202*'fnd base rates'!J$110)
+($H202*'fnd base rates'!J$111)
+($I202*'fnd base rates'!J$112)
+($J202*'fnd base rates'!J$113)
+($K202*'fnd base rates'!J$114)
+($M202*'fnd base rates'!J$116)
+($N202*'fnd base rates'!J$117)
+($O202*'fnd base rates'!J$118)
+($P202*VLOOKUP($S202+12,rate_basefnd,10)))
*$R202</f>
        <v>254.78144</v>
      </c>
      <c r="AC202" s="1">
        <f>(($D202*'fnd base rates'!K$107)
+($E202*'fnd base rates'!K$108)
+($F202*'fnd base rates'!K$109)
+($G202*'fnd base rates'!K$110)
+($H202*'fnd base rates'!K$111)
+($I202*'fnd base rates'!K$112)
+($J202*'fnd base rates'!K$113)
+($K202*'fnd base rates'!K$114)
+($M202*'fnd base rates'!K$116)
+($N202*'fnd base rates'!K$117)
+($O202*'fnd base rates'!K$118)
+($P202*VLOOKUP($S202+12,rate_basefnd,11)))
*$R202</f>
        <v>1210.5317171199999</v>
      </c>
      <c r="AD202" s="1">
        <f>(($D202*'fnd base rates'!L$107)
+($E202*'fnd base rates'!L$108)
+($F202*'fnd base rates'!L$109)
+($G202*'fnd base rates'!L$110)
+($H202*'fnd base rates'!L$111)
+($I202*'fnd base rates'!L$112)
+($J202*'fnd base rates'!L$113)
+($K202*'fnd base rates'!L$114)
+($M202*'fnd base rates'!L$116)
+($N202*'fnd base rates'!L$117)
+($O202*'fnd base rates'!L$118)
+($P202*VLOOKUP($S202+12,rate_basefnd,12)))</f>
        <v>1512.47668</v>
      </c>
      <c r="AE202" s="1">
        <f>(($D202*'fnd base rates'!M$107)
+($E202*'fnd base rates'!M$108)
+($F202*'fnd base rates'!M$109)
+($G202*'fnd base rates'!M$110)
+($H202*'fnd base rates'!M$111)
+($I202*'fnd base rates'!M$112)
+($J202*'fnd base rates'!M$113)
+($K202*'fnd base rates'!M$114)
+($M202*'fnd base rates'!M$116)
+($N202*'fnd base rates'!M$117)
+($O202*'fnd base rates'!M$118)
+($P202*VLOOKUP($S202+12,rate_basefnd,13)))</f>
        <v>0</v>
      </c>
      <c r="AF202" s="4">
        <f t="shared" si="159"/>
        <v>9939.6711811039986</v>
      </c>
      <c r="AH202" s="269">
        <f t="shared" si="160"/>
        <v>430170673</v>
      </c>
      <c r="AI202" s="4" t="str">
        <f t="shared" si="161"/>
        <v>430</v>
      </c>
      <c r="AJ202" s="2" t="str">
        <f t="shared" si="162"/>
        <v>170</v>
      </c>
      <c r="AK202" s="2" t="str">
        <f t="shared" si="163"/>
        <v>673</v>
      </c>
      <c r="AL202" s="4">
        <f t="shared" si="164"/>
        <v>1</v>
      </c>
      <c r="AM202" s="4">
        <f t="shared" ref="AM202:AM265" si="231">enro</f>
        <v>1</v>
      </c>
      <c r="AN202" s="4">
        <f t="shared" si="165"/>
        <v>9939.6711811039986</v>
      </c>
      <c r="AO202" s="4">
        <f t="shared" si="166"/>
        <v>9940</v>
      </c>
      <c r="AP202" s="4">
        <f t="shared" ref="AP202:AP265" si="232">AO202-AQ202</f>
        <v>0</v>
      </c>
      <c r="AQ202" s="4">
        <v>9940</v>
      </c>
      <c r="AW202" s="4">
        <v>9940</v>
      </c>
      <c r="AX202" s="5">
        <f t="shared" si="167"/>
        <v>0</v>
      </c>
      <c r="AY202" s="4">
        <v>9940</v>
      </c>
      <c r="AZ202" s="5"/>
      <c r="BB202" s="5">
        <f t="shared" ref="BB202" si="233">BC202-BA202</f>
        <v>0</v>
      </c>
    </row>
    <row r="203" spans="1:54" s="4" customFormat="1">
      <c r="A203" s="269">
        <v>430</v>
      </c>
      <c r="B203" s="2">
        <v>430170690</v>
      </c>
      <c r="C203" s="9" t="s">
        <v>1052</v>
      </c>
      <c r="D203" s="14">
        <f>'fnd enro'!D203</f>
        <v>0</v>
      </c>
      <c r="E203" s="14">
        <f>'fnd enro'!E203</f>
        <v>0</v>
      </c>
      <c r="F203" s="14">
        <f>'fnd enro'!F203</f>
        <v>0</v>
      </c>
      <c r="G203" s="14">
        <f>'fnd enro'!G203</f>
        <v>0</v>
      </c>
      <c r="H203" s="14">
        <f>'fnd enro'!H203</f>
        <v>0</v>
      </c>
      <c r="I203" s="14">
        <f>'fnd enro'!I203</f>
        <v>1</v>
      </c>
      <c r="J203" s="14">
        <f>'fnd enro'!J203</f>
        <v>0</v>
      </c>
      <c r="K203" s="15">
        <f>'fnd enro'!K203</f>
        <v>3.8600000000000002E-2</v>
      </c>
      <c r="L203" s="14">
        <f>'fnd enro'!L203</f>
        <v>0</v>
      </c>
      <c r="M203" s="14">
        <f>'fnd enro'!M203</f>
        <v>0</v>
      </c>
      <c r="N203" s="14">
        <f>'fnd enro'!N203</f>
        <v>0</v>
      </c>
      <c r="O203" s="14">
        <f>'fnd enro'!O203</f>
        <v>0</v>
      </c>
      <c r="P203" s="14">
        <f>'fnd enro'!P203</f>
        <v>0</v>
      </c>
      <c r="Q203" s="14">
        <f>'fnd enro'!R203</f>
        <v>1</v>
      </c>
      <c r="R203" s="15">
        <f t="shared" ref="R203:R266" si="234">VLOOKUP(B203,charterinfo_b,6)</f>
        <v>1.024</v>
      </c>
      <c r="S203" s="14">
        <f>VALUE('fnd enro'!Q203)</f>
        <v>3</v>
      </c>
      <c r="T203" s="2"/>
      <c r="U203" s="1">
        <f>(($D203*'fnd base rates'!C$107)
+($E203*'fnd base rates'!C$108)
+($F203*'fnd base rates'!C$109)
+($G203*'fnd base rates'!C$110)
+($H203*'fnd base rates'!C$111)
+($I203*'fnd base rates'!C$112)
+($J203*'fnd base rates'!C$113)
+($K203*'fnd base rates'!C$114)
+($M203*'fnd base rates'!C$116)
+($N203*'fnd base rates'!C$117)
+($O203*'fnd base rates'!C$118)
+($P203*VLOOKUP($S203+12,rate_basefnd,3)))
*$R203</f>
        <v>549.33641830400006</v>
      </c>
      <c r="V203" s="1">
        <f>(($D203*'fnd base rates'!D$107)
+($E203*'fnd base rates'!D$108)
+($F203*'fnd base rates'!D$109)
+($G203*'fnd base rates'!D$110)
+($H203*'fnd base rates'!D$111)
+($I203*'fnd base rates'!D$112)
+($J203*'fnd base rates'!D$113)
+($K203*'fnd base rates'!D$114)
+($M203*'fnd base rates'!D$116)
+($N203*'fnd base rates'!D$117)
+($O203*'fnd base rates'!D$118)
+($P203*VLOOKUP($S203+12,rate_basefnd,4)))
*$R203</f>
        <v>783.4419200000001</v>
      </c>
      <c r="W203" s="1">
        <f>(($D203*'fnd base rates'!E$107)
+($E203*'fnd base rates'!E$108)
+($F203*'fnd base rates'!E$109)
+($G203*'fnd base rates'!E$110)
+($H203*'fnd base rates'!E$111)
+($I203*'fnd base rates'!E$112)
+($J203*'fnd base rates'!E$113)
+($K203*'fnd base rates'!E$114)
+($M203*'fnd base rates'!E$116)
+($N203*'fnd base rates'!E$117)
+($O203*'fnd base rates'!E$118)
+($P203*VLOOKUP($S203+12,rate_basefnd,5)))
*$R203</f>
        <v>5030.0931850239995</v>
      </c>
      <c r="X203" s="1">
        <f>(($D203*'fnd base rates'!F$107)
+($E203*'fnd base rates'!F$108)
+($F203*'fnd base rates'!F$109)
+($G203*'fnd base rates'!F$110)
+($H203*'fnd base rates'!F$111)
+($I203*'fnd base rates'!F$112)
+($J203*'fnd base rates'!F$113)
+($K203*'fnd base rates'!F$114)
+($M203*'fnd base rates'!F$116)
+($N203*'fnd base rates'!F$117)
+($O203*'fnd base rates'!F$118)
+($P203*VLOOKUP($S203+12,rate_basefnd,6)))
*$R203</f>
        <v>908.17168588800007</v>
      </c>
      <c r="Y203" s="1">
        <f>(($D203*'fnd base rates'!G$107)
+($E203*'fnd base rates'!G$108)
+($F203*'fnd base rates'!G$109)
+($G203*'fnd base rates'!G$110)
+($H203*'fnd base rates'!G$111)
+($I203*'fnd base rates'!G$112)
+($J203*'fnd base rates'!G$113)
+($K203*'fnd base rates'!G$114)
+($M203*'fnd base rates'!G$116)
+($N203*'fnd base rates'!G$117)
+($O203*'fnd base rates'!G$118)
+($P203*VLOOKUP($S203+12,rate_basefnd,7)))
*$R203</f>
        <v>167.81648076799999</v>
      </c>
      <c r="Z203" s="1">
        <f>(($D203*'fnd base rates'!H$107)
+($E203*'fnd base rates'!H$108)
+($F203*'fnd base rates'!H$109)
+($G203*'fnd base rates'!H$110)
+($H203*'fnd base rates'!H$111)
+($I203*'fnd base rates'!H$112)
+($J203*'fnd base rates'!H$113)
+($K203*'fnd base rates'!H$114)
+($M203*'fnd base rates'!H$116)
+($N203*'fnd base rates'!H$117)
+($O203*'fnd base rates'!H$118)
+($P203*VLOOKUP($S203+12,rate_basefnd,8)))</f>
        <v>828.078934</v>
      </c>
      <c r="AA203" s="1">
        <f>(($D203*'fnd base rates'!I$107)
+($E203*'fnd base rates'!I$108)
+($F203*'fnd base rates'!I$109)
+($G203*'fnd base rates'!I$110)
+($H203*'fnd base rates'!I$111)
+($I203*'fnd base rates'!I$112)
+($J203*'fnd base rates'!I$113)
+($K203*'fnd base rates'!I$114)
+($M203*'fnd base rates'!I$116)
+($N203*'fnd base rates'!I$117)
+($O203*'fnd base rates'!I$118)
+($P203*VLOOKUP($S203+12,rate_basefnd,9)))
*$R203</f>
        <v>436.16255999999998</v>
      </c>
      <c r="AB203" s="1">
        <f>(($D203*'fnd base rates'!J$107)
+($E203*'fnd base rates'!J$108)
+($F203*'fnd base rates'!J$109)
+($G203*'fnd base rates'!J$110)
+($H203*'fnd base rates'!J$111)
+($I203*'fnd base rates'!J$112)
+($J203*'fnd base rates'!J$113)
+($K203*'fnd base rates'!J$114)
+($M203*'fnd base rates'!J$116)
+($N203*'fnd base rates'!J$117)
+($O203*'fnd base rates'!J$118)
+($P203*VLOOKUP($S203+12,rate_basefnd,10)))
*$R203</f>
        <v>587.52</v>
      </c>
      <c r="AC203" s="1">
        <f>(($D203*'fnd base rates'!K$107)
+($E203*'fnd base rates'!K$108)
+($F203*'fnd base rates'!K$109)
+($G203*'fnd base rates'!K$110)
+($H203*'fnd base rates'!K$111)
+($I203*'fnd base rates'!K$112)
+($J203*'fnd base rates'!K$113)
+($K203*'fnd base rates'!K$114)
+($M203*'fnd base rates'!K$116)
+($N203*'fnd base rates'!K$117)
+($O203*'fnd base rates'!K$118)
+($P203*VLOOKUP($S203+12,rate_basefnd,11)))
*$R203</f>
        <v>1177.6613171200001</v>
      </c>
      <c r="AD203" s="1">
        <f>(($D203*'fnd base rates'!L$107)
+($E203*'fnd base rates'!L$108)
+($F203*'fnd base rates'!L$109)
+($G203*'fnd base rates'!L$110)
+($H203*'fnd base rates'!L$111)
+($I203*'fnd base rates'!L$112)
+($J203*'fnd base rates'!L$113)
+($K203*'fnd base rates'!L$114)
+($M203*'fnd base rates'!L$116)
+($N203*'fnd base rates'!L$117)
+($O203*'fnd base rates'!L$118)
+($P203*VLOOKUP($S203+12,rate_basefnd,12)))</f>
        <v>1369.1266800000001</v>
      </c>
      <c r="AE203" s="1">
        <f>(($D203*'fnd base rates'!M$107)
+($E203*'fnd base rates'!M$108)
+($F203*'fnd base rates'!M$109)
+($G203*'fnd base rates'!M$110)
+($H203*'fnd base rates'!M$111)
+($I203*'fnd base rates'!M$112)
+($J203*'fnd base rates'!M$113)
+($K203*'fnd base rates'!M$114)
+($M203*'fnd base rates'!M$116)
+($N203*'fnd base rates'!M$117)
+($O203*'fnd base rates'!M$118)
+($P203*VLOOKUP($S203+12,rate_basefnd,13)))</f>
        <v>0</v>
      </c>
      <c r="AF203" s="4">
        <f t="shared" ref="AF203:AF266" si="235">SUM(U203:AE203)</f>
        <v>11837.409181104</v>
      </c>
      <c r="AH203" s="269">
        <f t="shared" ref="AH203:AH266" si="236">B203</f>
        <v>430170690</v>
      </c>
      <c r="AI203" s="4" t="str">
        <f t="shared" ref="AI203:AI266" si="237">IF($B203&lt;499999999,MID($B203,1,3),MID($B203,1,4))</f>
        <v>430</v>
      </c>
      <c r="AJ203" s="2" t="str">
        <f t="shared" ref="AJ203:AJ266" si="238">IF($B203&lt;499999999,MID($B203,4,3),MID($B203,5,3))</f>
        <v>170</v>
      </c>
      <c r="AK203" s="2" t="str">
        <f t="shared" ref="AK203:AK266" si="239">IF($B203&lt;499999999,MID($B203,7,3),MID($B203,8,3))</f>
        <v>690</v>
      </c>
      <c r="AL203" s="4">
        <f t="shared" ref="AL203:AL266" si="240">IF(VLOOKUP(VALUE(IF(AH203&lt;499999999,MID(AH203,4,3),MID(AH203,5,3))),distinfo,4)=R203,1,0)</f>
        <v>1</v>
      </c>
      <c r="AM203" s="4">
        <f t="shared" si="231"/>
        <v>1</v>
      </c>
      <c r="AN203" s="4">
        <f t="shared" ref="AN203:AN266" si="241">AF203</f>
        <v>11837.409181104</v>
      </c>
      <c r="AO203" s="4">
        <f t="shared" ref="AO203:AO266" si="242">IF(OR(AF203=0,AM203=0),0,ROUND(AN203/AM203,0))</f>
        <v>11837</v>
      </c>
      <c r="AP203" s="4">
        <f t="shared" si="232"/>
        <v>0</v>
      </c>
      <c r="AQ203" s="4">
        <v>11837</v>
      </c>
      <c r="AW203" s="4">
        <v>11837</v>
      </c>
      <c r="AX203" s="5">
        <f t="shared" ref="AX203:AX266" si="243">AY203-AW203</f>
        <v>0</v>
      </c>
      <c r="AY203" s="4">
        <v>11837</v>
      </c>
      <c r="AZ203" s="5"/>
      <c r="BB203" s="5">
        <f t="shared" ref="BB203" si="244">BC203-BA203</f>
        <v>0</v>
      </c>
    </row>
    <row r="204" spans="1:54" s="4" customFormat="1">
      <c r="A204" s="269">
        <v>430</v>
      </c>
      <c r="B204" s="2">
        <v>430170695</v>
      </c>
      <c r="C204" s="9" t="s">
        <v>1052</v>
      </c>
      <c r="D204" s="14">
        <f>'fnd enro'!D204</f>
        <v>0</v>
      </c>
      <c r="E204" s="14">
        <f>'fnd enro'!E204</f>
        <v>0</v>
      </c>
      <c r="F204" s="14">
        <f>'fnd enro'!F204</f>
        <v>0</v>
      </c>
      <c r="G204" s="14">
        <f>'fnd enro'!G204</f>
        <v>0</v>
      </c>
      <c r="H204" s="14">
        <f>'fnd enro'!H204</f>
        <v>0</v>
      </c>
      <c r="I204" s="14">
        <f>'fnd enro'!I204</f>
        <v>1</v>
      </c>
      <c r="J204" s="14">
        <f>'fnd enro'!J204</f>
        <v>0</v>
      </c>
      <c r="K204" s="15">
        <f>'fnd enro'!K204</f>
        <v>3.8600000000000002E-2</v>
      </c>
      <c r="L204" s="14">
        <f>'fnd enro'!L204</f>
        <v>0</v>
      </c>
      <c r="M204" s="14">
        <f>'fnd enro'!M204</f>
        <v>0</v>
      </c>
      <c r="N204" s="14">
        <f>'fnd enro'!N204</f>
        <v>0</v>
      </c>
      <c r="O204" s="14">
        <f>'fnd enro'!O204</f>
        <v>0</v>
      </c>
      <c r="P204" s="14">
        <f>'fnd enro'!P204</f>
        <v>0</v>
      </c>
      <c r="Q204" s="14">
        <f>'fnd enro'!R204</f>
        <v>1</v>
      </c>
      <c r="R204" s="15">
        <f t="shared" si="234"/>
        <v>1.024</v>
      </c>
      <c r="S204" s="14">
        <f>VALUE('fnd enro'!Q204)</f>
        <v>2</v>
      </c>
      <c r="T204" s="2"/>
      <c r="U204" s="1">
        <f>(($D204*'fnd base rates'!C$107)
+($E204*'fnd base rates'!C$108)
+($F204*'fnd base rates'!C$109)
+($G204*'fnd base rates'!C$110)
+($H204*'fnd base rates'!C$111)
+($I204*'fnd base rates'!C$112)
+($J204*'fnd base rates'!C$113)
+($K204*'fnd base rates'!C$114)
+($M204*'fnd base rates'!C$116)
+($N204*'fnd base rates'!C$117)
+($O204*'fnd base rates'!C$118)
+($P204*VLOOKUP($S204+12,rate_basefnd,3)))
*$R204</f>
        <v>549.33641830400006</v>
      </c>
      <c r="V204" s="1">
        <f>(($D204*'fnd base rates'!D$107)
+($E204*'fnd base rates'!D$108)
+($F204*'fnd base rates'!D$109)
+($G204*'fnd base rates'!D$110)
+($H204*'fnd base rates'!D$111)
+($I204*'fnd base rates'!D$112)
+($J204*'fnd base rates'!D$113)
+($K204*'fnd base rates'!D$114)
+($M204*'fnd base rates'!D$116)
+($N204*'fnd base rates'!D$117)
+($O204*'fnd base rates'!D$118)
+($P204*VLOOKUP($S204+12,rate_basefnd,4)))
*$R204</f>
        <v>783.4419200000001</v>
      </c>
      <c r="W204" s="1">
        <f>(($D204*'fnd base rates'!E$107)
+($E204*'fnd base rates'!E$108)
+($F204*'fnd base rates'!E$109)
+($G204*'fnd base rates'!E$110)
+($H204*'fnd base rates'!E$111)
+($I204*'fnd base rates'!E$112)
+($J204*'fnd base rates'!E$113)
+($K204*'fnd base rates'!E$114)
+($M204*'fnd base rates'!E$116)
+($N204*'fnd base rates'!E$117)
+($O204*'fnd base rates'!E$118)
+($P204*VLOOKUP($S204+12,rate_basefnd,5)))
*$R204</f>
        <v>5030.0931850239995</v>
      </c>
      <c r="X204" s="1">
        <f>(($D204*'fnd base rates'!F$107)
+($E204*'fnd base rates'!F$108)
+($F204*'fnd base rates'!F$109)
+($G204*'fnd base rates'!F$110)
+($H204*'fnd base rates'!F$111)
+($I204*'fnd base rates'!F$112)
+($J204*'fnd base rates'!F$113)
+($K204*'fnd base rates'!F$114)
+($M204*'fnd base rates'!F$116)
+($N204*'fnd base rates'!F$117)
+($O204*'fnd base rates'!F$118)
+($P204*VLOOKUP($S204+12,rate_basefnd,6)))
*$R204</f>
        <v>908.17168588800007</v>
      </c>
      <c r="Y204" s="1">
        <f>(($D204*'fnd base rates'!G$107)
+($E204*'fnd base rates'!G$108)
+($F204*'fnd base rates'!G$109)
+($G204*'fnd base rates'!G$110)
+($H204*'fnd base rates'!G$111)
+($I204*'fnd base rates'!G$112)
+($J204*'fnd base rates'!G$113)
+($K204*'fnd base rates'!G$114)
+($M204*'fnd base rates'!G$116)
+($N204*'fnd base rates'!G$117)
+($O204*'fnd base rates'!G$118)
+($P204*VLOOKUP($S204+12,rate_basefnd,7)))
*$R204</f>
        <v>167.81648076799999</v>
      </c>
      <c r="Z204" s="1">
        <f>(($D204*'fnd base rates'!H$107)
+($E204*'fnd base rates'!H$108)
+($F204*'fnd base rates'!H$109)
+($G204*'fnd base rates'!H$110)
+($H204*'fnd base rates'!H$111)
+($I204*'fnd base rates'!H$112)
+($J204*'fnd base rates'!H$113)
+($K204*'fnd base rates'!H$114)
+($M204*'fnd base rates'!H$116)
+($N204*'fnd base rates'!H$117)
+($O204*'fnd base rates'!H$118)
+($P204*VLOOKUP($S204+12,rate_basefnd,8)))</f>
        <v>828.078934</v>
      </c>
      <c r="AA204" s="1">
        <f>(($D204*'fnd base rates'!I$107)
+($E204*'fnd base rates'!I$108)
+($F204*'fnd base rates'!I$109)
+($G204*'fnd base rates'!I$110)
+($H204*'fnd base rates'!I$111)
+($I204*'fnd base rates'!I$112)
+($J204*'fnd base rates'!I$113)
+($K204*'fnd base rates'!I$114)
+($M204*'fnd base rates'!I$116)
+($N204*'fnd base rates'!I$117)
+($O204*'fnd base rates'!I$118)
+($P204*VLOOKUP($S204+12,rate_basefnd,9)))
*$R204</f>
        <v>436.16255999999998</v>
      </c>
      <c r="AB204" s="1">
        <f>(($D204*'fnd base rates'!J$107)
+($E204*'fnd base rates'!J$108)
+($F204*'fnd base rates'!J$109)
+($G204*'fnd base rates'!J$110)
+($H204*'fnd base rates'!J$111)
+($I204*'fnd base rates'!J$112)
+($J204*'fnd base rates'!J$113)
+($K204*'fnd base rates'!J$114)
+($M204*'fnd base rates'!J$116)
+($N204*'fnd base rates'!J$117)
+($O204*'fnd base rates'!J$118)
+($P204*VLOOKUP($S204+12,rate_basefnd,10)))
*$R204</f>
        <v>587.52</v>
      </c>
      <c r="AC204" s="1">
        <f>(($D204*'fnd base rates'!K$107)
+($E204*'fnd base rates'!K$108)
+($F204*'fnd base rates'!K$109)
+($G204*'fnd base rates'!K$110)
+($H204*'fnd base rates'!K$111)
+($I204*'fnd base rates'!K$112)
+($J204*'fnd base rates'!K$113)
+($K204*'fnd base rates'!K$114)
+($M204*'fnd base rates'!K$116)
+($N204*'fnd base rates'!K$117)
+($O204*'fnd base rates'!K$118)
+($P204*VLOOKUP($S204+12,rate_basefnd,11)))
*$R204</f>
        <v>1177.6613171200001</v>
      </c>
      <c r="AD204" s="1">
        <f>(($D204*'fnd base rates'!L$107)
+($E204*'fnd base rates'!L$108)
+($F204*'fnd base rates'!L$109)
+($G204*'fnd base rates'!L$110)
+($H204*'fnd base rates'!L$111)
+($I204*'fnd base rates'!L$112)
+($J204*'fnd base rates'!L$113)
+($K204*'fnd base rates'!L$114)
+($M204*'fnd base rates'!L$116)
+($N204*'fnd base rates'!L$117)
+($O204*'fnd base rates'!L$118)
+($P204*VLOOKUP($S204+12,rate_basefnd,12)))</f>
        <v>1369.1266800000001</v>
      </c>
      <c r="AE204" s="1">
        <f>(($D204*'fnd base rates'!M$107)
+($E204*'fnd base rates'!M$108)
+($F204*'fnd base rates'!M$109)
+($G204*'fnd base rates'!M$110)
+($H204*'fnd base rates'!M$111)
+($I204*'fnd base rates'!M$112)
+($J204*'fnd base rates'!M$113)
+($K204*'fnd base rates'!M$114)
+($M204*'fnd base rates'!M$116)
+($N204*'fnd base rates'!M$117)
+($O204*'fnd base rates'!M$118)
+($P204*VLOOKUP($S204+12,rate_basefnd,13)))</f>
        <v>0</v>
      </c>
      <c r="AF204" s="4">
        <f t="shared" si="235"/>
        <v>11837.409181104</v>
      </c>
      <c r="AH204" s="269">
        <f t="shared" si="236"/>
        <v>430170695</v>
      </c>
      <c r="AI204" s="4" t="str">
        <f t="shared" si="237"/>
        <v>430</v>
      </c>
      <c r="AJ204" s="2" t="str">
        <f t="shared" si="238"/>
        <v>170</v>
      </c>
      <c r="AK204" s="2" t="str">
        <f t="shared" si="239"/>
        <v>695</v>
      </c>
      <c r="AL204" s="4">
        <f t="shared" si="240"/>
        <v>1</v>
      </c>
      <c r="AM204" s="4">
        <f t="shared" si="231"/>
        <v>1</v>
      </c>
      <c r="AN204" s="4">
        <f t="shared" si="241"/>
        <v>11837.409181104</v>
      </c>
      <c r="AO204" s="4">
        <f t="shared" si="242"/>
        <v>11837</v>
      </c>
      <c r="AP204" s="4">
        <f t="shared" si="232"/>
        <v>0</v>
      </c>
      <c r="AQ204" s="4">
        <v>11837</v>
      </c>
      <c r="AW204" s="4">
        <v>11837</v>
      </c>
      <c r="AX204" s="5">
        <f t="shared" si="243"/>
        <v>0</v>
      </c>
      <c r="AY204" s="4">
        <v>11837</v>
      </c>
      <c r="AZ204" s="5"/>
      <c r="BB204" s="5">
        <f t="shared" ref="BB204" si="245">BC204-BA204</f>
        <v>0</v>
      </c>
    </row>
    <row r="205" spans="1:54" s="4" customFormat="1">
      <c r="A205" s="269">
        <v>430</v>
      </c>
      <c r="B205" s="2">
        <v>430170710</v>
      </c>
      <c r="C205" s="9" t="s">
        <v>1052</v>
      </c>
      <c r="D205" s="14">
        <f>'fnd enro'!D205</f>
        <v>0</v>
      </c>
      <c r="E205" s="14">
        <f>'fnd enro'!E205</f>
        <v>0</v>
      </c>
      <c r="F205" s="14">
        <f>'fnd enro'!F205</f>
        <v>0</v>
      </c>
      <c r="G205" s="14">
        <f>'fnd enro'!G205</f>
        <v>0</v>
      </c>
      <c r="H205" s="14">
        <f>'fnd enro'!H205</f>
        <v>1</v>
      </c>
      <c r="I205" s="14">
        <f>'fnd enro'!I205</f>
        <v>3</v>
      </c>
      <c r="J205" s="14">
        <f>'fnd enro'!J205</f>
        <v>0</v>
      </c>
      <c r="K205" s="15">
        <f>'fnd enro'!K205</f>
        <v>0.15440000000000001</v>
      </c>
      <c r="L205" s="14">
        <f>'fnd enro'!L205</f>
        <v>0</v>
      </c>
      <c r="M205" s="14">
        <f>'fnd enro'!M205</f>
        <v>0</v>
      </c>
      <c r="N205" s="14">
        <f>'fnd enro'!N205</f>
        <v>0</v>
      </c>
      <c r="O205" s="14">
        <f>'fnd enro'!O205</f>
        <v>0</v>
      </c>
      <c r="P205" s="14">
        <f>'fnd enro'!P205</f>
        <v>0</v>
      </c>
      <c r="Q205" s="14">
        <f>'fnd enro'!R205</f>
        <v>4</v>
      </c>
      <c r="R205" s="15">
        <f t="shared" si="234"/>
        <v>1.024</v>
      </c>
      <c r="S205" s="14">
        <f>VALUE('fnd enro'!Q205)</f>
        <v>3</v>
      </c>
      <c r="T205" s="2"/>
      <c r="U205" s="1">
        <f>(($D205*'fnd base rates'!C$107)
+($E205*'fnd base rates'!C$108)
+($F205*'fnd base rates'!C$109)
+($G205*'fnd base rates'!C$110)
+($H205*'fnd base rates'!C$111)
+($I205*'fnd base rates'!C$112)
+($J205*'fnd base rates'!C$113)
+($K205*'fnd base rates'!C$114)
+($M205*'fnd base rates'!C$116)
+($N205*'fnd base rates'!C$117)
+($O205*'fnd base rates'!C$118)
+($P205*VLOOKUP($S205+12,rate_basefnd,3)))
*$R205</f>
        <v>2197.3456732160003</v>
      </c>
      <c r="V205" s="1">
        <f>(($D205*'fnd base rates'!D$107)
+($E205*'fnd base rates'!D$108)
+($F205*'fnd base rates'!D$109)
+($G205*'fnd base rates'!D$110)
+($H205*'fnd base rates'!D$111)
+($I205*'fnd base rates'!D$112)
+($J205*'fnd base rates'!D$113)
+($K205*'fnd base rates'!D$114)
+($M205*'fnd base rates'!D$116)
+($N205*'fnd base rates'!D$117)
+($O205*'fnd base rates'!D$118)
+($P205*VLOOKUP($S205+12,rate_basefnd,4)))
*$R205</f>
        <v>3133.7676800000004</v>
      </c>
      <c r="W205" s="1">
        <f>(($D205*'fnd base rates'!E$107)
+($E205*'fnd base rates'!E$108)
+($F205*'fnd base rates'!E$109)
+($G205*'fnd base rates'!E$110)
+($H205*'fnd base rates'!E$111)
+($I205*'fnd base rates'!E$112)
+($J205*'fnd base rates'!E$113)
+($K205*'fnd base rates'!E$114)
+($M205*'fnd base rates'!E$116)
+($N205*'fnd base rates'!E$117)
+($O205*'fnd base rates'!E$118)
+($P205*VLOOKUP($S205+12,rate_basefnd,5)))
*$R205</f>
        <v>18632.787460095999</v>
      </c>
      <c r="X205" s="1">
        <f>(($D205*'fnd base rates'!F$107)
+($E205*'fnd base rates'!F$108)
+($F205*'fnd base rates'!F$109)
+($G205*'fnd base rates'!F$110)
+($H205*'fnd base rates'!F$111)
+($I205*'fnd base rates'!F$112)
+($J205*'fnd base rates'!F$113)
+($K205*'fnd base rates'!F$114)
+($M205*'fnd base rates'!F$116)
+($N205*'fnd base rates'!F$117)
+($O205*'fnd base rates'!F$118)
+($P205*VLOOKUP($S205+12,rate_basefnd,6)))
*$R205</f>
        <v>3743.780503552</v>
      </c>
      <c r="Y205" s="1">
        <f>(($D205*'fnd base rates'!G$107)
+($E205*'fnd base rates'!G$108)
+($F205*'fnd base rates'!G$109)
+($G205*'fnd base rates'!G$110)
+($H205*'fnd base rates'!G$111)
+($I205*'fnd base rates'!G$112)
+($J205*'fnd base rates'!G$113)
+($K205*'fnd base rates'!G$114)
+($M205*'fnd base rates'!G$116)
+($N205*'fnd base rates'!G$117)
+($O205*'fnd base rates'!G$118)
+($P205*VLOOKUP($S205+12,rate_basefnd,7)))
*$R205</f>
        <v>675.94560307200004</v>
      </c>
      <c r="Z205" s="1">
        <f>(($D205*'fnd base rates'!H$107)
+($E205*'fnd base rates'!H$108)
+($F205*'fnd base rates'!H$109)
+($G205*'fnd base rates'!H$110)
+($H205*'fnd base rates'!H$111)
+($I205*'fnd base rates'!H$112)
+($J205*'fnd base rates'!H$113)
+($K205*'fnd base rates'!H$114)
+($M205*'fnd base rates'!H$116)
+($N205*'fnd base rates'!H$117)
+($O205*'fnd base rates'!H$118)
+($P205*VLOOKUP($S205+12,rate_basefnd,8)))</f>
        <v>3007.6757360000001</v>
      </c>
      <c r="AA205" s="1">
        <f>(($D205*'fnd base rates'!I$107)
+($E205*'fnd base rates'!I$108)
+($F205*'fnd base rates'!I$109)
+($G205*'fnd base rates'!I$110)
+($H205*'fnd base rates'!I$111)
+($I205*'fnd base rates'!I$112)
+($J205*'fnd base rates'!I$113)
+($K205*'fnd base rates'!I$114)
+($M205*'fnd base rates'!I$116)
+($N205*'fnd base rates'!I$117)
+($O205*'fnd base rates'!I$118)
+($P205*VLOOKUP($S205+12,rate_basefnd,9)))
*$R205</f>
        <v>1679.8822400000001</v>
      </c>
      <c r="AB205" s="1">
        <f>(($D205*'fnd base rates'!J$107)
+($E205*'fnd base rates'!J$108)
+($F205*'fnd base rates'!J$109)
+($G205*'fnd base rates'!J$110)
+($H205*'fnd base rates'!J$111)
+($I205*'fnd base rates'!J$112)
+($J205*'fnd base rates'!J$113)
+($K205*'fnd base rates'!J$114)
+($M205*'fnd base rates'!J$116)
+($N205*'fnd base rates'!J$117)
+($O205*'fnd base rates'!J$118)
+($P205*VLOOKUP($S205+12,rate_basefnd,10)))
*$R205</f>
        <v>2017.3414399999999</v>
      </c>
      <c r="AC205" s="1">
        <f>(($D205*'fnd base rates'!K$107)
+($E205*'fnd base rates'!K$108)
+($F205*'fnd base rates'!K$109)
+($G205*'fnd base rates'!K$110)
+($H205*'fnd base rates'!K$111)
+($I205*'fnd base rates'!K$112)
+($J205*'fnd base rates'!K$113)
+($K205*'fnd base rates'!K$114)
+($M205*'fnd base rates'!K$116)
+($N205*'fnd base rates'!K$117)
+($O205*'fnd base rates'!K$118)
+($P205*VLOOKUP($S205+12,rate_basefnd,11)))
*$R205</f>
        <v>4743.5156684800004</v>
      </c>
      <c r="AD205" s="1">
        <f>(($D205*'fnd base rates'!L$107)
+($E205*'fnd base rates'!L$108)
+($F205*'fnd base rates'!L$109)
+($G205*'fnd base rates'!L$110)
+($H205*'fnd base rates'!L$111)
+($I205*'fnd base rates'!L$112)
+($J205*'fnd base rates'!L$113)
+($K205*'fnd base rates'!L$114)
+($M205*'fnd base rates'!L$116)
+($N205*'fnd base rates'!L$117)
+($O205*'fnd base rates'!L$118)
+($P205*VLOOKUP($S205+12,rate_basefnd,12)))</f>
        <v>5619.8567200000007</v>
      </c>
      <c r="AE205" s="1">
        <f>(($D205*'fnd base rates'!M$107)
+($E205*'fnd base rates'!M$108)
+($F205*'fnd base rates'!M$109)
+($G205*'fnd base rates'!M$110)
+($H205*'fnd base rates'!M$111)
+($I205*'fnd base rates'!M$112)
+($J205*'fnd base rates'!M$113)
+($K205*'fnd base rates'!M$114)
+($M205*'fnd base rates'!M$116)
+($N205*'fnd base rates'!M$117)
+($O205*'fnd base rates'!M$118)
+($P205*VLOOKUP($S205+12,rate_basefnd,13)))</f>
        <v>0</v>
      </c>
      <c r="AF205" s="4">
        <f t="shared" si="235"/>
        <v>45451.898724416002</v>
      </c>
      <c r="AH205" s="269">
        <f t="shared" si="236"/>
        <v>430170710</v>
      </c>
      <c r="AI205" s="4" t="str">
        <f t="shared" si="237"/>
        <v>430</v>
      </c>
      <c r="AJ205" s="2" t="str">
        <f t="shared" si="238"/>
        <v>170</v>
      </c>
      <c r="AK205" s="2" t="str">
        <f t="shared" si="239"/>
        <v>710</v>
      </c>
      <c r="AL205" s="4">
        <f t="shared" si="240"/>
        <v>1</v>
      </c>
      <c r="AM205" s="4">
        <f t="shared" si="231"/>
        <v>4</v>
      </c>
      <c r="AN205" s="4">
        <f t="shared" si="241"/>
        <v>45451.898724416002</v>
      </c>
      <c r="AO205" s="4">
        <f t="shared" si="242"/>
        <v>11363</v>
      </c>
      <c r="AP205" s="4">
        <f t="shared" si="232"/>
        <v>0</v>
      </c>
      <c r="AQ205" s="4">
        <v>11363</v>
      </c>
      <c r="AW205" s="4">
        <v>11363</v>
      </c>
      <c r="AX205" s="5">
        <f t="shared" si="243"/>
        <v>0</v>
      </c>
      <c r="AY205" s="4">
        <v>11363</v>
      </c>
      <c r="AZ205" s="5"/>
      <c r="BB205" s="5">
        <f t="shared" ref="BB205" si="246">BC205-BA205</f>
        <v>0</v>
      </c>
    </row>
    <row r="206" spans="1:54" s="4" customFormat="1">
      <c r="A206" s="269">
        <v>430</v>
      </c>
      <c r="B206" s="2">
        <v>430170725</v>
      </c>
      <c r="C206" s="9" t="s">
        <v>1052</v>
      </c>
      <c r="D206" s="14">
        <f>'fnd enro'!D206</f>
        <v>0</v>
      </c>
      <c r="E206" s="14">
        <f>'fnd enro'!E206</f>
        <v>0</v>
      </c>
      <c r="F206" s="14">
        <f>'fnd enro'!F206</f>
        <v>0</v>
      </c>
      <c r="G206" s="14">
        <f>'fnd enro'!G206</f>
        <v>0</v>
      </c>
      <c r="H206" s="14">
        <f>'fnd enro'!H206</f>
        <v>6</v>
      </c>
      <c r="I206" s="14">
        <f>'fnd enro'!I206</f>
        <v>9</v>
      </c>
      <c r="J206" s="14">
        <f>'fnd enro'!J206</f>
        <v>0</v>
      </c>
      <c r="K206" s="15">
        <f>'fnd enro'!K206</f>
        <v>0.57899999999999996</v>
      </c>
      <c r="L206" s="14">
        <f>'fnd enro'!L206</f>
        <v>0</v>
      </c>
      <c r="M206" s="14">
        <f>'fnd enro'!M206</f>
        <v>0</v>
      </c>
      <c r="N206" s="14">
        <f>'fnd enro'!N206</f>
        <v>0</v>
      </c>
      <c r="O206" s="14">
        <f>'fnd enro'!O206</f>
        <v>0</v>
      </c>
      <c r="P206" s="14">
        <f>'fnd enro'!P206</f>
        <v>1</v>
      </c>
      <c r="Q206" s="14">
        <f>'fnd enro'!R206</f>
        <v>15</v>
      </c>
      <c r="R206" s="15">
        <f t="shared" si="234"/>
        <v>1.024</v>
      </c>
      <c r="S206" s="14">
        <f>VALUE('fnd enro'!Q206)</f>
        <v>3</v>
      </c>
      <c r="T206" s="2"/>
      <c r="U206" s="1">
        <f>(($D206*'fnd base rates'!C$107)
+($E206*'fnd base rates'!C$108)
+($F206*'fnd base rates'!C$109)
+($G206*'fnd base rates'!C$110)
+($H206*'fnd base rates'!C$111)
+($I206*'fnd base rates'!C$112)
+($J206*'fnd base rates'!C$113)
+($K206*'fnd base rates'!C$114)
+($M206*'fnd base rates'!C$116)
+($N206*'fnd base rates'!C$117)
+($O206*'fnd base rates'!C$118)
+($P206*VLOOKUP($S206+12,rate_basefnd,3)))
*$R206</f>
        <v>8298.3118745600004</v>
      </c>
      <c r="V206" s="1">
        <f>(($D206*'fnd base rates'!D$107)
+($E206*'fnd base rates'!D$108)
+($F206*'fnd base rates'!D$109)
+($G206*'fnd base rates'!D$110)
+($H206*'fnd base rates'!D$111)
+($I206*'fnd base rates'!D$112)
+($J206*'fnd base rates'!D$113)
+($K206*'fnd base rates'!D$114)
+($M206*'fnd base rates'!D$116)
+($N206*'fnd base rates'!D$117)
+($O206*'fnd base rates'!D$118)
+($P206*VLOOKUP($S206+12,rate_basefnd,4)))
*$R206</f>
        <v>12027.72992</v>
      </c>
      <c r="W206" s="1">
        <f>(($D206*'fnd base rates'!E$107)
+($E206*'fnd base rates'!E$108)
+($F206*'fnd base rates'!E$109)
+($G206*'fnd base rates'!E$110)
+($H206*'fnd base rates'!E$111)
+($I206*'fnd base rates'!E$112)
+($J206*'fnd base rates'!E$113)
+($K206*'fnd base rates'!E$114)
+($M206*'fnd base rates'!E$116)
+($N206*'fnd base rates'!E$117)
+($O206*'fnd base rates'!E$118)
+($P206*VLOOKUP($S206+12,rate_basefnd,5)))
*$R206</f>
        <v>69221.105295360001</v>
      </c>
      <c r="X206" s="1">
        <f>(($D206*'fnd base rates'!F$107)
+($E206*'fnd base rates'!F$108)
+($F206*'fnd base rates'!F$109)
+($G206*'fnd base rates'!F$110)
+($H206*'fnd base rates'!F$111)
+($I206*'fnd base rates'!F$112)
+($J206*'fnd base rates'!F$113)
+($K206*'fnd base rates'!F$114)
+($M206*'fnd base rates'!F$116)
+($N206*'fnd base rates'!F$117)
+($O206*'fnd base rates'!F$118)
+($P206*VLOOKUP($S206+12,rate_basefnd,6)))
*$R206</f>
        <v>14289.137848320001</v>
      </c>
      <c r="Y206" s="1">
        <f>(($D206*'fnd base rates'!G$107)
+($E206*'fnd base rates'!G$108)
+($F206*'fnd base rates'!G$109)
+($G206*'fnd base rates'!G$110)
+($H206*'fnd base rates'!G$111)
+($I206*'fnd base rates'!G$112)
+($J206*'fnd base rates'!G$113)
+($K206*'fnd base rates'!G$114)
+($M206*'fnd base rates'!G$116)
+($N206*'fnd base rates'!G$117)
+($O206*'fnd base rates'!G$118)
+($P206*VLOOKUP($S206+12,rate_basefnd,7)))
*$R206</f>
        <v>2676.0900915200004</v>
      </c>
      <c r="Z206" s="1">
        <f>(($D206*'fnd base rates'!H$107)
+($E206*'fnd base rates'!H$108)
+($F206*'fnd base rates'!H$109)
+($G206*'fnd base rates'!H$110)
+($H206*'fnd base rates'!H$111)
+($I206*'fnd base rates'!H$112)
+($J206*'fnd base rates'!H$113)
+($K206*'fnd base rates'!H$114)
+($M206*'fnd base rates'!H$116)
+($N206*'fnd base rates'!H$117)
+($O206*'fnd base rates'!H$118)
+($P206*VLOOKUP($S206+12,rate_basefnd,8)))</f>
        <v>10612.924010000001</v>
      </c>
      <c r="AA206" s="1">
        <f>(($D206*'fnd base rates'!I$107)
+($E206*'fnd base rates'!I$108)
+($F206*'fnd base rates'!I$109)
+($G206*'fnd base rates'!I$110)
+($H206*'fnd base rates'!I$111)
+($I206*'fnd base rates'!I$112)
+($J206*'fnd base rates'!I$113)
+($K206*'fnd base rates'!I$114)
+($M206*'fnd base rates'!I$116)
+($N206*'fnd base rates'!I$117)
+($O206*'fnd base rates'!I$118)
+($P206*VLOOKUP($S206+12,rate_basefnd,9)))
*$R206</f>
        <v>6262.9683200000009</v>
      </c>
      <c r="AB206" s="1">
        <f>(($D206*'fnd base rates'!J$107)
+($E206*'fnd base rates'!J$108)
+($F206*'fnd base rates'!J$109)
+($G206*'fnd base rates'!J$110)
+($H206*'fnd base rates'!J$111)
+($I206*'fnd base rates'!J$112)
+($J206*'fnd base rates'!J$113)
+($K206*'fnd base rates'!J$114)
+($M206*'fnd base rates'!J$116)
+($N206*'fnd base rates'!J$117)
+($O206*'fnd base rates'!J$118)
+($P206*VLOOKUP($S206+12,rate_basefnd,10)))
*$R206</f>
        <v>7383.4803200000006</v>
      </c>
      <c r="AC206" s="1">
        <f>(($D206*'fnd base rates'!K$107)
+($E206*'fnd base rates'!K$108)
+($F206*'fnd base rates'!K$109)
+($G206*'fnd base rates'!K$110)
+($H206*'fnd base rates'!K$111)
+($I206*'fnd base rates'!K$112)
+($J206*'fnd base rates'!K$113)
+($K206*'fnd base rates'!K$114)
+($M206*'fnd base rates'!K$116)
+($N206*'fnd base rates'!K$117)
+($O206*'fnd base rates'!K$118)
+($P206*VLOOKUP($S206+12,rate_basefnd,11)))
*$R206</f>
        <v>17862.142156799997</v>
      </c>
      <c r="AD206" s="1">
        <f>(($D206*'fnd base rates'!L$107)
+($E206*'fnd base rates'!L$108)
+($F206*'fnd base rates'!L$109)
+($G206*'fnd base rates'!L$110)
+($H206*'fnd base rates'!L$111)
+($I206*'fnd base rates'!L$112)
+($J206*'fnd base rates'!L$113)
+($K206*'fnd base rates'!L$114)
+($M206*'fnd base rates'!L$116)
+($N206*'fnd base rates'!L$117)
+($O206*'fnd base rates'!L$118)
+($P206*VLOOKUP($S206+12,rate_basefnd,12)))</f>
        <v>21822.760199999997</v>
      </c>
      <c r="AE206" s="1">
        <f>(($D206*'fnd base rates'!M$107)
+($E206*'fnd base rates'!M$108)
+($F206*'fnd base rates'!M$109)
+($G206*'fnd base rates'!M$110)
+($H206*'fnd base rates'!M$111)
+($I206*'fnd base rates'!M$112)
+($J206*'fnd base rates'!M$113)
+($K206*'fnd base rates'!M$114)
+($M206*'fnd base rates'!M$116)
+($N206*'fnd base rates'!M$117)
+($O206*'fnd base rates'!M$118)
+($P206*VLOOKUP($S206+12,rate_basefnd,13)))</f>
        <v>0</v>
      </c>
      <c r="AF206" s="4">
        <f t="shared" si="235"/>
        <v>170456.65003655999</v>
      </c>
      <c r="AH206" s="269">
        <f t="shared" si="236"/>
        <v>430170725</v>
      </c>
      <c r="AI206" s="4" t="str">
        <f t="shared" si="237"/>
        <v>430</v>
      </c>
      <c r="AJ206" s="2" t="str">
        <f t="shared" si="238"/>
        <v>170</v>
      </c>
      <c r="AK206" s="2" t="str">
        <f t="shared" si="239"/>
        <v>725</v>
      </c>
      <c r="AL206" s="4">
        <f t="shared" si="240"/>
        <v>1</v>
      </c>
      <c r="AM206" s="4">
        <f t="shared" si="231"/>
        <v>15</v>
      </c>
      <c r="AN206" s="4">
        <f t="shared" si="241"/>
        <v>170456.65003655999</v>
      </c>
      <c r="AO206" s="4">
        <f t="shared" si="242"/>
        <v>11364</v>
      </c>
      <c r="AP206" s="4">
        <f t="shared" si="232"/>
        <v>0</v>
      </c>
      <c r="AQ206" s="4">
        <v>11364</v>
      </c>
      <c r="AW206" s="4">
        <v>11364</v>
      </c>
      <c r="AX206" s="5">
        <f t="shared" si="243"/>
        <v>0</v>
      </c>
      <c r="AY206" s="4">
        <v>11364</v>
      </c>
      <c r="AZ206" s="5"/>
      <c r="BB206" s="5">
        <f t="shared" ref="BB206" si="247">BC206-BA206</f>
        <v>0</v>
      </c>
    </row>
    <row r="207" spans="1:54" s="4" customFormat="1">
      <c r="A207" s="269">
        <v>430</v>
      </c>
      <c r="B207" s="2">
        <v>430170730</v>
      </c>
      <c r="C207" s="9" t="s">
        <v>1052</v>
      </c>
      <c r="D207" s="14">
        <f>'fnd enro'!D207</f>
        <v>0</v>
      </c>
      <c r="E207" s="14">
        <f>'fnd enro'!E207</f>
        <v>0</v>
      </c>
      <c r="F207" s="14">
        <f>'fnd enro'!F207</f>
        <v>0</v>
      </c>
      <c r="G207" s="14">
        <f>'fnd enro'!G207</f>
        <v>0</v>
      </c>
      <c r="H207" s="14">
        <f>'fnd enro'!H207</f>
        <v>0</v>
      </c>
      <c r="I207" s="14">
        <f>'fnd enro'!I207</f>
        <v>6</v>
      </c>
      <c r="J207" s="14">
        <f>'fnd enro'!J207</f>
        <v>0</v>
      </c>
      <c r="K207" s="15">
        <f>'fnd enro'!K207</f>
        <v>0.2316</v>
      </c>
      <c r="L207" s="14">
        <f>'fnd enro'!L207</f>
        <v>0</v>
      </c>
      <c r="M207" s="14">
        <f>'fnd enro'!M207</f>
        <v>0</v>
      </c>
      <c r="N207" s="14">
        <f>'fnd enro'!N207</f>
        <v>0</v>
      </c>
      <c r="O207" s="14">
        <f>'fnd enro'!O207</f>
        <v>0</v>
      </c>
      <c r="P207" s="14">
        <f>'fnd enro'!P207</f>
        <v>1</v>
      </c>
      <c r="Q207" s="14">
        <f>'fnd enro'!R207</f>
        <v>6</v>
      </c>
      <c r="R207" s="15">
        <f t="shared" si="234"/>
        <v>1.024</v>
      </c>
      <c r="S207" s="14">
        <f>VALUE('fnd enro'!Q207)</f>
        <v>3</v>
      </c>
      <c r="T207" s="2"/>
      <c r="U207" s="1">
        <f>(($D207*'fnd base rates'!C$107)
+($E207*'fnd base rates'!C$108)
+($F207*'fnd base rates'!C$109)
+($G207*'fnd base rates'!C$110)
+($H207*'fnd base rates'!C$111)
+($I207*'fnd base rates'!C$112)
+($J207*'fnd base rates'!C$113)
+($K207*'fnd base rates'!C$114)
+($M207*'fnd base rates'!C$116)
+($N207*'fnd base rates'!C$117)
+($O207*'fnd base rates'!C$118)
+($P207*VLOOKUP($S207+12,rate_basefnd,3)))
*$R207</f>
        <v>3354.2841098240001</v>
      </c>
      <c r="V207" s="1">
        <f>(($D207*'fnd base rates'!D$107)
+($E207*'fnd base rates'!D$108)
+($F207*'fnd base rates'!D$109)
+($G207*'fnd base rates'!D$110)
+($H207*'fnd base rates'!D$111)
+($I207*'fnd base rates'!D$112)
+($J207*'fnd base rates'!D$113)
+($K207*'fnd base rates'!D$114)
+($M207*'fnd base rates'!D$116)
+($N207*'fnd base rates'!D$117)
+($O207*'fnd base rates'!D$118)
+($P207*VLOOKUP($S207+12,rate_basefnd,4)))
*$R207</f>
        <v>4976.7526400000006</v>
      </c>
      <c r="W207" s="1">
        <f>(($D207*'fnd base rates'!E$107)
+($E207*'fnd base rates'!E$108)
+($F207*'fnd base rates'!E$109)
+($G207*'fnd base rates'!E$110)
+($H207*'fnd base rates'!E$111)
+($I207*'fnd base rates'!E$112)
+($J207*'fnd base rates'!E$113)
+($K207*'fnd base rates'!E$114)
+($M207*'fnd base rates'!E$116)
+($N207*'fnd base rates'!E$117)
+($O207*'fnd base rates'!E$118)
+($P207*VLOOKUP($S207+12,rate_basefnd,5)))
*$R207</f>
        <v>32875.778310144</v>
      </c>
      <c r="X207" s="1">
        <f>(($D207*'fnd base rates'!F$107)
+($E207*'fnd base rates'!F$108)
+($F207*'fnd base rates'!F$109)
+($G207*'fnd base rates'!F$110)
+($H207*'fnd base rates'!F$111)
+($I207*'fnd base rates'!F$112)
+($J207*'fnd base rates'!F$113)
+($K207*'fnd base rates'!F$114)
+($M207*'fnd base rates'!F$116)
+($N207*'fnd base rates'!F$117)
+($O207*'fnd base rates'!F$118)
+($P207*VLOOKUP($S207+12,rate_basefnd,6)))
*$R207</f>
        <v>5449.0301153280006</v>
      </c>
      <c r="Y207" s="1">
        <f>(($D207*'fnd base rates'!G$107)
+($E207*'fnd base rates'!G$108)
+($F207*'fnd base rates'!G$109)
+($G207*'fnd base rates'!G$110)
+($H207*'fnd base rates'!G$111)
+($I207*'fnd base rates'!G$112)
+($J207*'fnd base rates'!G$113)
+($K207*'fnd base rates'!G$114)
+($M207*'fnd base rates'!G$116)
+($N207*'fnd base rates'!G$117)
+($O207*'fnd base rates'!G$118)
+($P207*VLOOKUP($S207+12,rate_basefnd,7)))
*$R207</f>
        <v>1137.6636846079998</v>
      </c>
      <c r="Z207" s="1">
        <f>(($D207*'fnd base rates'!H$107)
+($E207*'fnd base rates'!H$108)
+($F207*'fnd base rates'!H$109)
+($G207*'fnd base rates'!H$110)
+($H207*'fnd base rates'!H$111)
+($I207*'fnd base rates'!H$112)
+($J207*'fnd base rates'!H$113)
+($K207*'fnd base rates'!H$114)
+($M207*'fnd base rates'!H$116)
+($N207*'fnd base rates'!H$117)
+($O207*'fnd base rates'!H$118)
+($P207*VLOOKUP($S207+12,rate_basefnd,8)))</f>
        <v>4988.0536039999997</v>
      </c>
      <c r="AA207" s="1">
        <f>(($D207*'fnd base rates'!I$107)
+($E207*'fnd base rates'!I$108)
+($F207*'fnd base rates'!I$109)
+($G207*'fnd base rates'!I$110)
+($H207*'fnd base rates'!I$111)
+($I207*'fnd base rates'!I$112)
+($J207*'fnd base rates'!I$113)
+($K207*'fnd base rates'!I$114)
+($M207*'fnd base rates'!I$116)
+($N207*'fnd base rates'!I$117)
+($O207*'fnd base rates'!I$118)
+($P207*VLOOKUP($S207+12,rate_basefnd,9)))
*$R207</f>
        <v>2726.11328</v>
      </c>
      <c r="AB207" s="1">
        <f>(($D207*'fnd base rates'!J$107)
+($E207*'fnd base rates'!J$108)
+($F207*'fnd base rates'!J$109)
+($G207*'fnd base rates'!J$110)
+($H207*'fnd base rates'!J$111)
+($I207*'fnd base rates'!J$112)
+($J207*'fnd base rates'!J$113)
+($K207*'fnd base rates'!J$114)
+($M207*'fnd base rates'!J$116)
+($N207*'fnd base rates'!J$117)
+($O207*'fnd base rates'!J$118)
+($P207*VLOOKUP($S207+12,rate_basefnd,10)))
*$R207</f>
        <v>4092.2316800000003</v>
      </c>
      <c r="AC207" s="1">
        <f>(($D207*'fnd base rates'!K$107)
+($E207*'fnd base rates'!K$108)
+($F207*'fnd base rates'!K$109)
+($G207*'fnd base rates'!K$110)
+($H207*'fnd base rates'!K$111)
+($I207*'fnd base rates'!K$112)
+($J207*'fnd base rates'!K$113)
+($K207*'fnd base rates'!K$114)
+($M207*'fnd base rates'!K$116)
+($N207*'fnd base rates'!K$117)
+($O207*'fnd base rates'!K$118)
+($P207*VLOOKUP($S207+12,rate_basefnd,11)))
*$R207</f>
        <v>7065.96790272</v>
      </c>
      <c r="AD207" s="1">
        <f>(($D207*'fnd base rates'!L$107)
+($E207*'fnd base rates'!L$108)
+($F207*'fnd base rates'!L$109)
+($G207*'fnd base rates'!L$110)
+($H207*'fnd base rates'!L$111)
+($I207*'fnd base rates'!L$112)
+($J207*'fnd base rates'!L$113)
+($K207*'fnd base rates'!L$114)
+($M207*'fnd base rates'!L$116)
+($N207*'fnd base rates'!L$117)
+($O207*'fnd base rates'!L$118)
+($P207*VLOOKUP($S207+12,rate_basefnd,12)))</f>
        <v>8640.5200800000021</v>
      </c>
      <c r="AE207" s="1">
        <f>(($D207*'fnd base rates'!M$107)
+($E207*'fnd base rates'!M$108)
+($F207*'fnd base rates'!M$109)
+($G207*'fnd base rates'!M$110)
+($H207*'fnd base rates'!M$111)
+($I207*'fnd base rates'!M$112)
+($J207*'fnd base rates'!M$113)
+($K207*'fnd base rates'!M$114)
+($M207*'fnd base rates'!M$116)
+($N207*'fnd base rates'!M$117)
+($O207*'fnd base rates'!M$118)
+($P207*VLOOKUP($S207+12,rate_basefnd,13)))</f>
        <v>0</v>
      </c>
      <c r="AF207" s="4">
        <f t="shared" si="235"/>
        <v>75306.395406623997</v>
      </c>
      <c r="AH207" s="269">
        <f t="shared" si="236"/>
        <v>430170730</v>
      </c>
      <c r="AI207" s="4" t="str">
        <f t="shared" si="237"/>
        <v>430</v>
      </c>
      <c r="AJ207" s="2" t="str">
        <f t="shared" si="238"/>
        <v>170</v>
      </c>
      <c r="AK207" s="2" t="str">
        <f t="shared" si="239"/>
        <v>730</v>
      </c>
      <c r="AL207" s="4">
        <f t="shared" si="240"/>
        <v>1</v>
      </c>
      <c r="AM207" s="4">
        <f t="shared" si="231"/>
        <v>6</v>
      </c>
      <c r="AN207" s="4">
        <f t="shared" si="241"/>
        <v>75306.395406623997</v>
      </c>
      <c r="AO207" s="4">
        <f t="shared" si="242"/>
        <v>12551</v>
      </c>
      <c r="AP207" s="4">
        <f t="shared" si="232"/>
        <v>0</v>
      </c>
      <c r="AQ207" s="4">
        <v>12551</v>
      </c>
      <c r="AW207" s="4">
        <v>12551</v>
      </c>
      <c r="AX207" s="5">
        <f t="shared" si="243"/>
        <v>0</v>
      </c>
      <c r="AY207" s="4">
        <v>12551</v>
      </c>
      <c r="AZ207" s="5"/>
      <c r="BB207" s="5">
        <f t="shared" ref="BB207" si="248">BC207-BA207</f>
        <v>0</v>
      </c>
    </row>
    <row r="208" spans="1:54" s="4" customFormat="1">
      <c r="A208" s="269">
        <v>430</v>
      </c>
      <c r="B208" s="2">
        <v>430170735</v>
      </c>
      <c r="C208" s="9" t="s">
        <v>1052</v>
      </c>
      <c r="D208" s="14">
        <f>'fnd enro'!D208</f>
        <v>0</v>
      </c>
      <c r="E208" s="14">
        <f>'fnd enro'!E208</f>
        <v>0</v>
      </c>
      <c r="F208" s="14">
        <f>'fnd enro'!F208</f>
        <v>0</v>
      </c>
      <c r="G208" s="14">
        <f>'fnd enro'!G208</f>
        <v>0</v>
      </c>
      <c r="H208" s="14">
        <f>'fnd enro'!H208</f>
        <v>1</v>
      </c>
      <c r="I208" s="14">
        <f>'fnd enro'!I208</f>
        <v>1</v>
      </c>
      <c r="J208" s="14">
        <f>'fnd enro'!J208</f>
        <v>0</v>
      </c>
      <c r="K208" s="15">
        <f>'fnd enro'!K208</f>
        <v>7.7200000000000005E-2</v>
      </c>
      <c r="L208" s="14">
        <f>'fnd enro'!L208</f>
        <v>0</v>
      </c>
      <c r="M208" s="14">
        <f>'fnd enro'!M208</f>
        <v>0</v>
      </c>
      <c r="N208" s="14">
        <f>'fnd enro'!N208</f>
        <v>0</v>
      </c>
      <c r="O208" s="14">
        <f>'fnd enro'!O208</f>
        <v>0</v>
      </c>
      <c r="P208" s="14">
        <f>'fnd enro'!P208</f>
        <v>0</v>
      </c>
      <c r="Q208" s="14">
        <f>'fnd enro'!R208</f>
        <v>2</v>
      </c>
      <c r="R208" s="15">
        <f t="shared" si="234"/>
        <v>1.024</v>
      </c>
      <c r="S208" s="14">
        <f>VALUE('fnd enro'!Q208)</f>
        <v>6</v>
      </c>
      <c r="T208" s="2"/>
      <c r="U208" s="1">
        <f>(($D208*'fnd base rates'!C$107)
+($E208*'fnd base rates'!C$108)
+($F208*'fnd base rates'!C$109)
+($G208*'fnd base rates'!C$110)
+($H208*'fnd base rates'!C$111)
+($I208*'fnd base rates'!C$112)
+($J208*'fnd base rates'!C$113)
+($K208*'fnd base rates'!C$114)
+($M208*'fnd base rates'!C$116)
+($N208*'fnd base rates'!C$117)
+($O208*'fnd base rates'!C$118)
+($P208*VLOOKUP($S208+12,rate_basefnd,3)))
*$R208</f>
        <v>1098.6728366080001</v>
      </c>
      <c r="V208" s="1">
        <f>(($D208*'fnd base rates'!D$107)
+($E208*'fnd base rates'!D$108)
+($F208*'fnd base rates'!D$109)
+($G208*'fnd base rates'!D$110)
+($H208*'fnd base rates'!D$111)
+($I208*'fnd base rates'!D$112)
+($J208*'fnd base rates'!D$113)
+($K208*'fnd base rates'!D$114)
+($M208*'fnd base rates'!D$116)
+($N208*'fnd base rates'!D$117)
+($O208*'fnd base rates'!D$118)
+($P208*VLOOKUP($S208+12,rate_basefnd,4)))
*$R208</f>
        <v>1566.8838400000002</v>
      </c>
      <c r="W208" s="1">
        <f>(($D208*'fnd base rates'!E$107)
+($E208*'fnd base rates'!E$108)
+($F208*'fnd base rates'!E$109)
+($G208*'fnd base rates'!E$110)
+($H208*'fnd base rates'!E$111)
+($I208*'fnd base rates'!E$112)
+($J208*'fnd base rates'!E$113)
+($K208*'fnd base rates'!E$114)
+($M208*'fnd base rates'!E$116)
+($N208*'fnd base rates'!E$117)
+($O208*'fnd base rates'!E$118)
+($P208*VLOOKUP($S208+12,rate_basefnd,5)))
*$R208</f>
        <v>8572.6010900479996</v>
      </c>
      <c r="X208" s="1">
        <f>(($D208*'fnd base rates'!F$107)
+($E208*'fnd base rates'!F$108)
+($F208*'fnd base rates'!F$109)
+($G208*'fnd base rates'!F$110)
+($H208*'fnd base rates'!F$111)
+($I208*'fnd base rates'!F$112)
+($J208*'fnd base rates'!F$113)
+($K208*'fnd base rates'!F$114)
+($M208*'fnd base rates'!F$116)
+($N208*'fnd base rates'!F$117)
+($O208*'fnd base rates'!F$118)
+($P208*VLOOKUP($S208+12,rate_basefnd,6)))
*$R208</f>
        <v>1927.4371317760001</v>
      </c>
      <c r="Y208" s="1">
        <f>(($D208*'fnd base rates'!G$107)
+($E208*'fnd base rates'!G$108)
+($F208*'fnd base rates'!G$109)
+($G208*'fnd base rates'!G$110)
+($H208*'fnd base rates'!G$111)
+($I208*'fnd base rates'!G$112)
+($J208*'fnd base rates'!G$113)
+($K208*'fnd base rates'!G$114)
+($M208*'fnd base rates'!G$116)
+($N208*'fnd base rates'!G$117)
+($O208*'fnd base rates'!G$118)
+($P208*VLOOKUP($S208+12,rate_basefnd,7)))
*$R208</f>
        <v>340.31264153599994</v>
      </c>
      <c r="Z208" s="1">
        <f>(($D208*'fnd base rates'!H$107)
+($E208*'fnd base rates'!H$108)
+($F208*'fnd base rates'!H$109)
+($G208*'fnd base rates'!H$110)
+($H208*'fnd base rates'!H$111)
+($I208*'fnd base rates'!H$112)
+($J208*'fnd base rates'!H$113)
+($K208*'fnd base rates'!H$114)
+($M208*'fnd base rates'!H$116)
+($N208*'fnd base rates'!H$117)
+($O208*'fnd base rates'!H$118)
+($P208*VLOOKUP($S208+12,rate_basefnd,8)))</f>
        <v>1351.5178679999999</v>
      </c>
      <c r="AA208" s="1">
        <f>(($D208*'fnd base rates'!I$107)
+($E208*'fnd base rates'!I$108)
+($F208*'fnd base rates'!I$109)
+($G208*'fnd base rates'!I$110)
+($H208*'fnd base rates'!I$111)
+($I208*'fnd base rates'!I$112)
+($J208*'fnd base rates'!I$113)
+($K208*'fnd base rates'!I$114)
+($M208*'fnd base rates'!I$116)
+($N208*'fnd base rates'!I$117)
+($O208*'fnd base rates'!I$118)
+($P208*VLOOKUP($S208+12,rate_basefnd,9)))
*$R208</f>
        <v>807.55712000000005</v>
      </c>
      <c r="AB208" s="1">
        <f>(($D208*'fnd base rates'!J$107)
+($E208*'fnd base rates'!J$108)
+($F208*'fnd base rates'!J$109)
+($G208*'fnd base rates'!J$110)
+($H208*'fnd base rates'!J$111)
+($I208*'fnd base rates'!J$112)
+($J208*'fnd base rates'!J$113)
+($K208*'fnd base rates'!J$114)
+($M208*'fnd base rates'!J$116)
+($N208*'fnd base rates'!J$117)
+($O208*'fnd base rates'!J$118)
+($P208*VLOOKUP($S208+12,rate_basefnd,10)))
*$R208</f>
        <v>842.30143999999996</v>
      </c>
      <c r="AC208" s="1">
        <f>(($D208*'fnd base rates'!K$107)
+($E208*'fnd base rates'!K$108)
+($F208*'fnd base rates'!K$109)
+($G208*'fnd base rates'!K$110)
+($H208*'fnd base rates'!K$111)
+($I208*'fnd base rates'!K$112)
+($J208*'fnd base rates'!K$113)
+($K208*'fnd base rates'!K$114)
+($M208*'fnd base rates'!K$116)
+($N208*'fnd base rates'!K$117)
+($O208*'fnd base rates'!K$118)
+($P208*VLOOKUP($S208+12,rate_basefnd,11)))
*$R208</f>
        <v>2388.1930342400001</v>
      </c>
      <c r="AD208" s="1">
        <f>(($D208*'fnd base rates'!L$107)
+($E208*'fnd base rates'!L$108)
+($F208*'fnd base rates'!L$109)
+($G208*'fnd base rates'!L$110)
+($H208*'fnd base rates'!L$111)
+($I208*'fnd base rates'!L$112)
+($J208*'fnd base rates'!L$113)
+($K208*'fnd base rates'!L$114)
+($M208*'fnd base rates'!L$116)
+($N208*'fnd base rates'!L$117)
+($O208*'fnd base rates'!L$118)
+($P208*VLOOKUP($S208+12,rate_basefnd,12)))</f>
        <v>2881.6033600000001</v>
      </c>
      <c r="AE208" s="1">
        <f>(($D208*'fnd base rates'!M$107)
+($E208*'fnd base rates'!M$108)
+($F208*'fnd base rates'!M$109)
+($G208*'fnd base rates'!M$110)
+($H208*'fnd base rates'!M$111)
+($I208*'fnd base rates'!M$112)
+($J208*'fnd base rates'!M$113)
+($K208*'fnd base rates'!M$114)
+($M208*'fnd base rates'!M$116)
+($N208*'fnd base rates'!M$117)
+($O208*'fnd base rates'!M$118)
+($P208*VLOOKUP($S208+12,rate_basefnd,13)))</f>
        <v>0</v>
      </c>
      <c r="AF208" s="4">
        <f t="shared" si="235"/>
        <v>21777.080362208002</v>
      </c>
      <c r="AH208" s="269">
        <f t="shared" si="236"/>
        <v>430170735</v>
      </c>
      <c r="AI208" s="4" t="str">
        <f t="shared" si="237"/>
        <v>430</v>
      </c>
      <c r="AJ208" s="2" t="str">
        <f t="shared" si="238"/>
        <v>170</v>
      </c>
      <c r="AK208" s="2" t="str">
        <f t="shared" si="239"/>
        <v>735</v>
      </c>
      <c r="AL208" s="4">
        <f t="shared" si="240"/>
        <v>1</v>
      </c>
      <c r="AM208" s="4">
        <f t="shared" si="231"/>
        <v>2</v>
      </c>
      <c r="AN208" s="4">
        <f t="shared" si="241"/>
        <v>21777.080362208002</v>
      </c>
      <c r="AO208" s="4">
        <f t="shared" si="242"/>
        <v>10889</v>
      </c>
      <c r="AP208" s="4">
        <f t="shared" si="232"/>
        <v>0</v>
      </c>
      <c r="AQ208" s="4">
        <v>10889</v>
      </c>
      <c r="AW208" s="4">
        <v>10889</v>
      </c>
      <c r="AX208" s="5">
        <f t="shared" si="243"/>
        <v>0</v>
      </c>
      <c r="AY208" s="4">
        <v>10889</v>
      </c>
      <c r="AZ208" s="5"/>
      <c r="BB208" s="5">
        <f t="shared" ref="BB208" si="249">BC208-BA208</f>
        <v>0</v>
      </c>
    </row>
    <row r="209" spans="1:54" s="4" customFormat="1">
      <c r="A209" s="269">
        <v>430</v>
      </c>
      <c r="B209" s="2">
        <v>430170775</v>
      </c>
      <c r="C209" s="9" t="s">
        <v>1052</v>
      </c>
      <c r="D209" s="14">
        <f>'fnd enro'!D209</f>
        <v>0</v>
      </c>
      <c r="E209" s="14">
        <f>'fnd enro'!E209</f>
        <v>0</v>
      </c>
      <c r="F209" s="14">
        <f>'fnd enro'!F209</f>
        <v>0</v>
      </c>
      <c r="G209" s="14">
        <f>'fnd enro'!G209</f>
        <v>0</v>
      </c>
      <c r="H209" s="14">
        <f>'fnd enro'!H209</f>
        <v>1</v>
      </c>
      <c r="I209" s="14">
        <f>'fnd enro'!I209</f>
        <v>1</v>
      </c>
      <c r="J209" s="14">
        <f>'fnd enro'!J209</f>
        <v>0</v>
      </c>
      <c r="K209" s="15">
        <f>'fnd enro'!K209</f>
        <v>7.7200000000000005E-2</v>
      </c>
      <c r="L209" s="14">
        <f>'fnd enro'!L209</f>
        <v>0</v>
      </c>
      <c r="M209" s="14">
        <f>'fnd enro'!M209</f>
        <v>0</v>
      </c>
      <c r="N209" s="14">
        <f>'fnd enro'!N209</f>
        <v>0</v>
      </c>
      <c r="O209" s="14">
        <f>'fnd enro'!O209</f>
        <v>0</v>
      </c>
      <c r="P209" s="14">
        <f>'fnd enro'!P209</f>
        <v>1</v>
      </c>
      <c r="Q209" s="14">
        <f>'fnd enro'!R209</f>
        <v>2</v>
      </c>
      <c r="R209" s="15">
        <f t="shared" si="234"/>
        <v>1.024</v>
      </c>
      <c r="S209" s="14">
        <f>VALUE('fnd enro'!Q209)</f>
        <v>4</v>
      </c>
      <c r="T209" s="2"/>
      <c r="U209" s="1">
        <f>(($D209*'fnd base rates'!C$107)
+($E209*'fnd base rates'!C$108)
+($F209*'fnd base rates'!C$109)
+($G209*'fnd base rates'!C$110)
+($H209*'fnd base rates'!C$111)
+($I209*'fnd base rates'!C$112)
+($J209*'fnd base rates'!C$113)
+($K209*'fnd base rates'!C$114)
+($M209*'fnd base rates'!C$116)
+($N209*'fnd base rates'!C$117)
+($O209*'fnd base rates'!C$118)
+($P209*VLOOKUP($S209+12,rate_basefnd,3)))
*$R209</f>
        <v>1158.4641966080003</v>
      </c>
      <c r="V209" s="1">
        <f>(($D209*'fnd base rates'!D$107)
+($E209*'fnd base rates'!D$108)
+($F209*'fnd base rates'!D$109)
+($G209*'fnd base rates'!D$110)
+($H209*'fnd base rates'!D$111)
+($I209*'fnd base rates'!D$112)
+($J209*'fnd base rates'!D$113)
+($K209*'fnd base rates'!D$114)
+($M209*'fnd base rates'!D$116)
+($N209*'fnd base rates'!D$117)
+($O209*'fnd base rates'!D$118)
+($P209*VLOOKUP($S209+12,rate_basefnd,4)))
*$R209</f>
        <v>1850.1632000000002</v>
      </c>
      <c r="W209" s="1">
        <f>(($D209*'fnd base rates'!E$107)
+($E209*'fnd base rates'!E$108)
+($F209*'fnd base rates'!E$109)
+($G209*'fnd base rates'!E$110)
+($H209*'fnd base rates'!E$111)
+($I209*'fnd base rates'!E$112)
+($J209*'fnd base rates'!E$113)
+($K209*'fnd base rates'!E$114)
+($M209*'fnd base rates'!E$116)
+($N209*'fnd base rates'!E$117)
+($O209*'fnd base rates'!E$118)
+($P209*VLOOKUP($S209+12,rate_basefnd,5)))
*$R209</f>
        <v>11337.995010048</v>
      </c>
      <c r="X209" s="1">
        <f>(($D209*'fnd base rates'!F$107)
+($E209*'fnd base rates'!F$108)
+($F209*'fnd base rates'!F$109)
+($G209*'fnd base rates'!F$110)
+($H209*'fnd base rates'!F$111)
+($I209*'fnd base rates'!F$112)
+($J209*'fnd base rates'!F$113)
+($K209*'fnd base rates'!F$114)
+($M209*'fnd base rates'!F$116)
+($N209*'fnd base rates'!F$117)
+($O209*'fnd base rates'!F$118)
+($P209*VLOOKUP($S209+12,rate_basefnd,6)))
*$R209</f>
        <v>1927.4371317760001</v>
      </c>
      <c r="Y209" s="1">
        <f>(($D209*'fnd base rates'!G$107)
+($E209*'fnd base rates'!G$108)
+($F209*'fnd base rates'!G$109)
+($G209*'fnd base rates'!G$110)
+($H209*'fnd base rates'!G$111)
+($I209*'fnd base rates'!G$112)
+($J209*'fnd base rates'!G$113)
+($K209*'fnd base rates'!G$114)
+($M209*'fnd base rates'!G$116)
+($N209*'fnd base rates'!G$117)
+($O209*'fnd base rates'!G$118)
+($P209*VLOOKUP($S209+12,rate_basefnd,7)))
*$R209</f>
        <v>474.47712153599997</v>
      </c>
      <c r="Z209" s="1">
        <f>(($D209*'fnd base rates'!H$107)
+($E209*'fnd base rates'!H$108)
+($F209*'fnd base rates'!H$109)
+($G209*'fnd base rates'!H$110)
+($H209*'fnd base rates'!H$111)
+($I209*'fnd base rates'!H$112)
+($J209*'fnd base rates'!H$113)
+($K209*'fnd base rates'!H$114)
+($M209*'fnd base rates'!H$116)
+($N209*'fnd base rates'!H$117)
+($O209*'fnd base rates'!H$118)
+($P209*VLOOKUP($S209+12,rate_basefnd,8)))</f>
        <v>1371.5978679999998</v>
      </c>
      <c r="AA209" s="1">
        <f>(($D209*'fnd base rates'!I$107)
+($E209*'fnd base rates'!I$108)
+($F209*'fnd base rates'!I$109)
+($G209*'fnd base rates'!I$110)
+($H209*'fnd base rates'!I$111)
+($I209*'fnd base rates'!I$112)
+($J209*'fnd base rates'!I$113)
+($K209*'fnd base rates'!I$114)
+($M209*'fnd base rates'!I$116)
+($N209*'fnd base rates'!I$117)
+($O209*'fnd base rates'!I$118)
+($P209*VLOOKUP($S209+12,rate_basefnd,9)))
*$R209</f>
        <v>919.54176000000007</v>
      </c>
      <c r="AB209" s="1">
        <f>(($D209*'fnd base rates'!J$107)
+($E209*'fnd base rates'!J$108)
+($F209*'fnd base rates'!J$109)
+($G209*'fnd base rates'!J$110)
+($H209*'fnd base rates'!J$111)
+($I209*'fnd base rates'!J$112)
+($J209*'fnd base rates'!J$113)
+($K209*'fnd base rates'!J$114)
+($M209*'fnd base rates'!J$116)
+($N209*'fnd base rates'!J$117)
+($O209*'fnd base rates'!J$118)
+($P209*VLOOKUP($S209+12,rate_basefnd,10)))
*$R209</f>
        <v>1424.1792</v>
      </c>
      <c r="AC209" s="1">
        <f>(($D209*'fnd base rates'!K$107)
+($E209*'fnd base rates'!K$108)
+($F209*'fnd base rates'!K$109)
+($G209*'fnd base rates'!K$110)
+($H209*'fnd base rates'!K$111)
+($I209*'fnd base rates'!K$112)
+($J209*'fnd base rates'!K$113)
+($K209*'fnd base rates'!K$114)
+($M209*'fnd base rates'!K$116)
+($N209*'fnd base rates'!K$117)
+($O209*'fnd base rates'!K$118)
+($P209*VLOOKUP($S209+12,rate_basefnd,11)))
*$R209</f>
        <v>2388.1930342400001</v>
      </c>
      <c r="AD209" s="1">
        <f>(($D209*'fnd base rates'!L$107)
+($E209*'fnd base rates'!L$108)
+($F209*'fnd base rates'!L$109)
+($G209*'fnd base rates'!L$110)
+($H209*'fnd base rates'!L$111)
+($I209*'fnd base rates'!L$112)
+($J209*'fnd base rates'!L$113)
+($K209*'fnd base rates'!L$114)
+($M209*'fnd base rates'!L$116)
+($N209*'fnd base rates'!L$117)
+($O209*'fnd base rates'!L$118)
+($P209*VLOOKUP($S209+12,rate_basefnd,12)))</f>
        <v>3318.4433600000002</v>
      </c>
      <c r="AE209" s="1">
        <f>(($D209*'fnd base rates'!M$107)
+($E209*'fnd base rates'!M$108)
+($F209*'fnd base rates'!M$109)
+($G209*'fnd base rates'!M$110)
+($H209*'fnd base rates'!M$111)
+($I209*'fnd base rates'!M$112)
+($J209*'fnd base rates'!M$113)
+($K209*'fnd base rates'!M$114)
+($M209*'fnd base rates'!M$116)
+($N209*'fnd base rates'!M$117)
+($O209*'fnd base rates'!M$118)
+($P209*VLOOKUP($S209+12,rate_basefnd,13)))</f>
        <v>0</v>
      </c>
      <c r="AF209" s="4">
        <f t="shared" si="235"/>
        <v>26170.491882208004</v>
      </c>
      <c r="AH209" s="269">
        <f t="shared" si="236"/>
        <v>430170775</v>
      </c>
      <c r="AI209" s="4" t="str">
        <f t="shared" si="237"/>
        <v>430</v>
      </c>
      <c r="AJ209" s="2" t="str">
        <f t="shared" si="238"/>
        <v>170</v>
      </c>
      <c r="AK209" s="2" t="str">
        <f t="shared" si="239"/>
        <v>775</v>
      </c>
      <c r="AL209" s="4">
        <f t="shared" si="240"/>
        <v>1</v>
      </c>
      <c r="AM209" s="4">
        <f t="shared" si="231"/>
        <v>2</v>
      </c>
      <c r="AN209" s="4">
        <f t="shared" si="241"/>
        <v>26170.491882208004</v>
      </c>
      <c r="AO209" s="4">
        <f t="shared" si="242"/>
        <v>13085</v>
      </c>
      <c r="AP209" s="4">
        <f t="shared" si="232"/>
        <v>0</v>
      </c>
      <c r="AQ209" s="4">
        <v>13085</v>
      </c>
      <c r="AW209" s="4">
        <v>13085</v>
      </c>
      <c r="AX209" s="5">
        <f t="shared" si="243"/>
        <v>0</v>
      </c>
      <c r="AY209" s="4">
        <v>13085</v>
      </c>
      <c r="AZ209" s="5"/>
      <c r="BB209" s="5">
        <f t="shared" ref="BB209" si="250">BC209-BA209</f>
        <v>0</v>
      </c>
    </row>
    <row r="210" spans="1:54" s="4" customFormat="1">
      <c r="A210" s="269">
        <v>432</v>
      </c>
      <c r="B210" s="2">
        <v>432712020</v>
      </c>
      <c r="C210" s="9" t="s">
        <v>258</v>
      </c>
      <c r="D210" s="14">
        <f>'fnd enro'!D210</f>
        <v>0</v>
      </c>
      <c r="E210" s="14">
        <f>'fnd enro'!E210</f>
        <v>0</v>
      </c>
      <c r="F210" s="14">
        <f>'fnd enro'!F210</f>
        <v>0</v>
      </c>
      <c r="G210" s="14">
        <f>'fnd enro'!G210</f>
        <v>0</v>
      </c>
      <c r="H210" s="14">
        <f>'fnd enro'!H210</f>
        <v>82</v>
      </c>
      <c r="I210" s="14">
        <f>'fnd enro'!I210</f>
        <v>0</v>
      </c>
      <c r="J210" s="14">
        <f>'fnd enro'!J210</f>
        <v>0</v>
      </c>
      <c r="K210" s="15">
        <f>'fnd enro'!K210</f>
        <v>3.1652</v>
      </c>
      <c r="L210" s="14">
        <f>'fnd enro'!L210</f>
        <v>0</v>
      </c>
      <c r="M210" s="14">
        <f>'fnd enro'!M210</f>
        <v>0</v>
      </c>
      <c r="N210" s="14">
        <f>'fnd enro'!N210</f>
        <v>1</v>
      </c>
      <c r="O210" s="14">
        <f>'fnd enro'!O210</f>
        <v>0</v>
      </c>
      <c r="P210" s="14">
        <f>'fnd enro'!P210</f>
        <v>14</v>
      </c>
      <c r="Q210" s="14">
        <f>'fnd enro'!R210</f>
        <v>82</v>
      </c>
      <c r="R210" s="15">
        <f t="shared" si="234"/>
        <v>1</v>
      </c>
      <c r="S210" s="14">
        <f>VALUE('fnd enro'!Q210)</f>
        <v>10</v>
      </c>
      <c r="T210" s="2"/>
      <c r="U210" s="1">
        <f>(($D210*'fnd base rates'!C$107)
+($E210*'fnd base rates'!C$108)
+($F210*'fnd base rates'!C$109)
+($G210*'fnd base rates'!C$110)
+($H210*'fnd base rates'!C$111)
+($I210*'fnd base rates'!C$112)
+($J210*'fnd base rates'!C$113)
+($K210*'fnd base rates'!C$114)
+($M210*'fnd base rates'!C$116)
+($N210*'fnd base rates'!C$117)
+($O210*'fnd base rates'!C$118)
+($P210*VLOOKUP($S210+12,rate_basefnd,3)))
*$R210</f>
        <v>45206.940371999997</v>
      </c>
      <c r="V210" s="1">
        <f>(($D210*'fnd base rates'!D$107)
+($E210*'fnd base rates'!D$108)
+($F210*'fnd base rates'!D$109)
+($G210*'fnd base rates'!D$110)
+($H210*'fnd base rates'!D$111)
+($I210*'fnd base rates'!D$112)
+($J210*'fnd base rates'!D$113)
+($K210*'fnd base rates'!D$114)
+($M210*'fnd base rates'!D$116)
+($N210*'fnd base rates'!D$117)
+($O210*'fnd base rates'!D$118)
+($P210*VLOOKUP($S210+12,rate_basefnd,4)))
*$R210</f>
        <v>68184.590000000011</v>
      </c>
      <c r="W210" s="1">
        <f>(($D210*'fnd base rates'!E$107)
+($E210*'fnd base rates'!E$108)
+($F210*'fnd base rates'!E$109)
+($G210*'fnd base rates'!E$110)
+($H210*'fnd base rates'!E$111)
+($I210*'fnd base rates'!E$112)
+($J210*'fnd base rates'!E$113)
+($K210*'fnd base rates'!E$114)
+($M210*'fnd base rates'!E$116)
+($N210*'fnd base rates'!E$117)
+($O210*'fnd base rates'!E$118)
+($P210*VLOOKUP($S210+12,rate_basefnd,5)))
*$R210</f>
        <v>336343.37083200004</v>
      </c>
      <c r="X210" s="1">
        <f>(($D210*'fnd base rates'!F$107)
+($E210*'fnd base rates'!F$108)
+($F210*'fnd base rates'!F$109)
+($G210*'fnd base rates'!F$110)
+($H210*'fnd base rates'!F$111)
+($I210*'fnd base rates'!F$112)
+($J210*'fnd base rates'!F$113)
+($K210*'fnd base rates'!F$114)
+($M210*'fnd base rates'!F$116)
+($N210*'fnd base rates'!F$117)
+($O210*'fnd base rates'!F$118)
+($P210*VLOOKUP($S210+12,rate_basefnd,6)))
*$R210</f>
        <v>81807.695783999996</v>
      </c>
      <c r="Y210" s="1">
        <f>(($D210*'fnd base rates'!G$107)
+($E210*'fnd base rates'!G$108)
+($F210*'fnd base rates'!G$109)
+($G210*'fnd base rates'!G$110)
+($H210*'fnd base rates'!G$111)
+($I210*'fnd base rates'!G$112)
+($J210*'fnd base rates'!G$113)
+($K210*'fnd base rates'!G$114)
+($M210*'fnd base rates'!G$116)
+($N210*'fnd base rates'!G$117)
+($O210*'fnd base rates'!G$118)
+($P210*VLOOKUP($S210+12,rate_basefnd,7)))
*$R210</f>
        <v>16358.129123999999</v>
      </c>
      <c r="Z210" s="1">
        <f>(($D210*'fnd base rates'!H$107)
+($E210*'fnd base rates'!H$108)
+($F210*'fnd base rates'!H$109)
+($G210*'fnd base rates'!H$110)
+($H210*'fnd base rates'!H$111)
+($I210*'fnd base rates'!H$112)
+($J210*'fnd base rates'!H$113)
+($K210*'fnd base rates'!H$114)
+($M210*'fnd base rates'!H$116)
+($N210*'fnd base rates'!H$117)
+($O210*'fnd base rates'!H$118)
+($P210*VLOOKUP($S210+12,rate_basefnd,8)))</f>
        <v>43437.362587999996</v>
      </c>
      <c r="AA210" s="1">
        <f>(($D210*'fnd base rates'!I$107)
+($E210*'fnd base rates'!I$108)
+($F210*'fnd base rates'!I$109)
+($G210*'fnd base rates'!I$110)
+($H210*'fnd base rates'!I$111)
+($I210*'fnd base rates'!I$112)
+($J210*'fnd base rates'!I$113)
+($K210*'fnd base rates'!I$114)
+($M210*'fnd base rates'!I$116)
+($N210*'fnd base rates'!I$117)
+($O210*'fnd base rates'!I$118)
+($P210*VLOOKUP($S210+12,rate_basefnd,9)))
*$R210</f>
        <v>31900.36</v>
      </c>
      <c r="AB210" s="1">
        <f>(($D210*'fnd base rates'!J$107)
+($E210*'fnd base rates'!J$108)
+($F210*'fnd base rates'!J$109)
+($G210*'fnd base rates'!J$110)
+($H210*'fnd base rates'!J$111)
+($I210*'fnd base rates'!J$112)
+($J210*'fnd base rates'!J$113)
+($K210*'fnd base rates'!J$114)
+($M210*'fnd base rates'!J$116)
+($N210*'fnd base rates'!J$117)
+($O210*'fnd base rates'!J$118)
+($P210*VLOOKUP($S210+12,rate_basefnd,10)))
*$R210</f>
        <v>31235.57</v>
      </c>
      <c r="AC210" s="1">
        <f>(($D210*'fnd base rates'!K$107)
+($E210*'fnd base rates'!K$108)
+($F210*'fnd base rates'!K$109)
+($G210*'fnd base rates'!K$110)
+($H210*'fnd base rates'!K$111)
+($I210*'fnd base rates'!K$112)
+($J210*'fnd base rates'!K$113)
+($K210*'fnd base rates'!K$114)
+($M210*'fnd base rates'!K$116)
+($N210*'fnd base rates'!K$117)
+($O210*'fnd base rates'!K$118)
+($P210*VLOOKUP($S210+12,rate_basefnd,11)))
*$R210</f>
        <v>97257.390159999995</v>
      </c>
      <c r="AD210" s="1">
        <f>(($D210*'fnd base rates'!L$107)
+($E210*'fnd base rates'!L$108)
+($F210*'fnd base rates'!L$109)
+($G210*'fnd base rates'!L$110)
+($H210*'fnd base rates'!L$111)
+($I210*'fnd base rates'!L$112)
+($J210*'fnd base rates'!L$113)
+($K210*'fnd base rates'!L$114)
+($M210*'fnd base rates'!L$116)
+($N210*'fnd base rates'!L$117)
+($O210*'fnd base rates'!L$118)
+($P210*VLOOKUP($S210+12,rate_basefnd,12)))</f>
        <v>132624.27776</v>
      </c>
      <c r="AE210" s="1">
        <f>(($D210*'fnd base rates'!M$107)
+($E210*'fnd base rates'!M$108)
+($F210*'fnd base rates'!M$109)
+($G210*'fnd base rates'!M$110)
+($H210*'fnd base rates'!M$111)
+($I210*'fnd base rates'!M$112)
+($J210*'fnd base rates'!M$113)
+($K210*'fnd base rates'!M$114)
+($M210*'fnd base rates'!M$116)
+($N210*'fnd base rates'!M$117)
+($O210*'fnd base rates'!M$118)
+($P210*VLOOKUP($S210+12,rate_basefnd,13)))</f>
        <v>0</v>
      </c>
      <c r="AF210" s="4">
        <f t="shared" si="235"/>
        <v>884355.68661999993</v>
      </c>
      <c r="AH210" s="269">
        <f t="shared" si="236"/>
        <v>432712020</v>
      </c>
      <c r="AI210" s="4" t="str">
        <f t="shared" si="237"/>
        <v>432</v>
      </c>
      <c r="AJ210" s="2" t="str">
        <f t="shared" si="238"/>
        <v>712</v>
      </c>
      <c r="AK210" s="2" t="str">
        <f t="shared" si="239"/>
        <v>020</v>
      </c>
      <c r="AL210" s="4">
        <f t="shared" si="240"/>
        <v>1</v>
      </c>
      <c r="AM210" s="4">
        <f t="shared" si="231"/>
        <v>82</v>
      </c>
      <c r="AN210" s="4">
        <f t="shared" si="241"/>
        <v>884355.68661999993</v>
      </c>
      <c r="AO210" s="4">
        <f t="shared" si="242"/>
        <v>10785</v>
      </c>
      <c r="AP210" s="4">
        <f t="shared" si="232"/>
        <v>0</v>
      </c>
      <c r="AQ210" s="4">
        <v>10785</v>
      </c>
      <c r="AW210" s="4">
        <v>10785</v>
      </c>
      <c r="AX210" s="5">
        <f t="shared" si="243"/>
        <v>0</v>
      </c>
      <c r="AY210" s="4">
        <v>10785</v>
      </c>
      <c r="AZ210" s="5"/>
      <c r="BB210" s="5">
        <f t="shared" ref="BB210" si="251">BC210-BA210</f>
        <v>0</v>
      </c>
    </row>
    <row r="211" spans="1:54" s="4" customFormat="1">
      <c r="A211" s="269">
        <v>432</v>
      </c>
      <c r="B211" s="2">
        <v>432712096</v>
      </c>
      <c r="C211" s="9" t="s">
        <v>258</v>
      </c>
      <c r="D211" s="14">
        <f>'fnd enro'!D211</f>
        <v>0</v>
      </c>
      <c r="E211" s="14">
        <f>'fnd enro'!E211</f>
        <v>0</v>
      </c>
      <c r="F211" s="14">
        <f>'fnd enro'!F211</f>
        <v>0</v>
      </c>
      <c r="G211" s="14">
        <f>'fnd enro'!G211</f>
        <v>0</v>
      </c>
      <c r="H211" s="14">
        <f>'fnd enro'!H211</f>
        <v>1</v>
      </c>
      <c r="I211" s="14">
        <f>'fnd enro'!I211</f>
        <v>0</v>
      </c>
      <c r="J211" s="14">
        <f>'fnd enro'!J211</f>
        <v>0</v>
      </c>
      <c r="K211" s="15">
        <f>'fnd enro'!K211</f>
        <v>3.8600000000000002E-2</v>
      </c>
      <c r="L211" s="14">
        <f>'fnd enro'!L211</f>
        <v>0</v>
      </c>
      <c r="M211" s="14">
        <f>'fnd enro'!M211</f>
        <v>0</v>
      </c>
      <c r="N211" s="14">
        <f>'fnd enro'!N211</f>
        <v>0</v>
      </c>
      <c r="O211" s="14">
        <f>'fnd enro'!O211</f>
        <v>0</v>
      </c>
      <c r="P211" s="14">
        <f>'fnd enro'!P211</f>
        <v>0</v>
      </c>
      <c r="Q211" s="14">
        <f>'fnd enro'!R211</f>
        <v>1</v>
      </c>
      <c r="R211" s="15">
        <f t="shared" si="234"/>
        <v>1</v>
      </c>
      <c r="S211" s="14">
        <f>VALUE('fnd enro'!Q211)</f>
        <v>8</v>
      </c>
      <c r="T211" s="2"/>
      <c r="U211" s="1">
        <f>(($D211*'fnd base rates'!C$107)
+($E211*'fnd base rates'!C$108)
+($F211*'fnd base rates'!C$109)
+($G211*'fnd base rates'!C$110)
+($H211*'fnd base rates'!C$111)
+($I211*'fnd base rates'!C$112)
+($J211*'fnd base rates'!C$113)
+($K211*'fnd base rates'!C$114)
+($M211*'fnd base rates'!C$116)
+($N211*'fnd base rates'!C$117)
+($O211*'fnd base rates'!C$118)
+($P211*VLOOKUP($S211+12,rate_basefnd,3)))
*$R211</f>
        <v>536.46134600000005</v>
      </c>
      <c r="V211" s="1">
        <f>(($D211*'fnd base rates'!D$107)
+($E211*'fnd base rates'!D$108)
+($F211*'fnd base rates'!D$109)
+($G211*'fnd base rates'!D$110)
+($H211*'fnd base rates'!D$111)
+($I211*'fnd base rates'!D$112)
+($J211*'fnd base rates'!D$113)
+($K211*'fnd base rates'!D$114)
+($M211*'fnd base rates'!D$116)
+($N211*'fnd base rates'!D$117)
+($O211*'fnd base rates'!D$118)
+($P211*VLOOKUP($S211+12,rate_basefnd,4)))
*$R211</f>
        <v>765.08</v>
      </c>
      <c r="W211" s="1">
        <f>(($D211*'fnd base rates'!E$107)
+($E211*'fnd base rates'!E$108)
+($F211*'fnd base rates'!E$109)
+($G211*'fnd base rates'!E$110)
+($H211*'fnd base rates'!E$111)
+($I211*'fnd base rates'!E$112)
+($J211*'fnd base rates'!E$113)
+($K211*'fnd base rates'!E$114)
+($M211*'fnd base rates'!E$116)
+($N211*'fnd base rates'!E$117)
+($O211*'fnd base rates'!E$118)
+($P211*VLOOKUP($S211+12,rate_basefnd,5)))
*$R211</f>
        <v>3459.480376</v>
      </c>
      <c r="X211" s="1">
        <f>(($D211*'fnd base rates'!F$107)
+($E211*'fnd base rates'!F$108)
+($F211*'fnd base rates'!F$109)
+($G211*'fnd base rates'!F$110)
+($H211*'fnd base rates'!F$111)
+($I211*'fnd base rates'!F$112)
+($J211*'fnd base rates'!F$113)
+($K211*'fnd base rates'!F$114)
+($M211*'fnd base rates'!F$116)
+($N211*'fnd base rates'!F$117)
+($O211*'fnd base rates'!F$118)
+($P211*VLOOKUP($S211+12,rate_basefnd,6)))
*$R211</f>
        <v>995.37641200000007</v>
      </c>
      <c r="Y211" s="1">
        <f>(($D211*'fnd base rates'!G$107)
+($E211*'fnd base rates'!G$108)
+($F211*'fnd base rates'!G$109)
+($G211*'fnd base rates'!G$110)
+($H211*'fnd base rates'!G$111)
+($I211*'fnd base rates'!G$112)
+($J211*'fnd base rates'!G$113)
+($K211*'fnd base rates'!G$114)
+($M211*'fnd base rates'!G$116)
+($N211*'fnd base rates'!G$117)
+($O211*'fnd base rates'!G$118)
+($P211*VLOOKUP($S211+12,rate_basefnd,7)))
*$R211</f>
        <v>168.453282</v>
      </c>
      <c r="Z211" s="1">
        <f>(($D211*'fnd base rates'!H$107)
+($E211*'fnd base rates'!H$108)
+($F211*'fnd base rates'!H$109)
+($G211*'fnd base rates'!H$110)
+($H211*'fnd base rates'!H$111)
+($I211*'fnd base rates'!H$112)
+($J211*'fnd base rates'!H$113)
+($K211*'fnd base rates'!H$114)
+($M211*'fnd base rates'!H$116)
+($N211*'fnd base rates'!H$117)
+($O211*'fnd base rates'!H$118)
+($P211*VLOOKUP($S211+12,rate_basefnd,8)))</f>
        <v>523.43893400000002</v>
      </c>
      <c r="AA211" s="1">
        <f>(($D211*'fnd base rates'!I$107)
+($E211*'fnd base rates'!I$108)
+($F211*'fnd base rates'!I$109)
+($G211*'fnd base rates'!I$110)
+($H211*'fnd base rates'!I$111)
+($I211*'fnd base rates'!I$112)
+($J211*'fnd base rates'!I$113)
+($K211*'fnd base rates'!I$114)
+($M211*'fnd base rates'!I$116)
+($N211*'fnd base rates'!I$117)
+($O211*'fnd base rates'!I$118)
+($P211*VLOOKUP($S211+12,rate_basefnd,9)))
*$R211</f>
        <v>362.69</v>
      </c>
      <c r="AB211" s="1">
        <f>(($D211*'fnd base rates'!J$107)
+($E211*'fnd base rates'!J$108)
+($F211*'fnd base rates'!J$109)
+($G211*'fnd base rates'!J$110)
+($H211*'fnd base rates'!J$111)
+($I211*'fnd base rates'!J$112)
+($J211*'fnd base rates'!J$113)
+($K211*'fnd base rates'!J$114)
+($M211*'fnd base rates'!J$116)
+($N211*'fnd base rates'!J$117)
+($O211*'fnd base rates'!J$118)
+($P211*VLOOKUP($S211+12,rate_basefnd,10)))
*$R211</f>
        <v>248.81</v>
      </c>
      <c r="AC211" s="1">
        <f>(($D211*'fnd base rates'!K$107)
+($E211*'fnd base rates'!K$108)
+($F211*'fnd base rates'!K$109)
+($G211*'fnd base rates'!K$110)
+($H211*'fnd base rates'!K$111)
+($I211*'fnd base rates'!K$112)
+($J211*'fnd base rates'!K$113)
+($K211*'fnd base rates'!K$114)
+($M211*'fnd base rates'!K$116)
+($N211*'fnd base rates'!K$117)
+($O211*'fnd base rates'!K$118)
+($P211*VLOOKUP($S211+12,rate_basefnd,11)))
*$R211</f>
        <v>1182.1598799999999</v>
      </c>
      <c r="AD211" s="1">
        <f>(($D211*'fnd base rates'!L$107)
+($E211*'fnd base rates'!L$108)
+($F211*'fnd base rates'!L$109)
+($G211*'fnd base rates'!L$110)
+($H211*'fnd base rates'!L$111)
+($I211*'fnd base rates'!L$112)
+($J211*'fnd base rates'!L$113)
+($K211*'fnd base rates'!L$114)
+($M211*'fnd base rates'!L$116)
+($N211*'fnd base rates'!L$117)
+($O211*'fnd base rates'!L$118)
+($P211*VLOOKUP($S211+12,rate_basefnd,12)))</f>
        <v>1512.47668</v>
      </c>
      <c r="AE211" s="1">
        <f>(($D211*'fnd base rates'!M$107)
+($E211*'fnd base rates'!M$108)
+($F211*'fnd base rates'!M$109)
+($G211*'fnd base rates'!M$110)
+($H211*'fnd base rates'!M$111)
+($I211*'fnd base rates'!M$112)
+($J211*'fnd base rates'!M$113)
+($K211*'fnd base rates'!M$114)
+($M211*'fnd base rates'!M$116)
+($N211*'fnd base rates'!M$117)
+($O211*'fnd base rates'!M$118)
+($P211*VLOOKUP($S211+12,rate_basefnd,13)))</f>
        <v>0</v>
      </c>
      <c r="AF211" s="4">
        <f t="shared" si="235"/>
        <v>9754.4269099999983</v>
      </c>
      <c r="AH211" s="269">
        <f t="shared" si="236"/>
        <v>432712096</v>
      </c>
      <c r="AI211" s="4" t="str">
        <f t="shared" si="237"/>
        <v>432</v>
      </c>
      <c r="AJ211" s="2" t="str">
        <f t="shared" si="238"/>
        <v>712</v>
      </c>
      <c r="AK211" s="2" t="str">
        <f t="shared" si="239"/>
        <v>096</v>
      </c>
      <c r="AL211" s="4">
        <f t="shared" si="240"/>
        <v>1</v>
      </c>
      <c r="AM211" s="4">
        <f t="shared" si="231"/>
        <v>1</v>
      </c>
      <c r="AN211" s="4">
        <f t="shared" si="241"/>
        <v>9754.4269099999983</v>
      </c>
      <c r="AO211" s="4">
        <f t="shared" si="242"/>
        <v>9754</v>
      </c>
      <c r="AP211" s="4">
        <f t="shared" si="232"/>
        <v>0</v>
      </c>
      <c r="AQ211" s="4">
        <v>9754</v>
      </c>
      <c r="AW211" s="4">
        <v>9754</v>
      </c>
      <c r="AX211" s="5">
        <f t="shared" si="243"/>
        <v>0</v>
      </c>
      <c r="AY211" s="4">
        <v>9754</v>
      </c>
      <c r="AZ211" s="5"/>
      <c r="BB211" s="5">
        <f t="shared" ref="BB211" si="252">BC211-BA211</f>
        <v>0</v>
      </c>
    </row>
    <row r="212" spans="1:54" s="4" customFormat="1">
      <c r="A212" s="269">
        <v>432</v>
      </c>
      <c r="B212" s="2">
        <v>432712172</v>
      </c>
      <c r="C212" s="9" t="s">
        <v>258</v>
      </c>
      <c r="D212" s="14">
        <f>'fnd enro'!D212</f>
        <v>0</v>
      </c>
      <c r="E212" s="14">
        <f>'fnd enro'!E212</f>
        <v>0</v>
      </c>
      <c r="F212" s="14">
        <f>'fnd enro'!F212</f>
        <v>0</v>
      </c>
      <c r="G212" s="14">
        <f>'fnd enro'!G212</f>
        <v>0</v>
      </c>
      <c r="H212" s="14">
        <f>'fnd enro'!H212</f>
        <v>1</v>
      </c>
      <c r="I212" s="14">
        <f>'fnd enro'!I212</f>
        <v>0</v>
      </c>
      <c r="J212" s="14">
        <f>'fnd enro'!J212</f>
        <v>0</v>
      </c>
      <c r="K212" s="15">
        <f>'fnd enro'!K212</f>
        <v>3.8600000000000002E-2</v>
      </c>
      <c r="L212" s="14">
        <f>'fnd enro'!L212</f>
        <v>0</v>
      </c>
      <c r="M212" s="14">
        <f>'fnd enro'!M212</f>
        <v>0</v>
      </c>
      <c r="N212" s="14">
        <f>'fnd enro'!N212</f>
        <v>0</v>
      </c>
      <c r="O212" s="14">
        <f>'fnd enro'!O212</f>
        <v>0</v>
      </c>
      <c r="P212" s="14">
        <f>'fnd enro'!P212</f>
        <v>0</v>
      </c>
      <c r="Q212" s="14">
        <f>'fnd enro'!R212</f>
        <v>1</v>
      </c>
      <c r="R212" s="15">
        <f t="shared" si="234"/>
        <v>1</v>
      </c>
      <c r="S212" s="14">
        <f>VALUE('fnd enro'!Q212)</f>
        <v>8</v>
      </c>
      <c r="T212" s="2"/>
      <c r="U212" s="1">
        <f>(($D212*'fnd base rates'!C$107)
+($E212*'fnd base rates'!C$108)
+($F212*'fnd base rates'!C$109)
+($G212*'fnd base rates'!C$110)
+($H212*'fnd base rates'!C$111)
+($I212*'fnd base rates'!C$112)
+($J212*'fnd base rates'!C$113)
+($K212*'fnd base rates'!C$114)
+($M212*'fnd base rates'!C$116)
+($N212*'fnd base rates'!C$117)
+($O212*'fnd base rates'!C$118)
+($P212*VLOOKUP($S212+12,rate_basefnd,3)))
*$R212</f>
        <v>536.46134600000005</v>
      </c>
      <c r="V212" s="1">
        <f>(($D212*'fnd base rates'!D$107)
+($E212*'fnd base rates'!D$108)
+($F212*'fnd base rates'!D$109)
+($G212*'fnd base rates'!D$110)
+($H212*'fnd base rates'!D$111)
+($I212*'fnd base rates'!D$112)
+($J212*'fnd base rates'!D$113)
+($K212*'fnd base rates'!D$114)
+($M212*'fnd base rates'!D$116)
+($N212*'fnd base rates'!D$117)
+($O212*'fnd base rates'!D$118)
+($P212*VLOOKUP($S212+12,rate_basefnd,4)))
*$R212</f>
        <v>765.08</v>
      </c>
      <c r="W212" s="1">
        <f>(($D212*'fnd base rates'!E$107)
+($E212*'fnd base rates'!E$108)
+($F212*'fnd base rates'!E$109)
+($G212*'fnd base rates'!E$110)
+($H212*'fnd base rates'!E$111)
+($I212*'fnd base rates'!E$112)
+($J212*'fnd base rates'!E$113)
+($K212*'fnd base rates'!E$114)
+($M212*'fnd base rates'!E$116)
+($N212*'fnd base rates'!E$117)
+($O212*'fnd base rates'!E$118)
+($P212*VLOOKUP($S212+12,rate_basefnd,5)))
*$R212</f>
        <v>3459.480376</v>
      </c>
      <c r="X212" s="1">
        <f>(($D212*'fnd base rates'!F$107)
+($E212*'fnd base rates'!F$108)
+($F212*'fnd base rates'!F$109)
+($G212*'fnd base rates'!F$110)
+($H212*'fnd base rates'!F$111)
+($I212*'fnd base rates'!F$112)
+($J212*'fnd base rates'!F$113)
+($K212*'fnd base rates'!F$114)
+($M212*'fnd base rates'!F$116)
+($N212*'fnd base rates'!F$117)
+($O212*'fnd base rates'!F$118)
+($P212*VLOOKUP($S212+12,rate_basefnd,6)))
*$R212</f>
        <v>995.37641200000007</v>
      </c>
      <c r="Y212" s="1">
        <f>(($D212*'fnd base rates'!G$107)
+($E212*'fnd base rates'!G$108)
+($F212*'fnd base rates'!G$109)
+($G212*'fnd base rates'!G$110)
+($H212*'fnd base rates'!G$111)
+($I212*'fnd base rates'!G$112)
+($J212*'fnd base rates'!G$113)
+($K212*'fnd base rates'!G$114)
+($M212*'fnd base rates'!G$116)
+($N212*'fnd base rates'!G$117)
+($O212*'fnd base rates'!G$118)
+($P212*VLOOKUP($S212+12,rate_basefnd,7)))
*$R212</f>
        <v>168.453282</v>
      </c>
      <c r="Z212" s="1">
        <f>(($D212*'fnd base rates'!H$107)
+($E212*'fnd base rates'!H$108)
+($F212*'fnd base rates'!H$109)
+($G212*'fnd base rates'!H$110)
+($H212*'fnd base rates'!H$111)
+($I212*'fnd base rates'!H$112)
+($J212*'fnd base rates'!H$113)
+($K212*'fnd base rates'!H$114)
+($M212*'fnd base rates'!H$116)
+($N212*'fnd base rates'!H$117)
+($O212*'fnd base rates'!H$118)
+($P212*VLOOKUP($S212+12,rate_basefnd,8)))</f>
        <v>523.43893400000002</v>
      </c>
      <c r="AA212" s="1">
        <f>(($D212*'fnd base rates'!I$107)
+($E212*'fnd base rates'!I$108)
+($F212*'fnd base rates'!I$109)
+($G212*'fnd base rates'!I$110)
+($H212*'fnd base rates'!I$111)
+($I212*'fnd base rates'!I$112)
+($J212*'fnd base rates'!I$113)
+($K212*'fnd base rates'!I$114)
+($M212*'fnd base rates'!I$116)
+($N212*'fnd base rates'!I$117)
+($O212*'fnd base rates'!I$118)
+($P212*VLOOKUP($S212+12,rate_basefnd,9)))
*$R212</f>
        <v>362.69</v>
      </c>
      <c r="AB212" s="1">
        <f>(($D212*'fnd base rates'!J$107)
+($E212*'fnd base rates'!J$108)
+($F212*'fnd base rates'!J$109)
+($G212*'fnd base rates'!J$110)
+($H212*'fnd base rates'!J$111)
+($I212*'fnd base rates'!J$112)
+($J212*'fnd base rates'!J$113)
+($K212*'fnd base rates'!J$114)
+($M212*'fnd base rates'!J$116)
+($N212*'fnd base rates'!J$117)
+($O212*'fnd base rates'!J$118)
+($P212*VLOOKUP($S212+12,rate_basefnd,10)))
*$R212</f>
        <v>248.81</v>
      </c>
      <c r="AC212" s="1">
        <f>(($D212*'fnd base rates'!K$107)
+($E212*'fnd base rates'!K$108)
+($F212*'fnd base rates'!K$109)
+($G212*'fnd base rates'!K$110)
+($H212*'fnd base rates'!K$111)
+($I212*'fnd base rates'!K$112)
+($J212*'fnd base rates'!K$113)
+($K212*'fnd base rates'!K$114)
+($M212*'fnd base rates'!K$116)
+($N212*'fnd base rates'!K$117)
+($O212*'fnd base rates'!K$118)
+($P212*VLOOKUP($S212+12,rate_basefnd,11)))
*$R212</f>
        <v>1182.1598799999999</v>
      </c>
      <c r="AD212" s="1">
        <f>(($D212*'fnd base rates'!L$107)
+($E212*'fnd base rates'!L$108)
+($F212*'fnd base rates'!L$109)
+($G212*'fnd base rates'!L$110)
+($H212*'fnd base rates'!L$111)
+($I212*'fnd base rates'!L$112)
+($J212*'fnd base rates'!L$113)
+($K212*'fnd base rates'!L$114)
+($M212*'fnd base rates'!L$116)
+($N212*'fnd base rates'!L$117)
+($O212*'fnd base rates'!L$118)
+($P212*VLOOKUP($S212+12,rate_basefnd,12)))</f>
        <v>1512.47668</v>
      </c>
      <c r="AE212" s="1">
        <f>(($D212*'fnd base rates'!M$107)
+($E212*'fnd base rates'!M$108)
+($F212*'fnd base rates'!M$109)
+($G212*'fnd base rates'!M$110)
+($H212*'fnd base rates'!M$111)
+($I212*'fnd base rates'!M$112)
+($J212*'fnd base rates'!M$113)
+($K212*'fnd base rates'!M$114)
+($M212*'fnd base rates'!M$116)
+($N212*'fnd base rates'!M$117)
+($O212*'fnd base rates'!M$118)
+($P212*VLOOKUP($S212+12,rate_basefnd,13)))</f>
        <v>0</v>
      </c>
      <c r="AF212" s="4">
        <f t="shared" si="235"/>
        <v>9754.4269099999983</v>
      </c>
      <c r="AH212" s="269">
        <f t="shared" si="236"/>
        <v>432712172</v>
      </c>
      <c r="AI212" s="4" t="str">
        <f t="shared" si="237"/>
        <v>432</v>
      </c>
      <c r="AJ212" s="2" t="str">
        <f t="shared" si="238"/>
        <v>712</v>
      </c>
      <c r="AK212" s="2" t="str">
        <f t="shared" si="239"/>
        <v>172</v>
      </c>
      <c r="AL212" s="4">
        <f t="shared" si="240"/>
        <v>1</v>
      </c>
      <c r="AM212" s="4">
        <f t="shared" si="231"/>
        <v>1</v>
      </c>
      <c r="AN212" s="4">
        <f t="shared" si="241"/>
        <v>9754.4269099999983</v>
      </c>
      <c r="AO212" s="4">
        <f t="shared" si="242"/>
        <v>9754</v>
      </c>
      <c r="AP212" s="4">
        <f t="shared" si="232"/>
        <v>0</v>
      </c>
      <c r="AQ212" s="4">
        <v>9754</v>
      </c>
      <c r="AW212" s="4">
        <v>9754</v>
      </c>
      <c r="AX212" s="5">
        <f t="shared" si="243"/>
        <v>0</v>
      </c>
      <c r="AY212" s="4">
        <v>9754</v>
      </c>
      <c r="AZ212" s="5"/>
      <c r="BB212" s="5">
        <f t="shared" ref="BB212" si="253">BC212-BA212</f>
        <v>0</v>
      </c>
    </row>
    <row r="213" spans="1:54" s="4" customFormat="1">
      <c r="A213" s="269">
        <v>432</v>
      </c>
      <c r="B213" s="2">
        <v>432712261</v>
      </c>
      <c r="C213" s="9" t="s">
        <v>258</v>
      </c>
      <c r="D213" s="14">
        <f>'fnd enro'!D213</f>
        <v>0</v>
      </c>
      <c r="E213" s="14">
        <f>'fnd enro'!E213</f>
        <v>0</v>
      </c>
      <c r="F213" s="14">
        <f>'fnd enro'!F213</f>
        <v>0</v>
      </c>
      <c r="G213" s="14">
        <f>'fnd enro'!G213</f>
        <v>0</v>
      </c>
      <c r="H213" s="14">
        <f>'fnd enro'!H213</f>
        <v>20</v>
      </c>
      <c r="I213" s="14">
        <f>'fnd enro'!I213</f>
        <v>0</v>
      </c>
      <c r="J213" s="14">
        <f>'fnd enro'!J213</f>
        <v>0</v>
      </c>
      <c r="K213" s="15">
        <f>'fnd enro'!K213</f>
        <v>0.77200000000000002</v>
      </c>
      <c r="L213" s="14">
        <f>'fnd enro'!L213</f>
        <v>0</v>
      </c>
      <c r="M213" s="14">
        <f>'fnd enro'!M213</f>
        <v>0</v>
      </c>
      <c r="N213" s="14">
        <f>'fnd enro'!N213</f>
        <v>0</v>
      </c>
      <c r="O213" s="14">
        <f>'fnd enro'!O213</f>
        <v>0</v>
      </c>
      <c r="P213" s="14">
        <f>'fnd enro'!P213</f>
        <v>2</v>
      </c>
      <c r="Q213" s="14">
        <f>'fnd enro'!R213</f>
        <v>20</v>
      </c>
      <c r="R213" s="15">
        <f t="shared" si="234"/>
        <v>1</v>
      </c>
      <c r="S213" s="14">
        <f>VALUE('fnd enro'!Q213)</f>
        <v>5</v>
      </c>
      <c r="T213" s="2"/>
      <c r="U213" s="1">
        <f>(($D213*'fnd base rates'!C$107)
+($E213*'fnd base rates'!C$108)
+($F213*'fnd base rates'!C$109)
+($G213*'fnd base rates'!C$110)
+($H213*'fnd base rates'!C$111)
+($I213*'fnd base rates'!C$112)
+($J213*'fnd base rates'!C$113)
+($K213*'fnd base rates'!C$114)
+($M213*'fnd base rates'!C$116)
+($N213*'fnd base rates'!C$117)
+($O213*'fnd base rates'!C$118)
+($P213*VLOOKUP($S213+12,rate_basefnd,3)))
*$R213</f>
        <v>10848.966920000001</v>
      </c>
      <c r="V213" s="1">
        <f>(($D213*'fnd base rates'!D$107)
+($E213*'fnd base rates'!D$108)
+($F213*'fnd base rates'!D$109)
+($G213*'fnd base rates'!D$110)
+($H213*'fnd base rates'!D$111)
+($I213*'fnd base rates'!D$112)
+($J213*'fnd base rates'!D$113)
+($K213*'fnd base rates'!D$114)
+($M213*'fnd base rates'!D$116)
+($N213*'fnd base rates'!D$117)
+($O213*'fnd base rates'!D$118)
+($P213*VLOOKUP($S213+12,rate_basefnd,4)))
*$R213</f>
        <v>15868.92</v>
      </c>
      <c r="W213" s="1">
        <f>(($D213*'fnd base rates'!E$107)
+($E213*'fnd base rates'!E$108)
+($F213*'fnd base rates'!E$109)
+($G213*'fnd base rates'!E$110)
+($H213*'fnd base rates'!E$111)
+($I213*'fnd base rates'!E$112)
+($J213*'fnd base rates'!E$113)
+($K213*'fnd base rates'!E$114)
+($M213*'fnd base rates'!E$116)
+($N213*'fnd base rates'!E$117)
+($O213*'fnd base rates'!E$118)
+($P213*VLOOKUP($S213+12,rate_basefnd,5)))
*$R213</f>
        <v>74727.827520000006</v>
      </c>
      <c r="X213" s="1">
        <f>(($D213*'fnd base rates'!F$107)
+($E213*'fnd base rates'!F$108)
+($F213*'fnd base rates'!F$109)
+($G213*'fnd base rates'!F$110)
+($H213*'fnd base rates'!F$111)
+($I213*'fnd base rates'!F$112)
+($J213*'fnd base rates'!F$113)
+($K213*'fnd base rates'!F$114)
+($M213*'fnd base rates'!F$116)
+($N213*'fnd base rates'!F$117)
+($O213*'fnd base rates'!F$118)
+($P213*VLOOKUP($S213+12,rate_basefnd,6)))
*$R213</f>
        <v>19907.52824</v>
      </c>
      <c r="Y213" s="1">
        <f>(($D213*'fnd base rates'!G$107)
+($E213*'fnd base rates'!G$108)
+($F213*'fnd base rates'!G$109)
+($G213*'fnd base rates'!G$110)
+($H213*'fnd base rates'!G$111)
+($I213*'fnd base rates'!G$112)
+($J213*'fnd base rates'!G$113)
+($K213*'fnd base rates'!G$114)
+($M213*'fnd base rates'!G$116)
+($N213*'fnd base rates'!G$117)
+($O213*'fnd base rates'!G$118)
+($P213*VLOOKUP($S213+12,rate_basefnd,7)))
*$R213</f>
        <v>3637.7656400000001</v>
      </c>
      <c r="Z213" s="1">
        <f>(($D213*'fnd base rates'!H$107)
+($E213*'fnd base rates'!H$108)
+($F213*'fnd base rates'!H$109)
+($G213*'fnd base rates'!H$110)
+($H213*'fnd base rates'!H$111)
+($I213*'fnd base rates'!H$112)
+($J213*'fnd base rates'!H$113)
+($K213*'fnd base rates'!H$114)
+($M213*'fnd base rates'!H$116)
+($N213*'fnd base rates'!H$117)
+($O213*'fnd base rates'!H$118)
+($P213*VLOOKUP($S213+12,rate_basefnd,8)))</f>
        <v>10509.958680000002</v>
      </c>
      <c r="AA213" s="1">
        <f>(($D213*'fnd base rates'!I$107)
+($E213*'fnd base rates'!I$108)
+($F213*'fnd base rates'!I$109)
+($G213*'fnd base rates'!I$110)
+($H213*'fnd base rates'!I$111)
+($I213*'fnd base rates'!I$112)
+($J213*'fnd base rates'!I$113)
+($K213*'fnd base rates'!I$114)
+($M213*'fnd base rates'!I$116)
+($N213*'fnd base rates'!I$117)
+($O213*'fnd base rates'!I$118)
+($P213*VLOOKUP($S213+12,rate_basefnd,9)))
*$R213</f>
        <v>7478.06</v>
      </c>
      <c r="AB213" s="1">
        <f>(($D213*'fnd base rates'!J$107)
+($E213*'fnd base rates'!J$108)
+($F213*'fnd base rates'!J$109)
+($G213*'fnd base rates'!J$110)
+($H213*'fnd base rates'!J$111)
+($I213*'fnd base rates'!J$112)
+($J213*'fnd base rates'!J$113)
+($K213*'fnd base rates'!J$114)
+($M213*'fnd base rates'!J$116)
+($N213*'fnd base rates'!J$117)
+($O213*'fnd base rates'!J$118)
+($P213*VLOOKUP($S213+12,rate_basefnd,10)))
*$R213</f>
        <v>6141.5199999999995</v>
      </c>
      <c r="AC213" s="1">
        <f>(($D213*'fnd base rates'!K$107)
+($E213*'fnd base rates'!K$108)
+($F213*'fnd base rates'!K$109)
+($G213*'fnd base rates'!K$110)
+($H213*'fnd base rates'!K$111)
+($I213*'fnd base rates'!K$112)
+($J213*'fnd base rates'!K$113)
+($K213*'fnd base rates'!K$114)
+($M213*'fnd base rates'!K$116)
+($N213*'fnd base rates'!K$117)
+($O213*'fnd base rates'!K$118)
+($P213*VLOOKUP($S213+12,rate_basefnd,11)))
*$R213</f>
        <v>23643.1976</v>
      </c>
      <c r="AD213" s="1">
        <f>(($D213*'fnd base rates'!L$107)
+($E213*'fnd base rates'!L$108)
+($F213*'fnd base rates'!L$109)
+($G213*'fnd base rates'!L$110)
+($H213*'fnd base rates'!L$111)
+($I213*'fnd base rates'!L$112)
+($J213*'fnd base rates'!L$113)
+($K213*'fnd base rates'!L$114)
+($M213*'fnd base rates'!L$116)
+($N213*'fnd base rates'!L$117)
+($O213*'fnd base rates'!L$118)
+($P213*VLOOKUP($S213+12,rate_basefnd,12)))</f>
        <v>31145.393600000003</v>
      </c>
      <c r="AE213" s="1">
        <f>(($D213*'fnd base rates'!M$107)
+($E213*'fnd base rates'!M$108)
+($F213*'fnd base rates'!M$109)
+($G213*'fnd base rates'!M$110)
+($H213*'fnd base rates'!M$111)
+($I213*'fnd base rates'!M$112)
+($J213*'fnd base rates'!M$113)
+($K213*'fnd base rates'!M$114)
+($M213*'fnd base rates'!M$116)
+($N213*'fnd base rates'!M$117)
+($O213*'fnd base rates'!M$118)
+($P213*VLOOKUP($S213+12,rate_basefnd,13)))</f>
        <v>0</v>
      </c>
      <c r="AF213" s="4">
        <f t="shared" si="235"/>
        <v>203909.13819999999</v>
      </c>
      <c r="AH213" s="269">
        <f t="shared" si="236"/>
        <v>432712261</v>
      </c>
      <c r="AI213" s="4" t="str">
        <f t="shared" si="237"/>
        <v>432</v>
      </c>
      <c r="AJ213" s="2" t="str">
        <f t="shared" si="238"/>
        <v>712</v>
      </c>
      <c r="AK213" s="2" t="str">
        <f t="shared" si="239"/>
        <v>261</v>
      </c>
      <c r="AL213" s="4">
        <f t="shared" si="240"/>
        <v>1</v>
      </c>
      <c r="AM213" s="4">
        <f t="shared" si="231"/>
        <v>20</v>
      </c>
      <c r="AN213" s="4">
        <f t="shared" si="241"/>
        <v>203909.13819999999</v>
      </c>
      <c r="AO213" s="4">
        <f t="shared" si="242"/>
        <v>10195</v>
      </c>
      <c r="AP213" s="4">
        <f t="shared" si="232"/>
        <v>0</v>
      </c>
      <c r="AQ213" s="4">
        <v>10195</v>
      </c>
      <c r="AW213" s="4">
        <v>10195</v>
      </c>
      <c r="AX213" s="5">
        <f t="shared" si="243"/>
        <v>0</v>
      </c>
      <c r="AY213" s="4">
        <v>10195</v>
      </c>
      <c r="AZ213" s="5"/>
      <c r="BB213" s="5">
        <f t="shared" ref="BB213" si="254">BC213-BA213</f>
        <v>0</v>
      </c>
    </row>
    <row r="214" spans="1:54" s="4" customFormat="1">
      <c r="A214" s="269">
        <v>432</v>
      </c>
      <c r="B214" s="2">
        <v>432712300</v>
      </c>
      <c r="C214" s="9" t="s">
        <v>258</v>
      </c>
      <c r="D214" s="14">
        <f>'fnd enro'!D214</f>
        <v>0</v>
      </c>
      <c r="E214" s="14">
        <f>'fnd enro'!E214</f>
        <v>0</v>
      </c>
      <c r="F214" s="14">
        <f>'fnd enro'!F214</f>
        <v>0</v>
      </c>
      <c r="G214" s="14">
        <f>'fnd enro'!G214</f>
        <v>0</v>
      </c>
      <c r="H214" s="14">
        <f>'fnd enro'!H214</f>
        <v>1</v>
      </c>
      <c r="I214" s="14">
        <f>'fnd enro'!I214</f>
        <v>0</v>
      </c>
      <c r="J214" s="14">
        <f>'fnd enro'!J214</f>
        <v>0</v>
      </c>
      <c r="K214" s="15">
        <f>'fnd enro'!K214</f>
        <v>3.8600000000000002E-2</v>
      </c>
      <c r="L214" s="14">
        <f>'fnd enro'!L214</f>
        <v>0</v>
      </c>
      <c r="M214" s="14">
        <f>'fnd enro'!M214</f>
        <v>0</v>
      </c>
      <c r="N214" s="14">
        <f>'fnd enro'!N214</f>
        <v>0</v>
      </c>
      <c r="O214" s="14">
        <f>'fnd enro'!O214</f>
        <v>0</v>
      </c>
      <c r="P214" s="14">
        <f>'fnd enro'!P214</f>
        <v>0</v>
      </c>
      <c r="Q214" s="14">
        <f>'fnd enro'!R214</f>
        <v>1</v>
      </c>
      <c r="R214" s="15">
        <f t="shared" si="234"/>
        <v>1</v>
      </c>
      <c r="S214" s="14">
        <f>VALUE('fnd enro'!Q214)</f>
        <v>9</v>
      </c>
      <c r="T214" s="2"/>
      <c r="U214" s="1">
        <f>(($D214*'fnd base rates'!C$107)
+($E214*'fnd base rates'!C$108)
+($F214*'fnd base rates'!C$109)
+($G214*'fnd base rates'!C$110)
+($H214*'fnd base rates'!C$111)
+($I214*'fnd base rates'!C$112)
+($J214*'fnd base rates'!C$113)
+($K214*'fnd base rates'!C$114)
+($M214*'fnd base rates'!C$116)
+($N214*'fnd base rates'!C$117)
+($O214*'fnd base rates'!C$118)
+($P214*VLOOKUP($S214+12,rate_basefnd,3)))
*$R214</f>
        <v>536.46134600000005</v>
      </c>
      <c r="V214" s="1">
        <f>(($D214*'fnd base rates'!D$107)
+($E214*'fnd base rates'!D$108)
+($F214*'fnd base rates'!D$109)
+($G214*'fnd base rates'!D$110)
+($H214*'fnd base rates'!D$111)
+($I214*'fnd base rates'!D$112)
+($J214*'fnd base rates'!D$113)
+($K214*'fnd base rates'!D$114)
+($M214*'fnd base rates'!D$116)
+($N214*'fnd base rates'!D$117)
+($O214*'fnd base rates'!D$118)
+($P214*VLOOKUP($S214+12,rate_basefnd,4)))
*$R214</f>
        <v>765.08</v>
      </c>
      <c r="W214" s="1">
        <f>(($D214*'fnd base rates'!E$107)
+($E214*'fnd base rates'!E$108)
+($F214*'fnd base rates'!E$109)
+($G214*'fnd base rates'!E$110)
+($H214*'fnd base rates'!E$111)
+($I214*'fnd base rates'!E$112)
+($J214*'fnd base rates'!E$113)
+($K214*'fnd base rates'!E$114)
+($M214*'fnd base rates'!E$116)
+($N214*'fnd base rates'!E$117)
+($O214*'fnd base rates'!E$118)
+($P214*VLOOKUP($S214+12,rate_basefnd,5)))
*$R214</f>
        <v>3459.480376</v>
      </c>
      <c r="X214" s="1">
        <f>(($D214*'fnd base rates'!F$107)
+($E214*'fnd base rates'!F$108)
+($F214*'fnd base rates'!F$109)
+($G214*'fnd base rates'!F$110)
+($H214*'fnd base rates'!F$111)
+($I214*'fnd base rates'!F$112)
+($J214*'fnd base rates'!F$113)
+($K214*'fnd base rates'!F$114)
+($M214*'fnd base rates'!F$116)
+($N214*'fnd base rates'!F$117)
+($O214*'fnd base rates'!F$118)
+($P214*VLOOKUP($S214+12,rate_basefnd,6)))
*$R214</f>
        <v>995.37641200000007</v>
      </c>
      <c r="Y214" s="1">
        <f>(($D214*'fnd base rates'!G$107)
+($E214*'fnd base rates'!G$108)
+($F214*'fnd base rates'!G$109)
+($G214*'fnd base rates'!G$110)
+($H214*'fnd base rates'!G$111)
+($I214*'fnd base rates'!G$112)
+($J214*'fnd base rates'!G$113)
+($K214*'fnd base rates'!G$114)
+($M214*'fnd base rates'!G$116)
+($N214*'fnd base rates'!G$117)
+($O214*'fnd base rates'!G$118)
+($P214*VLOOKUP($S214+12,rate_basefnd,7)))
*$R214</f>
        <v>168.453282</v>
      </c>
      <c r="Z214" s="1">
        <f>(($D214*'fnd base rates'!H$107)
+($E214*'fnd base rates'!H$108)
+($F214*'fnd base rates'!H$109)
+($G214*'fnd base rates'!H$110)
+($H214*'fnd base rates'!H$111)
+($I214*'fnd base rates'!H$112)
+($J214*'fnd base rates'!H$113)
+($K214*'fnd base rates'!H$114)
+($M214*'fnd base rates'!H$116)
+($N214*'fnd base rates'!H$117)
+($O214*'fnd base rates'!H$118)
+($P214*VLOOKUP($S214+12,rate_basefnd,8)))</f>
        <v>523.43893400000002</v>
      </c>
      <c r="AA214" s="1">
        <f>(($D214*'fnd base rates'!I$107)
+($E214*'fnd base rates'!I$108)
+($F214*'fnd base rates'!I$109)
+($G214*'fnd base rates'!I$110)
+($H214*'fnd base rates'!I$111)
+($I214*'fnd base rates'!I$112)
+($J214*'fnd base rates'!I$113)
+($K214*'fnd base rates'!I$114)
+($M214*'fnd base rates'!I$116)
+($N214*'fnd base rates'!I$117)
+($O214*'fnd base rates'!I$118)
+($P214*VLOOKUP($S214+12,rate_basefnd,9)))
*$R214</f>
        <v>362.69</v>
      </c>
      <c r="AB214" s="1">
        <f>(($D214*'fnd base rates'!J$107)
+($E214*'fnd base rates'!J$108)
+($F214*'fnd base rates'!J$109)
+($G214*'fnd base rates'!J$110)
+($H214*'fnd base rates'!J$111)
+($I214*'fnd base rates'!J$112)
+($J214*'fnd base rates'!J$113)
+($K214*'fnd base rates'!J$114)
+($M214*'fnd base rates'!J$116)
+($N214*'fnd base rates'!J$117)
+($O214*'fnd base rates'!J$118)
+($P214*VLOOKUP($S214+12,rate_basefnd,10)))
*$R214</f>
        <v>248.81</v>
      </c>
      <c r="AC214" s="1">
        <f>(($D214*'fnd base rates'!K$107)
+($E214*'fnd base rates'!K$108)
+($F214*'fnd base rates'!K$109)
+($G214*'fnd base rates'!K$110)
+($H214*'fnd base rates'!K$111)
+($I214*'fnd base rates'!K$112)
+($J214*'fnd base rates'!K$113)
+($K214*'fnd base rates'!K$114)
+($M214*'fnd base rates'!K$116)
+($N214*'fnd base rates'!K$117)
+($O214*'fnd base rates'!K$118)
+($P214*VLOOKUP($S214+12,rate_basefnd,11)))
*$R214</f>
        <v>1182.1598799999999</v>
      </c>
      <c r="AD214" s="1">
        <f>(($D214*'fnd base rates'!L$107)
+($E214*'fnd base rates'!L$108)
+($F214*'fnd base rates'!L$109)
+($G214*'fnd base rates'!L$110)
+($H214*'fnd base rates'!L$111)
+($I214*'fnd base rates'!L$112)
+($J214*'fnd base rates'!L$113)
+($K214*'fnd base rates'!L$114)
+($M214*'fnd base rates'!L$116)
+($N214*'fnd base rates'!L$117)
+($O214*'fnd base rates'!L$118)
+($P214*VLOOKUP($S214+12,rate_basefnd,12)))</f>
        <v>1512.47668</v>
      </c>
      <c r="AE214" s="1">
        <f>(($D214*'fnd base rates'!M$107)
+($E214*'fnd base rates'!M$108)
+($F214*'fnd base rates'!M$109)
+($G214*'fnd base rates'!M$110)
+($H214*'fnd base rates'!M$111)
+($I214*'fnd base rates'!M$112)
+($J214*'fnd base rates'!M$113)
+($K214*'fnd base rates'!M$114)
+($M214*'fnd base rates'!M$116)
+($N214*'fnd base rates'!M$117)
+($O214*'fnd base rates'!M$118)
+($P214*VLOOKUP($S214+12,rate_basefnd,13)))</f>
        <v>0</v>
      </c>
      <c r="AF214" s="4">
        <f t="shared" si="235"/>
        <v>9754.4269099999983</v>
      </c>
      <c r="AH214" s="269">
        <f t="shared" si="236"/>
        <v>432712300</v>
      </c>
      <c r="AI214" s="4" t="str">
        <f t="shared" si="237"/>
        <v>432</v>
      </c>
      <c r="AJ214" s="2" t="str">
        <f t="shared" si="238"/>
        <v>712</v>
      </c>
      <c r="AK214" s="2" t="str">
        <f t="shared" si="239"/>
        <v>300</v>
      </c>
      <c r="AL214" s="4">
        <f t="shared" si="240"/>
        <v>1</v>
      </c>
      <c r="AM214" s="4">
        <f t="shared" si="231"/>
        <v>1</v>
      </c>
      <c r="AN214" s="4">
        <f t="shared" si="241"/>
        <v>9754.4269099999983</v>
      </c>
      <c r="AO214" s="4">
        <f t="shared" si="242"/>
        <v>9754</v>
      </c>
      <c r="AP214" s="4">
        <f t="shared" si="232"/>
        <v>0</v>
      </c>
      <c r="AQ214" s="4">
        <v>9754</v>
      </c>
      <c r="AW214" s="4">
        <v>9754</v>
      </c>
      <c r="AX214" s="5">
        <f t="shared" si="243"/>
        <v>0</v>
      </c>
      <c r="AY214" s="4">
        <v>9754</v>
      </c>
      <c r="AZ214" s="5"/>
      <c r="BB214" s="5">
        <f t="shared" ref="BB214" si="255">BC214-BA214</f>
        <v>0</v>
      </c>
    </row>
    <row r="215" spans="1:54" s="4" customFormat="1">
      <c r="A215" s="269">
        <v>432</v>
      </c>
      <c r="B215" s="2">
        <v>432712645</v>
      </c>
      <c r="C215" s="9" t="s">
        <v>258</v>
      </c>
      <c r="D215" s="14">
        <f>'fnd enro'!D215</f>
        <v>0</v>
      </c>
      <c r="E215" s="14">
        <f>'fnd enro'!E215</f>
        <v>0</v>
      </c>
      <c r="F215" s="14">
        <f>'fnd enro'!F215</f>
        <v>0</v>
      </c>
      <c r="G215" s="14">
        <f>'fnd enro'!G215</f>
        <v>0</v>
      </c>
      <c r="H215" s="14">
        <f>'fnd enro'!H215</f>
        <v>51</v>
      </c>
      <c r="I215" s="14">
        <f>'fnd enro'!I215</f>
        <v>0</v>
      </c>
      <c r="J215" s="14">
        <f>'fnd enro'!J215</f>
        <v>0</v>
      </c>
      <c r="K215" s="15">
        <f>'fnd enro'!K215</f>
        <v>1.9685999999999999</v>
      </c>
      <c r="L215" s="14">
        <f>'fnd enro'!L215</f>
        <v>0</v>
      </c>
      <c r="M215" s="14">
        <f>'fnd enro'!M215</f>
        <v>0</v>
      </c>
      <c r="N215" s="14">
        <f>'fnd enro'!N215</f>
        <v>0</v>
      </c>
      <c r="O215" s="14">
        <f>'fnd enro'!O215</f>
        <v>0</v>
      </c>
      <c r="P215" s="14">
        <f>'fnd enro'!P215</f>
        <v>17</v>
      </c>
      <c r="Q215" s="14">
        <f>'fnd enro'!R215</f>
        <v>51</v>
      </c>
      <c r="R215" s="15">
        <f t="shared" si="234"/>
        <v>1</v>
      </c>
      <c r="S215" s="14">
        <f>VALUE('fnd enro'!Q215)</f>
        <v>10</v>
      </c>
      <c r="T215" s="2"/>
      <c r="U215" s="1">
        <f>(($D215*'fnd base rates'!C$107)
+($E215*'fnd base rates'!C$108)
+($F215*'fnd base rates'!C$109)
+($G215*'fnd base rates'!C$110)
+($H215*'fnd base rates'!C$111)
+($I215*'fnd base rates'!C$112)
+($J215*'fnd base rates'!C$113)
+($K215*'fnd base rates'!C$114)
+($M215*'fnd base rates'!C$116)
+($N215*'fnd base rates'!C$117)
+($O215*'fnd base rates'!C$118)
+($P215*VLOOKUP($S215+12,rate_basefnd,3)))
*$R215</f>
        <v>28707.798645999999</v>
      </c>
      <c r="V215" s="1">
        <f>(($D215*'fnd base rates'!D$107)
+($E215*'fnd base rates'!D$108)
+($F215*'fnd base rates'!D$109)
+($G215*'fnd base rates'!D$110)
+($H215*'fnd base rates'!D$111)
+($I215*'fnd base rates'!D$112)
+($J215*'fnd base rates'!D$113)
+($K215*'fnd base rates'!D$114)
+($M215*'fnd base rates'!D$116)
+($N215*'fnd base rates'!D$117)
+($O215*'fnd base rates'!D$118)
+($P215*VLOOKUP($S215+12,rate_basefnd,4)))
*$R215</f>
        <v>45407.68</v>
      </c>
      <c r="W215" s="1">
        <f>(($D215*'fnd base rates'!E$107)
+($E215*'fnd base rates'!E$108)
+($F215*'fnd base rates'!E$109)
+($G215*'fnd base rates'!E$110)
+($H215*'fnd base rates'!E$111)
+($I215*'fnd base rates'!E$112)
+($J215*'fnd base rates'!E$113)
+($K215*'fnd base rates'!E$114)
+($M215*'fnd base rates'!E$116)
+($N215*'fnd base rates'!E$117)
+($O215*'fnd base rates'!E$118)
+($P215*VLOOKUP($S215+12,rate_basefnd,5)))
*$R215</f>
        <v>238796.97917600002</v>
      </c>
      <c r="X215" s="1">
        <f>(($D215*'fnd base rates'!F$107)
+($E215*'fnd base rates'!F$108)
+($F215*'fnd base rates'!F$109)
+($G215*'fnd base rates'!F$110)
+($H215*'fnd base rates'!F$111)
+($I215*'fnd base rates'!F$112)
+($J215*'fnd base rates'!F$113)
+($K215*'fnd base rates'!F$114)
+($M215*'fnd base rates'!F$116)
+($N215*'fnd base rates'!F$117)
+($O215*'fnd base rates'!F$118)
+($P215*VLOOKUP($S215+12,rate_basefnd,6)))
*$R215</f>
        <v>50764.197012000004</v>
      </c>
      <c r="Y215" s="1">
        <f>(($D215*'fnd base rates'!G$107)
+($E215*'fnd base rates'!G$108)
+($F215*'fnd base rates'!G$109)
+($G215*'fnd base rates'!G$110)
+($H215*'fnd base rates'!G$111)
+($I215*'fnd base rates'!G$112)
+($J215*'fnd base rates'!G$113)
+($K215*'fnd base rates'!G$114)
+($M215*'fnd base rates'!G$116)
+($N215*'fnd base rates'!G$117)
+($O215*'fnd base rates'!G$118)
+($P215*VLOOKUP($S215+12,rate_basefnd,7)))
*$R215</f>
        <v>11616.607382</v>
      </c>
      <c r="Z215" s="1">
        <f>(($D215*'fnd base rates'!H$107)
+($E215*'fnd base rates'!H$108)
+($F215*'fnd base rates'!H$109)
+($G215*'fnd base rates'!H$110)
+($H215*'fnd base rates'!H$111)
+($I215*'fnd base rates'!H$112)
+($J215*'fnd base rates'!H$113)
+($K215*'fnd base rates'!H$114)
+($M215*'fnd base rates'!H$116)
+($N215*'fnd base rates'!H$117)
+($O215*'fnd base rates'!H$118)
+($P215*VLOOKUP($S215+12,rate_basefnd,8)))</f>
        <v>27159.145633999997</v>
      </c>
      <c r="AA215" s="1">
        <f>(($D215*'fnd base rates'!I$107)
+($E215*'fnd base rates'!I$108)
+($F215*'fnd base rates'!I$109)
+($G215*'fnd base rates'!I$110)
+($H215*'fnd base rates'!I$111)
+($I215*'fnd base rates'!I$112)
+($J215*'fnd base rates'!I$113)
+($K215*'fnd base rates'!I$114)
+($M215*'fnd base rates'!I$116)
+($N215*'fnd base rates'!I$117)
+($O215*'fnd base rates'!I$118)
+($P215*VLOOKUP($S215+12,rate_basefnd,9)))
*$R215</f>
        <v>21022.54</v>
      </c>
      <c r="AB215" s="1">
        <f>(($D215*'fnd base rates'!J$107)
+($E215*'fnd base rates'!J$108)
+($F215*'fnd base rates'!J$109)
+($G215*'fnd base rates'!J$110)
+($H215*'fnd base rates'!J$111)
+($I215*'fnd base rates'!J$112)
+($J215*'fnd base rates'!J$113)
+($K215*'fnd base rates'!J$114)
+($M215*'fnd base rates'!J$116)
+($N215*'fnd base rates'!J$117)
+($O215*'fnd base rates'!J$118)
+($P215*VLOOKUP($S215+12,rate_basefnd,10)))
*$R215</f>
        <v>25811.439999999999</v>
      </c>
      <c r="AC215" s="1">
        <f>(($D215*'fnd base rates'!K$107)
+($E215*'fnd base rates'!K$108)
+($F215*'fnd base rates'!K$109)
+($G215*'fnd base rates'!K$110)
+($H215*'fnd base rates'!K$111)
+($I215*'fnd base rates'!K$112)
+($J215*'fnd base rates'!K$113)
+($K215*'fnd base rates'!K$114)
+($M215*'fnd base rates'!K$116)
+($N215*'fnd base rates'!K$117)
+($O215*'fnd base rates'!K$118)
+($P215*VLOOKUP($S215+12,rate_basefnd,11)))
*$R215</f>
        <v>60290.153879999998</v>
      </c>
      <c r="AD215" s="1">
        <f>(($D215*'fnd base rates'!L$107)
+($E215*'fnd base rates'!L$108)
+($F215*'fnd base rates'!L$109)
+($G215*'fnd base rates'!L$110)
+($H215*'fnd base rates'!L$111)
+($I215*'fnd base rates'!L$112)
+($J215*'fnd base rates'!L$113)
+($K215*'fnd base rates'!L$114)
+($M215*'fnd base rates'!L$116)
+($N215*'fnd base rates'!L$117)
+($O215*'fnd base rates'!L$118)
+($P215*VLOOKUP($S215+12,rate_basefnd,12)))</f>
        <v>87224.110679999998</v>
      </c>
      <c r="AE215" s="1">
        <f>(($D215*'fnd base rates'!M$107)
+($E215*'fnd base rates'!M$108)
+($F215*'fnd base rates'!M$109)
+($G215*'fnd base rates'!M$110)
+($H215*'fnd base rates'!M$111)
+($I215*'fnd base rates'!M$112)
+($J215*'fnd base rates'!M$113)
+($K215*'fnd base rates'!M$114)
+($M215*'fnd base rates'!M$116)
+($N215*'fnd base rates'!M$117)
+($O215*'fnd base rates'!M$118)
+($P215*VLOOKUP($S215+12,rate_basefnd,13)))</f>
        <v>0</v>
      </c>
      <c r="AF215" s="4">
        <f t="shared" si="235"/>
        <v>596800.6524100001</v>
      </c>
      <c r="AH215" s="269">
        <f t="shared" si="236"/>
        <v>432712645</v>
      </c>
      <c r="AI215" s="4" t="str">
        <f t="shared" si="237"/>
        <v>432</v>
      </c>
      <c r="AJ215" s="2" t="str">
        <f t="shared" si="238"/>
        <v>712</v>
      </c>
      <c r="AK215" s="2" t="str">
        <f t="shared" si="239"/>
        <v>645</v>
      </c>
      <c r="AL215" s="4">
        <f t="shared" si="240"/>
        <v>1</v>
      </c>
      <c r="AM215" s="4">
        <f t="shared" si="231"/>
        <v>51</v>
      </c>
      <c r="AN215" s="4">
        <f t="shared" si="241"/>
        <v>596800.6524100001</v>
      </c>
      <c r="AO215" s="4">
        <f t="shared" si="242"/>
        <v>11702</v>
      </c>
      <c r="AP215" s="4">
        <f t="shared" si="232"/>
        <v>0</v>
      </c>
      <c r="AQ215" s="4">
        <v>11702</v>
      </c>
      <c r="AW215" s="4">
        <v>11702</v>
      </c>
      <c r="AX215" s="5">
        <f t="shared" si="243"/>
        <v>0</v>
      </c>
      <c r="AY215" s="4">
        <v>11702</v>
      </c>
      <c r="AZ215" s="5"/>
      <c r="BB215" s="5">
        <f t="shared" ref="BB215" si="256">BC215-BA215</f>
        <v>0</v>
      </c>
    </row>
    <row r="216" spans="1:54" s="4" customFormat="1">
      <c r="A216" s="269">
        <v>432</v>
      </c>
      <c r="B216" s="2">
        <v>432712660</v>
      </c>
      <c r="C216" s="9" t="s">
        <v>258</v>
      </c>
      <c r="D216" s="14">
        <f>'fnd enro'!D216</f>
        <v>0</v>
      </c>
      <c r="E216" s="14">
        <f>'fnd enro'!E216</f>
        <v>0</v>
      </c>
      <c r="F216" s="14">
        <f>'fnd enro'!F216</f>
        <v>0</v>
      </c>
      <c r="G216" s="14">
        <f>'fnd enro'!G216</f>
        <v>0</v>
      </c>
      <c r="H216" s="14">
        <f>'fnd enro'!H216</f>
        <v>78</v>
      </c>
      <c r="I216" s="14">
        <f>'fnd enro'!I216</f>
        <v>0</v>
      </c>
      <c r="J216" s="14">
        <f>'fnd enro'!J216</f>
        <v>0</v>
      </c>
      <c r="K216" s="15">
        <f>'fnd enro'!K216</f>
        <v>3.0108000000000001</v>
      </c>
      <c r="L216" s="14">
        <f>'fnd enro'!L216</f>
        <v>0</v>
      </c>
      <c r="M216" s="14">
        <f>'fnd enro'!M216</f>
        <v>0</v>
      </c>
      <c r="N216" s="14">
        <f>'fnd enro'!N216</f>
        <v>0</v>
      </c>
      <c r="O216" s="14">
        <f>'fnd enro'!O216</f>
        <v>0</v>
      </c>
      <c r="P216" s="14">
        <f>'fnd enro'!P216</f>
        <v>26</v>
      </c>
      <c r="Q216" s="14">
        <f>'fnd enro'!R216</f>
        <v>78</v>
      </c>
      <c r="R216" s="15">
        <f t="shared" si="234"/>
        <v>1</v>
      </c>
      <c r="S216" s="14">
        <f>VALUE('fnd enro'!Q216)</f>
        <v>7</v>
      </c>
      <c r="T216" s="2"/>
      <c r="U216" s="1">
        <f>(($D216*'fnd base rates'!C$107)
+($E216*'fnd base rates'!C$108)
+($F216*'fnd base rates'!C$109)
+($G216*'fnd base rates'!C$110)
+($H216*'fnd base rates'!C$111)
+($I216*'fnd base rates'!C$112)
+($J216*'fnd base rates'!C$113)
+($K216*'fnd base rates'!C$114)
+($M216*'fnd base rates'!C$116)
+($N216*'fnd base rates'!C$117)
+($O216*'fnd base rates'!C$118)
+($P216*VLOOKUP($S216+12,rate_basefnd,3)))
*$R216</f>
        <v>43628.624988000003</v>
      </c>
      <c r="V216" s="1">
        <f>(($D216*'fnd base rates'!D$107)
+($E216*'fnd base rates'!D$108)
+($F216*'fnd base rates'!D$109)
+($G216*'fnd base rates'!D$110)
+($H216*'fnd base rates'!D$111)
+($I216*'fnd base rates'!D$112)
+($J216*'fnd base rates'!D$113)
+($K216*'fnd base rates'!D$114)
+($M216*'fnd base rates'!D$116)
+($N216*'fnd base rates'!D$117)
+($O216*'fnd base rates'!D$118)
+($P216*VLOOKUP($S216+12,rate_basefnd,4)))
*$R216</f>
        <v>68131.960000000006</v>
      </c>
      <c r="W216" s="1">
        <f>(($D216*'fnd base rates'!E$107)
+($E216*'fnd base rates'!E$108)
+($F216*'fnd base rates'!E$109)
+($G216*'fnd base rates'!E$110)
+($H216*'fnd base rates'!E$111)
+($I216*'fnd base rates'!E$112)
+($J216*'fnd base rates'!E$113)
+($K216*'fnd base rates'!E$114)
+($M216*'fnd base rates'!E$116)
+($N216*'fnd base rates'!E$117)
+($O216*'fnd base rates'!E$118)
+($P216*VLOOKUP($S216+12,rate_basefnd,5)))
*$R216</f>
        <v>352385.04932799999</v>
      </c>
      <c r="X216" s="1">
        <f>(($D216*'fnd base rates'!F$107)
+($E216*'fnd base rates'!F$108)
+($F216*'fnd base rates'!F$109)
+($G216*'fnd base rates'!F$110)
+($H216*'fnd base rates'!F$111)
+($I216*'fnd base rates'!F$112)
+($J216*'fnd base rates'!F$113)
+($K216*'fnd base rates'!F$114)
+($M216*'fnd base rates'!F$116)
+($N216*'fnd base rates'!F$117)
+($O216*'fnd base rates'!F$118)
+($P216*VLOOKUP($S216+12,rate_basefnd,6)))
*$R216</f>
        <v>77639.360136000003</v>
      </c>
      <c r="Y216" s="1">
        <f>(($D216*'fnd base rates'!G$107)
+($E216*'fnd base rates'!G$108)
+($F216*'fnd base rates'!G$109)
+($G216*'fnd base rates'!G$110)
+($H216*'fnd base rates'!G$111)
+($I216*'fnd base rates'!G$112)
+($J216*'fnd base rates'!G$113)
+($K216*'fnd base rates'!G$114)
+($M216*'fnd base rates'!G$116)
+($N216*'fnd base rates'!G$117)
+($O216*'fnd base rates'!G$118)
+($P216*VLOOKUP($S216+12,rate_basefnd,7)))
*$R216</f>
        <v>17143.875996000002</v>
      </c>
      <c r="Z216" s="1">
        <f>(($D216*'fnd base rates'!H$107)
+($E216*'fnd base rates'!H$108)
+($F216*'fnd base rates'!H$109)
+($G216*'fnd base rates'!H$110)
+($H216*'fnd base rates'!H$111)
+($I216*'fnd base rates'!H$112)
+($J216*'fnd base rates'!H$113)
+($K216*'fnd base rates'!H$114)
+($M216*'fnd base rates'!H$116)
+($N216*'fnd base rates'!H$117)
+($O216*'fnd base rates'!H$118)
+($P216*VLOOKUP($S216+12,rate_basefnd,8)))</f>
        <v>41442.096852000002</v>
      </c>
      <c r="AA216" s="1">
        <f>(($D216*'fnd base rates'!I$107)
+($E216*'fnd base rates'!I$108)
+($F216*'fnd base rates'!I$109)
+($G216*'fnd base rates'!I$110)
+($H216*'fnd base rates'!I$111)
+($I216*'fnd base rates'!I$112)
+($J216*'fnd base rates'!I$113)
+($K216*'fnd base rates'!I$114)
+($M216*'fnd base rates'!I$116)
+($N216*'fnd base rates'!I$117)
+($O216*'fnd base rates'!I$118)
+($P216*VLOOKUP($S216+12,rate_basefnd,9)))
*$R216</f>
        <v>31632.38</v>
      </c>
      <c r="AB216" s="1">
        <f>(($D216*'fnd base rates'!J$107)
+($E216*'fnd base rates'!J$108)
+($F216*'fnd base rates'!J$109)
+($G216*'fnd base rates'!J$110)
+($H216*'fnd base rates'!J$111)
+($I216*'fnd base rates'!J$112)
+($J216*'fnd base rates'!J$113)
+($K216*'fnd base rates'!J$114)
+($M216*'fnd base rates'!J$116)
+($N216*'fnd base rates'!J$117)
+($O216*'fnd base rates'!J$118)
+($P216*VLOOKUP($S216+12,rate_basefnd,10)))
*$R216</f>
        <v>36775.96</v>
      </c>
      <c r="AC216" s="1">
        <f>(($D216*'fnd base rates'!K$107)
+($E216*'fnd base rates'!K$108)
+($F216*'fnd base rates'!K$109)
+($G216*'fnd base rates'!K$110)
+($H216*'fnd base rates'!K$111)
+($I216*'fnd base rates'!K$112)
+($J216*'fnd base rates'!K$113)
+($K216*'fnd base rates'!K$114)
+($M216*'fnd base rates'!K$116)
+($N216*'fnd base rates'!K$117)
+($O216*'fnd base rates'!K$118)
+($P216*VLOOKUP($S216+12,rate_basefnd,11)))
*$R216</f>
        <v>92208.470639999985</v>
      </c>
      <c r="AD216" s="1">
        <f>(($D216*'fnd base rates'!L$107)
+($E216*'fnd base rates'!L$108)
+($F216*'fnd base rates'!L$109)
+($G216*'fnd base rates'!L$110)
+($H216*'fnd base rates'!L$111)
+($I216*'fnd base rates'!L$112)
+($J216*'fnd base rates'!L$113)
+($K216*'fnd base rates'!L$114)
+($M216*'fnd base rates'!L$116)
+($N216*'fnd base rates'!L$117)
+($O216*'fnd base rates'!L$118)
+($P216*VLOOKUP($S216+12,rate_basefnd,12)))</f>
        <v>131325.48103999998</v>
      </c>
      <c r="AE216" s="1">
        <f>(($D216*'fnd base rates'!M$107)
+($E216*'fnd base rates'!M$108)
+($F216*'fnd base rates'!M$109)
+($G216*'fnd base rates'!M$110)
+($H216*'fnd base rates'!M$111)
+($I216*'fnd base rates'!M$112)
+($J216*'fnd base rates'!M$113)
+($K216*'fnd base rates'!M$114)
+($M216*'fnd base rates'!M$116)
+($N216*'fnd base rates'!M$117)
+($O216*'fnd base rates'!M$118)
+($P216*VLOOKUP($S216+12,rate_basefnd,13)))</f>
        <v>0</v>
      </c>
      <c r="AF216" s="4">
        <f t="shared" si="235"/>
        <v>892313.25897999993</v>
      </c>
      <c r="AH216" s="269">
        <f t="shared" si="236"/>
        <v>432712660</v>
      </c>
      <c r="AI216" s="4" t="str">
        <f t="shared" si="237"/>
        <v>432</v>
      </c>
      <c r="AJ216" s="2" t="str">
        <f t="shared" si="238"/>
        <v>712</v>
      </c>
      <c r="AK216" s="2" t="str">
        <f t="shared" si="239"/>
        <v>660</v>
      </c>
      <c r="AL216" s="4">
        <f t="shared" si="240"/>
        <v>1</v>
      </c>
      <c r="AM216" s="4">
        <f t="shared" si="231"/>
        <v>78</v>
      </c>
      <c r="AN216" s="4">
        <f t="shared" si="241"/>
        <v>892313.25897999993</v>
      </c>
      <c r="AO216" s="4">
        <f t="shared" si="242"/>
        <v>11440</v>
      </c>
      <c r="AP216" s="4">
        <f t="shared" si="232"/>
        <v>0</v>
      </c>
      <c r="AQ216" s="4">
        <v>11440</v>
      </c>
      <c r="AW216" s="4">
        <v>11440</v>
      </c>
      <c r="AX216" s="5">
        <f t="shared" si="243"/>
        <v>0</v>
      </c>
      <c r="AY216" s="4">
        <v>11440</v>
      </c>
      <c r="AZ216" s="5"/>
      <c r="BB216" s="5">
        <f t="shared" ref="BB216" si="257">BC216-BA216</f>
        <v>0</v>
      </c>
    </row>
    <row r="217" spans="1:54" s="4" customFormat="1">
      <c r="A217" s="269">
        <v>432</v>
      </c>
      <c r="B217" s="2">
        <v>432712712</v>
      </c>
      <c r="C217" s="9" t="s">
        <v>258</v>
      </c>
      <c r="D217" s="14">
        <f>'fnd enro'!D217</f>
        <v>0</v>
      </c>
      <c r="E217" s="14">
        <f>'fnd enro'!E217</f>
        <v>0</v>
      </c>
      <c r="F217" s="14">
        <f>'fnd enro'!F217</f>
        <v>0</v>
      </c>
      <c r="G217" s="14">
        <f>'fnd enro'!G217</f>
        <v>0</v>
      </c>
      <c r="H217" s="14">
        <f>'fnd enro'!H217</f>
        <v>16</v>
      </c>
      <c r="I217" s="14">
        <f>'fnd enro'!I217</f>
        <v>0</v>
      </c>
      <c r="J217" s="14">
        <f>'fnd enro'!J217</f>
        <v>0</v>
      </c>
      <c r="K217" s="15">
        <f>'fnd enro'!K217</f>
        <v>0.61760000000000004</v>
      </c>
      <c r="L217" s="14">
        <f>'fnd enro'!L217</f>
        <v>0</v>
      </c>
      <c r="M217" s="14">
        <f>'fnd enro'!M217</f>
        <v>0</v>
      </c>
      <c r="N217" s="14">
        <f>'fnd enro'!N217</f>
        <v>0</v>
      </c>
      <c r="O217" s="14">
        <f>'fnd enro'!O217</f>
        <v>0</v>
      </c>
      <c r="P217" s="14">
        <f>'fnd enro'!P217</f>
        <v>6</v>
      </c>
      <c r="Q217" s="14">
        <f>'fnd enro'!R217</f>
        <v>16</v>
      </c>
      <c r="R217" s="15">
        <f t="shared" si="234"/>
        <v>1</v>
      </c>
      <c r="S217" s="14">
        <f>VALUE('fnd enro'!Q217)</f>
        <v>7</v>
      </c>
      <c r="T217" s="2"/>
      <c r="U217" s="1">
        <f>(($D217*'fnd base rates'!C$107)
+($E217*'fnd base rates'!C$108)
+($F217*'fnd base rates'!C$109)
+($G217*'fnd base rates'!C$110)
+($H217*'fnd base rates'!C$111)
+($I217*'fnd base rates'!C$112)
+($J217*'fnd base rates'!C$113)
+($K217*'fnd base rates'!C$114)
+($M217*'fnd base rates'!C$116)
+($N217*'fnd base rates'!C$117)
+($O217*'fnd base rates'!C$118)
+($P217*VLOOKUP($S217+12,rate_basefnd,3)))
*$R217</f>
        <v>8995.2215360000009</v>
      </c>
      <c r="V217" s="1">
        <f>(($D217*'fnd base rates'!D$107)
+($E217*'fnd base rates'!D$108)
+($F217*'fnd base rates'!D$109)
+($G217*'fnd base rates'!D$110)
+($H217*'fnd base rates'!D$111)
+($I217*'fnd base rates'!D$112)
+($J217*'fnd base rates'!D$113)
+($K217*'fnd base rates'!D$114)
+($M217*'fnd base rates'!D$116)
+($N217*'fnd base rates'!D$117)
+($O217*'fnd base rates'!D$118)
+($P217*VLOOKUP($S217+12,rate_basefnd,4)))
*$R217</f>
        <v>14192.6</v>
      </c>
      <c r="W217" s="1">
        <f>(($D217*'fnd base rates'!E$107)
+($E217*'fnd base rates'!E$108)
+($F217*'fnd base rates'!E$109)
+($G217*'fnd base rates'!E$110)
+($H217*'fnd base rates'!E$111)
+($I217*'fnd base rates'!E$112)
+($J217*'fnd base rates'!E$113)
+($K217*'fnd base rates'!E$114)
+($M217*'fnd base rates'!E$116)
+($N217*'fnd base rates'!E$117)
+($O217*'fnd base rates'!E$118)
+($P217*VLOOKUP($S217+12,rate_basefnd,5)))
*$R217</f>
        <v>74400.666016000003</v>
      </c>
      <c r="X217" s="1">
        <f>(($D217*'fnd base rates'!F$107)
+($E217*'fnd base rates'!F$108)
+($F217*'fnd base rates'!F$109)
+($G217*'fnd base rates'!F$110)
+($H217*'fnd base rates'!F$111)
+($I217*'fnd base rates'!F$112)
+($J217*'fnd base rates'!F$113)
+($K217*'fnd base rates'!F$114)
+($M217*'fnd base rates'!F$116)
+($N217*'fnd base rates'!F$117)
+($O217*'fnd base rates'!F$118)
+($P217*VLOOKUP($S217+12,rate_basefnd,6)))
*$R217</f>
        <v>15926.022592000001</v>
      </c>
      <c r="Y217" s="1">
        <f>(($D217*'fnd base rates'!G$107)
+($E217*'fnd base rates'!G$108)
+($F217*'fnd base rates'!G$109)
+($G217*'fnd base rates'!G$110)
+($H217*'fnd base rates'!G$111)
+($I217*'fnd base rates'!G$112)
+($J217*'fnd base rates'!G$113)
+($K217*'fnd base rates'!G$114)
+($M217*'fnd base rates'!G$116)
+($N217*'fnd base rates'!G$117)
+($O217*'fnd base rates'!G$118)
+($P217*VLOOKUP($S217+12,rate_basefnd,7)))
*$R217</f>
        <v>3619.3725119999999</v>
      </c>
      <c r="Z217" s="1">
        <f>(($D217*'fnd base rates'!H$107)
+($E217*'fnd base rates'!H$108)
+($F217*'fnd base rates'!H$109)
+($G217*'fnd base rates'!H$110)
+($H217*'fnd base rates'!H$111)
+($I217*'fnd base rates'!H$112)
+($J217*'fnd base rates'!H$113)
+($K217*'fnd base rates'!H$114)
+($M217*'fnd base rates'!H$116)
+($N217*'fnd base rates'!H$117)
+($O217*'fnd base rates'!H$118)
+($P217*VLOOKUP($S217+12,rate_basefnd,8)))</f>
        <v>8516.6829440000001</v>
      </c>
      <c r="AA217" s="1">
        <f>(($D217*'fnd base rates'!I$107)
+($E217*'fnd base rates'!I$108)
+($F217*'fnd base rates'!I$109)
+($G217*'fnd base rates'!I$110)
+($H217*'fnd base rates'!I$111)
+($I217*'fnd base rates'!I$112)
+($J217*'fnd base rates'!I$113)
+($K217*'fnd base rates'!I$114)
+($M217*'fnd base rates'!I$116)
+($N217*'fnd base rates'!I$117)
+($O217*'fnd base rates'!I$118)
+($P217*VLOOKUP($S217+12,rate_basefnd,9)))
*$R217</f>
        <v>6574.4</v>
      </c>
      <c r="AB217" s="1">
        <f>(($D217*'fnd base rates'!J$107)
+($E217*'fnd base rates'!J$108)
+($F217*'fnd base rates'!J$109)
+($G217*'fnd base rates'!J$110)
+($H217*'fnd base rates'!J$111)
+($I217*'fnd base rates'!J$112)
+($J217*'fnd base rates'!J$113)
+($K217*'fnd base rates'!J$114)
+($M217*'fnd base rates'!J$116)
+($N217*'fnd base rates'!J$117)
+($O217*'fnd base rates'!J$118)
+($P217*VLOOKUP($S217+12,rate_basefnd,10)))
*$R217</f>
        <v>7989.1399999999994</v>
      </c>
      <c r="AC217" s="1">
        <f>(($D217*'fnd base rates'!K$107)
+($E217*'fnd base rates'!K$108)
+($F217*'fnd base rates'!K$109)
+($G217*'fnd base rates'!K$110)
+($H217*'fnd base rates'!K$111)
+($I217*'fnd base rates'!K$112)
+($J217*'fnd base rates'!K$113)
+($K217*'fnd base rates'!K$114)
+($M217*'fnd base rates'!K$116)
+($N217*'fnd base rates'!K$117)
+($O217*'fnd base rates'!K$118)
+($P217*VLOOKUP($S217+12,rate_basefnd,11)))
*$R217</f>
        <v>18914.558079999999</v>
      </c>
      <c r="AD217" s="1">
        <f>(($D217*'fnd base rates'!L$107)
+($E217*'fnd base rates'!L$108)
+($F217*'fnd base rates'!L$109)
+($G217*'fnd base rates'!L$110)
+($H217*'fnd base rates'!L$111)
+($I217*'fnd base rates'!L$112)
+($J217*'fnd base rates'!L$113)
+($K217*'fnd base rates'!L$114)
+($M217*'fnd base rates'!L$116)
+($N217*'fnd base rates'!L$117)
+($O217*'fnd base rates'!L$118)
+($P217*VLOOKUP($S217+12,rate_basefnd,12)))</f>
        <v>27280.926879999999</v>
      </c>
      <c r="AE217" s="1">
        <f>(($D217*'fnd base rates'!M$107)
+($E217*'fnd base rates'!M$108)
+($F217*'fnd base rates'!M$109)
+($G217*'fnd base rates'!M$110)
+($H217*'fnd base rates'!M$111)
+($I217*'fnd base rates'!M$112)
+($J217*'fnd base rates'!M$113)
+($K217*'fnd base rates'!M$114)
+($M217*'fnd base rates'!M$116)
+($N217*'fnd base rates'!M$117)
+($O217*'fnd base rates'!M$118)
+($P217*VLOOKUP($S217+12,rate_basefnd,13)))</f>
        <v>0</v>
      </c>
      <c r="AF217" s="4">
        <f t="shared" si="235"/>
        <v>186409.59055999998</v>
      </c>
      <c r="AH217" s="269">
        <f t="shared" si="236"/>
        <v>432712712</v>
      </c>
      <c r="AI217" s="4" t="str">
        <f t="shared" si="237"/>
        <v>432</v>
      </c>
      <c r="AJ217" s="2" t="str">
        <f t="shared" si="238"/>
        <v>712</v>
      </c>
      <c r="AK217" s="2" t="str">
        <f t="shared" si="239"/>
        <v>712</v>
      </c>
      <c r="AL217" s="4">
        <f t="shared" si="240"/>
        <v>1</v>
      </c>
      <c r="AM217" s="4">
        <f t="shared" si="231"/>
        <v>16</v>
      </c>
      <c r="AN217" s="4">
        <f t="shared" si="241"/>
        <v>186409.59055999998</v>
      </c>
      <c r="AO217" s="4">
        <f t="shared" si="242"/>
        <v>11651</v>
      </c>
      <c r="AP217" s="4">
        <f t="shared" si="232"/>
        <v>0</v>
      </c>
      <c r="AQ217" s="4">
        <v>11651</v>
      </c>
      <c r="AW217" s="4">
        <v>11651</v>
      </c>
      <c r="AX217" s="5">
        <f t="shared" si="243"/>
        <v>0</v>
      </c>
      <c r="AY217" s="4">
        <v>11651</v>
      </c>
      <c r="AZ217" s="5"/>
      <c r="BB217" s="5">
        <f t="shared" ref="BB217" si="258">BC217-BA217</f>
        <v>0</v>
      </c>
    </row>
    <row r="218" spans="1:54" s="4" customFormat="1">
      <c r="A218" s="269">
        <v>435</v>
      </c>
      <c r="B218" s="2">
        <v>435301009</v>
      </c>
      <c r="C218" s="9" t="s">
        <v>711</v>
      </c>
      <c r="D218" s="14">
        <f>'fnd enro'!D218</f>
        <v>0</v>
      </c>
      <c r="E218" s="14">
        <f>'fnd enro'!E218</f>
        <v>0</v>
      </c>
      <c r="F218" s="14">
        <f>'fnd enro'!F218</f>
        <v>0</v>
      </c>
      <c r="G218" s="14">
        <f>'fnd enro'!G218</f>
        <v>0</v>
      </c>
      <c r="H218" s="14">
        <f>'fnd enro'!H218</f>
        <v>0</v>
      </c>
      <c r="I218" s="14">
        <f>'fnd enro'!I218</f>
        <v>2</v>
      </c>
      <c r="J218" s="14">
        <f>'fnd enro'!J218</f>
        <v>0</v>
      </c>
      <c r="K218" s="15">
        <f>'fnd enro'!K218</f>
        <v>7.7200000000000005E-2</v>
      </c>
      <c r="L218" s="14">
        <f>'fnd enro'!L218</f>
        <v>0</v>
      </c>
      <c r="M218" s="14">
        <f>'fnd enro'!M218</f>
        <v>0</v>
      </c>
      <c r="N218" s="14">
        <f>'fnd enro'!N218</f>
        <v>0</v>
      </c>
      <c r="O218" s="14">
        <f>'fnd enro'!O218</f>
        <v>0</v>
      </c>
      <c r="P218" s="14">
        <f>'fnd enro'!P218</f>
        <v>0</v>
      </c>
      <c r="Q218" s="14">
        <f>'fnd enro'!R218</f>
        <v>2</v>
      </c>
      <c r="R218" s="15">
        <f t="shared" si="234"/>
        <v>1</v>
      </c>
      <c r="S218" s="14">
        <f>VALUE('fnd enro'!Q218)</f>
        <v>3</v>
      </c>
      <c r="T218" s="2"/>
      <c r="U218" s="1">
        <f>(($D218*'fnd base rates'!C$107)
+($E218*'fnd base rates'!C$108)
+($F218*'fnd base rates'!C$109)
+($G218*'fnd base rates'!C$110)
+($H218*'fnd base rates'!C$111)
+($I218*'fnd base rates'!C$112)
+($J218*'fnd base rates'!C$113)
+($K218*'fnd base rates'!C$114)
+($M218*'fnd base rates'!C$116)
+($N218*'fnd base rates'!C$117)
+($O218*'fnd base rates'!C$118)
+($P218*VLOOKUP($S218+12,rate_basefnd,3)))
*$R218</f>
        <v>1072.9226920000001</v>
      </c>
      <c r="V218" s="1">
        <f>(($D218*'fnd base rates'!D$107)
+($E218*'fnd base rates'!D$108)
+($F218*'fnd base rates'!D$109)
+($G218*'fnd base rates'!D$110)
+($H218*'fnd base rates'!D$111)
+($I218*'fnd base rates'!D$112)
+($J218*'fnd base rates'!D$113)
+($K218*'fnd base rates'!D$114)
+($M218*'fnd base rates'!D$116)
+($N218*'fnd base rates'!D$117)
+($O218*'fnd base rates'!D$118)
+($P218*VLOOKUP($S218+12,rate_basefnd,4)))
*$R218</f>
        <v>1530.16</v>
      </c>
      <c r="W218" s="1">
        <f>(($D218*'fnd base rates'!E$107)
+($E218*'fnd base rates'!E$108)
+($F218*'fnd base rates'!E$109)
+($G218*'fnd base rates'!E$110)
+($H218*'fnd base rates'!E$111)
+($I218*'fnd base rates'!E$112)
+($J218*'fnd base rates'!E$113)
+($K218*'fnd base rates'!E$114)
+($M218*'fnd base rates'!E$116)
+($N218*'fnd base rates'!E$117)
+($O218*'fnd base rates'!E$118)
+($P218*VLOOKUP($S218+12,rate_basefnd,5)))
*$R218</f>
        <v>9824.4007519999996</v>
      </c>
      <c r="X218" s="1">
        <f>(($D218*'fnd base rates'!F$107)
+($E218*'fnd base rates'!F$108)
+($F218*'fnd base rates'!F$109)
+($G218*'fnd base rates'!F$110)
+($H218*'fnd base rates'!F$111)
+($I218*'fnd base rates'!F$112)
+($J218*'fnd base rates'!F$113)
+($K218*'fnd base rates'!F$114)
+($M218*'fnd base rates'!F$116)
+($N218*'fnd base rates'!F$117)
+($O218*'fnd base rates'!F$118)
+($P218*VLOOKUP($S218+12,rate_basefnd,6)))
*$R218</f>
        <v>1773.7728240000001</v>
      </c>
      <c r="Y218" s="1">
        <f>(($D218*'fnd base rates'!G$107)
+($E218*'fnd base rates'!G$108)
+($F218*'fnd base rates'!G$109)
+($G218*'fnd base rates'!G$110)
+($H218*'fnd base rates'!G$111)
+($I218*'fnd base rates'!G$112)
+($J218*'fnd base rates'!G$113)
+($K218*'fnd base rates'!G$114)
+($M218*'fnd base rates'!G$116)
+($N218*'fnd base rates'!G$117)
+($O218*'fnd base rates'!G$118)
+($P218*VLOOKUP($S218+12,rate_basefnd,7)))
*$R218</f>
        <v>327.76656399999996</v>
      </c>
      <c r="Z218" s="1">
        <f>(($D218*'fnd base rates'!H$107)
+($E218*'fnd base rates'!H$108)
+($F218*'fnd base rates'!H$109)
+($G218*'fnd base rates'!H$110)
+($H218*'fnd base rates'!H$111)
+($I218*'fnd base rates'!H$112)
+($J218*'fnd base rates'!H$113)
+($K218*'fnd base rates'!H$114)
+($M218*'fnd base rates'!H$116)
+($N218*'fnd base rates'!H$117)
+($O218*'fnd base rates'!H$118)
+($P218*VLOOKUP($S218+12,rate_basefnd,8)))</f>
        <v>1656.157868</v>
      </c>
      <c r="AA218" s="1">
        <f>(($D218*'fnd base rates'!I$107)
+($E218*'fnd base rates'!I$108)
+($F218*'fnd base rates'!I$109)
+($G218*'fnd base rates'!I$110)
+($H218*'fnd base rates'!I$111)
+($I218*'fnd base rates'!I$112)
+($J218*'fnd base rates'!I$113)
+($K218*'fnd base rates'!I$114)
+($M218*'fnd base rates'!I$116)
+($N218*'fnd base rates'!I$117)
+($O218*'fnd base rates'!I$118)
+($P218*VLOOKUP($S218+12,rate_basefnd,9)))
*$R218</f>
        <v>851.88</v>
      </c>
      <c r="AB218" s="1">
        <f>(($D218*'fnd base rates'!J$107)
+($E218*'fnd base rates'!J$108)
+($F218*'fnd base rates'!J$109)
+($G218*'fnd base rates'!J$110)
+($H218*'fnd base rates'!J$111)
+($I218*'fnd base rates'!J$112)
+($J218*'fnd base rates'!J$113)
+($K218*'fnd base rates'!J$114)
+($M218*'fnd base rates'!J$116)
+($N218*'fnd base rates'!J$117)
+($O218*'fnd base rates'!J$118)
+($P218*VLOOKUP($S218+12,rate_basefnd,10)))
*$R218</f>
        <v>1147.5</v>
      </c>
      <c r="AC218" s="1">
        <f>(($D218*'fnd base rates'!K$107)
+($E218*'fnd base rates'!K$108)
+($F218*'fnd base rates'!K$109)
+($G218*'fnd base rates'!K$110)
+($H218*'fnd base rates'!K$111)
+($I218*'fnd base rates'!K$112)
+($J218*'fnd base rates'!K$113)
+($K218*'fnd base rates'!K$114)
+($M218*'fnd base rates'!K$116)
+($N218*'fnd base rates'!K$117)
+($O218*'fnd base rates'!K$118)
+($P218*VLOOKUP($S218+12,rate_basefnd,11)))
*$R218</f>
        <v>2300.11976</v>
      </c>
      <c r="AD218" s="1">
        <f>(($D218*'fnd base rates'!L$107)
+($E218*'fnd base rates'!L$108)
+($F218*'fnd base rates'!L$109)
+($G218*'fnd base rates'!L$110)
+($H218*'fnd base rates'!L$111)
+($I218*'fnd base rates'!L$112)
+($J218*'fnd base rates'!L$113)
+($K218*'fnd base rates'!L$114)
+($M218*'fnd base rates'!L$116)
+($N218*'fnd base rates'!L$117)
+($O218*'fnd base rates'!L$118)
+($P218*VLOOKUP($S218+12,rate_basefnd,12)))</f>
        <v>2738.2533600000002</v>
      </c>
      <c r="AE218" s="1">
        <f>(($D218*'fnd base rates'!M$107)
+($E218*'fnd base rates'!M$108)
+($F218*'fnd base rates'!M$109)
+($G218*'fnd base rates'!M$110)
+($H218*'fnd base rates'!M$111)
+($I218*'fnd base rates'!M$112)
+($J218*'fnd base rates'!M$113)
+($K218*'fnd base rates'!M$114)
+($M218*'fnd base rates'!M$116)
+($N218*'fnd base rates'!M$117)
+($O218*'fnd base rates'!M$118)
+($P218*VLOOKUP($S218+12,rate_basefnd,13)))</f>
        <v>0</v>
      </c>
      <c r="AF218" s="4">
        <f t="shared" si="235"/>
        <v>23222.933819999998</v>
      </c>
      <c r="AH218" s="269">
        <f t="shared" si="236"/>
        <v>435301009</v>
      </c>
      <c r="AI218" s="4" t="str">
        <f t="shared" si="237"/>
        <v>435</v>
      </c>
      <c r="AJ218" s="2" t="str">
        <f t="shared" si="238"/>
        <v>301</v>
      </c>
      <c r="AK218" s="2" t="str">
        <f t="shared" si="239"/>
        <v>009</v>
      </c>
      <c r="AL218" s="4">
        <f t="shared" si="240"/>
        <v>1</v>
      </c>
      <c r="AM218" s="4">
        <f t="shared" si="231"/>
        <v>2</v>
      </c>
      <c r="AN218" s="4">
        <f t="shared" si="241"/>
        <v>23222.933819999998</v>
      </c>
      <c r="AO218" s="4">
        <f t="shared" si="242"/>
        <v>11611</v>
      </c>
      <c r="AP218" s="4">
        <f t="shared" si="232"/>
        <v>0</v>
      </c>
      <c r="AQ218" s="4">
        <v>11611</v>
      </c>
      <c r="AW218" s="4">
        <v>11611</v>
      </c>
      <c r="AX218" s="5">
        <f t="shared" si="243"/>
        <v>0</v>
      </c>
      <c r="AY218" s="4">
        <v>11611</v>
      </c>
      <c r="AZ218" s="5"/>
      <c r="BB218" s="5">
        <f t="shared" ref="BB218" si="259">BC218-BA218</f>
        <v>0</v>
      </c>
    </row>
    <row r="219" spans="1:54" s="4" customFormat="1">
      <c r="A219" s="269">
        <v>435</v>
      </c>
      <c r="B219" s="2">
        <v>435301031</v>
      </c>
      <c r="C219" s="9" t="s">
        <v>711</v>
      </c>
      <c r="D219" s="14">
        <f>'fnd enro'!D219</f>
        <v>0</v>
      </c>
      <c r="E219" s="14">
        <f>'fnd enro'!E219</f>
        <v>0</v>
      </c>
      <c r="F219" s="14">
        <f>'fnd enro'!F219</f>
        <v>0</v>
      </c>
      <c r="G219" s="14">
        <f>'fnd enro'!G219</f>
        <v>7</v>
      </c>
      <c r="H219" s="14">
        <f>'fnd enro'!H219</f>
        <v>21</v>
      </c>
      <c r="I219" s="14">
        <f>'fnd enro'!I219</f>
        <v>30</v>
      </c>
      <c r="J219" s="14">
        <f>'fnd enro'!J219</f>
        <v>0</v>
      </c>
      <c r="K219" s="15">
        <f>'fnd enro'!K219</f>
        <v>2.2387999999999999</v>
      </c>
      <c r="L219" s="14">
        <f>'fnd enro'!L219</f>
        <v>0</v>
      </c>
      <c r="M219" s="14">
        <f>'fnd enro'!M219</f>
        <v>0</v>
      </c>
      <c r="N219" s="14">
        <f>'fnd enro'!N219</f>
        <v>1</v>
      </c>
      <c r="O219" s="14">
        <f>'fnd enro'!O219</f>
        <v>0</v>
      </c>
      <c r="P219" s="14">
        <f>'fnd enro'!P219</f>
        <v>12</v>
      </c>
      <c r="Q219" s="14">
        <f>'fnd enro'!R219</f>
        <v>58</v>
      </c>
      <c r="R219" s="15">
        <f t="shared" si="234"/>
        <v>1</v>
      </c>
      <c r="S219" s="14">
        <f>VALUE('fnd enro'!Q219)</f>
        <v>5</v>
      </c>
      <c r="T219" s="2"/>
      <c r="U219" s="1">
        <f>(($D219*'fnd base rates'!C$107)
+($E219*'fnd base rates'!C$108)
+($F219*'fnd base rates'!C$109)
+($G219*'fnd base rates'!C$110)
+($H219*'fnd base rates'!C$111)
+($I219*'fnd base rates'!C$112)
+($J219*'fnd base rates'!C$113)
+($K219*'fnd base rates'!C$114)
+($M219*'fnd base rates'!C$116)
+($N219*'fnd base rates'!C$117)
+($O219*'fnd base rates'!C$118)
+($P219*VLOOKUP($S219+12,rate_basefnd,3)))
*$R219</f>
        <v>31939.968068000002</v>
      </c>
      <c r="V219" s="1">
        <f>(($D219*'fnd base rates'!D$107)
+($E219*'fnd base rates'!D$108)
+($F219*'fnd base rates'!D$109)
+($G219*'fnd base rates'!D$110)
+($H219*'fnd base rates'!D$111)
+($I219*'fnd base rates'!D$112)
+($J219*'fnd base rates'!D$113)
+($K219*'fnd base rates'!D$114)
+($M219*'fnd base rates'!D$116)
+($N219*'fnd base rates'!D$117)
+($O219*'fnd base rates'!D$118)
+($P219*VLOOKUP($S219+12,rate_basefnd,4)))
*$R219</f>
        <v>47965.39</v>
      </c>
      <c r="W219" s="1">
        <f>(($D219*'fnd base rates'!E$107)
+($E219*'fnd base rates'!E$108)
+($F219*'fnd base rates'!E$109)
+($G219*'fnd base rates'!E$110)
+($H219*'fnd base rates'!E$111)
+($I219*'fnd base rates'!E$112)
+($J219*'fnd base rates'!E$113)
+($K219*'fnd base rates'!E$114)
+($M219*'fnd base rates'!E$116)
+($N219*'fnd base rates'!E$117)
+($O219*'fnd base rates'!E$118)
+($P219*VLOOKUP($S219+12,rate_basefnd,5)))
*$R219</f>
        <v>281715.25180799997</v>
      </c>
      <c r="X219" s="1">
        <f>(($D219*'fnd base rates'!F$107)
+($E219*'fnd base rates'!F$108)
+($F219*'fnd base rates'!F$109)
+($G219*'fnd base rates'!F$110)
+($H219*'fnd base rates'!F$111)
+($I219*'fnd base rates'!F$112)
+($J219*'fnd base rates'!F$113)
+($K219*'fnd base rates'!F$114)
+($M219*'fnd base rates'!F$116)
+($N219*'fnd base rates'!F$117)
+($O219*'fnd base rates'!F$118)
+($P219*VLOOKUP($S219+12,rate_basefnd,6)))
*$R219</f>
        <v>56428.451896000006</v>
      </c>
      <c r="Y219" s="1">
        <f>(($D219*'fnd base rates'!G$107)
+($E219*'fnd base rates'!G$108)
+($F219*'fnd base rates'!G$109)
+($G219*'fnd base rates'!G$110)
+($H219*'fnd base rates'!G$111)
+($I219*'fnd base rates'!G$112)
+($J219*'fnd base rates'!G$113)
+($K219*'fnd base rates'!G$114)
+($M219*'fnd base rates'!G$116)
+($N219*'fnd base rates'!G$117)
+($O219*'fnd base rates'!G$118)
+($P219*VLOOKUP($S219+12,rate_basefnd,7)))
*$R219</f>
        <v>11217.150355999998</v>
      </c>
      <c r="Z219" s="1">
        <f>(($D219*'fnd base rates'!H$107)
+($E219*'fnd base rates'!H$108)
+($F219*'fnd base rates'!H$109)
+($G219*'fnd base rates'!H$110)
+($H219*'fnd base rates'!H$111)
+($I219*'fnd base rates'!H$112)
+($J219*'fnd base rates'!H$113)
+($K219*'fnd base rates'!H$114)
+($M219*'fnd base rates'!H$116)
+($N219*'fnd base rates'!H$117)
+($O219*'fnd base rates'!H$118)
+($P219*VLOOKUP($S219+12,rate_basefnd,8)))</f>
        <v>39879.188171999995</v>
      </c>
      <c r="AA219" s="1">
        <f>(($D219*'fnd base rates'!I$107)
+($E219*'fnd base rates'!I$108)
+($F219*'fnd base rates'!I$109)
+($G219*'fnd base rates'!I$110)
+($H219*'fnd base rates'!I$111)
+($I219*'fnd base rates'!I$112)
+($J219*'fnd base rates'!I$113)
+($K219*'fnd base rates'!I$114)
+($M219*'fnd base rates'!I$116)
+($N219*'fnd base rates'!I$117)
+($O219*'fnd base rates'!I$118)
+($P219*VLOOKUP($S219+12,rate_basefnd,9)))
*$R219</f>
        <v>23964.780000000002</v>
      </c>
      <c r="AB219" s="1">
        <f>(($D219*'fnd base rates'!J$107)
+($E219*'fnd base rates'!J$108)
+($F219*'fnd base rates'!J$109)
+($G219*'fnd base rates'!J$110)
+($H219*'fnd base rates'!J$111)
+($I219*'fnd base rates'!J$112)
+($J219*'fnd base rates'!J$113)
+($K219*'fnd base rates'!J$114)
+($M219*'fnd base rates'!J$116)
+($N219*'fnd base rates'!J$117)
+($O219*'fnd base rates'!J$118)
+($P219*VLOOKUP($S219+12,rate_basefnd,10)))
*$R219</f>
        <v>30522.36</v>
      </c>
      <c r="AC219" s="1">
        <f>(($D219*'fnd base rates'!K$107)
+($E219*'fnd base rates'!K$108)
+($F219*'fnd base rates'!K$109)
+($G219*'fnd base rates'!K$110)
+($H219*'fnd base rates'!K$111)
+($I219*'fnd base rates'!K$112)
+($J219*'fnd base rates'!K$113)
+($K219*'fnd base rates'!K$114)
+($M219*'fnd base rates'!K$116)
+($N219*'fnd base rates'!K$117)
+($O219*'fnd base rates'!K$118)
+($P219*VLOOKUP($S219+12,rate_basefnd,11)))
*$R219</f>
        <v>67348.90303999999</v>
      </c>
      <c r="AD219" s="1">
        <f>(($D219*'fnd base rates'!L$107)
+($E219*'fnd base rates'!L$108)
+($F219*'fnd base rates'!L$109)
+($G219*'fnd base rates'!L$110)
+($H219*'fnd base rates'!L$111)
+($I219*'fnd base rates'!L$112)
+($J219*'fnd base rates'!L$113)
+($K219*'fnd base rates'!L$114)
+($M219*'fnd base rates'!L$116)
+($N219*'fnd base rates'!L$117)
+($O219*'fnd base rates'!L$118)
+($P219*VLOOKUP($S219+12,rate_basefnd,12)))</f>
        <v>88627.657439999995</v>
      </c>
      <c r="AE219" s="1">
        <f>(($D219*'fnd base rates'!M$107)
+($E219*'fnd base rates'!M$108)
+($F219*'fnd base rates'!M$109)
+($G219*'fnd base rates'!M$110)
+($H219*'fnd base rates'!M$111)
+($I219*'fnd base rates'!M$112)
+($J219*'fnd base rates'!M$113)
+($K219*'fnd base rates'!M$114)
+($M219*'fnd base rates'!M$116)
+($N219*'fnd base rates'!M$117)
+($O219*'fnd base rates'!M$118)
+($P219*VLOOKUP($S219+12,rate_basefnd,13)))</f>
        <v>0</v>
      </c>
      <c r="AF219" s="4">
        <f t="shared" si="235"/>
        <v>679609.10077999998</v>
      </c>
      <c r="AH219" s="269">
        <f t="shared" si="236"/>
        <v>435301031</v>
      </c>
      <c r="AI219" s="4" t="str">
        <f t="shared" si="237"/>
        <v>435</v>
      </c>
      <c r="AJ219" s="2" t="str">
        <f t="shared" si="238"/>
        <v>301</v>
      </c>
      <c r="AK219" s="2" t="str">
        <f t="shared" si="239"/>
        <v>031</v>
      </c>
      <c r="AL219" s="4">
        <f t="shared" si="240"/>
        <v>1</v>
      </c>
      <c r="AM219" s="4">
        <f t="shared" si="231"/>
        <v>58</v>
      </c>
      <c r="AN219" s="4">
        <f t="shared" si="241"/>
        <v>679609.10077999998</v>
      </c>
      <c r="AO219" s="4">
        <f t="shared" si="242"/>
        <v>11717</v>
      </c>
      <c r="AP219" s="4">
        <f t="shared" si="232"/>
        <v>0</v>
      </c>
      <c r="AQ219" s="4">
        <v>11717</v>
      </c>
      <c r="AW219" s="4">
        <v>11717</v>
      </c>
      <c r="AX219" s="5">
        <f t="shared" si="243"/>
        <v>0</v>
      </c>
      <c r="AY219" s="4">
        <v>11717</v>
      </c>
      <c r="AZ219" s="5"/>
      <c r="BB219" s="5">
        <f t="shared" ref="BB219" si="260">BC219-BA219</f>
        <v>0</v>
      </c>
    </row>
    <row r="220" spans="1:54" s="4" customFormat="1">
      <c r="A220" s="269">
        <v>435</v>
      </c>
      <c r="B220" s="2">
        <v>435301048</v>
      </c>
      <c r="C220" s="9" t="s">
        <v>711</v>
      </c>
      <c r="D220" s="14">
        <f>'fnd enro'!D220</f>
        <v>0</v>
      </c>
      <c r="E220" s="14">
        <f>'fnd enro'!E220</f>
        <v>0</v>
      </c>
      <c r="F220" s="14">
        <f>'fnd enro'!F220</f>
        <v>0</v>
      </c>
      <c r="G220" s="14">
        <f>'fnd enro'!G220</f>
        <v>0</v>
      </c>
      <c r="H220" s="14">
        <f>'fnd enro'!H220</f>
        <v>0</v>
      </c>
      <c r="I220" s="14">
        <f>'fnd enro'!I220</f>
        <v>2</v>
      </c>
      <c r="J220" s="14">
        <f>'fnd enro'!J220</f>
        <v>0</v>
      </c>
      <c r="K220" s="15">
        <f>'fnd enro'!K220</f>
        <v>7.7200000000000005E-2</v>
      </c>
      <c r="L220" s="14">
        <f>'fnd enro'!L220</f>
        <v>0</v>
      </c>
      <c r="M220" s="14">
        <f>'fnd enro'!M220</f>
        <v>0</v>
      </c>
      <c r="N220" s="14">
        <f>'fnd enro'!N220</f>
        <v>0</v>
      </c>
      <c r="O220" s="14">
        <f>'fnd enro'!O220</f>
        <v>0</v>
      </c>
      <c r="P220" s="14">
        <f>'fnd enro'!P220</f>
        <v>0</v>
      </c>
      <c r="Q220" s="14">
        <f>'fnd enro'!R220</f>
        <v>2</v>
      </c>
      <c r="R220" s="15">
        <f t="shared" si="234"/>
        <v>1</v>
      </c>
      <c r="S220" s="14">
        <f>VALUE('fnd enro'!Q220)</f>
        <v>4</v>
      </c>
      <c r="T220" s="2"/>
      <c r="U220" s="1">
        <f>(($D220*'fnd base rates'!C$107)
+($E220*'fnd base rates'!C$108)
+($F220*'fnd base rates'!C$109)
+($G220*'fnd base rates'!C$110)
+($H220*'fnd base rates'!C$111)
+($I220*'fnd base rates'!C$112)
+($J220*'fnd base rates'!C$113)
+($K220*'fnd base rates'!C$114)
+($M220*'fnd base rates'!C$116)
+($N220*'fnd base rates'!C$117)
+($O220*'fnd base rates'!C$118)
+($P220*VLOOKUP($S220+12,rate_basefnd,3)))
*$R220</f>
        <v>1072.9226920000001</v>
      </c>
      <c r="V220" s="1">
        <f>(($D220*'fnd base rates'!D$107)
+($E220*'fnd base rates'!D$108)
+($F220*'fnd base rates'!D$109)
+($G220*'fnd base rates'!D$110)
+($H220*'fnd base rates'!D$111)
+($I220*'fnd base rates'!D$112)
+($J220*'fnd base rates'!D$113)
+($K220*'fnd base rates'!D$114)
+($M220*'fnd base rates'!D$116)
+($N220*'fnd base rates'!D$117)
+($O220*'fnd base rates'!D$118)
+($P220*VLOOKUP($S220+12,rate_basefnd,4)))
*$R220</f>
        <v>1530.16</v>
      </c>
      <c r="W220" s="1">
        <f>(($D220*'fnd base rates'!E$107)
+($E220*'fnd base rates'!E$108)
+($F220*'fnd base rates'!E$109)
+($G220*'fnd base rates'!E$110)
+($H220*'fnd base rates'!E$111)
+($I220*'fnd base rates'!E$112)
+($J220*'fnd base rates'!E$113)
+($K220*'fnd base rates'!E$114)
+($M220*'fnd base rates'!E$116)
+($N220*'fnd base rates'!E$117)
+($O220*'fnd base rates'!E$118)
+($P220*VLOOKUP($S220+12,rate_basefnd,5)))
*$R220</f>
        <v>9824.4007519999996</v>
      </c>
      <c r="X220" s="1">
        <f>(($D220*'fnd base rates'!F$107)
+($E220*'fnd base rates'!F$108)
+($F220*'fnd base rates'!F$109)
+($G220*'fnd base rates'!F$110)
+($H220*'fnd base rates'!F$111)
+($I220*'fnd base rates'!F$112)
+($J220*'fnd base rates'!F$113)
+($K220*'fnd base rates'!F$114)
+($M220*'fnd base rates'!F$116)
+($N220*'fnd base rates'!F$117)
+($O220*'fnd base rates'!F$118)
+($P220*VLOOKUP($S220+12,rate_basefnd,6)))
*$R220</f>
        <v>1773.7728240000001</v>
      </c>
      <c r="Y220" s="1">
        <f>(($D220*'fnd base rates'!G$107)
+($E220*'fnd base rates'!G$108)
+($F220*'fnd base rates'!G$109)
+($G220*'fnd base rates'!G$110)
+($H220*'fnd base rates'!G$111)
+($I220*'fnd base rates'!G$112)
+($J220*'fnd base rates'!G$113)
+($K220*'fnd base rates'!G$114)
+($M220*'fnd base rates'!G$116)
+($N220*'fnd base rates'!G$117)
+($O220*'fnd base rates'!G$118)
+($P220*VLOOKUP($S220+12,rate_basefnd,7)))
*$R220</f>
        <v>327.76656399999996</v>
      </c>
      <c r="Z220" s="1">
        <f>(($D220*'fnd base rates'!H$107)
+($E220*'fnd base rates'!H$108)
+($F220*'fnd base rates'!H$109)
+($G220*'fnd base rates'!H$110)
+($H220*'fnd base rates'!H$111)
+($I220*'fnd base rates'!H$112)
+($J220*'fnd base rates'!H$113)
+($K220*'fnd base rates'!H$114)
+($M220*'fnd base rates'!H$116)
+($N220*'fnd base rates'!H$117)
+($O220*'fnd base rates'!H$118)
+($P220*VLOOKUP($S220+12,rate_basefnd,8)))</f>
        <v>1656.157868</v>
      </c>
      <c r="AA220" s="1">
        <f>(($D220*'fnd base rates'!I$107)
+($E220*'fnd base rates'!I$108)
+($F220*'fnd base rates'!I$109)
+($G220*'fnd base rates'!I$110)
+($H220*'fnd base rates'!I$111)
+($I220*'fnd base rates'!I$112)
+($J220*'fnd base rates'!I$113)
+($K220*'fnd base rates'!I$114)
+($M220*'fnd base rates'!I$116)
+($N220*'fnd base rates'!I$117)
+($O220*'fnd base rates'!I$118)
+($P220*VLOOKUP($S220+12,rate_basefnd,9)))
*$R220</f>
        <v>851.88</v>
      </c>
      <c r="AB220" s="1">
        <f>(($D220*'fnd base rates'!J$107)
+($E220*'fnd base rates'!J$108)
+($F220*'fnd base rates'!J$109)
+($G220*'fnd base rates'!J$110)
+($H220*'fnd base rates'!J$111)
+($I220*'fnd base rates'!J$112)
+($J220*'fnd base rates'!J$113)
+($K220*'fnd base rates'!J$114)
+($M220*'fnd base rates'!J$116)
+($N220*'fnd base rates'!J$117)
+($O220*'fnd base rates'!J$118)
+($P220*VLOOKUP($S220+12,rate_basefnd,10)))
*$R220</f>
        <v>1147.5</v>
      </c>
      <c r="AC220" s="1">
        <f>(($D220*'fnd base rates'!K$107)
+($E220*'fnd base rates'!K$108)
+($F220*'fnd base rates'!K$109)
+($G220*'fnd base rates'!K$110)
+($H220*'fnd base rates'!K$111)
+($I220*'fnd base rates'!K$112)
+($J220*'fnd base rates'!K$113)
+($K220*'fnd base rates'!K$114)
+($M220*'fnd base rates'!K$116)
+($N220*'fnd base rates'!K$117)
+($O220*'fnd base rates'!K$118)
+($P220*VLOOKUP($S220+12,rate_basefnd,11)))
*$R220</f>
        <v>2300.11976</v>
      </c>
      <c r="AD220" s="1">
        <f>(($D220*'fnd base rates'!L$107)
+($E220*'fnd base rates'!L$108)
+($F220*'fnd base rates'!L$109)
+($G220*'fnd base rates'!L$110)
+($H220*'fnd base rates'!L$111)
+($I220*'fnd base rates'!L$112)
+($J220*'fnd base rates'!L$113)
+($K220*'fnd base rates'!L$114)
+($M220*'fnd base rates'!L$116)
+($N220*'fnd base rates'!L$117)
+($O220*'fnd base rates'!L$118)
+($P220*VLOOKUP($S220+12,rate_basefnd,12)))</f>
        <v>2738.2533600000002</v>
      </c>
      <c r="AE220" s="1">
        <f>(($D220*'fnd base rates'!M$107)
+($E220*'fnd base rates'!M$108)
+($F220*'fnd base rates'!M$109)
+($G220*'fnd base rates'!M$110)
+($H220*'fnd base rates'!M$111)
+($I220*'fnd base rates'!M$112)
+($J220*'fnd base rates'!M$113)
+($K220*'fnd base rates'!M$114)
+($M220*'fnd base rates'!M$116)
+($N220*'fnd base rates'!M$117)
+($O220*'fnd base rates'!M$118)
+($P220*VLOOKUP($S220+12,rate_basefnd,13)))</f>
        <v>0</v>
      </c>
      <c r="AF220" s="4">
        <f t="shared" si="235"/>
        <v>23222.933819999998</v>
      </c>
      <c r="AH220" s="269">
        <f t="shared" si="236"/>
        <v>435301048</v>
      </c>
      <c r="AI220" s="4" t="str">
        <f t="shared" si="237"/>
        <v>435</v>
      </c>
      <c r="AJ220" s="2" t="str">
        <f t="shared" si="238"/>
        <v>301</v>
      </c>
      <c r="AK220" s="2" t="str">
        <f t="shared" si="239"/>
        <v>048</v>
      </c>
      <c r="AL220" s="4">
        <f t="shared" si="240"/>
        <v>1</v>
      </c>
      <c r="AM220" s="4">
        <f t="shared" si="231"/>
        <v>2</v>
      </c>
      <c r="AN220" s="4">
        <f t="shared" si="241"/>
        <v>23222.933819999998</v>
      </c>
      <c r="AO220" s="4">
        <f t="shared" si="242"/>
        <v>11611</v>
      </c>
      <c r="AP220" s="4">
        <f t="shared" si="232"/>
        <v>0</v>
      </c>
      <c r="AQ220" s="4">
        <v>11611</v>
      </c>
      <c r="AW220" s="4">
        <v>11611</v>
      </c>
      <c r="AX220" s="5">
        <f t="shared" si="243"/>
        <v>0</v>
      </c>
      <c r="AY220" s="4">
        <v>11611</v>
      </c>
      <c r="AZ220" s="5"/>
      <c r="BB220" s="5">
        <f t="shared" ref="BB220" si="261">BC220-BA220</f>
        <v>0</v>
      </c>
    </row>
    <row r="221" spans="1:54" s="4" customFormat="1">
      <c r="A221" s="269">
        <v>435</v>
      </c>
      <c r="B221" s="2">
        <v>435301056</v>
      </c>
      <c r="C221" s="9" t="s">
        <v>711</v>
      </c>
      <c r="D221" s="14">
        <f>'fnd enro'!D221</f>
        <v>0</v>
      </c>
      <c r="E221" s="14">
        <f>'fnd enro'!E221</f>
        <v>0</v>
      </c>
      <c r="F221" s="14">
        <f>'fnd enro'!F221</f>
        <v>0</v>
      </c>
      <c r="G221" s="14">
        <f>'fnd enro'!G221</f>
        <v>14</v>
      </c>
      <c r="H221" s="14">
        <f>'fnd enro'!H221</f>
        <v>31</v>
      </c>
      <c r="I221" s="14">
        <f>'fnd enro'!I221</f>
        <v>46</v>
      </c>
      <c r="J221" s="14">
        <f>'fnd enro'!J221</f>
        <v>0</v>
      </c>
      <c r="K221" s="15">
        <f>'fnd enro'!K221</f>
        <v>3.5125999999999999</v>
      </c>
      <c r="L221" s="14">
        <f>'fnd enro'!L221</f>
        <v>0</v>
      </c>
      <c r="M221" s="14">
        <f>'fnd enro'!M221</f>
        <v>0</v>
      </c>
      <c r="N221" s="14">
        <f>'fnd enro'!N221</f>
        <v>0</v>
      </c>
      <c r="O221" s="14">
        <f>'fnd enro'!O221</f>
        <v>0</v>
      </c>
      <c r="P221" s="14">
        <f>'fnd enro'!P221</f>
        <v>12</v>
      </c>
      <c r="Q221" s="14">
        <f>'fnd enro'!R221</f>
        <v>91</v>
      </c>
      <c r="R221" s="15">
        <f t="shared" si="234"/>
        <v>1</v>
      </c>
      <c r="S221" s="14">
        <f>VALUE('fnd enro'!Q221)</f>
        <v>4</v>
      </c>
      <c r="T221" s="2"/>
      <c r="U221" s="1">
        <f>(($D221*'fnd base rates'!C$107)
+($E221*'fnd base rates'!C$108)
+($F221*'fnd base rates'!C$109)
+($G221*'fnd base rates'!C$110)
+($H221*'fnd base rates'!C$111)
+($I221*'fnd base rates'!C$112)
+($J221*'fnd base rates'!C$113)
+($K221*'fnd base rates'!C$114)
+($M221*'fnd base rates'!C$116)
+($N221*'fnd base rates'!C$117)
+($O221*'fnd base rates'!C$118)
+($P221*VLOOKUP($S221+12,rate_basefnd,3)))
*$R221</f>
        <v>49518.662486000001</v>
      </c>
      <c r="V221" s="1">
        <f>(($D221*'fnd base rates'!D$107)
+($E221*'fnd base rates'!D$108)
+($F221*'fnd base rates'!D$109)
+($G221*'fnd base rates'!D$110)
+($H221*'fnd base rates'!D$111)
+($I221*'fnd base rates'!D$112)
+($J221*'fnd base rates'!D$113)
+($K221*'fnd base rates'!D$114)
+($M221*'fnd base rates'!D$116)
+($N221*'fnd base rates'!D$117)
+($O221*'fnd base rates'!D$118)
+($P221*VLOOKUP($S221+12,rate_basefnd,4)))
*$R221</f>
        <v>72941.959999999992</v>
      </c>
      <c r="W221" s="1">
        <f>(($D221*'fnd base rates'!E$107)
+($E221*'fnd base rates'!E$108)
+($F221*'fnd base rates'!E$109)
+($G221*'fnd base rates'!E$110)
+($H221*'fnd base rates'!E$111)
+($I221*'fnd base rates'!E$112)
+($J221*'fnd base rates'!E$113)
+($K221*'fnd base rates'!E$114)
+($M221*'fnd base rates'!E$116)
+($N221*'fnd base rates'!E$117)
+($O221*'fnd base rates'!E$118)
+($P221*VLOOKUP($S221+12,rate_basefnd,5)))
*$R221</f>
        <v>419938.094216</v>
      </c>
      <c r="X221" s="1">
        <f>(($D221*'fnd base rates'!F$107)
+($E221*'fnd base rates'!F$108)
+($F221*'fnd base rates'!F$109)
+($G221*'fnd base rates'!F$110)
+($H221*'fnd base rates'!F$111)
+($I221*'fnd base rates'!F$112)
+($J221*'fnd base rates'!F$113)
+($K221*'fnd base rates'!F$114)
+($M221*'fnd base rates'!F$116)
+($N221*'fnd base rates'!F$117)
+($O221*'fnd base rates'!F$118)
+($P221*VLOOKUP($S221+12,rate_basefnd,6)))
*$R221</f>
        <v>89117.693492000006</v>
      </c>
      <c r="Y221" s="1">
        <f>(($D221*'fnd base rates'!G$107)
+($E221*'fnd base rates'!G$108)
+($F221*'fnd base rates'!G$109)
+($G221*'fnd base rates'!G$110)
+($H221*'fnd base rates'!G$111)
+($I221*'fnd base rates'!G$112)
+($J221*'fnd base rates'!G$113)
+($K221*'fnd base rates'!G$114)
+($M221*'fnd base rates'!G$116)
+($N221*'fnd base rates'!G$117)
+($O221*'fnd base rates'!G$118)
+($P221*VLOOKUP($S221+12,rate_basefnd,7)))
*$R221</f>
        <v>16528.028662000001</v>
      </c>
      <c r="Z221" s="1">
        <f>(($D221*'fnd base rates'!H$107)
+($E221*'fnd base rates'!H$108)
+($F221*'fnd base rates'!H$109)
+($G221*'fnd base rates'!H$110)
+($H221*'fnd base rates'!H$111)
+($I221*'fnd base rates'!H$112)
+($J221*'fnd base rates'!H$113)
+($K221*'fnd base rates'!H$114)
+($M221*'fnd base rates'!H$116)
+($N221*'fnd base rates'!H$117)
+($O221*'fnd base rates'!H$118)
+($P221*VLOOKUP($S221+12,rate_basefnd,8)))</f>
        <v>61887.342993999999</v>
      </c>
      <c r="AA221" s="1">
        <f>(($D221*'fnd base rates'!I$107)
+($E221*'fnd base rates'!I$108)
+($F221*'fnd base rates'!I$109)
+($G221*'fnd base rates'!I$110)
+($H221*'fnd base rates'!I$111)
+($I221*'fnd base rates'!I$112)
+($J221*'fnd base rates'!I$113)
+($K221*'fnd base rates'!I$114)
+($M221*'fnd base rates'!I$116)
+($N221*'fnd base rates'!I$117)
+($O221*'fnd base rates'!I$118)
+($P221*VLOOKUP($S221+12,rate_basefnd,9)))
*$R221</f>
        <v>36437.85</v>
      </c>
      <c r="AB221" s="1">
        <f>(($D221*'fnd base rates'!J$107)
+($E221*'fnd base rates'!J$108)
+($F221*'fnd base rates'!J$109)
+($G221*'fnd base rates'!J$110)
+($H221*'fnd base rates'!J$111)
+($I221*'fnd base rates'!J$112)
+($J221*'fnd base rates'!J$113)
+($K221*'fnd base rates'!J$114)
+($M221*'fnd base rates'!J$116)
+($N221*'fnd base rates'!J$117)
+($O221*'fnd base rates'!J$118)
+($P221*VLOOKUP($S221+12,rate_basefnd,10)))
*$R221</f>
        <v>43056.969999999994</v>
      </c>
      <c r="AC221" s="1">
        <f>(($D221*'fnd base rates'!K$107)
+($E221*'fnd base rates'!K$108)
+($F221*'fnd base rates'!K$109)
+($G221*'fnd base rates'!K$110)
+($H221*'fnd base rates'!K$111)
+($I221*'fnd base rates'!K$112)
+($J221*'fnd base rates'!K$113)
+($K221*'fnd base rates'!K$114)
+($M221*'fnd base rates'!K$116)
+($N221*'fnd base rates'!K$117)
+($O221*'fnd base rates'!K$118)
+($P221*VLOOKUP($S221+12,rate_basefnd,11)))
*$R221</f>
        <v>104952.64908</v>
      </c>
      <c r="AD221" s="1">
        <f>(($D221*'fnd base rates'!L$107)
+($E221*'fnd base rates'!L$108)
+($F221*'fnd base rates'!L$109)
+($G221*'fnd base rates'!L$110)
+($H221*'fnd base rates'!L$111)
+($I221*'fnd base rates'!L$112)
+($J221*'fnd base rates'!L$113)
+($K221*'fnd base rates'!L$114)
+($M221*'fnd base rates'!L$116)
+($N221*'fnd base rates'!L$117)
+($O221*'fnd base rates'!L$118)
+($P221*VLOOKUP($S221+12,rate_basefnd,12)))</f>
        <v>135354.87787999999</v>
      </c>
      <c r="AE221" s="1">
        <f>(($D221*'fnd base rates'!M$107)
+($E221*'fnd base rates'!M$108)
+($F221*'fnd base rates'!M$109)
+($G221*'fnd base rates'!M$110)
+($H221*'fnd base rates'!M$111)
+($I221*'fnd base rates'!M$112)
+($J221*'fnd base rates'!M$113)
+($K221*'fnd base rates'!M$114)
+($M221*'fnd base rates'!M$116)
+($N221*'fnd base rates'!M$117)
+($O221*'fnd base rates'!M$118)
+($P221*VLOOKUP($S221+12,rate_basefnd,13)))</f>
        <v>0</v>
      </c>
      <c r="AF221" s="4">
        <f t="shared" si="235"/>
        <v>1029734.1288099999</v>
      </c>
      <c r="AH221" s="269">
        <f t="shared" si="236"/>
        <v>435301056</v>
      </c>
      <c r="AI221" s="4" t="str">
        <f t="shared" si="237"/>
        <v>435</v>
      </c>
      <c r="AJ221" s="2" t="str">
        <f t="shared" si="238"/>
        <v>301</v>
      </c>
      <c r="AK221" s="2" t="str">
        <f t="shared" si="239"/>
        <v>056</v>
      </c>
      <c r="AL221" s="4">
        <f t="shared" si="240"/>
        <v>1</v>
      </c>
      <c r="AM221" s="4">
        <f t="shared" si="231"/>
        <v>91</v>
      </c>
      <c r="AN221" s="4">
        <f t="shared" si="241"/>
        <v>1029734.1288099999</v>
      </c>
      <c r="AO221" s="4">
        <f t="shared" si="242"/>
        <v>11316</v>
      </c>
      <c r="AP221" s="4">
        <f t="shared" si="232"/>
        <v>0</v>
      </c>
      <c r="AQ221" s="4">
        <v>11316</v>
      </c>
      <c r="AW221" s="4">
        <v>11316</v>
      </c>
      <c r="AX221" s="5">
        <f t="shared" si="243"/>
        <v>0</v>
      </c>
      <c r="AY221" s="4">
        <v>11316</v>
      </c>
      <c r="AZ221" s="5"/>
      <c r="BB221" s="5">
        <f t="shared" ref="BB221" si="262">BC221-BA221</f>
        <v>0</v>
      </c>
    </row>
    <row r="222" spans="1:54" s="4" customFormat="1">
      <c r="A222" s="269">
        <v>435</v>
      </c>
      <c r="B222" s="2">
        <v>435301079</v>
      </c>
      <c r="C222" s="9" t="s">
        <v>711</v>
      </c>
      <c r="D222" s="14">
        <f>'fnd enro'!D222</f>
        <v>0</v>
      </c>
      <c r="E222" s="14">
        <f>'fnd enro'!E222</f>
        <v>0</v>
      </c>
      <c r="F222" s="14">
        <f>'fnd enro'!F222</f>
        <v>0</v>
      </c>
      <c r="G222" s="14">
        <f>'fnd enro'!G222</f>
        <v>17</v>
      </c>
      <c r="H222" s="14">
        <f>'fnd enro'!H222</f>
        <v>73</v>
      </c>
      <c r="I222" s="14">
        <f>'fnd enro'!I222</f>
        <v>68</v>
      </c>
      <c r="J222" s="14">
        <f>'fnd enro'!J222</f>
        <v>0</v>
      </c>
      <c r="K222" s="15">
        <f>'fnd enro'!K222</f>
        <v>6.0987999999999998</v>
      </c>
      <c r="L222" s="14">
        <f>'fnd enro'!L222</f>
        <v>0</v>
      </c>
      <c r="M222" s="14">
        <f>'fnd enro'!M222</f>
        <v>2</v>
      </c>
      <c r="N222" s="14">
        <f>'fnd enro'!N222</f>
        <v>0</v>
      </c>
      <c r="O222" s="14">
        <f>'fnd enro'!O222</f>
        <v>3</v>
      </c>
      <c r="P222" s="14">
        <f>'fnd enro'!P222</f>
        <v>44</v>
      </c>
      <c r="Q222" s="14">
        <f>'fnd enro'!R222</f>
        <v>158</v>
      </c>
      <c r="R222" s="15">
        <f t="shared" si="234"/>
        <v>1</v>
      </c>
      <c r="S222" s="14">
        <f>VALUE('fnd enro'!Q222)</f>
        <v>7</v>
      </c>
      <c r="T222" s="2"/>
      <c r="U222" s="1">
        <f>(($D222*'fnd base rates'!C$107)
+($E222*'fnd base rates'!C$108)
+($F222*'fnd base rates'!C$109)
+($G222*'fnd base rates'!C$110)
+($H222*'fnd base rates'!C$111)
+($I222*'fnd base rates'!C$112)
+($J222*'fnd base rates'!C$113)
+($K222*'fnd base rates'!C$114)
+($M222*'fnd base rates'!C$116)
+($N222*'fnd base rates'!C$117)
+($O222*'fnd base rates'!C$118)
+($P222*VLOOKUP($S222+12,rate_basefnd,3)))
*$R222</f>
        <v>88282.26266800001</v>
      </c>
      <c r="V222" s="1">
        <f>(($D222*'fnd base rates'!D$107)
+($E222*'fnd base rates'!D$108)
+($F222*'fnd base rates'!D$109)
+($G222*'fnd base rates'!D$110)
+($H222*'fnd base rates'!D$111)
+($I222*'fnd base rates'!D$112)
+($J222*'fnd base rates'!D$113)
+($K222*'fnd base rates'!D$114)
+($M222*'fnd base rates'!D$116)
+($N222*'fnd base rates'!D$117)
+($O222*'fnd base rates'!D$118)
+($P222*VLOOKUP($S222+12,rate_basefnd,4)))
*$R222</f>
        <v>136069.38</v>
      </c>
      <c r="W222" s="1">
        <f>(($D222*'fnd base rates'!E$107)
+($E222*'fnd base rates'!E$108)
+($F222*'fnd base rates'!E$109)
+($G222*'fnd base rates'!E$110)
+($H222*'fnd base rates'!E$111)
+($I222*'fnd base rates'!E$112)
+($J222*'fnd base rates'!E$113)
+($K222*'fnd base rates'!E$114)
+($M222*'fnd base rates'!E$116)
+($N222*'fnd base rates'!E$117)
+($O222*'fnd base rates'!E$118)
+($P222*VLOOKUP($S222+12,rate_basefnd,5)))
*$R222</f>
        <v>798370.78940800007</v>
      </c>
      <c r="X222" s="1">
        <f>(($D222*'fnd base rates'!F$107)
+($E222*'fnd base rates'!F$108)
+($F222*'fnd base rates'!F$109)
+($G222*'fnd base rates'!F$110)
+($H222*'fnd base rates'!F$111)
+($I222*'fnd base rates'!F$112)
+($J222*'fnd base rates'!F$113)
+($K222*'fnd base rates'!F$114)
+($M222*'fnd base rates'!F$116)
+($N222*'fnd base rates'!F$117)
+($O222*'fnd base rates'!F$118)
+($P222*VLOOKUP($S222+12,rate_basefnd,6)))
*$R222</f>
        <v>155054.40309600002</v>
      </c>
      <c r="Y222" s="1">
        <f>(($D222*'fnd base rates'!G$107)
+($E222*'fnd base rates'!G$108)
+($F222*'fnd base rates'!G$109)
+($G222*'fnd base rates'!G$110)
+($H222*'fnd base rates'!G$111)
+($I222*'fnd base rates'!G$112)
+($J222*'fnd base rates'!G$113)
+($K222*'fnd base rates'!G$114)
+($M222*'fnd base rates'!G$116)
+($N222*'fnd base rates'!G$117)
+($O222*'fnd base rates'!G$118)
+($P222*VLOOKUP($S222+12,rate_basefnd,7)))
*$R222</f>
        <v>33134.058556000004</v>
      </c>
      <c r="Z222" s="1">
        <f>(($D222*'fnd base rates'!H$107)
+($E222*'fnd base rates'!H$108)
+($F222*'fnd base rates'!H$109)
+($G222*'fnd base rates'!H$110)
+($H222*'fnd base rates'!H$111)
+($I222*'fnd base rates'!H$112)
+($J222*'fnd base rates'!H$113)
+($K222*'fnd base rates'!H$114)
+($M222*'fnd base rates'!H$116)
+($N222*'fnd base rates'!H$117)
+($O222*'fnd base rates'!H$118)
+($P222*VLOOKUP($S222+12,rate_basefnd,8)))</f>
        <v>105084.13157199998</v>
      </c>
      <c r="AA222" s="1">
        <f>(($D222*'fnd base rates'!I$107)
+($E222*'fnd base rates'!I$108)
+($F222*'fnd base rates'!I$109)
+($G222*'fnd base rates'!I$110)
+($H222*'fnd base rates'!I$111)
+($I222*'fnd base rates'!I$112)
+($J222*'fnd base rates'!I$113)
+($K222*'fnd base rates'!I$114)
+($M222*'fnd base rates'!I$116)
+($N222*'fnd base rates'!I$117)
+($O222*'fnd base rates'!I$118)
+($P222*VLOOKUP($S222+12,rate_basefnd,9)))
*$R222</f>
        <v>66680.73</v>
      </c>
      <c r="AB222" s="1">
        <f>(($D222*'fnd base rates'!J$107)
+($E222*'fnd base rates'!J$108)
+($F222*'fnd base rates'!J$109)
+($G222*'fnd base rates'!J$110)
+($H222*'fnd base rates'!J$111)
+($I222*'fnd base rates'!J$112)
+($J222*'fnd base rates'!J$113)
+($K222*'fnd base rates'!J$114)
+($M222*'fnd base rates'!J$116)
+($N222*'fnd base rates'!J$117)
+($O222*'fnd base rates'!J$118)
+($P222*VLOOKUP($S222+12,rate_basefnd,10)))
*$R222</f>
        <v>89286.22</v>
      </c>
      <c r="AC222" s="1">
        <f>(($D222*'fnd base rates'!K$107)
+($E222*'fnd base rates'!K$108)
+($F222*'fnd base rates'!K$109)
+($G222*'fnd base rates'!K$110)
+($H222*'fnd base rates'!K$111)
+($I222*'fnd base rates'!K$112)
+($J222*'fnd base rates'!K$113)
+($K222*'fnd base rates'!K$114)
+($M222*'fnd base rates'!K$116)
+($N222*'fnd base rates'!K$117)
+($O222*'fnd base rates'!K$118)
+($P222*VLOOKUP($S222+12,rate_basefnd,11)))
*$R222</f>
        <v>184708.79103999995</v>
      </c>
      <c r="AD222" s="1">
        <f>(($D222*'fnd base rates'!L$107)
+($E222*'fnd base rates'!L$108)
+($F222*'fnd base rates'!L$109)
+($G222*'fnd base rates'!L$110)
+($H222*'fnd base rates'!L$111)
+($I222*'fnd base rates'!L$112)
+($J222*'fnd base rates'!L$113)
+($K222*'fnd base rates'!L$114)
+($M222*'fnd base rates'!L$116)
+($N222*'fnd base rates'!L$117)
+($O222*'fnd base rates'!L$118)
+($P222*VLOOKUP($S222+12,rate_basefnd,12)))</f>
        <v>252070.49543999997</v>
      </c>
      <c r="AE222" s="1">
        <f>(($D222*'fnd base rates'!M$107)
+($E222*'fnd base rates'!M$108)
+($F222*'fnd base rates'!M$109)
+($G222*'fnd base rates'!M$110)
+($H222*'fnd base rates'!M$111)
+($I222*'fnd base rates'!M$112)
+($J222*'fnd base rates'!M$113)
+($K222*'fnd base rates'!M$114)
+($M222*'fnd base rates'!M$116)
+($N222*'fnd base rates'!M$117)
+($O222*'fnd base rates'!M$118)
+($P222*VLOOKUP($S222+12,rate_basefnd,13)))</f>
        <v>0</v>
      </c>
      <c r="AF222" s="4">
        <f t="shared" si="235"/>
        <v>1908741.2617800001</v>
      </c>
      <c r="AH222" s="269">
        <f t="shared" si="236"/>
        <v>435301079</v>
      </c>
      <c r="AI222" s="4" t="str">
        <f t="shared" si="237"/>
        <v>435</v>
      </c>
      <c r="AJ222" s="2" t="str">
        <f t="shared" si="238"/>
        <v>301</v>
      </c>
      <c r="AK222" s="2" t="str">
        <f t="shared" si="239"/>
        <v>079</v>
      </c>
      <c r="AL222" s="4">
        <f t="shared" si="240"/>
        <v>1</v>
      </c>
      <c r="AM222" s="4">
        <f t="shared" si="231"/>
        <v>158</v>
      </c>
      <c r="AN222" s="4">
        <f t="shared" si="241"/>
        <v>1908741.2617800001</v>
      </c>
      <c r="AO222" s="4">
        <f t="shared" si="242"/>
        <v>12081</v>
      </c>
      <c r="AP222" s="4">
        <f t="shared" si="232"/>
        <v>0</v>
      </c>
      <c r="AQ222" s="4">
        <v>12081</v>
      </c>
      <c r="AW222" s="4">
        <v>12081</v>
      </c>
      <c r="AX222" s="5">
        <f t="shared" si="243"/>
        <v>0</v>
      </c>
      <c r="AY222" s="4">
        <v>12081</v>
      </c>
      <c r="AZ222" s="5"/>
      <c r="BB222" s="5">
        <f t="shared" ref="BB222" si="263">BC222-BA222</f>
        <v>0</v>
      </c>
    </row>
    <row r="223" spans="1:54" s="4" customFormat="1">
      <c r="A223" s="269">
        <v>435</v>
      </c>
      <c r="B223" s="2">
        <v>435301128</v>
      </c>
      <c r="C223" s="9" t="s">
        <v>711</v>
      </c>
      <c r="D223" s="14">
        <f>'fnd enro'!D223</f>
        <v>0</v>
      </c>
      <c r="E223" s="14">
        <f>'fnd enro'!E223</f>
        <v>0</v>
      </c>
      <c r="F223" s="14">
        <f>'fnd enro'!F223</f>
        <v>0</v>
      </c>
      <c r="G223" s="14">
        <f>'fnd enro'!G223</f>
        <v>0</v>
      </c>
      <c r="H223" s="14">
        <f>'fnd enro'!H223</f>
        <v>0</v>
      </c>
      <c r="I223" s="14">
        <f>'fnd enro'!I223</f>
        <v>1</v>
      </c>
      <c r="J223" s="14">
        <f>'fnd enro'!J223</f>
        <v>0</v>
      </c>
      <c r="K223" s="15">
        <f>'fnd enro'!K223</f>
        <v>3.8600000000000002E-2</v>
      </c>
      <c r="L223" s="14">
        <f>'fnd enro'!L223</f>
        <v>0</v>
      </c>
      <c r="M223" s="14">
        <f>'fnd enro'!M223</f>
        <v>0</v>
      </c>
      <c r="N223" s="14">
        <f>'fnd enro'!N223</f>
        <v>0</v>
      </c>
      <c r="O223" s="14">
        <f>'fnd enro'!O223</f>
        <v>0</v>
      </c>
      <c r="P223" s="14">
        <f>'fnd enro'!P223</f>
        <v>0</v>
      </c>
      <c r="Q223" s="14">
        <f>'fnd enro'!R223</f>
        <v>1</v>
      </c>
      <c r="R223" s="15">
        <f t="shared" si="234"/>
        <v>1</v>
      </c>
      <c r="S223" s="14">
        <f>VALUE('fnd enro'!Q223)</f>
        <v>10</v>
      </c>
      <c r="T223" s="2"/>
      <c r="U223" s="1">
        <f>(($D223*'fnd base rates'!C$107)
+($E223*'fnd base rates'!C$108)
+($F223*'fnd base rates'!C$109)
+($G223*'fnd base rates'!C$110)
+($H223*'fnd base rates'!C$111)
+($I223*'fnd base rates'!C$112)
+($J223*'fnd base rates'!C$113)
+($K223*'fnd base rates'!C$114)
+($M223*'fnd base rates'!C$116)
+($N223*'fnd base rates'!C$117)
+($O223*'fnd base rates'!C$118)
+($P223*VLOOKUP($S223+12,rate_basefnd,3)))
*$R223</f>
        <v>536.46134600000005</v>
      </c>
      <c r="V223" s="1">
        <f>(($D223*'fnd base rates'!D$107)
+($E223*'fnd base rates'!D$108)
+($F223*'fnd base rates'!D$109)
+($G223*'fnd base rates'!D$110)
+($H223*'fnd base rates'!D$111)
+($I223*'fnd base rates'!D$112)
+($J223*'fnd base rates'!D$113)
+($K223*'fnd base rates'!D$114)
+($M223*'fnd base rates'!D$116)
+($N223*'fnd base rates'!D$117)
+($O223*'fnd base rates'!D$118)
+($P223*VLOOKUP($S223+12,rate_basefnd,4)))
*$R223</f>
        <v>765.08</v>
      </c>
      <c r="W223" s="1">
        <f>(($D223*'fnd base rates'!E$107)
+($E223*'fnd base rates'!E$108)
+($F223*'fnd base rates'!E$109)
+($G223*'fnd base rates'!E$110)
+($H223*'fnd base rates'!E$111)
+($I223*'fnd base rates'!E$112)
+($J223*'fnd base rates'!E$113)
+($K223*'fnd base rates'!E$114)
+($M223*'fnd base rates'!E$116)
+($N223*'fnd base rates'!E$117)
+($O223*'fnd base rates'!E$118)
+($P223*VLOOKUP($S223+12,rate_basefnd,5)))
*$R223</f>
        <v>4912.2003759999998</v>
      </c>
      <c r="X223" s="1">
        <f>(($D223*'fnd base rates'!F$107)
+($E223*'fnd base rates'!F$108)
+($F223*'fnd base rates'!F$109)
+($G223*'fnd base rates'!F$110)
+($H223*'fnd base rates'!F$111)
+($I223*'fnd base rates'!F$112)
+($J223*'fnd base rates'!F$113)
+($K223*'fnd base rates'!F$114)
+($M223*'fnd base rates'!F$116)
+($N223*'fnd base rates'!F$117)
+($O223*'fnd base rates'!F$118)
+($P223*VLOOKUP($S223+12,rate_basefnd,6)))
*$R223</f>
        <v>886.88641200000006</v>
      </c>
      <c r="Y223" s="1">
        <f>(($D223*'fnd base rates'!G$107)
+($E223*'fnd base rates'!G$108)
+($F223*'fnd base rates'!G$109)
+($G223*'fnd base rates'!G$110)
+($H223*'fnd base rates'!G$111)
+($I223*'fnd base rates'!G$112)
+($J223*'fnd base rates'!G$113)
+($K223*'fnd base rates'!G$114)
+($M223*'fnd base rates'!G$116)
+($N223*'fnd base rates'!G$117)
+($O223*'fnd base rates'!G$118)
+($P223*VLOOKUP($S223+12,rate_basefnd,7)))
*$R223</f>
        <v>163.88328199999998</v>
      </c>
      <c r="Z223" s="1">
        <f>(($D223*'fnd base rates'!H$107)
+($E223*'fnd base rates'!H$108)
+($F223*'fnd base rates'!H$109)
+($G223*'fnd base rates'!H$110)
+($H223*'fnd base rates'!H$111)
+($I223*'fnd base rates'!H$112)
+($J223*'fnd base rates'!H$113)
+($K223*'fnd base rates'!H$114)
+($M223*'fnd base rates'!H$116)
+($N223*'fnd base rates'!H$117)
+($O223*'fnd base rates'!H$118)
+($P223*VLOOKUP($S223+12,rate_basefnd,8)))</f>
        <v>828.078934</v>
      </c>
      <c r="AA223" s="1">
        <f>(($D223*'fnd base rates'!I$107)
+($E223*'fnd base rates'!I$108)
+($F223*'fnd base rates'!I$109)
+($G223*'fnd base rates'!I$110)
+($H223*'fnd base rates'!I$111)
+($I223*'fnd base rates'!I$112)
+($J223*'fnd base rates'!I$113)
+($K223*'fnd base rates'!I$114)
+($M223*'fnd base rates'!I$116)
+($N223*'fnd base rates'!I$117)
+($O223*'fnd base rates'!I$118)
+($P223*VLOOKUP($S223+12,rate_basefnd,9)))
*$R223</f>
        <v>425.94</v>
      </c>
      <c r="AB223" s="1">
        <f>(($D223*'fnd base rates'!J$107)
+($E223*'fnd base rates'!J$108)
+($F223*'fnd base rates'!J$109)
+($G223*'fnd base rates'!J$110)
+($H223*'fnd base rates'!J$111)
+($I223*'fnd base rates'!J$112)
+($J223*'fnd base rates'!J$113)
+($K223*'fnd base rates'!J$114)
+($M223*'fnd base rates'!J$116)
+($N223*'fnd base rates'!J$117)
+($O223*'fnd base rates'!J$118)
+($P223*VLOOKUP($S223+12,rate_basefnd,10)))
*$R223</f>
        <v>573.75</v>
      </c>
      <c r="AC223" s="1">
        <f>(($D223*'fnd base rates'!K$107)
+($E223*'fnd base rates'!K$108)
+($F223*'fnd base rates'!K$109)
+($G223*'fnd base rates'!K$110)
+($H223*'fnd base rates'!K$111)
+($I223*'fnd base rates'!K$112)
+($J223*'fnd base rates'!K$113)
+($K223*'fnd base rates'!K$114)
+($M223*'fnd base rates'!K$116)
+($N223*'fnd base rates'!K$117)
+($O223*'fnd base rates'!K$118)
+($P223*VLOOKUP($S223+12,rate_basefnd,11)))
*$R223</f>
        <v>1150.05988</v>
      </c>
      <c r="AD223" s="1">
        <f>(($D223*'fnd base rates'!L$107)
+($E223*'fnd base rates'!L$108)
+($F223*'fnd base rates'!L$109)
+($G223*'fnd base rates'!L$110)
+($H223*'fnd base rates'!L$111)
+($I223*'fnd base rates'!L$112)
+($J223*'fnd base rates'!L$113)
+($K223*'fnd base rates'!L$114)
+($M223*'fnd base rates'!L$116)
+($N223*'fnd base rates'!L$117)
+($O223*'fnd base rates'!L$118)
+($P223*VLOOKUP($S223+12,rate_basefnd,12)))</f>
        <v>1369.1266800000001</v>
      </c>
      <c r="AE223" s="1">
        <f>(($D223*'fnd base rates'!M$107)
+($E223*'fnd base rates'!M$108)
+($F223*'fnd base rates'!M$109)
+($G223*'fnd base rates'!M$110)
+($H223*'fnd base rates'!M$111)
+($I223*'fnd base rates'!M$112)
+($J223*'fnd base rates'!M$113)
+($K223*'fnd base rates'!M$114)
+($M223*'fnd base rates'!M$116)
+($N223*'fnd base rates'!M$117)
+($O223*'fnd base rates'!M$118)
+($P223*VLOOKUP($S223+12,rate_basefnd,13)))</f>
        <v>0</v>
      </c>
      <c r="AF223" s="4">
        <f t="shared" si="235"/>
        <v>11611.466909999999</v>
      </c>
      <c r="AH223" s="269">
        <f t="shared" si="236"/>
        <v>435301128</v>
      </c>
      <c r="AI223" s="4" t="str">
        <f t="shared" si="237"/>
        <v>435</v>
      </c>
      <c r="AJ223" s="2" t="str">
        <f t="shared" si="238"/>
        <v>301</v>
      </c>
      <c r="AK223" s="2" t="str">
        <f t="shared" si="239"/>
        <v>128</v>
      </c>
      <c r="AL223" s="4">
        <f t="shared" si="240"/>
        <v>1</v>
      </c>
      <c r="AM223" s="4">
        <f t="shared" si="231"/>
        <v>1</v>
      </c>
      <c r="AN223" s="4">
        <f t="shared" si="241"/>
        <v>11611.466909999999</v>
      </c>
      <c r="AO223" s="4">
        <f t="shared" si="242"/>
        <v>11611</v>
      </c>
      <c r="AP223" s="4">
        <f t="shared" si="232"/>
        <v>0</v>
      </c>
      <c r="AQ223" s="4">
        <v>11611</v>
      </c>
      <c r="AW223" s="4">
        <v>11611</v>
      </c>
      <c r="AX223" s="5">
        <f t="shared" si="243"/>
        <v>0</v>
      </c>
      <c r="AY223" s="4">
        <v>11611</v>
      </c>
      <c r="AZ223" s="5"/>
      <c r="BB223" s="5">
        <f t="shared" ref="BB223" si="264">BC223-BA223</f>
        <v>0</v>
      </c>
    </row>
    <row r="224" spans="1:54" s="4" customFormat="1">
      <c r="A224" s="269">
        <v>435</v>
      </c>
      <c r="B224" s="2">
        <v>435301149</v>
      </c>
      <c r="C224" s="9" t="s">
        <v>711</v>
      </c>
      <c r="D224" s="14">
        <f>'fnd enro'!D224</f>
        <v>0</v>
      </c>
      <c r="E224" s="14">
        <f>'fnd enro'!E224</f>
        <v>0</v>
      </c>
      <c r="F224" s="14">
        <f>'fnd enro'!F224</f>
        <v>0</v>
      </c>
      <c r="G224" s="14">
        <f>'fnd enro'!G224</f>
        <v>0</v>
      </c>
      <c r="H224" s="14">
        <f>'fnd enro'!H224</f>
        <v>0</v>
      </c>
      <c r="I224" s="14">
        <f>'fnd enro'!I224</f>
        <v>2</v>
      </c>
      <c r="J224" s="14">
        <f>'fnd enro'!J224</f>
        <v>0</v>
      </c>
      <c r="K224" s="15">
        <f>'fnd enro'!K224</f>
        <v>7.7200000000000005E-2</v>
      </c>
      <c r="L224" s="14">
        <f>'fnd enro'!L224</f>
        <v>0</v>
      </c>
      <c r="M224" s="14">
        <f>'fnd enro'!M224</f>
        <v>0</v>
      </c>
      <c r="N224" s="14">
        <f>'fnd enro'!N224</f>
        <v>0</v>
      </c>
      <c r="O224" s="14">
        <f>'fnd enro'!O224</f>
        <v>0</v>
      </c>
      <c r="P224" s="14">
        <f>'fnd enro'!P224</f>
        <v>2</v>
      </c>
      <c r="Q224" s="14">
        <f>'fnd enro'!R224</f>
        <v>2</v>
      </c>
      <c r="R224" s="15">
        <f t="shared" si="234"/>
        <v>1</v>
      </c>
      <c r="S224" s="14">
        <f>VALUE('fnd enro'!Q224)</f>
        <v>12</v>
      </c>
      <c r="T224" s="2"/>
      <c r="U224" s="1">
        <f>(($D224*'fnd base rates'!C$107)
+($E224*'fnd base rates'!C$108)
+($F224*'fnd base rates'!C$109)
+($G224*'fnd base rates'!C$110)
+($H224*'fnd base rates'!C$111)
+($I224*'fnd base rates'!C$112)
+($J224*'fnd base rates'!C$113)
+($K224*'fnd base rates'!C$114)
+($M224*'fnd base rates'!C$116)
+($N224*'fnd base rates'!C$117)
+($O224*'fnd base rates'!C$118)
+($P224*VLOOKUP($S224+12,rate_basefnd,3)))
*$R224</f>
        <v>1248.762692</v>
      </c>
      <c r="V224" s="1">
        <f>(($D224*'fnd base rates'!D$107)
+($E224*'fnd base rates'!D$108)
+($F224*'fnd base rates'!D$109)
+($G224*'fnd base rates'!D$110)
+($H224*'fnd base rates'!D$111)
+($I224*'fnd base rates'!D$112)
+($J224*'fnd base rates'!D$113)
+($K224*'fnd base rates'!D$114)
+($M224*'fnd base rates'!D$116)
+($N224*'fnd base rates'!D$117)
+($O224*'fnd base rates'!D$118)
+($P224*VLOOKUP($S224+12,rate_basefnd,4)))
*$R224</f>
        <v>2363.3000000000002</v>
      </c>
      <c r="W224" s="1">
        <f>(($D224*'fnd base rates'!E$107)
+($E224*'fnd base rates'!E$108)
+($F224*'fnd base rates'!E$109)
+($G224*'fnd base rates'!E$110)
+($H224*'fnd base rates'!E$111)
+($I224*'fnd base rates'!E$112)
+($J224*'fnd base rates'!E$113)
+($K224*'fnd base rates'!E$114)
+($M224*'fnd base rates'!E$116)
+($N224*'fnd base rates'!E$117)
+($O224*'fnd base rates'!E$118)
+($P224*VLOOKUP($S224+12,rate_basefnd,5)))
*$R224</f>
        <v>17957.340752</v>
      </c>
      <c r="X224" s="1">
        <f>(($D224*'fnd base rates'!F$107)
+($E224*'fnd base rates'!F$108)
+($F224*'fnd base rates'!F$109)
+($G224*'fnd base rates'!F$110)
+($H224*'fnd base rates'!F$111)
+($I224*'fnd base rates'!F$112)
+($J224*'fnd base rates'!F$113)
+($K224*'fnd base rates'!F$114)
+($M224*'fnd base rates'!F$116)
+($N224*'fnd base rates'!F$117)
+($O224*'fnd base rates'!F$118)
+($P224*VLOOKUP($S224+12,rate_basefnd,6)))
*$R224</f>
        <v>1773.7728240000001</v>
      </c>
      <c r="Y224" s="1">
        <f>(($D224*'fnd base rates'!G$107)
+($E224*'fnd base rates'!G$108)
+($F224*'fnd base rates'!G$109)
+($G224*'fnd base rates'!G$110)
+($H224*'fnd base rates'!G$111)
+($I224*'fnd base rates'!G$112)
+($J224*'fnd base rates'!G$113)
+($K224*'fnd base rates'!G$114)
+($M224*'fnd base rates'!G$116)
+($N224*'fnd base rates'!G$117)
+($O224*'fnd base rates'!G$118)
+($P224*VLOOKUP($S224+12,rate_basefnd,7)))
*$R224</f>
        <v>722.32656399999996</v>
      </c>
      <c r="Z224" s="1">
        <f>(($D224*'fnd base rates'!H$107)
+($E224*'fnd base rates'!H$108)
+($F224*'fnd base rates'!H$109)
+($G224*'fnd base rates'!H$110)
+($H224*'fnd base rates'!H$111)
+($I224*'fnd base rates'!H$112)
+($J224*'fnd base rates'!H$113)
+($K224*'fnd base rates'!H$114)
+($M224*'fnd base rates'!H$116)
+($N224*'fnd base rates'!H$117)
+($O224*'fnd base rates'!H$118)
+($P224*VLOOKUP($S224+12,rate_basefnd,8)))</f>
        <v>1716.637868</v>
      </c>
      <c r="AA224" s="1">
        <f>(($D224*'fnd base rates'!I$107)
+($E224*'fnd base rates'!I$108)
+($F224*'fnd base rates'!I$109)
+($G224*'fnd base rates'!I$110)
+($H224*'fnd base rates'!I$111)
+($I224*'fnd base rates'!I$112)
+($J224*'fnd base rates'!I$113)
+($K224*'fnd base rates'!I$114)
+($M224*'fnd base rates'!I$116)
+($N224*'fnd base rates'!I$117)
+($O224*'fnd base rates'!I$118)
+($P224*VLOOKUP($S224+12,rate_basefnd,9)))
*$R224</f>
        <v>1181.22</v>
      </c>
      <c r="AB224" s="1">
        <f>(($D224*'fnd base rates'!J$107)
+($E224*'fnd base rates'!J$108)
+($F224*'fnd base rates'!J$109)
+($G224*'fnd base rates'!J$110)
+($H224*'fnd base rates'!J$111)
+($I224*'fnd base rates'!J$112)
+($J224*'fnd base rates'!J$113)
+($K224*'fnd base rates'!J$114)
+($M224*'fnd base rates'!J$116)
+($N224*'fnd base rates'!J$117)
+($O224*'fnd base rates'!J$118)
+($P224*VLOOKUP($S224+12,rate_basefnd,10)))
*$R224</f>
        <v>2858.7799999999997</v>
      </c>
      <c r="AC224" s="1">
        <f>(($D224*'fnd base rates'!K$107)
+($E224*'fnd base rates'!K$108)
+($F224*'fnd base rates'!K$109)
+($G224*'fnd base rates'!K$110)
+($H224*'fnd base rates'!K$111)
+($I224*'fnd base rates'!K$112)
+($J224*'fnd base rates'!K$113)
+($K224*'fnd base rates'!K$114)
+($M224*'fnd base rates'!K$116)
+($N224*'fnd base rates'!K$117)
+($O224*'fnd base rates'!K$118)
+($P224*VLOOKUP($S224+12,rate_basefnd,11)))
*$R224</f>
        <v>2300.11976</v>
      </c>
      <c r="AD224" s="1">
        <f>(($D224*'fnd base rates'!L$107)
+($E224*'fnd base rates'!L$108)
+($F224*'fnd base rates'!L$109)
+($G224*'fnd base rates'!L$110)
+($H224*'fnd base rates'!L$111)
+($I224*'fnd base rates'!L$112)
+($J224*'fnd base rates'!L$113)
+($K224*'fnd base rates'!L$114)
+($M224*'fnd base rates'!L$116)
+($N224*'fnd base rates'!L$117)
+($O224*'fnd base rates'!L$118)
+($P224*VLOOKUP($S224+12,rate_basefnd,12)))</f>
        <v>4053.8133600000001</v>
      </c>
      <c r="AE224" s="1">
        <f>(($D224*'fnd base rates'!M$107)
+($E224*'fnd base rates'!M$108)
+($F224*'fnd base rates'!M$109)
+($G224*'fnd base rates'!M$110)
+($H224*'fnd base rates'!M$111)
+($I224*'fnd base rates'!M$112)
+($J224*'fnd base rates'!M$113)
+($K224*'fnd base rates'!M$114)
+($M224*'fnd base rates'!M$116)
+($N224*'fnd base rates'!M$117)
+($O224*'fnd base rates'!M$118)
+($P224*VLOOKUP($S224+12,rate_basefnd,13)))</f>
        <v>0</v>
      </c>
      <c r="AF224" s="4">
        <f t="shared" si="235"/>
        <v>36176.073820000005</v>
      </c>
      <c r="AH224" s="269">
        <f t="shared" si="236"/>
        <v>435301149</v>
      </c>
      <c r="AI224" s="4" t="str">
        <f t="shared" si="237"/>
        <v>435</v>
      </c>
      <c r="AJ224" s="2" t="str">
        <f t="shared" si="238"/>
        <v>301</v>
      </c>
      <c r="AK224" s="2" t="str">
        <f t="shared" si="239"/>
        <v>149</v>
      </c>
      <c r="AL224" s="4">
        <f t="shared" si="240"/>
        <v>1</v>
      </c>
      <c r="AM224" s="4">
        <f t="shared" si="231"/>
        <v>2</v>
      </c>
      <c r="AN224" s="4">
        <f t="shared" si="241"/>
        <v>36176.073820000005</v>
      </c>
      <c r="AO224" s="4">
        <f t="shared" si="242"/>
        <v>18088</v>
      </c>
      <c r="AP224" s="4">
        <f t="shared" si="232"/>
        <v>0</v>
      </c>
      <c r="AQ224" s="4">
        <v>18088</v>
      </c>
      <c r="AW224" s="4">
        <v>18088</v>
      </c>
      <c r="AX224" s="5">
        <f t="shared" si="243"/>
        <v>0</v>
      </c>
      <c r="AY224" s="4">
        <v>18088</v>
      </c>
      <c r="AZ224" s="5"/>
      <c r="BB224" s="5">
        <f t="shared" ref="BB224" si="265">BC224-BA224</f>
        <v>0</v>
      </c>
    </row>
    <row r="225" spans="1:54" s="4" customFormat="1">
      <c r="A225" s="269">
        <v>435</v>
      </c>
      <c r="B225" s="2">
        <v>435301160</v>
      </c>
      <c r="C225" s="9" t="s">
        <v>711</v>
      </c>
      <c r="D225" s="14">
        <f>'fnd enro'!D225</f>
        <v>0</v>
      </c>
      <c r="E225" s="14">
        <f>'fnd enro'!E225</f>
        <v>0</v>
      </c>
      <c r="F225" s="14">
        <f>'fnd enro'!F225</f>
        <v>0</v>
      </c>
      <c r="G225" s="14">
        <f>'fnd enro'!G225</f>
        <v>43</v>
      </c>
      <c r="H225" s="14">
        <f>'fnd enro'!H225</f>
        <v>110</v>
      </c>
      <c r="I225" s="14">
        <f>'fnd enro'!I225</f>
        <v>153</v>
      </c>
      <c r="J225" s="14">
        <f>'fnd enro'!J225</f>
        <v>0</v>
      </c>
      <c r="K225" s="15">
        <f>'fnd enro'!K225</f>
        <v>11.8116</v>
      </c>
      <c r="L225" s="14">
        <f>'fnd enro'!L225</f>
        <v>0</v>
      </c>
      <c r="M225" s="14">
        <f>'fnd enro'!M225</f>
        <v>2</v>
      </c>
      <c r="N225" s="14">
        <f>'fnd enro'!N225</f>
        <v>3</v>
      </c>
      <c r="O225" s="14">
        <f>'fnd enro'!O225</f>
        <v>7</v>
      </c>
      <c r="P225" s="14">
        <f>'fnd enro'!P225</f>
        <v>114</v>
      </c>
      <c r="Q225" s="14">
        <f>'fnd enro'!R225</f>
        <v>306</v>
      </c>
      <c r="R225" s="15">
        <f t="shared" si="234"/>
        <v>1</v>
      </c>
      <c r="S225" s="14">
        <f>VALUE('fnd enro'!Q225)</f>
        <v>11</v>
      </c>
      <c r="T225" s="2"/>
      <c r="U225" s="1">
        <f>(($D225*'fnd base rates'!C$107)
+($E225*'fnd base rates'!C$108)
+($F225*'fnd base rates'!C$109)
+($G225*'fnd base rates'!C$110)
+($H225*'fnd base rates'!C$111)
+($I225*'fnd base rates'!C$112)
+($J225*'fnd base rates'!C$113)
+($K225*'fnd base rates'!C$114)
+($M225*'fnd base rates'!C$116)
+($N225*'fnd base rates'!C$117)
+($O225*'fnd base rates'!C$118)
+($P225*VLOOKUP($S225+12,rate_basefnd,3)))
*$R225</f>
        <v>174909.89187600001</v>
      </c>
      <c r="V225" s="1">
        <f>(($D225*'fnd base rates'!D$107)
+($E225*'fnd base rates'!D$108)
+($F225*'fnd base rates'!D$109)
+($G225*'fnd base rates'!D$110)
+($H225*'fnd base rates'!D$111)
+($I225*'fnd base rates'!D$112)
+($J225*'fnd base rates'!D$113)
+($K225*'fnd base rates'!D$114)
+($M225*'fnd base rates'!D$116)
+($N225*'fnd base rates'!D$117)
+($O225*'fnd base rates'!D$118)
+($P225*VLOOKUP($S225+12,rate_basefnd,4)))
*$R225</f>
        <v>281413.91000000003</v>
      </c>
      <c r="W225" s="1">
        <f>(($D225*'fnd base rates'!E$107)
+($E225*'fnd base rates'!E$108)
+($F225*'fnd base rates'!E$109)
+($G225*'fnd base rates'!E$110)
+($H225*'fnd base rates'!E$111)
+($I225*'fnd base rates'!E$112)
+($J225*'fnd base rates'!E$113)
+($K225*'fnd base rates'!E$114)
+($M225*'fnd base rates'!E$116)
+($N225*'fnd base rates'!E$117)
+($O225*'fnd base rates'!E$118)
+($P225*VLOOKUP($S225+12,rate_basefnd,5)))
*$R225</f>
        <v>1754802.6050559997</v>
      </c>
      <c r="X225" s="1">
        <f>(($D225*'fnd base rates'!F$107)
+($E225*'fnd base rates'!F$108)
+($F225*'fnd base rates'!F$109)
+($G225*'fnd base rates'!F$110)
+($H225*'fnd base rates'!F$111)
+($I225*'fnd base rates'!F$112)
+($J225*'fnd base rates'!F$113)
+($K225*'fnd base rates'!F$114)
+($M225*'fnd base rates'!F$116)
+($N225*'fnd base rates'!F$117)
+($O225*'fnd base rates'!F$118)
+($P225*VLOOKUP($S225+12,rate_basefnd,6)))
*$R225</f>
        <v>300960.13207200001</v>
      </c>
      <c r="Y225" s="1">
        <f>(($D225*'fnd base rates'!G$107)
+($E225*'fnd base rates'!G$108)
+($F225*'fnd base rates'!G$109)
+($G225*'fnd base rates'!G$110)
+($H225*'fnd base rates'!G$111)
+($I225*'fnd base rates'!G$112)
+($J225*'fnd base rates'!G$113)
+($K225*'fnd base rates'!G$114)
+($M225*'fnd base rates'!G$116)
+($N225*'fnd base rates'!G$117)
+($O225*'fnd base rates'!G$118)
+($P225*VLOOKUP($S225+12,rate_basefnd,7)))
*$R225</f>
        <v>72345.814291999995</v>
      </c>
      <c r="Z225" s="1">
        <f>(($D225*'fnd base rates'!H$107)
+($E225*'fnd base rates'!H$108)
+($F225*'fnd base rates'!H$109)
+($G225*'fnd base rates'!H$110)
+($H225*'fnd base rates'!H$111)
+($I225*'fnd base rates'!H$112)
+($J225*'fnd base rates'!H$113)
+($K225*'fnd base rates'!H$114)
+($M225*'fnd base rates'!H$116)
+($N225*'fnd base rates'!H$117)
+($O225*'fnd base rates'!H$118)
+($P225*VLOOKUP($S225+12,rate_basefnd,8)))</f>
        <v>211585.72380400001</v>
      </c>
      <c r="AA225" s="1">
        <f>(($D225*'fnd base rates'!I$107)
+($E225*'fnd base rates'!I$108)
+($F225*'fnd base rates'!I$109)
+($G225*'fnd base rates'!I$110)
+($H225*'fnd base rates'!I$111)
+($I225*'fnd base rates'!I$112)
+($J225*'fnd base rates'!I$113)
+($K225*'fnd base rates'!I$114)
+($M225*'fnd base rates'!I$116)
+($N225*'fnd base rates'!I$117)
+($O225*'fnd base rates'!I$118)
+($P225*VLOOKUP($S225+12,rate_basefnd,9)))
*$R225</f>
        <v>137006.24000000002</v>
      </c>
      <c r="AB225" s="1">
        <f>(($D225*'fnd base rates'!J$107)
+($E225*'fnd base rates'!J$108)
+($F225*'fnd base rates'!J$109)
+($G225*'fnd base rates'!J$110)
+($H225*'fnd base rates'!J$111)
+($I225*'fnd base rates'!J$112)
+($J225*'fnd base rates'!J$113)
+($K225*'fnd base rates'!J$114)
+($M225*'fnd base rates'!J$116)
+($N225*'fnd base rates'!J$117)
+($O225*'fnd base rates'!J$118)
+($P225*VLOOKUP($S225+12,rate_basefnd,10)))
*$R225</f>
        <v>214777.43</v>
      </c>
      <c r="AC225" s="1">
        <f>(($D225*'fnd base rates'!K$107)
+($E225*'fnd base rates'!K$108)
+($F225*'fnd base rates'!K$109)
+($G225*'fnd base rates'!K$110)
+($H225*'fnd base rates'!K$111)
+($I225*'fnd base rates'!K$112)
+($J225*'fnd base rates'!K$113)
+($K225*'fnd base rates'!K$114)
+($M225*'fnd base rates'!K$116)
+($N225*'fnd base rates'!K$117)
+($O225*'fnd base rates'!K$118)
+($P225*VLOOKUP($S225+12,rate_basefnd,11)))
*$R225</f>
        <v>356965.53328000003</v>
      </c>
      <c r="AD225" s="1">
        <f>(($D225*'fnd base rates'!L$107)
+($E225*'fnd base rates'!L$108)
+($F225*'fnd base rates'!L$109)
+($G225*'fnd base rates'!L$110)
+($H225*'fnd base rates'!L$111)
+($I225*'fnd base rates'!L$112)
+($J225*'fnd base rates'!L$113)
+($K225*'fnd base rates'!L$114)
+($M225*'fnd base rates'!L$116)
+($N225*'fnd base rates'!L$117)
+($O225*'fnd base rates'!L$118)
+($P225*VLOOKUP($S225+12,rate_basefnd,12)))</f>
        <v>512705.64408000006</v>
      </c>
      <c r="AE225" s="1">
        <f>(($D225*'fnd base rates'!M$107)
+($E225*'fnd base rates'!M$108)
+($F225*'fnd base rates'!M$109)
+($G225*'fnd base rates'!M$110)
+($H225*'fnd base rates'!M$111)
+($I225*'fnd base rates'!M$112)
+($J225*'fnd base rates'!M$113)
+($K225*'fnd base rates'!M$114)
+($M225*'fnd base rates'!M$116)
+($N225*'fnd base rates'!M$117)
+($O225*'fnd base rates'!M$118)
+($P225*VLOOKUP($S225+12,rate_basefnd,13)))</f>
        <v>0</v>
      </c>
      <c r="AF225" s="4">
        <f t="shared" si="235"/>
        <v>4017472.9244599999</v>
      </c>
      <c r="AH225" s="269">
        <f t="shared" si="236"/>
        <v>435301160</v>
      </c>
      <c r="AI225" s="4" t="str">
        <f t="shared" si="237"/>
        <v>435</v>
      </c>
      <c r="AJ225" s="2" t="str">
        <f t="shared" si="238"/>
        <v>301</v>
      </c>
      <c r="AK225" s="2" t="str">
        <f t="shared" si="239"/>
        <v>160</v>
      </c>
      <c r="AL225" s="4">
        <f t="shared" si="240"/>
        <v>1</v>
      </c>
      <c r="AM225" s="4">
        <f t="shared" si="231"/>
        <v>306</v>
      </c>
      <c r="AN225" s="4">
        <f t="shared" si="241"/>
        <v>4017472.9244599999</v>
      </c>
      <c r="AO225" s="4">
        <f t="shared" si="242"/>
        <v>13129</v>
      </c>
      <c r="AP225" s="4">
        <f t="shared" si="232"/>
        <v>0</v>
      </c>
      <c r="AQ225" s="4">
        <v>13129</v>
      </c>
      <c r="AW225" s="4">
        <v>13129</v>
      </c>
      <c r="AX225" s="5">
        <f t="shared" si="243"/>
        <v>0</v>
      </c>
      <c r="AY225" s="4">
        <v>13129</v>
      </c>
      <c r="AZ225" s="5"/>
      <c r="BB225" s="5">
        <f t="shared" ref="BB225" si="266">BC225-BA225</f>
        <v>0</v>
      </c>
    </row>
    <row r="226" spans="1:54" s="4" customFormat="1">
      <c r="A226" s="269">
        <v>435</v>
      </c>
      <c r="B226" s="2">
        <v>435301162</v>
      </c>
      <c r="C226" s="9" t="s">
        <v>711</v>
      </c>
      <c r="D226" s="14">
        <f>'fnd enro'!D226</f>
        <v>0</v>
      </c>
      <c r="E226" s="14">
        <f>'fnd enro'!E226</f>
        <v>0</v>
      </c>
      <c r="F226" s="14">
        <f>'fnd enro'!F226</f>
        <v>0</v>
      </c>
      <c r="G226" s="14">
        <f>'fnd enro'!G226</f>
        <v>0</v>
      </c>
      <c r="H226" s="14">
        <f>'fnd enro'!H226</f>
        <v>0</v>
      </c>
      <c r="I226" s="14">
        <f>'fnd enro'!I226</f>
        <v>1</v>
      </c>
      <c r="J226" s="14">
        <f>'fnd enro'!J226</f>
        <v>0</v>
      </c>
      <c r="K226" s="15">
        <f>'fnd enro'!K226</f>
        <v>3.8600000000000002E-2</v>
      </c>
      <c r="L226" s="14">
        <f>'fnd enro'!L226</f>
        <v>0</v>
      </c>
      <c r="M226" s="14">
        <f>'fnd enro'!M226</f>
        <v>0</v>
      </c>
      <c r="N226" s="14">
        <f>'fnd enro'!N226</f>
        <v>0</v>
      </c>
      <c r="O226" s="14">
        <f>'fnd enro'!O226</f>
        <v>0</v>
      </c>
      <c r="P226" s="14">
        <f>'fnd enro'!P226</f>
        <v>0</v>
      </c>
      <c r="Q226" s="14">
        <f>'fnd enro'!R226</f>
        <v>1</v>
      </c>
      <c r="R226" s="15">
        <f t="shared" si="234"/>
        <v>1</v>
      </c>
      <c r="S226" s="14">
        <f>VALUE('fnd enro'!Q226)</f>
        <v>5</v>
      </c>
      <c r="T226" s="2"/>
      <c r="U226" s="1">
        <f>(($D226*'fnd base rates'!C$107)
+($E226*'fnd base rates'!C$108)
+($F226*'fnd base rates'!C$109)
+($G226*'fnd base rates'!C$110)
+($H226*'fnd base rates'!C$111)
+($I226*'fnd base rates'!C$112)
+($J226*'fnd base rates'!C$113)
+($K226*'fnd base rates'!C$114)
+($M226*'fnd base rates'!C$116)
+($N226*'fnd base rates'!C$117)
+($O226*'fnd base rates'!C$118)
+($P226*VLOOKUP($S226+12,rate_basefnd,3)))
*$R226</f>
        <v>536.46134600000005</v>
      </c>
      <c r="V226" s="1">
        <f>(($D226*'fnd base rates'!D$107)
+($E226*'fnd base rates'!D$108)
+($F226*'fnd base rates'!D$109)
+($G226*'fnd base rates'!D$110)
+($H226*'fnd base rates'!D$111)
+($I226*'fnd base rates'!D$112)
+($J226*'fnd base rates'!D$113)
+($K226*'fnd base rates'!D$114)
+($M226*'fnd base rates'!D$116)
+($N226*'fnd base rates'!D$117)
+($O226*'fnd base rates'!D$118)
+($P226*VLOOKUP($S226+12,rate_basefnd,4)))
*$R226</f>
        <v>765.08</v>
      </c>
      <c r="W226" s="1">
        <f>(($D226*'fnd base rates'!E$107)
+($E226*'fnd base rates'!E$108)
+($F226*'fnd base rates'!E$109)
+($G226*'fnd base rates'!E$110)
+($H226*'fnd base rates'!E$111)
+($I226*'fnd base rates'!E$112)
+($J226*'fnd base rates'!E$113)
+($K226*'fnd base rates'!E$114)
+($M226*'fnd base rates'!E$116)
+($N226*'fnd base rates'!E$117)
+($O226*'fnd base rates'!E$118)
+($P226*VLOOKUP($S226+12,rate_basefnd,5)))
*$R226</f>
        <v>4912.2003759999998</v>
      </c>
      <c r="X226" s="1">
        <f>(($D226*'fnd base rates'!F$107)
+($E226*'fnd base rates'!F$108)
+($F226*'fnd base rates'!F$109)
+($G226*'fnd base rates'!F$110)
+($H226*'fnd base rates'!F$111)
+($I226*'fnd base rates'!F$112)
+($J226*'fnd base rates'!F$113)
+($K226*'fnd base rates'!F$114)
+($M226*'fnd base rates'!F$116)
+($N226*'fnd base rates'!F$117)
+($O226*'fnd base rates'!F$118)
+($P226*VLOOKUP($S226+12,rate_basefnd,6)))
*$R226</f>
        <v>886.88641200000006</v>
      </c>
      <c r="Y226" s="1">
        <f>(($D226*'fnd base rates'!G$107)
+($E226*'fnd base rates'!G$108)
+($F226*'fnd base rates'!G$109)
+($G226*'fnd base rates'!G$110)
+($H226*'fnd base rates'!G$111)
+($I226*'fnd base rates'!G$112)
+($J226*'fnd base rates'!G$113)
+($K226*'fnd base rates'!G$114)
+($M226*'fnd base rates'!G$116)
+($N226*'fnd base rates'!G$117)
+($O226*'fnd base rates'!G$118)
+($P226*VLOOKUP($S226+12,rate_basefnd,7)))
*$R226</f>
        <v>163.88328199999998</v>
      </c>
      <c r="Z226" s="1">
        <f>(($D226*'fnd base rates'!H$107)
+($E226*'fnd base rates'!H$108)
+($F226*'fnd base rates'!H$109)
+($G226*'fnd base rates'!H$110)
+($H226*'fnd base rates'!H$111)
+($I226*'fnd base rates'!H$112)
+($J226*'fnd base rates'!H$113)
+($K226*'fnd base rates'!H$114)
+($M226*'fnd base rates'!H$116)
+($N226*'fnd base rates'!H$117)
+($O226*'fnd base rates'!H$118)
+($P226*VLOOKUP($S226+12,rate_basefnd,8)))</f>
        <v>828.078934</v>
      </c>
      <c r="AA226" s="1">
        <f>(($D226*'fnd base rates'!I$107)
+($E226*'fnd base rates'!I$108)
+($F226*'fnd base rates'!I$109)
+($G226*'fnd base rates'!I$110)
+($H226*'fnd base rates'!I$111)
+($I226*'fnd base rates'!I$112)
+($J226*'fnd base rates'!I$113)
+($K226*'fnd base rates'!I$114)
+($M226*'fnd base rates'!I$116)
+($N226*'fnd base rates'!I$117)
+($O226*'fnd base rates'!I$118)
+($P226*VLOOKUP($S226+12,rate_basefnd,9)))
*$R226</f>
        <v>425.94</v>
      </c>
      <c r="AB226" s="1">
        <f>(($D226*'fnd base rates'!J$107)
+($E226*'fnd base rates'!J$108)
+($F226*'fnd base rates'!J$109)
+($G226*'fnd base rates'!J$110)
+($H226*'fnd base rates'!J$111)
+($I226*'fnd base rates'!J$112)
+($J226*'fnd base rates'!J$113)
+($K226*'fnd base rates'!J$114)
+($M226*'fnd base rates'!J$116)
+($N226*'fnd base rates'!J$117)
+($O226*'fnd base rates'!J$118)
+($P226*VLOOKUP($S226+12,rate_basefnd,10)))
*$R226</f>
        <v>573.75</v>
      </c>
      <c r="AC226" s="1">
        <f>(($D226*'fnd base rates'!K$107)
+($E226*'fnd base rates'!K$108)
+($F226*'fnd base rates'!K$109)
+($G226*'fnd base rates'!K$110)
+($H226*'fnd base rates'!K$111)
+($I226*'fnd base rates'!K$112)
+($J226*'fnd base rates'!K$113)
+($K226*'fnd base rates'!K$114)
+($M226*'fnd base rates'!K$116)
+($N226*'fnd base rates'!K$117)
+($O226*'fnd base rates'!K$118)
+($P226*VLOOKUP($S226+12,rate_basefnd,11)))
*$R226</f>
        <v>1150.05988</v>
      </c>
      <c r="AD226" s="1">
        <f>(($D226*'fnd base rates'!L$107)
+($E226*'fnd base rates'!L$108)
+($F226*'fnd base rates'!L$109)
+($G226*'fnd base rates'!L$110)
+($H226*'fnd base rates'!L$111)
+($I226*'fnd base rates'!L$112)
+($J226*'fnd base rates'!L$113)
+($K226*'fnd base rates'!L$114)
+($M226*'fnd base rates'!L$116)
+($N226*'fnd base rates'!L$117)
+($O226*'fnd base rates'!L$118)
+($P226*VLOOKUP($S226+12,rate_basefnd,12)))</f>
        <v>1369.1266800000001</v>
      </c>
      <c r="AE226" s="1">
        <f>(($D226*'fnd base rates'!M$107)
+($E226*'fnd base rates'!M$108)
+($F226*'fnd base rates'!M$109)
+($G226*'fnd base rates'!M$110)
+($H226*'fnd base rates'!M$111)
+($I226*'fnd base rates'!M$112)
+($J226*'fnd base rates'!M$113)
+($K226*'fnd base rates'!M$114)
+($M226*'fnd base rates'!M$116)
+($N226*'fnd base rates'!M$117)
+($O226*'fnd base rates'!M$118)
+($P226*VLOOKUP($S226+12,rate_basefnd,13)))</f>
        <v>0</v>
      </c>
      <c r="AF226" s="4">
        <f t="shared" si="235"/>
        <v>11611.466909999999</v>
      </c>
      <c r="AH226" s="269">
        <f t="shared" si="236"/>
        <v>435301162</v>
      </c>
      <c r="AI226" s="4" t="str">
        <f t="shared" si="237"/>
        <v>435</v>
      </c>
      <c r="AJ226" s="2" t="str">
        <f t="shared" si="238"/>
        <v>301</v>
      </c>
      <c r="AK226" s="2" t="str">
        <f t="shared" si="239"/>
        <v>162</v>
      </c>
      <c r="AL226" s="4">
        <f t="shared" si="240"/>
        <v>1</v>
      </c>
      <c r="AM226" s="4">
        <f t="shared" si="231"/>
        <v>1</v>
      </c>
      <c r="AN226" s="4">
        <f t="shared" si="241"/>
        <v>11611.466909999999</v>
      </c>
      <c r="AO226" s="4">
        <f t="shared" si="242"/>
        <v>11611</v>
      </c>
      <c r="AP226" s="4">
        <f t="shared" si="232"/>
        <v>0</v>
      </c>
      <c r="AQ226" s="4">
        <v>11611</v>
      </c>
      <c r="AW226" s="4">
        <v>11611</v>
      </c>
      <c r="AX226" s="5">
        <f t="shared" si="243"/>
        <v>0</v>
      </c>
      <c r="AY226" s="4">
        <v>11611</v>
      </c>
      <c r="AZ226" s="5"/>
      <c r="BB226" s="5">
        <f t="shared" ref="BB226" si="267">BC226-BA226</f>
        <v>0</v>
      </c>
    </row>
    <row r="227" spans="1:54" s="4" customFormat="1">
      <c r="A227" s="269">
        <v>435</v>
      </c>
      <c r="B227" s="2">
        <v>435301211</v>
      </c>
      <c r="C227" s="9" t="s">
        <v>711</v>
      </c>
      <c r="D227" s="14">
        <f>'fnd enro'!D227</f>
        <v>0</v>
      </c>
      <c r="E227" s="14">
        <f>'fnd enro'!E227</f>
        <v>0</v>
      </c>
      <c r="F227" s="14">
        <f>'fnd enro'!F227</f>
        <v>0</v>
      </c>
      <c r="G227" s="14">
        <f>'fnd enro'!G227</f>
        <v>0</v>
      </c>
      <c r="H227" s="14">
        <f>'fnd enro'!H227</f>
        <v>0</v>
      </c>
      <c r="I227" s="14">
        <f>'fnd enro'!I227</f>
        <v>1</v>
      </c>
      <c r="J227" s="14">
        <f>'fnd enro'!J227</f>
        <v>0</v>
      </c>
      <c r="K227" s="15">
        <f>'fnd enro'!K227</f>
        <v>3.8600000000000002E-2</v>
      </c>
      <c r="L227" s="14">
        <f>'fnd enro'!L227</f>
        <v>0</v>
      </c>
      <c r="M227" s="14">
        <f>'fnd enro'!M227</f>
        <v>0</v>
      </c>
      <c r="N227" s="14">
        <f>'fnd enro'!N227</f>
        <v>0</v>
      </c>
      <c r="O227" s="14">
        <f>'fnd enro'!O227</f>
        <v>0</v>
      </c>
      <c r="P227" s="14">
        <f>'fnd enro'!P227</f>
        <v>0</v>
      </c>
      <c r="Q227" s="14">
        <f>'fnd enro'!R227</f>
        <v>1</v>
      </c>
      <c r="R227" s="15">
        <f t="shared" si="234"/>
        <v>1</v>
      </c>
      <c r="S227" s="14">
        <f>VALUE('fnd enro'!Q227)</f>
        <v>5</v>
      </c>
      <c r="T227" s="2"/>
      <c r="U227" s="1">
        <f>(($D227*'fnd base rates'!C$107)
+($E227*'fnd base rates'!C$108)
+($F227*'fnd base rates'!C$109)
+($G227*'fnd base rates'!C$110)
+($H227*'fnd base rates'!C$111)
+($I227*'fnd base rates'!C$112)
+($J227*'fnd base rates'!C$113)
+($K227*'fnd base rates'!C$114)
+($M227*'fnd base rates'!C$116)
+($N227*'fnd base rates'!C$117)
+($O227*'fnd base rates'!C$118)
+($P227*VLOOKUP($S227+12,rate_basefnd,3)))
*$R227</f>
        <v>536.46134600000005</v>
      </c>
      <c r="V227" s="1">
        <f>(($D227*'fnd base rates'!D$107)
+($E227*'fnd base rates'!D$108)
+($F227*'fnd base rates'!D$109)
+($G227*'fnd base rates'!D$110)
+($H227*'fnd base rates'!D$111)
+($I227*'fnd base rates'!D$112)
+($J227*'fnd base rates'!D$113)
+($K227*'fnd base rates'!D$114)
+($M227*'fnd base rates'!D$116)
+($N227*'fnd base rates'!D$117)
+($O227*'fnd base rates'!D$118)
+($P227*VLOOKUP($S227+12,rate_basefnd,4)))
*$R227</f>
        <v>765.08</v>
      </c>
      <c r="W227" s="1">
        <f>(($D227*'fnd base rates'!E$107)
+($E227*'fnd base rates'!E$108)
+($F227*'fnd base rates'!E$109)
+($G227*'fnd base rates'!E$110)
+($H227*'fnd base rates'!E$111)
+($I227*'fnd base rates'!E$112)
+($J227*'fnd base rates'!E$113)
+($K227*'fnd base rates'!E$114)
+($M227*'fnd base rates'!E$116)
+($N227*'fnd base rates'!E$117)
+($O227*'fnd base rates'!E$118)
+($P227*VLOOKUP($S227+12,rate_basefnd,5)))
*$R227</f>
        <v>4912.2003759999998</v>
      </c>
      <c r="X227" s="1">
        <f>(($D227*'fnd base rates'!F$107)
+($E227*'fnd base rates'!F$108)
+($F227*'fnd base rates'!F$109)
+($G227*'fnd base rates'!F$110)
+($H227*'fnd base rates'!F$111)
+($I227*'fnd base rates'!F$112)
+($J227*'fnd base rates'!F$113)
+($K227*'fnd base rates'!F$114)
+($M227*'fnd base rates'!F$116)
+($N227*'fnd base rates'!F$117)
+($O227*'fnd base rates'!F$118)
+($P227*VLOOKUP($S227+12,rate_basefnd,6)))
*$R227</f>
        <v>886.88641200000006</v>
      </c>
      <c r="Y227" s="1">
        <f>(($D227*'fnd base rates'!G$107)
+($E227*'fnd base rates'!G$108)
+($F227*'fnd base rates'!G$109)
+($G227*'fnd base rates'!G$110)
+($H227*'fnd base rates'!G$111)
+($I227*'fnd base rates'!G$112)
+($J227*'fnd base rates'!G$113)
+($K227*'fnd base rates'!G$114)
+($M227*'fnd base rates'!G$116)
+($N227*'fnd base rates'!G$117)
+($O227*'fnd base rates'!G$118)
+($P227*VLOOKUP($S227+12,rate_basefnd,7)))
*$R227</f>
        <v>163.88328199999998</v>
      </c>
      <c r="Z227" s="1">
        <f>(($D227*'fnd base rates'!H$107)
+($E227*'fnd base rates'!H$108)
+($F227*'fnd base rates'!H$109)
+($G227*'fnd base rates'!H$110)
+($H227*'fnd base rates'!H$111)
+($I227*'fnd base rates'!H$112)
+($J227*'fnd base rates'!H$113)
+($K227*'fnd base rates'!H$114)
+($M227*'fnd base rates'!H$116)
+($N227*'fnd base rates'!H$117)
+($O227*'fnd base rates'!H$118)
+($P227*VLOOKUP($S227+12,rate_basefnd,8)))</f>
        <v>828.078934</v>
      </c>
      <c r="AA227" s="1">
        <f>(($D227*'fnd base rates'!I$107)
+($E227*'fnd base rates'!I$108)
+($F227*'fnd base rates'!I$109)
+($G227*'fnd base rates'!I$110)
+($H227*'fnd base rates'!I$111)
+($I227*'fnd base rates'!I$112)
+($J227*'fnd base rates'!I$113)
+($K227*'fnd base rates'!I$114)
+($M227*'fnd base rates'!I$116)
+($N227*'fnd base rates'!I$117)
+($O227*'fnd base rates'!I$118)
+($P227*VLOOKUP($S227+12,rate_basefnd,9)))
*$R227</f>
        <v>425.94</v>
      </c>
      <c r="AB227" s="1">
        <f>(($D227*'fnd base rates'!J$107)
+($E227*'fnd base rates'!J$108)
+($F227*'fnd base rates'!J$109)
+($G227*'fnd base rates'!J$110)
+($H227*'fnd base rates'!J$111)
+($I227*'fnd base rates'!J$112)
+($J227*'fnd base rates'!J$113)
+($K227*'fnd base rates'!J$114)
+($M227*'fnd base rates'!J$116)
+($N227*'fnd base rates'!J$117)
+($O227*'fnd base rates'!J$118)
+($P227*VLOOKUP($S227+12,rate_basefnd,10)))
*$R227</f>
        <v>573.75</v>
      </c>
      <c r="AC227" s="1">
        <f>(($D227*'fnd base rates'!K$107)
+($E227*'fnd base rates'!K$108)
+($F227*'fnd base rates'!K$109)
+($G227*'fnd base rates'!K$110)
+($H227*'fnd base rates'!K$111)
+($I227*'fnd base rates'!K$112)
+($J227*'fnd base rates'!K$113)
+($K227*'fnd base rates'!K$114)
+($M227*'fnd base rates'!K$116)
+($N227*'fnd base rates'!K$117)
+($O227*'fnd base rates'!K$118)
+($P227*VLOOKUP($S227+12,rate_basefnd,11)))
*$R227</f>
        <v>1150.05988</v>
      </c>
      <c r="AD227" s="1">
        <f>(($D227*'fnd base rates'!L$107)
+($E227*'fnd base rates'!L$108)
+($F227*'fnd base rates'!L$109)
+($G227*'fnd base rates'!L$110)
+($H227*'fnd base rates'!L$111)
+($I227*'fnd base rates'!L$112)
+($J227*'fnd base rates'!L$113)
+($K227*'fnd base rates'!L$114)
+($M227*'fnd base rates'!L$116)
+($N227*'fnd base rates'!L$117)
+($O227*'fnd base rates'!L$118)
+($P227*VLOOKUP($S227+12,rate_basefnd,12)))</f>
        <v>1369.1266800000001</v>
      </c>
      <c r="AE227" s="1">
        <f>(($D227*'fnd base rates'!M$107)
+($E227*'fnd base rates'!M$108)
+($F227*'fnd base rates'!M$109)
+($G227*'fnd base rates'!M$110)
+($H227*'fnd base rates'!M$111)
+($I227*'fnd base rates'!M$112)
+($J227*'fnd base rates'!M$113)
+($K227*'fnd base rates'!M$114)
+($M227*'fnd base rates'!M$116)
+($N227*'fnd base rates'!M$117)
+($O227*'fnd base rates'!M$118)
+($P227*VLOOKUP($S227+12,rate_basefnd,13)))</f>
        <v>0</v>
      </c>
      <c r="AF227" s="4">
        <f t="shared" si="235"/>
        <v>11611.466909999999</v>
      </c>
      <c r="AH227" s="269">
        <f t="shared" si="236"/>
        <v>435301211</v>
      </c>
      <c r="AI227" s="4" t="str">
        <f t="shared" si="237"/>
        <v>435</v>
      </c>
      <c r="AJ227" s="2" t="str">
        <f t="shared" si="238"/>
        <v>301</v>
      </c>
      <c r="AK227" s="2" t="str">
        <f t="shared" si="239"/>
        <v>211</v>
      </c>
      <c r="AL227" s="4">
        <f t="shared" si="240"/>
        <v>1</v>
      </c>
      <c r="AM227" s="4">
        <f t="shared" si="231"/>
        <v>1</v>
      </c>
      <c r="AN227" s="4">
        <f t="shared" si="241"/>
        <v>11611.466909999999</v>
      </c>
      <c r="AO227" s="4">
        <f t="shared" si="242"/>
        <v>11611</v>
      </c>
      <c r="AP227" s="4">
        <f t="shared" si="232"/>
        <v>0</v>
      </c>
      <c r="AQ227" s="4">
        <v>11611</v>
      </c>
      <c r="AW227" s="4">
        <v>11611</v>
      </c>
      <c r="AX227" s="5">
        <f t="shared" si="243"/>
        <v>0</v>
      </c>
      <c r="AY227" s="4">
        <v>11611</v>
      </c>
      <c r="AZ227" s="5"/>
      <c r="BB227" s="5">
        <f t="shared" ref="BB227" si="268">BC227-BA227</f>
        <v>0</v>
      </c>
    </row>
    <row r="228" spans="1:54" s="4" customFormat="1">
      <c r="A228" s="269">
        <v>435</v>
      </c>
      <c r="B228" s="2">
        <v>435301295</v>
      </c>
      <c r="C228" s="9" t="s">
        <v>711</v>
      </c>
      <c r="D228" s="14">
        <f>'fnd enro'!D228</f>
        <v>0</v>
      </c>
      <c r="E228" s="14">
        <f>'fnd enro'!E228</f>
        <v>0</v>
      </c>
      <c r="F228" s="14">
        <f>'fnd enro'!F228</f>
        <v>0</v>
      </c>
      <c r="G228" s="14">
        <f>'fnd enro'!G228</f>
        <v>8</v>
      </c>
      <c r="H228" s="14">
        <f>'fnd enro'!H228</f>
        <v>22</v>
      </c>
      <c r="I228" s="14">
        <f>'fnd enro'!I228</f>
        <v>18</v>
      </c>
      <c r="J228" s="14">
        <f>'fnd enro'!J228</f>
        <v>0</v>
      </c>
      <c r="K228" s="15">
        <f>'fnd enro'!K228</f>
        <v>1.8528</v>
      </c>
      <c r="L228" s="14">
        <f>'fnd enro'!L228</f>
        <v>0</v>
      </c>
      <c r="M228" s="14">
        <f>'fnd enro'!M228</f>
        <v>0</v>
      </c>
      <c r="N228" s="14">
        <f>'fnd enro'!N228</f>
        <v>0</v>
      </c>
      <c r="O228" s="14">
        <f>'fnd enro'!O228</f>
        <v>0</v>
      </c>
      <c r="P228" s="14">
        <f>'fnd enro'!P228</f>
        <v>7</v>
      </c>
      <c r="Q228" s="14">
        <f>'fnd enro'!R228</f>
        <v>48</v>
      </c>
      <c r="R228" s="15">
        <f t="shared" si="234"/>
        <v>1</v>
      </c>
      <c r="S228" s="14">
        <f>VALUE('fnd enro'!Q228)</f>
        <v>5</v>
      </c>
      <c r="T228" s="2"/>
      <c r="U228" s="1">
        <f>(($D228*'fnd base rates'!C$107)
+($E228*'fnd base rates'!C$108)
+($F228*'fnd base rates'!C$109)
+($G228*'fnd base rates'!C$110)
+($H228*'fnd base rates'!C$111)
+($I228*'fnd base rates'!C$112)
+($J228*'fnd base rates'!C$113)
+($K228*'fnd base rates'!C$114)
+($M228*'fnd base rates'!C$116)
+($N228*'fnd base rates'!C$117)
+($O228*'fnd base rates'!C$118)
+($P228*VLOOKUP($S228+12,rate_basefnd,3)))
*$R228</f>
        <v>26169.234607999999</v>
      </c>
      <c r="V228" s="1">
        <f>(($D228*'fnd base rates'!D$107)
+($E228*'fnd base rates'!D$108)
+($F228*'fnd base rates'!D$109)
+($G228*'fnd base rates'!D$110)
+($H228*'fnd base rates'!D$111)
+($I228*'fnd base rates'!D$112)
+($J228*'fnd base rates'!D$113)
+($K228*'fnd base rates'!D$114)
+($M228*'fnd base rates'!D$116)
+($N228*'fnd base rates'!D$117)
+($O228*'fnd base rates'!D$118)
+($P228*VLOOKUP($S228+12,rate_basefnd,4)))
*$R228</f>
        <v>38709.460000000006</v>
      </c>
      <c r="W228" s="1">
        <f>(($D228*'fnd base rates'!E$107)
+($E228*'fnd base rates'!E$108)
+($F228*'fnd base rates'!E$109)
+($G228*'fnd base rates'!E$110)
+($H228*'fnd base rates'!E$111)
+($I228*'fnd base rates'!E$112)
+($J228*'fnd base rates'!E$113)
+($K228*'fnd base rates'!E$114)
+($M228*'fnd base rates'!E$116)
+($N228*'fnd base rates'!E$117)
+($O228*'fnd base rates'!E$118)
+($P228*VLOOKUP($S228+12,rate_basefnd,5)))
*$R228</f>
        <v>214955.38804799996</v>
      </c>
      <c r="X228" s="1">
        <f>(($D228*'fnd base rates'!F$107)
+($E228*'fnd base rates'!F$108)
+($F228*'fnd base rates'!F$109)
+($G228*'fnd base rates'!F$110)
+($H228*'fnd base rates'!F$111)
+($I228*'fnd base rates'!F$112)
+($J228*'fnd base rates'!F$113)
+($K228*'fnd base rates'!F$114)
+($M228*'fnd base rates'!F$116)
+($N228*'fnd base rates'!F$117)
+($O228*'fnd base rates'!F$118)
+($P228*VLOOKUP($S228+12,rate_basefnd,6)))
*$R228</f>
        <v>47841.807776000001</v>
      </c>
      <c r="Y228" s="1">
        <f>(($D228*'fnd base rates'!G$107)
+($E228*'fnd base rates'!G$108)
+($F228*'fnd base rates'!G$109)
+($G228*'fnd base rates'!G$110)
+($H228*'fnd base rates'!G$111)
+($I228*'fnd base rates'!G$112)
+($J228*'fnd base rates'!G$113)
+($K228*'fnd base rates'!G$114)
+($M228*'fnd base rates'!G$116)
+($N228*'fnd base rates'!G$117)
+($O228*'fnd base rates'!G$118)
+($P228*VLOOKUP($S228+12,rate_basefnd,7)))
*$R228</f>
        <v>8850.667535999999</v>
      </c>
      <c r="Z228" s="1">
        <f>(($D228*'fnd base rates'!H$107)
+($E228*'fnd base rates'!H$108)
+($F228*'fnd base rates'!H$109)
+($G228*'fnd base rates'!H$110)
+($H228*'fnd base rates'!H$111)
+($I228*'fnd base rates'!H$112)
+($J228*'fnd base rates'!H$113)
+($K228*'fnd base rates'!H$114)
+($M228*'fnd base rates'!H$116)
+($N228*'fnd base rates'!H$117)
+($O228*'fnd base rates'!H$118)
+($P228*VLOOKUP($S228+12,rate_basefnd,8)))</f>
        <v>30752.718832000002</v>
      </c>
      <c r="AA228" s="1">
        <f>(($D228*'fnd base rates'!I$107)
+($E228*'fnd base rates'!I$108)
+($F228*'fnd base rates'!I$109)
+($G228*'fnd base rates'!I$110)
+($H228*'fnd base rates'!I$111)
+($I228*'fnd base rates'!I$112)
+($J228*'fnd base rates'!I$113)
+($K228*'fnd base rates'!I$114)
+($M228*'fnd base rates'!I$116)
+($N228*'fnd base rates'!I$117)
+($O228*'fnd base rates'!I$118)
+($P228*VLOOKUP($S228+12,rate_basefnd,9)))
*$R228</f>
        <v>18881.810000000001</v>
      </c>
      <c r="AB228" s="1">
        <f>(($D228*'fnd base rates'!J$107)
+($E228*'fnd base rates'!J$108)
+($F228*'fnd base rates'!J$109)
+($G228*'fnd base rates'!J$110)
+($H228*'fnd base rates'!J$111)
+($I228*'fnd base rates'!J$112)
+($J228*'fnd base rates'!J$113)
+($K228*'fnd base rates'!J$114)
+($M228*'fnd base rates'!J$116)
+($N228*'fnd base rates'!J$117)
+($O228*'fnd base rates'!J$118)
+($P228*VLOOKUP($S228+12,rate_basefnd,10)))
*$R228</f>
        <v>21098.499999999996</v>
      </c>
      <c r="AC228" s="1">
        <f>(($D228*'fnd base rates'!K$107)
+($E228*'fnd base rates'!K$108)
+($F228*'fnd base rates'!K$109)
+($G228*'fnd base rates'!K$110)
+($H228*'fnd base rates'!K$111)
+($I228*'fnd base rates'!K$112)
+($J228*'fnd base rates'!K$113)
+($K228*'fnd base rates'!K$114)
+($M228*'fnd base rates'!K$116)
+($N228*'fnd base rates'!K$117)
+($O228*'fnd base rates'!K$118)
+($P228*VLOOKUP($S228+12,rate_basefnd,11)))
*$R228</f>
        <v>55510.274239999992</v>
      </c>
      <c r="AD228" s="1">
        <f>(($D228*'fnd base rates'!L$107)
+($E228*'fnd base rates'!L$108)
+($F228*'fnd base rates'!L$109)
+($G228*'fnd base rates'!L$110)
+($H228*'fnd base rates'!L$111)
+($I228*'fnd base rates'!L$112)
+($J228*'fnd base rates'!L$113)
+($K228*'fnd base rates'!L$114)
+($M228*'fnd base rates'!L$116)
+($N228*'fnd base rates'!L$117)
+($O228*'fnd base rates'!L$118)
+($P228*VLOOKUP($S228+12,rate_basefnd,12)))</f>
        <v>72623.530640000012</v>
      </c>
      <c r="AE228" s="1">
        <f>(($D228*'fnd base rates'!M$107)
+($E228*'fnd base rates'!M$108)
+($F228*'fnd base rates'!M$109)
+($G228*'fnd base rates'!M$110)
+($H228*'fnd base rates'!M$111)
+($I228*'fnd base rates'!M$112)
+($J228*'fnd base rates'!M$113)
+($K228*'fnd base rates'!M$114)
+($M228*'fnd base rates'!M$116)
+($N228*'fnd base rates'!M$117)
+($O228*'fnd base rates'!M$118)
+($P228*VLOOKUP($S228+12,rate_basefnd,13)))</f>
        <v>0</v>
      </c>
      <c r="AF228" s="4">
        <f t="shared" si="235"/>
        <v>535393.39168</v>
      </c>
      <c r="AH228" s="269">
        <f t="shared" si="236"/>
        <v>435301295</v>
      </c>
      <c r="AI228" s="4" t="str">
        <f t="shared" si="237"/>
        <v>435</v>
      </c>
      <c r="AJ228" s="2" t="str">
        <f t="shared" si="238"/>
        <v>301</v>
      </c>
      <c r="AK228" s="2" t="str">
        <f t="shared" si="239"/>
        <v>295</v>
      </c>
      <c r="AL228" s="4">
        <f t="shared" si="240"/>
        <v>1</v>
      </c>
      <c r="AM228" s="4">
        <f t="shared" si="231"/>
        <v>48</v>
      </c>
      <c r="AN228" s="4">
        <f t="shared" si="241"/>
        <v>535393.39168</v>
      </c>
      <c r="AO228" s="4">
        <f t="shared" si="242"/>
        <v>11154</v>
      </c>
      <c r="AP228" s="4">
        <f t="shared" si="232"/>
        <v>0</v>
      </c>
      <c r="AQ228" s="4">
        <v>11154</v>
      </c>
      <c r="AW228" s="4">
        <v>11154</v>
      </c>
      <c r="AX228" s="5">
        <f t="shared" si="243"/>
        <v>0</v>
      </c>
      <c r="AY228" s="4">
        <v>11154</v>
      </c>
      <c r="AZ228" s="5"/>
      <c r="BB228" s="5">
        <f t="shared" ref="BB228" si="269">BC228-BA228</f>
        <v>0</v>
      </c>
    </row>
    <row r="229" spans="1:54" s="4" customFormat="1">
      <c r="A229" s="269">
        <v>435</v>
      </c>
      <c r="B229" s="2">
        <v>435301301</v>
      </c>
      <c r="C229" s="9" t="s">
        <v>711</v>
      </c>
      <c r="D229" s="14">
        <f>'fnd enro'!D229</f>
        <v>0</v>
      </c>
      <c r="E229" s="14">
        <f>'fnd enro'!E229</f>
        <v>0</v>
      </c>
      <c r="F229" s="14">
        <f>'fnd enro'!F229</f>
        <v>0</v>
      </c>
      <c r="G229" s="14">
        <f>'fnd enro'!G229</f>
        <v>7</v>
      </c>
      <c r="H229" s="14">
        <f>'fnd enro'!H229</f>
        <v>33</v>
      </c>
      <c r="I229" s="14">
        <f>'fnd enro'!I229</f>
        <v>39</v>
      </c>
      <c r="J229" s="14">
        <f>'fnd enro'!J229</f>
        <v>0</v>
      </c>
      <c r="K229" s="15">
        <f>'fnd enro'!K229</f>
        <v>3.0493999999999999</v>
      </c>
      <c r="L229" s="14">
        <f>'fnd enro'!L229</f>
        <v>0</v>
      </c>
      <c r="M229" s="14">
        <f>'fnd enro'!M229</f>
        <v>3</v>
      </c>
      <c r="N229" s="14">
        <f>'fnd enro'!N229</f>
        <v>2</v>
      </c>
      <c r="O229" s="14">
        <f>'fnd enro'!O229</f>
        <v>0</v>
      </c>
      <c r="P229" s="14">
        <f>'fnd enro'!P229</f>
        <v>30</v>
      </c>
      <c r="Q229" s="14">
        <f>'fnd enro'!R229</f>
        <v>79</v>
      </c>
      <c r="R229" s="15">
        <f t="shared" si="234"/>
        <v>1</v>
      </c>
      <c r="S229" s="14">
        <f>VALUE('fnd enro'!Q229)</f>
        <v>5</v>
      </c>
      <c r="T229" s="2"/>
      <c r="U229" s="1">
        <f>(($D229*'fnd base rates'!C$107)
+($E229*'fnd base rates'!C$108)
+($F229*'fnd base rates'!C$109)
+($G229*'fnd base rates'!C$110)
+($H229*'fnd base rates'!C$111)
+($I229*'fnd base rates'!C$112)
+($J229*'fnd base rates'!C$113)
+($K229*'fnd base rates'!C$114)
+($M229*'fnd base rates'!C$116)
+($N229*'fnd base rates'!C$117)
+($O229*'fnd base rates'!C$118)
+($P229*VLOOKUP($S229+12,rate_basefnd,3)))
*$R229</f>
        <v>44693.566334000003</v>
      </c>
      <c r="V229" s="1">
        <f>(($D229*'fnd base rates'!D$107)
+($E229*'fnd base rates'!D$108)
+($F229*'fnd base rates'!D$109)
+($G229*'fnd base rates'!D$110)
+($H229*'fnd base rates'!D$111)
+($I229*'fnd base rates'!D$112)
+($J229*'fnd base rates'!D$113)
+($K229*'fnd base rates'!D$114)
+($M229*'fnd base rates'!D$116)
+($N229*'fnd base rates'!D$117)
+($O229*'fnd base rates'!D$118)
+($P229*VLOOKUP($S229+12,rate_basefnd,4)))
*$R229</f>
        <v>69855.840000000011</v>
      </c>
      <c r="W229" s="1">
        <f>(($D229*'fnd base rates'!E$107)
+($E229*'fnd base rates'!E$108)
+($F229*'fnd base rates'!E$109)
+($G229*'fnd base rates'!E$110)
+($H229*'fnd base rates'!E$111)
+($I229*'fnd base rates'!E$112)
+($J229*'fnd base rates'!E$113)
+($K229*'fnd base rates'!E$114)
+($M229*'fnd base rates'!E$116)
+($N229*'fnd base rates'!E$117)
+($O229*'fnd base rates'!E$118)
+($P229*VLOOKUP($S229+12,rate_basefnd,5)))
*$R229</f>
        <v>422307.88970400003</v>
      </c>
      <c r="X229" s="1">
        <f>(($D229*'fnd base rates'!F$107)
+($E229*'fnd base rates'!F$108)
+($F229*'fnd base rates'!F$109)
+($G229*'fnd base rates'!F$110)
+($H229*'fnd base rates'!F$111)
+($I229*'fnd base rates'!F$112)
+($J229*'fnd base rates'!F$113)
+($K229*'fnd base rates'!F$114)
+($M229*'fnd base rates'!F$116)
+($N229*'fnd base rates'!F$117)
+($O229*'fnd base rates'!F$118)
+($P229*VLOOKUP($S229+12,rate_basefnd,6)))
*$R229</f>
        <v>77072.836547999992</v>
      </c>
      <c r="Y229" s="1">
        <f>(($D229*'fnd base rates'!G$107)
+($E229*'fnd base rates'!G$108)
+($F229*'fnd base rates'!G$109)
+($G229*'fnd base rates'!G$110)
+($H229*'fnd base rates'!G$111)
+($I229*'fnd base rates'!G$112)
+($J229*'fnd base rates'!G$113)
+($K229*'fnd base rates'!G$114)
+($M229*'fnd base rates'!G$116)
+($N229*'fnd base rates'!G$117)
+($O229*'fnd base rates'!G$118)
+($P229*VLOOKUP($S229+12,rate_basefnd,7)))
*$R229</f>
        <v>17336.929278</v>
      </c>
      <c r="Z229" s="1">
        <f>(($D229*'fnd base rates'!H$107)
+($E229*'fnd base rates'!H$108)
+($F229*'fnd base rates'!H$109)
+($G229*'fnd base rates'!H$110)
+($H229*'fnd base rates'!H$111)
+($I229*'fnd base rates'!H$112)
+($J229*'fnd base rates'!H$113)
+($K229*'fnd base rates'!H$114)
+($M229*'fnd base rates'!H$116)
+($N229*'fnd base rates'!H$117)
+($O229*'fnd base rates'!H$118)
+($P229*VLOOKUP($S229+12,rate_basefnd,8)))</f>
        <v>54496.525785999998</v>
      </c>
      <c r="AA229" s="1">
        <f>(($D229*'fnd base rates'!I$107)
+($E229*'fnd base rates'!I$108)
+($F229*'fnd base rates'!I$109)
+($G229*'fnd base rates'!I$110)
+($H229*'fnd base rates'!I$111)
+($I229*'fnd base rates'!I$112)
+($J229*'fnd base rates'!I$113)
+($K229*'fnd base rates'!I$114)
+($M229*'fnd base rates'!I$116)
+($N229*'fnd base rates'!I$117)
+($O229*'fnd base rates'!I$118)
+($P229*VLOOKUP($S229+12,rate_basefnd,9)))
*$R229</f>
        <v>34476.520000000004</v>
      </c>
      <c r="AB229" s="1">
        <f>(($D229*'fnd base rates'!J$107)
+($E229*'fnd base rates'!J$108)
+($F229*'fnd base rates'!J$109)
+($G229*'fnd base rates'!J$110)
+($H229*'fnd base rates'!J$111)
+($I229*'fnd base rates'!J$112)
+($J229*'fnd base rates'!J$113)
+($K229*'fnd base rates'!J$114)
+($M229*'fnd base rates'!J$116)
+($N229*'fnd base rates'!J$117)
+($O229*'fnd base rates'!J$118)
+($P229*VLOOKUP($S229+12,rate_basefnd,10)))
*$R229</f>
        <v>49262.3</v>
      </c>
      <c r="AC229" s="1">
        <f>(($D229*'fnd base rates'!K$107)
+($E229*'fnd base rates'!K$108)
+($F229*'fnd base rates'!K$109)
+($G229*'fnd base rates'!K$110)
+($H229*'fnd base rates'!K$111)
+($I229*'fnd base rates'!K$112)
+($J229*'fnd base rates'!K$113)
+($K229*'fnd base rates'!K$114)
+($M229*'fnd base rates'!K$116)
+($N229*'fnd base rates'!K$117)
+($O229*'fnd base rates'!K$118)
+($P229*VLOOKUP($S229+12,rate_basefnd,11)))
*$R229</f>
        <v>93115.990520000007</v>
      </c>
      <c r="AD229" s="1">
        <f>(($D229*'fnd base rates'!L$107)
+($E229*'fnd base rates'!L$108)
+($F229*'fnd base rates'!L$109)
+($G229*'fnd base rates'!L$110)
+($H229*'fnd base rates'!L$111)
+($I229*'fnd base rates'!L$112)
+($J229*'fnd base rates'!L$113)
+($K229*'fnd base rates'!L$114)
+($M229*'fnd base rates'!L$116)
+($N229*'fnd base rates'!L$117)
+($O229*'fnd base rates'!L$118)
+($P229*VLOOKUP($S229+12,rate_basefnd,12)))</f>
        <v>128290.35771999999</v>
      </c>
      <c r="AE229" s="1">
        <f>(($D229*'fnd base rates'!M$107)
+($E229*'fnd base rates'!M$108)
+($F229*'fnd base rates'!M$109)
+($G229*'fnd base rates'!M$110)
+($H229*'fnd base rates'!M$111)
+($I229*'fnd base rates'!M$112)
+($J229*'fnd base rates'!M$113)
+($K229*'fnd base rates'!M$114)
+($M229*'fnd base rates'!M$116)
+($N229*'fnd base rates'!M$117)
+($O229*'fnd base rates'!M$118)
+($P229*VLOOKUP($S229+12,rate_basefnd,13)))</f>
        <v>0</v>
      </c>
      <c r="AF229" s="4">
        <f t="shared" si="235"/>
        <v>990908.75589000003</v>
      </c>
      <c r="AH229" s="269">
        <f t="shared" si="236"/>
        <v>435301301</v>
      </c>
      <c r="AI229" s="4" t="str">
        <f t="shared" si="237"/>
        <v>435</v>
      </c>
      <c r="AJ229" s="2" t="str">
        <f t="shared" si="238"/>
        <v>301</v>
      </c>
      <c r="AK229" s="2" t="str">
        <f t="shared" si="239"/>
        <v>301</v>
      </c>
      <c r="AL229" s="4">
        <f t="shared" si="240"/>
        <v>1</v>
      </c>
      <c r="AM229" s="4">
        <f t="shared" si="231"/>
        <v>79</v>
      </c>
      <c r="AN229" s="4">
        <f t="shared" si="241"/>
        <v>990908.75589000003</v>
      </c>
      <c r="AO229" s="4">
        <f t="shared" si="242"/>
        <v>12543</v>
      </c>
      <c r="AP229" s="4">
        <f t="shared" si="232"/>
        <v>0</v>
      </c>
      <c r="AQ229" s="4">
        <v>12543</v>
      </c>
      <c r="AW229" s="4">
        <v>12543</v>
      </c>
      <c r="AX229" s="5">
        <f t="shared" si="243"/>
        <v>0</v>
      </c>
      <c r="AY229" s="4">
        <v>12543</v>
      </c>
      <c r="AZ229" s="5"/>
      <c r="BB229" s="5">
        <f t="shared" ref="BB229" si="270">BC229-BA229</f>
        <v>0</v>
      </c>
    </row>
    <row r="230" spans="1:54" s="4" customFormat="1">
      <c r="A230" s="269">
        <v>435</v>
      </c>
      <c r="B230" s="2">
        <v>435301326</v>
      </c>
      <c r="C230" s="9" t="s">
        <v>711</v>
      </c>
      <c r="D230" s="14">
        <f>'fnd enro'!D230</f>
        <v>0</v>
      </c>
      <c r="E230" s="14">
        <f>'fnd enro'!E230</f>
        <v>0</v>
      </c>
      <c r="F230" s="14">
        <f>'fnd enro'!F230</f>
        <v>0</v>
      </c>
      <c r="G230" s="14">
        <f>'fnd enro'!G230</f>
        <v>0</v>
      </c>
      <c r="H230" s="14">
        <f>'fnd enro'!H230</f>
        <v>2</v>
      </c>
      <c r="I230" s="14">
        <f>'fnd enro'!I230</f>
        <v>3</v>
      </c>
      <c r="J230" s="14">
        <f>'fnd enro'!J230</f>
        <v>0</v>
      </c>
      <c r="K230" s="15">
        <f>'fnd enro'!K230</f>
        <v>0.193</v>
      </c>
      <c r="L230" s="14">
        <f>'fnd enro'!L230</f>
        <v>0</v>
      </c>
      <c r="M230" s="14">
        <f>'fnd enro'!M230</f>
        <v>0</v>
      </c>
      <c r="N230" s="14">
        <f>'fnd enro'!N230</f>
        <v>0</v>
      </c>
      <c r="O230" s="14">
        <f>'fnd enro'!O230</f>
        <v>0</v>
      </c>
      <c r="P230" s="14">
        <f>'fnd enro'!P230</f>
        <v>0</v>
      </c>
      <c r="Q230" s="14">
        <f>'fnd enro'!R230</f>
        <v>5</v>
      </c>
      <c r="R230" s="15">
        <f t="shared" si="234"/>
        <v>1</v>
      </c>
      <c r="S230" s="14">
        <f>VALUE('fnd enro'!Q230)</f>
        <v>2</v>
      </c>
      <c r="T230" s="2"/>
      <c r="U230" s="1">
        <f>(($D230*'fnd base rates'!C$107)
+($E230*'fnd base rates'!C$108)
+($F230*'fnd base rates'!C$109)
+($G230*'fnd base rates'!C$110)
+($H230*'fnd base rates'!C$111)
+($I230*'fnd base rates'!C$112)
+($J230*'fnd base rates'!C$113)
+($K230*'fnd base rates'!C$114)
+($M230*'fnd base rates'!C$116)
+($N230*'fnd base rates'!C$117)
+($O230*'fnd base rates'!C$118)
+($P230*VLOOKUP($S230+12,rate_basefnd,3)))
*$R230</f>
        <v>2682.3067300000002</v>
      </c>
      <c r="V230" s="1">
        <f>(($D230*'fnd base rates'!D$107)
+($E230*'fnd base rates'!D$108)
+($F230*'fnd base rates'!D$109)
+($G230*'fnd base rates'!D$110)
+($H230*'fnd base rates'!D$111)
+($I230*'fnd base rates'!D$112)
+($J230*'fnd base rates'!D$113)
+($K230*'fnd base rates'!D$114)
+($M230*'fnd base rates'!D$116)
+($N230*'fnd base rates'!D$117)
+($O230*'fnd base rates'!D$118)
+($P230*VLOOKUP($S230+12,rate_basefnd,4)))
*$R230</f>
        <v>3825.4000000000005</v>
      </c>
      <c r="W230" s="1">
        <f>(($D230*'fnd base rates'!E$107)
+($E230*'fnd base rates'!E$108)
+($F230*'fnd base rates'!E$109)
+($G230*'fnd base rates'!E$110)
+($H230*'fnd base rates'!E$111)
+($I230*'fnd base rates'!E$112)
+($J230*'fnd base rates'!E$113)
+($K230*'fnd base rates'!E$114)
+($M230*'fnd base rates'!E$116)
+($N230*'fnd base rates'!E$117)
+($O230*'fnd base rates'!E$118)
+($P230*VLOOKUP($S230+12,rate_basefnd,5)))
*$R230</f>
        <v>21655.561880000001</v>
      </c>
      <c r="X230" s="1">
        <f>(($D230*'fnd base rates'!F$107)
+($E230*'fnd base rates'!F$108)
+($F230*'fnd base rates'!F$109)
+($G230*'fnd base rates'!F$110)
+($H230*'fnd base rates'!F$111)
+($I230*'fnd base rates'!F$112)
+($J230*'fnd base rates'!F$113)
+($K230*'fnd base rates'!F$114)
+($M230*'fnd base rates'!F$116)
+($N230*'fnd base rates'!F$117)
+($O230*'fnd base rates'!F$118)
+($P230*VLOOKUP($S230+12,rate_basefnd,6)))
*$R230</f>
        <v>4651.4120600000006</v>
      </c>
      <c r="Y230" s="1">
        <f>(($D230*'fnd base rates'!G$107)
+($E230*'fnd base rates'!G$108)
+($F230*'fnd base rates'!G$109)
+($G230*'fnd base rates'!G$110)
+($H230*'fnd base rates'!G$111)
+($I230*'fnd base rates'!G$112)
+($J230*'fnd base rates'!G$113)
+($K230*'fnd base rates'!G$114)
+($M230*'fnd base rates'!G$116)
+($N230*'fnd base rates'!G$117)
+($O230*'fnd base rates'!G$118)
+($P230*VLOOKUP($S230+12,rate_basefnd,7)))
*$R230</f>
        <v>828.55641000000003</v>
      </c>
      <c r="Z230" s="1">
        <f>(($D230*'fnd base rates'!H$107)
+($E230*'fnd base rates'!H$108)
+($F230*'fnd base rates'!H$109)
+($G230*'fnd base rates'!H$110)
+($H230*'fnd base rates'!H$111)
+($I230*'fnd base rates'!H$112)
+($J230*'fnd base rates'!H$113)
+($K230*'fnd base rates'!H$114)
+($M230*'fnd base rates'!H$116)
+($N230*'fnd base rates'!H$117)
+($O230*'fnd base rates'!H$118)
+($P230*VLOOKUP($S230+12,rate_basefnd,8)))</f>
        <v>3531.1146699999999</v>
      </c>
      <c r="AA230" s="1">
        <f>(($D230*'fnd base rates'!I$107)
+($E230*'fnd base rates'!I$108)
+($F230*'fnd base rates'!I$109)
+($G230*'fnd base rates'!I$110)
+($H230*'fnd base rates'!I$111)
+($I230*'fnd base rates'!I$112)
+($J230*'fnd base rates'!I$113)
+($K230*'fnd base rates'!I$114)
+($M230*'fnd base rates'!I$116)
+($N230*'fnd base rates'!I$117)
+($O230*'fnd base rates'!I$118)
+($P230*VLOOKUP($S230+12,rate_basefnd,9)))
*$R230</f>
        <v>2003.1999999999998</v>
      </c>
      <c r="AB230" s="1">
        <f>(($D230*'fnd base rates'!J$107)
+($E230*'fnd base rates'!J$108)
+($F230*'fnd base rates'!J$109)
+($G230*'fnd base rates'!J$110)
+($H230*'fnd base rates'!J$111)
+($I230*'fnd base rates'!J$112)
+($J230*'fnd base rates'!J$113)
+($K230*'fnd base rates'!J$114)
+($M230*'fnd base rates'!J$116)
+($N230*'fnd base rates'!J$117)
+($O230*'fnd base rates'!J$118)
+($P230*VLOOKUP($S230+12,rate_basefnd,10)))
*$R230</f>
        <v>2218.87</v>
      </c>
      <c r="AC230" s="1">
        <f>(($D230*'fnd base rates'!K$107)
+($E230*'fnd base rates'!K$108)
+($F230*'fnd base rates'!K$109)
+($G230*'fnd base rates'!K$110)
+($H230*'fnd base rates'!K$111)
+($I230*'fnd base rates'!K$112)
+($J230*'fnd base rates'!K$113)
+($K230*'fnd base rates'!K$114)
+($M230*'fnd base rates'!K$116)
+($N230*'fnd base rates'!K$117)
+($O230*'fnd base rates'!K$118)
+($P230*VLOOKUP($S230+12,rate_basefnd,11)))
*$R230</f>
        <v>5814.4993999999997</v>
      </c>
      <c r="AD230" s="1">
        <f>(($D230*'fnd base rates'!L$107)
+($E230*'fnd base rates'!L$108)
+($F230*'fnd base rates'!L$109)
+($G230*'fnd base rates'!L$110)
+($H230*'fnd base rates'!L$111)
+($I230*'fnd base rates'!L$112)
+($J230*'fnd base rates'!L$113)
+($K230*'fnd base rates'!L$114)
+($M230*'fnd base rates'!L$116)
+($N230*'fnd base rates'!L$117)
+($O230*'fnd base rates'!L$118)
+($P230*VLOOKUP($S230+12,rate_basefnd,12)))</f>
        <v>7132.3334000000004</v>
      </c>
      <c r="AE230" s="1">
        <f>(($D230*'fnd base rates'!M$107)
+($E230*'fnd base rates'!M$108)
+($F230*'fnd base rates'!M$109)
+($G230*'fnd base rates'!M$110)
+($H230*'fnd base rates'!M$111)
+($I230*'fnd base rates'!M$112)
+($J230*'fnd base rates'!M$113)
+($K230*'fnd base rates'!M$114)
+($M230*'fnd base rates'!M$116)
+($N230*'fnd base rates'!M$117)
+($O230*'fnd base rates'!M$118)
+($P230*VLOOKUP($S230+12,rate_basefnd,13)))</f>
        <v>0</v>
      </c>
      <c r="AF230" s="4">
        <f t="shared" si="235"/>
        <v>54343.254550000005</v>
      </c>
      <c r="AH230" s="269">
        <f t="shared" si="236"/>
        <v>435301326</v>
      </c>
      <c r="AI230" s="4" t="str">
        <f t="shared" si="237"/>
        <v>435</v>
      </c>
      <c r="AJ230" s="2" t="str">
        <f t="shared" si="238"/>
        <v>301</v>
      </c>
      <c r="AK230" s="2" t="str">
        <f t="shared" si="239"/>
        <v>326</v>
      </c>
      <c r="AL230" s="4">
        <f t="shared" si="240"/>
        <v>1</v>
      </c>
      <c r="AM230" s="4">
        <f t="shared" si="231"/>
        <v>5</v>
      </c>
      <c r="AN230" s="4">
        <f t="shared" si="241"/>
        <v>54343.254550000005</v>
      </c>
      <c r="AO230" s="4">
        <f t="shared" si="242"/>
        <v>10869</v>
      </c>
      <c r="AP230" s="4">
        <f t="shared" si="232"/>
        <v>0</v>
      </c>
      <c r="AQ230" s="4">
        <v>10869</v>
      </c>
      <c r="AW230" s="4">
        <v>10869</v>
      </c>
      <c r="AX230" s="5">
        <f t="shared" si="243"/>
        <v>0</v>
      </c>
      <c r="AY230" s="4">
        <v>10869</v>
      </c>
      <c r="AZ230" s="5"/>
      <c r="BB230" s="5">
        <f t="shared" ref="BB230" si="271">BC230-BA230</f>
        <v>0</v>
      </c>
    </row>
    <row r="231" spans="1:54" s="4" customFormat="1">
      <c r="A231" s="269">
        <v>435</v>
      </c>
      <c r="B231" s="2">
        <v>435301673</v>
      </c>
      <c r="C231" s="9" t="s">
        <v>711</v>
      </c>
      <c r="D231" s="14">
        <f>'fnd enro'!D231</f>
        <v>0</v>
      </c>
      <c r="E231" s="14">
        <f>'fnd enro'!E231</f>
        <v>0</v>
      </c>
      <c r="F231" s="14">
        <f>'fnd enro'!F231</f>
        <v>0</v>
      </c>
      <c r="G231" s="14">
        <f>'fnd enro'!G231</f>
        <v>3</v>
      </c>
      <c r="H231" s="14">
        <f>'fnd enro'!H231</f>
        <v>5</v>
      </c>
      <c r="I231" s="14">
        <f>'fnd enro'!I231</f>
        <v>8</v>
      </c>
      <c r="J231" s="14">
        <f>'fnd enro'!J231</f>
        <v>0</v>
      </c>
      <c r="K231" s="15">
        <f>'fnd enro'!K231</f>
        <v>0.61760000000000004</v>
      </c>
      <c r="L231" s="14">
        <f>'fnd enro'!L231</f>
        <v>0</v>
      </c>
      <c r="M231" s="14">
        <f>'fnd enro'!M231</f>
        <v>0</v>
      </c>
      <c r="N231" s="14">
        <f>'fnd enro'!N231</f>
        <v>0</v>
      </c>
      <c r="O231" s="14">
        <f>'fnd enro'!O231</f>
        <v>0</v>
      </c>
      <c r="P231" s="14">
        <f>'fnd enro'!P231</f>
        <v>4</v>
      </c>
      <c r="Q231" s="14">
        <f>'fnd enro'!R231</f>
        <v>16</v>
      </c>
      <c r="R231" s="15">
        <f t="shared" si="234"/>
        <v>1</v>
      </c>
      <c r="S231" s="14">
        <f>VALUE('fnd enro'!Q231)</f>
        <v>3</v>
      </c>
      <c r="T231" s="2"/>
      <c r="U231" s="1">
        <f>(($D231*'fnd base rates'!C$107)
+($E231*'fnd base rates'!C$108)
+($F231*'fnd base rates'!C$109)
+($G231*'fnd base rates'!C$110)
+($H231*'fnd base rates'!C$111)
+($I231*'fnd base rates'!C$112)
+($J231*'fnd base rates'!C$113)
+($K231*'fnd base rates'!C$114)
+($M231*'fnd base rates'!C$116)
+($N231*'fnd base rates'!C$117)
+($O231*'fnd base rates'!C$118)
+($P231*VLOOKUP($S231+12,rate_basefnd,3)))
*$R231</f>
        <v>8810.9815360000011</v>
      </c>
      <c r="V231" s="1">
        <f>(($D231*'fnd base rates'!D$107)
+($E231*'fnd base rates'!D$108)
+($F231*'fnd base rates'!D$109)
+($G231*'fnd base rates'!D$110)
+($H231*'fnd base rates'!D$111)
+($I231*'fnd base rates'!D$112)
+($J231*'fnd base rates'!D$113)
+($K231*'fnd base rates'!D$114)
+($M231*'fnd base rates'!D$116)
+($N231*'fnd base rates'!D$117)
+($O231*'fnd base rates'!D$118)
+($P231*VLOOKUP($S231+12,rate_basefnd,4)))
*$R231</f>
        <v>13319.800000000001</v>
      </c>
      <c r="W231" s="1">
        <f>(($D231*'fnd base rates'!E$107)
+($E231*'fnd base rates'!E$108)
+($F231*'fnd base rates'!E$109)
+($G231*'fnd base rates'!E$110)
+($H231*'fnd base rates'!E$111)
+($I231*'fnd base rates'!E$112)
+($J231*'fnd base rates'!E$113)
+($K231*'fnd base rates'!E$114)
+($M231*'fnd base rates'!E$116)
+($N231*'fnd base rates'!E$117)
+($O231*'fnd base rates'!E$118)
+($P231*VLOOKUP($S231+12,rate_basefnd,5)))
*$R231</f>
        <v>78764.49601599999</v>
      </c>
      <c r="X231" s="1">
        <f>(($D231*'fnd base rates'!F$107)
+($E231*'fnd base rates'!F$108)
+($F231*'fnd base rates'!F$109)
+($G231*'fnd base rates'!F$110)
+($H231*'fnd base rates'!F$111)
+($I231*'fnd base rates'!F$112)
+($J231*'fnd base rates'!F$113)
+($K231*'fnd base rates'!F$114)
+($M231*'fnd base rates'!F$116)
+($N231*'fnd base rates'!F$117)
+($O231*'fnd base rates'!F$118)
+($P231*VLOOKUP($S231+12,rate_basefnd,6)))
*$R231</f>
        <v>15814.312592</v>
      </c>
      <c r="Y231" s="1">
        <f>(($D231*'fnd base rates'!G$107)
+($E231*'fnd base rates'!G$108)
+($F231*'fnd base rates'!G$109)
+($G231*'fnd base rates'!G$110)
+($H231*'fnd base rates'!G$111)
+($I231*'fnd base rates'!G$112)
+($J231*'fnd base rates'!G$113)
+($K231*'fnd base rates'!G$114)
+($M231*'fnd base rates'!G$116)
+($N231*'fnd base rates'!G$117)
+($O231*'fnd base rates'!G$118)
+($P231*VLOOKUP($S231+12,rate_basefnd,7)))
*$R231</f>
        <v>3134.5125120000002</v>
      </c>
      <c r="Z231" s="1">
        <f>(($D231*'fnd base rates'!H$107)
+($E231*'fnd base rates'!H$108)
+($F231*'fnd base rates'!H$109)
+($G231*'fnd base rates'!H$110)
+($H231*'fnd base rates'!H$111)
+($I231*'fnd base rates'!H$112)
+($J231*'fnd base rates'!H$113)
+($K231*'fnd base rates'!H$114)
+($M231*'fnd base rates'!H$116)
+($N231*'fnd base rates'!H$117)
+($O231*'fnd base rates'!H$118)
+($P231*VLOOKUP($S231+12,rate_basefnd,8)))</f>
        <v>10890.462943999999</v>
      </c>
      <c r="AA231" s="1">
        <f>(($D231*'fnd base rates'!I$107)
+($E231*'fnd base rates'!I$108)
+($F231*'fnd base rates'!I$109)
+($G231*'fnd base rates'!I$110)
+($H231*'fnd base rates'!I$111)
+($I231*'fnd base rates'!I$112)
+($J231*'fnd base rates'!I$113)
+($K231*'fnd base rates'!I$114)
+($M231*'fnd base rates'!I$116)
+($N231*'fnd base rates'!I$117)
+($O231*'fnd base rates'!I$118)
+($P231*VLOOKUP($S231+12,rate_basefnd,9)))
*$R231</f>
        <v>6566.34</v>
      </c>
      <c r="AB231" s="1">
        <f>(($D231*'fnd base rates'!J$107)
+($E231*'fnd base rates'!J$108)
+($F231*'fnd base rates'!J$109)
+($G231*'fnd base rates'!J$110)
+($H231*'fnd base rates'!J$111)
+($I231*'fnd base rates'!J$112)
+($J231*'fnd base rates'!J$113)
+($K231*'fnd base rates'!J$114)
+($M231*'fnd base rates'!J$116)
+($N231*'fnd base rates'!J$117)
+($O231*'fnd base rates'!J$118)
+($P231*VLOOKUP($S231+12,rate_basefnd,10)))
*$R231</f>
        <v>8506.2900000000009</v>
      </c>
      <c r="AC231" s="1">
        <f>(($D231*'fnd base rates'!K$107)
+($E231*'fnd base rates'!K$108)
+($F231*'fnd base rates'!K$109)
+($G231*'fnd base rates'!K$110)
+($H231*'fnd base rates'!K$111)
+($I231*'fnd base rates'!K$112)
+($J231*'fnd base rates'!K$113)
+($K231*'fnd base rates'!K$114)
+($M231*'fnd base rates'!K$116)
+($N231*'fnd base rates'!K$117)
+($O231*'fnd base rates'!K$118)
+($P231*VLOOKUP($S231+12,rate_basefnd,11)))
*$R231</f>
        <v>18411.908080000001</v>
      </c>
      <c r="AD231" s="1">
        <f>(($D231*'fnd base rates'!L$107)
+($E231*'fnd base rates'!L$108)
+($F231*'fnd base rates'!L$109)
+($G231*'fnd base rates'!L$110)
+($H231*'fnd base rates'!L$111)
+($I231*'fnd base rates'!L$112)
+($J231*'fnd base rates'!L$113)
+($K231*'fnd base rates'!L$114)
+($M231*'fnd base rates'!L$116)
+($N231*'fnd base rates'!L$117)
+($O231*'fnd base rates'!L$118)
+($P231*VLOOKUP($S231+12,rate_basefnd,12)))</f>
        <v>24556.906880000002</v>
      </c>
      <c r="AE231" s="1">
        <f>(($D231*'fnd base rates'!M$107)
+($E231*'fnd base rates'!M$108)
+($F231*'fnd base rates'!M$109)
+($G231*'fnd base rates'!M$110)
+($H231*'fnd base rates'!M$111)
+($I231*'fnd base rates'!M$112)
+($J231*'fnd base rates'!M$113)
+($K231*'fnd base rates'!M$114)
+($M231*'fnd base rates'!M$116)
+($N231*'fnd base rates'!M$117)
+($O231*'fnd base rates'!M$118)
+($P231*VLOOKUP($S231+12,rate_basefnd,13)))</f>
        <v>0</v>
      </c>
      <c r="AF231" s="4">
        <f t="shared" si="235"/>
        <v>188776.01056</v>
      </c>
      <c r="AH231" s="269">
        <f t="shared" si="236"/>
        <v>435301673</v>
      </c>
      <c r="AI231" s="4" t="str">
        <f t="shared" si="237"/>
        <v>435</v>
      </c>
      <c r="AJ231" s="2" t="str">
        <f t="shared" si="238"/>
        <v>301</v>
      </c>
      <c r="AK231" s="2" t="str">
        <f t="shared" si="239"/>
        <v>673</v>
      </c>
      <c r="AL231" s="4">
        <f t="shared" si="240"/>
        <v>1</v>
      </c>
      <c r="AM231" s="4">
        <f t="shared" si="231"/>
        <v>16</v>
      </c>
      <c r="AN231" s="4">
        <f t="shared" si="241"/>
        <v>188776.01056</v>
      </c>
      <c r="AO231" s="4">
        <f t="shared" si="242"/>
        <v>11799</v>
      </c>
      <c r="AP231" s="4">
        <f t="shared" si="232"/>
        <v>0</v>
      </c>
      <c r="AQ231" s="4">
        <v>11799</v>
      </c>
      <c r="AW231" s="4">
        <v>11799</v>
      </c>
      <c r="AX231" s="5">
        <f t="shared" si="243"/>
        <v>0</v>
      </c>
      <c r="AY231" s="4">
        <v>11799</v>
      </c>
      <c r="AZ231" s="5"/>
      <c r="BB231" s="5">
        <f t="shared" ref="BB231" si="272">BC231-BA231</f>
        <v>0</v>
      </c>
    </row>
    <row r="232" spans="1:54" s="4" customFormat="1">
      <c r="A232" s="269">
        <v>435</v>
      </c>
      <c r="B232" s="2">
        <v>435301725</v>
      </c>
      <c r="C232" s="9" t="s">
        <v>711</v>
      </c>
      <c r="D232" s="14">
        <f>'fnd enro'!D232</f>
        <v>0</v>
      </c>
      <c r="E232" s="14">
        <f>'fnd enro'!E232</f>
        <v>0</v>
      </c>
      <c r="F232" s="14">
        <f>'fnd enro'!F232</f>
        <v>0</v>
      </c>
      <c r="G232" s="14">
        <f>'fnd enro'!G232</f>
        <v>0</v>
      </c>
      <c r="H232" s="14">
        <f>'fnd enro'!H232</f>
        <v>0</v>
      </c>
      <c r="I232" s="14">
        <f>'fnd enro'!I232</f>
        <v>1</v>
      </c>
      <c r="J232" s="14">
        <f>'fnd enro'!J232</f>
        <v>0</v>
      </c>
      <c r="K232" s="15">
        <f>'fnd enro'!K232</f>
        <v>3.8600000000000002E-2</v>
      </c>
      <c r="L232" s="14">
        <f>'fnd enro'!L232</f>
        <v>0</v>
      </c>
      <c r="M232" s="14">
        <f>'fnd enro'!M232</f>
        <v>0</v>
      </c>
      <c r="N232" s="14">
        <f>'fnd enro'!N232</f>
        <v>0</v>
      </c>
      <c r="O232" s="14">
        <f>'fnd enro'!O232</f>
        <v>0</v>
      </c>
      <c r="P232" s="14">
        <f>'fnd enro'!P232</f>
        <v>0</v>
      </c>
      <c r="Q232" s="14">
        <f>'fnd enro'!R232</f>
        <v>1</v>
      </c>
      <c r="R232" s="15">
        <f t="shared" si="234"/>
        <v>1</v>
      </c>
      <c r="S232" s="14">
        <f>VALUE('fnd enro'!Q232)</f>
        <v>3</v>
      </c>
      <c r="T232" s="2"/>
      <c r="U232" s="1">
        <f>(($D232*'fnd base rates'!C$107)
+($E232*'fnd base rates'!C$108)
+($F232*'fnd base rates'!C$109)
+($G232*'fnd base rates'!C$110)
+($H232*'fnd base rates'!C$111)
+($I232*'fnd base rates'!C$112)
+($J232*'fnd base rates'!C$113)
+($K232*'fnd base rates'!C$114)
+($M232*'fnd base rates'!C$116)
+($N232*'fnd base rates'!C$117)
+($O232*'fnd base rates'!C$118)
+($P232*VLOOKUP($S232+12,rate_basefnd,3)))
*$R232</f>
        <v>536.46134600000005</v>
      </c>
      <c r="V232" s="1">
        <f>(($D232*'fnd base rates'!D$107)
+($E232*'fnd base rates'!D$108)
+($F232*'fnd base rates'!D$109)
+($G232*'fnd base rates'!D$110)
+($H232*'fnd base rates'!D$111)
+($I232*'fnd base rates'!D$112)
+($J232*'fnd base rates'!D$113)
+($K232*'fnd base rates'!D$114)
+($M232*'fnd base rates'!D$116)
+($N232*'fnd base rates'!D$117)
+($O232*'fnd base rates'!D$118)
+($P232*VLOOKUP($S232+12,rate_basefnd,4)))
*$R232</f>
        <v>765.08</v>
      </c>
      <c r="W232" s="1">
        <f>(($D232*'fnd base rates'!E$107)
+($E232*'fnd base rates'!E$108)
+($F232*'fnd base rates'!E$109)
+($G232*'fnd base rates'!E$110)
+($H232*'fnd base rates'!E$111)
+($I232*'fnd base rates'!E$112)
+($J232*'fnd base rates'!E$113)
+($K232*'fnd base rates'!E$114)
+($M232*'fnd base rates'!E$116)
+($N232*'fnd base rates'!E$117)
+($O232*'fnd base rates'!E$118)
+($P232*VLOOKUP($S232+12,rate_basefnd,5)))
*$R232</f>
        <v>4912.2003759999998</v>
      </c>
      <c r="X232" s="1">
        <f>(($D232*'fnd base rates'!F$107)
+($E232*'fnd base rates'!F$108)
+($F232*'fnd base rates'!F$109)
+($G232*'fnd base rates'!F$110)
+($H232*'fnd base rates'!F$111)
+($I232*'fnd base rates'!F$112)
+($J232*'fnd base rates'!F$113)
+($K232*'fnd base rates'!F$114)
+($M232*'fnd base rates'!F$116)
+($N232*'fnd base rates'!F$117)
+($O232*'fnd base rates'!F$118)
+($P232*VLOOKUP($S232+12,rate_basefnd,6)))
*$R232</f>
        <v>886.88641200000006</v>
      </c>
      <c r="Y232" s="1">
        <f>(($D232*'fnd base rates'!G$107)
+($E232*'fnd base rates'!G$108)
+($F232*'fnd base rates'!G$109)
+($G232*'fnd base rates'!G$110)
+($H232*'fnd base rates'!G$111)
+($I232*'fnd base rates'!G$112)
+($J232*'fnd base rates'!G$113)
+($K232*'fnd base rates'!G$114)
+($M232*'fnd base rates'!G$116)
+($N232*'fnd base rates'!G$117)
+($O232*'fnd base rates'!G$118)
+($P232*VLOOKUP($S232+12,rate_basefnd,7)))
*$R232</f>
        <v>163.88328199999998</v>
      </c>
      <c r="Z232" s="1">
        <f>(($D232*'fnd base rates'!H$107)
+($E232*'fnd base rates'!H$108)
+($F232*'fnd base rates'!H$109)
+($G232*'fnd base rates'!H$110)
+($H232*'fnd base rates'!H$111)
+($I232*'fnd base rates'!H$112)
+($J232*'fnd base rates'!H$113)
+($K232*'fnd base rates'!H$114)
+($M232*'fnd base rates'!H$116)
+($N232*'fnd base rates'!H$117)
+($O232*'fnd base rates'!H$118)
+($P232*VLOOKUP($S232+12,rate_basefnd,8)))</f>
        <v>828.078934</v>
      </c>
      <c r="AA232" s="1">
        <f>(($D232*'fnd base rates'!I$107)
+($E232*'fnd base rates'!I$108)
+($F232*'fnd base rates'!I$109)
+($G232*'fnd base rates'!I$110)
+($H232*'fnd base rates'!I$111)
+($I232*'fnd base rates'!I$112)
+($J232*'fnd base rates'!I$113)
+($K232*'fnd base rates'!I$114)
+($M232*'fnd base rates'!I$116)
+($N232*'fnd base rates'!I$117)
+($O232*'fnd base rates'!I$118)
+($P232*VLOOKUP($S232+12,rate_basefnd,9)))
*$R232</f>
        <v>425.94</v>
      </c>
      <c r="AB232" s="1">
        <f>(($D232*'fnd base rates'!J$107)
+($E232*'fnd base rates'!J$108)
+($F232*'fnd base rates'!J$109)
+($G232*'fnd base rates'!J$110)
+($H232*'fnd base rates'!J$111)
+($I232*'fnd base rates'!J$112)
+($J232*'fnd base rates'!J$113)
+($K232*'fnd base rates'!J$114)
+($M232*'fnd base rates'!J$116)
+($N232*'fnd base rates'!J$117)
+($O232*'fnd base rates'!J$118)
+($P232*VLOOKUP($S232+12,rate_basefnd,10)))
*$R232</f>
        <v>573.75</v>
      </c>
      <c r="AC232" s="1">
        <f>(($D232*'fnd base rates'!K$107)
+($E232*'fnd base rates'!K$108)
+($F232*'fnd base rates'!K$109)
+($G232*'fnd base rates'!K$110)
+($H232*'fnd base rates'!K$111)
+($I232*'fnd base rates'!K$112)
+($J232*'fnd base rates'!K$113)
+($K232*'fnd base rates'!K$114)
+($M232*'fnd base rates'!K$116)
+($N232*'fnd base rates'!K$117)
+($O232*'fnd base rates'!K$118)
+($P232*VLOOKUP($S232+12,rate_basefnd,11)))
*$R232</f>
        <v>1150.05988</v>
      </c>
      <c r="AD232" s="1">
        <f>(($D232*'fnd base rates'!L$107)
+($E232*'fnd base rates'!L$108)
+($F232*'fnd base rates'!L$109)
+($G232*'fnd base rates'!L$110)
+($H232*'fnd base rates'!L$111)
+($I232*'fnd base rates'!L$112)
+($J232*'fnd base rates'!L$113)
+($K232*'fnd base rates'!L$114)
+($M232*'fnd base rates'!L$116)
+($N232*'fnd base rates'!L$117)
+($O232*'fnd base rates'!L$118)
+($P232*VLOOKUP($S232+12,rate_basefnd,12)))</f>
        <v>1369.1266800000001</v>
      </c>
      <c r="AE232" s="1">
        <f>(($D232*'fnd base rates'!M$107)
+($E232*'fnd base rates'!M$108)
+($F232*'fnd base rates'!M$109)
+($G232*'fnd base rates'!M$110)
+($H232*'fnd base rates'!M$111)
+($I232*'fnd base rates'!M$112)
+($J232*'fnd base rates'!M$113)
+($K232*'fnd base rates'!M$114)
+($M232*'fnd base rates'!M$116)
+($N232*'fnd base rates'!M$117)
+($O232*'fnd base rates'!M$118)
+($P232*VLOOKUP($S232+12,rate_basefnd,13)))</f>
        <v>0</v>
      </c>
      <c r="AF232" s="4">
        <f t="shared" si="235"/>
        <v>11611.466909999999</v>
      </c>
      <c r="AH232" s="269">
        <f t="shared" si="236"/>
        <v>435301725</v>
      </c>
      <c r="AI232" s="4" t="str">
        <f t="shared" si="237"/>
        <v>435</v>
      </c>
      <c r="AJ232" s="2" t="str">
        <f t="shared" si="238"/>
        <v>301</v>
      </c>
      <c r="AK232" s="2" t="str">
        <f t="shared" si="239"/>
        <v>725</v>
      </c>
      <c r="AL232" s="4">
        <f t="shared" si="240"/>
        <v>1</v>
      </c>
      <c r="AM232" s="4">
        <f t="shared" si="231"/>
        <v>1</v>
      </c>
      <c r="AN232" s="4">
        <f t="shared" si="241"/>
        <v>11611.466909999999</v>
      </c>
      <c r="AO232" s="4">
        <f t="shared" si="242"/>
        <v>11611</v>
      </c>
      <c r="AP232" s="4">
        <f t="shared" si="232"/>
        <v>0</v>
      </c>
      <c r="AQ232" s="4">
        <v>11611</v>
      </c>
      <c r="AW232" s="4">
        <v>11611</v>
      </c>
      <c r="AX232" s="5">
        <f t="shared" si="243"/>
        <v>0</v>
      </c>
      <c r="AY232" s="4">
        <v>11611</v>
      </c>
      <c r="AZ232" s="5"/>
      <c r="BB232" s="5">
        <f t="shared" ref="BB232" si="273">BC232-BA232</f>
        <v>0</v>
      </c>
    </row>
    <row r="233" spans="1:54" s="4" customFormat="1">
      <c r="A233" s="269">
        <v>435</v>
      </c>
      <c r="B233" s="2">
        <v>435301735</v>
      </c>
      <c r="C233" s="9" t="s">
        <v>711</v>
      </c>
      <c r="D233" s="14">
        <f>'fnd enro'!D233</f>
        <v>0</v>
      </c>
      <c r="E233" s="14">
        <f>'fnd enro'!E233</f>
        <v>0</v>
      </c>
      <c r="F233" s="14">
        <f>'fnd enro'!F233</f>
        <v>0</v>
      </c>
      <c r="G233" s="14">
        <f>'fnd enro'!G233</f>
        <v>1</v>
      </c>
      <c r="H233" s="14">
        <f>'fnd enro'!H233</f>
        <v>3</v>
      </c>
      <c r="I233" s="14">
        <f>'fnd enro'!I233</f>
        <v>1</v>
      </c>
      <c r="J233" s="14">
        <f>'fnd enro'!J233</f>
        <v>0</v>
      </c>
      <c r="K233" s="15">
        <f>'fnd enro'!K233</f>
        <v>0.193</v>
      </c>
      <c r="L233" s="14">
        <f>'fnd enro'!L233</f>
        <v>0</v>
      </c>
      <c r="M233" s="14">
        <f>'fnd enro'!M233</f>
        <v>0</v>
      </c>
      <c r="N233" s="14">
        <f>'fnd enro'!N233</f>
        <v>0</v>
      </c>
      <c r="O233" s="14">
        <f>'fnd enro'!O233</f>
        <v>0</v>
      </c>
      <c r="P233" s="14">
        <f>'fnd enro'!P233</f>
        <v>2</v>
      </c>
      <c r="Q233" s="14">
        <f>'fnd enro'!R233</f>
        <v>5</v>
      </c>
      <c r="R233" s="15">
        <f t="shared" si="234"/>
        <v>1</v>
      </c>
      <c r="S233" s="14">
        <f>VALUE('fnd enro'!Q233)</f>
        <v>6</v>
      </c>
      <c r="T233" s="2"/>
      <c r="U233" s="1">
        <f>(($D233*'fnd base rates'!C$107)
+($E233*'fnd base rates'!C$108)
+($F233*'fnd base rates'!C$109)
+($G233*'fnd base rates'!C$110)
+($H233*'fnd base rates'!C$111)
+($I233*'fnd base rates'!C$112)
+($J233*'fnd base rates'!C$113)
+($K233*'fnd base rates'!C$114)
+($M233*'fnd base rates'!C$116)
+($N233*'fnd base rates'!C$117)
+($O233*'fnd base rates'!C$118)
+($P233*VLOOKUP($S233+12,rate_basefnd,3)))
*$R233</f>
        <v>2812.4867300000001</v>
      </c>
      <c r="V233" s="1">
        <f>(($D233*'fnd base rates'!D$107)
+($E233*'fnd base rates'!D$108)
+($F233*'fnd base rates'!D$109)
+($G233*'fnd base rates'!D$110)
+($H233*'fnd base rates'!D$111)
+($I233*'fnd base rates'!D$112)
+($J233*'fnd base rates'!D$113)
+($K233*'fnd base rates'!D$114)
+($M233*'fnd base rates'!D$116)
+($N233*'fnd base rates'!D$117)
+($O233*'fnd base rates'!D$118)
+($P233*VLOOKUP($S233+12,rate_basefnd,4)))
*$R233</f>
        <v>4442.1400000000003</v>
      </c>
      <c r="W233" s="1">
        <f>(($D233*'fnd base rates'!E$107)
+($E233*'fnd base rates'!E$108)
+($F233*'fnd base rates'!E$109)
+($G233*'fnd base rates'!E$110)
+($H233*'fnd base rates'!E$111)
+($I233*'fnd base rates'!E$112)
+($J233*'fnd base rates'!E$113)
+($K233*'fnd base rates'!E$114)
+($M233*'fnd base rates'!E$116)
+($N233*'fnd base rates'!E$117)
+($O233*'fnd base rates'!E$118)
+($P233*VLOOKUP($S233+12,rate_basefnd,5)))
*$R233</f>
        <v>25191.671880000002</v>
      </c>
      <c r="X233" s="1">
        <f>(($D233*'fnd base rates'!F$107)
+($E233*'fnd base rates'!F$108)
+($F233*'fnd base rates'!F$109)
+($G233*'fnd base rates'!F$110)
+($H233*'fnd base rates'!F$111)
+($I233*'fnd base rates'!F$112)
+($J233*'fnd base rates'!F$113)
+($K233*'fnd base rates'!F$114)
+($M233*'fnd base rates'!F$116)
+($N233*'fnd base rates'!F$117)
+($O233*'fnd base rates'!F$118)
+($P233*VLOOKUP($S233+12,rate_basefnd,6)))
*$R233</f>
        <v>5120.4620599999998</v>
      </c>
      <c r="Y233" s="1">
        <f>(($D233*'fnd base rates'!G$107)
+($E233*'fnd base rates'!G$108)
+($F233*'fnd base rates'!G$109)
+($G233*'fnd base rates'!G$110)
+($H233*'fnd base rates'!G$111)
+($I233*'fnd base rates'!G$112)
+($J233*'fnd base rates'!G$113)
+($K233*'fnd base rates'!G$114)
+($M233*'fnd base rates'!G$116)
+($N233*'fnd base rates'!G$117)
+($O233*'fnd base rates'!G$118)
+($P233*VLOOKUP($S233+12,rate_basefnd,7)))
*$R233</f>
        <v>1118.1164100000001</v>
      </c>
      <c r="Z233" s="1">
        <f>(($D233*'fnd base rates'!H$107)
+($E233*'fnd base rates'!H$108)
+($F233*'fnd base rates'!H$109)
+($G233*'fnd base rates'!H$110)
+($H233*'fnd base rates'!H$111)
+($I233*'fnd base rates'!H$112)
+($J233*'fnd base rates'!H$113)
+($K233*'fnd base rates'!H$114)
+($M233*'fnd base rates'!H$116)
+($N233*'fnd base rates'!H$117)
+($O233*'fnd base rates'!H$118)
+($P233*VLOOKUP($S233+12,rate_basefnd,8)))</f>
        <v>2966.6146700000004</v>
      </c>
      <c r="AA233" s="1">
        <f>(($D233*'fnd base rates'!I$107)
+($E233*'fnd base rates'!I$108)
+($F233*'fnd base rates'!I$109)
+($G233*'fnd base rates'!I$110)
+($H233*'fnd base rates'!I$111)
+($I233*'fnd base rates'!I$112)
+($J233*'fnd base rates'!I$113)
+($K233*'fnd base rates'!I$114)
+($M233*'fnd base rates'!I$116)
+($N233*'fnd base rates'!I$117)
+($O233*'fnd base rates'!I$118)
+($P233*VLOOKUP($S233+12,rate_basefnd,9)))
*$R233</f>
        <v>2064.1400000000003</v>
      </c>
      <c r="AB233" s="1">
        <f>(($D233*'fnd base rates'!J$107)
+($E233*'fnd base rates'!J$108)
+($F233*'fnd base rates'!J$109)
+($G233*'fnd base rates'!J$110)
+($H233*'fnd base rates'!J$111)
+($I233*'fnd base rates'!J$112)
+($J233*'fnd base rates'!J$113)
+($K233*'fnd base rates'!J$114)
+($M233*'fnd base rates'!J$116)
+($N233*'fnd base rates'!J$117)
+($O233*'fnd base rates'!J$118)
+($P233*VLOOKUP($S233+12,rate_basefnd,10)))
*$R233</f>
        <v>2739.3</v>
      </c>
      <c r="AC233" s="1">
        <f>(($D233*'fnd base rates'!K$107)
+($E233*'fnd base rates'!K$108)
+($F233*'fnd base rates'!K$109)
+($G233*'fnd base rates'!K$110)
+($H233*'fnd base rates'!K$111)
+($I233*'fnd base rates'!K$112)
+($J233*'fnd base rates'!K$113)
+($K233*'fnd base rates'!K$114)
+($M233*'fnd base rates'!K$116)
+($N233*'fnd base rates'!K$117)
+($O233*'fnd base rates'!K$118)
+($P233*VLOOKUP($S233+12,rate_basefnd,11)))
*$R233</f>
        <v>5796.7493999999997</v>
      </c>
      <c r="AD233" s="1">
        <f>(($D233*'fnd base rates'!L$107)
+($E233*'fnd base rates'!L$108)
+($F233*'fnd base rates'!L$109)
+($G233*'fnd base rates'!L$110)
+($H233*'fnd base rates'!L$111)
+($I233*'fnd base rates'!L$112)
+($J233*'fnd base rates'!L$113)
+($K233*'fnd base rates'!L$114)
+($M233*'fnd base rates'!L$116)
+($N233*'fnd base rates'!L$117)
+($O233*'fnd base rates'!L$118)
+($P233*VLOOKUP($S233+12,rate_basefnd,12)))</f>
        <v>8326.5933999999997</v>
      </c>
      <c r="AE233" s="1">
        <f>(($D233*'fnd base rates'!M$107)
+($E233*'fnd base rates'!M$108)
+($F233*'fnd base rates'!M$109)
+($G233*'fnd base rates'!M$110)
+($H233*'fnd base rates'!M$111)
+($I233*'fnd base rates'!M$112)
+($J233*'fnd base rates'!M$113)
+($K233*'fnd base rates'!M$114)
+($M233*'fnd base rates'!M$116)
+($N233*'fnd base rates'!M$117)
+($O233*'fnd base rates'!M$118)
+($P233*VLOOKUP($S233+12,rate_basefnd,13)))</f>
        <v>0</v>
      </c>
      <c r="AF233" s="4">
        <f t="shared" si="235"/>
        <v>60578.274550000009</v>
      </c>
      <c r="AH233" s="269">
        <f t="shared" si="236"/>
        <v>435301735</v>
      </c>
      <c r="AI233" s="4" t="str">
        <f t="shared" si="237"/>
        <v>435</v>
      </c>
      <c r="AJ233" s="2" t="str">
        <f t="shared" si="238"/>
        <v>301</v>
      </c>
      <c r="AK233" s="2" t="str">
        <f t="shared" si="239"/>
        <v>735</v>
      </c>
      <c r="AL233" s="4">
        <f t="shared" si="240"/>
        <v>1</v>
      </c>
      <c r="AM233" s="4">
        <f t="shared" si="231"/>
        <v>5</v>
      </c>
      <c r="AN233" s="4">
        <f t="shared" si="241"/>
        <v>60578.274550000009</v>
      </c>
      <c r="AO233" s="4">
        <f t="shared" si="242"/>
        <v>12116</v>
      </c>
      <c r="AP233" s="4">
        <f t="shared" si="232"/>
        <v>0</v>
      </c>
      <c r="AQ233" s="4">
        <v>12116</v>
      </c>
      <c r="AW233" s="4">
        <v>12116</v>
      </c>
      <c r="AX233" s="5">
        <f t="shared" si="243"/>
        <v>0</v>
      </c>
      <c r="AY233" s="4">
        <v>12116</v>
      </c>
      <c r="AZ233" s="5"/>
      <c r="BB233" s="5">
        <f t="shared" ref="BB233" si="274">BC233-BA233</f>
        <v>0</v>
      </c>
    </row>
    <row r="234" spans="1:54" s="4" customFormat="1">
      <c r="A234" s="269">
        <v>436</v>
      </c>
      <c r="B234" s="2">
        <v>436049001</v>
      </c>
      <c r="C234" s="9" t="s">
        <v>1078</v>
      </c>
      <c r="D234" s="14">
        <f>'fnd enro'!D234</f>
        <v>0</v>
      </c>
      <c r="E234" s="14">
        <f>'fnd enro'!E234</f>
        <v>0</v>
      </c>
      <c r="F234" s="14">
        <f>'fnd enro'!F234</f>
        <v>0</v>
      </c>
      <c r="G234" s="14">
        <f>'fnd enro'!G234</f>
        <v>0</v>
      </c>
      <c r="H234" s="14">
        <f>'fnd enro'!H234</f>
        <v>0</v>
      </c>
      <c r="I234" s="14">
        <f>'fnd enro'!I234</f>
        <v>1</v>
      </c>
      <c r="J234" s="14">
        <f>'fnd enro'!J234</f>
        <v>0</v>
      </c>
      <c r="K234" s="15">
        <f>'fnd enro'!K234</f>
        <v>3.8600000000000002E-2</v>
      </c>
      <c r="L234" s="14">
        <f>'fnd enro'!L234</f>
        <v>0</v>
      </c>
      <c r="M234" s="14">
        <f>'fnd enro'!M234</f>
        <v>0</v>
      </c>
      <c r="N234" s="14">
        <f>'fnd enro'!N234</f>
        <v>0</v>
      </c>
      <c r="O234" s="14">
        <f>'fnd enro'!O234</f>
        <v>0</v>
      </c>
      <c r="P234" s="14">
        <f>'fnd enro'!P234</f>
        <v>0</v>
      </c>
      <c r="Q234" s="14">
        <f>'fnd enro'!R234</f>
        <v>1</v>
      </c>
      <c r="R234" s="15">
        <f t="shared" si="234"/>
        <v>1.1160000000000001</v>
      </c>
      <c r="S234" s="14">
        <f>VALUE('fnd enro'!Q234)</f>
        <v>7</v>
      </c>
      <c r="T234" s="2"/>
      <c r="U234" s="1">
        <f>(($D234*'fnd base rates'!C$107)
+($E234*'fnd base rates'!C$108)
+($F234*'fnd base rates'!C$109)
+($G234*'fnd base rates'!C$110)
+($H234*'fnd base rates'!C$111)
+($I234*'fnd base rates'!C$112)
+($J234*'fnd base rates'!C$113)
+($K234*'fnd base rates'!C$114)
+($M234*'fnd base rates'!C$116)
+($N234*'fnd base rates'!C$117)
+($O234*'fnd base rates'!C$118)
+($P234*VLOOKUP($S234+12,rate_basefnd,3)))
*$R234</f>
        <v>598.69086213600008</v>
      </c>
      <c r="V234" s="1">
        <f>(($D234*'fnd base rates'!D$107)
+($E234*'fnd base rates'!D$108)
+($F234*'fnd base rates'!D$109)
+($G234*'fnd base rates'!D$110)
+($H234*'fnd base rates'!D$111)
+($I234*'fnd base rates'!D$112)
+($J234*'fnd base rates'!D$113)
+($K234*'fnd base rates'!D$114)
+($M234*'fnd base rates'!D$116)
+($N234*'fnd base rates'!D$117)
+($O234*'fnd base rates'!D$118)
+($P234*VLOOKUP($S234+12,rate_basefnd,4)))
*$R234</f>
        <v>853.82928000000015</v>
      </c>
      <c r="W234" s="1">
        <f>(($D234*'fnd base rates'!E$107)
+($E234*'fnd base rates'!E$108)
+($F234*'fnd base rates'!E$109)
+($G234*'fnd base rates'!E$110)
+($H234*'fnd base rates'!E$111)
+($I234*'fnd base rates'!E$112)
+($J234*'fnd base rates'!E$113)
+($K234*'fnd base rates'!E$114)
+($M234*'fnd base rates'!E$116)
+($N234*'fnd base rates'!E$117)
+($O234*'fnd base rates'!E$118)
+($P234*VLOOKUP($S234+12,rate_basefnd,5)))
*$R234</f>
        <v>5482.0156196160005</v>
      </c>
      <c r="X234" s="1">
        <f>(($D234*'fnd base rates'!F$107)
+($E234*'fnd base rates'!F$108)
+($F234*'fnd base rates'!F$109)
+($G234*'fnd base rates'!F$110)
+($H234*'fnd base rates'!F$111)
+($I234*'fnd base rates'!F$112)
+($J234*'fnd base rates'!F$113)
+($K234*'fnd base rates'!F$114)
+($M234*'fnd base rates'!F$116)
+($N234*'fnd base rates'!F$117)
+($O234*'fnd base rates'!F$118)
+($P234*VLOOKUP($S234+12,rate_basefnd,6)))
*$R234</f>
        <v>989.76523579200011</v>
      </c>
      <c r="Y234" s="1">
        <f>(($D234*'fnd base rates'!G$107)
+($E234*'fnd base rates'!G$108)
+($F234*'fnd base rates'!G$109)
+($G234*'fnd base rates'!G$110)
+($H234*'fnd base rates'!G$111)
+($I234*'fnd base rates'!G$112)
+($J234*'fnd base rates'!G$113)
+($K234*'fnd base rates'!G$114)
+($M234*'fnd base rates'!G$116)
+($N234*'fnd base rates'!G$117)
+($O234*'fnd base rates'!G$118)
+($P234*VLOOKUP($S234+12,rate_basefnd,7)))
*$R234</f>
        <v>182.89374271200001</v>
      </c>
      <c r="Z234" s="1">
        <f>(($D234*'fnd base rates'!H$107)
+($E234*'fnd base rates'!H$108)
+($F234*'fnd base rates'!H$109)
+($G234*'fnd base rates'!H$110)
+($H234*'fnd base rates'!H$111)
+($I234*'fnd base rates'!H$112)
+($J234*'fnd base rates'!H$113)
+($K234*'fnd base rates'!H$114)
+($M234*'fnd base rates'!H$116)
+($N234*'fnd base rates'!H$117)
+($O234*'fnd base rates'!H$118)
+($P234*VLOOKUP($S234+12,rate_basefnd,8)))</f>
        <v>828.078934</v>
      </c>
      <c r="AA234" s="1">
        <f>(($D234*'fnd base rates'!I$107)
+($E234*'fnd base rates'!I$108)
+($F234*'fnd base rates'!I$109)
+($G234*'fnd base rates'!I$110)
+($H234*'fnd base rates'!I$111)
+($I234*'fnd base rates'!I$112)
+($J234*'fnd base rates'!I$113)
+($K234*'fnd base rates'!I$114)
+($M234*'fnd base rates'!I$116)
+($N234*'fnd base rates'!I$117)
+($O234*'fnd base rates'!I$118)
+($P234*VLOOKUP($S234+12,rate_basefnd,9)))
*$R234</f>
        <v>475.34904000000006</v>
      </c>
      <c r="AB234" s="1">
        <f>(($D234*'fnd base rates'!J$107)
+($E234*'fnd base rates'!J$108)
+($F234*'fnd base rates'!J$109)
+($G234*'fnd base rates'!J$110)
+($H234*'fnd base rates'!J$111)
+($I234*'fnd base rates'!J$112)
+($J234*'fnd base rates'!J$113)
+($K234*'fnd base rates'!J$114)
+($M234*'fnd base rates'!J$116)
+($N234*'fnd base rates'!J$117)
+($O234*'fnd base rates'!J$118)
+($P234*VLOOKUP($S234+12,rate_basefnd,10)))
*$R234</f>
        <v>640.30500000000006</v>
      </c>
      <c r="AC234" s="1">
        <f>(($D234*'fnd base rates'!K$107)
+($E234*'fnd base rates'!K$108)
+($F234*'fnd base rates'!K$109)
+($G234*'fnd base rates'!K$110)
+($H234*'fnd base rates'!K$111)
+($I234*'fnd base rates'!K$112)
+($J234*'fnd base rates'!K$113)
+($K234*'fnd base rates'!K$114)
+($M234*'fnd base rates'!K$116)
+($N234*'fnd base rates'!K$117)
+($O234*'fnd base rates'!K$118)
+($P234*VLOOKUP($S234+12,rate_basefnd,11)))
*$R234</f>
        <v>1283.4668260800001</v>
      </c>
      <c r="AD234" s="1">
        <f>(($D234*'fnd base rates'!L$107)
+($E234*'fnd base rates'!L$108)
+($F234*'fnd base rates'!L$109)
+($G234*'fnd base rates'!L$110)
+($H234*'fnd base rates'!L$111)
+($I234*'fnd base rates'!L$112)
+($J234*'fnd base rates'!L$113)
+($K234*'fnd base rates'!L$114)
+($M234*'fnd base rates'!L$116)
+($N234*'fnd base rates'!L$117)
+($O234*'fnd base rates'!L$118)
+($P234*VLOOKUP($S234+12,rate_basefnd,12)))</f>
        <v>1369.1266800000001</v>
      </c>
      <c r="AE234" s="1">
        <f>(($D234*'fnd base rates'!M$107)
+($E234*'fnd base rates'!M$108)
+($F234*'fnd base rates'!M$109)
+($G234*'fnd base rates'!M$110)
+($H234*'fnd base rates'!M$111)
+($I234*'fnd base rates'!M$112)
+($J234*'fnd base rates'!M$113)
+($K234*'fnd base rates'!M$114)
+($M234*'fnd base rates'!M$116)
+($N234*'fnd base rates'!M$117)
+($O234*'fnd base rates'!M$118)
+($P234*VLOOKUP($S234+12,rate_basefnd,13)))</f>
        <v>0</v>
      </c>
      <c r="AF234" s="4">
        <f t="shared" si="235"/>
        <v>12703.521220335999</v>
      </c>
      <c r="AH234" s="269">
        <f t="shared" si="236"/>
        <v>436049001</v>
      </c>
      <c r="AI234" s="4" t="str">
        <f t="shared" si="237"/>
        <v>436</v>
      </c>
      <c r="AJ234" s="2" t="str">
        <f t="shared" si="238"/>
        <v>049</v>
      </c>
      <c r="AK234" s="2" t="str">
        <f t="shared" si="239"/>
        <v>001</v>
      </c>
      <c r="AL234" s="4">
        <f t="shared" si="240"/>
        <v>1</v>
      </c>
      <c r="AM234" s="4">
        <f t="shared" si="231"/>
        <v>1</v>
      </c>
      <c r="AN234" s="4">
        <f t="shared" si="241"/>
        <v>12703.521220335999</v>
      </c>
      <c r="AO234" s="4">
        <f t="shared" si="242"/>
        <v>12704</v>
      </c>
      <c r="AP234" s="4">
        <f t="shared" si="232"/>
        <v>0</v>
      </c>
      <c r="AQ234" s="4">
        <v>12704</v>
      </c>
      <c r="AW234" s="4">
        <v>12704</v>
      </c>
      <c r="AX234" s="5">
        <f t="shared" si="243"/>
        <v>0</v>
      </c>
      <c r="AY234" s="4">
        <v>12704</v>
      </c>
      <c r="AZ234" s="5"/>
      <c r="BB234" s="5">
        <f t="shared" ref="BB234" si="275">BC234-BA234</f>
        <v>0</v>
      </c>
    </row>
    <row r="235" spans="1:54" s="4" customFormat="1">
      <c r="A235" s="269">
        <v>436</v>
      </c>
      <c r="B235" s="2">
        <v>436049010</v>
      </c>
      <c r="C235" s="9" t="s">
        <v>1078</v>
      </c>
      <c r="D235" s="14">
        <f>'fnd enro'!D235</f>
        <v>0</v>
      </c>
      <c r="E235" s="14">
        <f>'fnd enro'!E235</f>
        <v>0</v>
      </c>
      <c r="F235" s="14">
        <f>'fnd enro'!F235</f>
        <v>0</v>
      </c>
      <c r="G235" s="14">
        <f>'fnd enro'!G235</f>
        <v>0</v>
      </c>
      <c r="H235" s="14">
        <f>'fnd enro'!H235</f>
        <v>0</v>
      </c>
      <c r="I235" s="14">
        <f>'fnd enro'!I235</f>
        <v>1</v>
      </c>
      <c r="J235" s="14">
        <f>'fnd enro'!J235</f>
        <v>0</v>
      </c>
      <c r="K235" s="15">
        <f>'fnd enro'!K235</f>
        <v>3.8600000000000002E-2</v>
      </c>
      <c r="L235" s="14">
        <f>'fnd enro'!L235</f>
        <v>0</v>
      </c>
      <c r="M235" s="14">
        <f>'fnd enro'!M235</f>
        <v>0</v>
      </c>
      <c r="N235" s="14">
        <f>'fnd enro'!N235</f>
        <v>0</v>
      </c>
      <c r="O235" s="14">
        <f>'fnd enro'!O235</f>
        <v>0</v>
      </c>
      <c r="P235" s="14">
        <f>'fnd enro'!P235</f>
        <v>1</v>
      </c>
      <c r="Q235" s="14">
        <f>'fnd enro'!R235</f>
        <v>1</v>
      </c>
      <c r="R235" s="15">
        <f t="shared" si="234"/>
        <v>1.1160000000000001</v>
      </c>
      <c r="S235" s="14">
        <f>VALUE('fnd enro'!Q235)</f>
        <v>3</v>
      </c>
      <c r="T235" s="2"/>
      <c r="U235" s="1">
        <f>(($D235*'fnd base rates'!C$107)
+($E235*'fnd base rates'!C$108)
+($F235*'fnd base rates'!C$109)
+($G235*'fnd base rates'!C$110)
+($H235*'fnd base rates'!C$111)
+($I235*'fnd base rates'!C$112)
+($J235*'fnd base rates'!C$113)
+($K235*'fnd base rates'!C$114)
+($M235*'fnd base rates'!C$116)
+($N235*'fnd base rates'!C$117)
+($O235*'fnd base rates'!C$118)
+($P235*VLOOKUP($S235+12,rate_basefnd,3)))
*$R235</f>
        <v>662.19126213600009</v>
      </c>
      <c r="V235" s="1">
        <f>(($D235*'fnd base rates'!D$107)
+($E235*'fnd base rates'!D$108)
+($F235*'fnd base rates'!D$109)
+($G235*'fnd base rates'!D$110)
+($H235*'fnd base rates'!D$111)
+($I235*'fnd base rates'!D$112)
+($J235*'fnd base rates'!D$113)
+($K235*'fnd base rates'!D$114)
+($M235*'fnd base rates'!D$116)
+($N235*'fnd base rates'!D$117)
+($O235*'fnd base rates'!D$118)
+($P235*VLOOKUP($S235+12,rate_basefnd,4)))
*$R235</f>
        <v>1154.7363600000001</v>
      </c>
      <c r="W235" s="1">
        <f>(($D235*'fnd base rates'!E$107)
+($E235*'fnd base rates'!E$108)
+($F235*'fnd base rates'!E$109)
+($G235*'fnd base rates'!E$110)
+($H235*'fnd base rates'!E$111)
+($I235*'fnd base rates'!E$112)
+($J235*'fnd base rates'!E$113)
+($K235*'fnd base rates'!E$114)
+($M235*'fnd base rates'!E$116)
+($N235*'fnd base rates'!E$117)
+($O235*'fnd base rates'!E$118)
+($P235*VLOOKUP($S235+12,rate_basefnd,5)))
*$R235</f>
        <v>8419.3834196160005</v>
      </c>
      <c r="X235" s="1">
        <f>(($D235*'fnd base rates'!F$107)
+($E235*'fnd base rates'!F$108)
+($F235*'fnd base rates'!F$109)
+($G235*'fnd base rates'!F$110)
+($H235*'fnd base rates'!F$111)
+($I235*'fnd base rates'!F$112)
+($J235*'fnd base rates'!F$113)
+($K235*'fnd base rates'!F$114)
+($M235*'fnd base rates'!F$116)
+($N235*'fnd base rates'!F$117)
+($O235*'fnd base rates'!F$118)
+($P235*VLOOKUP($S235+12,rate_basefnd,6)))
*$R235</f>
        <v>989.76523579200011</v>
      </c>
      <c r="Y235" s="1">
        <f>(($D235*'fnd base rates'!G$107)
+($E235*'fnd base rates'!G$108)
+($F235*'fnd base rates'!G$109)
+($G235*'fnd base rates'!G$110)
+($H235*'fnd base rates'!G$111)
+($I235*'fnd base rates'!G$112)
+($J235*'fnd base rates'!G$113)
+($K235*'fnd base rates'!G$114)
+($M235*'fnd base rates'!G$116)
+($N235*'fnd base rates'!G$117)
+($O235*'fnd base rates'!G$118)
+($P235*VLOOKUP($S235+12,rate_basefnd,7)))
*$R235</f>
        <v>325.40694271200005</v>
      </c>
      <c r="Z235" s="1">
        <f>(($D235*'fnd base rates'!H$107)
+($E235*'fnd base rates'!H$108)
+($F235*'fnd base rates'!H$109)
+($G235*'fnd base rates'!H$110)
+($H235*'fnd base rates'!H$111)
+($I235*'fnd base rates'!H$112)
+($J235*'fnd base rates'!H$113)
+($K235*'fnd base rates'!H$114)
+($M235*'fnd base rates'!H$116)
+($N235*'fnd base rates'!H$117)
+($O235*'fnd base rates'!H$118)
+($P235*VLOOKUP($S235+12,rate_basefnd,8)))</f>
        <v>847.65893400000004</v>
      </c>
      <c r="AA235" s="1">
        <f>(($D235*'fnd base rates'!I$107)
+($E235*'fnd base rates'!I$108)
+($F235*'fnd base rates'!I$109)
+($G235*'fnd base rates'!I$110)
+($H235*'fnd base rates'!I$111)
+($I235*'fnd base rates'!I$112)
+($J235*'fnd base rates'!I$113)
+($K235*'fnd base rates'!I$114)
+($M235*'fnd base rates'!I$116)
+($N235*'fnd base rates'!I$117)
+($O235*'fnd base rates'!I$118)
+($P235*VLOOKUP($S235+12,rate_basefnd,9)))
*$R235</f>
        <v>594.29232000000002</v>
      </c>
      <c r="AB235" s="1">
        <f>(($D235*'fnd base rates'!J$107)
+($E235*'fnd base rates'!J$108)
+($F235*'fnd base rates'!J$109)
+($G235*'fnd base rates'!J$110)
+($H235*'fnd base rates'!J$111)
+($I235*'fnd base rates'!J$112)
+($J235*'fnd base rates'!J$113)
+($K235*'fnd base rates'!J$114)
+($M235*'fnd base rates'!J$116)
+($N235*'fnd base rates'!J$117)
+($O235*'fnd base rates'!J$118)
+($P235*VLOOKUP($S235+12,rate_basefnd,10)))
*$R235</f>
        <v>1258.3681200000003</v>
      </c>
      <c r="AC235" s="1">
        <f>(($D235*'fnd base rates'!K$107)
+($E235*'fnd base rates'!K$108)
+($F235*'fnd base rates'!K$109)
+($G235*'fnd base rates'!K$110)
+($H235*'fnd base rates'!K$111)
+($I235*'fnd base rates'!K$112)
+($J235*'fnd base rates'!K$113)
+($K235*'fnd base rates'!K$114)
+($M235*'fnd base rates'!K$116)
+($N235*'fnd base rates'!K$117)
+($O235*'fnd base rates'!K$118)
+($P235*VLOOKUP($S235+12,rate_basefnd,11)))
*$R235</f>
        <v>1283.4668260800001</v>
      </c>
      <c r="AD235" s="1">
        <f>(($D235*'fnd base rates'!L$107)
+($E235*'fnd base rates'!L$108)
+($F235*'fnd base rates'!L$109)
+($G235*'fnd base rates'!L$110)
+($H235*'fnd base rates'!L$111)
+($I235*'fnd base rates'!L$112)
+($J235*'fnd base rates'!L$113)
+($K235*'fnd base rates'!L$114)
+($M235*'fnd base rates'!L$116)
+($N235*'fnd base rates'!L$117)
+($O235*'fnd base rates'!L$118)
+($P235*VLOOKUP($S235+12,rate_basefnd,12)))</f>
        <v>1794.8866800000001</v>
      </c>
      <c r="AE235" s="1">
        <f>(($D235*'fnd base rates'!M$107)
+($E235*'fnd base rates'!M$108)
+($F235*'fnd base rates'!M$109)
+($G235*'fnd base rates'!M$110)
+($H235*'fnd base rates'!M$111)
+($I235*'fnd base rates'!M$112)
+($J235*'fnd base rates'!M$113)
+($K235*'fnd base rates'!M$114)
+($M235*'fnd base rates'!M$116)
+($N235*'fnd base rates'!M$117)
+($O235*'fnd base rates'!M$118)
+($P235*VLOOKUP($S235+12,rate_basefnd,13)))</f>
        <v>0</v>
      </c>
      <c r="AF235" s="4">
        <f t="shared" si="235"/>
        <v>17330.156100336</v>
      </c>
      <c r="AH235" s="269">
        <f t="shared" si="236"/>
        <v>436049010</v>
      </c>
      <c r="AI235" s="4" t="str">
        <f t="shared" si="237"/>
        <v>436</v>
      </c>
      <c r="AJ235" s="2" t="str">
        <f t="shared" si="238"/>
        <v>049</v>
      </c>
      <c r="AK235" s="2" t="str">
        <f t="shared" si="239"/>
        <v>010</v>
      </c>
      <c r="AL235" s="4">
        <f t="shared" si="240"/>
        <v>1</v>
      </c>
      <c r="AM235" s="4">
        <f t="shared" si="231"/>
        <v>1</v>
      </c>
      <c r="AN235" s="4">
        <f t="shared" si="241"/>
        <v>17330.156100336</v>
      </c>
      <c r="AO235" s="4">
        <f t="shared" si="242"/>
        <v>17330</v>
      </c>
      <c r="AP235" s="4">
        <f t="shared" si="232"/>
        <v>0</v>
      </c>
      <c r="AQ235" s="4">
        <v>17330</v>
      </c>
      <c r="AW235" s="4">
        <v>17330</v>
      </c>
      <c r="AX235" s="5">
        <f t="shared" si="243"/>
        <v>0</v>
      </c>
      <c r="AY235" s="4">
        <v>17330</v>
      </c>
      <c r="AZ235" s="5"/>
      <c r="BB235" s="5">
        <f t="shared" ref="BB235" si="276">BC235-BA235</f>
        <v>0</v>
      </c>
    </row>
    <row r="236" spans="1:54" s="4" customFormat="1">
      <c r="A236" s="269">
        <v>436</v>
      </c>
      <c r="B236" s="2">
        <v>436049031</v>
      </c>
      <c r="C236" s="9" t="s">
        <v>1078</v>
      </c>
      <c r="D236" s="14">
        <f>'fnd enro'!D236</f>
        <v>0</v>
      </c>
      <c r="E236" s="14">
        <f>'fnd enro'!E236</f>
        <v>0</v>
      </c>
      <c r="F236" s="14">
        <f>'fnd enro'!F236</f>
        <v>0</v>
      </c>
      <c r="G236" s="14">
        <f>'fnd enro'!G236</f>
        <v>0</v>
      </c>
      <c r="H236" s="14">
        <f>'fnd enro'!H236</f>
        <v>0</v>
      </c>
      <c r="I236" s="14">
        <f>'fnd enro'!I236</f>
        <v>2</v>
      </c>
      <c r="J236" s="14">
        <f>'fnd enro'!J236</f>
        <v>0</v>
      </c>
      <c r="K236" s="15">
        <f>'fnd enro'!K236</f>
        <v>7.7200000000000005E-2</v>
      </c>
      <c r="L236" s="14">
        <f>'fnd enro'!L236</f>
        <v>0</v>
      </c>
      <c r="M236" s="14">
        <f>'fnd enro'!M236</f>
        <v>0</v>
      </c>
      <c r="N236" s="14">
        <f>'fnd enro'!N236</f>
        <v>0</v>
      </c>
      <c r="O236" s="14">
        <f>'fnd enro'!O236</f>
        <v>0</v>
      </c>
      <c r="P236" s="14">
        <f>'fnd enro'!P236</f>
        <v>2</v>
      </c>
      <c r="Q236" s="14">
        <f>'fnd enro'!R236</f>
        <v>2</v>
      </c>
      <c r="R236" s="15">
        <f t="shared" si="234"/>
        <v>1.1160000000000001</v>
      </c>
      <c r="S236" s="14">
        <f>VALUE('fnd enro'!Q236)</f>
        <v>5</v>
      </c>
      <c r="T236" s="2"/>
      <c r="U236" s="1">
        <f>(($D236*'fnd base rates'!C$107)
+($E236*'fnd base rates'!C$108)
+($F236*'fnd base rates'!C$109)
+($G236*'fnd base rates'!C$110)
+($H236*'fnd base rates'!C$111)
+($I236*'fnd base rates'!C$112)
+($J236*'fnd base rates'!C$113)
+($K236*'fnd base rates'!C$114)
+($M236*'fnd base rates'!C$116)
+($N236*'fnd base rates'!C$117)
+($O236*'fnd base rates'!C$118)
+($P236*VLOOKUP($S236+12,rate_basefnd,3)))
*$R236</f>
        <v>1331.0115642720002</v>
      </c>
      <c r="V236" s="1">
        <f>(($D236*'fnd base rates'!D$107)
+($E236*'fnd base rates'!D$108)
+($F236*'fnd base rates'!D$109)
+($G236*'fnd base rates'!D$110)
+($H236*'fnd base rates'!D$111)
+($I236*'fnd base rates'!D$112)
+($J236*'fnd base rates'!D$113)
+($K236*'fnd base rates'!D$114)
+($M236*'fnd base rates'!D$116)
+($N236*'fnd base rates'!D$117)
+($O236*'fnd base rates'!D$118)
+($P236*VLOOKUP($S236+12,rate_basefnd,4)))
*$R236</f>
        <v>2340.7876800000004</v>
      </c>
      <c r="W236" s="1">
        <f>(($D236*'fnd base rates'!E$107)
+($E236*'fnd base rates'!E$108)
+($F236*'fnd base rates'!E$109)
+($G236*'fnd base rates'!E$110)
+($H236*'fnd base rates'!E$111)
+($I236*'fnd base rates'!E$112)
+($J236*'fnd base rates'!E$113)
+($K236*'fnd base rates'!E$114)
+($M236*'fnd base rates'!E$116)
+($N236*'fnd base rates'!E$117)
+($O236*'fnd base rates'!E$118)
+($P236*VLOOKUP($S236+12,rate_basefnd,5)))
*$R236</f>
        <v>17144.684759232001</v>
      </c>
      <c r="X236" s="1">
        <f>(($D236*'fnd base rates'!F$107)
+($E236*'fnd base rates'!F$108)
+($F236*'fnd base rates'!F$109)
+($G236*'fnd base rates'!F$110)
+($H236*'fnd base rates'!F$111)
+($I236*'fnd base rates'!F$112)
+($J236*'fnd base rates'!F$113)
+($K236*'fnd base rates'!F$114)
+($M236*'fnd base rates'!F$116)
+($N236*'fnd base rates'!F$117)
+($O236*'fnd base rates'!F$118)
+($P236*VLOOKUP($S236+12,rate_basefnd,6)))
*$R236</f>
        <v>1979.5304715840002</v>
      </c>
      <c r="Y236" s="1">
        <f>(($D236*'fnd base rates'!G$107)
+($E236*'fnd base rates'!G$108)
+($F236*'fnd base rates'!G$109)
+($G236*'fnd base rates'!G$110)
+($H236*'fnd base rates'!G$111)
+($I236*'fnd base rates'!G$112)
+($J236*'fnd base rates'!G$113)
+($K236*'fnd base rates'!G$114)
+($M236*'fnd base rates'!G$116)
+($N236*'fnd base rates'!G$117)
+($O236*'fnd base rates'!G$118)
+($P236*VLOOKUP($S236+12,rate_basefnd,7)))
*$R236</f>
        <v>665.65668542399999</v>
      </c>
      <c r="Z236" s="1">
        <f>(($D236*'fnd base rates'!H$107)
+($E236*'fnd base rates'!H$108)
+($F236*'fnd base rates'!H$109)
+($G236*'fnd base rates'!H$110)
+($H236*'fnd base rates'!H$111)
+($I236*'fnd base rates'!H$112)
+($J236*'fnd base rates'!H$113)
+($K236*'fnd base rates'!H$114)
+($M236*'fnd base rates'!H$116)
+($N236*'fnd base rates'!H$117)
+($O236*'fnd base rates'!H$118)
+($P236*VLOOKUP($S236+12,rate_basefnd,8)))</f>
        <v>1697.3378680000001</v>
      </c>
      <c r="AA236" s="1">
        <f>(($D236*'fnd base rates'!I$107)
+($E236*'fnd base rates'!I$108)
+($F236*'fnd base rates'!I$109)
+($G236*'fnd base rates'!I$110)
+($H236*'fnd base rates'!I$111)
+($I236*'fnd base rates'!I$112)
+($J236*'fnd base rates'!I$113)
+($K236*'fnd base rates'!I$114)
+($M236*'fnd base rates'!I$116)
+($N236*'fnd base rates'!I$117)
+($O236*'fnd base rates'!I$118)
+($P236*VLOOKUP($S236+12,rate_basefnd,9)))
*$R236</f>
        <v>1200.9722400000001</v>
      </c>
      <c r="AB236" s="1">
        <f>(($D236*'fnd base rates'!J$107)
+($E236*'fnd base rates'!J$108)
+($F236*'fnd base rates'!J$109)
+($G236*'fnd base rates'!J$110)
+($H236*'fnd base rates'!J$111)
+($I236*'fnd base rates'!J$112)
+($J236*'fnd base rates'!J$113)
+($K236*'fnd base rates'!J$114)
+($M236*'fnd base rates'!J$116)
+($N236*'fnd base rates'!J$117)
+($O236*'fnd base rates'!J$118)
+($P236*VLOOKUP($S236+12,rate_basefnd,10)))
*$R236</f>
        <v>2581.1071200000001</v>
      </c>
      <c r="AC236" s="1">
        <f>(($D236*'fnd base rates'!K$107)
+($E236*'fnd base rates'!K$108)
+($F236*'fnd base rates'!K$109)
+($G236*'fnd base rates'!K$110)
+($H236*'fnd base rates'!K$111)
+($I236*'fnd base rates'!K$112)
+($J236*'fnd base rates'!K$113)
+($K236*'fnd base rates'!K$114)
+($M236*'fnd base rates'!K$116)
+($N236*'fnd base rates'!K$117)
+($O236*'fnd base rates'!K$118)
+($P236*VLOOKUP($S236+12,rate_basefnd,11)))
*$R236</f>
        <v>2566.9336521600003</v>
      </c>
      <c r="AD236" s="1">
        <f>(($D236*'fnd base rates'!L$107)
+($E236*'fnd base rates'!L$108)
+($F236*'fnd base rates'!L$109)
+($G236*'fnd base rates'!L$110)
+($H236*'fnd base rates'!L$111)
+($I236*'fnd base rates'!L$112)
+($J236*'fnd base rates'!L$113)
+($K236*'fnd base rates'!L$114)
+($M236*'fnd base rates'!L$116)
+($N236*'fnd base rates'!L$117)
+($O236*'fnd base rates'!L$118)
+($P236*VLOOKUP($S236+12,rate_basefnd,12)))</f>
        <v>3634.1133600000003</v>
      </c>
      <c r="AE236" s="1">
        <f>(($D236*'fnd base rates'!M$107)
+($E236*'fnd base rates'!M$108)
+($F236*'fnd base rates'!M$109)
+($G236*'fnd base rates'!M$110)
+($H236*'fnd base rates'!M$111)
+($I236*'fnd base rates'!M$112)
+($J236*'fnd base rates'!M$113)
+($K236*'fnd base rates'!M$114)
+($M236*'fnd base rates'!M$116)
+($N236*'fnd base rates'!M$117)
+($O236*'fnd base rates'!M$118)
+($P236*VLOOKUP($S236+12,rate_basefnd,13)))</f>
        <v>0</v>
      </c>
      <c r="AF236" s="4">
        <f t="shared" si="235"/>
        <v>35142.135400672007</v>
      </c>
      <c r="AH236" s="269">
        <f t="shared" si="236"/>
        <v>436049031</v>
      </c>
      <c r="AI236" s="4" t="str">
        <f t="shared" si="237"/>
        <v>436</v>
      </c>
      <c r="AJ236" s="2" t="str">
        <f t="shared" si="238"/>
        <v>049</v>
      </c>
      <c r="AK236" s="2" t="str">
        <f t="shared" si="239"/>
        <v>031</v>
      </c>
      <c r="AL236" s="4">
        <f t="shared" si="240"/>
        <v>1</v>
      </c>
      <c r="AM236" s="4">
        <f t="shared" si="231"/>
        <v>2</v>
      </c>
      <c r="AN236" s="4">
        <f t="shared" si="241"/>
        <v>35142.135400672007</v>
      </c>
      <c r="AO236" s="4">
        <f t="shared" si="242"/>
        <v>17571</v>
      </c>
      <c r="AP236" s="4">
        <f t="shared" si="232"/>
        <v>0</v>
      </c>
      <c r="AQ236" s="4">
        <v>17571</v>
      </c>
      <c r="AW236" s="4">
        <v>17571</v>
      </c>
      <c r="AX236" s="5">
        <f t="shared" si="243"/>
        <v>0</v>
      </c>
      <c r="AY236" s="4">
        <v>17571</v>
      </c>
      <c r="AZ236" s="5"/>
      <c r="BB236" s="5">
        <f t="shared" ref="BB236" si="277">BC236-BA236</f>
        <v>0</v>
      </c>
    </row>
    <row r="237" spans="1:54" s="4" customFormat="1">
      <c r="A237" s="269">
        <v>436</v>
      </c>
      <c r="B237" s="2">
        <v>436049035</v>
      </c>
      <c r="C237" s="9" t="s">
        <v>1078</v>
      </c>
      <c r="D237" s="14">
        <f>'fnd enro'!D237</f>
        <v>0</v>
      </c>
      <c r="E237" s="14">
        <f>'fnd enro'!E237</f>
        <v>0</v>
      </c>
      <c r="F237" s="14">
        <f>'fnd enro'!F237</f>
        <v>0</v>
      </c>
      <c r="G237" s="14">
        <f>'fnd enro'!G237</f>
        <v>0</v>
      </c>
      <c r="H237" s="14">
        <f>'fnd enro'!H237</f>
        <v>3</v>
      </c>
      <c r="I237" s="14">
        <f>'fnd enro'!I237</f>
        <v>18</v>
      </c>
      <c r="J237" s="14">
        <f>'fnd enro'!J237</f>
        <v>0</v>
      </c>
      <c r="K237" s="15">
        <f>'fnd enro'!K237</f>
        <v>0.81059999999999999</v>
      </c>
      <c r="L237" s="14">
        <f>'fnd enro'!L237</f>
        <v>0</v>
      </c>
      <c r="M237" s="14">
        <f>'fnd enro'!M237</f>
        <v>0</v>
      </c>
      <c r="N237" s="14">
        <f>'fnd enro'!N237</f>
        <v>1</v>
      </c>
      <c r="O237" s="14">
        <f>'fnd enro'!O237</f>
        <v>1</v>
      </c>
      <c r="P237" s="14">
        <f>'fnd enro'!P237</f>
        <v>10</v>
      </c>
      <c r="Q237" s="14">
        <f>'fnd enro'!R237</f>
        <v>21</v>
      </c>
      <c r="R237" s="15">
        <f t="shared" si="234"/>
        <v>1.1160000000000001</v>
      </c>
      <c r="S237" s="14">
        <f>VALUE('fnd enro'!Q237)</f>
        <v>11</v>
      </c>
      <c r="T237" s="2"/>
      <c r="U237" s="1">
        <f>(($D237*'fnd base rates'!C$107)
+($E237*'fnd base rates'!C$108)
+($F237*'fnd base rates'!C$109)
+($G237*'fnd base rates'!C$110)
+($H237*'fnd base rates'!C$111)
+($I237*'fnd base rates'!C$112)
+($J237*'fnd base rates'!C$113)
+($K237*'fnd base rates'!C$114)
+($M237*'fnd base rates'!C$116)
+($N237*'fnd base rates'!C$117)
+($O237*'fnd base rates'!C$118)
+($P237*VLOOKUP($S237+12,rate_basefnd,3)))
*$R237</f>
        <v>13736.049704856003</v>
      </c>
      <c r="V237" s="1">
        <f>(($D237*'fnd base rates'!D$107)
+($E237*'fnd base rates'!D$108)
+($F237*'fnd base rates'!D$109)
+($G237*'fnd base rates'!D$110)
+($H237*'fnd base rates'!D$111)
+($I237*'fnd base rates'!D$112)
+($J237*'fnd base rates'!D$113)
+($K237*'fnd base rates'!D$114)
+($M237*'fnd base rates'!D$116)
+($N237*'fnd base rates'!D$117)
+($O237*'fnd base rates'!D$118)
+($P237*VLOOKUP($S237+12,rate_basefnd,4)))
*$R237</f>
        <v>22754.849399999999</v>
      </c>
      <c r="W237" s="1">
        <f>(($D237*'fnd base rates'!E$107)
+($E237*'fnd base rates'!E$108)
+($F237*'fnd base rates'!E$109)
+($G237*'fnd base rates'!E$110)
+($H237*'fnd base rates'!E$111)
+($I237*'fnd base rates'!E$112)
+($J237*'fnd base rates'!E$113)
+($K237*'fnd base rates'!E$114)
+($M237*'fnd base rates'!E$116)
+($N237*'fnd base rates'!E$117)
+($O237*'fnd base rates'!E$118)
+($P237*VLOOKUP($S237+12,rate_basefnd,5)))
*$R237</f>
        <v>156240.92393193601</v>
      </c>
      <c r="X237" s="1">
        <f>(($D237*'fnd base rates'!F$107)
+($E237*'fnd base rates'!F$108)
+($F237*'fnd base rates'!F$109)
+($G237*'fnd base rates'!F$110)
+($H237*'fnd base rates'!F$111)
+($I237*'fnd base rates'!F$112)
+($J237*'fnd base rates'!F$113)
+($K237*'fnd base rates'!F$114)
+($M237*'fnd base rates'!F$116)
+($N237*'fnd base rates'!F$117)
+($O237*'fnd base rates'!F$118)
+($P237*VLOOKUP($S237+12,rate_basefnd,6)))
*$R237</f>
        <v>21551.360191632004</v>
      </c>
      <c r="Y237" s="1">
        <f>(($D237*'fnd base rates'!G$107)
+($E237*'fnd base rates'!G$108)
+($F237*'fnd base rates'!G$109)
+($G237*'fnd base rates'!G$110)
+($H237*'fnd base rates'!G$111)
+($I237*'fnd base rates'!G$112)
+($J237*'fnd base rates'!G$113)
+($K237*'fnd base rates'!G$114)
+($M237*'fnd base rates'!G$116)
+($N237*'fnd base rates'!G$117)
+($O237*'fnd base rates'!G$118)
+($P237*VLOOKUP($S237+12,rate_basefnd,7)))
*$R237</f>
        <v>6065.1686369520012</v>
      </c>
      <c r="Z237" s="1">
        <f>(($D237*'fnd base rates'!H$107)
+($E237*'fnd base rates'!H$108)
+($F237*'fnd base rates'!H$109)
+($G237*'fnd base rates'!H$110)
+($H237*'fnd base rates'!H$111)
+($I237*'fnd base rates'!H$112)
+($J237*'fnd base rates'!H$113)
+($K237*'fnd base rates'!H$114)
+($M237*'fnd base rates'!H$116)
+($N237*'fnd base rates'!H$117)
+($O237*'fnd base rates'!H$118)
+($P237*VLOOKUP($S237+12,rate_basefnd,8)))</f>
        <v>17021.307613999998</v>
      </c>
      <c r="AA237" s="1">
        <f>(($D237*'fnd base rates'!I$107)
+($E237*'fnd base rates'!I$108)
+($F237*'fnd base rates'!I$109)
+($G237*'fnd base rates'!I$110)
+($H237*'fnd base rates'!I$111)
+($I237*'fnd base rates'!I$112)
+($J237*'fnd base rates'!I$113)
+($K237*'fnd base rates'!I$114)
+($M237*'fnd base rates'!I$116)
+($N237*'fnd base rates'!I$117)
+($O237*'fnd base rates'!I$118)
+($P237*VLOOKUP($S237+12,rate_basefnd,9)))
*$R237</f>
        <v>11691.08208</v>
      </c>
      <c r="AB237" s="1">
        <f>(($D237*'fnd base rates'!J$107)
+($E237*'fnd base rates'!J$108)
+($F237*'fnd base rates'!J$109)
+($G237*'fnd base rates'!J$110)
+($H237*'fnd base rates'!J$111)
+($I237*'fnd base rates'!J$112)
+($J237*'fnd base rates'!J$113)
+($K237*'fnd base rates'!J$114)
+($M237*'fnd base rates'!J$116)
+($N237*'fnd base rates'!J$117)
+($O237*'fnd base rates'!J$118)
+($P237*VLOOKUP($S237+12,rate_basefnd,10)))
*$R237</f>
        <v>21497.76468</v>
      </c>
      <c r="AC237" s="1">
        <f>(($D237*'fnd base rates'!K$107)
+($E237*'fnd base rates'!K$108)
+($F237*'fnd base rates'!K$109)
+($G237*'fnd base rates'!K$110)
+($H237*'fnd base rates'!K$111)
+($I237*'fnd base rates'!K$112)
+($J237*'fnd base rates'!K$113)
+($K237*'fnd base rates'!K$114)
+($M237*'fnd base rates'!K$116)
+($N237*'fnd base rates'!K$117)
+($O237*'fnd base rates'!K$118)
+($P237*VLOOKUP($S237+12,rate_basefnd,11)))
*$R237</f>
        <v>27751.234387680001</v>
      </c>
      <c r="AD237" s="1">
        <f>(($D237*'fnd base rates'!L$107)
+($E237*'fnd base rates'!L$108)
+($F237*'fnd base rates'!L$109)
+($G237*'fnd base rates'!L$110)
+($H237*'fnd base rates'!L$111)
+($I237*'fnd base rates'!L$112)
+($J237*'fnd base rates'!L$113)
+($K237*'fnd base rates'!L$114)
+($M237*'fnd base rates'!L$116)
+($N237*'fnd base rates'!L$117)
+($O237*'fnd base rates'!L$118)
+($P237*VLOOKUP($S237+12,rate_basefnd,12)))</f>
        <v>36005.160279999996</v>
      </c>
      <c r="AE237" s="1">
        <f>(($D237*'fnd base rates'!M$107)
+($E237*'fnd base rates'!M$108)
+($F237*'fnd base rates'!M$109)
+($G237*'fnd base rates'!M$110)
+($H237*'fnd base rates'!M$111)
+($I237*'fnd base rates'!M$112)
+($J237*'fnd base rates'!M$113)
+($K237*'fnd base rates'!M$114)
+($M237*'fnd base rates'!M$116)
+($N237*'fnd base rates'!M$117)
+($O237*'fnd base rates'!M$118)
+($P237*VLOOKUP($S237+12,rate_basefnd,13)))</f>
        <v>0</v>
      </c>
      <c r="AF237" s="4">
        <f t="shared" si="235"/>
        <v>334314.900907056</v>
      </c>
      <c r="AH237" s="269">
        <f t="shared" si="236"/>
        <v>436049035</v>
      </c>
      <c r="AI237" s="4" t="str">
        <f t="shared" si="237"/>
        <v>436</v>
      </c>
      <c r="AJ237" s="2" t="str">
        <f t="shared" si="238"/>
        <v>049</v>
      </c>
      <c r="AK237" s="2" t="str">
        <f t="shared" si="239"/>
        <v>035</v>
      </c>
      <c r="AL237" s="4">
        <f t="shared" si="240"/>
        <v>1</v>
      </c>
      <c r="AM237" s="4">
        <f t="shared" si="231"/>
        <v>21</v>
      </c>
      <c r="AN237" s="4">
        <f t="shared" si="241"/>
        <v>334314.900907056</v>
      </c>
      <c r="AO237" s="4">
        <f t="shared" si="242"/>
        <v>15920</v>
      </c>
      <c r="AP237" s="4">
        <f t="shared" si="232"/>
        <v>0</v>
      </c>
      <c r="AQ237" s="4">
        <v>15920</v>
      </c>
      <c r="AW237" s="4">
        <v>15920</v>
      </c>
      <c r="AX237" s="5">
        <f t="shared" si="243"/>
        <v>0</v>
      </c>
      <c r="AY237" s="4">
        <v>15920</v>
      </c>
      <c r="AZ237" s="5"/>
      <c r="BB237" s="5">
        <f t="shared" ref="BB237" si="278">BC237-BA237</f>
        <v>0</v>
      </c>
    </row>
    <row r="238" spans="1:54" s="4" customFormat="1">
      <c r="A238" s="269">
        <v>436</v>
      </c>
      <c r="B238" s="2">
        <v>436049044</v>
      </c>
      <c r="C238" s="9" t="s">
        <v>1078</v>
      </c>
      <c r="D238" s="14">
        <f>'fnd enro'!D238</f>
        <v>0</v>
      </c>
      <c r="E238" s="14">
        <f>'fnd enro'!E238</f>
        <v>0</v>
      </c>
      <c r="F238" s="14">
        <f>'fnd enro'!F238</f>
        <v>0</v>
      </c>
      <c r="G238" s="14">
        <f>'fnd enro'!G238</f>
        <v>0</v>
      </c>
      <c r="H238" s="14">
        <f>'fnd enro'!H238</f>
        <v>0</v>
      </c>
      <c r="I238" s="14">
        <f>'fnd enro'!I238</f>
        <v>1</v>
      </c>
      <c r="J238" s="14">
        <f>'fnd enro'!J238</f>
        <v>0</v>
      </c>
      <c r="K238" s="15">
        <f>'fnd enro'!K238</f>
        <v>3.8600000000000002E-2</v>
      </c>
      <c r="L238" s="14">
        <f>'fnd enro'!L238</f>
        <v>0</v>
      </c>
      <c r="M238" s="14">
        <f>'fnd enro'!M238</f>
        <v>0</v>
      </c>
      <c r="N238" s="14">
        <f>'fnd enro'!N238</f>
        <v>0</v>
      </c>
      <c r="O238" s="14">
        <f>'fnd enro'!O238</f>
        <v>0</v>
      </c>
      <c r="P238" s="14">
        <f>'fnd enro'!P238</f>
        <v>1</v>
      </c>
      <c r="Q238" s="14">
        <f>'fnd enro'!R238</f>
        <v>1</v>
      </c>
      <c r="R238" s="15">
        <f t="shared" si="234"/>
        <v>1.1160000000000001</v>
      </c>
      <c r="S238" s="14">
        <f>VALUE('fnd enro'!Q238)</f>
        <v>11</v>
      </c>
      <c r="T238" s="2"/>
      <c r="U238" s="1">
        <f>(($D238*'fnd base rates'!C$107)
+($E238*'fnd base rates'!C$108)
+($F238*'fnd base rates'!C$109)
+($G238*'fnd base rates'!C$110)
+($H238*'fnd base rates'!C$111)
+($I238*'fnd base rates'!C$112)
+($J238*'fnd base rates'!C$113)
+($K238*'fnd base rates'!C$114)
+($M238*'fnd base rates'!C$116)
+($N238*'fnd base rates'!C$117)
+($O238*'fnd base rates'!C$118)
+($P238*VLOOKUP($S238+12,rate_basefnd,3)))
*$R238</f>
        <v>692.0107821360001</v>
      </c>
      <c r="V238" s="1">
        <f>(($D238*'fnd base rates'!D$107)
+($E238*'fnd base rates'!D$108)
+($F238*'fnd base rates'!D$109)
+($G238*'fnd base rates'!D$110)
+($H238*'fnd base rates'!D$111)
+($I238*'fnd base rates'!D$112)
+($J238*'fnd base rates'!D$113)
+($K238*'fnd base rates'!D$114)
+($M238*'fnd base rates'!D$116)
+($N238*'fnd base rates'!D$117)
+($O238*'fnd base rates'!D$118)
+($P238*VLOOKUP($S238+12,rate_basefnd,4)))
*$R238</f>
        <v>1295.9661600000002</v>
      </c>
      <c r="W238" s="1">
        <f>(($D238*'fnd base rates'!E$107)
+($E238*'fnd base rates'!E$108)
+($F238*'fnd base rates'!E$109)
+($G238*'fnd base rates'!E$110)
+($H238*'fnd base rates'!E$111)
+($I238*'fnd base rates'!E$112)
+($J238*'fnd base rates'!E$113)
+($K238*'fnd base rates'!E$114)
+($M238*'fnd base rates'!E$116)
+($N238*'fnd base rates'!E$117)
+($O238*'fnd base rates'!E$118)
+($P238*VLOOKUP($S238+12,rate_basefnd,5)))
*$R238</f>
        <v>9798.1009796160015</v>
      </c>
      <c r="X238" s="1">
        <f>(($D238*'fnd base rates'!F$107)
+($E238*'fnd base rates'!F$108)
+($F238*'fnd base rates'!F$109)
+($G238*'fnd base rates'!F$110)
+($H238*'fnd base rates'!F$111)
+($I238*'fnd base rates'!F$112)
+($J238*'fnd base rates'!F$113)
+($K238*'fnd base rates'!F$114)
+($M238*'fnd base rates'!F$116)
+($N238*'fnd base rates'!F$117)
+($O238*'fnd base rates'!F$118)
+($P238*VLOOKUP($S238+12,rate_basefnd,6)))
*$R238</f>
        <v>989.76523579200011</v>
      </c>
      <c r="Y238" s="1">
        <f>(($D238*'fnd base rates'!G$107)
+($E238*'fnd base rates'!G$108)
+($F238*'fnd base rates'!G$109)
+($G238*'fnd base rates'!G$110)
+($H238*'fnd base rates'!G$111)
+($I238*'fnd base rates'!G$112)
+($J238*'fnd base rates'!G$113)
+($K238*'fnd base rates'!G$114)
+($M238*'fnd base rates'!G$116)
+($N238*'fnd base rates'!G$117)
+($O238*'fnd base rates'!G$118)
+($P238*VLOOKUP($S238+12,rate_basefnd,7)))
*$R238</f>
        <v>392.28882271200001</v>
      </c>
      <c r="Z238" s="1">
        <f>(($D238*'fnd base rates'!H$107)
+($E238*'fnd base rates'!H$108)
+($F238*'fnd base rates'!H$109)
+($G238*'fnd base rates'!H$110)
+($H238*'fnd base rates'!H$111)
+($I238*'fnd base rates'!H$112)
+($J238*'fnd base rates'!H$113)
+($K238*'fnd base rates'!H$114)
+($M238*'fnd base rates'!H$116)
+($N238*'fnd base rates'!H$117)
+($O238*'fnd base rates'!H$118)
+($P238*VLOOKUP($S238+12,rate_basefnd,8)))</f>
        <v>856.83893399999999</v>
      </c>
      <c r="AA238" s="1">
        <f>(($D238*'fnd base rates'!I$107)
+($E238*'fnd base rates'!I$108)
+($F238*'fnd base rates'!I$109)
+($G238*'fnd base rates'!I$110)
+($H238*'fnd base rates'!I$111)
+($I238*'fnd base rates'!I$112)
+($J238*'fnd base rates'!I$113)
+($K238*'fnd base rates'!I$114)
+($M238*'fnd base rates'!I$116)
+($N238*'fnd base rates'!I$117)
+($O238*'fnd base rates'!I$118)
+($P238*VLOOKUP($S238+12,rate_basefnd,9)))
*$R238</f>
        <v>650.12580000000003</v>
      </c>
      <c r="AB238" s="1">
        <f>(($D238*'fnd base rates'!J$107)
+($E238*'fnd base rates'!J$108)
+($F238*'fnd base rates'!J$109)
+($G238*'fnd base rates'!J$110)
+($H238*'fnd base rates'!J$111)
+($I238*'fnd base rates'!J$112)
+($J238*'fnd base rates'!J$113)
+($K238*'fnd base rates'!J$114)
+($M238*'fnd base rates'!J$116)
+($N238*'fnd base rates'!J$117)
+($O238*'fnd base rates'!J$118)
+($P238*VLOOKUP($S238+12,rate_basefnd,10)))
*$R238</f>
        <v>1548.4723200000001</v>
      </c>
      <c r="AC238" s="1">
        <f>(($D238*'fnd base rates'!K$107)
+($E238*'fnd base rates'!K$108)
+($F238*'fnd base rates'!K$109)
+($G238*'fnd base rates'!K$110)
+($H238*'fnd base rates'!K$111)
+($I238*'fnd base rates'!K$112)
+($J238*'fnd base rates'!K$113)
+($K238*'fnd base rates'!K$114)
+($M238*'fnd base rates'!K$116)
+($N238*'fnd base rates'!K$117)
+($O238*'fnd base rates'!K$118)
+($P238*VLOOKUP($S238+12,rate_basefnd,11)))
*$R238</f>
        <v>1283.4668260800001</v>
      </c>
      <c r="AD238" s="1">
        <f>(($D238*'fnd base rates'!L$107)
+($E238*'fnd base rates'!L$108)
+($F238*'fnd base rates'!L$109)
+($G238*'fnd base rates'!L$110)
+($H238*'fnd base rates'!L$111)
+($I238*'fnd base rates'!L$112)
+($J238*'fnd base rates'!L$113)
+($K238*'fnd base rates'!L$114)
+($M238*'fnd base rates'!L$116)
+($N238*'fnd base rates'!L$117)
+($O238*'fnd base rates'!L$118)
+($P238*VLOOKUP($S238+12,rate_basefnd,12)))</f>
        <v>1994.71668</v>
      </c>
      <c r="AE238" s="1">
        <f>(($D238*'fnd base rates'!M$107)
+($E238*'fnd base rates'!M$108)
+($F238*'fnd base rates'!M$109)
+($G238*'fnd base rates'!M$110)
+($H238*'fnd base rates'!M$111)
+($I238*'fnd base rates'!M$112)
+($J238*'fnd base rates'!M$113)
+($K238*'fnd base rates'!M$114)
+($M238*'fnd base rates'!M$116)
+($N238*'fnd base rates'!M$117)
+($O238*'fnd base rates'!M$118)
+($P238*VLOOKUP($S238+12,rate_basefnd,13)))</f>
        <v>0</v>
      </c>
      <c r="AF238" s="4">
        <f t="shared" si="235"/>
        <v>19501.752540336001</v>
      </c>
      <c r="AH238" s="269">
        <f t="shared" si="236"/>
        <v>436049044</v>
      </c>
      <c r="AI238" s="4" t="str">
        <f t="shared" si="237"/>
        <v>436</v>
      </c>
      <c r="AJ238" s="2" t="str">
        <f t="shared" si="238"/>
        <v>049</v>
      </c>
      <c r="AK238" s="2" t="str">
        <f t="shared" si="239"/>
        <v>044</v>
      </c>
      <c r="AL238" s="4">
        <f t="shared" si="240"/>
        <v>1</v>
      </c>
      <c r="AM238" s="4">
        <f t="shared" si="231"/>
        <v>1</v>
      </c>
      <c r="AN238" s="4">
        <f t="shared" si="241"/>
        <v>19501.752540336001</v>
      </c>
      <c r="AO238" s="4">
        <f t="shared" si="242"/>
        <v>19502</v>
      </c>
      <c r="AP238" s="4">
        <f t="shared" si="232"/>
        <v>0</v>
      </c>
      <c r="AQ238" s="4">
        <v>19502</v>
      </c>
      <c r="AW238" s="4">
        <v>19502</v>
      </c>
      <c r="AX238" s="5">
        <f t="shared" si="243"/>
        <v>0</v>
      </c>
      <c r="AY238" s="4">
        <v>19502</v>
      </c>
      <c r="AZ238" s="5"/>
      <c r="BB238" s="5">
        <f t="shared" ref="BB238" si="279">BC238-BA238</f>
        <v>0</v>
      </c>
    </row>
    <row r="239" spans="1:54" s="4" customFormat="1">
      <c r="A239" s="269">
        <v>436</v>
      </c>
      <c r="B239" s="2">
        <v>436049049</v>
      </c>
      <c r="C239" s="9" t="s">
        <v>1078</v>
      </c>
      <c r="D239" s="14">
        <f>'fnd enro'!D239</f>
        <v>0</v>
      </c>
      <c r="E239" s="14">
        <f>'fnd enro'!E239</f>
        <v>0</v>
      </c>
      <c r="F239" s="14">
        <f>'fnd enro'!F239</f>
        <v>0</v>
      </c>
      <c r="G239" s="14">
        <f>'fnd enro'!G239</f>
        <v>0</v>
      </c>
      <c r="H239" s="14">
        <f>'fnd enro'!H239</f>
        <v>91</v>
      </c>
      <c r="I239" s="14">
        <f>'fnd enro'!I239</f>
        <v>108</v>
      </c>
      <c r="J239" s="14">
        <f>'fnd enro'!J239</f>
        <v>0</v>
      </c>
      <c r="K239" s="15">
        <f>'fnd enro'!K239</f>
        <v>7.6814</v>
      </c>
      <c r="L239" s="14">
        <f>'fnd enro'!L239</f>
        <v>0</v>
      </c>
      <c r="M239" s="14">
        <f>'fnd enro'!M239</f>
        <v>0</v>
      </c>
      <c r="N239" s="14">
        <f>'fnd enro'!N239</f>
        <v>14</v>
      </c>
      <c r="O239" s="14">
        <f>'fnd enro'!O239</f>
        <v>8</v>
      </c>
      <c r="P239" s="14">
        <f>'fnd enro'!P239</f>
        <v>139</v>
      </c>
      <c r="Q239" s="14">
        <f>'fnd enro'!R239</f>
        <v>199</v>
      </c>
      <c r="R239" s="15">
        <f t="shared" si="234"/>
        <v>1.1160000000000001</v>
      </c>
      <c r="S239" s="14">
        <f>VALUE('fnd enro'!Q239)</f>
        <v>8</v>
      </c>
      <c r="T239" s="2"/>
      <c r="U239" s="1">
        <f>(($D239*'fnd base rates'!C$107)
+($E239*'fnd base rates'!C$108)
+($F239*'fnd base rates'!C$109)
+($G239*'fnd base rates'!C$110)
+($H239*'fnd base rates'!C$111)
+($I239*'fnd base rates'!C$112)
+($J239*'fnd base rates'!C$113)
+($K239*'fnd base rates'!C$114)
+($M239*'fnd base rates'!C$116)
+($N239*'fnd base rates'!C$117)
+($O239*'fnd base rates'!C$118)
+($P239*VLOOKUP($S239+12,rate_basefnd,3)))
*$R239</f>
        <v>132897.10548506404</v>
      </c>
      <c r="V239" s="1">
        <f>(($D239*'fnd base rates'!D$107)
+($E239*'fnd base rates'!D$108)
+($F239*'fnd base rates'!D$109)
+($G239*'fnd base rates'!D$110)
+($H239*'fnd base rates'!D$111)
+($I239*'fnd base rates'!D$112)
+($J239*'fnd base rates'!D$113)
+($K239*'fnd base rates'!D$114)
+($M239*'fnd base rates'!D$116)
+($N239*'fnd base rates'!D$117)
+($O239*'fnd base rates'!D$118)
+($P239*VLOOKUP($S239+12,rate_basefnd,4)))
*$R239</f>
        <v>227452.38407999999</v>
      </c>
      <c r="W239" s="1">
        <f>(($D239*'fnd base rates'!E$107)
+($E239*'fnd base rates'!E$108)
+($F239*'fnd base rates'!E$109)
+($G239*'fnd base rates'!E$110)
+($H239*'fnd base rates'!E$111)
+($I239*'fnd base rates'!E$112)
+($J239*'fnd base rates'!E$113)
+($K239*'fnd base rates'!E$114)
+($M239*'fnd base rates'!E$116)
+($N239*'fnd base rates'!E$117)
+($O239*'fnd base rates'!E$118)
+($P239*VLOOKUP($S239+12,rate_basefnd,5)))
*$R239</f>
        <v>1492732.3103835841</v>
      </c>
      <c r="X239" s="1">
        <f>(($D239*'fnd base rates'!F$107)
+($E239*'fnd base rates'!F$108)
+($F239*'fnd base rates'!F$109)
+($G239*'fnd base rates'!F$110)
+($H239*'fnd base rates'!F$111)
+($I239*'fnd base rates'!F$112)
+($J239*'fnd base rates'!F$113)
+($K239*'fnd base rates'!F$114)
+($M239*'fnd base rates'!F$116)
+($N239*'fnd base rates'!F$117)
+($O239*'fnd base rates'!F$118)
+($P239*VLOOKUP($S239+12,rate_basefnd,6)))
*$R239</f>
        <v>212456.63180260803</v>
      </c>
      <c r="Y239" s="1">
        <f>(($D239*'fnd base rates'!G$107)
+($E239*'fnd base rates'!G$108)
+($F239*'fnd base rates'!G$109)
+($G239*'fnd base rates'!G$110)
+($H239*'fnd base rates'!G$111)
+($I239*'fnd base rates'!G$112)
+($J239*'fnd base rates'!G$113)
+($K239*'fnd base rates'!G$114)
+($M239*'fnd base rates'!G$116)
+($N239*'fnd base rates'!G$117)
+($O239*'fnd base rates'!G$118)
+($P239*VLOOKUP($S239+12,rate_basefnd,7)))
*$R239</f>
        <v>63270.228479688005</v>
      </c>
      <c r="Z239" s="1">
        <f>(($D239*'fnd base rates'!H$107)
+($E239*'fnd base rates'!H$108)
+($F239*'fnd base rates'!H$109)
+($G239*'fnd base rates'!H$110)
+($H239*'fnd base rates'!H$111)
+($I239*'fnd base rates'!H$112)
+($J239*'fnd base rates'!H$113)
+($K239*'fnd base rates'!H$114)
+($M239*'fnd base rates'!H$116)
+($N239*'fnd base rates'!H$117)
+($O239*'fnd base rates'!H$118)
+($P239*VLOOKUP($S239+12,rate_basefnd,8)))</f>
        <v>143382.68786599999</v>
      </c>
      <c r="AA239" s="1">
        <f>(($D239*'fnd base rates'!I$107)
+($E239*'fnd base rates'!I$108)
+($F239*'fnd base rates'!I$109)
+($G239*'fnd base rates'!I$110)
+($H239*'fnd base rates'!I$111)
+($I239*'fnd base rates'!I$112)
+($J239*'fnd base rates'!I$113)
+($K239*'fnd base rates'!I$114)
+($M239*'fnd base rates'!I$116)
+($N239*'fnd base rates'!I$117)
+($O239*'fnd base rates'!I$118)
+($P239*VLOOKUP($S239+12,rate_basefnd,9)))
*$R239</f>
        <v>111065.09004</v>
      </c>
      <c r="AB239" s="1">
        <f>(($D239*'fnd base rates'!J$107)
+($E239*'fnd base rates'!J$108)
+($F239*'fnd base rates'!J$109)
+($G239*'fnd base rates'!J$110)
+($H239*'fnd base rates'!J$111)
+($I239*'fnd base rates'!J$112)
+($J239*'fnd base rates'!J$113)
+($K239*'fnd base rates'!J$114)
+($M239*'fnd base rates'!J$116)
+($N239*'fnd base rates'!J$117)
+($O239*'fnd base rates'!J$118)
+($P239*VLOOKUP($S239+12,rate_basefnd,10)))
*$R239</f>
        <v>204056.81676000002</v>
      </c>
      <c r="AC239" s="1">
        <f>(($D239*'fnd base rates'!K$107)
+($E239*'fnd base rates'!K$108)
+($F239*'fnd base rates'!K$109)
+($G239*'fnd base rates'!K$110)
+($H239*'fnd base rates'!K$111)
+($I239*'fnd base rates'!K$112)
+($J239*'fnd base rates'!K$113)
+($K239*'fnd base rates'!K$114)
+($M239*'fnd base rates'!K$116)
+($N239*'fnd base rates'!K$117)
+($O239*'fnd base rates'!K$118)
+($P239*VLOOKUP($S239+12,rate_basefnd,11)))
*$R239</f>
        <v>266342.12278992002</v>
      </c>
      <c r="AD239" s="1">
        <f>(($D239*'fnd base rates'!L$107)
+($E239*'fnd base rates'!L$108)
+($F239*'fnd base rates'!L$109)
+($G239*'fnd base rates'!L$110)
+($H239*'fnd base rates'!L$111)
+($I239*'fnd base rates'!L$112)
+($J239*'fnd base rates'!L$113)
+($K239*'fnd base rates'!L$114)
+($M239*'fnd base rates'!L$116)
+($N239*'fnd base rates'!L$117)
+($O239*'fnd base rates'!L$118)
+($P239*VLOOKUP($S239+12,rate_basefnd,12)))</f>
        <v>366885.23931999999</v>
      </c>
      <c r="AE239" s="1">
        <f>(($D239*'fnd base rates'!M$107)
+($E239*'fnd base rates'!M$108)
+($F239*'fnd base rates'!M$109)
+($G239*'fnd base rates'!M$110)
+($H239*'fnd base rates'!M$111)
+($I239*'fnd base rates'!M$112)
+($J239*'fnd base rates'!M$113)
+($K239*'fnd base rates'!M$114)
+($M239*'fnd base rates'!M$116)
+($N239*'fnd base rates'!M$117)
+($O239*'fnd base rates'!M$118)
+($P239*VLOOKUP($S239+12,rate_basefnd,13)))</f>
        <v>0</v>
      </c>
      <c r="AF239" s="4">
        <f t="shared" si="235"/>
        <v>3220540.6170068639</v>
      </c>
      <c r="AH239" s="269">
        <f t="shared" si="236"/>
        <v>436049049</v>
      </c>
      <c r="AI239" s="4" t="str">
        <f t="shared" si="237"/>
        <v>436</v>
      </c>
      <c r="AJ239" s="2" t="str">
        <f t="shared" si="238"/>
        <v>049</v>
      </c>
      <c r="AK239" s="2" t="str">
        <f t="shared" si="239"/>
        <v>049</v>
      </c>
      <c r="AL239" s="4">
        <f t="shared" si="240"/>
        <v>1</v>
      </c>
      <c r="AM239" s="4">
        <f t="shared" si="231"/>
        <v>199</v>
      </c>
      <c r="AN239" s="4">
        <f t="shared" si="241"/>
        <v>3220540.6170068639</v>
      </c>
      <c r="AO239" s="4">
        <f t="shared" si="242"/>
        <v>16184</v>
      </c>
      <c r="AP239" s="4">
        <f t="shared" si="232"/>
        <v>0</v>
      </c>
      <c r="AQ239" s="4">
        <v>16184</v>
      </c>
      <c r="AW239" s="4">
        <v>16184</v>
      </c>
      <c r="AX239" s="5">
        <f t="shared" si="243"/>
        <v>0</v>
      </c>
      <c r="AY239" s="4">
        <v>16184</v>
      </c>
      <c r="AZ239" s="5"/>
      <c r="BB239" s="5">
        <f t="shared" ref="BB239" si="280">BC239-BA239</f>
        <v>0</v>
      </c>
    </row>
    <row r="240" spans="1:54" s="4" customFormat="1">
      <c r="A240" s="269">
        <v>436</v>
      </c>
      <c r="B240" s="2">
        <v>436049057</v>
      </c>
      <c r="C240" s="9" t="s">
        <v>1078</v>
      </c>
      <c r="D240" s="14">
        <f>'fnd enro'!D240</f>
        <v>0</v>
      </c>
      <c r="E240" s="14">
        <f>'fnd enro'!E240</f>
        <v>0</v>
      </c>
      <c r="F240" s="14">
        <f>'fnd enro'!F240</f>
        <v>0</v>
      </c>
      <c r="G240" s="14">
        <f>'fnd enro'!G240</f>
        <v>0</v>
      </c>
      <c r="H240" s="14">
        <f>'fnd enro'!H240</f>
        <v>1</v>
      </c>
      <c r="I240" s="14">
        <f>'fnd enro'!I240</f>
        <v>4</v>
      </c>
      <c r="J240" s="14">
        <f>'fnd enro'!J240</f>
        <v>0</v>
      </c>
      <c r="K240" s="15">
        <f>'fnd enro'!K240</f>
        <v>0.193</v>
      </c>
      <c r="L240" s="14">
        <f>'fnd enro'!L240</f>
        <v>0</v>
      </c>
      <c r="M240" s="14">
        <f>'fnd enro'!M240</f>
        <v>0</v>
      </c>
      <c r="N240" s="14">
        <f>'fnd enro'!N240</f>
        <v>0</v>
      </c>
      <c r="O240" s="14">
        <f>'fnd enro'!O240</f>
        <v>0</v>
      </c>
      <c r="P240" s="14">
        <f>'fnd enro'!P240</f>
        <v>4</v>
      </c>
      <c r="Q240" s="14">
        <f>'fnd enro'!R240</f>
        <v>5</v>
      </c>
      <c r="R240" s="15">
        <f t="shared" si="234"/>
        <v>1.1160000000000001</v>
      </c>
      <c r="S240" s="14">
        <f>VALUE('fnd enro'!Q240)</f>
        <v>12</v>
      </c>
      <c r="T240" s="2"/>
      <c r="U240" s="1">
        <f>(($D240*'fnd base rates'!C$107)
+($E240*'fnd base rates'!C$108)
+($F240*'fnd base rates'!C$109)
+($G240*'fnd base rates'!C$110)
+($H240*'fnd base rates'!C$111)
+($I240*'fnd base rates'!C$112)
+($J240*'fnd base rates'!C$113)
+($K240*'fnd base rates'!C$114)
+($M240*'fnd base rates'!C$116)
+($N240*'fnd base rates'!C$117)
+($O240*'fnd base rates'!C$118)
+($P240*VLOOKUP($S240+12,rate_basefnd,3)))
*$R240</f>
        <v>3385.9291906800004</v>
      </c>
      <c r="V240" s="1">
        <f>(($D240*'fnd base rates'!D$107)
+($E240*'fnd base rates'!D$108)
+($F240*'fnd base rates'!D$109)
+($G240*'fnd base rates'!D$110)
+($H240*'fnd base rates'!D$111)
+($I240*'fnd base rates'!D$112)
+($J240*'fnd base rates'!D$113)
+($K240*'fnd base rates'!D$114)
+($M240*'fnd base rates'!D$116)
+($N240*'fnd base rates'!D$117)
+($O240*'fnd base rates'!D$118)
+($P240*VLOOKUP($S240+12,rate_basefnd,4)))
*$R240</f>
        <v>6128.7148800000004</v>
      </c>
      <c r="W240" s="1">
        <f>(($D240*'fnd base rates'!E$107)
+($E240*'fnd base rates'!E$108)
+($F240*'fnd base rates'!E$109)
+($G240*'fnd base rates'!E$110)
+($H240*'fnd base rates'!E$111)
+($I240*'fnd base rates'!E$112)
+($J240*'fnd base rates'!E$113)
+($K240*'fnd base rates'!E$114)
+($M240*'fnd base rates'!E$116)
+($N240*'fnd base rates'!E$117)
+($O240*'fnd base rates'!E$118)
+($P240*VLOOKUP($S240+12,rate_basefnd,5)))
*$R240</f>
        <v>43941.564658080002</v>
      </c>
      <c r="X240" s="1">
        <f>(($D240*'fnd base rates'!F$107)
+($E240*'fnd base rates'!F$108)
+($F240*'fnd base rates'!F$109)
+($G240*'fnd base rates'!F$110)
+($H240*'fnd base rates'!F$111)
+($I240*'fnd base rates'!F$112)
+($J240*'fnd base rates'!F$113)
+($K240*'fnd base rates'!F$114)
+($M240*'fnd base rates'!F$116)
+($N240*'fnd base rates'!F$117)
+($O240*'fnd base rates'!F$118)
+($P240*VLOOKUP($S240+12,rate_basefnd,6)))
*$R240</f>
        <v>5069.9010189600012</v>
      </c>
      <c r="Y240" s="1">
        <f>(($D240*'fnd base rates'!G$107)
+($E240*'fnd base rates'!G$108)
+($F240*'fnd base rates'!G$109)
+($G240*'fnd base rates'!G$110)
+($H240*'fnd base rates'!G$111)
+($I240*'fnd base rates'!G$112)
+($J240*'fnd base rates'!G$113)
+($K240*'fnd base rates'!G$114)
+($M240*'fnd base rates'!G$116)
+($N240*'fnd base rates'!G$117)
+($O240*'fnd base rates'!G$118)
+($P240*VLOOKUP($S240+12,rate_basefnd,7)))
*$R240</f>
        <v>1800.2267535599999</v>
      </c>
      <c r="Z240" s="1">
        <f>(($D240*'fnd base rates'!H$107)
+($E240*'fnd base rates'!H$108)
+($F240*'fnd base rates'!H$109)
+($G240*'fnd base rates'!H$110)
+($H240*'fnd base rates'!H$111)
+($I240*'fnd base rates'!H$112)
+($J240*'fnd base rates'!H$113)
+($K240*'fnd base rates'!H$114)
+($M240*'fnd base rates'!H$116)
+($N240*'fnd base rates'!H$117)
+($O240*'fnd base rates'!H$118)
+($P240*VLOOKUP($S240+12,rate_basefnd,8)))</f>
        <v>3956.7146699999998</v>
      </c>
      <c r="AA240" s="1">
        <f>(($D240*'fnd base rates'!I$107)
+($E240*'fnd base rates'!I$108)
+($F240*'fnd base rates'!I$109)
+($G240*'fnd base rates'!I$110)
+($H240*'fnd base rates'!I$111)
+($I240*'fnd base rates'!I$112)
+($J240*'fnd base rates'!I$113)
+($K240*'fnd base rates'!I$114)
+($M240*'fnd base rates'!I$116)
+($N240*'fnd base rates'!I$117)
+($O240*'fnd base rates'!I$118)
+($P240*VLOOKUP($S240+12,rate_basefnd,9)))
*$R240</f>
        <v>3041.2450799999997</v>
      </c>
      <c r="AB240" s="1">
        <f>(($D240*'fnd base rates'!J$107)
+($E240*'fnd base rates'!J$108)
+($F240*'fnd base rates'!J$109)
+($G240*'fnd base rates'!J$110)
+($H240*'fnd base rates'!J$111)
+($I240*'fnd base rates'!J$112)
+($J240*'fnd base rates'!J$113)
+($K240*'fnd base rates'!J$114)
+($M240*'fnd base rates'!J$116)
+($N240*'fnd base rates'!J$117)
+($O240*'fnd base rates'!J$118)
+($P240*VLOOKUP($S240+12,rate_basefnd,10)))
*$R240</f>
        <v>6658.4689200000003</v>
      </c>
      <c r="AC240" s="1">
        <f>(($D240*'fnd base rates'!K$107)
+($E240*'fnd base rates'!K$108)
+($F240*'fnd base rates'!K$109)
+($G240*'fnd base rates'!K$110)
+($H240*'fnd base rates'!K$111)
+($I240*'fnd base rates'!K$112)
+($J240*'fnd base rates'!K$113)
+($K240*'fnd base rates'!K$114)
+($M240*'fnd base rates'!K$116)
+($N240*'fnd base rates'!K$117)
+($O240*'fnd base rates'!K$118)
+($P240*VLOOKUP($S240+12,rate_basefnd,11)))
*$R240</f>
        <v>6453.1577304000011</v>
      </c>
      <c r="AD240" s="1">
        <f>(($D240*'fnd base rates'!L$107)
+($E240*'fnd base rates'!L$108)
+($F240*'fnd base rates'!L$109)
+($G240*'fnd base rates'!L$110)
+($H240*'fnd base rates'!L$111)
+($I240*'fnd base rates'!L$112)
+($J240*'fnd base rates'!L$113)
+($K240*'fnd base rates'!L$114)
+($M240*'fnd base rates'!L$116)
+($N240*'fnd base rates'!L$117)
+($O240*'fnd base rates'!L$118)
+($P240*VLOOKUP($S240+12,rate_basefnd,12)))</f>
        <v>9620.1034</v>
      </c>
      <c r="AE240" s="1">
        <f>(($D240*'fnd base rates'!M$107)
+($E240*'fnd base rates'!M$108)
+($F240*'fnd base rates'!M$109)
+($G240*'fnd base rates'!M$110)
+($H240*'fnd base rates'!M$111)
+($I240*'fnd base rates'!M$112)
+($J240*'fnd base rates'!M$113)
+($K240*'fnd base rates'!M$114)
+($M240*'fnd base rates'!M$116)
+($N240*'fnd base rates'!M$117)
+($O240*'fnd base rates'!M$118)
+($P240*VLOOKUP($S240+12,rate_basefnd,13)))</f>
        <v>0</v>
      </c>
      <c r="AF240" s="4">
        <f t="shared" si="235"/>
        <v>90056.026301679987</v>
      </c>
      <c r="AH240" s="269">
        <f t="shared" si="236"/>
        <v>436049057</v>
      </c>
      <c r="AI240" s="4" t="str">
        <f t="shared" si="237"/>
        <v>436</v>
      </c>
      <c r="AJ240" s="2" t="str">
        <f t="shared" si="238"/>
        <v>049</v>
      </c>
      <c r="AK240" s="2" t="str">
        <f t="shared" si="239"/>
        <v>057</v>
      </c>
      <c r="AL240" s="4">
        <f t="shared" si="240"/>
        <v>1</v>
      </c>
      <c r="AM240" s="4">
        <f t="shared" si="231"/>
        <v>5</v>
      </c>
      <c r="AN240" s="4">
        <f t="shared" si="241"/>
        <v>90056.026301679987</v>
      </c>
      <c r="AO240" s="4">
        <f t="shared" si="242"/>
        <v>18011</v>
      </c>
      <c r="AP240" s="4">
        <f t="shared" si="232"/>
        <v>0</v>
      </c>
      <c r="AQ240" s="4">
        <v>18011</v>
      </c>
      <c r="AW240" s="4">
        <v>18011</v>
      </c>
      <c r="AX240" s="5">
        <f t="shared" si="243"/>
        <v>0</v>
      </c>
      <c r="AY240" s="4">
        <v>18011</v>
      </c>
      <c r="AZ240" s="5"/>
      <c r="BB240" s="5">
        <f t="shared" ref="BB240" si="281">BC240-BA240</f>
        <v>0</v>
      </c>
    </row>
    <row r="241" spans="1:54" s="4" customFormat="1">
      <c r="A241" s="269">
        <v>436</v>
      </c>
      <c r="B241" s="2">
        <v>436049093</v>
      </c>
      <c r="C241" s="9" t="s">
        <v>1078</v>
      </c>
      <c r="D241" s="14">
        <f>'fnd enro'!D241</f>
        <v>0</v>
      </c>
      <c r="E241" s="14">
        <f>'fnd enro'!E241</f>
        <v>0</v>
      </c>
      <c r="F241" s="14">
        <f>'fnd enro'!F241</f>
        <v>0</v>
      </c>
      <c r="G241" s="14">
        <f>'fnd enro'!G241</f>
        <v>0</v>
      </c>
      <c r="H241" s="14">
        <f>'fnd enro'!H241</f>
        <v>1</v>
      </c>
      <c r="I241" s="14">
        <f>'fnd enro'!I241</f>
        <v>5</v>
      </c>
      <c r="J241" s="14">
        <f>'fnd enro'!J241</f>
        <v>0</v>
      </c>
      <c r="K241" s="15">
        <f>'fnd enro'!K241</f>
        <v>0.2316</v>
      </c>
      <c r="L241" s="14">
        <f>'fnd enro'!L241</f>
        <v>0</v>
      </c>
      <c r="M241" s="14">
        <f>'fnd enro'!M241</f>
        <v>0</v>
      </c>
      <c r="N241" s="14">
        <f>'fnd enro'!N241</f>
        <v>0</v>
      </c>
      <c r="O241" s="14">
        <f>'fnd enro'!O241</f>
        <v>0</v>
      </c>
      <c r="P241" s="14">
        <f>'fnd enro'!P241</f>
        <v>4</v>
      </c>
      <c r="Q241" s="14">
        <f>'fnd enro'!R241</f>
        <v>6</v>
      </c>
      <c r="R241" s="15">
        <f t="shared" si="234"/>
        <v>1.1160000000000001</v>
      </c>
      <c r="S241" s="14">
        <f>VALUE('fnd enro'!Q241)</f>
        <v>11</v>
      </c>
      <c r="T241" s="2"/>
      <c r="U241" s="1">
        <f>(($D241*'fnd base rates'!C$107)
+($E241*'fnd base rates'!C$108)
+($F241*'fnd base rates'!C$109)
+($G241*'fnd base rates'!C$110)
+($H241*'fnd base rates'!C$111)
+($I241*'fnd base rates'!C$112)
+($J241*'fnd base rates'!C$113)
+($K241*'fnd base rates'!C$114)
+($M241*'fnd base rates'!C$116)
+($N241*'fnd base rates'!C$117)
+($O241*'fnd base rates'!C$118)
+($P241*VLOOKUP($S241+12,rate_basefnd,3)))
*$R241</f>
        <v>3965.4248528160006</v>
      </c>
      <c r="V241" s="1">
        <f>(($D241*'fnd base rates'!D$107)
+($E241*'fnd base rates'!D$108)
+($F241*'fnd base rates'!D$109)
+($G241*'fnd base rates'!D$110)
+($H241*'fnd base rates'!D$111)
+($I241*'fnd base rates'!D$112)
+($J241*'fnd base rates'!D$113)
+($K241*'fnd base rates'!D$114)
+($M241*'fnd base rates'!D$116)
+($N241*'fnd base rates'!D$117)
+($O241*'fnd base rates'!D$118)
+($P241*VLOOKUP($S241+12,rate_basefnd,4)))
*$R241</f>
        <v>6891.5232000000015</v>
      </c>
      <c r="W241" s="1">
        <f>(($D241*'fnd base rates'!E$107)
+($E241*'fnd base rates'!E$108)
+($F241*'fnd base rates'!E$109)
+($G241*'fnd base rates'!E$110)
+($H241*'fnd base rates'!E$111)
+($I241*'fnd base rates'!E$112)
+($J241*'fnd base rates'!E$113)
+($K241*'fnd base rates'!E$114)
+($M241*'fnd base rates'!E$116)
+($N241*'fnd base rates'!E$117)
+($O241*'fnd base rates'!E$118)
+($P241*VLOOKUP($S241+12,rate_basefnd,5)))
*$R241</f>
        <v>48535.199637696001</v>
      </c>
      <c r="X241" s="1">
        <f>(($D241*'fnd base rates'!F$107)
+($E241*'fnd base rates'!F$108)
+($F241*'fnd base rates'!F$109)
+($G241*'fnd base rates'!F$110)
+($H241*'fnd base rates'!F$111)
+($I241*'fnd base rates'!F$112)
+($J241*'fnd base rates'!F$113)
+($K241*'fnd base rates'!F$114)
+($M241*'fnd base rates'!F$116)
+($N241*'fnd base rates'!F$117)
+($O241*'fnd base rates'!F$118)
+($P241*VLOOKUP($S241+12,rate_basefnd,6)))
*$R241</f>
        <v>6059.6662547520009</v>
      </c>
      <c r="Y241" s="1">
        <f>(($D241*'fnd base rates'!G$107)
+($E241*'fnd base rates'!G$108)
+($F241*'fnd base rates'!G$109)
+($G241*'fnd base rates'!G$110)
+($H241*'fnd base rates'!G$111)
+($I241*'fnd base rates'!G$112)
+($J241*'fnd base rates'!G$113)
+($K241*'fnd base rates'!G$114)
+($M241*'fnd base rates'!G$116)
+($N241*'fnd base rates'!G$117)
+($O241*'fnd base rates'!G$118)
+($P241*VLOOKUP($S241+12,rate_basefnd,7)))
*$R241</f>
        <v>1940.0428962719998</v>
      </c>
      <c r="Z241" s="1">
        <f>(($D241*'fnd base rates'!H$107)
+($E241*'fnd base rates'!H$108)
+($F241*'fnd base rates'!H$109)
+($G241*'fnd base rates'!H$110)
+($H241*'fnd base rates'!H$111)
+($I241*'fnd base rates'!H$112)
+($J241*'fnd base rates'!H$113)
+($K241*'fnd base rates'!H$114)
+($M241*'fnd base rates'!H$116)
+($N241*'fnd base rates'!H$117)
+($O241*'fnd base rates'!H$118)
+($P241*VLOOKUP($S241+12,rate_basefnd,8)))</f>
        <v>4778.8736040000003</v>
      </c>
      <c r="AA241" s="1">
        <f>(($D241*'fnd base rates'!I$107)
+($E241*'fnd base rates'!I$108)
+($F241*'fnd base rates'!I$109)
+($G241*'fnd base rates'!I$110)
+($H241*'fnd base rates'!I$111)
+($I241*'fnd base rates'!I$112)
+($J241*'fnd base rates'!I$113)
+($K241*'fnd base rates'!I$114)
+($M241*'fnd base rates'!I$116)
+($N241*'fnd base rates'!I$117)
+($O241*'fnd base rates'!I$118)
+($P241*VLOOKUP($S241+12,rate_basefnd,9)))
*$R241</f>
        <v>3480.6142800000002</v>
      </c>
      <c r="AB241" s="1">
        <f>(($D241*'fnd base rates'!J$107)
+($E241*'fnd base rates'!J$108)
+($F241*'fnd base rates'!J$109)
+($G241*'fnd base rates'!J$110)
+($H241*'fnd base rates'!J$111)
+($I241*'fnd base rates'!J$112)
+($J241*'fnd base rates'!J$113)
+($K241*'fnd base rates'!J$114)
+($M241*'fnd base rates'!J$116)
+($N241*'fnd base rates'!J$117)
+($O241*'fnd base rates'!J$118)
+($P241*VLOOKUP($S241+12,rate_basefnd,10)))
*$R241</f>
        <v>7111.8662400000003</v>
      </c>
      <c r="AC241" s="1">
        <f>(($D241*'fnd base rates'!K$107)
+($E241*'fnd base rates'!K$108)
+($F241*'fnd base rates'!K$109)
+($G241*'fnd base rates'!K$110)
+($H241*'fnd base rates'!K$111)
+($I241*'fnd base rates'!K$112)
+($J241*'fnd base rates'!K$113)
+($K241*'fnd base rates'!K$114)
+($M241*'fnd base rates'!K$116)
+($N241*'fnd base rates'!K$117)
+($O241*'fnd base rates'!K$118)
+($P241*VLOOKUP($S241+12,rate_basefnd,11)))
*$R241</f>
        <v>7736.624556480001</v>
      </c>
      <c r="AD241" s="1">
        <f>(($D241*'fnd base rates'!L$107)
+($E241*'fnd base rates'!L$108)
+($F241*'fnd base rates'!L$109)
+($G241*'fnd base rates'!L$110)
+($H241*'fnd base rates'!L$111)
+($I241*'fnd base rates'!L$112)
+($J241*'fnd base rates'!L$113)
+($K241*'fnd base rates'!L$114)
+($M241*'fnd base rates'!L$116)
+($N241*'fnd base rates'!L$117)
+($O241*'fnd base rates'!L$118)
+($P241*VLOOKUP($S241+12,rate_basefnd,12)))</f>
        <v>10860.470080000001</v>
      </c>
      <c r="AE241" s="1">
        <f>(($D241*'fnd base rates'!M$107)
+($E241*'fnd base rates'!M$108)
+($F241*'fnd base rates'!M$109)
+($G241*'fnd base rates'!M$110)
+($H241*'fnd base rates'!M$111)
+($I241*'fnd base rates'!M$112)
+($J241*'fnd base rates'!M$113)
+($K241*'fnd base rates'!M$114)
+($M241*'fnd base rates'!M$116)
+($N241*'fnd base rates'!M$117)
+($O241*'fnd base rates'!M$118)
+($P241*VLOOKUP($S241+12,rate_basefnd,13)))</f>
        <v>0</v>
      </c>
      <c r="AF241" s="4">
        <f t="shared" si="235"/>
        <v>101360.305602016</v>
      </c>
      <c r="AH241" s="269">
        <f t="shared" si="236"/>
        <v>436049093</v>
      </c>
      <c r="AI241" s="4" t="str">
        <f t="shared" si="237"/>
        <v>436</v>
      </c>
      <c r="AJ241" s="2" t="str">
        <f t="shared" si="238"/>
        <v>049</v>
      </c>
      <c r="AK241" s="2" t="str">
        <f t="shared" si="239"/>
        <v>093</v>
      </c>
      <c r="AL241" s="4">
        <f t="shared" si="240"/>
        <v>1</v>
      </c>
      <c r="AM241" s="4">
        <f t="shared" si="231"/>
        <v>6</v>
      </c>
      <c r="AN241" s="4">
        <f t="shared" si="241"/>
        <v>101360.305602016</v>
      </c>
      <c r="AO241" s="4">
        <f t="shared" si="242"/>
        <v>16893</v>
      </c>
      <c r="AP241" s="4">
        <f t="shared" si="232"/>
        <v>0</v>
      </c>
      <c r="AQ241" s="4">
        <v>16893</v>
      </c>
      <c r="AW241" s="4">
        <v>16893</v>
      </c>
      <c r="AX241" s="5">
        <f t="shared" si="243"/>
        <v>0</v>
      </c>
      <c r="AY241" s="4">
        <v>16893</v>
      </c>
      <c r="AZ241" s="5"/>
      <c r="BB241" s="5">
        <f t="shared" ref="BB241" si="282">BC241-BA241</f>
        <v>0</v>
      </c>
    </row>
    <row r="242" spans="1:54" s="4" customFormat="1">
      <c r="A242" s="269">
        <v>436</v>
      </c>
      <c r="B242" s="2">
        <v>436049133</v>
      </c>
      <c r="C242" s="9" t="s">
        <v>1078</v>
      </c>
      <c r="D242" s="14">
        <f>'fnd enro'!D242</f>
        <v>0</v>
      </c>
      <c r="E242" s="14">
        <f>'fnd enro'!E242</f>
        <v>0</v>
      </c>
      <c r="F242" s="14">
        <f>'fnd enro'!F242</f>
        <v>0</v>
      </c>
      <c r="G242" s="14">
        <f>'fnd enro'!G242</f>
        <v>0</v>
      </c>
      <c r="H242" s="14">
        <f>'fnd enro'!H242</f>
        <v>0</v>
      </c>
      <c r="I242" s="14">
        <f>'fnd enro'!I242</f>
        <v>1</v>
      </c>
      <c r="J242" s="14">
        <f>'fnd enro'!J242</f>
        <v>0</v>
      </c>
      <c r="K242" s="15">
        <f>'fnd enro'!K242</f>
        <v>3.8600000000000002E-2</v>
      </c>
      <c r="L242" s="14">
        <f>'fnd enro'!L242</f>
        <v>0</v>
      </c>
      <c r="M242" s="14">
        <f>'fnd enro'!M242</f>
        <v>0</v>
      </c>
      <c r="N242" s="14">
        <f>'fnd enro'!N242</f>
        <v>0</v>
      </c>
      <c r="O242" s="14">
        <f>'fnd enro'!O242</f>
        <v>0</v>
      </c>
      <c r="P242" s="14">
        <f>'fnd enro'!P242</f>
        <v>0</v>
      </c>
      <c r="Q242" s="14">
        <f>'fnd enro'!R242</f>
        <v>1</v>
      </c>
      <c r="R242" s="15">
        <f t="shared" si="234"/>
        <v>1.1160000000000001</v>
      </c>
      <c r="S242" s="14">
        <f>VALUE('fnd enro'!Q242)</f>
        <v>9</v>
      </c>
      <c r="T242" s="2"/>
      <c r="U242" s="1">
        <f>(($D242*'fnd base rates'!C$107)
+($E242*'fnd base rates'!C$108)
+($F242*'fnd base rates'!C$109)
+($G242*'fnd base rates'!C$110)
+($H242*'fnd base rates'!C$111)
+($I242*'fnd base rates'!C$112)
+($J242*'fnd base rates'!C$113)
+($K242*'fnd base rates'!C$114)
+($M242*'fnd base rates'!C$116)
+($N242*'fnd base rates'!C$117)
+($O242*'fnd base rates'!C$118)
+($P242*VLOOKUP($S242+12,rate_basefnd,3)))
*$R242</f>
        <v>598.69086213600008</v>
      </c>
      <c r="V242" s="1">
        <f>(($D242*'fnd base rates'!D$107)
+($E242*'fnd base rates'!D$108)
+($F242*'fnd base rates'!D$109)
+($G242*'fnd base rates'!D$110)
+($H242*'fnd base rates'!D$111)
+($I242*'fnd base rates'!D$112)
+($J242*'fnd base rates'!D$113)
+($K242*'fnd base rates'!D$114)
+($M242*'fnd base rates'!D$116)
+($N242*'fnd base rates'!D$117)
+($O242*'fnd base rates'!D$118)
+($P242*VLOOKUP($S242+12,rate_basefnd,4)))
*$R242</f>
        <v>853.82928000000015</v>
      </c>
      <c r="W242" s="1">
        <f>(($D242*'fnd base rates'!E$107)
+($E242*'fnd base rates'!E$108)
+($F242*'fnd base rates'!E$109)
+($G242*'fnd base rates'!E$110)
+($H242*'fnd base rates'!E$111)
+($I242*'fnd base rates'!E$112)
+($J242*'fnd base rates'!E$113)
+($K242*'fnd base rates'!E$114)
+($M242*'fnd base rates'!E$116)
+($N242*'fnd base rates'!E$117)
+($O242*'fnd base rates'!E$118)
+($P242*VLOOKUP($S242+12,rate_basefnd,5)))
*$R242</f>
        <v>5482.0156196160005</v>
      </c>
      <c r="X242" s="1">
        <f>(($D242*'fnd base rates'!F$107)
+($E242*'fnd base rates'!F$108)
+($F242*'fnd base rates'!F$109)
+($G242*'fnd base rates'!F$110)
+($H242*'fnd base rates'!F$111)
+($I242*'fnd base rates'!F$112)
+($J242*'fnd base rates'!F$113)
+($K242*'fnd base rates'!F$114)
+($M242*'fnd base rates'!F$116)
+($N242*'fnd base rates'!F$117)
+($O242*'fnd base rates'!F$118)
+($P242*VLOOKUP($S242+12,rate_basefnd,6)))
*$R242</f>
        <v>989.76523579200011</v>
      </c>
      <c r="Y242" s="1">
        <f>(($D242*'fnd base rates'!G$107)
+($E242*'fnd base rates'!G$108)
+($F242*'fnd base rates'!G$109)
+($G242*'fnd base rates'!G$110)
+($H242*'fnd base rates'!G$111)
+($I242*'fnd base rates'!G$112)
+($J242*'fnd base rates'!G$113)
+($K242*'fnd base rates'!G$114)
+($M242*'fnd base rates'!G$116)
+($N242*'fnd base rates'!G$117)
+($O242*'fnd base rates'!G$118)
+($P242*VLOOKUP($S242+12,rate_basefnd,7)))
*$R242</f>
        <v>182.89374271200001</v>
      </c>
      <c r="Z242" s="1">
        <f>(($D242*'fnd base rates'!H$107)
+($E242*'fnd base rates'!H$108)
+($F242*'fnd base rates'!H$109)
+($G242*'fnd base rates'!H$110)
+($H242*'fnd base rates'!H$111)
+($I242*'fnd base rates'!H$112)
+($J242*'fnd base rates'!H$113)
+($K242*'fnd base rates'!H$114)
+($M242*'fnd base rates'!H$116)
+($N242*'fnd base rates'!H$117)
+($O242*'fnd base rates'!H$118)
+($P242*VLOOKUP($S242+12,rate_basefnd,8)))</f>
        <v>828.078934</v>
      </c>
      <c r="AA242" s="1">
        <f>(($D242*'fnd base rates'!I$107)
+($E242*'fnd base rates'!I$108)
+($F242*'fnd base rates'!I$109)
+($G242*'fnd base rates'!I$110)
+($H242*'fnd base rates'!I$111)
+($I242*'fnd base rates'!I$112)
+($J242*'fnd base rates'!I$113)
+($K242*'fnd base rates'!I$114)
+($M242*'fnd base rates'!I$116)
+($N242*'fnd base rates'!I$117)
+($O242*'fnd base rates'!I$118)
+($P242*VLOOKUP($S242+12,rate_basefnd,9)))
*$R242</f>
        <v>475.34904000000006</v>
      </c>
      <c r="AB242" s="1">
        <f>(($D242*'fnd base rates'!J$107)
+($E242*'fnd base rates'!J$108)
+($F242*'fnd base rates'!J$109)
+($G242*'fnd base rates'!J$110)
+($H242*'fnd base rates'!J$111)
+($I242*'fnd base rates'!J$112)
+($J242*'fnd base rates'!J$113)
+($K242*'fnd base rates'!J$114)
+($M242*'fnd base rates'!J$116)
+($N242*'fnd base rates'!J$117)
+($O242*'fnd base rates'!J$118)
+($P242*VLOOKUP($S242+12,rate_basefnd,10)))
*$R242</f>
        <v>640.30500000000006</v>
      </c>
      <c r="AC242" s="1">
        <f>(($D242*'fnd base rates'!K$107)
+($E242*'fnd base rates'!K$108)
+($F242*'fnd base rates'!K$109)
+($G242*'fnd base rates'!K$110)
+($H242*'fnd base rates'!K$111)
+($I242*'fnd base rates'!K$112)
+($J242*'fnd base rates'!K$113)
+($K242*'fnd base rates'!K$114)
+($M242*'fnd base rates'!K$116)
+($N242*'fnd base rates'!K$117)
+($O242*'fnd base rates'!K$118)
+($P242*VLOOKUP($S242+12,rate_basefnd,11)))
*$R242</f>
        <v>1283.4668260800001</v>
      </c>
      <c r="AD242" s="1">
        <f>(($D242*'fnd base rates'!L$107)
+($E242*'fnd base rates'!L$108)
+($F242*'fnd base rates'!L$109)
+($G242*'fnd base rates'!L$110)
+($H242*'fnd base rates'!L$111)
+($I242*'fnd base rates'!L$112)
+($J242*'fnd base rates'!L$113)
+($K242*'fnd base rates'!L$114)
+($M242*'fnd base rates'!L$116)
+($N242*'fnd base rates'!L$117)
+($O242*'fnd base rates'!L$118)
+($P242*VLOOKUP($S242+12,rate_basefnd,12)))</f>
        <v>1369.1266800000001</v>
      </c>
      <c r="AE242" s="1">
        <f>(($D242*'fnd base rates'!M$107)
+($E242*'fnd base rates'!M$108)
+($F242*'fnd base rates'!M$109)
+($G242*'fnd base rates'!M$110)
+($H242*'fnd base rates'!M$111)
+($I242*'fnd base rates'!M$112)
+($J242*'fnd base rates'!M$113)
+($K242*'fnd base rates'!M$114)
+($M242*'fnd base rates'!M$116)
+($N242*'fnd base rates'!M$117)
+($O242*'fnd base rates'!M$118)
+($P242*VLOOKUP($S242+12,rate_basefnd,13)))</f>
        <v>0</v>
      </c>
      <c r="AF242" s="4">
        <f t="shared" si="235"/>
        <v>12703.521220335999</v>
      </c>
      <c r="AH242" s="269">
        <f t="shared" si="236"/>
        <v>436049133</v>
      </c>
      <c r="AI242" s="4" t="str">
        <f t="shared" si="237"/>
        <v>436</v>
      </c>
      <c r="AJ242" s="2" t="str">
        <f t="shared" si="238"/>
        <v>049</v>
      </c>
      <c r="AK242" s="2" t="str">
        <f t="shared" si="239"/>
        <v>133</v>
      </c>
      <c r="AL242" s="4">
        <f t="shared" si="240"/>
        <v>1</v>
      </c>
      <c r="AM242" s="4">
        <f t="shared" si="231"/>
        <v>1</v>
      </c>
      <c r="AN242" s="4">
        <f t="shared" si="241"/>
        <v>12703.521220335999</v>
      </c>
      <c r="AO242" s="4">
        <f t="shared" si="242"/>
        <v>12704</v>
      </c>
      <c r="AP242" s="4">
        <f t="shared" si="232"/>
        <v>0</v>
      </c>
      <c r="AQ242" s="4">
        <v>12704</v>
      </c>
      <c r="AW242" s="4">
        <v>12704</v>
      </c>
      <c r="AX242" s="5">
        <f t="shared" si="243"/>
        <v>0</v>
      </c>
      <c r="AY242" s="4">
        <v>12704</v>
      </c>
      <c r="AZ242" s="5"/>
      <c r="BB242" s="5">
        <f t="shared" ref="BB242" si="283">BC242-BA242</f>
        <v>0</v>
      </c>
    </row>
    <row r="243" spans="1:54" s="4" customFormat="1">
      <c r="A243" s="269">
        <v>436</v>
      </c>
      <c r="B243" s="2">
        <v>436049149</v>
      </c>
      <c r="C243" s="9" t="s">
        <v>1078</v>
      </c>
      <c r="D243" s="14">
        <f>'fnd enro'!D243</f>
        <v>0</v>
      </c>
      <c r="E243" s="14">
        <f>'fnd enro'!E243</f>
        <v>0</v>
      </c>
      <c r="F243" s="14">
        <f>'fnd enro'!F243</f>
        <v>0</v>
      </c>
      <c r="G243" s="14">
        <f>'fnd enro'!G243</f>
        <v>0</v>
      </c>
      <c r="H243" s="14">
        <f>'fnd enro'!H243</f>
        <v>0</v>
      </c>
      <c r="I243" s="14">
        <f>'fnd enro'!I243</f>
        <v>1</v>
      </c>
      <c r="J243" s="14">
        <f>'fnd enro'!J243</f>
        <v>0</v>
      </c>
      <c r="K243" s="15">
        <f>'fnd enro'!K243</f>
        <v>3.8600000000000002E-2</v>
      </c>
      <c r="L243" s="14">
        <f>'fnd enro'!L243</f>
        <v>0</v>
      </c>
      <c r="M243" s="14">
        <f>'fnd enro'!M243</f>
        <v>0</v>
      </c>
      <c r="N243" s="14">
        <f>'fnd enro'!N243</f>
        <v>0</v>
      </c>
      <c r="O243" s="14">
        <f>'fnd enro'!O243</f>
        <v>0</v>
      </c>
      <c r="P243" s="14">
        <f>'fnd enro'!P243</f>
        <v>0</v>
      </c>
      <c r="Q243" s="14">
        <f>'fnd enro'!R243</f>
        <v>1</v>
      </c>
      <c r="R243" s="15">
        <f t="shared" si="234"/>
        <v>1.1160000000000001</v>
      </c>
      <c r="S243" s="14">
        <f>VALUE('fnd enro'!Q243)</f>
        <v>12</v>
      </c>
      <c r="T243" s="2"/>
      <c r="U243" s="1">
        <f>(($D243*'fnd base rates'!C$107)
+($E243*'fnd base rates'!C$108)
+($F243*'fnd base rates'!C$109)
+($G243*'fnd base rates'!C$110)
+($H243*'fnd base rates'!C$111)
+($I243*'fnd base rates'!C$112)
+($J243*'fnd base rates'!C$113)
+($K243*'fnd base rates'!C$114)
+($M243*'fnd base rates'!C$116)
+($N243*'fnd base rates'!C$117)
+($O243*'fnd base rates'!C$118)
+($P243*VLOOKUP($S243+12,rate_basefnd,3)))
*$R243</f>
        <v>598.69086213600008</v>
      </c>
      <c r="V243" s="1">
        <f>(($D243*'fnd base rates'!D$107)
+($E243*'fnd base rates'!D$108)
+($F243*'fnd base rates'!D$109)
+($G243*'fnd base rates'!D$110)
+($H243*'fnd base rates'!D$111)
+($I243*'fnd base rates'!D$112)
+($J243*'fnd base rates'!D$113)
+($K243*'fnd base rates'!D$114)
+($M243*'fnd base rates'!D$116)
+($N243*'fnd base rates'!D$117)
+($O243*'fnd base rates'!D$118)
+($P243*VLOOKUP($S243+12,rate_basefnd,4)))
*$R243</f>
        <v>853.82928000000015</v>
      </c>
      <c r="W243" s="1">
        <f>(($D243*'fnd base rates'!E$107)
+($E243*'fnd base rates'!E$108)
+($F243*'fnd base rates'!E$109)
+($G243*'fnd base rates'!E$110)
+($H243*'fnd base rates'!E$111)
+($I243*'fnd base rates'!E$112)
+($J243*'fnd base rates'!E$113)
+($K243*'fnd base rates'!E$114)
+($M243*'fnd base rates'!E$116)
+($N243*'fnd base rates'!E$117)
+($O243*'fnd base rates'!E$118)
+($P243*VLOOKUP($S243+12,rate_basefnd,5)))
*$R243</f>
        <v>5482.0156196160005</v>
      </c>
      <c r="X243" s="1">
        <f>(($D243*'fnd base rates'!F$107)
+($E243*'fnd base rates'!F$108)
+($F243*'fnd base rates'!F$109)
+($G243*'fnd base rates'!F$110)
+($H243*'fnd base rates'!F$111)
+($I243*'fnd base rates'!F$112)
+($J243*'fnd base rates'!F$113)
+($K243*'fnd base rates'!F$114)
+($M243*'fnd base rates'!F$116)
+($N243*'fnd base rates'!F$117)
+($O243*'fnd base rates'!F$118)
+($P243*VLOOKUP($S243+12,rate_basefnd,6)))
*$R243</f>
        <v>989.76523579200011</v>
      </c>
      <c r="Y243" s="1">
        <f>(($D243*'fnd base rates'!G$107)
+($E243*'fnd base rates'!G$108)
+($F243*'fnd base rates'!G$109)
+($G243*'fnd base rates'!G$110)
+($H243*'fnd base rates'!G$111)
+($I243*'fnd base rates'!G$112)
+($J243*'fnd base rates'!G$113)
+($K243*'fnd base rates'!G$114)
+($M243*'fnd base rates'!G$116)
+($N243*'fnd base rates'!G$117)
+($O243*'fnd base rates'!G$118)
+($P243*VLOOKUP($S243+12,rate_basefnd,7)))
*$R243</f>
        <v>182.89374271200001</v>
      </c>
      <c r="Z243" s="1">
        <f>(($D243*'fnd base rates'!H$107)
+($E243*'fnd base rates'!H$108)
+($F243*'fnd base rates'!H$109)
+($G243*'fnd base rates'!H$110)
+($H243*'fnd base rates'!H$111)
+($I243*'fnd base rates'!H$112)
+($J243*'fnd base rates'!H$113)
+($K243*'fnd base rates'!H$114)
+($M243*'fnd base rates'!H$116)
+($N243*'fnd base rates'!H$117)
+($O243*'fnd base rates'!H$118)
+($P243*VLOOKUP($S243+12,rate_basefnd,8)))</f>
        <v>828.078934</v>
      </c>
      <c r="AA243" s="1">
        <f>(($D243*'fnd base rates'!I$107)
+($E243*'fnd base rates'!I$108)
+($F243*'fnd base rates'!I$109)
+($G243*'fnd base rates'!I$110)
+($H243*'fnd base rates'!I$111)
+($I243*'fnd base rates'!I$112)
+($J243*'fnd base rates'!I$113)
+($K243*'fnd base rates'!I$114)
+($M243*'fnd base rates'!I$116)
+($N243*'fnd base rates'!I$117)
+($O243*'fnd base rates'!I$118)
+($P243*VLOOKUP($S243+12,rate_basefnd,9)))
*$R243</f>
        <v>475.34904000000006</v>
      </c>
      <c r="AB243" s="1">
        <f>(($D243*'fnd base rates'!J$107)
+($E243*'fnd base rates'!J$108)
+($F243*'fnd base rates'!J$109)
+($G243*'fnd base rates'!J$110)
+($H243*'fnd base rates'!J$111)
+($I243*'fnd base rates'!J$112)
+($J243*'fnd base rates'!J$113)
+($K243*'fnd base rates'!J$114)
+($M243*'fnd base rates'!J$116)
+($N243*'fnd base rates'!J$117)
+($O243*'fnd base rates'!J$118)
+($P243*VLOOKUP($S243+12,rate_basefnd,10)))
*$R243</f>
        <v>640.30500000000006</v>
      </c>
      <c r="AC243" s="1">
        <f>(($D243*'fnd base rates'!K$107)
+($E243*'fnd base rates'!K$108)
+($F243*'fnd base rates'!K$109)
+($G243*'fnd base rates'!K$110)
+($H243*'fnd base rates'!K$111)
+($I243*'fnd base rates'!K$112)
+($J243*'fnd base rates'!K$113)
+($K243*'fnd base rates'!K$114)
+($M243*'fnd base rates'!K$116)
+($N243*'fnd base rates'!K$117)
+($O243*'fnd base rates'!K$118)
+($P243*VLOOKUP($S243+12,rate_basefnd,11)))
*$R243</f>
        <v>1283.4668260800001</v>
      </c>
      <c r="AD243" s="1">
        <f>(($D243*'fnd base rates'!L$107)
+($E243*'fnd base rates'!L$108)
+($F243*'fnd base rates'!L$109)
+($G243*'fnd base rates'!L$110)
+($H243*'fnd base rates'!L$111)
+($I243*'fnd base rates'!L$112)
+($J243*'fnd base rates'!L$113)
+($K243*'fnd base rates'!L$114)
+($M243*'fnd base rates'!L$116)
+($N243*'fnd base rates'!L$117)
+($O243*'fnd base rates'!L$118)
+($P243*VLOOKUP($S243+12,rate_basefnd,12)))</f>
        <v>1369.1266800000001</v>
      </c>
      <c r="AE243" s="1">
        <f>(($D243*'fnd base rates'!M$107)
+($E243*'fnd base rates'!M$108)
+($F243*'fnd base rates'!M$109)
+($G243*'fnd base rates'!M$110)
+($H243*'fnd base rates'!M$111)
+($I243*'fnd base rates'!M$112)
+($J243*'fnd base rates'!M$113)
+($K243*'fnd base rates'!M$114)
+($M243*'fnd base rates'!M$116)
+($N243*'fnd base rates'!M$117)
+($O243*'fnd base rates'!M$118)
+($P243*VLOOKUP($S243+12,rate_basefnd,13)))</f>
        <v>0</v>
      </c>
      <c r="AF243" s="4">
        <f t="shared" si="235"/>
        <v>12703.521220335999</v>
      </c>
      <c r="AH243" s="269">
        <f t="shared" si="236"/>
        <v>436049149</v>
      </c>
      <c r="AI243" s="4" t="str">
        <f t="shared" si="237"/>
        <v>436</v>
      </c>
      <c r="AJ243" s="2" t="str">
        <f t="shared" si="238"/>
        <v>049</v>
      </c>
      <c r="AK243" s="2" t="str">
        <f t="shared" si="239"/>
        <v>149</v>
      </c>
      <c r="AL243" s="4">
        <f t="shared" si="240"/>
        <v>1</v>
      </c>
      <c r="AM243" s="4">
        <f t="shared" si="231"/>
        <v>1</v>
      </c>
      <c r="AN243" s="4">
        <f t="shared" si="241"/>
        <v>12703.521220335999</v>
      </c>
      <c r="AO243" s="4">
        <f t="shared" si="242"/>
        <v>12704</v>
      </c>
      <c r="AP243" s="4">
        <f t="shared" si="232"/>
        <v>0</v>
      </c>
      <c r="AQ243" s="4">
        <v>12704</v>
      </c>
      <c r="AW243" s="4">
        <v>12704</v>
      </c>
      <c r="AX243" s="5">
        <f t="shared" si="243"/>
        <v>0</v>
      </c>
      <c r="AY243" s="4">
        <v>12704</v>
      </c>
      <c r="AZ243" s="5"/>
      <c r="BB243" s="5">
        <f t="shared" ref="BB243" si="284">BC243-BA243</f>
        <v>0</v>
      </c>
    </row>
    <row r="244" spans="1:54" s="4" customFormat="1">
      <c r="A244" s="269">
        <v>436</v>
      </c>
      <c r="B244" s="2">
        <v>436049155</v>
      </c>
      <c r="C244" s="9" t="s">
        <v>1078</v>
      </c>
      <c r="D244" s="14">
        <f>'fnd enro'!D244</f>
        <v>0</v>
      </c>
      <c r="E244" s="14">
        <f>'fnd enro'!E244</f>
        <v>0</v>
      </c>
      <c r="F244" s="14">
        <f>'fnd enro'!F244</f>
        <v>0</v>
      </c>
      <c r="G244" s="14">
        <f>'fnd enro'!G244</f>
        <v>0</v>
      </c>
      <c r="H244" s="14">
        <f>'fnd enro'!H244</f>
        <v>1</v>
      </c>
      <c r="I244" s="14">
        <f>'fnd enro'!I244</f>
        <v>1</v>
      </c>
      <c r="J244" s="14">
        <f>'fnd enro'!J244</f>
        <v>0</v>
      </c>
      <c r="K244" s="15">
        <f>'fnd enro'!K244</f>
        <v>7.7200000000000005E-2</v>
      </c>
      <c r="L244" s="14">
        <f>'fnd enro'!L244</f>
        <v>0</v>
      </c>
      <c r="M244" s="14">
        <f>'fnd enro'!M244</f>
        <v>0</v>
      </c>
      <c r="N244" s="14">
        <f>'fnd enro'!N244</f>
        <v>0</v>
      </c>
      <c r="O244" s="14">
        <f>'fnd enro'!O244</f>
        <v>0</v>
      </c>
      <c r="P244" s="14">
        <f>'fnd enro'!P244</f>
        <v>0</v>
      </c>
      <c r="Q244" s="14">
        <f>'fnd enro'!R244</f>
        <v>2</v>
      </c>
      <c r="R244" s="15">
        <f t="shared" si="234"/>
        <v>1.1160000000000001</v>
      </c>
      <c r="S244" s="14">
        <f>VALUE('fnd enro'!Q244)</f>
        <v>2</v>
      </c>
      <c r="T244" s="2"/>
      <c r="U244" s="1">
        <f>(($D244*'fnd base rates'!C$107)
+($E244*'fnd base rates'!C$108)
+($F244*'fnd base rates'!C$109)
+($G244*'fnd base rates'!C$110)
+($H244*'fnd base rates'!C$111)
+($I244*'fnd base rates'!C$112)
+($J244*'fnd base rates'!C$113)
+($K244*'fnd base rates'!C$114)
+($M244*'fnd base rates'!C$116)
+($N244*'fnd base rates'!C$117)
+($O244*'fnd base rates'!C$118)
+($P244*VLOOKUP($S244+12,rate_basefnd,3)))
*$R244</f>
        <v>1197.3817242720002</v>
      </c>
      <c r="V244" s="1">
        <f>(($D244*'fnd base rates'!D$107)
+($E244*'fnd base rates'!D$108)
+($F244*'fnd base rates'!D$109)
+($G244*'fnd base rates'!D$110)
+($H244*'fnd base rates'!D$111)
+($I244*'fnd base rates'!D$112)
+($J244*'fnd base rates'!D$113)
+($K244*'fnd base rates'!D$114)
+($M244*'fnd base rates'!D$116)
+($N244*'fnd base rates'!D$117)
+($O244*'fnd base rates'!D$118)
+($P244*VLOOKUP($S244+12,rate_basefnd,4)))
*$R244</f>
        <v>1707.6585600000003</v>
      </c>
      <c r="W244" s="1">
        <f>(($D244*'fnd base rates'!E$107)
+($E244*'fnd base rates'!E$108)
+($F244*'fnd base rates'!E$109)
+($G244*'fnd base rates'!E$110)
+($H244*'fnd base rates'!E$111)
+($I244*'fnd base rates'!E$112)
+($J244*'fnd base rates'!E$113)
+($K244*'fnd base rates'!E$114)
+($M244*'fnd base rates'!E$116)
+($N244*'fnd base rates'!E$117)
+($O244*'fnd base rates'!E$118)
+($P244*VLOOKUP($S244+12,rate_basefnd,5)))
*$R244</f>
        <v>9342.7957192320009</v>
      </c>
      <c r="X244" s="1">
        <f>(($D244*'fnd base rates'!F$107)
+($E244*'fnd base rates'!F$108)
+($F244*'fnd base rates'!F$109)
+($G244*'fnd base rates'!F$110)
+($H244*'fnd base rates'!F$111)
+($I244*'fnd base rates'!F$112)
+($J244*'fnd base rates'!F$113)
+($K244*'fnd base rates'!F$114)
+($M244*'fnd base rates'!F$116)
+($N244*'fnd base rates'!F$117)
+($O244*'fnd base rates'!F$118)
+($P244*VLOOKUP($S244+12,rate_basefnd,6)))
*$R244</f>
        <v>2100.6053115840004</v>
      </c>
      <c r="Y244" s="1">
        <f>(($D244*'fnd base rates'!G$107)
+($E244*'fnd base rates'!G$108)
+($F244*'fnd base rates'!G$109)
+($G244*'fnd base rates'!G$110)
+($H244*'fnd base rates'!G$111)
+($I244*'fnd base rates'!G$112)
+($J244*'fnd base rates'!G$113)
+($K244*'fnd base rates'!G$114)
+($M244*'fnd base rates'!G$116)
+($N244*'fnd base rates'!G$117)
+($O244*'fnd base rates'!G$118)
+($P244*VLOOKUP($S244+12,rate_basefnd,7)))
*$R244</f>
        <v>370.88760542399996</v>
      </c>
      <c r="Z244" s="1">
        <f>(($D244*'fnd base rates'!H$107)
+($E244*'fnd base rates'!H$108)
+($F244*'fnd base rates'!H$109)
+($G244*'fnd base rates'!H$110)
+($H244*'fnd base rates'!H$111)
+($I244*'fnd base rates'!H$112)
+($J244*'fnd base rates'!H$113)
+($K244*'fnd base rates'!H$114)
+($M244*'fnd base rates'!H$116)
+($N244*'fnd base rates'!H$117)
+($O244*'fnd base rates'!H$118)
+($P244*VLOOKUP($S244+12,rate_basefnd,8)))</f>
        <v>1351.5178679999999</v>
      </c>
      <c r="AA244" s="1">
        <f>(($D244*'fnd base rates'!I$107)
+($E244*'fnd base rates'!I$108)
+($F244*'fnd base rates'!I$109)
+($G244*'fnd base rates'!I$110)
+($H244*'fnd base rates'!I$111)
+($I244*'fnd base rates'!I$112)
+($J244*'fnd base rates'!I$113)
+($K244*'fnd base rates'!I$114)
+($M244*'fnd base rates'!I$116)
+($N244*'fnd base rates'!I$117)
+($O244*'fnd base rates'!I$118)
+($P244*VLOOKUP($S244+12,rate_basefnd,9)))
*$R244</f>
        <v>880.11108000000013</v>
      </c>
      <c r="AB244" s="1">
        <f>(($D244*'fnd base rates'!J$107)
+($E244*'fnd base rates'!J$108)
+($F244*'fnd base rates'!J$109)
+($G244*'fnd base rates'!J$110)
+($H244*'fnd base rates'!J$111)
+($I244*'fnd base rates'!J$112)
+($J244*'fnd base rates'!J$113)
+($K244*'fnd base rates'!J$114)
+($M244*'fnd base rates'!J$116)
+($N244*'fnd base rates'!J$117)
+($O244*'fnd base rates'!J$118)
+($P244*VLOOKUP($S244+12,rate_basefnd,10)))
*$R244</f>
        <v>917.97696000000008</v>
      </c>
      <c r="AC244" s="1">
        <f>(($D244*'fnd base rates'!K$107)
+($E244*'fnd base rates'!K$108)
+($F244*'fnd base rates'!K$109)
+($G244*'fnd base rates'!K$110)
+($H244*'fnd base rates'!K$111)
+($I244*'fnd base rates'!K$112)
+($J244*'fnd base rates'!K$113)
+($K244*'fnd base rates'!K$114)
+($M244*'fnd base rates'!K$116)
+($N244*'fnd base rates'!K$117)
+($O244*'fnd base rates'!K$118)
+($P244*VLOOKUP($S244+12,rate_basefnd,11)))
*$R244</f>
        <v>2602.75725216</v>
      </c>
      <c r="AD244" s="1">
        <f>(($D244*'fnd base rates'!L$107)
+($E244*'fnd base rates'!L$108)
+($F244*'fnd base rates'!L$109)
+($G244*'fnd base rates'!L$110)
+($H244*'fnd base rates'!L$111)
+($I244*'fnd base rates'!L$112)
+($J244*'fnd base rates'!L$113)
+($K244*'fnd base rates'!L$114)
+($M244*'fnd base rates'!L$116)
+($N244*'fnd base rates'!L$117)
+($O244*'fnd base rates'!L$118)
+($P244*VLOOKUP($S244+12,rate_basefnd,12)))</f>
        <v>2881.6033600000001</v>
      </c>
      <c r="AE244" s="1">
        <f>(($D244*'fnd base rates'!M$107)
+($E244*'fnd base rates'!M$108)
+($F244*'fnd base rates'!M$109)
+($G244*'fnd base rates'!M$110)
+($H244*'fnd base rates'!M$111)
+($I244*'fnd base rates'!M$112)
+($J244*'fnd base rates'!M$113)
+($K244*'fnd base rates'!M$114)
+($M244*'fnd base rates'!M$116)
+($N244*'fnd base rates'!M$117)
+($O244*'fnd base rates'!M$118)
+($P244*VLOOKUP($S244+12,rate_basefnd,13)))</f>
        <v>0</v>
      </c>
      <c r="AF244" s="4">
        <f t="shared" si="235"/>
        <v>23353.295440672002</v>
      </c>
      <c r="AH244" s="269">
        <f t="shared" si="236"/>
        <v>436049155</v>
      </c>
      <c r="AI244" s="4" t="str">
        <f t="shared" si="237"/>
        <v>436</v>
      </c>
      <c r="AJ244" s="2" t="str">
        <f t="shared" si="238"/>
        <v>049</v>
      </c>
      <c r="AK244" s="2" t="str">
        <f t="shared" si="239"/>
        <v>155</v>
      </c>
      <c r="AL244" s="4">
        <f t="shared" si="240"/>
        <v>1</v>
      </c>
      <c r="AM244" s="4">
        <f t="shared" si="231"/>
        <v>2</v>
      </c>
      <c r="AN244" s="4">
        <f t="shared" si="241"/>
        <v>23353.295440672002</v>
      </c>
      <c r="AO244" s="4">
        <f t="shared" si="242"/>
        <v>11677</v>
      </c>
      <c r="AP244" s="4">
        <f t="shared" si="232"/>
        <v>0</v>
      </c>
      <c r="AQ244" s="4">
        <v>11677</v>
      </c>
      <c r="AW244" s="4">
        <v>11677</v>
      </c>
      <c r="AX244" s="5">
        <f t="shared" si="243"/>
        <v>0</v>
      </c>
      <c r="AY244" s="4">
        <v>11677</v>
      </c>
      <c r="AZ244" s="5"/>
      <c r="BB244" s="5">
        <f t="shared" ref="BB244" si="285">BC244-BA244</f>
        <v>0</v>
      </c>
    </row>
    <row r="245" spans="1:54" s="4" customFormat="1">
      <c r="A245" s="269">
        <v>436</v>
      </c>
      <c r="B245" s="2">
        <v>436049163</v>
      </c>
      <c r="C245" s="9" t="s">
        <v>1078</v>
      </c>
      <c r="D245" s="14">
        <f>'fnd enro'!D245</f>
        <v>0</v>
      </c>
      <c r="E245" s="14">
        <f>'fnd enro'!E245</f>
        <v>0</v>
      </c>
      <c r="F245" s="14">
        <f>'fnd enro'!F245</f>
        <v>0</v>
      </c>
      <c r="G245" s="14">
        <f>'fnd enro'!G245</f>
        <v>0</v>
      </c>
      <c r="H245" s="14">
        <f>'fnd enro'!H245</f>
        <v>3</v>
      </c>
      <c r="I245" s="14">
        <f>'fnd enro'!I245</f>
        <v>1</v>
      </c>
      <c r="J245" s="14">
        <f>'fnd enro'!J245</f>
        <v>0</v>
      </c>
      <c r="K245" s="15">
        <f>'fnd enro'!K245</f>
        <v>0.15440000000000001</v>
      </c>
      <c r="L245" s="14">
        <f>'fnd enro'!L245</f>
        <v>0</v>
      </c>
      <c r="M245" s="14">
        <f>'fnd enro'!M245</f>
        <v>0</v>
      </c>
      <c r="N245" s="14">
        <f>'fnd enro'!N245</f>
        <v>0</v>
      </c>
      <c r="O245" s="14">
        <f>'fnd enro'!O245</f>
        <v>0</v>
      </c>
      <c r="P245" s="14">
        <f>'fnd enro'!P245</f>
        <v>1</v>
      </c>
      <c r="Q245" s="14">
        <f>'fnd enro'!R245</f>
        <v>4</v>
      </c>
      <c r="R245" s="15">
        <f t="shared" si="234"/>
        <v>1.1160000000000001</v>
      </c>
      <c r="S245" s="14">
        <f>VALUE('fnd enro'!Q245)</f>
        <v>11</v>
      </c>
      <c r="T245" s="2"/>
      <c r="U245" s="1">
        <f>(($D245*'fnd base rates'!C$107)
+($E245*'fnd base rates'!C$108)
+($F245*'fnd base rates'!C$109)
+($G245*'fnd base rates'!C$110)
+($H245*'fnd base rates'!C$111)
+($I245*'fnd base rates'!C$112)
+($J245*'fnd base rates'!C$113)
+($K245*'fnd base rates'!C$114)
+($M245*'fnd base rates'!C$116)
+($N245*'fnd base rates'!C$117)
+($O245*'fnd base rates'!C$118)
+($P245*VLOOKUP($S245+12,rate_basefnd,3)))
*$R245</f>
        <v>2488.0833685440002</v>
      </c>
      <c r="V245" s="1">
        <f>(($D245*'fnd base rates'!D$107)
+($E245*'fnd base rates'!D$108)
+($F245*'fnd base rates'!D$109)
+($G245*'fnd base rates'!D$110)
+($H245*'fnd base rates'!D$111)
+($I245*'fnd base rates'!D$112)
+($J245*'fnd base rates'!D$113)
+($K245*'fnd base rates'!D$114)
+($M245*'fnd base rates'!D$116)
+($N245*'fnd base rates'!D$117)
+($O245*'fnd base rates'!D$118)
+($P245*VLOOKUP($S245+12,rate_basefnd,4)))
*$R245</f>
        <v>3857.4540000000002</v>
      </c>
      <c r="W245" s="1">
        <f>(($D245*'fnd base rates'!E$107)
+($E245*'fnd base rates'!E$108)
+($F245*'fnd base rates'!E$109)
+($G245*'fnd base rates'!E$110)
+($H245*'fnd base rates'!E$111)
+($I245*'fnd base rates'!E$112)
+($J245*'fnd base rates'!E$113)
+($K245*'fnd base rates'!E$114)
+($M245*'fnd base rates'!E$116)
+($N245*'fnd base rates'!E$117)
+($O245*'fnd base rates'!E$118)
+($P245*VLOOKUP($S245+12,rate_basefnd,5)))
*$R245</f>
        <v>21380.441278464001</v>
      </c>
      <c r="X245" s="1">
        <f>(($D245*'fnd base rates'!F$107)
+($E245*'fnd base rates'!F$108)
+($F245*'fnd base rates'!F$109)
+($G245*'fnd base rates'!F$110)
+($H245*'fnd base rates'!F$111)
+($I245*'fnd base rates'!F$112)
+($J245*'fnd base rates'!F$113)
+($K245*'fnd base rates'!F$114)
+($M245*'fnd base rates'!F$116)
+($N245*'fnd base rates'!F$117)
+($O245*'fnd base rates'!F$118)
+($P245*VLOOKUP($S245+12,rate_basefnd,6)))
*$R245</f>
        <v>4322.2854631680011</v>
      </c>
      <c r="Y245" s="1">
        <f>(($D245*'fnd base rates'!G$107)
+($E245*'fnd base rates'!G$108)
+($F245*'fnd base rates'!G$109)
+($G245*'fnd base rates'!G$110)
+($H245*'fnd base rates'!G$111)
+($I245*'fnd base rates'!G$112)
+($J245*'fnd base rates'!G$113)
+($K245*'fnd base rates'!G$114)
+($M245*'fnd base rates'!G$116)
+($N245*'fnd base rates'!G$117)
+($O245*'fnd base rates'!G$118)
+($P245*VLOOKUP($S245+12,rate_basefnd,7)))
*$R245</f>
        <v>956.27041084799998</v>
      </c>
      <c r="Z245" s="1">
        <f>(($D245*'fnd base rates'!H$107)
+($E245*'fnd base rates'!H$108)
+($F245*'fnd base rates'!H$109)
+($G245*'fnd base rates'!H$110)
+($H245*'fnd base rates'!H$111)
+($I245*'fnd base rates'!H$112)
+($J245*'fnd base rates'!H$113)
+($K245*'fnd base rates'!H$114)
+($M245*'fnd base rates'!H$116)
+($N245*'fnd base rates'!H$117)
+($O245*'fnd base rates'!H$118)
+($P245*VLOOKUP($S245+12,rate_basefnd,8)))</f>
        <v>2427.1557360000002</v>
      </c>
      <c r="AA245" s="1">
        <f>(($D245*'fnd base rates'!I$107)
+($E245*'fnd base rates'!I$108)
+($F245*'fnd base rates'!I$109)
+($G245*'fnd base rates'!I$110)
+($H245*'fnd base rates'!I$111)
+($I245*'fnd base rates'!I$112)
+($J245*'fnd base rates'!I$113)
+($K245*'fnd base rates'!I$114)
+($M245*'fnd base rates'!I$116)
+($N245*'fnd base rates'!I$117)
+($O245*'fnd base rates'!I$118)
+($P245*VLOOKUP($S245+12,rate_basefnd,9)))
*$R245</f>
        <v>1864.41192</v>
      </c>
      <c r="AB245" s="1">
        <f>(($D245*'fnd base rates'!J$107)
+($E245*'fnd base rates'!J$108)
+($F245*'fnd base rates'!J$109)
+($G245*'fnd base rates'!J$110)
+($H245*'fnd base rates'!J$111)
+($I245*'fnd base rates'!J$112)
+($J245*'fnd base rates'!J$113)
+($K245*'fnd base rates'!J$114)
+($M245*'fnd base rates'!J$116)
+($N245*'fnd base rates'!J$117)
+($O245*'fnd base rates'!J$118)
+($P245*VLOOKUP($S245+12,rate_basefnd,10)))
*$R245</f>
        <v>2381.4882000000002</v>
      </c>
      <c r="AC245" s="1">
        <f>(($D245*'fnd base rates'!K$107)
+($E245*'fnd base rates'!K$108)
+($F245*'fnd base rates'!K$109)
+($G245*'fnd base rates'!K$110)
+($H245*'fnd base rates'!K$111)
+($I245*'fnd base rates'!K$112)
+($J245*'fnd base rates'!K$113)
+($K245*'fnd base rates'!K$114)
+($M245*'fnd base rates'!K$116)
+($N245*'fnd base rates'!K$117)
+($O245*'fnd base rates'!K$118)
+($P245*VLOOKUP($S245+12,rate_basefnd,11)))
*$R245</f>
        <v>5241.3381043199997</v>
      </c>
      <c r="AD245" s="1">
        <f>(($D245*'fnd base rates'!L$107)
+($E245*'fnd base rates'!L$108)
+($F245*'fnd base rates'!L$109)
+($G245*'fnd base rates'!L$110)
+($H245*'fnd base rates'!L$111)
+($I245*'fnd base rates'!L$112)
+($J245*'fnd base rates'!L$113)
+($K245*'fnd base rates'!L$114)
+($M245*'fnd base rates'!L$116)
+($N245*'fnd base rates'!L$117)
+($O245*'fnd base rates'!L$118)
+($P245*VLOOKUP($S245+12,rate_basefnd,12)))</f>
        <v>6532.1467199999997</v>
      </c>
      <c r="AE245" s="1">
        <f>(($D245*'fnd base rates'!M$107)
+($E245*'fnd base rates'!M$108)
+($F245*'fnd base rates'!M$109)
+($G245*'fnd base rates'!M$110)
+($H245*'fnd base rates'!M$111)
+($I245*'fnd base rates'!M$112)
+($J245*'fnd base rates'!M$113)
+($K245*'fnd base rates'!M$114)
+($M245*'fnd base rates'!M$116)
+($N245*'fnd base rates'!M$117)
+($O245*'fnd base rates'!M$118)
+($P245*VLOOKUP($S245+12,rate_basefnd,13)))</f>
        <v>0</v>
      </c>
      <c r="AF245" s="4">
        <f t="shared" si="235"/>
        <v>51451.075201344</v>
      </c>
      <c r="AH245" s="269">
        <f t="shared" si="236"/>
        <v>436049163</v>
      </c>
      <c r="AI245" s="4" t="str">
        <f t="shared" si="237"/>
        <v>436</v>
      </c>
      <c r="AJ245" s="2" t="str">
        <f t="shared" si="238"/>
        <v>049</v>
      </c>
      <c r="AK245" s="2" t="str">
        <f t="shared" si="239"/>
        <v>163</v>
      </c>
      <c r="AL245" s="4">
        <f t="shared" si="240"/>
        <v>1</v>
      </c>
      <c r="AM245" s="4">
        <f t="shared" si="231"/>
        <v>4</v>
      </c>
      <c r="AN245" s="4">
        <f t="shared" si="241"/>
        <v>51451.075201344</v>
      </c>
      <c r="AO245" s="4">
        <f t="shared" si="242"/>
        <v>12863</v>
      </c>
      <c r="AP245" s="4">
        <f t="shared" si="232"/>
        <v>0</v>
      </c>
      <c r="AQ245" s="4">
        <v>12863</v>
      </c>
      <c r="AW245" s="4">
        <v>12863</v>
      </c>
      <c r="AX245" s="5">
        <f t="shared" si="243"/>
        <v>0</v>
      </c>
      <c r="AY245" s="4">
        <v>12863</v>
      </c>
      <c r="AZ245" s="5"/>
      <c r="BB245" s="5">
        <f t="shared" ref="BB245" si="286">BC245-BA245</f>
        <v>0</v>
      </c>
    </row>
    <row r="246" spans="1:54" s="4" customFormat="1">
      <c r="A246" s="269">
        <v>436</v>
      </c>
      <c r="B246" s="2">
        <v>436049165</v>
      </c>
      <c r="C246" s="9" t="s">
        <v>1078</v>
      </c>
      <c r="D246" s="14">
        <f>'fnd enro'!D246</f>
        <v>0</v>
      </c>
      <c r="E246" s="14">
        <f>'fnd enro'!E246</f>
        <v>0</v>
      </c>
      <c r="F246" s="14">
        <f>'fnd enro'!F246</f>
        <v>0</v>
      </c>
      <c r="G246" s="14">
        <f>'fnd enro'!G246</f>
        <v>0</v>
      </c>
      <c r="H246" s="14">
        <f>'fnd enro'!H246</f>
        <v>1</v>
      </c>
      <c r="I246" s="14">
        <f>'fnd enro'!I246</f>
        <v>15</v>
      </c>
      <c r="J246" s="14">
        <f>'fnd enro'!J246</f>
        <v>0</v>
      </c>
      <c r="K246" s="15">
        <f>'fnd enro'!K246</f>
        <v>0.61760000000000004</v>
      </c>
      <c r="L246" s="14">
        <f>'fnd enro'!L246</f>
        <v>0</v>
      </c>
      <c r="M246" s="14">
        <f>'fnd enro'!M246</f>
        <v>0</v>
      </c>
      <c r="N246" s="14">
        <f>'fnd enro'!N246</f>
        <v>0</v>
      </c>
      <c r="O246" s="14">
        <f>'fnd enro'!O246</f>
        <v>2</v>
      </c>
      <c r="P246" s="14">
        <f>'fnd enro'!P246</f>
        <v>7</v>
      </c>
      <c r="Q246" s="14">
        <f>'fnd enro'!R246</f>
        <v>16</v>
      </c>
      <c r="R246" s="15">
        <f t="shared" si="234"/>
        <v>1.1160000000000001</v>
      </c>
      <c r="S246" s="14">
        <f>VALUE('fnd enro'!Q246)</f>
        <v>10</v>
      </c>
      <c r="T246" s="2"/>
      <c r="U246" s="1">
        <f>(($D246*'fnd base rates'!C$107)
+($E246*'fnd base rates'!C$108)
+($F246*'fnd base rates'!C$109)
+($G246*'fnd base rates'!C$110)
+($H246*'fnd base rates'!C$111)
+($I246*'fnd base rates'!C$112)
+($J246*'fnd base rates'!C$113)
+($K246*'fnd base rates'!C$114)
+($M246*'fnd base rates'!C$116)
+($N246*'fnd base rates'!C$117)
+($O246*'fnd base rates'!C$118)
+($P246*VLOOKUP($S246+12,rate_basefnd,3)))
*$R246</f>
        <v>10420.997674176002</v>
      </c>
      <c r="V246" s="1">
        <f>(($D246*'fnd base rates'!D$107)
+($E246*'fnd base rates'!D$108)
+($F246*'fnd base rates'!D$109)
+($G246*'fnd base rates'!D$110)
+($H246*'fnd base rates'!D$111)
+($I246*'fnd base rates'!D$112)
+($J246*'fnd base rates'!D$113)
+($K246*'fnd base rates'!D$114)
+($M246*'fnd base rates'!D$116)
+($N246*'fnd base rates'!D$117)
+($O246*'fnd base rates'!D$118)
+($P246*VLOOKUP($S246+12,rate_basefnd,4)))
*$R246</f>
        <v>16986.144960000001</v>
      </c>
      <c r="W246" s="1">
        <f>(($D246*'fnd base rates'!E$107)
+($E246*'fnd base rates'!E$108)
+($F246*'fnd base rates'!E$109)
+($G246*'fnd base rates'!E$110)
+($H246*'fnd base rates'!E$111)
+($I246*'fnd base rates'!E$112)
+($J246*'fnd base rates'!E$113)
+($K246*'fnd base rates'!E$114)
+($M246*'fnd base rates'!E$116)
+($N246*'fnd base rates'!E$117)
+($O246*'fnd base rates'!E$118)
+($P246*VLOOKUP($S246+12,rate_basefnd,5)))
*$R246</f>
        <v>117472.71119385601</v>
      </c>
      <c r="X246" s="1">
        <f>(($D246*'fnd base rates'!F$107)
+($E246*'fnd base rates'!F$108)
+($F246*'fnd base rates'!F$109)
+($G246*'fnd base rates'!F$110)
+($H246*'fnd base rates'!F$111)
+($I246*'fnd base rates'!F$112)
+($J246*'fnd base rates'!F$113)
+($K246*'fnd base rates'!F$114)
+($M246*'fnd base rates'!F$116)
+($N246*'fnd base rates'!F$117)
+($O246*'fnd base rates'!F$118)
+($P246*VLOOKUP($S246+12,rate_basefnd,6)))
*$R246</f>
        <v>16346.445492672003</v>
      </c>
      <c r="Y246" s="1">
        <f>(($D246*'fnd base rates'!G$107)
+($E246*'fnd base rates'!G$108)
+($F246*'fnd base rates'!G$109)
+($G246*'fnd base rates'!G$110)
+($H246*'fnd base rates'!G$111)
+($I246*'fnd base rates'!G$112)
+($J246*'fnd base rates'!G$113)
+($K246*'fnd base rates'!G$114)
+($M246*'fnd base rates'!G$116)
+($N246*'fnd base rates'!G$117)
+($O246*'fnd base rates'!G$118)
+($P246*VLOOKUP($S246+12,rate_basefnd,7)))
*$R246</f>
        <v>4432.8552433920004</v>
      </c>
      <c r="Z246" s="1">
        <f>(($D246*'fnd base rates'!H$107)
+($E246*'fnd base rates'!H$108)
+($F246*'fnd base rates'!H$109)
+($G246*'fnd base rates'!H$110)
+($H246*'fnd base rates'!H$111)
+($I246*'fnd base rates'!H$112)
+($J246*'fnd base rates'!H$113)
+($K246*'fnd base rates'!H$114)
+($M246*'fnd base rates'!H$116)
+($N246*'fnd base rates'!H$117)
+($O246*'fnd base rates'!H$118)
+($P246*VLOOKUP($S246+12,rate_basefnd,8)))</f>
        <v>13384.622944000001</v>
      </c>
      <c r="AA246" s="1">
        <f>(($D246*'fnd base rates'!I$107)
+($E246*'fnd base rates'!I$108)
+($F246*'fnd base rates'!I$109)
+($G246*'fnd base rates'!I$110)
+($H246*'fnd base rates'!I$111)
+($I246*'fnd base rates'!I$112)
+($J246*'fnd base rates'!I$113)
+($K246*'fnd base rates'!I$114)
+($M246*'fnd base rates'!I$116)
+($N246*'fnd base rates'!I$117)
+($O246*'fnd base rates'!I$118)
+($P246*VLOOKUP($S246+12,rate_basefnd,9)))
*$R246</f>
        <v>8862.222960000001</v>
      </c>
      <c r="AB246" s="1">
        <f>(($D246*'fnd base rates'!J$107)
+($E246*'fnd base rates'!J$108)
+($F246*'fnd base rates'!J$109)
+($G246*'fnd base rates'!J$110)
+($H246*'fnd base rates'!J$111)
+($I246*'fnd base rates'!J$112)
+($J246*'fnd base rates'!J$113)
+($K246*'fnd base rates'!J$114)
+($M246*'fnd base rates'!J$116)
+($N246*'fnd base rates'!J$117)
+($O246*'fnd base rates'!J$118)
+($P246*VLOOKUP($S246+12,rate_basefnd,10)))
*$R246</f>
        <v>15967.850759999999</v>
      </c>
      <c r="AC246" s="1">
        <f>(($D246*'fnd base rates'!K$107)
+($E246*'fnd base rates'!K$108)
+($F246*'fnd base rates'!K$109)
+($G246*'fnd base rates'!K$110)
+($H246*'fnd base rates'!K$111)
+($I246*'fnd base rates'!K$112)
+($J246*'fnd base rates'!K$113)
+($K246*'fnd base rates'!K$114)
+($M246*'fnd base rates'!K$116)
+($N246*'fnd base rates'!K$117)
+($O246*'fnd base rates'!K$118)
+($P246*VLOOKUP($S246+12,rate_basefnd,11)))
*$R246</f>
        <v>21238.348337280004</v>
      </c>
      <c r="AD246" s="1">
        <f>(($D246*'fnd base rates'!L$107)
+($E246*'fnd base rates'!L$108)
+($F246*'fnd base rates'!L$109)
+($G246*'fnd base rates'!L$110)
+($H246*'fnd base rates'!L$111)
+($I246*'fnd base rates'!L$112)
+($J246*'fnd base rates'!L$113)
+($K246*'fnd base rates'!L$114)
+($M246*'fnd base rates'!L$116)
+($N246*'fnd base rates'!L$117)
+($O246*'fnd base rates'!L$118)
+($P246*VLOOKUP($S246+12,rate_basefnd,12)))</f>
        <v>26751.096879999997</v>
      </c>
      <c r="AE246" s="1">
        <f>(($D246*'fnd base rates'!M$107)
+($E246*'fnd base rates'!M$108)
+($F246*'fnd base rates'!M$109)
+($G246*'fnd base rates'!M$110)
+($H246*'fnd base rates'!M$111)
+($I246*'fnd base rates'!M$112)
+($J246*'fnd base rates'!M$113)
+($K246*'fnd base rates'!M$114)
+($M246*'fnd base rates'!M$116)
+($N246*'fnd base rates'!M$117)
+($O246*'fnd base rates'!M$118)
+($P246*VLOOKUP($S246+12,rate_basefnd,13)))</f>
        <v>0</v>
      </c>
      <c r="AF246" s="4">
        <f t="shared" si="235"/>
        <v>251863.29644537604</v>
      </c>
      <c r="AH246" s="269">
        <f t="shared" si="236"/>
        <v>436049165</v>
      </c>
      <c r="AI246" s="4" t="str">
        <f t="shared" si="237"/>
        <v>436</v>
      </c>
      <c r="AJ246" s="2" t="str">
        <f t="shared" si="238"/>
        <v>049</v>
      </c>
      <c r="AK246" s="2" t="str">
        <f t="shared" si="239"/>
        <v>165</v>
      </c>
      <c r="AL246" s="4">
        <f t="shared" si="240"/>
        <v>1</v>
      </c>
      <c r="AM246" s="4">
        <f t="shared" si="231"/>
        <v>16</v>
      </c>
      <c r="AN246" s="4">
        <f t="shared" si="241"/>
        <v>251863.29644537604</v>
      </c>
      <c r="AO246" s="4">
        <f t="shared" si="242"/>
        <v>15741</v>
      </c>
      <c r="AP246" s="4">
        <f t="shared" si="232"/>
        <v>0</v>
      </c>
      <c r="AQ246" s="4">
        <v>15741</v>
      </c>
      <c r="AW246" s="4">
        <v>15741</v>
      </c>
      <c r="AX246" s="5">
        <f t="shared" si="243"/>
        <v>0</v>
      </c>
      <c r="AY246" s="4">
        <v>15741</v>
      </c>
      <c r="AZ246" s="5"/>
      <c r="BB246" s="5">
        <f t="shared" ref="BB246" si="287">BC246-BA246</f>
        <v>0</v>
      </c>
    </row>
    <row r="247" spans="1:54" s="4" customFormat="1">
      <c r="A247" s="269">
        <v>436</v>
      </c>
      <c r="B247" s="2">
        <v>436049176</v>
      </c>
      <c r="C247" s="9" t="s">
        <v>1078</v>
      </c>
      <c r="D247" s="14">
        <f>'fnd enro'!D247</f>
        <v>0</v>
      </c>
      <c r="E247" s="14">
        <f>'fnd enro'!E247</f>
        <v>0</v>
      </c>
      <c r="F247" s="14">
        <f>'fnd enro'!F247</f>
        <v>0</v>
      </c>
      <c r="G247" s="14">
        <f>'fnd enro'!G247</f>
        <v>0</v>
      </c>
      <c r="H247" s="14">
        <f>'fnd enro'!H247</f>
        <v>4</v>
      </c>
      <c r="I247" s="14">
        <f>'fnd enro'!I247</f>
        <v>10</v>
      </c>
      <c r="J247" s="14">
        <f>'fnd enro'!J247</f>
        <v>0</v>
      </c>
      <c r="K247" s="15">
        <f>'fnd enro'!K247</f>
        <v>0.54039999999999999</v>
      </c>
      <c r="L247" s="14">
        <f>'fnd enro'!L247</f>
        <v>0</v>
      </c>
      <c r="M247" s="14">
        <f>'fnd enro'!M247</f>
        <v>0</v>
      </c>
      <c r="N247" s="14">
        <f>'fnd enro'!N247</f>
        <v>1</v>
      </c>
      <c r="O247" s="14">
        <f>'fnd enro'!O247</f>
        <v>1</v>
      </c>
      <c r="P247" s="14">
        <f>'fnd enro'!P247</f>
        <v>2</v>
      </c>
      <c r="Q247" s="14">
        <f>'fnd enro'!R247</f>
        <v>14</v>
      </c>
      <c r="R247" s="15">
        <f t="shared" si="234"/>
        <v>1.1160000000000001</v>
      </c>
      <c r="S247" s="14">
        <f>VALUE('fnd enro'!Q247)</f>
        <v>8</v>
      </c>
      <c r="T247" s="2"/>
      <c r="U247" s="1">
        <f>(($D247*'fnd base rates'!C$107)
+($E247*'fnd base rates'!C$108)
+($F247*'fnd base rates'!C$109)
+($G247*'fnd base rates'!C$110)
+($H247*'fnd base rates'!C$111)
+($I247*'fnd base rates'!C$112)
+($J247*'fnd base rates'!C$113)
+($K247*'fnd base rates'!C$114)
+($M247*'fnd base rates'!C$116)
+($N247*'fnd base rates'!C$117)
+($O247*'fnd base rates'!C$118)
+($P247*VLOOKUP($S247+12,rate_basefnd,3)))
*$R247</f>
        <v>8773.1648699040015</v>
      </c>
      <c r="V247" s="1">
        <f>(($D247*'fnd base rates'!D$107)
+($E247*'fnd base rates'!D$108)
+($F247*'fnd base rates'!D$109)
+($G247*'fnd base rates'!D$110)
+($H247*'fnd base rates'!D$111)
+($I247*'fnd base rates'!D$112)
+($J247*'fnd base rates'!D$113)
+($K247*'fnd base rates'!D$114)
+($M247*'fnd base rates'!D$116)
+($N247*'fnd base rates'!D$117)
+($O247*'fnd base rates'!D$118)
+($P247*VLOOKUP($S247+12,rate_basefnd,4)))
*$R247</f>
        <v>13120.198200000003</v>
      </c>
      <c r="W247" s="1">
        <f>(($D247*'fnd base rates'!E$107)
+($E247*'fnd base rates'!E$108)
+($F247*'fnd base rates'!E$109)
+($G247*'fnd base rates'!E$110)
+($H247*'fnd base rates'!E$111)
+($I247*'fnd base rates'!E$112)
+($J247*'fnd base rates'!E$113)
+($K247*'fnd base rates'!E$114)
+($M247*'fnd base rates'!E$116)
+($N247*'fnd base rates'!E$117)
+($O247*'fnd base rates'!E$118)
+($P247*VLOOKUP($S247+12,rate_basefnd,5)))
*$R247</f>
        <v>80538.176994624009</v>
      </c>
      <c r="X247" s="1">
        <f>(($D247*'fnd base rates'!F$107)
+($E247*'fnd base rates'!F$108)
+($F247*'fnd base rates'!F$109)
+($G247*'fnd base rates'!F$110)
+($H247*'fnd base rates'!F$111)
+($I247*'fnd base rates'!F$112)
+($J247*'fnd base rates'!F$113)
+($K247*'fnd base rates'!F$114)
+($M247*'fnd base rates'!F$116)
+($N247*'fnd base rates'!F$117)
+($O247*'fnd base rates'!F$118)
+($P247*VLOOKUP($S247+12,rate_basefnd,6)))
*$R247</f>
        <v>14744.078381088002</v>
      </c>
      <c r="Y247" s="1">
        <f>(($D247*'fnd base rates'!G$107)
+($E247*'fnd base rates'!G$108)
+($F247*'fnd base rates'!G$109)
+($G247*'fnd base rates'!G$110)
+($H247*'fnd base rates'!G$111)
+($I247*'fnd base rates'!G$112)
+($J247*'fnd base rates'!G$113)
+($K247*'fnd base rates'!G$114)
+($M247*'fnd base rates'!G$116)
+($N247*'fnd base rates'!G$117)
+($O247*'fnd base rates'!G$118)
+($P247*VLOOKUP($S247+12,rate_basefnd,7)))
*$R247</f>
        <v>3057.6680779680005</v>
      </c>
      <c r="Z247" s="1">
        <f>(($D247*'fnd base rates'!H$107)
+($E247*'fnd base rates'!H$108)
+($F247*'fnd base rates'!H$109)
+($G247*'fnd base rates'!H$110)
+($H247*'fnd base rates'!H$111)
+($I247*'fnd base rates'!H$112)
+($J247*'fnd base rates'!H$113)
+($K247*'fnd base rates'!H$114)
+($M247*'fnd base rates'!H$116)
+($N247*'fnd base rates'!H$117)
+($O247*'fnd base rates'!H$118)
+($P247*VLOOKUP($S247+12,rate_basefnd,8)))</f>
        <v>10682.195076000002</v>
      </c>
      <c r="AA247" s="1">
        <f>(($D247*'fnd base rates'!I$107)
+($E247*'fnd base rates'!I$108)
+($F247*'fnd base rates'!I$109)
+($G247*'fnd base rates'!I$110)
+($H247*'fnd base rates'!I$111)
+($I247*'fnd base rates'!I$112)
+($J247*'fnd base rates'!I$113)
+($K247*'fnd base rates'!I$114)
+($M247*'fnd base rates'!I$116)
+($N247*'fnd base rates'!I$117)
+($O247*'fnd base rates'!I$118)
+($P247*VLOOKUP($S247+12,rate_basefnd,9)))
*$R247</f>
        <v>6847.0952399999996</v>
      </c>
      <c r="AB247" s="1">
        <f>(($D247*'fnd base rates'!J$107)
+($E247*'fnd base rates'!J$108)
+($F247*'fnd base rates'!J$109)
+($G247*'fnd base rates'!J$110)
+($H247*'fnd base rates'!J$111)
+($I247*'fnd base rates'!J$112)
+($J247*'fnd base rates'!J$113)
+($K247*'fnd base rates'!J$114)
+($M247*'fnd base rates'!J$116)
+($N247*'fnd base rates'!J$117)
+($O247*'fnd base rates'!J$118)
+($P247*VLOOKUP($S247+12,rate_basefnd,10)))
*$R247</f>
        <v>9139.6159200000002</v>
      </c>
      <c r="AC247" s="1">
        <f>(($D247*'fnd base rates'!K$107)
+($E247*'fnd base rates'!K$108)
+($F247*'fnd base rates'!K$109)
+($G247*'fnd base rates'!K$110)
+($H247*'fnd base rates'!K$111)
+($I247*'fnd base rates'!K$112)
+($J247*'fnd base rates'!K$113)
+($K247*'fnd base rates'!K$114)
+($M247*'fnd base rates'!K$116)
+($N247*'fnd base rates'!K$117)
+($O247*'fnd base rates'!K$118)
+($P247*VLOOKUP($S247+12,rate_basefnd,11)))
*$R247</f>
        <v>18802.79020512</v>
      </c>
      <c r="AD247" s="1">
        <f>(($D247*'fnd base rates'!L$107)
+($E247*'fnd base rates'!L$108)
+($F247*'fnd base rates'!L$109)
+($G247*'fnd base rates'!L$110)
+($H247*'fnd base rates'!L$111)
+($I247*'fnd base rates'!L$112)
+($J247*'fnd base rates'!L$113)
+($K247*'fnd base rates'!L$114)
+($M247*'fnd base rates'!L$116)
+($N247*'fnd base rates'!L$117)
+($O247*'fnd base rates'!L$118)
+($P247*VLOOKUP($S247+12,rate_basefnd,12)))</f>
        <v>21389.043519999999</v>
      </c>
      <c r="AE247" s="1">
        <f>(($D247*'fnd base rates'!M$107)
+($E247*'fnd base rates'!M$108)
+($F247*'fnd base rates'!M$109)
+($G247*'fnd base rates'!M$110)
+($H247*'fnd base rates'!M$111)
+($I247*'fnd base rates'!M$112)
+($J247*'fnd base rates'!M$113)
+($K247*'fnd base rates'!M$114)
+($M247*'fnd base rates'!M$116)
+($N247*'fnd base rates'!M$117)
+($O247*'fnd base rates'!M$118)
+($P247*VLOOKUP($S247+12,rate_basefnd,13)))</f>
        <v>0</v>
      </c>
      <c r="AF247" s="4">
        <f t="shared" si="235"/>
        <v>187094.02648470402</v>
      </c>
      <c r="AH247" s="269">
        <f t="shared" si="236"/>
        <v>436049176</v>
      </c>
      <c r="AI247" s="4" t="str">
        <f t="shared" si="237"/>
        <v>436</v>
      </c>
      <c r="AJ247" s="2" t="str">
        <f t="shared" si="238"/>
        <v>049</v>
      </c>
      <c r="AK247" s="2" t="str">
        <f t="shared" si="239"/>
        <v>176</v>
      </c>
      <c r="AL247" s="4">
        <f t="shared" si="240"/>
        <v>1</v>
      </c>
      <c r="AM247" s="4">
        <f t="shared" si="231"/>
        <v>14</v>
      </c>
      <c r="AN247" s="4">
        <f t="shared" si="241"/>
        <v>187094.02648470402</v>
      </c>
      <c r="AO247" s="4">
        <f t="shared" si="242"/>
        <v>13364</v>
      </c>
      <c r="AP247" s="4">
        <f t="shared" si="232"/>
        <v>0</v>
      </c>
      <c r="AQ247" s="4">
        <v>13364</v>
      </c>
      <c r="AW247" s="4">
        <v>13364</v>
      </c>
      <c r="AX247" s="5">
        <f t="shared" si="243"/>
        <v>0</v>
      </c>
      <c r="AY247" s="4">
        <v>13364</v>
      </c>
      <c r="AZ247" s="5"/>
      <c r="BB247" s="5">
        <f t="shared" ref="BB247" si="288">BC247-BA247</f>
        <v>0</v>
      </c>
    </row>
    <row r="248" spans="1:54" s="4" customFormat="1">
      <c r="A248" s="269">
        <v>436</v>
      </c>
      <c r="B248" s="2">
        <v>436049199</v>
      </c>
      <c r="C248" s="9" t="s">
        <v>1078</v>
      </c>
      <c r="D248" s="14">
        <f>'fnd enro'!D248</f>
        <v>0</v>
      </c>
      <c r="E248" s="14">
        <f>'fnd enro'!E248</f>
        <v>0</v>
      </c>
      <c r="F248" s="14">
        <f>'fnd enro'!F248</f>
        <v>0</v>
      </c>
      <c r="G248" s="14">
        <f>'fnd enro'!G248</f>
        <v>0</v>
      </c>
      <c r="H248" s="14">
        <f>'fnd enro'!H248</f>
        <v>0</v>
      </c>
      <c r="I248" s="14">
        <f>'fnd enro'!I248</f>
        <v>1</v>
      </c>
      <c r="J248" s="14">
        <f>'fnd enro'!J248</f>
        <v>0</v>
      </c>
      <c r="K248" s="15">
        <f>'fnd enro'!K248</f>
        <v>3.8600000000000002E-2</v>
      </c>
      <c r="L248" s="14">
        <f>'fnd enro'!L248</f>
        <v>0</v>
      </c>
      <c r="M248" s="14">
        <f>'fnd enro'!M248</f>
        <v>0</v>
      </c>
      <c r="N248" s="14">
        <f>'fnd enro'!N248</f>
        <v>0</v>
      </c>
      <c r="O248" s="14">
        <f>'fnd enro'!O248</f>
        <v>0</v>
      </c>
      <c r="P248" s="14">
        <f>'fnd enro'!P248</f>
        <v>1</v>
      </c>
      <c r="Q248" s="14">
        <f>'fnd enro'!R248</f>
        <v>1</v>
      </c>
      <c r="R248" s="15">
        <f t="shared" si="234"/>
        <v>1.1160000000000001</v>
      </c>
      <c r="S248" s="14">
        <f>VALUE('fnd enro'!Q248)</f>
        <v>2</v>
      </c>
      <c r="T248" s="2"/>
      <c r="U248" s="1">
        <f>(($D248*'fnd base rates'!C$107)
+($E248*'fnd base rates'!C$108)
+($F248*'fnd base rates'!C$109)
+($G248*'fnd base rates'!C$110)
+($H248*'fnd base rates'!C$111)
+($I248*'fnd base rates'!C$112)
+($J248*'fnd base rates'!C$113)
+($K248*'fnd base rates'!C$114)
+($M248*'fnd base rates'!C$116)
+($N248*'fnd base rates'!C$117)
+($O248*'fnd base rates'!C$118)
+($P248*VLOOKUP($S248+12,rate_basefnd,3)))
*$R248</f>
        <v>660.55074213600005</v>
      </c>
      <c r="V248" s="1">
        <f>(($D248*'fnd base rates'!D$107)
+($E248*'fnd base rates'!D$108)
+($F248*'fnd base rates'!D$109)
+($G248*'fnd base rates'!D$110)
+($H248*'fnd base rates'!D$111)
+($I248*'fnd base rates'!D$112)
+($J248*'fnd base rates'!D$113)
+($K248*'fnd base rates'!D$114)
+($M248*'fnd base rates'!D$116)
+($N248*'fnd base rates'!D$117)
+($O248*'fnd base rates'!D$118)
+($P248*VLOOKUP($S248+12,rate_basefnd,4)))
*$R248</f>
        <v>1146.8908800000002</v>
      </c>
      <c r="W248" s="1">
        <f>(($D248*'fnd base rates'!E$107)
+($E248*'fnd base rates'!E$108)
+($F248*'fnd base rates'!E$109)
+($G248*'fnd base rates'!E$110)
+($H248*'fnd base rates'!E$111)
+($I248*'fnd base rates'!E$112)
+($J248*'fnd base rates'!E$113)
+($K248*'fnd base rates'!E$114)
+($M248*'fnd base rates'!E$116)
+($N248*'fnd base rates'!E$117)
+($O248*'fnd base rates'!E$118)
+($P248*VLOOKUP($S248+12,rate_basefnd,5)))
*$R248</f>
        <v>8342.9150996160006</v>
      </c>
      <c r="X248" s="1">
        <f>(($D248*'fnd base rates'!F$107)
+($E248*'fnd base rates'!F$108)
+($F248*'fnd base rates'!F$109)
+($G248*'fnd base rates'!F$110)
+($H248*'fnd base rates'!F$111)
+($I248*'fnd base rates'!F$112)
+($J248*'fnd base rates'!F$113)
+($K248*'fnd base rates'!F$114)
+($M248*'fnd base rates'!F$116)
+($N248*'fnd base rates'!F$117)
+($O248*'fnd base rates'!F$118)
+($P248*VLOOKUP($S248+12,rate_basefnd,6)))
*$R248</f>
        <v>989.76523579200011</v>
      </c>
      <c r="Y248" s="1">
        <f>(($D248*'fnd base rates'!G$107)
+($E248*'fnd base rates'!G$108)
+($F248*'fnd base rates'!G$109)
+($G248*'fnd base rates'!G$110)
+($H248*'fnd base rates'!G$111)
+($I248*'fnd base rates'!G$112)
+($J248*'fnd base rates'!G$113)
+($K248*'fnd base rates'!G$114)
+($M248*'fnd base rates'!G$116)
+($N248*'fnd base rates'!G$117)
+($O248*'fnd base rates'!G$118)
+($P248*VLOOKUP($S248+12,rate_basefnd,7)))
*$R248</f>
        <v>321.69066271200006</v>
      </c>
      <c r="Z248" s="1">
        <f>(($D248*'fnd base rates'!H$107)
+($E248*'fnd base rates'!H$108)
+($F248*'fnd base rates'!H$109)
+($G248*'fnd base rates'!H$110)
+($H248*'fnd base rates'!H$111)
+($I248*'fnd base rates'!H$112)
+($J248*'fnd base rates'!H$113)
+($K248*'fnd base rates'!H$114)
+($M248*'fnd base rates'!H$116)
+($N248*'fnd base rates'!H$117)
+($O248*'fnd base rates'!H$118)
+($P248*VLOOKUP($S248+12,rate_basefnd,8)))</f>
        <v>847.13893399999995</v>
      </c>
      <c r="AA248" s="1">
        <f>(($D248*'fnd base rates'!I$107)
+($E248*'fnd base rates'!I$108)
+($F248*'fnd base rates'!I$109)
+($G248*'fnd base rates'!I$110)
+($H248*'fnd base rates'!I$111)
+($I248*'fnd base rates'!I$112)
+($J248*'fnd base rates'!I$113)
+($K248*'fnd base rates'!I$114)
+($M248*'fnd base rates'!I$116)
+($N248*'fnd base rates'!I$117)
+($O248*'fnd base rates'!I$118)
+($P248*VLOOKUP($S248+12,rate_basefnd,9)))
*$R248</f>
        <v>591.18984000000012</v>
      </c>
      <c r="AB248" s="1">
        <f>(($D248*'fnd base rates'!J$107)
+($E248*'fnd base rates'!J$108)
+($F248*'fnd base rates'!J$109)
+($G248*'fnd base rates'!J$110)
+($H248*'fnd base rates'!J$111)
+($I248*'fnd base rates'!J$112)
+($J248*'fnd base rates'!J$113)
+($K248*'fnd base rates'!J$114)
+($M248*'fnd base rates'!J$116)
+($N248*'fnd base rates'!J$117)
+($O248*'fnd base rates'!J$118)
+($P248*VLOOKUP($S248+12,rate_basefnd,10)))
*$R248</f>
        <v>1242.2754000000002</v>
      </c>
      <c r="AC248" s="1">
        <f>(($D248*'fnd base rates'!K$107)
+($E248*'fnd base rates'!K$108)
+($F248*'fnd base rates'!K$109)
+($G248*'fnd base rates'!K$110)
+($H248*'fnd base rates'!K$111)
+($I248*'fnd base rates'!K$112)
+($J248*'fnd base rates'!K$113)
+($K248*'fnd base rates'!K$114)
+($M248*'fnd base rates'!K$116)
+($N248*'fnd base rates'!K$117)
+($O248*'fnd base rates'!K$118)
+($P248*VLOOKUP($S248+12,rate_basefnd,11)))
*$R248</f>
        <v>1283.4668260800001</v>
      </c>
      <c r="AD248" s="1">
        <f>(($D248*'fnd base rates'!L$107)
+($E248*'fnd base rates'!L$108)
+($F248*'fnd base rates'!L$109)
+($G248*'fnd base rates'!L$110)
+($H248*'fnd base rates'!L$111)
+($I248*'fnd base rates'!L$112)
+($J248*'fnd base rates'!L$113)
+($K248*'fnd base rates'!L$114)
+($M248*'fnd base rates'!L$116)
+($N248*'fnd base rates'!L$117)
+($O248*'fnd base rates'!L$118)
+($P248*VLOOKUP($S248+12,rate_basefnd,12)))</f>
        <v>1783.7966800000002</v>
      </c>
      <c r="AE248" s="1">
        <f>(($D248*'fnd base rates'!M$107)
+($E248*'fnd base rates'!M$108)
+($F248*'fnd base rates'!M$109)
+($G248*'fnd base rates'!M$110)
+($H248*'fnd base rates'!M$111)
+($I248*'fnd base rates'!M$112)
+($J248*'fnd base rates'!M$113)
+($K248*'fnd base rates'!M$114)
+($M248*'fnd base rates'!M$116)
+($N248*'fnd base rates'!M$117)
+($O248*'fnd base rates'!M$118)
+($P248*VLOOKUP($S248+12,rate_basefnd,13)))</f>
        <v>0</v>
      </c>
      <c r="AF248" s="4">
        <f t="shared" si="235"/>
        <v>17209.680300336004</v>
      </c>
      <c r="AH248" s="269">
        <f t="shared" si="236"/>
        <v>436049199</v>
      </c>
      <c r="AI248" s="4" t="str">
        <f t="shared" si="237"/>
        <v>436</v>
      </c>
      <c r="AJ248" s="2" t="str">
        <f t="shared" si="238"/>
        <v>049</v>
      </c>
      <c r="AK248" s="2" t="str">
        <f t="shared" si="239"/>
        <v>199</v>
      </c>
      <c r="AL248" s="4">
        <f t="shared" si="240"/>
        <v>1</v>
      </c>
      <c r="AM248" s="4">
        <f t="shared" si="231"/>
        <v>1</v>
      </c>
      <c r="AN248" s="4">
        <f t="shared" si="241"/>
        <v>17209.680300336004</v>
      </c>
      <c r="AO248" s="4">
        <f t="shared" si="242"/>
        <v>17210</v>
      </c>
      <c r="AP248" s="4">
        <f t="shared" si="232"/>
        <v>0</v>
      </c>
      <c r="AQ248" s="4">
        <v>17210</v>
      </c>
      <c r="AW248" s="4">
        <v>17210</v>
      </c>
      <c r="AX248" s="5">
        <f t="shared" si="243"/>
        <v>0</v>
      </c>
      <c r="AY248" s="4">
        <v>17210</v>
      </c>
      <c r="AZ248" s="5"/>
      <c r="BB248" s="5">
        <f t="shared" ref="BB248" si="289">BC248-BA248</f>
        <v>0</v>
      </c>
    </row>
    <row r="249" spans="1:54" s="4" customFormat="1">
      <c r="A249" s="269">
        <v>436</v>
      </c>
      <c r="B249" s="2">
        <v>436049244</v>
      </c>
      <c r="C249" s="9" t="s">
        <v>1078</v>
      </c>
      <c r="D249" s="14">
        <f>'fnd enro'!D249</f>
        <v>0</v>
      </c>
      <c r="E249" s="14">
        <f>'fnd enro'!E249</f>
        <v>0</v>
      </c>
      <c r="F249" s="14">
        <f>'fnd enro'!F249</f>
        <v>0</v>
      </c>
      <c r="G249" s="14">
        <f>'fnd enro'!G249</f>
        <v>0</v>
      </c>
      <c r="H249" s="14">
        <f>'fnd enro'!H249</f>
        <v>0</v>
      </c>
      <c r="I249" s="14">
        <f>'fnd enro'!I249</f>
        <v>2</v>
      </c>
      <c r="J249" s="14">
        <f>'fnd enro'!J249</f>
        <v>0</v>
      </c>
      <c r="K249" s="15">
        <f>'fnd enro'!K249</f>
        <v>7.7200000000000005E-2</v>
      </c>
      <c r="L249" s="14">
        <f>'fnd enro'!L249</f>
        <v>0</v>
      </c>
      <c r="M249" s="14">
        <f>'fnd enro'!M249</f>
        <v>0</v>
      </c>
      <c r="N249" s="14">
        <f>'fnd enro'!N249</f>
        <v>0</v>
      </c>
      <c r="O249" s="14">
        <f>'fnd enro'!O249</f>
        <v>0</v>
      </c>
      <c r="P249" s="14">
        <f>'fnd enro'!P249</f>
        <v>0</v>
      </c>
      <c r="Q249" s="14">
        <f>'fnd enro'!R249</f>
        <v>2</v>
      </c>
      <c r="R249" s="15">
        <f t="shared" si="234"/>
        <v>1.1160000000000001</v>
      </c>
      <c r="S249" s="14">
        <f>VALUE('fnd enro'!Q249)</f>
        <v>10</v>
      </c>
      <c r="T249" s="2"/>
      <c r="U249" s="1">
        <f>(($D249*'fnd base rates'!C$107)
+($E249*'fnd base rates'!C$108)
+($F249*'fnd base rates'!C$109)
+($G249*'fnd base rates'!C$110)
+($H249*'fnd base rates'!C$111)
+($I249*'fnd base rates'!C$112)
+($J249*'fnd base rates'!C$113)
+($K249*'fnd base rates'!C$114)
+($M249*'fnd base rates'!C$116)
+($N249*'fnd base rates'!C$117)
+($O249*'fnd base rates'!C$118)
+($P249*VLOOKUP($S249+12,rate_basefnd,3)))
*$R249</f>
        <v>1197.3817242720002</v>
      </c>
      <c r="V249" s="1">
        <f>(($D249*'fnd base rates'!D$107)
+($E249*'fnd base rates'!D$108)
+($F249*'fnd base rates'!D$109)
+($G249*'fnd base rates'!D$110)
+($H249*'fnd base rates'!D$111)
+($I249*'fnd base rates'!D$112)
+($J249*'fnd base rates'!D$113)
+($K249*'fnd base rates'!D$114)
+($M249*'fnd base rates'!D$116)
+($N249*'fnd base rates'!D$117)
+($O249*'fnd base rates'!D$118)
+($P249*VLOOKUP($S249+12,rate_basefnd,4)))
*$R249</f>
        <v>1707.6585600000003</v>
      </c>
      <c r="W249" s="1">
        <f>(($D249*'fnd base rates'!E$107)
+($E249*'fnd base rates'!E$108)
+($F249*'fnd base rates'!E$109)
+($G249*'fnd base rates'!E$110)
+($H249*'fnd base rates'!E$111)
+($I249*'fnd base rates'!E$112)
+($J249*'fnd base rates'!E$113)
+($K249*'fnd base rates'!E$114)
+($M249*'fnd base rates'!E$116)
+($N249*'fnd base rates'!E$117)
+($O249*'fnd base rates'!E$118)
+($P249*VLOOKUP($S249+12,rate_basefnd,5)))
*$R249</f>
        <v>10964.031239232001</v>
      </c>
      <c r="X249" s="1">
        <f>(($D249*'fnd base rates'!F$107)
+($E249*'fnd base rates'!F$108)
+($F249*'fnd base rates'!F$109)
+($G249*'fnd base rates'!F$110)
+($H249*'fnd base rates'!F$111)
+($I249*'fnd base rates'!F$112)
+($J249*'fnd base rates'!F$113)
+($K249*'fnd base rates'!F$114)
+($M249*'fnd base rates'!F$116)
+($N249*'fnd base rates'!F$117)
+($O249*'fnd base rates'!F$118)
+($P249*VLOOKUP($S249+12,rate_basefnd,6)))
*$R249</f>
        <v>1979.5304715840002</v>
      </c>
      <c r="Y249" s="1">
        <f>(($D249*'fnd base rates'!G$107)
+($E249*'fnd base rates'!G$108)
+($F249*'fnd base rates'!G$109)
+($G249*'fnd base rates'!G$110)
+($H249*'fnd base rates'!G$111)
+($I249*'fnd base rates'!G$112)
+($J249*'fnd base rates'!G$113)
+($K249*'fnd base rates'!G$114)
+($M249*'fnd base rates'!G$116)
+($N249*'fnd base rates'!G$117)
+($O249*'fnd base rates'!G$118)
+($P249*VLOOKUP($S249+12,rate_basefnd,7)))
*$R249</f>
        <v>365.78748542400001</v>
      </c>
      <c r="Z249" s="1">
        <f>(($D249*'fnd base rates'!H$107)
+($E249*'fnd base rates'!H$108)
+($F249*'fnd base rates'!H$109)
+($G249*'fnd base rates'!H$110)
+($H249*'fnd base rates'!H$111)
+($I249*'fnd base rates'!H$112)
+($J249*'fnd base rates'!H$113)
+($K249*'fnd base rates'!H$114)
+($M249*'fnd base rates'!H$116)
+($N249*'fnd base rates'!H$117)
+($O249*'fnd base rates'!H$118)
+($P249*VLOOKUP($S249+12,rate_basefnd,8)))</f>
        <v>1656.157868</v>
      </c>
      <c r="AA249" s="1">
        <f>(($D249*'fnd base rates'!I$107)
+($E249*'fnd base rates'!I$108)
+($F249*'fnd base rates'!I$109)
+($G249*'fnd base rates'!I$110)
+($H249*'fnd base rates'!I$111)
+($I249*'fnd base rates'!I$112)
+($J249*'fnd base rates'!I$113)
+($K249*'fnd base rates'!I$114)
+($M249*'fnd base rates'!I$116)
+($N249*'fnd base rates'!I$117)
+($O249*'fnd base rates'!I$118)
+($P249*VLOOKUP($S249+12,rate_basefnd,9)))
*$R249</f>
        <v>950.69808000000012</v>
      </c>
      <c r="AB249" s="1">
        <f>(($D249*'fnd base rates'!J$107)
+($E249*'fnd base rates'!J$108)
+($F249*'fnd base rates'!J$109)
+($G249*'fnd base rates'!J$110)
+($H249*'fnd base rates'!J$111)
+($I249*'fnd base rates'!J$112)
+($J249*'fnd base rates'!J$113)
+($K249*'fnd base rates'!J$114)
+($M249*'fnd base rates'!J$116)
+($N249*'fnd base rates'!J$117)
+($O249*'fnd base rates'!J$118)
+($P249*VLOOKUP($S249+12,rate_basefnd,10)))
*$R249</f>
        <v>1280.6100000000001</v>
      </c>
      <c r="AC249" s="1">
        <f>(($D249*'fnd base rates'!K$107)
+($E249*'fnd base rates'!K$108)
+($F249*'fnd base rates'!K$109)
+($G249*'fnd base rates'!K$110)
+($H249*'fnd base rates'!K$111)
+($I249*'fnd base rates'!K$112)
+($J249*'fnd base rates'!K$113)
+($K249*'fnd base rates'!K$114)
+($M249*'fnd base rates'!K$116)
+($N249*'fnd base rates'!K$117)
+($O249*'fnd base rates'!K$118)
+($P249*VLOOKUP($S249+12,rate_basefnd,11)))
*$R249</f>
        <v>2566.9336521600003</v>
      </c>
      <c r="AD249" s="1">
        <f>(($D249*'fnd base rates'!L$107)
+($E249*'fnd base rates'!L$108)
+($F249*'fnd base rates'!L$109)
+($G249*'fnd base rates'!L$110)
+($H249*'fnd base rates'!L$111)
+($I249*'fnd base rates'!L$112)
+($J249*'fnd base rates'!L$113)
+($K249*'fnd base rates'!L$114)
+($M249*'fnd base rates'!L$116)
+($N249*'fnd base rates'!L$117)
+($O249*'fnd base rates'!L$118)
+($P249*VLOOKUP($S249+12,rate_basefnd,12)))</f>
        <v>2738.2533600000002</v>
      </c>
      <c r="AE249" s="1">
        <f>(($D249*'fnd base rates'!M$107)
+($E249*'fnd base rates'!M$108)
+($F249*'fnd base rates'!M$109)
+($G249*'fnd base rates'!M$110)
+($H249*'fnd base rates'!M$111)
+($I249*'fnd base rates'!M$112)
+($J249*'fnd base rates'!M$113)
+($K249*'fnd base rates'!M$114)
+($M249*'fnd base rates'!M$116)
+($N249*'fnd base rates'!M$117)
+($O249*'fnd base rates'!M$118)
+($P249*VLOOKUP($S249+12,rate_basefnd,13)))</f>
        <v>0</v>
      </c>
      <c r="AF249" s="4">
        <f t="shared" si="235"/>
        <v>25407.042440671998</v>
      </c>
      <c r="AH249" s="269">
        <f t="shared" si="236"/>
        <v>436049244</v>
      </c>
      <c r="AI249" s="4" t="str">
        <f t="shared" si="237"/>
        <v>436</v>
      </c>
      <c r="AJ249" s="2" t="str">
        <f t="shared" si="238"/>
        <v>049</v>
      </c>
      <c r="AK249" s="2" t="str">
        <f t="shared" si="239"/>
        <v>244</v>
      </c>
      <c r="AL249" s="4">
        <f t="shared" si="240"/>
        <v>1</v>
      </c>
      <c r="AM249" s="4">
        <f t="shared" si="231"/>
        <v>2</v>
      </c>
      <c r="AN249" s="4">
        <f t="shared" si="241"/>
        <v>25407.042440671998</v>
      </c>
      <c r="AO249" s="4">
        <f t="shared" si="242"/>
        <v>12704</v>
      </c>
      <c r="AP249" s="4">
        <f t="shared" si="232"/>
        <v>0</v>
      </c>
      <c r="AQ249" s="4">
        <v>12704</v>
      </c>
      <c r="AW249" s="4">
        <v>12704</v>
      </c>
      <c r="AX249" s="5">
        <f t="shared" si="243"/>
        <v>0</v>
      </c>
      <c r="AY249" s="4">
        <v>12704</v>
      </c>
      <c r="AZ249" s="5"/>
      <c r="BB249" s="5">
        <f t="shared" ref="BB249" si="290">BC249-BA249</f>
        <v>0</v>
      </c>
    </row>
    <row r="250" spans="1:54" s="4" customFormat="1">
      <c r="A250" s="269">
        <v>436</v>
      </c>
      <c r="B250" s="2">
        <v>436049248</v>
      </c>
      <c r="C250" s="9" t="s">
        <v>1078</v>
      </c>
      <c r="D250" s="14">
        <f>'fnd enro'!D250</f>
        <v>0</v>
      </c>
      <c r="E250" s="14">
        <f>'fnd enro'!E250</f>
        <v>0</v>
      </c>
      <c r="F250" s="14">
        <f>'fnd enro'!F250</f>
        <v>0</v>
      </c>
      <c r="G250" s="14">
        <f>'fnd enro'!G250</f>
        <v>0</v>
      </c>
      <c r="H250" s="14">
        <f>'fnd enro'!H250</f>
        <v>1</v>
      </c>
      <c r="I250" s="14">
        <f>'fnd enro'!I250</f>
        <v>3</v>
      </c>
      <c r="J250" s="14">
        <f>'fnd enro'!J250</f>
        <v>0</v>
      </c>
      <c r="K250" s="15">
        <f>'fnd enro'!K250</f>
        <v>0.15440000000000001</v>
      </c>
      <c r="L250" s="14">
        <f>'fnd enro'!L250</f>
        <v>0</v>
      </c>
      <c r="M250" s="14">
        <f>'fnd enro'!M250</f>
        <v>0</v>
      </c>
      <c r="N250" s="14">
        <f>'fnd enro'!N250</f>
        <v>0</v>
      </c>
      <c r="O250" s="14">
        <f>'fnd enro'!O250</f>
        <v>0</v>
      </c>
      <c r="P250" s="14">
        <f>'fnd enro'!P250</f>
        <v>3</v>
      </c>
      <c r="Q250" s="14">
        <f>'fnd enro'!R250</f>
        <v>4</v>
      </c>
      <c r="R250" s="15">
        <f t="shared" si="234"/>
        <v>1.1160000000000001</v>
      </c>
      <c r="S250" s="14">
        <f>VALUE('fnd enro'!Q250)</f>
        <v>11</v>
      </c>
      <c r="T250" s="2"/>
      <c r="U250" s="1">
        <f>(($D250*'fnd base rates'!C$107)
+($E250*'fnd base rates'!C$108)
+($F250*'fnd base rates'!C$109)
+($G250*'fnd base rates'!C$110)
+($H250*'fnd base rates'!C$111)
+($I250*'fnd base rates'!C$112)
+($J250*'fnd base rates'!C$113)
+($K250*'fnd base rates'!C$114)
+($M250*'fnd base rates'!C$116)
+($N250*'fnd base rates'!C$117)
+($O250*'fnd base rates'!C$118)
+($P250*VLOOKUP($S250+12,rate_basefnd,3)))
*$R250</f>
        <v>2674.7232085440005</v>
      </c>
      <c r="V250" s="1">
        <f>(($D250*'fnd base rates'!D$107)
+($E250*'fnd base rates'!D$108)
+($F250*'fnd base rates'!D$109)
+($G250*'fnd base rates'!D$110)
+($H250*'fnd base rates'!D$111)
+($I250*'fnd base rates'!D$112)
+($J250*'fnd base rates'!D$113)
+($K250*'fnd base rates'!D$114)
+($M250*'fnd base rates'!D$116)
+($N250*'fnd base rates'!D$117)
+($O250*'fnd base rates'!D$118)
+($P250*VLOOKUP($S250+12,rate_basefnd,4)))
*$R250</f>
        <v>4741.7277600000007</v>
      </c>
      <c r="W250" s="1">
        <f>(($D250*'fnd base rates'!E$107)
+($E250*'fnd base rates'!E$108)
+($F250*'fnd base rates'!E$109)
+($G250*'fnd base rates'!E$110)
+($H250*'fnd base rates'!E$111)
+($I250*'fnd base rates'!E$112)
+($J250*'fnd base rates'!E$113)
+($K250*'fnd base rates'!E$114)
+($M250*'fnd base rates'!E$116)
+($N250*'fnd base rates'!E$117)
+($O250*'fnd base rates'!E$118)
+($P250*VLOOKUP($S250+12,rate_basefnd,5)))
*$R250</f>
        <v>33255.083038463999</v>
      </c>
      <c r="X250" s="1">
        <f>(($D250*'fnd base rates'!F$107)
+($E250*'fnd base rates'!F$108)
+($F250*'fnd base rates'!F$109)
+($G250*'fnd base rates'!F$110)
+($H250*'fnd base rates'!F$111)
+($I250*'fnd base rates'!F$112)
+($J250*'fnd base rates'!F$113)
+($K250*'fnd base rates'!F$114)
+($M250*'fnd base rates'!F$116)
+($N250*'fnd base rates'!F$117)
+($O250*'fnd base rates'!F$118)
+($P250*VLOOKUP($S250+12,rate_basefnd,6)))
*$R250</f>
        <v>4080.1357831680002</v>
      </c>
      <c r="Y250" s="1">
        <f>(($D250*'fnd base rates'!G$107)
+($E250*'fnd base rates'!G$108)
+($F250*'fnd base rates'!G$109)
+($G250*'fnd base rates'!G$110)
+($H250*'fnd base rates'!G$111)
+($I250*'fnd base rates'!G$112)
+($J250*'fnd base rates'!G$113)
+($K250*'fnd base rates'!G$114)
+($M250*'fnd base rates'!G$116)
+($N250*'fnd base rates'!G$117)
+($O250*'fnd base rates'!G$118)
+($P250*VLOOKUP($S250+12,rate_basefnd,7)))
*$R250</f>
        <v>1364.8603308480001</v>
      </c>
      <c r="Z250" s="1">
        <f>(($D250*'fnd base rates'!H$107)
+($E250*'fnd base rates'!H$108)
+($F250*'fnd base rates'!H$109)
+($G250*'fnd base rates'!H$110)
+($H250*'fnd base rates'!H$111)
+($I250*'fnd base rates'!H$112)
+($J250*'fnd base rates'!H$113)
+($K250*'fnd base rates'!H$114)
+($M250*'fnd base rates'!H$116)
+($N250*'fnd base rates'!H$117)
+($O250*'fnd base rates'!H$118)
+($P250*VLOOKUP($S250+12,rate_basefnd,8)))</f>
        <v>3093.9557360000003</v>
      </c>
      <c r="AA250" s="1">
        <f>(($D250*'fnd base rates'!I$107)
+($E250*'fnd base rates'!I$108)
+($F250*'fnd base rates'!I$109)
+($G250*'fnd base rates'!I$110)
+($H250*'fnd base rates'!I$111)
+($I250*'fnd base rates'!I$112)
+($J250*'fnd base rates'!I$113)
+($K250*'fnd base rates'!I$114)
+($M250*'fnd base rates'!I$116)
+($N250*'fnd base rates'!I$117)
+($O250*'fnd base rates'!I$118)
+($P250*VLOOKUP($S250+12,rate_basefnd,9)))
*$R250</f>
        <v>2355.1394400000004</v>
      </c>
      <c r="AB250" s="1">
        <f>(($D250*'fnd base rates'!J$107)
+($E250*'fnd base rates'!J$108)
+($F250*'fnd base rates'!J$109)
+($G250*'fnd base rates'!J$110)
+($H250*'fnd base rates'!J$111)
+($I250*'fnd base rates'!J$112)
+($J250*'fnd base rates'!J$113)
+($K250*'fnd base rates'!J$114)
+($M250*'fnd base rates'!J$116)
+($N250*'fnd base rates'!J$117)
+($O250*'fnd base rates'!J$118)
+($P250*VLOOKUP($S250+12,rate_basefnd,10)))
*$R250</f>
        <v>4923.0889200000001</v>
      </c>
      <c r="AC250" s="1">
        <f>(($D250*'fnd base rates'!K$107)
+($E250*'fnd base rates'!K$108)
+($F250*'fnd base rates'!K$109)
+($G250*'fnd base rates'!K$110)
+($H250*'fnd base rates'!K$111)
+($I250*'fnd base rates'!K$112)
+($J250*'fnd base rates'!K$113)
+($K250*'fnd base rates'!K$114)
+($M250*'fnd base rates'!K$116)
+($N250*'fnd base rates'!K$117)
+($O250*'fnd base rates'!K$118)
+($P250*VLOOKUP($S250+12,rate_basefnd,11)))
*$R250</f>
        <v>5169.6909043200012</v>
      </c>
      <c r="AD250" s="1">
        <f>(($D250*'fnd base rates'!L$107)
+($E250*'fnd base rates'!L$108)
+($F250*'fnd base rates'!L$109)
+($G250*'fnd base rates'!L$110)
+($H250*'fnd base rates'!L$111)
+($I250*'fnd base rates'!L$112)
+($J250*'fnd base rates'!L$113)
+($K250*'fnd base rates'!L$114)
+($M250*'fnd base rates'!L$116)
+($N250*'fnd base rates'!L$117)
+($O250*'fnd base rates'!L$118)
+($P250*VLOOKUP($S250+12,rate_basefnd,12)))</f>
        <v>7496.6267200000002</v>
      </c>
      <c r="AE250" s="1">
        <f>(($D250*'fnd base rates'!M$107)
+($E250*'fnd base rates'!M$108)
+($F250*'fnd base rates'!M$109)
+($G250*'fnd base rates'!M$110)
+($H250*'fnd base rates'!M$111)
+($I250*'fnd base rates'!M$112)
+($J250*'fnd base rates'!M$113)
+($K250*'fnd base rates'!M$114)
+($M250*'fnd base rates'!M$116)
+($N250*'fnd base rates'!M$117)
+($O250*'fnd base rates'!M$118)
+($P250*VLOOKUP($S250+12,rate_basefnd,13)))</f>
        <v>0</v>
      </c>
      <c r="AF250" s="4">
        <f t="shared" si="235"/>
        <v>69155.031841343996</v>
      </c>
      <c r="AH250" s="269">
        <f t="shared" si="236"/>
        <v>436049248</v>
      </c>
      <c r="AI250" s="4" t="str">
        <f t="shared" si="237"/>
        <v>436</v>
      </c>
      <c r="AJ250" s="2" t="str">
        <f t="shared" si="238"/>
        <v>049</v>
      </c>
      <c r="AK250" s="2" t="str">
        <f t="shared" si="239"/>
        <v>248</v>
      </c>
      <c r="AL250" s="4">
        <f t="shared" si="240"/>
        <v>1</v>
      </c>
      <c r="AM250" s="4">
        <f t="shared" si="231"/>
        <v>4</v>
      </c>
      <c r="AN250" s="4">
        <f t="shared" si="241"/>
        <v>69155.031841343996</v>
      </c>
      <c r="AO250" s="4">
        <f t="shared" si="242"/>
        <v>17289</v>
      </c>
      <c r="AP250" s="4">
        <f t="shared" si="232"/>
        <v>0</v>
      </c>
      <c r="AQ250" s="4">
        <v>17289</v>
      </c>
      <c r="AW250" s="4">
        <v>17289</v>
      </c>
      <c r="AX250" s="5">
        <f t="shared" si="243"/>
        <v>0</v>
      </c>
      <c r="AY250" s="4">
        <v>17289</v>
      </c>
      <c r="AZ250" s="5"/>
      <c r="BB250" s="5">
        <f t="shared" ref="BB250" si="291">BC250-BA250</f>
        <v>0</v>
      </c>
    </row>
    <row r="251" spans="1:54" s="4" customFormat="1">
      <c r="A251" s="269">
        <v>436</v>
      </c>
      <c r="B251" s="2">
        <v>436049274</v>
      </c>
      <c r="C251" s="9" t="s">
        <v>1078</v>
      </c>
      <c r="D251" s="14">
        <f>'fnd enro'!D251</f>
        <v>0</v>
      </c>
      <c r="E251" s="14">
        <f>'fnd enro'!E251</f>
        <v>0</v>
      </c>
      <c r="F251" s="14">
        <f>'fnd enro'!F251</f>
        <v>0</v>
      </c>
      <c r="G251" s="14">
        <f>'fnd enro'!G251</f>
        <v>0</v>
      </c>
      <c r="H251" s="14">
        <f>'fnd enro'!H251</f>
        <v>0</v>
      </c>
      <c r="I251" s="14">
        <f>'fnd enro'!I251</f>
        <v>4</v>
      </c>
      <c r="J251" s="14">
        <f>'fnd enro'!J251</f>
        <v>0</v>
      </c>
      <c r="K251" s="15">
        <f>'fnd enro'!K251</f>
        <v>0.15440000000000001</v>
      </c>
      <c r="L251" s="14">
        <f>'fnd enro'!L251</f>
        <v>0</v>
      </c>
      <c r="M251" s="14">
        <f>'fnd enro'!M251</f>
        <v>0</v>
      </c>
      <c r="N251" s="14">
        <f>'fnd enro'!N251</f>
        <v>0</v>
      </c>
      <c r="O251" s="14">
        <f>'fnd enro'!O251</f>
        <v>1</v>
      </c>
      <c r="P251" s="14">
        <f>'fnd enro'!P251</f>
        <v>4</v>
      </c>
      <c r="Q251" s="14">
        <f>'fnd enro'!R251</f>
        <v>4</v>
      </c>
      <c r="R251" s="15">
        <f t="shared" si="234"/>
        <v>1.1160000000000001</v>
      </c>
      <c r="S251" s="14">
        <f>VALUE('fnd enro'!Q251)</f>
        <v>10</v>
      </c>
      <c r="T251" s="2"/>
      <c r="U251" s="1">
        <f>(($D251*'fnd base rates'!C$107)
+($E251*'fnd base rates'!C$108)
+($F251*'fnd base rates'!C$109)
+($G251*'fnd base rates'!C$110)
+($H251*'fnd base rates'!C$111)
+($I251*'fnd base rates'!C$112)
+($J251*'fnd base rates'!C$113)
+($K251*'fnd base rates'!C$114)
+($M251*'fnd base rates'!C$116)
+($N251*'fnd base rates'!C$117)
+($O251*'fnd base rates'!C$118)
+($P251*VLOOKUP($S251+12,rate_basefnd,3)))
*$R251</f>
        <v>2859.9903685440004</v>
      </c>
      <c r="V251" s="1">
        <f>(($D251*'fnd base rates'!D$107)
+($E251*'fnd base rates'!D$108)
+($F251*'fnd base rates'!D$109)
+($G251*'fnd base rates'!D$110)
+($H251*'fnd base rates'!D$111)
+($I251*'fnd base rates'!D$112)
+($J251*'fnd base rates'!D$113)
+($K251*'fnd base rates'!D$114)
+($M251*'fnd base rates'!D$116)
+($N251*'fnd base rates'!D$117)
+($O251*'fnd base rates'!D$118)
+($P251*VLOOKUP($S251+12,rate_basefnd,4)))
*$R251</f>
        <v>5287.4517600000008</v>
      </c>
      <c r="W251" s="1">
        <f>(($D251*'fnd base rates'!E$107)
+($E251*'fnd base rates'!E$108)
+($F251*'fnd base rates'!E$109)
+($G251*'fnd base rates'!E$110)
+($H251*'fnd base rates'!E$111)
+($I251*'fnd base rates'!E$112)
+($J251*'fnd base rates'!E$113)
+($K251*'fnd base rates'!E$114)
+($M251*'fnd base rates'!E$116)
+($N251*'fnd base rates'!E$117)
+($O251*'fnd base rates'!E$118)
+($P251*VLOOKUP($S251+12,rate_basefnd,5)))
*$R251</f>
        <v>39665.900398464</v>
      </c>
      <c r="X251" s="1">
        <f>(($D251*'fnd base rates'!F$107)
+($E251*'fnd base rates'!F$108)
+($F251*'fnd base rates'!F$109)
+($G251*'fnd base rates'!F$110)
+($H251*'fnd base rates'!F$111)
+($I251*'fnd base rates'!F$112)
+($J251*'fnd base rates'!F$113)
+($K251*'fnd base rates'!F$114)
+($M251*'fnd base rates'!F$116)
+($N251*'fnd base rates'!F$117)
+($O251*'fnd base rates'!F$118)
+($P251*VLOOKUP($S251+12,rate_basefnd,6)))
*$R251</f>
        <v>4153.6243831680013</v>
      </c>
      <c r="Y251" s="1">
        <f>(($D251*'fnd base rates'!G$107)
+($E251*'fnd base rates'!G$108)
+($F251*'fnd base rates'!G$109)
+($G251*'fnd base rates'!G$110)
+($H251*'fnd base rates'!G$111)
+($I251*'fnd base rates'!G$112)
+($J251*'fnd base rates'!G$113)
+($K251*'fnd base rates'!G$114)
+($M251*'fnd base rates'!G$116)
+($N251*'fnd base rates'!G$117)
+($O251*'fnd base rates'!G$118)
+($P251*VLOOKUP($S251+12,rate_basefnd,7)))
*$R251</f>
        <v>1581.609850848</v>
      </c>
      <c r="Z251" s="1">
        <f>(($D251*'fnd base rates'!H$107)
+($E251*'fnd base rates'!H$108)
+($F251*'fnd base rates'!H$109)
+($G251*'fnd base rates'!H$110)
+($H251*'fnd base rates'!H$111)
+($I251*'fnd base rates'!H$112)
+($J251*'fnd base rates'!H$113)
+($K251*'fnd base rates'!H$114)
+($M251*'fnd base rates'!H$116)
+($N251*'fnd base rates'!H$117)
+($O251*'fnd base rates'!H$118)
+($P251*VLOOKUP($S251+12,rate_basefnd,8)))</f>
        <v>3545.9557359999999</v>
      </c>
      <c r="AA251" s="1">
        <f>(($D251*'fnd base rates'!I$107)
+($E251*'fnd base rates'!I$108)
+($F251*'fnd base rates'!I$109)
+($G251*'fnd base rates'!I$110)
+($H251*'fnd base rates'!I$111)
+($I251*'fnd base rates'!I$112)
+($J251*'fnd base rates'!I$113)
+($K251*'fnd base rates'!I$114)
+($M251*'fnd base rates'!I$116)
+($N251*'fnd base rates'!I$117)
+($O251*'fnd base rates'!I$118)
+($P251*VLOOKUP($S251+12,rate_basefnd,9)))
*$R251</f>
        <v>2647.8997200000003</v>
      </c>
      <c r="AB251" s="1">
        <f>(($D251*'fnd base rates'!J$107)
+($E251*'fnd base rates'!J$108)
+($F251*'fnd base rates'!J$109)
+($G251*'fnd base rates'!J$110)
+($H251*'fnd base rates'!J$111)
+($I251*'fnd base rates'!J$112)
+($J251*'fnd base rates'!J$113)
+($K251*'fnd base rates'!J$114)
+($M251*'fnd base rates'!J$116)
+($N251*'fnd base rates'!J$117)
+($O251*'fnd base rates'!J$118)
+($P251*VLOOKUP($S251+12,rate_basefnd,10)))
*$R251</f>
        <v>6034.7365199999995</v>
      </c>
      <c r="AC251" s="1">
        <f>(($D251*'fnd base rates'!K$107)
+($E251*'fnd base rates'!K$108)
+($F251*'fnd base rates'!K$109)
+($G251*'fnd base rates'!K$110)
+($H251*'fnd base rates'!K$111)
+($I251*'fnd base rates'!K$112)
+($J251*'fnd base rates'!K$113)
+($K251*'fnd base rates'!K$114)
+($M251*'fnd base rates'!K$116)
+($N251*'fnd base rates'!K$117)
+($O251*'fnd base rates'!K$118)
+($P251*VLOOKUP($S251+12,rate_basefnd,11)))
*$R251</f>
        <v>5467.3950643200005</v>
      </c>
      <c r="AD251" s="1">
        <f>(($D251*'fnd base rates'!L$107)
+($E251*'fnd base rates'!L$108)
+($F251*'fnd base rates'!L$109)
+($G251*'fnd base rates'!L$110)
+($H251*'fnd base rates'!L$111)
+($I251*'fnd base rates'!L$112)
+($J251*'fnd base rates'!L$113)
+($K251*'fnd base rates'!L$114)
+($M251*'fnd base rates'!L$116)
+($N251*'fnd base rates'!L$117)
+($O251*'fnd base rates'!L$118)
+($P251*VLOOKUP($S251+12,rate_basefnd,12)))</f>
        <v>8124.0667200000007</v>
      </c>
      <c r="AE251" s="1">
        <f>(($D251*'fnd base rates'!M$107)
+($E251*'fnd base rates'!M$108)
+($F251*'fnd base rates'!M$109)
+($G251*'fnd base rates'!M$110)
+($H251*'fnd base rates'!M$111)
+($I251*'fnd base rates'!M$112)
+($J251*'fnd base rates'!M$113)
+($K251*'fnd base rates'!M$114)
+($M251*'fnd base rates'!M$116)
+($N251*'fnd base rates'!M$117)
+($O251*'fnd base rates'!M$118)
+($P251*VLOOKUP($S251+12,rate_basefnd,13)))</f>
        <v>0</v>
      </c>
      <c r="AF251" s="4">
        <f t="shared" si="235"/>
        <v>79368.630521344021</v>
      </c>
      <c r="AH251" s="269">
        <f t="shared" si="236"/>
        <v>436049274</v>
      </c>
      <c r="AI251" s="4" t="str">
        <f t="shared" si="237"/>
        <v>436</v>
      </c>
      <c r="AJ251" s="2" t="str">
        <f t="shared" si="238"/>
        <v>049</v>
      </c>
      <c r="AK251" s="2" t="str">
        <f t="shared" si="239"/>
        <v>274</v>
      </c>
      <c r="AL251" s="4">
        <f t="shared" si="240"/>
        <v>1</v>
      </c>
      <c r="AM251" s="4">
        <f t="shared" si="231"/>
        <v>4</v>
      </c>
      <c r="AN251" s="4">
        <f t="shared" si="241"/>
        <v>79368.630521344021</v>
      </c>
      <c r="AO251" s="4">
        <f t="shared" si="242"/>
        <v>19842</v>
      </c>
      <c r="AP251" s="4">
        <f t="shared" si="232"/>
        <v>0</v>
      </c>
      <c r="AQ251" s="4">
        <v>19842</v>
      </c>
      <c r="AW251" s="4">
        <v>19842</v>
      </c>
      <c r="AX251" s="5">
        <f t="shared" si="243"/>
        <v>0</v>
      </c>
      <c r="AY251" s="4">
        <v>19842</v>
      </c>
      <c r="AZ251" s="5"/>
      <c r="BB251" s="5">
        <f t="shared" ref="BB251" si="292">BC251-BA251</f>
        <v>0</v>
      </c>
    </row>
    <row r="252" spans="1:54" s="4" customFormat="1">
      <c r="A252" s="269">
        <v>436</v>
      </c>
      <c r="B252" s="2">
        <v>436049308</v>
      </c>
      <c r="C252" s="9" t="s">
        <v>1078</v>
      </c>
      <c r="D252" s="14">
        <f>'fnd enro'!D252</f>
        <v>0</v>
      </c>
      <c r="E252" s="14">
        <f>'fnd enro'!E252</f>
        <v>0</v>
      </c>
      <c r="F252" s="14">
        <f>'fnd enro'!F252</f>
        <v>0</v>
      </c>
      <c r="G252" s="14">
        <f>'fnd enro'!G252</f>
        <v>0</v>
      </c>
      <c r="H252" s="14">
        <f>'fnd enro'!H252</f>
        <v>0</v>
      </c>
      <c r="I252" s="14">
        <f>'fnd enro'!I252</f>
        <v>2</v>
      </c>
      <c r="J252" s="14">
        <f>'fnd enro'!J252</f>
        <v>0</v>
      </c>
      <c r="K252" s="15">
        <f>'fnd enro'!K252</f>
        <v>7.7200000000000005E-2</v>
      </c>
      <c r="L252" s="14">
        <f>'fnd enro'!L252</f>
        <v>0</v>
      </c>
      <c r="M252" s="14">
        <f>'fnd enro'!M252</f>
        <v>0</v>
      </c>
      <c r="N252" s="14">
        <f>'fnd enro'!N252</f>
        <v>0</v>
      </c>
      <c r="O252" s="14">
        <f>'fnd enro'!O252</f>
        <v>0</v>
      </c>
      <c r="P252" s="14">
        <f>'fnd enro'!P252</f>
        <v>1</v>
      </c>
      <c r="Q252" s="14">
        <f>'fnd enro'!R252</f>
        <v>2</v>
      </c>
      <c r="R252" s="15">
        <f t="shared" si="234"/>
        <v>1.1160000000000001</v>
      </c>
      <c r="S252" s="14">
        <f>VALUE('fnd enro'!Q252)</f>
        <v>9</v>
      </c>
      <c r="T252" s="2"/>
      <c r="U252" s="1">
        <f>(($D252*'fnd base rates'!C$107)
+($E252*'fnd base rates'!C$108)
+($F252*'fnd base rates'!C$109)
+($G252*'fnd base rates'!C$110)
+($H252*'fnd base rates'!C$111)
+($I252*'fnd base rates'!C$112)
+($J252*'fnd base rates'!C$113)
+($K252*'fnd base rates'!C$114)
+($M252*'fnd base rates'!C$116)
+($N252*'fnd base rates'!C$117)
+($O252*'fnd base rates'!C$118)
+($P252*VLOOKUP($S252+12,rate_basefnd,3)))
*$R252</f>
        <v>1281.9298842720002</v>
      </c>
      <c r="V252" s="1">
        <f>(($D252*'fnd base rates'!D$107)
+($E252*'fnd base rates'!D$108)
+($F252*'fnd base rates'!D$109)
+($G252*'fnd base rates'!D$110)
+($H252*'fnd base rates'!D$111)
+($I252*'fnd base rates'!D$112)
+($J252*'fnd base rates'!D$113)
+($K252*'fnd base rates'!D$114)
+($M252*'fnd base rates'!D$116)
+($N252*'fnd base rates'!D$117)
+($O252*'fnd base rates'!D$118)
+($P252*VLOOKUP($S252+12,rate_basefnd,4)))
*$R252</f>
        <v>2108.2356000000004</v>
      </c>
      <c r="W252" s="1">
        <f>(($D252*'fnd base rates'!E$107)
+($E252*'fnd base rates'!E$108)
+($F252*'fnd base rates'!E$109)
+($G252*'fnd base rates'!E$110)
+($H252*'fnd base rates'!E$111)
+($I252*'fnd base rates'!E$112)
+($J252*'fnd base rates'!E$113)
+($K252*'fnd base rates'!E$114)
+($M252*'fnd base rates'!E$116)
+($N252*'fnd base rates'!E$117)
+($O252*'fnd base rates'!E$118)
+($P252*VLOOKUP($S252+12,rate_basefnd,5)))
*$R252</f>
        <v>14874.394799232001</v>
      </c>
      <c r="X252" s="1">
        <f>(($D252*'fnd base rates'!F$107)
+($E252*'fnd base rates'!F$108)
+($F252*'fnd base rates'!F$109)
+($G252*'fnd base rates'!F$110)
+($H252*'fnd base rates'!F$111)
+($I252*'fnd base rates'!F$112)
+($J252*'fnd base rates'!F$113)
+($K252*'fnd base rates'!F$114)
+($M252*'fnd base rates'!F$116)
+($N252*'fnd base rates'!F$117)
+($O252*'fnd base rates'!F$118)
+($P252*VLOOKUP($S252+12,rate_basefnd,6)))
*$R252</f>
        <v>1979.5304715840002</v>
      </c>
      <c r="Y252" s="1">
        <f>(($D252*'fnd base rates'!G$107)
+($E252*'fnd base rates'!G$108)
+($F252*'fnd base rates'!G$109)
+($G252*'fnd base rates'!G$110)
+($H252*'fnd base rates'!G$111)
+($I252*'fnd base rates'!G$112)
+($J252*'fnd base rates'!G$113)
+($K252*'fnd base rates'!G$114)
+($M252*'fnd base rates'!G$116)
+($N252*'fnd base rates'!G$117)
+($O252*'fnd base rates'!G$118)
+($P252*VLOOKUP($S252+12,rate_basefnd,7)))
*$R252</f>
        <v>555.49632542400002</v>
      </c>
      <c r="Z252" s="1">
        <f>(($D252*'fnd base rates'!H$107)
+($E252*'fnd base rates'!H$108)
+($F252*'fnd base rates'!H$109)
+($G252*'fnd base rates'!H$110)
+($H252*'fnd base rates'!H$111)
+($I252*'fnd base rates'!H$112)
+($J252*'fnd base rates'!H$113)
+($K252*'fnd base rates'!H$114)
+($M252*'fnd base rates'!H$116)
+($N252*'fnd base rates'!H$117)
+($O252*'fnd base rates'!H$118)
+($P252*VLOOKUP($S252+12,rate_basefnd,8)))</f>
        <v>1682.217868</v>
      </c>
      <c r="AA252" s="1">
        <f>(($D252*'fnd base rates'!I$107)
+($E252*'fnd base rates'!I$108)
+($F252*'fnd base rates'!I$109)
+($G252*'fnd base rates'!I$110)
+($H252*'fnd base rates'!I$111)
+($I252*'fnd base rates'!I$112)
+($J252*'fnd base rates'!I$113)
+($K252*'fnd base rates'!I$114)
+($M252*'fnd base rates'!I$116)
+($N252*'fnd base rates'!I$117)
+($O252*'fnd base rates'!I$118)
+($P252*VLOOKUP($S252+12,rate_basefnd,9)))
*$R252</f>
        <v>1109.0361600000001</v>
      </c>
      <c r="AB252" s="1">
        <f>(($D252*'fnd base rates'!J$107)
+($E252*'fnd base rates'!J$108)
+($F252*'fnd base rates'!J$109)
+($G252*'fnd base rates'!J$110)
+($H252*'fnd base rates'!J$111)
+($I252*'fnd base rates'!J$112)
+($J252*'fnd base rates'!J$113)
+($K252*'fnd base rates'!J$114)
+($M252*'fnd base rates'!J$116)
+($N252*'fnd base rates'!J$117)
+($O252*'fnd base rates'!J$118)
+($P252*VLOOKUP($S252+12,rate_basefnd,10)))
*$R252</f>
        <v>2103.4033200000003</v>
      </c>
      <c r="AC252" s="1">
        <f>(($D252*'fnd base rates'!K$107)
+($E252*'fnd base rates'!K$108)
+($F252*'fnd base rates'!K$109)
+($G252*'fnd base rates'!K$110)
+($H252*'fnd base rates'!K$111)
+($I252*'fnd base rates'!K$112)
+($J252*'fnd base rates'!K$113)
+($K252*'fnd base rates'!K$114)
+($M252*'fnd base rates'!K$116)
+($N252*'fnd base rates'!K$117)
+($O252*'fnd base rates'!K$118)
+($P252*VLOOKUP($S252+12,rate_basefnd,11)))
*$R252</f>
        <v>2566.9336521600003</v>
      </c>
      <c r="AD252" s="1">
        <f>(($D252*'fnd base rates'!L$107)
+($E252*'fnd base rates'!L$108)
+($F252*'fnd base rates'!L$109)
+($G252*'fnd base rates'!L$110)
+($H252*'fnd base rates'!L$111)
+($I252*'fnd base rates'!L$112)
+($J252*'fnd base rates'!L$113)
+($K252*'fnd base rates'!L$114)
+($M252*'fnd base rates'!L$116)
+($N252*'fnd base rates'!L$117)
+($O252*'fnd base rates'!L$118)
+($P252*VLOOKUP($S252+12,rate_basefnd,12)))</f>
        <v>3305.0333600000004</v>
      </c>
      <c r="AE252" s="1">
        <f>(($D252*'fnd base rates'!M$107)
+($E252*'fnd base rates'!M$108)
+($F252*'fnd base rates'!M$109)
+($G252*'fnd base rates'!M$110)
+($H252*'fnd base rates'!M$111)
+($I252*'fnd base rates'!M$112)
+($J252*'fnd base rates'!M$113)
+($K252*'fnd base rates'!M$114)
+($M252*'fnd base rates'!M$116)
+($N252*'fnd base rates'!M$117)
+($O252*'fnd base rates'!M$118)
+($P252*VLOOKUP($S252+12,rate_basefnd,13)))</f>
        <v>0</v>
      </c>
      <c r="AF252" s="4">
        <f t="shared" si="235"/>
        <v>31566.211440672003</v>
      </c>
      <c r="AH252" s="269">
        <f t="shared" si="236"/>
        <v>436049308</v>
      </c>
      <c r="AI252" s="4" t="str">
        <f t="shared" si="237"/>
        <v>436</v>
      </c>
      <c r="AJ252" s="2" t="str">
        <f t="shared" si="238"/>
        <v>049</v>
      </c>
      <c r="AK252" s="2" t="str">
        <f t="shared" si="239"/>
        <v>308</v>
      </c>
      <c r="AL252" s="4">
        <f t="shared" si="240"/>
        <v>1</v>
      </c>
      <c r="AM252" s="4">
        <f t="shared" si="231"/>
        <v>2</v>
      </c>
      <c r="AN252" s="4">
        <f t="shared" si="241"/>
        <v>31566.211440672003</v>
      </c>
      <c r="AO252" s="4">
        <f t="shared" si="242"/>
        <v>15783</v>
      </c>
      <c r="AP252" s="4">
        <f t="shared" si="232"/>
        <v>0</v>
      </c>
      <c r="AQ252" s="4">
        <v>15783</v>
      </c>
      <c r="AW252" s="4">
        <v>15783</v>
      </c>
      <c r="AX252" s="5">
        <f t="shared" si="243"/>
        <v>0</v>
      </c>
      <c r="AY252" s="4">
        <v>15783</v>
      </c>
      <c r="AZ252" s="5"/>
      <c r="BB252" s="5">
        <f t="shared" ref="BB252" si="293">BC252-BA252</f>
        <v>0</v>
      </c>
    </row>
    <row r="253" spans="1:54" s="4" customFormat="1">
      <c r="A253" s="269">
        <v>436</v>
      </c>
      <c r="B253" s="2">
        <v>436049336</v>
      </c>
      <c r="C253" s="9" t="s">
        <v>1078</v>
      </c>
      <c r="D253" s="14">
        <f>'fnd enro'!D253</f>
        <v>0</v>
      </c>
      <c r="E253" s="14">
        <f>'fnd enro'!E253</f>
        <v>0</v>
      </c>
      <c r="F253" s="14">
        <f>'fnd enro'!F253</f>
        <v>0</v>
      </c>
      <c r="G253" s="14">
        <f>'fnd enro'!G253</f>
        <v>0</v>
      </c>
      <c r="H253" s="14">
        <f>'fnd enro'!H253</f>
        <v>0</v>
      </c>
      <c r="I253" s="14">
        <f>'fnd enro'!I253</f>
        <v>1</v>
      </c>
      <c r="J253" s="14">
        <f>'fnd enro'!J253</f>
        <v>0</v>
      </c>
      <c r="K253" s="15">
        <f>'fnd enro'!K253</f>
        <v>3.8600000000000002E-2</v>
      </c>
      <c r="L253" s="14">
        <f>'fnd enro'!L253</f>
        <v>0</v>
      </c>
      <c r="M253" s="14">
        <f>'fnd enro'!M253</f>
        <v>0</v>
      </c>
      <c r="N253" s="14">
        <f>'fnd enro'!N253</f>
        <v>0</v>
      </c>
      <c r="O253" s="14">
        <f>'fnd enro'!O253</f>
        <v>0</v>
      </c>
      <c r="P253" s="14">
        <f>'fnd enro'!P253</f>
        <v>0</v>
      </c>
      <c r="Q253" s="14">
        <f>'fnd enro'!R253</f>
        <v>1</v>
      </c>
      <c r="R253" s="15">
        <f t="shared" si="234"/>
        <v>1.1160000000000001</v>
      </c>
      <c r="S253" s="14">
        <f>VALUE('fnd enro'!Q253)</f>
        <v>8</v>
      </c>
      <c r="T253" s="2"/>
      <c r="U253" s="1">
        <f>(($D253*'fnd base rates'!C$107)
+($E253*'fnd base rates'!C$108)
+($F253*'fnd base rates'!C$109)
+($G253*'fnd base rates'!C$110)
+($H253*'fnd base rates'!C$111)
+($I253*'fnd base rates'!C$112)
+($J253*'fnd base rates'!C$113)
+($K253*'fnd base rates'!C$114)
+($M253*'fnd base rates'!C$116)
+($N253*'fnd base rates'!C$117)
+($O253*'fnd base rates'!C$118)
+($P253*VLOOKUP($S253+12,rate_basefnd,3)))
*$R253</f>
        <v>598.69086213600008</v>
      </c>
      <c r="V253" s="1">
        <f>(($D253*'fnd base rates'!D$107)
+($E253*'fnd base rates'!D$108)
+($F253*'fnd base rates'!D$109)
+($G253*'fnd base rates'!D$110)
+($H253*'fnd base rates'!D$111)
+($I253*'fnd base rates'!D$112)
+($J253*'fnd base rates'!D$113)
+($K253*'fnd base rates'!D$114)
+($M253*'fnd base rates'!D$116)
+($N253*'fnd base rates'!D$117)
+($O253*'fnd base rates'!D$118)
+($P253*VLOOKUP($S253+12,rate_basefnd,4)))
*$R253</f>
        <v>853.82928000000015</v>
      </c>
      <c r="W253" s="1">
        <f>(($D253*'fnd base rates'!E$107)
+($E253*'fnd base rates'!E$108)
+($F253*'fnd base rates'!E$109)
+($G253*'fnd base rates'!E$110)
+($H253*'fnd base rates'!E$111)
+($I253*'fnd base rates'!E$112)
+($J253*'fnd base rates'!E$113)
+($K253*'fnd base rates'!E$114)
+($M253*'fnd base rates'!E$116)
+($N253*'fnd base rates'!E$117)
+($O253*'fnd base rates'!E$118)
+($P253*VLOOKUP($S253+12,rate_basefnd,5)))
*$R253</f>
        <v>5482.0156196160005</v>
      </c>
      <c r="X253" s="1">
        <f>(($D253*'fnd base rates'!F$107)
+($E253*'fnd base rates'!F$108)
+($F253*'fnd base rates'!F$109)
+($G253*'fnd base rates'!F$110)
+($H253*'fnd base rates'!F$111)
+($I253*'fnd base rates'!F$112)
+($J253*'fnd base rates'!F$113)
+($K253*'fnd base rates'!F$114)
+($M253*'fnd base rates'!F$116)
+($N253*'fnd base rates'!F$117)
+($O253*'fnd base rates'!F$118)
+($P253*VLOOKUP($S253+12,rate_basefnd,6)))
*$R253</f>
        <v>989.76523579200011</v>
      </c>
      <c r="Y253" s="1">
        <f>(($D253*'fnd base rates'!G$107)
+($E253*'fnd base rates'!G$108)
+($F253*'fnd base rates'!G$109)
+($G253*'fnd base rates'!G$110)
+($H253*'fnd base rates'!G$111)
+($I253*'fnd base rates'!G$112)
+($J253*'fnd base rates'!G$113)
+($K253*'fnd base rates'!G$114)
+($M253*'fnd base rates'!G$116)
+($N253*'fnd base rates'!G$117)
+($O253*'fnd base rates'!G$118)
+($P253*VLOOKUP($S253+12,rate_basefnd,7)))
*$R253</f>
        <v>182.89374271200001</v>
      </c>
      <c r="Z253" s="1">
        <f>(($D253*'fnd base rates'!H$107)
+($E253*'fnd base rates'!H$108)
+($F253*'fnd base rates'!H$109)
+($G253*'fnd base rates'!H$110)
+($H253*'fnd base rates'!H$111)
+($I253*'fnd base rates'!H$112)
+($J253*'fnd base rates'!H$113)
+($K253*'fnd base rates'!H$114)
+($M253*'fnd base rates'!H$116)
+($N253*'fnd base rates'!H$117)
+($O253*'fnd base rates'!H$118)
+($P253*VLOOKUP($S253+12,rate_basefnd,8)))</f>
        <v>828.078934</v>
      </c>
      <c r="AA253" s="1">
        <f>(($D253*'fnd base rates'!I$107)
+($E253*'fnd base rates'!I$108)
+($F253*'fnd base rates'!I$109)
+($G253*'fnd base rates'!I$110)
+($H253*'fnd base rates'!I$111)
+($I253*'fnd base rates'!I$112)
+($J253*'fnd base rates'!I$113)
+($K253*'fnd base rates'!I$114)
+($M253*'fnd base rates'!I$116)
+($N253*'fnd base rates'!I$117)
+($O253*'fnd base rates'!I$118)
+($P253*VLOOKUP($S253+12,rate_basefnd,9)))
*$R253</f>
        <v>475.34904000000006</v>
      </c>
      <c r="AB253" s="1">
        <f>(($D253*'fnd base rates'!J$107)
+($E253*'fnd base rates'!J$108)
+($F253*'fnd base rates'!J$109)
+($G253*'fnd base rates'!J$110)
+($H253*'fnd base rates'!J$111)
+($I253*'fnd base rates'!J$112)
+($J253*'fnd base rates'!J$113)
+($K253*'fnd base rates'!J$114)
+($M253*'fnd base rates'!J$116)
+($N253*'fnd base rates'!J$117)
+($O253*'fnd base rates'!J$118)
+($P253*VLOOKUP($S253+12,rate_basefnd,10)))
*$R253</f>
        <v>640.30500000000006</v>
      </c>
      <c r="AC253" s="1">
        <f>(($D253*'fnd base rates'!K$107)
+($E253*'fnd base rates'!K$108)
+($F253*'fnd base rates'!K$109)
+($G253*'fnd base rates'!K$110)
+($H253*'fnd base rates'!K$111)
+($I253*'fnd base rates'!K$112)
+($J253*'fnd base rates'!K$113)
+($K253*'fnd base rates'!K$114)
+($M253*'fnd base rates'!K$116)
+($N253*'fnd base rates'!K$117)
+($O253*'fnd base rates'!K$118)
+($P253*VLOOKUP($S253+12,rate_basefnd,11)))
*$R253</f>
        <v>1283.4668260800001</v>
      </c>
      <c r="AD253" s="1">
        <f>(($D253*'fnd base rates'!L$107)
+($E253*'fnd base rates'!L$108)
+($F253*'fnd base rates'!L$109)
+($G253*'fnd base rates'!L$110)
+($H253*'fnd base rates'!L$111)
+($I253*'fnd base rates'!L$112)
+($J253*'fnd base rates'!L$113)
+($K253*'fnd base rates'!L$114)
+($M253*'fnd base rates'!L$116)
+($N253*'fnd base rates'!L$117)
+($O253*'fnd base rates'!L$118)
+($P253*VLOOKUP($S253+12,rate_basefnd,12)))</f>
        <v>1369.1266800000001</v>
      </c>
      <c r="AE253" s="1">
        <f>(($D253*'fnd base rates'!M$107)
+($E253*'fnd base rates'!M$108)
+($F253*'fnd base rates'!M$109)
+($G253*'fnd base rates'!M$110)
+($H253*'fnd base rates'!M$111)
+($I253*'fnd base rates'!M$112)
+($J253*'fnd base rates'!M$113)
+($K253*'fnd base rates'!M$114)
+($M253*'fnd base rates'!M$116)
+($N253*'fnd base rates'!M$117)
+($O253*'fnd base rates'!M$118)
+($P253*VLOOKUP($S253+12,rate_basefnd,13)))</f>
        <v>0</v>
      </c>
      <c r="AF253" s="4">
        <f t="shared" si="235"/>
        <v>12703.521220335999</v>
      </c>
      <c r="AH253" s="269">
        <f t="shared" si="236"/>
        <v>436049336</v>
      </c>
      <c r="AI253" s="4" t="str">
        <f t="shared" si="237"/>
        <v>436</v>
      </c>
      <c r="AJ253" s="2" t="str">
        <f t="shared" si="238"/>
        <v>049</v>
      </c>
      <c r="AK253" s="2" t="str">
        <f t="shared" si="239"/>
        <v>336</v>
      </c>
      <c r="AL253" s="4">
        <f t="shared" si="240"/>
        <v>1</v>
      </c>
      <c r="AM253" s="4">
        <f t="shared" si="231"/>
        <v>1</v>
      </c>
      <c r="AN253" s="4">
        <f t="shared" si="241"/>
        <v>12703.521220335999</v>
      </c>
      <c r="AO253" s="4">
        <f t="shared" si="242"/>
        <v>12704</v>
      </c>
      <c r="AP253" s="4">
        <f t="shared" si="232"/>
        <v>0</v>
      </c>
      <c r="AQ253" s="4">
        <v>12704</v>
      </c>
      <c r="AW253" s="4">
        <v>12704</v>
      </c>
      <c r="AX253" s="5">
        <f t="shared" si="243"/>
        <v>0</v>
      </c>
      <c r="AY253" s="4">
        <v>12704</v>
      </c>
      <c r="AZ253" s="5"/>
      <c r="BB253" s="5">
        <f t="shared" ref="BB253" si="294">BC253-BA253</f>
        <v>0</v>
      </c>
    </row>
    <row r="254" spans="1:54" s="4" customFormat="1">
      <c r="A254" s="269">
        <v>437</v>
      </c>
      <c r="B254" s="2">
        <v>437035035</v>
      </c>
      <c r="C254" s="9" t="s">
        <v>1197</v>
      </c>
      <c r="D254" s="14">
        <f>'fnd enro'!D254</f>
        <v>0</v>
      </c>
      <c r="E254" s="14">
        <f>'fnd enro'!E254</f>
        <v>0</v>
      </c>
      <c r="F254" s="14">
        <f>'fnd enro'!F254</f>
        <v>0</v>
      </c>
      <c r="G254" s="14">
        <f>'fnd enro'!G254</f>
        <v>0</v>
      </c>
      <c r="H254" s="14">
        <f>'fnd enro'!H254</f>
        <v>0</v>
      </c>
      <c r="I254" s="14">
        <f>'fnd enro'!I254</f>
        <v>223</v>
      </c>
      <c r="J254" s="14">
        <f>'fnd enro'!J254</f>
        <v>0</v>
      </c>
      <c r="K254" s="15">
        <f>'fnd enro'!K254</f>
        <v>8.6077999999999992</v>
      </c>
      <c r="L254" s="14">
        <f>'fnd enro'!L254</f>
        <v>0</v>
      </c>
      <c r="M254" s="14">
        <f>'fnd enro'!M254</f>
        <v>0</v>
      </c>
      <c r="N254" s="14">
        <f>'fnd enro'!N254</f>
        <v>0</v>
      </c>
      <c r="O254" s="14">
        <f>'fnd enro'!O254</f>
        <v>55</v>
      </c>
      <c r="P254" s="14">
        <f>'fnd enro'!P254</f>
        <v>181</v>
      </c>
      <c r="Q254" s="14">
        <f>'fnd enro'!R254</f>
        <v>223</v>
      </c>
      <c r="R254" s="15">
        <f t="shared" si="234"/>
        <v>1.0880000000000001</v>
      </c>
      <c r="S254" s="14">
        <f>VALUE('fnd enro'!Q254)</f>
        <v>11</v>
      </c>
      <c r="T254" s="2"/>
      <c r="U254" s="1">
        <f>(($D254*'fnd base rates'!C$107)
+($E254*'fnd base rates'!C$108)
+($F254*'fnd base rates'!C$109)
+($G254*'fnd base rates'!C$110)
+($H254*'fnd base rates'!C$111)
+($I254*'fnd base rates'!C$112)
+($J254*'fnd base rates'!C$113)
+($K254*'fnd base rates'!C$114)
+($M254*'fnd base rates'!C$116)
+($N254*'fnd base rates'!C$117)
+($O254*'fnd base rates'!C$118)
+($P254*VLOOKUP($S254+12,rate_basefnd,3)))
*$R254</f>
        <v>152587.37617190398</v>
      </c>
      <c r="V254" s="1">
        <f>(($D254*'fnd base rates'!D$107)
+($E254*'fnd base rates'!D$108)
+($F254*'fnd base rates'!D$109)
+($G254*'fnd base rates'!D$110)
+($H254*'fnd base rates'!D$111)
+($I254*'fnd base rates'!D$112)
+($J254*'fnd base rates'!D$113)
+($K254*'fnd base rates'!D$114)
+($M254*'fnd base rates'!D$116)
+($N254*'fnd base rates'!D$117)
+($O254*'fnd base rates'!D$118)
+($P254*VLOOKUP($S254+12,rate_basefnd,4)))
*$R254</f>
        <v>274078.21056000004</v>
      </c>
      <c r="W254" s="1">
        <f>(($D254*'fnd base rates'!E$107)
+($E254*'fnd base rates'!E$108)
+($F254*'fnd base rates'!E$109)
+($G254*'fnd base rates'!E$110)
+($H254*'fnd base rates'!E$111)
+($I254*'fnd base rates'!E$112)
+($J254*'fnd base rates'!E$113)
+($K254*'fnd base rates'!E$114)
+($M254*'fnd base rates'!E$116)
+($N254*'fnd base rates'!E$117)
+($O254*'fnd base rates'!E$118)
+($P254*VLOOKUP($S254+12,rate_basefnd,5)))
*$R254</f>
        <v>2026455.209306624</v>
      </c>
      <c r="X254" s="1">
        <f>(($D254*'fnd base rates'!F$107)
+($E254*'fnd base rates'!F$108)
+($F254*'fnd base rates'!F$109)
+($G254*'fnd base rates'!F$110)
+($H254*'fnd base rates'!F$111)
+($I254*'fnd base rates'!F$112)
+($J254*'fnd base rates'!F$113)
+($K254*'fnd base rates'!F$114)
+($M254*'fnd base rates'!F$116)
+($N254*'fnd base rates'!F$117)
+($O254*'fnd base rates'!F$118)
+($P254*VLOOKUP($S254+12,rate_basefnd,6)))
*$R254</f>
        <v>225612.43442508802</v>
      </c>
      <c r="Y254" s="1">
        <f>(($D254*'fnd base rates'!G$107)
+($E254*'fnd base rates'!G$108)
+($F254*'fnd base rates'!G$109)
+($G254*'fnd base rates'!G$110)
+($H254*'fnd base rates'!G$111)
+($I254*'fnd base rates'!G$112)
+($J254*'fnd base rates'!G$113)
+($K254*'fnd base rates'!G$114)
+($M254*'fnd base rates'!G$116)
+($N254*'fnd base rates'!G$117)
+($O254*'fnd base rates'!G$118)
+($P254*VLOOKUP($S254+12,rate_basefnd,7)))
*$R254</f>
        <v>79691.650051967998</v>
      </c>
      <c r="Z254" s="1">
        <f>(($D254*'fnd base rates'!H$107)
+($E254*'fnd base rates'!H$108)
+($F254*'fnd base rates'!H$109)
+($G254*'fnd base rates'!H$110)
+($H254*'fnd base rates'!H$111)
+($I254*'fnd base rates'!H$112)
+($J254*'fnd base rates'!H$113)
+($K254*'fnd base rates'!H$114)
+($M254*'fnd base rates'!H$116)
+($N254*'fnd base rates'!H$117)
+($O254*'fnd base rates'!H$118)
+($P254*VLOOKUP($S254+12,rate_basefnd,8)))</f>
        <v>196715.76228199998</v>
      </c>
      <c r="AA254" s="1">
        <f>(($D254*'fnd base rates'!I$107)
+($E254*'fnd base rates'!I$108)
+($F254*'fnd base rates'!I$109)
+($G254*'fnd base rates'!I$110)
+($H254*'fnd base rates'!I$111)
+($I254*'fnd base rates'!I$112)
+($J254*'fnd base rates'!I$113)
+($K254*'fnd base rates'!I$114)
+($M254*'fnd base rates'!I$116)
+($N254*'fnd base rates'!I$117)
+($O254*'fnd base rates'!I$118)
+($P254*VLOOKUP($S254+12,rate_basefnd,9)))
*$R254</f>
        <v>138654.80704000001</v>
      </c>
      <c r="AB254" s="1">
        <f>(($D254*'fnd base rates'!J$107)
+($E254*'fnd base rates'!J$108)
+($F254*'fnd base rates'!J$109)
+($G254*'fnd base rates'!J$110)
+($H254*'fnd base rates'!J$111)
+($I254*'fnd base rates'!J$112)
+($J254*'fnd base rates'!J$113)
+($K254*'fnd base rates'!J$114)
+($M254*'fnd base rates'!J$116)
+($N254*'fnd base rates'!J$117)
+($O254*'fnd base rates'!J$118)
+($P254*VLOOKUP($S254+12,rate_basefnd,10)))
*$R254</f>
        <v>300950.23295999999</v>
      </c>
      <c r="AC254" s="1">
        <f>(($D254*'fnd base rates'!K$107)
+($E254*'fnd base rates'!K$108)
+($F254*'fnd base rates'!K$109)
+($G254*'fnd base rates'!K$110)
+($H254*'fnd base rates'!K$111)
+($I254*'fnd base rates'!K$112)
+($J254*'fnd base rates'!K$113)
+($K254*'fnd base rates'!K$114)
+($M254*'fnd base rates'!K$116)
+($N254*'fnd base rates'!K$117)
+($O254*'fnd base rates'!K$118)
+($P254*VLOOKUP($S254+12,rate_basefnd,11)))
*$R254</f>
        <v>296915.91072512005</v>
      </c>
      <c r="AD254" s="1">
        <f>(($D254*'fnd base rates'!L$107)
+($E254*'fnd base rates'!L$108)
+($F254*'fnd base rates'!L$109)
+($G254*'fnd base rates'!L$110)
+($H254*'fnd base rates'!L$111)
+($I254*'fnd base rates'!L$112)
+($J254*'fnd base rates'!L$113)
+($K254*'fnd base rates'!L$114)
+($M254*'fnd base rates'!L$116)
+($N254*'fnd base rates'!L$117)
+($O254*'fnd base rates'!L$118)
+($P254*VLOOKUP($S254+12,rate_basefnd,12)))</f>
        <v>433614.83964000002</v>
      </c>
      <c r="AE254" s="1">
        <f>(($D254*'fnd base rates'!M$107)
+($E254*'fnd base rates'!M$108)
+($F254*'fnd base rates'!M$109)
+($G254*'fnd base rates'!M$110)
+($H254*'fnd base rates'!M$111)
+($I254*'fnd base rates'!M$112)
+($J254*'fnd base rates'!M$113)
+($K254*'fnd base rates'!M$114)
+($M254*'fnd base rates'!M$116)
+($N254*'fnd base rates'!M$117)
+($O254*'fnd base rates'!M$118)
+($P254*VLOOKUP($S254+12,rate_basefnd,13)))</f>
        <v>0</v>
      </c>
      <c r="AF254" s="4">
        <f t="shared" si="235"/>
        <v>4125276.4331627041</v>
      </c>
      <c r="AH254" s="269">
        <f t="shared" si="236"/>
        <v>437035035</v>
      </c>
      <c r="AI254" s="4" t="str">
        <f t="shared" si="237"/>
        <v>437</v>
      </c>
      <c r="AJ254" s="2" t="str">
        <f t="shared" si="238"/>
        <v>035</v>
      </c>
      <c r="AK254" s="2" t="str">
        <f t="shared" si="239"/>
        <v>035</v>
      </c>
      <c r="AL254" s="4">
        <f t="shared" si="240"/>
        <v>1</v>
      </c>
      <c r="AM254" s="4">
        <f t="shared" si="231"/>
        <v>223</v>
      </c>
      <c r="AN254" s="4">
        <f t="shared" si="241"/>
        <v>4125276.4331627041</v>
      </c>
      <c r="AO254" s="4">
        <f t="shared" si="242"/>
        <v>18499</v>
      </c>
      <c r="AP254" s="4">
        <f t="shared" si="232"/>
        <v>0</v>
      </c>
      <c r="AQ254" s="4">
        <v>18499</v>
      </c>
      <c r="AW254" s="4">
        <v>18499</v>
      </c>
      <c r="AX254" s="5">
        <f t="shared" si="243"/>
        <v>0</v>
      </c>
      <c r="AY254" s="4">
        <v>18499</v>
      </c>
      <c r="AZ254" s="5"/>
      <c r="BB254" s="5">
        <f t="shared" ref="BB254" si="295">BC254-BA254</f>
        <v>0</v>
      </c>
    </row>
    <row r="255" spans="1:54" s="4" customFormat="1">
      <c r="A255" s="269">
        <v>437</v>
      </c>
      <c r="B255" s="2">
        <v>437035044</v>
      </c>
      <c r="C255" s="9" t="s">
        <v>1197</v>
      </c>
      <c r="D255" s="14">
        <f>'fnd enro'!D255</f>
        <v>0</v>
      </c>
      <c r="E255" s="14">
        <f>'fnd enro'!E255</f>
        <v>0</v>
      </c>
      <c r="F255" s="14">
        <f>'fnd enro'!F255</f>
        <v>0</v>
      </c>
      <c r="G255" s="14">
        <f>'fnd enro'!G255</f>
        <v>0</v>
      </c>
      <c r="H255" s="14">
        <f>'fnd enro'!H255</f>
        <v>0</v>
      </c>
      <c r="I255" s="14">
        <f>'fnd enro'!I255</f>
        <v>1</v>
      </c>
      <c r="J255" s="14">
        <f>'fnd enro'!J255</f>
        <v>0</v>
      </c>
      <c r="K255" s="15">
        <f>'fnd enro'!K255</f>
        <v>3.8600000000000002E-2</v>
      </c>
      <c r="L255" s="14">
        <f>'fnd enro'!L255</f>
        <v>0</v>
      </c>
      <c r="M255" s="14">
        <f>'fnd enro'!M255</f>
        <v>0</v>
      </c>
      <c r="N255" s="14">
        <f>'fnd enro'!N255</f>
        <v>0</v>
      </c>
      <c r="O255" s="14">
        <f>'fnd enro'!O255</f>
        <v>0</v>
      </c>
      <c r="P255" s="14">
        <f>'fnd enro'!P255</f>
        <v>0</v>
      </c>
      <c r="Q255" s="14">
        <f>'fnd enro'!R255</f>
        <v>1</v>
      </c>
      <c r="R255" s="15">
        <f t="shared" si="234"/>
        <v>1.0880000000000001</v>
      </c>
      <c r="S255" s="14">
        <f>VALUE('fnd enro'!Q255)</f>
        <v>11</v>
      </c>
      <c r="T255" s="2"/>
      <c r="U255" s="1">
        <f>(($D255*'fnd base rates'!C$107)
+($E255*'fnd base rates'!C$108)
+($F255*'fnd base rates'!C$109)
+($G255*'fnd base rates'!C$110)
+($H255*'fnd base rates'!C$111)
+($I255*'fnd base rates'!C$112)
+($J255*'fnd base rates'!C$113)
+($K255*'fnd base rates'!C$114)
+($M255*'fnd base rates'!C$116)
+($N255*'fnd base rates'!C$117)
+($O255*'fnd base rates'!C$118)
+($P255*VLOOKUP($S255+12,rate_basefnd,3)))
*$R255</f>
        <v>583.66994444800014</v>
      </c>
      <c r="V255" s="1">
        <f>(($D255*'fnd base rates'!D$107)
+($E255*'fnd base rates'!D$108)
+($F255*'fnd base rates'!D$109)
+($G255*'fnd base rates'!D$110)
+($H255*'fnd base rates'!D$111)
+($I255*'fnd base rates'!D$112)
+($J255*'fnd base rates'!D$113)
+($K255*'fnd base rates'!D$114)
+($M255*'fnd base rates'!D$116)
+($N255*'fnd base rates'!D$117)
+($O255*'fnd base rates'!D$118)
+($P255*VLOOKUP($S255+12,rate_basefnd,4)))
*$R255</f>
        <v>832.40704000000005</v>
      </c>
      <c r="W255" s="1">
        <f>(($D255*'fnd base rates'!E$107)
+($E255*'fnd base rates'!E$108)
+($F255*'fnd base rates'!E$109)
+($G255*'fnd base rates'!E$110)
+($H255*'fnd base rates'!E$111)
+($I255*'fnd base rates'!E$112)
+($J255*'fnd base rates'!E$113)
+($K255*'fnd base rates'!E$114)
+($M255*'fnd base rates'!E$116)
+($N255*'fnd base rates'!E$117)
+($O255*'fnd base rates'!E$118)
+($P255*VLOOKUP($S255+12,rate_basefnd,5)))
*$R255</f>
        <v>5344.4740090880005</v>
      </c>
      <c r="X255" s="1">
        <f>(($D255*'fnd base rates'!F$107)
+($E255*'fnd base rates'!F$108)
+($F255*'fnd base rates'!F$109)
+($G255*'fnd base rates'!F$110)
+($H255*'fnd base rates'!F$111)
+($I255*'fnd base rates'!F$112)
+($J255*'fnd base rates'!F$113)
+($K255*'fnd base rates'!F$114)
+($M255*'fnd base rates'!F$116)
+($N255*'fnd base rates'!F$117)
+($O255*'fnd base rates'!F$118)
+($P255*VLOOKUP($S255+12,rate_basefnd,6)))
*$R255</f>
        <v>964.93241625600012</v>
      </c>
      <c r="Y255" s="1">
        <f>(($D255*'fnd base rates'!G$107)
+($E255*'fnd base rates'!G$108)
+($F255*'fnd base rates'!G$109)
+($G255*'fnd base rates'!G$110)
+($H255*'fnd base rates'!G$111)
+($I255*'fnd base rates'!G$112)
+($J255*'fnd base rates'!G$113)
+($K255*'fnd base rates'!G$114)
+($M255*'fnd base rates'!G$116)
+($N255*'fnd base rates'!G$117)
+($O255*'fnd base rates'!G$118)
+($P255*VLOOKUP($S255+12,rate_basefnd,7)))
*$R255</f>
        <v>178.30501081599999</v>
      </c>
      <c r="Z255" s="1">
        <f>(($D255*'fnd base rates'!H$107)
+($E255*'fnd base rates'!H$108)
+($F255*'fnd base rates'!H$109)
+($G255*'fnd base rates'!H$110)
+($H255*'fnd base rates'!H$111)
+($I255*'fnd base rates'!H$112)
+($J255*'fnd base rates'!H$113)
+($K255*'fnd base rates'!H$114)
+($M255*'fnd base rates'!H$116)
+($N255*'fnd base rates'!H$117)
+($O255*'fnd base rates'!H$118)
+($P255*VLOOKUP($S255+12,rate_basefnd,8)))</f>
        <v>828.078934</v>
      </c>
      <c r="AA255" s="1">
        <f>(($D255*'fnd base rates'!I$107)
+($E255*'fnd base rates'!I$108)
+($F255*'fnd base rates'!I$109)
+($G255*'fnd base rates'!I$110)
+($H255*'fnd base rates'!I$111)
+($I255*'fnd base rates'!I$112)
+($J255*'fnd base rates'!I$113)
+($K255*'fnd base rates'!I$114)
+($M255*'fnd base rates'!I$116)
+($N255*'fnd base rates'!I$117)
+($O255*'fnd base rates'!I$118)
+($P255*VLOOKUP($S255+12,rate_basefnd,9)))
*$R255</f>
        <v>463.42272000000003</v>
      </c>
      <c r="AB255" s="1">
        <f>(($D255*'fnd base rates'!J$107)
+($E255*'fnd base rates'!J$108)
+($F255*'fnd base rates'!J$109)
+($G255*'fnd base rates'!J$110)
+($H255*'fnd base rates'!J$111)
+($I255*'fnd base rates'!J$112)
+($J255*'fnd base rates'!J$113)
+($K255*'fnd base rates'!J$114)
+($M255*'fnd base rates'!J$116)
+($N255*'fnd base rates'!J$117)
+($O255*'fnd base rates'!J$118)
+($P255*VLOOKUP($S255+12,rate_basefnd,10)))
*$R255</f>
        <v>624.24</v>
      </c>
      <c r="AC255" s="1">
        <f>(($D255*'fnd base rates'!K$107)
+($E255*'fnd base rates'!K$108)
+($F255*'fnd base rates'!K$109)
+($G255*'fnd base rates'!K$110)
+($H255*'fnd base rates'!K$111)
+($I255*'fnd base rates'!K$112)
+($J255*'fnd base rates'!K$113)
+($K255*'fnd base rates'!K$114)
+($M255*'fnd base rates'!K$116)
+($N255*'fnd base rates'!K$117)
+($O255*'fnd base rates'!K$118)
+($P255*VLOOKUP($S255+12,rate_basefnd,11)))
*$R255</f>
        <v>1251.2651494400002</v>
      </c>
      <c r="AD255" s="1">
        <f>(($D255*'fnd base rates'!L$107)
+($E255*'fnd base rates'!L$108)
+($F255*'fnd base rates'!L$109)
+($G255*'fnd base rates'!L$110)
+($H255*'fnd base rates'!L$111)
+($I255*'fnd base rates'!L$112)
+($J255*'fnd base rates'!L$113)
+($K255*'fnd base rates'!L$114)
+($M255*'fnd base rates'!L$116)
+($N255*'fnd base rates'!L$117)
+($O255*'fnd base rates'!L$118)
+($P255*VLOOKUP($S255+12,rate_basefnd,12)))</f>
        <v>1369.1266800000001</v>
      </c>
      <c r="AE255" s="1">
        <f>(($D255*'fnd base rates'!M$107)
+($E255*'fnd base rates'!M$108)
+($F255*'fnd base rates'!M$109)
+($G255*'fnd base rates'!M$110)
+($H255*'fnd base rates'!M$111)
+($I255*'fnd base rates'!M$112)
+($J255*'fnd base rates'!M$113)
+($K255*'fnd base rates'!M$114)
+($M255*'fnd base rates'!M$116)
+($N255*'fnd base rates'!M$117)
+($O255*'fnd base rates'!M$118)
+($P255*VLOOKUP($S255+12,rate_basefnd,13)))</f>
        <v>0</v>
      </c>
      <c r="AF255" s="4">
        <f t="shared" si="235"/>
        <v>12439.921904048</v>
      </c>
      <c r="AH255" s="269">
        <f t="shared" si="236"/>
        <v>437035044</v>
      </c>
      <c r="AI255" s="4" t="str">
        <f t="shared" si="237"/>
        <v>437</v>
      </c>
      <c r="AJ255" s="2" t="str">
        <f t="shared" si="238"/>
        <v>035</v>
      </c>
      <c r="AK255" s="2" t="str">
        <f t="shared" si="239"/>
        <v>044</v>
      </c>
      <c r="AL255" s="4">
        <f t="shared" si="240"/>
        <v>1</v>
      </c>
      <c r="AM255" s="4">
        <f t="shared" si="231"/>
        <v>1</v>
      </c>
      <c r="AN255" s="4">
        <f t="shared" si="241"/>
        <v>12439.921904048</v>
      </c>
      <c r="AO255" s="4">
        <f t="shared" si="242"/>
        <v>12440</v>
      </c>
      <c r="AP255" s="4">
        <f t="shared" si="232"/>
        <v>0</v>
      </c>
      <c r="AQ255" s="4">
        <v>12440</v>
      </c>
      <c r="AW255" s="4">
        <v>12440</v>
      </c>
      <c r="AX255" s="5">
        <f t="shared" si="243"/>
        <v>0</v>
      </c>
      <c r="AY255" s="4">
        <v>12440</v>
      </c>
      <c r="AZ255" s="5"/>
      <c r="BB255" s="5">
        <f t="shared" ref="BB255" si="296">BC255-BA255</f>
        <v>0</v>
      </c>
    </row>
    <row r="256" spans="1:54" s="4" customFormat="1">
      <c r="A256" s="269">
        <v>437</v>
      </c>
      <c r="B256" s="2">
        <v>437035050</v>
      </c>
      <c r="C256" s="9" t="s">
        <v>1197</v>
      </c>
      <c r="D256" s="14">
        <f>'fnd enro'!D256</f>
        <v>0</v>
      </c>
      <c r="E256" s="14">
        <f>'fnd enro'!E256</f>
        <v>0</v>
      </c>
      <c r="F256" s="14">
        <f>'fnd enro'!F256</f>
        <v>0</v>
      </c>
      <c r="G256" s="14">
        <f>'fnd enro'!G256</f>
        <v>0</v>
      </c>
      <c r="H256" s="14">
        <f>'fnd enro'!H256</f>
        <v>0</v>
      </c>
      <c r="I256" s="14">
        <f>'fnd enro'!I256</f>
        <v>1</v>
      </c>
      <c r="J256" s="14">
        <f>'fnd enro'!J256</f>
        <v>0</v>
      </c>
      <c r="K256" s="15">
        <f>'fnd enro'!K256</f>
        <v>3.8600000000000002E-2</v>
      </c>
      <c r="L256" s="14">
        <f>'fnd enro'!L256</f>
        <v>0</v>
      </c>
      <c r="M256" s="14">
        <f>'fnd enro'!M256</f>
        <v>0</v>
      </c>
      <c r="N256" s="14">
        <f>'fnd enro'!N256</f>
        <v>0</v>
      </c>
      <c r="O256" s="14">
        <f>'fnd enro'!O256</f>
        <v>0</v>
      </c>
      <c r="P256" s="14">
        <f>'fnd enro'!P256</f>
        <v>1</v>
      </c>
      <c r="Q256" s="14">
        <f>'fnd enro'!R256</f>
        <v>1</v>
      </c>
      <c r="R256" s="15">
        <f t="shared" si="234"/>
        <v>1.0880000000000001</v>
      </c>
      <c r="S256" s="14">
        <f>VALUE('fnd enro'!Q256)</f>
        <v>4</v>
      </c>
      <c r="T256" s="2"/>
      <c r="U256" s="1">
        <f>(($D256*'fnd base rates'!C$107)
+($E256*'fnd base rates'!C$108)
+($F256*'fnd base rates'!C$109)
+($G256*'fnd base rates'!C$110)
+($H256*'fnd base rates'!C$111)
+($I256*'fnd base rates'!C$112)
+($J256*'fnd base rates'!C$113)
+($K256*'fnd base rates'!C$114)
+($M256*'fnd base rates'!C$116)
+($N256*'fnd base rates'!C$117)
+($O256*'fnd base rates'!C$118)
+($P256*VLOOKUP($S256+12,rate_basefnd,3)))
*$R256</f>
        <v>647.19826444800003</v>
      </c>
      <c r="V256" s="1">
        <f>(($D256*'fnd base rates'!D$107)
+($E256*'fnd base rates'!D$108)
+($F256*'fnd base rates'!D$109)
+($G256*'fnd base rates'!D$110)
+($H256*'fnd base rates'!D$111)
+($I256*'fnd base rates'!D$112)
+($J256*'fnd base rates'!D$113)
+($K256*'fnd base rates'!D$114)
+($M256*'fnd base rates'!D$116)
+($N256*'fnd base rates'!D$117)
+($O256*'fnd base rates'!D$118)
+($P256*VLOOKUP($S256+12,rate_basefnd,4)))
*$R256</f>
        <v>1133.3913600000001</v>
      </c>
      <c r="W256" s="1">
        <f>(($D256*'fnd base rates'!E$107)
+($E256*'fnd base rates'!E$108)
+($F256*'fnd base rates'!E$109)
+($G256*'fnd base rates'!E$110)
+($H256*'fnd base rates'!E$111)
+($I256*'fnd base rates'!E$112)
+($J256*'fnd base rates'!E$113)
+($K256*'fnd base rates'!E$114)
+($M256*'fnd base rates'!E$116)
+($N256*'fnd base rates'!E$117)
+($O256*'fnd base rates'!E$118)
+($P256*VLOOKUP($S256+12,rate_basefnd,5)))
*$R256</f>
        <v>8282.705049088001</v>
      </c>
      <c r="X256" s="1">
        <f>(($D256*'fnd base rates'!F$107)
+($E256*'fnd base rates'!F$108)
+($F256*'fnd base rates'!F$109)
+($G256*'fnd base rates'!F$110)
+($H256*'fnd base rates'!F$111)
+($I256*'fnd base rates'!F$112)
+($J256*'fnd base rates'!F$113)
+($K256*'fnd base rates'!F$114)
+($M256*'fnd base rates'!F$116)
+($N256*'fnd base rates'!F$117)
+($O256*'fnd base rates'!F$118)
+($P256*VLOOKUP($S256+12,rate_basefnd,6)))
*$R256</f>
        <v>964.93241625600012</v>
      </c>
      <c r="Y256" s="1">
        <f>(($D256*'fnd base rates'!G$107)
+($E256*'fnd base rates'!G$108)
+($F256*'fnd base rates'!G$109)
+($G256*'fnd base rates'!G$110)
+($H256*'fnd base rates'!G$111)
+($I256*'fnd base rates'!G$112)
+($J256*'fnd base rates'!G$113)
+($K256*'fnd base rates'!G$114)
+($M256*'fnd base rates'!G$116)
+($N256*'fnd base rates'!G$117)
+($O256*'fnd base rates'!G$118)
+($P256*VLOOKUP($S256+12,rate_basefnd,7)))
*$R256</f>
        <v>320.85477081599998</v>
      </c>
      <c r="Z256" s="1">
        <f>(($D256*'fnd base rates'!H$107)
+($E256*'fnd base rates'!H$108)
+($F256*'fnd base rates'!H$109)
+($G256*'fnd base rates'!H$110)
+($H256*'fnd base rates'!H$111)
+($I256*'fnd base rates'!H$112)
+($J256*'fnd base rates'!H$113)
+($K256*'fnd base rates'!H$114)
+($M256*'fnd base rates'!H$116)
+($N256*'fnd base rates'!H$117)
+($O256*'fnd base rates'!H$118)
+($P256*VLOOKUP($S256+12,rate_basefnd,8)))</f>
        <v>848.15893400000004</v>
      </c>
      <c r="AA256" s="1">
        <f>(($D256*'fnd base rates'!I$107)
+($E256*'fnd base rates'!I$108)
+($F256*'fnd base rates'!I$109)
+($G256*'fnd base rates'!I$110)
+($H256*'fnd base rates'!I$111)
+($I256*'fnd base rates'!I$112)
+($J256*'fnd base rates'!I$113)
+($K256*'fnd base rates'!I$114)
+($M256*'fnd base rates'!I$116)
+($N256*'fnd base rates'!I$117)
+($O256*'fnd base rates'!I$118)
+($P256*VLOOKUP($S256+12,rate_basefnd,9)))
*$R256</f>
        <v>582.40639999999996</v>
      </c>
      <c r="AB256" s="1">
        <f>(($D256*'fnd base rates'!J$107)
+($E256*'fnd base rates'!J$108)
+($F256*'fnd base rates'!J$109)
+($G256*'fnd base rates'!J$110)
+($H256*'fnd base rates'!J$111)
+($I256*'fnd base rates'!J$112)
+($J256*'fnd base rates'!J$113)
+($K256*'fnd base rates'!J$114)
+($M256*'fnd base rates'!J$116)
+($N256*'fnd base rates'!J$117)
+($O256*'fnd base rates'!J$118)
+($P256*VLOOKUP($S256+12,rate_basefnd,10)))
*$R256</f>
        <v>1242.4851200000001</v>
      </c>
      <c r="AC256" s="1">
        <f>(($D256*'fnd base rates'!K$107)
+($E256*'fnd base rates'!K$108)
+($F256*'fnd base rates'!K$109)
+($G256*'fnd base rates'!K$110)
+($H256*'fnd base rates'!K$111)
+($I256*'fnd base rates'!K$112)
+($J256*'fnd base rates'!K$113)
+($K256*'fnd base rates'!K$114)
+($M256*'fnd base rates'!K$116)
+($N256*'fnd base rates'!K$117)
+($O256*'fnd base rates'!K$118)
+($P256*VLOOKUP($S256+12,rate_basefnd,11)))
*$R256</f>
        <v>1251.2651494400002</v>
      </c>
      <c r="AD256" s="1">
        <f>(($D256*'fnd base rates'!L$107)
+($E256*'fnd base rates'!L$108)
+($F256*'fnd base rates'!L$109)
+($G256*'fnd base rates'!L$110)
+($H256*'fnd base rates'!L$111)
+($I256*'fnd base rates'!L$112)
+($J256*'fnd base rates'!L$113)
+($K256*'fnd base rates'!L$114)
+($M256*'fnd base rates'!L$116)
+($N256*'fnd base rates'!L$117)
+($O256*'fnd base rates'!L$118)
+($P256*VLOOKUP($S256+12,rate_basefnd,12)))</f>
        <v>1805.96668</v>
      </c>
      <c r="AE256" s="1">
        <f>(($D256*'fnd base rates'!M$107)
+($E256*'fnd base rates'!M$108)
+($F256*'fnd base rates'!M$109)
+($G256*'fnd base rates'!M$110)
+($H256*'fnd base rates'!M$111)
+($I256*'fnd base rates'!M$112)
+($J256*'fnd base rates'!M$113)
+($K256*'fnd base rates'!M$114)
+($M256*'fnd base rates'!M$116)
+($N256*'fnd base rates'!M$117)
+($O256*'fnd base rates'!M$118)
+($P256*VLOOKUP($S256+12,rate_basefnd,13)))</f>
        <v>0</v>
      </c>
      <c r="AF256" s="4">
        <f t="shared" si="235"/>
        <v>17079.364144048002</v>
      </c>
      <c r="AH256" s="269">
        <f t="shared" si="236"/>
        <v>437035050</v>
      </c>
      <c r="AI256" s="4" t="str">
        <f t="shared" si="237"/>
        <v>437</v>
      </c>
      <c r="AJ256" s="2" t="str">
        <f t="shared" si="238"/>
        <v>035</v>
      </c>
      <c r="AK256" s="2" t="str">
        <f t="shared" si="239"/>
        <v>050</v>
      </c>
      <c r="AL256" s="4">
        <f t="shared" si="240"/>
        <v>1</v>
      </c>
      <c r="AM256" s="4">
        <f t="shared" si="231"/>
        <v>1</v>
      </c>
      <c r="AN256" s="4">
        <f t="shared" si="241"/>
        <v>17079.364144048002</v>
      </c>
      <c r="AO256" s="4">
        <f t="shared" si="242"/>
        <v>17079</v>
      </c>
      <c r="AP256" s="4">
        <f t="shared" si="232"/>
        <v>0</v>
      </c>
      <c r="AQ256" s="4">
        <v>17079</v>
      </c>
      <c r="AW256" s="4">
        <v>17079</v>
      </c>
      <c r="AX256" s="5">
        <f t="shared" si="243"/>
        <v>0</v>
      </c>
      <c r="AY256" s="4">
        <v>17079</v>
      </c>
      <c r="AZ256" s="5"/>
      <c r="BB256" s="5">
        <f t="shared" ref="BB256" si="297">BC256-BA256</f>
        <v>0</v>
      </c>
    </row>
    <row r="257" spans="1:54" s="4" customFormat="1">
      <c r="A257" s="269">
        <v>437</v>
      </c>
      <c r="B257" s="2">
        <v>437035189</v>
      </c>
      <c r="C257" s="9" t="s">
        <v>1197</v>
      </c>
      <c r="D257" s="14">
        <f>'fnd enro'!D257</f>
        <v>0</v>
      </c>
      <c r="E257" s="14">
        <f>'fnd enro'!E257</f>
        <v>0</v>
      </c>
      <c r="F257" s="14">
        <f>'fnd enro'!F257</f>
        <v>0</v>
      </c>
      <c r="G257" s="14">
        <f>'fnd enro'!G257</f>
        <v>0</v>
      </c>
      <c r="H257" s="14">
        <f>'fnd enro'!H257</f>
        <v>0</v>
      </c>
      <c r="I257" s="14">
        <f>'fnd enro'!I257</f>
        <v>1</v>
      </c>
      <c r="J257" s="14">
        <f>'fnd enro'!J257</f>
        <v>0</v>
      </c>
      <c r="K257" s="15">
        <f>'fnd enro'!K257</f>
        <v>3.8600000000000002E-2</v>
      </c>
      <c r="L257" s="14">
        <f>'fnd enro'!L257</f>
        <v>0</v>
      </c>
      <c r="M257" s="14">
        <f>'fnd enro'!M257</f>
        <v>0</v>
      </c>
      <c r="N257" s="14">
        <f>'fnd enro'!N257</f>
        <v>0</v>
      </c>
      <c r="O257" s="14">
        <f>'fnd enro'!O257</f>
        <v>0</v>
      </c>
      <c r="P257" s="14">
        <f>'fnd enro'!P257</f>
        <v>1</v>
      </c>
      <c r="Q257" s="14">
        <f>'fnd enro'!R257</f>
        <v>1</v>
      </c>
      <c r="R257" s="15">
        <f t="shared" si="234"/>
        <v>1.0880000000000001</v>
      </c>
      <c r="S257" s="14">
        <f>VALUE('fnd enro'!Q257)</f>
        <v>3</v>
      </c>
      <c r="T257" s="2"/>
      <c r="U257" s="1">
        <f>(($D257*'fnd base rates'!C$107)
+($E257*'fnd base rates'!C$108)
+($F257*'fnd base rates'!C$109)
+($G257*'fnd base rates'!C$110)
+($H257*'fnd base rates'!C$111)
+($I257*'fnd base rates'!C$112)
+($J257*'fnd base rates'!C$113)
+($K257*'fnd base rates'!C$114)
+($M257*'fnd base rates'!C$116)
+($N257*'fnd base rates'!C$117)
+($O257*'fnd base rates'!C$118)
+($P257*VLOOKUP($S257+12,rate_basefnd,3)))
*$R257</f>
        <v>645.57714444800013</v>
      </c>
      <c r="V257" s="1">
        <f>(($D257*'fnd base rates'!D$107)
+($E257*'fnd base rates'!D$108)
+($F257*'fnd base rates'!D$109)
+($G257*'fnd base rates'!D$110)
+($H257*'fnd base rates'!D$111)
+($I257*'fnd base rates'!D$112)
+($J257*'fnd base rates'!D$113)
+($K257*'fnd base rates'!D$114)
+($M257*'fnd base rates'!D$116)
+($N257*'fnd base rates'!D$117)
+($O257*'fnd base rates'!D$118)
+($P257*VLOOKUP($S257+12,rate_basefnd,4)))
*$R257</f>
        <v>1125.76448</v>
      </c>
      <c r="W257" s="1">
        <f>(($D257*'fnd base rates'!E$107)
+($E257*'fnd base rates'!E$108)
+($F257*'fnd base rates'!E$109)
+($G257*'fnd base rates'!E$110)
+($H257*'fnd base rates'!E$111)
+($I257*'fnd base rates'!E$112)
+($J257*'fnd base rates'!E$113)
+($K257*'fnd base rates'!E$114)
+($M257*'fnd base rates'!E$116)
+($N257*'fnd base rates'!E$117)
+($O257*'fnd base rates'!E$118)
+($P257*VLOOKUP($S257+12,rate_basefnd,5)))
*$R257</f>
        <v>8208.1444090880013</v>
      </c>
      <c r="X257" s="1">
        <f>(($D257*'fnd base rates'!F$107)
+($E257*'fnd base rates'!F$108)
+($F257*'fnd base rates'!F$109)
+($G257*'fnd base rates'!F$110)
+($H257*'fnd base rates'!F$111)
+($I257*'fnd base rates'!F$112)
+($J257*'fnd base rates'!F$113)
+($K257*'fnd base rates'!F$114)
+($M257*'fnd base rates'!F$116)
+($N257*'fnd base rates'!F$117)
+($O257*'fnd base rates'!F$118)
+($P257*VLOOKUP($S257+12,rate_basefnd,6)))
*$R257</f>
        <v>964.93241625600012</v>
      </c>
      <c r="Y257" s="1">
        <f>(($D257*'fnd base rates'!G$107)
+($E257*'fnd base rates'!G$108)
+($F257*'fnd base rates'!G$109)
+($G257*'fnd base rates'!G$110)
+($H257*'fnd base rates'!G$111)
+($I257*'fnd base rates'!G$112)
+($J257*'fnd base rates'!G$113)
+($K257*'fnd base rates'!G$114)
+($M257*'fnd base rates'!G$116)
+($N257*'fnd base rates'!G$117)
+($O257*'fnd base rates'!G$118)
+($P257*VLOOKUP($S257+12,rate_basefnd,7)))
*$R257</f>
        <v>317.24261081600002</v>
      </c>
      <c r="Z257" s="1">
        <f>(($D257*'fnd base rates'!H$107)
+($E257*'fnd base rates'!H$108)
+($F257*'fnd base rates'!H$109)
+($G257*'fnd base rates'!H$110)
+($H257*'fnd base rates'!H$111)
+($I257*'fnd base rates'!H$112)
+($J257*'fnd base rates'!H$113)
+($K257*'fnd base rates'!H$114)
+($M257*'fnd base rates'!H$116)
+($N257*'fnd base rates'!H$117)
+($O257*'fnd base rates'!H$118)
+($P257*VLOOKUP($S257+12,rate_basefnd,8)))</f>
        <v>847.65893400000004</v>
      </c>
      <c r="AA257" s="1">
        <f>(($D257*'fnd base rates'!I$107)
+($E257*'fnd base rates'!I$108)
+($F257*'fnd base rates'!I$109)
+($G257*'fnd base rates'!I$110)
+($H257*'fnd base rates'!I$111)
+($I257*'fnd base rates'!I$112)
+($J257*'fnd base rates'!I$113)
+($K257*'fnd base rates'!I$114)
+($M257*'fnd base rates'!I$116)
+($N257*'fnd base rates'!I$117)
+($O257*'fnd base rates'!I$118)
+($P257*VLOOKUP($S257+12,rate_basefnd,9)))
*$R257</f>
        <v>579.38175999999999</v>
      </c>
      <c r="AB257" s="1">
        <f>(($D257*'fnd base rates'!J$107)
+($E257*'fnd base rates'!J$108)
+($F257*'fnd base rates'!J$109)
+($G257*'fnd base rates'!J$110)
+($H257*'fnd base rates'!J$111)
+($I257*'fnd base rates'!J$112)
+($J257*'fnd base rates'!J$113)
+($K257*'fnd base rates'!J$114)
+($M257*'fnd base rates'!J$116)
+($N257*'fnd base rates'!J$117)
+($O257*'fnd base rates'!J$118)
+($P257*VLOOKUP($S257+12,rate_basefnd,10)))
*$R257</f>
        <v>1226.7961600000003</v>
      </c>
      <c r="AC257" s="1">
        <f>(($D257*'fnd base rates'!K$107)
+($E257*'fnd base rates'!K$108)
+($F257*'fnd base rates'!K$109)
+($G257*'fnd base rates'!K$110)
+($H257*'fnd base rates'!K$111)
+($I257*'fnd base rates'!K$112)
+($J257*'fnd base rates'!K$113)
+($K257*'fnd base rates'!K$114)
+($M257*'fnd base rates'!K$116)
+($N257*'fnd base rates'!K$117)
+($O257*'fnd base rates'!K$118)
+($P257*VLOOKUP($S257+12,rate_basefnd,11)))
*$R257</f>
        <v>1251.2651494400002</v>
      </c>
      <c r="AD257" s="1">
        <f>(($D257*'fnd base rates'!L$107)
+($E257*'fnd base rates'!L$108)
+($F257*'fnd base rates'!L$109)
+($G257*'fnd base rates'!L$110)
+($H257*'fnd base rates'!L$111)
+($I257*'fnd base rates'!L$112)
+($J257*'fnd base rates'!L$113)
+($K257*'fnd base rates'!L$114)
+($M257*'fnd base rates'!L$116)
+($N257*'fnd base rates'!L$117)
+($O257*'fnd base rates'!L$118)
+($P257*VLOOKUP($S257+12,rate_basefnd,12)))</f>
        <v>1794.8866800000001</v>
      </c>
      <c r="AE257" s="1">
        <f>(($D257*'fnd base rates'!M$107)
+($E257*'fnd base rates'!M$108)
+($F257*'fnd base rates'!M$109)
+($G257*'fnd base rates'!M$110)
+($H257*'fnd base rates'!M$111)
+($I257*'fnd base rates'!M$112)
+($J257*'fnd base rates'!M$113)
+($K257*'fnd base rates'!M$114)
+($M257*'fnd base rates'!M$116)
+($N257*'fnd base rates'!M$117)
+($O257*'fnd base rates'!M$118)
+($P257*VLOOKUP($S257+12,rate_basefnd,13)))</f>
        <v>0</v>
      </c>
      <c r="AF257" s="4">
        <f t="shared" si="235"/>
        <v>16961.649744048002</v>
      </c>
      <c r="AH257" s="269">
        <f t="shared" si="236"/>
        <v>437035189</v>
      </c>
      <c r="AI257" s="4" t="str">
        <f t="shared" si="237"/>
        <v>437</v>
      </c>
      <c r="AJ257" s="2" t="str">
        <f t="shared" si="238"/>
        <v>035</v>
      </c>
      <c r="AK257" s="2" t="str">
        <f t="shared" si="239"/>
        <v>189</v>
      </c>
      <c r="AL257" s="4">
        <f t="shared" si="240"/>
        <v>1</v>
      </c>
      <c r="AM257" s="4">
        <f t="shared" si="231"/>
        <v>1</v>
      </c>
      <c r="AN257" s="4">
        <f t="shared" si="241"/>
        <v>16961.649744048002</v>
      </c>
      <c r="AO257" s="4">
        <f t="shared" si="242"/>
        <v>16962</v>
      </c>
      <c r="AP257" s="4">
        <f t="shared" si="232"/>
        <v>0</v>
      </c>
      <c r="AQ257" s="4">
        <v>16962</v>
      </c>
      <c r="AW257" s="4">
        <v>16962</v>
      </c>
      <c r="AX257" s="5">
        <f t="shared" si="243"/>
        <v>0</v>
      </c>
      <c r="AY257" s="4">
        <v>16962</v>
      </c>
      <c r="AZ257" s="5"/>
      <c r="BB257" s="5">
        <f t="shared" ref="BB257" si="298">BC257-BA257</f>
        <v>0</v>
      </c>
    </row>
    <row r="258" spans="1:54" s="4" customFormat="1">
      <c r="A258" s="269">
        <v>437</v>
      </c>
      <c r="B258" s="2">
        <v>437035244</v>
      </c>
      <c r="C258" s="9" t="s">
        <v>1197</v>
      </c>
      <c r="D258" s="14">
        <f>'fnd enro'!D258</f>
        <v>0</v>
      </c>
      <c r="E258" s="14">
        <f>'fnd enro'!E258</f>
        <v>0</v>
      </c>
      <c r="F258" s="14">
        <f>'fnd enro'!F258</f>
        <v>0</v>
      </c>
      <c r="G258" s="14">
        <f>'fnd enro'!G258</f>
        <v>0</v>
      </c>
      <c r="H258" s="14">
        <f>'fnd enro'!H258</f>
        <v>0</v>
      </c>
      <c r="I258" s="14">
        <f>'fnd enro'!I258</f>
        <v>3</v>
      </c>
      <c r="J258" s="14">
        <f>'fnd enro'!J258</f>
        <v>0</v>
      </c>
      <c r="K258" s="15">
        <f>'fnd enro'!K258</f>
        <v>0.1158</v>
      </c>
      <c r="L258" s="14">
        <f>'fnd enro'!L258</f>
        <v>0</v>
      </c>
      <c r="M258" s="14">
        <f>'fnd enro'!M258</f>
        <v>0</v>
      </c>
      <c r="N258" s="14">
        <f>'fnd enro'!N258</f>
        <v>0</v>
      </c>
      <c r="O258" s="14">
        <f>'fnd enro'!O258</f>
        <v>1</v>
      </c>
      <c r="P258" s="14">
        <f>'fnd enro'!P258</f>
        <v>1</v>
      </c>
      <c r="Q258" s="14">
        <f>'fnd enro'!R258</f>
        <v>3</v>
      </c>
      <c r="R258" s="15">
        <f t="shared" si="234"/>
        <v>1.0880000000000001</v>
      </c>
      <c r="S258" s="14">
        <f>VALUE('fnd enro'!Q258)</f>
        <v>10</v>
      </c>
      <c r="T258" s="2"/>
      <c r="U258" s="1">
        <f>(($D258*'fnd base rates'!C$107)
+($E258*'fnd base rates'!C$108)
+($F258*'fnd base rates'!C$109)
+($G258*'fnd base rates'!C$110)
+($H258*'fnd base rates'!C$111)
+($I258*'fnd base rates'!C$112)
+($J258*'fnd base rates'!C$113)
+($K258*'fnd base rates'!C$114)
+($M258*'fnd base rates'!C$116)
+($N258*'fnd base rates'!C$117)
+($O258*'fnd base rates'!C$118)
+($P258*VLOOKUP($S258+12,rate_basefnd,3)))
*$R258</f>
        <v>1945.6965533439998</v>
      </c>
      <c r="V258" s="1">
        <f>(($D258*'fnd base rates'!D$107)
+($E258*'fnd base rates'!D$108)
+($F258*'fnd base rates'!D$109)
+($G258*'fnd base rates'!D$110)
+($H258*'fnd base rates'!D$111)
+($I258*'fnd base rates'!D$112)
+($J258*'fnd base rates'!D$113)
+($K258*'fnd base rates'!D$114)
+($M258*'fnd base rates'!D$116)
+($N258*'fnd base rates'!D$117)
+($O258*'fnd base rates'!D$118)
+($P258*VLOOKUP($S258+12,rate_basefnd,4)))
*$R258</f>
        <v>3095.7734400000008</v>
      </c>
      <c r="W258" s="1">
        <f>(($D258*'fnd base rates'!E$107)
+($E258*'fnd base rates'!E$108)
+($F258*'fnd base rates'!E$109)
+($G258*'fnd base rates'!E$110)
+($H258*'fnd base rates'!E$111)
+($I258*'fnd base rates'!E$112)
+($J258*'fnd base rates'!E$113)
+($K258*'fnd base rates'!E$114)
+($M258*'fnd base rates'!E$116)
+($N258*'fnd base rates'!E$117)
+($O258*'fnd base rates'!E$118)
+($P258*VLOOKUP($S258+12,rate_basefnd,5)))
*$R258</f>
        <v>21352.436427263998</v>
      </c>
      <c r="X258" s="1">
        <f>(($D258*'fnd base rates'!F$107)
+($E258*'fnd base rates'!F$108)
+($F258*'fnd base rates'!F$109)
+($G258*'fnd base rates'!F$110)
+($H258*'fnd base rates'!F$111)
+($I258*'fnd base rates'!F$112)
+($J258*'fnd base rates'!F$113)
+($K258*'fnd base rates'!F$114)
+($M258*'fnd base rates'!F$116)
+($N258*'fnd base rates'!F$117)
+($O258*'fnd base rates'!F$118)
+($P258*VLOOKUP($S258+12,rate_basefnd,6)))
*$R258</f>
        <v>3084.4791687680008</v>
      </c>
      <c r="Y258" s="1">
        <f>(($D258*'fnd base rates'!G$107)
+($E258*'fnd base rates'!G$108)
+($F258*'fnd base rates'!G$109)
+($G258*'fnd base rates'!G$110)
+($H258*'fnd base rates'!G$111)
+($I258*'fnd base rates'!G$112)
+($J258*'fnd base rates'!G$113)
+($K258*'fnd base rates'!G$114)
+($M258*'fnd base rates'!G$116)
+($N258*'fnd base rates'!G$117)
+($O258*'fnd base rates'!G$118)
+($P258*VLOOKUP($S258+12,rate_basefnd,7)))
*$R258</f>
        <v>782.72879244800004</v>
      </c>
      <c r="Z258" s="1">
        <f>(($D258*'fnd base rates'!H$107)
+($E258*'fnd base rates'!H$108)
+($F258*'fnd base rates'!H$109)
+($G258*'fnd base rates'!H$110)
+($H258*'fnd base rates'!H$111)
+($I258*'fnd base rates'!H$112)
+($J258*'fnd base rates'!H$113)
+($K258*'fnd base rates'!H$114)
+($M258*'fnd base rates'!H$116)
+($N258*'fnd base rates'!H$117)
+($O258*'fnd base rates'!H$118)
+($P258*VLOOKUP($S258+12,rate_basefnd,8)))</f>
        <v>2636.0368020000001</v>
      </c>
      <c r="AA258" s="1">
        <f>(($D258*'fnd base rates'!I$107)
+($E258*'fnd base rates'!I$108)
+($F258*'fnd base rates'!I$109)
+($G258*'fnd base rates'!I$110)
+($H258*'fnd base rates'!I$111)
+($I258*'fnd base rates'!I$112)
+($J258*'fnd base rates'!I$113)
+($K258*'fnd base rates'!I$114)
+($M258*'fnd base rates'!I$116)
+($N258*'fnd base rates'!I$117)
+($O258*'fnd base rates'!I$118)
+($P258*VLOOKUP($S258+12,rate_basefnd,9)))
*$R258</f>
        <v>1633.1750400000001</v>
      </c>
      <c r="AB258" s="1">
        <f>(($D258*'fnd base rates'!J$107)
+($E258*'fnd base rates'!J$108)
+($F258*'fnd base rates'!J$109)
+($G258*'fnd base rates'!J$110)
+($H258*'fnd base rates'!J$111)
+($I258*'fnd base rates'!J$112)
+($J258*'fnd base rates'!J$113)
+($K258*'fnd base rates'!J$114)
+($M258*'fnd base rates'!J$116)
+($N258*'fnd base rates'!J$117)
+($O258*'fnd base rates'!J$118)
+($P258*VLOOKUP($S258+12,rate_basefnd,10)))
*$R258</f>
        <v>2739.6384000000003</v>
      </c>
      <c r="AC258" s="1">
        <f>(($D258*'fnd base rates'!K$107)
+($E258*'fnd base rates'!K$108)
+($F258*'fnd base rates'!K$109)
+($G258*'fnd base rates'!K$110)
+($H258*'fnd base rates'!K$111)
+($I258*'fnd base rates'!K$112)
+($J258*'fnd base rates'!K$113)
+($K258*'fnd base rates'!K$114)
+($M258*'fnd base rates'!K$116)
+($N258*'fnd base rates'!K$117)
+($O258*'fnd base rates'!K$118)
+($P258*VLOOKUP($S258+12,rate_basefnd,11)))
*$R258</f>
        <v>4078.9551283200003</v>
      </c>
      <c r="AD258" s="1">
        <f>(($D258*'fnd base rates'!L$107)
+($E258*'fnd base rates'!L$108)
+($F258*'fnd base rates'!L$109)
+($G258*'fnd base rates'!L$110)
+($H258*'fnd base rates'!L$111)
+($I258*'fnd base rates'!L$112)
+($J258*'fnd base rates'!L$113)
+($K258*'fnd base rates'!L$114)
+($M258*'fnd base rates'!L$116)
+($N258*'fnd base rates'!L$117)
+($O258*'fnd base rates'!L$118)
+($P258*VLOOKUP($S258+12,rate_basefnd,12)))</f>
        <v>4974.7400400000006</v>
      </c>
      <c r="AE258" s="1">
        <f>(($D258*'fnd base rates'!M$107)
+($E258*'fnd base rates'!M$108)
+($F258*'fnd base rates'!M$109)
+($G258*'fnd base rates'!M$110)
+($H258*'fnd base rates'!M$111)
+($I258*'fnd base rates'!M$112)
+($J258*'fnd base rates'!M$113)
+($K258*'fnd base rates'!M$114)
+($M258*'fnd base rates'!M$116)
+($N258*'fnd base rates'!M$117)
+($O258*'fnd base rates'!M$118)
+($P258*VLOOKUP($S258+12,rate_basefnd,13)))</f>
        <v>0</v>
      </c>
      <c r="AF258" s="4">
        <f t="shared" si="235"/>
        <v>46323.659792144012</v>
      </c>
      <c r="AH258" s="269">
        <f t="shared" si="236"/>
        <v>437035244</v>
      </c>
      <c r="AI258" s="4" t="str">
        <f t="shared" si="237"/>
        <v>437</v>
      </c>
      <c r="AJ258" s="2" t="str">
        <f t="shared" si="238"/>
        <v>035</v>
      </c>
      <c r="AK258" s="2" t="str">
        <f t="shared" si="239"/>
        <v>244</v>
      </c>
      <c r="AL258" s="4">
        <f t="shared" si="240"/>
        <v>1</v>
      </c>
      <c r="AM258" s="4">
        <f t="shared" si="231"/>
        <v>3</v>
      </c>
      <c r="AN258" s="4">
        <f t="shared" si="241"/>
        <v>46323.659792144012</v>
      </c>
      <c r="AO258" s="4">
        <f t="shared" si="242"/>
        <v>15441</v>
      </c>
      <c r="AP258" s="4">
        <f t="shared" si="232"/>
        <v>0</v>
      </c>
      <c r="AQ258" s="4">
        <v>15441</v>
      </c>
      <c r="AW258" s="4">
        <v>15441</v>
      </c>
      <c r="AX258" s="5">
        <f t="shared" si="243"/>
        <v>0</v>
      </c>
      <c r="AY258" s="4">
        <v>15441</v>
      </c>
      <c r="AZ258" s="5"/>
      <c r="BB258" s="5">
        <f t="shared" ref="BB258" si="299">BC258-BA258</f>
        <v>0</v>
      </c>
    </row>
    <row r="259" spans="1:54" s="4" customFormat="1">
      <c r="A259" s="269">
        <v>438</v>
      </c>
      <c r="B259" s="2">
        <v>438035035</v>
      </c>
      <c r="C259" s="9" t="s">
        <v>1062</v>
      </c>
      <c r="D259" s="14">
        <f>'fnd enro'!D259</f>
        <v>20</v>
      </c>
      <c r="E259" s="14">
        <f>'fnd enro'!E259</f>
        <v>0</v>
      </c>
      <c r="F259" s="14">
        <f>'fnd enro'!F259</f>
        <v>16</v>
      </c>
      <c r="G259" s="14">
        <f>'fnd enro'!G259</f>
        <v>95</v>
      </c>
      <c r="H259" s="14">
        <f>'fnd enro'!H259</f>
        <v>59</v>
      </c>
      <c r="I259" s="14">
        <f>'fnd enro'!I259</f>
        <v>140</v>
      </c>
      <c r="J259" s="14">
        <f>'fnd enro'!J259</f>
        <v>0</v>
      </c>
      <c r="K259" s="15">
        <f>'fnd enro'!K259</f>
        <v>11.965999999999999</v>
      </c>
      <c r="L259" s="14">
        <f>'fnd enro'!L259</f>
        <v>0</v>
      </c>
      <c r="M259" s="14">
        <f>'fnd enro'!M259</f>
        <v>22</v>
      </c>
      <c r="N259" s="14">
        <f>'fnd enro'!N259</f>
        <v>5</v>
      </c>
      <c r="O259" s="14">
        <f>'fnd enro'!O259</f>
        <v>11</v>
      </c>
      <c r="P259" s="14">
        <f>'fnd enro'!P259</f>
        <v>277</v>
      </c>
      <c r="Q259" s="14">
        <f>'fnd enro'!R259</f>
        <v>320</v>
      </c>
      <c r="R259" s="15">
        <f t="shared" si="234"/>
        <v>1.0880000000000001</v>
      </c>
      <c r="S259" s="14">
        <f>VALUE('fnd enro'!Q259)</f>
        <v>11</v>
      </c>
      <c r="T259" s="2"/>
      <c r="U259" s="1">
        <f>(($D259*'fnd base rates'!C$107)
+($E259*'fnd base rates'!C$108)
+($F259*'fnd base rates'!C$109)
+($G259*'fnd base rates'!C$110)
+($H259*'fnd base rates'!C$111)
+($I259*'fnd base rates'!C$112)
+($J259*'fnd base rates'!C$113)
+($K259*'fnd base rates'!C$114)
+($M259*'fnd base rates'!C$116)
+($N259*'fnd base rates'!C$117)
+($O259*'fnd base rates'!C$118)
+($P259*VLOOKUP($S259+12,rate_basefnd,3)))
*$R259</f>
        <v>214942.29589887999</v>
      </c>
      <c r="V259" s="1">
        <f>(($D259*'fnd base rates'!D$107)
+($E259*'fnd base rates'!D$108)
+($F259*'fnd base rates'!D$109)
+($G259*'fnd base rates'!D$110)
+($H259*'fnd base rates'!D$111)
+($I259*'fnd base rates'!D$112)
+($J259*'fnd base rates'!D$113)
+($K259*'fnd base rates'!D$114)
+($M259*'fnd base rates'!D$116)
+($N259*'fnd base rates'!D$117)
+($O259*'fnd base rates'!D$118)
+($P259*VLOOKUP($S259+12,rate_basefnd,4)))
*$R259</f>
        <v>393109.18592000008</v>
      </c>
      <c r="W259" s="1">
        <f>(($D259*'fnd base rates'!E$107)
+($E259*'fnd base rates'!E$108)
+($F259*'fnd base rates'!E$109)
+($G259*'fnd base rates'!E$110)
+($H259*'fnd base rates'!E$111)
+($I259*'fnd base rates'!E$112)
+($J259*'fnd base rates'!E$113)
+($K259*'fnd base rates'!E$114)
+($M259*'fnd base rates'!E$116)
+($N259*'fnd base rates'!E$117)
+($O259*'fnd base rates'!E$118)
+($P259*VLOOKUP($S259+12,rate_basefnd,5)))
*$R259</f>
        <v>2694036.4320972799</v>
      </c>
      <c r="X259" s="1">
        <f>(($D259*'fnd base rates'!F$107)
+($E259*'fnd base rates'!F$108)
+($F259*'fnd base rates'!F$109)
+($G259*'fnd base rates'!F$110)
+($H259*'fnd base rates'!F$111)
+($I259*'fnd base rates'!F$112)
+($J259*'fnd base rates'!F$113)
+($K259*'fnd base rates'!F$114)
+($M259*'fnd base rates'!F$116)
+($N259*'fnd base rates'!F$117)
+($O259*'fnd base rates'!F$118)
+($P259*VLOOKUP($S259+12,rate_basefnd,6)))
*$R259</f>
        <v>366766.30983936007</v>
      </c>
      <c r="Y259" s="1">
        <f>(($D259*'fnd base rates'!G$107)
+($E259*'fnd base rates'!G$108)
+($F259*'fnd base rates'!G$109)
+($G259*'fnd base rates'!G$110)
+($H259*'fnd base rates'!G$111)
+($I259*'fnd base rates'!G$112)
+($J259*'fnd base rates'!G$113)
+($K259*'fnd base rates'!G$114)
+($M259*'fnd base rates'!G$116)
+($N259*'fnd base rates'!G$117)
+($O259*'fnd base rates'!G$118)
+($P259*VLOOKUP($S259+12,rate_basefnd,7)))
*$R259</f>
        <v>114864.82471296002</v>
      </c>
      <c r="Z259" s="1">
        <f>(($D259*'fnd base rates'!H$107)
+($E259*'fnd base rates'!H$108)
+($F259*'fnd base rates'!H$109)
+($G259*'fnd base rates'!H$110)
+($H259*'fnd base rates'!H$111)
+($I259*'fnd base rates'!H$112)
+($J259*'fnd base rates'!H$113)
+($K259*'fnd base rates'!H$114)
+($M259*'fnd base rates'!H$116)
+($N259*'fnd base rates'!H$117)
+($O259*'fnd base rates'!H$118)
+($P259*VLOOKUP($S259+12,rate_basefnd,8)))</f>
        <v>222778.01953999995</v>
      </c>
      <c r="AA259" s="1">
        <f>(($D259*'fnd base rates'!I$107)
+($E259*'fnd base rates'!I$108)
+($F259*'fnd base rates'!I$109)
+($G259*'fnd base rates'!I$110)
+($H259*'fnd base rates'!I$111)
+($I259*'fnd base rates'!I$112)
+($J259*'fnd base rates'!I$113)
+($K259*'fnd base rates'!I$114)
+($M259*'fnd base rates'!I$116)
+($N259*'fnd base rates'!I$117)
+($O259*'fnd base rates'!I$118)
+($P259*VLOOKUP($S259+12,rate_basefnd,9)))
*$R259</f>
        <v>178835.06048000001</v>
      </c>
      <c r="AB259" s="1">
        <f>(($D259*'fnd base rates'!J$107)
+($E259*'fnd base rates'!J$108)
+($F259*'fnd base rates'!J$109)
+($G259*'fnd base rates'!J$110)
+($H259*'fnd base rates'!J$111)
+($I259*'fnd base rates'!J$112)
+($J259*'fnd base rates'!J$113)
+($K259*'fnd base rates'!J$114)
+($M259*'fnd base rates'!J$116)
+($N259*'fnd base rates'!J$117)
+($O259*'fnd base rates'!J$118)
+($P259*VLOOKUP($S259+12,rate_basefnd,10)))
*$R259</f>
        <v>368281.14560000005</v>
      </c>
      <c r="AC259" s="1">
        <f>(($D259*'fnd base rates'!K$107)
+($E259*'fnd base rates'!K$108)
+($F259*'fnd base rates'!K$109)
+($G259*'fnd base rates'!K$110)
+($H259*'fnd base rates'!K$111)
+($I259*'fnd base rates'!K$112)
+($J259*'fnd base rates'!K$113)
+($K259*'fnd base rates'!K$114)
+($M259*'fnd base rates'!K$116)
+($N259*'fnd base rates'!K$117)
+($O259*'fnd base rates'!K$118)
+($P259*VLOOKUP($S259+12,rate_basefnd,11)))
*$R259</f>
        <v>407113.79440640012</v>
      </c>
      <c r="AD259" s="1">
        <f>(($D259*'fnd base rates'!L$107)
+($E259*'fnd base rates'!L$108)
+($F259*'fnd base rates'!L$109)
+($G259*'fnd base rates'!L$110)
+($H259*'fnd base rates'!L$111)
+($I259*'fnd base rates'!L$112)
+($J259*'fnd base rates'!L$113)
+($K259*'fnd base rates'!L$114)
+($M259*'fnd base rates'!L$116)
+($N259*'fnd base rates'!L$117)
+($O259*'fnd base rates'!L$118)
+($P259*VLOOKUP($S259+12,rate_basefnd,12)))</f>
        <v>638358.25080000004</v>
      </c>
      <c r="AE259" s="1">
        <f>(($D259*'fnd base rates'!M$107)
+($E259*'fnd base rates'!M$108)
+($F259*'fnd base rates'!M$109)
+($G259*'fnd base rates'!M$110)
+($H259*'fnd base rates'!M$111)
+($I259*'fnd base rates'!M$112)
+($J259*'fnd base rates'!M$113)
+($K259*'fnd base rates'!M$114)
+($M259*'fnd base rates'!M$116)
+($N259*'fnd base rates'!M$117)
+($O259*'fnd base rates'!M$118)
+($P259*VLOOKUP($S259+12,rate_basefnd,13)))</f>
        <v>0</v>
      </c>
      <c r="AF259" s="4">
        <f t="shared" si="235"/>
        <v>5599085.3192948792</v>
      </c>
      <c r="AH259" s="269">
        <f t="shared" si="236"/>
        <v>438035035</v>
      </c>
      <c r="AI259" s="4" t="str">
        <f t="shared" si="237"/>
        <v>438</v>
      </c>
      <c r="AJ259" s="2" t="str">
        <f t="shared" si="238"/>
        <v>035</v>
      </c>
      <c r="AK259" s="2" t="str">
        <f t="shared" si="239"/>
        <v>035</v>
      </c>
      <c r="AL259" s="4">
        <f t="shared" si="240"/>
        <v>1</v>
      </c>
      <c r="AM259" s="4">
        <f t="shared" si="231"/>
        <v>320</v>
      </c>
      <c r="AN259" s="4">
        <f t="shared" si="241"/>
        <v>5599085.3192948792</v>
      </c>
      <c r="AO259" s="4">
        <f t="shared" si="242"/>
        <v>17497</v>
      </c>
      <c r="AP259" s="4">
        <f t="shared" si="232"/>
        <v>0</v>
      </c>
      <c r="AQ259" s="4">
        <v>17497</v>
      </c>
      <c r="AW259" s="4">
        <v>17497</v>
      </c>
      <c r="AX259" s="5">
        <f t="shared" si="243"/>
        <v>0</v>
      </c>
      <c r="AY259" s="4">
        <v>17497</v>
      </c>
      <c r="AZ259" s="5"/>
      <c r="BB259" s="5">
        <f t="shared" ref="BB259" si="300">BC259-BA259</f>
        <v>0</v>
      </c>
    </row>
    <row r="260" spans="1:54" s="4" customFormat="1">
      <c r="A260" s="269">
        <v>438</v>
      </c>
      <c r="B260" s="2">
        <v>438035040</v>
      </c>
      <c r="C260" s="9" t="s">
        <v>1062</v>
      </c>
      <c r="D260" s="14">
        <f>'fnd enro'!D260</f>
        <v>0</v>
      </c>
      <c r="E260" s="14">
        <f>'fnd enro'!E260</f>
        <v>0</v>
      </c>
      <c r="F260" s="14">
        <f>'fnd enro'!F260</f>
        <v>0</v>
      </c>
      <c r="G260" s="14">
        <f>'fnd enro'!G260</f>
        <v>0</v>
      </c>
      <c r="H260" s="14">
        <f>'fnd enro'!H260</f>
        <v>0</v>
      </c>
      <c r="I260" s="14">
        <f>'fnd enro'!I260</f>
        <v>1</v>
      </c>
      <c r="J260" s="14">
        <f>'fnd enro'!J260</f>
        <v>0</v>
      </c>
      <c r="K260" s="15">
        <f>'fnd enro'!K260</f>
        <v>3.8600000000000002E-2</v>
      </c>
      <c r="L260" s="14">
        <f>'fnd enro'!L260</f>
        <v>0</v>
      </c>
      <c r="M260" s="14">
        <f>'fnd enro'!M260</f>
        <v>0</v>
      </c>
      <c r="N260" s="14">
        <f>'fnd enro'!N260</f>
        <v>0</v>
      </c>
      <c r="O260" s="14">
        <f>'fnd enro'!O260</f>
        <v>0</v>
      </c>
      <c r="P260" s="14">
        <f>'fnd enro'!P260</f>
        <v>1</v>
      </c>
      <c r="Q260" s="14">
        <f>'fnd enro'!R260</f>
        <v>1</v>
      </c>
      <c r="R260" s="15">
        <f t="shared" si="234"/>
        <v>1.0880000000000001</v>
      </c>
      <c r="S260" s="14">
        <f>VALUE('fnd enro'!Q260)</f>
        <v>6</v>
      </c>
      <c r="T260" s="2"/>
      <c r="U260" s="1">
        <f>(($D260*'fnd base rates'!C$107)
+($E260*'fnd base rates'!C$108)
+($F260*'fnd base rates'!C$109)
+($G260*'fnd base rates'!C$110)
+($H260*'fnd base rates'!C$111)
+($I260*'fnd base rates'!C$112)
+($J260*'fnd base rates'!C$113)
+($K260*'fnd base rates'!C$114)
+($M260*'fnd base rates'!C$116)
+($N260*'fnd base rates'!C$117)
+($O260*'fnd base rates'!C$118)
+($P260*VLOOKUP($S260+12,rate_basefnd,3)))
*$R260</f>
        <v>654.4878644480001</v>
      </c>
      <c r="V260" s="1">
        <f>(($D260*'fnd base rates'!D$107)
+($E260*'fnd base rates'!D$108)
+($F260*'fnd base rates'!D$109)
+($G260*'fnd base rates'!D$110)
+($H260*'fnd base rates'!D$111)
+($I260*'fnd base rates'!D$112)
+($J260*'fnd base rates'!D$113)
+($K260*'fnd base rates'!D$114)
+($M260*'fnd base rates'!D$116)
+($N260*'fnd base rates'!D$117)
+($O260*'fnd base rates'!D$118)
+($P260*VLOOKUP($S260+12,rate_basefnd,4)))
*$R260</f>
        <v>1167.9136000000001</v>
      </c>
      <c r="W260" s="1">
        <f>(($D260*'fnd base rates'!E$107)
+($E260*'fnd base rates'!E$108)
+($F260*'fnd base rates'!E$109)
+($G260*'fnd base rates'!E$110)
+($H260*'fnd base rates'!E$111)
+($I260*'fnd base rates'!E$112)
+($J260*'fnd base rates'!E$113)
+($K260*'fnd base rates'!E$114)
+($M260*'fnd base rates'!E$116)
+($N260*'fnd base rates'!E$117)
+($O260*'fnd base rates'!E$118)
+($P260*VLOOKUP($S260+12,rate_basefnd,5)))
*$R260</f>
        <v>8619.6804090880014</v>
      </c>
      <c r="X260" s="1">
        <f>(($D260*'fnd base rates'!F$107)
+($E260*'fnd base rates'!F$108)
+($F260*'fnd base rates'!F$109)
+($G260*'fnd base rates'!F$110)
+($H260*'fnd base rates'!F$111)
+($I260*'fnd base rates'!F$112)
+($J260*'fnd base rates'!F$113)
+($K260*'fnd base rates'!F$114)
+($M260*'fnd base rates'!F$116)
+($N260*'fnd base rates'!F$117)
+($O260*'fnd base rates'!F$118)
+($P260*VLOOKUP($S260+12,rate_basefnd,6)))
*$R260</f>
        <v>964.93241625600012</v>
      </c>
      <c r="Y260" s="1">
        <f>(($D260*'fnd base rates'!G$107)
+($E260*'fnd base rates'!G$108)
+($F260*'fnd base rates'!G$109)
+($G260*'fnd base rates'!G$110)
+($H260*'fnd base rates'!G$111)
+($I260*'fnd base rates'!G$112)
+($J260*'fnd base rates'!G$113)
+($K260*'fnd base rates'!G$114)
+($M260*'fnd base rates'!G$116)
+($N260*'fnd base rates'!G$117)
+($O260*'fnd base rates'!G$118)
+($P260*VLOOKUP($S260+12,rate_basefnd,7)))
*$R260</f>
        <v>337.19653081600001</v>
      </c>
      <c r="Z260" s="1">
        <f>(($D260*'fnd base rates'!H$107)
+($E260*'fnd base rates'!H$108)
+($F260*'fnd base rates'!H$109)
+($G260*'fnd base rates'!H$110)
+($H260*'fnd base rates'!H$111)
+($I260*'fnd base rates'!H$112)
+($J260*'fnd base rates'!H$113)
+($K260*'fnd base rates'!H$114)
+($M260*'fnd base rates'!H$116)
+($N260*'fnd base rates'!H$117)
+($O260*'fnd base rates'!H$118)
+($P260*VLOOKUP($S260+12,rate_basefnd,8)))</f>
        <v>850.46893399999999</v>
      </c>
      <c r="AA260" s="1">
        <f>(($D260*'fnd base rates'!I$107)
+($E260*'fnd base rates'!I$108)
+($F260*'fnd base rates'!I$109)
+($G260*'fnd base rates'!I$110)
+($H260*'fnd base rates'!I$111)
+($I260*'fnd base rates'!I$112)
+($J260*'fnd base rates'!I$113)
+($K260*'fnd base rates'!I$114)
+($M260*'fnd base rates'!I$116)
+($N260*'fnd base rates'!I$117)
+($O260*'fnd base rates'!I$118)
+($P260*VLOOKUP($S260+12,rate_basefnd,9)))
*$R260</f>
        <v>596.03904000000011</v>
      </c>
      <c r="AB260" s="1">
        <f>(($D260*'fnd base rates'!J$107)
+($E260*'fnd base rates'!J$108)
+($F260*'fnd base rates'!J$109)
+($G260*'fnd base rates'!J$110)
+($H260*'fnd base rates'!J$111)
+($I260*'fnd base rates'!J$112)
+($J260*'fnd base rates'!J$113)
+($K260*'fnd base rates'!J$114)
+($M260*'fnd base rates'!J$116)
+($N260*'fnd base rates'!J$117)
+($O260*'fnd base rates'!J$118)
+($P260*VLOOKUP($S260+12,rate_basefnd,10)))
*$R260</f>
        <v>1313.3792000000001</v>
      </c>
      <c r="AC260" s="1">
        <f>(($D260*'fnd base rates'!K$107)
+($E260*'fnd base rates'!K$108)
+($F260*'fnd base rates'!K$109)
+($G260*'fnd base rates'!K$110)
+($H260*'fnd base rates'!K$111)
+($I260*'fnd base rates'!K$112)
+($J260*'fnd base rates'!K$113)
+($K260*'fnd base rates'!K$114)
+($M260*'fnd base rates'!K$116)
+($N260*'fnd base rates'!K$117)
+($O260*'fnd base rates'!K$118)
+($P260*VLOOKUP($S260+12,rate_basefnd,11)))
*$R260</f>
        <v>1251.2651494400002</v>
      </c>
      <c r="AD260" s="1">
        <f>(($D260*'fnd base rates'!L$107)
+($E260*'fnd base rates'!L$108)
+($F260*'fnd base rates'!L$109)
+($G260*'fnd base rates'!L$110)
+($H260*'fnd base rates'!L$111)
+($I260*'fnd base rates'!L$112)
+($J260*'fnd base rates'!L$113)
+($K260*'fnd base rates'!L$114)
+($M260*'fnd base rates'!L$116)
+($N260*'fnd base rates'!L$117)
+($O260*'fnd base rates'!L$118)
+($P260*VLOOKUP($S260+12,rate_basefnd,12)))</f>
        <v>1856.0666800000001</v>
      </c>
      <c r="AE260" s="1">
        <f>(($D260*'fnd base rates'!M$107)
+($E260*'fnd base rates'!M$108)
+($F260*'fnd base rates'!M$109)
+($G260*'fnd base rates'!M$110)
+($H260*'fnd base rates'!M$111)
+($I260*'fnd base rates'!M$112)
+($J260*'fnd base rates'!M$113)
+($K260*'fnd base rates'!M$114)
+($M260*'fnd base rates'!M$116)
+($N260*'fnd base rates'!M$117)
+($O260*'fnd base rates'!M$118)
+($P260*VLOOKUP($S260+12,rate_basefnd,13)))</f>
        <v>0</v>
      </c>
      <c r="AF260" s="4">
        <f t="shared" si="235"/>
        <v>17611.429824048002</v>
      </c>
      <c r="AH260" s="269">
        <f t="shared" si="236"/>
        <v>438035040</v>
      </c>
      <c r="AI260" s="4" t="str">
        <f t="shared" si="237"/>
        <v>438</v>
      </c>
      <c r="AJ260" s="2" t="str">
        <f t="shared" si="238"/>
        <v>035</v>
      </c>
      <c r="AK260" s="2" t="str">
        <f t="shared" si="239"/>
        <v>040</v>
      </c>
      <c r="AL260" s="4">
        <f t="shared" si="240"/>
        <v>1</v>
      </c>
      <c r="AM260" s="4">
        <f t="shared" si="231"/>
        <v>1</v>
      </c>
      <c r="AN260" s="4">
        <f t="shared" si="241"/>
        <v>17611.429824048002</v>
      </c>
      <c r="AO260" s="4">
        <f t="shared" si="242"/>
        <v>17611</v>
      </c>
      <c r="AP260" s="4">
        <f t="shared" si="232"/>
        <v>0</v>
      </c>
      <c r="AQ260" s="4">
        <v>17611</v>
      </c>
      <c r="AW260" s="4">
        <v>17611</v>
      </c>
      <c r="AX260" s="5">
        <f t="shared" si="243"/>
        <v>0</v>
      </c>
      <c r="AY260" s="4">
        <v>17611</v>
      </c>
      <c r="AZ260" s="5"/>
      <c r="BB260" s="5">
        <f t="shared" ref="BB260" si="301">BC260-BA260</f>
        <v>0</v>
      </c>
    </row>
    <row r="261" spans="1:54" s="4" customFormat="1">
      <c r="A261" s="269">
        <v>438</v>
      </c>
      <c r="B261" s="2">
        <v>438035044</v>
      </c>
      <c r="C261" s="9" t="s">
        <v>1062</v>
      </c>
      <c r="D261" s="14">
        <f>'fnd enro'!D261</f>
        <v>0</v>
      </c>
      <c r="E261" s="14">
        <f>'fnd enro'!E261</f>
        <v>0</v>
      </c>
      <c r="F261" s="14">
        <f>'fnd enro'!F261</f>
        <v>2</v>
      </c>
      <c r="G261" s="14">
        <f>'fnd enro'!G261</f>
        <v>2</v>
      </c>
      <c r="H261" s="14">
        <f>'fnd enro'!H261</f>
        <v>1</v>
      </c>
      <c r="I261" s="14">
        <f>'fnd enro'!I261</f>
        <v>1</v>
      </c>
      <c r="J261" s="14">
        <f>'fnd enro'!J261</f>
        <v>0</v>
      </c>
      <c r="K261" s="15">
        <f>'fnd enro'!K261</f>
        <v>0.2316</v>
      </c>
      <c r="L261" s="14">
        <f>'fnd enro'!L261</f>
        <v>0</v>
      </c>
      <c r="M261" s="14">
        <f>'fnd enro'!M261</f>
        <v>0</v>
      </c>
      <c r="N261" s="14">
        <f>'fnd enro'!N261</f>
        <v>0</v>
      </c>
      <c r="O261" s="14">
        <f>'fnd enro'!O261</f>
        <v>1</v>
      </c>
      <c r="P261" s="14">
        <f>'fnd enro'!P261</f>
        <v>6</v>
      </c>
      <c r="Q261" s="14">
        <f>'fnd enro'!R261</f>
        <v>6</v>
      </c>
      <c r="R261" s="15">
        <f t="shared" si="234"/>
        <v>1.0880000000000001</v>
      </c>
      <c r="S261" s="14">
        <f>VALUE('fnd enro'!Q261)</f>
        <v>11</v>
      </c>
      <c r="T261" s="2"/>
      <c r="U261" s="1">
        <f>(($D261*'fnd base rates'!C$107)
+($E261*'fnd base rates'!C$108)
+($F261*'fnd base rates'!C$109)
+($G261*'fnd base rates'!C$110)
+($H261*'fnd base rates'!C$111)
+($I261*'fnd base rates'!C$112)
+($J261*'fnd base rates'!C$113)
+($K261*'fnd base rates'!C$114)
+($M261*'fnd base rates'!C$116)
+($N261*'fnd base rates'!C$117)
+($O261*'fnd base rates'!C$118)
+($P261*VLOOKUP($S261+12,rate_basefnd,3)))
*$R261</f>
        <v>4156.2884666880009</v>
      </c>
      <c r="V261" s="1">
        <f>(($D261*'fnd base rates'!D$107)
+($E261*'fnd base rates'!D$108)
+($F261*'fnd base rates'!D$109)
+($G261*'fnd base rates'!D$110)
+($H261*'fnd base rates'!D$111)
+($I261*'fnd base rates'!D$112)
+($J261*'fnd base rates'!D$113)
+($K261*'fnd base rates'!D$114)
+($M261*'fnd base rates'!D$116)
+($N261*'fnd base rates'!D$117)
+($O261*'fnd base rates'!D$118)
+($P261*VLOOKUP($S261+12,rate_basefnd,4)))
*$R261</f>
        <v>7770.387200000001</v>
      </c>
      <c r="W261" s="1">
        <f>(($D261*'fnd base rates'!E$107)
+($E261*'fnd base rates'!E$108)
+($F261*'fnd base rates'!E$109)
+($G261*'fnd base rates'!E$110)
+($H261*'fnd base rates'!E$111)
+($I261*'fnd base rates'!E$112)
+($J261*'fnd base rates'!E$113)
+($K261*'fnd base rates'!E$114)
+($M261*'fnd base rates'!E$116)
+($N261*'fnd base rates'!E$117)
+($O261*'fnd base rates'!E$118)
+($P261*VLOOKUP($S261+12,rate_basefnd,5)))
*$R261</f>
        <v>52570.661014528006</v>
      </c>
      <c r="X261" s="1">
        <f>(($D261*'fnd base rates'!F$107)
+($E261*'fnd base rates'!F$108)
+($F261*'fnd base rates'!F$109)
+($G261*'fnd base rates'!F$110)
+($H261*'fnd base rates'!F$111)
+($I261*'fnd base rates'!F$112)
+($J261*'fnd base rates'!F$113)
+($K261*'fnd base rates'!F$114)
+($M261*'fnd base rates'!F$116)
+($N261*'fnd base rates'!F$117)
+($O261*'fnd base rates'!F$118)
+($P261*VLOOKUP($S261+12,rate_basefnd,6)))
*$R261</f>
        <v>7666.4706575360005</v>
      </c>
      <c r="Y261" s="1">
        <f>(($D261*'fnd base rates'!G$107)
+($E261*'fnd base rates'!G$108)
+($F261*'fnd base rates'!G$109)
+($G261*'fnd base rates'!G$110)
+($H261*'fnd base rates'!G$111)
+($I261*'fnd base rates'!G$112)
+($J261*'fnd base rates'!G$113)
+($K261*'fnd base rates'!G$114)
+($M261*'fnd base rates'!G$116)
+($N261*'fnd base rates'!G$117)
+($O261*'fnd base rates'!G$118)
+($P261*VLOOKUP($S261+12,rate_basefnd,7)))
*$R261</f>
        <v>2322.9340648959997</v>
      </c>
      <c r="Z261" s="1">
        <f>(($D261*'fnd base rates'!H$107)
+($E261*'fnd base rates'!H$108)
+($F261*'fnd base rates'!H$109)
+($G261*'fnd base rates'!H$110)
+($H261*'fnd base rates'!H$111)
+($I261*'fnd base rates'!H$112)
+($J261*'fnd base rates'!H$113)
+($K261*'fnd base rates'!H$114)
+($M261*'fnd base rates'!H$116)
+($N261*'fnd base rates'!H$117)
+($O261*'fnd base rates'!H$118)
+($P261*VLOOKUP($S261+12,rate_basefnd,8)))</f>
        <v>3742.3536040000004</v>
      </c>
      <c r="AA261" s="1">
        <f>(($D261*'fnd base rates'!I$107)
+($E261*'fnd base rates'!I$108)
+($F261*'fnd base rates'!I$109)
+($G261*'fnd base rates'!I$110)
+($H261*'fnd base rates'!I$111)
+($I261*'fnd base rates'!I$112)
+($J261*'fnd base rates'!I$113)
+($K261*'fnd base rates'!I$114)
+($M261*'fnd base rates'!I$116)
+($N261*'fnd base rates'!I$117)
+($O261*'fnd base rates'!I$118)
+($P261*VLOOKUP($S261+12,rate_basefnd,9)))
*$R261</f>
        <v>3294.8992000000007</v>
      </c>
      <c r="AB261" s="1">
        <f>(($D261*'fnd base rates'!J$107)
+($E261*'fnd base rates'!J$108)
+($F261*'fnd base rates'!J$109)
+($G261*'fnd base rates'!J$110)
+($H261*'fnd base rates'!J$111)
+($I261*'fnd base rates'!J$112)
+($J261*'fnd base rates'!J$113)
+($K261*'fnd base rates'!J$114)
+($M261*'fnd base rates'!J$116)
+($N261*'fnd base rates'!J$117)
+($O261*'fnd base rates'!J$118)
+($P261*VLOOKUP($S261+12,rate_basefnd,10)))
*$R261</f>
        <v>6786.7808000000005</v>
      </c>
      <c r="AC261" s="1">
        <f>(($D261*'fnd base rates'!K$107)
+($E261*'fnd base rates'!K$108)
+($F261*'fnd base rates'!K$109)
+($G261*'fnd base rates'!K$110)
+($H261*'fnd base rates'!K$111)
+($I261*'fnd base rates'!K$112)
+($J261*'fnd base rates'!K$113)
+($K261*'fnd base rates'!K$114)
+($M261*'fnd base rates'!K$116)
+($N261*'fnd base rates'!K$117)
+($O261*'fnd base rates'!K$118)
+($P261*VLOOKUP($S261+12,rate_basefnd,11)))
*$R261</f>
        <v>7650.7281766399992</v>
      </c>
      <c r="AD261" s="1">
        <f>(($D261*'fnd base rates'!L$107)
+($E261*'fnd base rates'!L$108)
+($F261*'fnd base rates'!L$109)
+($G261*'fnd base rates'!L$110)
+($H261*'fnd base rates'!L$111)
+($I261*'fnd base rates'!L$112)
+($J261*'fnd base rates'!L$113)
+($K261*'fnd base rates'!L$114)
+($M261*'fnd base rates'!L$116)
+($N261*'fnd base rates'!L$117)
+($O261*'fnd base rates'!L$118)
+($P261*VLOOKUP($S261+12,rate_basefnd,12)))</f>
        <v>12693.67008</v>
      </c>
      <c r="AE261" s="1">
        <f>(($D261*'fnd base rates'!M$107)
+($E261*'fnd base rates'!M$108)
+($F261*'fnd base rates'!M$109)
+($G261*'fnd base rates'!M$110)
+($H261*'fnd base rates'!M$111)
+($I261*'fnd base rates'!M$112)
+($J261*'fnd base rates'!M$113)
+($K261*'fnd base rates'!M$114)
+($M261*'fnd base rates'!M$116)
+($N261*'fnd base rates'!M$117)
+($O261*'fnd base rates'!M$118)
+($P261*VLOOKUP($S261+12,rate_basefnd,13)))</f>
        <v>0</v>
      </c>
      <c r="AF261" s="4">
        <f t="shared" si="235"/>
        <v>108655.17326428801</v>
      </c>
      <c r="AH261" s="269">
        <f t="shared" si="236"/>
        <v>438035044</v>
      </c>
      <c r="AI261" s="4" t="str">
        <f t="shared" si="237"/>
        <v>438</v>
      </c>
      <c r="AJ261" s="2" t="str">
        <f t="shared" si="238"/>
        <v>035</v>
      </c>
      <c r="AK261" s="2" t="str">
        <f t="shared" si="239"/>
        <v>044</v>
      </c>
      <c r="AL261" s="4">
        <f t="shared" si="240"/>
        <v>1</v>
      </c>
      <c r="AM261" s="4">
        <f t="shared" si="231"/>
        <v>6</v>
      </c>
      <c r="AN261" s="4">
        <f t="shared" si="241"/>
        <v>108655.17326428801</v>
      </c>
      <c r="AO261" s="4">
        <f t="shared" si="242"/>
        <v>18109</v>
      </c>
      <c r="AP261" s="4">
        <f t="shared" si="232"/>
        <v>0</v>
      </c>
      <c r="AQ261" s="4">
        <v>18109</v>
      </c>
      <c r="AW261" s="4">
        <v>18109</v>
      </c>
      <c r="AX261" s="5">
        <f t="shared" si="243"/>
        <v>0</v>
      </c>
      <c r="AY261" s="4">
        <v>18109</v>
      </c>
      <c r="AZ261" s="5"/>
      <c r="BB261" s="5">
        <f t="shared" ref="BB261" si="302">BC261-BA261</f>
        <v>0</v>
      </c>
    </row>
    <row r="262" spans="1:54" s="4" customFormat="1">
      <c r="A262" s="269">
        <v>438</v>
      </c>
      <c r="B262" s="2">
        <v>438035050</v>
      </c>
      <c r="C262" s="9" t="s">
        <v>1062</v>
      </c>
      <c r="D262" s="14">
        <f>'fnd enro'!D262</f>
        <v>0</v>
      </c>
      <c r="E262" s="14">
        <f>'fnd enro'!E262</f>
        <v>0</v>
      </c>
      <c r="F262" s="14">
        <f>'fnd enro'!F262</f>
        <v>0</v>
      </c>
      <c r="G262" s="14">
        <f>'fnd enro'!G262</f>
        <v>0</v>
      </c>
      <c r="H262" s="14">
        <f>'fnd enro'!H262</f>
        <v>0</v>
      </c>
      <c r="I262" s="14">
        <f>'fnd enro'!I262</f>
        <v>1</v>
      </c>
      <c r="J262" s="14">
        <f>'fnd enro'!J262</f>
        <v>0</v>
      </c>
      <c r="K262" s="15">
        <f>'fnd enro'!K262</f>
        <v>3.8600000000000002E-2</v>
      </c>
      <c r="L262" s="14">
        <f>'fnd enro'!L262</f>
        <v>0</v>
      </c>
      <c r="M262" s="14">
        <f>'fnd enro'!M262</f>
        <v>0</v>
      </c>
      <c r="N262" s="14">
        <f>'fnd enro'!N262</f>
        <v>0</v>
      </c>
      <c r="O262" s="14">
        <f>'fnd enro'!O262</f>
        <v>0</v>
      </c>
      <c r="P262" s="14">
        <f>'fnd enro'!P262</f>
        <v>1</v>
      </c>
      <c r="Q262" s="14">
        <f>'fnd enro'!R262</f>
        <v>1</v>
      </c>
      <c r="R262" s="15">
        <f t="shared" si="234"/>
        <v>1.0880000000000001</v>
      </c>
      <c r="S262" s="14">
        <f>VALUE('fnd enro'!Q262)</f>
        <v>4</v>
      </c>
      <c r="T262" s="2"/>
      <c r="U262" s="1">
        <f>(($D262*'fnd base rates'!C$107)
+($E262*'fnd base rates'!C$108)
+($F262*'fnd base rates'!C$109)
+($G262*'fnd base rates'!C$110)
+($H262*'fnd base rates'!C$111)
+($I262*'fnd base rates'!C$112)
+($J262*'fnd base rates'!C$113)
+($K262*'fnd base rates'!C$114)
+($M262*'fnd base rates'!C$116)
+($N262*'fnd base rates'!C$117)
+($O262*'fnd base rates'!C$118)
+($P262*VLOOKUP($S262+12,rate_basefnd,3)))
*$R262</f>
        <v>647.19826444800003</v>
      </c>
      <c r="V262" s="1">
        <f>(($D262*'fnd base rates'!D$107)
+($E262*'fnd base rates'!D$108)
+($F262*'fnd base rates'!D$109)
+($G262*'fnd base rates'!D$110)
+($H262*'fnd base rates'!D$111)
+($I262*'fnd base rates'!D$112)
+($J262*'fnd base rates'!D$113)
+($K262*'fnd base rates'!D$114)
+($M262*'fnd base rates'!D$116)
+($N262*'fnd base rates'!D$117)
+($O262*'fnd base rates'!D$118)
+($P262*VLOOKUP($S262+12,rate_basefnd,4)))
*$R262</f>
        <v>1133.3913600000001</v>
      </c>
      <c r="W262" s="1">
        <f>(($D262*'fnd base rates'!E$107)
+($E262*'fnd base rates'!E$108)
+($F262*'fnd base rates'!E$109)
+($G262*'fnd base rates'!E$110)
+($H262*'fnd base rates'!E$111)
+($I262*'fnd base rates'!E$112)
+($J262*'fnd base rates'!E$113)
+($K262*'fnd base rates'!E$114)
+($M262*'fnd base rates'!E$116)
+($N262*'fnd base rates'!E$117)
+($O262*'fnd base rates'!E$118)
+($P262*VLOOKUP($S262+12,rate_basefnd,5)))
*$R262</f>
        <v>8282.705049088001</v>
      </c>
      <c r="X262" s="1">
        <f>(($D262*'fnd base rates'!F$107)
+($E262*'fnd base rates'!F$108)
+($F262*'fnd base rates'!F$109)
+($G262*'fnd base rates'!F$110)
+($H262*'fnd base rates'!F$111)
+($I262*'fnd base rates'!F$112)
+($J262*'fnd base rates'!F$113)
+($K262*'fnd base rates'!F$114)
+($M262*'fnd base rates'!F$116)
+($N262*'fnd base rates'!F$117)
+($O262*'fnd base rates'!F$118)
+($P262*VLOOKUP($S262+12,rate_basefnd,6)))
*$R262</f>
        <v>964.93241625600012</v>
      </c>
      <c r="Y262" s="1">
        <f>(($D262*'fnd base rates'!G$107)
+($E262*'fnd base rates'!G$108)
+($F262*'fnd base rates'!G$109)
+($G262*'fnd base rates'!G$110)
+($H262*'fnd base rates'!G$111)
+($I262*'fnd base rates'!G$112)
+($J262*'fnd base rates'!G$113)
+($K262*'fnd base rates'!G$114)
+($M262*'fnd base rates'!G$116)
+($N262*'fnd base rates'!G$117)
+($O262*'fnd base rates'!G$118)
+($P262*VLOOKUP($S262+12,rate_basefnd,7)))
*$R262</f>
        <v>320.85477081599998</v>
      </c>
      <c r="Z262" s="1">
        <f>(($D262*'fnd base rates'!H$107)
+($E262*'fnd base rates'!H$108)
+($F262*'fnd base rates'!H$109)
+($G262*'fnd base rates'!H$110)
+($H262*'fnd base rates'!H$111)
+($I262*'fnd base rates'!H$112)
+($J262*'fnd base rates'!H$113)
+($K262*'fnd base rates'!H$114)
+($M262*'fnd base rates'!H$116)
+($N262*'fnd base rates'!H$117)
+($O262*'fnd base rates'!H$118)
+($P262*VLOOKUP($S262+12,rate_basefnd,8)))</f>
        <v>848.15893400000004</v>
      </c>
      <c r="AA262" s="1">
        <f>(($D262*'fnd base rates'!I$107)
+($E262*'fnd base rates'!I$108)
+($F262*'fnd base rates'!I$109)
+($G262*'fnd base rates'!I$110)
+($H262*'fnd base rates'!I$111)
+($I262*'fnd base rates'!I$112)
+($J262*'fnd base rates'!I$113)
+($K262*'fnd base rates'!I$114)
+($M262*'fnd base rates'!I$116)
+($N262*'fnd base rates'!I$117)
+($O262*'fnd base rates'!I$118)
+($P262*VLOOKUP($S262+12,rate_basefnd,9)))
*$R262</f>
        <v>582.40639999999996</v>
      </c>
      <c r="AB262" s="1">
        <f>(($D262*'fnd base rates'!J$107)
+($E262*'fnd base rates'!J$108)
+($F262*'fnd base rates'!J$109)
+($G262*'fnd base rates'!J$110)
+($H262*'fnd base rates'!J$111)
+($I262*'fnd base rates'!J$112)
+($J262*'fnd base rates'!J$113)
+($K262*'fnd base rates'!J$114)
+($M262*'fnd base rates'!J$116)
+($N262*'fnd base rates'!J$117)
+($O262*'fnd base rates'!J$118)
+($P262*VLOOKUP($S262+12,rate_basefnd,10)))
*$R262</f>
        <v>1242.4851200000001</v>
      </c>
      <c r="AC262" s="1">
        <f>(($D262*'fnd base rates'!K$107)
+($E262*'fnd base rates'!K$108)
+($F262*'fnd base rates'!K$109)
+($G262*'fnd base rates'!K$110)
+($H262*'fnd base rates'!K$111)
+($I262*'fnd base rates'!K$112)
+($J262*'fnd base rates'!K$113)
+($K262*'fnd base rates'!K$114)
+($M262*'fnd base rates'!K$116)
+($N262*'fnd base rates'!K$117)
+($O262*'fnd base rates'!K$118)
+($P262*VLOOKUP($S262+12,rate_basefnd,11)))
*$R262</f>
        <v>1251.2651494400002</v>
      </c>
      <c r="AD262" s="1">
        <f>(($D262*'fnd base rates'!L$107)
+($E262*'fnd base rates'!L$108)
+($F262*'fnd base rates'!L$109)
+($G262*'fnd base rates'!L$110)
+($H262*'fnd base rates'!L$111)
+($I262*'fnd base rates'!L$112)
+($J262*'fnd base rates'!L$113)
+($K262*'fnd base rates'!L$114)
+($M262*'fnd base rates'!L$116)
+($N262*'fnd base rates'!L$117)
+($O262*'fnd base rates'!L$118)
+($P262*VLOOKUP($S262+12,rate_basefnd,12)))</f>
        <v>1805.96668</v>
      </c>
      <c r="AE262" s="1">
        <f>(($D262*'fnd base rates'!M$107)
+($E262*'fnd base rates'!M$108)
+($F262*'fnd base rates'!M$109)
+($G262*'fnd base rates'!M$110)
+($H262*'fnd base rates'!M$111)
+($I262*'fnd base rates'!M$112)
+($J262*'fnd base rates'!M$113)
+($K262*'fnd base rates'!M$114)
+($M262*'fnd base rates'!M$116)
+($N262*'fnd base rates'!M$117)
+($O262*'fnd base rates'!M$118)
+($P262*VLOOKUP($S262+12,rate_basefnd,13)))</f>
        <v>0</v>
      </c>
      <c r="AF262" s="4">
        <f t="shared" si="235"/>
        <v>17079.364144048002</v>
      </c>
      <c r="AH262" s="269">
        <f t="shared" si="236"/>
        <v>438035050</v>
      </c>
      <c r="AI262" s="4" t="str">
        <f t="shared" si="237"/>
        <v>438</v>
      </c>
      <c r="AJ262" s="2" t="str">
        <f t="shared" si="238"/>
        <v>035</v>
      </c>
      <c r="AK262" s="2" t="str">
        <f t="shared" si="239"/>
        <v>050</v>
      </c>
      <c r="AL262" s="4">
        <f t="shared" si="240"/>
        <v>1</v>
      </c>
      <c r="AM262" s="4">
        <f t="shared" si="231"/>
        <v>1</v>
      </c>
      <c r="AN262" s="4">
        <f t="shared" si="241"/>
        <v>17079.364144048002</v>
      </c>
      <c r="AO262" s="4">
        <f t="shared" si="242"/>
        <v>17079</v>
      </c>
      <c r="AP262" s="4">
        <f t="shared" si="232"/>
        <v>0</v>
      </c>
      <c r="AQ262" s="4">
        <v>17079</v>
      </c>
      <c r="AW262" s="4">
        <v>17079</v>
      </c>
      <c r="AX262" s="5">
        <f t="shared" si="243"/>
        <v>0</v>
      </c>
      <c r="AY262" s="4">
        <v>17079</v>
      </c>
      <c r="AZ262" s="5"/>
      <c r="BB262" s="5">
        <f t="shared" ref="BB262" si="303">BC262-BA262</f>
        <v>0</v>
      </c>
    </row>
    <row r="263" spans="1:54" s="4" customFormat="1">
      <c r="A263" s="269">
        <v>438</v>
      </c>
      <c r="B263" s="2">
        <v>438035244</v>
      </c>
      <c r="C263" s="9" t="s">
        <v>1062</v>
      </c>
      <c r="D263" s="14">
        <f>'fnd enro'!D263</f>
        <v>0</v>
      </c>
      <c r="E263" s="14">
        <f>'fnd enro'!E263</f>
        <v>0</v>
      </c>
      <c r="F263" s="14">
        <f>'fnd enro'!F263</f>
        <v>0</v>
      </c>
      <c r="G263" s="14">
        <f>'fnd enro'!G263</f>
        <v>2</v>
      </c>
      <c r="H263" s="14">
        <f>'fnd enro'!H263</f>
        <v>1</v>
      </c>
      <c r="I263" s="14">
        <f>'fnd enro'!I263</f>
        <v>1</v>
      </c>
      <c r="J263" s="14">
        <f>'fnd enro'!J263</f>
        <v>0</v>
      </c>
      <c r="K263" s="15">
        <f>'fnd enro'!K263</f>
        <v>0.15440000000000001</v>
      </c>
      <c r="L263" s="14">
        <f>'fnd enro'!L263</f>
        <v>0</v>
      </c>
      <c r="M263" s="14">
        <f>'fnd enro'!M263</f>
        <v>0</v>
      </c>
      <c r="N263" s="14">
        <f>'fnd enro'!N263</f>
        <v>1</v>
      </c>
      <c r="O263" s="14">
        <f>'fnd enro'!O263</f>
        <v>0</v>
      </c>
      <c r="P263" s="14">
        <f>'fnd enro'!P263</f>
        <v>4</v>
      </c>
      <c r="Q263" s="14">
        <f>'fnd enro'!R263</f>
        <v>4</v>
      </c>
      <c r="R263" s="15">
        <f t="shared" si="234"/>
        <v>1.0880000000000001</v>
      </c>
      <c r="S263" s="14">
        <f>VALUE('fnd enro'!Q263)</f>
        <v>10</v>
      </c>
      <c r="T263" s="2"/>
      <c r="U263" s="1">
        <f>(($D263*'fnd base rates'!C$107)
+($E263*'fnd base rates'!C$108)
+($F263*'fnd base rates'!C$109)
+($G263*'fnd base rates'!C$110)
+($H263*'fnd base rates'!C$111)
+($I263*'fnd base rates'!C$112)
+($J263*'fnd base rates'!C$113)
+($K263*'fnd base rates'!C$114)
+($M263*'fnd base rates'!C$116)
+($N263*'fnd base rates'!C$117)
+($O263*'fnd base rates'!C$118)
+($P263*VLOOKUP($S263+12,rate_basefnd,3)))
*$R263</f>
        <v>2796.0026577920007</v>
      </c>
      <c r="V263" s="1">
        <f>(($D263*'fnd base rates'!D$107)
+($E263*'fnd base rates'!D$108)
+($F263*'fnd base rates'!D$109)
+($G263*'fnd base rates'!D$110)
+($H263*'fnd base rates'!D$111)
+($I263*'fnd base rates'!D$112)
+($J263*'fnd base rates'!D$113)
+($K263*'fnd base rates'!D$114)
+($M263*'fnd base rates'!D$116)
+($N263*'fnd base rates'!D$117)
+($O263*'fnd base rates'!D$118)
+($P263*VLOOKUP($S263+12,rate_basefnd,4)))
*$R263</f>
        <v>5168.3808000000008</v>
      </c>
      <c r="W263" s="1">
        <f>(($D263*'fnd base rates'!E$107)
+($E263*'fnd base rates'!E$108)
+($F263*'fnd base rates'!E$109)
+($G263*'fnd base rates'!E$110)
+($H263*'fnd base rates'!E$111)
+($I263*'fnd base rates'!E$112)
+($J263*'fnd base rates'!E$113)
+($K263*'fnd base rates'!E$114)
+($M263*'fnd base rates'!E$116)
+($N263*'fnd base rates'!E$117)
+($O263*'fnd base rates'!E$118)
+($P263*VLOOKUP($S263+12,rate_basefnd,5)))
*$R263</f>
        <v>34940.164196352009</v>
      </c>
      <c r="X263" s="1">
        <f>(($D263*'fnd base rates'!F$107)
+($E263*'fnd base rates'!F$108)
+($F263*'fnd base rates'!F$109)
+($G263*'fnd base rates'!F$110)
+($H263*'fnd base rates'!F$111)
+($I263*'fnd base rates'!F$112)
+($J263*'fnd base rates'!F$113)
+($K263*'fnd base rates'!F$114)
+($M263*'fnd base rates'!F$116)
+($N263*'fnd base rates'!F$117)
+($O263*'fnd base rates'!F$118)
+($P263*VLOOKUP($S263+12,rate_basefnd,6)))
*$R263</f>
        <v>4965.616385024</v>
      </c>
      <c r="Y263" s="1">
        <f>(($D263*'fnd base rates'!G$107)
+($E263*'fnd base rates'!G$108)
+($F263*'fnd base rates'!G$109)
+($G263*'fnd base rates'!G$110)
+($H263*'fnd base rates'!G$111)
+($I263*'fnd base rates'!G$112)
+($J263*'fnd base rates'!G$113)
+($K263*'fnd base rates'!G$114)
+($M263*'fnd base rates'!G$116)
+($N263*'fnd base rates'!G$117)
+($O263*'fnd base rates'!G$118)
+($P263*VLOOKUP($S263+12,rate_basefnd,7)))
*$R263</f>
        <v>1535.3672432640003</v>
      </c>
      <c r="Z263" s="1">
        <f>(($D263*'fnd base rates'!H$107)
+($E263*'fnd base rates'!H$108)
+($F263*'fnd base rates'!H$109)
+($G263*'fnd base rates'!H$110)
+($H263*'fnd base rates'!H$111)
+($I263*'fnd base rates'!H$112)
+($J263*'fnd base rates'!H$113)
+($K263*'fnd base rates'!H$114)
+($M263*'fnd base rates'!H$116)
+($N263*'fnd base rates'!H$117)
+($O263*'fnd base rates'!H$118)
+($P263*VLOOKUP($S263+12,rate_basefnd,8)))</f>
        <v>2640.9657359999997</v>
      </c>
      <c r="AA263" s="1">
        <f>(($D263*'fnd base rates'!I$107)
+($E263*'fnd base rates'!I$108)
+($F263*'fnd base rates'!I$109)
+($G263*'fnd base rates'!I$110)
+($H263*'fnd base rates'!I$111)
+($I263*'fnd base rates'!I$112)
+($J263*'fnd base rates'!I$113)
+($K263*'fnd base rates'!I$114)
+($M263*'fnd base rates'!I$116)
+($N263*'fnd base rates'!I$117)
+($O263*'fnd base rates'!I$118)
+($P263*VLOOKUP($S263+12,rate_basefnd,9)))
*$R263</f>
        <v>2258.2636800000005</v>
      </c>
      <c r="AB263" s="1">
        <f>(($D263*'fnd base rates'!J$107)
+($E263*'fnd base rates'!J$108)
+($F263*'fnd base rates'!J$109)
+($G263*'fnd base rates'!J$110)
+($H263*'fnd base rates'!J$111)
+($I263*'fnd base rates'!J$112)
+($J263*'fnd base rates'!J$113)
+($K263*'fnd base rates'!J$114)
+($M263*'fnd base rates'!J$116)
+($N263*'fnd base rates'!J$117)
+($O263*'fnd base rates'!J$118)
+($P263*VLOOKUP($S263+12,rate_basefnd,10)))
*$R263</f>
        <v>4614.6976000000004</v>
      </c>
      <c r="AC263" s="1">
        <f>(($D263*'fnd base rates'!K$107)
+($E263*'fnd base rates'!K$108)
+($F263*'fnd base rates'!K$109)
+($G263*'fnd base rates'!K$110)
+($H263*'fnd base rates'!K$111)
+($I263*'fnd base rates'!K$112)
+($J263*'fnd base rates'!K$113)
+($K263*'fnd base rates'!K$114)
+($M263*'fnd base rates'!K$116)
+($N263*'fnd base rates'!K$117)
+($O263*'fnd base rates'!K$118)
+($P263*VLOOKUP($S263+12,rate_basefnd,11)))
*$R263</f>
        <v>5279.9764377599995</v>
      </c>
      <c r="AD263" s="1">
        <f>(($D263*'fnd base rates'!L$107)
+($E263*'fnd base rates'!L$108)
+($F263*'fnd base rates'!L$109)
+($G263*'fnd base rates'!L$110)
+($H263*'fnd base rates'!L$111)
+($I263*'fnd base rates'!L$112)
+($J263*'fnd base rates'!L$113)
+($K263*'fnd base rates'!L$114)
+($M263*'fnd base rates'!L$116)
+($N263*'fnd base rates'!L$117)
+($O263*'fnd base rates'!L$118)
+($P263*VLOOKUP($S263+12,rate_basefnd,12)))</f>
        <v>8441.1067199999998</v>
      </c>
      <c r="AE263" s="1">
        <f>(($D263*'fnd base rates'!M$107)
+($E263*'fnd base rates'!M$108)
+($F263*'fnd base rates'!M$109)
+($G263*'fnd base rates'!M$110)
+($H263*'fnd base rates'!M$111)
+($I263*'fnd base rates'!M$112)
+($J263*'fnd base rates'!M$113)
+($K263*'fnd base rates'!M$114)
+($M263*'fnd base rates'!M$116)
+($N263*'fnd base rates'!M$117)
+($O263*'fnd base rates'!M$118)
+($P263*VLOOKUP($S263+12,rate_basefnd,13)))</f>
        <v>0</v>
      </c>
      <c r="AF263" s="4">
        <f t="shared" si="235"/>
        <v>72640.541456192004</v>
      </c>
      <c r="AH263" s="269">
        <f t="shared" si="236"/>
        <v>438035244</v>
      </c>
      <c r="AI263" s="4" t="str">
        <f t="shared" si="237"/>
        <v>438</v>
      </c>
      <c r="AJ263" s="2" t="str">
        <f t="shared" si="238"/>
        <v>035</v>
      </c>
      <c r="AK263" s="2" t="str">
        <f t="shared" si="239"/>
        <v>244</v>
      </c>
      <c r="AL263" s="4">
        <f t="shared" si="240"/>
        <v>1</v>
      </c>
      <c r="AM263" s="4">
        <f t="shared" si="231"/>
        <v>4</v>
      </c>
      <c r="AN263" s="4">
        <f t="shared" si="241"/>
        <v>72640.541456192004</v>
      </c>
      <c r="AO263" s="4">
        <f t="shared" si="242"/>
        <v>18160</v>
      </c>
      <c r="AP263" s="4">
        <f t="shared" si="232"/>
        <v>0</v>
      </c>
      <c r="AQ263" s="4">
        <v>18160</v>
      </c>
      <c r="AW263" s="4">
        <v>18160</v>
      </c>
      <c r="AX263" s="5">
        <f t="shared" si="243"/>
        <v>0</v>
      </c>
      <c r="AY263" s="4">
        <v>18160</v>
      </c>
      <c r="AZ263" s="5"/>
      <c r="BB263" s="5">
        <f t="shared" ref="BB263" si="304">BC263-BA263</f>
        <v>0</v>
      </c>
    </row>
    <row r="264" spans="1:54" s="4" customFormat="1">
      <c r="A264" s="269">
        <v>438</v>
      </c>
      <c r="B264" s="2">
        <v>438035346</v>
      </c>
      <c r="C264" s="9" t="s">
        <v>1062</v>
      </c>
      <c r="D264" s="14">
        <f>'fnd enro'!D264</f>
        <v>0</v>
      </c>
      <c r="E264" s="14">
        <f>'fnd enro'!E264</f>
        <v>0</v>
      </c>
      <c r="F264" s="14">
        <f>'fnd enro'!F264</f>
        <v>0</v>
      </c>
      <c r="G264" s="14">
        <f>'fnd enro'!G264</f>
        <v>0</v>
      </c>
      <c r="H264" s="14">
        <f>'fnd enro'!H264</f>
        <v>0</v>
      </c>
      <c r="I264" s="14">
        <f>'fnd enro'!I264</f>
        <v>1</v>
      </c>
      <c r="J264" s="14">
        <f>'fnd enro'!J264</f>
        <v>0</v>
      </c>
      <c r="K264" s="15">
        <f>'fnd enro'!K264</f>
        <v>3.8600000000000002E-2</v>
      </c>
      <c r="L264" s="14">
        <f>'fnd enro'!L264</f>
        <v>0</v>
      </c>
      <c r="M264" s="14">
        <f>'fnd enro'!M264</f>
        <v>0</v>
      </c>
      <c r="N264" s="14">
        <f>'fnd enro'!N264</f>
        <v>0</v>
      </c>
      <c r="O264" s="14">
        <f>'fnd enro'!O264</f>
        <v>0</v>
      </c>
      <c r="P264" s="14">
        <f>'fnd enro'!P264</f>
        <v>1</v>
      </c>
      <c r="Q264" s="14">
        <f>'fnd enro'!R264</f>
        <v>1</v>
      </c>
      <c r="R264" s="15">
        <f t="shared" si="234"/>
        <v>1.0880000000000001</v>
      </c>
      <c r="S264" s="14">
        <f>VALUE('fnd enro'!Q264)</f>
        <v>8</v>
      </c>
      <c r="T264" s="2"/>
      <c r="U264" s="1">
        <f>(($D264*'fnd base rates'!C$107)
+($E264*'fnd base rates'!C$108)
+($F264*'fnd base rates'!C$109)
+($G264*'fnd base rates'!C$110)
+($H264*'fnd base rates'!C$111)
+($I264*'fnd base rates'!C$112)
+($J264*'fnd base rates'!C$113)
+($K264*'fnd base rates'!C$114)
+($M264*'fnd base rates'!C$116)
+($N264*'fnd base rates'!C$117)
+($O264*'fnd base rates'!C$118)
+($P264*VLOOKUP($S264+12,rate_basefnd,3)))
*$R264</f>
        <v>662.2235444480001</v>
      </c>
      <c r="V264" s="1">
        <f>(($D264*'fnd base rates'!D$107)
+($E264*'fnd base rates'!D$108)
+($F264*'fnd base rates'!D$109)
+($G264*'fnd base rates'!D$110)
+($H264*'fnd base rates'!D$111)
+($I264*'fnd base rates'!D$112)
+($J264*'fnd base rates'!D$113)
+($K264*'fnd base rates'!D$114)
+($M264*'fnd base rates'!D$116)
+($N264*'fnd base rates'!D$117)
+($O264*'fnd base rates'!D$118)
+($P264*VLOOKUP($S264+12,rate_basefnd,4)))
*$R264</f>
        <v>1204.5900800000002</v>
      </c>
      <c r="W264" s="1">
        <f>(($D264*'fnd base rates'!E$107)
+($E264*'fnd base rates'!E$108)
+($F264*'fnd base rates'!E$109)
+($G264*'fnd base rates'!E$110)
+($H264*'fnd base rates'!E$111)
+($I264*'fnd base rates'!E$112)
+($J264*'fnd base rates'!E$113)
+($K264*'fnd base rates'!E$114)
+($M264*'fnd base rates'!E$116)
+($N264*'fnd base rates'!E$117)
+($O264*'fnd base rates'!E$118)
+($P264*VLOOKUP($S264+12,rate_basefnd,5)))
*$R264</f>
        <v>8977.6976890879996</v>
      </c>
      <c r="X264" s="1">
        <f>(($D264*'fnd base rates'!F$107)
+($E264*'fnd base rates'!F$108)
+($F264*'fnd base rates'!F$109)
+($G264*'fnd base rates'!F$110)
+($H264*'fnd base rates'!F$111)
+($I264*'fnd base rates'!F$112)
+($J264*'fnd base rates'!F$113)
+($K264*'fnd base rates'!F$114)
+($M264*'fnd base rates'!F$116)
+($N264*'fnd base rates'!F$117)
+($O264*'fnd base rates'!F$118)
+($P264*VLOOKUP($S264+12,rate_basefnd,6)))
*$R264</f>
        <v>964.93241625600012</v>
      </c>
      <c r="Y264" s="1">
        <f>(($D264*'fnd base rates'!G$107)
+($E264*'fnd base rates'!G$108)
+($F264*'fnd base rates'!G$109)
+($G264*'fnd base rates'!G$110)
+($H264*'fnd base rates'!G$111)
+($I264*'fnd base rates'!G$112)
+($J264*'fnd base rates'!G$113)
+($K264*'fnd base rates'!G$114)
+($M264*'fnd base rates'!G$116)
+($N264*'fnd base rates'!G$117)
+($O264*'fnd base rates'!G$118)
+($P264*VLOOKUP($S264+12,rate_basefnd,7)))
*$R264</f>
        <v>354.57189081600001</v>
      </c>
      <c r="Z264" s="1">
        <f>(($D264*'fnd base rates'!H$107)
+($E264*'fnd base rates'!H$108)
+($F264*'fnd base rates'!H$109)
+($G264*'fnd base rates'!H$110)
+($H264*'fnd base rates'!H$111)
+($I264*'fnd base rates'!H$112)
+($J264*'fnd base rates'!H$113)
+($K264*'fnd base rates'!H$114)
+($M264*'fnd base rates'!H$116)
+($N264*'fnd base rates'!H$117)
+($O264*'fnd base rates'!H$118)
+($P264*VLOOKUP($S264+12,rate_basefnd,8)))</f>
        <v>852.91893400000004</v>
      </c>
      <c r="AA264" s="1">
        <f>(($D264*'fnd base rates'!I$107)
+($E264*'fnd base rates'!I$108)
+($F264*'fnd base rates'!I$109)
+($G264*'fnd base rates'!I$110)
+($H264*'fnd base rates'!I$111)
+($I264*'fnd base rates'!I$112)
+($J264*'fnd base rates'!I$113)
+($K264*'fnd base rates'!I$114)
+($M264*'fnd base rates'!I$116)
+($N264*'fnd base rates'!I$117)
+($O264*'fnd base rates'!I$118)
+($P264*VLOOKUP($S264+12,rate_basefnd,9)))
*$R264</f>
        <v>610.54208000000006</v>
      </c>
      <c r="AB264" s="1">
        <f>(($D264*'fnd base rates'!J$107)
+($E264*'fnd base rates'!J$108)
+($F264*'fnd base rates'!J$109)
+($G264*'fnd base rates'!J$110)
+($H264*'fnd base rates'!J$111)
+($I264*'fnd base rates'!J$112)
+($J264*'fnd base rates'!J$113)
+($K264*'fnd base rates'!J$114)
+($M264*'fnd base rates'!J$116)
+($N264*'fnd base rates'!J$117)
+($O264*'fnd base rates'!J$118)
+($P264*VLOOKUP($S264+12,rate_basefnd,10)))
*$R264</f>
        <v>1388.7123199999999</v>
      </c>
      <c r="AC264" s="1">
        <f>(($D264*'fnd base rates'!K$107)
+($E264*'fnd base rates'!K$108)
+($F264*'fnd base rates'!K$109)
+($G264*'fnd base rates'!K$110)
+($H264*'fnd base rates'!K$111)
+($I264*'fnd base rates'!K$112)
+($J264*'fnd base rates'!K$113)
+($K264*'fnd base rates'!K$114)
+($M264*'fnd base rates'!K$116)
+($N264*'fnd base rates'!K$117)
+($O264*'fnd base rates'!K$118)
+($P264*VLOOKUP($S264+12,rate_basefnd,11)))
*$R264</f>
        <v>1251.2651494400002</v>
      </c>
      <c r="AD264" s="1">
        <f>(($D264*'fnd base rates'!L$107)
+($E264*'fnd base rates'!L$108)
+($F264*'fnd base rates'!L$109)
+($G264*'fnd base rates'!L$110)
+($H264*'fnd base rates'!L$111)
+($I264*'fnd base rates'!L$112)
+($J264*'fnd base rates'!L$113)
+($K264*'fnd base rates'!L$114)
+($M264*'fnd base rates'!L$116)
+($N264*'fnd base rates'!L$117)
+($O264*'fnd base rates'!L$118)
+($P264*VLOOKUP($S264+12,rate_basefnd,12)))</f>
        <v>1909.2866800000002</v>
      </c>
      <c r="AE264" s="1">
        <f>(($D264*'fnd base rates'!M$107)
+($E264*'fnd base rates'!M$108)
+($F264*'fnd base rates'!M$109)
+($G264*'fnd base rates'!M$110)
+($H264*'fnd base rates'!M$111)
+($I264*'fnd base rates'!M$112)
+($J264*'fnd base rates'!M$113)
+($K264*'fnd base rates'!M$114)
+($M264*'fnd base rates'!M$116)
+($N264*'fnd base rates'!M$117)
+($O264*'fnd base rates'!M$118)
+($P264*VLOOKUP($S264+12,rate_basefnd,13)))</f>
        <v>0</v>
      </c>
      <c r="AF264" s="4">
        <f t="shared" si="235"/>
        <v>18176.740784048001</v>
      </c>
      <c r="AH264" s="269">
        <f t="shared" si="236"/>
        <v>438035346</v>
      </c>
      <c r="AI264" s="4" t="str">
        <f t="shared" si="237"/>
        <v>438</v>
      </c>
      <c r="AJ264" s="2" t="str">
        <f t="shared" si="238"/>
        <v>035</v>
      </c>
      <c r="AK264" s="2" t="str">
        <f t="shared" si="239"/>
        <v>346</v>
      </c>
      <c r="AL264" s="4">
        <f t="shared" si="240"/>
        <v>1</v>
      </c>
      <c r="AM264" s="4">
        <f t="shared" si="231"/>
        <v>1</v>
      </c>
      <c r="AN264" s="4">
        <f t="shared" si="241"/>
        <v>18176.740784048001</v>
      </c>
      <c r="AO264" s="4">
        <f t="shared" si="242"/>
        <v>18177</v>
      </c>
      <c r="AP264" s="4">
        <f t="shared" si="232"/>
        <v>0</v>
      </c>
      <c r="AQ264" s="4">
        <v>18177</v>
      </c>
      <c r="AW264" s="4">
        <v>18177</v>
      </c>
      <c r="AX264" s="5">
        <f t="shared" si="243"/>
        <v>0</v>
      </c>
      <c r="AY264" s="4">
        <v>18177</v>
      </c>
      <c r="AZ264" s="5"/>
      <c r="BB264" s="5">
        <f t="shared" ref="BB264" si="305">BC264-BA264</f>
        <v>0</v>
      </c>
    </row>
    <row r="265" spans="1:54" s="4" customFormat="1">
      <c r="A265" s="269">
        <v>439</v>
      </c>
      <c r="B265" s="2">
        <v>439035035</v>
      </c>
      <c r="C265" s="9" t="s">
        <v>265</v>
      </c>
      <c r="D265" s="14">
        <f>'fnd enro'!D265</f>
        <v>48</v>
      </c>
      <c r="E265" s="14">
        <f>'fnd enro'!E265</f>
        <v>0</v>
      </c>
      <c r="F265" s="14">
        <f>'fnd enro'!F265</f>
        <v>46</v>
      </c>
      <c r="G265" s="14">
        <f>'fnd enro'!G265</f>
        <v>250</v>
      </c>
      <c r="H265" s="14">
        <f>'fnd enro'!H265</f>
        <v>84</v>
      </c>
      <c r="I265" s="14">
        <f>'fnd enro'!I265</f>
        <v>0</v>
      </c>
      <c r="J265" s="14">
        <f>'fnd enro'!J265</f>
        <v>0</v>
      </c>
      <c r="K265" s="15">
        <f>'fnd enro'!K265</f>
        <v>14.667999999999999</v>
      </c>
      <c r="L265" s="14">
        <f>'fnd enro'!L265</f>
        <v>0</v>
      </c>
      <c r="M265" s="14">
        <f>'fnd enro'!M265</f>
        <v>51</v>
      </c>
      <c r="N265" s="14">
        <f>'fnd enro'!N265</f>
        <v>23</v>
      </c>
      <c r="O265" s="14">
        <f>'fnd enro'!O265</f>
        <v>0</v>
      </c>
      <c r="P265" s="14">
        <f>'fnd enro'!P265</f>
        <v>298</v>
      </c>
      <c r="Q265" s="14">
        <f>'fnd enro'!R265</f>
        <v>404</v>
      </c>
      <c r="R265" s="15">
        <f t="shared" si="234"/>
        <v>1.0880000000000001</v>
      </c>
      <c r="S265" s="14">
        <f>VALUE('fnd enro'!Q265)</f>
        <v>11</v>
      </c>
      <c r="T265" s="2"/>
      <c r="U265" s="1">
        <f>(($D265*'fnd base rates'!C$107)
+($E265*'fnd base rates'!C$108)
+($F265*'fnd base rates'!C$109)
+($G265*'fnd base rates'!C$110)
+($H265*'fnd base rates'!C$111)
+($I265*'fnd base rates'!C$112)
+($J265*'fnd base rates'!C$113)
+($K265*'fnd base rates'!C$114)
+($M265*'fnd base rates'!C$116)
+($N265*'fnd base rates'!C$117)
+($O265*'fnd base rates'!C$118)
+($P265*VLOOKUP($S265+12,rate_basefnd,3)))
*$R265</f>
        <v>268252.73377023998</v>
      </c>
      <c r="V265" s="1">
        <f>(($D265*'fnd base rates'!D$107)
+($E265*'fnd base rates'!D$108)
+($F265*'fnd base rates'!D$109)
+($G265*'fnd base rates'!D$110)
+($H265*'fnd base rates'!D$111)
+($I265*'fnd base rates'!D$112)
+($J265*'fnd base rates'!D$113)
+($K265*'fnd base rates'!D$114)
+($M265*'fnd base rates'!D$116)
+($N265*'fnd base rates'!D$117)
+($O265*'fnd base rates'!D$118)
+($P265*VLOOKUP($S265+12,rate_basefnd,4)))
*$R265</f>
        <v>479240.70592000004</v>
      </c>
      <c r="W265" s="1">
        <f>(($D265*'fnd base rates'!E$107)
+($E265*'fnd base rates'!E$108)
+($F265*'fnd base rates'!E$109)
+($G265*'fnd base rates'!E$110)
+($H265*'fnd base rates'!E$111)
+($I265*'fnd base rates'!E$112)
+($J265*'fnd base rates'!E$113)
+($K265*'fnd base rates'!E$114)
+($M265*'fnd base rates'!E$116)
+($N265*'fnd base rates'!E$117)
+($O265*'fnd base rates'!E$118)
+($P265*VLOOKUP($S265+12,rate_basefnd,5)))
*$R265</f>
        <v>3012864.5464934404</v>
      </c>
      <c r="X265" s="1">
        <f>(($D265*'fnd base rates'!F$107)
+($E265*'fnd base rates'!F$108)
+($F265*'fnd base rates'!F$109)
+($G265*'fnd base rates'!F$110)
+($H265*'fnd base rates'!F$111)
+($I265*'fnd base rates'!F$112)
+($J265*'fnd base rates'!F$113)
+($K265*'fnd base rates'!F$114)
+($M265*'fnd base rates'!F$116)
+($N265*'fnd base rates'!F$117)
+($O265*'fnd base rates'!F$118)
+($P265*VLOOKUP($S265+12,rate_basefnd,6)))
*$R265</f>
        <v>530698.27145728015</v>
      </c>
      <c r="Y265" s="1">
        <f>(($D265*'fnd base rates'!G$107)
+($E265*'fnd base rates'!G$108)
+($F265*'fnd base rates'!G$109)
+($G265*'fnd base rates'!G$110)
+($H265*'fnd base rates'!G$111)
+($I265*'fnd base rates'!G$112)
+($J265*'fnd base rates'!G$113)
+($K265*'fnd base rates'!G$114)
+($M265*'fnd base rates'!G$116)
+($N265*'fnd base rates'!G$117)
+($O265*'fnd base rates'!G$118)
+($P265*VLOOKUP($S265+12,rate_basefnd,7)))
*$R265</f>
        <v>134487.98155008003</v>
      </c>
      <c r="Z265" s="1">
        <f>(($D265*'fnd base rates'!H$107)
+($E265*'fnd base rates'!H$108)
+($F265*'fnd base rates'!H$109)
+($G265*'fnd base rates'!H$110)
+($H265*'fnd base rates'!H$111)
+($I265*'fnd base rates'!H$112)
+($J265*'fnd base rates'!H$113)
+($K265*'fnd base rates'!H$114)
+($M265*'fnd base rates'!H$116)
+($N265*'fnd base rates'!H$117)
+($O265*'fnd base rates'!H$118)
+($P265*VLOOKUP($S265+12,rate_basefnd,8)))</f>
        <v>229180.31492</v>
      </c>
      <c r="AA265" s="1">
        <f>(($D265*'fnd base rates'!I$107)
+($E265*'fnd base rates'!I$108)
+($F265*'fnd base rates'!I$109)
+($G265*'fnd base rates'!I$110)
+($H265*'fnd base rates'!I$111)
+($I265*'fnd base rates'!I$112)
+($J265*'fnd base rates'!I$113)
+($K265*'fnd base rates'!I$114)
+($M265*'fnd base rates'!I$116)
+($N265*'fnd base rates'!I$117)
+($O265*'fnd base rates'!I$118)
+($P265*VLOOKUP($S265+12,rate_basefnd,9)))
*$R265</f>
        <v>196794.95935999998</v>
      </c>
      <c r="AB265" s="1">
        <f>(($D265*'fnd base rates'!J$107)
+($E265*'fnd base rates'!J$108)
+($F265*'fnd base rates'!J$109)
+($G265*'fnd base rates'!J$110)
+($H265*'fnd base rates'!J$111)
+($I265*'fnd base rates'!J$112)
+($J265*'fnd base rates'!J$113)
+($K265*'fnd base rates'!J$114)
+($M265*'fnd base rates'!J$116)
+($N265*'fnd base rates'!J$117)
+($O265*'fnd base rates'!J$118)
+($P265*VLOOKUP($S265+12,rate_basefnd,10)))
*$R265</f>
        <v>337819.55008000002</v>
      </c>
      <c r="AC265" s="1">
        <f>(($D265*'fnd base rates'!K$107)
+($E265*'fnd base rates'!K$108)
+($F265*'fnd base rates'!K$109)
+($G265*'fnd base rates'!K$110)
+($H265*'fnd base rates'!K$111)
+($I265*'fnd base rates'!K$112)
+($J265*'fnd base rates'!K$113)
+($K265*'fnd base rates'!K$114)
+($M265*'fnd base rates'!K$116)
+($N265*'fnd base rates'!K$117)
+($O265*'fnd base rates'!K$118)
+($P265*VLOOKUP($S265+12,rate_basefnd,11)))
*$R265</f>
        <v>512650.13342720002</v>
      </c>
      <c r="AD265" s="1">
        <f>(($D265*'fnd base rates'!L$107)
+($E265*'fnd base rates'!L$108)
+($F265*'fnd base rates'!L$109)
+($G265*'fnd base rates'!L$110)
+($H265*'fnd base rates'!L$111)
+($I265*'fnd base rates'!L$112)
+($J265*'fnd base rates'!L$113)
+($K265*'fnd base rates'!L$114)
+($M265*'fnd base rates'!L$116)
+($N265*'fnd base rates'!L$117)
+($O265*'fnd base rates'!L$118)
+($P265*VLOOKUP($S265+12,rate_basefnd,12)))</f>
        <v>793750.41840000008</v>
      </c>
      <c r="AE265" s="1">
        <f>(($D265*'fnd base rates'!M$107)
+($E265*'fnd base rates'!M$108)
+($F265*'fnd base rates'!M$109)
+($G265*'fnd base rates'!M$110)
+($H265*'fnd base rates'!M$111)
+($I265*'fnd base rates'!M$112)
+($J265*'fnd base rates'!M$113)
+($K265*'fnd base rates'!M$114)
+($M265*'fnd base rates'!M$116)
+($N265*'fnd base rates'!M$117)
+($O265*'fnd base rates'!M$118)
+($P265*VLOOKUP($S265+12,rate_basefnd,13)))</f>
        <v>0</v>
      </c>
      <c r="AF265" s="4">
        <f t="shared" si="235"/>
        <v>6495739.6153782401</v>
      </c>
      <c r="AH265" s="269">
        <f t="shared" si="236"/>
        <v>439035035</v>
      </c>
      <c r="AI265" s="4" t="str">
        <f t="shared" si="237"/>
        <v>439</v>
      </c>
      <c r="AJ265" s="2" t="str">
        <f t="shared" si="238"/>
        <v>035</v>
      </c>
      <c r="AK265" s="2" t="str">
        <f t="shared" si="239"/>
        <v>035</v>
      </c>
      <c r="AL265" s="4">
        <f t="shared" si="240"/>
        <v>1</v>
      </c>
      <c r="AM265" s="4">
        <f t="shared" si="231"/>
        <v>404</v>
      </c>
      <c r="AN265" s="4">
        <f t="shared" si="241"/>
        <v>6495739.6153782401</v>
      </c>
      <c r="AO265" s="4">
        <f t="shared" si="242"/>
        <v>16079</v>
      </c>
      <c r="AP265" s="4">
        <f t="shared" si="232"/>
        <v>0</v>
      </c>
      <c r="AQ265" s="4">
        <v>16079</v>
      </c>
      <c r="AW265" s="4">
        <v>16079</v>
      </c>
      <c r="AX265" s="5">
        <f t="shared" si="243"/>
        <v>0</v>
      </c>
      <c r="AY265" s="4">
        <v>16079</v>
      </c>
      <c r="AZ265" s="5"/>
      <c r="BB265" s="5">
        <f t="shared" ref="BB265" si="306">BC265-BA265</f>
        <v>0</v>
      </c>
    </row>
    <row r="266" spans="1:54" s="4" customFormat="1">
      <c r="A266" s="269">
        <v>439</v>
      </c>
      <c r="B266" s="2">
        <v>439035044</v>
      </c>
      <c r="C266" s="9" t="s">
        <v>265</v>
      </c>
      <c r="D266" s="14">
        <f>'fnd enro'!D266</f>
        <v>0</v>
      </c>
      <c r="E266" s="14">
        <f>'fnd enro'!E266</f>
        <v>0</v>
      </c>
      <c r="F266" s="14">
        <f>'fnd enro'!F266</f>
        <v>0</v>
      </c>
      <c r="G266" s="14">
        <f>'fnd enro'!G266</f>
        <v>1</v>
      </c>
      <c r="H266" s="14">
        <f>'fnd enro'!H266</f>
        <v>2</v>
      </c>
      <c r="I266" s="14">
        <f>'fnd enro'!I266</f>
        <v>0</v>
      </c>
      <c r="J266" s="14">
        <f>'fnd enro'!J266</f>
        <v>0</v>
      </c>
      <c r="K266" s="15">
        <f>'fnd enro'!K266</f>
        <v>0.1158</v>
      </c>
      <c r="L266" s="14">
        <f>'fnd enro'!L266</f>
        <v>0</v>
      </c>
      <c r="M266" s="14">
        <f>'fnd enro'!M266</f>
        <v>0</v>
      </c>
      <c r="N266" s="14">
        <f>'fnd enro'!N266</f>
        <v>1</v>
      </c>
      <c r="O266" s="14">
        <f>'fnd enro'!O266</f>
        <v>0</v>
      </c>
      <c r="P266" s="14">
        <f>'fnd enro'!P266</f>
        <v>2</v>
      </c>
      <c r="Q266" s="14">
        <f>'fnd enro'!R266</f>
        <v>3</v>
      </c>
      <c r="R266" s="15">
        <f t="shared" si="234"/>
        <v>1.0880000000000001</v>
      </c>
      <c r="S266" s="14">
        <f>VALUE('fnd enro'!Q266)</f>
        <v>11</v>
      </c>
      <c r="T266" s="2"/>
      <c r="U266" s="1">
        <f>(($D266*'fnd base rates'!C$107)
+($E266*'fnd base rates'!C$108)
+($F266*'fnd base rates'!C$109)
+($G266*'fnd base rates'!C$110)
+($H266*'fnd base rates'!C$111)
+($I266*'fnd base rates'!C$112)
+($J266*'fnd base rates'!C$113)
+($K266*'fnd base rates'!C$114)
+($M266*'fnd base rates'!C$116)
+($N266*'fnd base rates'!C$117)
+($O266*'fnd base rates'!C$118)
+($P266*VLOOKUP($S266+12,rate_basefnd,3)))
*$R266</f>
        <v>2049.132713344</v>
      </c>
      <c r="V266" s="1">
        <f>(($D266*'fnd base rates'!D$107)
+($E266*'fnd base rates'!D$108)
+($F266*'fnd base rates'!D$109)
+($G266*'fnd base rates'!D$110)
+($H266*'fnd base rates'!D$111)
+($I266*'fnd base rates'!D$112)
+($J266*'fnd base rates'!D$113)
+($K266*'fnd base rates'!D$114)
+($M266*'fnd base rates'!D$116)
+($N266*'fnd base rates'!D$117)
+($O266*'fnd base rates'!D$118)
+($P266*VLOOKUP($S266+12,rate_basefnd,4)))
*$R266</f>
        <v>3562.5798400000008</v>
      </c>
      <c r="W266" s="1">
        <f>(($D266*'fnd base rates'!E$107)
+($E266*'fnd base rates'!E$108)
+($F266*'fnd base rates'!E$109)
+($G266*'fnd base rates'!E$110)
+($H266*'fnd base rates'!E$111)
+($I266*'fnd base rates'!E$112)
+($J266*'fnd base rates'!E$113)
+($K266*'fnd base rates'!E$114)
+($M266*'fnd base rates'!E$116)
+($N266*'fnd base rates'!E$117)
+($O266*'fnd base rates'!E$118)
+($P266*VLOOKUP($S266+12,rate_basefnd,5)))
*$R266</f>
        <v>21588.238667264002</v>
      </c>
      <c r="X266" s="1">
        <f>(($D266*'fnd base rates'!F$107)
+($E266*'fnd base rates'!F$108)
+($F266*'fnd base rates'!F$109)
+($G266*'fnd base rates'!F$110)
+($H266*'fnd base rates'!F$111)
+($I266*'fnd base rates'!F$112)
+($J266*'fnd base rates'!F$113)
+($K266*'fnd base rates'!F$114)
+($M266*'fnd base rates'!F$116)
+($N266*'fnd base rates'!F$117)
+($O266*'fnd base rates'!F$118)
+($P266*VLOOKUP($S266+12,rate_basefnd,6)))
*$R266</f>
        <v>3726.4318087680008</v>
      </c>
      <c r="Y266" s="1">
        <f>(($D266*'fnd base rates'!G$107)
+($E266*'fnd base rates'!G$108)
+($F266*'fnd base rates'!G$109)
+($G266*'fnd base rates'!G$110)
+($H266*'fnd base rates'!G$111)
+($I266*'fnd base rates'!G$112)
+($J266*'fnd base rates'!G$113)
+($K266*'fnd base rates'!G$114)
+($M266*'fnd base rates'!G$116)
+($N266*'fnd base rates'!G$117)
+($O266*'fnd base rates'!G$118)
+($P266*VLOOKUP($S266+12,rate_basefnd,7)))
*$R266</f>
        <v>1003.5057524480002</v>
      </c>
      <c r="Z266" s="1">
        <f>(($D266*'fnd base rates'!H$107)
+($E266*'fnd base rates'!H$108)
+($F266*'fnd base rates'!H$109)
+($G266*'fnd base rates'!H$110)
+($H266*'fnd base rates'!H$111)
+($I266*'fnd base rates'!H$112)
+($J266*'fnd base rates'!H$113)
+($K266*'fnd base rates'!H$114)
+($M266*'fnd base rates'!H$116)
+($N266*'fnd base rates'!H$117)
+($O266*'fnd base rates'!H$118)
+($P266*VLOOKUP($S266+12,rate_basefnd,8)))</f>
        <v>1761.2868020000001</v>
      </c>
      <c r="AA266" s="1">
        <f>(($D266*'fnd base rates'!I$107)
+($E266*'fnd base rates'!I$108)
+($F266*'fnd base rates'!I$109)
+($G266*'fnd base rates'!I$110)
+($H266*'fnd base rates'!I$111)
+($I266*'fnd base rates'!I$112)
+($J266*'fnd base rates'!I$113)
+($K266*'fnd base rates'!I$114)
+($M266*'fnd base rates'!I$116)
+($N266*'fnd base rates'!I$117)
+($O266*'fnd base rates'!I$118)
+($P266*VLOOKUP($S266+12,rate_basefnd,9)))
*$R266</f>
        <v>1550.43264</v>
      </c>
      <c r="AB266" s="1">
        <f>(($D266*'fnd base rates'!J$107)
+($E266*'fnd base rates'!J$108)
+($F266*'fnd base rates'!J$109)
+($G266*'fnd base rates'!J$110)
+($H266*'fnd base rates'!J$111)
+($I266*'fnd base rates'!J$112)
+($J266*'fnd base rates'!J$113)
+($K266*'fnd base rates'!J$114)
+($M266*'fnd base rates'!J$116)
+($N266*'fnd base rates'!J$117)
+($O266*'fnd base rates'!J$118)
+($P266*VLOOKUP($S266+12,rate_basefnd,10)))
*$R266</f>
        <v>2506.9369600000005</v>
      </c>
      <c r="AC266" s="1">
        <f>(($D266*'fnd base rates'!K$107)
+($E266*'fnd base rates'!K$108)
+($F266*'fnd base rates'!K$109)
+($G266*'fnd base rates'!K$110)
+($H266*'fnd base rates'!K$111)
+($I266*'fnd base rates'!K$112)
+($J266*'fnd base rates'!K$113)
+($K266*'fnd base rates'!K$114)
+($M266*'fnd base rates'!K$116)
+($N266*'fnd base rates'!K$117)
+($O266*'fnd base rates'!K$118)
+($P266*VLOOKUP($S266+12,rate_basefnd,11)))
*$R266</f>
        <v>4117.8728883200001</v>
      </c>
      <c r="AD266" s="1">
        <f>(($D266*'fnd base rates'!L$107)
+($E266*'fnd base rates'!L$108)
+($F266*'fnd base rates'!L$109)
+($G266*'fnd base rates'!L$110)
+($H266*'fnd base rates'!L$111)
+($I266*'fnd base rates'!L$112)
+($J266*'fnd base rates'!L$113)
+($K266*'fnd base rates'!L$114)
+($M266*'fnd base rates'!L$116)
+($N266*'fnd base rates'!L$117)
+($O266*'fnd base rates'!L$118)
+($P266*VLOOKUP($S266+12,rate_basefnd,12)))</f>
        <v>6015.8800400000009</v>
      </c>
      <c r="AE266" s="1">
        <f>(($D266*'fnd base rates'!M$107)
+($E266*'fnd base rates'!M$108)
+($F266*'fnd base rates'!M$109)
+($G266*'fnd base rates'!M$110)
+($H266*'fnd base rates'!M$111)
+($I266*'fnd base rates'!M$112)
+($J266*'fnd base rates'!M$113)
+($K266*'fnd base rates'!M$114)
+($M266*'fnd base rates'!M$116)
+($N266*'fnd base rates'!M$117)
+($O266*'fnd base rates'!M$118)
+($P266*VLOOKUP($S266+12,rate_basefnd,13)))</f>
        <v>0</v>
      </c>
      <c r="AF266" s="4">
        <f t="shared" si="235"/>
        <v>47882.29811214401</v>
      </c>
      <c r="AH266" s="269">
        <f t="shared" si="236"/>
        <v>439035044</v>
      </c>
      <c r="AI266" s="4" t="str">
        <f t="shared" si="237"/>
        <v>439</v>
      </c>
      <c r="AJ266" s="2" t="str">
        <f t="shared" si="238"/>
        <v>035</v>
      </c>
      <c r="AK266" s="2" t="str">
        <f t="shared" si="239"/>
        <v>044</v>
      </c>
      <c r="AL266" s="4">
        <f t="shared" si="240"/>
        <v>1</v>
      </c>
      <c r="AM266" s="4">
        <f t="shared" ref="AM266:AM329" si="307">enro</f>
        <v>3</v>
      </c>
      <c r="AN266" s="4">
        <f t="shared" si="241"/>
        <v>47882.29811214401</v>
      </c>
      <c r="AO266" s="4">
        <f t="shared" si="242"/>
        <v>15961</v>
      </c>
      <c r="AP266" s="4">
        <f t="shared" ref="AP266:AP329" si="308">AO266-AQ266</f>
        <v>0</v>
      </c>
      <c r="AQ266" s="4">
        <v>15961</v>
      </c>
      <c r="AW266" s="4">
        <v>15961</v>
      </c>
      <c r="AX266" s="5">
        <f t="shared" si="243"/>
        <v>0</v>
      </c>
      <c r="AY266" s="4">
        <v>15961</v>
      </c>
      <c r="AZ266" s="5"/>
      <c r="BB266" s="5">
        <f t="shared" ref="BB266" si="309">BC266-BA266</f>
        <v>0</v>
      </c>
    </row>
    <row r="267" spans="1:54" s="4" customFormat="1">
      <c r="A267" s="269">
        <v>439</v>
      </c>
      <c r="B267" s="2">
        <v>439035050</v>
      </c>
      <c r="C267" s="9" t="s">
        <v>265</v>
      </c>
      <c r="D267" s="14">
        <f>'fnd enro'!D267</f>
        <v>0</v>
      </c>
      <c r="E267" s="14">
        <f>'fnd enro'!E267</f>
        <v>0</v>
      </c>
      <c r="F267" s="14">
        <f>'fnd enro'!F267</f>
        <v>0</v>
      </c>
      <c r="G267" s="14">
        <f>'fnd enro'!G267</f>
        <v>0</v>
      </c>
      <c r="H267" s="14">
        <f>'fnd enro'!H267</f>
        <v>1</v>
      </c>
      <c r="I267" s="14">
        <f>'fnd enro'!I267</f>
        <v>0</v>
      </c>
      <c r="J267" s="14">
        <f>'fnd enro'!J267</f>
        <v>0</v>
      </c>
      <c r="K267" s="15">
        <f>'fnd enro'!K267</f>
        <v>3.8600000000000002E-2</v>
      </c>
      <c r="L267" s="14">
        <f>'fnd enro'!L267</f>
        <v>0</v>
      </c>
      <c r="M267" s="14">
        <f>'fnd enro'!M267</f>
        <v>0</v>
      </c>
      <c r="N267" s="14">
        <f>'fnd enro'!N267</f>
        <v>0</v>
      </c>
      <c r="O267" s="14">
        <f>'fnd enro'!O267</f>
        <v>0</v>
      </c>
      <c r="P267" s="14">
        <f>'fnd enro'!P267</f>
        <v>0</v>
      </c>
      <c r="Q267" s="14">
        <f>'fnd enro'!R267</f>
        <v>1</v>
      </c>
      <c r="R267" s="15">
        <f t="shared" ref="R267:R330" si="310">VLOOKUP(B267,charterinfo_b,6)</f>
        <v>1.0880000000000001</v>
      </c>
      <c r="S267" s="14">
        <f>VALUE('fnd enro'!Q267)</f>
        <v>4</v>
      </c>
      <c r="T267" s="2"/>
      <c r="U267" s="1">
        <f>(($D267*'fnd base rates'!C$107)
+($E267*'fnd base rates'!C$108)
+($F267*'fnd base rates'!C$109)
+($G267*'fnd base rates'!C$110)
+($H267*'fnd base rates'!C$111)
+($I267*'fnd base rates'!C$112)
+($J267*'fnd base rates'!C$113)
+($K267*'fnd base rates'!C$114)
+($M267*'fnd base rates'!C$116)
+($N267*'fnd base rates'!C$117)
+($O267*'fnd base rates'!C$118)
+($P267*VLOOKUP($S267+12,rate_basefnd,3)))
*$R267</f>
        <v>583.66994444800014</v>
      </c>
      <c r="V267" s="1">
        <f>(($D267*'fnd base rates'!D$107)
+($E267*'fnd base rates'!D$108)
+($F267*'fnd base rates'!D$109)
+($G267*'fnd base rates'!D$110)
+($H267*'fnd base rates'!D$111)
+($I267*'fnd base rates'!D$112)
+($J267*'fnd base rates'!D$113)
+($K267*'fnd base rates'!D$114)
+($M267*'fnd base rates'!D$116)
+($N267*'fnd base rates'!D$117)
+($O267*'fnd base rates'!D$118)
+($P267*VLOOKUP($S267+12,rate_basefnd,4)))
*$R267</f>
        <v>832.40704000000005</v>
      </c>
      <c r="W267" s="1">
        <f>(($D267*'fnd base rates'!E$107)
+($E267*'fnd base rates'!E$108)
+($F267*'fnd base rates'!E$109)
+($G267*'fnd base rates'!E$110)
+($H267*'fnd base rates'!E$111)
+($I267*'fnd base rates'!E$112)
+($J267*'fnd base rates'!E$113)
+($K267*'fnd base rates'!E$114)
+($M267*'fnd base rates'!E$116)
+($N267*'fnd base rates'!E$117)
+($O267*'fnd base rates'!E$118)
+($P267*VLOOKUP($S267+12,rate_basefnd,5)))
*$R267</f>
        <v>3763.9146490880003</v>
      </c>
      <c r="X267" s="1">
        <f>(($D267*'fnd base rates'!F$107)
+($E267*'fnd base rates'!F$108)
+($F267*'fnd base rates'!F$109)
+($G267*'fnd base rates'!F$110)
+($H267*'fnd base rates'!F$111)
+($I267*'fnd base rates'!F$112)
+($J267*'fnd base rates'!F$113)
+($K267*'fnd base rates'!F$114)
+($M267*'fnd base rates'!F$116)
+($N267*'fnd base rates'!F$117)
+($O267*'fnd base rates'!F$118)
+($P267*VLOOKUP($S267+12,rate_basefnd,6)))
*$R267</f>
        <v>1082.9695362560001</v>
      </c>
      <c r="Y267" s="1">
        <f>(($D267*'fnd base rates'!G$107)
+($E267*'fnd base rates'!G$108)
+($F267*'fnd base rates'!G$109)
+($G267*'fnd base rates'!G$110)
+($H267*'fnd base rates'!G$111)
+($I267*'fnd base rates'!G$112)
+($J267*'fnd base rates'!G$113)
+($K267*'fnd base rates'!G$114)
+($M267*'fnd base rates'!G$116)
+($N267*'fnd base rates'!G$117)
+($O267*'fnd base rates'!G$118)
+($P267*VLOOKUP($S267+12,rate_basefnd,7)))
*$R267</f>
        <v>183.27717081600002</v>
      </c>
      <c r="Z267" s="1">
        <f>(($D267*'fnd base rates'!H$107)
+($E267*'fnd base rates'!H$108)
+($F267*'fnd base rates'!H$109)
+($G267*'fnd base rates'!H$110)
+($H267*'fnd base rates'!H$111)
+($I267*'fnd base rates'!H$112)
+($J267*'fnd base rates'!H$113)
+($K267*'fnd base rates'!H$114)
+($M267*'fnd base rates'!H$116)
+($N267*'fnd base rates'!H$117)
+($O267*'fnd base rates'!H$118)
+($P267*VLOOKUP($S267+12,rate_basefnd,8)))</f>
        <v>523.43893400000002</v>
      </c>
      <c r="AA267" s="1">
        <f>(($D267*'fnd base rates'!I$107)
+($E267*'fnd base rates'!I$108)
+($F267*'fnd base rates'!I$109)
+($G267*'fnd base rates'!I$110)
+($H267*'fnd base rates'!I$111)
+($I267*'fnd base rates'!I$112)
+($J267*'fnd base rates'!I$113)
+($K267*'fnd base rates'!I$114)
+($M267*'fnd base rates'!I$116)
+($N267*'fnd base rates'!I$117)
+($O267*'fnd base rates'!I$118)
+($P267*VLOOKUP($S267+12,rate_basefnd,9)))
*$R267</f>
        <v>394.60672000000005</v>
      </c>
      <c r="AB267" s="1">
        <f>(($D267*'fnd base rates'!J$107)
+($E267*'fnd base rates'!J$108)
+($F267*'fnd base rates'!J$109)
+($G267*'fnd base rates'!J$110)
+($H267*'fnd base rates'!J$111)
+($I267*'fnd base rates'!J$112)
+($J267*'fnd base rates'!J$113)
+($K267*'fnd base rates'!J$114)
+($M267*'fnd base rates'!J$116)
+($N267*'fnd base rates'!J$117)
+($O267*'fnd base rates'!J$118)
+($P267*VLOOKUP($S267+12,rate_basefnd,10)))
*$R267</f>
        <v>270.70528000000002</v>
      </c>
      <c r="AC267" s="1">
        <f>(($D267*'fnd base rates'!K$107)
+($E267*'fnd base rates'!K$108)
+($F267*'fnd base rates'!K$109)
+($G267*'fnd base rates'!K$110)
+($H267*'fnd base rates'!K$111)
+($I267*'fnd base rates'!K$112)
+($J267*'fnd base rates'!K$113)
+($K267*'fnd base rates'!K$114)
+($M267*'fnd base rates'!K$116)
+($N267*'fnd base rates'!K$117)
+($O267*'fnd base rates'!K$118)
+($P267*VLOOKUP($S267+12,rate_basefnd,11)))
*$R267</f>
        <v>1286.18994944</v>
      </c>
      <c r="AD267" s="1">
        <f>(($D267*'fnd base rates'!L$107)
+($E267*'fnd base rates'!L$108)
+($F267*'fnd base rates'!L$109)
+($G267*'fnd base rates'!L$110)
+($H267*'fnd base rates'!L$111)
+($I267*'fnd base rates'!L$112)
+($J267*'fnd base rates'!L$113)
+($K267*'fnd base rates'!L$114)
+($M267*'fnd base rates'!L$116)
+($N267*'fnd base rates'!L$117)
+($O267*'fnd base rates'!L$118)
+($P267*VLOOKUP($S267+12,rate_basefnd,12)))</f>
        <v>1512.47668</v>
      </c>
      <c r="AE267" s="1">
        <f>(($D267*'fnd base rates'!M$107)
+($E267*'fnd base rates'!M$108)
+($F267*'fnd base rates'!M$109)
+($G267*'fnd base rates'!M$110)
+($H267*'fnd base rates'!M$111)
+($I267*'fnd base rates'!M$112)
+($J267*'fnd base rates'!M$113)
+($K267*'fnd base rates'!M$114)
+($M267*'fnd base rates'!M$116)
+($N267*'fnd base rates'!M$117)
+($O267*'fnd base rates'!M$118)
+($P267*VLOOKUP($S267+12,rate_basefnd,13)))</f>
        <v>0</v>
      </c>
      <c r="AF267" s="4">
        <f t="shared" ref="AF267:AF330" si="311">SUM(U267:AE267)</f>
        <v>10433.655904048001</v>
      </c>
      <c r="AH267" s="269">
        <f t="shared" ref="AH267:AH330" si="312">B267</f>
        <v>439035050</v>
      </c>
      <c r="AI267" s="4" t="str">
        <f t="shared" ref="AI267:AI330" si="313">IF($B267&lt;499999999,MID($B267,1,3),MID($B267,1,4))</f>
        <v>439</v>
      </c>
      <c r="AJ267" s="2" t="str">
        <f t="shared" ref="AJ267:AJ330" si="314">IF($B267&lt;499999999,MID($B267,4,3),MID($B267,5,3))</f>
        <v>035</v>
      </c>
      <c r="AK267" s="2" t="str">
        <f t="shared" ref="AK267:AK330" si="315">IF($B267&lt;499999999,MID($B267,7,3),MID($B267,8,3))</f>
        <v>050</v>
      </c>
      <c r="AL267" s="4">
        <f t="shared" ref="AL267:AL330" si="316">IF(VLOOKUP(VALUE(IF(AH267&lt;499999999,MID(AH267,4,3),MID(AH267,5,3))),distinfo,4)=R267,1,0)</f>
        <v>1</v>
      </c>
      <c r="AM267" s="4">
        <f t="shared" si="307"/>
        <v>1</v>
      </c>
      <c r="AN267" s="4">
        <f t="shared" ref="AN267:AN330" si="317">AF267</f>
        <v>10433.655904048001</v>
      </c>
      <c r="AO267" s="4">
        <f t="shared" ref="AO267:AO330" si="318">IF(OR(AF267=0,AM267=0),0,ROUND(AN267/AM267,0))</f>
        <v>10434</v>
      </c>
      <c r="AP267" s="4">
        <f t="shared" si="308"/>
        <v>0</v>
      </c>
      <c r="AQ267" s="4">
        <v>10434</v>
      </c>
      <c r="AW267" s="4">
        <v>10434</v>
      </c>
      <c r="AX267" s="5">
        <f t="shared" ref="AX267:AX330" si="319">AY267-AW267</f>
        <v>0</v>
      </c>
      <c r="AY267" s="4">
        <v>10434</v>
      </c>
      <c r="AZ267" s="5"/>
      <c r="BB267" s="5">
        <f t="shared" ref="BB267" si="320">BC267-BA267</f>
        <v>0</v>
      </c>
    </row>
    <row r="268" spans="1:54" s="4" customFormat="1">
      <c r="A268" s="269">
        <v>439</v>
      </c>
      <c r="B268" s="2">
        <v>439035073</v>
      </c>
      <c r="C268" s="9" t="s">
        <v>265</v>
      </c>
      <c r="D268" s="14">
        <f>'fnd enro'!D268</f>
        <v>0</v>
      </c>
      <c r="E268" s="14">
        <f>'fnd enro'!E268</f>
        <v>0</v>
      </c>
      <c r="F268" s="14">
        <f>'fnd enro'!F268</f>
        <v>1</v>
      </c>
      <c r="G268" s="14">
        <f>'fnd enro'!G268</f>
        <v>3</v>
      </c>
      <c r="H268" s="14">
        <f>'fnd enro'!H268</f>
        <v>1</v>
      </c>
      <c r="I268" s="14">
        <f>'fnd enro'!I268</f>
        <v>0</v>
      </c>
      <c r="J268" s="14">
        <f>'fnd enro'!J268</f>
        <v>0</v>
      </c>
      <c r="K268" s="15">
        <f>'fnd enro'!K268</f>
        <v>0.193</v>
      </c>
      <c r="L268" s="14">
        <f>'fnd enro'!L268</f>
        <v>0</v>
      </c>
      <c r="M268" s="14">
        <f>'fnd enro'!M268</f>
        <v>0</v>
      </c>
      <c r="N268" s="14">
        <f>'fnd enro'!N268</f>
        <v>1</v>
      </c>
      <c r="O268" s="14">
        <f>'fnd enro'!O268</f>
        <v>0</v>
      </c>
      <c r="P268" s="14">
        <f>'fnd enro'!P268</f>
        <v>2</v>
      </c>
      <c r="Q268" s="14">
        <f>'fnd enro'!R268</f>
        <v>5</v>
      </c>
      <c r="R268" s="15">
        <f t="shared" si="310"/>
        <v>1.0880000000000001</v>
      </c>
      <c r="S268" s="14">
        <f>VALUE('fnd enro'!Q268)</f>
        <v>6</v>
      </c>
      <c r="T268" s="2"/>
      <c r="U268" s="1">
        <f>(($D268*'fnd base rates'!C$107)
+($E268*'fnd base rates'!C$108)
+($F268*'fnd base rates'!C$109)
+($G268*'fnd base rates'!C$110)
+($H268*'fnd base rates'!C$111)
+($I268*'fnd base rates'!C$112)
+($J268*'fnd base rates'!C$113)
+($K268*'fnd base rates'!C$114)
+($M268*'fnd base rates'!C$116)
+($N268*'fnd base rates'!C$117)
+($O268*'fnd base rates'!C$118)
+($P268*VLOOKUP($S268+12,rate_basefnd,3)))
*$R268</f>
        <v>3176.1513222400004</v>
      </c>
      <c r="V268" s="1">
        <f>(($D268*'fnd base rates'!D$107)
+($E268*'fnd base rates'!D$108)
+($F268*'fnd base rates'!D$109)
+($G268*'fnd base rates'!D$110)
+($H268*'fnd base rates'!D$111)
+($I268*'fnd base rates'!D$112)
+($J268*'fnd base rates'!D$113)
+($K268*'fnd base rates'!D$114)
+($M268*'fnd base rates'!D$116)
+($N268*'fnd base rates'!D$117)
+($O268*'fnd base rates'!D$118)
+($P268*VLOOKUP($S268+12,rate_basefnd,4)))
*$R268</f>
        <v>5036.3193600000004</v>
      </c>
      <c r="W268" s="1">
        <f>(($D268*'fnd base rates'!E$107)
+($E268*'fnd base rates'!E$108)
+($F268*'fnd base rates'!E$109)
+($G268*'fnd base rates'!E$110)
+($H268*'fnd base rates'!E$111)
+($I268*'fnd base rates'!E$112)
+($J268*'fnd base rates'!E$113)
+($K268*'fnd base rates'!E$114)
+($M268*'fnd base rates'!E$116)
+($N268*'fnd base rates'!E$117)
+($O268*'fnd base rates'!E$118)
+($P268*VLOOKUP($S268+12,rate_basefnd,5)))
*$R268</f>
        <v>28624.923005440003</v>
      </c>
      <c r="X268" s="1">
        <f>(($D268*'fnd base rates'!F$107)
+($E268*'fnd base rates'!F$108)
+($F268*'fnd base rates'!F$109)
+($G268*'fnd base rates'!F$110)
+($H268*'fnd base rates'!F$111)
+($I268*'fnd base rates'!F$112)
+($J268*'fnd base rates'!F$113)
+($K268*'fnd base rates'!F$114)
+($M268*'fnd base rates'!F$116)
+($N268*'fnd base rates'!F$117)
+($O268*'fnd base rates'!F$118)
+($P268*VLOOKUP($S268+12,rate_basefnd,6)))
*$R268</f>
        <v>6715.1273612799996</v>
      </c>
      <c r="Y268" s="1">
        <f>(($D268*'fnd base rates'!G$107)
+($E268*'fnd base rates'!G$108)
+($F268*'fnd base rates'!G$109)
+($G268*'fnd base rates'!G$110)
+($H268*'fnd base rates'!G$111)
+($I268*'fnd base rates'!G$112)
+($J268*'fnd base rates'!G$113)
+($K268*'fnd base rates'!G$114)
+($M268*'fnd base rates'!G$116)
+($N268*'fnd base rates'!G$117)
+($O268*'fnd base rates'!G$118)
+($P268*VLOOKUP($S268+12,rate_basefnd,7)))
*$R268</f>
        <v>1241.4802540799999</v>
      </c>
      <c r="Z268" s="1">
        <f>(($D268*'fnd base rates'!H$107)
+($E268*'fnd base rates'!H$108)
+($F268*'fnd base rates'!H$109)
+($G268*'fnd base rates'!H$110)
+($H268*'fnd base rates'!H$111)
+($I268*'fnd base rates'!H$112)
+($J268*'fnd base rates'!H$113)
+($K268*'fnd base rates'!H$114)
+($M268*'fnd base rates'!H$116)
+($N268*'fnd base rates'!H$117)
+($O268*'fnd base rates'!H$118)
+($P268*VLOOKUP($S268+12,rate_basefnd,8)))</f>
        <v>2795.4246700000003</v>
      </c>
      <c r="AA268" s="1">
        <f>(($D268*'fnd base rates'!I$107)
+($E268*'fnd base rates'!I$108)
+($F268*'fnd base rates'!I$109)
+($G268*'fnd base rates'!I$110)
+($H268*'fnd base rates'!I$111)
+($I268*'fnd base rates'!I$112)
+($J268*'fnd base rates'!I$113)
+($K268*'fnd base rates'!I$114)
+($M268*'fnd base rates'!I$116)
+($N268*'fnd base rates'!I$117)
+($O268*'fnd base rates'!I$118)
+($P268*VLOOKUP($S268+12,rate_basefnd,9)))
*$R268</f>
        <v>2080.2016000000003</v>
      </c>
      <c r="AB268" s="1">
        <f>(($D268*'fnd base rates'!J$107)
+($E268*'fnd base rates'!J$108)
+($F268*'fnd base rates'!J$109)
+($G268*'fnd base rates'!J$110)
+($H268*'fnd base rates'!J$111)
+($I268*'fnd base rates'!J$112)
+($J268*'fnd base rates'!J$113)
+($K268*'fnd base rates'!J$114)
+($M268*'fnd base rates'!J$116)
+($N268*'fnd base rates'!J$117)
+($O268*'fnd base rates'!J$118)
+($P268*VLOOKUP($S268+12,rate_basefnd,10)))
*$R268</f>
        <v>2285.6921600000001</v>
      </c>
      <c r="AC268" s="1">
        <f>(($D268*'fnd base rates'!K$107)
+($E268*'fnd base rates'!K$108)
+($F268*'fnd base rates'!K$109)
+($G268*'fnd base rates'!K$110)
+($H268*'fnd base rates'!K$111)
+($I268*'fnd base rates'!K$112)
+($J268*'fnd base rates'!K$113)
+($K268*'fnd base rates'!K$114)
+($M268*'fnd base rates'!K$116)
+($N268*'fnd base rates'!K$117)
+($O268*'fnd base rates'!K$118)
+($P268*VLOOKUP($S268+12,rate_basefnd,11)))
*$R268</f>
        <v>6422.7679871999999</v>
      </c>
      <c r="AD268" s="1">
        <f>(($D268*'fnd base rates'!L$107)
+($E268*'fnd base rates'!L$108)
+($F268*'fnd base rates'!L$109)
+($G268*'fnd base rates'!L$110)
+($H268*'fnd base rates'!L$111)
+($I268*'fnd base rates'!L$112)
+($J268*'fnd base rates'!L$113)
+($K268*'fnd base rates'!L$114)
+($M268*'fnd base rates'!L$116)
+($N268*'fnd base rates'!L$117)
+($O268*'fnd base rates'!L$118)
+($P268*VLOOKUP($S268+12,rate_basefnd,12)))</f>
        <v>8564.5434000000005</v>
      </c>
      <c r="AE268" s="1">
        <f>(($D268*'fnd base rates'!M$107)
+($E268*'fnd base rates'!M$108)
+($F268*'fnd base rates'!M$109)
+($G268*'fnd base rates'!M$110)
+($H268*'fnd base rates'!M$111)
+($I268*'fnd base rates'!M$112)
+($J268*'fnd base rates'!M$113)
+($K268*'fnd base rates'!M$114)
+($M268*'fnd base rates'!M$116)
+($N268*'fnd base rates'!M$117)
+($O268*'fnd base rates'!M$118)
+($P268*VLOOKUP($S268+12,rate_basefnd,13)))</f>
        <v>0</v>
      </c>
      <c r="AF268" s="4">
        <f t="shared" si="311"/>
        <v>66942.631120239996</v>
      </c>
      <c r="AH268" s="269">
        <f t="shared" si="312"/>
        <v>439035073</v>
      </c>
      <c r="AI268" s="4" t="str">
        <f t="shared" si="313"/>
        <v>439</v>
      </c>
      <c r="AJ268" s="2" t="str">
        <f t="shared" si="314"/>
        <v>035</v>
      </c>
      <c r="AK268" s="2" t="str">
        <f t="shared" si="315"/>
        <v>073</v>
      </c>
      <c r="AL268" s="4">
        <f t="shared" si="316"/>
        <v>1</v>
      </c>
      <c r="AM268" s="4">
        <f t="shared" si="307"/>
        <v>5</v>
      </c>
      <c r="AN268" s="4">
        <f t="shared" si="317"/>
        <v>66942.631120239996</v>
      </c>
      <c r="AO268" s="4">
        <f t="shared" si="318"/>
        <v>13389</v>
      </c>
      <c r="AP268" s="4">
        <f t="shared" si="308"/>
        <v>0</v>
      </c>
      <c r="AQ268" s="4">
        <v>13389</v>
      </c>
      <c r="AW268" s="4">
        <v>13389</v>
      </c>
      <c r="AX268" s="5">
        <f t="shared" si="319"/>
        <v>0</v>
      </c>
      <c r="AY268" s="4">
        <v>13389</v>
      </c>
      <c r="AZ268" s="5"/>
      <c r="BB268" s="5">
        <f t="shared" ref="BB268" si="321">BC268-BA268</f>
        <v>0</v>
      </c>
    </row>
    <row r="269" spans="1:54" s="4" customFormat="1">
      <c r="A269" s="269">
        <v>439</v>
      </c>
      <c r="B269" s="2">
        <v>439035088</v>
      </c>
      <c r="C269" s="9" t="s">
        <v>265</v>
      </c>
      <c r="D269" s="14">
        <f>'fnd enro'!D269</f>
        <v>0</v>
      </c>
      <c r="E269" s="14">
        <f>'fnd enro'!E269</f>
        <v>0</v>
      </c>
      <c r="F269" s="14">
        <f>'fnd enro'!F269</f>
        <v>0</v>
      </c>
      <c r="G269" s="14">
        <f>'fnd enro'!G269</f>
        <v>1</v>
      </c>
      <c r="H269" s="14">
        <f>'fnd enro'!H269</f>
        <v>0</v>
      </c>
      <c r="I269" s="14">
        <f>'fnd enro'!I269</f>
        <v>0</v>
      </c>
      <c r="J269" s="14">
        <f>'fnd enro'!J269</f>
        <v>0</v>
      </c>
      <c r="K269" s="15">
        <f>'fnd enro'!K269</f>
        <v>3.8600000000000002E-2</v>
      </c>
      <c r="L269" s="14">
        <f>'fnd enro'!L269</f>
        <v>0</v>
      </c>
      <c r="M269" s="14">
        <f>'fnd enro'!M269</f>
        <v>0</v>
      </c>
      <c r="N269" s="14">
        <f>'fnd enro'!N269</f>
        <v>0</v>
      </c>
      <c r="O269" s="14">
        <f>'fnd enro'!O269</f>
        <v>0</v>
      </c>
      <c r="P269" s="14">
        <f>'fnd enro'!P269</f>
        <v>1</v>
      </c>
      <c r="Q269" s="14">
        <f>'fnd enro'!R269</f>
        <v>1</v>
      </c>
      <c r="R269" s="15">
        <f t="shared" si="310"/>
        <v>1.0880000000000001</v>
      </c>
      <c r="S269" s="14">
        <f>VALUE('fnd enro'!Q269)</f>
        <v>4</v>
      </c>
      <c r="T269" s="2"/>
      <c r="U269" s="1">
        <f>(($D269*'fnd base rates'!C$107)
+($E269*'fnd base rates'!C$108)
+($F269*'fnd base rates'!C$109)
+($G269*'fnd base rates'!C$110)
+($H269*'fnd base rates'!C$111)
+($I269*'fnd base rates'!C$112)
+($J269*'fnd base rates'!C$113)
+($K269*'fnd base rates'!C$114)
+($M269*'fnd base rates'!C$116)
+($N269*'fnd base rates'!C$117)
+($O269*'fnd base rates'!C$118)
+($P269*VLOOKUP($S269+12,rate_basefnd,3)))
*$R269</f>
        <v>647.19826444800003</v>
      </c>
      <c r="V269" s="1">
        <f>(($D269*'fnd base rates'!D$107)
+($E269*'fnd base rates'!D$108)
+($F269*'fnd base rates'!D$109)
+($G269*'fnd base rates'!D$110)
+($H269*'fnd base rates'!D$111)
+($I269*'fnd base rates'!D$112)
+($J269*'fnd base rates'!D$113)
+($K269*'fnd base rates'!D$114)
+($M269*'fnd base rates'!D$116)
+($N269*'fnd base rates'!D$117)
+($O269*'fnd base rates'!D$118)
+($P269*VLOOKUP($S269+12,rate_basefnd,4)))
*$R269</f>
        <v>1133.3913600000001</v>
      </c>
      <c r="W269" s="1">
        <f>(($D269*'fnd base rates'!E$107)
+($E269*'fnd base rates'!E$108)
+($F269*'fnd base rates'!E$109)
+($G269*'fnd base rates'!E$110)
+($H269*'fnd base rates'!E$111)
+($I269*'fnd base rates'!E$112)
+($J269*'fnd base rates'!E$113)
+($K269*'fnd base rates'!E$114)
+($M269*'fnd base rates'!E$116)
+($N269*'fnd base rates'!E$117)
+($O269*'fnd base rates'!E$118)
+($P269*VLOOKUP($S269+12,rate_basefnd,5)))
*$R269</f>
        <v>7160.1392890880006</v>
      </c>
      <c r="X269" s="1">
        <f>(($D269*'fnd base rates'!F$107)
+($E269*'fnd base rates'!F$108)
+($F269*'fnd base rates'!F$109)
+($G269*'fnd base rates'!F$110)
+($H269*'fnd base rates'!F$111)
+($I269*'fnd base rates'!F$112)
+($J269*'fnd base rates'!F$113)
+($K269*'fnd base rates'!F$114)
+($M269*'fnd base rates'!F$116)
+($N269*'fnd base rates'!F$117)
+($O269*'fnd base rates'!F$118)
+($P269*VLOOKUP($S269+12,rate_basefnd,6)))
*$R269</f>
        <v>1357.2216962560001</v>
      </c>
      <c r="Y269" s="1">
        <f>(($D269*'fnd base rates'!G$107)
+($E269*'fnd base rates'!G$108)
+($F269*'fnd base rates'!G$109)
+($G269*'fnd base rates'!G$110)
+($H269*'fnd base rates'!G$111)
+($I269*'fnd base rates'!G$112)
+($J269*'fnd base rates'!G$113)
+($K269*'fnd base rates'!G$114)
+($M269*'fnd base rates'!G$116)
+($N269*'fnd base rates'!G$117)
+($O269*'fnd base rates'!G$118)
+($P269*VLOOKUP($S269+12,rate_basefnd,7)))
*$R269</f>
        <v>313.14085081600001</v>
      </c>
      <c r="Z269" s="1">
        <f>(($D269*'fnd base rates'!H$107)
+($E269*'fnd base rates'!H$108)
+($F269*'fnd base rates'!H$109)
+($G269*'fnd base rates'!H$110)
+($H269*'fnd base rates'!H$111)
+($I269*'fnd base rates'!H$112)
+($J269*'fnd base rates'!H$113)
+($K269*'fnd base rates'!H$114)
+($M269*'fnd base rates'!H$116)
+($N269*'fnd base rates'!H$117)
+($O269*'fnd base rates'!H$118)
+($P269*VLOOKUP($S269+12,rate_basefnd,8)))</f>
        <v>543.51893400000006</v>
      </c>
      <c r="AA269" s="1">
        <f>(($D269*'fnd base rates'!I$107)
+($E269*'fnd base rates'!I$108)
+($F269*'fnd base rates'!I$109)
+($G269*'fnd base rates'!I$110)
+($H269*'fnd base rates'!I$111)
+($I269*'fnd base rates'!I$112)
+($J269*'fnd base rates'!I$113)
+($K269*'fnd base rates'!I$114)
+($M269*'fnd base rates'!I$116)
+($N269*'fnd base rates'!I$117)
+($O269*'fnd base rates'!I$118)
+($P269*VLOOKUP($S269+12,rate_basefnd,9)))
*$R269</f>
        <v>452.29248000000007</v>
      </c>
      <c r="AB269" s="1">
        <f>(($D269*'fnd base rates'!J$107)
+($E269*'fnd base rates'!J$108)
+($F269*'fnd base rates'!J$109)
+($G269*'fnd base rates'!J$110)
+($H269*'fnd base rates'!J$111)
+($I269*'fnd base rates'!J$112)
+($J269*'fnd base rates'!J$113)
+($K269*'fnd base rates'!J$114)
+($M269*'fnd base rates'!J$116)
+($N269*'fnd base rates'!J$117)
+($O269*'fnd base rates'!J$118)
+($P269*VLOOKUP($S269+12,rate_basefnd,10)))
*$R269</f>
        <v>783.96928000000003</v>
      </c>
      <c r="AC269" s="1">
        <f>(($D269*'fnd base rates'!K$107)
+($E269*'fnd base rates'!K$108)
+($F269*'fnd base rates'!K$109)
+($G269*'fnd base rates'!K$110)
+($H269*'fnd base rates'!K$111)
+($I269*'fnd base rates'!K$112)
+($J269*'fnd base rates'!K$113)
+($K269*'fnd base rates'!K$114)
+($M269*'fnd base rates'!K$116)
+($N269*'fnd base rates'!K$117)
+($O269*'fnd base rates'!K$118)
+($P269*VLOOKUP($S269+12,rate_basefnd,11)))
*$R269</f>
        <v>1197.0283494400001</v>
      </c>
      <c r="AD269" s="1">
        <f>(($D269*'fnd base rates'!L$107)
+($E269*'fnd base rates'!L$108)
+($F269*'fnd base rates'!L$109)
+($G269*'fnd base rates'!L$110)
+($H269*'fnd base rates'!L$111)
+($I269*'fnd base rates'!L$112)
+($J269*'fnd base rates'!L$113)
+($K269*'fnd base rates'!L$114)
+($M269*'fnd base rates'!L$116)
+($N269*'fnd base rates'!L$117)
+($O269*'fnd base rates'!L$118)
+($P269*VLOOKUP($S269+12,rate_basefnd,12)))</f>
        <v>1882.99668</v>
      </c>
      <c r="AE269" s="1">
        <f>(($D269*'fnd base rates'!M$107)
+($E269*'fnd base rates'!M$108)
+($F269*'fnd base rates'!M$109)
+($G269*'fnd base rates'!M$110)
+($H269*'fnd base rates'!M$111)
+($I269*'fnd base rates'!M$112)
+($J269*'fnd base rates'!M$113)
+($K269*'fnd base rates'!M$114)
+($M269*'fnd base rates'!M$116)
+($N269*'fnd base rates'!M$117)
+($O269*'fnd base rates'!M$118)
+($P269*VLOOKUP($S269+12,rate_basefnd,13)))</f>
        <v>0</v>
      </c>
      <c r="AF269" s="4">
        <f t="shared" si="311"/>
        <v>15470.897184048001</v>
      </c>
      <c r="AH269" s="269">
        <f t="shared" si="312"/>
        <v>439035088</v>
      </c>
      <c r="AI269" s="4" t="str">
        <f t="shared" si="313"/>
        <v>439</v>
      </c>
      <c r="AJ269" s="2" t="str">
        <f t="shared" si="314"/>
        <v>035</v>
      </c>
      <c r="AK269" s="2" t="str">
        <f t="shared" si="315"/>
        <v>088</v>
      </c>
      <c r="AL269" s="4">
        <f t="shared" si="316"/>
        <v>1</v>
      </c>
      <c r="AM269" s="4">
        <f t="shared" si="307"/>
        <v>1</v>
      </c>
      <c r="AN269" s="4">
        <f t="shared" si="317"/>
        <v>15470.897184048001</v>
      </c>
      <c r="AO269" s="4">
        <f t="shared" si="318"/>
        <v>15471</v>
      </c>
      <c r="AP269" s="4">
        <f t="shared" si="308"/>
        <v>0</v>
      </c>
      <c r="AQ269" s="4">
        <v>15471</v>
      </c>
      <c r="AW269" s="4">
        <v>15471</v>
      </c>
      <c r="AX269" s="5">
        <f t="shared" si="319"/>
        <v>0</v>
      </c>
      <c r="AY269" s="4">
        <v>15471</v>
      </c>
      <c r="AZ269" s="5"/>
      <c r="BB269" s="5">
        <f t="shared" ref="BB269" si="322">BC269-BA269</f>
        <v>0</v>
      </c>
    </row>
    <row r="270" spans="1:54" s="4" customFormat="1">
      <c r="A270" s="269">
        <v>439</v>
      </c>
      <c r="B270" s="2">
        <v>439035244</v>
      </c>
      <c r="C270" s="9" t="s">
        <v>265</v>
      </c>
      <c r="D270" s="14">
        <f>'fnd enro'!D270</f>
        <v>0</v>
      </c>
      <c r="E270" s="14">
        <f>'fnd enro'!E270</f>
        <v>0</v>
      </c>
      <c r="F270" s="14">
        <f>'fnd enro'!F270</f>
        <v>0</v>
      </c>
      <c r="G270" s="14">
        <f>'fnd enro'!G270</f>
        <v>3</v>
      </c>
      <c r="H270" s="14">
        <f>'fnd enro'!H270</f>
        <v>0</v>
      </c>
      <c r="I270" s="14">
        <f>'fnd enro'!I270</f>
        <v>0</v>
      </c>
      <c r="J270" s="14">
        <f>'fnd enro'!J270</f>
        <v>0</v>
      </c>
      <c r="K270" s="15">
        <f>'fnd enro'!K270</f>
        <v>0.1158</v>
      </c>
      <c r="L270" s="14">
        <f>'fnd enro'!L270</f>
        <v>0</v>
      </c>
      <c r="M270" s="14">
        <f>'fnd enro'!M270</f>
        <v>1</v>
      </c>
      <c r="N270" s="14">
        <f>'fnd enro'!N270</f>
        <v>0</v>
      </c>
      <c r="O270" s="14">
        <f>'fnd enro'!O270</f>
        <v>0</v>
      </c>
      <c r="P270" s="14">
        <f>'fnd enro'!P270</f>
        <v>1</v>
      </c>
      <c r="Q270" s="14">
        <f>'fnd enro'!R270</f>
        <v>3</v>
      </c>
      <c r="R270" s="15">
        <f t="shared" si="310"/>
        <v>1.0880000000000001</v>
      </c>
      <c r="S270" s="14">
        <f>VALUE('fnd enro'!Q270)</f>
        <v>10</v>
      </c>
      <c r="T270" s="2"/>
      <c r="U270" s="1">
        <f>(($D270*'fnd base rates'!C$107)
+($E270*'fnd base rates'!C$108)
+($F270*'fnd base rates'!C$109)
+($G270*'fnd base rates'!C$110)
+($H270*'fnd base rates'!C$111)
+($I270*'fnd base rates'!C$112)
+($J270*'fnd base rates'!C$113)
+($K270*'fnd base rates'!C$114)
+($M270*'fnd base rates'!C$116)
+($N270*'fnd base rates'!C$117)
+($O270*'fnd base rates'!C$118)
+($P270*VLOOKUP($S270+12,rate_basefnd,3)))
*$R270</f>
        <v>1947.3611933440002</v>
      </c>
      <c r="V270" s="1">
        <f>(($D270*'fnd base rates'!D$107)
+($E270*'fnd base rates'!D$108)
+($F270*'fnd base rates'!D$109)
+($G270*'fnd base rates'!D$110)
+($H270*'fnd base rates'!D$111)
+($I270*'fnd base rates'!D$112)
+($J270*'fnd base rates'!D$113)
+($K270*'fnd base rates'!D$114)
+($M270*'fnd base rates'!D$116)
+($N270*'fnd base rates'!D$117)
+($O270*'fnd base rates'!D$118)
+($P270*VLOOKUP($S270+12,rate_basefnd,4)))
*$R270</f>
        <v>3098.6892800000005</v>
      </c>
      <c r="W270" s="1">
        <f>(($D270*'fnd base rates'!E$107)
+($E270*'fnd base rates'!E$108)
+($F270*'fnd base rates'!E$109)
+($G270*'fnd base rates'!E$110)
+($H270*'fnd base rates'!E$111)
+($I270*'fnd base rates'!E$112)
+($J270*'fnd base rates'!E$113)
+($K270*'fnd base rates'!E$114)
+($M270*'fnd base rates'!E$116)
+($N270*'fnd base rates'!E$117)
+($O270*'fnd base rates'!E$118)
+($P270*VLOOKUP($S270+12,rate_basefnd,5)))
*$R270</f>
        <v>18005.117387263999</v>
      </c>
      <c r="X270" s="1">
        <f>(($D270*'fnd base rates'!F$107)
+($E270*'fnd base rates'!F$108)
+($F270*'fnd base rates'!F$109)
+($G270*'fnd base rates'!F$110)
+($H270*'fnd base rates'!F$111)
+($I270*'fnd base rates'!F$112)
+($J270*'fnd base rates'!F$113)
+($K270*'fnd base rates'!F$114)
+($M270*'fnd base rates'!F$116)
+($N270*'fnd base rates'!F$117)
+($O270*'fnd base rates'!F$118)
+($P270*VLOOKUP($S270+12,rate_basefnd,6)))
*$R270</f>
        <v>4264.2628487680004</v>
      </c>
      <c r="Y270" s="1">
        <f>(($D270*'fnd base rates'!G$107)
+($E270*'fnd base rates'!G$108)
+($F270*'fnd base rates'!G$109)
+($G270*'fnd base rates'!G$110)
+($H270*'fnd base rates'!G$111)
+($I270*'fnd base rates'!G$112)
+($J270*'fnd base rates'!G$113)
+($K270*'fnd base rates'!G$114)
+($M270*'fnd base rates'!G$116)
+($N270*'fnd base rates'!G$117)
+($O270*'fnd base rates'!G$118)
+($P270*VLOOKUP($S270+12,rate_basefnd,7)))
*$R270</f>
        <v>760.42479244800006</v>
      </c>
      <c r="Z270" s="1">
        <f>(($D270*'fnd base rates'!H$107)
+($E270*'fnd base rates'!H$108)
+($F270*'fnd base rates'!H$109)
+($G270*'fnd base rates'!H$110)
+($H270*'fnd base rates'!H$111)
+($I270*'fnd base rates'!H$112)
+($J270*'fnd base rates'!H$113)
+($K270*'fnd base rates'!H$114)
+($M270*'fnd base rates'!H$116)
+($N270*'fnd base rates'!H$117)
+($O270*'fnd base rates'!H$118)
+($P270*VLOOKUP($S270+12,rate_basefnd,8)))</f>
        <v>1724.0268020000001</v>
      </c>
      <c r="AA270" s="1">
        <f>(($D270*'fnd base rates'!I$107)
+($E270*'fnd base rates'!I$108)
+($F270*'fnd base rates'!I$109)
+($G270*'fnd base rates'!I$110)
+($H270*'fnd base rates'!I$111)
+($I270*'fnd base rates'!I$112)
+($J270*'fnd base rates'!I$113)
+($K270*'fnd base rates'!I$114)
+($M270*'fnd base rates'!I$116)
+($N270*'fnd base rates'!I$117)
+($O270*'fnd base rates'!I$118)
+($P270*VLOOKUP($S270+12,rate_basefnd,9)))
*$R270</f>
        <v>1244.0844800000002</v>
      </c>
      <c r="AB270" s="1">
        <f>(($D270*'fnd base rates'!J$107)
+($E270*'fnd base rates'!J$108)
+($F270*'fnd base rates'!J$109)
+($G270*'fnd base rates'!J$110)
+($H270*'fnd base rates'!J$111)
+($I270*'fnd base rates'!J$112)
+($J270*'fnd base rates'!J$113)
+($K270*'fnd base rates'!J$114)
+($M270*'fnd base rates'!J$116)
+($N270*'fnd base rates'!J$117)
+($O270*'fnd base rates'!J$118)
+($P270*VLOOKUP($S270+12,rate_basefnd,10)))
*$R270</f>
        <v>1364.5152000000003</v>
      </c>
      <c r="AC270" s="1">
        <f>(($D270*'fnd base rates'!K$107)
+($E270*'fnd base rates'!K$108)
+($F270*'fnd base rates'!K$109)
+($G270*'fnd base rates'!K$110)
+($H270*'fnd base rates'!K$111)
+($I270*'fnd base rates'!K$112)
+($J270*'fnd base rates'!K$113)
+($K270*'fnd base rates'!K$114)
+($M270*'fnd base rates'!K$116)
+($N270*'fnd base rates'!K$117)
+($O270*'fnd base rates'!K$118)
+($P270*VLOOKUP($S270+12,rate_basefnd,11)))
*$R270</f>
        <v>3921.2386483199998</v>
      </c>
      <c r="AD270" s="1">
        <f>(($D270*'fnd base rates'!L$107)
+($E270*'fnd base rates'!L$108)
+($F270*'fnd base rates'!L$109)
+($G270*'fnd base rates'!L$110)
+($H270*'fnd base rates'!L$111)
+($I270*'fnd base rates'!L$112)
+($J270*'fnd base rates'!L$113)
+($K270*'fnd base rates'!L$114)
+($M270*'fnd base rates'!L$116)
+($N270*'fnd base rates'!L$117)
+($O270*'fnd base rates'!L$118)
+($P270*VLOOKUP($S270+12,rate_basefnd,12)))</f>
        <v>5210.0400399999999</v>
      </c>
      <c r="AE270" s="1">
        <f>(($D270*'fnd base rates'!M$107)
+($E270*'fnd base rates'!M$108)
+($F270*'fnd base rates'!M$109)
+($G270*'fnd base rates'!M$110)
+($H270*'fnd base rates'!M$111)
+($I270*'fnd base rates'!M$112)
+($J270*'fnd base rates'!M$113)
+($K270*'fnd base rates'!M$114)
+($M270*'fnd base rates'!M$116)
+($N270*'fnd base rates'!M$117)
+($O270*'fnd base rates'!M$118)
+($P270*VLOOKUP($S270+12,rate_basefnd,13)))</f>
        <v>0</v>
      </c>
      <c r="AF270" s="4">
        <f t="shared" si="311"/>
        <v>41539.76067214401</v>
      </c>
      <c r="AH270" s="269">
        <f t="shared" si="312"/>
        <v>439035244</v>
      </c>
      <c r="AI270" s="4" t="str">
        <f t="shared" si="313"/>
        <v>439</v>
      </c>
      <c r="AJ270" s="2" t="str">
        <f t="shared" si="314"/>
        <v>035</v>
      </c>
      <c r="AK270" s="2" t="str">
        <f t="shared" si="315"/>
        <v>244</v>
      </c>
      <c r="AL270" s="4">
        <f t="shared" si="316"/>
        <v>1</v>
      </c>
      <c r="AM270" s="4">
        <f t="shared" si="307"/>
        <v>3</v>
      </c>
      <c r="AN270" s="4">
        <f t="shared" si="317"/>
        <v>41539.76067214401</v>
      </c>
      <c r="AO270" s="4">
        <f t="shared" si="318"/>
        <v>13847</v>
      </c>
      <c r="AP270" s="4">
        <f t="shared" si="308"/>
        <v>0</v>
      </c>
      <c r="AQ270" s="4">
        <v>13847</v>
      </c>
      <c r="AW270" s="4">
        <v>13847</v>
      </c>
      <c r="AX270" s="5">
        <f t="shared" si="319"/>
        <v>0</v>
      </c>
      <c r="AY270" s="4">
        <v>13847</v>
      </c>
      <c r="AZ270" s="5"/>
      <c r="BB270" s="5">
        <f t="shared" ref="BB270" si="323">BC270-BA270</f>
        <v>0</v>
      </c>
    </row>
    <row r="271" spans="1:54" s="4" customFormat="1">
      <c r="A271" s="269">
        <v>439</v>
      </c>
      <c r="B271" s="2">
        <v>439035284</v>
      </c>
      <c r="C271" s="9" t="s">
        <v>265</v>
      </c>
      <c r="D271" s="14">
        <f>'fnd enro'!D271</f>
        <v>0</v>
      </c>
      <c r="E271" s="14">
        <f>'fnd enro'!E271</f>
        <v>0</v>
      </c>
      <c r="F271" s="14">
        <f>'fnd enro'!F271</f>
        <v>0</v>
      </c>
      <c r="G271" s="14">
        <f>'fnd enro'!G271</f>
        <v>1</v>
      </c>
      <c r="H271" s="14">
        <f>'fnd enro'!H271</f>
        <v>1</v>
      </c>
      <c r="I271" s="14">
        <f>'fnd enro'!I271</f>
        <v>0</v>
      </c>
      <c r="J271" s="14">
        <f>'fnd enro'!J271</f>
        <v>0</v>
      </c>
      <c r="K271" s="15">
        <f>'fnd enro'!K271</f>
        <v>7.7200000000000005E-2</v>
      </c>
      <c r="L271" s="14">
        <f>'fnd enro'!L271</f>
        <v>0</v>
      </c>
      <c r="M271" s="14">
        <f>'fnd enro'!M271</f>
        <v>0</v>
      </c>
      <c r="N271" s="14">
        <f>'fnd enro'!N271</f>
        <v>0</v>
      </c>
      <c r="O271" s="14">
        <f>'fnd enro'!O271</f>
        <v>0</v>
      </c>
      <c r="P271" s="14">
        <f>'fnd enro'!P271</f>
        <v>2</v>
      </c>
      <c r="Q271" s="14">
        <f>'fnd enro'!R271</f>
        <v>2</v>
      </c>
      <c r="R271" s="15">
        <f t="shared" si="310"/>
        <v>1.0880000000000001</v>
      </c>
      <c r="S271" s="14">
        <f>VALUE('fnd enro'!Q271)</f>
        <v>5</v>
      </c>
      <c r="T271" s="2"/>
      <c r="U271" s="1">
        <f>(($D271*'fnd base rates'!C$107)
+($E271*'fnd base rates'!C$108)
+($F271*'fnd base rates'!C$109)
+($G271*'fnd base rates'!C$110)
+($H271*'fnd base rates'!C$111)
+($I271*'fnd base rates'!C$112)
+($J271*'fnd base rates'!C$113)
+($K271*'fnd base rates'!C$114)
+($M271*'fnd base rates'!C$116)
+($N271*'fnd base rates'!C$117)
+($O271*'fnd base rates'!C$118)
+($P271*VLOOKUP($S271+12,rate_basefnd,3)))
*$R271</f>
        <v>1297.6170088960002</v>
      </c>
      <c r="V271" s="1">
        <f>(($D271*'fnd base rates'!D$107)
+($E271*'fnd base rates'!D$108)
+($F271*'fnd base rates'!D$109)
+($G271*'fnd base rates'!D$110)
+($H271*'fnd base rates'!D$111)
+($I271*'fnd base rates'!D$112)
+($J271*'fnd base rates'!D$113)
+($K271*'fnd base rates'!D$114)
+($M271*'fnd base rates'!D$116)
+($N271*'fnd base rates'!D$117)
+($O271*'fnd base rates'!D$118)
+($P271*VLOOKUP($S271+12,rate_basefnd,4)))
*$R271</f>
        <v>2282.0582400000003</v>
      </c>
      <c r="W271" s="1">
        <f>(($D271*'fnd base rates'!E$107)
+($E271*'fnd base rates'!E$108)
+($F271*'fnd base rates'!E$109)
+($G271*'fnd base rates'!E$110)
+($H271*'fnd base rates'!E$111)
+($I271*'fnd base rates'!E$112)
+($J271*'fnd base rates'!E$113)
+($K271*'fnd base rates'!E$114)
+($M271*'fnd base rates'!E$116)
+($N271*'fnd base rates'!E$117)
+($O271*'fnd base rates'!E$118)
+($P271*VLOOKUP($S271+12,rate_basefnd,5)))
*$R271</f>
        <v>14011.406258176003</v>
      </c>
      <c r="X271" s="1">
        <f>(($D271*'fnd base rates'!F$107)
+($E271*'fnd base rates'!F$108)
+($F271*'fnd base rates'!F$109)
+($G271*'fnd base rates'!F$110)
+($H271*'fnd base rates'!F$111)
+($I271*'fnd base rates'!F$112)
+($J271*'fnd base rates'!F$113)
+($K271*'fnd base rates'!F$114)
+($M271*'fnd base rates'!F$116)
+($N271*'fnd base rates'!F$117)
+($O271*'fnd base rates'!F$118)
+($P271*VLOOKUP($S271+12,rate_basefnd,6)))
*$R271</f>
        <v>2440.1912325120002</v>
      </c>
      <c r="Y271" s="1">
        <f>(($D271*'fnd base rates'!G$107)
+($E271*'fnd base rates'!G$108)
+($F271*'fnd base rates'!G$109)
+($G271*'fnd base rates'!G$110)
+($H271*'fnd base rates'!G$111)
+($I271*'fnd base rates'!G$112)
+($J271*'fnd base rates'!G$113)
+($K271*'fnd base rates'!G$114)
+($M271*'fnd base rates'!G$116)
+($N271*'fnd base rates'!G$117)
+($O271*'fnd base rates'!G$118)
+($P271*VLOOKUP($S271+12,rate_basefnd,7)))
*$R271</f>
        <v>646.21386163200009</v>
      </c>
      <c r="Z271" s="1">
        <f>(($D271*'fnd base rates'!H$107)
+($E271*'fnd base rates'!H$108)
+($F271*'fnd base rates'!H$109)
+($G271*'fnd base rates'!H$110)
+($H271*'fnd base rates'!H$111)
+($I271*'fnd base rates'!H$112)
+($J271*'fnd base rates'!H$113)
+($K271*'fnd base rates'!H$114)
+($M271*'fnd base rates'!H$116)
+($N271*'fnd base rates'!H$117)
+($O271*'fnd base rates'!H$118)
+($P271*VLOOKUP($S271+12,rate_basefnd,8)))</f>
        <v>1088.0578680000001</v>
      </c>
      <c r="AA271" s="1">
        <f>(($D271*'fnd base rates'!I$107)
+($E271*'fnd base rates'!I$108)
+($F271*'fnd base rates'!I$109)
+($G271*'fnd base rates'!I$110)
+($H271*'fnd base rates'!I$111)
+($I271*'fnd base rates'!I$112)
+($J271*'fnd base rates'!I$113)
+($K271*'fnd base rates'!I$114)
+($M271*'fnd base rates'!I$116)
+($N271*'fnd base rates'!I$117)
+($O271*'fnd base rates'!I$118)
+($P271*VLOOKUP($S271+12,rate_basefnd,9)))
*$R271</f>
        <v>971.91039999999998</v>
      </c>
      <c r="AB271" s="1">
        <f>(($D271*'fnd base rates'!J$107)
+($E271*'fnd base rates'!J$108)
+($F271*'fnd base rates'!J$109)
+($G271*'fnd base rates'!J$110)
+($H271*'fnd base rates'!J$111)
+($I271*'fnd base rates'!J$112)
+($J271*'fnd base rates'!J$113)
+($K271*'fnd base rates'!J$114)
+($M271*'fnd base rates'!J$116)
+($N271*'fnd base rates'!J$117)
+($O271*'fnd base rates'!J$118)
+($P271*VLOOKUP($S271+12,rate_basefnd,10)))
*$R271</f>
        <v>1704.2975999999999</v>
      </c>
      <c r="AC271" s="1">
        <f>(($D271*'fnd base rates'!K$107)
+($E271*'fnd base rates'!K$108)
+($F271*'fnd base rates'!K$109)
+($G271*'fnd base rates'!K$110)
+($H271*'fnd base rates'!K$111)
+($I271*'fnd base rates'!K$112)
+($J271*'fnd base rates'!K$113)
+($K271*'fnd base rates'!K$114)
+($M271*'fnd base rates'!K$116)
+($N271*'fnd base rates'!K$117)
+($O271*'fnd base rates'!K$118)
+($P271*VLOOKUP($S271+12,rate_basefnd,11)))
*$R271</f>
        <v>2483.21829888</v>
      </c>
      <c r="AD271" s="1">
        <f>(($D271*'fnd base rates'!L$107)
+($E271*'fnd base rates'!L$108)
+($F271*'fnd base rates'!L$109)
+($G271*'fnd base rates'!L$110)
+($H271*'fnd base rates'!L$111)
+($I271*'fnd base rates'!L$112)
+($J271*'fnd base rates'!L$113)
+($K271*'fnd base rates'!L$114)
+($M271*'fnd base rates'!L$116)
+($N271*'fnd base rates'!L$117)
+($O271*'fnd base rates'!L$118)
+($P271*VLOOKUP($S271+12,rate_basefnd,12)))</f>
        <v>3854.4933599999999</v>
      </c>
      <c r="AE271" s="1">
        <f>(($D271*'fnd base rates'!M$107)
+($E271*'fnd base rates'!M$108)
+($F271*'fnd base rates'!M$109)
+($G271*'fnd base rates'!M$110)
+($H271*'fnd base rates'!M$111)
+($I271*'fnd base rates'!M$112)
+($J271*'fnd base rates'!M$113)
+($K271*'fnd base rates'!M$114)
+($M271*'fnd base rates'!M$116)
+($N271*'fnd base rates'!M$117)
+($O271*'fnd base rates'!M$118)
+($P271*VLOOKUP($S271+12,rate_basefnd,13)))</f>
        <v>0</v>
      </c>
      <c r="AF271" s="4">
        <f t="shared" si="311"/>
        <v>30779.464128096002</v>
      </c>
      <c r="AH271" s="269">
        <f t="shared" si="312"/>
        <v>439035284</v>
      </c>
      <c r="AI271" s="4" t="str">
        <f t="shared" si="313"/>
        <v>439</v>
      </c>
      <c r="AJ271" s="2" t="str">
        <f t="shared" si="314"/>
        <v>035</v>
      </c>
      <c r="AK271" s="2" t="str">
        <f t="shared" si="315"/>
        <v>284</v>
      </c>
      <c r="AL271" s="4">
        <f t="shared" si="316"/>
        <v>1</v>
      </c>
      <c r="AM271" s="4">
        <f t="shared" si="307"/>
        <v>2</v>
      </c>
      <c r="AN271" s="4">
        <f t="shared" si="317"/>
        <v>30779.464128096002</v>
      </c>
      <c r="AO271" s="4">
        <f t="shared" si="318"/>
        <v>15390</v>
      </c>
      <c r="AP271" s="4">
        <f t="shared" si="308"/>
        <v>0</v>
      </c>
      <c r="AQ271" s="4">
        <v>15390</v>
      </c>
      <c r="AW271" s="4">
        <v>15390</v>
      </c>
      <c r="AX271" s="5">
        <f t="shared" si="319"/>
        <v>0</v>
      </c>
      <c r="AY271" s="4">
        <v>15390</v>
      </c>
      <c r="AZ271" s="5"/>
      <c r="BB271" s="5">
        <f t="shared" ref="BB271" si="324">BC271-BA271</f>
        <v>0</v>
      </c>
    </row>
    <row r="272" spans="1:54" s="4" customFormat="1">
      <c r="A272" s="269">
        <v>439</v>
      </c>
      <c r="B272" s="2">
        <v>439035285</v>
      </c>
      <c r="C272" s="9" t="s">
        <v>265</v>
      </c>
      <c r="D272" s="14">
        <f>'fnd enro'!D272</f>
        <v>0</v>
      </c>
      <c r="E272" s="14">
        <f>'fnd enro'!E272</f>
        <v>0</v>
      </c>
      <c r="F272" s="14">
        <f>'fnd enro'!F272</f>
        <v>1</v>
      </c>
      <c r="G272" s="14">
        <f>'fnd enro'!G272</f>
        <v>1</v>
      </c>
      <c r="H272" s="14">
        <f>'fnd enro'!H272</f>
        <v>0</v>
      </c>
      <c r="I272" s="14">
        <f>'fnd enro'!I272</f>
        <v>0</v>
      </c>
      <c r="J272" s="14">
        <f>'fnd enro'!J272</f>
        <v>0</v>
      </c>
      <c r="K272" s="15">
        <f>'fnd enro'!K272</f>
        <v>7.7200000000000005E-2</v>
      </c>
      <c r="L272" s="14">
        <f>'fnd enro'!L272</f>
        <v>0</v>
      </c>
      <c r="M272" s="14">
        <f>'fnd enro'!M272</f>
        <v>0</v>
      </c>
      <c r="N272" s="14">
        <f>'fnd enro'!N272</f>
        <v>0</v>
      </c>
      <c r="O272" s="14">
        <f>'fnd enro'!O272</f>
        <v>0</v>
      </c>
      <c r="P272" s="14">
        <f>'fnd enro'!P272</f>
        <v>1</v>
      </c>
      <c r="Q272" s="14">
        <f>'fnd enro'!R272</f>
        <v>2</v>
      </c>
      <c r="R272" s="15">
        <f t="shared" si="310"/>
        <v>1.0880000000000001</v>
      </c>
      <c r="S272" s="14">
        <f>VALUE('fnd enro'!Q272)</f>
        <v>8</v>
      </c>
      <c r="T272" s="2"/>
      <c r="U272" s="1">
        <f>(($D272*'fnd base rates'!C$107)
+($E272*'fnd base rates'!C$108)
+($F272*'fnd base rates'!C$109)
+($G272*'fnd base rates'!C$110)
+($H272*'fnd base rates'!C$111)
+($I272*'fnd base rates'!C$112)
+($J272*'fnd base rates'!C$113)
+($K272*'fnd base rates'!C$114)
+($M272*'fnd base rates'!C$116)
+($N272*'fnd base rates'!C$117)
+($O272*'fnd base rates'!C$118)
+($P272*VLOOKUP($S272+12,rate_basefnd,3)))
*$R272</f>
        <v>1245.8934888960002</v>
      </c>
      <c r="V272" s="1">
        <f>(($D272*'fnd base rates'!D$107)
+($E272*'fnd base rates'!D$108)
+($F272*'fnd base rates'!D$109)
+($G272*'fnd base rates'!D$110)
+($H272*'fnd base rates'!D$111)
+($I272*'fnd base rates'!D$112)
+($J272*'fnd base rates'!D$113)
+($K272*'fnd base rates'!D$114)
+($M272*'fnd base rates'!D$116)
+($N272*'fnd base rates'!D$117)
+($O272*'fnd base rates'!D$118)
+($P272*VLOOKUP($S272+12,rate_basefnd,4)))
*$R272</f>
        <v>2036.9971200000002</v>
      </c>
      <c r="W272" s="1">
        <f>(($D272*'fnd base rates'!E$107)
+($E272*'fnd base rates'!E$108)
+($F272*'fnd base rates'!E$109)
+($G272*'fnd base rates'!E$110)
+($H272*'fnd base rates'!E$111)
+($I272*'fnd base rates'!E$112)
+($J272*'fnd base rates'!E$113)
+($K272*'fnd base rates'!E$114)
+($M272*'fnd base rates'!E$116)
+($N272*'fnd base rates'!E$117)
+($O272*'fnd base rates'!E$118)
+($P272*VLOOKUP($S272+12,rate_basefnd,5)))
*$R272</f>
        <v>12077.094578176002</v>
      </c>
      <c r="X272" s="1">
        <f>(($D272*'fnd base rates'!F$107)
+($E272*'fnd base rates'!F$108)
+($F272*'fnd base rates'!F$109)
+($G272*'fnd base rates'!F$110)
+($H272*'fnd base rates'!F$111)
+($I272*'fnd base rates'!F$112)
+($J272*'fnd base rates'!F$113)
+($K272*'fnd base rates'!F$114)
+($M272*'fnd base rates'!F$116)
+($N272*'fnd base rates'!F$117)
+($O272*'fnd base rates'!F$118)
+($P272*VLOOKUP($S272+12,rate_basefnd,6)))
*$R272</f>
        <v>2714.4433925120002</v>
      </c>
      <c r="Y272" s="1">
        <f>(($D272*'fnd base rates'!G$107)
+($E272*'fnd base rates'!G$108)
+($F272*'fnd base rates'!G$109)
+($G272*'fnd base rates'!G$110)
+($H272*'fnd base rates'!G$111)
+($I272*'fnd base rates'!G$112)
+($J272*'fnd base rates'!G$113)
+($K272*'fnd base rates'!G$114)
+($M272*'fnd base rates'!G$116)
+($N272*'fnd base rates'!G$117)
+($O272*'fnd base rates'!G$118)
+($P272*VLOOKUP($S272+12,rate_basefnd,7)))
*$R272</f>
        <v>517.42730163199997</v>
      </c>
      <c r="Z272" s="1">
        <f>(($D272*'fnd base rates'!H$107)
+($E272*'fnd base rates'!H$108)
+($F272*'fnd base rates'!H$109)
+($G272*'fnd base rates'!H$110)
+($H272*'fnd base rates'!H$111)
+($I272*'fnd base rates'!H$112)
+($J272*'fnd base rates'!H$113)
+($K272*'fnd base rates'!H$114)
+($M272*'fnd base rates'!H$116)
+($N272*'fnd base rates'!H$117)
+($O272*'fnd base rates'!H$118)
+($P272*VLOOKUP($S272+12,rate_basefnd,8)))</f>
        <v>1071.717868</v>
      </c>
      <c r="AA272" s="1">
        <f>(($D272*'fnd base rates'!I$107)
+($E272*'fnd base rates'!I$108)
+($F272*'fnd base rates'!I$109)
+($G272*'fnd base rates'!I$110)
+($H272*'fnd base rates'!I$111)
+($I272*'fnd base rates'!I$112)
+($J272*'fnd base rates'!I$113)
+($K272*'fnd base rates'!I$114)
+($M272*'fnd base rates'!I$116)
+($N272*'fnd base rates'!I$117)
+($O272*'fnd base rates'!I$118)
+($P272*VLOOKUP($S272+12,rate_basefnd,9)))
*$R272</f>
        <v>813.73696000000018</v>
      </c>
      <c r="AB272" s="1">
        <f>(($D272*'fnd base rates'!J$107)
+($E272*'fnd base rates'!J$108)
+($F272*'fnd base rates'!J$109)
+($G272*'fnd base rates'!J$110)
+($H272*'fnd base rates'!J$111)
+($I272*'fnd base rates'!J$112)
+($J272*'fnd base rates'!J$113)
+($K272*'fnd base rates'!J$114)
+($M272*'fnd base rates'!J$116)
+($N272*'fnd base rates'!J$117)
+($O272*'fnd base rates'!J$118)
+($P272*VLOOKUP($S272+12,rate_basefnd,10)))
*$R272</f>
        <v>1040.6937600000001</v>
      </c>
      <c r="AC272" s="1">
        <f>(($D272*'fnd base rates'!K$107)
+($E272*'fnd base rates'!K$108)
+($F272*'fnd base rates'!K$109)
+($G272*'fnd base rates'!K$110)
+($H272*'fnd base rates'!K$111)
+($I272*'fnd base rates'!K$112)
+($J272*'fnd base rates'!K$113)
+($K272*'fnd base rates'!K$114)
+($M272*'fnd base rates'!K$116)
+($N272*'fnd base rates'!K$117)
+($O272*'fnd base rates'!K$118)
+($P272*VLOOKUP($S272+12,rate_basefnd,11)))
*$R272</f>
        <v>2394.0566988800001</v>
      </c>
      <c r="AD272" s="1">
        <f>(($D272*'fnd base rates'!L$107)
+($E272*'fnd base rates'!L$108)
+($F272*'fnd base rates'!L$109)
+($G272*'fnd base rates'!L$110)
+($H272*'fnd base rates'!L$111)
+($I272*'fnd base rates'!L$112)
+($J272*'fnd base rates'!L$113)
+($K272*'fnd base rates'!L$114)
+($M272*'fnd base rates'!L$116)
+($N272*'fnd base rates'!L$117)
+($O272*'fnd base rates'!L$118)
+($P272*VLOOKUP($S272+12,rate_basefnd,12)))</f>
        <v>3432.4433600000002</v>
      </c>
      <c r="AE272" s="1">
        <f>(($D272*'fnd base rates'!M$107)
+($E272*'fnd base rates'!M$108)
+($F272*'fnd base rates'!M$109)
+($G272*'fnd base rates'!M$110)
+($H272*'fnd base rates'!M$111)
+($I272*'fnd base rates'!M$112)
+($J272*'fnd base rates'!M$113)
+($K272*'fnd base rates'!M$114)
+($M272*'fnd base rates'!M$116)
+($N272*'fnd base rates'!M$117)
+($O272*'fnd base rates'!M$118)
+($P272*VLOOKUP($S272+12,rate_basefnd,13)))</f>
        <v>0</v>
      </c>
      <c r="AF272" s="4">
        <f t="shared" si="311"/>
        <v>27344.504528096</v>
      </c>
      <c r="AH272" s="269">
        <f t="shared" si="312"/>
        <v>439035285</v>
      </c>
      <c r="AI272" s="4" t="str">
        <f t="shared" si="313"/>
        <v>439</v>
      </c>
      <c r="AJ272" s="2" t="str">
        <f t="shared" si="314"/>
        <v>035</v>
      </c>
      <c r="AK272" s="2" t="str">
        <f t="shared" si="315"/>
        <v>285</v>
      </c>
      <c r="AL272" s="4">
        <f t="shared" si="316"/>
        <v>1</v>
      </c>
      <c r="AM272" s="4">
        <f t="shared" si="307"/>
        <v>2</v>
      </c>
      <c r="AN272" s="4">
        <f t="shared" si="317"/>
        <v>27344.504528096</v>
      </c>
      <c r="AO272" s="4">
        <f t="shared" si="318"/>
        <v>13672</v>
      </c>
      <c r="AP272" s="4">
        <f t="shared" si="308"/>
        <v>0</v>
      </c>
      <c r="AQ272" s="4">
        <v>13672</v>
      </c>
      <c r="AW272" s="4">
        <v>13672</v>
      </c>
      <c r="AX272" s="5">
        <f t="shared" si="319"/>
        <v>0</v>
      </c>
      <c r="AY272" s="4">
        <v>13672</v>
      </c>
      <c r="AZ272" s="5"/>
      <c r="BB272" s="5">
        <f t="shared" ref="BB272" si="325">BC272-BA272</f>
        <v>0</v>
      </c>
    </row>
    <row r="273" spans="1:54" s="4" customFormat="1">
      <c r="A273" s="269">
        <v>439</v>
      </c>
      <c r="B273" s="2">
        <v>439035347</v>
      </c>
      <c r="C273" s="9" t="s">
        <v>265</v>
      </c>
      <c r="D273" s="14">
        <f>'fnd enro'!D273</f>
        <v>0</v>
      </c>
      <c r="E273" s="14">
        <f>'fnd enro'!E273</f>
        <v>0</v>
      </c>
      <c r="F273" s="14">
        <f>'fnd enro'!F273</f>
        <v>0</v>
      </c>
      <c r="G273" s="14">
        <f>'fnd enro'!G273</f>
        <v>2</v>
      </c>
      <c r="H273" s="14">
        <f>'fnd enro'!H273</f>
        <v>0</v>
      </c>
      <c r="I273" s="14">
        <f>'fnd enro'!I273</f>
        <v>0</v>
      </c>
      <c r="J273" s="14">
        <f>'fnd enro'!J273</f>
        <v>0</v>
      </c>
      <c r="K273" s="15">
        <f>'fnd enro'!K273</f>
        <v>7.7200000000000005E-2</v>
      </c>
      <c r="L273" s="14">
        <f>'fnd enro'!L273</f>
        <v>0</v>
      </c>
      <c r="M273" s="14">
        <f>'fnd enro'!M273</f>
        <v>1</v>
      </c>
      <c r="N273" s="14">
        <f>'fnd enro'!N273</f>
        <v>0</v>
      </c>
      <c r="O273" s="14">
        <f>'fnd enro'!O273</f>
        <v>0</v>
      </c>
      <c r="P273" s="14">
        <f>'fnd enro'!P273</f>
        <v>2</v>
      </c>
      <c r="Q273" s="14">
        <f>'fnd enro'!R273</f>
        <v>2</v>
      </c>
      <c r="R273" s="15">
        <f t="shared" si="310"/>
        <v>1.0880000000000001</v>
      </c>
      <c r="S273" s="14">
        <f>VALUE('fnd enro'!Q273)</f>
        <v>8</v>
      </c>
      <c r="T273" s="2"/>
      <c r="U273" s="1">
        <f>(($D273*'fnd base rates'!C$107)
+($E273*'fnd base rates'!C$108)
+($F273*'fnd base rates'!C$109)
+($G273*'fnd base rates'!C$110)
+($H273*'fnd base rates'!C$111)
+($I273*'fnd base rates'!C$112)
+($J273*'fnd base rates'!C$113)
+($K273*'fnd base rates'!C$114)
+($M273*'fnd base rates'!C$116)
+($N273*'fnd base rates'!C$117)
+($O273*'fnd base rates'!C$118)
+($P273*VLOOKUP($S273+12,rate_basefnd,3)))
*$R273</f>
        <v>1434.5091688960003</v>
      </c>
      <c r="V273" s="1">
        <f>(($D273*'fnd base rates'!D$107)
+($E273*'fnd base rates'!D$108)
+($F273*'fnd base rates'!D$109)
+($G273*'fnd base rates'!D$110)
+($H273*'fnd base rates'!D$111)
+($I273*'fnd base rates'!D$112)
+($J273*'fnd base rates'!D$113)
+($K273*'fnd base rates'!D$114)
+($M273*'fnd base rates'!D$116)
+($N273*'fnd base rates'!D$117)
+($O273*'fnd base rates'!D$118)
+($P273*VLOOKUP($S273+12,rate_basefnd,4)))
*$R273</f>
        <v>2601.7779200000004</v>
      </c>
      <c r="W273" s="1">
        <f>(($D273*'fnd base rates'!E$107)
+($E273*'fnd base rates'!E$108)
+($F273*'fnd base rates'!E$109)
+($G273*'fnd base rates'!E$110)
+($H273*'fnd base rates'!E$111)
+($I273*'fnd base rates'!E$112)
+($J273*'fnd base rates'!E$113)
+($K273*'fnd base rates'!E$114)
+($M273*'fnd base rates'!E$116)
+($N273*'fnd base rates'!E$117)
+($O273*'fnd base rates'!E$118)
+($P273*VLOOKUP($S273+12,rate_basefnd,5)))
*$R273</f>
        <v>17058.393778176003</v>
      </c>
      <c r="X273" s="1">
        <f>(($D273*'fnd base rates'!F$107)
+($E273*'fnd base rates'!F$108)
+($F273*'fnd base rates'!F$109)
+($G273*'fnd base rates'!F$110)
+($H273*'fnd base rates'!F$111)
+($I273*'fnd base rates'!F$112)
+($J273*'fnd base rates'!F$113)
+($K273*'fnd base rates'!F$114)
+($M273*'fnd base rates'!F$116)
+($N273*'fnd base rates'!F$117)
+($O273*'fnd base rates'!F$118)
+($P273*VLOOKUP($S273+12,rate_basefnd,6)))
*$R273</f>
        <v>2907.0411525120003</v>
      </c>
      <c r="Y273" s="1">
        <f>(($D273*'fnd base rates'!G$107)
+($E273*'fnd base rates'!G$108)
+($F273*'fnd base rates'!G$109)
+($G273*'fnd base rates'!G$110)
+($H273*'fnd base rates'!G$111)
+($I273*'fnd base rates'!G$112)
+($J273*'fnd base rates'!G$113)
+($K273*'fnd base rates'!G$114)
+($M273*'fnd base rates'!G$116)
+($N273*'fnd base rates'!G$117)
+($O273*'fnd base rates'!G$118)
+($P273*VLOOKUP($S273+12,rate_basefnd,7)))
*$R273</f>
        <v>748.73610163199999</v>
      </c>
      <c r="Z273" s="1">
        <f>(($D273*'fnd base rates'!H$107)
+($E273*'fnd base rates'!H$108)
+($F273*'fnd base rates'!H$109)
+($G273*'fnd base rates'!H$110)
+($H273*'fnd base rates'!H$111)
+($I273*'fnd base rates'!H$112)
+($J273*'fnd base rates'!H$113)
+($K273*'fnd base rates'!H$114)
+($M273*'fnd base rates'!H$116)
+($N273*'fnd base rates'!H$117)
+($O273*'fnd base rates'!H$118)
+($P273*VLOOKUP($S273+12,rate_basefnd,8)))</f>
        <v>1222.9878680000002</v>
      </c>
      <c r="AA273" s="1">
        <f>(($D273*'fnd base rates'!I$107)
+($E273*'fnd base rates'!I$108)
+($F273*'fnd base rates'!I$109)
+($G273*'fnd base rates'!I$110)
+($H273*'fnd base rates'!I$111)
+($I273*'fnd base rates'!I$112)
+($J273*'fnd base rates'!I$113)
+($K273*'fnd base rates'!I$114)
+($M273*'fnd base rates'!I$116)
+($N273*'fnd base rates'!I$117)
+($O273*'fnd base rates'!I$118)
+($P273*VLOOKUP($S273+12,rate_basefnd,9)))
*$R273</f>
        <v>1043.3920000000001</v>
      </c>
      <c r="AB273" s="1">
        <f>(($D273*'fnd base rates'!J$107)
+($E273*'fnd base rates'!J$108)
+($F273*'fnd base rates'!J$109)
+($G273*'fnd base rates'!J$110)
+($H273*'fnd base rates'!J$111)
+($I273*'fnd base rates'!J$112)
+($J273*'fnd base rates'!J$113)
+($K273*'fnd base rates'!J$114)
+($M273*'fnd base rates'!J$116)
+($N273*'fnd base rates'!J$117)
+($O273*'fnd base rates'!J$118)
+($P273*VLOOKUP($S273+12,rate_basefnd,10)))
*$R273</f>
        <v>1887.9193600000001</v>
      </c>
      <c r="AC273" s="1">
        <f>(($D273*'fnd base rates'!K$107)
+($E273*'fnd base rates'!K$108)
+($F273*'fnd base rates'!K$109)
+($G273*'fnd base rates'!K$110)
+($H273*'fnd base rates'!K$111)
+($I273*'fnd base rates'!K$112)
+($J273*'fnd base rates'!K$113)
+($K273*'fnd base rates'!K$114)
+($M273*'fnd base rates'!K$116)
+($N273*'fnd base rates'!K$117)
+($O273*'fnd base rates'!K$118)
+($P273*VLOOKUP($S273+12,rate_basefnd,11)))
*$R273</f>
        <v>2724.2102988799998</v>
      </c>
      <c r="AD273" s="1">
        <f>(($D273*'fnd base rates'!L$107)
+($E273*'fnd base rates'!L$108)
+($F273*'fnd base rates'!L$109)
+($G273*'fnd base rates'!L$110)
+($H273*'fnd base rates'!L$111)
+($I273*'fnd base rates'!L$112)
+($J273*'fnd base rates'!L$113)
+($K273*'fnd base rates'!L$114)
+($M273*'fnd base rates'!L$116)
+($N273*'fnd base rates'!L$117)
+($O273*'fnd base rates'!L$118)
+($P273*VLOOKUP($S273+12,rate_basefnd,12)))</f>
        <v>4250.8033599999999</v>
      </c>
      <c r="AE273" s="1">
        <f>(($D273*'fnd base rates'!M$107)
+($E273*'fnd base rates'!M$108)
+($F273*'fnd base rates'!M$109)
+($G273*'fnd base rates'!M$110)
+($H273*'fnd base rates'!M$111)
+($I273*'fnd base rates'!M$112)
+($J273*'fnd base rates'!M$113)
+($K273*'fnd base rates'!M$114)
+($M273*'fnd base rates'!M$116)
+($N273*'fnd base rates'!M$117)
+($O273*'fnd base rates'!M$118)
+($P273*VLOOKUP($S273+12,rate_basefnd,13)))</f>
        <v>0</v>
      </c>
      <c r="AF273" s="4">
        <f t="shared" si="311"/>
        <v>35879.771008096002</v>
      </c>
      <c r="AH273" s="269">
        <f t="shared" si="312"/>
        <v>439035347</v>
      </c>
      <c r="AI273" s="4" t="str">
        <f t="shared" si="313"/>
        <v>439</v>
      </c>
      <c r="AJ273" s="2" t="str">
        <f t="shared" si="314"/>
        <v>035</v>
      </c>
      <c r="AK273" s="2" t="str">
        <f t="shared" si="315"/>
        <v>347</v>
      </c>
      <c r="AL273" s="4">
        <f t="shared" si="316"/>
        <v>1</v>
      </c>
      <c r="AM273" s="4">
        <f t="shared" si="307"/>
        <v>2</v>
      </c>
      <c r="AN273" s="4">
        <f t="shared" si="317"/>
        <v>35879.771008096002</v>
      </c>
      <c r="AO273" s="4">
        <f t="shared" si="318"/>
        <v>17940</v>
      </c>
      <c r="AP273" s="4">
        <f t="shared" si="308"/>
        <v>0</v>
      </c>
      <c r="AQ273" s="4">
        <v>17940</v>
      </c>
      <c r="AW273" s="4">
        <v>17940</v>
      </c>
      <c r="AX273" s="5">
        <f t="shared" si="319"/>
        <v>0</v>
      </c>
      <c r="AY273" s="4">
        <v>17940</v>
      </c>
      <c r="AZ273" s="5"/>
      <c r="BB273" s="5">
        <f t="shared" ref="BB273" si="326">BC273-BA273</f>
        <v>0</v>
      </c>
    </row>
    <row r="274" spans="1:54" s="4" customFormat="1">
      <c r="A274" s="269">
        <v>440</v>
      </c>
      <c r="B274" s="2">
        <v>440149009</v>
      </c>
      <c r="C274" s="9" t="s">
        <v>1234</v>
      </c>
      <c r="D274" s="14">
        <f>'fnd enro'!D274</f>
        <v>1</v>
      </c>
      <c r="E274" s="14">
        <f>'fnd enro'!E274</f>
        <v>0</v>
      </c>
      <c r="F274" s="14">
        <f>'fnd enro'!F274</f>
        <v>0</v>
      </c>
      <c r="G274" s="14">
        <f>'fnd enro'!G274</f>
        <v>1</v>
      </c>
      <c r="H274" s="14">
        <f>'fnd enro'!H274</f>
        <v>0</v>
      </c>
      <c r="I274" s="14">
        <f>'fnd enro'!I274</f>
        <v>0</v>
      </c>
      <c r="J274" s="14">
        <f>'fnd enro'!J274</f>
        <v>0</v>
      </c>
      <c r="K274" s="15">
        <f>'fnd enro'!K274</f>
        <v>3.8600000000000002E-2</v>
      </c>
      <c r="L274" s="14">
        <f>'fnd enro'!L274</f>
        <v>0</v>
      </c>
      <c r="M274" s="14">
        <f>'fnd enro'!M274</f>
        <v>0</v>
      </c>
      <c r="N274" s="14">
        <f>'fnd enro'!N274</f>
        <v>0</v>
      </c>
      <c r="O274" s="14">
        <f>'fnd enro'!O274</f>
        <v>0</v>
      </c>
      <c r="P274" s="14">
        <f>'fnd enro'!P274</f>
        <v>2</v>
      </c>
      <c r="Q274" s="14">
        <f>'fnd enro'!R274</f>
        <v>2</v>
      </c>
      <c r="R274" s="15">
        <f t="shared" si="310"/>
        <v>1</v>
      </c>
      <c r="S274" s="14">
        <f>VALUE('fnd enro'!Q274)</f>
        <v>3</v>
      </c>
      <c r="T274" s="2"/>
      <c r="U274" s="1">
        <f>(($D274*'fnd base rates'!C$107)
+($E274*'fnd base rates'!C$108)
+($F274*'fnd base rates'!C$109)
+($G274*'fnd base rates'!C$110)
+($H274*'fnd base rates'!C$111)
+($I274*'fnd base rates'!C$112)
+($J274*'fnd base rates'!C$113)
+($K274*'fnd base rates'!C$114)
+($M274*'fnd base rates'!C$116)
+($N274*'fnd base rates'!C$117)
+($O274*'fnd base rates'!C$118)
+($P274*VLOOKUP($S274+12,rate_basefnd,3)))
*$R274</f>
        <v>862.07134600000006</v>
      </c>
      <c r="V274" s="1">
        <f>(($D274*'fnd base rates'!D$107)
+($E274*'fnd base rates'!D$108)
+($F274*'fnd base rates'!D$109)
+($G274*'fnd base rates'!D$110)
+($H274*'fnd base rates'!D$111)
+($I274*'fnd base rates'!D$112)
+($J274*'fnd base rates'!D$113)
+($K274*'fnd base rates'!D$114)
+($M274*'fnd base rates'!D$116)
+($N274*'fnd base rates'!D$117)
+($O274*'fnd base rates'!D$118)
+($P274*VLOOKUP($S274+12,rate_basefnd,4)))
*$R274</f>
        <v>1686.8700000000001</v>
      </c>
      <c r="W274" s="1">
        <f>(($D274*'fnd base rates'!E$107)
+($E274*'fnd base rates'!E$108)
+($F274*'fnd base rates'!E$109)
+($G274*'fnd base rates'!E$110)
+($H274*'fnd base rates'!E$111)
+($I274*'fnd base rates'!E$112)
+($J274*'fnd base rates'!E$113)
+($K274*'fnd base rates'!E$114)
+($M274*'fnd base rates'!E$116)
+($N274*'fnd base rates'!E$117)
+($O274*'fnd base rates'!E$118)
+($P274*VLOOKUP($S274+12,rate_basefnd,5)))
*$R274</f>
        <v>10898.580376000002</v>
      </c>
      <c r="X274" s="1">
        <f>(($D274*'fnd base rates'!F$107)
+($E274*'fnd base rates'!F$108)
+($F274*'fnd base rates'!F$109)
+($G274*'fnd base rates'!F$110)
+($H274*'fnd base rates'!F$111)
+($I274*'fnd base rates'!F$112)
+($J274*'fnd base rates'!F$113)
+($K274*'fnd base rates'!F$114)
+($M274*'fnd base rates'!F$116)
+($N274*'fnd base rates'!F$117)
+($O274*'fnd base rates'!F$118)
+($P274*VLOOKUP($S274+12,rate_basefnd,6)))
*$R274</f>
        <v>1697.3064119999999</v>
      </c>
      <c r="Y274" s="1">
        <f>(($D274*'fnd base rates'!G$107)
+($E274*'fnd base rates'!G$108)
+($F274*'fnd base rates'!G$109)
+($G274*'fnd base rates'!G$110)
+($H274*'fnd base rates'!G$111)
+($I274*'fnd base rates'!G$112)
+($J274*'fnd base rates'!G$113)
+($K274*'fnd base rates'!G$114)
+($M274*'fnd base rates'!G$116)
+($N274*'fnd base rates'!G$117)
+($O274*'fnd base rates'!G$118)
+($P274*VLOOKUP($S274+12,rate_basefnd,7)))
*$R274</f>
        <v>481.56328200000002</v>
      </c>
      <c r="Z274" s="1">
        <f>(($D274*'fnd base rates'!H$107)
+($E274*'fnd base rates'!H$108)
+($F274*'fnd base rates'!H$109)
+($G274*'fnd base rates'!H$110)
+($H274*'fnd base rates'!H$111)
+($I274*'fnd base rates'!H$112)
+($J274*'fnd base rates'!H$113)
+($K274*'fnd base rates'!H$114)
+($M274*'fnd base rates'!H$116)
+($N274*'fnd base rates'!H$117)
+($O274*'fnd base rates'!H$118)
+($P274*VLOOKUP($S274+12,rate_basefnd,8)))</f>
        <v>816.46893399999999</v>
      </c>
      <c r="AA274" s="1">
        <f>(($D274*'fnd base rates'!I$107)
+($E274*'fnd base rates'!I$108)
+($F274*'fnd base rates'!I$109)
+($G274*'fnd base rates'!I$110)
+($H274*'fnd base rates'!I$111)
+($I274*'fnd base rates'!I$112)
+($J274*'fnd base rates'!I$113)
+($K274*'fnd base rates'!I$114)
+($M274*'fnd base rates'!I$116)
+($N274*'fnd base rates'!I$117)
+($O274*'fnd base rates'!I$118)
+($P274*VLOOKUP($S274+12,rate_basefnd,9)))
*$R274</f>
        <v>672.67</v>
      </c>
      <c r="AB274" s="1">
        <f>(($D274*'fnd base rates'!J$107)
+($E274*'fnd base rates'!J$108)
+($F274*'fnd base rates'!J$109)
+($G274*'fnd base rates'!J$110)
+($H274*'fnd base rates'!J$111)
+($I274*'fnd base rates'!J$112)
+($J274*'fnd base rates'!J$113)
+($K274*'fnd base rates'!J$114)
+($M274*'fnd base rates'!J$116)
+($N274*'fnd base rates'!J$117)
+($O274*'fnd base rates'!J$118)
+($P274*VLOOKUP($S274+12,rate_basefnd,10)))
*$R274</f>
        <v>1310.72</v>
      </c>
      <c r="AC274" s="1">
        <f>(($D274*'fnd base rates'!K$107)
+($E274*'fnd base rates'!K$108)
+($F274*'fnd base rates'!K$109)
+($G274*'fnd base rates'!K$110)
+($H274*'fnd base rates'!K$111)
+($I274*'fnd base rates'!K$112)
+($J274*'fnd base rates'!K$113)
+($K274*'fnd base rates'!K$114)
+($M274*'fnd base rates'!K$116)
+($N274*'fnd base rates'!K$117)
+($O274*'fnd base rates'!K$118)
+($P274*VLOOKUP($S274+12,rate_basefnd,11)))
*$R274</f>
        <v>1587.28988</v>
      </c>
      <c r="AD274" s="1">
        <f>(($D274*'fnd base rates'!L$107)
+($E274*'fnd base rates'!L$108)
+($F274*'fnd base rates'!L$109)
+($G274*'fnd base rates'!L$110)
+($H274*'fnd base rates'!L$111)
+($I274*'fnd base rates'!L$112)
+($J274*'fnd base rates'!L$113)
+($K274*'fnd base rates'!L$114)
+($M274*'fnd base rates'!L$116)
+($N274*'fnd base rates'!L$117)
+($O274*'fnd base rates'!L$118)
+($P274*VLOOKUP($S274+12,rate_basefnd,12)))</f>
        <v>2949.2666800000002</v>
      </c>
      <c r="AE274" s="1">
        <f>(($D274*'fnd base rates'!M$107)
+($E274*'fnd base rates'!M$108)
+($F274*'fnd base rates'!M$109)
+($G274*'fnd base rates'!M$110)
+($H274*'fnd base rates'!M$111)
+($I274*'fnd base rates'!M$112)
+($J274*'fnd base rates'!M$113)
+($K274*'fnd base rates'!M$114)
+($M274*'fnd base rates'!M$116)
+($N274*'fnd base rates'!M$117)
+($O274*'fnd base rates'!M$118)
+($P274*VLOOKUP($S274+12,rate_basefnd,13)))</f>
        <v>0</v>
      </c>
      <c r="AF274" s="4">
        <f t="shared" si="311"/>
        <v>22962.806909999999</v>
      </c>
      <c r="AH274" s="269">
        <f t="shared" si="312"/>
        <v>440149009</v>
      </c>
      <c r="AI274" s="4" t="str">
        <f t="shared" si="313"/>
        <v>440</v>
      </c>
      <c r="AJ274" s="2" t="str">
        <f t="shared" si="314"/>
        <v>149</v>
      </c>
      <c r="AK274" s="2" t="str">
        <f t="shared" si="315"/>
        <v>009</v>
      </c>
      <c r="AL274" s="4">
        <f t="shared" si="316"/>
        <v>1</v>
      </c>
      <c r="AM274" s="4">
        <f t="shared" si="307"/>
        <v>2</v>
      </c>
      <c r="AN274" s="4">
        <f t="shared" si="317"/>
        <v>22962.806909999999</v>
      </c>
      <c r="AO274" s="4">
        <f t="shared" si="318"/>
        <v>11481</v>
      </c>
      <c r="AP274" s="4">
        <f t="shared" si="308"/>
        <v>0</v>
      </c>
      <c r="AQ274" s="4">
        <v>11481</v>
      </c>
      <c r="AW274" s="4">
        <v>0</v>
      </c>
      <c r="AX274" s="5">
        <f t="shared" si="319"/>
        <v>11481</v>
      </c>
      <c r="AY274" s="4">
        <v>11481</v>
      </c>
      <c r="AZ274" s="5"/>
      <c r="BB274" s="5">
        <f t="shared" ref="BB274" si="327">BC274-BA274</f>
        <v>0</v>
      </c>
    </row>
    <row r="275" spans="1:54" s="4" customFormat="1">
      <c r="A275" s="269">
        <v>440</v>
      </c>
      <c r="B275" s="2">
        <v>440149031</v>
      </c>
      <c r="C275" s="9" t="s">
        <v>1234</v>
      </c>
      <c r="D275" s="14">
        <f>'fnd enro'!D275</f>
        <v>0</v>
      </c>
      <c r="E275" s="14">
        <f>'fnd enro'!E275</f>
        <v>0</v>
      </c>
      <c r="F275" s="14">
        <f>'fnd enro'!F275</f>
        <v>0</v>
      </c>
      <c r="G275" s="14">
        <f>'fnd enro'!G275</f>
        <v>0</v>
      </c>
      <c r="H275" s="14">
        <f>'fnd enro'!H275</f>
        <v>1</v>
      </c>
      <c r="I275" s="14">
        <f>'fnd enro'!I275</f>
        <v>0</v>
      </c>
      <c r="J275" s="14">
        <f>'fnd enro'!J275</f>
        <v>0</v>
      </c>
      <c r="K275" s="15">
        <f>'fnd enro'!K275</f>
        <v>3.8600000000000002E-2</v>
      </c>
      <c r="L275" s="14">
        <f>'fnd enro'!L275</f>
        <v>0</v>
      </c>
      <c r="M275" s="14">
        <f>'fnd enro'!M275</f>
        <v>0</v>
      </c>
      <c r="N275" s="14">
        <f>'fnd enro'!N275</f>
        <v>0</v>
      </c>
      <c r="O275" s="14">
        <f>'fnd enro'!O275</f>
        <v>0</v>
      </c>
      <c r="P275" s="14">
        <f>'fnd enro'!P275</f>
        <v>0</v>
      </c>
      <c r="Q275" s="14">
        <f>'fnd enro'!R275</f>
        <v>1</v>
      </c>
      <c r="R275" s="15">
        <f t="shared" si="310"/>
        <v>1</v>
      </c>
      <c r="S275" s="14">
        <f>VALUE('fnd enro'!Q275)</f>
        <v>5</v>
      </c>
      <c r="T275" s="2"/>
      <c r="U275" s="1">
        <f>(($D275*'fnd base rates'!C$107)
+($E275*'fnd base rates'!C$108)
+($F275*'fnd base rates'!C$109)
+($G275*'fnd base rates'!C$110)
+($H275*'fnd base rates'!C$111)
+($I275*'fnd base rates'!C$112)
+($J275*'fnd base rates'!C$113)
+($K275*'fnd base rates'!C$114)
+($M275*'fnd base rates'!C$116)
+($N275*'fnd base rates'!C$117)
+($O275*'fnd base rates'!C$118)
+($P275*VLOOKUP($S275+12,rate_basefnd,3)))
*$R275</f>
        <v>536.46134600000005</v>
      </c>
      <c r="V275" s="1">
        <f>(($D275*'fnd base rates'!D$107)
+($E275*'fnd base rates'!D$108)
+($F275*'fnd base rates'!D$109)
+($G275*'fnd base rates'!D$110)
+($H275*'fnd base rates'!D$111)
+($I275*'fnd base rates'!D$112)
+($J275*'fnd base rates'!D$113)
+($K275*'fnd base rates'!D$114)
+($M275*'fnd base rates'!D$116)
+($N275*'fnd base rates'!D$117)
+($O275*'fnd base rates'!D$118)
+($P275*VLOOKUP($S275+12,rate_basefnd,4)))
*$R275</f>
        <v>765.08</v>
      </c>
      <c r="W275" s="1">
        <f>(($D275*'fnd base rates'!E$107)
+($E275*'fnd base rates'!E$108)
+($F275*'fnd base rates'!E$109)
+($G275*'fnd base rates'!E$110)
+($H275*'fnd base rates'!E$111)
+($I275*'fnd base rates'!E$112)
+($J275*'fnd base rates'!E$113)
+($K275*'fnd base rates'!E$114)
+($M275*'fnd base rates'!E$116)
+($N275*'fnd base rates'!E$117)
+($O275*'fnd base rates'!E$118)
+($P275*VLOOKUP($S275+12,rate_basefnd,5)))
*$R275</f>
        <v>3459.480376</v>
      </c>
      <c r="X275" s="1">
        <f>(($D275*'fnd base rates'!F$107)
+($E275*'fnd base rates'!F$108)
+($F275*'fnd base rates'!F$109)
+($G275*'fnd base rates'!F$110)
+($H275*'fnd base rates'!F$111)
+($I275*'fnd base rates'!F$112)
+($J275*'fnd base rates'!F$113)
+($K275*'fnd base rates'!F$114)
+($M275*'fnd base rates'!F$116)
+($N275*'fnd base rates'!F$117)
+($O275*'fnd base rates'!F$118)
+($P275*VLOOKUP($S275+12,rate_basefnd,6)))
*$R275</f>
        <v>995.37641200000007</v>
      </c>
      <c r="Y275" s="1">
        <f>(($D275*'fnd base rates'!G$107)
+($E275*'fnd base rates'!G$108)
+($F275*'fnd base rates'!G$109)
+($G275*'fnd base rates'!G$110)
+($H275*'fnd base rates'!G$111)
+($I275*'fnd base rates'!G$112)
+($J275*'fnd base rates'!G$113)
+($K275*'fnd base rates'!G$114)
+($M275*'fnd base rates'!G$116)
+($N275*'fnd base rates'!G$117)
+($O275*'fnd base rates'!G$118)
+($P275*VLOOKUP($S275+12,rate_basefnd,7)))
*$R275</f>
        <v>168.453282</v>
      </c>
      <c r="Z275" s="1">
        <f>(($D275*'fnd base rates'!H$107)
+($E275*'fnd base rates'!H$108)
+($F275*'fnd base rates'!H$109)
+($G275*'fnd base rates'!H$110)
+($H275*'fnd base rates'!H$111)
+($I275*'fnd base rates'!H$112)
+($J275*'fnd base rates'!H$113)
+($K275*'fnd base rates'!H$114)
+($M275*'fnd base rates'!H$116)
+($N275*'fnd base rates'!H$117)
+($O275*'fnd base rates'!H$118)
+($P275*VLOOKUP($S275+12,rate_basefnd,8)))</f>
        <v>523.43893400000002</v>
      </c>
      <c r="AA275" s="1">
        <f>(($D275*'fnd base rates'!I$107)
+($E275*'fnd base rates'!I$108)
+($F275*'fnd base rates'!I$109)
+($G275*'fnd base rates'!I$110)
+($H275*'fnd base rates'!I$111)
+($I275*'fnd base rates'!I$112)
+($J275*'fnd base rates'!I$113)
+($K275*'fnd base rates'!I$114)
+($M275*'fnd base rates'!I$116)
+($N275*'fnd base rates'!I$117)
+($O275*'fnd base rates'!I$118)
+($P275*VLOOKUP($S275+12,rate_basefnd,9)))
*$R275</f>
        <v>362.69</v>
      </c>
      <c r="AB275" s="1">
        <f>(($D275*'fnd base rates'!J$107)
+($E275*'fnd base rates'!J$108)
+($F275*'fnd base rates'!J$109)
+($G275*'fnd base rates'!J$110)
+($H275*'fnd base rates'!J$111)
+($I275*'fnd base rates'!J$112)
+($J275*'fnd base rates'!J$113)
+($K275*'fnd base rates'!J$114)
+($M275*'fnd base rates'!J$116)
+($N275*'fnd base rates'!J$117)
+($O275*'fnd base rates'!J$118)
+($P275*VLOOKUP($S275+12,rate_basefnd,10)))
*$R275</f>
        <v>248.81</v>
      </c>
      <c r="AC275" s="1">
        <f>(($D275*'fnd base rates'!K$107)
+($E275*'fnd base rates'!K$108)
+($F275*'fnd base rates'!K$109)
+($G275*'fnd base rates'!K$110)
+($H275*'fnd base rates'!K$111)
+($I275*'fnd base rates'!K$112)
+($J275*'fnd base rates'!K$113)
+($K275*'fnd base rates'!K$114)
+($M275*'fnd base rates'!K$116)
+($N275*'fnd base rates'!K$117)
+($O275*'fnd base rates'!K$118)
+($P275*VLOOKUP($S275+12,rate_basefnd,11)))
*$R275</f>
        <v>1182.1598799999999</v>
      </c>
      <c r="AD275" s="1">
        <f>(($D275*'fnd base rates'!L$107)
+($E275*'fnd base rates'!L$108)
+($F275*'fnd base rates'!L$109)
+($G275*'fnd base rates'!L$110)
+($H275*'fnd base rates'!L$111)
+($I275*'fnd base rates'!L$112)
+($J275*'fnd base rates'!L$113)
+($K275*'fnd base rates'!L$114)
+($M275*'fnd base rates'!L$116)
+($N275*'fnd base rates'!L$117)
+($O275*'fnd base rates'!L$118)
+($P275*VLOOKUP($S275+12,rate_basefnd,12)))</f>
        <v>1512.47668</v>
      </c>
      <c r="AE275" s="1">
        <f>(($D275*'fnd base rates'!M$107)
+($E275*'fnd base rates'!M$108)
+($F275*'fnd base rates'!M$109)
+($G275*'fnd base rates'!M$110)
+($H275*'fnd base rates'!M$111)
+($I275*'fnd base rates'!M$112)
+($J275*'fnd base rates'!M$113)
+($K275*'fnd base rates'!M$114)
+($M275*'fnd base rates'!M$116)
+($N275*'fnd base rates'!M$117)
+($O275*'fnd base rates'!M$118)
+($P275*VLOOKUP($S275+12,rate_basefnd,13)))</f>
        <v>0</v>
      </c>
      <c r="AF275" s="4">
        <f t="shared" si="311"/>
        <v>9754.4269099999983</v>
      </c>
      <c r="AH275" s="269">
        <f t="shared" si="312"/>
        <v>440149031</v>
      </c>
      <c r="AI275" s="4" t="str">
        <f t="shared" si="313"/>
        <v>440</v>
      </c>
      <c r="AJ275" s="2" t="str">
        <f t="shared" si="314"/>
        <v>149</v>
      </c>
      <c r="AK275" s="2" t="str">
        <f t="shared" si="315"/>
        <v>031</v>
      </c>
      <c r="AL275" s="4">
        <f t="shared" si="316"/>
        <v>1</v>
      </c>
      <c r="AM275" s="4">
        <f t="shared" si="307"/>
        <v>1</v>
      </c>
      <c r="AN275" s="4">
        <f t="shared" si="317"/>
        <v>9754.4269099999983</v>
      </c>
      <c r="AO275" s="4">
        <f t="shared" si="318"/>
        <v>9754</v>
      </c>
      <c r="AP275" s="4">
        <f t="shared" si="308"/>
        <v>0</v>
      </c>
      <c r="AQ275" s="4">
        <v>9754</v>
      </c>
      <c r="AW275" s="4">
        <v>0</v>
      </c>
      <c r="AX275" s="5">
        <f t="shared" si="319"/>
        <v>9754</v>
      </c>
      <c r="AY275" s="4">
        <v>9754</v>
      </c>
      <c r="AZ275" s="5"/>
      <c r="BB275" s="5">
        <f t="shared" ref="BB275" si="328">BC275-BA275</f>
        <v>0</v>
      </c>
    </row>
    <row r="276" spans="1:54" s="4" customFormat="1">
      <c r="A276" s="269">
        <v>440</v>
      </c>
      <c r="B276" s="2">
        <v>440149079</v>
      </c>
      <c r="C276" s="9" t="s">
        <v>1234</v>
      </c>
      <c r="D276" s="14">
        <f>'fnd enro'!D276</f>
        <v>0</v>
      </c>
      <c r="E276" s="14">
        <f>'fnd enro'!E276</f>
        <v>0</v>
      </c>
      <c r="F276" s="14">
        <f>'fnd enro'!F276</f>
        <v>0</v>
      </c>
      <c r="G276" s="14">
        <f>'fnd enro'!G276</f>
        <v>1</v>
      </c>
      <c r="H276" s="14">
        <f>'fnd enro'!H276</f>
        <v>0</v>
      </c>
      <c r="I276" s="14">
        <f>'fnd enro'!I276</f>
        <v>0</v>
      </c>
      <c r="J276" s="14">
        <f>'fnd enro'!J276</f>
        <v>0</v>
      </c>
      <c r="K276" s="15">
        <f>'fnd enro'!K276</f>
        <v>3.8600000000000002E-2</v>
      </c>
      <c r="L276" s="14">
        <f>'fnd enro'!L276</f>
        <v>0</v>
      </c>
      <c r="M276" s="14">
        <f>'fnd enro'!M276</f>
        <v>1</v>
      </c>
      <c r="N276" s="14">
        <f>'fnd enro'!N276</f>
        <v>0</v>
      </c>
      <c r="O276" s="14">
        <f>'fnd enro'!O276</f>
        <v>0</v>
      </c>
      <c r="P276" s="14">
        <f>'fnd enro'!P276</f>
        <v>1</v>
      </c>
      <c r="Q276" s="14">
        <f>'fnd enro'!R276</f>
        <v>1</v>
      </c>
      <c r="R276" s="15">
        <f t="shared" si="310"/>
        <v>1</v>
      </c>
      <c r="S276" s="14">
        <f>VALUE('fnd enro'!Q276)</f>
        <v>7</v>
      </c>
      <c r="T276" s="2"/>
      <c r="U276" s="1">
        <f>(($D276*'fnd base rates'!C$107)
+($E276*'fnd base rates'!C$108)
+($F276*'fnd base rates'!C$109)
+($G276*'fnd base rates'!C$110)
+($H276*'fnd base rates'!C$111)
+($I276*'fnd base rates'!C$112)
+($J276*'fnd base rates'!C$113)
+($K276*'fnd base rates'!C$114)
+($M276*'fnd base rates'!C$116)
+($N276*'fnd base rates'!C$117)
+($O276*'fnd base rates'!C$118)
+($P276*VLOOKUP($S276+12,rate_basefnd,3)))
*$R276</f>
        <v>706.261346</v>
      </c>
      <c r="V276" s="1">
        <f>(($D276*'fnd base rates'!D$107)
+($E276*'fnd base rates'!D$108)
+($F276*'fnd base rates'!D$109)
+($G276*'fnd base rates'!D$110)
+($H276*'fnd base rates'!D$111)
+($I276*'fnd base rates'!D$112)
+($J276*'fnd base rates'!D$113)
+($K276*'fnd base rates'!D$114)
+($M276*'fnd base rates'!D$116)
+($N276*'fnd base rates'!D$117)
+($O276*'fnd base rates'!D$118)
+($P276*VLOOKUP($S276+12,rate_basefnd,4)))
*$R276</f>
        <v>1267.3200000000002</v>
      </c>
      <c r="W276" s="1">
        <f>(($D276*'fnd base rates'!E$107)
+($E276*'fnd base rates'!E$108)
+($F276*'fnd base rates'!E$109)
+($G276*'fnd base rates'!E$110)
+($H276*'fnd base rates'!E$111)
+($I276*'fnd base rates'!E$112)
+($J276*'fnd base rates'!E$113)
+($K276*'fnd base rates'!E$114)
+($M276*'fnd base rates'!E$116)
+($N276*'fnd base rates'!E$117)
+($O276*'fnd base rates'!E$118)
+($P276*VLOOKUP($S276+12,rate_basefnd,5)))
*$R276</f>
        <v>8294.3503760000003</v>
      </c>
      <c r="X276" s="1">
        <f>(($D276*'fnd base rates'!F$107)
+($E276*'fnd base rates'!F$108)
+($F276*'fnd base rates'!F$109)
+($G276*'fnd base rates'!F$110)
+($H276*'fnd base rates'!F$111)
+($I276*'fnd base rates'!F$112)
+($J276*'fnd base rates'!F$113)
+($K276*'fnd base rates'!F$114)
+($M276*'fnd base rates'!F$116)
+($N276*'fnd base rates'!F$117)
+($O276*'fnd base rates'!F$118)
+($P276*VLOOKUP($S276+12,rate_basefnd,6)))
*$R276</f>
        <v>1424.466412</v>
      </c>
      <c r="Y276" s="1">
        <f>(($D276*'fnd base rates'!G$107)
+($E276*'fnd base rates'!G$108)
+($F276*'fnd base rates'!G$109)
+($G276*'fnd base rates'!G$110)
+($H276*'fnd base rates'!G$111)
+($I276*'fnd base rates'!G$112)
+($J276*'fnd base rates'!G$113)
+($K276*'fnd base rates'!G$114)
+($M276*'fnd base rates'!G$116)
+($N276*'fnd base rates'!G$117)
+($O276*'fnd base rates'!G$118)
+($P276*VLOOKUP($S276+12,rate_basefnd,7)))
*$R276</f>
        <v>361.38328200000001</v>
      </c>
      <c r="Z276" s="1">
        <f>(($D276*'fnd base rates'!H$107)
+($E276*'fnd base rates'!H$108)
+($F276*'fnd base rates'!H$109)
+($G276*'fnd base rates'!H$110)
+($H276*'fnd base rates'!H$111)
+($I276*'fnd base rates'!H$112)
+($J276*'fnd base rates'!H$113)
+($K276*'fnd base rates'!H$114)
+($M276*'fnd base rates'!H$116)
+($N276*'fnd base rates'!H$117)
+($O276*'fnd base rates'!H$118)
+($P276*VLOOKUP($S276+12,rate_basefnd,8)))</f>
        <v>673.47893400000009</v>
      </c>
      <c r="AA276" s="1">
        <f>(($D276*'fnd base rates'!I$107)
+($E276*'fnd base rates'!I$108)
+($F276*'fnd base rates'!I$109)
+($G276*'fnd base rates'!I$110)
+($H276*'fnd base rates'!I$111)
+($I276*'fnd base rates'!I$112)
+($J276*'fnd base rates'!I$113)
+($K276*'fnd base rates'!I$114)
+($M276*'fnd base rates'!I$116)
+($N276*'fnd base rates'!I$117)
+($O276*'fnd base rates'!I$118)
+($P276*VLOOKUP($S276+12,rate_basefnd,9)))
*$R276</f>
        <v>510.77000000000004</v>
      </c>
      <c r="AB276" s="1">
        <f>(($D276*'fnd base rates'!J$107)
+($E276*'fnd base rates'!J$108)
+($F276*'fnd base rates'!J$109)
+($G276*'fnd base rates'!J$110)
+($H276*'fnd base rates'!J$111)
+($I276*'fnd base rates'!J$112)
+($J276*'fnd base rates'!J$113)
+($K276*'fnd base rates'!J$114)
+($M276*'fnd base rates'!J$116)
+($N276*'fnd base rates'!J$117)
+($O276*'fnd base rates'!J$118)
+($P276*VLOOKUP($S276+12,rate_basefnd,10)))
*$R276</f>
        <v>845.65</v>
      </c>
      <c r="AC276" s="1">
        <f>(($D276*'fnd base rates'!K$107)
+($E276*'fnd base rates'!K$108)
+($F276*'fnd base rates'!K$109)
+($G276*'fnd base rates'!K$110)
+($H276*'fnd base rates'!K$111)
+($I276*'fnd base rates'!K$112)
+($J276*'fnd base rates'!K$113)
+($K276*'fnd base rates'!K$114)
+($M276*'fnd base rates'!K$116)
+($N276*'fnd base rates'!K$117)
+($O276*'fnd base rates'!K$118)
+($P276*VLOOKUP($S276+12,rate_basefnd,11)))
*$R276</f>
        <v>1403.6598799999999</v>
      </c>
      <c r="AD276" s="1">
        <f>(($D276*'fnd base rates'!L$107)
+($E276*'fnd base rates'!L$108)
+($F276*'fnd base rates'!L$109)
+($G276*'fnd base rates'!L$110)
+($H276*'fnd base rates'!L$111)
+($I276*'fnd base rates'!L$112)
+($J276*'fnd base rates'!L$113)
+($K276*'fnd base rates'!L$114)
+($M276*'fnd base rates'!L$116)
+($N276*'fnd base rates'!L$117)
+($O276*'fnd base rates'!L$118)
+($P276*VLOOKUP($S276+12,rate_basefnd,12)))</f>
        <v>2237.8766800000003</v>
      </c>
      <c r="AE276" s="1">
        <f>(($D276*'fnd base rates'!M$107)
+($E276*'fnd base rates'!M$108)
+($F276*'fnd base rates'!M$109)
+($G276*'fnd base rates'!M$110)
+($H276*'fnd base rates'!M$111)
+($I276*'fnd base rates'!M$112)
+($J276*'fnd base rates'!M$113)
+($K276*'fnd base rates'!M$114)
+($M276*'fnd base rates'!M$116)
+($N276*'fnd base rates'!M$117)
+($O276*'fnd base rates'!M$118)
+($P276*VLOOKUP($S276+12,rate_basefnd,13)))</f>
        <v>0</v>
      </c>
      <c r="AF276" s="4">
        <f t="shared" si="311"/>
        <v>17725.216910000003</v>
      </c>
      <c r="AH276" s="269">
        <f t="shared" si="312"/>
        <v>440149079</v>
      </c>
      <c r="AI276" s="4" t="str">
        <f t="shared" si="313"/>
        <v>440</v>
      </c>
      <c r="AJ276" s="2" t="str">
        <f t="shared" si="314"/>
        <v>149</v>
      </c>
      <c r="AK276" s="2" t="str">
        <f t="shared" si="315"/>
        <v>079</v>
      </c>
      <c r="AL276" s="4">
        <f t="shared" si="316"/>
        <v>1</v>
      </c>
      <c r="AM276" s="4">
        <f t="shared" si="307"/>
        <v>1</v>
      </c>
      <c r="AN276" s="4">
        <f t="shared" si="317"/>
        <v>17725.216910000003</v>
      </c>
      <c r="AO276" s="4">
        <f t="shared" si="318"/>
        <v>17725</v>
      </c>
      <c r="AP276" s="4">
        <f t="shared" si="308"/>
        <v>0</v>
      </c>
      <c r="AQ276" s="4">
        <v>17725</v>
      </c>
      <c r="AW276" s="4">
        <v>0</v>
      </c>
      <c r="AX276" s="5">
        <f t="shared" si="319"/>
        <v>17725</v>
      </c>
      <c r="AY276" s="4">
        <v>17725</v>
      </c>
      <c r="AZ276" s="5"/>
      <c r="BB276" s="5">
        <f t="shared" ref="BB276" si="329">BC276-BA276</f>
        <v>0</v>
      </c>
    </row>
    <row r="277" spans="1:54" s="4" customFormat="1">
      <c r="A277" s="269">
        <v>440</v>
      </c>
      <c r="B277" s="2">
        <v>440149128</v>
      </c>
      <c r="C277" s="9" t="s">
        <v>1234</v>
      </c>
      <c r="D277" s="14">
        <f>'fnd enro'!D277</f>
        <v>2</v>
      </c>
      <c r="E277" s="14">
        <f>'fnd enro'!E277</f>
        <v>0</v>
      </c>
      <c r="F277" s="14">
        <f>'fnd enro'!F277</f>
        <v>6</v>
      </c>
      <c r="G277" s="14">
        <f>'fnd enro'!G277</f>
        <v>17</v>
      </c>
      <c r="H277" s="14">
        <f>'fnd enro'!H277</f>
        <v>16</v>
      </c>
      <c r="I277" s="14">
        <f>'fnd enro'!I277</f>
        <v>0</v>
      </c>
      <c r="J277" s="14">
        <f>'fnd enro'!J277</f>
        <v>0</v>
      </c>
      <c r="K277" s="15">
        <f>'fnd enro'!K277</f>
        <v>1.5054000000000001</v>
      </c>
      <c r="L277" s="14">
        <f>'fnd enro'!L277</f>
        <v>0</v>
      </c>
      <c r="M277" s="14">
        <f>'fnd enro'!M277</f>
        <v>3</v>
      </c>
      <c r="N277" s="14">
        <f>'fnd enro'!N277</f>
        <v>0</v>
      </c>
      <c r="O277" s="14">
        <f>'fnd enro'!O277</f>
        <v>0</v>
      </c>
      <c r="P277" s="14">
        <f>'fnd enro'!P277</f>
        <v>29</v>
      </c>
      <c r="Q277" s="14">
        <f>'fnd enro'!R277</f>
        <v>40</v>
      </c>
      <c r="R277" s="15">
        <f t="shared" si="310"/>
        <v>1</v>
      </c>
      <c r="S277" s="14">
        <f>VALUE('fnd enro'!Q277)</f>
        <v>10</v>
      </c>
      <c r="T277" s="2"/>
      <c r="U277" s="1">
        <f>(($D277*'fnd base rates'!C$107)
+($E277*'fnd base rates'!C$108)
+($F277*'fnd base rates'!C$109)
+($G277*'fnd base rates'!C$110)
+($H277*'fnd base rates'!C$111)
+($I277*'fnd base rates'!C$112)
+($J277*'fnd base rates'!C$113)
+($K277*'fnd base rates'!C$114)
+($M277*'fnd base rates'!C$116)
+($N277*'fnd base rates'!C$117)
+($O277*'fnd base rates'!C$118)
+($P277*VLOOKUP($S277+12,rate_basefnd,3)))
*$R277</f>
        <v>23949.082494000002</v>
      </c>
      <c r="V277" s="1">
        <f>(($D277*'fnd base rates'!D$107)
+($E277*'fnd base rates'!D$108)
+($F277*'fnd base rates'!D$109)
+($G277*'fnd base rates'!D$110)
+($H277*'fnd base rates'!D$111)
+($I277*'fnd base rates'!D$112)
+($J277*'fnd base rates'!D$113)
+($K277*'fnd base rates'!D$114)
+($M277*'fnd base rates'!D$116)
+($N277*'fnd base rates'!D$117)
+($O277*'fnd base rates'!D$118)
+($P277*VLOOKUP($S277+12,rate_basefnd,4)))
*$R277</f>
        <v>42032.44</v>
      </c>
      <c r="W277" s="1">
        <f>(($D277*'fnd base rates'!E$107)
+($E277*'fnd base rates'!E$108)
+($F277*'fnd base rates'!E$109)
+($G277*'fnd base rates'!E$110)
+($H277*'fnd base rates'!E$111)
+($I277*'fnd base rates'!E$112)
+($J277*'fnd base rates'!E$113)
+($K277*'fnd base rates'!E$114)
+($M277*'fnd base rates'!E$116)
+($N277*'fnd base rates'!E$117)
+($O277*'fnd base rates'!E$118)
+($P277*VLOOKUP($S277+12,rate_basefnd,5)))
*$R277</f>
        <v>258212.01466399996</v>
      </c>
      <c r="X277" s="1">
        <f>(($D277*'fnd base rates'!F$107)
+($E277*'fnd base rates'!F$108)
+($F277*'fnd base rates'!F$109)
+($G277*'fnd base rates'!F$110)
+($H277*'fnd base rates'!F$111)
+($I277*'fnd base rates'!F$112)
+($J277*'fnd base rates'!F$113)
+($K277*'fnd base rates'!F$114)
+($M277*'fnd base rates'!F$116)
+($N277*'fnd base rates'!F$117)
+($O277*'fnd base rates'!F$118)
+($P277*VLOOKUP($S277+12,rate_basefnd,6)))
*$R277</f>
        <v>46048.070068000001</v>
      </c>
      <c r="Y277" s="1">
        <f>(($D277*'fnd base rates'!G$107)
+($E277*'fnd base rates'!G$108)
+($F277*'fnd base rates'!G$109)
+($G277*'fnd base rates'!G$110)
+($H277*'fnd base rates'!G$111)
+($I277*'fnd base rates'!G$112)
+($J277*'fnd base rates'!G$113)
+($K277*'fnd base rates'!G$114)
+($M277*'fnd base rates'!G$116)
+($N277*'fnd base rates'!G$117)
+($O277*'fnd base rates'!G$118)
+($P277*VLOOKUP($S277+12,rate_basefnd,7)))
*$R277</f>
        <v>11752.957998</v>
      </c>
      <c r="Z277" s="1">
        <f>(($D277*'fnd base rates'!H$107)
+($E277*'fnd base rates'!H$108)
+($F277*'fnd base rates'!H$109)
+($G277*'fnd base rates'!H$110)
+($H277*'fnd base rates'!H$111)
+($I277*'fnd base rates'!H$112)
+($J277*'fnd base rates'!H$113)
+($K277*'fnd base rates'!H$114)
+($M277*'fnd base rates'!H$116)
+($N277*'fnd base rates'!H$117)
+($O277*'fnd base rates'!H$118)
+($P277*VLOOKUP($S277+12,rate_basefnd,8)))</f>
        <v>22092.268426000002</v>
      </c>
      <c r="AA277" s="1">
        <f>(($D277*'fnd base rates'!I$107)
+($E277*'fnd base rates'!I$108)
+($F277*'fnd base rates'!I$109)
+($G277*'fnd base rates'!I$110)
+($H277*'fnd base rates'!I$111)
+($I277*'fnd base rates'!I$112)
+($J277*'fnd base rates'!I$113)
+($K277*'fnd base rates'!I$114)
+($M277*'fnd base rates'!I$116)
+($N277*'fnd base rates'!I$117)
+($O277*'fnd base rates'!I$118)
+($P277*VLOOKUP($S277+12,rate_basefnd,9)))
*$R277</f>
        <v>17690.940000000002</v>
      </c>
      <c r="AB277" s="1">
        <f>(($D277*'fnd base rates'!J$107)
+($E277*'fnd base rates'!J$108)
+($F277*'fnd base rates'!J$109)
+($G277*'fnd base rates'!J$110)
+($H277*'fnd base rates'!J$111)
+($I277*'fnd base rates'!J$112)
+($J277*'fnd base rates'!J$113)
+($K277*'fnd base rates'!J$114)
+($M277*'fnd base rates'!J$116)
+($N277*'fnd base rates'!J$117)
+($O277*'fnd base rates'!J$118)
+($P277*VLOOKUP($S277+12,rate_basefnd,10)))
*$R277</f>
        <v>29741.99</v>
      </c>
      <c r="AC277" s="1">
        <f>(($D277*'fnd base rates'!K$107)
+($E277*'fnd base rates'!K$108)
+($F277*'fnd base rates'!K$109)
+($G277*'fnd base rates'!K$110)
+($H277*'fnd base rates'!K$111)
+($I277*'fnd base rates'!K$112)
+($J277*'fnd base rates'!K$113)
+($K277*'fnd base rates'!K$114)
+($M277*'fnd base rates'!K$116)
+($N277*'fnd base rates'!K$117)
+($O277*'fnd base rates'!K$118)
+($P277*VLOOKUP($S277+12,rate_basefnd,11)))
*$R277</f>
        <v>46103.895319999996</v>
      </c>
      <c r="AD277" s="1">
        <f>(($D277*'fnd base rates'!L$107)
+($E277*'fnd base rates'!L$108)
+($F277*'fnd base rates'!L$109)
+($G277*'fnd base rates'!L$110)
+($H277*'fnd base rates'!L$111)
+($I277*'fnd base rates'!L$112)
+($J277*'fnd base rates'!L$113)
+($K277*'fnd base rates'!L$114)
+($M277*'fnd base rates'!L$116)
+($N277*'fnd base rates'!L$117)
+($O277*'fnd base rates'!L$118)
+($P277*VLOOKUP($S277+12,rate_basefnd,12)))</f>
        <v>76807.340519999998</v>
      </c>
      <c r="AE277" s="1">
        <f>(($D277*'fnd base rates'!M$107)
+($E277*'fnd base rates'!M$108)
+($F277*'fnd base rates'!M$109)
+($G277*'fnd base rates'!M$110)
+($H277*'fnd base rates'!M$111)
+($I277*'fnd base rates'!M$112)
+($J277*'fnd base rates'!M$113)
+($K277*'fnd base rates'!M$114)
+($M277*'fnd base rates'!M$116)
+($N277*'fnd base rates'!M$117)
+($O277*'fnd base rates'!M$118)
+($P277*VLOOKUP($S277+12,rate_basefnd,13)))</f>
        <v>0</v>
      </c>
      <c r="AF277" s="4">
        <f t="shared" si="311"/>
        <v>574430.99948999996</v>
      </c>
      <c r="AH277" s="269">
        <f t="shared" si="312"/>
        <v>440149128</v>
      </c>
      <c r="AI277" s="4" t="str">
        <f t="shared" si="313"/>
        <v>440</v>
      </c>
      <c r="AJ277" s="2" t="str">
        <f t="shared" si="314"/>
        <v>149</v>
      </c>
      <c r="AK277" s="2" t="str">
        <f t="shared" si="315"/>
        <v>128</v>
      </c>
      <c r="AL277" s="4">
        <f t="shared" si="316"/>
        <v>1</v>
      </c>
      <c r="AM277" s="4">
        <f t="shared" si="307"/>
        <v>40</v>
      </c>
      <c r="AN277" s="4">
        <f t="shared" si="317"/>
        <v>574430.99948999996</v>
      </c>
      <c r="AO277" s="4">
        <f t="shared" si="318"/>
        <v>14361</v>
      </c>
      <c r="AP277" s="4">
        <f t="shared" si="308"/>
        <v>0</v>
      </c>
      <c r="AQ277" s="4">
        <v>14361</v>
      </c>
      <c r="AW277" s="4">
        <v>13394</v>
      </c>
      <c r="AX277" s="5">
        <f t="shared" si="319"/>
        <v>967</v>
      </c>
      <c r="AY277" s="4">
        <v>14361</v>
      </c>
      <c r="AZ277" s="5"/>
      <c r="BB277" s="5">
        <f t="shared" ref="BB277" si="330">BC277-BA277</f>
        <v>0</v>
      </c>
    </row>
    <row r="278" spans="1:54" s="4" customFormat="1">
      <c r="A278" s="269">
        <v>440</v>
      </c>
      <c r="B278" s="2">
        <v>440149149</v>
      </c>
      <c r="C278" s="9" t="s">
        <v>1234</v>
      </c>
      <c r="D278" s="14">
        <f>'fnd enro'!D278</f>
        <v>111</v>
      </c>
      <c r="E278" s="14">
        <f>'fnd enro'!E278</f>
        <v>0</v>
      </c>
      <c r="F278" s="14">
        <f>'fnd enro'!F278</f>
        <v>98</v>
      </c>
      <c r="G278" s="14">
        <f>'fnd enro'!G278</f>
        <v>572</v>
      </c>
      <c r="H278" s="14">
        <f>'fnd enro'!H278</f>
        <v>310</v>
      </c>
      <c r="I278" s="14">
        <f>'fnd enro'!I278</f>
        <v>0</v>
      </c>
      <c r="J278" s="14">
        <f>'fnd enro'!J278</f>
        <v>0</v>
      </c>
      <c r="K278" s="15">
        <f>'fnd enro'!K278</f>
        <v>37.828000000000003</v>
      </c>
      <c r="L278" s="14">
        <f>'fnd enro'!L278</f>
        <v>0</v>
      </c>
      <c r="M278" s="14">
        <f>'fnd enro'!M278</f>
        <v>228</v>
      </c>
      <c r="N278" s="14">
        <f>'fnd enro'!N278</f>
        <v>22</v>
      </c>
      <c r="O278" s="14">
        <f>'fnd enro'!O278</f>
        <v>0</v>
      </c>
      <c r="P278" s="14">
        <f>'fnd enro'!P278</f>
        <v>841</v>
      </c>
      <c r="Q278" s="14">
        <f>'fnd enro'!R278</f>
        <v>1036</v>
      </c>
      <c r="R278" s="15">
        <f t="shared" si="310"/>
        <v>1</v>
      </c>
      <c r="S278" s="14">
        <f>VALUE('fnd enro'!Q278)</f>
        <v>12</v>
      </c>
      <c r="T278" s="2"/>
      <c r="U278" s="1">
        <f>(($D278*'fnd base rates'!C$107)
+($E278*'fnd base rates'!C$108)
+($F278*'fnd base rates'!C$109)
+($G278*'fnd base rates'!C$110)
+($H278*'fnd base rates'!C$111)
+($I278*'fnd base rates'!C$112)
+($J278*'fnd base rates'!C$113)
+($K278*'fnd base rates'!C$114)
+($M278*'fnd base rates'!C$116)
+($N278*'fnd base rates'!C$117)
+($O278*'fnd base rates'!C$118)
+($P278*VLOOKUP($S278+12,rate_basefnd,3)))
*$R278</f>
        <v>648597.16907999991</v>
      </c>
      <c r="V278" s="1">
        <f>(($D278*'fnd base rates'!D$107)
+($E278*'fnd base rates'!D$108)
+($F278*'fnd base rates'!D$109)
+($G278*'fnd base rates'!D$110)
+($H278*'fnd base rates'!D$111)
+($I278*'fnd base rates'!D$112)
+($J278*'fnd base rates'!D$113)
+($K278*'fnd base rates'!D$114)
+($M278*'fnd base rates'!D$116)
+($N278*'fnd base rates'!D$117)
+($O278*'fnd base rates'!D$118)
+($P278*VLOOKUP($S278+12,rate_basefnd,4)))
*$R278</f>
        <v>1187045.4200000002</v>
      </c>
      <c r="W278" s="1">
        <f>(($D278*'fnd base rates'!E$107)
+($E278*'fnd base rates'!E$108)
+($F278*'fnd base rates'!E$109)
+($G278*'fnd base rates'!E$110)
+($H278*'fnd base rates'!E$111)
+($I278*'fnd base rates'!E$112)
+($J278*'fnd base rates'!E$113)
+($K278*'fnd base rates'!E$114)
+($M278*'fnd base rates'!E$116)
+($N278*'fnd base rates'!E$117)
+($O278*'fnd base rates'!E$118)
+($P278*VLOOKUP($S278+12,rate_basefnd,5)))
*$R278</f>
        <v>7598217.5484800003</v>
      </c>
      <c r="X278" s="1">
        <f>(($D278*'fnd base rates'!F$107)
+($E278*'fnd base rates'!F$108)
+($F278*'fnd base rates'!F$109)
+($G278*'fnd base rates'!F$110)
+($H278*'fnd base rates'!F$111)
+($I278*'fnd base rates'!F$112)
+($J278*'fnd base rates'!F$113)
+($K278*'fnd base rates'!F$114)
+($M278*'fnd base rates'!F$116)
+($N278*'fnd base rates'!F$117)
+($O278*'fnd base rates'!F$118)
+($P278*VLOOKUP($S278+12,rate_basefnd,6)))
*$R278</f>
        <v>1238761.06376</v>
      </c>
      <c r="Y278" s="1">
        <f>(($D278*'fnd base rates'!G$107)
+($E278*'fnd base rates'!G$108)
+($F278*'fnd base rates'!G$109)
+($G278*'fnd base rates'!G$110)
+($H278*'fnd base rates'!G$111)
+($I278*'fnd base rates'!G$112)
+($J278*'fnd base rates'!G$113)
+($K278*'fnd base rates'!G$114)
+($M278*'fnd base rates'!G$116)
+($N278*'fnd base rates'!G$117)
+($O278*'fnd base rates'!G$118)
+($P278*VLOOKUP($S278+12,rate_basefnd,7)))
*$R278</f>
        <v>343586.92636000004</v>
      </c>
      <c r="Z278" s="1">
        <f>(($D278*'fnd base rates'!H$107)
+($E278*'fnd base rates'!H$108)
+($F278*'fnd base rates'!H$109)
+($G278*'fnd base rates'!H$110)
+($H278*'fnd base rates'!H$111)
+($I278*'fnd base rates'!H$112)
+($J278*'fnd base rates'!H$113)
+($K278*'fnd base rates'!H$114)
+($M278*'fnd base rates'!H$116)
+($N278*'fnd base rates'!H$117)
+($O278*'fnd base rates'!H$118)
+($P278*VLOOKUP($S278+12,rate_basefnd,8)))</f>
        <v>598343.50532</v>
      </c>
      <c r="AA278" s="1">
        <f>(($D278*'fnd base rates'!I$107)
+($E278*'fnd base rates'!I$108)
+($F278*'fnd base rates'!I$109)
+($G278*'fnd base rates'!I$110)
+($H278*'fnd base rates'!I$111)
+($I278*'fnd base rates'!I$112)
+($J278*'fnd base rates'!I$113)
+($K278*'fnd base rates'!I$114)
+($M278*'fnd base rates'!I$116)
+($N278*'fnd base rates'!I$117)
+($O278*'fnd base rates'!I$118)
+($P278*VLOOKUP($S278+12,rate_basefnd,9)))
*$R278</f>
        <v>492234.47000000009</v>
      </c>
      <c r="AB278" s="1">
        <f>(($D278*'fnd base rates'!J$107)
+($E278*'fnd base rates'!J$108)
+($F278*'fnd base rates'!J$109)
+($G278*'fnd base rates'!J$110)
+($H278*'fnd base rates'!J$111)
+($I278*'fnd base rates'!J$112)
+($J278*'fnd base rates'!J$113)
+($K278*'fnd base rates'!J$114)
+($M278*'fnd base rates'!J$116)
+($N278*'fnd base rates'!J$117)
+($O278*'fnd base rates'!J$118)
+($P278*VLOOKUP($S278+12,rate_basefnd,10)))
*$R278</f>
        <v>905794.2</v>
      </c>
      <c r="AC278" s="1">
        <f>(($D278*'fnd base rates'!K$107)
+($E278*'fnd base rates'!K$108)
+($F278*'fnd base rates'!K$109)
+($G278*'fnd base rates'!K$110)
+($H278*'fnd base rates'!K$111)
+($I278*'fnd base rates'!K$112)
+($J278*'fnd base rates'!K$113)
+($K278*'fnd base rates'!K$114)
+($M278*'fnd base rates'!K$116)
+($N278*'fnd base rates'!K$117)
+($O278*'fnd base rates'!K$118)
+($P278*VLOOKUP($S278+12,rate_basefnd,11)))
*$R278</f>
        <v>1233908.8223999999</v>
      </c>
      <c r="AD278" s="1">
        <f>(($D278*'fnd base rates'!L$107)
+($E278*'fnd base rates'!L$108)
+($F278*'fnd base rates'!L$109)
+($G278*'fnd base rates'!L$110)
+($H278*'fnd base rates'!L$111)
+($I278*'fnd base rates'!L$112)
+($J278*'fnd base rates'!L$113)
+($K278*'fnd base rates'!L$114)
+($M278*'fnd base rates'!L$116)
+($N278*'fnd base rates'!L$117)
+($O278*'fnd base rates'!L$118)
+($P278*VLOOKUP($S278+12,rate_basefnd,12)))</f>
        <v>2133191.0164000001</v>
      </c>
      <c r="AE278" s="1">
        <f>(($D278*'fnd base rates'!M$107)
+($E278*'fnd base rates'!M$108)
+($F278*'fnd base rates'!M$109)
+($G278*'fnd base rates'!M$110)
+($H278*'fnd base rates'!M$111)
+($I278*'fnd base rates'!M$112)
+($J278*'fnd base rates'!M$113)
+($K278*'fnd base rates'!M$114)
+($M278*'fnd base rates'!M$116)
+($N278*'fnd base rates'!M$117)
+($O278*'fnd base rates'!M$118)
+($P278*VLOOKUP($S278+12,rate_basefnd,13)))</f>
        <v>0</v>
      </c>
      <c r="AF278" s="4">
        <f t="shared" si="311"/>
        <v>16379680.141799999</v>
      </c>
      <c r="AH278" s="269">
        <f t="shared" si="312"/>
        <v>440149149</v>
      </c>
      <c r="AI278" s="4" t="str">
        <f t="shared" si="313"/>
        <v>440</v>
      </c>
      <c r="AJ278" s="2" t="str">
        <f t="shared" si="314"/>
        <v>149</v>
      </c>
      <c r="AK278" s="2" t="str">
        <f t="shared" si="315"/>
        <v>149</v>
      </c>
      <c r="AL278" s="4">
        <f t="shared" si="316"/>
        <v>1</v>
      </c>
      <c r="AM278" s="4">
        <f t="shared" si="307"/>
        <v>1036</v>
      </c>
      <c r="AN278" s="4">
        <f t="shared" si="317"/>
        <v>16379680.141799999</v>
      </c>
      <c r="AO278" s="4">
        <f t="shared" si="318"/>
        <v>15811</v>
      </c>
      <c r="AP278" s="4">
        <f t="shared" si="308"/>
        <v>0</v>
      </c>
      <c r="AQ278" s="4">
        <v>15811</v>
      </c>
      <c r="AW278" s="4">
        <v>15916</v>
      </c>
      <c r="AX278" s="5">
        <f t="shared" si="319"/>
        <v>-105</v>
      </c>
      <c r="AY278" s="4">
        <v>15811</v>
      </c>
      <c r="AZ278" s="5"/>
      <c r="BB278" s="5">
        <f t="shared" ref="BB278" si="331">BC278-BA278</f>
        <v>0</v>
      </c>
    </row>
    <row r="279" spans="1:54" s="4" customFormat="1">
      <c r="A279" s="269">
        <v>440</v>
      </c>
      <c r="B279" s="2">
        <v>440149160</v>
      </c>
      <c r="C279" s="9" t="s">
        <v>1234</v>
      </c>
      <c r="D279" s="14">
        <f>'fnd enro'!D279</f>
        <v>0</v>
      </c>
      <c r="E279" s="14">
        <f>'fnd enro'!E279</f>
        <v>0</v>
      </c>
      <c r="F279" s="14">
        <f>'fnd enro'!F279</f>
        <v>0</v>
      </c>
      <c r="G279" s="14">
        <f>'fnd enro'!G279</f>
        <v>4</v>
      </c>
      <c r="H279" s="14">
        <f>'fnd enro'!H279</f>
        <v>1</v>
      </c>
      <c r="I279" s="14">
        <f>'fnd enro'!I279</f>
        <v>0</v>
      </c>
      <c r="J279" s="14">
        <f>'fnd enro'!J279</f>
        <v>0</v>
      </c>
      <c r="K279" s="15">
        <f>'fnd enro'!K279</f>
        <v>0.193</v>
      </c>
      <c r="L279" s="14">
        <f>'fnd enro'!L279</f>
        <v>0</v>
      </c>
      <c r="M279" s="14">
        <f>'fnd enro'!M279</f>
        <v>1</v>
      </c>
      <c r="N279" s="14">
        <f>'fnd enro'!N279</f>
        <v>0</v>
      </c>
      <c r="O279" s="14">
        <f>'fnd enro'!O279</f>
        <v>0</v>
      </c>
      <c r="P279" s="14">
        <f>'fnd enro'!P279</f>
        <v>3</v>
      </c>
      <c r="Q279" s="14">
        <f>'fnd enro'!R279</f>
        <v>5</v>
      </c>
      <c r="R279" s="15">
        <f t="shared" si="310"/>
        <v>1</v>
      </c>
      <c r="S279" s="14">
        <f>VALUE('fnd enro'!Q279)</f>
        <v>11</v>
      </c>
      <c r="T279" s="2"/>
      <c r="U279" s="1">
        <f>(($D279*'fnd base rates'!C$107)
+($E279*'fnd base rates'!C$108)
+($F279*'fnd base rates'!C$109)
+($G279*'fnd base rates'!C$110)
+($H279*'fnd base rates'!C$111)
+($I279*'fnd base rates'!C$112)
+($J279*'fnd base rates'!C$113)
+($K279*'fnd base rates'!C$114)
+($M279*'fnd base rates'!C$116)
+($N279*'fnd base rates'!C$117)
+($O279*'fnd base rates'!C$118)
+($P279*VLOOKUP($S279+12,rate_basefnd,3)))
*$R279</f>
        <v>3034.3267300000002</v>
      </c>
      <c r="V279" s="1">
        <f>(($D279*'fnd base rates'!D$107)
+($E279*'fnd base rates'!D$108)
+($F279*'fnd base rates'!D$109)
+($G279*'fnd base rates'!D$110)
+($H279*'fnd base rates'!D$111)
+($I279*'fnd base rates'!D$112)
+($J279*'fnd base rates'!D$113)
+($K279*'fnd base rates'!D$114)
+($M279*'fnd base rates'!D$116)
+($N279*'fnd base rates'!D$117)
+($O279*'fnd base rates'!D$118)
+($P279*VLOOKUP($S279+12,rate_basefnd,4)))
*$R279</f>
        <v>5190.96</v>
      </c>
      <c r="W279" s="1">
        <f>(($D279*'fnd base rates'!E$107)
+($E279*'fnd base rates'!E$108)
+($F279*'fnd base rates'!E$109)
+($G279*'fnd base rates'!E$110)
+($H279*'fnd base rates'!E$111)
+($I279*'fnd base rates'!E$112)
+($J279*'fnd base rates'!E$113)
+($K279*'fnd base rates'!E$114)
+($M279*'fnd base rates'!E$116)
+($N279*'fnd base rates'!E$117)
+($O279*'fnd base rates'!E$118)
+($P279*VLOOKUP($S279+12,rate_basefnd,5)))
*$R279</f>
        <v>31822.671880000002</v>
      </c>
      <c r="X279" s="1">
        <f>(($D279*'fnd base rates'!F$107)
+($E279*'fnd base rates'!F$108)
+($F279*'fnd base rates'!F$109)
+($G279*'fnd base rates'!F$110)
+($H279*'fnd base rates'!F$111)
+($I279*'fnd base rates'!F$112)
+($J279*'fnd base rates'!F$113)
+($K279*'fnd base rates'!F$114)
+($M279*'fnd base rates'!F$116)
+($N279*'fnd base rates'!F$117)
+($O279*'fnd base rates'!F$118)
+($P279*VLOOKUP($S279+12,rate_basefnd,6)))
*$R279</f>
        <v>6162.1820600000001</v>
      </c>
      <c r="Y279" s="1">
        <f>(($D279*'fnd base rates'!G$107)
+($E279*'fnd base rates'!G$108)
+($F279*'fnd base rates'!G$109)
+($G279*'fnd base rates'!G$110)
+($H279*'fnd base rates'!G$111)
+($I279*'fnd base rates'!G$112)
+($J279*'fnd base rates'!G$113)
+($K279*'fnd base rates'!G$114)
+($M279*'fnd base rates'!G$116)
+($N279*'fnd base rates'!G$117)
+($O279*'fnd base rates'!G$118)
+($P279*VLOOKUP($S279+12,rate_basefnd,7)))
*$R279</f>
        <v>1409.0864100000001</v>
      </c>
      <c r="Z279" s="1">
        <f>(($D279*'fnd base rates'!H$107)
+($E279*'fnd base rates'!H$108)
+($F279*'fnd base rates'!H$109)
+($G279*'fnd base rates'!H$110)
+($H279*'fnd base rates'!H$111)
+($I279*'fnd base rates'!H$112)
+($J279*'fnd base rates'!H$113)
+($K279*'fnd base rates'!H$114)
+($M279*'fnd base rates'!H$116)
+($N279*'fnd base rates'!H$117)
+($O279*'fnd base rates'!H$118)
+($P279*VLOOKUP($S279+12,rate_basefnd,8)))</f>
        <v>2829.9046700000004</v>
      </c>
      <c r="AA279" s="1">
        <f>(($D279*'fnd base rates'!I$107)
+($E279*'fnd base rates'!I$108)
+($F279*'fnd base rates'!I$109)
+($G279*'fnd base rates'!I$110)
+($H279*'fnd base rates'!I$111)
+($I279*'fnd base rates'!I$112)
+($J279*'fnd base rates'!I$113)
+($K279*'fnd base rates'!I$114)
+($M279*'fnd base rates'!I$116)
+($N279*'fnd base rates'!I$117)
+($O279*'fnd base rates'!I$118)
+($P279*VLOOKUP($S279+12,rate_basefnd,9)))
*$R279</f>
        <v>2133.7800000000002</v>
      </c>
      <c r="AB279" s="1">
        <f>(($D279*'fnd base rates'!J$107)
+($E279*'fnd base rates'!J$108)
+($F279*'fnd base rates'!J$109)
+($G279*'fnd base rates'!J$110)
+($H279*'fnd base rates'!J$111)
+($I279*'fnd base rates'!J$112)
+($J279*'fnd base rates'!J$113)
+($K279*'fnd base rates'!J$114)
+($M279*'fnd base rates'!J$116)
+($N279*'fnd base rates'!J$117)
+($O279*'fnd base rates'!J$118)
+($P279*VLOOKUP($S279+12,rate_basefnd,10)))
*$R279</f>
        <v>3324.7</v>
      </c>
      <c r="AC279" s="1">
        <f>(($D279*'fnd base rates'!K$107)
+($E279*'fnd base rates'!K$108)
+($F279*'fnd base rates'!K$109)
+($G279*'fnd base rates'!K$110)
+($H279*'fnd base rates'!K$111)
+($I279*'fnd base rates'!K$112)
+($J279*'fnd base rates'!K$113)
+($K279*'fnd base rates'!K$114)
+($M279*'fnd base rates'!K$116)
+($N279*'fnd base rates'!K$117)
+($O279*'fnd base rates'!K$118)
+($P279*VLOOKUP($S279+12,rate_basefnd,11)))
*$R279</f>
        <v>5886.4493999999995</v>
      </c>
      <c r="AD279" s="1">
        <f>(($D279*'fnd base rates'!L$107)
+($E279*'fnd base rates'!L$108)
+($F279*'fnd base rates'!L$109)
+($G279*'fnd base rates'!L$110)
+($H279*'fnd base rates'!L$111)
+($I279*'fnd base rates'!L$112)
+($J279*'fnd base rates'!L$113)
+($K279*'fnd base rates'!L$114)
+($M279*'fnd base rates'!L$116)
+($N279*'fnd base rates'!L$117)
+($O279*'fnd base rates'!L$118)
+($P279*VLOOKUP($S279+12,rate_basefnd,12)))</f>
        <v>9452.0434000000005</v>
      </c>
      <c r="AE279" s="1">
        <f>(($D279*'fnd base rates'!M$107)
+($E279*'fnd base rates'!M$108)
+($F279*'fnd base rates'!M$109)
+($G279*'fnd base rates'!M$110)
+($H279*'fnd base rates'!M$111)
+($I279*'fnd base rates'!M$112)
+($J279*'fnd base rates'!M$113)
+($K279*'fnd base rates'!M$114)
+($M279*'fnd base rates'!M$116)
+($N279*'fnd base rates'!M$117)
+($O279*'fnd base rates'!M$118)
+($P279*VLOOKUP($S279+12,rate_basefnd,13)))</f>
        <v>0</v>
      </c>
      <c r="AF279" s="4">
        <f t="shared" si="311"/>
        <v>71246.104550000004</v>
      </c>
      <c r="AH279" s="269">
        <f t="shared" si="312"/>
        <v>440149160</v>
      </c>
      <c r="AI279" s="4" t="str">
        <f t="shared" si="313"/>
        <v>440</v>
      </c>
      <c r="AJ279" s="2" t="str">
        <f t="shared" si="314"/>
        <v>149</v>
      </c>
      <c r="AK279" s="2" t="str">
        <f t="shared" si="315"/>
        <v>160</v>
      </c>
      <c r="AL279" s="4">
        <f t="shared" si="316"/>
        <v>1</v>
      </c>
      <c r="AM279" s="4">
        <f t="shared" si="307"/>
        <v>5</v>
      </c>
      <c r="AN279" s="4">
        <f t="shared" si="317"/>
        <v>71246.104550000004</v>
      </c>
      <c r="AO279" s="4">
        <f t="shared" si="318"/>
        <v>14249</v>
      </c>
      <c r="AP279" s="4">
        <f t="shared" si="308"/>
        <v>0</v>
      </c>
      <c r="AQ279" s="4">
        <v>14249</v>
      </c>
      <c r="AW279" s="4">
        <v>0</v>
      </c>
      <c r="AX279" s="5">
        <f t="shared" si="319"/>
        <v>14249</v>
      </c>
      <c r="AY279" s="4">
        <v>14249</v>
      </c>
      <c r="AZ279" s="5"/>
      <c r="BB279" s="5">
        <f t="shared" ref="BB279" si="332">BC279-BA279</f>
        <v>0</v>
      </c>
    </row>
    <row r="280" spans="1:54" s="4" customFormat="1">
      <c r="A280" s="269">
        <v>440</v>
      </c>
      <c r="B280" s="2">
        <v>440149181</v>
      </c>
      <c r="C280" s="9" t="s">
        <v>1234</v>
      </c>
      <c r="D280" s="14">
        <f>'fnd enro'!D280</f>
        <v>4</v>
      </c>
      <c r="E280" s="14">
        <f>'fnd enro'!E280</f>
        <v>0</v>
      </c>
      <c r="F280" s="14">
        <f>'fnd enro'!F280</f>
        <v>2</v>
      </c>
      <c r="G280" s="14">
        <f>'fnd enro'!G280</f>
        <v>20</v>
      </c>
      <c r="H280" s="14">
        <f>'fnd enro'!H280</f>
        <v>22</v>
      </c>
      <c r="I280" s="14">
        <f>'fnd enro'!I280</f>
        <v>0</v>
      </c>
      <c r="J280" s="14">
        <f>'fnd enro'!J280</f>
        <v>0</v>
      </c>
      <c r="K280" s="15">
        <f>'fnd enro'!K280</f>
        <v>1.6983999999999999</v>
      </c>
      <c r="L280" s="14">
        <f>'fnd enro'!L280</f>
        <v>0</v>
      </c>
      <c r="M280" s="14">
        <f>'fnd enro'!M280</f>
        <v>3</v>
      </c>
      <c r="N280" s="14">
        <f>'fnd enro'!N280</f>
        <v>0</v>
      </c>
      <c r="O280" s="14">
        <f>'fnd enro'!O280</f>
        <v>0</v>
      </c>
      <c r="P280" s="14">
        <f>'fnd enro'!P280</f>
        <v>27</v>
      </c>
      <c r="Q280" s="14">
        <f>'fnd enro'!R280</f>
        <v>46</v>
      </c>
      <c r="R280" s="15">
        <f t="shared" si="310"/>
        <v>1</v>
      </c>
      <c r="S280" s="14">
        <f>VALUE('fnd enro'!Q280)</f>
        <v>10</v>
      </c>
      <c r="T280" s="2"/>
      <c r="U280" s="1">
        <f>(($D280*'fnd base rates'!C$107)
+($E280*'fnd base rates'!C$108)
+($F280*'fnd base rates'!C$109)
+($G280*'fnd base rates'!C$110)
+($H280*'fnd base rates'!C$111)
+($I280*'fnd base rates'!C$112)
+($J280*'fnd base rates'!C$113)
+($K280*'fnd base rates'!C$114)
+($M280*'fnd base rates'!C$116)
+($N280*'fnd base rates'!C$117)
+($O280*'fnd base rates'!C$118)
+($P280*VLOOKUP($S280+12,rate_basefnd,3)))
*$R280</f>
        <v>26896.389223999999</v>
      </c>
      <c r="V280" s="1">
        <f>(($D280*'fnd base rates'!D$107)
+($E280*'fnd base rates'!D$108)
+($F280*'fnd base rates'!D$109)
+($G280*'fnd base rates'!D$110)
+($H280*'fnd base rates'!D$111)
+($I280*'fnd base rates'!D$112)
+($J280*'fnd base rates'!D$113)
+($K280*'fnd base rates'!D$114)
+($M280*'fnd base rates'!D$116)
+($N280*'fnd base rates'!D$117)
+($O280*'fnd base rates'!D$118)
+($P280*VLOOKUP($S280+12,rate_basefnd,4)))
*$R280</f>
        <v>45871.299999999996</v>
      </c>
      <c r="W280" s="1">
        <f>(($D280*'fnd base rates'!E$107)
+($E280*'fnd base rates'!E$108)
+($F280*'fnd base rates'!E$109)
+($G280*'fnd base rates'!E$110)
+($H280*'fnd base rates'!E$111)
+($I280*'fnd base rates'!E$112)
+($J280*'fnd base rates'!E$113)
+($K280*'fnd base rates'!E$114)
+($M280*'fnd base rates'!E$116)
+($N280*'fnd base rates'!E$117)
+($O280*'fnd base rates'!E$118)
+($P280*VLOOKUP($S280+12,rate_basefnd,5)))
*$R280</f>
        <v>271259.48654399998</v>
      </c>
      <c r="X280" s="1">
        <f>(($D280*'fnd base rates'!F$107)
+($E280*'fnd base rates'!F$108)
+($F280*'fnd base rates'!F$109)
+($G280*'fnd base rates'!F$110)
+($H280*'fnd base rates'!F$111)
+($I280*'fnd base rates'!F$112)
+($J280*'fnd base rates'!F$113)
+($K280*'fnd base rates'!F$114)
+($M280*'fnd base rates'!F$116)
+($N280*'fnd base rates'!F$117)
+($O280*'fnd base rates'!F$118)
+($P280*VLOOKUP($S280+12,rate_basefnd,6)))
*$R280</f>
        <v>51672.602127999991</v>
      </c>
      <c r="Y280" s="1">
        <f>(($D280*'fnd base rates'!G$107)
+($E280*'fnd base rates'!G$108)
+($F280*'fnd base rates'!G$109)
+($G280*'fnd base rates'!G$110)
+($H280*'fnd base rates'!G$111)
+($I280*'fnd base rates'!G$112)
+($J280*'fnd base rates'!G$113)
+($K280*'fnd base rates'!G$114)
+($M280*'fnd base rates'!G$116)
+($N280*'fnd base rates'!G$117)
+($O280*'fnd base rates'!G$118)
+($P280*VLOOKUP($S280+12,rate_basefnd,7)))
*$R280</f>
        <v>12389.764407999999</v>
      </c>
      <c r="Z280" s="1">
        <f>(($D280*'fnd base rates'!H$107)
+($E280*'fnd base rates'!H$108)
+($F280*'fnd base rates'!H$109)
+($G280*'fnd base rates'!H$110)
+($H280*'fnd base rates'!H$111)
+($I280*'fnd base rates'!H$112)
+($J280*'fnd base rates'!H$113)
+($K280*'fnd base rates'!H$114)
+($M280*'fnd base rates'!H$116)
+($N280*'fnd base rates'!H$117)
+($O280*'fnd base rates'!H$118)
+($P280*VLOOKUP($S280+12,rate_basefnd,8)))</f>
        <v>25162.643096</v>
      </c>
      <c r="AA280" s="1">
        <f>(($D280*'fnd base rates'!I$107)
+($E280*'fnd base rates'!I$108)
+($F280*'fnd base rates'!I$109)
+($G280*'fnd base rates'!I$110)
+($H280*'fnd base rates'!I$111)
+($I280*'fnd base rates'!I$112)
+($J280*'fnd base rates'!I$113)
+($K280*'fnd base rates'!I$114)
+($M280*'fnd base rates'!I$116)
+($N280*'fnd base rates'!I$117)
+($O280*'fnd base rates'!I$118)
+($P280*VLOOKUP($S280+12,rate_basefnd,9)))
*$R280</f>
        <v>19569.95</v>
      </c>
      <c r="AB280" s="1">
        <f>(($D280*'fnd base rates'!J$107)
+($E280*'fnd base rates'!J$108)
+($F280*'fnd base rates'!J$109)
+($G280*'fnd base rates'!J$110)
+($H280*'fnd base rates'!J$111)
+($I280*'fnd base rates'!J$112)
+($J280*'fnd base rates'!J$113)
+($K280*'fnd base rates'!J$114)
+($M280*'fnd base rates'!J$116)
+($N280*'fnd base rates'!J$117)
+($O280*'fnd base rates'!J$118)
+($P280*VLOOKUP($S280+12,rate_basefnd,10)))
*$R280</f>
        <v>29843.309999999998</v>
      </c>
      <c r="AC280" s="1">
        <f>(($D280*'fnd base rates'!K$107)
+($E280*'fnd base rates'!K$108)
+($F280*'fnd base rates'!K$109)
+($G280*'fnd base rates'!K$110)
+($H280*'fnd base rates'!K$111)
+($I280*'fnd base rates'!K$112)
+($J280*'fnd base rates'!K$113)
+($K280*'fnd base rates'!K$114)
+($M280*'fnd base rates'!K$116)
+($N280*'fnd base rates'!K$117)
+($O280*'fnd base rates'!K$118)
+($P280*VLOOKUP($S280+12,rate_basefnd,11)))
*$R280</f>
        <v>53070.804719999993</v>
      </c>
      <c r="AD280" s="1">
        <f>(($D280*'fnd base rates'!L$107)
+($E280*'fnd base rates'!L$108)
+($F280*'fnd base rates'!L$109)
+($G280*'fnd base rates'!L$110)
+($H280*'fnd base rates'!L$111)
+($I280*'fnd base rates'!L$112)
+($J280*'fnd base rates'!L$113)
+($K280*'fnd base rates'!L$114)
+($M280*'fnd base rates'!L$116)
+($N280*'fnd base rates'!L$117)
+($O280*'fnd base rates'!L$118)
+($P280*VLOOKUP($S280+12,rate_basefnd,12)))</f>
        <v>84552.543919999996</v>
      </c>
      <c r="AE280" s="1">
        <f>(($D280*'fnd base rates'!M$107)
+($E280*'fnd base rates'!M$108)
+($F280*'fnd base rates'!M$109)
+($G280*'fnd base rates'!M$110)
+($H280*'fnd base rates'!M$111)
+($I280*'fnd base rates'!M$112)
+($J280*'fnd base rates'!M$113)
+($K280*'fnd base rates'!M$114)
+($M280*'fnd base rates'!M$116)
+($N280*'fnd base rates'!M$117)
+($O280*'fnd base rates'!M$118)
+($P280*VLOOKUP($S280+12,rate_basefnd,13)))</f>
        <v>0</v>
      </c>
      <c r="AF280" s="4">
        <f t="shared" si="311"/>
        <v>620288.79403999995</v>
      </c>
      <c r="AH280" s="269">
        <f t="shared" si="312"/>
        <v>440149181</v>
      </c>
      <c r="AI280" s="4" t="str">
        <f t="shared" si="313"/>
        <v>440</v>
      </c>
      <c r="AJ280" s="2" t="str">
        <f t="shared" si="314"/>
        <v>149</v>
      </c>
      <c r="AK280" s="2" t="str">
        <f t="shared" si="315"/>
        <v>181</v>
      </c>
      <c r="AL280" s="4">
        <f t="shared" si="316"/>
        <v>1</v>
      </c>
      <c r="AM280" s="4">
        <f t="shared" si="307"/>
        <v>46</v>
      </c>
      <c r="AN280" s="4">
        <f t="shared" si="317"/>
        <v>620288.79403999995</v>
      </c>
      <c r="AO280" s="4">
        <f t="shared" si="318"/>
        <v>13485</v>
      </c>
      <c r="AP280" s="4">
        <f t="shared" si="308"/>
        <v>0</v>
      </c>
      <c r="AQ280" s="4">
        <v>13485</v>
      </c>
      <c r="AW280" s="4">
        <v>13052</v>
      </c>
      <c r="AX280" s="5">
        <f t="shared" si="319"/>
        <v>433</v>
      </c>
      <c r="AY280" s="4">
        <v>13485</v>
      </c>
      <c r="AZ280" s="5"/>
      <c r="BB280" s="5">
        <f t="shared" ref="BB280" si="333">BC280-BA280</f>
        <v>0</v>
      </c>
    </row>
    <row r="281" spans="1:54" s="4" customFormat="1">
      <c r="A281" s="269">
        <v>440</v>
      </c>
      <c r="B281" s="2">
        <v>440149211</v>
      </c>
      <c r="C281" s="9" t="s">
        <v>1234</v>
      </c>
      <c r="D281" s="14">
        <f>'fnd enro'!D281</f>
        <v>0</v>
      </c>
      <c r="E281" s="14">
        <f>'fnd enro'!E281</f>
        <v>0</v>
      </c>
      <c r="F281" s="14">
        <f>'fnd enro'!F281</f>
        <v>0</v>
      </c>
      <c r="G281" s="14">
        <f>'fnd enro'!G281</f>
        <v>3</v>
      </c>
      <c r="H281" s="14">
        <f>'fnd enro'!H281</f>
        <v>2</v>
      </c>
      <c r="I281" s="14">
        <f>'fnd enro'!I281</f>
        <v>0</v>
      </c>
      <c r="J281" s="14">
        <f>'fnd enro'!J281</f>
        <v>0</v>
      </c>
      <c r="K281" s="15">
        <f>'fnd enro'!K281</f>
        <v>0.193</v>
      </c>
      <c r="L281" s="14">
        <f>'fnd enro'!L281</f>
        <v>0</v>
      </c>
      <c r="M281" s="14">
        <f>'fnd enro'!M281</f>
        <v>0</v>
      </c>
      <c r="N281" s="14">
        <f>'fnd enro'!N281</f>
        <v>0</v>
      </c>
      <c r="O281" s="14">
        <f>'fnd enro'!O281</f>
        <v>0</v>
      </c>
      <c r="P281" s="14">
        <f>'fnd enro'!P281</f>
        <v>3</v>
      </c>
      <c r="Q281" s="14">
        <f>'fnd enro'!R281</f>
        <v>5</v>
      </c>
      <c r="R281" s="15">
        <f t="shared" si="310"/>
        <v>1</v>
      </c>
      <c r="S281" s="14">
        <f>VALUE('fnd enro'!Q281)</f>
        <v>5</v>
      </c>
      <c r="T281" s="2"/>
      <c r="U281" s="1">
        <f>(($D281*'fnd base rates'!C$107)
+($E281*'fnd base rates'!C$108)
+($F281*'fnd base rates'!C$109)
+($G281*'fnd base rates'!C$110)
+($H281*'fnd base rates'!C$111)
+($I281*'fnd base rates'!C$112)
+($J281*'fnd base rates'!C$113)
+($K281*'fnd base rates'!C$114)
+($M281*'fnd base rates'!C$116)
+($N281*'fnd base rates'!C$117)
+($O281*'fnd base rates'!C$118)
+($P281*VLOOKUP($S281+12,rate_basefnd,3)))
*$R281</f>
        <v>2861.9167300000004</v>
      </c>
      <c r="V281" s="1">
        <f>(($D281*'fnd base rates'!D$107)
+($E281*'fnd base rates'!D$108)
+($F281*'fnd base rates'!D$109)
+($G281*'fnd base rates'!D$110)
+($H281*'fnd base rates'!D$111)
+($I281*'fnd base rates'!D$112)
+($J281*'fnd base rates'!D$113)
+($K281*'fnd base rates'!D$114)
+($M281*'fnd base rates'!D$116)
+($N281*'fnd base rates'!D$117)
+($O281*'fnd base rates'!D$118)
+($P281*VLOOKUP($S281+12,rate_basefnd,4)))
*$R281</f>
        <v>4676.380000000001</v>
      </c>
      <c r="W281" s="1">
        <f>(($D281*'fnd base rates'!E$107)
+($E281*'fnd base rates'!E$108)
+($F281*'fnd base rates'!E$109)
+($G281*'fnd base rates'!E$110)
+($H281*'fnd base rates'!E$111)
+($I281*'fnd base rates'!E$112)
+($J281*'fnd base rates'!E$113)
+($K281*'fnd base rates'!E$114)
+($M281*'fnd base rates'!E$116)
+($N281*'fnd base rates'!E$117)
+($O281*'fnd base rates'!E$118)
+($P281*VLOOKUP($S281+12,rate_basefnd,5)))
*$R281</f>
        <v>26867.581880000005</v>
      </c>
      <c r="X281" s="1">
        <f>(($D281*'fnd base rates'!F$107)
+($E281*'fnd base rates'!F$108)
+($F281*'fnd base rates'!F$109)
+($G281*'fnd base rates'!F$110)
+($H281*'fnd base rates'!F$111)
+($I281*'fnd base rates'!F$112)
+($J281*'fnd base rates'!F$113)
+($K281*'fnd base rates'!F$114)
+($M281*'fnd base rates'!F$116)
+($N281*'fnd base rates'!F$117)
+($O281*'fnd base rates'!F$118)
+($P281*VLOOKUP($S281+12,rate_basefnd,6)))
*$R281</f>
        <v>5733.0920599999999</v>
      </c>
      <c r="Y281" s="1">
        <f>(($D281*'fnd base rates'!G$107)
+($E281*'fnd base rates'!G$108)
+($F281*'fnd base rates'!G$109)
+($G281*'fnd base rates'!G$110)
+($H281*'fnd base rates'!G$111)
+($I281*'fnd base rates'!G$112)
+($J281*'fnd base rates'!G$113)
+($K281*'fnd base rates'!G$114)
+($M281*'fnd base rates'!G$116)
+($N281*'fnd base rates'!G$117)
+($O281*'fnd base rates'!G$118)
+($P281*VLOOKUP($S281+12,rate_basefnd,7)))
*$R281</f>
        <v>1210.3364099999999</v>
      </c>
      <c r="Z281" s="1">
        <f>(($D281*'fnd base rates'!H$107)
+($E281*'fnd base rates'!H$108)
+($F281*'fnd base rates'!H$109)
+($G281*'fnd base rates'!H$110)
+($H281*'fnd base rates'!H$111)
+($I281*'fnd base rates'!H$112)
+($J281*'fnd base rates'!H$113)
+($K281*'fnd base rates'!H$114)
+($M281*'fnd base rates'!H$116)
+($N281*'fnd base rates'!H$117)
+($O281*'fnd base rates'!H$118)
+($P281*VLOOKUP($S281+12,rate_basefnd,8)))</f>
        <v>2678.9646700000003</v>
      </c>
      <c r="AA281" s="1">
        <f>(($D281*'fnd base rates'!I$107)
+($E281*'fnd base rates'!I$108)
+($F281*'fnd base rates'!I$109)
+($G281*'fnd base rates'!I$110)
+($H281*'fnd base rates'!I$111)
+($I281*'fnd base rates'!I$112)
+($J281*'fnd base rates'!I$113)
+($K281*'fnd base rates'!I$114)
+($M281*'fnd base rates'!I$116)
+($N281*'fnd base rates'!I$117)
+($O281*'fnd base rates'!I$118)
+($P281*VLOOKUP($S281+12,rate_basefnd,9)))
*$R281</f>
        <v>1980.8200000000002</v>
      </c>
      <c r="AB281" s="1">
        <f>(($D281*'fnd base rates'!J$107)
+($E281*'fnd base rates'!J$108)
+($F281*'fnd base rates'!J$109)
+($G281*'fnd base rates'!J$110)
+($H281*'fnd base rates'!J$111)
+($I281*'fnd base rates'!J$112)
+($J281*'fnd base rates'!J$113)
+($K281*'fnd base rates'!J$114)
+($M281*'fnd base rates'!J$116)
+($N281*'fnd base rates'!J$117)
+($O281*'fnd base rates'!J$118)
+($P281*VLOOKUP($S281+12,rate_basefnd,10)))
*$R281</f>
        <v>2702.56</v>
      </c>
      <c r="AC281" s="1">
        <f>(($D281*'fnd base rates'!K$107)
+($E281*'fnd base rates'!K$108)
+($F281*'fnd base rates'!K$109)
+($G281*'fnd base rates'!K$110)
+($H281*'fnd base rates'!K$111)
+($I281*'fnd base rates'!K$112)
+($J281*'fnd base rates'!K$113)
+($K281*'fnd base rates'!K$114)
+($M281*'fnd base rates'!K$116)
+($N281*'fnd base rates'!K$117)
+($O281*'fnd base rates'!K$118)
+($P281*VLOOKUP($S281+12,rate_basefnd,11)))
*$R281</f>
        <v>5664.9493999999995</v>
      </c>
      <c r="AD281" s="1">
        <f>(($D281*'fnd base rates'!L$107)
+($E281*'fnd base rates'!L$108)
+($F281*'fnd base rates'!L$109)
+($G281*'fnd base rates'!L$110)
+($H281*'fnd base rates'!L$111)
+($I281*'fnd base rates'!L$112)
+($J281*'fnd base rates'!L$113)
+($K281*'fnd base rates'!L$114)
+($M281*'fnd base rates'!L$116)
+($N281*'fnd base rates'!L$117)
+($O281*'fnd base rates'!L$118)
+($P281*VLOOKUP($S281+12,rate_basefnd,12)))</f>
        <v>8707.2134000000005</v>
      </c>
      <c r="AE281" s="1">
        <f>(($D281*'fnd base rates'!M$107)
+($E281*'fnd base rates'!M$108)
+($F281*'fnd base rates'!M$109)
+($G281*'fnd base rates'!M$110)
+($H281*'fnd base rates'!M$111)
+($I281*'fnd base rates'!M$112)
+($J281*'fnd base rates'!M$113)
+($K281*'fnd base rates'!M$114)
+($M281*'fnd base rates'!M$116)
+($N281*'fnd base rates'!M$117)
+($O281*'fnd base rates'!M$118)
+($P281*VLOOKUP($S281+12,rate_basefnd,13)))</f>
        <v>0</v>
      </c>
      <c r="AF281" s="4">
        <f t="shared" si="311"/>
        <v>63083.81455000001</v>
      </c>
      <c r="AH281" s="269">
        <f t="shared" si="312"/>
        <v>440149211</v>
      </c>
      <c r="AI281" s="4" t="str">
        <f t="shared" si="313"/>
        <v>440</v>
      </c>
      <c r="AJ281" s="2" t="str">
        <f t="shared" si="314"/>
        <v>149</v>
      </c>
      <c r="AK281" s="2" t="str">
        <f t="shared" si="315"/>
        <v>211</v>
      </c>
      <c r="AL281" s="4">
        <f t="shared" si="316"/>
        <v>1</v>
      </c>
      <c r="AM281" s="4">
        <f t="shared" si="307"/>
        <v>5</v>
      </c>
      <c r="AN281" s="4">
        <f t="shared" si="317"/>
        <v>63083.81455000001</v>
      </c>
      <c r="AO281" s="4">
        <f t="shared" si="318"/>
        <v>12617</v>
      </c>
      <c r="AP281" s="4">
        <f t="shared" si="308"/>
        <v>0</v>
      </c>
      <c r="AQ281" s="4">
        <v>12617</v>
      </c>
      <c r="AW281" s="4">
        <v>9935</v>
      </c>
      <c r="AX281" s="5">
        <f t="shared" si="319"/>
        <v>2682</v>
      </c>
      <c r="AY281" s="4">
        <v>12617</v>
      </c>
      <c r="AZ281" s="5"/>
      <c r="BB281" s="5">
        <f t="shared" ref="BB281" si="334">BC281-BA281</f>
        <v>0</v>
      </c>
    </row>
    <row r="282" spans="1:54" s="4" customFormat="1">
      <c r="A282" s="269">
        <v>440</v>
      </c>
      <c r="B282" s="2">
        <v>440149745</v>
      </c>
      <c r="C282" s="9" t="s">
        <v>1234</v>
      </c>
      <c r="D282" s="14">
        <f>'fnd enro'!D282</f>
        <v>0</v>
      </c>
      <c r="E282" s="14">
        <f>'fnd enro'!E282</f>
        <v>0</v>
      </c>
      <c r="F282" s="14">
        <f>'fnd enro'!F282</f>
        <v>0</v>
      </c>
      <c r="G282" s="14">
        <f>'fnd enro'!G282</f>
        <v>1</v>
      </c>
      <c r="H282" s="14">
        <f>'fnd enro'!H282</f>
        <v>0</v>
      </c>
      <c r="I282" s="14">
        <f>'fnd enro'!I282</f>
        <v>0</v>
      </c>
      <c r="J282" s="14">
        <f>'fnd enro'!J282</f>
        <v>0</v>
      </c>
      <c r="K282" s="15">
        <f>'fnd enro'!K282</f>
        <v>3.8600000000000002E-2</v>
      </c>
      <c r="L282" s="14">
        <f>'fnd enro'!L282</f>
        <v>0</v>
      </c>
      <c r="M282" s="14">
        <f>'fnd enro'!M282</f>
        <v>0</v>
      </c>
      <c r="N282" s="14">
        <f>'fnd enro'!N282</f>
        <v>0</v>
      </c>
      <c r="O282" s="14">
        <f>'fnd enro'!O282</f>
        <v>0</v>
      </c>
      <c r="P282" s="14">
        <f>'fnd enro'!P282</f>
        <v>0</v>
      </c>
      <c r="Q282" s="14">
        <f>'fnd enro'!R282</f>
        <v>1</v>
      </c>
      <c r="R282" s="15">
        <f t="shared" si="310"/>
        <v>1</v>
      </c>
      <c r="S282" s="14">
        <f>VALUE('fnd enro'!Q282)</f>
        <v>3</v>
      </c>
      <c r="T282" s="2"/>
      <c r="U282" s="1">
        <f>(($D282*'fnd base rates'!C$107)
+($E282*'fnd base rates'!C$108)
+($F282*'fnd base rates'!C$109)
+($G282*'fnd base rates'!C$110)
+($H282*'fnd base rates'!C$111)
+($I282*'fnd base rates'!C$112)
+($J282*'fnd base rates'!C$113)
+($K282*'fnd base rates'!C$114)
+($M282*'fnd base rates'!C$116)
+($N282*'fnd base rates'!C$117)
+($O282*'fnd base rates'!C$118)
+($P282*VLOOKUP($S282+12,rate_basefnd,3)))
*$R282</f>
        <v>536.46134600000005</v>
      </c>
      <c r="V282" s="1">
        <f>(($D282*'fnd base rates'!D$107)
+($E282*'fnd base rates'!D$108)
+($F282*'fnd base rates'!D$109)
+($G282*'fnd base rates'!D$110)
+($H282*'fnd base rates'!D$111)
+($I282*'fnd base rates'!D$112)
+($J282*'fnd base rates'!D$113)
+($K282*'fnd base rates'!D$114)
+($M282*'fnd base rates'!D$116)
+($N282*'fnd base rates'!D$117)
+($O282*'fnd base rates'!D$118)
+($P282*VLOOKUP($S282+12,rate_basefnd,4)))
*$R282</f>
        <v>765.08</v>
      </c>
      <c r="W282" s="1">
        <f>(($D282*'fnd base rates'!E$107)
+($E282*'fnd base rates'!E$108)
+($F282*'fnd base rates'!E$109)
+($G282*'fnd base rates'!E$110)
+($H282*'fnd base rates'!E$111)
+($I282*'fnd base rates'!E$112)
+($J282*'fnd base rates'!E$113)
+($K282*'fnd base rates'!E$114)
+($M282*'fnd base rates'!E$116)
+($N282*'fnd base rates'!E$117)
+($O282*'fnd base rates'!E$118)
+($P282*VLOOKUP($S282+12,rate_basefnd,5)))
*$R282</f>
        <v>3880.4303760000003</v>
      </c>
      <c r="X282" s="1">
        <f>(($D282*'fnd base rates'!F$107)
+($E282*'fnd base rates'!F$108)
+($F282*'fnd base rates'!F$109)
+($G282*'fnd base rates'!F$110)
+($H282*'fnd base rates'!F$111)
+($I282*'fnd base rates'!F$112)
+($J282*'fnd base rates'!F$113)
+($K282*'fnd base rates'!F$114)
+($M282*'fnd base rates'!F$116)
+($N282*'fnd base rates'!F$117)
+($O282*'fnd base rates'!F$118)
+($P282*VLOOKUP($S282+12,rate_basefnd,6)))
*$R282</f>
        <v>1247.446412</v>
      </c>
      <c r="Y282" s="1">
        <f>(($D282*'fnd base rates'!G$107)
+($E282*'fnd base rates'!G$108)
+($F282*'fnd base rates'!G$109)
+($G282*'fnd base rates'!G$110)
+($H282*'fnd base rates'!G$111)
+($I282*'fnd base rates'!G$112)
+($J282*'fnd base rates'!G$113)
+($K282*'fnd base rates'!G$114)
+($M282*'fnd base rates'!G$116)
+($N282*'fnd base rates'!G$117)
+($O282*'fnd base rates'!G$118)
+($P282*VLOOKUP($S282+12,rate_basefnd,7)))
*$R282</f>
        <v>156.793282</v>
      </c>
      <c r="Z282" s="1">
        <f>(($D282*'fnd base rates'!H$107)
+($E282*'fnd base rates'!H$108)
+($F282*'fnd base rates'!H$109)
+($G282*'fnd base rates'!H$110)
+($H282*'fnd base rates'!H$111)
+($I282*'fnd base rates'!H$112)
+($J282*'fnd base rates'!H$113)
+($K282*'fnd base rates'!H$114)
+($M282*'fnd base rates'!H$116)
+($N282*'fnd base rates'!H$117)
+($O282*'fnd base rates'!H$118)
+($P282*VLOOKUP($S282+12,rate_basefnd,8)))</f>
        <v>523.43893400000002</v>
      </c>
      <c r="AA282" s="1">
        <f>(($D282*'fnd base rates'!I$107)
+($E282*'fnd base rates'!I$108)
+($F282*'fnd base rates'!I$109)
+($G282*'fnd base rates'!I$110)
+($H282*'fnd base rates'!I$111)
+($I282*'fnd base rates'!I$112)
+($J282*'fnd base rates'!I$113)
+($K282*'fnd base rates'!I$114)
+($M282*'fnd base rates'!I$116)
+($N282*'fnd base rates'!I$117)
+($O282*'fnd base rates'!I$118)
+($P282*VLOOKUP($S282+12,rate_basefnd,9)))
*$R282</f>
        <v>306.35000000000002</v>
      </c>
      <c r="AB282" s="1">
        <f>(($D282*'fnd base rates'!J$107)
+($E282*'fnd base rates'!J$108)
+($F282*'fnd base rates'!J$109)
+($G282*'fnd base rates'!J$110)
+($H282*'fnd base rates'!J$111)
+($I282*'fnd base rates'!J$112)
+($J282*'fnd base rates'!J$113)
+($K282*'fnd base rates'!J$114)
+($M282*'fnd base rates'!J$116)
+($N282*'fnd base rates'!J$117)
+($O282*'fnd base rates'!J$118)
+($P282*VLOOKUP($S282+12,rate_basefnd,10)))
*$R282</f>
        <v>152.32</v>
      </c>
      <c r="AC282" s="1">
        <f>(($D282*'fnd base rates'!K$107)
+($E282*'fnd base rates'!K$108)
+($F282*'fnd base rates'!K$109)
+($G282*'fnd base rates'!K$110)
+($H282*'fnd base rates'!K$111)
+($I282*'fnd base rates'!K$112)
+($J282*'fnd base rates'!K$113)
+($K282*'fnd base rates'!K$114)
+($M282*'fnd base rates'!K$116)
+($N282*'fnd base rates'!K$117)
+($O282*'fnd base rates'!K$118)
+($P282*VLOOKUP($S282+12,rate_basefnd,11)))
*$R282</f>
        <v>1100.2098799999999</v>
      </c>
      <c r="AD282" s="1">
        <f>(($D282*'fnd base rates'!L$107)
+($E282*'fnd base rates'!L$108)
+($F282*'fnd base rates'!L$109)
+($G282*'fnd base rates'!L$110)
+($H282*'fnd base rates'!L$111)
+($I282*'fnd base rates'!L$112)
+($J282*'fnd base rates'!L$113)
+($K282*'fnd base rates'!L$114)
+($M282*'fnd base rates'!L$116)
+($N282*'fnd base rates'!L$117)
+($O282*'fnd base rates'!L$118)
+($P282*VLOOKUP($S282+12,rate_basefnd,12)))</f>
        <v>1446.1566800000001</v>
      </c>
      <c r="AE282" s="1">
        <f>(($D282*'fnd base rates'!M$107)
+($E282*'fnd base rates'!M$108)
+($F282*'fnd base rates'!M$109)
+($G282*'fnd base rates'!M$110)
+($H282*'fnd base rates'!M$111)
+($I282*'fnd base rates'!M$112)
+($J282*'fnd base rates'!M$113)
+($K282*'fnd base rates'!M$114)
+($M282*'fnd base rates'!M$116)
+($N282*'fnd base rates'!M$117)
+($O282*'fnd base rates'!M$118)
+($P282*VLOOKUP($S282+12,rate_basefnd,13)))</f>
        <v>0</v>
      </c>
      <c r="AF282" s="4">
        <f t="shared" si="311"/>
        <v>10114.68691</v>
      </c>
      <c r="AH282" s="269">
        <f t="shared" si="312"/>
        <v>440149745</v>
      </c>
      <c r="AI282" s="4" t="str">
        <f t="shared" si="313"/>
        <v>440</v>
      </c>
      <c r="AJ282" s="2" t="str">
        <f t="shared" si="314"/>
        <v>149</v>
      </c>
      <c r="AK282" s="2" t="str">
        <f t="shared" si="315"/>
        <v>745</v>
      </c>
      <c r="AL282" s="4">
        <f t="shared" si="316"/>
        <v>1</v>
      </c>
      <c r="AM282" s="4">
        <f t="shared" si="307"/>
        <v>1</v>
      </c>
      <c r="AN282" s="4">
        <f t="shared" si="317"/>
        <v>10114.68691</v>
      </c>
      <c r="AO282" s="4">
        <f t="shared" si="318"/>
        <v>10115</v>
      </c>
      <c r="AP282" s="4">
        <f t="shared" si="308"/>
        <v>0</v>
      </c>
      <c r="AQ282" s="4">
        <v>10115</v>
      </c>
      <c r="AW282" s="4">
        <v>10115</v>
      </c>
      <c r="AX282" s="5">
        <f t="shared" si="319"/>
        <v>0</v>
      </c>
      <c r="AY282" s="4">
        <v>10115</v>
      </c>
      <c r="AZ282" s="5"/>
      <c r="BB282" s="5">
        <f t="shared" ref="BB282" si="335">BC282-BA282</f>
        <v>0</v>
      </c>
    </row>
    <row r="283" spans="1:54" s="4" customFormat="1">
      <c r="A283" s="269">
        <v>441</v>
      </c>
      <c r="B283" s="2">
        <v>441281005</v>
      </c>
      <c r="C283" s="9" t="s">
        <v>1219</v>
      </c>
      <c r="D283" s="14">
        <f>'fnd enro'!D283</f>
        <v>0</v>
      </c>
      <c r="E283" s="14">
        <f>'fnd enro'!E283</f>
        <v>0</v>
      </c>
      <c r="F283" s="14">
        <f>'fnd enro'!F283</f>
        <v>0</v>
      </c>
      <c r="G283" s="14">
        <f>'fnd enro'!G283</f>
        <v>1</v>
      </c>
      <c r="H283" s="14">
        <f>'fnd enro'!H283</f>
        <v>0</v>
      </c>
      <c r="I283" s="14">
        <f>'fnd enro'!I283</f>
        <v>0</v>
      </c>
      <c r="J283" s="14">
        <f>'fnd enro'!J283</f>
        <v>0</v>
      </c>
      <c r="K283" s="15">
        <f>'fnd enro'!K283</f>
        <v>3.8600000000000002E-2</v>
      </c>
      <c r="L283" s="14">
        <f>'fnd enro'!L283</f>
        <v>0</v>
      </c>
      <c r="M283" s="14">
        <f>'fnd enro'!M283</f>
        <v>0</v>
      </c>
      <c r="N283" s="14">
        <f>'fnd enro'!N283</f>
        <v>0</v>
      </c>
      <c r="O283" s="14">
        <f>'fnd enro'!O283</f>
        <v>0</v>
      </c>
      <c r="P283" s="14">
        <f>'fnd enro'!P283</f>
        <v>1</v>
      </c>
      <c r="Q283" s="14">
        <f>'fnd enro'!R283</f>
        <v>1</v>
      </c>
      <c r="R283" s="15">
        <f t="shared" si="310"/>
        <v>1</v>
      </c>
      <c r="S283" s="14">
        <f>VALUE('fnd enro'!Q283)</f>
        <v>8</v>
      </c>
      <c r="T283" s="2"/>
      <c r="U283" s="1">
        <f>(($D283*'fnd base rates'!C$107)
+($E283*'fnd base rates'!C$108)
+($F283*'fnd base rates'!C$109)
+($G283*'fnd base rates'!C$110)
+($H283*'fnd base rates'!C$111)
+($I283*'fnd base rates'!C$112)
+($J283*'fnd base rates'!C$113)
+($K283*'fnd base rates'!C$114)
+($M283*'fnd base rates'!C$116)
+($N283*'fnd base rates'!C$117)
+($O283*'fnd base rates'!C$118)
+($P283*VLOOKUP($S283+12,rate_basefnd,3)))
*$R283</f>
        <v>608.66134600000009</v>
      </c>
      <c r="V283" s="1">
        <f>(($D283*'fnd base rates'!D$107)
+($E283*'fnd base rates'!D$108)
+($F283*'fnd base rates'!D$109)
+($G283*'fnd base rates'!D$110)
+($H283*'fnd base rates'!D$111)
+($I283*'fnd base rates'!D$112)
+($J283*'fnd base rates'!D$113)
+($K283*'fnd base rates'!D$114)
+($M283*'fnd base rates'!D$116)
+($N283*'fnd base rates'!D$117)
+($O283*'fnd base rates'!D$118)
+($P283*VLOOKUP($S283+12,rate_basefnd,4)))
*$R283</f>
        <v>1107.1600000000001</v>
      </c>
      <c r="W283" s="1">
        <f>(($D283*'fnd base rates'!E$107)
+($E283*'fnd base rates'!E$108)
+($F283*'fnd base rates'!E$109)
+($G283*'fnd base rates'!E$110)
+($H283*'fnd base rates'!E$111)
+($I283*'fnd base rates'!E$112)
+($J283*'fnd base rates'!E$113)
+($K283*'fnd base rates'!E$114)
+($M283*'fnd base rates'!E$116)
+($N283*'fnd base rates'!E$117)
+($O283*'fnd base rates'!E$118)
+($P283*VLOOKUP($S283+12,rate_basefnd,5)))
*$R283</f>
        <v>7219.7903760000008</v>
      </c>
      <c r="X283" s="1">
        <f>(($D283*'fnd base rates'!F$107)
+($E283*'fnd base rates'!F$108)
+($F283*'fnd base rates'!F$109)
+($G283*'fnd base rates'!F$110)
+($H283*'fnd base rates'!F$111)
+($I283*'fnd base rates'!F$112)
+($J283*'fnd base rates'!F$113)
+($K283*'fnd base rates'!F$114)
+($M283*'fnd base rates'!F$116)
+($N283*'fnd base rates'!F$117)
+($O283*'fnd base rates'!F$118)
+($P283*VLOOKUP($S283+12,rate_basefnd,6)))
*$R283</f>
        <v>1247.446412</v>
      </c>
      <c r="Y283" s="1">
        <f>(($D283*'fnd base rates'!G$107)
+($E283*'fnd base rates'!G$108)
+($F283*'fnd base rates'!G$109)
+($G283*'fnd base rates'!G$110)
+($H283*'fnd base rates'!G$111)
+($I283*'fnd base rates'!G$112)
+($J283*'fnd base rates'!G$113)
+($K283*'fnd base rates'!G$114)
+($M283*'fnd base rates'!G$116)
+($N283*'fnd base rates'!G$117)
+($O283*'fnd base rates'!G$118)
+($P283*VLOOKUP($S283+12,rate_basefnd,7)))
*$R283</f>
        <v>318.80328199999997</v>
      </c>
      <c r="Z283" s="1">
        <f>(($D283*'fnd base rates'!H$107)
+($E283*'fnd base rates'!H$108)
+($F283*'fnd base rates'!H$109)
+($G283*'fnd base rates'!H$110)
+($H283*'fnd base rates'!H$111)
+($I283*'fnd base rates'!H$112)
+($J283*'fnd base rates'!H$113)
+($K283*'fnd base rates'!H$114)
+($M283*'fnd base rates'!H$116)
+($N283*'fnd base rates'!H$117)
+($O283*'fnd base rates'!H$118)
+($P283*VLOOKUP($S283+12,rate_basefnd,8)))</f>
        <v>548.27893400000005</v>
      </c>
      <c r="AA283" s="1">
        <f>(($D283*'fnd base rates'!I$107)
+($E283*'fnd base rates'!I$108)
+($F283*'fnd base rates'!I$109)
+($G283*'fnd base rates'!I$110)
+($H283*'fnd base rates'!I$111)
+($I283*'fnd base rates'!I$112)
+($J283*'fnd base rates'!I$113)
+($K283*'fnd base rates'!I$114)
+($M283*'fnd base rates'!I$116)
+($N283*'fnd base rates'!I$117)
+($O283*'fnd base rates'!I$118)
+($P283*VLOOKUP($S283+12,rate_basefnd,9)))
*$R283</f>
        <v>441.57000000000005</v>
      </c>
      <c r="AB283" s="1">
        <f>(($D283*'fnd base rates'!J$107)
+($E283*'fnd base rates'!J$108)
+($F283*'fnd base rates'!J$109)
+($G283*'fnd base rates'!J$110)
+($H283*'fnd base rates'!J$111)
+($I283*'fnd base rates'!J$112)
+($J283*'fnd base rates'!J$113)
+($K283*'fnd base rates'!J$114)
+($M283*'fnd base rates'!J$116)
+($N283*'fnd base rates'!J$117)
+($O283*'fnd base rates'!J$118)
+($P283*VLOOKUP($S283+12,rate_basefnd,10)))
*$R283</f>
        <v>854.96</v>
      </c>
      <c r="AC283" s="1">
        <f>(($D283*'fnd base rates'!K$107)
+($E283*'fnd base rates'!K$108)
+($F283*'fnd base rates'!K$109)
+($G283*'fnd base rates'!K$110)
+($H283*'fnd base rates'!K$111)
+($I283*'fnd base rates'!K$112)
+($J283*'fnd base rates'!K$113)
+($K283*'fnd base rates'!K$114)
+($M283*'fnd base rates'!K$116)
+($N283*'fnd base rates'!K$117)
+($O283*'fnd base rates'!K$118)
+($P283*VLOOKUP($S283+12,rate_basefnd,11)))
*$R283</f>
        <v>1100.2098799999999</v>
      </c>
      <c r="AD283" s="1">
        <f>(($D283*'fnd base rates'!L$107)
+($E283*'fnd base rates'!L$108)
+($F283*'fnd base rates'!L$109)
+($G283*'fnd base rates'!L$110)
+($H283*'fnd base rates'!L$111)
+($I283*'fnd base rates'!L$112)
+($J283*'fnd base rates'!L$113)
+($K283*'fnd base rates'!L$114)
+($M283*'fnd base rates'!L$116)
+($N283*'fnd base rates'!L$117)
+($O283*'fnd base rates'!L$118)
+($P283*VLOOKUP($S283+12,rate_basefnd,12)))</f>
        <v>1986.3166799999999</v>
      </c>
      <c r="AE283" s="1">
        <f>(($D283*'fnd base rates'!M$107)
+($E283*'fnd base rates'!M$108)
+($F283*'fnd base rates'!M$109)
+($G283*'fnd base rates'!M$110)
+($H283*'fnd base rates'!M$111)
+($I283*'fnd base rates'!M$112)
+($J283*'fnd base rates'!M$113)
+($K283*'fnd base rates'!M$114)
+($M283*'fnd base rates'!M$116)
+($N283*'fnd base rates'!M$117)
+($O283*'fnd base rates'!M$118)
+($P283*VLOOKUP($S283+12,rate_basefnd,13)))</f>
        <v>0</v>
      </c>
      <c r="AF283" s="4">
        <f t="shared" si="311"/>
        <v>15433.196910000001</v>
      </c>
      <c r="AH283" s="269">
        <f t="shared" si="312"/>
        <v>441281005</v>
      </c>
      <c r="AI283" s="4" t="str">
        <f t="shared" si="313"/>
        <v>441</v>
      </c>
      <c r="AJ283" s="2" t="str">
        <f t="shared" si="314"/>
        <v>281</v>
      </c>
      <c r="AK283" s="2" t="str">
        <f t="shared" si="315"/>
        <v>005</v>
      </c>
      <c r="AL283" s="4">
        <f t="shared" si="316"/>
        <v>1</v>
      </c>
      <c r="AM283" s="4">
        <f t="shared" si="307"/>
        <v>1</v>
      </c>
      <c r="AN283" s="4">
        <f t="shared" si="317"/>
        <v>15433.196910000001</v>
      </c>
      <c r="AO283" s="4">
        <f t="shared" si="318"/>
        <v>15433</v>
      </c>
      <c r="AP283" s="4">
        <f t="shared" si="308"/>
        <v>0</v>
      </c>
      <c r="AQ283" s="4">
        <v>15433</v>
      </c>
      <c r="AW283" s="4">
        <v>15433</v>
      </c>
      <c r="AX283" s="5">
        <f t="shared" si="319"/>
        <v>0</v>
      </c>
      <c r="AY283" s="4">
        <v>15433</v>
      </c>
      <c r="AZ283" s="5"/>
      <c r="BB283" s="5">
        <f t="shared" ref="BB283" si="336">BC283-BA283</f>
        <v>0</v>
      </c>
    </row>
    <row r="284" spans="1:54" s="4" customFormat="1">
      <c r="A284" s="269">
        <v>441</v>
      </c>
      <c r="B284" s="2">
        <v>441281061</v>
      </c>
      <c r="C284" s="9" t="s">
        <v>1219</v>
      </c>
      <c r="D284" s="14">
        <f>'fnd enro'!D284</f>
        <v>0</v>
      </c>
      <c r="E284" s="14">
        <f>'fnd enro'!E284</f>
        <v>0</v>
      </c>
      <c r="F284" s="14">
        <f>'fnd enro'!F284</f>
        <v>0</v>
      </c>
      <c r="G284" s="14">
        <f>'fnd enro'!G284</f>
        <v>2</v>
      </c>
      <c r="H284" s="14">
        <f>'fnd enro'!H284</f>
        <v>1</v>
      </c>
      <c r="I284" s="14">
        <f>'fnd enro'!I284</f>
        <v>0</v>
      </c>
      <c r="J284" s="14">
        <f>'fnd enro'!J284</f>
        <v>0</v>
      </c>
      <c r="K284" s="15">
        <f>'fnd enro'!K284</f>
        <v>0.1158</v>
      </c>
      <c r="L284" s="14">
        <f>'fnd enro'!L284</f>
        <v>0</v>
      </c>
      <c r="M284" s="14">
        <f>'fnd enro'!M284</f>
        <v>0</v>
      </c>
      <c r="N284" s="14">
        <f>'fnd enro'!N284</f>
        <v>0</v>
      </c>
      <c r="O284" s="14">
        <f>'fnd enro'!O284</f>
        <v>0</v>
      </c>
      <c r="P284" s="14">
        <f>'fnd enro'!P284</f>
        <v>3</v>
      </c>
      <c r="Q284" s="14">
        <f>'fnd enro'!R284</f>
        <v>3</v>
      </c>
      <c r="R284" s="15">
        <f t="shared" si="310"/>
        <v>1</v>
      </c>
      <c r="S284" s="14">
        <f>VALUE('fnd enro'!Q284)</f>
        <v>11</v>
      </c>
      <c r="T284" s="2"/>
      <c r="U284" s="1">
        <f>(($D284*'fnd base rates'!C$107)
+($E284*'fnd base rates'!C$108)
+($F284*'fnd base rates'!C$109)
+($G284*'fnd base rates'!C$110)
+($H284*'fnd base rates'!C$111)
+($I284*'fnd base rates'!C$112)
+($J284*'fnd base rates'!C$113)
+($K284*'fnd base rates'!C$114)
+($M284*'fnd base rates'!C$116)
+($N284*'fnd base rates'!C$117)
+($O284*'fnd base rates'!C$118)
+($P284*VLOOKUP($S284+12,rate_basefnd,3)))
*$R284</f>
        <v>1860.2440379999998</v>
      </c>
      <c r="V284" s="1">
        <f>(($D284*'fnd base rates'!D$107)
+($E284*'fnd base rates'!D$108)
+($F284*'fnd base rates'!D$109)
+($G284*'fnd base rates'!D$110)
+($H284*'fnd base rates'!D$111)
+($I284*'fnd base rates'!D$112)
+($J284*'fnd base rates'!D$113)
+($K284*'fnd base rates'!D$114)
+($M284*'fnd base rates'!D$116)
+($N284*'fnd base rates'!D$117)
+($O284*'fnd base rates'!D$118)
+($P284*VLOOKUP($S284+12,rate_basefnd,4)))
*$R284</f>
        <v>3483.78</v>
      </c>
      <c r="W284" s="1">
        <f>(($D284*'fnd base rates'!E$107)
+($E284*'fnd base rates'!E$108)
+($F284*'fnd base rates'!E$109)
+($G284*'fnd base rates'!E$110)
+($H284*'fnd base rates'!E$111)
+($I284*'fnd base rates'!E$112)
+($J284*'fnd base rates'!E$113)
+($K284*'fnd base rates'!E$114)
+($M284*'fnd base rates'!E$116)
+($N284*'fnd base rates'!E$117)
+($O284*'fnd base rates'!E$118)
+($P284*VLOOKUP($S284+12,rate_basefnd,5)))
*$R284</f>
        <v>22822.721128000001</v>
      </c>
      <c r="X284" s="1">
        <f>(($D284*'fnd base rates'!F$107)
+($E284*'fnd base rates'!F$108)
+($F284*'fnd base rates'!F$109)
+($G284*'fnd base rates'!F$110)
+($H284*'fnd base rates'!F$111)
+($I284*'fnd base rates'!F$112)
+($J284*'fnd base rates'!F$113)
+($K284*'fnd base rates'!F$114)
+($M284*'fnd base rates'!F$116)
+($N284*'fnd base rates'!F$117)
+($O284*'fnd base rates'!F$118)
+($P284*VLOOKUP($S284+12,rate_basefnd,6)))
*$R284</f>
        <v>3490.2692360000001</v>
      </c>
      <c r="Y284" s="1">
        <f>(($D284*'fnd base rates'!G$107)
+($E284*'fnd base rates'!G$108)
+($F284*'fnd base rates'!G$109)
+($G284*'fnd base rates'!G$110)
+($H284*'fnd base rates'!G$111)
+($I284*'fnd base rates'!G$112)
+($J284*'fnd base rates'!G$113)
+($K284*'fnd base rates'!G$114)
+($M284*'fnd base rates'!G$116)
+($N284*'fnd base rates'!G$117)
+($O284*'fnd base rates'!G$118)
+($P284*VLOOKUP($S284+12,rate_basefnd,7)))
*$R284</f>
        <v>1044.929846</v>
      </c>
      <c r="Z284" s="1">
        <f>(($D284*'fnd base rates'!H$107)
+($E284*'fnd base rates'!H$108)
+($F284*'fnd base rates'!H$109)
+($G284*'fnd base rates'!H$110)
+($H284*'fnd base rates'!H$111)
+($I284*'fnd base rates'!H$112)
+($J284*'fnd base rates'!H$113)
+($K284*'fnd base rates'!H$114)
+($M284*'fnd base rates'!H$116)
+($N284*'fnd base rates'!H$117)
+($O284*'fnd base rates'!H$118)
+($P284*VLOOKUP($S284+12,rate_basefnd,8)))</f>
        <v>1656.596802</v>
      </c>
      <c r="AA284" s="1">
        <f>(($D284*'fnd base rates'!I$107)
+($E284*'fnd base rates'!I$108)
+($F284*'fnd base rates'!I$109)
+($G284*'fnd base rates'!I$110)
+($H284*'fnd base rates'!I$111)
+($I284*'fnd base rates'!I$112)
+($J284*'fnd base rates'!I$113)
+($K284*'fnd base rates'!I$114)
+($M284*'fnd base rates'!I$116)
+($N284*'fnd base rates'!I$117)
+($O284*'fnd base rates'!I$118)
+($P284*VLOOKUP($S284+12,rate_basefnd,9)))
*$R284</f>
        <v>1445.2200000000003</v>
      </c>
      <c r="AB284" s="1">
        <f>(($D284*'fnd base rates'!J$107)
+($E284*'fnd base rates'!J$108)
+($F284*'fnd base rates'!J$109)
+($G284*'fnd base rates'!J$110)
+($H284*'fnd base rates'!J$111)
+($I284*'fnd base rates'!J$112)
+($J284*'fnd base rates'!J$113)
+($K284*'fnd base rates'!J$114)
+($M284*'fnd base rates'!J$116)
+($N284*'fnd base rates'!J$117)
+($O284*'fnd base rates'!J$118)
+($P284*VLOOKUP($S284+12,rate_basefnd,10)))
*$R284</f>
        <v>2994.76</v>
      </c>
      <c r="AC284" s="1">
        <f>(($D284*'fnd base rates'!K$107)
+($E284*'fnd base rates'!K$108)
+($F284*'fnd base rates'!K$109)
+($G284*'fnd base rates'!K$110)
+($H284*'fnd base rates'!K$111)
+($I284*'fnd base rates'!K$112)
+($J284*'fnd base rates'!K$113)
+($K284*'fnd base rates'!K$114)
+($M284*'fnd base rates'!K$116)
+($N284*'fnd base rates'!K$117)
+($O284*'fnd base rates'!K$118)
+($P284*VLOOKUP($S284+12,rate_basefnd,11)))
*$R284</f>
        <v>3382.5796399999995</v>
      </c>
      <c r="AD284" s="1">
        <f>(($D284*'fnd base rates'!L$107)
+($E284*'fnd base rates'!L$108)
+($F284*'fnd base rates'!L$109)
+($G284*'fnd base rates'!L$110)
+($H284*'fnd base rates'!L$111)
+($I284*'fnd base rates'!L$112)
+($J284*'fnd base rates'!L$113)
+($K284*'fnd base rates'!L$114)
+($M284*'fnd base rates'!L$116)
+($N284*'fnd base rates'!L$117)
+($O284*'fnd base rates'!L$118)
+($P284*VLOOKUP($S284+12,rate_basefnd,12)))</f>
        <v>6281.5600400000003</v>
      </c>
      <c r="AE284" s="1">
        <f>(($D284*'fnd base rates'!M$107)
+($E284*'fnd base rates'!M$108)
+($F284*'fnd base rates'!M$109)
+($G284*'fnd base rates'!M$110)
+($H284*'fnd base rates'!M$111)
+($I284*'fnd base rates'!M$112)
+($J284*'fnd base rates'!M$113)
+($K284*'fnd base rates'!M$114)
+($M284*'fnd base rates'!M$116)
+($N284*'fnd base rates'!M$117)
+($O284*'fnd base rates'!M$118)
+($P284*VLOOKUP($S284+12,rate_basefnd,13)))</f>
        <v>0</v>
      </c>
      <c r="AF284" s="4">
        <f t="shared" si="311"/>
        <v>48462.660730000003</v>
      </c>
      <c r="AH284" s="269">
        <f t="shared" si="312"/>
        <v>441281061</v>
      </c>
      <c r="AI284" s="4" t="str">
        <f t="shared" si="313"/>
        <v>441</v>
      </c>
      <c r="AJ284" s="2" t="str">
        <f t="shared" si="314"/>
        <v>281</v>
      </c>
      <c r="AK284" s="2" t="str">
        <f t="shared" si="315"/>
        <v>061</v>
      </c>
      <c r="AL284" s="4">
        <f t="shared" si="316"/>
        <v>1</v>
      </c>
      <c r="AM284" s="4">
        <f t="shared" si="307"/>
        <v>3</v>
      </c>
      <c r="AN284" s="4">
        <f t="shared" si="317"/>
        <v>48462.660730000003</v>
      </c>
      <c r="AO284" s="4">
        <f t="shared" si="318"/>
        <v>16154</v>
      </c>
      <c r="AP284" s="4">
        <f t="shared" si="308"/>
        <v>0</v>
      </c>
      <c r="AQ284" s="4">
        <v>16154</v>
      </c>
      <c r="AW284" s="4">
        <v>16154</v>
      </c>
      <c r="AX284" s="5">
        <f t="shared" si="319"/>
        <v>0</v>
      </c>
      <c r="AY284" s="4">
        <v>16154</v>
      </c>
      <c r="AZ284" s="5"/>
      <c r="BB284" s="5">
        <f t="shared" ref="BB284" si="337">BC284-BA284</f>
        <v>0</v>
      </c>
    </row>
    <row r="285" spans="1:54" s="4" customFormat="1">
      <c r="A285" s="269">
        <v>441</v>
      </c>
      <c r="B285" s="2">
        <v>441281087</v>
      </c>
      <c r="C285" s="9" t="s">
        <v>1219</v>
      </c>
      <c r="D285" s="14">
        <f>'fnd enro'!D285</f>
        <v>0</v>
      </c>
      <c r="E285" s="14">
        <f>'fnd enro'!E285</f>
        <v>0</v>
      </c>
      <c r="F285" s="14">
        <f>'fnd enro'!F285</f>
        <v>0</v>
      </c>
      <c r="G285" s="14">
        <f>'fnd enro'!G285</f>
        <v>1</v>
      </c>
      <c r="H285" s="14">
        <f>'fnd enro'!H285</f>
        <v>1</v>
      </c>
      <c r="I285" s="14">
        <f>'fnd enro'!I285</f>
        <v>1</v>
      </c>
      <c r="J285" s="14">
        <f>'fnd enro'!J285</f>
        <v>0</v>
      </c>
      <c r="K285" s="15">
        <f>'fnd enro'!K285</f>
        <v>0.1158</v>
      </c>
      <c r="L285" s="14">
        <f>'fnd enro'!L285</f>
        <v>0</v>
      </c>
      <c r="M285" s="14">
        <f>'fnd enro'!M285</f>
        <v>0</v>
      </c>
      <c r="N285" s="14">
        <f>'fnd enro'!N285</f>
        <v>0</v>
      </c>
      <c r="O285" s="14">
        <f>'fnd enro'!O285</f>
        <v>0</v>
      </c>
      <c r="P285" s="14">
        <f>'fnd enro'!P285</f>
        <v>3</v>
      </c>
      <c r="Q285" s="14">
        <f>'fnd enro'!R285</f>
        <v>3</v>
      </c>
      <c r="R285" s="15">
        <f t="shared" si="310"/>
        <v>1</v>
      </c>
      <c r="S285" s="14">
        <f>VALUE('fnd enro'!Q285)</f>
        <v>5</v>
      </c>
      <c r="T285" s="2"/>
      <c r="U285" s="1">
        <f>(($D285*'fnd base rates'!C$107)
+($E285*'fnd base rates'!C$108)
+($F285*'fnd base rates'!C$109)
+($G285*'fnd base rates'!C$110)
+($H285*'fnd base rates'!C$111)
+($I285*'fnd base rates'!C$112)
+($J285*'fnd base rates'!C$113)
+($K285*'fnd base rates'!C$114)
+($M285*'fnd base rates'!C$116)
+($N285*'fnd base rates'!C$117)
+($O285*'fnd base rates'!C$118)
+($P285*VLOOKUP($S285+12,rate_basefnd,3)))
*$R285</f>
        <v>1788.9940379999998</v>
      </c>
      <c r="V285" s="1">
        <f>(($D285*'fnd base rates'!D$107)
+($E285*'fnd base rates'!D$108)
+($F285*'fnd base rates'!D$109)
+($G285*'fnd base rates'!D$110)
+($H285*'fnd base rates'!D$111)
+($I285*'fnd base rates'!D$112)
+($J285*'fnd base rates'!D$113)
+($K285*'fnd base rates'!D$114)
+($M285*'fnd base rates'!D$116)
+($N285*'fnd base rates'!D$117)
+($O285*'fnd base rates'!D$118)
+($P285*VLOOKUP($S285+12,rate_basefnd,4)))
*$R285</f>
        <v>3146.2200000000003</v>
      </c>
      <c r="W285" s="1">
        <f>(($D285*'fnd base rates'!E$107)
+($E285*'fnd base rates'!E$108)
+($F285*'fnd base rates'!E$109)
+($G285*'fnd base rates'!E$110)
+($H285*'fnd base rates'!E$111)
+($I285*'fnd base rates'!E$112)
+($J285*'fnd base rates'!E$113)
+($K285*'fnd base rates'!E$114)
+($M285*'fnd base rates'!E$116)
+($N285*'fnd base rates'!E$117)
+($O285*'fnd base rates'!E$118)
+($P285*VLOOKUP($S285+12,rate_basefnd,5)))
*$R285</f>
        <v>20559.441127999999</v>
      </c>
      <c r="X285" s="1">
        <f>(($D285*'fnd base rates'!F$107)
+($E285*'fnd base rates'!F$108)
+($F285*'fnd base rates'!F$109)
+($G285*'fnd base rates'!F$110)
+($H285*'fnd base rates'!F$111)
+($I285*'fnd base rates'!F$112)
+($J285*'fnd base rates'!F$113)
+($K285*'fnd base rates'!F$114)
+($M285*'fnd base rates'!F$116)
+($N285*'fnd base rates'!F$117)
+($O285*'fnd base rates'!F$118)
+($P285*VLOOKUP($S285+12,rate_basefnd,6)))
*$R285</f>
        <v>3129.7092360000001</v>
      </c>
      <c r="Y285" s="1">
        <f>(($D285*'fnd base rates'!G$107)
+($E285*'fnd base rates'!G$108)
+($F285*'fnd base rates'!G$109)
+($G285*'fnd base rates'!G$110)
+($H285*'fnd base rates'!G$111)
+($I285*'fnd base rates'!G$112)
+($J285*'fnd base rates'!G$113)
+($K285*'fnd base rates'!G$114)
+($M285*'fnd base rates'!G$116)
+($N285*'fnd base rates'!G$117)
+($O285*'fnd base rates'!G$118)
+($P285*VLOOKUP($S285+12,rate_basefnd,7)))
*$R285</f>
        <v>892.179846</v>
      </c>
      <c r="Z285" s="1">
        <f>(($D285*'fnd base rates'!H$107)
+($E285*'fnd base rates'!H$108)
+($F285*'fnd base rates'!H$109)
+($G285*'fnd base rates'!H$110)
+($H285*'fnd base rates'!H$111)
+($I285*'fnd base rates'!H$112)
+($J285*'fnd base rates'!H$113)
+($K285*'fnd base rates'!H$114)
+($M285*'fnd base rates'!H$116)
+($N285*'fnd base rates'!H$117)
+($O285*'fnd base rates'!H$118)
+($P285*VLOOKUP($S285+12,rate_basefnd,8)))</f>
        <v>1936.7268020000001</v>
      </c>
      <c r="AA285" s="1">
        <f>(($D285*'fnd base rates'!I$107)
+($E285*'fnd base rates'!I$108)
+($F285*'fnd base rates'!I$109)
+($G285*'fnd base rates'!I$110)
+($H285*'fnd base rates'!I$111)
+($I285*'fnd base rates'!I$112)
+($J285*'fnd base rates'!I$113)
+($K285*'fnd base rates'!I$114)
+($M285*'fnd base rates'!I$116)
+($N285*'fnd base rates'!I$117)
+($O285*'fnd base rates'!I$118)
+($P285*VLOOKUP($S285+12,rate_basefnd,9)))
*$R285</f>
        <v>1431.37</v>
      </c>
      <c r="AB285" s="1">
        <f>(($D285*'fnd base rates'!J$107)
+($E285*'fnd base rates'!J$108)
+($F285*'fnd base rates'!J$109)
+($G285*'fnd base rates'!J$110)
+($H285*'fnd base rates'!J$111)
+($I285*'fnd base rates'!J$112)
+($J285*'fnd base rates'!J$113)
+($K285*'fnd base rates'!J$114)
+($M285*'fnd base rates'!J$116)
+($N285*'fnd base rates'!J$117)
+($O285*'fnd base rates'!J$118)
+($P285*VLOOKUP($S285+12,rate_basefnd,10)))
*$R285</f>
        <v>2722.86</v>
      </c>
      <c r="AC285" s="1">
        <f>(($D285*'fnd base rates'!K$107)
+($E285*'fnd base rates'!K$108)
+($F285*'fnd base rates'!K$109)
+($G285*'fnd base rates'!K$110)
+($H285*'fnd base rates'!K$111)
+($I285*'fnd base rates'!K$112)
+($J285*'fnd base rates'!K$113)
+($K285*'fnd base rates'!K$114)
+($M285*'fnd base rates'!K$116)
+($N285*'fnd base rates'!K$117)
+($O285*'fnd base rates'!K$118)
+($P285*VLOOKUP($S285+12,rate_basefnd,11)))
*$R285</f>
        <v>3432.4296399999998</v>
      </c>
      <c r="AD285" s="1">
        <f>(($D285*'fnd base rates'!L$107)
+($E285*'fnd base rates'!L$108)
+($F285*'fnd base rates'!L$109)
+($G285*'fnd base rates'!L$110)
+($H285*'fnd base rates'!L$111)
+($I285*'fnd base rates'!L$112)
+($J285*'fnd base rates'!L$113)
+($K285*'fnd base rates'!L$114)
+($M285*'fnd base rates'!L$116)
+($N285*'fnd base rates'!L$117)
+($O285*'fnd base rates'!L$118)
+($P285*VLOOKUP($S285+12,rate_basefnd,12)))</f>
        <v>5671.5500400000001</v>
      </c>
      <c r="AE285" s="1">
        <f>(($D285*'fnd base rates'!M$107)
+($E285*'fnd base rates'!M$108)
+($F285*'fnd base rates'!M$109)
+($G285*'fnd base rates'!M$110)
+($H285*'fnd base rates'!M$111)
+($I285*'fnd base rates'!M$112)
+($J285*'fnd base rates'!M$113)
+($K285*'fnd base rates'!M$114)
+($M285*'fnd base rates'!M$116)
+($N285*'fnd base rates'!M$117)
+($O285*'fnd base rates'!M$118)
+($P285*VLOOKUP($S285+12,rate_basefnd,13)))</f>
        <v>0</v>
      </c>
      <c r="AF285" s="4">
        <f t="shared" si="311"/>
        <v>44711.480730000003</v>
      </c>
      <c r="AH285" s="269">
        <f t="shared" si="312"/>
        <v>441281087</v>
      </c>
      <c r="AI285" s="4" t="str">
        <f t="shared" si="313"/>
        <v>441</v>
      </c>
      <c r="AJ285" s="2" t="str">
        <f t="shared" si="314"/>
        <v>281</v>
      </c>
      <c r="AK285" s="2" t="str">
        <f t="shared" si="315"/>
        <v>087</v>
      </c>
      <c r="AL285" s="4">
        <f t="shared" si="316"/>
        <v>1</v>
      </c>
      <c r="AM285" s="4">
        <f t="shared" si="307"/>
        <v>3</v>
      </c>
      <c r="AN285" s="4">
        <f t="shared" si="317"/>
        <v>44711.480730000003</v>
      </c>
      <c r="AO285" s="4">
        <f t="shared" si="318"/>
        <v>14904</v>
      </c>
      <c r="AP285" s="4">
        <f t="shared" si="308"/>
        <v>0</v>
      </c>
      <c r="AQ285" s="4">
        <v>14904</v>
      </c>
      <c r="AW285" s="4">
        <v>14904</v>
      </c>
      <c r="AX285" s="5">
        <f t="shared" si="319"/>
        <v>0</v>
      </c>
      <c r="AY285" s="4">
        <v>14904</v>
      </c>
      <c r="AZ285" s="5"/>
      <c r="BB285" s="5">
        <f t="shared" ref="BB285" si="338">BC285-BA285</f>
        <v>0</v>
      </c>
    </row>
    <row r="286" spans="1:54" s="4" customFormat="1">
      <c r="A286" s="269">
        <v>441</v>
      </c>
      <c r="B286" s="2">
        <v>441281137</v>
      </c>
      <c r="C286" s="9" t="s">
        <v>1219</v>
      </c>
      <c r="D286" s="14">
        <f>'fnd enro'!D286</f>
        <v>0</v>
      </c>
      <c r="E286" s="14">
        <f>'fnd enro'!E286</f>
        <v>0</v>
      </c>
      <c r="F286" s="14">
        <f>'fnd enro'!F286</f>
        <v>0</v>
      </c>
      <c r="G286" s="14">
        <f>'fnd enro'!G286</f>
        <v>1</v>
      </c>
      <c r="H286" s="14">
        <f>'fnd enro'!H286</f>
        <v>2</v>
      </c>
      <c r="I286" s="14">
        <f>'fnd enro'!I286</f>
        <v>0</v>
      </c>
      <c r="J286" s="14">
        <f>'fnd enro'!J286</f>
        <v>0</v>
      </c>
      <c r="K286" s="15">
        <f>'fnd enro'!K286</f>
        <v>0.1158</v>
      </c>
      <c r="L286" s="14">
        <f>'fnd enro'!L286</f>
        <v>0</v>
      </c>
      <c r="M286" s="14">
        <f>'fnd enro'!M286</f>
        <v>0</v>
      </c>
      <c r="N286" s="14">
        <f>'fnd enro'!N286</f>
        <v>2</v>
      </c>
      <c r="O286" s="14">
        <f>'fnd enro'!O286</f>
        <v>0</v>
      </c>
      <c r="P286" s="14">
        <f>'fnd enro'!P286</f>
        <v>3</v>
      </c>
      <c r="Q286" s="14">
        <f>'fnd enro'!R286</f>
        <v>3</v>
      </c>
      <c r="R286" s="15">
        <f t="shared" si="310"/>
        <v>1</v>
      </c>
      <c r="S286" s="14">
        <f>VALUE('fnd enro'!Q286)</f>
        <v>12</v>
      </c>
      <c r="T286" s="2"/>
      <c r="U286" s="1">
        <f>(($D286*'fnd base rates'!C$107)
+($E286*'fnd base rates'!C$108)
+($F286*'fnd base rates'!C$109)
+($G286*'fnd base rates'!C$110)
+($H286*'fnd base rates'!C$111)
+($I286*'fnd base rates'!C$112)
+($J286*'fnd base rates'!C$113)
+($K286*'fnd base rates'!C$114)
+($M286*'fnd base rates'!C$116)
+($N286*'fnd base rates'!C$117)
+($O286*'fnd base rates'!C$118)
+($P286*VLOOKUP($S286+12,rate_basefnd,3)))
*$R286</f>
        <v>2086.6840379999999</v>
      </c>
      <c r="V286" s="1">
        <f>(($D286*'fnd base rates'!D$107)
+($E286*'fnd base rates'!D$108)
+($F286*'fnd base rates'!D$109)
+($G286*'fnd base rates'!D$110)
+($H286*'fnd base rates'!D$111)
+($I286*'fnd base rates'!D$112)
+($J286*'fnd base rates'!D$113)
+($K286*'fnd base rates'!D$114)
+($M286*'fnd base rates'!D$116)
+($N286*'fnd base rates'!D$117)
+($O286*'fnd base rates'!D$118)
+($P286*VLOOKUP($S286+12,rate_basefnd,4)))
*$R286</f>
        <v>3918.61</v>
      </c>
      <c r="W286" s="1">
        <f>(($D286*'fnd base rates'!E$107)
+($E286*'fnd base rates'!E$108)
+($F286*'fnd base rates'!E$109)
+($G286*'fnd base rates'!E$110)
+($H286*'fnd base rates'!E$111)
+($I286*'fnd base rates'!E$112)
+($J286*'fnd base rates'!E$113)
+($K286*'fnd base rates'!E$114)
+($M286*'fnd base rates'!E$116)
+($N286*'fnd base rates'!E$117)
+($O286*'fnd base rates'!E$118)
+($P286*VLOOKUP($S286+12,rate_basefnd,5)))
*$R286</f>
        <v>25614.441127999999</v>
      </c>
      <c r="X286" s="1">
        <f>(($D286*'fnd base rates'!F$107)
+($E286*'fnd base rates'!F$108)
+($F286*'fnd base rates'!F$109)
+($G286*'fnd base rates'!F$110)
+($H286*'fnd base rates'!F$111)
+($I286*'fnd base rates'!F$112)
+($J286*'fnd base rates'!F$113)
+($K286*'fnd base rates'!F$114)
+($M286*'fnd base rates'!F$116)
+($N286*'fnd base rates'!F$117)
+($O286*'fnd base rates'!F$118)
+($P286*VLOOKUP($S286+12,rate_basefnd,6)))
*$R286</f>
        <v>3611.8592360000002</v>
      </c>
      <c r="Y286" s="1">
        <f>(($D286*'fnd base rates'!G$107)
+($E286*'fnd base rates'!G$108)
+($F286*'fnd base rates'!G$109)
+($G286*'fnd base rates'!G$110)
+($H286*'fnd base rates'!G$111)
+($I286*'fnd base rates'!G$112)
+($J286*'fnd base rates'!G$113)
+($K286*'fnd base rates'!G$114)
+($M286*'fnd base rates'!G$116)
+($N286*'fnd base rates'!G$117)
+($O286*'fnd base rates'!G$118)
+($P286*VLOOKUP($S286+12,rate_basefnd,7)))
*$R286</f>
        <v>1192.2998460000001</v>
      </c>
      <c r="Z286" s="1">
        <f>(($D286*'fnd base rates'!H$107)
+($E286*'fnd base rates'!H$108)
+($F286*'fnd base rates'!H$109)
+($G286*'fnd base rates'!H$110)
+($H286*'fnd base rates'!H$111)
+($I286*'fnd base rates'!H$112)
+($J286*'fnd base rates'!H$113)
+($K286*'fnd base rates'!H$114)
+($M286*'fnd base rates'!H$116)
+($N286*'fnd base rates'!H$117)
+($O286*'fnd base rates'!H$118)
+($P286*VLOOKUP($S286+12,rate_basefnd,8)))</f>
        <v>1927.9368019999999</v>
      </c>
      <c r="AA286" s="1">
        <f>(($D286*'fnd base rates'!I$107)
+($E286*'fnd base rates'!I$108)
+($F286*'fnd base rates'!I$109)
+($G286*'fnd base rates'!I$110)
+($H286*'fnd base rates'!I$111)
+($I286*'fnd base rates'!I$112)
+($J286*'fnd base rates'!I$113)
+($K286*'fnd base rates'!I$114)
+($M286*'fnd base rates'!I$116)
+($N286*'fnd base rates'!I$117)
+($O286*'fnd base rates'!I$118)
+($P286*VLOOKUP($S286+12,rate_basefnd,9)))
*$R286</f>
        <v>1685.9</v>
      </c>
      <c r="AB286" s="1">
        <f>(($D286*'fnd base rates'!J$107)
+($E286*'fnd base rates'!J$108)
+($F286*'fnd base rates'!J$109)
+($G286*'fnd base rates'!J$110)
+($H286*'fnd base rates'!J$111)
+($I286*'fnd base rates'!J$112)
+($J286*'fnd base rates'!J$113)
+($K286*'fnd base rates'!J$114)
+($M286*'fnd base rates'!J$116)
+($N286*'fnd base rates'!J$117)
+($O286*'fnd base rates'!J$118)
+($P286*VLOOKUP($S286+12,rate_basefnd,10)))
*$R286</f>
        <v>3270.2400000000002</v>
      </c>
      <c r="AC286" s="1">
        <f>(($D286*'fnd base rates'!K$107)
+($E286*'fnd base rates'!K$108)
+($F286*'fnd base rates'!K$109)
+($G286*'fnd base rates'!K$110)
+($H286*'fnd base rates'!K$111)
+($I286*'fnd base rates'!K$112)
+($J286*'fnd base rates'!K$113)
+($K286*'fnd base rates'!K$114)
+($M286*'fnd base rates'!K$116)
+($N286*'fnd base rates'!K$117)
+($O286*'fnd base rates'!K$118)
+($P286*VLOOKUP($S286+12,rate_basefnd,11)))
*$R286</f>
        <v>4105.0896400000001</v>
      </c>
      <c r="AD286" s="1">
        <f>(($D286*'fnd base rates'!L$107)
+($E286*'fnd base rates'!L$108)
+($F286*'fnd base rates'!L$109)
+($G286*'fnd base rates'!L$110)
+($H286*'fnd base rates'!L$111)
+($I286*'fnd base rates'!L$112)
+($J286*'fnd base rates'!L$113)
+($K286*'fnd base rates'!L$114)
+($M286*'fnd base rates'!L$116)
+($N286*'fnd base rates'!L$117)
+($O286*'fnd base rates'!L$118)
+($P286*VLOOKUP($S286+12,rate_basefnd,12)))</f>
        <v>7031.6300400000009</v>
      </c>
      <c r="AE286" s="1">
        <f>(($D286*'fnd base rates'!M$107)
+($E286*'fnd base rates'!M$108)
+($F286*'fnd base rates'!M$109)
+($G286*'fnd base rates'!M$110)
+($H286*'fnd base rates'!M$111)
+($I286*'fnd base rates'!M$112)
+($J286*'fnd base rates'!M$113)
+($K286*'fnd base rates'!M$114)
+($M286*'fnd base rates'!M$116)
+($N286*'fnd base rates'!M$117)
+($O286*'fnd base rates'!M$118)
+($P286*VLOOKUP($S286+12,rate_basefnd,13)))</f>
        <v>0</v>
      </c>
      <c r="AF286" s="4">
        <f t="shared" si="311"/>
        <v>54444.690730000002</v>
      </c>
      <c r="AH286" s="269">
        <f t="shared" si="312"/>
        <v>441281137</v>
      </c>
      <c r="AI286" s="4" t="str">
        <f t="shared" si="313"/>
        <v>441</v>
      </c>
      <c r="AJ286" s="2" t="str">
        <f t="shared" si="314"/>
        <v>281</v>
      </c>
      <c r="AK286" s="2" t="str">
        <f t="shared" si="315"/>
        <v>137</v>
      </c>
      <c r="AL286" s="4">
        <f t="shared" si="316"/>
        <v>1</v>
      </c>
      <c r="AM286" s="4">
        <f t="shared" si="307"/>
        <v>3</v>
      </c>
      <c r="AN286" s="4">
        <f t="shared" si="317"/>
        <v>54444.690730000002</v>
      </c>
      <c r="AO286" s="4">
        <f t="shared" si="318"/>
        <v>18148</v>
      </c>
      <c r="AP286" s="4">
        <f t="shared" si="308"/>
        <v>0</v>
      </c>
      <c r="AQ286" s="4">
        <v>18148</v>
      </c>
      <c r="AW286" s="4">
        <v>18148</v>
      </c>
      <c r="AX286" s="5">
        <f t="shared" si="319"/>
        <v>0</v>
      </c>
      <c r="AY286" s="4">
        <v>18148</v>
      </c>
      <c r="AZ286" s="5"/>
      <c r="BB286" s="5">
        <f t="shared" ref="BB286" si="339">BC286-BA286</f>
        <v>0</v>
      </c>
    </row>
    <row r="287" spans="1:54" s="4" customFormat="1">
      <c r="A287" s="269">
        <v>441</v>
      </c>
      <c r="B287" s="2">
        <v>441281159</v>
      </c>
      <c r="C287" s="9" t="s">
        <v>1219</v>
      </c>
      <c r="D287" s="14">
        <f>'fnd enro'!D287</f>
        <v>0</v>
      </c>
      <c r="E287" s="14">
        <f>'fnd enro'!E287</f>
        <v>0</v>
      </c>
      <c r="F287" s="14">
        <f>'fnd enro'!F287</f>
        <v>0</v>
      </c>
      <c r="G287" s="14">
        <f>'fnd enro'!G287</f>
        <v>0</v>
      </c>
      <c r="H287" s="14">
        <f>'fnd enro'!H287</f>
        <v>1</v>
      </c>
      <c r="I287" s="14">
        <f>'fnd enro'!I287</f>
        <v>1</v>
      </c>
      <c r="J287" s="14">
        <f>'fnd enro'!J287</f>
        <v>0</v>
      </c>
      <c r="K287" s="15">
        <f>'fnd enro'!K287</f>
        <v>7.7200000000000005E-2</v>
      </c>
      <c r="L287" s="14">
        <f>'fnd enro'!L287</f>
        <v>0</v>
      </c>
      <c r="M287" s="14">
        <f>'fnd enro'!M287</f>
        <v>0</v>
      </c>
      <c r="N287" s="14">
        <f>'fnd enro'!N287</f>
        <v>1</v>
      </c>
      <c r="O287" s="14">
        <f>'fnd enro'!O287</f>
        <v>0</v>
      </c>
      <c r="P287" s="14">
        <f>'fnd enro'!P287</f>
        <v>2</v>
      </c>
      <c r="Q287" s="14">
        <f>'fnd enro'!R287</f>
        <v>2</v>
      </c>
      <c r="R287" s="15">
        <f t="shared" si="310"/>
        <v>1</v>
      </c>
      <c r="S287" s="14">
        <f>VALUE('fnd enro'!Q287)</f>
        <v>3</v>
      </c>
      <c r="T287" s="2"/>
      <c r="U287" s="1">
        <f>(($D287*'fnd base rates'!C$107)
+($E287*'fnd base rates'!C$108)
+($F287*'fnd base rates'!C$109)
+($G287*'fnd base rates'!C$110)
+($H287*'fnd base rates'!C$111)
+($I287*'fnd base rates'!C$112)
+($J287*'fnd base rates'!C$113)
+($K287*'fnd base rates'!C$114)
+($M287*'fnd base rates'!C$116)
+($N287*'fnd base rates'!C$117)
+($O287*'fnd base rates'!C$118)
+($P287*VLOOKUP($S287+12,rate_basefnd,3)))
*$R287</f>
        <v>1293.492692</v>
      </c>
      <c r="V287" s="1">
        <f>(($D287*'fnd base rates'!D$107)
+($E287*'fnd base rates'!D$108)
+($F287*'fnd base rates'!D$109)
+($G287*'fnd base rates'!D$110)
+($H287*'fnd base rates'!D$111)
+($I287*'fnd base rates'!D$112)
+($J287*'fnd base rates'!D$113)
+($K287*'fnd base rates'!D$114)
+($M287*'fnd base rates'!D$116)
+($N287*'fnd base rates'!D$117)
+($O287*'fnd base rates'!D$118)
+($P287*VLOOKUP($S287+12,rate_basefnd,4)))
*$R287</f>
        <v>2256.25</v>
      </c>
      <c r="W287" s="1">
        <f>(($D287*'fnd base rates'!E$107)
+($E287*'fnd base rates'!E$108)
+($F287*'fnd base rates'!E$109)
+($G287*'fnd base rates'!E$110)
+($H287*'fnd base rates'!E$111)
+($I287*'fnd base rates'!E$112)
+($J287*'fnd base rates'!E$113)
+($K287*'fnd base rates'!E$114)
+($M287*'fnd base rates'!E$116)
+($N287*'fnd base rates'!E$117)
+($O287*'fnd base rates'!E$118)
+($P287*VLOOKUP($S287+12,rate_basefnd,5)))
*$R287</f>
        <v>14943.600752</v>
      </c>
      <c r="X287" s="1">
        <f>(($D287*'fnd base rates'!F$107)
+($E287*'fnd base rates'!F$108)
+($F287*'fnd base rates'!F$109)
+($G287*'fnd base rates'!F$110)
+($H287*'fnd base rates'!F$111)
+($I287*'fnd base rates'!F$112)
+($J287*'fnd base rates'!F$113)
+($K287*'fnd base rates'!F$114)
+($M287*'fnd base rates'!F$116)
+($N287*'fnd base rates'!F$117)
+($O287*'fnd base rates'!F$118)
+($P287*VLOOKUP($S287+12,rate_basefnd,6)))
*$R287</f>
        <v>2069.0928240000003</v>
      </c>
      <c r="Y287" s="1">
        <f>(($D287*'fnd base rates'!G$107)
+($E287*'fnd base rates'!G$108)
+($F287*'fnd base rates'!G$109)
+($G287*'fnd base rates'!G$110)
+($H287*'fnd base rates'!G$111)
+($I287*'fnd base rates'!G$112)
+($J287*'fnd base rates'!G$113)
+($K287*'fnd base rates'!G$114)
+($M287*'fnd base rates'!G$116)
+($N287*'fnd base rates'!G$117)
+($O287*'fnd base rates'!G$118)
+($P287*VLOOKUP($S287+12,rate_basefnd,7)))
*$R287</f>
        <v>641.11656399999993</v>
      </c>
      <c r="Z287" s="1">
        <f>(($D287*'fnd base rates'!H$107)
+($E287*'fnd base rates'!H$108)
+($F287*'fnd base rates'!H$109)
+($G287*'fnd base rates'!H$110)
+($H287*'fnd base rates'!H$111)
+($I287*'fnd base rates'!H$112)
+($J287*'fnd base rates'!H$113)
+($K287*'fnd base rates'!H$114)
+($M287*'fnd base rates'!H$116)
+($N287*'fnd base rates'!H$117)
+($O287*'fnd base rates'!H$118)
+($P287*VLOOKUP($S287+12,rate_basefnd,8)))</f>
        <v>1524.127868</v>
      </c>
      <c r="AA287" s="1">
        <f>(($D287*'fnd base rates'!I$107)
+($E287*'fnd base rates'!I$108)
+($F287*'fnd base rates'!I$109)
+($G287*'fnd base rates'!I$110)
+($H287*'fnd base rates'!I$111)
+($I287*'fnd base rates'!I$112)
+($J287*'fnd base rates'!I$113)
+($K287*'fnd base rates'!I$114)
+($M287*'fnd base rates'!I$116)
+($N287*'fnd base rates'!I$117)
+($O287*'fnd base rates'!I$118)
+($P287*VLOOKUP($S287+12,rate_basefnd,9)))
*$R287</f>
        <v>1081.8700000000001</v>
      </c>
      <c r="AB287" s="1">
        <f>(($D287*'fnd base rates'!J$107)
+($E287*'fnd base rates'!J$108)
+($F287*'fnd base rates'!J$109)
+($G287*'fnd base rates'!J$110)
+($H287*'fnd base rates'!J$111)
+($I287*'fnd base rates'!J$112)
+($J287*'fnd base rates'!J$113)
+($K287*'fnd base rates'!J$114)
+($M287*'fnd base rates'!J$116)
+($N287*'fnd base rates'!J$117)
+($O287*'fnd base rates'!J$118)
+($P287*VLOOKUP($S287+12,rate_basefnd,10)))
*$R287</f>
        <v>1956.89</v>
      </c>
      <c r="AC287" s="1">
        <f>(($D287*'fnd base rates'!K$107)
+($E287*'fnd base rates'!K$108)
+($F287*'fnd base rates'!K$109)
+($G287*'fnd base rates'!K$110)
+($H287*'fnd base rates'!K$111)
+($I287*'fnd base rates'!K$112)
+($J287*'fnd base rates'!K$113)
+($K287*'fnd base rates'!K$114)
+($M287*'fnd base rates'!K$116)
+($N287*'fnd base rates'!K$117)
+($O287*'fnd base rates'!K$118)
+($P287*VLOOKUP($S287+12,rate_basefnd,11)))
*$R287</f>
        <v>2652.4997599999997</v>
      </c>
      <c r="AD287" s="1">
        <f>(($D287*'fnd base rates'!L$107)
+($E287*'fnd base rates'!L$108)
+($F287*'fnd base rates'!L$109)
+($G287*'fnd base rates'!L$110)
+($H287*'fnd base rates'!L$111)
+($I287*'fnd base rates'!L$112)
+($J287*'fnd base rates'!L$113)
+($K287*'fnd base rates'!L$114)
+($M287*'fnd base rates'!L$116)
+($N287*'fnd base rates'!L$117)
+($O287*'fnd base rates'!L$118)
+($P287*VLOOKUP($S287+12,rate_basefnd,12)))</f>
        <v>4026.7133600000002</v>
      </c>
      <c r="AE287" s="1">
        <f>(($D287*'fnd base rates'!M$107)
+($E287*'fnd base rates'!M$108)
+($F287*'fnd base rates'!M$109)
+($G287*'fnd base rates'!M$110)
+($H287*'fnd base rates'!M$111)
+($I287*'fnd base rates'!M$112)
+($J287*'fnd base rates'!M$113)
+($K287*'fnd base rates'!M$114)
+($M287*'fnd base rates'!M$116)
+($N287*'fnd base rates'!M$117)
+($O287*'fnd base rates'!M$118)
+($P287*VLOOKUP($S287+12,rate_basefnd,13)))</f>
        <v>0</v>
      </c>
      <c r="AF287" s="4">
        <f t="shared" si="311"/>
        <v>32445.653819999996</v>
      </c>
      <c r="AH287" s="269">
        <f t="shared" si="312"/>
        <v>441281159</v>
      </c>
      <c r="AI287" s="4" t="str">
        <f t="shared" si="313"/>
        <v>441</v>
      </c>
      <c r="AJ287" s="2" t="str">
        <f t="shared" si="314"/>
        <v>281</v>
      </c>
      <c r="AK287" s="2" t="str">
        <f t="shared" si="315"/>
        <v>159</v>
      </c>
      <c r="AL287" s="4">
        <f t="shared" si="316"/>
        <v>1</v>
      </c>
      <c r="AM287" s="4">
        <f t="shared" si="307"/>
        <v>2</v>
      </c>
      <c r="AN287" s="4">
        <f t="shared" si="317"/>
        <v>32445.653819999996</v>
      </c>
      <c r="AO287" s="4">
        <f t="shared" si="318"/>
        <v>16223</v>
      </c>
      <c r="AP287" s="4">
        <f t="shared" si="308"/>
        <v>0</v>
      </c>
      <c r="AQ287" s="4">
        <v>16223</v>
      </c>
      <c r="AW287" s="4">
        <v>16223</v>
      </c>
      <c r="AX287" s="5">
        <f t="shared" si="319"/>
        <v>0</v>
      </c>
      <c r="AY287" s="4">
        <v>16223</v>
      </c>
      <c r="AZ287" s="5"/>
      <c r="BB287" s="5">
        <f t="shared" ref="BB287" si="340">BC287-BA287</f>
        <v>0</v>
      </c>
    </row>
    <row r="288" spans="1:54" s="4" customFormat="1">
      <c r="A288" s="269">
        <v>441</v>
      </c>
      <c r="B288" s="2">
        <v>441281161</v>
      </c>
      <c r="C288" s="9" t="s">
        <v>1219</v>
      </c>
      <c r="D288" s="14">
        <f>'fnd enro'!D288</f>
        <v>0</v>
      </c>
      <c r="E288" s="14">
        <f>'fnd enro'!E288</f>
        <v>0</v>
      </c>
      <c r="F288" s="14">
        <f>'fnd enro'!F288</f>
        <v>0</v>
      </c>
      <c r="G288" s="14">
        <f>'fnd enro'!G288</f>
        <v>0</v>
      </c>
      <c r="H288" s="14">
        <f>'fnd enro'!H288</f>
        <v>1</v>
      </c>
      <c r="I288" s="14">
        <f>'fnd enro'!I288</f>
        <v>1</v>
      </c>
      <c r="J288" s="14">
        <f>'fnd enro'!J288</f>
        <v>0</v>
      </c>
      <c r="K288" s="15">
        <f>'fnd enro'!K288</f>
        <v>7.7200000000000005E-2</v>
      </c>
      <c r="L288" s="14">
        <f>'fnd enro'!L288</f>
        <v>0</v>
      </c>
      <c r="M288" s="14">
        <f>'fnd enro'!M288</f>
        <v>0</v>
      </c>
      <c r="N288" s="14">
        <f>'fnd enro'!N288</f>
        <v>0</v>
      </c>
      <c r="O288" s="14">
        <f>'fnd enro'!O288</f>
        <v>0</v>
      </c>
      <c r="P288" s="14">
        <f>'fnd enro'!P288</f>
        <v>1</v>
      </c>
      <c r="Q288" s="14">
        <f>'fnd enro'!R288</f>
        <v>2</v>
      </c>
      <c r="R288" s="15">
        <f t="shared" si="310"/>
        <v>1</v>
      </c>
      <c r="S288" s="14">
        <f>VALUE('fnd enro'!Q288)</f>
        <v>7</v>
      </c>
      <c r="T288" s="2"/>
      <c r="U288" s="1">
        <f>(($D288*'fnd base rates'!C$107)
+($E288*'fnd base rates'!C$108)
+($F288*'fnd base rates'!C$109)
+($G288*'fnd base rates'!C$110)
+($H288*'fnd base rates'!C$111)
+($I288*'fnd base rates'!C$112)
+($J288*'fnd base rates'!C$113)
+($K288*'fnd base rates'!C$114)
+($M288*'fnd base rates'!C$116)
+($N288*'fnd base rates'!C$117)
+($O288*'fnd base rates'!C$118)
+($P288*VLOOKUP($S288+12,rate_basefnd,3)))
*$R288</f>
        <v>1141.5626920000002</v>
      </c>
      <c r="V288" s="1">
        <f>(($D288*'fnd base rates'!D$107)
+($E288*'fnd base rates'!D$108)
+($F288*'fnd base rates'!D$109)
+($G288*'fnd base rates'!D$110)
+($H288*'fnd base rates'!D$111)
+($I288*'fnd base rates'!D$112)
+($J288*'fnd base rates'!D$113)
+($K288*'fnd base rates'!D$114)
+($M288*'fnd base rates'!D$116)
+($N288*'fnd base rates'!D$117)
+($O288*'fnd base rates'!D$118)
+($P288*VLOOKUP($S288+12,rate_basefnd,4)))
*$R288</f>
        <v>1855.38</v>
      </c>
      <c r="W288" s="1">
        <f>(($D288*'fnd base rates'!E$107)
+($E288*'fnd base rates'!E$108)
+($F288*'fnd base rates'!E$109)
+($G288*'fnd base rates'!E$110)
+($H288*'fnd base rates'!E$111)
+($I288*'fnd base rates'!E$112)
+($J288*'fnd base rates'!E$113)
+($K288*'fnd base rates'!E$114)
+($M288*'fnd base rates'!E$116)
+($N288*'fnd base rates'!E$117)
+($O288*'fnd base rates'!E$118)
+($P288*VLOOKUP($S288+12,rate_basefnd,5)))
*$R288</f>
        <v>11546.510752</v>
      </c>
      <c r="X288" s="1">
        <f>(($D288*'fnd base rates'!F$107)
+($E288*'fnd base rates'!F$108)
+($F288*'fnd base rates'!F$109)
+($G288*'fnd base rates'!F$110)
+($H288*'fnd base rates'!F$111)
+($I288*'fnd base rates'!F$112)
+($J288*'fnd base rates'!F$113)
+($K288*'fnd base rates'!F$114)
+($M288*'fnd base rates'!F$116)
+($N288*'fnd base rates'!F$117)
+($O288*'fnd base rates'!F$118)
+($P288*VLOOKUP($S288+12,rate_basefnd,6)))
*$R288</f>
        <v>1882.2628240000001</v>
      </c>
      <c r="Y288" s="1">
        <f>(($D288*'fnd base rates'!G$107)
+($E288*'fnd base rates'!G$108)
+($F288*'fnd base rates'!G$109)
+($G288*'fnd base rates'!G$110)
+($H288*'fnd base rates'!G$111)
+($I288*'fnd base rates'!G$112)
+($J288*'fnd base rates'!G$113)
+($K288*'fnd base rates'!G$114)
+($M288*'fnd base rates'!G$116)
+($N288*'fnd base rates'!G$117)
+($O288*'fnd base rates'!G$118)
+($P288*VLOOKUP($S288+12,rate_basefnd,7)))
*$R288</f>
        <v>486.35656399999993</v>
      </c>
      <c r="Z288" s="1">
        <f>(($D288*'fnd base rates'!H$107)
+($E288*'fnd base rates'!H$108)
+($F288*'fnd base rates'!H$109)
+($G288*'fnd base rates'!H$110)
+($H288*'fnd base rates'!H$111)
+($I288*'fnd base rates'!H$112)
+($J288*'fnd base rates'!H$113)
+($K288*'fnd base rates'!H$114)
+($M288*'fnd base rates'!H$116)
+($N288*'fnd base rates'!H$117)
+($O288*'fnd base rates'!H$118)
+($P288*VLOOKUP($S288+12,rate_basefnd,8)))</f>
        <v>1375.1278679999998</v>
      </c>
      <c r="AA288" s="1">
        <f>(($D288*'fnd base rates'!I$107)
+($E288*'fnd base rates'!I$108)
+($F288*'fnd base rates'!I$109)
+($G288*'fnd base rates'!I$110)
+($H288*'fnd base rates'!I$111)
+($I288*'fnd base rates'!I$112)
+($J288*'fnd base rates'!I$113)
+($K288*'fnd base rates'!I$114)
+($M288*'fnd base rates'!I$116)
+($N288*'fnd base rates'!I$117)
+($O288*'fnd base rates'!I$118)
+($P288*VLOOKUP($S288+12,rate_basefnd,9)))
*$R288</f>
        <v>917.19</v>
      </c>
      <c r="AB288" s="1">
        <f>(($D288*'fnd base rates'!J$107)
+($E288*'fnd base rates'!J$108)
+($F288*'fnd base rates'!J$109)
+($G288*'fnd base rates'!J$110)
+($H288*'fnd base rates'!J$111)
+($I288*'fnd base rates'!J$112)
+($J288*'fnd base rates'!J$113)
+($K288*'fnd base rates'!J$114)
+($M288*'fnd base rates'!J$116)
+($N288*'fnd base rates'!J$117)
+($O288*'fnd base rates'!J$118)
+($P288*VLOOKUP($S288+12,rate_basefnd,10)))
*$R288</f>
        <v>1490.59</v>
      </c>
      <c r="AC288" s="1">
        <f>(($D288*'fnd base rates'!K$107)
+($E288*'fnd base rates'!K$108)
+($F288*'fnd base rates'!K$109)
+($G288*'fnd base rates'!K$110)
+($H288*'fnd base rates'!K$111)
+($I288*'fnd base rates'!K$112)
+($J288*'fnd base rates'!K$113)
+($K288*'fnd base rates'!K$114)
+($M288*'fnd base rates'!K$116)
+($N288*'fnd base rates'!K$117)
+($O288*'fnd base rates'!K$118)
+($P288*VLOOKUP($S288+12,rate_basefnd,11)))
*$R288</f>
        <v>2332.21976</v>
      </c>
      <c r="AD288" s="1">
        <f>(($D288*'fnd base rates'!L$107)
+($E288*'fnd base rates'!L$108)
+($F288*'fnd base rates'!L$109)
+($G288*'fnd base rates'!L$110)
+($H288*'fnd base rates'!L$111)
+($I288*'fnd base rates'!L$112)
+($J288*'fnd base rates'!L$113)
+($K288*'fnd base rates'!L$114)
+($M288*'fnd base rates'!L$116)
+($N288*'fnd base rates'!L$117)
+($O288*'fnd base rates'!L$118)
+($P288*VLOOKUP($S288+12,rate_basefnd,12)))</f>
        <v>3395.1533600000002</v>
      </c>
      <c r="AE288" s="1">
        <f>(($D288*'fnd base rates'!M$107)
+($E288*'fnd base rates'!M$108)
+($F288*'fnd base rates'!M$109)
+($G288*'fnd base rates'!M$110)
+($H288*'fnd base rates'!M$111)
+($I288*'fnd base rates'!M$112)
+($J288*'fnd base rates'!M$113)
+($K288*'fnd base rates'!M$114)
+($M288*'fnd base rates'!M$116)
+($N288*'fnd base rates'!M$117)
+($O288*'fnd base rates'!M$118)
+($P288*VLOOKUP($S288+12,rate_basefnd,13)))</f>
        <v>0</v>
      </c>
      <c r="AF288" s="4">
        <f t="shared" si="311"/>
        <v>26422.35382</v>
      </c>
      <c r="AH288" s="269">
        <f t="shared" si="312"/>
        <v>441281161</v>
      </c>
      <c r="AI288" s="4" t="str">
        <f t="shared" si="313"/>
        <v>441</v>
      </c>
      <c r="AJ288" s="2" t="str">
        <f t="shared" si="314"/>
        <v>281</v>
      </c>
      <c r="AK288" s="2" t="str">
        <f t="shared" si="315"/>
        <v>161</v>
      </c>
      <c r="AL288" s="4">
        <f t="shared" si="316"/>
        <v>1</v>
      </c>
      <c r="AM288" s="4">
        <f t="shared" si="307"/>
        <v>2</v>
      </c>
      <c r="AN288" s="4">
        <f t="shared" si="317"/>
        <v>26422.35382</v>
      </c>
      <c r="AO288" s="4">
        <f t="shared" si="318"/>
        <v>13211</v>
      </c>
      <c r="AP288" s="4">
        <f t="shared" si="308"/>
        <v>0</v>
      </c>
      <c r="AQ288" s="4">
        <v>13211</v>
      </c>
      <c r="AW288" s="4">
        <v>13211</v>
      </c>
      <c r="AX288" s="5">
        <f t="shared" si="319"/>
        <v>0</v>
      </c>
      <c r="AY288" s="4">
        <v>13211</v>
      </c>
      <c r="AZ288" s="5"/>
      <c r="BB288" s="5">
        <f t="shared" ref="BB288" si="341">BC288-BA288</f>
        <v>0</v>
      </c>
    </row>
    <row r="289" spans="1:54" s="4" customFormat="1">
      <c r="A289" s="269">
        <v>441</v>
      </c>
      <c r="B289" s="2">
        <v>441281191</v>
      </c>
      <c r="C289" s="9" t="s">
        <v>1219</v>
      </c>
      <c r="D289" s="14">
        <f>'fnd enro'!D289</f>
        <v>0</v>
      </c>
      <c r="E289" s="14">
        <f>'fnd enro'!E289</f>
        <v>0</v>
      </c>
      <c r="F289" s="14">
        <f>'fnd enro'!F289</f>
        <v>0</v>
      </c>
      <c r="G289" s="14">
        <f>'fnd enro'!G289</f>
        <v>1</v>
      </c>
      <c r="H289" s="14">
        <f>'fnd enro'!H289</f>
        <v>0</v>
      </c>
      <c r="I289" s="14">
        <f>'fnd enro'!I289</f>
        <v>0</v>
      </c>
      <c r="J289" s="14">
        <f>'fnd enro'!J289</f>
        <v>0</v>
      </c>
      <c r="K289" s="15">
        <f>'fnd enro'!K289</f>
        <v>3.8600000000000002E-2</v>
      </c>
      <c r="L289" s="14">
        <f>'fnd enro'!L289</f>
        <v>0</v>
      </c>
      <c r="M289" s="14">
        <f>'fnd enro'!M289</f>
        <v>0</v>
      </c>
      <c r="N289" s="14">
        <f>'fnd enro'!N289</f>
        <v>0</v>
      </c>
      <c r="O289" s="14">
        <f>'fnd enro'!O289</f>
        <v>0</v>
      </c>
      <c r="P289" s="14">
        <f>'fnd enro'!P289</f>
        <v>0</v>
      </c>
      <c r="Q289" s="14">
        <f>'fnd enro'!R289</f>
        <v>1</v>
      </c>
      <c r="R289" s="15">
        <f t="shared" si="310"/>
        <v>1</v>
      </c>
      <c r="S289" s="14">
        <f>VALUE('fnd enro'!Q289)</f>
        <v>8</v>
      </c>
      <c r="T289" s="2"/>
      <c r="U289" s="1">
        <f>(($D289*'fnd base rates'!C$107)
+($E289*'fnd base rates'!C$108)
+($F289*'fnd base rates'!C$109)
+($G289*'fnd base rates'!C$110)
+($H289*'fnd base rates'!C$111)
+($I289*'fnd base rates'!C$112)
+($J289*'fnd base rates'!C$113)
+($K289*'fnd base rates'!C$114)
+($M289*'fnd base rates'!C$116)
+($N289*'fnd base rates'!C$117)
+($O289*'fnd base rates'!C$118)
+($P289*VLOOKUP($S289+12,rate_basefnd,3)))
*$R289</f>
        <v>536.46134600000005</v>
      </c>
      <c r="V289" s="1">
        <f>(($D289*'fnd base rates'!D$107)
+($E289*'fnd base rates'!D$108)
+($F289*'fnd base rates'!D$109)
+($G289*'fnd base rates'!D$110)
+($H289*'fnd base rates'!D$111)
+($I289*'fnd base rates'!D$112)
+($J289*'fnd base rates'!D$113)
+($K289*'fnd base rates'!D$114)
+($M289*'fnd base rates'!D$116)
+($N289*'fnd base rates'!D$117)
+($O289*'fnd base rates'!D$118)
+($P289*VLOOKUP($S289+12,rate_basefnd,4)))
*$R289</f>
        <v>765.08</v>
      </c>
      <c r="W289" s="1">
        <f>(($D289*'fnd base rates'!E$107)
+($E289*'fnd base rates'!E$108)
+($F289*'fnd base rates'!E$109)
+($G289*'fnd base rates'!E$110)
+($H289*'fnd base rates'!E$111)
+($I289*'fnd base rates'!E$112)
+($J289*'fnd base rates'!E$113)
+($K289*'fnd base rates'!E$114)
+($M289*'fnd base rates'!E$116)
+($N289*'fnd base rates'!E$117)
+($O289*'fnd base rates'!E$118)
+($P289*VLOOKUP($S289+12,rate_basefnd,5)))
*$R289</f>
        <v>3880.4303760000003</v>
      </c>
      <c r="X289" s="1">
        <f>(($D289*'fnd base rates'!F$107)
+($E289*'fnd base rates'!F$108)
+($F289*'fnd base rates'!F$109)
+($G289*'fnd base rates'!F$110)
+($H289*'fnd base rates'!F$111)
+($I289*'fnd base rates'!F$112)
+($J289*'fnd base rates'!F$113)
+($K289*'fnd base rates'!F$114)
+($M289*'fnd base rates'!F$116)
+($N289*'fnd base rates'!F$117)
+($O289*'fnd base rates'!F$118)
+($P289*VLOOKUP($S289+12,rate_basefnd,6)))
*$R289</f>
        <v>1247.446412</v>
      </c>
      <c r="Y289" s="1">
        <f>(($D289*'fnd base rates'!G$107)
+($E289*'fnd base rates'!G$108)
+($F289*'fnd base rates'!G$109)
+($G289*'fnd base rates'!G$110)
+($H289*'fnd base rates'!G$111)
+($I289*'fnd base rates'!G$112)
+($J289*'fnd base rates'!G$113)
+($K289*'fnd base rates'!G$114)
+($M289*'fnd base rates'!G$116)
+($N289*'fnd base rates'!G$117)
+($O289*'fnd base rates'!G$118)
+($P289*VLOOKUP($S289+12,rate_basefnd,7)))
*$R289</f>
        <v>156.793282</v>
      </c>
      <c r="Z289" s="1">
        <f>(($D289*'fnd base rates'!H$107)
+($E289*'fnd base rates'!H$108)
+($F289*'fnd base rates'!H$109)
+($G289*'fnd base rates'!H$110)
+($H289*'fnd base rates'!H$111)
+($I289*'fnd base rates'!H$112)
+($J289*'fnd base rates'!H$113)
+($K289*'fnd base rates'!H$114)
+($M289*'fnd base rates'!H$116)
+($N289*'fnd base rates'!H$117)
+($O289*'fnd base rates'!H$118)
+($P289*VLOOKUP($S289+12,rate_basefnd,8)))</f>
        <v>523.43893400000002</v>
      </c>
      <c r="AA289" s="1">
        <f>(($D289*'fnd base rates'!I$107)
+($E289*'fnd base rates'!I$108)
+($F289*'fnd base rates'!I$109)
+($G289*'fnd base rates'!I$110)
+($H289*'fnd base rates'!I$111)
+($I289*'fnd base rates'!I$112)
+($J289*'fnd base rates'!I$113)
+($K289*'fnd base rates'!I$114)
+($M289*'fnd base rates'!I$116)
+($N289*'fnd base rates'!I$117)
+($O289*'fnd base rates'!I$118)
+($P289*VLOOKUP($S289+12,rate_basefnd,9)))
*$R289</f>
        <v>306.35000000000002</v>
      </c>
      <c r="AB289" s="1">
        <f>(($D289*'fnd base rates'!J$107)
+($E289*'fnd base rates'!J$108)
+($F289*'fnd base rates'!J$109)
+($G289*'fnd base rates'!J$110)
+($H289*'fnd base rates'!J$111)
+($I289*'fnd base rates'!J$112)
+($J289*'fnd base rates'!J$113)
+($K289*'fnd base rates'!J$114)
+($M289*'fnd base rates'!J$116)
+($N289*'fnd base rates'!J$117)
+($O289*'fnd base rates'!J$118)
+($P289*VLOOKUP($S289+12,rate_basefnd,10)))
*$R289</f>
        <v>152.32</v>
      </c>
      <c r="AC289" s="1">
        <f>(($D289*'fnd base rates'!K$107)
+($E289*'fnd base rates'!K$108)
+($F289*'fnd base rates'!K$109)
+($G289*'fnd base rates'!K$110)
+($H289*'fnd base rates'!K$111)
+($I289*'fnd base rates'!K$112)
+($J289*'fnd base rates'!K$113)
+($K289*'fnd base rates'!K$114)
+($M289*'fnd base rates'!K$116)
+($N289*'fnd base rates'!K$117)
+($O289*'fnd base rates'!K$118)
+($P289*VLOOKUP($S289+12,rate_basefnd,11)))
*$R289</f>
        <v>1100.2098799999999</v>
      </c>
      <c r="AD289" s="1">
        <f>(($D289*'fnd base rates'!L$107)
+($E289*'fnd base rates'!L$108)
+($F289*'fnd base rates'!L$109)
+($G289*'fnd base rates'!L$110)
+($H289*'fnd base rates'!L$111)
+($I289*'fnd base rates'!L$112)
+($J289*'fnd base rates'!L$113)
+($K289*'fnd base rates'!L$114)
+($M289*'fnd base rates'!L$116)
+($N289*'fnd base rates'!L$117)
+($O289*'fnd base rates'!L$118)
+($P289*VLOOKUP($S289+12,rate_basefnd,12)))</f>
        <v>1446.1566800000001</v>
      </c>
      <c r="AE289" s="1">
        <f>(($D289*'fnd base rates'!M$107)
+($E289*'fnd base rates'!M$108)
+($F289*'fnd base rates'!M$109)
+($G289*'fnd base rates'!M$110)
+($H289*'fnd base rates'!M$111)
+($I289*'fnd base rates'!M$112)
+($J289*'fnd base rates'!M$113)
+($K289*'fnd base rates'!M$114)
+($M289*'fnd base rates'!M$116)
+($N289*'fnd base rates'!M$117)
+($O289*'fnd base rates'!M$118)
+($P289*VLOOKUP($S289+12,rate_basefnd,13)))</f>
        <v>0</v>
      </c>
      <c r="AF289" s="4">
        <f t="shared" si="311"/>
        <v>10114.68691</v>
      </c>
      <c r="AH289" s="269">
        <f t="shared" si="312"/>
        <v>441281191</v>
      </c>
      <c r="AI289" s="4" t="str">
        <f t="shared" si="313"/>
        <v>441</v>
      </c>
      <c r="AJ289" s="2" t="str">
        <f t="shared" si="314"/>
        <v>281</v>
      </c>
      <c r="AK289" s="2" t="str">
        <f t="shared" si="315"/>
        <v>191</v>
      </c>
      <c r="AL289" s="4">
        <f t="shared" si="316"/>
        <v>1</v>
      </c>
      <c r="AM289" s="4">
        <f t="shared" si="307"/>
        <v>1</v>
      </c>
      <c r="AN289" s="4">
        <f t="shared" si="317"/>
        <v>10114.68691</v>
      </c>
      <c r="AO289" s="4">
        <f t="shared" si="318"/>
        <v>10115</v>
      </c>
      <c r="AP289" s="4">
        <f t="shared" si="308"/>
        <v>0</v>
      </c>
      <c r="AQ289" s="4">
        <v>10115</v>
      </c>
      <c r="AW289" s="4">
        <v>10115</v>
      </c>
      <c r="AX289" s="5">
        <f t="shared" si="319"/>
        <v>0</v>
      </c>
      <c r="AY289" s="4">
        <v>10115</v>
      </c>
      <c r="AZ289" s="5"/>
      <c r="BB289" s="5">
        <f t="shared" ref="BB289" si="342">BC289-BA289</f>
        <v>0</v>
      </c>
    </row>
    <row r="290" spans="1:54" s="4" customFormat="1">
      <c r="A290" s="269">
        <v>441</v>
      </c>
      <c r="B290" s="2">
        <v>441281281</v>
      </c>
      <c r="C290" s="9" t="s">
        <v>1219</v>
      </c>
      <c r="D290" s="14">
        <f>'fnd enro'!D290</f>
        <v>0</v>
      </c>
      <c r="E290" s="14">
        <f>'fnd enro'!E290</f>
        <v>0</v>
      </c>
      <c r="F290" s="14">
        <f>'fnd enro'!F290</f>
        <v>103</v>
      </c>
      <c r="G290" s="14">
        <f>'fnd enro'!G290</f>
        <v>627</v>
      </c>
      <c r="H290" s="14">
        <f>'fnd enro'!H290</f>
        <v>394</v>
      </c>
      <c r="I290" s="14">
        <f>'fnd enro'!I290</f>
        <v>375</v>
      </c>
      <c r="J290" s="14">
        <f>'fnd enro'!J290</f>
        <v>0</v>
      </c>
      <c r="K290" s="15">
        <f>'fnd enro'!K290</f>
        <v>57.861400000000003</v>
      </c>
      <c r="L290" s="14">
        <f>'fnd enro'!L290</f>
        <v>0</v>
      </c>
      <c r="M290" s="14">
        <f>'fnd enro'!M290</f>
        <v>125</v>
      </c>
      <c r="N290" s="14">
        <f>'fnd enro'!N290</f>
        <v>25</v>
      </c>
      <c r="O290" s="14">
        <f>'fnd enro'!O290</f>
        <v>14</v>
      </c>
      <c r="P290" s="14">
        <f>'fnd enro'!P290</f>
        <v>938</v>
      </c>
      <c r="Q290" s="14">
        <f>'fnd enro'!R290</f>
        <v>1499</v>
      </c>
      <c r="R290" s="15">
        <f t="shared" si="310"/>
        <v>1</v>
      </c>
      <c r="S290" s="14">
        <f>VALUE('fnd enro'!Q290)</f>
        <v>12</v>
      </c>
      <c r="T290" s="2"/>
      <c r="U290" s="1">
        <f>(($D290*'fnd base rates'!C$107)
+($E290*'fnd base rates'!C$108)
+($F290*'fnd base rates'!C$109)
+($G290*'fnd base rates'!C$110)
+($H290*'fnd base rates'!C$111)
+($I290*'fnd base rates'!C$112)
+($J290*'fnd base rates'!C$113)
+($K290*'fnd base rates'!C$114)
+($M290*'fnd base rates'!C$116)
+($N290*'fnd base rates'!C$117)
+($O290*'fnd base rates'!C$118)
+($P290*VLOOKUP($S290+12,rate_basefnd,3)))
*$R290</f>
        <v>903333.58765399992</v>
      </c>
      <c r="V290" s="1">
        <f>(($D290*'fnd base rates'!D$107)
+($E290*'fnd base rates'!D$108)
+($F290*'fnd base rates'!D$109)
+($G290*'fnd base rates'!D$110)
+($H290*'fnd base rates'!D$111)
+($I290*'fnd base rates'!D$112)
+($J290*'fnd base rates'!D$113)
+($K290*'fnd base rates'!D$114)
+($M290*'fnd base rates'!D$116)
+($N290*'fnd base rates'!D$117)
+($O290*'fnd base rates'!D$118)
+($P290*VLOOKUP($S290+12,rate_basefnd,4)))
*$R290</f>
        <v>1566836.5899999999</v>
      </c>
      <c r="W290" s="1">
        <f>(($D290*'fnd base rates'!E$107)
+($E290*'fnd base rates'!E$108)
+($F290*'fnd base rates'!E$109)
+($G290*'fnd base rates'!E$110)
+($H290*'fnd base rates'!E$111)
+($I290*'fnd base rates'!E$112)
+($J290*'fnd base rates'!E$113)
+($K290*'fnd base rates'!E$114)
+($M290*'fnd base rates'!E$116)
+($N290*'fnd base rates'!E$117)
+($O290*'fnd base rates'!E$118)
+($P290*VLOOKUP($S290+12,rate_basefnd,5)))
*$R290</f>
        <v>10056845.383624</v>
      </c>
      <c r="X290" s="1">
        <f>(($D290*'fnd base rates'!F$107)
+($E290*'fnd base rates'!F$108)
+($F290*'fnd base rates'!F$109)
+($G290*'fnd base rates'!F$110)
+($H290*'fnd base rates'!F$111)
+($I290*'fnd base rates'!F$112)
+($J290*'fnd base rates'!F$113)
+($K290*'fnd base rates'!F$114)
+($M290*'fnd base rates'!F$116)
+($N290*'fnd base rates'!F$117)
+($O290*'fnd base rates'!F$118)
+($P290*VLOOKUP($S290+12,rate_basefnd,6)))
*$R290</f>
        <v>1664635.6015880003</v>
      </c>
      <c r="Y290" s="1">
        <f>(($D290*'fnd base rates'!G$107)
+($E290*'fnd base rates'!G$108)
+($F290*'fnd base rates'!G$109)
+($G290*'fnd base rates'!G$110)
+($H290*'fnd base rates'!G$111)
+($I290*'fnd base rates'!G$112)
+($J290*'fnd base rates'!G$113)
+($K290*'fnd base rates'!G$114)
+($M290*'fnd base rates'!G$116)
+($N290*'fnd base rates'!G$117)
+($O290*'fnd base rates'!G$118)
+($P290*VLOOKUP($S290+12,rate_basefnd,7)))
*$R290</f>
        <v>435685.44971800002</v>
      </c>
      <c r="Z290" s="1">
        <f>(($D290*'fnd base rates'!H$107)
+($E290*'fnd base rates'!H$108)
+($F290*'fnd base rates'!H$109)
+($G290*'fnd base rates'!H$110)
+($H290*'fnd base rates'!H$111)
+($I290*'fnd base rates'!H$112)
+($J290*'fnd base rates'!H$113)
+($K290*'fnd base rates'!H$114)
+($M290*'fnd base rates'!H$116)
+($N290*'fnd base rates'!H$117)
+($O290*'fnd base rates'!H$118)
+($P290*VLOOKUP($S290+12,rate_basefnd,8)))</f>
        <v>948123.362066</v>
      </c>
      <c r="AA290" s="1">
        <f>(($D290*'fnd base rates'!I$107)
+($E290*'fnd base rates'!I$108)
+($F290*'fnd base rates'!I$109)
+($G290*'fnd base rates'!I$110)
+($H290*'fnd base rates'!I$111)
+($I290*'fnd base rates'!I$112)
+($J290*'fnd base rates'!I$113)
+($K290*'fnd base rates'!I$114)
+($M290*'fnd base rates'!I$116)
+($N290*'fnd base rates'!I$117)
+($O290*'fnd base rates'!I$118)
+($P290*VLOOKUP($S290+12,rate_basefnd,9)))
*$R290</f>
        <v>693253.75999999989</v>
      </c>
      <c r="AB290" s="1">
        <f>(($D290*'fnd base rates'!J$107)
+($E290*'fnd base rates'!J$108)
+($F290*'fnd base rates'!J$109)
+($G290*'fnd base rates'!J$110)
+($H290*'fnd base rates'!J$111)
+($I290*'fnd base rates'!J$112)
+($J290*'fnd base rates'!J$113)
+($K290*'fnd base rates'!J$114)
+($M290*'fnd base rates'!J$116)
+($N290*'fnd base rates'!J$117)
+($O290*'fnd base rates'!J$118)
+($P290*VLOOKUP($S290+12,rate_basefnd,10)))
*$R290</f>
        <v>1225921.52</v>
      </c>
      <c r="AC290" s="1">
        <f>(($D290*'fnd base rates'!K$107)
+($E290*'fnd base rates'!K$108)
+($F290*'fnd base rates'!K$109)
+($G290*'fnd base rates'!K$110)
+($H290*'fnd base rates'!K$111)
+($I290*'fnd base rates'!K$112)
+($J290*'fnd base rates'!K$113)
+($K290*'fnd base rates'!K$114)
+($M290*'fnd base rates'!K$116)
+($N290*'fnd base rates'!K$117)
+($O290*'fnd base rates'!K$118)
+($P290*VLOOKUP($S290+12,rate_basefnd,11)))
*$R290</f>
        <v>1750318.9501199999</v>
      </c>
      <c r="AD290" s="1">
        <f>(($D290*'fnd base rates'!L$107)
+($E290*'fnd base rates'!L$108)
+($F290*'fnd base rates'!L$109)
+($G290*'fnd base rates'!L$110)
+($H290*'fnd base rates'!L$111)
+($I290*'fnd base rates'!L$112)
+($J290*'fnd base rates'!L$113)
+($K290*'fnd base rates'!L$114)
+($M290*'fnd base rates'!L$116)
+($N290*'fnd base rates'!L$117)
+($O290*'fnd base rates'!L$118)
+($P290*VLOOKUP($S290+12,rate_basefnd,12)))</f>
        <v>2827973.6833199998</v>
      </c>
      <c r="AE290" s="1">
        <f>(($D290*'fnd base rates'!M$107)
+($E290*'fnd base rates'!M$108)
+($F290*'fnd base rates'!M$109)
+($G290*'fnd base rates'!M$110)
+($H290*'fnd base rates'!M$111)
+($I290*'fnd base rates'!M$112)
+($J290*'fnd base rates'!M$113)
+($K290*'fnd base rates'!M$114)
+($M290*'fnd base rates'!M$116)
+($N290*'fnd base rates'!M$117)
+($O290*'fnd base rates'!M$118)
+($P290*VLOOKUP($S290+12,rate_basefnd,13)))</f>
        <v>0</v>
      </c>
      <c r="AF290" s="4">
        <f t="shared" si="311"/>
        <v>22072927.88809</v>
      </c>
      <c r="AH290" s="269">
        <f t="shared" si="312"/>
        <v>441281281</v>
      </c>
      <c r="AI290" s="4" t="str">
        <f t="shared" si="313"/>
        <v>441</v>
      </c>
      <c r="AJ290" s="2" t="str">
        <f t="shared" si="314"/>
        <v>281</v>
      </c>
      <c r="AK290" s="2" t="str">
        <f t="shared" si="315"/>
        <v>281</v>
      </c>
      <c r="AL290" s="4">
        <f t="shared" si="316"/>
        <v>1</v>
      </c>
      <c r="AM290" s="4">
        <f t="shared" si="307"/>
        <v>1499</v>
      </c>
      <c r="AN290" s="4">
        <f t="shared" si="317"/>
        <v>22072927.88809</v>
      </c>
      <c r="AO290" s="4">
        <f t="shared" si="318"/>
        <v>14725</v>
      </c>
      <c r="AP290" s="4">
        <f t="shared" si="308"/>
        <v>0</v>
      </c>
      <c r="AQ290" s="4">
        <v>14725</v>
      </c>
      <c r="AW290" s="4">
        <v>14725</v>
      </c>
      <c r="AX290" s="5">
        <f t="shared" si="319"/>
        <v>0</v>
      </c>
      <c r="AY290" s="4">
        <v>14725</v>
      </c>
      <c r="AZ290" s="5"/>
      <c r="BB290" s="5">
        <f t="shared" ref="BB290" si="343">BC290-BA290</f>
        <v>0</v>
      </c>
    </row>
    <row r="291" spans="1:54" s="4" customFormat="1">
      <c r="A291" s="269">
        <v>441</v>
      </c>
      <c r="B291" s="2">
        <v>441281325</v>
      </c>
      <c r="C291" s="9" t="s">
        <v>1219</v>
      </c>
      <c r="D291" s="14">
        <f>'fnd enro'!D291</f>
        <v>0</v>
      </c>
      <c r="E291" s="14">
        <f>'fnd enro'!E291</f>
        <v>0</v>
      </c>
      <c r="F291" s="14">
        <f>'fnd enro'!F291</f>
        <v>0</v>
      </c>
      <c r="G291" s="14">
        <f>'fnd enro'!G291</f>
        <v>1</v>
      </c>
      <c r="H291" s="14">
        <f>'fnd enro'!H291</f>
        <v>0</v>
      </c>
      <c r="I291" s="14">
        <f>'fnd enro'!I291</f>
        <v>0</v>
      </c>
      <c r="J291" s="14">
        <f>'fnd enro'!J291</f>
        <v>0</v>
      </c>
      <c r="K291" s="15">
        <f>'fnd enro'!K291</f>
        <v>3.8600000000000002E-2</v>
      </c>
      <c r="L291" s="14">
        <f>'fnd enro'!L291</f>
        <v>0</v>
      </c>
      <c r="M291" s="14">
        <f>'fnd enro'!M291</f>
        <v>0</v>
      </c>
      <c r="N291" s="14">
        <f>'fnd enro'!N291</f>
        <v>0</v>
      </c>
      <c r="O291" s="14">
        <f>'fnd enro'!O291</f>
        <v>0</v>
      </c>
      <c r="P291" s="14">
        <f>'fnd enro'!P291</f>
        <v>1</v>
      </c>
      <c r="Q291" s="14">
        <f>'fnd enro'!R291</f>
        <v>1</v>
      </c>
      <c r="R291" s="15">
        <f t="shared" si="310"/>
        <v>1</v>
      </c>
      <c r="S291" s="14">
        <f>VALUE('fnd enro'!Q291)</f>
        <v>9</v>
      </c>
      <c r="T291" s="2"/>
      <c r="U291" s="1">
        <f>(($D291*'fnd base rates'!C$107)
+($E291*'fnd base rates'!C$108)
+($F291*'fnd base rates'!C$109)
+($G291*'fnd base rates'!C$110)
+($H291*'fnd base rates'!C$111)
+($I291*'fnd base rates'!C$112)
+($J291*'fnd base rates'!C$113)
+($K291*'fnd base rates'!C$114)
+($M291*'fnd base rates'!C$116)
+($N291*'fnd base rates'!C$117)
+($O291*'fnd base rates'!C$118)
+($P291*VLOOKUP($S291+12,rate_basefnd,3)))
*$R291</f>
        <v>612.22134600000004</v>
      </c>
      <c r="V291" s="1">
        <f>(($D291*'fnd base rates'!D$107)
+($E291*'fnd base rates'!D$108)
+($F291*'fnd base rates'!D$109)
+($G291*'fnd base rates'!D$110)
+($H291*'fnd base rates'!D$111)
+($I291*'fnd base rates'!D$112)
+($J291*'fnd base rates'!D$113)
+($K291*'fnd base rates'!D$114)
+($M291*'fnd base rates'!D$116)
+($N291*'fnd base rates'!D$117)
+($O291*'fnd base rates'!D$118)
+($P291*VLOOKUP($S291+12,rate_basefnd,4)))
*$R291</f>
        <v>1124.02</v>
      </c>
      <c r="W291" s="1">
        <f>(($D291*'fnd base rates'!E$107)
+($E291*'fnd base rates'!E$108)
+($F291*'fnd base rates'!E$109)
+($G291*'fnd base rates'!E$110)
+($H291*'fnd base rates'!E$111)
+($I291*'fnd base rates'!E$112)
+($J291*'fnd base rates'!E$113)
+($K291*'fnd base rates'!E$114)
+($M291*'fnd base rates'!E$116)
+($N291*'fnd base rates'!E$117)
+($O291*'fnd base rates'!E$118)
+($P291*VLOOKUP($S291+12,rate_basefnd,5)))
*$R291</f>
        <v>7384.3403760000001</v>
      </c>
      <c r="X291" s="1">
        <f>(($D291*'fnd base rates'!F$107)
+($E291*'fnd base rates'!F$108)
+($F291*'fnd base rates'!F$109)
+($G291*'fnd base rates'!F$110)
+($H291*'fnd base rates'!F$111)
+($I291*'fnd base rates'!F$112)
+($J291*'fnd base rates'!F$113)
+($K291*'fnd base rates'!F$114)
+($M291*'fnd base rates'!F$116)
+($N291*'fnd base rates'!F$117)
+($O291*'fnd base rates'!F$118)
+($P291*VLOOKUP($S291+12,rate_basefnd,6)))
*$R291</f>
        <v>1247.446412</v>
      </c>
      <c r="Y291" s="1">
        <f>(($D291*'fnd base rates'!G$107)
+($E291*'fnd base rates'!G$108)
+($F291*'fnd base rates'!G$109)
+($G291*'fnd base rates'!G$110)
+($H291*'fnd base rates'!G$111)
+($I291*'fnd base rates'!G$112)
+($J291*'fnd base rates'!G$113)
+($K291*'fnd base rates'!G$114)
+($M291*'fnd base rates'!G$116)
+($N291*'fnd base rates'!G$117)
+($O291*'fnd base rates'!G$118)
+($P291*VLOOKUP($S291+12,rate_basefnd,7)))
*$R291</f>
        <v>326.78328199999999</v>
      </c>
      <c r="Z291" s="1">
        <f>(($D291*'fnd base rates'!H$107)
+($E291*'fnd base rates'!H$108)
+($F291*'fnd base rates'!H$109)
+($G291*'fnd base rates'!H$110)
+($H291*'fnd base rates'!H$111)
+($I291*'fnd base rates'!H$112)
+($J291*'fnd base rates'!H$113)
+($K291*'fnd base rates'!H$114)
+($M291*'fnd base rates'!H$116)
+($N291*'fnd base rates'!H$117)
+($O291*'fnd base rates'!H$118)
+($P291*VLOOKUP($S291+12,rate_basefnd,8)))</f>
        <v>549.49893399999996</v>
      </c>
      <c r="AA291" s="1">
        <f>(($D291*'fnd base rates'!I$107)
+($E291*'fnd base rates'!I$108)
+($F291*'fnd base rates'!I$109)
+($G291*'fnd base rates'!I$110)
+($H291*'fnd base rates'!I$111)
+($I291*'fnd base rates'!I$112)
+($J291*'fnd base rates'!I$113)
+($K291*'fnd base rates'!I$114)
+($M291*'fnd base rates'!I$116)
+($N291*'fnd base rates'!I$117)
+($O291*'fnd base rates'!I$118)
+($P291*VLOOKUP($S291+12,rate_basefnd,9)))
*$R291</f>
        <v>448.23</v>
      </c>
      <c r="AB291" s="1">
        <f>(($D291*'fnd base rates'!J$107)
+($E291*'fnd base rates'!J$108)
+($F291*'fnd base rates'!J$109)
+($G291*'fnd base rates'!J$110)
+($H291*'fnd base rates'!J$111)
+($I291*'fnd base rates'!J$112)
+($J291*'fnd base rates'!J$113)
+($K291*'fnd base rates'!J$114)
+($M291*'fnd base rates'!J$116)
+($N291*'fnd base rates'!J$117)
+($O291*'fnd base rates'!J$118)
+($P291*VLOOKUP($S291+12,rate_basefnd,10)))
*$R291</f>
        <v>889.58999999999992</v>
      </c>
      <c r="AC291" s="1">
        <f>(($D291*'fnd base rates'!K$107)
+($E291*'fnd base rates'!K$108)
+($F291*'fnd base rates'!K$109)
+($G291*'fnd base rates'!K$110)
+($H291*'fnd base rates'!K$111)
+($I291*'fnd base rates'!K$112)
+($J291*'fnd base rates'!K$113)
+($K291*'fnd base rates'!K$114)
+($M291*'fnd base rates'!K$116)
+($N291*'fnd base rates'!K$117)
+($O291*'fnd base rates'!K$118)
+($P291*VLOOKUP($S291+12,rate_basefnd,11)))
*$R291</f>
        <v>1100.2098799999999</v>
      </c>
      <c r="AD291" s="1">
        <f>(($D291*'fnd base rates'!L$107)
+($E291*'fnd base rates'!L$108)
+($F291*'fnd base rates'!L$109)
+($G291*'fnd base rates'!L$110)
+($H291*'fnd base rates'!L$111)
+($I291*'fnd base rates'!L$112)
+($J291*'fnd base rates'!L$113)
+($K291*'fnd base rates'!L$114)
+($M291*'fnd base rates'!L$116)
+($N291*'fnd base rates'!L$117)
+($O291*'fnd base rates'!L$118)
+($P291*VLOOKUP($S291+12,rate_basefnd,12)))</f>
        <v>2012.93668</v>
      </c>
      <c r="AE291" s="1">
        <f>(($D291*'fnd base rates'!M$107)
+($E291*'fnd base rates'!M$108)
+($F291*'fnd base rates'!M$109)
+($G291*'fnd base rates'!M$110)
+($H291*'fnd base rates'!M$111)
+($I291*'fnd base rates'!M$112)
+($J291*'fnd base rates'!M$113)
+($K291*'fnd base rates'!M$114)
+($M291*'fnd base rates'!M$116)
+($N291*'fnd base rates'!M$117)
+($O291*'fnd base rates'!M$118)
+($P291*VLOOKUP($S291+12,rate_basefnd,13)))</f>
        <v>0</v>
      </c>
      <c r="AF291" s="4">
        <f t="shared" si="311"/>
        <v>15695.27691</v>
      </c>
      <c r="AH291" s="269">
        <f t="shared" si="312"/>
        <v>441281325</v>
      </c>
      <c r="AI291" s="4" t="str">
        <f t="shared" si="313"/>
        <v>441</v>
      </c>
      <c r="AJ291" s="2" t="str">
        <f t="shared" si="314"/>
        <v>281</v>
      </c>
      <c r="AK291" s="2" t="str">
        <f t="shared" si="315"/>
        <v>325</v>
      </c>
      <c r="AL291" s="4">
        <f t="shared" si="316"/>
        <v>1</v>
      </c>
      <c r="AM291" s="4">
        <f t="shared" si="307"/>
        <v>1</v>
      </c>
      <c r="AN291" s="4">
        <f t="shared" si="317"/>
        <v>15695.27691</v>
      </c>
      <c r="AO291" s="4">
        <f t="shared" si="318"/>
        <v>15695</v>
      </c>
      <c r="AP291" s="4">
        <f t="shared" si="308"/>
        <v>0</v>
      </c>
      <c r="AQ291" s="4">
        <v>15695</v>
      </c>
      <c r="AW291" s="4">
        <v>15695</v>
      </c>
      <c r="AX291" s="5">
        <f t="shared" si="319"/>
        <v>0</v>
      </c>
      <c r="AY291" s="4">
        <v>15695</v>
      </c>
      <c r="AZ291" s="5"/>
      <c r="BB291" s="5">
        <f t="shared" ref="BB291" si="344">BC291-BA291</f>
        <v>0</v>
      </c>
    </row>
    <row r="292" spans="1:54" s="4" customFormat="1">
      <c r="A292" s="269">
        <v>441</v>
      </c>
      <c r="B292" s="2">
        <v>441281332</v>
      </c>
      <c r="C292" s="9" t="s">
        <v>1219</v>
      </c>
      <c r="D292" s="14">
        <f>'fnd enro'!D292</f>
        <v>0</v>
      </c>
      <c r="E292" s="14">
        <f>'fnd enro'!E292</f>
        <v>0</v>
      </c>
      <c r="F292" s="14">
        <f>'fnd enro'!F292</f>
        <v>0</v>
      </c>
      <c r="G292" s="14">
        <f>'fnd enro'!G292</f>
        <v>0</v>
      </c>
      <c r="H292" s="14">
        <f>'fnd enro'!H292</f>
        <v>0</v>
      </c>
      <c r="I292" s="14">
        <f>'fnd enro'!I292</f>
        <v>2</v>
      </c>
      <c r="J292" s="14">
        <f>'fnd enro'!J292</f>
        <v>0</v>
      </c>
      <c r="K292" s="15">
        <f>'fnd enro'!K292</f>
        <v>7.7200000000000005E-2</v>
      </c>
      <c r="L292" s="14">
        <f>'fnd enro'!L292</f>
        <v>0</v>
      </c>
      <c r="M292" s="14">
        <f>'fnd enro'!M292</f>
        <v>0</v>
      </c>
      <c r="N292" s="14">
        <f>'fnd enro'!N292</f>
        <v>0</v>
      </c>
      <c r="O292" s="14">
        <f>'fnd enro'!O292</f>
        <v>0</v>
      </c>
      <c r="P292" s="14">
        <f>'fnd enro'!P292</f>
        <v>1</v>
      </c>
      <c r="Q292" s="14">
        <f>'fnd enro'!R292</f>
        <v>2</v>
      </c>
      <c r="R292" s="15">
        <f t="shared" si="310"/>
        <v>1</v>
      </c>
      <c r="S292" s="14">
        <f>VALUE('fnd enro'!Q292)</f>
        <v>10</v>
      </c>
      <c r="T292" s="2"/>
      <c r="U292" s="1">
        <f>(($D292*'fnd base rates'!C$107)
+($E292*'fnd base rates'!C$108)
+($F292*'fnd base rates'!C$109)
+($G292*'fnd base rates'!C$110)
+($H292*'fnd base rates'!C$111)
+($I292*'fnd base rates'!C$112)
+($J292*'fnd base rates'!C$113)
+($K292*'fnd base rates'!C$114)
+($M292*'fnd base rates'!C$116)
+($N292*'fnd base rates'!C$117)
+($O292*'fnd base rates'!C$118)
+($P292*VLOOKUP($S292+12,rate_basefnd,3)))
*$R292</f>
        <v>1152.232692</v>
      </c>
      <c r="V292" s="1">
        <f>(($D292*'fnd base rates'!D$107)
+($E292*'fnd base rates'!D$108)
+($F292*'fnd base rates'!D$109)
+($G292*'fnd base rates'!D$110)
+($H292*'fnd base rates'!D$111)
+($I292*'fnd base rates'!D$112)
+($J292*'fnd base rates'!D$113)
+($K292*'fnd base rates'!D$114)
+($M292*'fnd base rates'!D$116)
+($N292*'fnd base rates'!D$117)
+($O292*'fnd base rates'!D$118)
+($P292*VLOOKUP($S292+12,rate_basefnd,4)))
*$R292</f>
        <v>1905.96</v>
      </c>
      <c r="W292" s="1">
        <f>(($D292*'fnd base rates'!E$107)
+($E292*'fnd base rates'!E$108)
+($F292*'fnd base rates'!E$109)
+($G292*'fnd base rates'!E$110)
+($H292*'fnd base rates'!E$111)
+($I292*'fnd base rates'!E$112)
+($J292*'fnd base rates'!E$113)
+($K292*'fnd base rates'!E$114)
+($M292*'fnd base rates'!E$116)
+($N292*'fnd base rates'!E$117)
+($O292*'fnd base rates'!E$118)
+($P292*VLOOKUP($S292+12,rate_basefnd,5)))
*$R292</f>
        <v>13492.840752</v>
      </c>
      <c r="X292" s="1">
        <f>(($D292*'fnd base rates'!F$107)
+($E292*'fnd base rates'!F$108)
+($F292*'fnd base rates'!F$109)
+($G292*'fnd base rates'!F$110)
+($H292*'fnd base rates'!F$111)
+($I292*'fnd base rates'!F$112)
+($J292*'fnd base rates'!F$113)
+($K292*'fnd base rates'!F$114)
+($M292*'fnd base rates'!F$116)
+($N292*'fnd base rates'!F$117)
+($O292*'fnd base rates'!F$118)
+($P292*VLOOKUP($S292+12,rate_basefnd,6)))
*$R292</f>
        <v>1773.7728240000001</v>
      </c>
      <c r="Y292" s="1">
        <f>(($D292*'fnd base rates'!G$107)
+($E292*'fnd base rates'!G$108)
+($F292*'fnd base rates'!G$109)
+($G292*'fnd base rates'!G$110)
+($H292*'fnd base rates'!G$111)
+($I292*'fnd base rates'!G$112)
+($J292*'fnd base rates'!G$113)
+($K292*'fnd base rates'!G$114)
+($M292*'fnd base rates'!G$116)
+($N292*'fnd base rates'!G$117)
+($O292*'fnd base rates'!G$118)
+($P292*VLOOKUP($S292+12,rate_basefnd,7)))
*$R292</f>
        <v>505.73656399999993</v>
      </c>
      <c r="Z292" s="1">
        <f>(($D292*'fnd base rates'!H$107)
+($E292*'fnd base rates'!H$108)
+($F292*'fnd base rates'!H$109)
+($G292*'fnd base rates'!H$110)
+($H292*'fnd base rates'!H$111)
+($I292*'fnd base rates'!H$112)
+($J292*'fnd base rates'!H$113)
+($K292*'fnd base rates'!H$114)
+($M292*'fnd base rates'!H$116)
+($N292*'fnd base rates'!H$117)
+($O292*'fnd base rates'!H$118)
+($P292*VLOOKUP($S292+12,rate_basefnd,8)))</f>
        <v>1683.437868</v>
      </c>
      <c r="AA292" s="1">
        <f>(($D292*'fnd base rates'!I$107)
+($E292*'fnd base rates'!I$108)
+($F292*'fnd base rates'!I$109)
+($G292*'fnd base rates'!I$110)
+($H292*'fnd base rates'!I$111)
+($I292*'fnd base rates'!I$112)
+($J292*'fnd base rates'!I$113)
+($K292*'fnd base rates'!I$114)
+($M292*'fnd base rates'!I$116)
+($N292*'fnd base rates'!I$117)
+($O292*'fnd base rates'!I$118)
+($P292*VLOOKUP($S292+12,rate_basefnd,9)))
*$R292</f>
        <v>1000.4300000000001</v>
      </c>
      <c r="AB292" s="1">
        <f>(($D292*'fnd base rates'!J$107)
+($E292*'fnd base rates'!J$108)
+($F292*'fnd base rates'!J$109)
+($G292*'fnd base rates'!J$110)
+($H292*'fnd base rates'!J$111)
+($I292*'fnd base rates'!J$112)
+($J292*'fnd base rates'!J$113)
+($K292*'fnd base rates'!J$114)
+($M292*'fnd base rates'!J$116)
+($N292*'fnd base rates'!J$117)
+($O292*'fnd base rates'!J$118)
+($P292*VLOOKUP($S292+12,rate_basefnd,10)))
*$R292</f>
        <v>1919.3899999999999</v>
      </c>
      <c r="AC292" s="1">
        <f>(($D292*'fnd base rates'!K$107)
+($E292*'fnd base rates'!K$108)
+($F292*'fnd base rates'!K$109)
+($G292*'fnd base rates'!K$110)
+($H292*'fnd base rates'!K$111)
+($I292*'fnd base rates'!K$112)
+($J292*'fnd base rates'!K$113)
+($K292*'fnd base rates'!K$114)
+($M292*'fnd base rates'!K$116)
+($N292*'fnd base rates'!K$117)
+($O292*'fnd base rates'!K$118)
+($P292*VLOOKUP($S292+12,rate_basefnd,11)))
*$R292</f>
        <v>2300.11976</v>
      </c>
      <c r="AD292" s="1">
        <f>(($D292*'fnd base rates'!L$107)
+($E292*'fnd base rates'!L$108)
+($F292*'fnd base rates'!L$109)
+($G292*'fnd base rates'!L$110)
+($H292*'fnd base rates'!L$111)
+($I292*'fnd base rates'!L$112)
+($J292*'fnd base rates'!L$113)
+($K292*'fnd base rates'!L$114)
+($M292*'fnd base rates'!L$116)
+($N292*'fnd base rates'!L$117)
+($O292*'fnd base rates'!L$118)
+($P292*VLOOKUP($S292+12,rate_basefnd,12)))</f>
        <v>3331.6533600000002</v>
      </c>
      <c r="AE292" s="1">
        <f>(($D292*'fnd base rates'!M$107)
+($E292*'fnd base rates'!M$108)
+($F292*'fnd base rates'!M$109)
+($G292*'fnd base rates'!M$110)
+($H292*'fnd base rates'!M$111)
+($I292*'fnd base rates'!M$112)
+($J292*'fnd base rates'!M$113)
+($K292*'fnd base rates'!M$114)
+($M292*'fnd base rates'!M$116)
+($N292*'fnd base rates'!M$117)
+($O292*'fnd base rates'!M$118)
+($P292*VLOOKUP($S292+12,rate_basefnd,13)))</f>
        <v>0</v>
      </c>
      <c r="AF292" s="4">
        <f t="shared" si="311"/>
        <v>29065.573820000001</v>
      </c>
      <c r="AH292" s="269">
        <f t="shared" si="312"/>
        <v>441281332</v>
      </c>
      <c r="AI292" s="4" t="str">
        <f t="shared" si="313"/>
        <v>441</v>
      </c>
      <c r="AJ292" s="2" t="str">
        <f t="shared" si="314"/>
        <v>281</v>
      </c>
      <c r="AK292" s="2" t="str">
        <f t="shared" si="315"/>
        <v>332</v>
      </c>
      <c r="AL292" s="4">
        <f t="shared" si="316"/>
        <v>1</v>
      </c>
      <c r="AM292" s="4">
        <f t="shared" si="307"/>
        <v>2</v>
      </c>
      <c r="AN292" s="4">
        <f t="shared" si="317"/>
        <v>29065.573820000001</v>
      </c>
      <c r="AO292" s="4">
        <f t="shared" si="318"/>
        <v>14533</v>
      </c>
      <c r="AP292" s="4">
        <f t="shared" si="308"/>
        <v>0</v>
      </c>
      <c r="AQ292" s="4">
        <v>14533</v>
      </c>
      <c r="AW292" s="4">
        <v>14533</v>
      </c>
      <c r="AX292" s="5">
        <f t="shared" si="319"/>
        <v>0</v>
      </c>
      <c r="AY292" s="4">
        <v>14533</v>
      </c>
      <c r="AZ292" s="5"/>
      <c r="BB292" s="5">
        <f t="shared" ref="BB292" si="345">BC292-BA292</f>
        <v>0</v>
      </c>
    </row>
    <row r="293" spans="1:54" s="4" customFormat="1">
      <c r="A293" s="269">
        <v>441</v>
      </c>
      <c r="B293" s="2">
        <v>441281680</v>
      </c>
      <c r="C293" s="9" t="s">
        <v>1219</v>
      </c>
      <c r="D293" s="14">
        <f>'fnd enro'!D293</f>
        <v>0</v>
      </c>
      <c r="E293" s="14">
        <f>'fnd enro'!E293</f>
        <v>0</v>
      </c>
      <c r="F293" s="14">
        <f>'fnd enro'!F293</f>
        <v>0</v>
      </c>
      <c r="G293" s="14">
        <f>'fnd enro'!G293</f>
        <v>0</v>
      </c>
      <c r="H293" s="14">
        <f>'fnd enro'!H293</f>
        <v>2</v>
      </c>
      <c r="I293" s="14">
        <f>'fnd enro'!I293</f>
        <v>0</v>
      </c>
      <c r="J293" s="14">
        <f>'fnd enro'!J293</f>
        <v>0</v>
      </c>
      <c r="K293" s="15">
        <f>'fnd enro'!K293</f>
        <v>7.7200000000000005E-2</v>
      </c>
      <c r="L293" s="14">
        <f>'fnd enro'!L293</f>
        <v>0</v>
      </c>
      <c r="M293" s="14">
        <f>'fnd enro'!M293</f>
        <v>0</v>
      </c>
      <c r="N293" s="14">
        <f>'fnd enro'!N293</f>
        <v>0</v>
      </c>
      <c r="O293" s="14">
        <f>'fnd enro'!O293</f>
        <v>0</v>
      </c>
      <c r="P293" s="14">
        <f>'fnd enro'!P293</f>
        <v>1</v>
      </c>
      <c r="Q293" s="14">
        <f>'fnd enro'!R293</f>
        <v>2</v>
      </c>
      <c r="R293" s="15">
        <f t="shared" si="310"/>
        <v>1</v>
      </c>
      <c r="S293" s="14">
        <f>VALUE('fnd enro'!Q293)</f>
        <v>5</v>
      </c>
      <c r="T293" s="2"/>
      <c r="U293" s="1">
        <f>(($D293*'fnd base rates'!C$107)
+($E293*'fnd base rates'!C$108)
+($F293*'fnd base rates'!C$109)
+($G293*'fnd base rates'!C$110)
+($H293*'fnd base rates'!C$111)
+($I293*'fnd base rates'!C$112)
+($J293*'fnd base rates'!C$113)
+($K293*'fnd base rates'!C$114)
+($M293*'fnd base rates'!C$116)
+($N293*'fnd base rates'!C$117)
+($O293*'fnd base rates'!C$118)
+($P293*VLOOKUP($S293+12,rate_basefnd,3)))
*$R293</f>
        <v>1132.792692</v>
      </c>
      <c r="V293" s="1">
        <f>(($D293*'fnd base rates'!D$107)
+($E293*'fnd base rates'!D$108)
+($F293*'fnd base rates'!D$109)
+($G293*'fnd base rates'!D$110)
+($H293*'fnd base rates'!D$111)
+($I293*'fnd base rates'!D$112)
+($J293*'fnd base rates'!D$113)
+($K293*'fnd base rates'!D$114)
+($M293*'fnd base rates'!D$116)
+($N293*'fnd base rates'!D$117)
+($O293*'fnd base rates'!D$118)
+($P293*VLOOKUP($S293+12,rate_basefnd,4)))
*$R293</f>
        <v>1813.8200000000002</v>
      </c>
      <c r="W293" s="1">
        <f>(($D293*'fnd base rates'!E$107)
+($E293*'fnd base rates'!E$108)
+($F293*'fnd base rates'!E$109)
+($G293*'fnd base rates'!E$110)
+($H293*'fnd base rates'!E$111)
+($I293*'fnd base rates'!E$112)
+($J293*'fnd base rates'!E$113)
+($K293*'fnd base rates'!E$114)
+($M293*'fnd base rates'!E$116)
+($N293*'fnd base rates'!E$117)
+($O293*'fnd base rates'!E$118)
+($P293*VLOOKUP($S293+12,rate_basefnd,5)))
*$R293</f>
        <v>9688.0707519999996</v>
      </c>
      <c r="X293" s="1">
        <f>(($D293*'fnd base rates'!F$107)
+($E293*'fnd base rates'!F$108)
+($F293*'fnd base rates'!F$109)
+($G293*'fnd base rates'!F$110)
+($H293*'fnd base rates'!F$111)
+($I293*'fnd base rates'!F$112)
+($J293*'fnd base rates'!F$113)
+($K293*'fnd base rates'!F$114)
+($M293*'fnd base rates'!F$116)
+($N293*'fnd base rates'!F$117)
+($O293*'fnd base rates'!F$118)
+($P293*VLOOKUP($S293+12,rate_basefnd,6)))
*$R293</f>
        <v>1990.7528240000001</v>
      </c>
      <c r="Y293" s="1">
        <f>(($D293*'fnd base rates'!G$107)
+($E293*'fnd base rates'!G$108)
+($F293*'fnd base rates'!G$109)
+($G293*'fnd base rates'!G$110)
+($H293*'fnd base rates'!G$111)
+($I293*'fnd base rates'!G$112)
+($J293*'fnd base rates'!G$113)
+($K293*'fnd base rates'!G$114)
+($M293*'fnd base rates'!G$116)
+($N293*'fnd base rates'!G$117)
+($O293*'fnd base rates'!G$118)
+($P293*VLOOKUP($S293+12,rate_basefnd,7)))
*$R293</f>
        <v>471.25656400000003</v>
      </c>
      <c r="Z293" s="1">
        <f>(($D293*'fnd base rates'!H$107)
+($E293*'fnd base rates'!H$108)
+($F293*'fnd base rates'!H$109)
+($G293*'fnd base rates'!H$110)
+($H293*'fnd base rates'!H$111)
+($I293*'fnd base rates'!H$112)
+($J293*'fnd base rates'!H$113)
+($K293*'fnd base rates'!H$114)
+($M293*'fnd base rates'!H$116)
+($N293*'fnd base rates'!H$117)
+($O293*'fnd base rates'!H$118)
+($P293*VLOOKUP($S293+12,rate_basefnd,8)))</f>
        <v>1067.467868</v>
      </c>
      <c r="AA293" s="1">
        <f>(($D293*'fnd base rates'!I$107)
+($E293*'fnd base rates'!I$108)
+($F293*'fnd base rates'!I$109)
+($G293*'fnd base rates'!I$110)
+($H293*'fnd base rates'!I$111)
+($I293*'fnd base rates'!I$112)
+($J293*'fnd base rates'!I$113)
+($K293*'fnd base rates'!I$114)
+($M293*'fnd base rates'!I$116)
+($N293*'fnd base rates'!I$117)
+($O293*'fnd base rates'!I$118)
+($P293*VLOOKUP($S293+12,rate_basefnd,9)))
*$R293</f>
        <v>837.51</v>
      </c>
      <c r="AB293" s="1">
        <f>(($D293*'fnd base rates'!J$107)
+($E293*'fnd base rates'!J$108)
+($F293*'fnd base rates'!J$109)
+($G293*'fnd base rates'!J$110)
+($H293*'fnd base rates'!J$111)
+($I293*'fnd base rates'!J$112)
+($J293*'fnd base rates'!J$113)
+($K293*'fnd base rates'!J$114)
+($M293*'fnd base rates'!J$116)
+($N293*'fnd base rates'!J$117)
+($O293*'fnd base rates'!J$118)
+($P293*VLOOKUP($S293+12,rate_basefnd,10)))
*$R293</f>
        <v>1080.28</v>
      </c>
      <c r="AC293" s="1">
        <f>(($D293*'fnd base rates'!K$107)
+($E293*'fnd base rates'!K$108)
+($F293*'fnd base rates'!K$109)
+($G293*'fnd base rates'!K$110)
+($H293*'fnd base rates'!K$111)
+($I293*'fnd base rates'!K$112)
+($J293*'fnd base rates'!K$113)
+($K293*'fnd base rates'!K$114)
+($M293*'fnd base rates'!K$116)
+($N293*'fnd base rates'!K$117)
+($O293*'fnd base rates'!K$118)
+($P293*VLOOKUP($S293+12,rate_basefnd,11)))
*$R293</f>
        <v>2364.3197599999999</v>
      </c>
      <c r="AD293" s="1">
        <f>(($D293*'fnd base rates'!L$107)
+($E293*'fnd base rates'!L$108)
+($F293*'fnd base rates'!L$109)
+($G293*'fnd base rates'!L$110)
+($H293*'fnd base rates'!L$111)
+($I293*'fnd base rates'!L$112)
+($J293*'fnd base rates'!L$113)
+($K293*'fnd base rates'!L$114)
+($M293*'fnd base rates'!L$116)
+($N293*'fnd base rates'!L$117)
+($O293*'fnd base rates'!L$118)
+($P293*VLOOKUP($S293+12,rate_basefnd,12)))</f>
        <v>3472.8833599999998</v>
      </c>
      <c r="AE293" s="1">
        <f>(($D293*'fnd base rates'!M$107)
+($E293*'fnd base rates'!M$108)
+($F293*'fnd base rates'!M$109)
+($G293*'fnd base rates'!M$110)
+($H293*'fnd base rates'!M$111)
+($I293*'fnd base rates'!M$112)
+($J293*'fnd base rates'!M$113)
+($K293*'fnd base rates'!M$114)
+($M293*'fnd base rates'!M$116)
+($N293*'fnd base rates'!M$117)
+($O293*'fnd base rates'!M$118)
+($P293*VLOOKUP($S293+12,rate_basefnd,13)))</f>
        <v>0</v>
      </c>
      <c r="AF293" s="4">
        <f t="shared" si="311"/>
        <v>23919.153819999996</v>
      </c>
      <c r="AH293" s="269">
        <f t="shared" si="312"/>
        <v>441281680</v>
      </c>
      <c r="AI293" s="4" t="str">
        <f t="shared" si="313"/>
        <v>441</v>
      </c>
      <c r="AJ293" s="2" t="str">
        <f t="shared" si="314"/>
        <v>281</v>
      </c>
      <c r="AK293" s="2" t="str">
        <f t="shared" si="315"/>
        <v>680</v>
      </c>
      <c r="AL293" s="4">
        <f t="shared" si="316"/>
        <v>1</v>
      </c>
      <c r="AM293" s="4">
        <f t="shared" si="307"/>
        <v>2</v>
      </c>
      <c r="AN293" s="4">
        <f t="shared" si="317"/>
        <v>23919.153819999996</v>
      </c>
      <c r="AO293" s="4">
        <f t="shared" si="318"/>
        <v>11960</v>
      </c>
      <c r="AP293" s="4">
        <f t="shared" si="308"/>
        <v>0</v>
      </c>
      <c r="AQ293" s="4">
        <v>11960</v>
      </c>
      <c r="AW293" s="4">
        <v>11960</v>
      </c>
      <c r="AX293" s="5">
        <f t="shared" si="319"/>
        <v>0</v>
      </c>
      <c r="AY293" s="4">
        <v>11960</v>
      </c>
      <c r="AZ293" s="5"/>
      <c r="BB293" s="5">
        <f t="shared" ref="BB293" si="346">BC293-BA293</f>
        <v>0</v>
      </c>
    </row>
    <row r="294" spans="1:54" s="4" customFormat="1">
      <c r="A294" s="269">
        <v>444</v>
      </c>
      <c r="B294" s="2">
        <v>444035035</v>
      </c>
      <c r="C294" s="9" t="s">
        <v>270</v>
      </c>
      <c r="D294" s="14">
        <f>'fnd enro'!D294</f>
        <v>34</v>
      </c>
      <c r="E294" s="14">
        <f>'fnd enro'!E294</f>
        <v>0</v>
      </c>
      <c r="F294" s="14">
        <f>'fnd enro'!F294</f>
        <v>37</v>
      </c>
      <c r="G294" s="14">
        <f>'fnd enro'!G294</f>
        <v>201</v>
      </c>
      <c r="H294" s="14">
        <f>'fnd enro'!H294</f>
        <v>182</v>
      </c>
      <c r="I294" s="14">
        <f>'fnd enro'!I294</f>
        <v>267</v>
      </c>
      <c r="J294" s="14">
        <f>'fnd enro'!J294</f>
        <v>0</v>
      </c>
      <c r="K294" s="15">
        <f>'fnd enro'!K294</f>
        <v>26.5182</v>
      </c>
      <c r="L294" s="14">
        <f>'fnd enro'!L294</f>
        <v>0</v>
      </c>
      <c r="M294" s="14">
        <f>'fnd enro'!M294</f>
        <v>33</v>
      </c>
      <c r="N294" s="14">
        <f>'fnd enro'!N294</f>
        <v>10</v>
      </c>
      <c r="O294" s="14">
        <f>'fnd enro'!O294</f>
        <v>22</v>
      </c>
      <c r="P294" s="14">
        <f>'fnd enro'!P294</f>
        <v>466</v>
      </c>
      <c r="Q294" s="14">
        <f>'fnd enro'!R294</f>
        <v>704</v>
      </c>
      <c r="R294" s="15">
        <f t="shared" si="310"/>
        <v>1.0880000000000001</v>
      </c>
      <c r="S294" s="14">
        <f>VALUE('fnd enro'!Q294)</f>
        <v>11</v>
      </c>
      <c r="T294" s="2"/>
      <c r="U294" s="1">
        <f>(($D294*'fnd base rates'!C$107)
+($E294*'fnd base rates'!C$108)
+($F294*'fnd base rates'!C$109)
+($G294*'fnd base rates'!C$110)
+($H294*'fnd base rates'!C$111)
+($I294*'fnd base rates'!C$112)
+($J294*'fnd base rates'!C$113)
+($K294*'fnd base rates'!C$114)
+($M294*'fnd base rates'!C$116)
+($N294*'fnd base rates'!C$117)
+($O294*'fnd base rates'!C$118)
+($P294*VLOOKUP($S294+12,rate_basefnd,3)))
*$R294</f>
        <v>458390.98623577604</v>
      </c>
      <c r="V294" s="1">
        <f>(($D294*'fnd base rates'!D$107)
+($E294*'fnd base rates'!D$108)
+($F294*'fnd base rates'!D$109)
+($G294*'fnd base rates'!D$110)
+($H294*'fnd base rates'!D$111)
+($I294*'fnd base rates'!D$112)
+($J294*'fnd base rates'!D$113)
+($K294*'fnd base rates'!D$114)
+($M294*'fnd base rates'!D$116)
+($N294*'fnd base rates'!D$117)
+($O294*'fnd base rates'!D$118)
+($P294*VLOOKUP($S294+12,rate_basefnd,4)))
*$R294</f>
        <v>799442.05440000014</v>
      </c>
      <c r="W294" s="1">
        <f>(($D294*'fnd base rates'!E$107)
+($E294*'fnd base rates'!E$108)
+($F294*'fnd base rates'!E$109)
+($G294*'fnd base rates'!E$110)
+($H294*'fnd base rates'!E$111)
+($I294*'fnd base rates'!E$112)
+($J294*'fnd base rates'!E$113)
+($K294*'fnd base rates'!E$114)
+($M294*'fnd base rates'!E$116)
+($N294*'fnd base rates'!E$117)
+($O294*'fnd base rates'!E$118)
+($P294*VLOOKUP($S294+12,rate_basefnd,5)))
*$R294</f>
        <v>5230470.0858434569</v>
      </c>
      <c r="X294" s="1">
        <f>(($D294*'fnd base rates'!F$107)
+($E294*'fnd base rates'!F$108)
+($F294*'fnd base rates'!F$109)
+($G294*'fnd base rates'!F$110)
+($H294*'fnd base rates'!F$111)
+($I294*'fnd base rates'!F$112)
+($J294*'fnd base rates'!F$113)
+($K294*'fnd base rates'!F$114)
+($M294*'fnd base rates'!F$116)
+($N294*'fnd base rates'!F$117)
+($O294*'fnd base rates'!F$118)
+($P294*VLOOKUP($S294+12,rate_basefnd,6)))
*$R294</f>
        <v>806958.83428787219</v>
      </c>
      <c r="Y294" s="1">
        <f>(($D294*'fnd base rates'!G$107)
+($E294*'fnd base rates'!G$108)
+($F294*'fnd base rates'!G$109)
+($G294*'fnd base rates'!G$110)
+($H294*'fnd base rates'!G$111)
+($I294*'fnd base rates'!G$112)
+($J294*'fnd base rates'!G$113)
+($K294*'fnd base rates'!G$114)
+($M294*'fnd base rates'!G$116)
+($N294*'fnd base rates'!G$117)
+($O294*'fnd base rates'!G$118)
+($P294*VLOOKUP($S294+12,rate_basefnd,7)))
*$R294</f>
        <v>222848.25603059205</v>
      </c>
      <c r="Z294" s="1">
        <f>(($D294*'fnd base rates'!H$107)
+($E294*'fnd base rates'!H$108)
+($F294*'fnd base rates'!H$109)
+($G294*'fnd base rates'!H$110)
+($H294*'fnd base rates'!H$111)
+($I294*'fnd base rates'!H$112)
+($J294*'fnd base rates'!H$113)
+($K294*'fnd base rates'!H$114)
+($M294*'fnd base rates'!H$116)
+($N294*'fnd base rates'!H$117)
+($O294*'fnd base rates'!H$118)
+($P294*VLOOKUP($S294+12,rate_basefnd,8)))</f>
        <v>471221.29765799997</v>
      </c>
      <c r="AA294" s="1">
        <f>(($D294*'fnd base rates'!I$107)
+($E294*'fnd base rates'!I$108)
+($F294*'fnd base rates'!I$109)
+($G294*'fnd base rates'!I$110)
+($H294*'fnd base rates'!I$111)
+($I294*'fnd base rates'!I$112)
+($J294*'fnd base rates'!I$113)
+($K294*'fnd base rates'!I$114)
+($M294*'fnd base rates'!I$116)
+($N294*'fnd base rates'!I$117)
+($O294*'fnd base rates'!I$118)
+($P294*VLOOKUP($S294+12,rate_basefnd,9)))
*$R294</f>
        <v>365331.20767999999</v>
      </c>
      <c r="AB294" s="1">
        <f>(($D294*'fnd base rates'!J$107)
+($E294*'fnd base rates'!J$108)
+($F294*'fnd base rates'!J$109)
+($G294*'fnd base rates'!J$110)
+($H294*'fnd base rates'!J$111)
+($I294*'fnd base rates'!J$112)
+($J294*'fnd base rates'!J$113)
+($K294*'fnd base rates'!J$114)
+($M294*'fnd base rates'!J$116)
+($N294*'fnd base rates'!J$117)
+($O294*'fnd base rates'!J$118)
+($P294*VLOOKUP($S294+12,rate_basefnd,10)))
*$R294</f>
        <v>669600.01471999998</v>
      </c>
      <c r="AC294" s="1">
        <f>(($D294*'fnd base rates'!K$107)
+($E294*'fnd base rates'!K$108)
+($F294*'fnd base rates'!K$109)
+($G294*'fnd base rates'!K$110)
+($H294*'fnd base rates'!K$111)
+($I294*'fnd base rates'!K$112)
+($J294*'fnd base rates'!K$113)
+($K294*'fnd base rates'!K$114)
+($M294*'fnd base rates'!K$116)
+($N294*'fnd base rates'!K$117)
+($O294*'fnd base rates'!K$118)
+($P294*VLOOKUP($S294+12,rate_basefnd,11)))
*$R294</f>
        <v>892618.40438528021</v>
      </c>
      <c r="AD294" s="1">
        <f>(($D294*'fnd base rates'!L$107)
+($E294*'fnd base rates'!L$108)
+($F294*'fnd base rates'!L$109)
+($G294*'fnd base rates'!L$110)
+($H294*'fnd base rates'!L$111)
+($I294*'fnd base rates'!L$112)
+($J294*'fnd base rates'!L$113)
+($K294*'fnd base rates'!L$114)
+($M294*'fnd base rates'!L$116)
+($N294*'fnd base rates'!L$117)
+($O294*'fnd base rates'!L$118)
+($P294*VLOOKUP($S294+12,rate_basefnd,12)))</f>
        <v>1316833.38916</v>
      </c>
      <c r="AE294" s="1">
        <f>(($D294*'fnd base rates'!M$107)
+($E294*'fnd base rates'!M$108)
+($F294*'fnd base rates'!M$109)
+($G294*'fnd base rates'!M$110)
+($H294*'fnd base rates'!M$111)
+($I294*'fnd base rates'!M$112)
+($J294*'fnd base rates'!M$113)
+($K294*'fnd base rates'!M$114)
+($M294*'fnd base rates'!M$116)
+($N294*'fnd base rates'!M$117)
+($O294*'fnd base rates'!M$118)
+($P294*VLOOKUP($S294+12,rate_basefnd,13)))</f>
        <v>0</v>
      </c>
      <c r="AF294" s="4">
        <f t="shared" si="311"/>
        <v>11233714.530400977</v>
      </c>
      <c r="AH294" s="269">
        <f t="shared" si="312"/>
        <v>444035035</v>
      </c>
      <c r="AI294" s="4" t="str">
        <f t="shared" si="313"/>
        <v>444</v>
      </c>
      <c r="AJ294" s="2" t="str">
        <f t="shared" si="314"/>
        <v>035</v>
      </c>
      <c r="AK294" s="2" t="str">
        <f t="shared" si="315"/>
        <v>035</v>
      </c>
      <c r="AL294" s="4">
        <f t="shared" si="316"/>
        <v>1</v>
      </c>
      <c r="AM294" s="4">
        <f t="shared" si="307"/>
        <v>704</v>
      </c>
      <c r="AN294" s="4">
        <f t="shared" si="317"/>
        <v>11233714.530400977</v>
      </c>
      <c r="AO294" s="4">
        <f t="shared" si="318"/>
        <v>15957</v>
      </c>
      <c r="AP294" s="4">
        <f t="shared" si="308"/>
        <v>0</v>
      </c>
      <c r="AQ294" s="4">
        <v>15957</v>
      </c>
      <c r="AW294" s="4">
        <v>15957</v>
      </c>
      <c r="AX294" s="5">
        <f t="shared" si="319"/>
        <v>0</v>
      </c>
      <c r="AY294" s="4">
        <v>15957</v>
      </c>
      <c r="AZ294" s="5"/>
      <c r="BB294" s="5">
        <f t="shared" ref="BB294" si="347">BC294-BA294</f>
        <v>0</v>
      </c>
    </row>
    <row r="295" spans="1:54" s="4" customFormat="1">
      <c r="A295" s="269">
        <v>444</v>
      </c>
      <c r="B295" s="2">
        <v>444035044</v>
      </c>
      <c r="C295" s="9" t="s">
        <v>270</v>
      </c>
      <c r="D295" s="14">
        <f>'fnd enro'!D295</f>
        <v>0</v>
      </c>
      <c r="E295" s="14">
        <f>'fnd enro'!E295</f>
        <v>0</v>
      </c>
      <c r="F295" s="14">
        <f>'fnd enro'!F295</f>
        <v>1</v>
      </c>
      <c r="G295" s="14">
        <f>'fnd enro'!G295</f>
        <v>5</v>
      </c>
      <c r="H295" s="14">
        <f>'fnd enro'!H295</f>
        <v>1</v>
      </c>
      <c r="I295" s="14">
        <f>'fnd enro'!I295</f>
        <v>2</v>
      </c>
      <c r="J295" s="14">
        <f>'fnd enro'!J295</f>
        <v>0</v>
      </c>
      <c r="K295" s="15">
        <f>'fnd enro'!K295</f>
        <v>0.34739999999999999</v>
      </c>
      <c r="L295" s="14">
        <f>'fnd enro'!L295</f>
        <v>0</v>
      </c>
      <c r="M295" s="14">
        <f>'fnd enro'!M295</f>
        <v>0</v>
      </c>
      <c r="N295" s="14">
        <f>'fnd enro'!N295</f>
        <v>0</v>
      </c>
      <c r="O295" s="14">
        <f>'fnd enro'!O295</f>
        <v>0</v>
      </c>
      <c r="P295" s="14">
        <f>'fnd enro'!P295</f>
        <v>4</v>
      </c>
      <c r="Q295" s="14">
        <f>'fnd enro'!R295</f>
        <v>9</v>
      </c>
      <c r="R295" s="15">
        <f t="shared" si="310"/>
        <v>1.0880000000000001</v>
      </c>
      <c r="S295" s="14">
        <f>VALUE('fnd enro'!Q295)</f>
        <v>11</v>
      </c>
      <c r="T295" s="2"/>
      <c r="U295" s="1">
        <f>(($D295*'fnd base rates'!C$107)
+($E295*'fnd base rates'!C$108)
+($F295*'fnd base rates'!C$109)
+($G295*'fnd base rates'!C$110)
+($H295*'fnd base rates'!C$111)
+($I295*'fnd base rates'!C$112)
+($J295*'fnd base rates'!C$113)
+($K295*'fnd base rates'!C$114)
+($M295*'fnd base rates'!C$116)
+($N295*'fnd base rates'!C$117)
+($O295*'fnd base rates'!C$118)
+($P295*VLOOKUP($S295+12,rate_basefnd,3)))
*$R295</f>
        <v>5616.9437400320003</v>
      </c>
      <c r="V295" s="1">
        <f>(($D295*'fnd base rates'!D$107)
+($E295*'fnd base rates'!D$108)
+($F295*'fnd base rates'!D$109)
+($G295*'fnd base rates'!D$110)
+($H295*'fnd base rates'!D$111)
+($I295*'fnd base rates'!D$112)
+($J295*'fnd base rates'!D$113)
+($K295*'fnd base rates'!D$114)
+($M295*'fnd base rates'!D$116)
+($N295*'fnd base rates'!D$117)
+($O295*'fnd base rates'!D$118)
+($P295*VLOOKUP($S295+12,rate_basefnd,4)))
*$R295</f>
        <v>9215.8387200000016</v>
      </c>
      <c r="W295" s="1">
        <f>(($D295*'fnd base rates'!E$107)
+($E295*'fnd base rates'!E$108)
+($F295*'fnd base rates'!E$109)
+($G295*'fnd base rates'!E$110)
+($H295*'fnd base rates'!E$111)
+($I295*'fnd base rates'!E$112)
+($J295*'fnd base rates'!E$113)
+($K295*'fnd base rates'!E$114)
+($M295*'fnd base rates'!E$116)
+($N295*'fnd base rates'!E$117)
+($O295*'fnd base rates'!E$118)
+($P295*VLOOKUP($S295+12,rate_basefnd,5)))
*$R295</f>
        <v>56615.552481792009</v>
      </c>
      <c r="X295" s="1">
        <f>(($D295*'fnd base rates'!F$107)
+($E295*'fnd base rates'!F$108)
+($F295*'fnd base rates'!F$109)
+($G295*'fnd base rates'!F$110)
+($H295*'fnd base rates'!F$111)
+($I295*'fnd base rates'!F$112)
+($J295*'fnd base rates'!F$113)
+($K295*'fnd base rates'!F$114)
+($M295*'fnd base rates'!F$116)
+($N295*'fnd base rates'!F$117)
+($O295*'fnd base rates'!F$118)
+($P295*VLOOKUP($S295+12,rate_basefnd,6)))
*$R295</f>
        <v>11156.164546304</v>
      </c>
      <c r="Y295" s="1">
        <f>(($D295*'fnd base rates'!G$107)
+($E295*'fnd base rates'!G$108)
+($F295*'fnd base rates'!G$109)
+($G295*'fnd base rates'!G$110)
+($H295*'fnd base rates'!G$111)
+($I295*'fnd base rates'!G$112)
+($J295*'fnd base rates'!G$113)
+($K295*'fnd base rates'!G$114)
+($M295*'fnd base rates'!G$116)
+($N295*'fnd base rates'!G$117)
+($O295*'fnd base rates'!G$118)
+($P295*VLOOKUP($S295+12,rate_basefnd,7)))
*$R295</f>
        <v>2379.9777373440002</v>
      </c>
      <c r="Z295" s="1">
        <f>(($D295*'fnd base rates'!H$107)
+($E295*'fnd base rates'!H$108)
+($F295*'fnd base rates'!H$109)
+($G295*'fnd base rates'!H$110)
+($H295*'fnd base rates'!H$111)
+($I295*'fnd base rates'!H$112)
+($J295*'fnd base rates'!H$113)
+($K295*'fnd base rates'!H$114)
+($M295*'fnd base rates'!H$116)
+($N295*'fnd base rates'!H$117)
+($O295*'fnd base rates'!H$118)
+($P295*VLOOKUP($S295+12,rate_basefnd,8)))</f>
        <v>5435.2704060000005</v>
      </c>
      <c r="AA295" s="1">
        <f>(($D295*'fnd base rates'!I$107)
+($E295*'fnd base rates'!I$108)
+($F295*'fnd base rates'!I$109)
+($G295*'fnd base rates'!I$110)
+($H295*'fnd base rates'!I$111)
+($I295*'fnd base rates'!I$112)
+($J295*'fnd base rates'!I$113)
+($K295*'fnd base rates'!I$114)
+($M295*'fnd base rates'!I$116)
+($N295*'fnd base rates'!I$117)
+($O295*'fnd base rates'!I$118)
+($P295*VLOOKUP($S295+12,rate_basefnd,9)))
*$R295</f>
        <v>4002.8716800000007</v>
      </c>
      <c r="AB295" s="1">
        <f>(($D295*'fnd base rates'!J$107)
+($E295*'fnd base rates'!J$108)
+($F295*'fnd base rates'!J$109)
+($G295*'fnd base rates'!J$110)
+($H295*'fnd base rates'!J$111)
+($I295*'fnd base rates'!J$112)
+($J295*'fnd base rates'!J$113)
+($K295*'fnd base rates'!J$114)
+($M295*'fnd base rates'!J$116)
+($N295*'fnd base rates'!J$117)
+($O295*'fnd base rates'!J$118)
+($P295*VLOOKUP($S295+12,rate_basefnd,10)))
*$R295</f>
        <v>5999.8303999999998</v>
      </c>
      <c r="AC295" s="1">
        <f>(($D295*'fnd base rates'!K$107)
+($E295*'fnd base rates'!K$108)
+($F295*'fnd base rates'!K$109)
+($G295*'fnd base rates'!K$110)
+($H295*'fnd base rates'!K$111)
+($I295*'fnd base rates'!K$112)
+($J295*'fnd base rates'!K$113)
+($K295*'fnd base rates'!K$114)
+($M295*'fnd base rates'!K$116)
+($N295*'fnd base rates'!K$117)
+($O295*'fnd base rates'!K$118)
+($P295*VLOOKUP($S295+12,rate_basefnd,11)))
*$R295</f>
        <v>10970.89034496</v>
      </c>
      <c r="AD295" s="1">
        <f>(($D295*'fnd base rates'!L$107)
+($E295*'fnd base rates'!L$108)
+($F295*'fnd base rates'!L$109)
+($G295*'fnd base rates'!L$110)
+($H295*'fnd base rates'!L$111)
+($I295*'fnd base rates'!L$112)
+($J295*'fnd base rates'!L$113)
+($K295*'fnd base rates'!L$114)
+($M295*'fnd base rates'!L$116)
+($N295*'fnd base rates'!L$117)
+($O295*'fnd base rates'!L$118)
+($P295*VLOOKUP($S295+12,rate_basefnd,12)))</f>
        <v>15430.000120000001</v>
      </c>
      <c r="AE295" s="1">
        <f>(($D295*'fnd base rates'!M$107)
+($E295*'fnd base rates'!M$108)
+($F295*'fnd base rates'!M$109)
+($G295*'fnd base rates'!M$110)
+($H295*'fnd base rates'!M$111)
+($I295*'fnd base rates'!M$112)
+($J295*'fnd base rates'!M$113)
+($K295*'fnd base rates'!M$114)
+($M295*'fnd base rates'!M$116)
+($N295*'fnd base rates'!M$117)
+($O295*'fnd base rates'!M$118)
+($P295*VLOOKUP($S295+12,rate_basefnd,13)))</f>
        <v>0</v>
      </c>
      <c r="AF295" s="4">
        <f t="shared" si="311"/>
        <v>126823.34017643202</v>
      </c>
      <c r="AH295" s="269">
        <f t="shared" si="312"/>
        <v>444035044</v>
      </c>
      <c r="AI295" s="4" t="str">
        <f t="shared" si="313"/>
        <v>444</v>
      </c>
      <c r="AJ295" s="2" t="str">
        <f t="shared" si="314"/>
        <v>035</v>
      </c>
      <c r="AK295" s="2" t="str">
        <f t="shared" si="315"/>
        <v>044</v>
      </c>
      <c r="AL295" s="4">
        <f t="shared" si="316"/>
        <v>1</v>
      </c>
      <c r="AM295" s="4">
        <f t="shared" si="307"/>
        <v>9</v>
      </c>
      <c r="AN295" s="4">
        <f t="shared" si="317"/>
        <v>126823.34017643202</v>
      </c>
      <c r="AO295" s="4">
        <f t="shared" si="318"/>
        <v>14091</v>
      </c>
      <c r="AP295" s="4">
        <f t="shared" si="308"/>
        <v>0</v>
      </c>
      <c r="AQ295" s="4">
        <v>14091</v>
      </c>
      <c r="AW295" s="4">
        <v>14091</v>
      </c>
      <c r="AX295" s="5">
        <f t="shared" si="319"/>
        <v>0</v>
      </c>
      <c r="AY295" s="4">
        <v>14091</v>
      </c>
      <c r="AZ295" s="5"/>
      <c r="BB295" s="5">
        <f t="shared" ref="BB295" si="348">BC295-BA295</f>
        <v>0</v>
      </c>
    </row>
    <row r="296" spans="1:54" s="4" customFormat="1">
      <c r="A296" s="269">
        <v>444</v>
      </c>
      <c r="B296" s="2">
        <v>444035049</v>
      </c>
      <c r="C296" s="9" t="s">
        <v>270</v>
      </c>
      <c r="D296" s="14">
        <f>'fnd enro'!D296</f>
        <v>0</v>
      </c>
      <c r="E296" s="14">
        <f>'fnd enro'!E296</f>
        <v>0</v>
      </c>
      <c r="F296" s="14">
        <f>'fnd enro'!F296</f>
        <v>0</v>
      </c>
      <c r="G296" s="14">
        <f>'fnd enro'!G296</f>
        <v>2</v>
      </c>
      <c r="H296" s="14">
        <f>'fnd enro'!H296</f>
        <v>0</v>
      </c>
      <c r="I296" s="14">
        <f>'fnd enro'!I296</f>
        <v>0</v>
      </c>
      <c r="J296" s="14">
        <f>'fnd enro'!J296</f>
        <v>0</v>
      </c>
      <c r="K296" s="15">
        <f>'fnd enro'!K296</f>
        <v>7.7200000000000005E-2</v>
      </c>
      <c r="L296" s="14">
        <f>'fnd enro'!L296</f>
        <v>0</v>
      </c>
      <c r="M296" s="14">
        <f>'fnd enro'!M296</f>
        <v>0</v>
      </c>
      <c r="N296" s="14">
        <f>'fnd enro'!N296</f>
        <v>0</v>
      </c>
      <c r="O296" s="14">
        <f>'fnd enro'!O296</f>
        <v>0</v>
      </c>
      <c r="P296" s="14">
        <f>'fnd enro'!P296</f>
        <v>2</v>
      </c>
      <c r="Q296" s="14">
        <f>'fnd enro'!R296</f>
        <v>2</v>
      </c>
      <c r="R296" s="15">
        <f t="shared" si="310"/>
        <v>1.0880000000000001</v>
      </c>
      <c r="S296" s="14">
        <f>VALUE('fnd enro'!Q296)</f>
        <v>8</v>
      </c>
      <c r="T296" s="2"/>
      <c r="U296" s="1">
        <f>(($D296*'fnd base rates'!C$107)
+($E296*'fnd base rates'!C$108)
+($F296*'fnd base rates'!C$109)
+($G296*'fnd base rates'!C$110)
+($H296*'fnd base rates'!C$111)
+($I296*'fnd base rates'!C$112)
+($J296*'fnd base rates'!C$113)
+($K296*'fnd base rates'!C$114)
+($M296*'fnd base rates'!C$116)
+($N296*'fnd base rates'!C$117)
+($O296*'fnd base rates'!C$118)
+($P296*VLOOKUP($S296+12,rate_basefnd,3)))
*$R296</f>
        <v>1324.4470888960002</v>
      </c>
      <c r="V296" s="1">
        <f>(($D296*'fnd base rates'!D$107)
+($E296*'fnd base rates'!D$108)
+($F296*'fnd base rates'!D$109)
+($G296*'fnd base rates'!D$110)
+($H296*'fnd base rates'!D$111)
+($I296*'fnd base rates'!D$112)
+($J296*'fnd base rates'!D$113)
+($K296*'fnd base rates'!D$114)
+($M296*'fnd base rates'!D$116)
+($N296*'fnd base rates'!D$117)
+($O296*'fnd base rates'!D$118)
+($P296*VLOOKUP($S296+12,rate_basefnd,4)))
*$R296</f>
        <v>2409.1801600000003</v>
      </c>
      <c r="W296" s="1">
        <f>(($D296*'fnd base rates'!E$107)
+($E296*'fnd base rates'!E$108)
+($F296*'fnd base rates'!E$109)
+($G296*'fnd base rates'!E$110)
+($H296*'fnd base rates'!E$111)
+($I296*'fnd base rates'!E$112)
+($J296*'fnd base rates'!E$113)
+($K296*'fnd base rates'!E$114)
+($M296*'fnd base rates'!E$116)
+($N296*'fnd base rates'!E$117)
+($O296*'fnd base rates'!E$118)
+($P296*VLOOKUP($S296+12,rate_basefnd,5)))
*$R296</f>
        <v>15710.263858176004</v>
      </c>
      <c r="X296" s="1">
        <f>(($D296*'fnd base rates'!F$107)
+($E296*'fnd base rates'!F$108)
+($F296*'fnd base rates'!F$109)
+($G296*'fnd base rates'!F$110)
+($H296*'fnd base rates'!F$111)
+($I296*'fnd base rates'!F$112)
+($J296*'fnd base rates'!F$113)
+($K296*'fnd base rates'!F$114)
+($M296*'fnd base rates'!F$116)
+($N296*'fnd base rates'!F$117)
+($O296*'fnd base rates'!F$118)
+($P296*VLOOKUP($S296+12,rate_basefnd,6)))
*$R296</f>
        <v>2714.4433925120002</v>
      </c>
      <c r="Y296" s="1">
        <f>(($D296*'fnd base rates'!G$107)
+($E296*'fnd base rates'!G$108)
+($F296*'fnd base rates'!G$109)
+($G296*'fnd base rates'!G$110)
+($H296*'fnd base rates'!G$111)
+($I296*'fnd base rates'!G$112)
+($J296*'fnd base rates'!G$113)
+($K296*'fnd base rates'!G$114)
+($M296*'fnd base rates'!G$116)
+($N296*'fnd base rates'!G$117)
+($O296*'fnd base rates'!G$118)
+($P296*VLOOKUP($S296+12,rate_basefnd,7)))
*$R296</f>
        <v>693.71594163199995</v>
      </c>
      <c r="Z296" s="1">
        <f>(($D296*'fnd base rates'!H$107)
+($E296*'fnd base rates'!H$108)
+($F296*'fnd base rates'!H$109)
+($G296*'fnd base rates'!H$110)
+($H296*'fnd base rates'!H$111)
+($I296*'fnd base rates'!H$112)
+($J296*'fnd base rates'!H$113)
+($K296*'fnd base rates'!H$114)
+($M296*'fnd base rates'!H$116)
+($N296*'fnd base rates'!H$117)
+($O296*'fnd base rates'!H$118)
+($P296*VLOOKUP($S296+12,rate_basefnd,8)))</f>
        <v>1096.5578680000001</v>
      </c>
      <c r="AA296" s="1">
        <f>(($D296*'fnd base rates'!I$107)
+($E296*'fnd base rates'!I$108)
+($F296*'fnd base rates'!I$109)
+($G296*'fnd base rates'!I$110)
+($H296*'fnd base rates'!I$111)
+($I296*'fnd base rates'!I$112)
+($J296*'fnd base rates'!I$113)
+($K296*'fnd base rates'!I$114)
+($M296*'fnd base rates'!I$116)
+($N296*'fnd base rates'!I$117)
+($O296*'fnd base rates'!I$118)
+($P296*VLOOKUP($S296+12,rate_basefnd,9)))
*$R296</f>
        <v>960.85632000000021</v>
      </c>
      <c r="AB296" s="1">
        <f>(($D296*'fnd base rates'!J$107)
+($E296*'fnd base rates'!J$108)
+($F296*'fnd base rates'!J$109)
+($G296*'fnd base rates'!J$110)
+($H296*'fnd base rates'!J$111)
+($I296*'fnd base rates'!J$112)
+($J296*'fnd base rates'!J$113)
+($K296*'fnd base rates'!J$114)
+($M296*'fnd base rates'!J$116)
+($N296*'fnd base rates'!J$117)
+($O296*'fnd base rates'!J$118)
+($P296*VLOOKUP($S296+12,rate_basefnd,10)))
*$R296</f>
        <v>1860.3929600000001</v>
      </c>
      <c r="AC296" s="1">
        <f>(($D296*'fnd base rates'!K$107)
+($E296*'fnd base rates'!K$108)
+($F296*'fnd base rates'!K$109)
+($G296*'fnd base rates'!K$110)
+($H296*'fnd base rates'!K$111)
+($I296*'fnd base rates'!K$112)
+($J296*'fnd base rates'!K$113)
+($K296*'fnd base rates'!K$114)
+($M296*'fnd base rates'!K$116)
+($N296*'fnd base rates'!K$117)
+($O296*'fnd base rates'!K$118)
+($P296*VLOOKUP($S296+12,rate_basefnd,11)))
*$R296</f>
        <v>2394.0566988800001</v>
      </c>
      <c r="AD296" s="1">
        <f>(($D296*'fnd base rates'!L$107)
+($E296*'fnd base rates'!L$108)
+($F296*'fnd base rates'!L$109)
+($G296*'fnd base rates'!L$110)
+($H296*'fnd base rates'!L$111)
+($I296*'fnd base rates'!L$112)
+($J296*'fnd base rates'!L$113)
+($K296*'fnd base rates'!L$114)
+($M296*'fnd base rates'!L$116)
+($N296*'fnd base rates'!L$117)
+($O296*'fnd base rates'!L$118)
+($P296*VLOOKUP($S296+12,rate_basefnd,12)))</f>
        <v>3972.6333599999998</v>
      </c>
      <c r="AE296" s="1">
        <f>(($D296*'fnd base rates'!M$107)
+($E296*'fnd base rates'!M$108)
+($F296*'fnd base rates'!M$109)
+($G296*'fnd base rates'!M$110)
+($H296*'fnd base rates'!M$111)
+($I296*'fnd base rates'!M$112)
+($J296*'fnd base rates'!M$113)
+($K296*'fnd base rates'!M$114)
+($M296*'fnd base rates'!M$116)
+($N296*'fnd base rates'!M$117)
+($O296*'fnd base rates'!M$118)
+($P296*VLOOKUP($S296+12,rate_basefnd,13)))</f>
        <v>0</v>
      </c>
      <c r="AF296" s="4">
        <f t="shared" si="311"/>
        <v>33136.547648096006</v>
      </c>
      <c r="AH296" s="269">
        <f t="shared" si="312"/>
        <v>444035049</v>
      </c>
      <c r="AI296" s="4" t="str">
        <f t="shared" si="313"/>
        <v>444</v>
      </c>
      <c r="AJ296" s="2" t="str">
        <f t="shared" si="314"/>
        <v>035</v>
      </c>
      <c r="AK296" s="2" t="str">
        <f t="shared" si="315"/>
        <v>049</v>
      </c>
      <c r="AL296" s="4">
        <f t="shared" si="316"/>
        <v>1</v>
      </c>
      <c r="AM296" s="4">
        <f t="shared" si="307"/>
        <v>2</v>
      </c>
      <c r="AN296" s="4">
        <f t="shared" si="317"/>
        <v>33136.547648096006</v>
      </c>
      <c r="AO296" s="4">
        <f t="shared" si="318"/>
        <v>16568</v>
      </c>
      <c r="AP296" s="4">
        <f t="shared" si="308"/>
        <v>0</v>
      </c>
      <c r="AQ296" s="4">
        <v>16568</v>
      </c>
      <c r="AW296" s="4">
        <v>16568</v>
      </c>
      <c r="AX296" s="5">
        <f t="shared" si="319"/>
        <v>0</v>
      </c>
      <c r="AY296" s="4">
        <v>16568</v>
      </c>
      <c r="AZ296" s="5"/>
      <c r="BB296" s="5">
        <f t="shared" ref="BB296" si="349">BC296-BA296</f>
        <v>0</v>
      </c>
    </row>
    <row r="297" spans="1:54" s="4" customFormat="1">
      <c r="A297" s="269">
        <v>444</v>
      </c>
      <c r="B297" s="2">
        <v>444035057</v>
      </c>
      <c r="C297" s="9" t="s">
        <v>270</v>
      </c>
      <c r="D297" s="14">
        <f>'fnd enro'!D297</f>
        <v>0</v>
      </c>
      <c r="E297" s="14">
        <f>'fnd enro'!E297</f>
        <v>0</v>
      </c>
      <c r="F297" s="14">
        <f>'fnd enro'!F297</f>
        <v>0</v>
      </c>
      <c r="G297" s="14">
        <f>'fnd enro'!G297</f>
        <v>0</v>
      </c>
      <c r="H297" s="14">
        <f>'fnd enro'!H297</f>
        <v>0</v>
      </c>
      <c r="I297" s="14">
        <f>'fnd enro'!I297</f>
        <v>1</v>
      </c>
      <c r="J297" s="14">
        <f>'fnd enro'!J297</f>
        <v>0</v>
      </c>
      <c r="K297" s="15">
        <f>'fnd enro'!K297</f>
        <v>3.8600000000000002E-2</v>
      </c>
      <c r="L297" s="14">
        <f>'fnd enro'!L297</f>
        <v>0</v>
      </c>
      <c r="M297" s="14">
        <f>'fnd enro'!M297</f>
        <v>0</v>
      </c>
      <c r="N297" s="14">
        <f>'fnd enro'!N297</f>
        <v>0</v>
      </c>
      <c r="O297" s="14">
        <f>'fnd enro'!O297</f>
        <v>0</v>
      </c>
      <c r="P297" s="14">
        <f>'fnd enro'!P297</f>
        <v>1</v>
      </c>
      <c r="Q297" s="14">
        <f>'fnd enro'!R297</f>
        <v>1</v>
      </c>
      <c r="R297" s="15">
        <f t="shared" si="310"/>
        <v>1.0880000000000001</v>
      </c>
      <c r="S297" s="14">
        <f>VALUE('fnd enro'!Q297)</f>
        <v>12</v>
      </c>
      <c r="T297" s="2"/>
      <c r="U297" s="1">
        <f>(($D297*'fnd base rates'!C$107)
+($E297*'fnd base rates'!C$108)
+($F297*'fnd base rates'!C$109)
+($G297*'fnd base rates'!C$110)
+($H297*'fnd base rates'!C$111)
+($I297*'fnd base rates'!C$112)
+($J297*'fnd base rates'!C$113)
+($K297*'fnd base rates'!C$114)
+($M297*'fnd base rates'!C$116)
+($N297*'fnd base rates'!C$117)
+($O297*'fnd base rates'!C$118)
+($P297*VLOOKUP($S297+12,rate_basefnd,3)))
*$R297</f>
        <v>679.32690444800005</v>
      </c>
      <c r="V297" s="1">
        <f>(($D297*'fnd base rates'!D$107)
+($E297*'fnd base rates'!D$108)
+($F297*'fnd base rates'!D$109)
+($G297*'fnd base rates'!D$110)
+($H297*'fnd base rates'!D$111)
+($I297*'fnd base rates'!D$112)
+($J297*'fnd base rates'!D$113)
+($K297*'fnd base rates'!D$114)
+($M297*'fnd base rates'!D$116)
+($N297*'fnd base rates'!D$117)
+($O297*'fnd base rates'!D$118)
+($P297*VLOOKUP($S297+12,rate_basefnd,4)))
*$R297</f>
        <v>1285.6352000000002</v>
      </c>
      <c r="W297" s="1">
        <f>(($D297*'fnd base rates'!E$107)
+($E297*'fnd base rates'!E$108)
+($F297*'fnd base rates'!E$109)
+($G297*'fnd base rates'!E$110)
+($H297*'fnd base rates'!E$111)
+($I297*'fnd base rates'!E$112)
+($J297*'fnd base rates'!E$113)
+($K297*'fnd base rates'!E$114)
+($M297*'fnd base rates'!E$116)
+($N297*'fnd base rates'!E$117)
+($O297*'fnd base rates'!E$118)
+($P297*VLOOKUP($S297+12,rate_basefnd,5)))
*$R297</f>
        <v>9768.793369088</v>
      </c>
      <c r="X297" s="1">
        <f>(($D297*'fnd base rates'!F$107)
+($E297*'fnd base rates'!F$108)
+($F297*'fnd base rates'!F$109)
+($G297*'fnd base rates'!F$110)
+($H297*'fnd base rates'!F$111)
+($I297*'fnd base rates'!F$112)
+($J297*'fnd base rates'!F$113)
+($K297*'fnd base rates'!F$114)
+($M297*'fnd base rates'!F$116)
+($N297*'fnd base rates'!F$117)
+($O297*'fnd base rates'!F$118)
+($P297*VLOOKUP($S297+12,rate_basefnd,6)))
*$R297</f>
        <v>964.93241625600012</v>
      </c>
      <c r="Y297" s="1">
        <f>(($D297*'fnd base rates'!G$107)
+($E297*'fnd base rates'!G$108)
+($F297*'fnd base rates'!G$109)
+($G297*'fnd base rates'!G$110)
+($H297*'fnd base rates'!G$111)
+($I297*'fnd base rates'!G$112)
+($J297*'fnd base rates'!G$113)
+($K297*'fnd base rates'!G$114)
+($M297*'fnd base rates'!G$116)
+($N297*'fnd base rates'!G$117)
+($O297*'fnd base rates'!G$118)
+($P297*VLOOKUP($S297+12,rate_basefnd,7)))
*$R297</f>
        <v>392.94565081600001</v>
      </c>
      <c r="Z297" s="1">
        <f>(($D297*'fnd base rates'!H$107)
+($E297*'fnd base rates'!H$108)
+($F297*'fnd base rates'!H$109)
+($G297*'fnd base rates'!H$110)
+($H297*'fnd base rates'!H$111)
+($I297*'fnd base rates'!H$112)
+($J297*'fnd base rates'!H$113)
+($K297*'fnd base rates'!H$114)
+($M297*'fnd base rates'!H$116)
+($N297*'fnd base rates'!H$117)
+($O297*'fnd base rates'!H$118)
+($P297*VLOOKUP($S297+12,rate_basefnd,8)))</f>
        <v>858.31893400000001</v>
      </c>
      <c r="AA297" s="1">
        <f>(($D297*'fnd base rates'!I$107)
+($E297*'fnd base rates'!I$108)
+($F297*'fnd base rates'!I$109)
+($G297*'fnd base rates'!I$110)
+($H297*'fnd base rates'!I$111)
+($I297*'fnd base rates'!I$112)
+($J297*'fnd base rates'!I$113)
+($K297*'fnd base rates'!I$114)
+($M297*'fnd base rates'!I$116)
+($N297*'fnd base rates'!I$117)
+($O297*'fnd base rates'!I$118)
+($P297*VLOOKUP($S297+12,rate_basefnd,9)))
*$R297</f>
        <v>642.58368000000007</v>
      </c>
      <c r="AB297" s="1">
        <f>(($D297*'fnd base rates'!J$107)
+($E297*'fnd base rates'!J$108)
+($F297*'fnd base rates'!J$109)
+($G297*'fnd base rates'!J$110)
+($H297*'fnd base rates'!J$111)
+($I297*'fnd base rates'!J$112)
+($J297*'fnd base rates'!J$113)
+($K297*'fnd base rates'!J$114)
+($M297*'fnd base rates'!J$116)
+($N297*'fnd base rates'!J$117)
+($O297*'fnd base rates'!J$118)
+($P297*VLOOKUP($S297+12,rate_basefnd,10)))
*$R297</f>
        <v>1555.17632</v>
      </c>
      <c r="AC297" s="1">
        <f>(($D297*'fnd base rates'!K$107)
+($E297*'fnd base rates'!K$108)
+($F297*'fnd base rates'!K$109)
+($G297*'fnd base rates'!K$110)
+($H297*'fnd base rates'!K$111)
+($I297*'fnd base rates'!K$112)
+($J297*'fnd base rates'!K$113)
+($K297*'fnd base rates'!K$114)
+($M297*'fnd base rates'!K$116)
+($N297*'fnd base rates'!K$117)
+($O297*'fnd base rates'!K$118)
+($P297*VLOOKUP($S297+12,rate_basefnd,11)))
*$R297</f>
        <v>1251.2651494400002</v>
      </c>
      <c r="AD297" s="1">
        <f>(($D297*'fnd base rates'!L$107)
+($E297*'fnd base rates'!L$108)
+($F297*'fnd base rates'!L$109)
+($G297*'fnd base rates'!L$110)
+($H297*'fnd base rates'!L$111)
+($I297*'fnd base rates'!L$112)
+($J297*'fnd base rates'!L$113)
+($K297*'fnd base rates'!L$114)
+($M297*'fnd base rates'!L$116)
+($N297*'fnd base rates'!L$117)
+($O297*'fnd base rates'!L$118)
+($P297*VLOOKUP($S297+12,rate_basefnd,12)))</f>
        <v>2026.9066800000001</v>
      </c>
      <c r="AE297" s="1">
        <f>(($D297*'fnd base rates'!M$107)
+($E297*'fnd base rates'!M$108)
+($F297*'fnd base rates'!M$109)
+($G297*'fnd base rates'!M$110)
+($H297*'fnd base rates'!M$111)
+($I297*'fnd base rates'!M$112)
+($J297*'fnd base rates'!M$113)
+($K297*'fnd base rates'!M$114)
+($M297*'fnd base rates'!M$116)
+($N297*'fnd base rates'!M$117)
+($O297*'fnd base rates'!M$118)
+($P297*VLOOKUP($S297+12,rate_basefnd,13)))</f>
        <v>0</v>
      </c>
      <c r="AF297" s="4">
        <f t="shared" si="311"/>
        <v>19425.884304048002</v>
      </c>
      <c r="AH297" s="269">
        <f t="shared" si="312"/>
        <v>444035057</v>
      </c>
      <c r="AI297" s="4" t="str">
        <f t="shared" si="313"/>
        <v>444</v>
      </c>
      <c r="AJ297" s="2" t="str">
        <f t="shared" si="314"/>
        <v>035</v>
      </c>
      <c r="AK297" s="2" t="str">
        <f t="shared" si="315"/>
        <v>057</v>
      </c>
      <c r="AL297" s="4">
        <f t="shared" si="316"/>
        <v>1</v>
      </c>
      <c r="AM297" s="4">
        <f t="shared" si="307"/>
        <v>1</v>
      </c>
      <c r="AN297" s="4">
        <f t="shared" si="317"/>
        <v>19425.884304048002</v>
      </c>
      <c r="AO297" s="4">
        <f t="shared" si="318"/>
        <v>19426</v>
      </c>
      <c r="AP297" s="4">
        <f t="shared" si="308"/>
        <v>0</v>
      </c>
      <c r="AQ297" s="4">
        <v>19426</v>
      </c>
      <c r="AW297" s="4">
        <v>19426</v>
      </c>
      <c r="AX297" s="5">
        <f t="shared" si="319"/>
        <v>0</v>
      </c>
      <c r="AY297" s="4">
        <v>19426</v>
      </c>
      <c r="AZ297" s="5"/>
      <c r="BB297" s="5">
        <f t="shared" ref="BB297" si="350">BC297-BA297</f>
        <v>0</v>
      </c>
    </row>
    <row r="298" spans="1:54" s="4" customFormat="1">
      <c r="A298" s="269">
        <v>444</v>
      </c>
      <c r="B298" s="2">
        <v>444035073</v>
      </c>
      <c r="C298" s="9" t="s">
        <v>270</v>
      </c>
      <c r="D298" s="14">
        <f>'fnd enro'!D298</f>
        <v>0</v>
      </c>
      <c r="E298" s="14">
        <f>'fnd enro'!E298</f>
        <v>0</v>
      </c>
      <c r="F298" s="14">
        <f>'fnd enro'!F298</f>
        <v>0</v>
      </c>
      <c r="G298" s="14">
        <f>'fnd enro'!G298</f>
        <v>2</v>
      </c>
      <c r="H298" s="14">
        <f>'fnd enro'!H298</f>
        <v>0</v>
      </c>
      <c r="I298" s="14">
        <f>'fnd enro'!I298</f>
        <v>0</v>
      </c>
      <c r="J298" s="14">
        <f>'fnd enro'!J298</f>
        <v>0</v>
      </c>
      <c r="K298" s="15">
        <f>'fnd enro'!K298</f>
        <v>7.7200000000000005E-2</v>
      </c>
      <c r="L298" s="14">
        <f>'fnd enro'!L298</f>
        <v>0</v>
      </c>
      <c r="M298" s="14">
        <f>'fnd enro'!M298</f>
        <v>0</v>
      </c>
      <c r="N298" s="14">
        <f>'fnd enro'!N298</f>
        <v>0</v>
      </c>
      <c r="O298" s="14">
        <f>'fnd enro'!O298</f>
        <v>0</v>
      </c>
      <c r="P298" s="14">
        <f>'fnd enro'!P298</f>
        <v>0</v>
      </c>
      <c r="Q298" s="14">
        <f>'fnd enro'!R298</f>
        <v>2</v>
      </c>
      <c r="R298" s="15">
        <f t="shared" si="310"/>
        <v>1.0880000000000001</v>
      </c>
      <c r="S298" s="14">
        <f>VALUE('fnd enro'!Q298)</f>
        <v>6</v>
      </c>
      <c r="T298" s="2"/>
      <c r="U298" s="1">
        <f>(($D298*'fnd base rates'!C$107)
+($E298*'fnd base rates'!C$108)
+($F298*'fnd base rates'!C$109)
+($G298*'fnd base rates'!C$110)
+($H298*'fnd base rates'!C$111)
+($I298*'fnd base rates'!C$112)
+($J298*'fnd base rates'!C$113)
+($K298*'fnd base rates'!C$114)
+($M298*'fnd base rates'!C$116)
+($N298*'fnd base rates'!C$117)
+($O298*'fnd base rates'!C$118)
+($P298*VLOOKUP($S298+12,rate_basefnd,3)))
*$R298</f>
        <v>1167.3398888960003</v>
      </c>
      <c r="V298" s="1">
        <f>(($D298*'fnd base rates'!D$107)
+($E298*'fnd base rates'!D$108)
+($F298*'fnd base rates'!D$109)
+($G298*'fnd base rates'!D$110)
+($H298*'fnd base rates'!D$111)
+($I298*'fnd base rates'!D$112)
+($J298*'fnd base rates'!D$113)
+($K298*'fnd base rates'!D$114)
+($M298*'fnd base rates'!D$116)
+($N298*'fnd base rates'!D$117)
+($O298*'fnd base rates'!D$118)
+($P298*VLOOKUP($S298+12,rate_basefnd,4)))
*$R298</f>
        <v>1664.8140800000001</v>
      </c>
      <c r="W298" s="1">
        <f>(($D298*'fnd base rates'!E$107)
+($E298*'fnd base rates'!E$108)
+($F298*'fnd base rates'!E$109)
+($G298*'fnd base rates'!E$110)
+($H298*'fnd base rates'!E$111)
+($I298*'fnd base rates'!E$112)
+($J298*'fnd base rates'!E$113)
+($K298*'fnd base rates'!E$114)
+($M298*'fnd base rates'!E$116)
+($N298*'fnd base rates'!E$117)
+($O298*'fnd base rates'!E$118)
+($P298*VLOOKUP($S298+12,rate_basefnd,5)))
*$R298</f>
        <v>8443.8164981760019</v>
      </c>
      <c r="X298" s="1">
        <f>(($D298*'fnd base rates'!F$107)
+($E298*'fnd base rates'!F$108)
+($F298*'fnd base rates'!F$109)
+($G298*'fnd base rates'!F$110)
+($H298*'fnd base rates'!F$111)
+($I298*'fnd base rates'!F$112)
+($J298*'fnd base rates'!F$113)
+($K298*'fnd base rates'!F$114)
+($M298*'fnd base rates'!F$116)
+($N298*'fnd base rates'!F$117)
+($O298*'fnd base rates'!F$118)
+($P298*VLOOKUP($S298+12,rate_basefnd,6)))
*$R298</f>
        <v>2714.4433925120002</v>
      </c>
      <c r="Y298" s="1">
        <f>(($D298*'fnd base rates'!G$107)
+($E298*'fnd base rates'!G$108)
+($F298*'fnd base rates'!G$109)
+($G298*'fnd base rates'!G$110)
+($H298*'fnd base rates'!G$111)
+($I298*'fnd base rates'!G$112)
+($J298*'fnd base rates'!G$113)
+($K298*'fnd base rates'!G$114)
+($M298*'fnd base rates'!G$116)
+($N298*'fnd base rates'!G$117)
+($O298*'fnd base rates'!G$118)
+($P298*VLOOKUP($S298+12,rate_basefnd,7)))
*$R298</f>
        <v>341.18218163200004</v>
      </c>
      <c r="Z298" s="1">
        <f>(($D298*'fnd base rates'!H$107)
+($E298*'fnd base rates'!H$108)
+($F298*'fnd base rates'!H$109)
+($G298*'fnd base rates'!H$110)
+($H298*'fnd base rates'!H$111)
+($I298*'fnd base rates'!H$112)
+($J298*'fnd base rates'!H$113)
+($K298*'fnd base rates'!H$114)
+($M298*'fnd base rates'!H$116)
+($N298*'fnd base rates'!H$117)
+($O298*'fnd base rates'!H$118)
+($P298*VLOOKUP($S298+12,rate_basefnd,8)))</f>
        <v>1046.877868</v>
      </c>
      <c r="AA298" s="1">
        <f>(($D298*'fnd base rates'!I$107)
+($E298*'fnd base rates'!I$108)
+($F298*'fnd base rates'!I$109)
+($G298*'fnd base rates'!I$110)
+($H298*'fnd base rates'!I$111)
+($I298*'fnd base rates'!I$112)
+($J298*'fnd base rates'!I$113)
+($K298*'fnd base rates'!I$114)
+($M298*'fnd base rates'!I$116)
+($N298*'fnd base rates'!I$117)
+($O298*'fnd base rates'!I$118)
+($P298*VLOOKUP($S298+12,rate_basefnd,9)))
*$R298</f>
        <v>666.61760000000015</v>
      </c>
      <c r="AB298" s="1">
        <f>(($D298*'fnd base rates'!J$107)
+($E298*'fnd base rates'!J$108)
+($F298*'fnd base rates'!J$109)
+($G298*'fnd base rates'!J$110)
+($H298*'fnd base rates'!J$111)
+($I298*'fnd base rates'!J$112)
+($J298*'fnd base rates'!J$113)
+($K298*'fnd base rates'!J$114)
+($M298*'fnd base rates'!J$116)
+($N298*'fnd base rates'!J$117)
+($O298*'fnd base rates'!J$118)
+($P298*VLOOKUP($S298+12,rate_basefnd,10)))
*$R298</f>
        <v>331.44832000000002</v>
      </c>
      <c r="AC298" s="1">
        <f>(($D298*'fnd base rates'!K$107)
+($E298*'fnd base rates'!K$108)
+($F298*'fnd base rates'!K$109)
+($G298*'fnd base rates'!K$110)
+($H298*'fnd base rates'!K$111)
+($I298*'fnd base rates'!K$112)
+($J298*'fnd base rates'!K$113)
+($K298*'fnd base rates'!K$114)
+($M298*'fnd base rates'!K$116)
+($N298*'fnd base rates'!K$117)
+($O298*'fnd base rates'!K$118)
+($P298*VLOOKUP($S298+12,rate_basefnd,11)))
*$R298</f>
        <v>2394.0566988800001</v>
      </c>
      <c r="AD298" s="1">
        <f>(($D298*'fnd base rates'!L$107)
+($E298*'fnd base rates'!L$108)
+($F298*'fnd base rates'!L$109)
+($G298*'fnd base rates'!L$110)
+($H298*'fnd base rates'!L$111)
+($I298*'fnd base rates'!L$112)
+($J298*'fnd base rates'!L$113)
+($K298*'fnd base rates'!L$114)
+($M298*'fnd base rates'!L$116)
+($N298*'fnd base rates'!L$117)
+($O298*'fnd base rates'!L$118)
+($P298*VLOOKUP($S298+12,rate_basefnd,12)))</f>
        <v>2892.3133600000001</v>
      </c>
      <c r="AE298" s="1">
        <f>(($D298*'fnd base rates'!M$107)
+($E298*'fnd base rates'!M$108)
+($F298*'fnd base rates'!M$109)
+($G298*'fnd base rates'!M$110)
+($H298*'fnd base rates'!M$111)
+($I298*'fnd base rates'!M$112)
+($J298*'fnd base rates'!M$113)
+($K298*'fnd base rates'!M$114)
+($M298*'fnd base rates'!M$116)
+($N298*'fnd base rates'!M$117)
+($O298*'fnd base rates'!M$118)
+($P298*VLOOKUP($S298+12,rate_basefnd,13)))</f>
        <v>0</v>
      </c>
      <c r="AF298" s="4">
        <f t="shared" si="311"/>
        <v>21662.909888096001</v>
      </c>
      <c r="AH298" s="269">
        <f t="shared" si="312"/>
        <v>444035073</v>
      </c>
      <c r="AI298" s="4" t="str">
        <f t="shared" si="313"/>
        <v>444</v>
      </c>
      <c r="AJ298" s="2" t="str">
        <f t="shared" si="314"/>
        <v>035</v>
      </c>
      <c r="AK298" s="2" t="str">
        <f t="shared" si="315"/>
        <v>073</v>
      </c>
      <c r="AL298" s="4">
        <f t="shared" si="316"/>
        <v>1</v>
      </c>
      <c r="AM298" s="4">
        <f t="shared" si="307"/>
        <v>2</v>
      </c>
      <c r="AN298" s="4">
        <f t="shared" si="317"/>
        <v>21662.909888096001</v>
      </c>
      <c r="AO298" s="4">
        <f t="shared" si="318"/>
        <v>10831</v>
      </c>
      <c r="AP298" s="4">
        <f t="shared" si="308"/>
        <v>0</v>
      </c>
      <c r="AQ298" s="4">
        <v>10831</v>
      </c>
      <c r="AW298" s="4">
        <v>10831</v>
      </c>
      <c r="AX298" s="5">
        <f t="shared" si="319"/>
        <v>0</v>
      </c>
      <c r="AY298" s="4">
        <v>10831</v>
      </c>
      <c r="AZ298" s="5"/>
      <c r="BB298" s="5">
        <f t="shared" ref="BB298" si="351">BC298-BA298</f>
        <v>0</v>
      </c>
    </row>
    <row r="299" spans="1:54" s="4" customFormat="1">
      <c r="A299" s="269">
        <v>444</v>
      </c>
      <c r="B299" s="2">
        <v>444035133</v>
      </c>
      <c r="C299" s="9" t="s">
        <v>270</v>
      </c>
      <c r="D299" s="14">
        <f>'fnd enro'!D299</f>
        <v>0</v>
      </c>
      <c r="E299" s="14">
        <f>'fnd enro'!E299</f>
        <v>0</v>
      </c>
      <c r="F299" s="14">
        <f>'fnd enro'!F299</f>
        <v>0</v>
      </c>
      <c r="G299" s="14">
        <f>'fnd enro'!G299</f>
        <v>2</v>
      </c>
      <c r="H299" s="14">
        <f>'fnd enro'!H299</f>
        <v>1</v>
      </c>
      <c r="I299" s="14">
        <f>'fnd enro'!I299</f>
        <v>1</v>
      </c>
      <c r="J299" s="14">
        <f>'fnd enro'!J299</f>
        <v>0</v>
      </c>
      <c r="K299" s="15">
        <f>'fnd enro'!K299</f>
        <v>0.15440000000000001</v>
      </c>
      <c r="L299" s="14">
        <f>'fnd enro'!L299</f>
        <v>0</v>
      </c>
      <c r="M299" s="14">
        <f>'fnd enro'!M299</f>
        <v>1</v>
      </c>
      <c r="N299" s="14">
        <f>'fnd enro'!N299</f>
        <v>0</v>
      </c>
      <c r="O299" s="14">
        <f>'fnd enro'!O299</f>
        <v>0</v>
      </c>
      <c r="P299" s="14">
        <f>'fnd enro'!P299</f>
        <v>4</v>
      </c>
      <c r="Q299" s="14">
        <f>'fnd enro'!R299</f>
        <v>4</v>
      </c>
      <c r="R299" s="15">
        <f t="shared" si="310"/>
        <v>1.0880000000000001</v>
      </c>
      <c r="S299" s="14">
        <f>VALUE('fnd enro'!Q299)</f>
        <v>9</v>
      </c>
      <c r="T299" s="2"/>
      <c r="U299" s="1">
        <f>(($D299*'fnd base rates'!C$107)
+($E299*'fnd base rates'!C$108)
+($F299*'fnd base rates'!C$109)
+($G299*'fnd base rates'!C$110)
+($H299*'fnd base rates'!C$111)
+($I299*'fnd base rates'!C$112)
+($J299*'fnd base rates'!C$113)
+($K299*'fnd base rates'!C$114)
+($M299*'fnd base rates'!C$116)
+($N299*'fnd base rates'!C$117)
+($O299*'fnd base rates'!C$118)
+($P299*VLOOKUP($S299+12,rate_basefnd,3)))
*$R299</f>
        <v>2774.4493777920002</v>
      </c>
      <c r="V299" s="1">
        <f>(($D299*'fnd base rates'!D$107)
+($E299*'fnd base rates'!D$108)
+($F299*'fnd base rates'!D$109)
+($G299*'fnd base rates'!D$110)
+($H299*'fnd base rates'!D$111)
+($I299*'fnd base rates'!D$112)
+($J299*'fnd base rates'!D$113)
+($K299*'fnd base rates'!D$114)
+($M299*'fnd base rates'!D$116)
+($N299*'fnd base rates'!D$117)
+($O299*'fnd base rates'!D$118)
+($P299*VLOOKUP($S299+12,rate_basefnd,4)))
*$R299</f>
        <v>5084.332800000001</v>
      </c>
      <c r="W299" s="1">
        <f>(($D299*'fnd base rates'!E$107)
+($E299*'fnd base rates'!E$108)
+($F299*'fnd base rates'!E$109)
+($G299*'fnd base rates'!E$110)
+($H299*'fnd base rates'!E$111)
+($I299*'fnd base rates'!E$112)
+($J299*'fnd base rates'!E$113)
+($K299*'fnd base rates'!E$114)
+($M299*'fnd base rates'!E$116)
+($N299*'fnd base rates'!E$117)
+($O299*'fnd base rates'!E$118)
+($P299*VLOOKUP($S299+12,rate_basefnd,5)))
*$R299</f>
        <v>34149.351396352002</v>
      </c>
      <c r="X299" s="1">
        <f>(($D299*'fnd base rates'!F$107)
+($E299*'fnd base rates'!F$108)
+($F299*'fnd base rates'!F$109)
+($G299*'fnd base rates'!F$110)
+($H299*'fnd base rates'!F$111)
+($I299*'fnd base rates'!F$112)
+($J299*'fnd base rates'!F$113)
+($K299*'fnd base rates'!F$114)
+($M299*'fnd base rates'!F$116)
+($N299*'fnd base rates'!F$117)
+($O299*'fnd base rates'!F$118)
+($P299*VLOOKUP($S299+12,rate_basefnd,6)))
*$R299</f>
        <v>4954.9431050240009</v>
      </c>
      <c r="Y299" s="1">
        <f>(($D299*'fnd base rates'!G$107)
+($E299*'fnd base rates'!G$108)
+($F299*'fnd base rates'!G$109)
+($G299*'fnd base rates'!G$110)
+($H299*'fnd base rates'!G$111)
+($I299*'fnd base rates'!G$112)
+($J299*'fnd base rates'!G$113)
+($K299*'fnd base rates'!G$114)
+($M299*'fnd base rates'!G$116)
+($N299*'fnd base rates'!G$117)
+($O299*'fnd base rates'!G$118)
+($P299*VLOOKUP($S299+12,rate_basefnd,7)))
*$R299</f>
        <v>1497.5810032640002</v>
      </c>
      <c r="Z299" s="1">
        <f>(($D299*'fnd base rates'!H$107)
+($E299*'fnd base rates'!H$108)
+($F299*'fnd base rates'!H$109)
+($G299*'fnd base rates'!H$110)
+($H299*'fnd base rates'!H$111)
+($I299*'fnd base rates'!H$112)
+($J299*'fnd base rates'!H$113)
+($K299*'fnd base rates'!H$114)
+($M299*'fnd base rates'!H$116)
+($N299*'fnd base rates'!H$117)
+($O299*'fnd base rates'!H$118)
+($P299*VLOOKUP($S299+12,rate_basefnd,8)))</f>
        <v>2629.0657359999996</v>
      </c>
      <c r="AA299" s="1">
        <f>(($D299*'fnd base rates'!I$107)
+($E299*'fnd base rates'!I$108)
+($F299*'fnd base rates'!I$109)
+($G299*'fnd base rates'!I$110)
+($H299*'fnd base rates'!I$111)
+($I299*'fnd base rates'!I$112)
+($J299*'fnd base rates'!I$113)
+($K299*'fnd base rates'!I$114)
+($M299*'fnd base rates'!I$116)
+($N299*'fnd base rates'!I$117)
+($O299*'fnd base rates'!I$118)
+($P299*VLOOKUP($S299+12,rate_basefnd,9)))
*$R299</f>
        <v>2224.6444800000004</v>
      </c>
      <c r="AB299" s="1">
        <f>(($D299*'fnd base rates'!J$107)
+($E299*'fnd base rates'!J$108)
+($F299*'fnd base rates'!J$109)
+($G299*'fnd base rates'!J$110)
+($H299*'fnd base rates'!J$111)
+($I299*'fnd base rates'!J$112)
+($J299*'fnd base rates'!J$113)
+($K299*'fnd base rates'!J$114)
+($M299*'fnd base rates'!J$116)
+($N299*'fnd base rates'!J$117)
+($O299*'fnd base rates'!J$118)
+($P299*VLOOKUP($S299+12,rate_basefnd,10)))
*$R299</f>
        <v>4462.5190400000001</v>
      </c>
      <c r="AC299" s="1">
        <f>(($D299*'fnd base rates'!K$107)
+($E299*'fnd base rates'!K$108)
+($F299*'fnd base rates'!K$109)
+($G299*'fnd base rates'!K$110)
+($H299*'fnd base rates'!K$111)
+($I299*'fnd base rates'!K$112)
+($J299*'fnd base rates'!K$113)
+($K299*'fnd base rates'!K$114)
+($M299*'fnd base rates'!K$116)
+($N299*'fnd base rates'!K$117)
+($O299*'fnd base rates'!K$118)
+($P299*VLOOKUP($S299+12,rate_basefnd,11)))
*$R299</f>
        <v>5261.6653977599999</v>
      </c>
      <c r="AD299" s="1">
        <f>(($D299*'fnd base rates'!L$107)
+($E299*'fnd base rates'!L$108)
+($F299*'fnd base rates'!L$109)
+($G299*'fnd base rates'!L$110)
+($H299*'fnd base rates'!L$111)
+($I299*'fnd base rates'!L$112)
+($J299*'fnd base rates'!L$113)
+($K299*'fnd base rates'!L$114)
+($M299*'fnd base rates'!L$116)
+($N299*'fnd base rates'!L$117)
+($O299*'fnd base rates'!L$118)
+($P299*VLOOKUP($S299+12,rate_basefnd,12)))</f>
        <v>8319.2067200000001</v>
      </c>
      <c r="AE299" s="1">
        <f>(($D299*'fnd base rates'!M$107)
+($E299*'fnd base rates'!M$108)
+($F299*'fnd base rates'!M$109)
+($G299*'fnd base rates'!M$110)
+($H299*'fnd base rates'!M$111)
+($I299*'fnd base rates'!M$112)
+($J299*'fnd base rates'!M$113)
+($K299*'fnd base rates'!M$114)
+($M299*'fnd base rates'!M$116)
+($N299*'fnd base rates'!M$117)
+($O299*'fnd base rates'!M$118)
+($P299*VLOOKUP($S299+12,rate_basefnd,13)))</f>
        <v>0</v>
      </c>
      <c r="AF299" s="4">
        <f t="shared" si="311"/>
        <v>71357.759056192008</v>
      </c>
      <c r="AH299" s="269">
        <f t="shared" si="312"/>
        <v>444035133</v>
      </c>
      <c r="AI299" s="4" t="str">
        <f t="shared" si="313"/>
        <v>444</v>
      </c>
      <c r="AJ299" s="2" t="str">
        <f t="shared" si="314"/>
        <v>035</v>
      </c>
      <c r="AK299" s="2" t="str">
        <f t="shared" si="315"/>
        <v>133</v>
      </c>
      <c r="AL299" s="4">
        <f t="shared" si="316"/>
        <v>1</v>
      </c>
      <c r="AM299" s="4">
        <f t="shared" si="307"/>
        <v>4</v>
      </c>
      <c r="AN299" s="4">
        <f t="shared" si="317"/>
        <v>71357.759056192008</v>
      </c>
      <c r="AO299" s="4">
        <f t="shared" si="318"/>
        <v>17839</v>
      </c>
      <c r="AP299" s="4">
        <f t="shared" si="308"/>
        <v>0</v>
      </c>
      <c r="AQ299" s="4">
        <v>17839</v>
      </c>
      <c r="AW299" s="4">
        <v>17839</v>
      </c>
      <c r="AX299" s="5">
        <f t="shared" si="319"/>
        <v>0</v>
      </c>
      <c r="AY299" s="4">
        <v>17839</v>
      </c>
      <c r="AZ299" s="5"/>
      <c r="BB299" s="5">
        <f t="shared" ref="BB299" si="352">BC299-BA299</f>
        <v>0</v>
      </c>
    </row>
    <row r="300" spans="1:54" s="4" customFormat="1">
      <c r="A300" s="269">
        <v>444</v>
      </c>
      <c r="B300" s="2">
        <v>444035163</v>
      </c>
      <c r="C300" s="9" t="s">
        <v>270</v>
      </c>
      <c r="D300" s="14">
        <f>'fnd enro'!D300</f>
        <v>0</v>
      </c>
      <c r="E300" s="14">
        <f>'fnd enro'!E300</f>
        <v>0</v>
      </c>
      <c r="F300" s="14">
        <f>'fnd enro'!F300</f>
        <v>0</v>
      </c>
      <c r="G300" s="14">
        <f>'fnd enro'!G300</f>
        <v>0</v>
      </c>
      <c r="H300" s="14">
        <f>'fnd enro'!H300</f>
        <v>0</v>
      </c>
      <c r="I300" s="14">
        <f>'fnd enro'!I300</f>
        <v>1</v>
      </c>
      <c r="J300" s="14">
        <f>'fnd enro'!J300</f>
        <v>0</v>
      </c>
      <c r="K300" s="15">
        <f>'fnd enro'!K300</f>
        <v>3.8600000000000002E-2</v>
      </c>
      <c r="L300" s="14">
        <f>'fnd enro'!L300</f>
        <v>0</v>
      </c>
      <c r="M300" s="14">
        <f>'fnd enro'!M300</f>
        <v>0</v>
      </c>
      <c r="N300" s="14">
        <f>'fnd enro'!N300</f>
        <v>0</v>
      </c>
      <c r="O300" s="14">
        <f>'fnd enro'!O300</f>
        <v>0</v>
      </c>
      <c r="P300" s="14">
        <f>'fnd enro'!P300</f>
        <v>0</v>
      </c>
      <c r="Q300" s="14">
        <f>'fnd enro'!R300</f>
        <v>1</v>
      </c>
      <c r="R300" s="15">
        <f t="shared" si="310"/>
        <v>1.0880000000000001</v>
      </c>
      <c r="S300" s="14">
        <f>VALUE('fnd enro'!Q300)</f>
        <v>11</v>
      </c>
      <c r="T300" s="2"/>
      <c r="U300" s="1">
        <f>(($D300*'fnd base rates'!C$107)
+($E300*'fnd base rates'!C$108)
+($F300*'fnd base rates'!C$109)
+($G300*'fnd base rates'!C$110)
+($H300*'fnd base rates'!C$111)
+($I300*'fnd base rates'!C$112)
+($J300*'fnd base rates'!C$113)
+($K300*'fnd base rates'!C$114)
+($M300*'fnd base rates'!C$116)
+($N300*'fnd base rates'!C$117)
+($O300*'fnd base rates'!C$118)
+($P300*VLOOKUP($S300+12,rate_basefnd,3)))
*$R300</f>
        <v>583.66994444800014</v>
      </c>
      <c r="V300" s="1">
        <f>(($D300*'fnd base rates'!D$107)
+($E300*'fnd base rates'!D$108)
+($F300*'fnd base rates'!D$109)
+($G300*'fnd base rates'!D$110)
+($H300*'fnd base rates'!D$111)
+($I300*'fnd base rates'!D$112)
+($J300*'fnd base rates'!D$113)
+($K300*'fnd base rates'!D$114)
+($M300*'fnd base rates'!D$116)
+($N300*'fnd base rates'!D$117)
+($O300*'fnd base rates'!D$118)
+($P300*VLOOKUP($S300+12,rate_basefnd,4)))
*$R300</f>
        <v>832.40704000000005</v>
      </c>
      <c r="W300" s="1">
        <f>(($D300*'fnd base rates'!E$107)
+($E300*'fnd base rates'!E$108)
+($F300*'fnd base rates'!E$109)
+($G300*'fnd base rates'!E$110)
+($H300*'fnd base rates'!E$111)
+($I300*'fnd base rates'!E$112)
+($J300*'fnd base rates'!E$113)
+($K300*'fnd base rates'!E$114)
+($M300*'fnd base rates'!E$116)
+($N300*'fnd base rates'!E$117)
+($O300*'fnd base rates'!E$118)
+($P300*VLOOKUP($S300+12,rate_basefnd,5)))
*$R300</f>
        <v>5344.4740090880005</v>
      </c>
      <c r="X300" s="1">
        <f>(($D300*'fnd base rates'!F$107)
+($E300*'fnd base rates'!F$108)
+($F300*'fnd base rates'!F$109)
+($G300*'fnd base rates'!F$110)
+($H300*'fnd base rates'!F$111)
+($I300*'fnd base rates'!F$112)
+($J300*'fnd base rates'!F$113)
+($K300*'fnd base rates'!F$114)
+($M300*'fnd base rates'!F$116)
+($N300*'fnd base rates'!F$117)
+($O300*'fnd base rates'!F$118)
+($P300*VLOOKUP($S300+12,rate_basefnd,6)))
*$R300</f>
        <v>964.93241625600012</v>
      </c>
      <c r="Y300" s="1">
        <f>(($D300*'fnd base rates'!G$107)
+($E300*'fnd base rates'!G$108)
+($F300*'fnd base rates'!G$109)
+($G300*'fnd base rates'!G$110)
+($H300*'fnd base rates'!G$111)
+($I300*'fnd base rates'!G$112)
+($J300*'fnd base rates'!G$113)
+($K300*'fnd base rates'!G$114)
+($M300*'fnd base rates'!G$116)
+($N300*'fnd base rates'!G$117)
+($O300*'fnd base rates'!G$118)
+($P300*VLOOKUP($S300+12,rate_basefnd,7)))
*$R300</f>
        <v>178.30501081599999</v>
      </c>
      <c r="Z300" s="1">
        <f>(($D300*'fnd base rates'!H$107)
+($E300*'fnd base rates'!H$108)
+($F300*'fnd base rates'!H$109)
+($G300*'fnd base rates'!H$110)
+($H300*'fnd base rates'!H$111)
+($I300*'fnd base rates'!H$112)
+($J300*'fnd base rates'!H$113)
+($K300*'fnd base rates'!H$114)
+($M300*'fnd base rates'!H$116)
+($N300*'fnd base rates'!H$117)
+($O300*'fnd base rates'!H$118)
+($P300*VLOOKUP($S300+12,rate_basefnd,8)))</f>
        <v>828.078934</v>
      </c>
      <c r="AA300" s="1">
        <f>(($D300*'fnd base rates'!I$107)
+($E300*'fnd base rates'!I$108)
+($F300*'fnd base rates'!I$109)
+($G300*'fnd base rates'!I$110)
+($H300*'fnd base rates'!I$111)
+($I300*'fnd base rates'!I$112)
+($J300*'fnd base rates'!I$113)
+($K300*'fnd base rates'!I$114)
+($M300*'fnd base rates'!I$116)
+($N300*'fnd base rates'!I$117)
+($O300*'fnd base rates'!I$118)
+($P300*VLOOKUP($S300+12,rate_basefnd,9)))
*$R300</f>
        <v>463.42272000000003</v>
      </c>
      <c r="AB300" s="1">
        <f>(($D300*'fnd base rates'!J$107)
+($E300*'fnd base rates'!J$108)
+($F300*'fnd base rates'!J$109)
+($G300*'fnd base rates'!J$110)
+($H300*'fnd base rates'!J$111)
+($I300*'fnd base rates'!J$112)
+($J300*'fnd base rates'!J$113)
+($K300*'fnd base rates'!J$114)
+($M300*'fnd base rates'!J$116)
+($N300*'fnd base rates'!J$117)
+($O300*'fnd base rates'!J$118)
+($P300*VLOOKUP($S300+12,rate_basefnd,10)))
*$R300</f>
        <v>624.24</v>
      </c>
      <c r="AC300" s="1">
        <f>(($D300*'fnd base rates'!K$107)
+($E300*'fnd base rates'!K$108)
+($F300*'fnd base rates'!K$109)
+($G300*'fnd base rates'!K$110)
+($H300*'fnd base rates'!K$111)
+($I300*'fnd base rates'!K$112)
+($J300*'fnd base rates'!K$113)
+($K300*'fnd base rates'!K$114)
+($M300*'fnd base rates'!K$116)
+($N300*'fnd base rates'!K$117)
+($O300*'fnd base rates'!K$118)
+($P300*VLOOKUP($S300+12,rate_basefnd,11)))
*$R300</f>
        <v>1251.2651494400002</v>
      </c>
      <c r="AD300" s="1">
        <f>(($D300*'fnd base rates'!L$107)
+($E300*'fnd base rates'!L$108)
+($F300*'fnd base rates'!L$109)
+($G300*'fnd base rates'!L$110)
+($H300*'fnd base rates'!L$111)
+($I300*'fnd base rates'!L$112)
+($J300*'fnd base rates'!L$113)
+($K300*'fnd base rates'!L$114)
+($M300*'fnd base rates'!L$116)
+($N300*'fnd base rates'!L$117)
+($O300*'fnd base rates'!L$118)
+($P300*VLOOKUP($S300+12,rate_basefnd,12)))</f>
        <v>1369.1266800000001</v>
      </c>
      <c r="AE300" s="1">
        <f>(($D300*'fnd base rates'!M$107)
+($E300*'fnd base rates'!M$108)
+($F300*'fnd base rates'!M$109)
+($G300*'fnd base rates'!M$110)
+($H300*'fnd base rates'!M$111)
+($I300*'fnd base rates'!M$112)
+($J300*'fnd base rates'!M$113)
+($K300*'fnd base rates'!M$114)
+($M300*'fnd base rates'!M$116)
+($N300*'fnd base rates'!M$117)
+($O300*'fnd base rates'!M$118)
+($P300*VLOOKUP($S300+12,rate_basefnd,13)))</f>
        <v>0</v>
      </c>
      <c r="AF300" s="4">
        <f t="shared" si="311"/>
        <v>12439.921904048</v>
      </c>
      <c r="AH300" s="269">
        <f t="shared" si="312"/>
        <v>444035163</v>
      </c>
      <c r="AI300" s="4" t="str">
        <f t="shared" si="313"/>
        <v>444</v>
      </c>
      <c r="AJ300" s="2" t="str">
        <f t="shared" si="314"/>
        <v>035</v>
      </c>
      <c r="AK300" s="2" t="str">
        <f t="shared" si="315"/>
        <v>163</v>
      </c>
      <c r="AL300" s="4">
        <f t="shared" si="316"/>
        <v>1</v>
      </c>
      <c r="AM300" s="4">
        <f t="shared" si="307"/>
        <v>1</v>
      </c>
      <c r="AN300" s="4">
        <f t="shared" si="317"/>
        <v>12439.921904048</v>
      </c>
      <c r="AO300" s="4">
        <f t="shared" si="318"/>
        <v>12440</v>
      </c>
      <c r="AP300" s="4">
        <f t="shared" si="308"/>
        <v>0</v>
      </c>
      <c r="AQ300" s="4">
        <v>12440</v>
      </c>
      <c r="AW300" s="4">
        <v>12440</v>
      </c>
      <c r="AX300" s="5">
        <f t="shared" si="319"/>
        <v>0</v>
      </c>
      <c r="AY300" s="4">
        <v>12440</v>
      </c>
      <c r="AZ300" s="5"/>
      <c r="BB300" s="5">
        <f t="shared" ref="BB300" si="353">BC300-BA300</f>
        <v>0</v>
      </c>
    </row>
    <row r="301" spans="1:54" s="4" customFormat="1">
      <c r="A301" s="269">
        <v>444</v>
      </c>
      <c r="B301" s="2">
        <v>444035212</v>
      </c>
      <c r="C301" s="9" t="s">
        <v>270</v>
      </c>
      <c r="D301" s="14">
        <f>'fnd enro'!D301</f>
        <v>0</v>
      </c>
      <c r="E301" s="14">
        <f>'fnd enro'!E301</f>
        <v>0</v>
      </c>
      <c r="F301" s="14">
        <f>'fnd enro'!F301</f>
        <v>0</v>
      </c>
      <c r="G301" s="14">
        <f>'fnd enro'!G301</f>
        <v>0</v>
      </c>
      <c r="H301" s="14">
        <f>'fnd enro'!H301</f>
        <v>0</v>
      </c>
      <c r="I301" s="14">
        <f>'fnd enro'!I301</f>
        <v>1</v>
      </c>
      <c r="J301" s="14">
        <f>'fnd enro'!J301</f>
        <v>0</v>
      </c>
      <c r="K301" s="15">
        <f>'fnd enro'!K301</f>
        <v>3.8600000000000002E-2</v>
      </c>
      <c r="L301" s="14">
        <f>'fnd enro'!L301</f>
        <v>0</v>
      </c>
      <c r="M301" s="14">
        <f>'fnd enro'!M301</f>
        <v>0</v>
      </c>
      <c r="N301" s="14">
        <f>'fnd enro'!N301</f>
        <v>0</v>
      </c>
      <c r="O301" s="14">
        <f>'fnd enro'!O301</f>
        <v>0</v>
      </c>
      <c r="P301" s="14">
        <f>'fnd enro'!P301</f>
        <v>1</v>
      </c>
      <c r="Q301" s="14">
        <f>'fnd enro'!R301</f>
        <v>1</v>
      </c>
      <c r="R301" s="15">
        <f t="shared" si="310"/>
        <v>1.0880000000000001</v>
      </c>
      <c r="S301" s="14">
        <f>VALUE('fnd enro'!Q301)</f>
        <v>5</v>
      </c>
      <c r="T301" s="2"/>
      <c r="U301" s="1">
        <f>(($D301*'fnd base rates'!C$107)
+($E301*'fnd base rates'!C$108)
+($F301*'fnd base rates'!C$109)
+($G301*'fnd base rates'!C$110)
+($H301*'fnd base rates'!C$111)
+($I301*'fnd base rates'!C$112)
+($J301*'fnd base rates'!C$113)
+($K301*'fnd base rates'!C$114)
+($M301*'fnd base rates'!C$116)
+($N301*'fnd base rates'!C$117)
+($O301*'fnd base rates'!C$118)
+($P301*VLOOKUP($S301+12,rate_basefnd,3)))
*$R301</f>
        <v>648.80850444800012</v>
      </c>
      <c r="V301" s="1">
        <f>(($D301*'fnd base rates'!D$107)
+($E301*'fnd base rates'!D$108)
+($F301*'fnd base rates'!D$109)
+($G301*'fnd base rates'!D$110)
+($H301*'fnd base rates'!D$111)
+($I301*'fnd base rates'!D$112)
+($J301*'fnd base rates'!D$113)
+($K301*'fnd base rates'!D$114)
+($M301*'fnd base rates'!D$116)
+($N301*'fnd base rates'!D$117)
+($O301*'fnd base rates'!D$118)
+($P301*VLOOKUP($S301+12,rate_basefnd,4)))
*$R301</f>
        <v>1141.0291200000001</v>
      </c>
      <c r="W301" s="1">
        <f>(($D301*'fnd base rates'!E$107)
+($E301*'fnd base rates'!E$108)
+($F301*'fnd base rates'!E$109)
+($G301*'fnd base rates'!E$110)
+($H301*'fnd base rates'!E$111)
+($I301*'fnd base rates'!E$112)
+($J301*'fnd base rates'!E$113)
+($K301*'fnd base rates'!E$114)
+($M301*'fnd base rates'!E$116)
+($N301*'fnd base rates'!E$117)
+($O301*'fnd base rates'!E$118)
+($P301*VLOOKUP($S301+12,rate_basefnd,5)))
*$R301</f>
        <v>8357.2656890880007</v>
      </c>
      <c r="X301" s="1">
        <f>(($D301*'fnd base rates'!F$107)
+($E301*'fnd base rates'!F$108)
+($F301*'fnd base rates'!F$109)
+($G301*'fnd base rates'!F$110)
+($H301*'fnd base rates'!F$111)
+($I301*'fnd base rates'!F$112)
+($J301*'fnd base rates'!F$113)
+($K301*'fnd base rates'!F$114)
+($M301*'fnd base rates'!F$116)
+($N301*'fnd base rates'!F$117)
+($O301*'fnd base rates'!F$118)
+($P301*VLOOKUP($S301+12,rate_basefnd,6)))
*$R301</f>
        <v>964.93241625600012</v>
      </c>
      <c r="Y301" s="1">
        <f>(($D301*'fnd base rates'!G$107)
+($E301*'fnd base rates'!G$108)
+($F301*'fnd base rates'!G$109)
+($G301*'fnd base rates'!G$110)
+($H301*'fnd base rates'!G$111)
+($I301*'fnd base rates'!G$112)
+($J301*'fnd base rates'!G$113)
+($K301*'fnd base rates'!G$114)
+($M301*'fnd base rates'!G$116)
+($N301*'fnd base rates'!G$117)
+($O301*'fnd base rates'!G$118)
+($P301*VLOOKUP($S301+12,rate_basefnd,7)))
*$R301</f>
        <v>324.47781081599999</v>
      </c>
      <c r="Z301" s="1">
        <f>(($D301*'fnd base rates'!H$107)
+($E301*'fnd base rates'!H$108)
+($F301*'fnd base rates'!H$109)
+($G301*'fnd base rates'!H$110)
+($H301*'fnd base rates'!H$111)
+($I301*'fnd base rates'!H$112)
+($J301*'fnd base rates'!H$113)
+($K301*'fnd base rates'!H$114)
+($M301*'fnd base rates'!H$116)
+($N301*'fnd base rates'!H$117)
+($O301*'fnd base rates'!H$118)
+($P301*VLOOKUP($S301+12,rate_basefnd,8)))</f>
        <v>848.66893400000004</v>
      </c>
      <c r="AA301" s="1">
        <f>(($D301*'fnd base rates'!I$107)
+($E301*'fnd base rates'!I$108)
+($F301*'fnd base rates'!I$109)
+($G301*'fnd base rates'!I$110)
+($H301*'fnd base rates'!I$111)
+($I301*'fnd base rates'!I$112)
+($J301*'fnd base rates'!I$113)
+($K301*'fnd base rates'!I$114)
+($M301*'fnd base rates'!I$116)
+($N301*'fnd base rates'!I$117)
+($O301*'fnd base rates'!I$118)
+($P301*VLOOKUP($S301+12,rate_basefnd,9)))
*$R301</f>
        <v>585.42016000000001</v>
      </c>
      <c r="AB301" s="1">
        <f>(($D301*'fnd base rates'!J$107)
+($E301*'fnd base rates'!J$108)
+($F301*'fnd base rates'!J$109)
+($G301*'fnd base rates'!J$110)
+($H301*'fnd base rates'!J$111)
+($I301*'fnd base rates'!J$112)
+($J301*'fnd base rates'!J$113)
+($K301*'fnd base rates'!J$114)
+($M301*'fnd base rates'!J$116)
+($N301*'fnd base rates'!J$117)
+($O301*'fnd base rates'!J$118)
+($P301*VLOOKUP($S301+12,rate_basefnd,10)))
*$R301</f>
        <v>1258.17408</v>
      </c>
      <c r="AC301" s="1">
        <f>(($D301*'fnd base rates'!K$107)
+($E301*'fnd base rates'!K$108)
+($F301*'fnd base rates'!K$109)
+($G301*'fnd base rates'!K$110)
+($H301*'fnd base rates'!K$111)
+($I301*'fnd base rates'!K$112)
+($J301*'fnd base rates'!K$113)
+($K301*'fnd base rates'!K$114)
+($M301*'fnd base rates'!K$116)
+($N301*'fnd base rates'!K$117)
+($O301*'fnd base rates'!K$118)
+($P301*VLOOKUP($S301+12,rate_basefnd,11)))
*$R301</f>
        <v>1251.2651494400002</v>
      </c>
      <c r="AD301" s="1">
        <f>(($D301*'fnd base rates'!L$107)
+($E301*'fnd base rates'!L$108)
+($F301*'fnd base rates'!L$109)
+($G301*'fnd base rates'!L$110)
+($H301*'fnd base rates'!L$111)
+($I301*'fnd base rates'!L$112)
+($J301*'fnd base rates'!L$113)
+($K301*'fnd base rates'!L$114)
+($M301*'fnd base rates'!L$116)
+($N301*'fnd base rates'!L$117)
+($O301*'fnd base rates'!L$118)
+($P301*VLOOKUP($S301+12,rate_basefnd,12)))</f>
        <v>1817.0566800000001</v>
      </c>
      <c r="AE301" s="1">
        <f>(($D301*'fnd base rates'!M$107)
+($E301*'fnd base rates'!M$108)
+($F301*'fnd base rates'!M$109)
+($G301*'fnd base rates'!M$110)
+($H301*'fnd base rates'!M$111)
+($I301*'fnd base rates'!M$112)
+($J301*'fnd base rates'!M$113)
+($K301*'fnd base rates'!M$114)
+($M301*'fnd base rates'!M$116)
+($N301*'fnd base rates'!M$117)
+($O301*'fnd base rates'!M$118)
+($P301*VLOOKUP($S301+12,rate_basefnd,13)))</f>
        <v>0</v>
      </c>
      <c r="AF301" s="4">
        <f t="shared" si="311"/>
        <v>17197.098544048004</v>
      </c>
      <c r="AH301" s="269">
        <f t="shared" si="312"/>
        <v>444035212</v>
      </c>
      <c r="AI301" s="4" t="str">
        <f t="shared" si="313"/>
        <v>444</v>
      </c>
      <c r="AJ301" s="2" t="str">
        <f t="shared" si="314"/>
        <v>035</v>
      </c>
      <c r="AK301" s="2" t="str">
        <f t="shared" si="315"/>
        <v>212</v>
      </c>
      <c r="AL301" s="4">
        <f t="shared" si="316"/>
        <v>1</v>
      </c>
      <c r="AM301" s="4">
        <f t="shared" si="307"/>
        <v>1</v>
      </c>
      <c r="AN301" s="4">
        <f t="shared" si="317"/>
        <v>17197.098544048004</v>
      </c>
      <c r="AO301" s="4">
        <f t="shared" si="318"/>
        <v>17197</v>
      </c>
      <c r="AP301" s="4">
        <f t="shared" si="308"/>
        <v>0</v>
      </c>
      <c r="AQ301" s="4">
        <v>17197</v>
      </c>
      <c r="AW301" s="4">
        <v>17197</v>
      </c>
      <c r="AX301" s="5">
        <f t="shared" si="319"/>
        <v>0</v>
      </c>
      <c r="AY301" s="4">
        <v>17197</v>
      </c>
      <c r="AZ301" s="5"/>
      <c r="BB301" s="5">
        <f t="shared" ref="BB301" si="354">BC301-BA301</f>
        <v>0</v>
      </c>
    </row>
    <row r="302" spans="1:54" s="4" customFormat="1">
      <c r="A302" s="269">
        <v>444</v>
      </c>
      <c r="B302" s="2">
        <v>444035220</v>
      </c>
      <c r="C302" s="9" t="s">
        <v>270</v>
      </c>
      <c r="D302" s="14">
        <f>'fnd enro'!D302</f>
        <v>0</v>
      </c>
      <c r="E302" s="14">
        <f>'fnd enro'!E302</f>
        <v>0</v>
      </c>
      <c r="F302" s="14">
        <f>'fnd enro'!F302</f>
        <v>0</v>
      </c>
      <c r="G302" s="14">
        <f>'fnd enro'!G302</f>
        <v>1</v>
      </c>
      <c r="H302" s="14">
        <f>'fnd enro'!H302</f>
        <v>0</v>
      </c>
      <c r="I302" s="14">
        <f>'fnd enro'!I302</f>
        <v>0</v>
      </c>
      <c r="J302" s="14">
        <f>'fnd enro'!J302</f>
        <v>0</v>
      </c>
      <c r="K302" s="15">
        <f>'fnd enro'!K302</f>
        <v>3.8600000000000002E-2</v>
      </c>
      <c r="L302" s="14">
        <f>'fnd enro'!L302</f>
        <v>0</v>
      </c>
      <c r="M302" s="14">
        <f>'fnd enro'!M302</f>
        <v>0</v>
      </c>
      <c r="N302" s="14">
        <f>'fnd enro'!N302</f>
        <v>0</v>
      </c>
      <c r="O302" s="14">
        <f>'fnd enro'!O302</f>
        <v>0</v>
      </c>
      <c r="P302" s="14">
        <f>'fnd enro'!P302</f>
        <v>0</v>
      </c>
      <c r="Q302" s="14">
        <f>'fnd enro'!R302</f>
        <v>1</v>
      </c>
      <c r="R302" s="15">
        <f t="shared" si="310"/>
        <v>1.0880000000000001</v>
      </c>
      <c r="S302" s="14">
        <f>VALUE('fnd enro'!Q302)</f>
        <v>7</v>
      </c>
      <c r="T302" s="2"/>
      <c r="U302" s="1">
        <f>(($D302*'fnd base rates'!C$107)
+($E302*'fnd base rates'!C$108)
+($F302*'fnd base rates'!C$109)
+($G302*'fnd base rates'!C$110)
+($H302*'fnd base rates'!C$111)
+($I302*'fnd base rates'!C$112)
+($J302*'fnd base rates'!C$113)
+($K302*'fnd base rates'!C$114)
+($M302*'fnd base rates'!C$116)
+($N302*'fnd base rates'!C$117)
+($O302*'fnd base rates'!C$118)
+($P302*VLOOKUP($S302+12,rate_basefnd,3)))
*$R302</f>
        <v>583.66994444800014</v>
      </c>
      <c r="V302" s="1">
        <f>(($D302*'fnd base rates'!D$107)
+($E302*'fnd base rates'!D$108)
+($F302*'fnd base rates'!D$109)
+($G302*'fnd base rates'!D$110)
+($H302*'fnd base rates'!D$111)
+($I302*'fnd base rates'!D$112)
+($J302*'fnd base rates'!D$113)
+($K302*'fnd base rates'!D$114)
+($M302*'fnd base rates'!D$116)
+($N302*'fnd base rates'!D$117)
+($O302*'fnd base rates'!D$118)
+($P302*VLOOKUP($S302+12,rate_basefnd,4)))
*$R302</f>
        <v>832.40704000000005</v>
      </c>
      <c r="W302" s="1">
        <f>(($D302*'fnd base rates'!E$107)
+($E302*'fnd base rates'!E$108)
+($F302*'fnd base rates'!E$109)
+($G302*'fnd base rates'!E$110)
+($H302*'fnd base rates'!E$111)
+($I302*'fnd base rates'!E$112)
+($J302*'fnd base rates'!E$113)
+($K302*'fnd base rates'!E$114)
+($M302*'fnd base rates'!E$116)
+($N302*'fnd base rates'!E$117)
+($O302*'fnd base rates'!E$118)
+($P302*VLOOKUP($S302+12,rate_basefnd,5)))
*$R302</f>
        <v>4221.908249088001</v>
      </c>
      <c r="X302" s="1">
        <f>(($D302*'fnd base rates'!F$107)
+($E302*'fnd base rates'!F$108)
+($F302*'fnd base rates'!F$109)
+($G302*'fnd base rates'!F$110)
+($H302*'fnd base rates'!F$111)
+($I302*'fnd base rates'!F$112)
+($J302*'fnd base rates'!F$113)
+($K302*'fnd base rates'!F$114)
+($M302*'fnd base rates'!F$116)
+($N302*'fnd base rates'!F$117)
+($O302*'fnd base rates'!F$118)
+($P302*VLOOKUP($S302+12,rate_basefnd,6)))
*$R302</f>
        <v>1357.2216962560001</v>
      </c>
      <c r="Y302" s="1">
        <f>(($D302*'fnd base rates'!G$107)
+($E302*'fnd base rates'!G$108)
+($F302*'fnd base rates'!G$109)
+($G302*'fnd base rates'!G$110)
+($H302*'fnd base rates'!G$111)
+($I302*'fnd base rates'!G$112)
+($J302*'fnd base rates'!G$113)
+($K302*'fnd base rates'!G$114)
+($M302*'fnd base rates'!G$116)
+($N302*'fnd base rates'!G$117)
+($O302*'fnd base rates'!G$118)
+($P302*VLOOKUP($S302+12,rate_basefnd,7)))
*$R302</f>
        <v>170.59109081600002</v>
      </c>
      <c r="Z302" s="1">
        <f>(($D302*'fnd base rates'!H$107)
+($E302*'fnd base rates'!H$108)
+($F302*'fnd base rates'!H$109)
+($G302*'fnd base rates'!H$110)
+($H302*'fnd base rates'!H$111)
+($I302*'fnd base rates'!H$112)
+($J302*'fnd base rates'!H$113)
+($K302*'fnd base rates'!H$114)
+($M302*'fnd base rates'!H$116)
+($N302*'fnd base rates'!H$117)
+($O302*'fnd base rates'!H$118)
+($P302*VLOOKUP($S302+12,rate_basefnd,8)))</f>
        <v>523.43893400000002</v>
      </c>
      <c r="AA302" s="1">
        <f>(($D302*'fnd base rates'!I$107)
+($E302*'fnd base rates'!I$108)
+($F302*'fnd base rates'!I$109)
+($G302*'fnd base rates'!I$110)
+($H302*'fnd base rates'!I$111)
+($I302*'fnd base rates'!I$112)
+($J302*'fnd base rates'!I$113)
+($K302*'fnd base rates'!I$114)
+($M302*'fnd base rates'!I$116)
+($N302*'fnd base rates'!I$117)
+($O302*'fnd base rates'!I$118)
+($P302*VLOOKUP($S302+12,rate_basefnd,9)))
*$R302</f>
        <v>333.30880000000008</v>
      </c>
      <c r="AB302" s="1">
        <f>(($D302*'fnd base rates'!J$107)
+($E302*'fnd base rates'!J$108)
+($F302*'fnd base rates'!J$109)
+($G302*'fnd base rates'!J$110)
+($H302*'fnd base rates'!J$111)
+($I302*'fnd base rates'!J$112)
+($J302*'fnd base rates'!J$113)
+($K302*'fnd base rates'!J$114)
+($M302*'fnd base rates'!J$116)
+($N302*'fnd base rates'!J$117)
+($O302*'fnd base rates'!J$118)
+($P302*VLOOKUP($S302+12,rate_basefnd,10)))
*$R302</f>
        <v>165.72416000000001</v>
      </c>
      <c r="AC302" s="1">
        <f>(($D302*'fnd base rates'!K$107)
+($E302*'fnd base rates'!K$108)
+($F302*'fnd base rates'!K$109)
+($G302*'fnd base rates'!K$110)
+($H302*'fnd base rates'!K$111)
+($I302*'fnd base rates'!K$112)
+($J302*'fnd base rates'!K$113)
+($K302*'fnd base rates'!K$114)
+($M302*'fnd base rates'!K$116)
+($N302*'fnd base rates'!K$117)
+($O302*'fnd base rates'!K$118)
+($P302*VLOOKUP($S302+12,rate_basefnd,11)))
*$R302</f>
        <v>1197.0283494400001</v>
      </c>
      <c r="AD302" s="1">
        <f>(($D302*'fnd base rates'!L$107)
+($E302*'fnd base rates'!L$108)
+($F302*'fnd base rates'!L$109)
+($G302*'fnd base rates'!L$110)
+($H302*'fnd base rates'!L$111)
+($I302*'fnd base rates'!L$112)
+($J302*'fnd base rates'!L$113)
+($K302*'fnd base rates'!L$114)
+($M302*'fnd base rates'!L$116)
+($N302*'fnd base rates'!L$117)
+($O302*'fnd base rates'!L$118)
+($P302*VLOOKUP($S302+12,rate_basefnd,12)))</f>
        <v>1446.1566800000001</v>
      </c>
      <c r="AE302" s="1">
        <f>(($D302*'fnd base rates'!M$107)
+($E302*'fnd base rates'!M$108)
+($F302*'fnd base rates'!M$109)
+($G302*'fnd base rates'!M$110)
+($H302*'fnd base rates'!M$111)
+($I302*'fnd base rates'!M$112)
+($J302*'fnd base rates'!M$113)
+($K302*'fnd base rates'!M$114)
+($M302*'fnd base rates'!M$116)
+($N302*'fnd base rates'!M$117)
+($O302*'fnd base rates'!M$118)
+($P302*VLOOKUP($S302+12,rate_basefnd,13)))</f>
        <v>0</v>
      </c>
      <c r="AF302" s="4">
        <f t="shared" si="311"/>
        <v>10831.454944048</v>
      </c>
      <c r="AH302" s="269">
        <f t="shared" si="312"/>
        <v>444035220</v>
      </c>
      <c r="AI302" s="4" t="str">
        <f t="shared" si="313"/>
        <v>444</v>
      </c>
      <c r="AJ302" s="2" t="str">
        <f t="shared" si="314"/>
        <v>035</v>
      </c>
      <c r="AK302" s="2" t="str">
        <f t="shared" si="315"/>
        <v>220</v>
      </c>
      <c r="AL302" s="4">
        <f t="shared" si="316"/>
        <v>1</v>
      </c>
      <c r="AM302" s="4">
        <f t="shared" si="307"/>
        <v>1</v>
      </c>
      <c r="AN302" s="4">
        <f t="shared" si="317"/>
        <v>10831.454944048</v>
      </c>
      <c r="AO302" s="4">
        <f t="shared" si="318"/>
        <v>10831</v>
      </c>
      <c r="AP302" s="4">
        <f t="shared" si="308"/>
        <v>0</v>
      </c>
      <c r="AQ302" s="4">
        <v>10831</v>
      </c>
      <c r="AW302" s="4">
        <v>10831</v>
      </c>
      <c r="AX302" s="5">
        <f t="shared" si="319"/>
        <v>0</v>
      </c>
      <c r="AY302" s="4">
        <v>10831</v>
      </c>
      <c r="AZ302" s="5"/>
      <c r="BB302" s="5">
        <f t="shared" ref="BB302" si="355">BC302-BA302</f>
        <v>0</v>
      </c>
    </row>
    <row r="303" spans="1:54" s="4" customFormat="1">
      <c r="A303" s="269">
        <v>444</v>
      </c>
      <c r="B303" s="2">
        <v>444035243</v>
      </c>
      <c r="C303" s="9" t="s">
        <v>270</v>
      </c>
      <c r="D303" s="14">
        <f>'fnd enro'!D303</f>
        <v>0</v>
      </c>
      <c r="E303" s="14">
        <f>'fnd enro'!E303</f>
        <v>0</v>
      </c>
      <c r="F303" s="14">
        <f>'fnd enro'!F303</f>
        <v>0</v>
      </c>
      <c r="G303" s="14">
        <f>'fnd enro'!G303</f>
        <v>0</v>
      </c>
      <c r="H303" s="14">
        <f>'fnd enro'!H303</f>
        <v>0</v>
      </c>
      <c r="I303" s="14">
        <f>'fnd enro'!I303</f>
        <v>1</v>
      </c>
      <c r="J303" s="14">
        <f>'fnd enro'!J303</f>
        <v>0</v>
      </c>
      <c r="K303" s="15">
        <f>'fnd enro'!K303</f>
        <v>3.8600000000000002E-2</v>
      </c>
      <c r="L303" s="14">
        <f>'fnd enro'!L303</f>
        <v>0</v>
      </c>
      <c r="M303" s="14">
        <f>'fnd enro'!M303</f>
        <v>0</v>
      </c>
      <c r="N303" s="14">
        <f>'fnd enro'!N303</f>
        <v>0</v>
      </c>
      <c r="O303" s="14">
        <f>'fnd enro'!O303</f>
        <v>0</v>
      </c>
      <c r="P303" s="14">
        <f>'fnd enro'!P303</f>
        <v>1</v>
      </c>
      <c r="Q303" s="14">
        <f>'fnd enro'!R303</f>
        <v>1</v>
      </c>
      <c r="R303" s="15">
        <f t="shared" si="310"/>
        <v>1.0880000000000001</v>
      </c>
      <c r="S303" s="14">
        <f>VALUE('fnd enro'!Q303)</f>
        <v>9</v>
      </c>
      <c r="T303" s="2"/>
      <c r="U303" s="1">
        <f>(($D303*'fnd base rates'!C$107)
+($E303*'fnd base rates'!C$108)
+($F303*'fnd base rates'!C$109)
+($G303*'fnd base rates'!C$110)
+($H303*'fnd base rates'!C$111)
+($I303*'fnd base rates'!C$112)
+($J303*'fnd base rates'!C$113)
+($K303*'fnd base rates'!C$114)
+($M303*'fnd base rates'!C$116)
+($N303*'fnd base rates'!C$117)
+($O303*'fnd base rates'!C$118)
+($P303*VLOOKUP($S303+12,rate_basefnd,3)))
*$R303</f>
        <v>666.09682444800012</v>
      </c>
      <c r="V303" s="1">
        <f>(($D303*'fnd base rates'!D$107)
+($E303*'fnd base rates'!D$108)
+($F303*'fnd base rates'!D$109)
+($G303*'fnd base rates'!D$110)
+($H303*'fnd base rates'!D$111)
+($I303*'fnd base rates'!D$112)
+($J303*'fnd base rates'!D$113)
+($K303*'fnd base rates'!D$114)
+($M303*'fnd base rates'!D$116)
+($N303*'fnd base rates'!D$117)
+($O303*'fnd base rates'!D$118)
+($P303*VLOOKUP($S303+12,rate_basefnd,4)))
*$R303</f>
        <v>1222.9337600000001</v>
      </c>
      <c r="W303" s="1">
        <f>(($D303*'fnd base rates'!E$107)
+($E303*'fnd base rates'!E$108)
+($F303*'fnd base rates'!E$109)
+($G303*'fnd base rates'!E$110)
+($H303*'fnd base rates'!E$111)
+($I303*'fnd base rates'!E$112)
+($J303*'fnd base rates'!E$113)
+($K303*'fnd base rates'!E$114)
+($M303*'fnd base rates'!E$116)
+($N303*'fnd base rates'!E$117)
+($O303*'fnd base rates'!E$118)
+($P303*VLOOKUP($S303+12,rate_basefnd,5)))
*$R303</f>
        <v>9156.7280890880011</v>
      </c>
      <c r="X303" s="1">
        <f>(($D303*'fnd base rates'!F$107)
+($E303*'fnd base rates'!F$108)
+($F303*'fnd base rates'!F$109)
+($G303*'fnd base rates'!F$110)
+($H303*'fnd base rates'!F$111)
+($I303*'fnd base rates'!F$112)
+($J303*'fnd base rates'!F$113)
+($K303*'fnd base rates'!F$114)
+($M303*'fnd base rates'!F$116)
+($N303*'fnd base rates'!F$117)
+($O303*'fnd base rates'!F$118)
+($P303*VLOOKUP($S303+12,rate_basefnd,6)))
*$R303</f>
        <v>964.93241625600012</v>
      </c>
      <c r="Y303" s="1">
        <f>(($D303*'fnd base rates'!G$107)
+($E303*'fnd base rates'!G$108)
+($F303*'fnd base rates'!G$109)
+($G303*'fnd base rates'!G$110)
+($H303*'fnd base rates'!G$111)
+($I303*'fnd base rates'!G$112)
+($J303*'fnd base rates'!G$113)
+($K303*'fnd base rates'!G$114)
+($M303*'fnd base rates'!G$116)
+($N303*'fnd base rates'!G$117)
+($O303*'fnd base rates'!G$118)
+($P303*VLOOKUP($S303+12,rate_basefnd,7)))
*$R303</f>
        <v>363.25413081600004</v>
      </c>
      <c r="Z303" s="1">
        <f>(($D303*'fnd base rates'!H$107)
+($E303*'fnd base rates'!H$108)
+($F303*'fnd base rates'!H$109)
+($G303*'fnd base rates'!H$110)
+($H303*'fnd base rates'!H$111)
+($I303*'fnd base rates'!H$112)
+($J303*'fnd base rates'!H$113)
+($K303*'fnd base rates'!H$114)
+($M303*'fnd base rates'!H$116)
+($N303*'fnd base rates'!H$117)
+($O303*'fnd base rates'!H$118)
+($P303*VLOOKUP($S303+12,rate_basefnd,8)))</f>
        <v>854.13893399999995</v>
      </c>
      <c r="AA303" s="1">
        <f>(($D303*'fnd base rates'!I$107)
+($E303*'fnd base rates'!I$108)
+($F303*'fnd base rates'!I$109)
+($G303*'fnd base rates'!I$110)
+($H303*'fnd base rates'!I$111)
+($I303*'fnd base rates'!I$112)
+($J303*'fnd base rates'!I$113)
+($K303*'fnd base rates'!I$114)
+($M303*'fnd base rates'!I$116)
+($N303*'fnd base rates'!I$117)
+($O303*'fnd base rates'!I$118)
+($P303*VLOOKUP($S303+12,rate_basefnd,9)))
*$R303</f>
        <v>617.78815999999995</v>
      </c>
      <c r="AB303" s="1">
        <f>(($D303*'fnd base rates'!J$107)
+($E303*'fnd base rates'!J$108)
+($F303*'fnd base rates'!J$109)
+($G303*'fnd base rates'!J$110)
+($H303*'fnd base rates'!J$111)
+($I303*'fnd base rates'!J$112)
+($J303*'fnd base rates'!J$113)
+($K303*'fnd base rates'!J$114)
+($M303*'fnd base rates'!J$116)
+($N303*'fnd base rates'!J$117)
+($O303*'fnd base rates'!J$118)
+($P303*VLOOKUP($S303+12,rate_basefnd,10)))
*$R303</f>
        <v>1426.38976</v>
      </c>
      <c r="AC303" s="1">
        <f>(($D303*'fnd base rates'!K$107)
+($E303*'fnd base rates'!K$108)
+($F303*'fnd base rates'!K$109)
+($G303*'fnd base rates'!K$110)
+($H303*'fnd base rates'!K$111)
+($I303*'fnd base rates'!K$112)
+($J303*'fnd base rates'!K$113)
+($K303*'fnd base rates'!K$114)
+($M303*'fnd base rates'!K$116)
+($N303*'fnd base rates'!K$117)
+($O303*'fnd base rates'!K$118)
+($P303*VLOOKUP($S303+12,rate_basefnd,11)))
*$R303</f>
        <v>1251.2651494400002</v>
      </c>
      <c r="AD303" s="1">
        <f>(($D303*'fnd base rates'!L$107)
+($E303*'fnd base rates'!L$108)
+($F303*'fnd base rates'!L$109)
+($G303*'fnd base rates'!L$110)
+($H303*'fnd base rates'!L$111)
+($I303*'fnd base rates'!L$112)
+($J303*'fnd base rates'!L$113)
+($K303*'fnd base rates'!L$114)
+($M303*'fnd base rates'!L$116)
+($N303*'fnd base rates'!L$117)
+($O303*'fnd base rates'!L$118)
+($P303*VLOOKUP($S303+12,rate_basefnd,12)))</f>
        <v>1935.9066800000001</v>
      </c>
      <c r="AE303" s="1">
        <f>(($D303*'fnd base rates'!M$107)
+($E303*'fnd base rates'!M$108)
+($F303*'fnd base rates'!M$109)
+($G303*'fnd base rates'!M$110)
+($H303*'fnd base rates'!M$111)
+($I303*'fnd base rates'!M$112)
+($J303*'fnd base rates'!M$113)
+($K303*'fnd base rates'!M$114)
+($M303*'fnd base rates'!M$116)
+($N303*'fnd base rates'!M$117)
+($O303*'fnd base rates'!M$118)
+($P303*VLOOKUP($S303+12,rate_basefnd,13)))</f>
        <v>0</v>
      </c>
      <c r="AF303" s="4">
        <f t="shared" si="311"/>
        <v>18459.433904048004</v>
      </c>
      <c r="AH303" s="269">
        <f t="shared" si="312"/>
        <v>444035243</v>
      </c>
      <c r="AI303" s="4" t="str">
        <f t="shared" si="313"/>
        <v>444</v>
      </c>
      <c r="AJ303" s="2" t="str">
        <f t="shared" si="314"/>
        <v>035</v>
      </c>
      <c r="AK303" s="2" t="str">
        <f t="shared" si="315"/>
        <v>243</v>
      </c>
      <c r="AL303" s="4">
        <f t="shared" si="316"/>
        <v>1</v>
      </c>
      <c r="AM303" s="4">
        <f t="shared" si="307"/>
        <v>1</v>
      </c>
      <c r="AN303" s="4">
        <f t="shared" si="317"/>
        <v>18459.433904048004</v>
      </c>
      <c r="AO303" s="4">
        <f t="shared" si="318"/>
        <v>18459</v>
      </c>
      <c r="AP303" s="4">
        <f t="shared" si="308"/>
        <v>0</v>
      </c>
      <c r="AQ303" s="4">
        <v>18459</v>
      </c>
      <c r="AW303" s="4">
        <v>18459</v>
      </c>
      <c r="AX303" s="5">
        <f t="shared" si="319"/>
        <v>0</v>
      </c>
      <c r="AY303" s="4">
        <v>18459</v>
      </c>
      <c r="AZ303" s="5"/>
      <c r="BB303" s="5">
        <f t="shared" ref="BB303" si="356">BC303-BA303</f>
        <v>0</v>
      </c>
    </row>
    <row r="304" spans="1:54" s="4" customFormat="1">
      <c r="A304" s="269">
        <v>444</v>
      </c>
      <c r="B304" s="2">
        <v>444035244</v>
      </c>
      <c r="C304" s="9" t="s">
        <v>270</v>
      </c>
      <c r="D304" s="14">
        <f>'fnd enro'!D304</f>
        <v>0</v>
      </c>
      <c r="E304" s="14">
        <f>'fnd enro'!E304</f>
        <v>0</v>
      </c>
      <c r="F304" s="14">
        <f>'fnd enro'!F304</f>
        <v>0</v>
      </c>
      <c r="G304" s="14">
        <f>'fnd enro'!G304</f>
        <v>2</v>
      </c>
      <c r="H304" s="14">
        <f>'fnd enro'!H304</f>
        <v>2</v>
      </c>
      <c r="I304" s="14">
        <f>'fnd enro'!I304</f>
        <v>5</v>
      </c>
      <c r="J304" s="14">
        <f>'fnd enro'!J304</f>
        <v>0</v>
      </c>
      <c r="K304" s="15">
        <f>'fnd enro'!K304</f>
        <v>0.34739999999999999</v>
      </c>
      <c r="L304" s="14">
        <f>'fnd enro'!L304</f>
        <v>0</v>
      </c>
      <c r="M304" s="14">
        <f>'fnd enro'!M304</f>
        <v>0</v>
      </c>
      <c r="N304" s="14">
        <f>'fnd enro'!N304</f>
        <v>1</v>
      </c>
      <c r="O304" s="14">
        <f>'fnd enro'!O304</f>
        <v>1</v>
      </c>
      <c r="P304" s="14">
        <f>'fnd enro'!P304</f>
        <v>7</v>
      </c>
      <c r="Q304" s="14">
        <f>'fnd enro'!R304</f>
        <v>9</v>
      </c>
      <c r="R304" s="15">
        <f t="shared" si="310"/>
        <v>1.0880000000000001</v>
      </c>
      <c r="S304" s="14">
        <f>VALUE('fnd enro'!Q304)</f>
        <v>10</v>
      </c>
      <c r="T304" s="2"/>
      <c r="U304" s="1">
        <f>(($D304*'fnd base rates'!C$107)
+($E304*'fnd base rates'!C$108)
+($F304*'fnd base rates'!C$109)
+($G304*'fnd base rates'!C$110)
+($H304*'fnd base rates'!C$111)
+($I304*'fnd base rates'!C$112)
+($J304*'fnd base rates'!C$113)
+($K304*'fnd base rates'!C$114)
+($M304*'fnd base rates'!C$116)
+($N304*'fnd base rates'!C$117)
+($O304*'fnd base rates'!C$118)
+($P304*VLOOKUP($S304+12,rate_basefnd,3)))
*$R304</f>
        <v>6081.6176600320014</v>
      </c>
      <c r="V304" s="1">
        <f>(($D304*'fnd base rates'!D$107)
+($E304*'fnd base rates'!D$108)
+($F304*'fnd base rates'!D$109)
+($G304*'fnd base rates'!D$110)
+($H304*'fnd base rates'!D$111)
+($I304*'fnd base rates'!D$112)
+($J304*'fnd base rates'!D$113)
+($K304*'fnd base rates'!D$114)
+($M304*'fnd base rates'!D$116)
+($N304*'fnd base rates'!D$117)
+($O304*'fnd base rates'!D$118)
+($P304*VLOOKUP($S304+12,rate_basefnd,4)))
*$R304</f>
        <v>10746.709120000001</v>
      </c>
      <c r="W304" s="1">
        <f>(($D304*'fnd base rates'!E$107)
+($E304*'fnd base rates'!E$108)
+($F304*'fnd base rates'!E$109)
+($G304*'fnd base rates'!E$110)
+($H304*'fnd base rates'!E$111)
+($I304*'fnd base rates'!E$112)
+($J304*'fnd base rates'!E$113)
+($K304*'fnd base rates'!E$114)
+($M304*'fnd base rates'!E$116)
+($N304*'fnd base rates'!E$117)
+($O304*'fnd base rates'!E$118)
+($P304*VLOOKUP($S304+12,rate_basefnd,5)))
*$R304</f>
        <v>73383.514721792002</v>
      </c>
      <c r="X304" s="1">
        <f>(($D304*'fnd base rates'!F$107)
+($E304*'fnd base rates'!F$108)
+($F304*'fnd base rates'!F$109)
+($G304*'fnd base rates'!F$110)
+($H304*'fnd base rates'!F$111)
+($I304*'fnd base rates'!F$112)
+($J304*'fnd base rates'!F$113)
+($K304*'fnd base rates'!F$114)
+($M304*'fnd base rates'!F$116)
+($N304*'fnd base rates'!F$117)
+($O304*'fnd base rates'!F$118)
+($P304*VLOOKUP($S304+12,rate_basefnd,6)))
*$R304</f>
        <v>10097.997506304</v>
      </c>
      <c r="Y304" s="1">
        <f>(($D304*'fnd base rates'!G$107)
+($E304*'fnd base rates'!G$108)
+($F304*'fnd base rates'!G$109)
+($G304*'fnd base rates'!G$110)
+($H304*'fnd base rates'!G$111)
+($I304*'fnd base rates'!G$112)
+($J304*'fnd base rates'!G$113)
+($K304*'fnd base rates'!G$114)
+($M304*'fnd base rates'!G$116)
+($N304*'fnd base rates'!G$117)
+($O304*'fnd base rates'!G$118)
+($P304*VLOOKUP($S304+12,rate_basefnd,7)))
*$R304</f>
        <v>3066.9409373440003</v>
      </c>
      <c r="Z304" s="1">
        <f>(($D304*'fnd base rates'!H$107)
+($E304*'fnd base rates'!H$108)
+($F304*'fnd base rates'!H$109)
+($G304*'fnd base rates'!H$110)
+($H304*'fnd base rates'!H$111)
+($I304*'fnd base rates'!H$112)
+($J304*'fnd base rates'!H$113)
+($K304*'fnd base rates'!H$114)
+($M304*'fnd base rates'!H$116)
+($N304*'fnd base rates'!H$117)
+($O304*'fnd base rates'!H$118)
+($P304*VLOOKUP($S304+12,rate_basefnd,8)))</f>
        <v>6683.080406</v>
      </c>
      <c r="AA304" s="1">
        <f>(($D304*'fnd base rates'!I$107)
+($E304*'fnd base rates'!I$108)
+($F304*'fnd base rates'!I$109)
+($G304*'fnd base rates'!I$110)
+($H304*'fnd base rates'!I$111)
+($I304*'fnd base rates'!I$112)
+($J304*'fnd base rates'!I$113)
+($K304*'fnd base rates'!I$114)
+($M304*'fnd base rates'!I$116)
+($N304*'fnd base rates'!I$117)
+($O304*'fnd base rates'!I$118)
+($P304*VLOOKUP($S304+12,rate_basefnd,9)))
*$R304</f>
        <v>5072.7129600000007</v>
      </c>
      <c r="AB304" s="1">
        <f>(($D304*'fnd base rates'!J$107)
+($E304*'fnd base rates'!J$108)
+($F304*'fnd base rates'!J$109)
+($G304*'fnd base rates'!J$110)
+($H304*'fnd base rates'!J$111)
+($I304*'fnd base rates'!J$112)
+($J304*'fnd base rates'!J$113)
+($K304*'fnd base rates'!J$114)
+($M304*'fnd base rates'!J$116)
+($N304*'fnd base rates'!J$117)
+($O304*'fnd base rates'!J$118)
+($P304*VLOOKUP($S304+12,rate_basefnd,10)))
*$R304</f>
        <v>9928.9139200000009</v>
      </c>
      <c r="AC304" s="1">
        <f>(($D304*'fnd base rates'!K$107)
+($E304*'fnd base rates'!K$108)
+($F304*'fnd base rates'!K$109)
+($G304*'fnd base rates'!K$110)
+($H304*'fnd base rates'!K$111)
+($I304*'fnd base rates'!K$112)
+($J304*'fnd base rates'!K$113)
+($K304*'fnd base rates'!K$114)
+($M304*'fnd base rates'!K$116)
+($N304*'fnd base rates'!K$117)
+($O304*'fnd base rates'!K$118)
+($P304*VLOOKUP($S304+12,rate_basefnd,11)))
*$R304</f>
        <v>11896.38666496</v>
      </c>
      <c r="AD304" s="1">
        <f>(($D304*'fnd base rates'!L$107)
+($E304*'fnd base rates'!L$108)
+($F304*'fnd base rates'!L$109)
+($G304*'fnd base rates'!L$110)
+($H304*'fnd base rates'!L$111)
+($I304*'fnd base rates'!L$112)
+($J304*'fnd base rates'!L$113)
+($K304*'fnd base rates'!L$114)
+($M304*'fnd base rates'!L$116)
+($N304*'fnd base rates'!L$117)
+($O304*'fnd base rates'!L$118)
+($P304*VLOOKUP($S304+12,rate_basefnd,12)))</f>
        <v>17484.250120000001</v>
      </c>
      <c r="AE304" s="1">
        <f>(($D304*'fnd base rates'!M$107)
+($E304*'fnd base rates'!M$108)
+($F304*'fnd base rates'!M$109)
+($G304*'fnd base rates'!M$110)
+($H304*'fnd base rates'!M$111)
+($I304*'fnd base rates'!M$112)
+($J304*'fnd base rates'!M$113)
+($K304*'fnd base rates'!M$114)
+($M304*'fnd base rates'!M$116)
+($N304*'fnd base rates'!M$117)
+($O304*'fnd base rates'!M$118)
+($P304*VLOOKUP($S304+12,rate_basefnd,13)))</f>
        <v>0</v>
      </c>
      <c r="AF304" s="4">
        <f t="shared" si="311"/>
        <v>154442.12401643203</v>
      </c>
      <c r="AH304" s="269">
        <f t="shared" si="312"/>
        <v>444035244</v>
      </c>
      <c r="AI304" s="4" t="str">
        <f t="shared" si="313"/>
        <v>444</v>
      </c>
      <c r="AJ304" s="2" t="str">
        <f t="shared" si="314"/>
        <v>035</v>
      </c>
      <c r="AK304" s="2" t="str">
        <f t="shared" si="315"/>
        <v>244</v>
      </c>
      <c r="AL304" s="4">
        <f t="shared" si="316"/>
        <v>1</v>
      </c>
      <c r="AM304" s="4">
        <f t="shared" si="307"/>
        <v>9</v>
      </c>
      <c r="AN304" s="4">
        <f t="shared" si="317"/>
        <v>154442.12401643203</v>
      </c>
      <c r="AO304" s="4">
        <f t="shared" si="318"/>
        <v>17160</v>
      </c>
      <c r="AP304" s="4">
        <f t="shared" si="308"/>
        <v>0</v>
      </c>
      <c r="AQ304" s="4">
        <v>17160</v>
      </c>
      <c r="AW304" s="4">
        <v>17160</v>
      </c>
      <c r="AX304" s="5">
        <f t="shared" si="319"/>
        <v>0</v>
      </c>
      <c r="AY304" s="4">
        <v>17160</v>
      </c>
      <c r="AZ304" s="5"/>
      <c r="BB304" s="5">
        <f t="shared" ref="BB304" si="357">BC304-BA304</f>
        <v>0</v>
      </c>
    </row>
    <row r="305" spans="1:54" s="4" customFormat="1">
      <c r="A305" s="269">
        <v>444</v>
      </c>
      <c r="B305" s="2">
        <v>444035284</v>
      </c>
      <c r="C305" s="9" t="s">
        <v>270</v>
      </c>
      <c r="D305" s="14">
        <f>'fnd enro'!D305</f>
        <v>0</v>
      </c>
      <c r="E305" s="14">
        <f>'fnd enro'!E305</f>
        <v>0</v>
      </c>
      <c r="F305" s="14">
        <f>'fnd enro'!F305</f>
        <v>0</v>
      </c>
      <c r="G305" s="14">
        <f>'fnd enro'!G305</f>
        <v>0</v>
      </c>
      <c r="H305" s="14">
        <f>'fnd enro'!H305</f>
        <v>1</v>
      </c>
      <c r="I305" s="14">
        <f>'fnd enro'!I305</f>
        <v>0</v>
      </c>
      <c r="J305" s="14">
        <f>'fnd enro'!J305</f>
        <v>0</v>
      </c>
      <c r="K305" s="15">
        <f>'fnd enro'!K305</f>
        <v>3.8600000000000002E-2</v>
      </c>
      <c r="L305" s="14">
        <f>'fnd enro'!L305</f>
        <v>0</v>
      </c>
      <c r="M305" s="14">
        <f>'fnd enro'!M305</f>
        <v>0</v>
      </c>
      <c r="N305" s="14">
        <f>'fnd enro'!N305</f>
        <v>0</v>
      </c>
      <c r="O305" s="14">
        <f>'fnd enro'!O305</f>
        <v>0</v>
      </c>
      <c r="P305" s="14">
        <f>'fnd enro'!P305</f>
        <v>1</v>
      </c>
      <c r="Q305" s="14">
        <f>'fnd enro'!R305</f>
        <v>1</v>
      </c>
      <c r="R305" s="15">
        <f t="shared" si="310"/>
        <v>1.0880000000000001</v>
      </c>
      <c r="S305" s="14">
        <f>VALUE('fnd enro'!Q305)</f>
        <v>5</v>
      </c>
      <c r="T305" s="2"/>
      <c r="U305" s="1">
        <f>(($D305*'fnd base rates'!C$107)
+($E305*'fnd base rates'!C$108)
+($F305*'fnd base rates'!C$109)
+($G305*'fnd base rates'!C$110)
+($H305*'fnd base rates'!C$111)
+($I305*'fnd base rates'!C$112)
+($J305*'fnd base rates'!C$113)
+($K305*'fnd base rates'!C$114)
+($M305*'fnd base rates'!C$116)
+($N305*'fnd base rates'!C$117)
+($O305*'fnd base rates'!C$118)
+($P305*VLOOKUP($S305+12,rate_basefnd,3)))
*$R305</f>
        <v>648.80850444800012</v>
      </c>
      <c r="V305" s="1">
        <f>(($D305*'fnd base rates'!D$107)
+($E305*'fnd base rates'!D$108)
+($F305*'fnd base rates'!D$109)
+($G305*'fnd base rates'!D$110)
+($H305*'fnd base rates'!D$111)
+($I305*'fnd base rates'!D$112)
+($J305*'fnd base rates'!D$113)
+($K305*'fnd base rates'!D$114)
+($M305*'fnd base rates'!D$116)
+($N305*'fnd base rates'!D$117)
+($O305*'fnd base rates'!D$118)
+($P305*VLOOKUP($S305+12,rate_basefnd,4)))
*$R305</f>
        <v>1141.0291200000001</v>
      </c>
      <c r="W305" s="1">
        <f>(($D305*'fnd base rates'!E$107)
+($E305*'fnd base rates'!E$108)
+($F305*'fnd base rates'!E$109)
+($G305*'fnd base rates'!E$110)
+($H305*'fnd base rates'!E$111)
+($I305*'fnd base rates'!E$112)
+($J305*'fnd base rates'!E$113)
+($K305*'fnd base rates'!E$114)
+($M305*'fnd base rates'!E$116)
+($N305*'fnd base rates'!E$117)
+($O305*'fnd base rates'!E$118)
+($P305*VLOOKUP($S305+12,rate_basefnd,5)))
*$R305</f>
        <v>6776.7063290880005</v>
      </c>
      <c r="X305" s="1">
        <f>(($D305*'fnd base rates'!F$107)
+($E305*'fnd base rates'!F$108)
+($F305*'fnd base rates'!F$109)
+($G305*'fnd base rates'!F$110)
+($H305*'fnd base rates'!F$111)
+($I305*'fnd base rates'!F$112)
+($J305*'fnd base rates'!F$113)
+($K305*'fnd base rates'!F$114)
+($M305*'fnd base rates'!F$116)
+($N305*'fnd base rates'!F$117)
+($O305*'fnd base rates'!F$118)
+($P305*VLOOKUP($S305+12,rate_basefnd,6)))
*$R305</f>
        <v>1082.9695362560001</v>
      </c>
      <c r="Y305" s="1">
        <f>(($D305*'fnd base rates'!G$107)
+($E305*'fnd base rates'!G$108)
+($F305*'fnd base rates'!G$109)
+($G305*'fnd base rates'!G$110)
+($H305*'fnd base rates'!G$111)
+($I305*'fnd base rates'!G$112)
+($J305*'fnd base rates'!G$113)
+($K305*'fnd base rates'!G$114)
+($M305*'fnd base rates'!G$116)
+($N305*'fnd base rates'!G$117)
+($O305*'fnd base rates'!G$118)
+($P305*VLOOKUP($S305+12,rate_basefnd,7)))
*$R305</f>
        <v>329.44997081599996</v>
      </c>
      <c r="Z305" s="1">
        <f>(($D305*'fnd base rates'!H$107)
+($E305*'fnd base rates'!H$108)
+($F305*'fnd base rates'!H$109)
+($G305*'fnd base rates'!H$110)
+($H305*'fnd base rates'!H$111)
+($I305*'fnd base rates'!H$112)
+($J305*'fnd base rates'!H$113)
+($K305*'fnd base rates'!H$114)
+($M305*'fnd base rates'!H$116)
+($N305*'fnd base rates'!H$117)
+($O305*'fnd base rates'!H$118)
+($P305*VLOOKUP($S305+12,rate_basefnd,8)))</f>
        <v>544.02893400000005</v>
      </c>
      <c r="AA305" s="1">
        <f>(($D305*'fnd base rates'!I$107)
+($E305*'fnd base rates'!I$108)
+($F305*'fnd base rates'!I$109)
+($G305*'fnd base rates'!I$110)
+($H305*'fnd base rates'!I$111)
+($I305*'fnd base rates'!I$112)
+($J305*'fnd base rates'!I$113)
+($K305*'fnd base rates'!I$114)
+($M305*'fnd base rates'!I$116)
+($N305*'fnd base rates'!I$117)
+($O305*'fnd base rates'!I$118)
+($P305*VLOOKUP($S305+12,rate_basefnd,9)))
*$R305</f>
        <v>516.60415999999998</v>
      </c>
      <c r="AB305" s="1">
        <f>(($D305*'fnd base rates'!J$107)
+($E305*'fnd base rates'!J$108)
+($F305*'fnd base rates'!J$109)
+($G305*'fnd base rates'!J$110)
+($H305*'fnd base rates'!J$111)
+($I305*'fnd base rates'!J$112)
+($J305*'fnd base rates'!J$113)
+($K305*'fnd base rates'!J$114)
+($M305*'fnd base rates'!J$116)
+($N305*'fnd base rates'!J$117)
+($O305*'fnd base rates'!J$118)
+($P305*VLOOKUP($S305+12,rate_basefnd,10)))
*$R305</f>
        <v>904.63936000000012</v>
      </c>
      <c r="AC305" s="1">
        <f>(($D305*'fnd base rates'!K$107)
+($E305*'fnd base rates'!K$108)
+($F305*'fnd base rates'!K$109)
+($G305*'fnd base rates'!K$110)
+($H305*'fnd base rates'!K$111)
+($I305*'fnd base rates'!K$112)
+($J305*'fnd base rates'!K$113)
+($K305*'fnd base rates'!K$114)
+($M305*'fnd base rates'!K$116)
+($N305*'fnd base rates'!K$117)
+($O305*'fnd base rates'!K$118)
+($P305*VLOOKUP($S305+12,rate_basefnd,11)))
*$R305</f>
        <v>1286.18994944</v>
      </c>
      <c r="AD305" s="1">
        <f>(($D305*'fnd base rates'!L$107)
+($E305*'fnd base rates'!L$108)
+($F305*'fnd base rates'!L$109)
+($G305*'fnd base rates'!L$110)
+($H305*'fnd base rates'!L$111)
+($I305*'fnd base rates'!L$112)
+($J305*'fnd base rates'!L$113)
+($K305*'fnd base rates'!L$114)
+($M305*'fnd base rates'!L$116)
+($N305*'fnd base rates'!L$117)
+($O305*'fnd base rates'!L$118)
+($P305*VLOOKUP($S305+12,rate_basefnd,12)))</f>
        <v>1960.4066800000001</v>
      </c>
      <c r="AE305" s="1">
        <f>(($D305*'fnd base rates'!M$107)
+($E305*'fnd base rates'!M$108)
+($F305*'fnd base rates'!M$109)
+($G305*'fnd base rates'!M$110)
+($H305*'fnd base rates'!M$111)
+($I305*'fnd base rates'!M$112)
+($J305*'fnd base rates'!M$113)
+($K305*'fnd base rates'!M$114)
+($M305*'fnd base rates'!M$116)
+($N305*'fnd base rates'!M$117)
+($O305*'fnd base rates'!M$118)
+($P305*VLOOKUP($S305+12,rate_basefnd,13)))</f>
        <v>0</v>
      </c>
      <c r="AF305" s="4">
        <f t="shared" si="311"/>
        <v>15190.832544048002</v>
      </c>
      <c r="AH305" s="269">
        <f t="shared" si="312"/>
        <v>444035284</v>
      </c>
      <c r="AI305" s="4" t="str">
        <f t="shared" si="313"/>
        <v>444</v>
      </c>
      <c r="AJ305" s="2" t="str">
        <f t="shared" si="314"/>
        <v>035</v>
      </c>
      <c r="AK305" s="2" t="str">
        <f t="shared" si="315"/>
        <v>284</v>
      </c>
      <c r="AL305" s="4">
        <f t="shared" si="316"/>
        <v>1</v>
      </c>
      <c r="AM305" s="4">
        <f t="shared" si="307"/>
        <v>1</v>
      </c>
      <c r="AN305" s="4">
        <f t="shared" si="317"/>
        <v>15190.832544048002</v>
      </c>
      <c r="AO305" s="4">
        <f t="shared" si="318"/>
        <v>15191</v>
      </c>
      <c r="AP305" s="4">
        <f t="shared" si="308"/>
        <v>0</v>
      </c>
      <c r="AQ305" s="4">
        <v>15191</v>
      </c>
      <c r="AW305" s="4">
        <v>15191</v>
      </c>
      <c r="AX305" s="5">
        <f t="shared" si="319"/>
        <v>0</v>
      </c>
      <c r="AY305" s="4">
        <v>15191</v>
      </c>
      <c r="AZ305" s="5"/>
      <c r="BB305" s="5">
        <f t="shared" ref="BB305" si="358">BC305-BA305</f>
        <v>0</v>
      </c>
    </row>
    <row r="306" spans="1:54" s="4" customFormat="1">
      <c r="A306" s="269">
        <v>444</v>
      </c>
      <c r="B306" s="2">
        <v>444035293</v>
      </c>
      <c r="C306" s="9" t="s">
        <v>270</v>
      </c>
      <c r="D306" s="14">
        <f>'fnd enro'!D306</f>
        <v>0</v>
      </c>
      <c r="E306" s="14">
        <f>'fnd enro'!E306</f>
        <v>0</v>
      </c>
      <c r="F306" s="14">
        <f>'fnd enro'!F306</f>
        <v>1</v>
      </c>
      <c r="G306" s="14">
        <f>'fnd enro'!G306</f>
        <v>0</v>
      </c>
      <c r="H306" s="14">
        <f>'fnd enro'!H306</f>
        <v>0</v>
      </c>
      <c r="I306" s="14">
        <f>'fnd enro'!I306</f>
        <v>0</v>
      </c>
      <c r="J306" s="14">
        <f>'fnd enro'!J306</f>
        <v>0</v>
      </c>
      <c r="K306" s="15">
        <f>'fnd enro'!K306</f>
        <v>3.8600000000000002E-2</v>
      </c>
      <c r="L306" s="14">
        <f>'fnd enro'!L306</f>
        <v>0</v>
      </c>
      <c r="M306" s="14">
        <f>'fnd enro'!M306</f>
        <v>1</v>
      </c>
      <c r="N306" s="14">
        <f>'fnd enro'!N306</f>
        <v>0</v>
      </c>
      <c r="O306" s="14">
        <f>'fnd enro'!O306</f>
        <v>0</v>
      </c>
      <c r="P306" s="14">
        <f>'fnd enro'!P306</f>
        <v>1</v>
      </c>
      <c r="Q306" s="14">
        <f>'fnd enro'!R306</f>
        <v>1</v>
      </c>
      <c r="R306" s="15">
        <f t="shared" si="310"/>
        <v>1.0880000000000001</v>
      </c>
      <c r="S306" s="14">
        <f>VALUE('fnd enro'!Q306)</f>
        <v>10</v>
      </c>
      <c r="T306" s="2"/>
      <c r="U306" s="1">
        <f>(($D306*'fnd base rates'!C$107)
+($E306*'fnd base rates'!C$108)
+($F306*'fnd base rates'!C$109)
+($G306*'fnd base rates'!C$110)
+($H306*'fnd base rates'!C$111)
+($I306*'fnd base rates'!C$112)
+($J306*'fnd base rates'!C$113)
+($K306*'fnd base rates'!C$114)
+($M306*'fnd base rates'!C$116)
+($N306*'fnd base rates'!C$117)
+($O306*'fnd base rates'!C$118)
+($P306*VLOOKUP($S306+12,rate_basefnd,3)))
*$R306</f>
        <v>780.02130444800014</v>
      </c>
      <c r="V306" s="1">
        <f>(($D306*'fnd base rates'!D$107)
+($E306*'fnd base rates'!D$108)
+($F306*'fnd base rates'!D$109)
+($G306*'fnd base rates'!D$110)
+($H306*'fnd base rates'!D$111)
+($I306*'fnd base rates'!D$112)
+($J306*'fnd base rates'!D$113)
+($K306*'fnd base rates'!D$114)
+($M306*'fnd base rates'!D$116)
+($N306*'fnd base rates'!D$117)
+($O306*'fnd base rates'!D$118)
+($P306*VLOOKUP($S306+12,rate_basefnd,4)))
*$R306</f>
        <v>1433.8752000000002</v>
      </c>
      <c r="W306" s="1">
        <f>(($D306*'fnd base rates'!E$107)
+($E306*'fnd base rates'!E$108)
+($F306*'fnd base rates'!E$109)
+($G306*'fnd base rates'!E$110)
+($H306*'fnd base rates'!E$111)
+($I306*'fnd base rates'!E$112)
+($J306*'fnd base rates'!E$113)
+($K306*'fnd base rates'!E$114)
+($M306*'fnd base rates'!E$116)
+($N306*'fnd base rates'!E$117)
+($O306*'fnd base rates'!E$118)
+($P306*VLOOKUP($S306+12,rate_basefnd,5)))
*$R306</f>
        <v>9561.3552890880001</v>
      </c>
      <c r="X306" s="1">
        <f>(($D306*'fnd base rates'!F$107)
+($E306*'fnd base rates'!F$108)
+($F306*'fnd base rates'!F$109)
+($G306*'fnd base rates'!F$110)
+($H306*'fnd base rates'!F$111)
+($I306*'fnd base rates'!F$112)
+($J306*'fnd base rates'!F$113)
+($K306*'fnd base rates'!F$114)
+($M306*'fnd base rates'!F$116)
+($N306*'fnd base rates'!F$117)
+($O306*'fnd base rates'!F$118)
+($P306*VLOOKUP($S306+12,rate_basefnd,6)))
*$R306</f>
        <v>1549.8194562560002</v>
      </c>
      <c r="Y306" s="1">
        <f>(($D306*'fnd base rates'!G$107)
+($E306*'fnd base rates'!G$108)
+($F306*'fnd base rates'!G$109)
+($G306*'fnd base rates'!G$110)
+($H306*'fnd base rates'!G$111)
+($I306*'fnd base rates'!G$112)
+($J306*'fnd base rates'!G$113)
+($K306*'fnd base rates'!G$114)
+($M306*'fnd base rates'!G$116)
+($N306*'fnd base rates'!G$117)
+($O306*'fnd base rates'!G$118)
+($P306*VLOOKUP($S306+12,rate_basefnd,7)))
*$R306</f>
        <v>419.220850816</v>
      </c>
      <c r="Z306" s="1">
        <f>(($D306*'fnd base rates'!H$107)
+($E306*'fnd base rates'!H$108)
+($F306*'fnd base rates'!H$109)
+($G306*'fnd base rates'!H$110)
+($H306*'fnd base rates'!H$111)
+($I306*'fnd base rates'!H$112)
+($J306*'fnd base rates'!H$113)
+($K306*'fnd base rates'!H$114)
+($M306*'fnd base rates'!H$116)
+($N306*'fnd base rates'!H$117)
+($O306*'fnd base rates'!H$118)
+($P306*VLOOKUP($S306+12,rate_basefnd,8)))</f>
        <v>677.14893400000005</v>
      </c>
      <c r="AA306" s="1">
        <f>(($D306*'fnd base rates'!I$107)
+($E306*'fnd base rates'!I$108)
+($F306*'fnd base rates'!I$109)
+($G306*'fnd base rates'!I$110)
+($H306*'fnd base rates'!I$111)
+($I306*'fnd base rates'!I$112)
+($J306*'fnd base rates'!I$113)
+($K306*'fnd base rates'!I$114)
+($M306*'fnd base rates'!I$116)
+($N306*'fnd base rates'!I$117)
+($O306*'fnd base rates'!I$118)
+($P306*VLOOKUP($S306+12,rate_basefnd,9)))
*$R306</f>
        <v>577.46688000000006</v>
      </c>
      <c r="AB306" s="1">
        <f>(($D306*'fnd base rates'!J$107)
+($E306*'fnd base rates'!J$108)
+($F306*'fnd base rates'!J$109)
+($G306*'fnd base rates'!J$110)
+($H306*'fnd base rates'!J$111)
+($I306*'fnd base rates'!J$112)
+($J306*'fnd base rates'!J$113)
+($K306*'fnd base rates'!J$114)
+($M306*'fnd base rates'!J$116)
+($N306*'fnd base rates'!J$117)
+($O306*'fnd base rates'!J$118)
+($P306*VLOOKUP($S306+12,rate_basefnd,10)))
*$R306</f>
        <v>977.84</v>
      </c>
      <c r="AC306" s="1">
        <f>(($D306*'fnd base rates'!K$107)
+($E306*'fnd base rates'!K$108)
+($F306*'fnd base rates'!K$109)
+($G306*'fnd base rates'!K$110)
+($H306*'fnd base rates'!K$111)
+($I306*'fnd base rates'!K$112)
+($J306*'fnd base rates'!K$113)
+($K306*'fnd base rates'!K$114)
+($M306*'fnd base rates'!K$116)
+($N306*'fnd base rates'!K$117)
+($O306*'fnd base rates'!K$118)
+($P306*VLOOKUP($S306+12,rate_basefnd,11)))
*$R306</f>
        <v>1527.1819494399999</v>
      </c>
      <c r="AD306" s="1">
        <f>(($D306*'fnd base rates'!L$107)
+($E306*'fnd base rates'!L$108)
+($F306*'fnd base rates'!L$109)
+($G306*'fnd base rates'!L$110)
+($H306*'fnd base rates'!L$111)
+($I306*'fnd base rates'!L$112)
+($J306*'fnd base rates'!L$113)
+($K306*'fnd base rates'!L$114)
+($M306*'fnd base rates'!L$116)
+($N306*'fnd base rates'!L$117)
+($O306*'fnd base rates'!L$118)
+($P306*VLOOKUP($S306+12,rate_basefnd,12)))</f>
        <v>2317.69668</v>
      </c>
      <c r="AE306" s="1">
        <f>(($D306*'fnd base rates'!M$107)
+($E306*'fnd base rates'!M$108)
+($F306*'fnd base rates'!M$109)
+($G306*'fnd base rates'!M$110)
+($H306*'fnd base rates'!M$111)
+($I306*'fnd base rates'!M$112)
+($J306*'fnd base rates'!M$113)
+($K306*'fnd base rates'!M$114)
+($M306*'fnd base rates'!M$116)
+($N306*'fnd base rates'!M$117)
+($O306*'fnd base rates'!M$118)
+($P306*VLOOKUP($S306+12,rate_basefnd,13)))</f>
        <v>0</v>
      </c>
      <c r="AF306" s="4">
        <f t="shared" si="311"/>
        <v>19821.626544048002</v>
      </c>
      <c r="AH306" s="269">
        <f t="shared" si="312"/>
        <v>444035293</v>
      </c>
      <c r="AI306" s="4" t="str">
        <f t="shared" si="313"/>
        <v>444</v>
      </c>
      <c r="AJ306" s="2" t="str">
        <f t="shared" si="314"/>
        <v>035</v>
      </c>
      <c r="AK306" s="2" t="str">
        <f t="shared" si="315"/>
        <v>293</v>
      </c>
      <c r="AL306" s="4">
        <f t="shared" si="316"/>
        <v>1</v>
      </c>
      <c r="AM306" s="4">
        <f t="shared" si="307"/>
        <v>1</v>
      </c>
      <c r="AN306" s="4">
        <f t="shared" si="317"/>
        <v>19821.626544048002</v>
      </c>
      <c r="AO306" s="4">
        <f t="shared" si="318"/>
        <v>19822</v>
      </c>
      <c r="AP306" s="4">
        <f t="shared" si="308"/>
        <v>0</v>
      </c>
      <c r="AQ306" s="4">
        <v>19822</v>
      </c>
      <c r="AW306" s="4">
        <v>19822</v>
      </c>
      <c r="AX306" s="5">
        <f t="shared" si="319"/>
        <v>0</v>
      </c>
      <c r="AY306" s="4">
        <v>19822</v>
      </c>
      <c r="AZ306" s="5"/>
      <c r="BB306" s="5">
        <f t="shared" ref="BB306" si="359">BC306-BA306</f>
        <v>0</v>
      </c>
    </row>
    <row r="307" spans="1:54" s="4" customFormat="1">
      <c r="A307" s="269">
        <v>444</v>
      </c>
      <c r="B307" s="2">
        <v>444035336</v>
      </c>
      <c r="C307" s="9" t="s">
        <v>270</v>
      </c>
      <c r="D307" s="14">
        <f>'fnd enro'!D307</f>
        <v>1</v>
      </c>
      <c r="E307" s="14">
        <f>'fnd enro'!E307</f>
        <v>0</v>
      </c>
      <c r="F307" s="14">
        <f>'fnd enro'!F307</f>
        <v>0</v>
      </c>
      <c r="G307" s="14">
        <f>'fnd enro'!G307</f>
        <v>4</v>
      </c>
      <c r="H307" s="14">
        <f>'fnd enro'!H307</f>
        <v>2</v>
      </c>
      <c r="I307" s="14">
        <f>'fnd enro'!I307</f>
        <v>0</v>
      </c>
      <c r="J307" s="14">
        <f>'fnd enro'!J307</f>
        <v>0</v>
      </c>
      <c r="K307" s="15">
        <f>'fnd enro'!K307</f>
        <v>0.2316</v>
      </c>
      <c r="L307" s="14">
        <f>'fnd enro'!L307</f>
        <v>0</v>
      </c>
      <c r="M307" s="14">
        <f>'fnd enro'!M307</f>
        <v>0</v>
      </c>
      <c r="N307" s="14">
        <f>'fnd enro'!N307</f>
        <v>0</v>
      </c>
      <c r="O307" s="14">
        <f>'fnd enro'!O307</f>
        <v>0</v>
      </c>
      <c r="P307" s="14">
        <f>'fnd enro'!P307</f>
        <v>3</v>
      </c>
      <c r="Q307" s="14">
        <f>'fnd enro'!R307</f>
        <v>7</v>
      </c>
      <c r="R307" s="15">
        <f t="shared" si="310"/>
        <v>1.0880000000000001</v>
      </c>
      <c r="S307" s="14">
        <f>VALUE('fnd enro'!Q307)</f>
        <v>8</v>
      </c>
      <c r="T307" s="2"/>
      <c r="U307" s="1">
        <f>(($D307*'fnd base rates'!C$107)
+($E307*'fnd base rates'!C$108)
+($F307*'fnd base rates'!C$109)
+($G307*'fnd base rates'!C$110)
+($H307*'fnd base rates'!C$111)
+($I307*'fnd base rates'!C$112)
+($J307*'fnd base rates'!C$113)
+($K307*'fnd base rates'!C$114)
+($M307*'fnd base rates'!C$116)
+($N307*'fnd base rates'!C$117)
+($O307*'fnd base rates'!C$118)
+($P307*VLOOKUP($S307+12,rate_basefnd,3)))
*$R307</f>
        <v>3968.1297466880005</v>
      </c>
      <c r="V307" s="1">
        <f>(($D307*'fnd base rates'!D$107)
+($E307*'fnd base rates'!D$108)
+($F307*'fnd base rates'!D$109)
+($G307*'fnd base rates'!D$110)
+($H307*'fnd base rates'!D$111)
+($I307*'fnd base rates'!D$112)
+($J307*'fnd base rates'!D$113)
+($K307*'fnd base rates'!D$114)
+($M307*'fnd base rates'!D$116)
+($N307*'fnd base rates'!D$117)
+($O307*'fnd base rates'!D$118)
+($P307*VLOOKUP($S307+12,rate_basefnd,4)))
*$R307</f>
        <v>6527.1840000000002</v>
      </c>
      <c r="W307" s="1">
        <f>(($D307*'fnd base rates'!E$107)
+($E307*'fnd base rates'!E$108)
+($F307*'fnd base rates'!E$109)
+($G307*'fnd base rates'!E$110)
+($H307*'fnd base rates'!E$111)
+($I307*'fnd base rates'!E$112)
+($J307*'fnd base rates'!E$113)
+($K307*'fnd base rates'!E$114)
+($M307*'fnd base rates'!E$116)
+($N307*'fnd base rates'!E$117)
+($O307*'fnd base rates'!E$118)
+($P307*VLOOKUP($S307+12,rate_basefnd,5)))
*$R307</f>
        <v>37223.539734528</v>
      </c>
      <c r="X307" s="1">
        <f>(($D307*'fnd base rates'!F$107)
+($E307*'fnd base rates'!F$108)
+($F307*'fnd base rates'!F$109)
+($G307*'fnd base rates'!F$110)
+($H307*'fnd base rates'!F$111)
+($I307*'fnd base rates'!F$112)
+($J307*'fnd base rates'!F$113)
+($K307*'fnd base rates'!F$114)
+($M307*'fnd base rates'!F$116)
+($N307*'fnd base rates'!F$117)
+($O307*'fnd base rates'!F$118)
+($P307*VLOOKUP($S307+12,rate_basefnd,6)))
*$R307</f>
        <v>8084.2735375360016</v>
      </c>
      <c r="Y307" s="1">
        <f>(($D307*'fnd base rates'!G$107)
+($E307*'fnd base rates'!G$108)
+($F307*'fnd base rates'!G$109)
+($G307*'fnd base rates'!G$110)
+($H307*'fnd base rates'!G$111)
+($I307*'fnd base rates'!G$112)
+($J307*'fnd base rates'!G$113)
+($K307*'fnd base rates'!G$114)
+($M307*'fnd base rates'!G$116)
+($N307*'fnd base rates'!G$117)
+($O307*'fnd base rates'!G$118)
+($P307*VLOOKUP($S307+12,rate_basefnd,7)))
*$R307</f>
        <v>1653.1939048960003</v>
      </c>
      <c r="Z307" s="1">
        <f>(($D307*'fnd base rates'!H$107)
+($E307*'fnd base rates'!H$108)
+($F307*'fnd base rates'!H$109)
+($G307*'fnd base rates'!H$110)
+($H307*'fnd base rates'!H$111)
+($I307*'fnd base rates'!H$112)
+($J307*'fnd base rates'!H$113)
+($K307*'fnd base rates'!H$114)
+($M307*'fnd base rates'!H$116)
+($N307*'fnd base rates'!H$117)
+($O307*'fnd base rates'!H$118)
+($P307*VLOOKUP($S307+12,rate_basefnd,8)))</f>
        <v>3469.023604</v>
      </c>
      <c r="AA307" s="1">
        <f>(($D307*'fnd base rates'!I$107)
+($E307*'fnd base rates'!I$108)
+($F307*'fnd base rates'!I$109)
+($G307*'fnd base rates'!I$110)
+($H307*'fnd base rates'!I$111)
+($I307*'fnd base rates'!I$112)
+($J307*'fnd base rates'!I$113)
+($K307*'fnd base rates'!I$114)
+($M307*'fnd base rates'!I$116)
+($N307*'fnd base rates'!I$117)
+($O307*'fnd base rates'!I$118)
+($P307*VLOOKUP($S307+12,rate_basefnd,9)))
*$R307</f>
        <v>2730.4448000000002</v>
      </c>
      <c r="AB307" s="1">
        <f>(($D307*'fnd base rates'!J$107)
+($E307*'fnd base rates'!J$108)
+($F307*'fnd base rates'!J$109)
+($G307*'fnd base rates'!J$110)
+($H307*'fnd base rates'!J$111)
+($I307*'fnd base rates'!J$112)
+($J307*'fnd base rates'!J$113)
+($K307*'fnd base rates'!J$114)
+($M307*'fnd base rates'!J$116)
+($N307*'fnd base rates'!J$117)
+($O307*'fnd base rates'!J$118)
+($P307*VLOOKUP($S307+12,rate_basefnd,10)))
*$R307</f>
        <v>3552.9510400000004</v>
      </c>
      <c r="AC307" s="1">
        <f>(($D307*'fnd base rates'!K$107)
+($E307*'fnd base rates'!K$108)
+($F307*'fnd base rates'!K$109)
+($G307*'fnd base rates'!K$110)
+($H307*'fnd base rates'!K$111)
+($I307*'fnd base rates'!K$112)
+($J307*'fnd base rates'!K$113)
+($K307*'fnd base rates'!K$114)
+($M307*'fnd base rates'!K$116)
+($N307*'fnd base rates'!K$117)
+($O307*'fnd base rates'!K$118)
+($P307*VLOOKUP($S307+12,rate_basefnd,11)))
*$R307</f>
        <v>7890.4363366400003</v>
      </c>
      <c r="AD307" s="1">
        <f>(($D307*'fnd base rates'!L$107)
+($E307*'fnd base rates'!L$108)
+($F307*'fnd base rates'!L$109)
+($G307*'fnd base rates'!L$110)
+($H307*'fnd base rates'!L$111)
+($I307*'fnd base rates'!L$112)
+($J307*'fnd base rates'!L$113)
+($K307*'fnd base rates'!L$114)
+($M307*'fnd base rates'!L$116)
+($N307*'fnd base rates'!L$117)
+($O307*'fnd base rates'!L$118)
+($P307*VLOOKUP($S307+12,rate_basefnd,12)))</f>
        <v>11081.650080000001</v>
      </c>
      <c r="AE307" s="1">
        <f>(($D307*'fnd base rates'!M$107)
+($E307*'fnd base rates'!M$108)
+($F307*'fnd base rates'!M$109)
+($G307*'fnd base rates'!M$110)
+($H307*'fnd base rates'!M$111)
+($I307*'fnd base rates'!M$112)
+($J307*'fnd base rates'!M$113)
+($K307*'fnd base rates'!M$114)
+($M307*'fnd base rates'!M$116)
+($N307*'fnd base rates'!M$117)
+($O307*'fnd base rates'!M$118)
+($P307*VLOOKUP($S307+12,rate_basefnd,13)))</f>
        <v>0</v>
      </c>
      <c r="AF307" s="4">
        <f t="shared" si="311"/>
        <v>86180.826784288016</v>
      </c>
      <c r="AH307" s="269">
        <f t="shared" si="312"/>
        <v>444035336</v>
      </c>
      <c r="AI307" s="4" t="str">
        <f t="shared" si="313"/>
        <v>444</v>
      </c>
      <c r="AJ307" s="2" t="str">
        <f t="shared" si="314"/>
        <v>035</v>
      </c>
      <c r="AK307" s="2" t="str">
        <f t="shared" si="315"/>
        <v>336</v>
      </c>
      <c r="AL307" s="4">
        <f t="shared" si="316"/>
        <v>1</v>
      </c>
      <c r="AM307" s="4">
        <f t="shared" si="307"/>
        <v>7</v>
      </c>
      <c r="AN307" s="4">
        <f t="shared" si="317"/>
        <v>86180.826784288016</v>
      </c>
      <c r="AO307" s="4">
        <f t="shared" si="318"/>
        <v>12312</v>
      </c>
      <c r="AP307" s="4">
        <f t="shared" si="308"/>
        <v>0</v>
      </c>
      <c r="AQ307" s="4">
        <v>12312</v>
      </c>
      <c r="AW307" s="4">
        <v>12312</v>
      </c>
      <c r="AX307" s="5">
        <f t="shared" si="319"/>
        <v>0</v>
      </c>
      <c r="AY307" s="4">
        <v>12312</v>
      </c>
      <c r="AZ307" s="5"/>
      <c r="BB307" s="5">
        <f t="shared" ref="BB307" si="360">BC307-BA307</f>
        <v>0</v>
      </c>
    </row>
    <row r="308" spans="1:54" s="4" customFormat="1">
      <c r="A308" s="269">
        <v>444</v>
      </c>
      <c r="B308" s="2">
        <v>444035625</v>
      </c>
      <c r="C308" s="9" t="s">
        <v>270</v>
      </c>
      <c r="D308" s="14">
        <f>'fnd enro'!D308</f>
        <v>0</v>
      </c>
      <c r="E308" s="14">
        <f>'fnd enro'!E308</f>
        <v>0</v>
      </c>
      <c r="F308" s="14">
        <f>'fnd enro'!F308</f>
        <v>0</v>
      </c>
      <c r="G308" s="14">
        <f>'fnd enro'!G308</f>
        <v>1</v>
      </c>
      <c r="H308" s="14">
        <f>'fnd enro'!H308</f>
        <v>0</v>
      </c>
      <c r="I308" s="14">
        <f>'fnd enro'!I308</f>
        <v>2</v>
      </c>
      <c r="J308" s="14">
        <f>'fnd enro'!J308</f>
        <v>0</v>
      </c>
      <c r="K308" s="15">
        <f>'fnd enro'!K308</f>
        <v>0.1158</v>
      </c>
      <c r="L308" s="14">
        <f>'fnd enro'!L308</f>
        <v>0</v>
      </c>
      <c r="M308" s="14">
        <f>'fnd enro'!M308</f>
        <v>1</v>
      </c>
      <c r="N308" s="14">
        <f>'fnd enro'!N308</f>
        <v>0</v>
      </c>
      <c r="O308" s="14">
        <f>'fnd enro'!O308</f>
        <v>1</v>
      </c>
      <c r="P308" s="14">
        <f>'fnd enro'!P308</f>
        <v>3</v>
      </c>
      <c r="Q308" s="14">
        <f>'fnd enro'!R308</f>
        <v>3</v>
      </c>
      <c r="R308" s="15">
        <f t="shared" si="310"/>
        <v>1.0880000000000001</v>
      </c>
      <c r="S308" s="14">
        <f>VALUE('fnd enro'!Q308)</f>
        <v>6</v>
      </c>
      <c r="T308" s="2"/>
      <c r="U308" s="1">
        <f>(($D308*'fnd base rates'!C$107)
+($E308*'fnd base rates'!C$108)
+($F308*'fnd base rates'!C$109)
+($G308*'fnd base rates'!C$110)
+($H308*'fnd base rates'!C$111)
+($I308*'fnd base rates'!C$112)
+($J308*'fnd base rates'!C$113)
+($K308*'fnd base rates'!C$114)
+($M308*'fnd base rates'!C$116)
+($N308*'fnd base rates'!C$117)
+($O308*'fnd base rates'!C$118)
+($P308*VLOOKUP($S308+12,rate_basefnd,3)))
*$R308</f>
        <v>2181.9231133440003</v>
      </c>
      <c r="V308" s="1">
        <f>(($D308*'fnd base rates'!D$107)
+($E308*'fnd base rates'!D$108)
+($F308*'fnd base rates'!D$109)
+($G308*'fnd base rates'!D$110)
+($H308*'fnd base rates'!D$111)
+($I308*'fnd base rates'!D$112)
+($J308*'fnd base rates'!D$113)
+($K308*'fnd base rates'!D$114)
+($M308*'fnd base rates'!D$116)
+($N308*'fnd base rates'!D$117)
+($O308*'fnd base rates'!D$118)
+($P308*VLOOKUP($S308+12,rate_basefnd,4)))
*$R308</f>
        <v>3886.0204800000006</v>
      </c>
      <c r="W308" s="1">
        <f>(($D308*'fnd base rates'!E$107)
+($E308*'fnd base rates'!E$108)
+($F308*'fnd base rates'!E$109)
+($G308*'fnd base rates'!E$110)
+($H308*'fnd base rates'!E$111)
+($I308*'fnd base rates'!E$112)
+($J308*'fnd base rates'!E$113)
+($K308*'fnd base rates'!E$114)
+($M308*'fnd base rates'!E$116)
+($N308*'fnd base rates'!E$117)
+($O308*'fnd base rates'!E$118)
+($P308*VLOOKUP($S308+12,rate_basefnd,5)))
*$R308</f>
        <v>27412.357067264002</v>
      </c>
      <c r="X308" s="1">
        <f>(($D308*'fnd base rates'!F$107)
+($E308*'fnd base rates'!F$108)
+($F308*'fnd base rates'!F$109)
+($G308*'fnd base rates'!F$110)
+($H308*'fnd base rates'!F$111)
+($I308*'fnd base rates'!F$112)
+($J308*'fnd base rates'!F$113)
+($K308*'fnd base rates'!F$114)
+($M308*'fnd base rates'!F$116)
+($N308*'fnd base rates'!F$117)
+($O308*'fnd base rates'!F$118)
+($P308*VLOOKUP($S308+12,rate_basefnd,6)))
*$R308</f>
        <v>3669.3662087680004</v>
      </c>
      <c r="Y308" s="1">
        <f>(($D308*'fnd base rates'!G$107)
+($E308*'fnd base rates'!G$108)
+($F308*'fnd base rates'!G$109)
+($G308*'fnd base rates'!G$110)
+($H308*'fnd base rates'!G$111)
+($I308*'fnd base rates'!G$112)
+($J308*'fnd base rates'!G$113)
+($K308*'fnd base rates'!G$114)
+($M308*'fnd base rates'!G$116)
+($N308*'fnd base rates'!G$117)
+($O308*'fnd base rates'!G$118)
+($P308*VLOOKUP($S308+12,rate_basefnd,7)))
*$R308</f>
        <v>1113.0782324479999</v>
      </c>
      <c r="Z308" s="1">
        <f>(($D308*'fnd base rates'!H$107)
+($E308*'fnd base rates'!H$108)
+($F308*'fnd base rates'!H$109)
+($G308*'fnd base rates'!H$110)
+($H308*'fnd base rates'!H$111)
+($I308*'fnd base rates'!H$112)
+($J308*'fnd base rates'!H$113)
+($K308*'fnd base rates'!H$114)
+($M308*'fnd base rates'!H$116)
+($N308*'fnd base rates'!H$117)
+($O308*'fnd base rates'!H$118)
+($P308*VLOOKUP($S308+12,rate_basefnd,8)))</f>
        <v>2497.7168019999999</v>
      </c>
      <c r="AA308" s="1">
        <f>(($D308*'fnd base rates'!I$107)
+($E308*'fnd base rates'!I$108)
+($F308*'fnd base rates'!I$109)
+($G308*'fnd base rates'!I$110)
+($H308*'fnd base rates'!I$111)
+($I308*'fnd base rates'!I$112)
+($J308*'fnd base rates'!I$113)
+($K308*'fnd base rates'!I$114)
+($M308*'fnd base rates'!I$116)
+($N308*'fnd base rates'!I$117)
+($O308*'fnd base rates'!I$118)
+($P308*VLOOKUP($S308+12,rate_basefnd,9)))
*$R308</f>
        <v>1821.8233600000001</v>
      </c>
      <c r="AB308" s="1">
        <f>(($D308*'fnd base rates'!J$107)
+($E308*'fnd base rates'!J$108)
+($F308*'fnd base rates'!J$109)
+($G308*'fnd base rates'!J$110)
+($H308*'fnd base rates'!J$111)
+($I308*'fnd base rates'!J$112)
+($J308*'fnd base rates'!J$113)
+($K308*'fnd base rates'!J$114)
+($M308*'fnd base rates'!J$116)
+($N308*'fnd base rates'!J$117)
+($O308*'fnd base rates'!J$118)
+($P308*VLOOKUP($S308+12,rate_basefnd,10)))
*$R308</f>
        <v>3536.2502399999998</v>
      </c>
      <c r="AC308" s="1">
        <f>(($D308*'fnd base rates'!K$107)
+($E308*'fnd base rates'!K$108)
+($F308*'fnd base rates'!K$109)
+($G308*'fnd base rates'!K$110)
+($H308*'fnd base rates'!K$111)
+($I308*'fnd base rates'!K$112)
+($J308*'fnd base rates'!K$113)
+($K308*'fnd base rates'!K$114)
+($M308*'fnd base rates'!K$116)
+($N308*'fnd base rates'!K$117)
+($O308*'fnd base rates'!K$118)
+($P308*VLOOKUP($S308+12,rate_basefnd,11)))
*$R308</f>
        <v>4354.8719283199998</v>
      </c>
      <c r="AD308" s="1">
        <f>(($D308*'fnd base rates'!L$107)
+($E308*'fnd base rates'!L$108)
+($F308*'fnd base rates'!L$109)
+($G308*'fnd base rates'!L$110)
+($H308*'fnd base rates'!L$111)
+($I308*'fnd base rates'!L$112)
+($J308*'fnd base rates'!L$113)
+($K308*'fnd base rates'!L$114)
+($M308*'fnd base rates'!L$116)
+($N308*'fnd base rates'!L$117)
+($O308*'fnd base rates'!L$118)
+($P308*VLOOKUP($S308+12,rate_basefnd,12)))</f>
        <v>6197.3600400000005</v>
      </c>
      <c r="AE308" s="1">
        <f>(($D308*'fnd base rates'!M$107)
+($E308*'fnd base rates'!M$108)
+($F308*'fnd base rates'!M$109)
+($G308*'fnd base rates'!M$110)
+($H308*'fnd base rates'!M$111)
+($I308*'fnd base rates'!M$112)
+($J308*'fnd base rates'!M$113)
+($K308*'fnd base rates'!M$114)
+($M308*'fnd base rates'!M$116)
+($N308*'fnd base rates'!M$117)
+($O308*'fnd base rates'!M$118)
+($P308*VLOOKUP($S308+12,rate_basefnd,13)))</f>
        <v>0</v>
      </c>
      <c r="AF308" s="4">
        <f t="shared" si="311"/>
        <v>56670.767472144005</v>
      </c>
      <c r="AH308" s="269">
        <f t="shared" si="312"/>
        <v>444035625</v>
      </c>
      <c r="AI308" s="4" t="str">
        <f t="shared" si="313"/>
        <v>444</v>
      </c>
      <c r="AJ308" s="2" t="str">
        <f t="shared" si="314"/>
        <v>035</v>
      </c>
      <c r="AK308" s="2" t="str">
        <f t="shared" si="315"/>
        <v>625</v>
      </c>
      <c r="AL308" s="4">
        <f t="shared" si="316"/>
        <v>1</v>
      </c>
      <c r="AM308" s="4">
        <f t="shared" si="307"/>
        <v>3</v>
      </c>
      <c r="AN308" s="4">
        <f t="shared" si="317"/>
        <v>56670.767472144005</v>
      </c>
      <c r="AO308" s="4">
        <f t="shared" si="318"/>
        <v>18890</v>
      </c>
      <c r="AP308" s="4">
        <f t="shared" si="308"/>
        <v>0</v>
      </c>
      <c r="AQ308" s="4">
        <v>18890</v>
      </c>
      <c r="AW308" s="4">
        <v>18890</v>
      </c>
      <c r="AX308" s="5">
        <f t="shared" si="319"/>
        <v>0</v>
      </c>
      <c r="AY308" s="4">
        <v>18890</v>
      </c>
      <c r="AZ308" s="5"/>
      <c r="BB308" s="5">
        <f t="shared" ref="BB308" si="361">BC308-BA308</f>
        <v>0</v>
      </c>
    </row>
    <row r="309" spans="1:54" s="4" customFormat="1">
      <c r="A309" s="269">
        <v>445</v>
      </c>
      <c r="B309" s="2">
        <v>445348017</v>
      </c>
      <c r="C309" s="9" t="s">
        <v>1079</v>
      </c>
      <c r="D309" s="14">
        <f>'fnd enro'!D309</f>
        <v>0</v>
      </c>
      <c r="E309" s="14">
        <f>'fnd enro'!E309</f>
        <v>0</v>
      </c>
      <c r="F309" s="14">
        <f>'fnd enro'!F309</f>
        <v>1</v>
      </c>
      <c r="G309" s="14">
        <f>'fnd enro'!G309</f>
        <v>1</v>
      </c>
      <c r="H309" s="14">
        <f>'fnd enro'!H309</f>
        <v>1</v>
      </c>
      <c r="I309" s="14">
        <f>'fnd enro'!I309</f>
        <v>1</v>
      </c>
      <c r="J309" s="14">
        <f>'fnd enro'!J309</f>
        <v>0</v>
      </c>
      <c r="K309" s="15">
        <f>'fnd enro'!K309</f>
        <v>0.15440000000000001</v>
      </c>
      <c r="L309" s="14">
        <f>'fnd enro'!L309</f>
        <v>0</v>
      </c>
      <c r="M309" s="14">
        <f>'fnd enro'!M309</f>
        <v>2</v>
      </c>
      <c r="N309" s="14">
        <f>'fnd enro'!N309</f>
        <v>0</v>
      </c>
      <c r="O309" s="14">
        <f>'fnd enro'!O309</f>
        <v>0</v>
      </c>
      <c r="P309" s="14">
        <f>'fnd enro'!P309</f>
        <v>4</v>
      </c>
      <c r="Q309" s="14">
        <f>'fnd enro'!R309</f>
        <v>4</v>
      </c>
      <c r="R309" s="15">
        <f t="shared" si="310"/>
        <v>1</v>
      </c>
      <c r="S309" s="14">
        <f>VALUE('fnd enro'!Q309)</f>
        <v>6</v>
      </c>
      <c r="T309" s="2"/>
      <c r="U309" s="1">
        <f>(($D309*'fnd base rates'!C$107)
+($E309*'fnd base rates'!C$108)
+($F309*'fnd base rates'!C$109)
+($G309*'fnd base rates'!C$110)
+($H309*'fnd base rates'!C$111)
+($I309*'fnd base rates'!C$112)
+($J309*'fnd base rates'!C$113)
+($K309*'fnd base rates'!C$114)
+($M309*'fnd base rates'!C$116)
+($N309*'fnd base rates'!C$117)
+($O309*'fnd base rates'!C$118)
+($P309*VLOOKUP($S309+12,rate_basefnd,3)))
*$R309</f>
        <v>2608.5253840000005</v>
      </c>
      <c r="V309" s="1">
        <f>(($D309*'fnd base rates'!D$107)
+($E309*'fnd base rates'!D$108)
+($F309*'fnd base rates'!D$109)
+($G309*'fnd base rates'!D$110)
+($H309*'fnd base rates'!D$111)
+($I309*'fnd base rates'!D$112)
+($J309*'fnd base rates'!D$113)
+($K309*'fnd base rates'!D$114)
+($M309*'fnd base rates'!D$116)
+($N309*'fnd base rates'!D$117)
+($O309*'fnd base rates'!D$118)
+($P309*VLOOKUP($S309+12,rate_basefnd,4)))
*$R309</f>
        <v>4647.84</v>
      </c>
      <c r="W309" s="1">
        <f>(($D309*'fnd base rates'!E$107)
+($E309*'fnd base rates'!E$108)
+($F309*'fnd base rates'!E$109)
+($G309*'fnd base rates'!E$110)
+($H309*'fnd base rates'!E$111)
+($I309*'fnd base rates'!E$112)
+($J309*'fnd base rates'!E$113)
+($K309*'fnd base rates'!E$114)
+($M309*'fnd base rates'!E$116)
+($N309*'fnd base rates'!E$117)
+($O309*'fnd base rates'!E$118)
+($P309*VLOOKUP($S309+12,rate_basefnd,5)))
*$R309</f>
        <v>30651.971504000001</v>
      </c>
      <c r="X309" s="1">
        <f>(($D309*'fnd base rates'!F$107)
+($E309*'fnd base rates'!F$108)
+($F309*'fnd base rates'!F$109)
+($G309*'fnd base rates'!F$110)
+($H309*'fnd base rates'!F$111)
+($I309*'fnd base rates'!F$112)
+($J309*'fnd base rates'!F$113)
+($K309*'fnd base rates'!F$114)
+($M309*'fnd base rates'!F$116)
+($N309*'fnd base rates'!F$117)
+($O309*'fnd base rates'!F$118)
+($P309*VLOOKUP($S309+12,rate_basefnd,6)))
*$R309</f>
        <v>4731.1956479999999</v>
      </c>
      <c r="Y309" s="1">
        <f>(($D309*'fnd base rates'!G$107)
+($E309*'fnd base rates'!G$108)
+($F309*'fnd base rates'!G$109)
+($G309*'fnd base rates'!G$110)
+($H309*'fnd base rates'!G$111)
+($I309*'fnd base rates'!G$112)
+($J309*'fnd base rates'!G$113)
+($K309*'fnd base rates'!G$114)
+($M309*'fnd base rates'!G$116)
+($N309*'fnd base rates'!G$117)
+($O309*'fnd base rates'!G$118)
+($P309*VLOOKUP($S309+12,rate_basefnd,7)))
*$R309</f>
        <v>1331.2031279999999</v>
      </c>
      <c r="Z309" s="1">
        <f>(($D309*'fnd base rates'!H$107)
+($E309*'fnd base rates'!H$108)
+($F309*'fnd base rates'!H$109)
+($G309*'fnd base rates'!H$110)
+($H309*'fnd base rates'!H$111)
+($I309*'fnd base rates'!H$112)
+($J309*'fnd base rates'!H$113)
+($K309*'fnd base rates'!H$114)
+($M309*'fnd base rates'!H$116)
+($N309*'fnd base rates'!H$117)
+($O309*'fnd base rates'!H$118)
+($P309*VLOOKUP($S309+12,rate_basefnd,8)))</f>
        <v>2740.815736</v>
      </c>
      <c r="AA309" s="1">
        <f>(($D309*'fnd base rates'!I$107)
+($E309*'fnd base rates'!I$108)
+($F309*'fnd base rates'!I$109)
+($G309*'fnd base rates'!I$110)
+($H309*'fnd base rates'!I$111)
+($I309*'fnd base rates'!I$112)
+($J309*'fnd base rates'!I$113)
+($K309*'fnd base rates'!I$114)
+($M309*'fnd base rates'!I$116)
+($N309*'fnd base rates'!I$117)
+($O309*'fnd base rates'!I$118)
+($P309*VLOOKUP($S309+12,rate_basefnd,9)))
*$R309</f>
        <v>2040.6100000000001</v>
      </c>
      <c r="AB309" s="1">
        <f>(($D309*'fnd base rates'!J$107)
+($E309*'fnd base rates'!J$108)
+($F309*'fnd base rates'!J$109)
+($G309*'fnd base rates'!J$110)
+($H309*'fnd base rates'!J$111)
+($I309*'fnd base rates'!J$112)
+($J309*'fnd base rates'!J$113)
+($K309*'fnd base rates'!J$114)
+($M309*'fnd base rates'!J$116)
+($N309*'fnd base rates'!J$117)
+($O309*'fnd base rates'!J$118)
+($P309*VLOOKUP($S309+12,rate_basefnd,10)))
*$R309</f>
        <v>3660.64</v>
      </c>
      <c r="AC309" s="1">
        <f>(($D309*'fnd base rates'!K$107)
+($E309*'fnd base rates'!K$108)
+($F309*'fnd base rates'!K$109)
+($G309*'fnd base rates'!K$110)
+($H309*'fnd base rates'!K$111)
+($I309*'fnd base rates'!K$112)
+($J309*'fnd base rates'!K$113)
+($K309*'fnd base rates'!K$114)
+($M309*'fnd base rates'!K$116)
+($N309*'fnd base rates'!K$117)
+($O309*'fnd base rates'!K$118)
+($P309*VLOOKUP($S309+12,rate_basefnd,11)))
*$R309</f>
        <v>5139.5395199999994</v>
      </c>
      <c r="AD309" s="1">
        <f>(($D309*'fnd base rates'!L$107)
+($E309*'fnd base rates'!L$108)
+($F309*'fnd base rates'!L$109)
+($G309*'fnd base rates'!L$110)
+($H309*'fnd base rates'!L$111)
+($I309*'fnd base rates'!L$112)
+($J309*'fnd base rates'!L$113)
+($K309*'fnd base rates'!L$114)
+($M309*'fnd base rates'!L$116)
+($N309*'fnd base rates'!L$117)
+($O309*'fnd base rates'!L$118)
+($P309*VLOOKUP($S309+12,rate_basefnd,12)))</f>
        <v>8277.9867200000008</v>
      </c>
      <c r="AE309" s="1">
        <f>(($D309*'fnd base rates'!M$107)
+($E309*'fnd base rates'!M$108)
+($F309*'fnd base rates'!M$109)
+($G309*'fnd base rates'!M$110)
+($H309*'fnd base rates'!M$111)
+($I309*'fnd base rates'!M$112)
+($J309*'fnd base rates'!M$113)
+($K309*'fnd base rates'!M$114)
+($M309*'fnd base rates'!M$116)
+($N309*'fnd base rates'!M$117)
+($O309*'fnd base rates'!M$118)
+($P309*VLOOKUP($S309+12,rate_basefnd,13)))</f>
        <v>0</v>
      </c>
      <c r="AF309" s="4">
        <f t="shared" si="311"/>
        <v>65830.327640000003</v>
      </c>
      <c r="AH309" s="269">
        <f t="shared" si="312"/>
        <v>445348017</v>
      </c>
      <c r="AI309" s="4" t="str">
        <f t="shared" si="313"/>
        <v>445</v>
      </c>
      <c r="AJ309" s="2" t="str">
        <f t="shared" si="314"/>
        <v>348</v>
      </c>
      <c r="AK309" s="2" t="str">
        <f t="shared" si="315"/>
        <v>017</v>
      </c>
      <c r="AL309" s="4">
        <f t="shared" si="316"/>
        <v>1</v>
      </c>
      <c r="AM309" s="4">
        <f t="shared" si="307"/>
        <v>4</v>
      </c>
      <c r="AN309" s="4">
        <f t="shared" si="317"/>
        <v>65830.327640000003</v>
      </c>
      <c r="AO309" s="4">
        <f t="shared" si="318"/>
        <v>16458</v>
      </c>
      <c r="AP309" s="4">
        <f t="shared" si="308"/>
        <v>0</v>
      </c>
      <c r="AQ309" s="4">
        <v>16458</v>
      </c>
      <c r="AW309" s="4">
        <v>16458</v>
      </c>
      <c r="AX309" s="5">
        <f t="shared" si="319"/>
        <v>0</v>
      </c>
      <c r="AY309" s="4">
        <v>16458</v>
      </c>
      <c r="AZ309" s="5"/>
      <c r="BB309" s="5">
        <f t="shared" ref="BB309" si="362">BC309-BA309</f>
        <v>0</v>
      </c>
    </row>
    <row r="310" spans="1:54" s="4" customFormat="1">
      <c r="A310" s="269">
        <v>445</v>
      </c>
      <c r="B310" s="2">
        <v>445348064</v>
      </c>
      <c r="C310" s="9" t="s">
        <v>1079</v>
      </c>
      <c r="D310" s="14">
        <f>'fnd enro'!D310</f>
        <v>0</v>
      </c>
      <c r="E310" s="14">
        <f>'fnd enro'!E310</f>
        <v>0</v>
      </c>
      <c r="F310" s="14">
        <f>'fnd enro'!F310</f>
        <v>0</v>
      </c>
      <c r="G310" s="14">
        <f>'fnd enro'!G310</f>
        <v>0</v>
      </c>
      <c r="H310" s="14">
        <f>'fnd enro'!H310</f>
        <v>0</v>
      </c>
      <c r="I310" s="14">
        <f>'fnd enro'!I310</f>
        <v>1</v>
      </c>
      <c r="J310" s="14">
        <f>'fnd enro'!J310</f>
        <v>0</v>
      </c>
      <c r="K310" s="15">
        <f>'fnd enro'!K310</f>
        <v>3.8600000000000002E-2</v>
      </c>
      <c r="L310" s="14">
        <f>'fnd enro'!L310</f>
        <v>0</v>
      </c>
      <c r="M310" s="14">
        <f>'fnd enro'!M310</f>
        <v>0</v>
      </c>
      <c r="N310" s="14">
        <f>'fnd enro'!N310</f>
        <v>0</v>
      </c>
      <c r="O310" s="14">
        <f>'fnd enro'!O310</f>
        <v>0</v>
      </c>
      <c r="P310" s="14">
        <f>'fnd enro'!P310</f>
        <v>0</v>
      </c>
      <c r="Q310" s="14">
        <f>'fnd enro'!R310</f>
        <v>1</v>
      </c>
      <c r="R310" s="15">
        <f t="shared" si="310"/>
        <v>1</v>
      </c>
      <c r="S310" s="14">
        <f>VALUE('fnd enro'!Q310)</f>
        <v>10</v>
      </c>
      <c r="T310" s="2"/>
      <c r="U310" s="1">
        <f>(($D310*'fnd base rates'!C$107)
+($E310*'fnd base rates'!C$108)
+($F310*'fnd base rates'!C$109)
+($G310*'fnd base rates'!C$110)
+($H310*'fnd base rates'!C$111)
+($I310*'fnd base rates'!C$112)
+($J310*'fnd base rates'!C$113)
+($K310*'fnd base rates'!C$114)
+($M310*'fnd base rates'!C$116)
+($N310*'fnd base rates'!C$117)
+($O310*'fnd base rates'!C$118)
+($P310*VLOOKUP($S310+12,rate_basefnd,3)))
*$R310</f>
        <v>536.46134600000005</v>
      </c>
      <c r="V310" s="1">
        <f>(($D310*'fnd base rates'!D$107)
+($E310*'fnd base rates'!D$108)
+($F310*'fnd base rates'!D$109)
+($G310*'fnd base rates'!D$110)
+($H310*'fnd base rates'!D$111)
+($I310*'fnd base rates'!D$112)
+($J310*'fnd base rates'!D$113)
+($K310*'fnd base rates'!D$114)
+($M310*'fnd base rates'!D$116)
+($N310*'fnd base rates'!D$117)
+($O310*'fnd base rates'!D$118)
+($P310*VLOOKUP($S310+12,rate_basefnd,4)))
*$R310</f>
        <v>765.08</v>
      </c>
      <c r="W310" s="1">
        <f>(($D310*'fnd base rates'!E$107)
+($E310*'fnd base rates'!E$108)
+($F310*'fnd base rates'!E$109)
+($G310*'fnd base rates'!E$110)
+($H310*'fnd base rates'!E$111)
+($I310*'fnd base rates'!E$112)
+($J310*'fnd base rates'!E$113)
+($K310*'fnd base rates'!E$114)
+($M310*'fnd base rates'!E$116)
+($N310*'fnd base rates'!E$117)
+($O310*'fnd base rates'!E$118)
+($P310*VLOOKUP($S310+12,rate_basefnd,5)))
*$R310</f>
        <v>4912.2003759999998</v>
      </c>
      <c r="X310" s="1">
        <f>(($D310*'fnd base rates'!F$107)
+($E310*'fnd base rates'!F$108)
+($F310*'fnd base rates'!F$109)
+($G310*'fnd base rates'!F$110)
+($H310*'fnd base rates'!F$111)
+($I310*'fnd base rates'!F$112)
+($J310*'fnd base rates'!F$113)
+($K310*'fnd base rates'!F$114)
+($M310*'fnd base rates'!F$116)
+($N310*'fnd base rates'!F$117)
+($O310*'fnd base rates'!F$118)
+($P310*VLOOKUP($S310+12,rate_basefnd,6)))
*$R310</f>
        <v>886.88641200000006</v>
      </c>
      <c r="Y310" s="1">
        <f>(($D310*'fnd base rates'!G$107)
+($E310*'fnd base rates'!G$108)
+($F310*'fnd base rates'!G$109)
+($G310*'fnd base rates'!G$110)
+($H310*'fnd base rates'!G$111)
+($I310*'fnd base rates'!G$112)
+($J310*'fnd base rates'!G$113)
+($K310*'fnd base rates'!G$114)
+($M310*'fnd base rates'!G$116)
+($N310*'fnd base rates'!G$117)
+($O310*'fnd base rates'!G$118)
+($P310*VLOOKUP($S310+12,rate_basefnd,7)))
*$R310</f>
        <v>163.88328199999998</v>
      </c>
      <c r="Z310" s="1">
        <f>(($D310*'fnd base rates'!H$107)
+($E310*'fnd base rates'!H$108)
+($F310*'fnd base rates'!H$109)
+($G310*'fnd base rates'!H$110)
+($H310*'fnd base rates'!H$111)
+($I310*'fnd base rates'!H$112)
+($J310*'fnd base rates'!H$113)
+($K310*'fnd base rates'!H$114)
+($M310*'fnd base rates'!H$116)
+($N310*'fnd base rates'!H$117)
+($O310*'fnd base rates'!H$118)
+($P310*VLOOKUP($S310+12,rate_basefnd,8)))</f>
        <v>828.078934</v>
      </c>
      <c r="AA310" s="1">
        <f>(($D310*'fnd base rates'!I$107)
+($E310*'fnd base rates'!I$108)
+($F310*'fnd base rates'!I$109)
+($G310*'fnd base rates'!I$110)
+($H310*'fnd base rates'!I$111)
+($I310*'fnd base rates'!I$112)
+($J310*'fnd base rates'!I$113)
+($K310*'fnd base rates'!I$114)
+($M310*'fnd base rates'!I$116)
+($N310*'fnd base rates'!I$117)
+($O310*'fnd base rates'!I$118)
+($P310*VLOOKUP($S310+12,rate_basefnd,9)))
*$R310</f>
        <v>425.94</v>
      </c>
      <c r="AB310" s="1">
        <f>(($D310*'fnd base rates'!J$107)
+($E310*'fnd base rates'!J$108)
+($F310*'fnd base rates'!J$109)
+($G310*'fnd base rates'!J$110)
+($H310*'fnd base rates'!J$111)
+($I310*'fnd base rates'!J$112)
+($J310*'fnd base rates'!J$113)
+($K310*'fnd base rates'!J$114)
+($M310*'fnd base rates'!J$116)
+($N310*'fnd base rates'!J$117)
+($O310*'fnd base rates'!J$118)
+($P310*VLOOKUP($S310+12,rate_basefnd,10)))
*$R310</f>
        <v>573.75</v>
      </c>
      <c r="AC310" s="1">
        <f>(($D310*'fnd base rates'!K$107)
+($E310*'fnd base rates'!K$108)
+($F310*'fnd base rates'!K$109)
+($G310*'fnd base rates'!K$110)
+($H310*'fnd base rates'!K$111)
+($I310*'fnd base rates'!K$112)
+($J310*'fnd base rates'!K$113)
+($K310*'fnd base rates'!K$114)
+($M310*'fnd base rates'!K$116)
+($N310*'fnd base rates'!K$117)
+($O310*'fnd base rates'!K$118)
+($P310*VLOOKUP($S310+12,rate_basefnd,11)))
*$R310</f>
        <v>1150.05988</v>
      </c>
      <c r="AD310" s="1">
        <f>(($D310*'fnd base rates'!L$107)
+($E310*'fnd base rates'!L$108)
+($F310*'fnd base rates'!L$109)
+($G310*'fnd base rates'!L$110)
+($H310*'fnd base rates'!L$111)
+($I310*'fnd base rates'!L$112)
+($J310*'fnd base rates'!L$113)
+($K310*'fnd base rates'!L$114)
+($M310*'fnd base rates'!L$116)
+($N310*'fnd base rates'!L$117)
+($O310*'fnd base rates'!L$118)
+($P310*VLOOKUP($S310+12,rate_basefnd,12)))</f>
        <v>1369.1266800000001</v>
      </c>
      <c r="AE310" s="1">
        <f>(($D310*'fnd base rates'!M$107)
+($E310*'fnd base rates'!M$108)
+($F310*'fnd base rates'!M$109)
+($G310*'fnd base rates'!M$110)
+($H310*'fnd base rates'!M$111)
+($I310*'fnd base rates'!M$112)
+($J310*'fnd base rates'!M$113)
+($K310*'fnd base rates'!M$114)
+($M310*'fnd base rates'!M$116)
+($N310*'fnd base rates'!M$117)
+($O310*'fnd base rates'!M$118)
+($P310*VLOOKUP($S310+12,rate_basefnd,13)))</f>
        <v>0</v>
      </c>
      <c r="AF310" s="4">
        <f t="shared" si="311"/>
        <v>11611.466909999999</v>
      </c>
      <c r="AH310" s="269">
        <f t="shared" si="312"/>
        <v>445348064</v>
      </c>
      <c r="AI310" s="4" t="str">
        <f t="shared" si="313"/>
        <v>445</v>
      </c>
      <c r="AJ310" s="2" t="str">
        <f t="shared" si="314"/>
        <v>348</v>
      </c>
      <c r="AK310" s="2" t="str">
        <f t="shared" si="315"/>
        <v>064</v>
      </c>
      <c r="AL310" s="4">
        <f t="shared" si="316"/>
        <v>1</v>
      </c>
      <c r="AM310" s="4">
        <f t="shared" si="307"/>
        <v>1</v>
      </c>
      <c r="AN310" s="4">
        <f t="shared" si="317"/>
        <v>11611.466909999999</v>
      </c>
      <c r="AO310" s="4">
        <f t="shared" si="318"/>
        <v>11611</v>
      </c>
      <c r="AP310" s="4">
        <f t="shared" si="308"/>
        <v>0</v>
      </c>
      <c r="AQ310" s="4">
        <v>11611</v>
      </c>
      <c r="AW310" s="4">
        <v>11611</v>
      </c>
      <c r="AX310" s="5">
        <f t="shared" si="319"/>
        <v>0</v>
      </c>
      <c r="AY310" s="4">
        <v>11611</v>
      </c>
      <c r="AZ310" s="5"/>
      <c r="BB310" s="5">
        <f t="shared" ref="BB310" si="363">BC310-BA310</f>
        <v>0</v>
      </c>
    </row>
    <row r="311" spans="1:54" s="4" customFormat="1">
      <c r="A311" s="269">
        <v>445</v>
      </c>
      <c r="B311" s="2">
        <v>445348097</v>
      </c>
      <c r="C311" s="9" t="s">
        <v>1079</v>
      </c>
      <c r="D311" s="14">
        <f>'fnd enro'!D311</f>
        <v>0</v>
      </c>
      <c r="E311" s="14">
        <f>'fnd enro'!E311</f>
        <v>0</v>
      </c>
      <c r="F311" s="14">
        <f>'fnd enro'!F311</f>
        <v>0</v>
      </c>
      <c r="G311" s="14">
        <f>'fnd enro'!G311</f>
        <v>1</v>
      </c>
      <c r="H311" s="14">
        <f>'fnd enro'!H311</f>
        <v>0</v>
      </c>
      <c r="I311" s="14">
        <f>'fnd enro'!I311</f>
        <v>0</v>
      </c>
      <c r="J311" s="14">
        <f>'fnd enro'!J311</f>
        <v>0</v>
      </c>
      <c r="K311" s="15">
        <f>'fnd enro'!K311</f>
        <v>3.8600000000000002E-2</v>
      </c>
      <c r="L311" s="14">
        <f>'fnd enro'!L311</f>
        <v>0</v>
      </c>
      <c r="M311" s="14">
        <f>'fnd enro'!M311</f>
        <v>1</v>
      </c>
      <c r="N311" s="14">
        <f>'fnd enro'!N311</f>
        <v>0</v>
      </c>
      <c r="O311" s="14">
        <f>'fnd enro'!O311</f>
        <v>0</v>
      </c>
      <c r="P311" s="14">
        <f>'fnd enro'!P311</f>
        <v>1</v>
      </c>
      <c r="Q311" s="14">
        <f>'fnd enro'!R311</f>
        <v>1</v>
      </c>
      <c r="R311" s="15">
        <f t="shared" si="310"/>
        <v>1</v>
      </c>
      <c r="S311" s="14">
        <f>VALUE('fnd enro'!Q311)</f>
        <v>11</v>
      </c>
      <c r="T311" s="2"/>
      <c r="U311" s="1">
        <f>(($D311*'fnd base rates'!C$107)
+($E311*'fnd base rates'!C$108)
+($F311*'fnd base rates'!C$109)
+($G311*'fnd base rates'!C$110)
+($H311*'fnd base rates'!C$111)
+($I311*'fnd base rates'!C$112)
+($J311*'fnd base rates'!C$113)
+($K311*'fnd base rates'!C$114)
+($M311*'fnd base rates'!C$116)
+($N311*'fnd base rates'!C$117)
+($O311*'fnd base rates'!C$118)
+($P311*VLOOKUP($S311+12,rate_basefnd,3)))
*$R311</f>
        <v>721.24134600000002</v>
      </c>
      <c r="V311" s="1">
        <f>(($D311*'fnd base rates'!D$107)
+($E311*'fnd base rates'!D$108)
+($F311*'fnd base rates'!D$109)
+($G311*'fnd base rates'!D$110)
+($H311*'fnd base rates'!D$111)
+($I311*'fnd base rates'!D$112)
+($J311*'fnd base rates'!D$113)
+($K311*'fnd base rates'!D$114)
+($M311*'fnd base rates'!D$116)
+($N311*'fnd base rates'!D$117)
+($O311*'fnd base rates'!D$118)
+($P311*VLOOKUP($S311+12,rate_basefnd,4)))
*$R311</f>
        <v>1338.28</v>
      </c>
      <c r="W311" s="1">
        <f>(($D311*'fnd base rates'!E$107)
+($E311*'fnd base rates'!E$108)
+($F311*'fnd base rates'!E$109)
+($G311*'fnd base rates'!E$110)
+($H311*'fnd base rates'!E$111)
+($I311*'fnd base rates'!E$112)
+($J311*'fnd base rates'!E$113)
+($K311*'fnd base rates'!E$114)
+($M311*'fnd base rates'!E$116)
+($N311*'fnd base rates'!E$117)
+($O311*'fnd base rates'!E$118)
+($P311*VLOOKUP($S311+12,rate_basefnd,5)))
*$R311</f>
        <v>8986.9803759999995</v>
      </c>
      <c r="X311" s="1">
        <f>(($D311*'fnd base rates'!F$107)
+($E311*'fnd base rates'!F$108)
+($F311*'fnd base rates'!F$109)
+($G311*'fnd base rates'!F$110)
+($H311*'fnd base rates'!F$111)
+($I311*'fnd base rates'!F$112)
+($J311*'fnd base rates'!F$113)
+($K311*'fnd base rates'!F$114)
+($M311*'fnd base rates'!F$116)
+($N311*'fnd base rates'!F$117)
+($O311*'fnd base rates'!F$118)
+($P311*VLOOKUP($S311+12,rate_basefnd,6)))
*$R311</f>
        <v>1424.466412</v>
      </c>
      <c r="Y311" s="1">
        <f>(($D311*'fnd base rates'!G$107)
+($E311*'fnd base rates'!G$108)
+($F311*'fnd base rates'!G$109)
+($G311*'fnd base rates'!G$110)
+($H311*'fnd base rates'!G$111)
+($I311*'fnd base rates'!G$112)
+($J311*'fnd base rates'!G$113)
+($K311*'fnd base rates'!G$114)
+($M311*'fnd base rates'!G$116)
+($N311*'fnd base rates'!G$117)
+($O311*'fnd base rates'!G$118)
+($P311*VLOOKUP($S311+12,rate_basefnd,7)))
*$R311</f>
        <v>394.99328200000002</v>
      </c>
      <c r="Z311" s="1">
        <f>(($D311*'fnd base rates'!H$107)
+($E311*'fnd base rates'!H$108)
+($F311*'fnd base rates'!H$109)
+($G311*'fnd base rates'!H$110)
+($H311*'fnd base rates'!H$111)
+($I311*'fnd base rates'!H$112)
+($J311*'fnd base rates'!H$113)
+($K311*'fnd base rates'!H$114)
+($M311*'fnd base rates'!H$116)
+($N311*'fnd base rates'!H$117)
+($O311*'fnd base rates'!H$118)
+($P311*VLOOKUP($S311+12,rate_basefnd,8)))</f>
        <v>678.62893400000007</v>
      </c>
      <c r="AA311" s="1">
        <f>(($D311*'fnd base rates'!I$107)
+($E311*'fnd base rates'!I$108)
+($F311*'fnd base rates'!I$109)
+($G311*'fnd base rates'!I$110)
+($H311*'fnd base rates'!I$111)
+($I311*'fnd base rates'!I$112)
+($J311*'fnd base rates'!I$113)
+($K311*'fnd base rates'!I$114)
+($M311*'fnd base rates'!I$116)
+($N311*'fnd base rates'!I$117)
+($O311*'fnd base rates'!I$118)
+($P311*VLOOKUP($S311+12,rate_basefnd,9)))
*$R311</f>
        <v>538.82000000000005</v>
      </c>
      <c r="AB311" s="1">
        <f>(($D311*'fnd base rates'!J$107)
+($E311*'fnd base rates'!J$108)
+($F311*'fnd base rates'!J$109)
+($G311*'fnd base rates'!J$110)
+($H311*'fnd base rates'!J$111)
+($I311*'fnd base rates'!J$112)
+($J311*'fnd base rates'!J$113)
+($K311*'fnd base rates'!J$114)
+($M311*'fnd base rates'!J$116)
+($N311*'fnd base rates'!J$117)
+($O311*'fnd base rates'!J$118)
+($P311*VLOOKUP($S311+12,rate_basefnd,10)))
*$R311</f>
        <v>991.39</v>
      </c>
      <c r="AC311" s="1">
        <f>(($D311*'fnd base rates'!K$107)
+($E311*'fnd base rates'!K$108)
+($F311*'fnd base rates'!K$109)
+($G311*'fnd base rates'!K$110)
+($H311*'fnd base rates'!K$111)
+($I311*'fnd base rates'!K$112)
+($J311*'fnd base rates'!K$113)
+($K311*'fnd base rates'!K$114)
+($M311*'fnd base rates'!K$116)
+($N311*'fnd base rates'!K$117)
+($O311*'fnd base rates'!K$118)
+($P311*VLOOKUP($S311+12,rate_basefnd,11)))
*$R311</f>
        <v>1403.6598799999999</v>
      </c>
      <c r="AD311" s="1">
        <f>(($D311*'fnd base rates'!L$107)
+($E311*'fnd base rates'!L$108)
+($F311*'fnd base rates'!L$109)
+($G311*'fnd base rates'!L$110)
+($H311*'fnd base rates'!L$111)
+($I311*'fnd base rates'!L$112)
+($J311*'fnd base rates'!L$113)
+($K311*'fnd base rates'!L$114)
+($M311*'fnd base rates'!L$116)
+($N311*'fnd base rates'!L$117)
+($O311*'fnd base rates'!L$118)
+($P311*VLOOKUP($S311+12,rate_basefnd,12)))</f>
        <v>2349.9166800000003</v>
      </c>
      <c r="AE311" s="1">
        <f>(($D311*'fnd base rates'!M$107)
+($E311*'fnd base rates'!M$108)
+($F311*'fnd base rates'!M$109)
+($G311*'fnd base rates'!M$110)
+($H311*'fnd base rates'!M$111)
+($I311*'fnd base rates'!M$112)
+($J311*'fnd base rates'!M$113)
+($K311*'fnd base rates'!M$114)
+($M311*'fnd base rates'!M$116)
+($N311*'fnd base rates'!M$117)
+($O311*'fnd base rates'!M$118)
+($P311*VLOOKUP($S311+12,rate_basefnd,13)))</f>
        <v>0</v>
      </c>
      <c r="AF311" s="4">
        <f t="shared" si="311"/>
        <v>18828.376909999999</v>
      </c>
      <c r="AH311" s="269">
        <f t="shared" si="312"/>
        <v>445348097</v>
      </c>
      <c r="AI311" s="4" t="str">
        <f t="shared" si="313"/>
        <v>445</v>
      </c>
      <c r="AJ311" s="2" t="str">
        <f t="shared" si="314"/>
        <v>348</v>
      </c>
      <c r="AK311" s="2" t="str">
        <f t="shared" si="315"/>
        <v>097</v>
      </c>
      <c r="AL311" s="4">
        <f t="shared" si="316"/>
        <v>1</v>
      </c>
      <c r="AM311" s="4">
        <f t="shared" si="307"/>
        <v>1</v>
      </c>
      <c r="AN311" s="4">
        <f t="shared" si="317"/>
        <v>18828.376909999999</v>
      </c>
      <c r="AO311" s="4">
        <f t="shared" si="318"/>
        <v>18828</v>
      </c>
      <c r="AP311" s="4">
        <f t="shared" si="308"/>
        <v>0</v>
      </c>
      <c r="AQ311" s="4">
        <v>18828</v>
      </c>
      <c r="AW311" s="4">
        <v>18828</v>
      </c>
      <c r="AX311" s="5">
        <f t="shared" si="319"/>
        <v>0</v>
      </c>
      <c r="AY311" s="4">
        <v>18828</v>
      </c>
      <c r="AZ311" s="5"/>
      <c r="BB311" s="5">
        <f t="shared" ref="BB311" si="364">BC311-BA311</f>
        <v>0</v>
      </c>
    </row>
    <row r="312" spans="1:54" s="4" customFormat="1">
      <c r="A312" s="269">
        <v>445</v>
      </c>
      <c r="B312" s="2">
        <v>445348110</v>
      </c>
      <c r="C312" s="9" t="s">
        <v>1079</v>
      </c>
      <c r="D312" s="14">
        <f>'fnd enro'!D312</f>
        <v>0</v>
      </c>
      <c r="E312" s="14">
        <f>'fnd enro'!E312</f>
        <v>0</v>
      </c>
      <c r="F312" s="14">
        <f>'fnd enro'!F312</f>
        <v>0</v>
      </c>
      <c r="G312" s="14">
        <f>'fnd enro'!G312</f>
        <v>0</v>
      </c>
      <c r="H312" s="14">
        <f>'fnd enro'!H312</f>
        <v>1</v>
      </c>
      <c r="I312" s="14">
        <f>'fnd enro'!I312</f>
        <v>1</v>
      </c>
      <c r="J312" s="14">
        <f>'fnd enro'!J312</f>
        <v>0</v>
      </c>
      <c r="K312" s="15">
        <f>'fnd enro'!K312</f>
        <v>7.7200000000000005E-2</v>
      </c>
      <c r="L312" s="14">
        <f>'fnd enro'!L312</f>
        <v>0</v>
      </c>
      <c r="M312" s="14">
        <f>'fnd enro'!M312</f>
        <v>0</v>
      </c>
      <c r="N312" s="14">
        <f>'fnd enro'!N312</f>
        <v>0</v>
      </c>
      <c r="O312" s="14">
        <f>'fnd enro'!O312</f>
        <v>0</v>
      </c>
      <c r="P312" s="14">
        <f>'fnd enro'!P312</f>
        <v>2</v>
      </c>
      <c r="Q312" s="14">
        <f>'fnd enro'!R312</f>
        <v>2</v>
      </c>
      <c r="R312" s="15">
        <f t="shared" si="310"/>
        <v>1</v>
      </c>
      <c r="S312" s="14">
        <f>VALUE('fnd enro'!Q312)</f>
        <v>4</v>
      </c>
      <c r="T312" s="2"/>
      <c r="U312" s="1">
        <f>(($D312*'fnd base rates'!C$107)
+($E312*'fnd base rates'!C$108)
+($F312*'fnd base rates'!C$109)
+($G312*'fnd base rates'!C$110)
+($H312*'fnd base rates'!C$111)
+($I312*'fnd base rates'!C$112)
+($J312*'fnd base rates'!C$113)
+($K312*'fnd base rates'!C$114)
+($M312*'fnd base rates'!C$116)
+($N312*'fnd base rates'!C$117)
+($O312*'fnd base rates'!C$118)
+($P312*VLOOKUP($S312+12,rate_basefnd,3)))
*$R312</f>
        <v>1189.7026920000001</v>
      </c>
      <c r="V312" s="1">
        <f>(($D312*'fnd base rates'!D$107)
+($E312*'fnd base rates'!D$108)
+($F312*'fnd base rates'!D$109)
+($G312*'fnd base rates'!D$110)
+($H312*'fnd base rates'!D$111)
+($I312*'fnd base rates'!D$112)
+($J312*'fnd base rates'!D$113)
+($K312*'fnd base rates'!D$114)
+($M312*'fnd base rates'!D$116)
+($N312*'fnd base rates'!D$117)
+($O312*'fnd base rates'!D$118)
+($P312*VLOOKUP($S312+12,rate_basefnd,4)))
*$R312</f>
        <v>2083.44</v>
      </c>
      <c r="W312" s="1">
        <f>(($D312*'fnd base rates'!E$107)
+($E312*'fnd base rates'!E$108)
+($F312*'fnd base rates'!E$109)
+($G312*'fnd base rates'!E$110)
+($H312*'fnd base rates'!E$111)
+($I312*'fnd base rates'!E$112)
+($J312*'fnd base rates'!E$113)
+($K312*'fnd base rates'!E$114)
+($M312*'fnd base rates'!E$116)
+($N312*'fnd base rates'!E$117)
+($O312*'fnd base rates'!E$118)
+($P312*VLOOKUP($S312+12,rate_basefnd,5)))
*$R312</f>
        <v>13772.840752</v>
      </c>
      <c r="X312" s="1">
        <f>(($D312*'fnd base rates'!F$107)
+($E312*'fnd base rates'!F$108)
+($F312*'fnd base rates'!F$109)
+($G312*'fnd base rates'!F$110)
+($H312*'fnd base rates'!F$111)
+($I312*'fnd base rates'!F$112)
+($J312*'fnd base rates'!F$113)
+($K312*'fnd base rates'!F$114)
+($M312*'fnd base rates'!F$116)
+($N312*'fnd base rates'!F$117)
+($O312*'fnd base rates'!F$118)
+($P312*VLOOKUP($S312+12,rate_basefnd,6)))
*$R312</f>
        <v>1882.2628240000001</v>
      </c>
      <c r="Y312" s="1">
        <f>(($D312*'fnd base rates'!G$107)
+($E312*'fnd base rates'!G$108)
+($F312*'fnd base rates'!G$109)
+($G312*'fnd base rates'!G$110)
+($H312*'fnd base rates'!G$111)
+($I312*'fnd base rates'!G$112)
+($J312*'fnd base rates'!G$113)
+($K312*'fnd base rates'!G$114)
+($M312*'fnd base rates'!G$116)
+($N312*'fnd base rates'!G$117)
+($O312*'fnd base rates'!G$118)
+($P312*VLOOKUP($S312+12,rate_basefnd,7)))
*$R312</f>
        <v>594.37656399999992</v>
      </c>
      <c r="Z312" s="1">
        <f>(($D312*'fnd base rates'!H$107)
+($E312*'fnd base rates'!H$108)
+($F312*'fnd base rates'!H$109)
+($G312*'fnd base rates'!H$110)
+($H312*'fnd base rates'!H$111)
+($I312*'fnd base rates'!H$112)
+($J312*'fnd base rates'!H$113)
+($K312*'fnd base rates'!H$114)
+($M312*'fnd base rates'!H$116)
+($N312*'fnd base rates'!H$117)
+($O312*'fnd base rates'!H$118)
+($P312*VLOOKUP($S312+12,rate_basefnd,8)))</f>
        <v>1391.677868</v>
      </c>
      <c r="AA312" s="1">
        <f>(($D312*'fnd base rates'!I$107)
+($E312*'fnd base rates'!I$108)
+($F312*'fnd base rates'!I$109)
+($G312*'fnd base rates'!I$110)
+($H312*'fnd base rates'!I$111)
+($I312*'fnd base rates'!I$112)
+($J312*'fnd base rates'!I$113)
+($K312*'fnd base rates'!I$114)
+($M312*'fnd base rates'!I$116)
+($N312*'fnd base rates'!I$117)
+($O312*'fnd base rates'!I$118)
+($P312*VLOOKUP($S312+12,rate_basefnd,9)))
*$R312</f>
        <v>1007.35</v>
      </c>
      <c r="AB312" s="1">
        <f>(($D312*'fnd base rates'!J$107)
+($E312*'fnd base rates'!J$108)
+($F312*'fnd base rates'!J$109)
+($G312*'fnd base rates'!J$110)
+($H312*'fnd base rates'!J$111)
+($I312*'fnd base rates'!J$112)
+($J312*'fnd base rates'!J$113)
+($K312*'fnd base rates'!J$114)
+($M312*'fnd base rates'!J$116)
+($N312*'fnd base rates'!J$117)
+($O312*'fnd base rates'!J$118)
+($P312*VLOOKUP($S312+12,rate_basefnd,10)))
*$R312</f>
        <v>1959.04</v>
      </c>
      <c r="AC312" s="1">
        <f>(($D312*'fnd base rates'!K$107)
+($E312*'fnd base rates'!K$108)
+($F312*'fnd base rates'!K$109)
+($G312*'fnd base rates'!K$110)
+($H312*'fnd base rates'!K$111)
+($I312*'fnd base rates'!K$112)
+($J312*'fnd base rates'!K$113)
+($K312*'fnd base rates'!K$114)
+($M312*'fnd base rates'!K$116)
+($N312*'fnd base rates'!K$117)
+($O312*'fnd base rates'!K$118)
+($P312*VLOOKUP($S312+12,rate_basefnd,11)))
*$R312</f>
        <v>2332.21976</v>
      </c>
      <c r="AD312" s="1">
        <f>(($D312*'fnd base rates'!L$107)
+($E312*'fnd base rates'!L$108)
+($F312*'fnd base rates'!L$109)
+($G312*'fnd base rates'!L$110)
+($H312*'fnd base rates'!L$111)
+($I312*'fnd base rates'!L$112)
+($J312*'fnd base rates'!L$113)
+($K312*'fnd base rates'!L$114)
+($M312*'fnd base rates'!L$116)
+($N312*'fnd base rates'!L$117)
+($O312*'fnd base rates'!L$118)
+($P312*VLOOKUP($S312+12,rate_basefnd,12)))</f>
        <v>3755.2833599999999</v>
      </c>
      <c r="AE312" s="1">
        <f>(($D312*'fnd base rates'!M$107)
+($E312*'fnd base rates'!M$108)
+($F312*'fnd base rates'!M$109)
+($G312*'fnd base rates'!M$110)
+($H312*'fnd base rates'!M$111)
+($I312*'fnd base rates'!M$112)
+($J312*'fnd base rates'!M$113)
+($K312*'fnd base rates'!M$114)
+($M312*'fnd base rates'!M$116)
+($N312*'fnd base rates'!M$117)
+($O312*'fnd base rates'!M$118)
+($P312*VLOOKUP($S312+12,rate_basefnd,13)))</f>
        <v>0</v>
      </c>
      <c r="AF312" s="4">
        <f t="shared" si="311"/>
        <v>29968.19382</v>
      </c>
      <c r="AH312" s="269">
        <f t="shared" si="312"/>
        <v>445348110</v>
      </c>
      <c r="AI312" s="4" t="str">
        <f t="shared" si="313"/>
        <v>445</v>
      </c>
      <c r="AJ312" s="2" t="str">
        <f t="shared" si="314"/>
        <v>348</v>
      </c>
      <c r="AK312" s="2" t="str">
        <f t="shared" si="315"/>
        <v>110</v>
      </c>
      <c r="AL312" s="4">
        <f t="shared" si="316"/>
        <v>1</v>
      </c>
      <c r="AM312" s="4">
        <f t="shared" si="307"/>
        <v>2</v>
      </c>
      <c r="AN312" s="4">
        <f t="shared" si="317"/>
        <v>29968.19382</v>
      </c>
      <c r="AO312" s="4">
        <f t="shared" si="318"/>
        <v>14984</v>
      </c>
      <c r="AP312" s="4">
        <f t="shared" si="308"/>
        <v>0</v>
      </c>
      <c r="AQ312" s="4">
        <v>14984</v>
      </c>
      <c r="AW312" s="4">
        <v>14984</v>
      </c>
      <c r="AX312" s="5">
        <f t="shared" si="319"/>
        <v>0</v>
      </c>
      <c r="AY312" s="4">
        <v>14984</v>
      </c>
      <c r="AZ312" s="5"/>
      <c r="BB312" s="5">
        <f t="shared" ref="BB312" si="365">BC312-BA312</f>
        <v>0</v>
      </c>
    </row>
    <row r="313" spans="1:54" s="4" customFormat="1">
      <c r="A313" s="269">
        <v>445</v>
      </c>
      <c r="B313" s="2">
        <v>445348151</v>
      </c>
      <c r="C313" s="9" t="s">
        <v>1079</v>
      </c>
      <c r="D313" s="14">
        <f>'fnd enro'!D313</f>
        <v>0</v>
      </c>
      <c r="E313" s="14">
        <f>'fnd enro'!E313</f>
        <v>0</v>
      </c>
      <c r="F313" s="14">
        <f>'fnd enro'!F313</f>
        <v>0</v>
      </c>
      <c r="G313" s="14">
        <f>'fnd enro'!G313</f>
        <v>12</v>
      </c>
      <c r="H313" s="14">
        <f>'fnd enro'!H313</f>
        <v>4</v>
      </c>
      <c r="I313" s="14">
        <f>'fnd enro'!I313</f>
        <v>3</v>
      </c>
      <c r="J313" s="14">
        <f>'fnd enro'!J313</f>
        <v>0</v>
      </c>
      <c r="K313" s="15">
        <f>'fnd enro'!K313</f>
        <v>0.73340000000000005</v>
      </c>
      <c r="L313" s="14">
        <f>'fnd enro'!L313</f>
        <v>0</v>
      </c>
      <c r="M313" s="14">
        <f>'fnd enro'!M313</f>
        <v>2</v>
      </c>
      <c r="N313" s="14">
        <f>'fnd enro'!N313</f>
        <v>0</v>
      </c>
      <c r="O313" s="14">
        <f>'fnd enro'!O313</f>
        <v>0</v>
      </c>
      <c r="P313" s="14">
        <f>'fnd enro'!P313</f>
        <v>15</v>
      </c>
      <c r="Q313" s="14">
        <f>'fnd enro'!R313</f>
        <v>19</v>
      </c>
      <c r="R313" s="15">
        <f t="shared" si="310"/>
        <v>1</v>
      </c>
      <c r="S313" s="14">
        <f>VALUE('fnd enro'!Q313)</f>
        <v>7</v>
      </c>
      <c r="T313" s="2"/>
      <c r="U313" s="1">
        <f>(($D313*'fnd base rates'!C$107)
+($E313*'fnd base rates'!C$108)
+($F313*'fnd base rates'!C$109)
+($G313*'fnd base rates'!C$110)
+($H313*'fnd base rates'!C$111)
+($I313*'fnd base rates'!C$112)
+($J313*'fnd base rates'!C$113)
+($K313*'fnd base rates'!C$114)
+($M313*'fnd base rates'!C$116)
+($N313*'fnd base rates'!C$117)
+($O313*'fnd base rates'!C$118)
+($P313*VLOOKUP($S313+12,rate_basefnd,3)))
*$R313</f>
        <v>11424.685574000001</v>
      </c>
      <c r="V313" s="1">
        <f>(($D313*'fnd base rates'!D$107)
+($E313*'fnd base rates'!D$108)
+($F313*'fnd base rates'!D$109)
+($G313*'fnd base rates'!D$110)
+($H313*'fnd base rates'!D$111)
+($I313*'fnd base rates'!D$112)
+($J313*'fnd base rates'!D$113)
+($K313*'fnd base rates'!D$114)
+($M313*'fnd base rates'!D$116)
+($N313*'fnd base rates'!D$117)
+($O313*'fnd base rates'!D$118)
+($P313*VLOOKUP($S313+12,rate_basefnd,4)))
*$R313</f>
        <v>19768.86</v>
      </c>
      <c r="W313" s="1">
        <f>(($D313*'fnd base rates'!E$107)
+($E313*'fnd base rates'!E$108)
+($F313*'fnd base rates'!E$109)
+($G313*'fnd base rates'!E$110)
+($H313*'fnd base rates'!E$111)
+($I313*'fnd base rates'!E$112)
+($J313*'fnd base rates'!E$113)
+($K313*'fnd base rates'!E$114)
+($M313*'fnd base rates'!E$116)
+($N313*'fnd base rates'!E$117)
+($O313*'fnd base rates'!E$118)
+($P313*VLOOKUP($S313+12,rate_basefnd,5)))
*$R313</f>
        <v>125240.317144</v>
      </c>
      <c r="X313" s="1">
        <f>(($D313*'fnd base rates'!F$107)
+($E313*'fnd base rates'!F$108)
+($F313*'fnd base rates'!F$109)
+($G313*'fnd base rates'!F$110)
+($H313*'fnd base rates'!F$111)
+($I313*'fnd base rates'!F$112)
+($J313*'fnd base rates'!F$113)
+($K313*'fnd base rates'!F$114)
+($M313*'fnd base rates'!F$116)
+($N313*'fnd base rates'!F$117)
+($O313*'fnd base rates'!F$118)
+($P313*VLOOKUP($S313+12,rate_basefnd,6)))
*$R313</f>
        <v>21965.561828000002</v>
      </c>
      <c r="Y313" s="1">
        <f>(($D313*'fnd base rates'!G$107)
+($E313*'fnd base rates'!G$108)
+($F313*'fnd base rates'!G$109)
+($G313*'fnd base rates'!G$110)
+($H313*'fnd base rates'!G$111)
+($I313*'fnd base rates'!G$112)
+($J313*'fnd base rates'!G$113)
+($K313*'fnd base rates'!G$114)
+($M313*'fnd base rates'!G$116)
+($N313*'fnd base rates'!G$117)
+($O313*'fnd base rates'!G$118)
+($P313*VLOOKUP($S313+12,rate_basefnd,7)))
*$R313</f>
        <v>5458.4223579999998</v>
      </c>
      <c r="Z313" s="1">
        <f>(($D313*'fnd base rates'!H$107)
+($E313*'fnd base rates'!H$108)
+($F313*'fnd base rates'!H$109)
+($G313*'fnd base rates'!H$110)
+($H313*'fnd base rates'!H$111)
+($I313*'fnd base rates'!H$112)
+($J313*'fnd base rates'!H$113)
+($K313*'fnd base rates'!H$114)
+($M313*'fnd base rates'!H$116)
+($N313*'fnd base rates'!H$117)
+($O313*'fnd base rates'!H$118)
+($P313*VLOOKUP($S313+12,rate_basefnd,8)))</f>
        <v>11466.269746</v>
      </c>
      <c r="AA313" s="1">
        <f>(($D313*'fnd base rates'!I$107)
+($E313*'fnd base rates'!I$108)
+($F313*'fnd base rates'!I$109)
+($G313*'fnd base rates'!I$110)
+($H313*'fnd base rates'!I$111)
+($I313*'fnd base rates'!I$112)
+($J313*'fnd base rates'!I$113)
+($K313*'fnd base rates'!I$114)
+($M313*'fnd base rates'!I$116)
+($N313*'fnd base rates'!I$117)
+($O313*'fnd base rates'!I$118)
+($P313*VLOOKUP($S313+12,rate_basefnd,9)))
*$R313</f>
        <v>8484.9</v>
      </c>
      <c r="AB313" s="1">
        <f>(($D313*'fnd base rates'!J$107)
+($E313*'fnd base rates'!J$108)
+($F313*'fnd base rates'!J$109)
+($G313*'fnd base rates'!J$110)
+($H313*'fnd base rates'!J$111)
+($I313*'fnd base rates'!J$112)
+($J313*'fnd base rates'!J$113)
+($K313*'fnd base rates'!J$114)
+($M313*'fnd base rates'!J$116)
+($N313*'fnd base rates'!J$117)
+($O313*'fnd base rates'!J$118)
+($P313*VLOOKUP($S313+12,rate_basefnd,10)))
*$R313</f>
        <v>14615.38</v>
      </c>
      <c r="AC313" s="1">
        <f>(($D313*'fnd base rates'!K$107)
+($E313*'fnd base rates'!K$108)
+($F313*'fnd base rates'!K$109)
+($G313*'fnd base rates'!K$110)
+($H313*'fnd base rates'!K$111)
+($I313*'fnd base rates'!K$112)
+($J313*'fnd base rates'!K$113)
+($K313*'fnd base rates'!K$114)
+($M313*'fnd base rates'!K$116)
+($N313*'fnd base rates'!K$117)
+($O313*'fnd base rates'!K$118)
+($P313*VLOOKUP($S313+12,rate_basefnd,11)))
*$R313</f>
        <v>21988.237719999997</v>
      </c>
      <c r="AD313" s="1">
        <f>(($D313*'fnd base rates'!L$107)
+($E313*'fnd base rates'!L$108)
+($F313*'fnd base rates'!L$109)
+($G313*'fnd base rates'!L$110)
+($H313*'fnd base rates'!L$111)
+($I313*'fnd base rates'!L$112)
+($J313*'fnd base rates'!L$113)
+($K313*'fnd base rates'!L$114)
+($M313*'fnd base rates'!L$116)
+($N313*'fnd base rates'!L$117)
+($O313*'fnd base rates'!L$118)
+($P313*VLOOKUP($S313+12,rate_basefnd,12)))</f>
        <v>35770.75692</v>
      </c>
      <c r="AE313" s="1">
        <f>(($D313*'fnd base rates'!M$107)
+($E313*'fnd base rates'!M$108)
+($F313*'fnd base rates'!M$109)
+($G313*'fnd base rates'!M$110)
+($H313*'fnd base rates'!M$111)
+($I313*'fnd base rates'!M$112)
+($J313*'fnd base rates'!M$113)
+($K313*'fnd base rates'!M$114)
+($M313*'fnd base rates'!M$116)
+($N313*'fnd base rates'!M$117)
+($O313*'fnd base rates'!M$118)
+($P313*VLOOKUP($S313+12,rate_basefnd,13)))</f>
        <v>0</v>
      </c>
      <c r="AF313" s="4">
        <f t="shared" si="311"/>
        <v>276183.39129000006</v>
      </c>
      <c r="AH313" s="269">
        <f t="shared" si="312"/>
        <v>445348151</v>
      </c>
      <c r="AI313" s="4" t="str">
        <f t="shared" si="313"/>
        <v>445</v>
      </c>
      <c r="AJ313" s="2" t="str">
        <f t="shared" si="314"/>
        <v>348</v>
      </c>
      <c r="AK313" s="2" t="str">
        <f t="shared" si="315"/>
        <v>151</v>
      </c>
      <c r="AL313" s="4">
        <f t="shared" si="316"/>
        <v>1</v>
      </c>
      <c r="AM313" s="4">
        <f t="shared" si="307"/>
        <v>19</v>
      </c>
      <c r="AN313" s="4">
        <f t="shared" si="317"/>
        <v>276183.39129000006</v>
      </c>
      <c r="AO313" s="4">
        <f t="shared" si="318"/>
        <v>14536</v>
      </c>
      <c r="AP313" s="4">
        <f t="shared" si="308"/>
        <v>0</v>
      </c>
      <c r="AQ313" s="4">
        <v>14536</v>
      </c>
      <c r="AW313" s="4">
        <v>14536</v>
      </c>
      <c r="AX313" s="5">
        <f t="shared" si="319"/>
        <v>0</v>
      </c>
      <c r="AY313" s="4">
        <v>14536</v>
      </c>
      <c r="AZ313" s="5"/>
      <c r="BB313" s="5">
        <f t="shared" ref="BB313" si="366">BC313-BA313</f>
        <v>0</v>
      </c>
    </row>
    <row r="314" spans="1:54" s="4" customFormat="1">
      <c r="A314" s="269">
        <v>445</v>
      </c>
      <c r="B314" s="2">
        <v>445348153</v>
      </c>
      <c r="C314" s="9" t="s">
        <v>1079</v>
      </c>
      <c r="D314" s="14">
        <f>'fnd enro'!D314</f>
        <v>0</v>
      </c>
      <c r="E314" s="14">
        <f>'fnd enro'!E314</f>
        <v>0</v>
      </c>
      <c r="F314" s="14">
        <f>'fnd enro'!F314</f>
        <v>0</v>
      </c>
      <c r="G314" s="14">
        <f>'fnd enro'!G314</f>
        <v>1</v>
      </c>
      <c r="H314" s="14">
        <f>'fnd enro'!H314</f>
        <v>1</v>
      </c>
      <c r="I314" s="14">
        <f>'fnd enro'!I314</f>
        <v>0</v>
      </c>
      <c r="J314" s="14">
        <f>'fnd enro'!J314</f>
        <v>0</v>
      </c>
      <c r="K314" s="15">
        <f>'fnd enro'!K314</f>
        <v>7.7200000000000005E-2</v>
      </c>
      <c r="L314" s="14">
        <f>'fnd enro'!L314</f>
        <v>0</v>
      </c>
      <c r="M314" s="14">
        <f>'fnd enro'!M314</f>
        <v>0</v>
      </c>
      <c r="N314" s="14">
        <f>'fnd enro'!N314</f>
        <v>0</v>
      </c>
      <c r="O314" s="14">
        <f>'fnd enro'!O314</f>
        <v>0</v>
      </c>
      <c r="P314" s="14">
        <f>'fnd enro'!P314</f>
        <v>2</v>
      </c>
      <c r="Q314" s="14">
        <f>'fnd enro'!R314</f>
        <v>2</v>
      </c>
      <c r="R314" s="15">
        <f t="shared" si="310"/>
        <v>1</v>
      </c>
      <c r="S314" s="14">
        <f>VALUE('fnd enro'!Q314)</f>
        <v>10</v>
      </c>
      <c r="T314" s="2"/>
      <c r="U314" s="1">
        <f>(($D314*'fnd base rates'!C$107)
+($E314*'fnd base rates'!C$108)
+($F314*'fnd base rates'!C$109)
+($G314*'fnd base rates'!C$110)
+($H314*'fnd base rates'!C$111)
+($I314*'fnd base rates'!C$112)
+($J314*'fnd base rates'!C$113)
+($K314*'fnd base rates'!C$114)
+($M314*'fnd base rates'!C$116)
+($N314*'fnd base rates'!C$117)
+($O314*'fnd base rates'!C$118)
+($P314*VLOOKUP($S314+12,rate_basefnd,3)))
*$R314</f>
        <v>1231.542692</v>
      </c>
      <c r="V314" s="1">
        <f>(($D314*'fnd base rates'!D$107)
+($E314*'fnd base rates'!D$108)
+($F314*'fnd base rates'!D$109)
+($G314*'fnd base rates'!D$110)
+($H314*'fnd base rates'!D$111)
+($I314*'fnd base rates'!D$112)
+($J314*'fnd base rates'!D$113)
+($K314*'fnd base rates'!D$114)
+($M314*'fnd base rates'!D$116)
+($N314*'fnd base rates'!D$117)
+($O314*'fnd base rates'!D$118)
+($P314*VLOOKUP($S314+12,rate_basefnd,4)))
*$R314</f>
        <v>2281.7600000000002</v>
      </c>
      <c r="W314" s="1">
        <f>(($D314*'fnd base rates'!E$107)
+($E314*'fnd base rates'!E$108)
+($F314*'fnd base rates'!E$109)
+($G314*'fnd base rates'!E$110)
+($H314*'fnd base rates'!E$111)
+($I314*'fnd base rates'!E$112)
+($J314*'fnd base rates'!E$113)
+($K314*'fnd base rates'!E$114)
+($M314*'fnd base rates'!E$116)
+($N314*'fnd base rates'!E$117)
+($O314*'fnd base rates'!E$118)
+($P314*VLOOKUP($S314+12,rate_basefnd,5)))
*$R314</f>
        <v>14676.790752000001</v>
      </c>
      <c r="X314" s="1">
        <f>(($D314*'fnd base rates'!F$107)
+($E314*'fnd base rates'!F$108)
+($F314*'fnd base rates'!F$109)
+($G314*'fnd base rates'!F$110)
+($H314*'fnd base rates'!F$111)
+($I314*'fnd base rates'!F$112)
+($J314*'fnd base rates'!F$113)
+($K314*'fnd base rates'!F$114)
+($M314*'fnd base rates'!F$116)
+($N314*'fnd base rates'!F$117)
+($O314*'fnd base rates'!F$118)
+($P314*VLOOKUP($S314+12,rate_basefnd,6)))
*$R314</f>
        <v>2242.8228239999999</v>
      </c>
      <c r="Y314" s="1">
        <f>(($D314*'fnd base rates'!G$107)
+($E314*'fnd base rates'!G$108)
+($F314*'fnd base rates'!G$109)
+($G314*'fnd base rates'!G$110)
+($H314*'fnd base rates'!G$111)
+($I314*'fnd base rates'!G$112)
+($J314*'fnd base rates'!G$113)
+($K314*'fnd base rates'!G$114)
+($M314*'fnd base rates'!G$116)
+($N314*'fnd base rates'!G$117)
+($O314*'fnd base rates'!G$118)
+($P314*VLOOKUP($S314+12,rate_basefnd,7)))
*$R314</f>
        <v>681.18656400000009</v>
      </c>
      <c r="Z314" s="1">
        <f>(($D314*'fnd base rates'!H$107)
+($E314*'fnd base rates'!H$108)
+($F314*'fnd base rates'!H$109)
+($G314*'fnd base rates'!H$110)
+($H314*'fnd base rates'!H$111)
+($I314*'fnd base rates'!H$112)
+($J314*'fnd base rates'!H$113)
+($K314*'fnd base rates'!H$114)
+($M314*'fnd base rates'!H$116)
+($N314*'fnd base rates'!H$117)
+($O314*'fnd base rates'!H$118)
+($P314*VLOOKUP($S314+12,rate_basefnd,8)))</f>
        <v>1101.437868</v>
      </c>
      <c r="AA314" s="1">
        <f>(($D314*'fnd base rates'!I$107)
+($E314*'fnd base rates'!I$108)
+($F314*'fnd base rates'!I$109)
+($G314*'fnd base rates'!I$110)
+($H314*'fnd base rates'!I$111)
+($I314*'fnd base rates'!I$112)
+($J314*'fnd base rates'!I$113)
+($K314*'fnd base rates'!I$114)
+($M314*'fnd base rates'!I$116)
+($N314*'fnd base rates'!I$117)
+($O314*'fnd base rates'!I$118)
+($P314*VLOOKUP($S314+12,rate_basefnd,9)))
*$R314</f>
        <v>966.14</v>
      </c>
      <c r="AB314" s="1">
        <f>(($D314*'fnd base rates'!J$107)
+($E314*'fnd base rates'!J$108)
+($F314*'fnd base rates'!J$109)
+($G314*'fnd base rates'!J$110)
+($H314*'fnd base rates'!J$111)
+($I314*'fnd base rates'!J$112)
+($J314*'fnd base rates'!J$113)
+($K314*'fnd base rates'!J$114)
+($M314*'fnd base rates'!J$116)
+($N314*'fnd base rates'!J$117)
+($O314*'fnd base rates'!J$118)
+($P314*VLOOKUP($S314+12,rate_basefnd,10)))
*$R314</f>
        <v>1944.9099999999999</v>
      </c>
      <c r="AC314" s="1">
        <f>(($D314*'fnd base rates'!K$107)
+($E314*'fnd base rates'!K$108)
+($F314*'fnd base rates'!K$109)
+($G314*'fnd base rates'!K$110)
+($H314*'fnd base rates'!K$111)
+($I314*'fnd base rates'!K$112)
+($J314*'fnd base rates'!K$113)
+($K314*'fnd base rates'!K$114)
+($M314*'fnd base rates'!K$116)
+($N314*'fnd base rates'!K$117)
+($O314*'fnd base rates'!K$118)
+($P314*VLOOKUP($S314+12,rate_basefnd,11)))
*$R314</f>
        <v>2282.36976</v>
      </c>
      <c r="AD314" s="1">
        <f>(($D314*'fnd base rates'!L$107)
+($E314*'fnd base rates'!L$108)
+($F314*'fnd base rates'!L$109)
+($G314*'fnd base rates'!L$110)
+($H314*'fnd base rates'!L$111)
+($I314*'fnd base rates'!L$112)
+($J314*'fnd base rates'!L$113)
+($K314*'fnd base rates'!L$114)
+($M314*'fnd base rates'!L$116)
+($N314*'fnd base rates'!L$117)
+($O314*'fnd base rates'!L$118)
+($P314*VLOOKUP($S314+12,rate_basefnd,12)))</f>
        <v>4145.43336</v>
      </c>
      <c r="AE314" s="1">
        <f>(($D314*'fnd base rates'!M$107)
+($E314*'fnd base rates'!M$108)
+($F314*'fnd base rates'!M$109)
+($G314*'fnd base rates'!M$110)
+($H314*'fnd base rates'!M$111)
+($I314*'fnd base rates'!M$112)
+($J314*'fnd base rates'!M$113)
+($K314*'fnd base rates'!M$114)
+($M314*'fnd base rates'!M$116)
+($N314*'fnd base rates'!M$117)
+($O314*'fnd base rates'!M$118)
+($P314*VLOOKUP($S314+12,rate_basefnd,13)))</f>
        <v>0</v>
      </c>
      <c r="AF314" s="4">
        <f t="shared" si="311"/>
        <v>31554.393820000001</v>
      </c>
      <c r="AH314" s="269">
        <f t="shared" si="312"/>
        <v>445348153</v>
      </c>
      <c r="AI314" s="4" t="str">
        <f t="shared" si="313"/>
        <v>445</v>
      </c>
      <c r="AJ314" s="2" t="str">
        <f t="shared" si="314"/>
        <v>348</v>
      </c>
      <c r="AK314" s="2" t="str">
        <f t="shared" si="315"/>
        <v>153</v>
      </c>
      <c r="AL314" s="4">
        <f t="shared" si="316"/>
        <v>1</v>
      </c>
      <c r="AM314" s="4">
        <f t="shared" si="307"/>
        <v>2</v>
      </c>
      <c r="AN314" s="4">
        <f t="shared" si="317"/>
        <v>31554.393820000001</v>
      </c>
      <c r="AO314" s="4">
        <f t="shared" si="318"/>
        <v>15777</v>
      </c>
      <c r="AP314" s="4">
        <f t="shared" si="308"/>
        <v>0</v>
      </c>
      <c r="AQ314" s="4">
        <v>15777</v>
      </c>
      <c r="AW314" s="4">
        <v>15777</v>
      </c>
      <c r="AX314" s="5">
        <f t="shared" si="319"/>
        <v>0</v>
      </c>
      <c r="AY314" s="4">
        <v>15777</v>
      </c>
      <c r="AZ314" s="5"/>
      <c r="BB314" s="5">
        <f t="shared" ref="BB314" si="367">BC314-BA314</f>
        <v>0</v>
      </c>
    </row>
    <row r="315" spans="1:54" s="4" customFormat="1">
      <c r="A315" s="269">
        <v>445</v>
      </c>
      <c r="B315" s="2">
        <v>445348170</v>
      </c>
      <c r="C315" s="9" t="s">
        <v>1079</v>
      </c>
      <c r="D315" s="14">
        <f>'fnd enro'!D315</f>
        <v>0</v>
      </c>
      <c r="E315" s="14">
        <f>'fnd enro'!E315</f>
        <v>0</v>
      </c>
      <c r="F315" s="14">
        <f>'fnd enro'!F315</f>
        <v>0</v>
      </c>
      <c r="G315" s="14">
        <f>'fnd enro'!G315</f>
        <v>1</v>
      </c>
      <c r="H315" s="14">
        <f>'fnd enro'!H315</f>
        <v>0</v>
      </c>
      <c r="I315" s="14">
        <f>'fnd enro'!I315</f>
        <v>0</v>
      </c>
      <c r="J315" s="14">
        <f>'fnd enro'!J315</f>
        <v>0</v>
      </c>
      <c r="K315" s="15">
        <f>'fnd enro'!K315</f>
        <v>3.8600000000000002E-2</v>
      </c>
      <c r="L315" s="14">
        <f>'fnd enro'!L315</f>
        <v>0</v>
      </c>
      <c r="M315" s="14">
        <f>'fnd enro'!M315</f>
        <v>0</v>
      </c>
      <c r="N315" s="14">
        <f>'fnd enro'!N315</f>
        <v>0</v>
      </c>
      <c r="O315" s="14">
        <f>'fnd enro'!O315</f>
        <v>0</v>
      </c>
      <c r="P315" s="14">
        <f>'fnd enro'!P315</f>
        <v>0</v>
      </c>
      <c r="Q315" s="14">
        <f>'fnd enro'!R315</f>
        <v>1</v>
      </c>
      <c r="R315" s="15">
        <f t="shared" si="310"/>
        <v>1</v>
      </c>
      <c r="S315" s="14">
        <f>VALUE('fnd enro'!Q315)</f>
        <v>10</v>
      </c>
      <c r="T315" s="2"/>
      <c r="U315" s="1">
        <f>(($D315*'fnd base rates'!C$107)
+($E315*'fnd base rates'!C$108)
+($F315*'fnd base rates'!C$109)
+($G315*'fnd base rates'!C$110)
+($H315*'fnd base rates'!C$111)
+($I315*'fnd base rates'!C$112)
+($J315*'fnd base rates'!C$113)
+($K315*'fnd base rates'!C$114)
+($M315*'fnd base rates'!C$116)
+($N315*'fnd base rates'!C$117)
+($O315*'fnd base rates'!C$118)
+($P315*VLOOKUP($S315+12,rate_basefnd,3)))
*$R315</f>
        <v>536.46134600000005</v>
      </c>
      <c r="V315" s="1">
        <f>(($D315*'fnd base rates'!D$107)
+($E315*'fnd base rates'!D$108)
+($F315*'fnd base rates'!D$109)
+($G315*'fnd base rates'!D$110)
+($H315*'fnd base rates'!D$111)
+($I315*'fnd base rates'!D$112)
+($J315*'fnd base rates'!D$113)
+($K315*'fnd base rates'!D$114)
+($M315*'fnd base rates'!D$116)
+($N315*'fnd base rates'!D$117)
+($O315*'fnd base rates'!D$118)
+($P315*VLOOKUP($S315+12,rate_basefnd,4)))
*$R315</f>
        <v>765.08</v>
      </c>
      <c r="W315" s="1">
        <f>(($D315*'fnd base rates'!E$107)
+($E315*'fnd base rates'!E$108)
+($F315*'fnd base rates'!E$109)
+($G315*'fnd base rates'!E$110)
+($H315*'fnd base rates'!E$111)
+($I315*'fnd base rates'!E$112)
+($J315*'fnd base rates'!E$113)
+($K315*'fnd base rates'!E$114)
+($M315*'fnd base rates'!E$116)
+($N315*'fnd base rates'!E$117)
+($O315*'fnd base rates'!E$118)
+($P315*VLOOKUP($S315+12,rate_basefnd,5)))
*$R315</f>
        <v>3880.4303760000003</v>
      </c>
      <c r="X315" s="1">
        <f>(($D315*'fnd base rates'!F$107)
+($E315*'fnd base rates'!F$108)
+($F315*'fnd base rates'!F$109)
+($G315*'fnd base rates'!F$110)
+($H315*'fnd base rates'!F$111)
+($I315*'fnd base rates'!F$112)
+($J315*'fnd base rates'!F$113)
+($K315*'fnd base rates'!F$114)
+($M315*'fnd base rates'!F$116)
+($N315*'fnd base rates'!F$117)
+($O315*'fnd base rates'!F$118)
+($P315*VLOOKUP($S315+12,rate_basefnd,6)))
*$R315</f>
        <v>1247.446412</v>
      </c>
      <c r="Y315" s="1">
        <f>(($D315*'fnd base rates'!G$107)
+($E315*'fnd base rates'!G$108)
+($F315*'fnd base rates'!G$109)
+($G315*'fnd base rates'!G$110)
+($H315*'fnd base rates'!G$111)
+($I315*'fnd base rates'!G$112)
+($J315*'fnd base rates'!G$113)
+($K315*'fnd base rates'!G$114)
+($M315*'fnd base rates'!G$116)
+($N315*'fnd base rates'!G$117)
+($O315*'fnd base rates'!G$118)
+($P315*VLOOKUP($S315+12,rate_basefnd,7)))
*$R315</f>
        <v>156.793282</v>
      </c>
      <c r="Z315" s="1">
        <f>(($D315*'fnd base rates'!H$107)
+($E315*'fnd base rates'!H$108)
+($F315*'fnd base rates'!H$109)
+($G315*'fnd base rates'!H$110)
+($H315*'fnd base rates'!H$111)
+($I315*'fnd base rates'!H$112)
+($J315*'fnd base rates'!H$113)
+($K315*'fnd base rates'!H$114)
+($M315*'fnd base rates'!H$116)
+($N315*'fnd base rates'!H$117)
+($O315*'fnd base rates'!H$118)
+($P315*VLOOKUP($S315+12,rate_basefnd,8)))</f>
        <v>523.43893400000002</v>
      </c>
      <c r="AA315" s="1">
        <f>(($D315*'fnd base rates'!I$107)
+($E315*'fnd base rates'!I$108)
+($F315*'fnd base rates'!I$109)
+($G315*'fnd base rates'!I$110)
+($H315*'fnd base rates'!I$111)
+($I315*'fnd base rates'!I$112)
+($J315*'fnd base rates'!I$113)
+($K315*'fnd base rates'!I$114)
+($M315*'fnd base rates'!I$116)
+($N315*'fnd base rates'!I$117)
+($O315*'fnd base rates'!I$118)
+($P315*VLOOKUP($S315+12,rate_basefnd,9)))
*$R315</f>
        <v>306.35000000000002</v>
      </c>
      <c r="AB315" s="1">
        <f>(($D315*'fnd base rates'!J$107)
+($E315*'fnd base rates'!J$108)
+($F315*'fnd base rates'!J$109)
+($G315*'fnd base rates'!J$110)
+($H315*'fnd base rates'!J$111)
+($I315*'fnd base rates'!J$112)
+($J315*'fnd base rates'!J$113)
+($K315*'fnd base rates'!J$114)
+($M315*'fnd base rates'!J$116)
+($N315*'fnd base rates'!J$117)
+($O315*'fnd base rates'!J$118)
+($P315*VLOOKUP($S315+12,rate_basefnd,10)))
*$R315</f>
        <v>152.32</v>
      </c>
      <c r="AC315" s="1">
        <f>(($D315*'fnd base rates'!K$107)
+($E315*'fnd base rates'!K$108)
+($F315*'fnd base rates'!K$109)
+($G315*'fnd base rates'!K$110)
+($H315*'fnd base rates'!K$111)
+($I315*'fnd base rates'!K$112)
+($J315*'fnd base rates'!K$113)
+($K315*'fnd base rates'!K$114)
+($M315*'fnd base rates'!K$116)
+($N315*'fnd base rates'!K$117)
+($O315*'fnd base rates'!K$118)
+($P315*VLOOKUP($S315+12,rate_basefnd,11)))
*$R315</f>
        <v>1100.2098799999999</v>
      </c>
      <c r="AD315" s="1">
        <f>(($D315*'fnd base rates'!L$107)
+($E315*'fnd base rates'!L$108)
+($F315*'fnd base rates'!L$109)
+($G315*'fnd base rates'!L$110)
+($H315*'fnd base rates'!L$111)
+($I315*'fnd base rates'!L$112)
+($J315*'fnd base rates'!L$113)
+($K315*'fnd base rates'!L$114)
+($M315*'fnd base rates'!L$116)
+($N315*'fnd base rates'!L$117)
+($O315*'fnd base rates'!L$118)
+($P315*VLOOKUP($S315+12,rate_basefnd,12)))</f>
        <v>1446.1566800000001</v>
      </c>
      <c r="AE315" s="1">
        <f>(($D315*'fnd base rates'!M$107)
+($E315*'fnd base rates'!M$108)
+($F315*'fnd base rates'!M$109)
+($G315*'fnd base rates'!M$110)
+($H315*'fnd base rates'!M$111)
+($I315*'fnd base rates'!M$112)
+($J315*'fnd base rates'!M$113)
+($K315*'fnd base rates'!M$114)
+($M315*'fnd base rates'!M$116)
+($N315*'fnd base rates'!M$117)
+($O315*'fnd base rates'!M$118)
+($P315*VLOOKUP($S315+12,rate_basefnd,13)))</f>
        <v>0</v>
      </c>
      <c r="AF315" s="4">
        <f t="shared" si="311"/>
        <v>10114.68691</v>
      </c>
      <c r="AH315" s="269">
        <f t="shared" si="312"/>
        <v>445348170</v>
      </c>
      <c r="AI315" s="4" t="str">
        <f t="shared" si="313"/>
        <v>445</v>
      </c>
      <c r="AJ315" s="2" t="str">
        <f t="shared" si="314"/>
        <v>348</v>
      </c>
      <c r="AK315" s="2" t="str">
        <f t="shared" si="315"/>
        <v>170</v>
      </c>
      <c r="AL315" s="4">
        <f t="shared" si="316"/>
        <v>1</v>
      </c>
      <c r="AM315" s="4">
        <f t="shared" si="307"/>
        <v>1</v>
      </c>
      <c r="AN315" s="4">
        <f t="shared" si="317"/>
        <v>10114.68691</v>
      </c>
      <c r="AO315" s="4">
        <f t="shared" si="318"/>
        <v>10115</v>
      </c>
      <c r="AP315" s="4">
        <f t="shared" si="308"/>
        <v>0</v>
      </c>
      <c r="AQ315" s="4">
        <v>10115</v>
      </c>
      <c r="AW315" s="4">
        <v>10115</v>
      </c>
      <c r="AX315" s="5">
        <f t="shared" si="319"/>
        <v>0</v>
      </c>
      <c r="AY315" s="4">
        <v>10115</v>
      </c>
      <c r="AZ315" s="5"/>
      <c r="BB315" s="5">
        <f t="shared" ref="BB315" si="368">BC315-BA315</f>
        <v>0</v>
      </c>
    </row>
    <row r="316" spans="1:54" s="4" customFormat="1">
      <c r="A316" s="269">
        <v>445</v>
      </c>
      <c r="B316" s="2">
        <v>445348186</v>
      </c>
      <c r="C316" s="9" t="s">
        <v>1079</v>
      </c>
      <c r="D316" s="14">
        <f>'fnd enro'!D316</f>
        <v>0</v>
      </c>
      <c r="E316" s="14">
        <f>'fnd enro'!E316</f>
        <v>0</v>
      </c>
      <c r="F316" s="14">
        <f>'fnd enro'!F316</f>
        <v>0</v>
      </c>
      <c r="G316" s="14">
        <f>'fnd enro'!G316</f>
        <v>6</v>
      </c>
      <c r="H316" s="14">
        <f>'fnd enro'!H316</f>
        <v>1</v>
      </c>
      <c r="I316" s="14">
        <f>'fnd enro'!I316</f>
        <v>1</v>
      </c>
      <c r="J316" s="14">
        <f>'fnd enro'!J316</f>
        <v>0</v>
      </c>
      <c r="K316" s="15">
        <f>'fnd enro'!K316</f>
        <v>0.30880000000000002</v>
      </c>
      <c r="L316" s="14">
        <f>'fnd enro'!L316</f>
        <v>0</v>
      </c>
      <c r="M316" s="14">
        <f>'fnd enro'!M316</f>
        <v>1</v>
      </c>
      <c r="N316" s="14">
        <f>'fnd enro'!N316</f>
        <v>0</v>
      </c>
      <c r="O316" s="14">
        <f>'fnd enro'!O316</f>
        <v>0</v>
      </c>
      <c r="P316" s="14">
        <f>'fnd enro'!P316</f>
        <v>6</v>
      </c>
      <c r="Q316" s="14">
        <f>'fnd enro'!R316</f>
        <v>8</v>
      </c>
      <c r="R316" s="15">
        <f t="shared" si="310"/>
        <v>1</v>
      </c>
      <c r="S316" s="14">
        <f>VALUE('fnd enro'!Q316)</f>
        <v>7</v>
      </c>
      <c r="T316" s="2"/>
      <c r="U316" s="1">
        <f>(($D316*'fnd base rates'!C$107)
+($E316*'fnd base rates'!C$108)
+($F316*'fnd base rates'!C$109)
+($G316*'fnd base rates'!C$110)
+($H316*'fnd base rates'!C$111)
+($I316*'fnd base rates'!C$112)
+($J316*'fnd base rates'!C$113)
+($K316*'fnd base rates'!C$114)
+($M316*'fnd base rates'!C$116)
+($N316*'fnd base rates'!C$117)
+($O316*'fnd base rates'!C$118)
+($P316*VLOOKUP($S316+12,rate_basefnd,3)))
*$R316</f>
        <v>4804.6907680000004</v>
      </c>
      <c r="V316" s="1">
        <f>(($D316*'fnd base rates'!D$107)
+($E316*'fnd base rates'!D$108)
+($F316*'fnd base rates'!D$109)
+($G316*'fnd base rates'!D$110)
+($H316*'fnd base rates'!D$111)
+($I316*'fnd base rates'!D$112)
+($J316*'fnd base rates'!D$113)
+($K316*'fnd base rates'!D$114)
+($M316*'fnd base rates'!D$116)
+($N316*'fnd base rates'!D$117)
+($O316*'fnd base rates'!D$118)
+($P316*VLOOKUP($S316+12,rate_basefnd,4)))
*$R316</f>
        <v>8248.9800000000014</v>
      </c>
      <c r="W316" s="1">
        <f>(($D316*'fnd base rates'!E$107)
+($E316*'fnd base rates'!E$108)
+($F316*'fnd base rates'!E$109)
+($G316*'fnd base rates'!E$110)
+($H316*'fnd base rates'!E$111)
+($I316*'fnd base rates'!E$112)
+($J316*'fnd base rates'!E$113)
+($K316*'fnd base rates'!E$114)
+($M316*'fnd base rates'!E$116)
+($N316*'fnd base rates'!E$117)
+($O316*'fnd base rates'!E$118)
+($P316*VLOOKUP($S316+12,rate_basefnd,5)))
*$R316</f>
        <v>51942.333008000001</v>
      </c>
      <c r="X316" s="1">
        <f>(($D316*'fnd base rates'!F$107)
+($E316*'fnd base rates'!F$108)
+($F316*'fnd base rates'!F$109)
+($G316*'fnd base rates'!F$110)
+($H316*'fnd base rates'!F$111)
+($I316*'fnd base rates'!F$112)
+($J316*'fnd base rates'!F$113)
+($K316*'fnd base rates'!F$114)
+($M316*'fnd base rates'!F$116)
+($N316*'fnd base rates'!F$117)
+($O316*'fnd base rates'!F$118)
+($P316*VLOOKUP($S316+12,rate_basefnd,6)))
*$R316</f>
        <v>9543.9612960000013</v>
      </c>
      <c r="Y316" s="1">
        <f>(($D316*'fnd base rates'!G$107)
+($E316*'fnd base rates'!G$108)
+($F316*'fnd base rates'!G$109)
+($G316*'fnd base rates'!G$110)
+($H316*'fnd base rates'!G$111)
+($I316*'fnd base rates'!G$112)
+($J316*'fnd base rates'!G$113)
+($K316*'fnd base rates'!G$114)
+($M316*'fnd base rates'!G$116)
+($N316*'fnd base rates'!G$117)
+($O316*'fnd base rates'!G$118)
+($P316*VLOOKUP($S316+12,rate_basefnd,7)))
*$R316</f>
        <v>2247.7862560000003</v>
      </c>
      <c r="Z316" s="1">
        <f>(($D316*'fnd base rates'!H$107)
+($E316*'fnd base rates'!H$108)
+($F316*'fnd base rates'!H$109)
+($G316*'fnd base rates'!H$110)
+($H316*'fnd base rates'!H$111)
+($I316*'fnd base rates'!H$112)
+($J316*'fnd base rates'!H$113)
+($K316*'fnd base rates'!H$114)
+($M316*'fnd base rates'!H$116)
+($N316*'fnd base rates'!H$117)
+($O316*'fnd base rates'!H$118)
+($P316*VLOOKUP($S316+12,rate_basefnd,8)))</f>
        <v>4760.2414719999997</v>
      </c>
      <c r="AA316" s="1">
        <f>(($D316*'fnd base rates'!I$107)
+($E316*'fnd base rates'!I$108)
+($F316*'fnd base rates'!I$109)
+($G316*'fnd base rates'!I$110)
+($H316*'fnd base rates'!I$111)
+($I316*'fnd base rates'!I$112)
+($J316*'fnd base rates'!I$113)
+($K316*'fnd base rates'!I$114)
+($M316*'fnd base rates'!I$116)
+($N316*'fnd base rates'!I$117)
+($O316*'fnd base rates'!I$118)
+($P316*VLOOKUP($S316+12,rate_basefnd,9)))
*$R316</f>
        <v>3473.9500000000003</v>
      </c>
      <c r="AB316" s="1">
        <f>(($D316*'fnd base rates'!J$107)
+($E316*'fnd base rates'!J$108)
+($F316*'fnd base rates'!J$109)
+($G316*'fnd base rates'!J$110)
+($H316*'fnd base rates'!J$111)
+($I316*'fnd base rates'!J$112)
+($J316*'fnd base rates'!J$113)
+($K316*'fnd base rates'!J$114)
+($M316*'fnd base rates'!J$116)
+($N316*'fnd base rates'!J$117)
+($O316*'fnd base rates'!J$118)
+($P316*VLOOKUP($S316+12,rate_basefnd,10)))
*$R316</f>
        <v>5769.96</v>
      </c>
      <c r="AC316" s="1">
        <f>(($D316*'fnd base rates'!K$107)
+($E316*'fnd base rates'!K$108)
+($F316*'fnd base rates'!K$109)
+($G316*'fnd base rates'!K$110)
+($H316*'fnd base rates'!K$111)
+($I316*'fnd base rates'!K$112)
+($J316*'fnd base rates'!K$113)
+($K316*'fnd base rates'!K$114)
+($M316*'fnd base rates'!K$116)
+($N316*'fnd base rates'!K$117)
+($O316*'fnd base rates'!K$118)
+($P316*VLOOKUP($S316+12,rate_basefnd,11)))
*$R316</f>
        <v>9236.9290400000009</v>
      </c>
      <c r="AD316" s="1">
        <f>(($D316*'fnd base rates'!L$107)
+($E316*'fnd base rates'!L$108)
+($F316*'fnd base rates'!L$109)
+($G316*'fnd base rates'!L$110)
+($H316*'fnd base rates'!L$111)
+($I316*'fnd base rates'!L$112)
+($J316*'fnd base rates'!L$113)
+($K316*'fnd base rates'!L$114)
+($M316*'fnd base rates'!L$116)
+($N316*'fnd base rates'!L$117)
+($O316*'fnd base rates'!L$118)
+($P316*VLOOKUP($S316+12,rate_basefnd,12)))</f>
        <v>14918.013439999999</v>
      </c>
      <c r="AE316" s="1">
        <f>(($D316*'fnd base rates'!M$107)
+($E316*'fnd base rates'!M$108)
+($F316*'fnd base rates'!M$109)
+($G316*'fnd base rates'!M$110)
+($H316*'fnd base rates'!M$111)
+($I316*'fnd base rates'!M$112)
+($J316*'fnd base rates'!M$113)
+($K316*'fnd base rates'!M$114)
+($M316*'fnd base rates'!M$116)
+($N316*'fnd base rates'!M$117)
+($O316*'fnd base rates'!M$118)
+($P316*VLOOKUP($S316+12,rate_basefnd,13)))</f>
        <v>0</v>
      </c>
      <c r="AF316" s="4">
        <f t="shared" si="311"/>
        <v>114946.84528000001</v>
      </c>
      <c r="AH316" s="269">
        <f t="shared" si="312"/>
        <v>445348186</v>
      </c>
      <c r="AI316" s="4" t="str">
        <f t="shared" si="313"/>
        <v>445</v>
      </c>
      <c r="AJ316" s="2" t="str">
        <f t="shared" si="314"/>
        <v>348</v>
      </c>
      <c r="AK316" s="2" t="str">
        <f t="shared" si="315"/>
        <v>186</v>
      </c>
      <c r="AL316" s="4">
        <f t="shared" si="316"/>
        <v>1</v>
      </c>
      <c r="AM316" s="4">
        <f t="shared" si="307"/>
        <v>8</v>
      </c>
      <c r="AN316" s="4">
        <f t="shared" si="317"/>
        <v>114946.84528000001</v>
      </c>
      <c r="AO316" s="4">
        <f t="shared" si="318"/>
        <v>14368</v>
      </c>
      <c r="AP316" s="4">
        <f t="shared" si="308"/>
        <v>0</v>
      </c>
      <c r="AQ316" s="4">
        <v>14368</v>
      </c>
      <c r="AW316" s="4">
        <v>14368</v>
      </c>
      <c r="AX316" s="5">
        <f t="shared" si="319"/>
        <v>0</v>
      </c>
      <c r="AY316" s="4">
        <v>14368</v>
      </c>
      <c r="AZ316" s="5"/>
      <c r="BB316" s="5">
        <f t="shared" ref="BB316" si="369">BC316-BA316</f>
        <v>0</v>
      </c>
    </row>
    <row r="317" spans="1:54" s="4" customFormat="1">
      <c r="A317" s="269">
        <v>445</v>
      </c>
      <c r="B317" s="2">
        <v>445348214</v>
      </c>
      <c r="C317" s="9" t="s">
        <v>1079</v>
      </c>
      <c r="D317" s="14">
        <f>'fnd enro'!D317</f>
        <v>0</v>
      </c>
      <c r="E317" s="14">
        <f>'fnd enro'!E317</f>
        <v>0</v>
      </c>
      <c r="F317" s="14">
        <f>'fnd enro'!F317</f>
        <v>0</v>
      </c>
      <c r="G317" s="14">
        <f>'fnd enro'!G317</f>
        <v>0</v>
      </c>
      <c r="H317" s="14">
        <f>'fnd enro'!H317</f>
        <v>2</v>
      </c>
      <c r="I317" s="14">
        <f>'fnd enro'!I317</f>
        <v>0</v>
      </c>
      <c r="J317" s="14">
        <f>'fnd enro'!J317</f>
        <v>0</v>
      </c>
      <c r="K317" s="15">
        <f>'fnd enro'!K317</f>
        <v>7.7200000000000005E-2</v>
      </c>
      <c r="L317" s="14">
        <f>'fnd enro'!L317</f>
        <v>0</v>
      </c>
      <c r="M317" s="14">
        <f>'fnd enro'!M317</f>
        <v>0</v>
      </c>
      <c r="N317" s="14">
        <f>'fnd enro'!N317</f>
        <v>0</v>
      </c>
      <c r="O317" s="14">
        <f>'fnd enro'!O317</f>
        <v>0</v>
      </c>
      <c r="P317" s="14">
        <f>'fnd enro'!P317</f>
        <v>2</v>
      </c>
      <c r="Q317" s="14">
        <f>'fnd enro'!R317</f>
        <v>2</v>
      </c>
      <c r="R317" s="15">
        <f t="shared" si="310"/>
        <v>1</v>
      </c>
      <c r="S317" s="14">
        <f>VALUE('fnd enro'!Q317)</f>
        <v>8</v>
      </c>
      <c r="T317" s="2"/>
      <c r="U317" s="1">
        <f>(($D317*'fnd base rates'!C$107)
+($E317*'fnd base rates'!C$108)
+($F317*'fnd base rates'!C$109)
+($G317*'fnd base rates'!C$110)
+($H317*'fnd base rates'!C$111)
+($I317*'fnd base rates'!C$112)
+($J317*'fnd base rates'!C$113)
+($K317*'fnd base rates'!C$114)
+($M317*'fnd base rates'!C$116)
+($N317*'fnd base rates'!C$117)
+($O317*'fnd base rates'!C$118)
+($P317*VLOOKUP($S317+12,rate_basefnd,3)))
*$R317</f>
        <v>1217.3226920000002</v>
      </c>
      <c r="V317" s="1">
        <f>(($D317*'fnd base rates'!D$107)
+($E317*'fnd base rates'!D$108)
+($F317*'fnd base rates'!D$109)
+($G317*'fnd base rates'!D$110)
+($H317*'fnd base rates'!D$111)
+($I317*'fnd base rates'!D$112)
+($J317*'fnd base rates'!D$113)
+($K317*'fnd base rates'!D$114)
+($M317*'fnd base rates'!D$116)
+($N317*'fnd base rates'!D$117)
+($O317*'fnd base rates'!D$118)
+($P317*VLOOKUP($S317+12,rate_basefnd,4)))
*$R317</f>
        <v>2214.3200000000002</v>
      </c>
      <c r="W317" s="1">
        <f>(($D317*'fnd base rates'!E$107)
+($E317*'fnd base rates'!E$108)
+($F317*'fnd base rates'!E$109)
+($G317*'fnd base rates'!E$110)
+($H317*'fnd base rates'!E$111)
+($I317*'fnd base rates'!E$112)
+($J317*'fnd base rates'!E$113)
+($K317*'fnd base rates'!E$114)
+($M317*'fnd base rates'!E$116)
+($N317*'fnd base rates'!E$117)
+($O317*'fnd base rates'!E$118)
+($P317*VLOOKUP($S317+12,rate_basefnd,5)))
*$R317</f>
        <v>13597.680752</v>
      </c>
      <c r="X317" s="1">
        <f>(($D317*'fnd base rates'!F$107)
+($E317*'fnd base rates'!F$108)
+($F317*'fnd base rates'!F$109)
+($G317*'fnd base rates'!F$110)
+($H317*'fnd base rates'!F$111)
+($I317*'fnd base rates'!F$112)
+($J317*'fnd base rates'!F$113)
+($K317*'fnd base rates'!F$114)
+($M317*'fnd base rates'!F$116)
+($N317*'fnd base rates'!F$117)
+($O317*'fnd base rates'!F$118)
+($P317*VLOOKUP($S317+12,rate_basefnd,6)))
*$R317</f>
        <v>1990.7528240000001</v>
      </c>
      <c r="Y317" s="1">
        <f>(($D317*'fnd base rates'!G$107)
+($E317*'fnd base rates'!G$108)
+($F317*'fnd base rates'!G$109)
+($G317*'fnd base rates'!G$110)
+($H317*'fnd base rates'!G$111)
+($I317*'fnd base rates'!G$112)
+($J317*'fnd base rates'!G$113)
+($K317*'fnd base rates'!G$114)
+($M317*'fnd base rates'!G$116)
+($N317*'fnd base rates'!G$117)
+($O317*'fnd base rates'!G$118)
+($P317*VLOOKUP($S317+12,rate_basefnd,7)))
*$R317</f>
        <v>660.92656399999998</v>
      </c>
      <c r="Z317" s="1">
        <f>(($D317*'fnd base rates'!H$107)
+($E317*'fnd base rates'!H$108)
+($F317*'fnd base rates'!H$109)
+($G317*'fnd base rates'!H$110)
+($H317*'fnd base rates'!H$111)
+($I317*'fnd base rates'!H$112)
+($J317*'fnd base rates'!H$113)
+($K317*'fnd base rates'!H$114)
+($M317*'fnd base rates'!H$116)
+($N317*'fnd base rates'!H$117)
+($O317*'fnd base rates'!H$118)
+($P317*VLOOKUP($S317+12,rate_basefnd,8)))</f>
        <v>1096.5578680000001</v>
      </c>
      <c r="AA317" s="1">
        <f>(($D317*'fnd base rates'!I$107)
+($E317*'fnd base rates'!I$108)
+($F317*'fnd base rates'!I$109)
+($G317*'fnd base rates'!I$110)
+($H317*'fnd base rates'!I$111)
+($I317*'fnd base rates'!I$112)
+($J317*'fnd base rates'!I$113)
+($K317*'fnd base rates'!I$114)
+($M317*'fnd base rates'!I$116)
+($N317*'fnd base rates'!I$117)
+($O317*'fnd base rates'!I$118)
+($P317*VLOOKUP($S317+12,rate_basefnd,9)))
*$R317</f>
        <v>995.81999999999994</v>
      </c>
      <c r="AB317" s="1">
        <f>(($D317*'fnd base rates'!J$107)
+($E317*'fnd base rates'!J$108)
+($F317*'fnd base rates'!J$109)
+($G317*'fnd base rates'!J$110)
+($H317*'fnd base rates'!J$111)
+($I317*'fnd base rates'!J$112)
+($J317*'fnd base rates'!J$113)
+($K317*'fnd base rates'!J$114)
+($M317*'fnd base rates'!J$116)
+($N317*'fnd base rates'!J$117)
+($O317*'fnd base rates'!J$118)
+($P317*VLOOKUP($S317+12,rate_basefnd,10)))
*$R317</f>
        <v>1902.9</v>
      </c>
      <c r="AC317" s="1">
        <f>(($D317*'fnd base rates'!K$107)
+($E317*'fnd base rates'!K$108)
+($F317*'fnd base rates'!K$109)
+($G317*'fnd base rates'!K$110)
+($H317*'fnd base rates'!K$111)
+($I317*'fnd base rates'!K$112)
+($J317*'fnd base rates'!K$113)
+($K317*'fnd base rates'!K$114)
+($M317*'fnd base rates'!K$116)
+($N317*'fnd base rates'!K$117)
+($O317*'fnd base rates'!K$118)
+($P317*VLOOKUP($S317+12,rate_basefnd,11)))
*$R317</f>
        <v>2364.3197599999999</v>
      </c>
      <c r="AD317" s="1">
        <f>(($D317*'fnd base rates'!L$107)
+($E317*'fnd base rates'!L$108)
+($F317*'fnd base rates'!L$109)
+($G317*'fnd base rates'!L$110)
+($H317*'fnd base rates'!L$111)
+($I317*'fnd base rates'!L$112)
+($J317*'fnd base rates'!L$113)
+($K317*'fnd base rates'!L$114)
+($M317*'fnd base rates'!L$116)
+($N317*'fnd base rates'!L$117)
+($O317*'fnd base rates'!L$118)
+($P317*VLOOKUP($S317+12,rate_basefnd,12)))</f>
        <v>4105.2733600000001</v>
      </c>
      <c r="AE317" s="1">
        <f>(($D317*'fnd base rates'!M$107)
+($E317*'fnd base rates'!M$108)
+($F317*'fnd base rates'!M$109)
+($G317*'fnd base rates'!M$110)
+($H317*'fnd base rates'!M$111)
+($I317*'fnd base rates'!M$112)
+($J317*'fnd base rates'!M$113)
+($K317*'fnd base rates'!M$114)
+($M317*'fnd base rates'!M$116)
+($N317*'fnd base rates'!M$117)
+($O317*'fnd base rates'!M$118)
+($P317*VLOOKUP($S317+12,rate_basefnd,13)))</f>
        <v>0</v>
      </c>
      <c r="AF317" s="4">
        <f t="shared" si="311"/>
        <v>30145.873820000001</v>
      </c>
      <c r="AH317" s="269">
        <f t="shared" si="312"/>
        <v>445348214</v>
      </c>
      <c r="AI317" s="4" t="str">
        <f t="shared" si="313"/>
        <v>445</v>
      </c>
      <c r="AJ317" s="2" t="str">
        <f t="shared" si="314"/>
        <v>348</v>
      </c>
      <c r="AK317" s="2" t="str">
        <f t="shared" si="315"/>
        <v>214</v>
      </c>
      <c r="AL317" s="4">
        <f t="shared" si="316"/>
        <v>1</v>
      </c>
      <c r="AM317" s="4">
        <f t="shared" si="307"/>
        <v>2</v>
      </c>
      <c r="AN317" s="4">
        <f t="shared" si="317"/>
        <v>30145.873820000001</v>
      </c>
      <c r="AO317" s="4">
        <f t="shared" si="318"/>
        <v>15073</v>
      </c>
      <c r="AP317" s="4">
        <f t="shared" si="308"/>
        <v>0</v>
      </c>
      <c r="AQ317" s="4">
        <v>15073</v>
      </c>
      <c r="AW317" s="4">
        <v>15073</v>
      </c>
      <c r="AX317" s="5">
        <f t="shared" si="319"/>
        <v>0</v>
      </c>
      <c r="AY317" s="4">
        <v>15073</v>
      </c>
      <c r="AZ317" s="5"/>
      <c r="BB317" s="5">
        <f t="shared" ref="BB317" si="370">BC317-BA317</f>
        <v>0</v>
      </c>
    </row>
    <row r="318" spans="1:54" s="4" customFormat="1">
      <c r="A318" s="269">
        <v>445</v>
      </c>
      <c r="B318" s="2">
        <v>445348226</v>
      </c>
      <c r="C318" s="9" t="s">
        <v>1079</v>
      </c>
      <c r="D318" s="14">
        <f>'fnd enro'!D318</f>
        <v>0</v>
      </c>
      <c r="E318" s="14">
        <f>'fnd enro'!E318</f>
        <v>0</v>
      </c>
      <c r="F318" s="14">
        <f>'fnd enro'!F318</f>
        <v>2</v>
      </c>
      <c r="G318" s="14">
        <f>'fnd enro'!G318</f>
        <v>13</v>
      </c>
      <c r="H318" s="14">
        <f>'fnd enro'!H318</f>
        <v>8</v>
      </c>
      <c r="I318" s="14">
        <f>'fnd enro'!I318</f>
        <v>4</v>
      </c>
      <c r="J318" s="14">
        <f>'fnd enro'!J318</f>
        <v>0</v>
      </c>
      <c r="K318" s="15">
        <f>'fnd enro'!K318</f>
        <v>1.0422</v>
      </c>
      <c r="L318" s="14">
        <f>'fnd enro'!L318</f>
        <v>0</v>
      </c>
      <c r="M318" s="14">
        <f>'fnd enro'!M318</f>
        <v>3</v>
      </c>
      <c r="N318" s="14">
        <f>'fnd enro'!N318</f>
        <v>1</v>
      </c>
      <c r="O318" s="14">
        <f>'fnd enro'!O318</f>
        <v>0</v>
      </c>
      <c r="P318" s="14">
        <f>'fnd enro'!P318</f>
        <v>12</v>
      </c>
      <c r="Q318" s="14">
        <f>'fnd enro'!R318</f>
        <v>27</v>
      </c>
      <c r="R318" s="15">
        <f t="shared" si="310"/>
        <v>1</v>
      </c>
      <c r="S318" s="14">
        <f>VALUE('fnd enro'!Q318)</f>
        <v>9</v>
      </c>
      <c r="T318" s="2"/>
      <c r="U318" s="1">
        <f>(($D318*'fnd base rates'!C$107)
+($E318*'fnd base rates'!C$108)
+($F318*'fnd base rates'!C$109)
+($G318*'fnd base rates'!C$110)
+($H318*'fnd base rates'!C$111)
+($I318*'fnd base rates'!C$112)
+($J318*'fnd base rates'!C$113)
+($K318*'fnd base rates'!C$114)
+($M318*'fnd base rates'!C$116)
+($N318*'fnd base rates'!C$117)
+($O318*'fnd base rates'!C$118)
+($P318*VLOOKUP($S318+12,rate_basefnd,3)))
*$R318</f>
        <v>15803.826342000002</v>
      </c>
      <c r="V318" s="1">
        <f>(($D318*'fnd base rates'!D$107)
+($E318*'fnd base rates'!D$108)
+($F318*'fnd base rates'!D$109)
+($G318*'fnd base rates'!D$110)
+($H318*'fnd base rates'!D$111)
+($I318*'fnd base rates'!D$112)
+($J318*'fnd base rates'!D$113)
+($K318*'fnd base rates'!D$114)
+($M318*'fnd base rates'!D$116)
+($N318*'fnd base rates'!D$117)
+($O318*'fnd base rates'!D$118)
+($P318*VLOOKUP($S318+12,rate_basefnd,4)))
*$R318</f>
        <v>25682.33</v>
      </c>
      <c r="W318" s="1">
        <f>(($D318*'fnd base rates'!E$107)
+($E318*'fnd base rates'!E$108)
+($F318*'fnd base rates'!E$109)
+($G318*'fnd base rates'!E$110)
+($H318*'fnd base rates'!E$111)
+($I318*'fnd base rates'!E$112)
+($J318*'fnd base rates'!E$113)
+($K318*'fnd base rates'!E$114)
+($M318*'fnd base rates'!E$116)
+($N318*'fnd base rates'!E$117)
+($O318*'fnd base rates'!E$118)
+($P318*VLOOKUP($S318+12,rate_basefnd,5)))
*$R318</f>
        <v>152603.21015200001</v>
      </c>
      <c r="X318" s="1">
        <f>(($D318*'fnd base rates'!F$107)
+($E318*'fnd base rates'!F$108)
+($F318*'fnd base rates'!F$109)
+($G318*'fnd base rates'!F$110)
+($H318*'fnd base rates'!F$111)
+($I318*'fnd base rates'!F$112)
+($J318*'fnd base rates'!F$113)
+($K318*'fnd base rates'!F$114)
+($M318*'fnd base rates'!F$116)
+($N318*'fnd base rates'!F$117)
+($O318*'fnd base rates'!F$118)
+($P318*VLOOKUP($S318+12,rate_basefnd,6)))
*$R318</f>
        <v>30940.143123999998</v>
      </c>
      <c r="Y318" s="1">
        <f>(($D318*'fnd base rates'!G$107)
+($E318*'fnd base rates'!G$108)
+($F318*'fnd base rates'!G$109)
+($G318*'fnd base rates'!G$110)
+($H318*'fnd base rates'!G$111)
+($I318*'fnd base rates'!G$112)
+($J318*'fnd base rates'!G$113)
+($K318*'fnd base rates'!G$114)
+($M318*'fnd base rates'!G$116)
+($N318*'fnd base rates'!G$117)
+($O318*'fnd base rates'!G$118)
+($P318*VLOOKUP($S318+12,rate_basefnd,7)))
*$R318</f>
        <v>6599.9886140000008</v>
      </c>
      <c r="Z318" s="1">
        <f>(($D318*'fnd base rates'!H$107)
+($E318*'fnd base rates'!H$108)
+($F318*'fnd base rates'!H$109)
+($G318*'fnd base rates'!H$110)
+($H318*'fnd base rates'!H$111)
+($I318*'fnd base rates'!H$112)
+($J318*'fnd base rates'!H$113)
+($K318*'fnd base rates'!H$114)
+($M318*'fnd base rates'!H$116)
+($N318*'fnd base rates'!H$117)
+($O318*'fnd base rates'!H$118)
+($P318*VLOOKUP($S318+12,rate_basefnd,8)))</f>
        <v>16176.871218</v>
      </c>
      <c r="AA318" s="1">
        <f>(($D318*'fnd base rates'!I$107)
+($E318*'fnd base rates'!I$108)
+($F318*'fnd base rates'!I$109)
+($G318*'fnd base rates'!I$110)
+($H318*'fnd base rates'!I$111)
+($I318*'fnd base rates'!I$112)
+($J318*'fnd base rates'!I$113)
+($K318*'fnd base rates'!I$114)
+($M318*'fnd base rates'!I$116)
+($N318*'fnd base rates'!I$117)
+($O318*'fnd base rates'!I$118)
+($P318*VLOOKUP($S318+12,rate_basefnd,9)))
*$R318</f>
        <v>11210.75</v>
      </c>
      <c r="AB318" s="1">
        <f>(($D318*'fnd base rates'!J$107)
+($E318*'fnd base rates'!J$108)
+($F318*'fnd base rates'!J$109)
+($G318*'fnd base rates'!J$110)
+($H318*'fnd base rates'!J$111)
+($I318*'fnd base rates'!J$112)
+($J318*'fnd base rates'!J$113)
+($K318*'fnd base rates'!J$114)
+($M318*'fnd base rates'!J$116)
+($N318*'fnd base rates'!J$117)
+($O318*'fnd base rates'!J$118)
+($P318*VLOOKUP($S318+12,rate_basefnd,10)))
*$R318</f>
        <v>15418.59</v>
      </c>
      <c r="AC318" s="1">
        <f>(($D318*'fnd base rates'!K$107)
+($E318*'fnd base rates'!K$108)
+($F318*'fnd base rates'!K$109)
+($G318*'fnd base rates'!K$110)
+($H318*'fnd base rates'!K$111)
+($I318*'fnd base rates'!K$112)
+($J318*'fnd base rates'!K$113)
+($K318*'fnd base rates'!K$114)
+($M318*'fnd base rates'!K$116)
+($N318*'fnd base rates'!K$117)
+($O318*'fnd base rates'!K$118)
+($P318*VLOOKUP($S318+12,rate_basefnd,11)))
*$R318</f>
        <v>31791.296759999994</v>
      </c>
      <c r="AD318" s="1">
        <f>(($D318*'fnd base rates'!L$107)
+($E318*'fnd base rates'!L$108)
+($F318*'fnd base rates'!L$109)
+($G318*'fnd base rates'!L$110)
+($H318*'fnd base rates'!L$111)
+($I318*'fnd base rates'!L$112)
+($J318*'fnd base rates'!L$113)
+($K318*'fnd base rates'!L$114)
+($M318*'fnd base rates'!L$116)
+($N318*'fnd base rates'!L$117)
+($O318*'fnd base rates'!L$118)
+($P318*VLOOKUP($S318+12,rate_basefnd,12)))</f>
        <v>47198.070360000005</v>
      </c>
      <c r="AE318" s="1">
        <f>(($D318*'fnd base rates'!M$107)
+($E318*'fnd base rates'!M$108)
+($F318*'fnd base rates'!M$109)
+($G318*'fnd base rates'!M$110)
+($H318*'fnd base rates'!M$111)
+($I318*'fnd base rates'!M$112)
+($J318*'fnd base rates'!M$113)
+($K318*'fnd base rates'!M$114)
+($M318*'fnd base rates'!M$116)
+($N318*'fnd base rates'!M$117)
+($O318*'fnd base rates'!M$118)
+($P318*VLOOKUP($S318+12,rate_basefnd,13)))</f>
        <v>0</v>
      </c>
      <c r="AF318" s="4">
        <f t="shared" si="311"/>
        <v>353425.07657000003</v>
      </c>
      <c r="AH318" s="269">
        <f t="shared" si="312"/>
        <v>445348226</v>
      </c>
      <c r="AI318" s="4" t="str">
        <f t="shared" si="313"/>
        <v>445</v>
      </c>
      <c r="AJ318" s="2" t="str">
        <f t="shared" si="314"/>
        <v>348</v>
      </c>
      <c r="AK318" s="2" t="str">
        <f t="shared" si="315"/>
        <v>226</v>
      </c>
      <c r="AL318" s="4">
        <f t="shared" si="316"/>
        <v>1</v>
      </c>
      <c r="AM318" s="4">
        <f t="shared" si="307"/>
        <v>27</v>
      </c>
      <c r="AN318" s="4">
        <f t="shared" si="317"/>
        <v>353425.07657000003</v>
      </c>
      <c r="AO318" s="4">
        <f t="shared" si="318"/>
        <v>13090</v>
      </c>
      <c r="AP318" s="4">
        <f t="shared" si="308"/>
        <v>0</v>
      </c>
      <c r="AQ318" s="4">
        <v>13090</v>
      </c>
      <c r="AW318" s="4">
        <v>13090</v>
      </c>
      <c r="AX318" s="5">
        <f t="shared" si="319"/>
        <v>0</v>
      </c>
      <c r="AY318" s="4">
        <v>13090</v>
      </c>
      <c r="AZ318" s="5"/>
      <c r="BB318" s="5">
        <f t="shared" ref="BB318" si="371">BC318-BA318</f>
        <v>0</v>
      </c>
    </row>
    <row r="319" spans="1:54" s="4" customFormat="1">
      <c r="A319" s="269">
        <v>445</v>
      </c>
      <c r="B319" s="2">
        <v>445348271</v>
      </c>
      <c r="C319" s="9" t="s">
        <v>1079</v>
      </c>
      <c r="D319" s="14">
        <f>'fnd enro'!D319</f>
        <v>0</v>
      </c>
      <c r="E319" s="14">
        <f>'fnd enro'!E319</f>
        <v>0</v>
      </c>
      <c r="F319" s="14">
        <f>'fnd enro'!F319</f>
        <v>0</v>
      </c>
      <c r="G319" s="14">
        <f>'fnd enro'!G319</f>
        <v>1</v>
      </c>
      <c r="H319" s="14">
        <f>'fnd enro'!H319</f>
        <v>1</v>
      </c>
      <c r="I319" s="14">
        <f>'fnd enro'!I319</f>
        <v>0</v>
      </c>
      <c r="J319" s="14">
        <f>'fnd enro'!J319</f>
        <v>0</v>
      </c>
      <c r="K319" s="15">
        <f>'fnd enro'!K319</f>
        <v>7.7200000000000005E-2</v>
      </c>
      <c r="L319" s="14">
        <f>'fnd enro'!L319</f>
        <v>0</v>
      </c>
      <c r="M319" s="14">
        <f>'fnd enro'!M319</f>
        <v>1</v>
      </c>
      <c r="N319" s="14">
        <f>'fnd enro'!N319</f>
        <v>0</v>
      </c>
      <c r="O319" s="14">
        <f>'fnd enro'!O319</f>
        <v>0</v>
      </c>
      <c r="P319" s="14">
        <f>'fnd enro'!P319</f>
        <v>1</v>
      </c>
      <c r="Q319" s="14">
        <f>'fnd enro'!R319</f>
        <v>2</v>
      </c>
      <c r="R319" s="15">
        <f t="shared" si="310"/>
        <v>1</v>
      </c>
      <c r="S319" s="14">
        <f>VALUE('fnd enro'!Q319)</f>
        <v>4</v>
      </c>
      <c r="T319" s="2"/>
      <c r="U319" s="1">
        <f>(($D319*'fnd base rates'!C$107)
+($E319*'fnd base rates'!C$108)
+($F319*'fnd base rates'!C$109)
+($G319*'fnd base rates'!C$110)
+($H319*'fnd base rates'!C$111)
+($I319*'fnd base rates'!C$112)
+($J319*'fnd base rates'!C$113)
+($K319*'fnd base rates'!C$114)
+($M319*'fnd base rates'!C$116)
+($N319*'fnd base rates'!C$117)
+($O319*'fnd base rates'!C$118)
+($P319*VLOOKUP($S319+12,rate_basefnd,3)))
*$R319</f>
        <v>1232.4726920000003</v>
      </c>
      <c r="V319" s="1">
        <f>(($D319*'fnd base rates'!D$107)
+($E319*'fnd base rates'!D$108)
+($F319*'fnd base rates'!D$109)
+($G319*'fnd base rates'!D$110)
+($H319*'fnd base rates'!D$111)
+($I319*'fnd base rates'!D$112)
+($J319*'fnd base rates'!D$113)
+($K319*'fnd base rates'!D$114)
+($M319*'fnd base rates'!D$116)
+($N319*'fnd base rates'!D$117)
+($O319*'fnd base rates'!D$118)
+($P319*VLOOKUP($S319+12,rate_basefnd,4)))
*$R319</f>
        <v>1983.8200000000002</v>
      </c>
      <c r="W319" s="1">
        <f>(($D319*'fnd base rates'!E$107)
+($E319*'fnd base rates'!E$108)
+($F319*'fnd base rates'!E$109)
+($G319*'fnd base rates'!E$110)
+($H319*'fnd base rates'!E$111)
+($I319*'fnd base rates'!E$112)
+($J319*'fnd base rates'!E$113)
+($K319*'fnd base rates'!E$114)
+($M319*'fnd base rates'!E$116)
+($N319*'fnd base rates'!E$117)
+($O319*'fnd base rates'!E$118)
+($P319*VLOOKUP($S319+12,rate_basefnd,5)))
*$R319</f>
        <v>11279.580752</v>
      </c>
      <c r="X319" s="1">
        <f>(($D319*'fnd base rates'!F$107)
+($E319*'fnd base rates'!F$108)
+($F319*'fnd base rates'!F$109)
+($G319*'fnd base rates'!F$110)
+($H319*'fnd base rates'!F$111)
+($I319*'fnd base rates'!F$112)
+($J319*'fnd base rates'!F$113)
+($K319*'fnd base rates'!F$114)
+($M319*'fnd base rates'!F$116)
+($N319*'fnd base rates'!F$117)
+($O319*'fnd base rates'!F$118)
+($P319*VLOOKUP($S319+12,rate_basefnd,6)))
*$R319</f>
        <v>2419.8428239999998</v>
      </c>
      <c r="Y319" s="1">
        <f>(($D319*'fnd base rates'!G$107)
+($E319*'fnd base rates'!G$108)
+($F319*'fnd base rates'!G$109)
+($G319*'fnd base rates'!G$110)
+($H319*'fnd base rates'!G$111)
+($I319*'fnd base rates'!G$112)
+($J319*'fnd base rates'!G$113)
+($K319*'fnd base rates'!G$114)
+($M319*'fnd base rates'!G$116)
+($N319*'fnd base rates'!G$117)
+($O319*'fnd base rates'!G$118)
+($P319*VLOOKUP($S319+12,rate_basefnd,7)))
*$R319</f>
        <v>506.83656400000007</v>
      </c>
      <c r="Z319" s="1">
        <f>(($D319*'fnd base rates'!H$107)
+($E319*'fnd base rates'!H$108)
+($F319*'fnd base rates'!H$109)
+($G319*'fnd base rates'!H$110)
+($H319*'fnd base rates'!H$111)
+($I319*'fnd base rates'!H$112)
+($J319*'fnd base rates'!H$113)
+($K319*'fnd base rates'!H$114)
+($M319*'fnd base rates'!H$116)
+($N319*'fnd base rates'!H$117)
+($O319*'fnd base rates'!H$118)
+($P319*VLOOKUP($S319+12,rate_basefnd,8)))</f>
        <v>1193.387868</v>
      </c>
      <c r="AA319" s="1">
        <f>(($D319*'fnd base rates'!I$107)
+($E319*'fnd base rates'!I$108)
+($F319*'fnd base rates'!I$109)
+($G319*'fnd base rates'!I$110)
+($H319*'fnd base rates'!I$111)
+($I319*'fnd base rates'!I$112)
+($J319*'fnd base rates'!I$113)
+($K319*'fnd base rates'!I$114)
+($M319*'fnd base rates'!I$116)
+($N319*'fnd base rates'!I$117)
+($O319*'fnd base rates'!I$118)
+($P319*VLOOKUP($S319+12,rate_basefnd,9)))
*$R319</f>
        <v>854.26</v>
      </c>
      <c r="AB319" s="1">
        <f>(($D319*'fnd base rates'!J$107)
+($E319*'fnd base rates'!J$108)
+($F319*'fnd base rates'!J$109)
+($G319*'fnd base rates'!J$110)
+($H319*'fnd base rates'!J$111)
+($I319*'fnd base rates'!J$112)
+($J319*'fnd base rates'!J$113)
+($K319*'fnd base rates'!J$114)
+($M319*'fnd base rates'!J$116)
+($N319*'fnd base rates'!J$117)
+($O319*'fnd base rates'!J$118)
+($P319*VLOOKUP($S319+12,rate_basefnd,10)))
*$R319</f>
        <v>994.67000000000007</v>
      </c>
      <c r="AC319" s="1">
        <f>(($D319*'fnd base rates'!K$107)
+($E319*'fnd base rates'!K$108)
+($F319*'fnd base rates'!K$109)
+($G319*'fnd base rates'!K$110)
+($H319*'fnd base rates'!K$111)
+($I319*'fnd base rates'!K$112)
+($J319*'fnd base rates'!K$113)
+($K319*'fnd base rates'!K$114)
+($M319*'fnd base rates'!K$116)
+($N319*'fnd base rates'!K$117)
+($O319*'fnd base rates'!K$118)
+($P319*VLOOKUP($S319+12,rate_basefnd,11)))
*$R319</f>
        <v>2585.8197599999999</v>
      </c>
      <c r="AD319" s="1">
        <f>(($D319*'fnd base rates'!L$107)
+($E319*'fnd base rates'!L$108)
+($F319*'fnd base rates'!L$109)
+($G319*'fnd base rates'!L$110)
+($H319*'fnd base rates'!L$111)
+($I319*'fnd base rates'!L$112)
+($J319*'fnd base rates'!L$113)
+($K319*'fnd base rates'!L$114)
+($M319*'fnd base rates'!L$116)
+($N319*'fnd base rates'!L$117)
+($O319*'fnd base rates'!L$118)
+($P319*VLOOKUP($S319+12,rate_basefnd,12)))</f>
        <v>3673.64336</v>
      </c>
      <c r="AE319" s="1">
        <f>(($D319*'fnd base rates'!M$107)
+($E319*'fnd base rates'!M$108)
+($F319*'fnd base rates'!M$109)
+($G319*'fnd base rates'!M$110)
+($H319*'fnd base rates'!M$111)
+($I319*'fnd base rates'!M$112)
+($J319*'fnd base rates'!M$113)
+($K319*'fnd base rates'!M$114)
+($M319*'fnd base rates'!M$116)
+($N319*'fnd base rates'!M$117)
+($O319*'fnd base rates'!M$118)
+($P319*VLOOKUP($S319+12,rate_basefnd,13)))</f>
        <v>0</v>
      </c>
      <c r="AF319" s="4">
        <f t="shared" si="311"/>
        <v>26724.33382</v>
      </c>
      <c r="AH319" s="269">
        <f t="shared" si="312"/>
        <v>445348271</v>
      </c>
      <c r="AI319" s="4" t="str">
        <f t="shared" si="313"/>
        <v>445</v>
      </c>
      <c r="AJ319" s="2" t="str">
        <f t="shared" si="314"/>
        <v>348</v>
      </c>
      <c r="AK319" s="2" t="str">
        <f t="shared" si="315"/>
        <v>271</v>
      </c>
      <c r="AL319" s="4">
        <f t="shared" si="316"/>
        <v>1</v>
      </c>
      <c r="AM319" s="4">
        <f t="shared" si="307"/>
        <v>2</v>
      </c>
      <c r="AN319" s="4">
        <f t="shared" si="317"/>
        <v>26724.33382</v>
      </c>
      <c r="AO319" s="4">
        <f t="shared" si="318"/>
        <v>13362</v>
      </c>
      <c r="AP319" s="4">
        <f t="shared" si="308"/>
        <v>0</v>
      </c>
      <c r="AQ319" s="4">
        <v>13362</v>
      </c>
      <c r="AW319" s="4">
        <v>13362</v>
      </c>
      <c r="AX319" s="5">
        <f t="shared" si="319"/>
        <v>0</v>
      </c>
      <c r="AY319" s="4">
        <v>13362</v>
      </c>
      <c r="AZ319" s="5"/>
      <c r="BB319" s="5">
        <f t="shared" ref="BB319" si="372">BC319-BA319</f>
        <v>0</v>
      </c>
    </row>
    <row r="320" spans="1:54" s="4" customFormat="1">
      <c r="A320" s="269">
        <v>445</v>
      </c>
      <c r="B320" s="2">
        <v>445348277</v>
      </c>
      <c r="C320" s="9" t="s">
        <v>1079</v>
      </c>
      <c r="D320" s="14">
        <f>'fnd enro'!D320</f>
        <v>0</v>
      </c>
      <c r="E320" s="14">
        <f>'fnd enro'!E320</f>
        <v>0</v>
      </c>
      <c r="F320" s="14">
        <f>'fnd enro'!F320</f>
        <v>0</v>
      </c>
      <c r="G320" s="14">
        <f>'fnd enro'!G320</f>
        <v>1</v>
      </c>
      <c r="H320" s="14">
        <f>'fnd enro'!H320</f>
        <v>0</v>
      </c>
      <c r="I320" s="14">
        <f>'fnd enro'!I320</f>
        <v>0</v>
      </c>
      <c r="J320" s="14">
        <f>'fnd enro'!J320</f>
        <v>0</v>
      </c>
      <c r="K320" s="15">
        <f>'fnd enro'!K320</f>
        <v>3.8600000000000002E-2</v>
      </c>
      <c r="L320" s="14">
        <f>'fnd enro'!L320</f>
        <v>0</v>
      </c>
      <c r="M320" s="14">
        <f>'fnd enro'!M320</f>
        <v>0</v>
      </c>
      <c r="N320" s="14">
        <f>'fnd enro'!N320</f>
        <v>0</v>
      </c>
      <c r="O320" s="14">
        <f>'fnd enro'!O320</f>
        <v>0</v>
      </c>
      <c r="P320" s="14">
        <f>'fnd enro'!P320</f>
        <v>1</v>
      </c>
      <c r="Q320" s="14">
        <f>'fnd enro'!R320</f>
        <v>1</v>
      </c>
      <c r="R320" s="15">
        <f t="shared" si="310"/>
        <v>1</v>
      </c>
      <c r="S320" s="14">
        <f>VALUE('fnd enro'!Q320)</f>
        <v>12</v>
      </c>
      <c r="T320" s="2"/>
      <c r="U320" s="1">
        <f>(($D320*'fnd base rates'!C$107)
+($E320*'fnd base rates'!C$108)
+($F320*'fnd base rates'!C$109)
+($G320*'fnd base rates'!C$110)
+($H320*'fnd base rates'!C$111)
+($I320*'fnd base rates'!C$112)
+($J320*'fnd base rates'!C$113)
+($K320*'fnd base rates'!C$114)
+($M320*'fnd base rates'!C$116)
+($N320*'fnd base rates'!C$117)
+($O320*'fnd base rates'!C$118)
+($P320*VLOOKUP($S320+12,rate_basefnd,3)))
*$R320</f>
        <v>624.38134600000001</v>
      </c>
      <c r="V320" s="1">
        <f>(($D320*'fnd base rates'!D$107)
+($E320*'fnd base rates'!D$108)
+($F320*'fnd base rates'!D$109)
+($G320*'fnd base rates'!D$110)
+($H320*'fnd base rates'!D$111)
+($I320*'fnd base rates'!D$112)
+($J320*'fnd base rates'!D$113)
+($K320*'fnd base rates'!D$114)
+($M320*'fnd base rates'!D$116)
+($N320*'fnd base rates'!D$117)
+($O320*'fnd base rates'!D$118)
+($P320*VLOOKUP($S320+12,rate_basefnd,4)))
*$R320</f>
        <v>1181.6500000000001</v>
      </c>
      <c r="W320" s="1">
        <f>(($D320*'fnd base rates'!E$107)
+($E320*'fnd base rates'!E$108)
+($F320*'fnd base rates'!E$109)
+($G320*'fnd base rates'!E$110)
+($H320*'fnd base rates'!E$111)
+($I320*'fnd base rates'!E$112)
+($J320*'fnd base rates'!E$113)
+($K320*'fnd base rates'!E$114)
+($M320*'fnd base rates'!E$116)
+($N320*'fnd base rates'!E$117)
+($O320*'fnd base rates'!E$118)
+($P320*VLOOKUP($S320+12,rate_basefnd,5)))
*$R320</f>
        <v>7946.9003759999996</v>
      </c>
      <c r="X320" s="1">
        <f>(($D320*'fnd base rates'!F$107)
+($E320*'fnd base rates'!F$108)
+($F320*'fnd base rates'!F$109)
+($G320*'fnd base rates'!F$110)
+($H320*'fnd base rates'!F$111)
+($I320*'fnd base rates'!F$112)
+($J320*'fnd base rates'!F$113)
+($K320*'fnd base rates'!F$114)
+($M320*'fnd base rates'!F$116)
+($N320*'fnd base rates'!F$117)
+($O320*'fnd base rates'!F$118)
+($P320*VLOOKUP($S320+12,rate_basefnd,6)))
*$R320</f>
        <v>1247.446412</v>
      </c>
      <c r="Y320" s="1">
        <f>(($D320*'fnd base rates'!G$107)
+($E320*'fnd base rates'!G$108)
+($F320*'fnd base rates'!G$109)
+($G320*'fnd base rates'!G$110)
+($H320*'fnd base rates'!G$111)
+($I320*'fnd base rates'!G$112)
+($J320*'fnd base rates'!G$113)
+($K320*'fnd base rates'!G$114)
+($M320*'fnd base rates'!G$116)
+($N320*'fnd base rates'!G$117)
+($O320*'fnd base rates'!G$118)
+($P320*VLOOKUP($S320+12,rate_basefnd,7)))
*$R320</f>
        <v>354.07328200000001</v>
      </c>
      <c r="Z320" s="1">
        <f>(($D320*'fnd base rates'!H$107)
+($E320*'fnd base rates'!H$108)
+($F320*'fnd base rates'!H$109)
+($G320*'fnd base rates'!H$110)
+($H320*'fnd base rates'!H$111)
+($I320*'fnd base rates'!H$112)
+($J320*'fnd base rates'!H$113)
+($K320*'fnd base rates'!H$114)
+($M320*'fnd base rates'!H$116)
+($N320*'fnd base rates'!H$117)
+($O320*'fnd base rates'!H$118)
+($P320*VLOOKUP($S320+12,rate_basefnd,8)))</f>
        <v>553.67893400000003</v>
      </c>
      <c r="AA320" s="1">
        <f>(($D320*'fnd base rates'!I$107)
+($E320*'fnd base rates'!I$108)
+($F320*'fnd base rates'!I$109)
+($G320*'fnd base rates'!I$110)
+($H320*'fnd base rates'!I$111)
+($I320*'fnd base rates'!I$112)
+($J320*'fnd base rates'!I$113)
+($K320*'fnd base rates'!I$114)
+($M320*'fnd base rates'!I$116)
+($N320*'fnd base rates'!I$117)
+($O320*'fnd base rates'!I$118)
+($P320*VLOOKUP($S320+12,rate_basefnd,9)))
*$R320</f>
        <v>471.02</v>
      </c>
      <c r="AB320" s="1">
        <f>(($D320*'fnd base rates'!J$107)
+($E320*'fnd base rates'!J$108)
+($F320*'fnd base rates'!J$109)
+($G320*'fnd base rates'!J$110)
+($H320*'fnd base rates'!J$111)
+($I320*'fnd base rates'!J$112)
+($J320*'fnd base rates'!J$113)
+($K320*'fnd base rates'!J$114)
+($M320*'fnd base rates'!J$116)
+($N320*'fnd base rates'!J$117)
+($O320*'fnd base rates'!J$118)
+($P320*VLOOKUP($S320+12,rate_basefnd,10)))
*$R320</f>
        <v>1007.96</v>
      </c>
      <c r="AC320" s="1">
        <f>(($D320*'fnd base rates'!K$107)
+($E320*'fnd base rates'!K$108)
+($F320*'fnd base rates'!K$109)
+($G320*'fnd base rates'!K$110)
+($H320*'fnd base rates'!K$111)
+($I320*'fnd base rates'!K$112)
+($J320*'fnd base rates'!K$113)
+($K320*'fnd base rates'!K$114)
+($M320*'fnd base rates'!K$116)
+($N320*'fnd base rates'!K$117)
+($O320*'fnd base rates'!K$118)
+($P320*VLOOKUP($S320+12,rate_basefnd,11)))
*$R320</f>
        <v>1100.2098799999999</v>
      </c>
      <c r="AD320" s="1">
        <f>(($D320*'fnd base rates'!L$107)
+($E320*'fnd base rates'!L$108)
+($F320*'fnd base rates'!L$109)
+($G320*'fnd base rates'!L$110)
+($H320*'fnd base rates'!L$111)
+($I320*'fnd base rates'!L$112)
+($J320*'fnd base rates'!L$113)
+($K320*'fnd base rates'!L$114)
+($M320*'fnd base rates'!L$116)
+($N320*'fnd base rates'!L$117)
+($O320*'fnd base rates'!L$118)
+($P320*VLOOKUP($S320+12,rate_basefnd,12)))</f>
        <v>2103.9366799999998</v>
      </c>
      <c r="AE320" s="1">
        <f>(($D320*'fnd base rates'!M$107)
+($E320*'fnd base rates'!M$108)
+($F320*'fnd base rates'!M$109)
+($G320*'fnd base rates'!M$110)
+($H320*'fnd base rates'!M$111)
+($I320*'fnd base rates'!M$112)
+($J320*'fnd base rates'!M$113)
+($K320*'fnd base rates'!M$114)
+($M320*'fnd base rates'!M$116)
+($N320*'fnd base rates'!M$117)
+($O320*'fnd base rates'!M$118)
+($P320*VLOOKUP($S320+12,rate_basefnd,13)))</f>
        <v>0</v>
      </c>
      <c r="AF320" s="4">
        <f t="shared" si="311"/>
        <v>16591.25691</v>
      </c>
      <c r="AH320" s="269">
        <f t="shared" si="312"/>
        <v>445348277</v>
      </c>
      <c r="AI320" s="4" t="str">
        <f t="shared" si="313"/>
        <v>445</v>
      </c>
      <c r="AJ320" s="2" t="str">
        <f t="shared" si="314"/>
        <v>348</v>
      </c>
      <c r="AK320" s="2" t="str">
        <f t="shared" si="315"/>
        <v>277</v>
      </c>
      <c r="AL320" s="4">
        <f t="shared" si="316"/>
        <v>1</v>
      </c>
      <c r="AM320" s="4">
        <f t="shared" si="307"/>
        <v>1</v>
      </c>
      <c r="AN320" s="4">
        <f t="shared" si="317"/>
        <v>16591.25691</v>
      </c>
      <c r="AO320" s="4">
        <f t="shared" si="318"/>
        <v>16591</v>
      </c>
      <c r="AP320" s="4">
        <f t="shared" si="308"/>
        <v>0</v>
      </c>
      <c r="AQ320" s="4">
        <v>16591</v>
      </c>
      <c r="AW320" s="4">
        <v>16591</v>
      </c>
      <c r="AX320" s="5">
        <f t="shared" si="319"/>
        <v>0</v>
      </c>
      <c r="AY320" s="4">
        <v>16591</v>
      </c>
      <c r="AZ320" s="5"/>
      <c r="BB320" s="5">
        <f t="shared" ref="BB320" si="373">BC320-BA320</f>
        <v>0</v>
      </c>
    </row>
    <row r="321" spans="1:54" s="4" customFormat="1">
      <c r="A321" s="269">
        <v>445</v>
      </c>
      <c r="B321" s="2">
        <v>445348290</v>
      </c>
      <c r="C321" s="9" t="s">
        <v>1079</v>
      </c>
      <c r="D321" s="14">
        <f>'fnd enro'!D321</f>
        <v>0</v>
      </c>
      <c r="E321" s="14">
        <f>'fnd enro'!E321</f>
        <v>0</v>
      </c>
      <c r="F321" s="14">
        <f>'fnd enro'!F321</f>
        <v>0</v>
      </c>
      <c r="G321" s="14">
        <f>'fnd enro'!G321</f>
        <v>0</v>
      </c>
      <c r="H321" s="14">
        <f>'fnd enro'!H321</f>
        <v>1</v>
      </c>
      <c r="I321" s="14">
        <f>'fnd enro'!I321</f>
        <v>0</v>
      </c>
      <c r="J321" s="14">
        <f>'fnd enro'!J321</f>
        <v>0</v>
      </c>
      <c r="K321" s="15">
        <f>'fnd enro'!K321</f>
        <v>3.8600000000000002E-2</v>
      </c>
      <c r="L321" s="14">
        <f>'fnd enro'!L321</f>
        <v>0</v>
      </c>
      <c r="M321" s="14">
        <f>'fnd enro'!M321</f>
        <v>0</v>
      </c>
      <c r="N321" s="14">
        <f>'fnd enro'!N321</f>
        <v>0</v>
      </c>
      <c r="O321" s="14">
        <f>'fnd enro'!O321</f>
        <v>0</v>
      </c>
      <c r="P321" s="14">
        <f>'fnd enro'!P321</f>
        <v>1</v>
      </c>
      <c r="Q321" s="14">
        <f>'fnd enro'!R321</f>
        <v>1</v>
      </c>
      <c r="R321" s="15">
        <f t="shared" si="310"/>
        <v>1</v>
      </c>
      <c r="S321" s="14">
        <f>VALUE('fnd enro'!Q321)</f>
        <v>4</v>
      </c>
      <c r="T321" s="2"/>
      <c r="U321" s="1">
        <f>(($D321*'fnd base rates'!C$107)
+($E321*'fnd base rates'!C$108)
+($F321*'fnd base rates'!C$109)
+($G321*'fnd base rates'!C$110)
+($H321*'fnd base rates'!C$111)
+($I321*'fnd base rates'!C$112)
+($J321*'fnd base rates'!C$113)
+($K321*'fnd base rates'!C$114)
+($M321*'fnd base rates'!C$116)
+($N321*'fnd base rates'!C$117)
+($O321*'fnd base rates'!C$118)
+($P321*VLOOKUP($S321+12,rate_basefnd,3)))
*$R321</f>
        <v>594.85134600000004</v>
      </c>
      <c r="V321" s="1">
        <f>(($D321*'fnd base rates'!D$107)
+($E321*'fnd base rates'!D$108)
+($F321*'fnd base rates'!D$109)
+($G321*'fnd base rates'!D$110)
+($H321*'fnd base rates'!D$111)
+($I321*'fnd base rates'!D$112)
+($J321*'fnd base rates'!D$113)
+($K321*'fnd base rates'!D$114)
+($M321*'fnd base rates'!D$116)
+($N321*'fnd base rates'!D$117)
+($O321*'fnd base rates'!D$118)
+($P321*VLOOKUP($S321+12,rate_basefnd,4)))
*$R321</f>
        <v>1041.72</v>
      </c>
      <c r="W321" s="1">
        <f>(($D321*'fnd base rates'!E$107)
+($E321*'fnd base rates'!E$108)
+($F321*'fnd base rates'!E$109)
+($G321*'fnd base rates'!E$110)
+($H321*'fnd base rates'!E$111)
+($I321*'fnd base rates'!E$112)
+($J321*'fnd base rates'!E$113)
+($K321*'fnd base rates'!E$114)
+($M321*'fnd base rates'!E$116)
+($N321*'fnd base rates'!E$117)
+($O321*'fnd base rates'!E$118)
+($P321*VLOOKUP($S321+12,rate_basefnd,5)))
*$R321</f>
        <v>6160.0603759999995</v>
      </c>
      <c r="X321" s="1">
        <f>(($D321*'fnd base rates'!F$107)
+($E321*'fnd base rates'!F$108)
+($F321*'fnd base rates'!F$109)
+($G321*'fnd base rates'!F$110)
+($H321*'fnd base rates'!F$111)
+($I321*'fnd base rates'!F$112)
+($J321*'fnd base rates'!F$113)
+($K321*'fnd base rates'!F$114)
+($M321*'fnd base rates'!F$116)
+($N321*'fnd base rates'!F$117)
+($O321*'fnd base rates'!F$118)
+($P321*VLOOKUP($S321+12,rate_basefnd,6)))
*$R321</f>
        <v>995.37641200000007</v>
      </c>
      <c r="Y321" s="1">
        <f>(($D321*'fnd base rates'!G$107)
+($E321*'fnd base rates'!G$108)
+($F321*'fnd base rates'!G$109)
+($G321*'fnd base rates'!G$110)
+($H321*'fnd base rates'!G$111)
+($I321*'fnd base rates'!G$112)
+($J321*'fnd base rates'!G$113)
+($K321*'fnd base rates'!G$114)
+($M321*'fnd base rates'!G$116)
+($N321*'fnd base rates'!G$117)
+($O321*'fnd base rates'!G$118)
+($P321*VLOOKUP($S321+12,rate_basefnd,7)))
*$R321</f>
        <v>299.47328200000004</v>
      </c>
      <c r="Z321" s="1">
        <f>(($D321*'fnd base rates'!H$107)
+($E321*'fnd base rates'!H$108)
+($F321*'fnd base rates'!H$109)
+($G321*'fnd base rates'!H$110)
+($H321*'fnd base rates'!H$111)
+($I321*'fnd base rates'!H$112)
+($J321*'fnd base rates'!H$113)
+($K321*'fnd base rates'!H$114)
+($M321*'fnd base rates'!H$116)
+($N321*'fnd base rates'!H$117)
+($O321*'fnd base rates'!H$118)
+($P321*VLOOKUP($S321+12,rate_basefnd,8)))</f>
        <v>543.51893400000006</v>
      </c>
      <c r="AA321" s="1">
        <f>(($D321*'fnd base rates'!I$107)
+($E321*'fnd base rates'!I$108)
+($F321*'fnd base rates'!I$109)
+($G321*'fnd base rates'!I$110)
+($H321*'fnd base rates'!I$111)
+($I321*'fnd base rates'!I$112)
+($J321*'fnd base rates'!I$113)
+($K321*'fnd base rates'!I$114)
+($M321*'fnd base rates'!I$116)
+($N321*'fnd base rates'!I$117)
+($O321*'fnd base rates'!I$118)
+($P321*VLOOKUP($S321+12,rate_basefnd,9)))
*$R321</f>
        <v>472.05</v>
      </c>
      <c r="AB321" s="1">
        <f>(($D321*'fnd base rates'!J$107)
+($E321*'fnd base rates'!J$108)
+($F321*'fnd base rates'!J$109)
+($G321*'fnd base rates'!J$110)
+($H321*'fnd base rates'!J$111)
+($I321*'fnd base rates'!J$112)
+($J321*'fnd base rates'!J$113)
+($K321*'fnd base rates'!J$114)
+($M321*'fnd base rates'!J$116)
+($N321*'fnd base rates'!J$117)
+($O321*'fnd base rates'!J$118)
+($P321*VLOOKUP($S321+12,rate_basefnd,10)))
*$R321</f>
        <v>817.05</v>
      </c>
      <c r="AC321" s="1">
        <f>(($D321*'fnd base rates'!K$107)
+($E321*'fnd base rates'!K$108)
+($F321*'fnd base rates'!K$109)
+($G321*'fnd base rates'!K$110)
+($H321*'fnd base rates'!K$111)
+($I321*'fnd base rates'!K$112)
+($J321*'fnd base rates'!K$113)
+($K321*'fnd base rates'!K$114)
+($M321*'fnd base rates'!K$116)
+($N321*'fnd base rates'!K$117)
+($O321*'fnd base rates'!K$118)
+($P321*VLOOKUP($S321+12,rate_basefnd,11)))
*$R321</f>
        <v>1182.1598799999999</v>
      </c>
      <c r="AD321" s="1">
        <f>(($D321*'fnd base rates'!L$107)
+($E321*'fnd base rates'!L$108)
+($F321*'fnd base rates'!L$109)
+($G321*'fnd base rates'!L$110)
+($H321*'fnd base rates'!L$111)
+($I321*'fnd base rates'!L$112)
+($J321*'fnd base rates'!L$113)
+($K321*'fnd base rates'!L$114)
+($M321*'fnd base rates'!L$116)
+($N321*'fnd base rates'!L$117)
+($O321*'fnd base rates'!L$118)
+($P321*VLOOKUP($S321+12,rate_basefnd,12)))</f>
        <v>1949.3166799999999</v>
      </c>
      <c r="AE321" s="1">
        <f>(($D321*'fnd base rates'!M$107)
+($E321*'fnd base rates'!M$108)
+($F321*'fnd base rates'!M$109)
+($G321*'fnd base rates'!M$110)
+($H321*'fnd base rates'!M$111)
+($I321*'fnd base rates'!M$112)
+($J321*'fnd base rates'!M$113)
+($K321*'fnd base rates'!M$114)
+($M321*'fnd base rates'!M$116)
+($N321*'fnd base rates'!M$117)
+($O321*'fnd base rates'!M$118)
+($P321*VLOOKUP($S321+12,rate_basefnd,13)))</f>
        <v>0</v>
      </c>
      <c r="AF321" s="4">
        <f t="shared" si="311"/>
        <v>14055.576909999998</v>
      </c>
      <c r="AH321" s="269">
        <f t="shared" si="312"/>
        <v>445348290</v>
      </c>
      <c r="AI321" s="4" t="str">
        <f t="shared" si="313"/>
        <v>445</v>
      </c>
      <c r="AJ321" s="2" t="str">
        <f t="shared" si="314"/>
        <v>348</v>
      </c>
      <c r="AK321" s="2" t="str">
        <f t="shared" si="315"/>
        <v>290</v>
      </c>
      <c r="AL321" s="4">
        <f t="shared" si="316"/>
        <v>1</v>
      </c>
      <c r="AM321" s="4">
        <f t="shared" si="307"/>
        <v>1</v>
      </c>
      <c r="AN321" s="4">
        <f t="shared" si="317"/>
        <v>14055.576909999998</v>
      </c>
      <c r="AO321" s="4">
        <f t="shared" si="318"/>
        <v>14056</v>
      </c>
      <c r="AP321" s="4">
        <f t="shared" si="308"/>
        <v>0</v>
      </c>
      <c r="AQ321" s="4">
        <v>14056</v>
      </c>
      <c r="AW321" s="4">
        <v>14056</v>
      </c>
      <c r="AX321" s="5">
        <f t="shared" si="319"/>
        <v>0</v>
      </c>
      <c r="AY321" s="4">
        <v>14056</v>
      </c>
      <c r="AZ321" s="5"/>
      <c r="BB321" s="5">
        <f t="shared" ref="BB321" si="374">BC321-BA321</f>
        <v>0</v>
      </c>
    </row>
    <row r="322" spans="1:54" s="4" customFormat="1">
      <c r="A322" s="269">
        <v>445</v>
      </c>
      <c r="B322" s="2">
        <v>445348316</v>
      </c>
      <c r="C322" s="9" t="s">
        <v>1079</v>
      </c>
      <c r="D322" s="14">
        <f>'fnd enro'!D322</f>
        <v>0</v>
      </c>
      <c r="E322" s="14">
        <f>'fnd enro'!E322</f>
        <v>0</v>
      </c>
      <c r="F322" s="14">
        <f>'fnd enro'!F322</f>
        <v>0</v>
      </c>
      <c r="G322" s="14">
        <f>'fnd enro'!G322</f>
        <v>5</v>
      </c>
      <c r="H322" s="14">
        <f>'fnd enro'!H322</f>
        <v>1</v>
      </c>
      <c r="I322" s="14">
        <f>'fnd enro'!I322</f>
        <v>3</v>
      </c>
      <c r="J322" s="14">
        <f>'fnd enro'!J322</f>
        <v>0</v>
      </c>
      <c r="K322" s="15">
        <f>'fnd enro'!K322</f>
        <v>0.34739999999999999</v>
      </c>
      <c r="L322" s="14">
        <f>'fnd enro'!L322</f>
        <v>0</v>
      </c>
      <c r="M322" s="14">
        <f>'fnd enro'!M322</f>
        <v>1</v>
      </c>
      <c r="N322" s="14">
        <f>'fnd enro'!N322</f>
        <v>0</v>
      </c>
      <c r="O322" s="14">
        <f>'fnd enro'!O322</f>
        <v>0</v>
      </c>
      <c r="P322" s="14">
        <f>'fnd enro'!P322</f>
        <v>7</v>
      </c>
      <c r="Q322" s="14">
        <f>'fnd enro'!R322</f>
        <v>9</v>
      </c>
      <c r="R322" s="15">
        <f t="shared" si="310"/>
        <v>1</v>
      </c>
      <c r="S322" s="14">
        <f>VALUE('fnd enro'!Q322)</f>
        <v>11</v>
      </c>
      <c r="T322" s="2"/>
      <c r="U322" s="1">
        <f>(($D322*'fnd base rates'!C$107)
+($E322*'fnd base rates'!C$108)
+($F322*'fnd base rates'!C$109)
+($G322*'fnd base rates'!C$110)
+($H322*'fnd base rates'!C$111)
+($I322*'fnd base rates'!C$112)
+($J322*'fnd base rates'!C$113)
+($K322*'fnd base rates'!C$114)
+($M322*'fnd base rates'!C$116)
+($N322*'fnd base rates'!C$117)
+($O322*'fnd base rates'!C$118)
+($P322*VLOOKUP($S322+12,rate_basefnd,3)))
*$R322</f>
        <v>5514.6521140000004</v>
      </c>
      <c r="V322" s="1">
        <f>(($D322*'fnd base rates'!D$107)
+($E322*'fnd base rates'!D$108)
+($F322*'fnd base rates'!D$109)
+($G322*'fnd base rates'!D$110)
+($H322*'fnd base rates'!D$111)
+($I322*'fnd base rates'!D$112)
+($J322*'fnd base rates'!D$113)
+($K322*'fnd base rates'!D$114)
+($M322*'fnd base rates'!D$116)
+($N322*'fnd base rates'!D$117)
+($O322*'fnd base rates'!D$118)
+($P322*VLOOKUP($S322+12,rate_basefnd,4)))
*$R322</f>
        <v>9836.0000000000018</v>
      </c>
      <c r="W322" s="1">
        <f>(($D322*'fnd base rates'!E$107)
+($E322*'fnd base rates'!E$108)
+($F322*'fnd base rates'!E$109)
+($G322*'fnd base rates'!E$110)
+($H322*'fnd base rates'!E$111)
+($I322*'fnd base rates'!E$112)
+($J322*'fnd base rates'!E$113)
+($K322*'fnd base rates'!E$114)
+($M322*'fnd base rates'!E$116)
+($N322*'fnd base rates'!E$117)
+($O322*'fnd base rates'!E$118)
+($P322*VLOOKUP($S322+12,rate_basefnd,5)))
*$R322</f>
        <v>65909.54338399999</v>
      </c>
      <c r="X322" s="1">
        <f>(($D322*'fnd base rates'!F$107)
+($E322*'fnd base rates'!F$108)
+($F322*'fnd base rates'!F$109)
+($G322*'fnd base rates'!F$110)
+($H322*'fnd base rates'!F$111)
+($I322*'fnd base rates'!F$112)
+($J322*'fnd base rates'!F$113)
+($K322*'fnd base rates'!F$114)
+($M322*'fnd base rates'!F$116)
+($N322*'fnd base rates'!F$117)
+($O322*'fnd base rates'!F$118)
+($P322*VLOOKUP($S322+12,rate_basefnd,6)))
*$R322</f>
        <v>10070.287708</v>
      </c>
      <c r="Y322" s="1">
        <f>(($D322*'fnd base rates'!G$107)
+($E322*'fnd base rates'!G$108)
+($F322*'fnd base rates'!G$109)
+($G322*'fnd base rates'!G$110)
+($H322*'fnd base rates'!G$111)
+($I322*'fnd base rates'!G$112)
+($J322*'fnd base rates'!G$113)
+($K322*'fnd base rates'!G$114)
+($M322*'fnd base rates'!G$116)
+($N322*'fnd base rates'!G$117)
+($O322*'fnd base rates'!G$118)
+($P322*VLOOKUP($S322+12,rate_basefnd,7)))
*$R322</f>
        <v>2808.0495380000002</v>
      </c>
      <c r="Z322" s="1">
        <f>(($D322*'fnd base rates'!H$107)
+($E322*'fnd base rates'!H$108)
+($F322*'fnd base rates'!H$109)
+($G322*'fnd base rates'!H$110)
+($H322*'fnd base rates'!H$111)
+($I322*'fnd base rates'!H$112)
+($J322*'fnd base rates'!H$113)
+($K322*'fnd base rates'!H$114)
+($M322*'fnd base rates'!H$116)
+($N322*'fnd base rates'!H$117)
+($O322*'fnd base rates'!H$118)
+($P322*VLOOKUP($S322+12,rate_basefnd,8)))</f>
        <v>5952.620406</v>
      </c>
      <c r="AA322" s="1">
        <f>(($D322*'fnd base rates'!I$107)
+($E322*'fnd base rates'!I$108)
+($F322*'fnd base rates'!I$109)
+($G322*'fnd base rates'!I$110)
+($H322*'fnd base rates'!I$111)
+($I322*'fnd base rates'!I$112)
+($J322*'fnd base rates'!I$113)
+($K322*'fnd base rates'!I$114)
+($M322*'fnd base rates'!I$116)
+($N322*'fnd base rates'!I$117)
+($O322*'fnd base rates'!I$118)
+($P322*VLOOKUP($S322+12,rate_basefnd,9)))
*$R322</f>
        <v>4344.3900000000003</v>
      </c>
      <c r="AB322" s="1">
        <f>(($D322*'fnd base rates'!J$107)
+($E322*'fnd base rates'!J$108)
+($F322*'fnd base rates'!J$109)
+($G322*'fnd base rates'!J$110)
+($H322*'fnd base rates'!J$111)
+($I322*'fnd base rates'!J$112)
+($J322*'fnd base rates'!J$113)
+($K322*'fnd base rates'!J$114)
+($M322*'fnd base rates'!J$116)
+($N322*'fnd base rates'!J$117)
+($O322*'fnd base rates'!J$118)
+($P322*VLOOKUP($S322+12,rate_basefnd,10)))
*$R322</f>
        <v>8453.3499999999985</v>
      </c>
      <c r="AC322" s="1">
        <f>(($D322*'fnd base rates'!K$107)
+($E322*'fnd base rates'!K$108)
+($F322*'fnd base rates'!K$109)
+($G322*'fnd base rates'!K$110)
+($H322*'fnd base rates'!K$111)
+($I322*'fnd base rates'!K$112)
+($J322*'fnd base rates'!K$113)
+($K322*'fnd base rates'!K$114)
+($M322*'fnd base rates'!K$116)
+($N322*'fnd base rates'!K$117)
+($O322*'fnd base rates'!K$118)
+($P322*VLOOKUP($S322+12,rate_basefnd,11)))
*$R322</f>
        <v>10436.838920000002</v>
      </c>
      <c r="AD322" s="1">
        <f>(($D322*'fnd base rates'!L$107)
+($E322*'fnd base rates'!L$108)
+($F322*'fnd base rates'!L$109)
+($G322*'fnd base rates'!L$110)
+($H322*'fnd base rates'!L$111)
+($I322*'fnd base rates'!L$112)
+($J322*'fnd base rates'!L$113)
+($K322*'fnd base rates'!L$114)
+($M322*'fnd base rates'!L$116)
+($N322*'fnd base rates'!L$117)
+($O322*'fnd base rates'!L$118)
+($P322*VLOOKUP($S322+12,rate_basefnd,12)))</f>
        <v>17507.940120000003</v>
      </c>
      <c r="AE322" s="1">
        <f>(($D322*'fnd base rates'!M$107)
+($E322*'fnd base rates'!M$108)
+($F322*'fnd base rates'!M$109)
+($G322*'fnd base rates'!M$110)
+($H322*'fnd base rates'!M$111)
+($I322*'fnd base rates'!M$112)
+($J322*'fnd base rates'!M$113)
+($K322*'fnd base rates'!M$114)
+($M322*'fnd base rates'!M$116)
+($N322*'fnd base rates'!M$117)
+($O322*'fnd base rates'!M$118)
+($P322*VLOOKUP($S322+12,rate_basefnd,13)))</f>
        <v>0</v>
      </c>
      <c r="AF322" s="4">
        <f t="shared" si="311"/>
        <v>140833.67219000001</v>
      </c>
      <c r="AH322" s="269">
        <f t="shared" si="312"/>
        <v>445348316</v>
      </c>
      <c r="AI322" s="4" t="str">
        <f t="shared" si="313"/>
        <v>445</v>
      </c>
      <c r="AJ322" s="2" t="str">
        <f t="shared" si="314"/>
        <v>348</v>
      </c>
      <c r="AK322" s="2" t="str">
        <f t="shared" si="315"/>
        <v>316</v>
      </c>
      <c r="AL322" s="4">
        <f t="shared" si="316"/>
        <v>1</v>
      </c>
      <c r="AM322" s="4">
        <f t="shared" si="307"/>
        <v>9</v>
      </c>
      <c r="AN322" s="4">
        <f t="shared" si="317"/>
        <v>140833.67219000001</v>
      </c>
      <c r="AO322" s="4">
        <f t="shared" si="318"/>
        <v>15648</v>
      </c>
      <c r="AP322" s="4">
        <f t="shared" si="308"/>
        <v>0</v>
      </c>
      <c r="AQ322" s="4">
        <v>15648</v>
      </c>
      <c r="AW322" s="4">
        <v>15648</v>
      </c>
      <c r="AX322" s="5">
        <f t="shared" si="319"/>
        <v>0</v>
      </c>
      <c r="AY322" s="4">
        <v>15648</v>
      </c>
      <c r="AZ322" s="5"/>
      <c r="BB322" s="5">
        <f t="shared" ref="BB322" si="375">BC322-BA322</f>
        <v>0</v>
      </c>
    </row>
    <row r="323" spans="1:54" s="4" customFormat="1">
      <c r="A323" s="269">
        <v>445</v>
      </c>
      <c r="B323" s="2">
        <v>445348322</v>
      </c>
      <c r="C323" s="9" t="s">
        <v>1079</v>
      </c>
      <c r="D323" s="14">
        <f>'fnd enro'!D323</f>
        <v>0</v>
      </c>
      <c r="E323" s="14">
        <f>'fnd enro'!E323</f>
        <v>0</v>
      </c>
      <c r="F323" s="14">
        <f>'fnd enro'!F323</f>
        <v>0</v>
      </c>
      <c r="G323" s="14">
        <f>'fnd enro'!G323</f>
        <v>0</v>
      </c>
      <c r="H323" s="14">
        <f>'fnd enro'!H323</f>
        <v>1</v>
      </c>
      <c r="I323" s="14">
        <f>'fnd enro'!I323</f>
        <v>1</v>
      </c>
      <c r="J323" s="14">
        <f>'fnd enro'!J323</f>
        <v>0</v>
      </c>
      <c r="K323" s="15">
        <f>'fnd enro'!K323</f>
        <v>7.7200000000000005E-2</v>
      </c>
      <c r="L323" s="14">
        <f>'fnd enro'!L323</f>
        <v>0</v>
      </c>
      <c r="M323" s="14">
        <f>'fnd enro'!M323</f>
        <v>0</v>
      </c>
      <c r="N323" s="14">
        <f>'fnd enro'!N323</f>
        <v>1</v>
      </c>
      <c r="O323" s="14">
        <f>'fnd enro'!O323</f>
        <v>0</v>
      </c>
      <c r="P323" s="14">
        <f>'fnd enro'!P323</f>
        <v>2</v>
      </c>
      <c r="Q323" s="14">
        <f>'fnd enro'!R323</f>
        <v>2</v>
      </c>
      <c r="R323" s="15">
        <f t="shared" si="310"/>
        <v>1</v>
      </c>
      <c r="S323" s="14">
        <f>VALUE('fnd enro'!Q323)</f>
        <v>6</v>
      </c>
      <c r="T323" s="2"/>
      <c r="U323" s="1">
        <f>(($D323*'fnd base rates'!C$107)
+($E323*'fnd base rates'!C$108)
+($F323*'fnd base rates'!C$109)
+($G323*'fnd base rates'!C$110)
+($H323*'fnd base rates'!C$111)
+($I323*'fnd base rates'!C$112)
+($J323*'fnd base rates'!C$113)
+($K323*'fnd base rates'!C$114)
+($M323*'fnd base rates'!C$116)
+($N323*'fnd base rates'!C$117)
+($O323*'fnd base rates'!C$118)
+($P323*VLOOKUP($S323+12,rate_basefnd,3)))
*$R323</f>
        <v>1309.8726920000001</v>
      </c>
      <c r="V323" s="1">
        <f>(($D323*'fnd base rates'!D$107)
+($E323*'fnd base rates'!D$108)
+($F323*'fnd base rates'!D$109)
+($G323*'fnd base rates'!D$110)
+($H323*'fnd base rates'!D$111)
+($I323*'fnd base rates'!D$112)
+($J323*'fnd base rates'!D$113)
+($K323*'fnd base rates'!D$114)
+($M323*'fnd base rates'!D$116)
+($N323*'fnd base rates'!D$117)
+($O323*'fnd base rates'!D$118)
+($P323*VLOOKUP($S323+12,rate_basefnd,4)))
*$R323</f>
        <v>2333.73</v>
      </c>
      <c r="W323" s="1">
        <f>(($D323*'fnd base rates'!E$107)
+($E323*'fnd base rates'!E$108)
+($F323*'fnd base rates'!E$109)
+($G323*'fnd base rates'!E$110)
+($H323*'fnd base rates'!E$111)
+($I323*'fnd base rates'!E$112)
+($J323*'fnd base rates'!E$113)
+($K323*'fnd base rates'!E$114)
+($M323*'fnd base rates'!E$116)
+($N323*'fnd base rates'!E$117)
+($O323*'fnd base rates'!E$118)
+($P323*VLOOKUP($S323+12,rate_basefnd,5)))
*$R323</f>
        <v>15700.100752</v>
      </c>
      <c r="X323" s="1">
        <f>(($D323*'fnd base rates'!F$107)
+($E323*'fnd base rates'!F$108)
+($F323*'fnd base rates'!F$109)
+($G323*'fnd base rates'!F$110)
+($H323*'fnd base rates'!F$111)
+($I323*'fnd base rates'!F$112)
+($J323*'fnd base rates'!F$113)
+($K323*'fnd base rates'!F$114)
+($M323*'fnd base rates'!F$116)
+($N323*'fnd base rates'!F$117)
+($O323*'fnd base rates'!F$118)
+($P323*VLOOKUP($S323+12,rate_basefnd,6)))
*$R323</f>
        <v>2069.0928240000003</v>
      </c>
      <c r="Y323" s="1">
        <f>(($D323*'fnd base rates'!G$107)
+($E323*'fnd base rates'!G$108)
+($F323*'fnd base rates'!G$109)
+($G323*'fnd base rates'!G$110)
+($H323*'fnd base rates'!G$111)
+($I323*'fnd base rates'!G$112)
+($J323*'fnd base rates'!G$113)
+($K323*'fnd base rates'!G$114)
+($M323*'fnd base rates'!G$116)
+($N323*'fnd base rates'!G$117)
+($O323*'fnd base rates'!G$118)
+($P323*VLOOKUP($S323+12,rate_basefnd,7)))
*$R323</f>
        <v>677.79656399999999</v>
      </c>
      <c r="Z323" s="1">
        <f>(($D323*'fnd base rates'!H$107)
+($E323*'fnd base rates'!H$108)
+($F323*'fnd base rates'!H$109)
+($G323*'fnd base rates'!H$110)
+($H323*'fnd base rates'!H$111)
+($I323*'fnd base rates'!H$112)
+($J323*'fnd base rates'!H$113)
+($K323*'fnd base rates'!H$114)
+($M323*'fnd base rates'!H$116)
+($N323*'fnd base rates'!H$117)
+($O323*'fnd base rates'!H$118)
+($P323*VLOOKUP($S323+12,rate_basefnd,8)))</f>
        <v>1529.7478679999999</v>
      </c>
      <c r="AA323" s="1">
        <f>(($D323*'fnd base rates'!I$107)
+($E323*'fnd base rates'!I$108)
+($F323*'fnd base rates'!I$109)
+($G323*'fnd base rates'!I$110)
+($H323*'fnd base rates'!I$111)
+($I323*'fnd base rates'!I$112)
+($J323*'fnd base rates'!I$113)
+($K323*'fnd base rates'!I$114)
+($M323*'fnd base rates'!I$116)
+($N323*'fnd base rates'!I$117)
+($O323*'fnd base rates'!I$118)
+($P323*VLOOKUP($S323+12,rate_basefnd,9)))
*$R323</f>
        <v>1112.49</v>
      </c>
      <c r="AB323" s="1">
        <f>(($D323*'fnd base rates'!J$107)
+($E323*'fnd base rates'!J$108)
+($F323*'fnd base rates'!J$109)
+($G323*'fnd base rates'!J$110)
+($H323*'fnd base rates'!J$111)
+($I323*'fnd base rates'!J$112)
+($J323*'fnd base rates'!J$113)
+($K323*'fnd base rates'!J$114)
+($M323*'fnd base rates'!J$116)
+($N323*'fnd base rates'!J$117)
+($O323*'fnd base rates'!J$118)
+($P323*VLOOKUP($S323+12,rate_basefnd,10)))
*$R323</f>
        <v>2116.0500000000002</v>
      </c>
      <c r="AC323" s="1">
        <f>(($D323*'fnd base rates'!K$107)
+($E323*'fnd base rates'!K$108)
+($F323*'fnd base rates'!K$109)
+($G323*'fnd base rates'!K$110)
+($H323*'fnd base rates'!K$111)
+($I323*'fnd base rates'!K$112)
+($J323*'fnd base rates'!K$113)
+($K323*'fnd base rates'!K$114)
+($M323*'fnd base rates'!K$116)
+($N323*'fnd base rates'!K$117)
+($O323*'fnd base rates'!K$118)
+($P323*VLOOKUP($S323+12,rate_basefnd,11)))
*$R323</f>
        <v>2652.4997599999997</v>
      </c>
      <c r="AD323" s="1">
        <f>(($D323*'fnd base rates'!L$107)
+($E323*'fnd base rates'!L$108)
+($F323*'fnd base rates'!L$109)
+($G323*'fnd base rates'!L$110)
+($H323*'fnd base rates'!L$111)
+($I323*'fnd base rates'!L$112)
+($J323*'fnd base rates'!L$113)
+($K323*'fnd base rates'!L$114)
+($M323*'fnd base rates'!L$116)
+($N323*'fnd base rates'!L$117)
+($O323*'fnd base rates'!L$118)
+($P323*VLOOKUP($S323+12,rate_basefnd,12)))</f>
        <v>4149.0733600000003</v>
      </c>
      <c r="AE323" s="1">
        <f>(($D323*'fnd base rates'!M$107)
+($E323*'fnd base rates'!M$108)
+($F323*'fnd base rates'!M$109)
+($G323*'fnd base rates'!M$110)
+($H323*'fnd base rates'!M$111)
+($I323*'fnd base rates'!M$112)
+($J323*'fnd base rates'!M$113)
+($K323*'fnd base rates'!M$114)
+($M323*'fnd base rates'!M$116)
+($N323*'fnd base rates'!M$117)
+($O323*'fnd base rates'!M$118)
+($P323*VLOOKUP($S323+12,rate_basefnd,13)))</f>
        <v>0</v>
      </c>
      <c r="AF323" s="4">
        <f t="shared" si="311"/>
        <v>33650.453819999995</v>
      </c>
      <c r="AH323" s="269">
        <f t="shared" si="312"/>
        <v>445348322</v>
      </c>
      <c r="AI323" s="4" t="str">
        <f t="shared" si="313"/>
        <v>445</v>
      </c>
      <c r="AJ323" s="2" t="str">
        <f t="shared" si="314"/>
        <v>348</v>
      </c>
      <c r="AK323" s="2" t="str">
        <f t="shared" si="315"/>
        <v>322</v>
      </c>
      <c r="AL323" s="4">
        <f t="shared" si="316"/>
        <v>1</v>
      </c>
      <c r="AM323" s="4">
        <f t="shared" si="307"/>
        <v>2</v>
      </c>
      <c r="AN323" s="4">
        <f t="shared" si="317"/>
        <v>33650.453819999995</v>
      </c>
      <c r="AO323" s="4">
        <f t="shared" si="318"/>
        <v>16825</v>
      </c>
      <c r="AP323" s="4">
        <f t="shared" si="308"/>
        <v>0</v>
      </c>
      <c r="AQ323" s="4">
        <v>16825</v>
      </c>
      <c r="AW323" s="4">
        <v>16825</v>
      </c>
      <c r="AX323" s="5">
        <f t="shared" si="319"/>
        <v>0</v>
      </c>
      <c r="AY323" s="4">
        <v>16825</v>
      </c>
      <c r="AZ323" s="5"/>
      <c r="BB323" s="5">
        <f t="shared" ref="BB323" si="376">BC323-BA323</f>
        <v>0</v>
      </c>
    </row>
    <row r="324" spans="1:54" s="4" customFormat="1">
      <c r="A324" s="269">
        <v>445</v>
      </c>
      <c r="B324" s="2">
        <v>445348348</v>
      </c>
      <c r="C324" s="9" t="s">
        <v>1079</v>
      </c>
      <c r="D324" s="14">
        <f>'fnd enro'!D324</f>
        <v>0</v>
      </c>
      <c r="E324" s="14">
        <f>'fnd enro'!E324</f>
        <v>0</v>
      </c>
      <c r="F324" s="14">
        <f>'fnd enro'!F324</f>
        <v>115</v>
      </c>
      <c r="G324" s="14">
        <f>'fnd enro'!G324</f>
        <v>550</v>
      </c>
      <c r="H324" s="14">
        <f>'fnd enro'!H324</f>
        <v>308</v>
      </c>
      <c r="I324" s="14">
        <f>'fnd enro'!I324</f>
        <v>341</v>
      </c>
      <c r="J324" s="14">
        <f>'fnd enro'!J324</f>
        <v>0</v>
      </c>
      <c r="K324" s="15">
        <f>'fnd enro'!K324</f>
        <v>50.720399999999998</v>
      </c>
      <c r="L324" s="14">
        <f>'fnd enro'!L324</f>
        <v>0</v>
      </c>
      <c r="M324" s="14">
        <f>'fnd enro'!M324</f>
        <v>183</v>
      </c>
      <c r="N324" s="14">
        <f>'fnd enro'!N324</f>
        <v>22</v>
      </c>
      <c r="O324" s="14">
        <f>'fnd enro'!O324</f>
        <v>1</v>
      </c>
      <c r="P324" s="14">
        <f>'fnd enro'!P324</f>
        <v>860</v>
      </c>
      <c r="Q324" s="14">
        <f>'fnd enro'!R324</f>
        <v>1314</v>
      </c>
      <c r="R324" s="15">
        <f t="shared" si="310"/>
        <v>1</v>
      </c>
      <c r="S324" s="14">
        <f>VALUE('fnd enro'!Q324)</f>
        <v>11</v>
      </c>
      <c r="T324" s="2"/>
      <c r="U324" s="1">
        <f>(($D324*'fnd base rates'!C$107)
+($E324*'fnd base rates'!C$108)
+($F324*'fnd base rates'!C$109)
+($G324*'fnd base rates'!C$110)
+($H324*'fnd base rates'!C$111)
+($I324*'fnd base rates'!C$112)
+($J324*'fnd base rates'!C$113)
+($K324*'fnd base rates'!C$114)
+($M324*'fnd base rates'!C$116)
+($N324*'fnd base rates'!C$117)
+($O324*'fnd base rates'!C$118)
+($P324*VLOOKUP($S324+12,rate_basefnd,3)))
*$R324</f>
        <v>797784.25864399993</v>
      </c>
      <c r="V324" s="1">
        <f>(($D324*'fnd base rates'!D$107)
+($E324*'fnd base rates'!D$108)
+($F324*'fnd base rates'!D$109)
+($G324*'fnd base rates'!D$110)
+($H324*'fnd base rates'!D$111)
+($I324*'fnd base rates'!D$112)
+($J324*'fnd base rates'!D$113)
+($K324*'fnd base rates'!D$114)
+($M324*'fnd base rates'!D$116)
+($N324*'fnd base rates'!D$117)
+($O324*'fnd base rates'!D$118)
+($P324*VLOOKUP($S324+12,rate_basefnd,4)))
*$R324</f>
        <v>1382709.1800000002</v>
      </c>
      <c r="W324" s="1">
        <f>(($D324*'fnd base rates'!E$107)
+($E324*'fnd base rates'!E$108)
+($F324*'fnd base rates'!E$109)
+($G324*'fnd base rates'!E$110)
+($H324*'fnd base rates'!E$111)
+($I324*'fnd base rates'!E$112)
+($J324*'fnd base rates'!E$113)
+($K324*'fnd base rates'!E$114)
+($M324*'fnd base rates'!E$116)
+($N324*'fnd base rates'!E$117)
+($O324*'fnd base rates'!E$118)
+($P324*VLOOKUP($S324+12,rate_basefnd,5)))
*$R324</f>
        <v>8903833.7040640004</v>
      </c>
      <c r="X324" s="1">
        <f>(($D324*'fnd base rates'!F$107)
+($E324*'fnd base rates'!F$108)
+($F324*'fnd base rates'!F$109)
+($G324*'fnd base rates'!F$110)
+($H324*'fnd base rates'!F$111)
+($I324*'fnd base rates'!F$112)
+($J324*'fnd base rates'!F$113)
+($K324*'fnd base rates'!F$114)
+($M324*'fnd base rates'!F$116)
+($N324*'fnd base rates'!F$117)
+($O324*'fnd base rates'!F$118)
+($P324*VLOOKUP($S324+12,rate_basefnd,6)))
*$R324</f>
        <v>1475235.325368</v>
      </c>
      <c r="Y324" s="1">
        <f>(($D324*'fnd base rates'!G$107)
+($E324*'fnd base rates'!G$108)
+($F324*'fnd base rates'!G$109)
+($G324*'fnd base rates'!G$110)
+($H324*'fnd base rates'!G$111)
+($I324*'fnd base rates'!G$112)
+($J324*'fnd base rates'!G$113)
+($K324*'fnd base rates'!G$114)
+($M324*'fnd base rates'!G$116)
+($N324*'fnd base rates'!G$117)
+($O324*'fnd base rates'!G$118)
+($P324*VLOOKUP($S324+12,rate_basefnd,7)))
*$R324</f>
        <v>383873.31254799996</v>
      </c>
      <c r="Z324" s="1">
        <f>(($D324*'fnd base rates'!H$107)
+($E324*'fnd base rates'!H$108)
+($F324*'fnd base rates'!H$109)
+($G324*'fnd base rates'!H$110)
+($H324*'fnd base rates'!H$111)
+($I324*'fnd base rates'!H$112)
+($J324*'fnd base rates'!H$113)
+($K324*'fnd base rates'!H$114)
+($M324*'fnd base rates'!H$116)
+($N324*'fnd base rates'!H$117)
+($O324*'fnd base rates'!H$118)
+($P324*VLOOKUP($S324+12,rate_basefnd,8)))</f>
        <v>842611.7092759998</v>
      </c>
      <c r="AA324" s="1">
        <f>(($D324*'fnd base rates'!I$107)
+($E324*'fnd base rates'!I$108)
+($F324*'fnd base rates'!I$109)
+($G324*'fnd base rates'!I$110)
+($H324*'fnd base rates'!I$111)
+($I324*'fnd base rates'!I$112)
+($J324*'fnd base rates'!I$113)
+($K324*'fnd base rates'!I$114)
+($M324*'fnd base rates'!I$116)
+($N324*'fnd base rates'!I$117)
+($O324*'fnd base rates'!I$118)
+($P324*VLOOKUP($S324+12,rate_basefnd,9)))
*$R324</f>
        <v>611080.26000000013</v>
      </c>
      <c r="AB324" s="1">
        <f>(($D324*'fnd base rates'!J$107)
+($E324*'fnd base rates'!J$108)
+($F324*'fnd base rates'!J$109)
+($G324*'fnd base rates'!J$110)
+($H324*'fnd base rates'!J$111)
+($I324*'fnd base rates'!J$112)
+($J324*'fnd base rates'!J$113)
+($K324*'fnd base rates'!J$114)
+($M324*'fnd base rates'!J$116)
+($N324*'fnd base rates'!J$117)
+($O324*'fnd base rates'!J$118)
+($P324*VLOOKUP($S324+12,rate_basefnd,10)))
*$R324</f>
        <v>1072821.8199999998</v>
      </c>
      <c r="AC324" s="1">
        <f>(($D324*'fnd base rates'!K$107)
+($E324*'fnd base rates'!K$108)
+($F324*'fnd base rates'!K$109)
+($G324*'fnd base rates'!K$110)
+($H324*'fnd base rates'!K$111)
+($I324*'fnd base rates'!K$112)
+($J324*'fnd base rates'!K$113)
+($K324*'fnd base rates'!K$114)
+($M324*'fnd base rates'!K$116)
+($N324*'fnd base rates'!K$117)
+($O324*'fnd base rates'!K$118)
+($P324*VLOOKUP($S324+12,rate_basefnd,11)))
*$R324</f>
        <v>1550791.6023200001</v>
      </c>
      <c r="AD324" s="1">
        <f>(($D324*'fnd base rates'!L$107)
+($E324*'fnd base rates'!L$108)
+($F324*'fnd base rates'!L$109)
+($G324*'fnd base rates'!L$110)
+($H324*'fnd base rates'!L$111)
+($I324*'fnd base rates'!L$112)
+($J324*'fnd base rates'!L$113)
+($K324*'fnd base rates'!L$114)
+($M324*'fnd base rates'!L$116)
+($N324*'fnd base rates'!L$117)
+($O324*'fnd base rates'!L$118)
+($P324*VLOOKUP($S324+12,rate_basefnd,12)))</f>
        <v>2490051.2075200002</v>
      </c>
      <c r="AE324" s="1">
        <f>(($D324*'fnd base rates'!M$107)
+($E324*'fnd base rates'!M$108)
+($F324*'fnd base rates'!M$109)
+($G324*'fnd base rates'!M$110)
+($H324*'fnd base rates'!M$111)
+($I324*'fnd base rates'!M$112)
+($J324*'fnd base rates'!M$113)
+($K324*'fnd base rates'!M$114)
+($M324*'fnd base rates'!M$116)
+($N324*'fnd base rates'!M$117)
+($O324*'fnd base rates'!M$118)
+($P324*VLOOKUP($S324+12,rate_basefnd,13)))</f>
        <v>0</v>
      </c>
      <c r="AF324" s="4">
        <f t="shared" si="311"/>
        <v>19510792.37974</v>
      </c>
      <c r="AH324" s="269">
        <f t="shared" si="312"/>
        <v>445348348</v>
      </c>
      <c r="AI324" s="4" t="str">
        <f t="shared" si="313"/>
        <v>445</v>
      </c>
      <c r="AJ324" s="2" t="str">
        <f t="shared" si="314"/>
        <v>348</v>
      </c>
      <c r="AK324" s="2" t="str">
        <f t="shared" si="315"/>
        <v>348</v>
      </c>
      <c r="AL324" s="4">
        <f t="shared" si="316"/>
        <v>1</v>
      </c>
      <c r="AM324" s="4">
        <f t="shared" si="307"/>
        <v>1314</v>
      </c>
      <c r="AN324" s="4">
        <f t="shared" si="317"/>
        <v>19510792.37974</v>
      </c>
      <c r="AO324" s="4">
        <f t="shared" si="318"/>
        <v>14848</v>
      </c>
      <c r="AP324" s="4">
        <f t="shared" si="308"/>
        <v>0</v>
      </c>
      <c r="AQ324" s="4">
        <v>14848</v>
      </c>
      <c r="AW324" s="4">
        <v>14848</v>
      </c>
      <c r="AX324" s="5">
        <f t="shared" si="319"/>
        <v>0</v>
      </c>
      <c r="AY324" s="4">
        <v>14848</v>
      </c>
      <c r="AZ324" s="5"/>
      <c r="BB324" s="5">
        <f t="shared" ref="BB324" si="377">BC324-BA324</f>
        <v>0</v>
      </c>
    </row>
    <row r="325" spans="1:54" s="4" customFormat="1">
      <c r="A325" s="269">
        <v>445</v>
      </c>
      <c r="B325" s="2">
        <v>445348620</v>
      </c>
      <c r="C325" s="9" t="s">
        <v>1079</v>
      </c>
      <c r="D325" s="14">
        <f>'fnd enro'!D325</f>
        <v>0</v>
      </c>
      <c r="E325" s="14">
        <f>'fnd enro'!E325</f>
        <v>0</v>
      </c>
      <c r="F325" s="14">
        <f>'fnd enro'!F325</f>
        <v>0</v>
      </c>
      <c r="G325" s="14">
        <f>'fnd enro'!G325</f>
        <v>1</v>
      </c>
      <c r="H325" s="14">
        <f>'fnd enro'!H325</f>
        <v>0</v>
      </c>
      <c r="I325" s="14">
        <f>'fnd enro'!I325</f>
        <v>0</v>
      </c>
      <c r="J325" s="14">
        <f>'fnd enro'!J325</f>
        <v>0</v>
      </c>
      <c r="K325" s="15">
        <f>'fnd enro'!K325</f>
        <v>3.8600000000000002E-2</v>
      </c>
      <c r="L325" s="14">
        <f>'fnd enro'!L325</f>
        <v>0</v>
      </c>
      <c r="M325" s="14">
        <f>'fnd enro'!M325</f>
        <v>0</v>
      </c>
      <c r="N325" s="14">
        <f>'fnd enro'!N325</f>
        <v>0</v>
      </c>
      <c r="O325" s="14">
        <f>'fnd enro'!O325</f>
        <v>0</v>
      </c>
      <c r="P325" s="14">
        <f>'fnd enro'!P325</f>
        <v>0</v>
      </c>
      <c r="Q325" s="14">
        <f>'fnd enro'!R325</f>
        <v>1</v>
      </c>
      <c r="R325" s="15">
        <f t="shared" si="310"/>
        <v>1</v>
      </c>
      <c r="S325" s="14">
        <f>VALUE('fnd enro'!Q325)</f>
        <v>4</v>
      </c>
      <c r="T325" s="2"/>
      <c r="U325" s="1">
        <f>(($D325*'fnd base rates'!C$107)
+($E325*'fnd base rates'!C$108)
+($F325*'fnd base rates'!C$109)
+($G325*'fnd base rates'!C$110)
+($H325*'fnd base rates'!C$111)
+($I325*'fnd base rates'!C$112)
+($J325*'fnd base rates'!C$113)
+($K325*'fnd base rates'!C$114)
+($M325*'fnd base rates'!C$116)
+($N325*'fnd base rates'!C$117)
+($O325*'fnd base rates'!C$118)
+($P325*VLOOKUP($S325+12,rate_basefnd,3)))
*$R325</f>
        <v>536.46134600000005</v>
      </c>
      <c r="V325" s="1">
        <f>(($D325*'fnd base rates'!D$107)
+($E325*'fnd base rates'!D$108)
+($F325*'fnd base rates'!D$109)
+($G325*'fnd base rates'!D$110)
+($H325*'fnd base rates'!D$111)
+($I325*'fnd base rates'!D$112)
+($J325*'fnd base rates'!D$113)
+($K325*'fnd base rates'!D$114)
+($M325*'fnd base rates'!D$116)
+($N325*'fnd base rates'!D$117)
+($O325*'fnd base rates'!D$118)
+($P325*VLOOKUP($S325+12,rate_basefnd,4)))
*$R325</f>
        <v>765.08</v>
      </c>
      <c r="W325" s="1">
        <f>(($D325*'fnd base rates'!E$107)
+($E325*'fnd base rates'!E$108)
+($F325*'fnd base rates'!E$109)
+($G325*'fnd base rates'!E$110)
+($H325*'fnd base rates'!E$111)
+($I325*'fnd base rates'!E$112)
+($J325*'fnd base rates'!E$113)
+($K325*'fnd base rates'!E$114)
+($M325*'fnd base rates'!E$116)
+($N325*'fnd base rates'!E$117)
+($O325*'fnd base rates'!E$118)
+($P325*VLOOKUP($S325+12,rate_basefnd,5)))
*$R325</f>
        <v>3880.4303760000003</v>
      </c>
      <c r="X325" s="1">
        <f>(($D325*'fnd base rates'!F$107)
+($E325*'fnd base rates'!F$108)
+($F325*'fnd base rates'!F$109)
+($G325*'fnd base rates'!F$110)
+($H325*'fnd base rates'!F$111)
+($I325*'fnd base rates'!F$112)
+($J325*'fnd base rates'!F$113)
+($K325*'fnd base rates'!F$114)
+($M325*'fnd base rates'!F$116)
+($N325*'fnd base rates'!F$117)
+($O325*'fnd base rates'!F$118)
+($P325*VLOOKUP($S325+12,rate_basefnd,6)))
*$R325</f>
        <v>1247.446412</v>
      </c>
      <c r="Y325" s="1">
        <f>(($D325*'fnd base rates'!G$107)
+($E325*'fnd base rates'!G$108)
+($F325*'fnd base rates'!G$109)
+($G325*'fnd base rates'!G$110)
+($H325*'fnd base rates'!G$111)
+($I325*'fnd base rates'!G$112)
+($J325*'fnd base rates'!G$113)
+($K325*'fnd base rates'!G$114)
+($M325*'fnd base rates'!G$116)
+($N325*'fnd base rates'!G$117)
+($O325*'fnd base rates'!G$118)
+($P325*VLOOKUP($S325+12,rate_basefnd,7)))
*$R325</f>
        <v>156.793282</v>
      </c>
      <c r="Z325" s="1">
        <f>(($D325*'fnd base rates'!H$107)
+($E325*'fnd base rates'!H$108)
+($F325*'fnd base rates'!H$109)
+($G325*'fnd base rates'!H$110)
+($H325*'fnd base rates'!H$111)
+($I325*'fnd base rates'!H$112)
+($J325*'fnd base rates'!H$113)
+($K325*'fnd base rates'!H$114)
+($M325*'fnd base rates'!H$116)
+($N325*'fnd base rates'!H$117)
+($O325*'fnd base rates'!H$118)
+($P325*VLOOKUP($S325+12,rate_basefnd,8)))</f>
        <v>523.43893400000002</v>
      </c>
      <c r="AA325" s="1">
        <f>(($D325*'fnd base rates'!I$107)
+($E325*'fnd base rates'!I$108)
+($F325*'fnd base rates'!I$109)
+($G325*'fnd base rates'!I$110)
+($H325*'fnd base rates'!I$111)
+($I325*'fnd base rates'!I$112)
+($J325*'fnd base rates'!I$113)
+($K325*'fnd base rates'!I$114)
+($M325*'fnd base rates'!I$116)
+($N325*'fnd base rates'!I$117)
+($O325*'fnd base rates'!I$118)
+($P325*VLOOKUP($S325+12,rate_basefnd,9)))
*$R325</f>
        <v>306.35000000000002</v>
      </c>
      <c r="AB325" s="1">
        <f>(($D325*'fnd base rates'!J$107)
+($E325*'fnd base rates'!J$108)
+($F325*'fnd base rates'!J$109)
+($G325*'fnd base rates'!J$110)
+($H325*'fnd base rates'!J$111)
+($I325*'fnd base rates'!J$112)
+($J325*'fnd base rates'!J$113)
+($K325*'fnd base rates'!J$114)
+($M325*'fnd base rates'!J$116)
+($N325*'fnd base rates'!J$117)
+($O325*'fnd base rates'!J$118)
+($P325*VLOOKUP($S325+12,rate_basefnd,10)))
*$R325</f>
        <v>152.32</v>
      </c>
      <c r="AC325" s="1">
        <f>(($D325*'fnd base rates'!K$107)
+($E325*'fnd base rates'!K$108)
+($F325*'fnd base rates'!K$109)
+($G325*'fnd base rates'!K$110)
+($H325*'fnd base rates'!K$111)
+($I325*'fnd base rates'!K$112)
+($J325*'fnd base rates'!K$113)
+($K325*'fnd base rates'!K$114)
+($M325*'fnd base rates'!K$116)
+($N325*'fnd base rates'!K$117)
+($O325*'fnd base rates'!K$118)
+($P325*VLOOKUP($S325+12,rate_basefnd,11)))
*$R325</f>
        <v>1100.2098799999999</v>
      </c>
      <c r="AD325" s="1">
        <f>(($D325*'fnd base rates'!L$107)
+($E325*'fnd base rates'!L$108)
+($F325*'fnd base rates'!L$109)
+($G325*'fnd base rates'!L$110)
+($H325*'fnd base rates'!L$111)
+($I325*'fnd base rates'!L$112)
+($J325*'fnd base rates'!L$113)
+($K325*'fnd base rates'!L$114)
+($M325*'fnd base rates'!L$116)
+($N325*'fnd base rates'!L$117)
+($O325*'fnd base rates'!L$118)
+($P325*VLOOKUP($S325+12,rate_basefnd,12)))</f>
        <v>1446.1566800000001</v>
      </c>
      <c r="AE325" s="1">
        <f>(($D325*'fnd base rates'!M$107)
+($E325*'fnd base rates'!M$108)
+($F325*'fnd base rates'!M$109)
+($G325*'fnd base rates'!M$110)
+($H325*'fnd base rates'!M$111)
+($I325*'fnd base rates'!M$112)
+($J325*'fnd base rates'!M$113)
+($K325*'fnd base rates'!M$114)
+($M325*'fnd base rates'!M$116)
+($N325*'fnd base rates'!M$117)
+($O325*'fnd base rates'!M$118)
+($P325*VLOOKUP($S325+12,rate_basefnd,13)))</f>
        <v>0</v>
      </c>
      <c r="AF325" s="4">
        <f t="shared" si="311"/>
        <v>10114.68691</v>
      </c>
      <c r="AH325" s="269">
        <f t="shared" si="312"/>
        <v>445348620</v>
      </c>
      <c r="AI325" s="4" t="str">
        <f t="shared" si="313"/>
        <v>445</v>
      </c>
      <c r="AJ325" s="2" t="str">
        <f t="shared" si="314"/>
        <v>348</v>
      </c>
      <c r="AK325" s="2" t="str">
        <f t="shared" si="315"/>
        <v>620</v>
      </c>
      <c r="AL325" s="4">
        <f t="shared" si="316"/>
        <v>1</v>
      </c>
      <c r="AM325" s="4">
        <f t="shared" si="307"/>
        <v>1</v>
      </c>
      <c r="AN325" s="4">
        <f t="shared" si="317"/>
        <v>10114.68691</v>
      </c>
      <c r="AO325" s="4">
        <f t="shared" si="318"/>
        <v>10115</v>
      </c>
      <c r="AP325" s="4">
        <f t="shared" si="308"/>
        <v>0</v>
      </c>
      <c r="AQ325" s="4">
        <v>10115</v>
      </c>
      <c r="AW325" s="4">
        <v>10115</v>
      </c>
      <c r="AX325" s="5">
        <f t="shared" si="319"/>
        <v>0</v>
      </c>
      <c r="AY325" s="4">
        <v>10115</v>
      </c>
      <c r="AZ325" s="5"/>
      <c r="BB325" s="5">
        <f t="shared" ref="BB325" si="378">BC325-BA325</f>
        <v>0</v>
      </c>
    </row>
    <row r="326" spans="1:54" s="4" customFormat="1">
      <c r="A326" s="269">
        <v>445</v>
      </c>
      <c r="B326" s="2">
        <v>445348658</v>
      </c>
      <c r="C326" s="9" t="s">
        <v>1079</v>
      </c>
      <c r="D326" s="14">
        <f>'fnd enro'!D326</f>
        <v>0</v>
      </c>
      <c r="E326" s="14">
        <f>'fnd enro'!E326</f>
        <v>0</v>
      </c>
      <c r="F326" s="14">
        <f>'fnd enro'!F326</f>
        <v>0</v>
      </c>
      <c r="G326" s="14">
        <f>'fnd enro'!G326</f>
        <v>2</v>
      </c>
      <c r="H326" s="14">
        <f>'fnd enro'!H326</f>
        <v>0</v>
      </c>
      <c r="I326" s="14">
        <f>'fnd enro'!I326</f>
        <v>4</v>
      </c>
      <c r="J326" s="14">
        <f>'fnd enro'!J326</f>
        <v>0</v>
      </c>
      <c r="K326" s="15">
        <f>'fnd enro'!K326</f>
        <v>0.2316</v>
      </c>
      <c r="L326" s="14">
        <f>'fnd enro'!L326</f>
        <v>0</v>
      </c>
      <c r="M326" s="14">
        <f>'fnd enro'!M326</f>
        <v>1</v>
      </c>
      <c r="N326" s="14">
        <f>'fnd enro'!N326</f>
        <v>0</v>
      </c>
      <c r="O326" s="14">
        <f>'fnd enro'!O326</f>
        <v>0</v>
      </c>
      <c r="P326" s="14">
        <f>'fnd enro'!P326</f>
        <v>5</v>
      </c>
      <c r="Q326" s="14">
        <f>'fnd enro'!R326</f>
        <v>6</v>
      </c>
      <c r="R326" s="15">
        <f t="shared" si="310"/>
        <v>1</v>
      </c>
      <c r="S326" s="14">
        <f>VALUE('fnd enro'!Q326)</f>
        <v>7</v>
      </c>
      <c r="T326" s="2"/>
      <c r="U326" s="1">
        <f>(($D326*'fnd base rates'!C$107)
+($E326*'fnd base rates'!C$108)
+($F326*'fnd base rates'!C$109)
+($G326*'fnd base rates'!C$110)
+($H326*'fnd base rates'!C$111)
+($I326*'fnd base rates'!C$112)
+($J326*'fnd base rates'!C$113)
+($K326*'fnd base rates'!C$114)
+($M326*'fnd base rates'!C$116)
+($N326*'fnd base rates'!C$117)
+($O326*'fnd base rates'!C$118)
+($P326*VLOOKUP($S326+12,rate_basefnd,3)))
*$R326</f>
        <v>3663.1280759999995</v>
      </c>
      <c r="V326" s="1">
        <f>(($D326*'fnd base rates'!D$107)
+($E326*'fnd base rates'!D$108)
+($F326*'fnd base rates'!D$109)
+($G326*'fnd base rates'!D$110)
+($H326*'fnd base rates'!D$111)
+($I326*'fnd base rates'!D$112)
+($J326*'fnd base rates'!D$113)
+($K326*'fnd base rates'!D$114)
+($M326*'fnd base rates'!D$116)
+($N326*'fnd base rates'!D$117)
+($O326*'fnd base rates'!D$118)
+($P326*VLOOKUP($S326+12,rate_basefnd,4)))
*$R326</f>
        <v>6393.6000000000013</v>
      </c>
      <c r="W326" s="1">
        <f>(($D326*'fnd base rates'!E$107)
+($E326*'fnd base rates'!E$108)
+($F326*'fnd base rates'!E$109)
+($G326*'fnd base rates'!E$110)
+($H326*'fnd base rates'!E$111)
+($I326*'fnd base rates'!E$112)
+($J326*'fnd base rates'!E$113)
+($K326*'fnd base rates'!E$114)
+($M326*'fnd base rates'!E$116)
+($N326*'fnd base rates'!E$117)
+($O326*'fnd base rates'!E$118)
+($P326*VLOOKUP($S326+12,rate_basefnd,5)))
*$R326</f>
        <v>44522.902255999994</v>
      </c>
      <c r="X326" s="1">
        <f>(($D326*'fnd base rates'!F$107)
+($E326*'fnd base rates'!F$108)
+($F326*'fnd base rates'!F$109)
+($G326*'fnd base rates'!F$110)
+($H326*'fnd base rates'!F$111)
+($I326*'fnd base rates'!F$112)
+($J326*'fnd base rates'!F$113)
+($K326*'fnd base rates'!F$114)
+($M326*'fnd base rates'!F$116)
+($N326*'fnd base rates'!F$117)
+($O326*'fnd base rates'!F$118)
+($P326*VLOOKUP($S326+12,rate_basefnd,6)))
*$R326</f>
        <v>6219.4584720000003</v>
      </c>
      <c r="Y326" s="1">
        <f>(($D326*'fnd base rates'!G$107)
+($E326*'fnd base rates'!G$108)
+($F326*'fnd base rates'!G$109)
+($G326*'fnd base rates'!G$110)
+($H326*'fnd base rates'!G$111)
+($I326*'fnd base rates'!G$112)
+($J326*'fnd base rates'!G$113)
+($K326*'fnd base rates'!G$114)
+($M326*'fnd base rates'!G$116)
+($N326*'fnd base rates'!G$117)
+($O326*'fnd base rates'!G$118)
+($P326*VLOOKUP($S326+12,rate_basefnd,7)))
*$R326</f>
        <v>1789.7896919999998</v>
      </c>
      <c r="Z326" s="1">
        <f>(($D326*'fnd base rates'!H$107)
+($E326*'fnd base rates'!H$108)
+($F326*'fnd base rates'!H$109)
+($G326*'fnd base rates'!H$110)
+($H326*'fnd base rates'!H$111)
+($I326*'fnd base rates'!H$112)
+($J326*'fnd base rates'!H$113)
+($K326*'fnd base rates'!H$114)
+($M326*'fnd base rates'!H$116)
+($N326*'fnd base rates'!H$117)
+($O326*'fnd base rates'!H$118)
+($P326*VLOOKUP($S326+12,rate_basefnd,8)))</f>
        <v>4603.6736040000005</v>
      </c>
      <c r="AA326" s="1">
        <f>(($D326*'fnd base rates'!I$107)
+($E326*'fnd base rates'!I$108)
+($F326*'fnd base rates'!I$109)
+($G326*'fnd base rates'!I$110)
+($H326*'fnd base rates'!I$111)
+($I326*'fnd base rates'!I$112)
+($J326*'fnd base rates'!I$113)
+($K326*'fnd base rates'!I$114)
+($M326*'fnd base rates'!I$116)
+($N326*'fnd base rates'!I$117)
+($O326*'fnd base rates'!I$118)
+($P326*VLOOKUP($S326+12,rate_basefnd,9)))
*$R326</f>
        <v>3035.12</v>
      </c>
      <c r="AB326" s="1">
        <f>(($D326*'fnd base rates'!J$107)
+($E326*'fnd base rates'!J$108)
+($F326*'fnd base rates'!J$109)
+($G326*'fnd base rates'!J$110)
+($H326*'fnd base rates'!J$111)
+($I326*'fnd base rates'!J$112)
+($J326*'fnd base rates'!J$113)
+($K326*'fnd base rates'!J$114)
+($M326*'fnd base rates'!J$116)
+($N326*'fnd base rates'!J$117)
+($O326*'fnd base rates'!J$118)
+($P326*VLOOKUP($S326+12,rate_basefnd,10)))
*$R326</f>
        <v>5965.09</v>
      </c>
      <c r="AC326" s="1">
        <f>(($D326*'fnd base rates'!K$107)
+($E326*'fnd base rates'!K$108)
+($F326*'fnd base rates'!K$109)
+($G326*'fnd base rates'!K$110)
+($H326*'fnd base rates'!K$111)
+($I326*'fnd base rates'!K$112)
+($J326*'fnd base rates'!K$113)
+($K326*'fnd base rates'!K$114)
+($M326*'fnd base rates'!K$116)
+($N326*'fnd base rates'!K$117)
+($O326*'fnd base rates'!K$118)
+($P326*VLOOKUP($S326+12,rate_basefnd,11)))
*$R326</f>
        <v>7104.1092799999997</v>
      </c>
      <c r="AD326" s="1">
        <f>(($D326*'fnd base rates'!L$107)
+($E326*'fnd base rates'!L$108)
+($F326*'fnd base rates'!L$109)
+($G326*'fnd base rates'!L$110)
+($H326*'fnd base rates'!L$111)
+($I326*'fnd base rates'!L$112)
+($J326*'fnd base rates'!L$113)
+($K326*'fnd base rates'!L$114)
+($M326*'fnd base rates'!L$116)
+($N326*'fnd base rates'!L$117)
+($O326*'fnd base rates'!L$118)
+($P326*VLOOKUP($S326+12,rate_basefnd,12)))</f>
        <v>11214.740080000001</v>
      </c>
      <c r="AE326" s="1">
        <f>(($D326*'fnd base rates'!M$107)
+($E326*'fnd base rates'!M$108)
+($F326*'fnd base rates'!M$109)
+($G326*'fnd base rates'!M$110)
+($H326*'fnd base rates'!M$111)
+($I326*'fnd base rates'!M$112)
+($J326*'fnd base rates'!M$113)
+($K326*'fnd base rates'!M$114)
+($M326*'fnd base rates'!M$116)
+($N326*'fnd base rates'!M$117)
+($O326*'fnd base rates'!M$118)
+($P326*VLOOKUP($S326+12,rate_basefnd,13)))</f>
        <v>0</v>
      </c>
      <c r="AF326" s="4">
        <f t="shared" si="311"/>
        <v>94511.611459999986</v>
      </c>
      <c r="AH326" s="269">
        <f t="shared" si="312"/>
        <v>445348658</v>
      </c>
      <c r="AI326" s="4" t="str">
        <f t="shared" si="313"/>
        <v>445</v>
      </c>
      <c r="AJ326" s="2" t="str">
        <f t="shared" si="314"/>
        <v>348</v>
      </c>
      <c r="AK326" s="2" t="str">
        <f t="shared" si="315"/>
        <v>658</v>
      </c>
      <c r="AL326" s="4">
        <f t="shared" si="316"/>
        <v>1</v>
      </c>
      <c r="AM326" s="4">
        <f t="shared" si="307"/>
        <v>6</v>
      </c>
      <c r="AN326" s="4">
        <f t="shared" si="317"/>
        <v>94511.611459999986</v>
      </c>
      <c r="AO326" s="4">
        <f t="shared" si="318"/>
        <v>15752</v>
      </c>
      <c r="AP326" s="4">
        <f t="shared" si="308"/>
        <v>0</v>
      </c>
      <c r="AQ326" s="4">
        <v>15752</v>
      </c>
      <c r="AW326" s="4">
        <v>15752</v>
      </c>
      <c r="AX326" s="5">
        <f t="shared" si="319"/>
        <v>0</v>
      </c>
      <c r="AY326" s="4">
        <v>15752</v>
      </c>
      <c r="AZ326" s="5"/>
      <c r="BB326" s="5">
        <f t="shared" ref="BB326" si="379">BC326-BA326</f>
        <v>0</v>
      </c>
    </row>
    <row r="327" spans="1:54" s="4" customFormat="1">
      <c r="A327" s="269">
        <v>445</v>
      </c>
      <c r="B327" s="2">
        <v>445348753</v>
      </c>
      <c r="C327" s="9" t="s">
        <v>1079</v>
      </c>
      <c r="D327" s="14">
        <f>'fnd enro'!D327</f>
        <v>0</v>
      </c>
      <c r="E327" s="14">
        <f>'fnd enro'!E327</f>
        <v>0</v>
      </c>
      <c r="F327" s="14">
        <f>'fnd enro'!F327</f>
        <v>1</v>
      </c>
      <c r="G327" s="14">
        <f>'fnd enro'!G327</f>
        <v>0</v>
      </c>
      <c r="H327" s="14">
        <f>'fnd enro'!H327</f>
        <v>1</v>
      </c>
      <c r="I327" s="14">
        <f>'fnd enro'!I327</f>
        <v>1</v>
      </c>
      <c r="J327" s="14">
        <f>'fnd enro'!J327</f>
        <v>0</v>
      </c>
      <c r="K327" s="15">
        <f>'fnd enro'!K327</f>
        <v>0.1158</v>
      </c>
      <c r="L327" s="14">
        <f>'fnd enro'!L327</f>
        <v>0</v>
      </c>
      <c r="M327" s="14">
        <f>'fnd enro'!M327</f>
        <v>0</v>
      </c>
      <c r="N327" s="14">
        <f>'fnd enro'!N327</f>
        <v>0</v>
      </c>
      <c r="O327" s="14">
        <f>'fnd enro'!O327</f>
        <v>0</v>
      </c>
      <c r="P327" s="14">
        <f>'fnd enro'!P327</f>
        <v>0</v>
      </c>
      <c r="Q327" s="14">
        <f>'fnd enro'!R327</f>
        <v>3</v>
      </c>
      <c r="R327" s="15">
        <f t="shared" si="310"/>
        <v>1</v>
      </c>
      <c r="S327" s="14">
        <f>VALUE('fnd enro'!Q327)</f>
        <v>7</v>
      </c>
      <c r="T327" s="2"/>
      <c r="U327" s="1">
        <f>(($D327*'fnd base rates'!C$107)
+($E327*'fnd base rates'!C$108)
+($F327*'fnd base rates'!C$109)
+($G327*'fnd base rates'!C$110)
+($H327*'fnd base rates'!C$111)
+($I327*'fnd base rates'!C$112)
+($J327*'fnd base rates'!C$113)
+($K327*'fnd base rates'!C$114)
+($M327*'fnd base rates'!C$116)
+($N327*'fnd base rates'!C$117)
+($O327*'fnd base rates'!C$118)
+($P327*VLOOKUP($S327+12,rate_basefnd,3)))
*$R327</f>
        <v>1609.3840379999999</v>
      </c>
      <c r="V327" s="1">
        <f>(($D327*'fnd base rates'!D$107)
+($E327*'fnd base rates'!D$108)
+($F327*'fnd base rates'!D$109)
+($G327*'fnd base rates'!D$110)
+($H327*'fnd base rates'!D$111)
+($I327*'fnd base rates'!D$112)
+($J327*'fnd base rates'!D$113)
+($K327*'fnd base rates'!D$114)
+($M327*'fnd base rates'!D$116)
+($N327*'fnd base rates'!D$117)
+($O327*'fnd base rates'!D$118)
+($P327*VLOOKUP($S327+12,rate_basefnd,4)))
*$R327</f>
        <v>2295.2400000000002</v>
      </c>
      <c r="W327" s="1">
        <f>(($D327*'fnd base rates'!E$107)
+($E327*'fnd base rates'!E$108)
+($F327*'fnd base rates'!E$109)
+($G327*'fnd base rates'!E$110)
+($H327*'fnd base rates'!E$111)
+($I327*'fnd base rates'!E$112)
+($J327*'fnd base rates'!E$113)
+($K327*'fnd base rates'!E$114)
+($M327*'fnd base rates'!E$116)
+($N327*'fnd base rates'!E$117)
+($O327*'fnd base rates'!E$118)
+($P327*VLOOKUP($S327+12,rate_basefnd,5)))
*$R327</f>
        <v>12252.161128</v>
      </c>
      <c r="X327" s="1">
        <f>(($D327*'fnd base rates'!F$107)
+($E327*'fnd base rates'!F$108)
+($F327*'fnd base rates'!F$109)
+($G327*'fnd base rates'!F$110)
+($H327*'fnd base rates'!F$111)
+($I327*'fnd base rates'!F$112)
+($J327*'fnd base rates'!F$113)
+($K327*'fnd base rates'!F$114)
+($M327*'fnd base rates'!F$116)
+($N327*'fnd base rates'!F$117)
+($O327*'fnd base rates'!F$118)
+($P327*VLOOKUP($S327+12,rate_basefnd,6)))
*$R327</f>
        <v>3129.7092360000001</v>
      </c>
      <c r="Y327" s="1">
        <f>(($D327*'fnd base rates'!G$107)
+($E327*'fnd base rates'!G$108)
+($F327*'fnd base rates'!G$109)
+($G327*'fnd base rates'!G$110)
+($H327*'fnd base rates'!G$111)
+($I327*'fnd base rates'!G$112)
+($J327*'fnd base rates'!G$113)
+($K327*'fnd base rates'!G$114)
+($M327*'fnd base rates'!G$116)
+($N327*'fnd base rates'!G$117)
+($O327*'fnd base rates'!G$118)
+($P327*VLOOKUP($S327+12,rate_basefnd,7)))
*$R327</f>
        <v>489.109846</v>
      </c>
      <c r="Z327" s="1">
        <f>(($D327*'fnd base rates'!H$107)
+($E327*'fnd base rates'!H$108)
+($F327*'fnd base rates'!H$109)
+($G327*'fnd base rates'!H$110)
+($H327*'fnd base rates'!H$111)
+($I327*'fnd base rates'!H$112)
+($J327*'fnd base rates'!H$113)
+($K327*'fnd base rates'!H$114)
+($M327*'fnd base rates'!H$116)
+($N327*'fnd base rates'!H$117)
+($O327*'fnd base rates'!H$118)
+($P327*VLOOKUP($S327+12,rate_basefnd,8)))</f>
        <v>1874.9568020000002</v>
      </c>
      <c r="AA327" s="1">
        <f>(($D327*'fnd base rates'!I$107)
+($E327*'fnd base rates'!I$108)
+($F327*'fnd base rates'!I$109)
+($G327*'fnd base rates'!I$110)
+($H327*'fnd base rates'!I$111)
+($I327*'fnd base rates'!I$112)
+($J327*'fnd base rates'!I$113)
+($K327*'fnd base rates'!I$114)
+($M327*'fnd base rates'!I$116)
+($N327*'fnd base rates'!I$117)
+($O327*'fnd base rates'!I$118)
+($P327*VLOOKUP($S327+12,rate_basefnd,9)))
*$R327</f>
        <v>1094.98</v>
      </c>
      <c r="AB327" s="1">
        <f>(($D327*'fnd base rates'!J$107)
+($E327*'fnd base rates'!J$108)
+($F327*'fnd base rates'!J$109)
+($G327*'fnd base rates'!J$110)
+($H327*'fnd base rates'!J$111)
+($I327*'fnd base rates'!J$112)
+($J327*'fnd base rates'!J$113)
+($K327*'fnd base rates'!J$114)
+($M327*'fnd base rates'!J$116)
+($N327*'fnd base rates'!J$117)
+($O327*'fnd base rates'!J$118)
+($P327*VLOOKUP($S327+12,rate_basefnd,10)))
*$R327</f>
        <v>924.12</v>
      </c>
      <c r="AC327" s="1">
        <f>(($D327*'fnd base rates'!K$107)
+($E327*'fnd base rates'!K$108)
+($F327*'fnd base rates'!K$109)
+($G327*'fnd base rates'!K$110)
+($H327*'fnd base rates'!K$111)
+($I327*'fnd base rates'!K$112)
+($J327*'fnd base rates'!K$113)
+($K327*'fnd base rates'!K$114)
+($M327*'fnd base rates'!K$116)
+($N327*'fnd base rates'!K$117)
+($O327*'fnd base rates'!K$118)
+($P327*VLOOKUP($S327+12,rate_basefnd,11)))
*$R327</f>
        <v>3432.4296399999998</v>
      </c>
      <c r="AD327" s="1">
        <f>(($D327*'fnd base rates'!L$107)
+($E327*'fnd base rates'!L$108)
+($F327*'fnd base rates'!L$109)
+($G327*'fnd base rates'!L$110)
+($H327*'fnd base rates'!L$111)
+($I327*'fnd base rates'!L$112)
+($J327*'fnd base rates'!L$113)
+($K327*'fnd base rates'!L$114)
+($M327*'fnd base rates'!L$116)
+($N327*'fnd base rates'!L$117)
+($O327*'fnd base rates'!L$118)
+($P327*VLOOKUP($S327+12,rate_basefnd,12)))</f>
        <v>4327.7300400000004</v>
      </c>
      <c r="AE327" s="1">
        <f>(($D327*'fnd base rates'!M$107)
+($E327*'fnd base rates'!M$108)
+($F327*'fnd base rates'!M$109)
+($G327*'fnd base rates'!M$110)
+($H327*'fnd base rates'!M$111)
+($I327*'fnd base rates'!M$112)
+($J327*'fnd base rates'!M$113)
+($K327*'fnd base rates'!M$114)
+($M327*'fnd base rates'!M$116)
+($N327*'fnd base rates'!M$117)
+($O327*'fnd base rates'!M$118)
+($P327*VLOOKUP($S327+12,rate_basefnd,13)))</f>
        <v>0</v>
      </c>
      <c r="AF327" s="4">
        <f t="shared" si="311"/>
        <v>31429.820729999999</v>
      </c>
      <c r="AH327" s="269">
        <f t="shared" si="312"/>
        <v>445348753</v>
      </c>
      <c r="AI327" s="4" t="str">
        <f t="shared" si="313"/>
        <v>445</v>
      </c>
      <c r="AJ327" s="2" t="str">
        <f t="shared" si="314"/>
        <v>348</v>
      </c>
      <c r="AK327" s="2" t="str">
        <f t="shared" si="315"/>
        <v>753</v>
      </c>
      <c r="AL327" s="4">
        <f t="shared" si="316"/>
        <v>1</v>
      </c>
      <c r="AM327" s="4">
        <f t="shared" si="307"/>
        <v>3</v>
      </c>
      <c r="AN327" s="4">
        <f t="shared" si="317"/>
        <v>31429.820729999999</v>
      </c>
      <c r="AO327" s="4">
        <f t="shared" si="318"/>
        <v>10477</v>
      </c>
      <c r="AP327" s="4">
        <f t="shared" si="308"/>
        <v>0</v>
      </c>
      <c r="AQ327" s="4">
        <v>10477</v>
      </c>
      <c r="AW327" s="4">
        <v>10477</v>
      </c>
      <c r="AX327" s="5">
        <f t="shared" si="319"/>
        <v>0</v>
      </c>
      <c r="AY327" s="4">
        <v>10477</v>
      </c>
      <c r="AZ327" s="5"/>
      <c r="BB327" s="5">
        <f t="shared" ref="BB327" si="380">BC327-BA327</f>
        <v>0</v>
      </c>
    </row>
    <row r="328" spans="1:54" s="4" customFormat="1">
      <c r="A328" s="269">
        <v>445</v>
      </c>
      <c r="B328" s="2">
        <v>445348767</v>
      </c>
      <c r="C328" s="9" t="s">
        <v>1079</v>
      </c>
      <c r="D328" s="14">
        <f>'fnd enro'!D328</f>
        <v>0</v>
      </c>
      <c r="E328" s="14">
        <f>'fnd enro'!E328</f>
        <v>0</v>
      </c>
      <c r="F328" s="14">
        <f>'fnd enro'!F328</f>
        <v>0</v>
      </c>
      <c r="G328" s="14">
        <f>'fnd enro'!G328</f>
        <v>0</v>
      </c>
      <c r="H328" s="14">
        <f>'fnd enro'!H328</f>
        <v>0</v>
      </c>
      <c r="I328" s="14">
        <f>'fnd enro'!I328</f>
        <v>2</v>
      </c>
      <c r="J328" s="14">
        <f>'fnd enro'!J328</f>
        <v>0</v>
      </c>
      <c r="K328" s="15">
        <f>'fnd enro'!K328</f>
        <v>7.7200000000000005E-2</v>
      </c>
      <c r="L328" s="14">
        <f>'fnd enro'!L328</f>
        <v>0</v>
      </c>
      <c r="M328" s="14">
        <f>'fnd enro'!M328</f>
        <v>0</v>
      </c>
      <c r="N328" s="14">
        <f>'fnd enro'!N328</f>
        <v>0</v>
      </c>
      <c r="O328" s="14">
        <f>'fnd enro'!O328</f>
        <v>0</v>
      </c>
      <c r="P328" s="14">
        <f>'fnd enro'!P328</f>
        <v>0</v>
      </c>
      <c r="Q328" s="14">
        <f>'fnd enro'!R328</f>
        <v>2</v>
      </c>
      <c r="R328" s="15">
        <f t="shared" si="310"/>
        <v>1</v>
      </c>
      <c r="S328" s="14">
        <f>VALUE('fnd enro'!Q328)</f>
        <v>9</v>
      </c>
      <c r="T328" s="2"/>
      <c r="U328" s="1">
        <f>(($D328*'fnd base rates'!C$107)
+($E328*'fnd base rates'!C$108)
+($F328*'fnd base rates'!C$109)
+($G328*'fnd base rates'!C$110)
+($H328*'fnd base rates'!C$111)
+($I328*'fnd base rates'!C$112)
+($J328*'fnd base rates'!C$113)
+($K328*'fnd base rates'!C$114)
+($M328*'fnd base rates'!C$116)
+($N328*'fnd base rates'!C$117)
+($O328*'fnd base rates'!C$118)
+($P328*VLOOKUP($S328+12,rate_basefnd,3)))
*$R328</f>
        <v>1072.9226920000001</v>
      </c>
      <c r="V328" s="1">
        <f>(($D328*'fnd base rates'!D$107)
+($E328*'fnd base rates'!D$108)
+($F328*'fnd base rates'!D$109)
+($G328*'fnd base rates'!D$110)
+($H328*'fnd base rates'!D$111)
+($I328*'fnd base rates'!D$112)
+($J328*'fnd base rates'!D$113)
+($K328*'fnd base rates'!D$114)
+($M328*'fnd base rates'!D$116)
+($N328*'fnd base rates'!D$117)
+($O328*'fnd base rates'!D$118)
+($P328*VLOOKUP($S328+12,rate_basefnd,4)))
*$R328</f>
        <v>1530.16</v>
      </c>
      <c r="W328" s="1">
        <f>(($D328*'fnd base rates'!E$107)
+($E328*'fnd base rates'!E$108)
+($F328*'fnd base rates'!E$109)
+($G328*'fnd base rates'!E$110)
+($H328*'fnd base rates'!E$111)
+($I328*'fnd base rates'!E$112)
+($J328*'fnd base rates'!E$113)
+($K328*'fnd base rates'!E$114)
+($M328*'fnd base rates'!E$116)
+($N328*'fnd base rates'!E$117)
+($O328*'fnd base rates'!E$118)
+($P328*VLOOKUP($S328+12,rate_basefnd,5)))
*$R328</f>
        <v>9824.4007519999996</v>
      </c>
      <c r="X328" s="1">
        <f>(($D328*'fnd base rates'!F$107)
+($E328*'fnd base rates'!F$108)
+($F328*'fnd base rates'!F$109)
+($G328*'fnd base rates'!F$110)
+($H328*'fnd base rates'!F$111)
+($I328*'fnd base rates'!F$112)
+($J328*'fnd base rates'!F$113)
+($K328*'fnd base rates'!F$114)
+($M328*'fnd base rates'!F$116)
+($N328*'fnd base rates'!F$117)
+($O328*'fnd base rates'!F$118)
+($P328*VLOOKUP($S328+12,rate_basefnd,6)))
*$R328</f>
        <v>1773.7728240000001</v>
      </c>
      <c r="Y328" s="1">
        <f>(($D328*'fnd base rates'!G$107)
+($E328*'fnd base rates'!G$108)
+($F328*'fnd base rates'!G$109)
+($G328*'fnd base rates'!G$110)
+($H328*'fnd base rates'!G$111)
+($I328*'fnd base rates'!G$112)
+($J328*'fnd base rates'!G$113)
+($K328*'fnd base rates'!G$114)
+($M328*'fnd base rates'!G$116)
+($N328*'fnd base rates'!G$117)
+($O328*'fnd base rates'!G$118)
+($P328*VLOOKUP($S328+12,rate_basefnd,7)))
*$R328</f>
        <v>327.76656399999996</v>
      </c>
      <c r="Z328" s="1">
        <f>(($D328*'fnd base rates'!H$107)
+($E328*'fnd base rates'!H$108)
+($F328*'fnd base rates'!H$109)
+($G328*'fnd base rates'!H$110)
+($H328*'fnd base rates'!H$111)
+($I328*'fnd base rates'!H$112)
+($J328*'fnd base rates'!H$113)
+($K328*'fnd base rates'!H$114)
+($M328*'fnd base rates'!H$116)
+($N328*'fnd base rates'!H$117)
+($O328*'fnd base rates'!H$118)
+($P328*VLOOKUP($S328+12,rate_basefnd,8)))</f>
        <v>1656.157868</v>
      </c>
      <c r="AA328" s="1">
        <f>(($D328*'fnd base rates'!I$107)
+($E328*'fnd base rates'!I$108)
+($F328*'fnd base rates'!I$109)
+($G328*'fnd base rates'!I$110)
+($H328*'fnd base rates'!I$111)
+($I328*'fnd base rates'!I$112)
+($J328*'fnd base rates'!I$113)
+($K328*'fnd base rates'!I$114)
+($M328*'fnd base rates'!I$116)
+($N328*'fnd base rates'!I$117)
+($O328*'fnd base rates'!I$118)
+($P328*VLOOKUP($S328+12,rate_basefnd,9)))
*$R328</f>
        <v>851.88</v>
      </c>
      <c r="AB328" s="1">
        <f>(($D328*'fnd base rates'!J$107)
+($E328*'fnd base rates'!J$108)
+($F328*'fnd base rates'!J$109)
+($G328*'fnd base rates'!J$110)
+($H328*'fnd base rates'!J$111)
+($I328*'fnd base rates'!J$112)
+($J328*'fnd base rates'!J$113)
+($K328*'fnd base rates'!J$114)
+($M328*'fnd base rates'!J$116)
+($N328*'fnd base rates'!J$117)
+($O328*'fnd base rates'!J$118)
+($P328*VLOOKUP($S328+12,rate_basefnd,10)))
*$R328</f>
        <v>1147.5</v>
      </c>
      <c r="AC328" s="1">
        <f>(($D328*'fnd base rates'!K$107)
+($E328*'fnd base rates'!K$108)
+($F328*'fnd base rates'!K$109)
+($G328*'fnd base rates'!K$110)
+($H328*'fnd base rates'!K$111)
+($I328*'fnd base rates'!K$112)
+($J328*'fnd base rates'!K$113)
+($K328*'fnd base rates'!K$114)
+($M328*'fnd base rates'!K$116)
+($N328*'fnd base rates'!K$117)
+($O328*'fnd base rates'!K$118)
+($P328*VLOOKUP($S328+12,rate_basefnd,11)))
*$R328</f>
        <v>2300.11976</v>
      </c>
      <c r="AD328" s="1">
        <f>(($D328*'fnd base rates'!L$107)
+($E328*'fnd base rates'!L$108)
+($F328*'fnd base rates'!L$109)
+($G328*'fnd base rates'!L$110)
+($H328*'fnd base rates'!L$111)
+($I328*'fnd base rates'!L$112)
+($J328*'fnd base rates'!L$113)
+($K328*'fnd base rates'!L$114)
+($M328*'fnd base rates'!L$116)
+($N328*'fnd base rates'!L$117)
+($O328*'fnd base rates'!L$118)
+($P328*VLOOKUP($S328+12,rate_basefnd,12)))</f>
        <v>2738.2533600000002</v>
      </c>
      <c r="AE328" s="1">
        <f>(($D328*'fnd base rates'!M$107)
+($E328*'fnd base rates'!M$108)
+($F328*'fnd base rates'!M$109)
+($G328*'fnd base rates'!M$110)
+($H328*'fnd base rates'!M$111)
+($I328*'fnd base rates'!M$112)
+($J328*'fnd base rates'!M$113)
+($K328*'fnd base rates'!M$114)
+($M328*'fnd base rates'!M$116)
+($N328*'fnd base rates'!M$117)
+($O328*'fnd base rates'!M$118)
+($P328*VLOOKUP($S328+12,rate_basefnd,13)))</f>
        <v>0</v>
      </c>
      <c r="AF328" s="4">
        <f t="shared" si="311"/>
        <v>23222.933819999998</v>
      </c>
      <c r="AH328" s="269">
        <f t="shared" si="312"/>
        <v>445348767</v>
      </c>
      <c r="AI328" s="4" t="str">
        <f t="shared" si="313"/>
        <v>445</v>
      </c>
      <c r="AJ328" s="2" t="str">
        <f t="shared" si="314"/>
        <v>348</v>
      </c>
      <c r="AK328" s="2" t="str">
        <f t="shared" si="315"/>
        <v>767</v>
      </c>
      <c r="AL328" s="4">
        <f t="shared" si="316"/>
        <v>1</v>
      </c>
      <c r="AM328" s="4">
        <f t="shared" si="307"/>
        <v>2</v>
      </c>
      <c r="AN328" s="4">
        <f t="shared" si="317"/>
        <v>23222.933819999998</v>
      </c>
      <c r="AO328" s="4">
        <f t="shared" si="318"/>
        <v>11611</v>
      </c>
      <c r="AP328" s="4">
        <f t="shared" si="308"/>
        <v>0</v>
      </c>
      <c r="AQ328" s="4">
        <v>11611</v>
      </c>
      <c r="AW328" s="4">
        <v>11611</v>
      </c>
      <c r="AX328" s="5">
        <f t="shared" si="319"/>
        <v>0</v>
      </c>
      <c r="AY328" s="4">
        <v>11611</v>
      </c>
      <c r="AZ328" s="5"/>
      <c r="BB328" s="5">
        <f t="shared" ref="BB328" si="381">BC328-BA328</f>
        <v>0</v>
      </c>
    </row>
    <row r="329" spans="1:54" s="4" customFormat="1">
      <c r="A329" s="269">
        <v>445</v>
      </c>
      <c r="B329" s="2">
        <v>445348775</v>
      </c>
      <c r="C329" s="9" t="s">
        <v>1079</v>
      </c>
      <c r="D329" s="14">
        <f>'fnd enro'!D329</f>
        <v>0</v>
      </c>
      <c r="E329" s="14">
        <f>'fnd enro'!E329</f>
        <v>0</v>
      </c>
      <c r="F329" s="14">
        <f>'fnd enro'!F329</f>
        <v>0</v>
      </c>
      <c r="G329" s="14">
        <f>'fnd enro'!G329</f>
        <v>5</v>
      </c>
      <c r="H329" s="14">
        <f>'fnd enro'!H329</f>
        <v>9</v>
      </c>
      <c r="I329" s="14">
        <f>'fnd enro'!I329</f>
        <v>4</v>
      </c>
      <c r="J329" s="14">
        <f>'fnd enro'!J329</f>
        <v>0</v>
      </c>
      <c r="K329" s="15">
        <f>'fnd enro'!K329</f>
        <v>0.69479999999999997</v>
      </c>
      <c r="L329" s="14">
        <f>'fnd enro'!L329</f>
        <v>0</v>
      </c>
      <c r="M329" s="14">
        <f>'fnd enro'!M329</f>
        <v>1</v>
      </c>
      <c r="N329" s="14">
        <f>'fnd enro'!N329</f>
        <v>0</v>
      </c>
      <c r="O329" s="14">
        <f>'fnd enro'!O329</f>
        <v>0</v>
      </c>
      <c r="P329" s="14">
        <f>'fnd enro'!P329</f>
        <v>3</v>
      </c>
      <c r="Q329" s="14">
        <f>'fnd enro'!R329</f>
        <v>18</v>
      </c>
      <c r="R329" s="15">
        <f t="shared" si="310"/>
        <v>1</v>
      </c>
      <c r="S329" s="14">
        <f>VALUE('fnd enro'!Q329)</f>
        <v>4</v>
      </c>
      <c r="T329" s="2"/>
      <c r="U329" s="1">
        <f>(($D329*'fnd base rates'!C$107)
+($E329*'fnd base rates'!C$108)
+($F329*'fnd base rates'!C$109)
+($G329*'fnd base rates'!C$110)
+($H329*'fnd base rates'!C$111)
+($I329*'fnd base rates'!C$112)
+($J329*'fnd base rates'!C$113)
+($K329*'fnd base rates'!C$114)
+($M329*'fnd base rates'!C$116)
+($N329*'fnd base rates'!C$117)
+($O329*'fnd base rates'!C$118)
+($P329*VLOOKUP($S329+12,rate_basefnd,3)))
*$R329</f>
        <v>9932.6342280000008</v>
      </c>
      <c r="V329" s="1">
        <f>(($D329*'fnd base rates'!D$107)
+($E329*'fnd base rates'!D$108)
+($F329*'fnd base rates'!D$109)
+($G329*'fnd base rates'!D$110)
+($H329*'fnd base rates'!D$111)
+($I329*'fnd base rates'!D$112)
+($J329*'fnd base rates'!D$113)
+($K329*'fnd base rates'!D$114)
+($M329*'fnd base rates'!D$116)
+($N329*'fnd base rates'!D$117)
+($O329*'fnd base rates'!D$118)
+($P329*VLOOKUP($S329+12,rate_basefnd,4)))
*$R329</f>
        <v>14778.380000000001</v>
      </c>
      <c r="W329" s="1">
        <f>(($D329*'fnd base rates'!E$107)
+($E329*'fnd base rates'!E$108)
+($F329*'fnd base rates'!E$109)
+($G329*'fnd base rates'!E$110)
+($H329*'fnd base rates'!E$111)
+($I329*'fnd base rates'!E$112)
+($J329*'fnd base rates'!E$113)
+($K329*'fnd base rates'!E$114)
+($M329*'fnd base rates'!E$116)
+($N329*'fnd base rates'!E$117)
+($O329*'fnd base rates'!E$118)
+($P329*VLOOKUP($S329+12,rate_basefnd,5)))
*$R329</f>
        <v>79527.106767999998</v>
      </c>
      <c r="X329" s="1">
        <f>(($D329*'fnd base rates'!F$107)
+($E329*'fnd base rates'!F$108)
+($F329*'fnd base rates'!F$109)
+($G329*'fnd base rates'!F$110)
+($H329*'fnd base rates'!F$111)
+($I329*'fnd base rates'!F$112)
+($J329*'fnd base rates'!F$113)
+($K329*'fnd base rates'!F$114)
+($M329*'fnd base rates'!F$116)
+($N329*'fnd base rates'!F$117)
+($O329*'fnd base rates'!F$118)
+($P329*VLOOKUP($S329+12,rate_basefnd,6)))
*$R329</f>
        <v>18920.185416</v>
      </c>
      <c r="Y329" s="1">
        <f>(($D329*'fnd base rates'!G$107)
+($E329*'fnd base rates'!G$108)
+($F329*'fnd base rates'!G$109)
+($G329*'fnd base rates'!G$110)
+($H329*'fnd base rates'!G$111)
+($I329*'fnd base rates'!G$112)
+($J329*'fnd base rates'!G$113)
+($K329*'fnd base rates'!G$114)
+($M329*'fnd base rates'!G$116)
+($N329*'fnd base rates'!G$117)
+($O329*'fnd base rates'!G$118)
+($P329*VLOOKUP($S329+12,rate_basefnd,7)))
*$R329</f>
        <v>3399.2090760000001</v>
      </c>
      <c r="Z329" s="1">
        <f>(($D329*'fnd base rates'!H$107)
+($E329*'fnd base rates'!H$108)
+($F329*'fnd base rates'!H$109)
+($G329*'fnd base rates'!H$110)
+($H329*'fnd base rates'!H$111)
+($I329*'fnd base rates'!H$112)
+($J329*'fnd base rates'!H$113)
+($K329*'fnd base rates'!H$114)
+($M329*'fnd base rates'!H$116)
+($N329*'fnd base rates'!H$117)
+($O329*'fnd base rates'!H$118)
+($P329*VLOOKUP($S329+12,rate_basefnd,8)))</f>
        <v>10827.130811999999</v>
      </c>
      <c r="AA329" s="1">
        <f>(($D329*'fnd base rates'!I$107)
+($E329*'fnd base rates'!I$108)
+($F329*'fnd base rates'!I$109)
+($G329*'fnd base rates'!I$110)
+($H329*'fnd base rates'!I$111)
+($I329*'fnd base rates'!I$112)
+($J329*'fnd base rates'!I$113)
+($K329*'fnd base rates'!I$114)
+($M329*'fnd base rates'!I$116)
+($N329*'fnd base rates'!I$117)
+($O329*'fnd base rates'!I$118)
+($P329*VLOOKUP($S329+12,rate_basefnd,9)))
*$R329</f>
        <v>6903.66</v>
      </c>
      <c r="AB329" s="1">
        <f>(($D329*'fnd base rates'!J$107)
+($E329*'fnd base rates'!J$108)
+($F329*'fnd base rates'!J$109)
+($G329*'fnd base rates'!J$110)
+($H329*'fnd base rates'!J$111)
+($I329*'fnd base rates'!J$112)
+($J329*'fnd base rates'!J$113)
+($K329*'fnd base rates'!J$114)
+($M329*'fnd base rates'!J$116)
+($N329*'fnd base rates'!J$117)
+($O329*'fnd base rates'!J$118)
+($P329*VLOOKUP($S329+12,rate_basefnd,10)))
*$R329</f>
        <v>7025.91</v>
      </c>
      <c r="AC329" s="1">
        <f>(($D329*'fnd base rates'!K$107)
+($E329*'fnd base rates'!K$108)
+($F329*'fnd base rates'!K$109)
+($G329*'fnd base rates'!K$110)
+($H329*'fnd base rates'!K$111)
+($I329*'fnd base rates'!K$112)
+($J329*'fnd base rates'!K$113)
+($K329*'fnd base rates'!K$114)
+($M329*'fnd base rates'!K$116)
+($N329*'fnd base rates'!K$117)
+($O329*'fnd base rates'!K$118)
+($P329*VLOOKUP($S329+12,rate_basefnd,11)))
*$R329</f>
        <v>21044.17784</v>
      </c>
      <c r="AD329" s="1">
        <f>(($D329*'fnd base rates'!L$107)
+($E329*'fnd base rates'!L$108)
+($F329*'fnd base rates'!L$109)
+($G329*'fnd base rates'!L$110)
+($H329*'fnd base rates'!L$111)
+($I329*'fnd base rates'!L$112)
+($J329*'fnd base rates'!L$113)
+($K329*'fnd base rates'!L$114)
+($M329*'fnd base rates'!L$116)
+($N329*'fnd base rates'!L$117)
+($O329*'fnd base rates'!L$118)
+($P329*VLOOKUP($S329+12,rate_basefnd,12)))</f>
        <v>27908.270239999998</v>
      </c>
      <c r="AE329" s="1">
        <f>(($D329*'fnd base rates'!M$107)
+($E329*'fnd base rates'!M$108)
+($F329*'fnd base rates'!M$109)
+($G329*'fnd base rates'!M$110)
+($H329*'fnd base rates'!M$111)
+($I329*'fnd base rates'!M$112)
+($J329*'fnd base rates'!M$113)
+($K329*'fnd base rates'!M$114)
+($M329*'fnd base rates'!M$116)
+($N329*'fnd base rates'!M$117)
+($O329*'fnd base rates'!M$118)
+($P329*VLOOKUP($S329+12,rate_basefnd,13)))</f>
        <v>0</v>
      </c>
      <c r="AF329" s="4">
        <f t="shared" si="311"/>
        <v>200266.66437999997</v>
      </c>
      <c r="AH329" s="269">
        <f t="shared" si="312"/>
        <v>445348775</v>
      </c>
      <c r="AI329" s="4" t="str">
        <f t="shared" si="313"/>
        <v>445</v>
      </c>
      <c r="AJ329" s="2" t="str">
        <f t="shared" si="314"/>
        <v>348</v>
      </c>
      <c r="AK329" s="2" t="str">
        <f t="shared" si="315"/>
        <v>775</v>
      </c>
      <c r="AL329" s="4">
        <f t="shared" si="316"/>
        <v>1</v>
      </c>
      <c r="AM329" s="4">
        <f t="shared" si="307"/>
        <v>18</v>
      </c>
      <c r="AN329" s="4">
        <f t="shared" si="317"/>
        <v>200266.66437999997</v>
      </c>
      <c r="AO329" s="4">
        <f t="shared" si="318"/>
        <v>11126</v>
      </c>
      <c r="AP329" s="4">
        <f t="shared" si="308"/>
        <v>0</v>
      </c>
      <c r="AQ329" s="4">
        <v>11126</v>
      </c>
      <c r="AW329" s="4">
        <v>11126</v>
      </c>
      <c r="AX329" s="5">
        <f t="shared" si="319"/>
        <v>0</v>
      </c>
      <c r="AY329" s="4">
        <v>11126</v>
      </c>
      <c r="AZ329" s="5"/>
      <c r="BB329" s="5">
        <f t="shared" ref="BB329" si="382">BC329-BA329</f>
        <v>0</v>
      </c>
    </row>
    <row r="330" spans="1:54" s="4" customFormat="1">
      <c r="A330" s="269">
        <v>446</v>
      </c>
      <c r="B330" s="2">
        <v>446099001</v>
      </c>
      <c r="C330" s="9" t="s">
        <v>1053</v>
      </c>
      <c r="D330" s="14">
        <f>'fnd enro'!D330</f>
        <v>0</v>
      </c>
      <c r="E330" s="14">
        <f>'fnd enro'!E330</f>
        <v>0</v>
      </c>
      <c r="F330" s="14">
        <f>'fnd enro'!F330</f>
        <v>0</v>
      </c>
      <c r="G330" s="14">
        <f>'fnd enro'!G330</f>
        <v>0</v>
      </c>
      <c r="H330" s="14">
        <f>'fnd enro'!H330</f>
        <v>1</v>
      </c>
      <c r="I330" s="14">
        <f>'fnd enro'!I330</f>
        <v>0</v>
      </c>
      <c r="J330" s="14">
        <f>'fnd enro'!J330</f>
        <v>0</v>
      </c>
      <c r="K330" s="15">
        <f>'fnd enro'!K330</f>
        <v>3.8600000000000002E-2</v>
      </c>
      <c r="L330" s="14">
        <f>'fnd enro'!L330</f>
        <v>0</v>
      </c>
      <c r="M330" s="14">
        <f>'fnd enro'!M330</f>
        <v>0</v>
      </c>
      <c r="N330" s="14">
        <f>'fnd enro'!N330</f>
        <v>0</v>
      </c>
      <c r="O330" s="14">
        <f>'fnd enro'!O330</f>
        <v>0</v>
      </c>
      <c r="P330" s="14">
        <f>'fnd enro'!P330</f>
        <v>1</v>
      </c>
      <c r="Q330" s="14">
        <f>'fnd enro'!R330</f>
        <v>1</v>
      </c>
      <c r="R330" s="15">
        <f t="shared" si="310"/>
        <v>1.0649999999999999</v>
      </c>
      <c r="S330" s="14">
        <f>VALUE('fnd enro'!Q330)</f>
        <v>7</v>
      </c>
      <c r="T330" s="2"/>
      <c r="U330" s="1">
        <f>(($D330*'fnd base rates'!C$107)
+($E330*'fnd base rates'!C$108)
+($F330*'fnd base rates'!C$109)
+($G330*'fnd base rates'!C$110)
+($H330*'fnd base rates'!C$111)
+($I330*'fnd base rates'!C$112)
+($J330*'fnd base rates'!C$113)
+($K330*'fnd base rates'!C$114)
+($M330*'fnd base rates'!C$116)
+($N330*'fnd base rates'!C$117)
+($O330*'fnd base rates'!C$118)
+($P330*VLOOKUP($S330+12,rate_basefnd,3)))
*$R330</f>
        <v>644.43293348999998</v>
      </c>
      <c r="V330" s="1">
        <f>(($D330*'fnd base rates'!D$107)
+($E330*'fnd base rates'!D$108)
+($F330*'fnd base rates'!D$109)
+($G330*'fnd base rates'!D$110)
+($H330*'fnd base rates'!D$111)
+($I330*'fnd base rates'!D$112)
+($J330*'fnd base rates'!D$113)
+($K330*'fnd base rates'!D$114)
+($M330*'fnd base rates'!D$116)
+($N330*'fnd base rates'!D$117)
+($O330*'fnd base rates'!D$118)
+($P330*VLOOKUP($S330+12,rate_basefnd,4)))
*$R330</f>
        <v>1161.1695000000002</v>
      </c>
      <c r="W330" s="1">
        <f>(($D330*'fnd base rates'!E$107)
+($E330*'fnd base rates'!E$108)
+($F330*'fnd base rates'!E$109)
+($G330*'fnd base rates'!E$110)
+($H330*'fnd base rates'!E$111)
+($I330*'fnd base rates'!E$112)
+($J330*'fnd base rates'!E$113)
+($K330*'fnd base rates'!E$114)
+($M330*'fnd base rates'!E$116)
+($N330*'fnd base rates'!E$117)
+($O330*'fnd base rates'!E$118)
+($P330*VLOOKUP($S330+12,rate_basefnd,5)))
*$R330</f>
        <v>7065.5405504399987</v>
      </c>
      <c r="X330" s="1">
        <f>(($D330*'fnd base rates'!F$107)
+($E330*'fnd base rates'!F$108)
+($F330*'fnd base rates'!F$109)
+($G330*'fnd base rates'!F$110)
+($H330*'fnd base rates'!F$111)
+($I330*'fnd base rates'!F$112)
+($J330*'fnd base rates'!F$113)
+($K330*'fnd base rates'!F$114)
+($M330*'fnd base rates'!F$116)
+($N330*'fnd base rates'!F$117)
+($O330*'fnd base rates'!F$118)
+($P330*VLOOKUP($S330+12,rate_basefnd,6)))
*$R330</f>
        <v>1060.07587878</v>
      </c>
      <c r="Y330" s="1">
        <f>(($D330*'fnd base rates'!G$107)
+($E330*'fnd base rates'!G$108)
+($F330*'fnd base rates'!G$109)
+($G330*'fnd base rates'!G$110)
+($H330*'fnd base rates'!G$111)
+($I330*'fnd base rates'!G$112)
+($J330*'fnd base rates'!G$113)
+($K330*'fnd base rates'!G$114)
+($M330*'fnd base rates'!G$116)
+($N330*'fnd base rates'!G$117)
+($O330*'fnd base rates'!G$118)
+($P330*VLOOKUP($S330+12,rate_basefnd,7)))
*$R330</f>
        <v>343.43404533</v>
      </c>
      <c r="Z330" s="1">
        <f>(($D330*'fnd base rates'!H$107)
+($E330*'fnd base rates'!H$108)
+($F330*'fnd base rates'!H$109)
+($G330*'fnd base rates'!H$110)
+($H330*'fnd base rates'!H$111)
+($I330*'fnd base rates'!H$112)
+($J330*'fnd base rates'!H$113)
+($K330*'fnd base rates'!H$114)
+($M330*'fnd base rates'!H$116)
+($N330*'fnd base rates'!H$117)
+($O330*'fnd base rates'!H$118)
+($P330*VLOOKUP($S330+12,rate_basefnd,8)))</f>
        <v>547.04893400000003</v>
      </c>
      <c r="AA330" s="1">
        <f>(($D330*'fnd base rates'!I$107)
+($E330*'fnd base rates'!I$108)
+($F330*'fnd base rates'!I$109)
+($G330*'fnd base rates'!I$110)
+($H330*'fnd base rates'!I$111)
+($I330*'fnd base rates'!I$112)
+($J330*'fnd base rates'!I$113)
+($K330*'fnd base rates'!I$114)
+($M330*'fnd base rates'!I$116)
+($N330*'fnd base rates'!I$117)
+($O330*'fnd base rates'!I$118)
+($P330*VLOOKUP($S330+12,rate_basefnd,9)))
*$R330</f>
        <v>523.18124999999998</v>
      </c>
      <c r="AB330" s="1">
        <f>(($D330*'fnd base rates'!J$107)
+($E330*'fnd base rates'!J$108)
+($F330*'fnd base rates'!J$109)
+($G330*'fnd base rates'!J$110)
+($H330*'fnd base rates'!J$111)
+($I330*'fnd base rates'!J$112)
+($J330*'fnd base rates'!J$113)
+($K330*'fnd base rates'!J$114)
+($M330*'fnd base rates'!J$116)
+($N330*'fnd base rates'!J$117)
+($O330*'fnd base rates'!J$118)
+($P330*VLOOKUP($S330+12,rate_basefnd,10)))
*$R330</f>
        <v>976.43459999999982</v>
      </c>
      <c r="AC330" s="1">
        <f>(($D330*'fnd base rates'!K$107)
+($E330*'fnd base rates'!K$108)
+($F330*'fnd base rates'!K$109)
+($G330*'fnd base rates'!K$110)
+($H330*'fnd base rates'!K$111)
+($I330*'fnd base rates'!K$112)
+($J330*'fnd base rates'!K$113)
+($K330*'fnd base rates'!K$114)
+($M330*'fnd base rates'!K$116)
+($N330*'fnd base rates'!K$117)
+($O330*'fnd base rates'!K$118)
+($P330*VLOOKUP($S330+12,rate_basefnd,11)))
*$R330</f>
        <v>1259.0002721999999</v>
      </c>
      <c r="AD330" s="1">
        <f>(($D330*'fnd base rates'!L$107)
+($E330*'fnd base rates'!L$108)
+($F330*'fnd base rates'!L$109)
+($G330*'fnd base rates'!L$110)
+($H330*'fnd base rates'!L$111)
+($I330*'fnd base rates'!L$112)
+($J330*'fnd base rates'!L$113)
+($K330*'fnd base rates'!L$114)
+($M330*'fnd base rates'!L$116)
+($N330*'fnd base rates'!L$117)
+($O330*'fnd base rates'!L$118)
+($P330*VLOOKUP($S330+12,rate_basefnd,12)))</f>
        <v>2026.0266799999999</v>
      </c>
      <c r="AE330" s="1">
        <f>(($D330*'fnd base rates'!M$107)
+($E330*'fnd base rates'!M$108)
+($F330*'fnd base rates'!M$109)
+($G330*'fnd base rates'!M$110)
+($H330*'fnd base rates'!M$111)
+($I330*'fnd base rates'!M$112)
+($J330*'fnd base rates'!M$113)
+($K330*'fnd base rates'!M$114)
+($M330*'fnd base rates'!M$116)
+($N330*'fnd base rates'!M$117)
+($O330*'fnd base rates'!M$118)
+($P330*VLOOKUP($S330+12,rate_basefnd,13)))</f>
        <v>0</v>
      </c>
      <c r="AF330" s="4">
        <f t="shared" si="311"/>
        <v>15606.344644239998</v>
      </c>
      <c r="AH330" s="269">
        <f t="shared" si="312"/>
        <v>446099001</v>
      </c>
      <c r="AI330" s="4" t="str">
        <f t="shared" si="313"/>
        <v>446</v>
      </c>
      <c r="AJ330" s="2" t="str">
        <f t="shared" si="314"/>
        <v>099</v>
      </c>
      <c r="AK330" s="2" t="str">
        <f t="shared" si="315"/>
        <v>001</v>
      </c>
      <c r="AL330" s="4">
        <f t="shared" si="316"/>
        <v>1</v>
      </c>
      <c r="AM330" s="4">
        <f t="shared" ref="AM330:AM393" si="383">enro</f>
        <v>1</v>
      </c>
      <c r="AN330" s="4">
        <f t="shared" si="317"/>
        <v>15606.344644239998</v>
      </c>
      <c r="AO330" s="4">
        <f t="shared" si="318"/>
        <v>15606</v>
      </c>
      <c r="AP330" s="4">
        <f t="shared" ref="AP330:AP393" si="384">AO330-AQ330</f>
        <v>0</v>
      </c>
      <c r="AQ330" s="4">
        <v>15606</v>
      </c>
      <c r="AW330" s="4">
        <v>15606</v>
      </c>
      <c r="AX330" s="5">
        <f t="shared" si="319"/>
        <v>0</v>
      </c>
      <c r="AY330" s="4">
        <v>15606</v>
      </c>
      <c r="AZ330" s="5"/>
      <c r="BB330" s="5">
        <f t="shared" ref="BB330" si="385">BC330-BA330</f>
        <v>0</v>
      </c>
    </row>
    <row r="331" spans="1:54" s="4" customFormat="1">
      <c r="A331" s="269">
        <v>446</v>
      </c>
      <c r="B331" s="2">
        <v>446099016</v>
      </c>
      <c r="C331" s="9" t="s">
        <v>1053</v>
      </c>
      <c r="D331" s="14">
        <f>'fnd enro'!D331</f>
        <v>0</v>
      </c>
      <c r="E331" s="14">
        <f>'fnd enro'!E331</f>
        <v>0</v>
      </c>
      <c r="F331" s="14">
        <f>'fnd enro'!F331</f>
        <v>25</v>
      </c>
      <c r="G331" s="14">
        <f>'fnd enro'!G331</f>
        <v>133</v>
      </c>
      <c r="H331" s="14">
        <f>'fnd enro'!H331</f>
        <v>77</v>
      </c>
      <c r="I331" s="14">
        <f>'fnd enro'!I331</f>
        <v>78</v>
      </c>
      <c r="J331" s="14">
        <f>'fnd enro'!J331</f>
        <v>0</v>
      </c>
      <c r="K331" s="15">
        <f>'fnd enro'!K331</f>
        <v>12.081799999999999</v>
      </c>
      <c r="L331" s="14">
        <f>'fnd enro'!L331</f>
        <v>0</v>
      </c>
      <c r="M331" s="14">
        <f>'fnd enro'!M331</f>
        <v>9</v>
      </c>
      <c r="N331" s="14">
        <f>'fnd enro'!N331</f>
        <v>1</v>
      </c>
      <c r="O331" s="14">
        <f>'fnd enro'!O331</f>
        <v>0</v>
      </c>
      <c r="P331" s="14">
        <f>'fnd enro'!P331</f>
        <v>96</v>
      </c>
      <c r="Q331" s="14">
        <f>'fnd enro'!R331</f>
        <v>313</v>
      </c>
      <c r="R331" s="15">
        <f t="shared" ref="R331:R394" si="386">VLOOKUP(B331,charterinfo_b,6)</f>
        <v>1.0649999999999999</v>
      </c>
      <c r="S331" s="14">
        <f>VALUE('fnd enro'!Q331)</f>
        <v>8</v>
      </c>
      <c r="T331" s="2"/>
      <c r="U331" s="1">
        <f>(($D331*'fnd base rates'!C$107)
+($E331*'fnd base rates'!C$108)
+($F331*'fnd base rates'!C$109)
+($G331*'fnd base rates'!C$110)
+($H331*'fnd base rates'!C$111)
+($I331*'fnd base rates'!C$112)
+($J331*'fnd base rates'!C$113)
+($K331*'fnd base rates'!C$114)
+($M331*'fnd base rates'!C$116)
+($N331*'fnd base rates'!C$117)
+($O331*'fnd base rates'!C$118)
+($P331*VLOOKUP($S331+12,rate_basefnd,3)))
*$R331</f>
        <v>187291.76403236997</v>
      </c>
      <c r="V331" s="1">
        <f>(($D331*'fnd base rates'!D$107)
+($E331*'fnd base rates'!D$108)
+($F331*'fnd base rates'!D$109)
+($G331*'fnd base rates'!D$110)
+($H331*'fnd base rates'!D$111)
+($I331*'fnd base rates'!D$112)
+($J331*'fnd base rates'!D$113)
+($K331*'fnd base rates'!D$114)
+($M331*'fnd base rates'!D$116)
+($N331*'fnd base rates'!D$117)
+($O331*'fnd base rates'!D$118)
+($P331*VLOOKUP($S331+12,rate_basefnd,4)))
*$R331</f>
        <v>291905.56244999997</v>
      </c>
      <c r="W331" s="1">
        <f>(($D331*'fnd base rates'!E$107)
+($E331*'fnd base rates'!E$108)
+($F331*'fnd base rates'!E$109)
+($G331*'fnd base rates'!E$110)
+($H331*'fnd base rates'!E$111)
+($I331*'fnd base rates'!E$112)
+($J331*'fnd base rates'!E$113)
+($K331*'fnd base rates'!E$114)
+($M331*'fnd base rates'!E$116)
+($N331*'fnd base rates'!E$117)
+($O331*'fnd base rates'!E$118)
+($P331*VLOOKUP($S331+12,rate_basefnd,5)))
*$R331</f>
        <v>1699398.19643772</v>
      </c>
      <c r="X331" s="1">
        <f>(($D331*'fnd base rates'!F$107)
+($E331*'fnd base rates'!F$108)
+($F331*'fnd base rates'!F$109)
+($G331*'fnd base rates'!F$110)
+($H331*'fnd base rates'!F$111)
+($I331*'fnd base rates'!F$112)
+($J331*'fnd base rates'!F$113)
+($K331*'fnd base rates'!F$114)
+($M331*'fnd base rates'!F$116)
+($N331*'fnd base rates'!F$117)
+($O331*'fnd base rates'!F$118)
+($P331*VLOOKUP($S331+12,rate_basefnd,6)))
*$R331</f>
        <v>367103.01530814002</v>
      </c>
      <c r="Y331" s="1">
        <f>(($D331*'fnd base rates'!G$107)
+($E331*'fnd base rates'!G$108)
+($F331*'fnd base rates'!G$109)
+($G331*'fnd base rates'!G$110)
+($H331*'fnd base rates'!G$111)
+($I331*'fnd base rates'!G$112)
+($J331*'fnd base rates'!G$113)
+($K331*'fnd base rates'!G$114)
+($M331*'fnd base rates'!G$116)
+($N331*'fnd base rates'!G$117)
+($O331*'fnd base rates'!G$118)
+($P331*VLOOKUP($S331+12,rate_basefnd,7)))
*$R331</f>
        <v>70916.334238290001</v>
      </c>
      <c r="Z331" s="1">
        <f>(($D331*'fnd base rates'!H$107)
+($E331*'fnd base rates'!H$108)
+($F331*'fnd base rates'!H$109)
+($G331*'fnd base rates'!H$110)
+($H331*'fnd base rates'!H$111)
+($I331*'fnd base rates'!H$112)
+($J331*'fnd base rates'!H$113)
+($K331*'fnd base rates'!H$114)
+($M331*'fnd base rates'!H$116)
+($N331*'fnd base rates'!H$117)
+($O331*'fnd base rates'!H$118)
+($P331*VLOOKUP($S331+12,rate_basefnd,8)))</f>
        <v>191254.26634200002</v>
      </c>
      <c r="AA331" s="1">
        <f>(($D331*'fnd base rates'!I$107)
+($E331*'fnd base rates'!I$108)
+($F331*'fnd base rates'!I$109)
+($G331*'fnd base rates'!I$110)
+($H331*'fnd base rates'!I$111)
+($I331*'fnd base rates'!I$112)
+($J331*'fnd base rates'!I$113)
+($K331*'fnd base rates'!I$114)
+($M331*'fnd base rates'!I$116)
+($N331*'fnd base rates'!I$117)
+($O331*'fnd base rates'!I$118)
+($P331*VLOOKUP($S331+12,rate_basefnd,9)))
*$R331</f>
        <v>131312.03985</v>
      </c>
      <c r="AB331" s="1">
        <f>(($D331*'fnd base rates'!J$107)
+($E331*'fnd base rates'!J$108)
+($F331*'fnd base rates'!J$109)
+($G331*'fnd base rates'!J$110)
+($H331*'fnd base rates'!J$111)
+($I331*'fnd base rates'!J$112)
+($J331*'fnd base rates'!J$113)
+($K331*'fnd base rates'!J$114)
+($M331*'fnd base rates'!J$116)
+($N331*'fnd base rates'!J$117)
+($O331*'fnd base rates'!J$118)
+($P331*VLOOKUP($S331+12,rate_basefnd,10)))
*$R331</f>
        <v>164453.31690000001</v>
      </c>
      <c r="AC331" s="1">
        <f>(($D331*'fnd base rates'!K$107)
+($E331*'fnd base rates'!K$108)
+($F331*'fnd base rates'!K$109)
+($G331*'fnd base rates'!K$110)
+($H331*'fnd base rates'!K$111)
+($I331*'fnd base rates'!K$112)
+($J331*'fnd base rates'!K$113)
+($K331*'fnd base rates'!K$114)
+($M331*'fnd base rates'!K$116)
+($N331*'fnd base rates'!K$117)
+($O331*'fnd base rates'!K$118)
+($P331*VLOOKUP($S331+12,rate_basefnd,11)))
*$R331</f>
        <v>380860.47814860003</v>
      </c>
      <c r="AD331" s="1">
        <f>(($D331*'fnd base rates'!L$107)
+($E331*'fnd base rates'!L$108)
+($F331*'fnd base rates'!L$109)
+($G331*'fnd base rates'!L$110)
+($H331*'fnd base rates'!L$111)
+($I331*'fnd base rates'!L$112)
+($J331*'fnd base rates'!L$113)
+($K331*'fnd base rates'!L$114)
+($M331*'fnd base rates'!L$116)
+($N331*'fnd base rates'!L$117)
+($O331*'fnd base rates'!L$118)
+($P331*VLOOKUP($S331+12,rate_basefnd,12)))</f>
        <v>506397.07084000006</v>
      </c>
      <c r="AE331" s="1">
        <f>(($D331*'fnd base rates'!M$107)
+($E331*'fnd base rates'!M$108)
+($F331*'fnd base rates'!M$109)
+($G331*'fnd base rates'!M$110)
+($H331*'fnd base rates'!M$111)
+($I331*'fnd base rates'!M$112)
+($J331*'fnd base rates'!M$113)
+($K331*'fnd base rates'!M$114)
+($M331*'fnd base rates'!M$116)
+($N331*'fnd base rates'!M$117)
+($O331*'fnd base rates'!M$118)
+($P331*VLOOKUP($S331+12,rate_basefnd,13)))</f>
        <v>0</v>
      </c>
      <c r="AF331" s="4">
        <f t="shared" ref="AF331:AF394" si="387">SUM(U331:AE331)</f>
        <v>3990892.0445471196</v>
      </c>
      <c r="AH331" s="269">
        <f t="shared" ref="AH331:AH394" si="388">B331</f>
        <v>446099016</v>
      </c>
      <c r="AI331" s="4" t="str">
        <f t="shared" ref="AI331:AI394" si="389">IF($B331&lt;499999999,MID($B331,1,3),MID($B331,1,4))</f>
        <v>446</v>
      </c>
      <c r="AJ331" s="2" t="str">
        <f t="shared" ref="AJ331:AJ394" si="390">IF($B331&lt;499999999,MID($B331,4,3),MID($B331,5,3))</f>
        <v>099</v>
      </c>
      <c r="AK331" s="2" t="str">
        <f t="shared" ref="AK331:AK394" si="391">IF($B331&lt;499999999,MID($B331,7,3),MID($B331,8,3))</f>
        <v>016</v>
      </c>
      <c r="AL331" s="4">
        <f t="shared" ref="AL331:AL394" si="392">IF(VLOOKUP(VALUE(IF(AH331&lt;499999999,MID(AH331,4,3),MID(AH331,5,3))),distinfo,4)=R331,1,0)</f>
        <v>1</v>
      </c>
      <c r="AM331" s="4">
        <f t="shared" si="383"/>
        <v>313</v>
      </c>
      <c r="AN331" s="4">
        <f t="shared" ref="AN331:AN394" si="393">AF331</f>
        <v>3990892.0445471196</v>
      </c>
      <c r="AO331" s="4">
        <f t="shared" ref="AO331:AO394" si="394">IF(OR(AF331=0,AM331=0),0,ROUND(AN331/AM331,0))</f>
        <v>12750</v>
      </c>
      <c r="AP331" s="4">
        <f t="shared" si="384"/>
        <v>0</v>
      </c>
      <c r="AQ331" s="4">
        <v>12750</v>
      </c>
      <c r="AW331" s="4">
        <v>12750</v>
      </c>
      <c r="AX331" s="5">
        <f t="shared" ref="AX331:AX394" si="395">AY331-AW331</f>
        <v>0</v>
      </c>
      <c r="AY331" s="4">
        <v>12750</v>
      </c>
      <c r="AZ331" s="5"/>
      <c r="BB331" s="5">
        <f t="shared" ref="BB331" si="396">BC331-BA331</f>
        <v>0</v>
      </c>
    </row>
    <row r="332" spans="1:54" s="4" customFormat="1">
      <c r="A332" s="269">
        <v>446</v>
      </c>
      <c r="B332" s="2">
        <v>446099018</v>
      </c>
      <c r="C332" s="9" t="s">
        <v>1053</v>
      </c>
      <c r="D332" s="14">
        <f>'fnd enro'!D332</f>
        <v>0</v>
      </c>
      <c r="E332" s="14">
        <f>'fnd enro'!E332</f>
        <v>0</v>
      </c>
      <c r="F332" s="14">
        <f>'fnd enro'!F332</f>
        <v>0</v>
      </c>
      <c r="G332" s="14">
        <f>'fnd enro'!G332</f>
        <v>2</v>
      </c>
      <c r="H332" s="14">
        <f>'fnd enro'!H332</f>
        <v>2</v>
      </c>
      <c r="I332" s="14">
        <f>'fnd enro'!I332</f>
        <v>3</v>
      </c>
      <c r="J332" s="14">
        <f>'fnd enro'!J332</f>
        <v>0</v>
      </c>
      <c r="K332" s="15">
        <f>'fnd enro'!K332</f>
        <v>0.2702</v>
      </c>
      <c r="L332" s="14">
        <f>'fnd enro'!L332</f>
        <v>0</v>
      </c>
      <c r="M332" s="14">
        <f>'fnd enro'!M332</f>
        <v>0</v>
      </c>
      <c r="N332" s="14">
        <f>'fnd enro'!N332</f>
        <v>0</v>
      </c>
      <c r="O332" s="14">
        <f>'fnd enro'!O332</f>
        <v>0</v>
      </c>
      <c r="P332" s="14">
        <f>'fnd enro'!P332</f>
        <v>3</v>
      </c>
      <c r="Q332" s="14">
        <f>'fnd enro'!R332</f>
        <v>7</v>
      </c>
      <c r="R332" s="15">
        <f t="shared" si="386"/>
        <v>1.0649999999999999</v>
      </c>
      <c r="S332" s="14">
        <f>VALUE('fnd enro'!Q332)</f>
        <v>9</v>
      </c>
      <c r="T332" s="2"/>
      <c r="U332" s="1">
        <f>(($D332*'fnd base rates'!C$107)
+($E332*'fnd base rates'!C$108)
+($F332*'fnd base rates'!C$109)
+($G332*'fnd base rates'!C$110)
+($H332*'fnd base rates'!C$111)
+($I332*'fnd base rates'!C$112)
+($J332*'fnd base rates'!C$113)
+($K332*'fnd base rates'!C$114)
+($M332*'fnd base rates'!C$116)
+($N332*'fnd base rates'!C$117)
+($O332*'fnd base rates'!C$118)
+($P332*VLOOKUP($S332+12,rate_basefnd,3)))
*$R332</f>
        <v>4241.3725344300001</v>
      </c>
      <c r="V332" s="1">
        <f>(($D332*'fnd base rates'!D$107)
+($E332*'fnd base rates'!D$108)
+($F332*'fnd base rates'!D$109)
+($G332*'fnd base rates'!D$110)
+($H332*'fnd base rates'!D$111)
+($I332*'fnd base rates'!D$112)
+($J332*'fnd base rates'!D$113)
+($K332*'fnd base rates'!D$114)
+($M332*'fnd base rates'!D$116)
+($N332*'fnd base rates'!D$117)
+($O332*'fnd base rates'!D$118)
+($P332*VLOOKUP($S332+12,rate_basefnd,4)))
*$R332</f>
        <v>6850.4847</v>
      </c>
      <c r="W332" s="1">
        <f>(($D332*'fnd base rates'!E$107)
+($E332*'fnd base rates'!E$108)
+($F332*'fnd base rates'!E$109)
+($G332*'fnd base rates'!E$110)
+($H332*'fnd base rates'!E$111)
+($I332*'fnd base rates'!E$112)
+($J332*'fnd base rates'!E$113)
+($K332*'fnd base rates'!E$114)
+($M332*'fnd base rates'!E$116)
+($N332*'fnd base rates'!E$117)
+($O332*'fnd base rates'!E$118)
+($P332*VLOOKUP($S332+12,rate_basefnd,5)))
*$R332</f>
        <v>42523.482553079994</v>
      </c>
      <c r="X332" s="1">
        <f>(($D332*'fnd base rates'!F$107)
+($E332*'fnd base rates'!F$108)
+($F332*'fnd base rates'!F$109)
+($G332*'fnd base rates'!F$110)
+($H332*'fnd base rates'!F$111)
+($I332*'fnd base rates'!F$112)
+($J332*'fnd base rates'!F$113)
+($K332*'fnd base rates'!F$114)
+($M332*'fnd base rates'!F$116)
+($N332*'fnd base rates'!F$117)
+($O332*'fnd base rates'!F$118)
+($P332*VLOOKUP($S332+12,rate_basefnd,6)))
*$R332</f>
        <v>7610.8147014599999</v>
      </c>
      <c r="Y332" s="1">
        <f>(($D332*'fnd base rates'!G$107)
+($E332*'fnd base rates'!G$108)
+($F332*'fnd base rates'!G$109)
+($G332*'fnd base rates'!G$110)
+($H332*'fnd base rates'!G$111)
+($I332*'fnd base rates'!G$112)
+($J332*'fnd base rates'!G$113)
+($K332*'fnd base rates'!G$114)
+($M332*'fnd base rates'!G$116)
+($N332*'fnd base rates'!G$117)
+($O332*'fnd base rates'!G$118)
+($P332*VLOOKUP($S332+12,rate_basefnd,7)))
*$R332</f>
        <v>1759.5003173100001</v>
      </c>
      <c r="Z332" s="1">
        <f>(($D332*'fnd base rates'!H$107)
+($E332*'fnd base rates'!H$108)
+($F332*'fnd base rates'!H$109)
+($G332*'fnd base rates'!H$110)
+($H332*'fnd base rates'!H$111)
+($I332*'fnd base rates'!H$112)
+($J332*'fnd base rates'!H$113)
+($K332*'fnd base rates'!H$114)
+($M332*'fnd base rates'!H$116)
+($N332*'fnd base rates'!H$117)
+($O332*'fnd base rates'!H$118)
+($P332*VLOOKUP($S332+12,rate_basefnd,8)))</f>
        <v>4656.1725379999998</v>
      </c>
      <c r="AA332" s="1">
        <f>(($D332*'fnd base rates'!I$107)
+($E332*'fnd base rates'!I$108)
+($F332*'fnd base rates'!I$109)
+($G332*'fnd base rates'!I$110)
+($H332*'fnd base rates'!I$111)
+($I332*'fnd base rates'!I$112)
+($J332*'fnd base rates'!I$113)
+($K332*'fnd base rates'!I$114)
+($M332*'fnd base rates'!I$116)
+($N332*'fnd base rates'!I$117)
+($O332*'fnd base rates'!I$118)
+($P332*VLOOKUP($S332+12,rate_basefnd,9)))
*$R332</f>
        <v>3239.2400999999995</v>
      </c>
      <c r="AB332" s="1">
        <f>(($D332*'fnd base rates'!J$107)
+($E332*'fnd base rates'!J$108)
+($F332*'fnd base rates'!J$109)
+($G332*'fnd base rates'!J$110)
+($H332*'fnd base rates'!J$111)
+($I332*'fnd base rates'!J$112)
+($J332*'fnd base rates'!J$113)
+($K332*'fnd base rates'!J$114)
+($M332*'fnd base rates'!J$116)
+($N332*'fnd base rates'!J$117)
+($O332*'fnd base rates'!J$118)
+($P332*VLOOKUP($S332+12,rate_basefnd,10)))
*$R332</f>
        <v>5043.1157999999996</v>
      </c>
      <c r="AC332" s="1">
        <f>(($D332*'fnd base rates'!K$107)
+($E332*'fnd base rates'!K$108)
+($F332*'fnd base rates'!K$109)
+($G332*'fnd base rates'!K$110)
+($H332*'fnd base rates'!K$111)
+($I332*'fnd base rates'!K$112)
+($J332*'fnd base rates'!K$113)
+($K332*'fnd base rates'!K$114)
+($M332*'fnd base rates'!K$116)
+($N332*'fnd base rates'!K$117)
+($O332*'fnd base rates'!K$118)
+($P332*VLOOKUP($S332+12,rate_basefnd,11)))
*$R332</f>
        <v>8535.8889053999992</v>
      </c>
      <c r="AD332" s="1">
        <f>(($D332*'fnd base rates'!L$107)
+($E332*'fnd base rates'!L$108)
+($F332*'fnd base rates'!L$109)
+($G332*'fnd base rates'!L$110)
+($H332*'fnd base rates'!L$111)
+($I332*'fnd base rates'!L$112)
+($J332*'fnd base rates'!L$113)
+($K332*'fnd base rates'!L$114)
+($M332*'fnd base rates'!L$116)
+($N332*'fnd base rates'!L$117)
+($O332*'fnd base rates'!L$118)
+($P332*VLOOKUP($S332+12,rate_basefnd,12)))</f>
        <v>11724.986760000002</v>
      </c>
      <c r="AE332" s="1">
        <f>(($D332*'fnd base rates'!M$107)
+($E332*'fnd base rates'!M$108)
+($F332*'fnd base rates'!M$109)
+($G332*'fnd base rates'!M$110)
+($H332*'fnd base rates'!M$111)
+($I332*'fnd base rates'!M$112)
+($J332*'fnd base rates'!M$113)
+($K332*'fnd base rates'!M$114)
+($M332*'fnd base rates'!M$116)
+($N332*'fnd base rates'!M$117)
+($O332*'fnd base rates'!M$118)
+($P332*VLOOKUP($S332+12,rate_basefnd,13)))</f>
        <v>0</v>
      </c>
      <c r="AF332" s="4">
        <f t="shared" si="387"/>
        <v>96185.058909679981</v>
      </c>
      <c r="AH332" s="269">
        <f t="shared" si="388"/>
        <v>446099018</v>
      </c>
      <c r="AI332" s="4" t="str">
        <f t="shared" si="389"/>
        <v>446</v>
      </c>
      <c r="AJ332" s="2" t="str">
        <f t="shared" si="390"/>
        <v>099</v>
      </c>
      <c r="AK332" s="2" t="str">
        <f t="shared" si="391"/>
        <v>018</v>
      </c>
      <c r="AL332" s="4">
        <f t="shared" si="392"/>
        <v>1</v>
      </c>
      <c r="AM332" s="4">
        <f t="shared" si="383"/>
        <v>7</v>
      </c>
      <c r="AN332" s="4">
        <f t="shared" si="393"/>
        <v>96185.058909679981</v>
      </c>
      <c r="AO332" s="4">
        <f t="shared" si="394"/>
        <v>13741</v>
      </c>
      <c r="AP332" s="4">
        <f t="shared" si="384"/>
        <v>0</v>
      </c>
      <c r="AQ332" s="4">
        <v>13741</v>
      </c>
      <c r="AW332" s="4">
        <v>13741</v>
      </c>
      <c r="AX332" s="5">
        <f t="shared" si="395"/>
        <v>0</v>
      </c>
      <c r="AY332" s="4">
        <v>13741</v>
      </c>
      <c r="AZ332" s="5"/>
      <c r="BB332" s="5">
        <f t="shared" ref="BB332" si="397">BC332-BA332</f>
        <v>0</v>
      </c>
    </row>
    <row r="333" spans="1:54" s="4" customFormat="1">
      <c r="A333" s="269">
        <v>446</v>
      </c>
      <c r="B333" s="2">
        <v>446099027</v>
      </c>
      <c r="C333" s="9" t="s">
        <v>1053</v>
      </c>
      <c r="D333" s="14">
        <f>'fnd enro'!D333</f>
        <v>0</v>
      </c>
      <c r="E333" s="14">
        <f>'fnd enro'!E333</f>
        <v>0</v>
      </c>
      <c r="F333" s="14">
        <f>'fnd enro'!F333</f>
        <v>0</v>
      </c>
      <c r="G333" s="14">
        <f>'fnd enro'!G333</f>
        <v>1</v>
      </c>
      <c r="H333" s="14">
        <f>'fnd enro'!H333</f>
        <v>0</v>
      </c>
      <c r="I333" s="14">
        <f>'fnd enro'!I333</f>
        <v>0</v>
      </c>
      <c r="J333" s="14">
        <f>'fnd enro'!J333</f>
        <v>0</v>
      </c>
      <c r="K333" s="15">
        <f>'fnd enro'!K333</f>
        <v>3.8600000000000002E-2</v>
      </c>
      <c r="L333" s="14">
        <f>'fnd enro'!L333</f>
        <v>0</v>
      </c>
      <c r="M333" s="14">
        <f>'fnd enro'!M333</f>
        <v>0</v>
      </c>
      <c r="N333" s="14">
        <f>'fnd enro'!N333</f>
        <v>0</v>
      </c>
      <c r="O333" s="14">
        <f>'fnd enro'!O333</f>
        <v>0</v>
      </c>
      <c r="P333" s="14">
        <f>'fnd enro'!P333</f>
        <v>1</v>
      </c>
      <c r="Q333" s="14">
        <f>'fnd enro'!R333</f>
        <v>1</v>
      </c>
      <c r="R333" s="15">
        <f t="shared" si="386"/>
        <v>1.0649999999999999</v>
      </c>
      <c r="S333" s="14">
        <f>VALUE('fnd enro'!Q333)</f>
        <v>5</v>
      </c>
      <c r="T333" s="2"/>
      <c r="U333" s="1">
        <f>(($D333*'fnd base rates'!C$107)
+($E333*'fnd base rates'!C$108)
+($F333*'fnd base rates'!C$109)
+($G333*'fnd base rates'!C$110)
+($H333*'fnd base rates'!C$111)
+($I333*'fnd base rates'!C$112)
+($J333*'fnd base rates'!C$113)
+($K333*'fnd base rates'!C$114)
+($M333*'fnd base rates'!C$116)
+($N333*'fnd base rates'!C$117)
+($O333*'fnd base rates'!C$118)
+($P333*VLOOKUP($S333+12,rate_basefnd,3)))
*$R333</f>
        <v>635.09288349000008</v>
      </c>
      <c r="V333" s="1">
        <f>(($D333*'fnd base rates'!D$107)
+($E333*'fnd base rates'!D$108)
+($F333*'fnd base rates'!D$109)
+($G333*'fnd base rates'!D$110)
+($H333*'fnd base rates'!D$111)
+($I333*'fnd base rates'!D$112)
+($J333*'fnd base rates'!D$113)
+($K333*'fnd base rates'!D$114)
+($M333*'fnd base rates'!D$116)
+($N333*'fnd base rates'!D$117)
+($O333*'fnd base rates'!D$118)
+($P333*VLOOKUP($S333+12,rate_basefnd,4)))
*$R333</f>
        <v>1116.9080999999999</v>
      </c>
      <c r="W333" s="1">
        <f>(($D333*'fnd base rates'!E$107)
+($E333*'fnd base rates'!E$108)
+($F333*'fnd base rates'!E$109)
+($G333*'fnd base rates'!E$110)
+($H333*'fnd base rates'!E$111)
+($I333*'fnd base rates'!E$112)
+($J333*'fnd base rates'!E$113)
+($K333*'fnd base rates'!E$114)
+($M333*'fnd base rates'!E$116)
+($N333*'fnd base rates'!E$117)
+($O333*'fnd base rates'!E$118)
+($P333*VLOOKUP($S333+12,rate_basefnd,5)))
*$R333</f>
        <v>7081.7605004400002</v>
      </c>
      <c r="X333" s="1">
        <f>(($D333*'fnd base rates'!F$107)
+($E333*'fnd base rates'!F$108)
+($F333*'fnd base rates'!F$109)
+($G333*'fnd base rates'!F$110)
+($H333*'fnd base rates'!F$111)
+($I333*'fnd base rates'!F$112)
+($J333*'fnd base rates'!F$113)
+($K333*'fnd base rates'!F$114)
+($M333*'fnd base rates'!F$116)
+($N333*'fnd base rates'!F$117)
+($O333*'fnd base rates'!F$118)
+($P333*VLOOKUP($S333+12,rate_basefnd,6)))
*$R333</f>
        <v>1328.53042878</v>
      </c>
      <c r="Y333" s="1">
        <f>(($D333*'fnd base rates'!G$107)
+($E333*'fnd base rates'!G$108)
+($F333*'fnd base rates'!G$109)
+($G333*'fnd base rates'!G$110)
+($H333*'fnd base rates'!G$111)
+($I333*'fnd base rates'!G$112)
+($J333*'fnd base rates'!G$113)
+($K333*'fnd base rates'!G$114)
+($M333*'fnd base rates'!G$116)
+($N333*'fnd base rates'!G$117)
+($O333*'fnd base rates'!G$118)
+($P333*VLOOKUP($S333+12,rate_basefnd,7)))
*$R333</f>
        <v>310.06759532999996</v>
      </c>
      <c r="Z333" s="1">
        <f>(($D333*'fnd base rates'!H$107)
+($E333*'fnd base rates'!H$108)
+($F333*'fnd base rates'!H$109)
+($G333*'fnd base rates'!H$110)
+($H333*'fnd base rates'!H$111)
+($I333*'fnd base rates'!H$112)
+($J333*'fnd base rates'!H$113)
+($K333*'fnd base rates'!H$114)
+($M333*'fnd base rates'!H$116)
+($N333*'fnd base rates'!H$117)
+($O333*'fnd base rates'!H$118)
+($P333*VLOOKUP($S333+12,rate_basefnd,8)))</f>
        <v>544.02893400000005</v>
      </c>
      <c r="AA333" s="1">
        <f>(($D333*'fnd base rates'!I$107)
+($E333*'fnd base rates'!I$108)
+($F333*'fnd base rates'!I$109)
+($G333*'fnd base rates'!I$110)
+($H333*'fnd base rates'!I$111)
+($I333*'fnd base rates'!I$112)
+($J333*'fnd base rates'!I$113)
+($K333*'fnd base rates'!I$114)
+($M333*'fnd base rates'!I$116)
+($N333*'fnd base rates'!I$117)
+($O333*'fnd base rates'!I$118)
+($P333*VLOOKUP($S333+12,rate_basefnd,9)))
*$R333</f>
        <v>445.68119999999999</v>
      </c>
      <c r="AB333" s="1">
        <f>(($D333*'fnd base rates'!J$107)
+($E333*'fnd base rates'!J$108)
+($F333*'fnd base rates'!J$109)
+($G333*'fnd base rates'!J$110)
+($H333*'fnd base rates'!J$111)
+($I333*'fnd base rates'!J$112)
+($J333*'fnd base rates'!J$113)
+($K333*'fnd base rates'!J$114)
+($M333*'fnd base rates'!J$116)
+($N333*'fnd base rates'!J$117)
+($O333*'fnd base rates'!J$118)
+($P333*VLOOKUP($S333+12,rate_basefnd,10)))
*$R333</f>
        <v>782.75369999999998</v>
      </c>
      <c r="AC333" s="1">
        <f>(($D333*'fnd base rates'!K$107)
+($E333*'fnd base rates'!K$108)
+($F333*'fnd base rates'!K$109)
+($G333*'fnd base rates'!K$110)
+($H333*'fnd base rates'!K$111)
+($I333*'fnd base rates'!K$112)
+($J333*'fnd base rates'!K$113)
+($K333*'fnd base rates'!K$114)
+($M333*'fnd base rates'!K$116)
+($N333*'fnd base rates'!K$117)
+($O333*'fnd base rates'!K$118)
+($P333*VLOOKUP($S333+12,rate_basefnd,11)))
*$R333</f>
        <v>1171.7235221999997</v>
      </c>
      <c r="AD333" s="1">
        <f>(($D333*'fnd base rates'!L$107)
+($E333*'fnd base rates'!L$108)
+($F333*'fnd base rates'!L$109)
+($G333*'fnd base rates'!L$110)
+($H333*'fnd base rates'!L$111)
+($I333*'fnd base rates'!L$112)
+($J333*'fnd base rates'!L$113)
+($K333*'fnd base rates'!L$114)
+($M333*'fnd base rates'!L$116)
+($N333*'fnd base rates'!L$117)
+($O333*'fnd base rates'!L$118)
+($P333*VLOOKUP($S333+12,rate_basefnd,12)))</f>
        <v>1894.0866800000001</v>
      </c>
      <c r="AE333" s="1">
        <f>(($D333*'fnd base rates'!M$107)
+($E333*'fnd base rates'!M$108)
+($F333*'fnd base rates'!M$109)
+($G333*'fnd base rates'!M$110)
+($H333*'fnd base rates'!M$111)
+($I333*'fnd base rates'!M$112)
+($J333*'fnd base rates'!M$113)
+($K333*'fnd base rates'!M$114)
+($M333*'fnd base rates'!M$116)
+($N333*'fnd base rates'!M$117)
+($O333*'fnd base rates'!M$118)
+($P333*VLOOKUP($S333+12,rate_basefnd,13)))</f>
        <v>0</v>
      </c>
      <c r="AF333" s="4">
        <f t="shared" si="387"/>
        <v>15310.633544239998</v>
      </c>
      <c r="AH333" s="269">
        <f t="shared" si="388"/>
        <v>446099027</v>
      </c>
      <c r="AI333" s="4" t="str">
        <f t="shared" si="389"/>
        <v>446</v>
      </c>
      <c r="AJ333" s="2" t="str">
        <f t="shared" si="390"/>
        <v>099</v>
      </c>
      <c r="AK333" s="2" t="str">
        <f t="shared" si="391"/>
        <v>027</v>
      </c>
      <c r="AL333" s="4">
        <f t="shared" si="392"/>
        <v>1</v>
      </c>
      <c r="AM333" s="4">
        <f t="shared" si="383"/>
        <v>1</v>
      </c>
      <c r="AN333" s="4">
        <f t="shared" si="393"/>
        <v>15310.633544239998</v>
      </c>
      <c r="AO333" s="4">
        <f t="shared" si="394"/>
        <v>15311</v>
      </c>
      <c r="AP333" s="4">
        <f t="shared" si="384"/>
        <v>0</v>
      </c>
      <c r="AQ333" s="4">
        <v>15311</v>
      </c>
      <c r="AW333" s="4">
        <v>15311</v>
      </c>
      <c r="AX333" s="5">
        <f t="shared" si="395"/>
        <v>0</v>
      </c>
      <c r="AY333" s="4">
        <v>15311</v>
      </c>
      <c r="AZ333" s="5"/>
      <c r="BB333" s="5">
        <f t="shared" ref="BB333" si="398">BC333-BA333</f>
        <v>0</v>
      </c>
    </row>
    <row r="334" spans="1:54" s="4" customFormat="1">
      <c r="A334" s="269">
        <v>446</v>
      </c>
      <c r="B334" s="2">
        <v>446099035</v>
      </c>
      <c r="C334" s="9" t="s">
        <v>1053</v>
      </c>
      <c r="D334" s="14">
        <f>'fnd enro'!D334</f>
        <v>0</v>
      </c>
      <c r="E334" s="14">
        <f>'fnd enro'!E334</f>
        <v>0</v>
      </c>
      <c r="F334" s="14">
        <f>'fnd enro'!F334</f>
        <v>0</v>
      </c>
      <c r="G334" s="14">
        <f>'fnd enro'!G334</f>
        <v>1</v>
      </c>
      <c r="H334" s="14">
        <f>'fnd enro'!H334</f>
        <v>0</v>
      </c>
      <c r="I334" s="14">
        <f>'fnd enro'!I334</f>
        <v>3</v>
      </c>
      <c r="J334" s="14">
        <f>'fnd enro'!J334</f>
        <v>0</v>
      </c>
      <c r="K334" s="15">
        <f>'fnd enro'!K334</f>
        <v>0.15440000000000001</v>
      </c>
      <c r="L334" s="14">
        <f>'fnd enro'!L334</f>
        <v>0</v>
      </c>
      <c r="M334" s="14">
        <f>'fnd enro'!M334</f>
        <v>0</v>
      </c>
      <c r="N334" s="14">
        <f>'fnd enro'!N334</f>
        <v>0</v>
      </c>
      <c r="O334" s="14">
        <f>'fnd enro'!O334</f>
        <v>2</v>
      </c>
      <c r="P334" s="14">
        <f>'fnd enro'!P334</f>
        <v>4</v>
      </c>
      <c r="Q334" s="14">
        <f>'fnd enro'!R334</f>
        <v>4</v>
      </c>
      <c r="R334" s="15">
        <f t="shared" si="386"/>
        <v>1.0649999999999999</v>
      </c>
      <c r="S334" s="14">
        <f>VALUE('fnd enro'!Q334)</f>
        <v>11</v>
      </c>
      <c r="T334" s="2"/>
      <c r="U334" s="1">
        <f>(($D334*'fnd base rates'!C$107)
+($E334*'fnd base rates'!C$108)
+($F334*'fnd base rates'!C$109)
+($G334*'fnd base rates'!C$110)
+($H334*'fnd base rates'!C$111)
+($I334*'fnd base rates'!C$112)
+($J334*'fnd base rates'!C$113)
+($K334*'fnd base rates'!C$114)
+($M334*'fnd base rates'!C$116)
+($N334*'fnd base rates'!C$117)
+($O334*'fnd base rates'!C$118)
+($P334*VLOOKUP($S334+12,rate_basefnd,3)))
*$R334</f>
        <v>2853.7584339600003</v>
      </c>
      <c r="V334" s="1">
        <f>(($D334*'fnd base rates'!D$107)
+($E334*'fnd base rates'!D$108)
+($F334*'fnd base rates'!D$109)
+($G334*'fnd base rates'!D$110)
+($H334*'fnd base rates'!D$111)
+($I334*'fnd base rates'!D$112)
+($J334*'fnd base rates'!D$113)
+($K334*'fnd base rates'!D$114)
+($M334*'fnd base rates'!D$116)
+($N334*'fnd base rates'!D$117)
+($O334*'fnd base rates'!D$118)
+($P334*VLOOKUP($S334+12,rate_basefnd,4)))
*$R334</f>
        <v>5318.3118000000004</v>
      </c>
      <c r="W334" s="1">
        <f>(($D334*'fnd base rates'!E$107)
+($E334*'fnd base rates'!E$108)
+($F334*'fnd base rates'!E$109)
+($G334*'fnd base rates'!E$110)
+($H334*'fnd base rates'!E$111)
+($I334*'fnd base rates'!E$112)
+($J334*'fnd base rates'!E$113)
+($K334*'fnd base rates'!E$114)
+($M334*'fnd base rates'!E$116)
+($N334*'fnd base rates'!E$117)
+($O334*'fnd base rates'!E$118)
+($P334*VLOOKUP($S334+12,rate_basefnd,5)))
*$R334</f>
        <v>38901.884951759996</v>
      </c>
      <c r="X334" s="1">
        <f>(($D334*'fnd base rates'!F$107)
+($E334*'fnd base rates'!F$108)
+($F334*'fnd base rates'!F$109)
+($G334*'fnd base rates'!F$110)
+($H334*'fnd base rates'!F$111)
+($I334*'fnd base rates'!F$112)
+($J334*'fnd base rates'!F$113)
+($K334*'fnd base rates'!F$114)
+($M334*'fnd base rates'!F$116)
+($N334*'fnd base rates'!F$117)
+($O334*'fnd base rates'!F$118)
+($P334*VLOOKUP($S334+12,rate_basefnd,6)))
*$R334</f>
        <v>4533.4767151199994</v>
      </c>
      <c r="Y334" s="1">
        <f>(($D334*'fnd base rates'!G$107)
+($E334*'fnd base rates'!G$108)
+($F334*'fnd base rates'!G$109)
+($G334*'fnd base rates'!G$110)
+($H334*'fnd base rates'!G$111)
+($I334*'fnd base rates'!G$112)
+($J334*'fnd base rates'!G$113)
+($K334*'fnd base rates'!G$114)
+($M334*'fnd base rates'!G$116)
+($N334*'fnd base rates'!G$117)
+($O334*'fnd base rates'!G$118)
+($P334*VLOOKUP($S334+12,rate_basefnd,7)))
*$R334</f>
        <v>1595.9697313199999</v>
      </c>
      <c r="Z334" s="1">
        <f>(($D334*'fnd base rates'!H$107)
+($E334*'fnd base rates'!H$108)
+($F334*'fnd base rates'!H$109)
+($G334*'fnd base rates'!H$110)
+($H334*'fnd base rates'!H$111)
+($I334*'fnd base rates'!H$112)
+($J334*'fnd base rates'!H$113)
+($K334*'fnd base rates'!H$114)
+($M334*'fnd base rates'!H$116)
+($N334*'fnd base rates'!H$117)
+($O334*'fnd base rates'!H$118)
+($P334*VLOOKUP($S334+12,rate_basefnd,8)))</f>
        <v>3371.7557360000001</v>
      </c>
      <c r="AA334" s="1">
        <f>(($D334*'fnd base rates'!I$107)
+($E334*'fnd base rates'!I$108)
+($F334*'fnd base rates'!I$109)
+($G334*'fnd base rates'!I$110)
+($H334*'fnd base rates'!I$111)
+($I334*'fnd base rates'!I$112)
+($J334*'fnd base rates'!I$113)
+($K334*'fnd base rates'!I$114)
+($M334*'fnd base rates'!I$116)
+($N334*'fnd base rates'!I$117)
+($O334*'fnd base rates'!I$118)
+($P334*VLOOKUP($S334+12,rate_basefnd,9)))
*$R334</f>
        <v>2513.4319500000001</v>
      </c>
      <c r="AB334" s="1">
        <f>(($D334*'fnd base rates'!J$107)
+($E334*'fnd base rates'!J$108)
+($F334*'fnd base rates'!J$109)
+($G334*'fnd base rates'!J$110)
+($H334*'fnd base rates'!J$111)
+($I334*'fnd base rates'!J$112)
+($J334*'fnd base rates'!J$113)
+($K334*'fnd base rates'!J$114)
+($M334*'fnd base rates'!J$116)
+($N334*'fnd base rates'!J$117)
+($O334*'fnd base rates'!J$118)
+($P334*VLOOKUP($S334+12,rate_basefnd,10)))
*$R334</f>
        <v>5515.0705499999995</v>
      </c>
      <c r="AC334" s="1">
        <f>(($D334*'fnd base rates'!K$107)
+($E334*'fnd base rates'!K$108)
+($F334*'fnd base rates'!K$109)
+($G334*'fnd base rates'!K$110)
+($H334*'fnd base rates'!K$111)
+($I334*'fnd base rates'!K$112)
+($J334*'fnd base rates'!K$113)
+($K334*'fnd base rates'!K$114)
+($M334*'fnd base rates'!K$116)
+($N334*'fnd base rates'!K$117)
+($O334*'fnd base rates'!K$118)
+($P334*VLOOKUP($S334+12,rate_basefnd,11)))
*$R334</f>
        <v>5482.7366388000009</v>
      </c>
      <c r="AD334" s="1">
        <f>(($D334*'fnd base rates'!L$107)
+($E334*'fnd base rates'!L$108)
+($F334*'fnd base rates'!L$109)
+($G334*'fnd base rates'!L$110)
+($H334*'fnd base rates'!L$111)
+($I334*'fnd base rates'!L$112)
+($J334*'fnd base rates'!L$113)
+($K334*'fnd base rates'!L$114)
+($M334*'fnd base rates'!L$116)
+($N334*'fnd base rates'!L$117)
+($O334*'fnd base rates'!L$118)
+($P334*VLOOKUP($S334+12,rate_basefnd,12)))</f>
        <v>8603.8167200000007</v>
      </c>
      <c r="AE334" s="1">
        <f>(($D334*'fnd base rates'!M$107)
+($E334*'fnd base rates'!M$108)
+($F334*'fnd base rates'!M$109)
+($G334*'fnd base rates'!M$110)
+($H334*'fnd base rates'!M$111)
+($I334*'fnd base rates'!M$112)
+($J334*'fnd base rates'!M$113)
+($K334*'fnd base rates'!M$114)
+($M334*'fnd base rates'!M$116)
+($N334*'fnd base rates'!M$117)
+($O334*'fnd base rates'!M$118)
+($P334*VLOOKUP($S334+12,rate_basefnd,13)))</f>
        <v>0</v>
      </c>
      <c r="AF334" s="4">
        <f t="shared" si="387"/>
        <v>78690.213226959997</v>
      </c>
      <c r="AH334" s="269">
        <f t="shared" si="388"/>
        <v>446099035</v>
      </c>
      <c r="AI334" s="4" t="str">
        <f t="shared" si="389"/>
        <v>446</v>
      </c>
      <c r="AJ334" s="2" t="str">
        <f t="shared" si="390"/>
        <v>099</v>
      </c>
      <c r="AK334" s="2" t="str">
        <f t="shared" si="391"/>
        <v>035</v>
      </c>
      <c r="AL334" s="4">
        <f t="shared" si="392"/>
        <v>1</v>
      </c>
      <c r="AM334" s="4">
        <f t="shared" si="383"/>
        <v>4</v>
      </c>
      <c r="AN334" s="4">
        <f t="shared" si="393"/>
        <v>78690.213226959997</v>
      </c>
      <c r="AO334" s="4">
        <f t="shared" si="394"/>
        <v>19673</v>
      </c>
      <c r="AP334" s="4">
        <f t="shared" si="384"/>
        <v>0</v>
      </c>
      <c r="AQ334" s="4">
        <v>19673</v>
      </c>
      <c r="AW334" s="4">
        <v>19673</v>
      </c>
      <c r="AX334" s="5">
        <f t="shared" si="395"/>
        <v>0</v>
      </c>
      <c r="AY334" s="4">
        <v>19673</v>
      </c>
      <c r="AZ334" s="5"/>
      <c r="BB334" s="5">
        <f t="shared" ref="BB334" si="399">BC334-BA334</f>
        <v>0</v>
      </c>
    </row>
    <row r="335" spans="1:54" s="4" customFormat="1">
      <c r="A335" s="269">
        <v>446</v>
      </c>
      <c r="B335" s="2">
        <v>446099040</v>
      </c>
      <c r="C335" s="9" t="s">
        <v>1053</v>
      </c>
      <c r="D335" s="14">
        <f>'fnd enro'!D335</f>
        <v>0</v>
      </c>
      <c r="E335" s="14">
        <f>'fnd enro'!E335</f>
        <v>0</v>
      </c>
      <c r="F335" s="14">
        <f>'fnd enro'!F335</f>
        <v>0</v>
      </c>
      <c r="G335" s="14">
        <f>'fnd enro'!G335</f>
        <v>2</v>
      </c>
      <c r="H335" s="14">
        <f>'fnd enro'!H335</f>
        <v>1</v>
      </c>
      <c r="I335" s="14">
        <f>'fnd enro'!I335</f>
        <v>1</v>
      </c>
      <c r="J335" s="14">
        <f>'fnd enro'!J335</f>
        <v>0</v>
      </c>
      <c r="K335" s="15">
        <f>'fnd enro'!K335</f>
        <v>0.15440000000000001</v>
      </c>
      <c r="L335" s="14">
        <f>'fnd enro'!L335</f>
        <v>0</v>
      </c>
      <c r="M335" s="14">
        <f>'fnd enro'!M335</f>
        <v>0</v>
      </c>
      <c r="N335" s="14">
        <f>'fnd enro'!N335</f>
        <v>0</v>
      </c>
      <c r="O335" s="14">
        <f>'fnd enro'!O335</f>
        <v>0</v>
      </c>
      <c r="P335" s="14">
        <f>'fnd enro'!P335</f>
        <v>4</v>
      </c>
      <c r="Q335" s="14">
        <f>'fnd enro'!R335</f>
        <v>4</v>
      </c>
      <c r="R335" s="15">
        <f t="shared" si="386"/>
        <v>1.0649999999999999</v>
      </c>
      <c r="S335" s="14">
        <f>VALUE('fnd enro'!Q335)</f>
        <v>6</v>
      </c>
      <c r="T335" s="2"/>
      <c r="U335" s="1">
        <f>(($D335*'fnd base rates'!C$107)
+($E335*'fnd base rates'!C$108)
+($F335*'fnd base rates'!C$109)
+($G335*'fnd base rates'!C$110)
+($H335*'fnd base rates'!C$111)
+($I335*'fnd base rates'!C$112)
+($J335*'fnd base rates'!C$113)
+($K335*'fnd base rates'!C$114)
+($M335*'fnd base rates'!C$116)
+($N335*'fnd base rates'!C$117)
+($O335*'fnd base rates'!C$118)
+($P335*VLOOKUP($S335+12,rate_basefnd,3)))
*$R335</f>
        <v>2562.6087339600003</v>
      </c>
      <c r="V335" s="1">
        <f>(($D335*'fnd base rates'!D$107)
+($E335*'fnd base rates'!D$108)
+($F335*'fnd base rates'!D$109)
+($G335*'fnd base rates'!D$110)
+($H335*'fnd base rates'!D$111)
+($I335*'fnd base rates'!D$112)
+($J335*'fnd base rates'!D$113)
+($K335*'fnd base rates'!D$114)
+($M335*'fnd base rates'!D$116)
+($N335*'fnd base rates'!D$117)
+($O335*'fnd base rates'!D$118)
+($P335*VLOOKUP($S335+12,rate_basefnd,4)))
*$R335</f>
        <v>4572.8969999999999</v>
      </c>
      <c r="W335" s="1">
        <f>(($D335*'fnd base rates'!E$107)
+($E335*'fnd base rates'!E$108)
+($F335*'fnd base rates'!E$109)
+($G335*'fnd base rates'!E$110)
+($H335*'fnd base rates'!E$111)
+($I335*'fnd base rates'!E$112)
+($J335*'fnd base rates'!E$113)
+($K335*'fnd base rates'!E$114)
+($M335*'fnd base rates'!E$116)
+($N335*'fnd base rates'!E$117)
+($O335*'fnd base rates'!E$118)
+($P335*VLOOKUP($S335+12,rate_basefnd,5)))
*$R335</f>
        <v>30005.03470176</v>
      </c>
      <c r="X335" s="1">
        <f>(($D335*'fnd base rates'!F$107)
+($E335*'fnd base rates'!F$108)
+($F335*'fnd base rates'!F$109)
+($G335*'fnd base rates'!F$110)
+($H335*'fnd base rates'!F$111)
+($I335*'fnd base rates'!F$112)
+($J335*'fnd base rates'!F$113)
+($K335*'fnd base rates'!F$114)
+($M335*'fnd base rates'!F$116)
+($N335*'fnd base rates'!F$117)
+($O335*'fnd base rates'!F$118)
+($P335*VLOOKUP($S335+12,rate_basefnd,6)))
*$R335</f>
        <v>4661.6707651199995</v>
      </c>
      <c r="Y335" s="1">
        <f>(($D335*'fnd base rates'!G$107)
+($E335*'fnd base rates'!G$108)
+($F335*'fnd base rates'!G$109)
+($G335*'fnd base rates'!G$110)
+($H335*'fnd base rates'!G$111)
+($I335*'fnd base rates'!G$112)
+($J335*'fnd base rates'!G$113)
+($K335*'fnd base rates'!G$114)
+($M335*'fnd base rates'!G$116)
+($N335*'fnd base rates'!G$117)
+($O335*'fnd base rates'!G$118)
+($P335*VLOOKUP($S335+12,rate_basefnd,7)))
*$R335</f>
        <v>1310.0385313199999</v>
      </c>
      <c r="Z335" s="1">
        <f>(($D335*'fnd base rates'!H$107)
+($E335*'fnd base rates'!H$108)
+($F335*'fnd base rates'!H$109)
+($G335*'fnd base rates'!H$110)
+($H335*'fnd base rates'!H$111)
+($I335*'fnd base rates'!H$112)
+($J335*'fnd base rates'!H$113)
+($K335*'fnd base rates'!H$114)
+($M335*'fnd base rates'!H$116)
+($N335*'fnd base rates'!H$117)
+($O335*'fnd base rates'!H$118)
+($P335*VLOOKUP($S335+12,rate_basefnd,8)))</f>
        <v>2487.9557359999999</v>
      </c>
      <c r="AA335" s="1">
        <f>(($D335*'fnd base rates'!I$107)
+($E335*'fnd base rates'!I$108)
+($F335*'fnd base rates'!I$109)
+($G335*'fnd base rates'!I$110)
+($H335*'fnd base rates'!I$111)
+($I335*'fnd base rates'!I$112)
+($J335*'fnd base rates'!I$113)
+($K335*'fnd base rates'!I$114)
+($M335*'fnd base rates'!I$116)
+($N335*'fnd base rates'!I$117)
+($O335*'fnd base rates'!I$118)
+($P335*VLOOKUP($S335+12,rate_basefnd,9)))
*$R335</f>
        <v>2011.66785</v>
      </c>
      <c r="AB335" s="1">
        <f>(($D335*'fnd base rates'!J$107)
+($E335*'fnd base rates'!J$108)
+($F335*'fnd base rates'!J$109)
+($G335*'fnd base rates'!J$110)
+($H335*'fnd base rates'!J$111)
+($I335*'fnd base rates'!J$112)
+($J335*'fnd base rates'!J$113)
+($K335*'fnd base rates'!J$114)
+($M335*'fnd base rates'!J$116)
+($N335*'fnd base rates'!J$117)
+($O335*'fnd base rates'!J$118)
+($P335*VLOOKUP($S335+12,rate_basefnd,10)))
*$R335</f>
        <v>3898.752</v>
      </c>
      <c r="AC335" s="1">
        <f>(($D335*'fnd base rates'!K$107)
+($E335*'fnd base rates'!K$108)
+($F335*'fnd base rates'!K$109)
+($G335*'fnd base rates'!K$110)
+($H335*'fnd base rates'!K$111)
+($I335*'fnd base rates'!K$112)
+($J335*'fnd base rates'!K$113)
+($K335*'fnd base rates'!K$114)
+($M335*'fnd base rates'!K$116)
+($N335*'fnd base rates'!K$117)
+($O335*'fnd base rates'!K$118)
+($P335*VLOOKUP($S335+12,rate_basefnd,11)))
*$R335</f>
        <v>4827.261088799999</v>
      </c>
      <c r="AD335" s="1">
        <f>(($D335*'fnd base rates'!L$107)
+($E335*'fnd base rates'!L$108)
+($F335*'fnd base rates'!L$109)
+($G335*'fnd base rates'!L$110)
+($H335*'fnd base rates'!L$111)
+($I335*'fnd base rates'!L$112)
+($J335*'fnd base rates'!L$113)
+($K335*'fnd base rates'!L$114)
+($M335*'fnd base rates'!L$116)
+($N335*'fnd base rates'!L$117)
+($O335*'fnd base rates'!L$118)
+($P335*VLOOKUP($S335+12,rate_basefnd,12)))</f>
        <v>7721.6767200000004</v>
      </c>
      <c r="AE335" s="1">
        <f>(($D335*'fnd base rates'!M$107)
+($E335*'fnd base rates'!M$108)
+($F335*'fnd base rates'!M$109)
+($G335*'fnd base rates'!M$110)
+($H335*'fnd base rates'!M$111)
+($I335*'fnd base rates'!M$112)
+($J335*'fnd base rates'!M$113)
+($K335*'fnd base rates'!M$114)
+($M335*'fnd base rates'!M$116)
+($N335*'fnd base rates'!M$117)
+($O335*'fnd base rates'!M$118)
+($P335*VLOOKUP($S335+12,rate_basefnd,13)))</f>
        <v>0</v>
      </c>
      <c r="AF335" s="4">
        <f t="shared" si="387"/>
        <v>64059.563126959998</v>
      </c>
      <c r="AH335" s="269">
        <f t="shared" si="388"/>
        <v>446099040</v>
      </c>
      <c r="AI335" s="4" t="str">
        <f t="shared" si="389"/>
        <v>446</v>
      </c>
      <c r="AJ335" s="2" t="str">
        <f t="shared" si="390"/>
        <v>099</v>
      </c>
      <c r="AK335" s="2" t="str">
        <f t="shared" si="391"/>
        <v>040</v>
      </c>
      <c r="AL335" s="4">
        <f t="shared" si="392"/>
        <v>1</v>
      </c>
      <c r="AM335" s="4">
        <f t="shared" si="383"/>
        <v>4</v>
      </c>
      <c r="AN335" s="4">
        <f t="shared" si="393"/>
        <v>64059.563126959998</v>
      </c>
      <c r="AO335" s="4">
        <f t="shared" si="394"/>
        <v>16015</v>
      </c>
      <c r="AP335" s="4">
        <f t="shared" si="384"/>
        <v>0</v>
      </c>
      <c r="AQ335" s="4">
        <v>16015</v>
      </c>
      <c r="AW335" s="4">
        <v>16015</v>
      </c>
      <c r="AX335" s="5">
        <f t="shared" si="395"/>
        <v>0</v>
      </c>
      <c r="AY335" s="4">
        <v>16015</v>
      </c>
      <c r="AZ335" s="5"/>
      <c r="BB335" s="5">
        <f t="shared" ref="BB335" si="400">BC335-BA335</f>
        <v>0</v>
      </c>
    </row>
    <row r="336" spans="1:54" s="4" customFormat="1">
      <c r="A336" s="269">
        <v>446</v>
      </c>
      <c r="B336" s="2">
        <v>446099044</v>
      </c>
      <c r="C336" s="9" t="s">
        <v>1053</v>
      </c>
      <c r="D336" s="14">
        <f>'fnd enro'!D336</f>
        <v>0</v>
      </c>
      <c r="E336" s="14">
        <f>'fnd enro'!E336</f>
        <v>0</v>
      </c>
      <c r="F336" s="14">
        <f>'fnd enro'!F336</f>
        <v>59</v>
      </c>
      <c r="G336" s="14">
        <f>'fnd enro'!G336</f>
        <v>276</v>
      </c>
      <c r="H336" s="14">
        <f>'fnd enro'!H336</f>
        <v>165</v>
      </c>
      <c r="I336" s="14">
        <f>'fnd enro'!I336</f>
        <v>134</v>
      </c>
      <c r="J336" s="14">
        <f>'fnd enro'!J336</f>
        <v>0</v>
      </c>
      <c r="K336" s="15">
        <f>'fnd enro'!K336</f>
        <v>24.4724</v>
      </c>
      <c r="L336" s="14">
        <f>'fnd enro'!L336</f>
        <v>0</v>
      </c>
      <c r="M336" s="14">
        <f>'fnd enro'!M336</f>
        <v>38</v>
      </c>
      <c r="N336" s="14">
        <f>'fnd enro'!N336</f>
        <v>17</v>
      </c>
      <c r="O336" s="14">
        <f>'fnd enro'!O336</f>
        <v>5</v>
      </c>
      <c r="P336" s="14">
        <f>'fnd enro'!P336</f>
        <v>385</v>
      </c>
      <c r="Q336" s="14">
        <f>'fnd enro'!R336</f>
        <v>634</v>
      </c>
      <c r="R336" s="15">
        <f t="shared" si="386"/>
        <v>1.0649999999999999</v>
      </c>
      <c r="S336" s="14">
        <f>VALUE('fnd enro'!Q336)</f>
        <v>11</v>
      </c>
      <c r="T336" s="2"/>
      <c r="U336" s="1">
        <f>(($D336*'fnd base rates'!C$107)
+($E336*'fnd base rates'!C$108)
+($F336*'fnd base rates'!C$109)
+($G336*'fnd base rates'!C$110)
+($H336*'fnd base rates'!C$111)
+($I336*'fnd base rates'!C$112)
+($J336*'fnd base rates'!C$113)
+($K336*'fnd base rates'!C$114)
+($M336*'fnd base rates'!C$116)
+($N336*'fnd base rates'!C$117)
+($O336*'fnd base rates'!C$118)
+($P336*VLOOKUP($S336+12,rate_basefnd,3)))
*$R336</f>
        <v>403067.90173266007</v>
      </c>
      <c r="V336" s="1">
        <f>(($D336*'fnd base rates'!D$107)
+($E336*'fnd base rates'!D$108)
+($F336*'fnd base rates'!D$109)
+($G336*'fnd base rates'!D$110)
+($H336*'fnd base rates'!D$111)
+($I336*'fnd base rates'!D$112)
+($J336*'fnd base rates'!D$113)
+($K336*'fnd base rates'!D$114)
+($M336*'fnd base rates'!D$116)
+($N336*'fnd base rates'!D$117)
+($O336*'fnd base rates'!D$118)
+($P336*VLOOKUP($S336+12,rate_basefnd,4)))
*$R336</f>
        <v>690508.28834999993</v>
      </c>
      <c r="W336" s="1">
        <f>(($D336*'fnd base rates'!E$107)
+($E336*'fnd base rates'!E$108)
+($F336*'fnd base rates'!E$109)
+($G336*'fnd base rates'!E$110)
+($H336*'fnd base rates'!E$111)
+($I336*'fnd base rates'!E$112)
+($J336*'fnd base rates'!E$113)
+($K336*'fnd base rates'!E$114)
+($M336*'fnd base rates'!E$116)
+($N336*'fnd base rates'!E$117)
+($O336*'fnd base rates'!E$118)
+($P336*VLOOKUP($S336+12,rate_basefnd,5)))
*$R336</f>
        <v>4359458.7507789591</v>
      </c>
      <c r="X336" s="1">
        <f>(($D336*'fnd base rates'!F$107)
+($E336*'fnd base rates'!F$108)
+($F336*'fnd base rates'!F$109)
+($G336*'fnd base rates'!F$110)
+($H336*'fnd base rates'!F$111)
+($I336*'fnd base rates'!F$112)
+($J336*'fnd base rates'!F$113)
+($K336*'fnd base rates'!F$114)
+($M336*'fnd base rates'!F$116)
+($N336*'fnd base rates'!F$117)
+($O336*'fnd base rates'!F$118)
+($P336*VLOOKUP($S336+12,rate_basefnd,6)))
*$R336</f>
        <v>758012.69054651994</v>
      </c>
      <c r="Y336" s="1">
        <f>(($D336*'fnd base rates'!G$107)
+($E336*'fnd base rates'!G$108)
+($F336*'fnd base rates'!G$109)
+($G336*'fnd base rates'!G$110)
+($H336*'fnd base rates'!G$111)
+($I336*'fnd base rates'!G$112)
+($J336*'fnd base rates'!G$113)
+($K336*'fnd base rates'!G$114)
+($M336*'fnd base rates'!G$116)
+($N336*'fnd base rates'!G$117)
+($O336*'fnd base rates'!G$118)
+($P336*VLOOKUP($S336+12,rate_basefnd,7)))
*$R336</f>
        <v>189139.09118922002</v>
      </c>
      <c r="Z336" s="1">
        <f>(($D336*'fnd base rates'!H$107)
+($E336*'fnd base rates'!H$108)
+($F336*'fnd base rates'!H$109)
+($G336*'fnd base rates'!H$110)
+($H336*'fnd base rates'!H$111)
+($I336*'fnd base rates'!H$112)
+($J336*'fnd base rates'!H$113)
+($K336*'fnd base rates'!H$114)
+($M336*'fnd base rates'!H$116)
+($N336*'fnd base rates'!H$117)
+($O336*'fnd base rates'!H$118)
+($P336*VLOOKUP($S336+12,rate_basefnd,8)))</f>
        <v>391450.23415599996</v>
      </c>
      <c r="AA336" s="1">
        <f>(($D336*'fnd base rates'!I$107)
+($E336*'fnd base rates'!I$108)
+($F336*'fnd base rates'!I$109)
+($G336*'fnd base rates'!I$110)
+($H336*'fnd base rates'!I$111)
+($I336*'fnd base rates'!I$112)
+($J336*'fnd base rates'!I$113)
+($K336*'fnd base rates'!I$114)
+($M336*'fnd base rates'!I$116)
+($N336*'fnd base rates'!I$117)
+($O336*'fnd base rates'!I$118)
+($P336*VLOOKUP($S336+12,rate_basefnd,9)))
*$R336</f>
        <v>302949.36749999999</v>
      </c>
      <c r="AB336" s="1">
        <f>(($D336*'fnd base rates'!J$107)
+($E336*'fnd base rates'!J$108)
+($F336*'fnd base rates'!J$109)
+($G336*'fnd base rates'!J$110)
+($H336*'fnd base rates'!J$111)
+($I336*'fnd base rates'!J$112)
+($J336*'fnd base rates'!J$113)
+($K336*'fnd base rates'!J$114)
+($M336*'fnd base rates'!J$116)
+($N336*'fnd base rates'!J$117)
+($O336*'fnd base rates'!J$118)
+($P336*VLOOKUP($S336+12,rate_basefnd,10)))
*$R336</f>
        <v>512062.26659999997</v>
      </c>
      <c r="AC336" s="1">
        <f>(($D336*'fnd base rates'!K$107)
+($E336*'fnd base rates'!K$108)
+($F336*'fnd base rates'!K$109)
+($G336*'fnd base rates'!K$110)
+($H336*'fnd base rates'!K$111)
+($I336*'fnd base rates'!K$112)
+($J336*'fnd base rates'!K$113)
+($K336*'fnd base rates'!K$114)
+($M336*'fnd base rates'!K$116)
+($N336*'fnd base rates'!K$117)
+($O336*'fnd base rates'!K$118)
+($P336*VLOOKUP($S336+12,rate_basefnd,11)))
*$R336</f>
        <v>784058.19072479988</v>
      </c>
      <c r="AD336" s="1">
        <f>(($D336*'fnd base rates'!L$107)
+($E336*'fnd base rates'!L$108)
+($F336*'fnd base rates'!L$109)
+($G336*'fnd base rates'!L$110)
+($H336*'fnd base rates'!L$111)
+($I336*'fnd base rates'!L$112)
+($J336*'fnd base rates'!L$113)
+($K336*'fnd base rates'!L$114)
+($M336*'fnd base rates'!L$116)
+($N336*'fnd base rates'!L$117)
+($O336*'fnd base rates'!L$118)
+($P336*VLOOKUP($S336+12,rate_basefnd,12)))</f>
        <v>1175265.7851200001</v>
      </c>
      <c r="AE336" s="1">
        <f>(($D336*'fnd base rates'!M$107)
+($E336*'fnd base rates'!M$108)
+($F336*'fnd base rates'!M$109)
+($G336*'fnd base rates'!M$110)
+($H336*'fnd base rates'!M$111)
+($I336*'fnd base rates'!M$112)
+($J336*'fnd base rates'!M$113)
+($K336*'fnd base rates'!M$114)
+($M336*'fnd base rates'!M$116)
+($N336*'fnd base rates'!M$117)
+($O336*'fnd base rates'!M$118)
+($P336*VLOOKUP($S336+12,rate_basefnd,13)))</f>
        <v>0</v>
      </c>
      <c r="AF336" s="4">
        <f t="shared" si="387"/>
        <v>9565972.5666981563</v>
      </c>
      <c r="AH336" s="269">
        <f t="shared" si="388"/>
        <v>446099044</v>
      </c>
      <c r="AI336" s="4" t="str">
        <f t="shared" si="389"/>
        <v>446</v>
      </c>
      <c r="AJ336" s="2" t="str">
        <f t="shared" si="390"/>
        <v>099</v>
      </c>
      <c r="AK336" s="2" t="str">
        <f t="shared" si="391"/>
        <v>044</v>
      </c>
      <c r="AL336" s="4">
        <f t="shared" si="392"/>
        <v>1</v>
      </c>
      <c r="AM336" s="4">
        <f t="shared" si="383"/>
        <v>634</v>
      </c>
      <c r="AN336" s="4">
        <f t="shared" si="393"/>
        <v>9565972.5666981563</v>
      </c>
      <c r="AO336" s="4">
        <f t="shared" si="394"/>
        <v>15088</v>
      </c>
      <c r="AP336" s="4">
        <f t="shared" si="384"/>
        <v>0</v>
      </c>
      <c r="AQ336" s="4">
        <v>15088</v>
      </c>
      <c r="AW336" s="4">
        <v>15088</v>
      </c>
      <c r="AX336" s="5">
        <f t="shared" si="395"/>
        <v>0</v>
      </c>
      <c r="AY336" s="4">
        <v>15088</v>
      </c>
      <c r="AZ336" s="5"/>
      <c r="BB336" s="5">
        <f t="shared" ref="BB336" si="401">BC336-BA336</f>
        <v>0</v>
      </c>
    </row>
    <row r="337" spans="1:54" s="4" customFormat="1">
      <c r="A337" s="269">
        <v>446</v>
      </c>
      <c r="B337" s="2">
        <v>446099050</v>
      </c>
      <c r="C337" s="9" t="s">
        <v>1053</v>
      </c>
      <c r="D337" s="14">
        <f>'fnd enro'!D337</f>
        <v>0</v>
      </c>
      <c r="E337" s="14">
        <f>'fnd enro'!E337</f>
        <v>0</v>
      </c>
      <c r="F337" s="14">
        <f>'fnd enro'!F337</f>
        <v>0</v>
      </c>
      <c r="G337" s="14">
        <f>'fnd enro'!G337</f>
        <v>1</v>
      </c>
      <c r="H337" s="14">
        <f>'fnd enro'!H337</f>
        <v>4</v>
      </c>
      <c r="I337" s="14">
        <f>'fnd enro'!I337</f>
        <v>2</v>
      </c>
      <c r="J337" s="14">
        <f>'fnd enro'!J337</f>
        <v>0</v>
      </c>
      <c r="K337" s="15">
        <f>'fnd enro'!K337</f>
        <v>0.2702</v>
      </c>
      <c r="L337" s="14">
        <f>'fnd enro'!L337</f>
        <v>0</v>
      </c>
      <c r="M337" s="14">
        <f>'fnd enro'!M337</f>
        <v>0</v>
      </c>
      <c r="N337" s="14">
        <f>'fnd enro'!N337</f>
        <v>0</v>
      </c>
      <c r="O337" s="14">
        <f>'fnd enro'!O337</f>
        <v>1</v>
      </c>
      <c r="P337" s="14">
        <f>'fnd enro'!P337</f>
        <v>6</v>
      </c>
      <c r="Q337" s="14">
        <f>'fnd enro'!R337</f>
        <v>7</v>
      </c>
      <c r="R337" s="15">
        <f t="shared" si="386"/>
        <v>1.0649999999999999</v>
      </c>
      <c r="S337" s="14">
        <f>VALUE('fnd enro'!Q337)</f>
        <v>4</v>
      </c>
      <c r="T337" s="2"/>
      <c r="U337" s="1">
        <f>(($D337*'fnd base rates'!C$107)
+($E337*'fnd base rates'!C$108)
+($F337*'fnd base rates'!C$109)
+($G337*'fnd base rates'!C$110)
+($H337*'fnd base rates'!C$111)
+($I337*'fnd base rates'!C$112)
+($J337*'fnd base rates'!C$113)
+($K337*'fnd base rates'!C$114)
+($M337*'fnd base rates'!C$116)
+($N337*'fnd base rates'!C$117)
+($O337*'fnd base rates'!C$118)
+($P337*VLOOKUP($S337+12,rate_basefnd,3)))
*$R337</f>
        <v>4478.5373844300002</v>
      </c>
      <c r="V337" s="1">
        <f>(($D337*'fnd base rates'!D$107)
+($E337*'fnd base rates'!D$108)
+($F337*'fnd base rates'!D$109)
+($G337*'fnd base rates'!D$110)
+($H337*'fnd base rates'!D$111)
+($I337*'fnd base rates'!D$112)
+($J337*'fnd base rates'!D$113)
+($K337*'fnd base rates'!D$114)
+($M337*'fnd base rates'!D$116)
+($N337*'fnd base rates'!D$117)
+($O337*'fnd base rates'!D$118)
+($P337*VLOOKUP($S337+12,rate_basefnd,4)))
*$R337</f>
        <v>7657.0731000000005</v>
      </c>
      <c r="W337" s="1">
        <f>(($D337*'fnd base rates'!E$107)
+($E337*'fnd base rates'!E$108)
+($F337*'fnd base rates'!E$109)
+($G337*'fnd base rates'!E$110)
+($H337*'fnd base rates'!E$111)
+($I337*'fnd base rates'!E$112)
+($J337*'fnd base rates'!E$113)
+($K337*'fnd base rates'!E$114)
+($M337*'fnd base rates'!E$116)
+($N337*'fnd base rates'!E$117)
+($O337*'fnd base rates'!E$118)
+($P337*VLOOKUP($S337+12,rate_basefnd,5)))
*$R337</f>
        <v>47889.421153079995</v>
      </c>
      <c r="X337" s="1">
        <f>(($D337*'fnd base rates'!F$107)
+($E337*'fnd base rates'!F$108)
+($F337*'fnd base rates'!F$109)
+($G337*'fnd base rates'!F$110)
+($H337*'fnd base rates'!F$111)
+($I337*'fnd base rates'!F$112)
+($J337*'fnd base rates'!F$113)
+($K337*'fnd base rates'!F$114)
+($M337*'fnd base rates'!F$116)
+($N337*'fnd base rates'!F$117)
+($O337*'fnd base rates'!F$118)
+($P337*VLOOKUP($S337+12,rate_basefnd,6)))
*$R337</f>
        <v>7643.5741014599998</v>
      </c>
      <c r="Y337" s="1">
        <f>(($D337*'fnd base rates'!G$107)
+($E337*'fnd base rates'!G$108)
+($F337*'fnd base rates'!G$109)
+($G337*'fnd base rates'!G$110)
+($H337*'fnd base rates'!G$111)
+($I337*'fnd base rates'!G$112)
+($J337*'fnd base rates'!G$113)
+($K337*'fnd base rates'!G$114)
+($M337*'fnd base rates'!G$116)
+($N337*'fnd base rates'!G$117)
+($O337*'fnd base rates'!G$118)
+($P337*VLOOKUP($S337+12,rate_basefnd,7)))
*$R337</f>
        <v>2123.9220173100002</v>
      </c>
      <c r="Z337" s="1">
        <f>(($D337*'fnd base rates'!H$107)
+($E337*'fnd base rates'!H$108)
+($F337*'fnd base rates'!H$109)
+($G337*'fnd base rates'!H$110)
+($H337*'fnd base rates'!H$111)
+($I337*'fnd base rates'!H$112)
+($J337*'fnd base rates'!H$113)
+($K337*'fnd base rates'!H$114)
+($M337*'fnd base rates'!H$116)
+($N337*'fnd base rates'!H$117)
+($O337*'fnd base rates'!H$118)
+($P337*VLOOKUP($S337+12,rate_basefnd,8)))</f>
        <v>4518.3525380000001</v>
      </c>
      <c r="AA337" s="1">
        <f>(($D337*'fnd base rates'!I$107)
+($E337*'fnd base rates'!I$108)
+($F337*'fnd base rates'!I$109)
+($G337*'fnd base rates'!I$110)
+($H337*'fnd base rates'!I$111)
+($I337*'fnd base rates'!I$112)
+($J337*'fnd base rates'!I$113)
+($K337*'fnd base rates'!I$114)
+($M337*'fnd base rates'!I$116)
+($N337*'fnd base rates'!I$117)
+($O337*'fnd base rates'!I$118)
+($P337*VLOOKUP($S337+12,rate_basefnd,9)))
*$R337</f>
        <v>3556.9508999999998</v>
      </c>
      <c r="AB337" s="1">
        <f>(($D337*'fnd base rates'!J$107)
+($E337*'fnd base rates'!J$108)
+($F337*'fnd base rates'!J$109)
+($G337*'fnd base rates'!J$110)
+($H337*'fnd base rates'!J$111)
+($I337*'fnd base rates'!J$112)
+($J337*'fnd base rates'!J$113)
+($K337*'fnd base rates'!J$114)
+($M337*'fnd base rates'!J$116)
+($N337*'fnd base rates'!J$117)
+($O337*'fnd base rates'!J$118)
+($P337*VLOOKUP($S337+12,rate_basefnd,10)))
*$R337</f>
        <v>6101.8216499999999</v>
      </c>
      <c r="AC337" s="1">
        <f>(($D337*'fnd base rates'!K$107)
+($E337*'fnd base rates'!K$108)
+($F337*'fnd base rates'!K$109)
+($G337*'fnd base rates'!K$110)
+($H337*'fnd base rates'!K$111)
+($I337*'fnd base rates'!K$112)
+($J337*'fnd base rates'!K$113)
+($K337*'fnd base rates'!K$114)
+($M337*'fnd base rates'!K$116)
+($N337*'fnd base rates'!K$117)
+($O337*'fnd base rates'!K$118)
+($P337*VLOOKUP($S337+12,rate_basefnd,11)))
*$R337</f>
        <v>8975.6380553999988</v>
      </c>
      <c r="AD337" s="1">
        <f>(($D337*'fnd base rates'!L$107)
+($E337*'fnd base rates'!L$108)
+($F337*'fnd base rates'!L$109)
+($G337*'fnd base rates'!L$110)
+($H337*'fnd base rates'!L$111)
+($I337*'fnd base rates'!L$112)
+($J337*'fnd base rates'!L$113)
+($K337*'fnd base rates'!L$114)
+($M337*'fnd base rates'!L$116)
+($N337*'fnd base rates'!L$117)
+($O337*'fnd base rates'!L$118)
+($P337*VLOOKUP($S337+12,rate_basefnd,12)))</f>
        <v>13129.316759999998</v>
      </c>
      <c r="AE337" s="1">
        <f>(($D337*'fnd base rates'!M$107)
+($E337*'fnd base rates'!M$108)
+($F337*'fnd base rates'!M$109)
+($G337*'fnd base rates'!M$110)
+($H337*'fnd base rates'!M$111)
+($I337*'fnd base rates'!M$112)
+($J337*'fnd base rates'!M$113)
+($K337*'fnd base rates'!M$114)
+($M337*'fnd base rates'!M$116)
+($N337*'fnd base rates'!M$117)
+($O337*'fnd base rates'!M$118)
+($P337*VLOOKUP($S337+12,rate_basefnd,13)))</f>
        <v>0</v>
      </c>
      <c r="AF337" s="4">
        <f t="shared" si="387"/>
        <v>106074.60765968</v>
      </c>
      <c r="AH337" s="269">
        <f t="shared" si="388"/>
        <v>446099050</v>
      </c>
      <c r="AI337" s="4" t="str">
        <f t="shared" si="389"/>
        <v>446</v>
      </c>
      <c r="AJ337" s="2" t="str">
        <f t="shared" si="390"/>
        <v>099</v>
      </c>
      <c r="AK337" s="2" t="str">
        <f t="shared" si="391"/>
        <v>050</v>
      </c>
      <c r="AL337" s="4">
        <f t="shared" si="392"/>
        <v>1</v>
      </c>
      <c r="AM337" s="4">
        <f t="shared" si="383"/>
        <v>7</v>
      </c>
      <c r="AN337" s="4">
        <f t="shared" si="393"/>
        <v>106074.60765968</v>
      </c>
      <c r="AO337" s="4">
        <f t="shared" si="394"/>
        <v>15154</v>
      </c>
      <c r="AP337" s="4">
        <f t="shared" si="384"/>
        <v>0</v>
      </c>
      <c r="AQ337" s="4">
        <v>15154</v>
      </c>
      <c r="AW337" s="4">
        <v>15154</v>
      </c>
      <c r="AX337" s="5">
        <f t="shared" si="395"/>
        <v>0</v>
      </c>
      <c r="AY337" s="4">
        <v>15154</v>
      </c>
      <c r="AZ337" s="5"/>
      <c r="BB337" s="5">
        <f t="shared" ref="BB337" si="402">BC337-BA337</f>
        <v>0</v>
      </c>
    </row>
    <row r="338" spans="1:54" s="4" customFormat="1">
      <c r="A338" s="269">
        <v>446</v>
      </c>
      <c r="B338" s="2">
        <v>446099073</v>
      </c>
      <c r="C338" s="9" t="s">
        <v>1053</v>
      </c>
      <c r="D338" s="14">
        <f>'fnd enro'!D338</f>
        <v>0</v>
      </c>
      <c r="E338" s="14">
        <f>'fnd enro'!E338</f>
        <v>0</v>
      </c>
      <c r="F338" s="14">
        <f>'fnd enro'!F338</f>
        <v>0</v>
      </c>
      <c r="G338" s="14">
        <f>'fnd enro'!G338</f>
        <v>2</v>
      </c>
      <c r="H338" s="14">
        <f>'fnd enro'!H338</f>
        <v>1</v>
      </c>
      <c r="I338" s="14">
        <f>'fnd enro'!I338</f>
        <v>0</v>
      </c>
      <c r="J338" s="14">
        <f>'fnd enro'!J338</f>
        <v>0</v>
      </c>
      <c r="K338" s="15">
        <f>'fnd enro'!K338</f>
        <v>0.1158</v>
      </c>
      <c r="L338" s="14">
        <f>'fnd enro'!L338</f>
        <v>0</v>
      </c>
      <c r="M338" s="14">
        <f>'fnd enro'!M338</f>
        <v>0</v>
      </c>
      <c r="N338" s="14">
        <f>'fnd enro'!N338</f>
        <v>0</v>
      </c>
      <c r="O338" s="14">
        <f>'fnd enro'!O338</f>
        <v>0</v>
      </c>
      <c r="P338" s="14">
        <f>'fnd enro'!P338</f>
        <v>3</v>
      </c>
      <c r="Q338" s="14">
        <f>'fnd enro'!R338</f>
        <v>3</v>
      </c>
      <c r="R338" s="15">
        <f t="shared" si="386"/>
        <v>1.0649999999999999</v>
      </c>
      <c r="S338" s="14">
        <f>VALUE('fnd enro'!Q338)</f>
        <v>6</v>
      </c>
      <c r="T338" s="2"/>
      <c r="U338" s="1">
        <f>(($D338*'fnd base rates'!C$107)
+($E338*'fnd base rates'!C$108)
+($F338*'fnd base rates'!C$109)
+($G338*'fnd base rates'!C$110)
+($H338*'fnd base rates'!C$111)
+($I338*'fnd base rates'!C$112)
+($J338*'fnd base rates'!C$113)
+($K338*'fnd base rates'!C$114)
+($M338*'fnd base rates'!C$116)
+($N338*'fnd base rates'!C$117)
+($O338*'fnd base rates'!C$118)
+($P338*VLOOKUP($S338+12,rate_basefnd,3)))
*$R338</f>
        <v>1921.9565504699999</v>
      </c>
      <c r="V338" s="1">
        <f>(($D338*'fnd base rates'!D$107)
+($E338*'fnd base rates'!D$108)
+($F338*'fnd base rates'!D$109)
+($G338*'fnd base rates'!D$110)
+($H338*'fnd base rates'!D$111)
+($I338*'fnd base rates'!D$112)
+($J338*'fnd base rates'!D$113)
+($K338*'fnd base rates'!D$114)
+($M338*'fnd base rates'!D$116)
+($N338*'fnd base rates'!D$117)
+($O338*'fnd base rates'!D$118)
+($P338*VLOOKUP($S338+12,rate_basefnd,4)))
*$R338</f>
        <v>3429.6727500000002</v>
      </c>
      <c r="W338" s="1">
        <f>(($D338*'fnd base rates'!E$107)
+($E338*'fnd base rates'!E$108)
+($F338*'fnd base rates'!E$109)
+($G338*'fnd base rates'!E$110)
+($H338*'fnd base rates'!E$111)
+($I338*'fnd base rates'!E$112)
+($J338*'fnd base rates'!E$113)
+($K338*'fnd base rates'!E$114)
+($M338*'fnd base rates'!E$116)
+($N338*'fnd base rates'!E$117)
+($O338*'fnd base rates'!E$118)
+($P338*VLOOKUP($S338+12,rate_basefnd,5)))
*$R338</f>
        <v>21567.571801320002</v>
      </c>
      <c r="X338" s="1">
        <f>(($D338*'fnd base rates'!F$107)
+($E338*'fnd base rates'!F$108)
+($F338*'fnd base rates'!F$109)
+($G338*'fnd base rates'!F$110)
+($H338*'fnd base rates'!F$111)
+($I338*'fnd base rates'!F$112)
+($J338*'fnd base rates'!F$113)
+($K338*'fnd base rates'!F$114)
+($M338*'fnd base rates'!F$116)
+($N338*'fnd base rates'!F$117)
+($O338*'fnd base rates'!F$118)
+($P338*VLOOKUP($S338+12,rate_basefnd,6)))
*$R338</f>
        <v>3717.13673634</v>
      </c>
      <c r="Y338" s="1">
        <f>(($D338*'fnd base rates'!G$107)
+($E338*'fnd base rates'!G$108)
+($F338*'fnd base rates'!G$109)
+($G338*'fnd base rates'!G$110)
+($H338*'fnd base rates'!G$111)
+($I338*'fnd base rates'!G$112)
+($J338*'fnd base rates'!G$113)
+($K338*'fnd base rates'!G$114)
+($M338*'fnd base rates'!G$116)
+($N338*'fnd base rates'!G$117)
+($O338*'fnd base rates'!G$118)
+($P338*VLOOKUP($S338+12,rate_basefnd,7)))
*$R338</f>
        <v>979.97023598999999</v>
      </c>
      <c r="Z338" s="1">
        <f>(($D338*'fnd base rates'!H$107)
+($E338*'fnd base rates'!H$108)
+($F338*'fnd base rates'!H$109)
+($G338*'fnd base rates'!H$110)
+($H338*'fnd base rates'!H$111)
+($I338*'fnd base rates'!H$112)
+($J338*'fnd base rates'!H$113)
+($K338*'fnd base rates'!H$114)
+($M338*'fnd base rates'!H$116)
+($N338*'fnd base rates'!H$117)
+($O338*'fnd base rates'!H$118)
+($P338*VLOOKUP($S338+12,rate_basefnd,8)))</f>
        <v>1637.4868020000001</v>
      </c>
      <c r="AA338" s="1">
        <f>(($D338*'fnd base rates'!I$107)
+($E338*'fnd base rates'!I$108)
+($F338*'fnd base rates'!I$109)
+($G338*'fnd base rates'!I$110)
+($H338*'fnd base rates'!I$111)
+($I338*'fnd base rates'!I$112)
+($J338*'fnd base rates'!I$113)
+($K338*'fnd base rates'!I$114)
+($M338*'fnd base rates'!I$116)
+($N338*'fnd base rates'!I$117)
+($O338*'fnd base rates'!I$118)
+($P338*VLOOKUP($S338+12,rate_basefnd,9)))
*$R338</f>
        <v>1428.2289000000001</v>
      </c>
      <c r="AB338" s="1">
        <f>(($D338*'fnd base rates'!J$107)
+($E338*'fnd base rates'!J$108)
+($F338*'fnd base rates'!J$109)
+($G338*'fnd base rates'!J$110)
+($H338*'fnd base rates'!J$111)
+($I338*'fnd base rates'!J$112)
+($J338*'fnd base rates'!J$113)
+($K338*'fnd base rates'!J$114)
+($M338*'fnd base rates'!J$116)
+($N338*'fnd base rates'!J$117)
+($O338*'fnd base rates'!J$118)
+($P338*VLOOKUP($S338+12,rate_basefnd,10)))
*$R338</f>
        <v>2613.1372499999993</v>
      </c>
      <c r="AC338" s="1">
        <f>(($D338*'fnd base rates'!K$107)
+($E338*'fnd base rates'!K$108)
+($F338*'fnd base rates'!K$109)
+($G338*'fnd base rates'!K$110)
+($H338*'fnd base rates'!K$111)
+($I338*'fnd base rates'!K$112)
+($J338*'fnd base rates'!K$113)
+($K338*'fnd base rates'!K$114)
+($M338*'fnd base rates'!K$116)
+($N338*'fnd base rates'!K$117)
+($O338*'fnd base rates'!K$118)
+($P338*VLOOKUP($S338+12,rate_basefnd,11)))
*$R338</f>
        <v>3602.4473165999993</v>
      </c>
      <c r="AD338" s="1">
        <f>(($D338*'fnd base rates'!L$107)
+($E338*'fnd base rates'!L$108)
+($F338*'fnd base rates'!L$109)
+($G338*'fnd base rates'!L$110)
+($H338*'fnd base rates'!L$111)
+($I338*'fnd base rates'!L$112)
+($J338*'fnd base rates'!L$113)
+($K338*'fnd base rates'!L$114)
+($M338*'fnd base rates'!L$116)
+($N338*'fnd base rates'!L$117)
+($O338*'fnd base rates'!L$118)
+($P338*VLOOKUP($S338+12,rate_basefnd,12)))</f>
        <v>5865.6100400000005</v>
      </c>
      <c r="AE338" s="1">
        <f>(($D338*'fnd base rates'!M$107)
+($E338*'fnd base rates'!M$108)
+($F338*'fnd base rates'!M$109)
+($G338*'fnd base rates'!M$110)
+($H338*'fnd base rates'!M$111)
+($I338*'fnd base rates'!M$112)
+($J338*'fnd base rates'!M$113)
+($K338*'fnd base rates'!M$114)
+($M338*'fnd base rates'!M$116)
+($N338*'fnd base rates'!M$117)
+($O338*'fnd base rates'!M$118)
+($P338*VLOOKUP($S338+12,rate_basefnd,13)))</f>
        <v>0</v>
      </c>
      <c r="AF338" s="4">
        <f t="shared" si="387"/>
        <v>46763.218382720006</v>
      </c>
      <c r="AH338" s="269">
        <f t="shared" si="388"/>
        <v>446099073</v>
      </c>
      <c r="AI338" s="4" t="str">
        <f t="shared" si="389"/>
        <v>446</v>
      </c>
      <c r="AJ338" s="2" t="str">
        <f t="shared" si="390"/>
        <v>099</v>
      </c>
      <c r="AK338" s="2" t="str">
        <f t="shared" si="391"/>
        <v>073</v>
      </c>
      <c r="AL338" s="4">
        <f t="shared" si="392"/>
        <v>1</v>
      </c>
      <c r="AM338" s="4">
        <f t="shared" si="383"/>
        <v>3</v>
      </c>
      <c r="AN338" s="4">
        <f t="shared" si="393"/>
        <v>46763.218382720006</v>
      </c>
      <c r="AO338" s="4">
        <f t="shared" si="394"/>
        <v>15588</v>
      </c>
      <c r="AP338" s="4">
        <f t="shared" si="384"/>
        <v>0</v>
      </c>
      <c r="AQ338" s="4">
        <v>15588</v>
      </c>
      <c r="AW338" s="4">
        <v>15588</v>
      </c>
      <c r="AX338" s="5">
        <f t="shared" si="395"/>
        <v>0</v>
      </c>
      <c r="AY338" s="4">
        <v>15588</v>
      </c>
      <c r="AZ338" s="5"/>
      <c r="BB338" s="5">
        <f t="shared" ref="BB338" si="403">BC338-BA338</f>
        <v>0</v>
      </c>
    </row>
    <row r="339" spans="1:54" s="4" customFormat="1">
      <c r="A339" s="269">
        <v>446</v>
      </c>
      <c r="B339" s="2">
        <v>446099083</v>
      </c>
      <c r="C339" s="9" t="s">
        <v>1053</v>
      </c>
      <c r="D339" s="14">
        <f>'fnd enro'!D339</f>
        <v>0</v>
      </c>
      <c r="E339" s="14">
        <f>'fnd enro'!E339</f>
        <v>0</v>
      </c>
      <c r="F339" s="14">
        <f>'fnd enro'!F339</f>
        <v>0</v>
      </c>
      <c r="G339" s="14">
        <f>'fnd enro'!G339</f>
        <v>0</v>
      </c>
      <c r="H339" s="14">
        <f>'fnd enro'!H339</f>
        <v>0</v>
      </c>
      <c r="I339" s="14">
        <f>'fnd enro'!I339</f>
        <v>2</v>
      </c>
      <c r="J339" s="14">
        <f>'fnd enro'!J339</f>
        <v>0</v>
      </c>
      <c r="K339" s="15">
        <f>'fnd enro'!K339</f>
        <v>7.7200000000000005E-2</v>
      </c>
      <c r="L339" s="14">
        <f>'fnd enro'!L339</f>
        <v>0</v>
      </c>
      <c r="M339" s="14">
        <f>'fnd enro'!M339</f>
        <v>0</v>
      </c>
      <c r="N339" s="14">
        <f>'fnd enro'!N339</f>
        <v>0</v>
      </c>
      <c r="O339" s="14">
        <f>'fnd enro'!O339</f>
        <v>0</v>
      </c>
      <c r="P339" s="14">
        <f>'fnd enro'!P339</f>
        <v>0</v>
      </c>
      <c r="Q339" s="14">
        <f>'fnd enro'!R339</f>
        <v>2</v>
      </c>
      <c r="R339" s="15">
        <f t="shared" si="386"/>
        <v>1.0649999999999999</v>
      </c>
      <c r="S339" s="14">
        <f>VALUE('fnd enro'!Q339)</f>
        <v>6</v>
      </c>
      <c r="T339" s="2"/>
      <c r="U339" s="1">
        <f>(($D339*'fnd base rates'!C$107)
+($E339*'fnd base rates'!C$108)
+($F339*'fnd base rates'!C$109)
+($G339*'fnd base rates'!C$110)
+($H339*'fnd base rates'!C$111)
+($I339*'fnd base rates'!C$112)
+($J339*'fnd base rates'!C$113)
+($K339*'fnd base rates'!C$114)
+($M339*'fnd base rates'!C$116)
+($N339*'fnd base rates'!C$117)
+($O339*'fnd base rates'!C$118)
+($P339*VLOOKUP($S339+12,rate_basefnd,3)))
*$R339</f>
        <v>1142.66266698</v>
      </c>
      <c r="V339" s="1">
        <f>(($D339*'fnd base rates'!D$107)
+($E339*'fnd base rates'!D$108)
+($F339*'fnd base rates'!D$109)
+($G339*'fnd base rates'!D$110)
+($H339*'fnd base rates'!D$111)
+($I339*'fnd base rates'!D$112)
+($J339*'fnd base rates'!D$113)
+($K339*'fnd base rates'!D$114)
+($M339*'fnd base rates'!D$116)
+($N339*'fnd base rates'!D$117)
+($O339*'fnd base rates'!D$118)
+($P339*VLOOKUP($S339+12,rate_basefnd,4)))
*$R339</f>
        <v>1629.6204</v>
      </c>
      <c r="W339" s="1">
        <f>(($D339*'fnd base rates'!E$107)
+($E339*'fnd base rates'!E$108)
+($F339*'fnd base rates'!E$109)
+($G339*'fnd base rates'!E$110)
+($H339*'fnd base rates'!E$111)
+($I339*'fnd base rates'!E$112)
+($J339*'fnd base rates'!E$113)
+($K339*'fnd base rates'!E$114)
+($M339*'fnd base rates'!E$116)
+($N339*'fnd base rates'!E$117)
+($O339*'fnd base rates'!E$118)
+($P339*VLOOKUP($S339+12,rate_basefnd,5)))
*$R339</f>
        <v>10462.986800879999</v>
      </c>
      <c r="X339" s="1">
        <f>(($D339*'fnd base rates'!F$107)
+($E339*'fnd base rates'!F$108)
+($F339*'fnd base rates'!F$109)
+($G339*'fnd base rates'!F$110)
+($H339*'fnd base rates'!F$111)
+($I339*'fnd base rates'!F$112)
+($J339*'fnd base rates'!F$113)
+($K339*'fnd base rates'!F$114)
+($M339*'fnd base rates'!F$116)
+($N339*'fnd base rates'!F$117)
+($O339*'fnd base rates'!F$118)
+($P339*VLOOKUP($S339+12,rate_basefnd,6)))
*$R339</f>
        <v>1889.0680575599999</v>
      </c>
      <c r="Y339" s="1">
        <f>(($D339*'fnd base rates'!G$107)
+($E339*'fnd base rates'!G$108)
+($F339*'fnd base rates'!G$109)
+($G339*'fnd base rates'!G$110)
+($H339*'fnd base rates'!G$111)
+($I339*'fnd base rates'!G$112)
+($J339*'fnd base rates'!G$113)
+($K339*'fnd base rates'!G$114)
+($M339*'fnd base rates'!G$116)
+($N339*'fnd base rates'!G$117)
+($O339*'fnd base rates'!G$118)
+($P339*VLOOKUP($S339+12,rate_basefnd,7)))
*$R339</f>
        <v>349.07139065999996</v>
      </c>
      <c r="Z339" s="1">
        <f>(($D339*'fnd base rates'!H$107)
+($E339*'fnd base rates'!H$108)
+($F339*'fnd base rates'!H$109)
+($G339*'fnd base rates'!H$110)
+($H339*'fnd base rates'!H$111)
+($I339*'fnd base rates'!H$112)
+($J339*'fnd base rates'!H$113)
+($K339*'fnd base rates'!H$114)
+($M339*'fnd base rates'!H$116)
+($N339*'fnd base rates'!H$117)
+($O339*'fnd base rates'!H$118)
+($P339*VLOOKUP($S339+12,rate_basefnd,8)))</f>
        <v>1656.157868</v>
      </c>
      <c r="AA339" s="1">
        <f>(($D339*'fnd base rates'!I$107)
+($E339*'fnd base rates'!I$108)
+($F339*'fnd base rates'!I$109)
+($G339*'fnd base rates'!I$110)
+($H339*'fnd base rates'!I$111)
+($I339*'fnd base rates'!I$112)
+($J339*'fnd base rates'!I$113)
+($K339*'fnd base rates'!I$114)
+($M339*'fnd base rates'!I$116)
+($N339*'fnd base rates'!I$117)
+($O339*'fnd base rates'!I$118)
+($P339*VLOOKUP($S339+12,rate_basefnd,9)))
*$R339</f>
        <v>907.2521999999999</v>
      </c>
      <c r="AB339" s="1">
        <f>(($D339*'fnd base rates'!J$107)
+($E339*'fnd base rates'!J$108)
+($F339*'fnd base rates'!J$109)
+($G339*'fnd base rates'!J$110)
+($H339*'fnd base rates'!J$111)
+($I339*'fnd base rates'!J$112)
+($J339*'fnd base rates'!J$113)
+($K339*'fnd base rates'!J$114)
+($M339*'fnd base rates'!J$116)
+($N339*'fnd base rates'!J$117)
+($O339*'fnd base rates'!J$118)
+($P339*VLOOKUP($S339+12,rate_basefnd,10)))
*$R339</f>
        <v>1222.0874999999999</v>
      </c>
      <c r="AC339" s="1">
        <f>(($D339*'fnd base rates'!K$107)
+($E339*'fnd base rates'!K$108)
+($F339*'fnd base rates'!K$109)
+($G339*'fnd base rates'!K$110)
+($H339*'fnd base rates'!K$111)
+($I339*'fnd base rates'!K$112)
+($J339*'fnd base rates'!K$113)
+($K339*'fnd base rates'!K$114)
+($M339*'fnd base rates'!K$116)
+($N339*'fnd base rates'!K$117)
+($O339*'fnd base rates'!K$118)
+($P339*VLOOKUP($S339+12,rate_basefnd,11)))
*$R339</f>
        <v>2449.6275443999998</v>
      </c>
      <c r="AD339" s="1">
        <f>(($D339*'fnd base rates'!L$107)
+($E339*'fnd base rates'!L$108)
+($F339*'fnd base rates'!L$109)
+($G339*'fnd base rates'!L$110)
+($H339*'fnd base rates'!L$111)
+($I339*'fnd base rates'!L$112)
+($J339*'fnd base rates'!L$113)
+($K339*'fnd base rates'!L$114)
+($M339*'fnd base rates'!L$116)
+($N339*'fnd base rates'!L$117)
+($O339*'fnd base rates'!L$118)
+($P339*VLOOKUP($S339+12,rate_basefnd,12)))</f>
        <v>2738.2533600000002</v>
      </c>
      <c r="AE339" s="1">
        <f>(($D339*'fnd base rates'!M$107)
+($E339*'fnd base rates'!M$108)
+($F339*'fnd base rates'!M$109)
+($G339*'fnd base rates'!M$110)
+($H339*'fnd base rates'!M$111)
+($I339*'fnd base rates'!M$112)
+($J339*'fnd base rates'!M$113)
+($K339*'fnd base rates'!M$114)
+($M339*'fnd base rates'!M$116)
+($N339*'fnd base rates'!M$117)
+($O339*'fnd base rates'!M$118)
+($P339*VLOOKUP($S339+12,rate_basefnd,13)))</f>
        <v>0</v>
      </c>
      <c r="AF339" s="4">
        <f t="shared" si="387"/>
        <v>24446.787788479996</v>
      </c>
      <c r="AH339" s="269">
        <f t="shared" si="388"/>
        <v>446099083</v>
      </c>
      <c r="AI339" s="4" t="str">
        <f t="shared" si="389"/>
        <v>446</v>
      </c>
      <c r="AJ339" s="2" t="str">
        <f t="shared" si="390"/>
        <v>099</v>
      </c>
      <c r="AK339" s="2" t="str">
        <f t="shared" si="391"/>
        <v>083</v>
      </c>
      <c r="AL339" s="4">
        <f t="shared" si="392"/>
        <v>1</v>
      </c>
      <c r="AM339" s="4">
        <f t="shared" si="383"/>
        <v>2</v>
      </c>
      <c r="AN339" s="4">
        <f t="shared" si="393"/>
        <v>24446.787788479996</v>
      </c>
      <c r="AO339" s="4">
        <f t="shared" si="394"/>
        <v>12223</v>
      </c>
      <c r="AP339" s="4">
        <f t="shared" si="384"/>
        <v>0</v>
      </c>
      <c r="AQ339" s="4">
        <v>12223</v>
      </c>
      <c r="AW339" s="4">
        <v>12223</v>
      </c>
      <c r="AX339" s="5">
        <f t="shared" si="395"/>
        <v>0</v>
      </c>
      <c r="AY339" s="4">
        <v>12223</v>
      </c>
      <c r="AZ339" s="5"/>
      <c r="BB339" s="5">
        <f t="shared" ref="BB339" si="404">BC339-BA339</f>
        <v>0</v>
      </c>
    </row>
    <row r="340" spans="1:54" s="4" customFormat="1">
      <c r="A340" s="269">
        <v>446</v>
      </c>
      <c r="B340" s="2">
        <v>446099088</v>
      </c>
      <c r="C340" s="9" t="s">
        <v>1053</v>
      </c>
      <c r="D340" s="14">
        <f>'fnd enro'!D340</f>
        <v>0</v>
      </c>
      <c r="E340" s="14">
        <f>'fnd enro'!E340</f>
        <v>0</v>
      </c>
      <c r="F340" s="14">
        <f>'fnd enro'!F340</f>
        <v>2</v>
      </c>
      <c r="G340" s="14">
        <f>'fnd enro'!G340</f>
        <v>2</v>
      </c>
      <c r="H340" s="14">
        <f>'fnd enro'!H340</f>
        <v>1</v>
      </c>
      <c r="I340" s="14">
        <f>'fnd enro'!I340</f>
        <v>8</v>
      </c>
      <c r="J340" s="14">
        <f>'fnd enro'!J340</f>
        <v>0</v>
      </c>
      <c r="K340" s="15">
        <f>'fnd enro'!K340</f>
        <v>0.50180000000000002</v>
      </c>
      <c r="L340" s="14">
        <f>'fnd enro'!L340</f>
        <v>0</v>
      </c>
      <c r="M340" s="14">
        <f>'fnd enro'!M340</f>
        <v>0</v>
      </c>
      <c r="N340" s="14">
        <f>'fnd enro'!N340</f>
        <v>0</v>
      </c>
      <c r="O340" s="14">
        <f>'fnd enro'!O340</f>
        <v>0</v>
      </c>
      <c r="P340" s="14">
        <f>'fnd enro'!P340</f>
        <v>4</v>
      </c>
      <c r="Q340" s="14">
        <f>'fnd enro'!R340</f>
        <v>13</v>
      </c>
      <c r="R340" s="15">
        <f t="shared" si="386"/>
        <v>1.0649999999999999</v>
      </c>
      <c r="S340" s="14">
        <f>VALUE('fnd enro'!Q340)</f>
        <v>4</v>
      </c>
      <c r="T340" s="2"/>
      <c r="U340" s="1">
        <f>(($D340*'fnd base rates'!C$107)
+($E340*'fnd base rates'!C$108)
+($F340*'fnd base rates'!C$109)
+($G340*'fnd base rates'!C$110)
+($H340*'fnd base rates'!C$111)
+($I340*'fnd base rates'!C$112)
+($J340*'fnd base rates'!C$113)
+($K340*'fnd base rates'!C$114)
+($M340*'fnd base rates'!C$116)
+($N340*'fnd base rates'!C$117)
+($O340*'fnd base rates'!C$118)
+($P340*VLOOKUP($S340+12,rate_basefnd,3)))
*$R340</f>
        <v>7676.0487353700009</v>
      </c>
      <c r="V340" s="1">
        <f>(($D340*'fnd base rates'!D$107)
+($E340*'fnd base rates'!D$108)
+($F340*'fnd base rates'!D$109)
+($G340*'fnd base rates'!D$110)
+($H340*'fnd base rates'!D$111)
+($I340*'fnd base rates'!D$112)
+($J340*'fnd base rates'!D$113)
+($K340*'fnd base rates'!D$114)
+($M340*'fnd base rates'!D$116)
+($N340*'fnd base rates'!D$117)
+($O340*'fnd base rates'!D$118)
+($P340*VLOOKUP($S340+12,rate_basefnd,4)))
*$R340</f>
        <v>11771.019</v>
      </c>
      <c r="W340" s="1">
        <f>(($D340*'fnd base rates'!E$107)
+($E340*'fnd base rates'!E$108)
+($F340*'fnd base rates'!E$109)
+($G340*'fnd base rates'!E$110)
+($H340*'fnd base rates'!E$111)
+($I340*'fnd base rates'!E$112)
+($J340*'fnd base rates'!E$113)
+($K340*'fnd base rates'!E$114)
+($M340*'fnd base rates'!E$116)
+($N340*'fnd base rates'!E$117)
+($O340*'fnd base rates'!E$118)
+($P340*VLOOKUP($S340+12,rate_basefnd,5)))
*$R340</f>
        <v>73571.50450571999</v>
      </c>
      <c r="X340" s="1">
        <f>(($D340*'fnd base rates'!F$107)
+($E340*'fnd base rates'!F$108)
+($F340*'fnd base rates'!F$109)
+($G340*'fnd base rates'!F$110)
+($H340*'fnd base rates'!F$111)
+($I340*'fnd base rates'!F$112)
+($J340*'fnd base rates'!F$113)
+($K340*'fnd base rates'!F$114)
+($M340*'fnd base rates'!F$116)
+($N340*'fnd base rates'!F$117)
+($O340*'fnd base rates'!F$118)
+($P340*VLOOKUP($S340+12,rate_basefnd,6)))
*$R340</f>
        <v>13930.46982414</v>
      </c>
      <c r="Y340" s="1">
        <f>(($D340*'fnd base rates'!G$107)
+($E340*'fnd base rates'!G$108)
+($F340*'fnd base rates'!G$109)
+($G340*'fnd base rates'!G$110)
+($H340*'fnd base rates'!G$111)
+($I340*'fnd base rates'!G$112)
+($J340*'fnd base rates'!G$113)
+($K340*'fnd base rates'!G$114)
+($M340*'fnd base rates'!G$116)
+($N340*'fnd base rates'!G$117)
+($O340*'fnd base rates'!G$118)
+($P340*VLOOKUP($S340+12,rate_basefnd,7)))
*$R340</f>
        <v>2801.7302892899997</v>
      </c>
      <c r="Z340" s="1">
        <f>(($D340*'fnd base rates'!H$107)
+($E340*'fnd base rates'!H$108)
+($F340*'fnd base rates'!H$109)
+($G340*'fnd base rates'!H$110)
+($H340*'fnd base rates'!H$111)
+($I340*'fnd base rates'!H$112)
+($J340*'fnd base rates'!H$113)
+($K340*'fnd base rates'!H$114)
+($M340*'fnd base rates'!H$116)
+($N340*'fnd base rates'!H$117)
+($O340*'fnd base rates'!H$118)
+($P340*VLOOKUP($S340+12,rate_basefnd,8)))</f>
        <v>9322.1461419999996</v>
      </c>
      <c r="AA340" s="1">
        <f>(($D340*'fnd base rates'!I$107)
+($E340*'fnd base rates'!I$108)
+($F340*'fnd base rates'!I$109)
+($G340*'fnd base rates'!I$110)
+($H340*'fnd base rates'!I$111)
+($I340*'fnd base rates'!I$112)
+($J340*'fnd base rates'!I$113)
+($K340*'fnd base rates'!I$114)
+($M340*'fnd base rates'!I$116)
+($N340*'fnd base rates'!I$117)
+($O340*'fnd base rates'!I$118)
+($P340*VLOOKUP($S340+12,rate_basefnd,9)))
*$R340</f>
        <v>5786.1982499999995</v>
      </c>
      <c r="AB340" s="1">
        <f>(($D340*'fnd base rates'!J$107)
+($E340*'fnd base rates'!J$108)
+($F340*'fnd base rates'!J$109)
+($G340*'fnd base rates'!J$110)
+($H340*'fnd base rates'!J$111)
+($I340*'fnd base rates'!J$112)
+($J340*'fnd base rates'!J$113)
+($K340*'fnd base rates'!J$114)
+($M340*'fnd base rates'!J$116)
+($N340*'fnd base rates'!J$117)
+($O340*'fnd base rates'!J$118)
+($P340*VLOOKUP($S340+12,rate_basefnd,10)))
*$R340</f>
        <v>8114.7994499999995</v>
      </c>
      <c r="AC340" s="1">
        <f>(($D340*'fnd base rates'!K$107)
+($E340*'fnd base rates'!K$108)
+($F340*'fnd base rates'!K$109)
+($G340*'fnd base rates'!K$110)
+($H340*'fnd base rates'!K$111)
+($I340*'fnd base rates'!K$112)
+($J340*'fnd base rates'!K$113)
+($K340*'fnd base rates'!K$114)
+($M340*'fnd base rates'!K$116)
+($N340*'fnd base rates'!K$117)
+($O340*'fnd base rates'!K$118)
+($P340*VLOOKUP($S340+12,rate_basefnd,11)))
*$R340</f>
        <v>15744.4045386</v>
      </c>
      <c r="AD340" s="1">
        <f>(($D340*'fnd base rates'!L$107)
+($E340*'fnd base rates'!L$108)
+($F340*'fnd base rates'!L$109)
+($G340*'fnd base rates'!L$110)
+($H340*'fnd base rates'!L$111)
+($I340*'fnd base rates'!L$112)
+($J340*'fnd base rates'!L$113)
+($K340*'fnd base rates'!L$114)
+($M340*'fnd base rates'!L$116)
+($N340*'fnd base rates'!L$117)
+($O340*'fnd base rates'!L$118)
+($P340*VLOOKUP($S340+12,rate_basefnd,12)))</f>
        <v>19997.416840000002</v>
      </c>
      <c r="AE340" s="1">
        <f>(($D340*'fnd base rates'!M$107)
+($E340*'fnd base rates'!M$108)
+($F340*'fnd base rates'!M$109)
+($G340*'fnd base rates'!M$110)
+($H340*'fnd base rates'!M$111)
+($I340*'fnd base rates'!M$112)
+($J340*'fnd base rates'!M$113)
+($K340*'fnd base rates'!M$114)
+($M340*'fnd base rates'!M$116)
+($N340*'fnd base rates'!M$117)
+($O340*'fnd base rates'!M$118)
+($P340*VLOOKUP($S340+12,rate_basefnd,13)))</f>
        <v>0</v>
      </c>
      <c r="AF340" s="4">
        <f t="shared" si="387"/>
        <v>168715.73757512</v>
      </c>
      <c r="AH340" s="269">
        <f t="shared" si="388"/>
        <v>446099088</v>
      </c>
      <c r="AI340" s="4" t="str">
        <f t="shared" si="389"/>
        <v>446</v>
      </c>
      <c r="AJ340" s="2" t="str">
        <f t="shared" si="390"/>
        <v>099</v>
      </c>
      <c r="AK340" s="2" t="str">
        <f t="shared" si="391"/>
        <v>088</v>
      </c>
      <c r="AL340" s="4">
        <f t="shared" si="392"/>
        <v>1</v>
      </c>
      <c r="AM340" s="4">
        <f t="shared" si="383"/>
        <v>13</v>
      </c>
      <c r="AN340" s="4">
        <f t="shared" si="393"/>
        <v>168715.73757512</v>
      </c>
      <c r="AO340" s="4">
        <f t="shared" si="394"/>
        <v>12978</v>
      </c>
      <c r="AP340" s="4">
        <f t="shared" si="384"/>
        <v>0</v>
      </c>
      <c r="AQ340" s="4">
        <v>12978</v>
      </c>
      <c r="AW340" s="4">
        <v>12978</v>
      </c>
      <c r="AX340" s="5">
        <f t="shared" si="395"/>
        <v>0</v>
      </c>
      <c r="AY340" s="4">
        <v>12978</v>
      </c>
      <c r="AZ340" s="5"/>
      <c r="BB340" s="5">
        <f t="shared" ref="BB340" si="405">BC340-BA340</f>
        <v>0</v>
      </c>
    </row>
    <row r="341" spans="1:54" s="4" customFormat="1">
      <c r="A341" s="269">
        <v>446</v>
      </c>
      <c r="B341" s="2">
        <v>446099095</v>
      </c>
      <c r="C341" s="9" t="s">
        <v>1053</v>
      </c>
      <c r="D341" s="14">
        <f>'fnd enro'!D341</f>
        <v>0</v>
      </c>
      <c r="E341" s="14">
        <f>'fnd enro'!E341</f>
        <v>0</v>
      </c>
      <c r="F341" s="14">
        <f>'fnd enro'!F341</f>
        <v>0</v>
      </c>
      <c r="G341" s="14">
        <f>'fnd enro'!G341</f>
        <v>0</v>
      </c>
      <c r="H341" s="14">
        <f>'fnd enro'!H341</f>
        <v>0</v>
      </c>
      <c r="I341" s="14">
        <f>'fnd enro'!I341</f>
        <v>1</v>
      </c>
      <c r="J341" s="14">
        <f>'fnd enro'!J341</f>
        <v>0</v>
      </c>
      <c r="K341" s="15">
        <f>'fnd enro'!K341</f>
        <v>3.8600000000000002E-2</v>
      </c>
      <c r="L341" s="14">
        <f>'fnd enro'!L341</f>
        <v>0</v>
      </c>
      <c r="M341" s="14">
        <f>'fnd enro'!M341</f>
        <v>0</v>
      </c>
      <c r="N341" s="14">
        <f>'fnd enro'!N341</f>
        <v>0</v>
      </c>
      <c r="O341" s="14">
        <f>'fnd enro'!O341</f>
        <v>0</v>
      </c>
      <c r="P341" s="14">
        <f>'fnd enro'!P341</f>
        <v>0</v>
      </c>
      <c r="Q341" s="14">
        <f>'fnd enro'!R341</f>
        <v>1</v>
      </c>
      <c r="R341" s="15">
        <f t="shared" si="386"/>
        <v>1.0649999999999999</v>
      </c>
      <c r="S341" s="14">
        <f>VALUE('fnd enro'!Q341)</f>
        <v>12</v>
      </c>
      <c r="T341" s="2"/>
      <c r="U341" s="1">
        <f>(($D341*'fnd base rates'!C$107)
+($E341*'fnd base rates'!C$108)
+($F341*'fnd base rates'!C$109)
+($G341*'fnd base rates'!C$110)
+($H341*'fnd base rates'!C$111)
+($I341*'fnd base rates'!C$112)
+($J341*'fnd base rates'!C$113)
+($K341*'fnd base rates'!C$114)
+($M341*'fnd base rates'!C$116)
+($N341*'fnd base rates'!C$117)
+($O341*'fnd base rates'!C$118)
+($P341*VLOOKUP($S341+12,rate_basefnd,3)))
*$R341</f>
        <v>571.33133349000002</v>
      </c>
      <c r="V341" s="1">
        <f>(($D341*'fnd base rates'!D$107)
+($E341*'fnd base rates'!D$108)
+($F341*'fnd base rates'!D$109)
+($G341*'fnd base rates'!D$110)
+($H341*'fnd base rates'!D$111)
+($I341*'fnd base rates'!D$112)
+($J341*'fnd base rates'!D$113)
+($K341*'fnd base rates'!D$114)
+($M341*'fnd base rates'!D$116)
+($N341*'fnd base rates'!D$117)
+($O341*'fnd base rates'!D$118)
+($P341*VLOOKUP($S341+12,rate_basefnd,4)))
*$R341</f>
        <v>814.81020000000001</v>
      </c>
      <c r="W341" s="1">
        <f>(($D341*'fnd base rates'!E$107)
+($E341*'fnd base rates'!E$108)
+($F341*'fnd base rates'!E$109)
+($G341*'fnd base rates'!E$110)
+($H341*'fnd base rates'!E$111)
+($I341*'fnd base rates'!E$112)
+($J341*'fnd base rates'!E$113)
+($K341*'fnd base rates'!E$114)
+($M341*'fnd base rates'!E$116)
+($N341*'fnd base rates'!E$117)
+($O341*'fnd base rates'!E$118)
+($P341*VLOOKUP($S341+12,rate_basefnd,5)))
*$R341</f>
        <v>5231.4934004399993</v>
      </c>
      <c r="X341" s="1">
        <f>(($D341*'fnd base rates'!F$107)
+($E341*'fnd base rates'!F$108)
+($F341*'fnd base rates'!F$109)
+($G341*'fnd base rates'!F$110)
+($H341*'fnd base rates'!F$111)
+($I341*'fnd base rates'!F$112)
+($J341*'fnd base rates'!F$113)
+($K341*'fnd base rates'!F$114)
+($M341*'fnd base rates'!F$116)
+($N341*'fnd base rates'!F$117)
+($O341*'fnd base rates'!F$118)
+($P341*VLOOKUP($S341+12,rate_basefnd,6)))
*$R341</f>
        <v>944.53402877999997</v>
      </c>
      <c r="Y341" s="1">
        <f>(($D341*'fnd base rates'!G$107)
+($E341*'fnd base rates'!G$108)
+($F341*'fnd base rates'!G$109)
+($G341*'fnd base rates'!G$110)
+($H341*'fnd base rates'!G$111)
+($I341*'fnd base rates'!G$112)
+($J341*'fnd base rates'!G$113)
+($K341*'fnd base rates'!G$114)
+($M341*'fnd base rates'!G$116)
+($N341*'fnd base rates'!G$117)
+($O341*'fnd base rates'!G$118)
+($P341*VLOOKUP($S341+12,rate_basefnd,7)))
*$R341</f>
        <v>174.53569532999998</v>
      </c>
      <c r="Z341" s="1">
        <f>(($D341*'fnd base rates'!H$107)
+($E341*'fnd base rates'!H$108)
+($F341*'fnd base rates'!H$109)
+($G341*'fnd base rates'!H$110)
+($H341*'fnd base rates'!H$111)
+($I341*'fnd base rates'!H$112)
+($J341*'fnd base rates'!H$113)
+($K341*'fnd base rates'!H$114)
+($M341*'fnd base rates'!H$116)
+($N341*'fnd base rates'!H$117)
+($O341*'fnd base rates'!H$118)
+($P341*VLOOKUP($S341+12,rate_basefnd,8)))</f>
        <v>828.078934</v>
      </c>
      <c r="AA341" s="1">
        <f>(($D341*'fnd base rates'!I$107)
+($E341*'fnd base rates'!I$108)
+($F341*'fnd base rates'!I$109)
+($G341*'fnd base rates'!I$110)
+($H341*'fnd base rates'!I$111)
+($I341*'fnd base rates'!I$112)
+($J341*'fnd base rates'!I$113)
+($K341*'fnd base rates'!I$114)
+($M341*'fnd base rates'!I$116)
+($N341*'fnd base rates'!I$117)
+($O341*'fnd base rates'!I$118)
+($P341*VLOOKUP($S341+12,rate_basefnd,9)))
*$R341</f>
        <v>453.62609999999995</v>
      </c>
      <c r="AB341" s="1">
        <f>(($D341*'fnd base rates'!J$107)
+($E341*'fnd base rates'!J$108)
+($F341*'fnd base rates'!J$109)
+($G341*'fnd base rates'!J$110)
+($H341*'fnd base rates'!J$111)
+($I341*'fnd base rates'!J$112)
+($J341*'fnd base rates'!J$113)
+($K341*'fnd base rates'!J$114)
+($M341*'fnd base rates'!J$116)
+($N341*'fnd base rates'!J$117)
+($O341*'fnd base rates'!J$118)
+($P341*VLOOKUP($S341+12,rate_basefnd,10)))
*$R341</f>
        <v>611.04374999999993</v>
      </c>
      <c r="AC341" s="1">
        <f>(($D341*'fnd base rates'!K$107)
+($E341*'fnd base rates'!K$108)
+($F341*'fnd base rates'!K$109)
+($G341*'fnd base rates'!K$110)
+($H341*'fnd base rates'!K$111)
+($I341*'fnd base rates'!K$112)
+($J341*'fnd base rates'!K$113)
+($K341*'fnd base rates'!K$114)
+($M341*'fnd base rates'!K$116)
+($N341*'fnd base rates'!K$117)
+($O341*'fnd base rates'!K$118)
+($P341*VLOOKUP($S341+12,rate_basefnd,11)))
*$R341</f>
        <v>1224.8137721999999</v>
      </c>
      <c r="AD341" s="1">
        <f>(($D341*'fnd base rates'!L$107)
+($E341*'fnd base rates'!L$108)
+($F341*'fnd base rates'!L$109)
+($G341*'fnd base rates'!L$110)
+($H341*'fnd base rates'!L$111)
+($I341*'fnd base rates'!L$112)
+($J341*'fnd base rates'!L$113)
+($K341*'fnd base rates'!L$114)
+($M341*'fnd base rates'!L$116)
+($N341*'fnd base rates'!L$117)
+($O341*'fnd base rates'!L$118)
+($P341*VLOOKUP($S341+12,rate_basefnd,12)))</f>
        <v>1369.1266800000001</v>
      </c>
      <c r="AE341" s="1">
        <f>(($D341*'fnd base rates'!M$107)
+($E341*'fnd base rates'!M$108)
+($F341*'fnd base rates'!M$109)
+($G341*'fnd base rates'!M$110)
+($H341*'fnd base rates'!M$111)
+($I341*'fnd base rates'!M$112)
+($J341*'fnd base rates'!M$113)
+($K341*'fnd base rates'!M$114)
+($M341*'fnd base rates'!M$116)
+($N341*'fnd base rates'!M$117)
+($O341*'fnd base rates'!M$118)
+($P341*VLOOKUP($S341+12,rate_basefnd,13)))</f>
        <v>0</v>
      </c>
      <c r="AF341" s="4">
        <f t="shared" si="387"/>
        <v>12223.393894239998</v>
      </c>
      <c r="AH341" s="269">
        <f t="shared" si="388"/>
        <v>446099095</v>
      </c>
      <c r="AI341" s="4" t="str">
        <f t="shared" si="389"/>
        <v>446</v>
      </c>
      <c r="AJ341" s="2" t="str">
        <f t="shared" si="390"/>
        <v>099</v>
      </c>
      <c r="AK341" s="2" t="str">
        <f t="shared" si="391"/>
        <v>095</v>
      </c>
      <c r="AL341" s="4">
        <f t="shared" si="392"/>
        <v>1</v>
      </c>
      <c r="AM341" s="4">
        <f t="shared" si="383"/>
        <v>1</v>
      </c>
      <c r="AN341" s="4">
        <f t="shared" si="393"/>
        <v>12223.393894239998</v>
      </c>
      <c r="AO341" s="4">
        <f t="shared" si="394"/>
        <v>12223</v>
      </c>
      <c r="AP341" s="4">
        <f t="shared" si="384"/>
        <v>0</v>
      </c>
      <c r="AQ341" s="4">
        <v>12223</v>
      </c>
      <c r="AW341" s="4">
        <v>12223</v>
      </c>
      <c r="AX341" s="5">
        <f t="shared" si="395"/>
        <v>0</v>
      </c>
      <c r="AY341" s="4">
        <v>12223</v>
      </c>
      <c r="AZ341" s="5"/>
      <c r="BB341" s="5">
        <f t="shared" ref="BB341" si="406">BC341-BA341</f>
        <v>0</v>
      </c>
    </row>
    <row r="342" spans="1:54" s="4" customFormat="1">
      <c r="A342" s="269">
        <v>446</v>
      </c>
      <c r="B342" s="2">
        <v>446099099</v>
      </c>
      <c r="C342" s="9" t="s">
        <v>1053</v>
      </c>
      <c r="D342" s="14">
        <f>'fnd enro'!D342</f>
        <v>0</v>
      </c>
      <c r="E342" s="14">
        <f>'fnd enro'!E342</f>
        <v>0</v>
      </c>
      <c r="F342" s="14">
        <f>'fnd enro'!F342</f>
        <v>12</v>
      </c>
      <c r="G342" s="14">
        <f>'fnd enro'!G342</f>
        <v>49</v>
      </c>
      <c r="H342" s="14">
        <f>'fnd enro'!H342</f>
        <v>24</v>
      </c>
      <c r="I342" s="14">
        <f>'fnd enro'!I342</f>
        <v>20</v>
      </c>
      <c r="J342" s="14">
        <f>'fnd enro'!J342</f>
        <v>0</v>
      </c>
      <c r="K342" s="15">
        <f>'fnd enro'!K342</f>
        <v>4.0529999999999999</v>
      </c>
      <c r="L342" s="14">
        <f>'fnd enro'!L342</f>
        <v>0</v>
      </c>
      <c r="M342" s="14">
        <f>'fnd enro'!M342</f>
        <v>7</v>
      </c>
      <c r="N342" s="14">
        <f>'fnd enro'!N342</f>
        <v>2</v>
      </c>
      <c r="O342" s="14">
        <f>'fnd enro'!O342</f>
        <v>3</v>
      </c>
      <c r="P342" s="14">
        <f>'fnd enro'!P342</f>
        <v>44</v>
      </c>
      <c r="Q342" s="14">
        <f>'fnd enro'!R342</f>
        <v>105</v>
      </c>
      <c r="R342" s="15">
        <f t="shared" si="386"/>
        <v>1.0649999999999999</v>
      </c>
      <c r="S342" s="14">
        <f>VALUE('fnd enro'!Q342)</f>
        <v>5</v>
      </c>
      <c r="T342" s="2"/>
      <c r="U342" s="1">
        <f>(($D342*'fnd base rates'!C$107)
+($E342*'fnd base rates'!C$108)
+($F342*'fnd base rates'!C$109)
+($G342*'fnd base rates'!C$110)
+($H342*'fnd base rates'!C$111)
+($I342*'fnd base rates'!C$112)
+($J342*'fnd base rates'!C$113)
+($K342*'fnd base rates'!C$114)
+($M342*'fnd base rates'!C$116)
+($N342*'fnd base rates'!C$117)
+($O342*'fnd base rates'!C$118)
+($P342*VLOOKUP($S342+12,rate_basefnd,3)))
*$R342</f>
        <v>64095.18396645</v>
      </c>
      <c r="V342" s="1">
        <f>(($D342*'fnd base rates'!D$107)
+($E342*'fnd base rates'!D$108)
+($F342*'fnd base rates'!D$109)
+($G342*'fnd base rates'!D$110)
+($H342*'fnd base rates'!D$111)
+($I342*'fnd base rates'!D$112)
+($J342*'fnd base rates'!D$113)
+($K342*'fnd base rates'!D$114)
+($M342*'fnd base rates'!D$116)
+($N342*'fnd base rates'!D$117)
+($O342*'fnd base rates'!D$118)
+($P342*VLOOKUP($S342+12,rate_basefnd,4)))
*$R342</f>
        <v>101122.02690000001</v>
      </c>
      <c r="W342" s="1">
        <f>(($D342*'fnd base rates'!E$107)
+($E342*'fnd base rates'!E$108)
+($F342*'fnd base rates'!E$109)
+($G342*'fnd base rates'!E$110)
+($H342*'fnd base rates'!E$111)
+($I342*'fnd base rates'!E$112)
+($J342*'fnd base rates'!E$113)
+($K342*'fnd base rates'!E$114)
+($M342*'fnd base rates'!E$116)
+($N342*'fnd base rates'!E$117)
+($O342*'fnd base rates'!E$118)
+($P342*VLOOKUP($S342+12,rate_basefnd,5)))
*$R342</f>
        <v>590829.60214620002</v>
      </c>
      <c r="X342" s="1">
        <f>(($D342*'fnd base rates'!F$107)
+($E342*'fnd base rates'!F$108)
+($F342*'fnd base rates'!F$109)
+($G342*'fnd base rates'!F$110)
+($H342*'fnd base rates'!F$111)
+($I342*'fnd base rates'!F$112)
+($J342*'fnd base rates'!F$113)
+($K342*'fnd base rates'!F$114)
+($M342*'fnd base rates'!F$116)
+($N342*'fnd base rates'!F$117)
+($O342*'fnd base rates'!F$118)
+($P342*VLOOKUP($S342+12,rate_basefnd,6)))
*$R342</f>
        <v>127647.50612189999</v>
      </c>
      <c r="Y342" s="1">
        <f>(($D342*'fnd base rates'!G$107)
+($E342*'fnd base rates'!G$108)
+($F342*'fnd base rates'!G$109)
+($G342*'fnd base rates'!G$110)
+($H342*'fnd base rates'!G$111)
+($I342*'fnd base rates'!G$112)
+($J342*'fnd base rates'!G$113)
+($K342*'fnd base rates'!G$114)
+($M342*'fnd base rates'!G$116)
+($N342*'fnd base rates'!G$117)
+($O342*'fnd base rates'!G$118)
+($P342*VLOOKUP($S342+12,rate_basefnd,7)))
*$R342</f>
        <v>24927.65050965</v>
      </c>
      <c r="Z342" s="1">
        <f>(($D342*'fnd base rates'!H$107)
+($E342*'fnd base rates'!H$108)
+($F342*'fnd base rates'!H$109)
+($G342*'fnd base rates'!H$110)
+($H342*'fnd base rates'!H$111)
+($I342*'fnd base rates'!H$112)
+($J342*'fnd base rates'!H$113)
+($K342*'fnd base rates'!H$114)
+($M342*'fnd base rates'!H$116)
+($N342*'fnd base rates'!H$117)
+($O342*'fnd base rates'!H$118)
+($P342*VLOOKUP($S342+12,rate_basefnd,8)))</f>
        <v>63485.318070000001</v>
      </c>
      <c r="AA342" s="1">
        <f>(($D342*'fnd base rates'!I$107)
+($E342*'fnd base rates'!I$108)
+($F342*'fnd base rates'!I$109)
+($G342*'fnd base rates'!I$110)
+($H342*'fnd base rates'!I$111)
+($I342*'fnd base rates'!I$112)
+($J342*'fnd base rates'!I$113)
+($K342*'fnd base rates'!I$114)
+($M342*'fnd base rates'!I$116)
+($N342*'fnd base rates'!I$117)
+($O342*'fnd base rates'!I$118)
+($P342*VLOOKUP($S342+12,rate_basefnd,9)))
*$R342</f>
        <v>44474.123100000004</v>
      </c>
      <c r="AB342" s="1">
        <f>(($D342*'fnd base rates'!J$107)
+($E342*'fnd base rates'!J$108)
+($F342*'fnd base rates'!J$109)
+($G342*'fnd base rates'!J$110)
+($H342*'fnd base rates'!J$111)
+($I342*'fnd base rates'!J$112)
+($J342*'fnd base rates'!J$113)
+($K342*'fnd base rates'!J$114)
+($M342*'fnd base rates'!J$116)
+($N342*'fnd base rates'!J$117)
+($O342*'fnd base rates'!J$118)
+($P342*VLOOKUP($S342+12,rate_basefnd,10)))
*$R342</f>
        <v>55455.710849999996</v>
      </c>
      <c r="AC342" s="1">
        <f>(($D342*'fnd base rates'!K$107)
+($E342*'fnd base rates'!K$108)
+($F342*'fnd base rates'!K$109)
+($G342*'fnd base rates'!K$110)
+($H342*'fnd base rates'!K$111)
+($I342*'fnd base rates'!K$112)
+($J342*'fnd base rates'!K$113)
+($K342*'fnd base rates'!K$114)
+($M342*'fnd base rates'!K$116)
+($N342*'fnd base rates'!K$117)
+($O342*'fnd base rates'!K$118)
+($P342*VLOOKUP($S342+12,rate_basefnd,11)))
*$R342</f>
        <v>130086.69068099998</v>
      </c>
      <c r="AD342" s="1">
        <f>(($D342*'fnd base rates'!L$107)
+($E342*'fnd base rates'!L$108)
+($F342*'fnd base rates'!L$109)
+($G342*'fnd base rates'!L$110)
+($H342*'fnd base rates'!L$111)
+($I342*'fnd base rates'!L$112)
+($J342*'fnd base rates'!L$113)
+($K342*'fnd base rates'!L$114)
+($M342*'fnd base rates'!L$116)
+($N342*'fnd base rates'!L$117)
+($O342*'fnd base rates'!L$118)
+($P342*VLOOKUP($S342+12,rate_basefnd,12)))</f>
        <v>174962.34140000003</v>
      </c>
      <c r="AE342" s="1">
        <f>(($D342*'fnd base rates'!M$107)
+($E342*'fnd base rates'!M$108)
+($F342*'fnd base rates'!M$109)
+($G342*'fnd base rates'!M$110)
+($H342*'fnd base rates'!M$111)
+($I342*'fnd base rates'!M$112)
+($J342*'fnd base rates'!M$113)
+($K342*'fnd base rates'!M$114)
+($M342*'fnd base rates'!M$116)
+($N342*'fnd base rates'!M$117)
+($O342*'fnd base rates'!M$118)
+($P342*VLOOKUP($S342+12,rate_basefnd,13)))</f>
        <v>0</v>
      </c>
      <c r="AF342" s="4">
        <f t="shared" si="387"/>
        <v>1377086.1537452</v>
      </c>
      <c r="AH342" s="269">
        <f t="shared" si="388"/>
        <v>446099099</v>
      </c>
      <c r="AI342" s="4" t="str">
        <f t="shared" si="389"/>
        <v>446</v>
      </c>
      <c r="AJ342" s="2" t="str">
        <f t="shared" si="390"/>
        <v>099</v>
      </c>
      <c r="AK342" s="2" t="str">
        <f t="shared" si="391"/>
        <v>099</v>
      </c>
      <c r="AL342" s="4">
        <f t="shared" si="392"/>
        <v>1</v>
      </c>
      <c r="AM342" s="4">
        <f t="shared" si="383"/>
        <v>105</v>
      </c>
      <c r="AN342" s="4">
        <f t="shared" si="393"/>
        <v>1377086.1537452</v>
      </c>
      <c r="AO342" s="4">
        <f t="shared" si="394"/>
        <v>13115</v>
      </c>
      <c r="AP342" s="4">
        <f t="shared" si="384"/>
        <v>0</v>
      </c>
      <c r="AQ342" s="4">
        <v>13115</v>
      </c>
      <c r="AW342" s="4">
        <v>13115</v>
      </c>
      <c r="AX342" s="5">
        <f t="shared" si="395"/>
        <v>0</v>
      </c>
      <c r="AY342" s="4">
        <v>13115</v>
      </c>
      <c r="AZ342" s="5"/>
      <c r="BB342" s="5">
        <f t="shared" ref="BB342" si="407">BC342-BA342</f>
        <v>0</v>
      </c>
    </row>
    <row r="343" spans="1:54" s="4" customFormat="1">
      <c r="A343" s="269">
        <v>446</v>
      </c>
      <c r="B343" s="2">
        <v>446099101</v>
      </c>
      <c r="C343" s="9" t="s">
        <v>1053</v>
      </c>
      <c r="D343" s="14">
        <f>'fnd enro'!D343</f>
        <v>0</v>
      </c>
      <c r="E343" s="14">
        <f>'fnd enro'!E343</f>
        <v>0</v>
      </c>
      <c r="F343" s="14">
        <f>'fnd enro'!F343</f>
        <v>0</v>
      </c>
      <c r="G343" s="14">
        <f>'fnd enro'!G343</f>
        <v>0</v>
      </c>
      <c r="H343" s="14">
        <f>'fnd enro'!H343</f>
        <v>0</v>
      </c>
      <c r="I343" s="14">
        <f>'fnd enro'!I343</f>
        <v>1</v>
      </c>
      <c r="J343" s="14">
        <f>'fnd enro'!J343</f>
        <v>0</v>
      </c>
      <c r="K343" s="15">
        <f>'fnd enro'!K343</f>
        <v>3.8600000000000002E-2</v>
      </c>
      <c r="L343" s="14">
        <f>'fnd enro'!L343</f>
        <v>0</v>
      </c>
      <c r="M343" s="14">
        <f>'fnd enro'!M343</f>
        <v>0</v>
      </c>
      <c r="N343" s="14">
        <f>'fnd enro'!N343</f>
        <v>0</v>
      </c>
      <c r="O343" s="14">
        <f>'fnd enro'!O343</f>
        <v>0</v>
      </c>
      <c r="P343" s="14">
        <f>'fnd enro'!P343</f>
        <v>1</v>
      </c>
      <c r="Q343" s="14">
        <f>'fnd enro'!R343</f>
        <v>1</v>
      </c>
      <c r="R343" s="15">
        <f t="shared" si="386"/>
        <v>1.0649999999999999</v>
      </c>
      <c r="S343" s="14">
        <f>VALUE('fnd enro'!Q343)</f>
        <v>3</v>
      </c>
      <c r="T343" s="2"/>
      <c r="U343" s="1">
        <f>(($D343*'fnd base rates'!C$107)
+($E343*'fnd base rates'!C$108)
+($F343*'fnd base rates'!C$109)
+($G343*'fnd base rates'!C$110)
+($H343*'fnd base rates'!C$111)
+($I343*'fnd base rates'!C$112)
+($J343*'fnd base rates'!C$113)
+($K343*'fnd base rates'!C$114)
+($M343*'fnd base rates'!C$116)
+($N343*'fnd base rates'!C$117)
+($O343*'fnd base rates'!C$118)
+($P343*VLOOKUP($S343+12,rate_basefnd,3)))
*$R343</f>
        <v>631.92983348999996</v>
      </c>
      <c r="V343" s="1">
        <f>(($D343*'fnd base rates'!D$107)
+($E343*'fnd base rates'!D$108)
+($F343*'fnd base rates'!D$109)
+($G343*'fnd base rates'!D$110)
+($H343*'fnd base rates'!D$111)
+($I343*'fnd base rates'!D$112)
+($J343*'fnd base rates'!D$113)
+($K343*'fnd base rates'!D$114)
+($M343*'fnd base rates'!D$116)
+($N343*'fnd base rates'!D$117)
+($O343*'fnd base rates'!D$118)
+($P343*VLOOKUP($S343+12,rate_basefnd,4)))
*$R343</f>
        <v>1101.96615</v>
      </c>
      <c r="W343" s="1">
        <f>(($D343*'fnd base rates'!E$107)
+($E343*'fnd base rates'!E$108)
+($F343*'fnd base rates'!E$109)
+($G343*'fnd base rates'!E$110)
+($H343*'fnd base rates'!E$111)
+($I343*'fnd base rates'!E$112)
+($J343*'fnd base rates'!E$113)
+($K343*'fnd base rates'!E$114)
+($M343*'fnd base rates'!E$116)
+($N343*'fnd base rates'!E$117)
+($O343*'fnd base rates'!E$118)
+($P343*VLOOKUP($S343+12,rate_basefnd,5)))
*$R343</f>
        <v>8034.6266504399991</v>
      </c>
      <c r="X343" s="1">
        <f>(($D343*'fnd base rates'!F$107)
+($E343*'fnd base rates'!F$108)
+($F343*'fnd base rates'!F$109)
+($G343*'fnd base rates'!F$110)
+($H343*'fnd base rates'!F$111)
+($I343*'fnd base rates'!F$112)
+($J343*'fnd base rates'!F$113)
+($K343*'fnd base rates'!F$114)
+($M343*'fnd base rates'!F$116)
+($N343*'fnd base rates'!F$117)
+($O343*'fnd base rates'!F$118)
+($P343*VLOOKUP($S343+12,rate_basefnd,6)))
*$R343</f>
        <v>944.53402877999997</v>
      </c>
      <c r="Y343" s="1">
        <f>(($D343*'fnd base rates'!G$107)
+($E343*'fnd base rates'!G$108)
+($F343*'fnd base rates'!G$109)
+($G343*'fnd base rates'!G$110)
+($H343*'fnd base rates'!G$111)
+($I343*'fnd base rates'!G$112)
+($J343*'fnd base rates'!G$113)
+($K343*'fnd base rates'!G$114)
+($M343*'fnd base rates'!G$116)
+($N343*'fnd base rates'!G$117)
+($O343*'fnd base rates'!G$118)
+($P343*VLOOKUP($S343+12,rate_basefnd,7)))
*$R343</f>
        <v>310.53619533</v>
      </c>
      <c r="Z343" s="1">
        <f>(($D343*'fnd base rates'!H$107)
+($E343*'fnd base rates'!H$108)
+($F343*'fnd base rates'!H$109)
+($G343*'fnd base rates'!H$110)
+($H343*'fnd base rates'!H$111)
+($I343*'fnd base rates'!H$112)
+($J343*'fnd base rates'!H$113)
+($K343*'fnd base rates'!H$114)
+($M343*'fnd base rates'!H$116)
+($N343*'fnd base rates'!H$117)
+($O343*'fnd base rates'!H$118)
+($P343*VLOOKUP($S343+12,rate_basefnd,8)))</f>
        <v>847.65893400000004</v>
      </c>
      <c r="AA343" s="1">
        <f>(($D343*'fnd base rates'!I$107)
+($E343*'fnd base rates'!I$108)
+($F343*'fnd base rates'!I$109)
+($G343*'fnd base rates'!I$110)
+($H343*'fnd base rates'!I$111)
+($I343*'fnd base rates'!I$112)
+($J343*'fnd base rates'!I$113)
+($K343*'fnd base rates'!I$114)
+($M343*'fnd base rates'!I$116)
+($N343*'fnd base rates'!I$117)
+($O343*'fnd base rates'!I$118)
+($P343*VLOOKUP($S343+12,rate_basefnd,9)))
*$R343</f>
        <v>567.13379999999995</v>
      </c>
      <c r="AB343" s="1">
        <f>(($D343*'fnd base rates'!J$107)
+($E343*'fnd base rates'!J$108)
+($F343*'fnd base rates'!J$109)
+($G343*'fnd base rates'!J$110)
+($H343*'fnd base rates'!J$111)
+($I343*'fnd base rates'!J$112)
+($J343*'fnd base rates'!J$113)
+($K343*'fnd base rates'!J$114)
+($M343*'fnd base rates'!J$116)
+($N343*'fnd base rates'!J$117)
+($O343*'fnd base rates'!J$118)
+($P343*VLOOKUP($S343+12,rate_basefnd,10)))
*$R343</f>
        <v>1200.8620500000002</v>
      </c>
      <c r="AC343" s="1">
        <f>(($D343*'fnd base rates'!K$107)
+($E343*'fnd base rates'!K$108)
+($F343*'fnd base rates'!K$109)
+($G343*'fnd base rates'!K$110)
+($H343*'fnd base rates'!K$111)
+($I343*'fnd base rates'!K$112)
+($J343*'fnd base rates'!K$113)
+($K343*'fnd base rates'!K$114)
+($M343*'fnd base rates'!K$116)
+($N343*'fnd base rates'!K$117)
+($O343*'fnd base rates'!K$118)
+($P343*VLOOKUP($S343+12,rate_basefnd,11)))
*$R343</f>
        <v>1224.8137721999999</v>
      </c>
      <c r="AD343" s="1">
        <f>(($D343*'fnd base rates'!L$107)
+($E343*'fnd base rates'!L$108)
+($F343*'fnd base rates'!L$109)
+($G343*'fnd base rates'!L$110)
+($H343*'fnd base rates'!L$111)
+($I343*'fnd base rates'!L$112)
+($J343*'fnd base rates'!L$113)
+($K343*'fnd base rates'!L$114)
+($M343*'fnd base rates'!L$116)
+($N343*'fnd base rates'!L$117)
+($O343*'fnd base rates'!L$118)
+($P343*VLOOKUP($S343+12,rate_basefnd,12)))</f>
        <v>1794.8866800000001</v>
      </c>
      <c r="AE343" s="1">
        <f>(($D343*'fnd base rates'!M$107)
+($E343*'fnd base rates'!M$108)
+($F343*'fnd base rates'!M$109)
+($G343*'fnd base rates'!M$110)
+($H343*'fnd base rates'!M$111)
+($I343*'fnd base rates'!M$112)
+($J343*'fnd base rates'!M$113)
+($K343*'fnd base rates'!M$114)
+($M343*'fnd base rates'!M$116)
+($N343*'fnd base rates'!M$117)
+($O343*'fnd base rates'!M$118)
+($P343*VLOOKUP($S343+12,rate_basefnd,13)))</f>
        <v>0</v>
      </c>
      <c r="AF343" s="4">
        <f t="shared" si="387"/>
        <v>16658.948094239997</v>
      </c>
      <c r="AH343" s="269">
        <f t="shared" si="388"/>
        <v>446099101</v>
      </c>
      <c r="AI343" s="4" t="str">
        <f t="shared" si="389"/>
        <v>446</v>
      </c>
      <c r="AJ343" s="2" t="str">
        <f t="shared" si="390"/>
        <v>099</v>
      </c>
      <c r="AK343" s="2" t="str">
        <f t="shared" si="391"/>
        <v>101</v>
      </c>
      <c r="AL343" s="4">
        <f t="shared" si="392"/>
        <v>1</v>
      </c>
      <c r="AM343" s="4">
        <f t="shared" si="383"/>
        <v>1</v>
      </c>
      <c r="AN343" s="4">
        <f t="shared" si="393"/>
        <v>16658.948094239997</v>
      </c>
      <c r="AO343" s="4">
        <f t="shared" si="394"/>
        <v>16659</v>
      </c>
      <c r="AP343" s="4">
        <f t="shared" si="384"/>
        <v>0</v>
      </c>
      <c r="AQ343" s="4">
        <v>16659</v>
      </c>
      <c r="AW343" s="4">
        <v>16659</v>
      </c>
      <c r="AX343" s="5">
        <f t="shared" si="395"/>
        <v>0</v>
      </c>
      <c r="AY343" s="4">
        <v>16659</v>
      </c>
      <c r="AZ343" s="5"/>
      <c r="BB343" s="5">
        <f t="shared" ref="BB343" si="408">BC343-BA343</f>
        <v>0</v>
      </c>
    </row>
    <row r="344" spans="1:54" s="4" customFormat="1">
      <c r="A344" s="269">
        <v>446</v>
      </c>
      <c r="B344" s="2">
        <v>446099133</v>
      </c>
      <c r="C344" s="9" t="s">
        <v>1053</v>
      </c>
      <c r="D344" s="14">
        <f>'fnd enro'!D344</f>
        <v>0</v>
      </c>
      <c r="E344" s="14">
        <f>'fnd enro'!E344</f>
        <v>0</v>
      </c>
      <c r="F344" s="14">
        <f>'fnd enro'!F344</f>
        <v>0</v>
      </c>
      <c r="G344" s="14">
        <f>'fnd enro'!G344</f>
        <v>1</v>
      </c>
      <c r="H344" s="14">
        <f>'fnd enro'!H344</f>
        <v>1</v>
      </c>
      <c r="I344" s="14">
        <f>'fnd enro'!I344</f>
        <v>1</v>
      </c>
      <c r="J344" s="14">
        <f>'fnd enro'!J344</f>
        <v>0</v>
      </c>
      <c r="K344" s="15">
        <f>'fnd enro'!K344</f>
        <v>0.1158</v>
      </c>
      <c r="L344" s="14">
        <f>'fnd enro'!L344</f>
        <v>0</v>
      </c>
      <c r="M344" s="14">
        <f>'fnd enro'!M344</f>
        <v>0</v>
      </c>
      <c r="N344" s="14">
        <f>'fnd enro'!N344</f>
        <v>0</v>
      </c>
      <c r="O344" s="14">
        <f>'fnd enro'!O344</f>
        <v>0</v>
      </c>
      <c r="P344" s="14">
        <f>'fnd enro'!P344</f>
        <v>3</v>
      </c>
      <c r="Q344" s="14">
        <f>'fnd enro'!R344</f>
        <v>3</v>
      </c>
      <c r="R344" s="15">
        <f t="shared" si="386"/>
        <v>1.0649999999999999</v>
      </c>
      <c r="S344" s="14">
        <f>VALUE('fnd enro'!Q344)</f>
        <v>9</v>
      </c>
      <c r="T344" s="2"/>
      <c r="U344" s="1">
        <f>(($D344*'fnd base rates'!C$107)
+($E344*'fnd base rates'!C$108)
+($F344*'fnd base rates'!C$109)
+($G344*'fnd base rates'!C$110)
+($H344*'fnd base rates'!C$111)
+($I344*'fnd base rates'!C$112)
+($J344*'fnd base rates'!C$113)
+($K344*'fnd base rates'!C$114)
+($M344*'fnd base rates'!C$116)
+($N344*'fnd base rates'!C$117)
+($O344*'fnd base rates'!C$118)
+($P344*VLOOKUP($S344+12,rate_basefnd,3)))
*$R344</f>
        <v>1956.0472004699998</v>
      </c>
      <c r="V344" s="1">
        <f>(($D344*'fnd base rates'!D$107)
+($E344*'fnd base rates'!D$108)
+($F344*'fnd base rates'!D$109)
+($G344*'fnd base rates'!D$110)
+($H344*'fnd base rates'!D$111)
+($I344*'fnd base rates'!D$112)
+($J344*'fnd base rates'!D$113)
+($K344*'fnd base rates'!D$114)
+($M344*'fnd base rates'!D$116)
+($N344*'fnd base rates'!D$117)
+($O344*'fnd base rates'!D$118)
+($P344*VLOOKUP($S344+12,rate_basefnd,4)))
*$R344</f>
        <v>3591.2439000000004</v>
      </c>
      <c r="W344" s="1">
        <f>(($D344*'fnd base rates'!E$107)
+($E344*'fnd base rates'!E$108)
+($F344*'fnd base rates'!E$109)
+($G344*'fnd base rates'!E$110)
+($H344*'fnd base rates'!E$111)
+($I344*'fnd base rates'!E$112)
+($J344*'fnd base rates'!E$113)
+($K344*'fnd base rates'!E$114)
+($M344*'fnd base rates'!E$116)
+($N344*'fnd base rates'!E$117)
+($O344*'fnd base rates'!E$118)
+($P344*VLOOKUP($S344+12,rate_basefnd,5)))
*$R344</f>
        <v>24243.49080132</v>
      </c>
      <c r="X344" s="1">
        <f>(($D344*'fnd base rates'!F$107)
+($E344*'fnd base rates'!F$108)
+($F344*'fnd base rates'!F$109)
+($G344*'fnd base rates'!F$110)
+($H344*'fnd base rates'!F$111)
+($I344*'fnd base rates'!F$112)
+($J344*'fnd base rates'!F$113)
+($K344*'fnd base rates'!F$114)
+($M344*'fnd base rates'!F$116)
+($N344*'fnd base rates'!F$117)
+($O344*'fnd base rates'!F$118)
+($P344*VLOOKUP($S344+12,rate_basefnd,6)))
*$R344</f>
        <v>3333.14033634</v>
      </c>
      <c r="Y344" s="1">
        <f>(($D344*'fnd base rates'!G$107)
+($E344*'fnd base rates'!G$108)
+($F344*'fnd base rates'!G$109)
+($G344*'fnd base rates'!G$110)
+($H344*'fnd base rates'!G$111)
+($I344*'fnd base rates'!G$112)
+($J344*'fnd base rates'!G$113)
+($K344*'fnd base rates'!G$114)
+($M344*'fnd base rates'!G$116)
+($N344*'fnd base rates'!G$117)
+($O344*'fnd base rates'!G$118)
+($P344*VLOOKUP($S344+12,rate_basefnd,7)))
*$R344</f>
        <v>1064.0413359900001</v>
      </c>
      <c r="Z344" s="1">
        <f>(($D344*'fnd base rates'!H$107)
+($E344*'fnd base rates'!H$108)
+($F344*'fnd base rates'!H$109)
+($G344*'fnd base rates'!H$110)
+($H344*'fnd base rates'!H$111)
+($I344*'fnd base rates'!H$112)
+($J344*'fnd base rates'!H$113)
+($K344*'fnd base rates'!H$114)
+($M344*'fnd base rates'!H$116)
+($N344*'fnd base rates'!H$117)
+($O344*'fnd base rates'!H$118)
+($P344*VLOOKUP($S344+12,rate_basefnd,8)))</f>
        <v>1953.1368020000002</v>
      </c>
      <c r="AA344" s="1">
        <f>(($D344*'fnd base rates'!I$107)
+($E344*'fnd base rates'!I$108)
+($F344*'fnd base rates'!I$109)
+($G344*'fnd base rates'!I$110)
+($H344*'fnd base rates'!I$111)
+($I344*'fnd base rates'!I$112)
+($J344*'fnd base rates'!I$113)
+($K344*'fnd base rates'!I$114)
+($M344*'fnd base rates'!I$116)
+($N344*'fnd base rates'!I$117)
+($O344*'fnd base rates'!I$118)
+($P344*VLOOKUP($S344+12,rate_basefnd,9)))
*$R344</f>
        <v>1619.4602999999997</v>
      </c>
      <c r="AB344" s="1">
        <f>(($D344*'fnd base rates'!J$107)
+($E344*'fnd base rates'!J$108)
+($F344*'fnd base rates'!J$109)
+($G344*'fnd base rates'!J$110)
+($H344*'fnd base rates'!J$111)
+($I344*'fnd base rates'!J$112)
+($J344*'fnd base rates'!J$113)
+($K344*'fnd base rates'!J$114)
+($M344*'fnd base rates'!J$116)
+($N344*'fnd base rates'!J$117)
+($O344*'fnd base rates'!J$118)
+($P344*VLOOKUP($S344+12,rate_basefnd,10)))
*$R344</f>
        <v>3393.82485</v>
      </c>
      <c r="AC344" s="1">
        <f>(($D344*'fnd base rates'!K$107)
+($E344*'fnd base rates'!K$108)
+($F344*'fnd base rates'!K$109)
+($G344*'fnd base rates'!K$110)
+($H344*'fnd base rates'!K$111)
+($I344*'fnd base rates'!K$112)
+($J344*'fnd base rates'!K$113)
+($K344*'fnd base rates'!K$114)
+($M344*'fnd base rates'!K$116)
+($N344*'fnd base rates'!K$117)
+($O344*'fnd base rates'!K$118)
+($P344*VLOOKUP($S344+12,rate_basefnd,11)))
*$R344</f>
        <v>3655.5375665999995</v>
      </c>
      <c r="AD344" s="1">
        <f>(($D344*'fnd base rates'!L$107)
+($E344*'fnd base rates'!L$108)
+($F344*'fnd base rates'!L$109)
+($G344*'fnd base rates'!L$110)
+($H344*'fnd base rates'!L$111)
+($I344*'fnd base rates'!L$112)
+($J344*'fnd base rates'!L$113)
+($K344*'fnd base rates'!L$114)
+($M344*'fnd base rates'!L$116)
+($N344*'fnd base rates'!L$117)
+($O344*'fnd base rates'!L$118)
+($P344*VLOOKUP($S344+12,rate_basefnd,12)))</f>
        <v>6028.1000400000003</v>
      </c>
      <c r="AE344" s="1">
        <f>(($D344*'fnd base rates'!M$107)
+($E344*'fnd base rates'!M$108)
+($F344*'fnd base rates'!M$109)
+($G344*'fnd base rates'!M$110)
+($H344*'fnd base rates'!M$111)
+($I344*'fnd base rates'!M$112)
+($J344*'fnd base rates'!M$113)
+($K344*'fnd base rates'!M$114)
+($M344*'fnd base rates'!M$116)
+($N344*'fnd base rates'!M$117)
+($O344*'fnd base rates'!M$118)
+($P344*VLOOKUP($S344+12,rate_basefnd,13)))</f>
        <v>0</v>
      </c>
      <c r="AF344" s="4">
        <f t="shared" si="387"/>
        <v>50838.023132719987</v>
      </c>
      <c r="AH344" s="269">
        <f t="shared" si="388"/>
        <v>446099133</v>
      </c>
      <c r="AI344" s="4" t="str">
        <f t="shared" si="389"/>
        <v>446</v>
      </c>
      <c r="AJ344" s="2" t="str">
        <f t="shared" si="390"/>
        <v>099</v>
      </c>
      <c r="AK344" s="2" t="str">
        <f t="shared" si="391"/>
        <v>133</v>
      </c>
      <c r="AL344" s="4">
        <f t="shared" si="392"/>
        <v>1</v>
      </c>
      <c r="AM344" s="4">
        <f t="shared" si="383"/>
        <v>3</v>
      </c>
      <c r="AN344" s="4">
        <f t="shared" si="393"/>
        <v>50838.023132719987</v>
      </c>
      <c r="AO344" s="4">
        <f t="shared" si="394"/>
        <v>16946</v>
      </c>
      <c r="AP344" s="4">
        <f t="shared" si="384"/>
        <v>0</v>
      </c>
      <c r="AQ344" s="4">
        <v>16946</v>
      </c>
      <c r="AW344" s="4">
        <v>16946</v>
      </c>
      <c r="AX344" s="5">
        <f t="shared" si="395"/>
        <v>0</v>
      </c>
      <c r="AY344" s="4">
        <v>16946</v>
      </c>
      <c r="AZ344" s="5"/>
      <c r="BB344" s="5">
        <f t="shared" ref="BB344" si="409">BC344-BA344</f>
        <v>0</v>
      </c>
    </row>
    <row r="345" spans="1:54" s="4" customFormat="1">
      <c r="A345" s="269">
        <v>446</v>
      </c>
      <c r="B345" s="2">
        <v>446099136</v>
      </c>
      <c r="C345" s="9" t="s">
        <v>1053</v>
      </c>
      <c r="D345" s="14">
        <f>'fnd enro'!D345</f>
        <v>0</v>
      </c>
      <c r="E345" s="14">
        <f>'fnd enro'!E345</f>
        <v>0</v>
      </c>
      <c r="F345" s="14">
        <f>'fnd enro'!F345</f>
        <v>0</v>
      </c>
      <c r="G345" s="14">
        <f>'fnd enro'!G345</f>
        <v>0</v>
      </c>
      <c r="H345" s="14">
        <f>'fnd enro'!H345</f>
        <v>1</v>
      </c>
      <c r="I345" s="14">
        <f>'fnd enro'!I345</f>
        <v>0</v>
      </c>
      <c r="J345" s="14">
        <f>'fnd enro'!J345</f>
        <v>0</v>
      </c>
      <c r="K345" s="15">
        <f>'fnd enro'!K345</f>
        <v>3.8600000000000002E-2</v>
      </c>
      <c r="L345" s="14">
        <f>'fnd enro'!L345</f>
        <v>0</v>
      </c>
      <c r="M345" s="14">
        <f>'fnd enro'!M345</f>
        <v>0</v>
      </c>
      <c r="N345" s="14">
        <f>'fnd enro'!N345</f>
        <v>0</v>
      </c>
      <c r="O345" s="14">
        <f>'fnd enro'!O345</f>
        <v>0</v>
      </c>
      <c r="P345" s="14">
        <f>'fnd enro'!P345</f>
        <v>1</v>
      </c>
      <c r="Q345" s="14">
        <f>'fnd enro'!R345</f>
        <v>1</v>
      </c>
      <c r="R345" s="15">
        <f t="shared" si="386"/>
        <v>1.0649999999999999</v>
      </c>
      <c r="S345" s="14">
        <f>VALUE('fnd enro'!Q345)</f>
        <v>3</v>
      </c>
      <c r="T345" s="2"/>
      <c r="U345" s="1">
        <f>(($D345*'fnd base rates'!C$107)
+($E345*'fnd base rates'!C$108)
+($F345*'fnd base rates'!C$109)
+($G345*'fnd base rates'!C$110)
+($H345*'fnd base rates'!C$111)
+($I345*'fnd base rates'!C$112)
+($J345*'fnd base rates'!C$113)
+($K345*'fnd base rates'!C$114)
+($M345*'fnd base rates'!C$116)
+($N345*'fnd base rates'!C$117)
+($O345*'fnd base rates'!C$118)
+($P345*VLOOKUP($S345+12,rate_basefnd,3)))
*$R345</f>
        <v>631.92983348999996</v>
      </c>
      <c r="V345" s="1">
        <f>(($D345*'fnd base rates'!D$107)
+($E345*'fnd base rates'!D$108)
+($F345*'fnd base rates'!D$109)
+($G345*'fnd base rates'!D$110)
+($H345*'fnd base rates'!D$111)
+($I345*'fnd base rates'!D$112)
+($J345*'fnd base rates'!D$113)
+($K345*'fnd base rates'!D$114)
+($M345*'fnd base rates'!D$116)
+($N345*'fnd base rates'!D$117)
+($O345*'fnd base rates'!D$118)
+($P345*VLOOKUP($S345+12,rate_basefnd,4)))
*$R345</f>
        <v>1101.96615</v>
      </c>
      <c r="W345" s="1">
        <f>(($D345*'fnd base rates'!E$107)
+($E345*'fnd base rates'!E$108)
+($F345*'fnd base rates'!E$109)
+($G345*'fnd base rates'!E$110)
+($H345*'fnd base rates'!E$111)
+($I345*'fnd base rates'!E$112)
+($J345*'fnd base rates'!E$113)
+($K345*'fnd base rates'!E$114)
+($M345*'fnd base rates'!E$116)
+($N345*'fnd base rates'!E$117)
+($O345*'fnd base rates'!E$118)
+($P345*VLOOKUP($S345+12,rate_basefnd,5)))
*$R345</f>
        <v>6487.4798504400005</v>
      </c>
      <c r="X345" s="1">
        <f>(($D345*'fnd base rates'!F$107)
+($E345*'fnd base rates'!F$108)
+($F345*'fnd base rates'!F$109)
+($G345*'fnd base rates'!F$110)
+($H345*'fnd base rates'!F$111)
+($I345*'fnd base rates'!F$112)
+($J345*'fnd base rates'!F$113)
+($K345*'fnd base rates'!F$114)
+($M345*'fnd base rates'!F$116)
+($N345*'fnd base rates'!F$117)
+($O345*'fnd base rates'!F$118)
+($P345*VLOOKUP($S345+12,rate_basefnd,6)))
*$R345</f>
        <v>1060.07587878</v>
      </c>
      <c r="Y345" s="1">
        <f>(($D345*'fnd base rates'!G$107)
+($E345*'fnd base rates'!G$108)
+($F345*'fnd base rates'!G$109)
+($G345*'fnd base rates'!G$110)
+($H345*'fnd base rates'!G$111)
+($I345*'fnd base rates'!G$112)
+($J345*'fnd base rates'!G$113)
+($K345*'fnd base rates'!G$114)
+($M345*'fnd base rates'!G$116)
+($N345*'fnd base rates'!G$117)
+($O345*'fnd base rates'!G$118)
+($P345*VLOOKUP($S345+12,rate_basefnd,7)))
*$R345</f>
        <v>315.40324532999995</v>
      </c>
      <c r="Z345" s="1">
        <f>(($D345*'fnd base rates'!H$107)
+($E345*'fnd base rates'!H$108)
+($F345*'fnd base rates'!H$109)
+($G345*'fnd base rates'!H$110)
+($H345*'fnd base rates'!H$111)
+($I345*'fnd base rates'!H$112)
+($J345*'fnd base rates'!H$113)
+($K345*'fnd base rates'!H$114)
+($M345*'fnd base rates'!H$116)
+($N345*'fnd base rates'!H$117)
+($O345*'fnd base rates'!H$118)
+($P345*VLOOKUP($S345+12,rate_basefnd,8)))</f>
        <v>543.01893400000006</v>
      </c>
      <c r="AA345" s="1">
        <f>(($D345*'fnd base rates'!I$107)
+($E345*'fnd base rates'!I$108)
+($F345*'fnd base rates'!I$109)
+($G345*'fnd base rates'!I$110)
+($H345*'fnd base rates'!I$111)
+($I345*'fnd base rates'!I$112)
+($J345*'fnd base rates'!I$113)
+($K345*'fnd base rates'!I$114)
+($M345*'fnd base rates'!I$116)
+($N345*'fnd base rates'!I$117)
+($O345*'fnd base rates'!I$118)
+($P345*VLOOKUP($S345+12,rate_basefnd,9)))
*$R345</f>
        <v>499.77254999999997</v>
      </c>
      <c r="AB345" s="1">
        <f>(($D345*'fnd base rates'!J$107)
+($E345*'fnd base rates'!J$108)
+($F345*'fnd base rates'!J$109)
+($G345*'fnd base rates'!J$110)
+($H345*'fnd base rates'!J$111)
+($I345*'fnd base rates'!J$112)
+($J345*'fnd base rates'!J$113)
+($K345*'fnd base rates'!J$114)
+($M345*'fnd base rates'!J$116)
+($N345*'fnd base rates'!J$117)
+($O345*'fnd base rates'!J$118)
+($P345*VLOOKUP($S345+12,rate_basefnd,10)))
*$R345</f>
        <v>854.80095000000006</v>
      </c>
      <c r="AC345" s="1">
        <f>(($D345*'fnd base rates'!K$107)
+($E345*'fnd base rates'!K$108)
+($F345*'fnd base rates'!K$109)
+($G345*'fnd base rates'!K$110)
+($H345*'fnd base rates'!K$111)
+($I345*'fnd base rates'!K$112)
+($J345*'fnd base rates'!K$113)
+($K345*'fnd base rates'!K$114)
+($M345*'fnd base rates'!K$116)
+($N345*'fnd base rates'!K$117)
+($O345*'fnd base rates'!K$118)
+($P345*VLOOKUP($S345+12,rate_basefnd,11)))
*$R345</f>
        <v>1259.0002721999999</v>
      </c>
      <c r="AD345" s="1">
        <f>(($D345*'fnd base rates'!L$107)
+($E345*'fnd base rates'!L$108)
+($F345*'fnd base rates'!L$109)
+($G345*'fnd base rates'!L$110)
+($H345*'fnd base rates'!L$111)
+($I345*'fnd base rates'!L$112)
+($J345*'fnd base rates'!L$113)
+($K345*'fnd base rates'!L$114)
+($M345*'fnd base rates'!L$116)
+($N345*'fnd base rates'!L$117)
+($O345*'fnd base rates'!L$118)
+($P345*VLOOKUP($S345+12,rate_basefnd,12)))</f>
        <v>1938.23668</v>
      </c>
      <c r="AE345" s="1">
        <f>(($D345*'fnd base rates'!M$107)
+($E345*'fnd base rates'!M$108)
+($F345*'fnd base rates'!M$109)
+($G345*'fnd base rates'!M$110)
+($H345*'fnd base rates'!M$111)
+($I345*'fnd base rates'!M$112)
+($J345*'fnd base rates'!M$113)
+($K345*'fnd base rates'!M$114)
+($M345*'fnd base rates'!M$116)
+($N345*'fnd base rates'!M$117)
+($O345*'fnd base rates'!M$118)
+($P345*VLOOKUP($S345+12,rate_basefnd,13)))</f>
        <v>0</v>
      </c>
      <c r="AF345" s="4">
        <f t="shared" si="387"/>
        <v>14691.68434424</v>
      </c>
      <c r="AH345" s="269">
        <f t="shared" si="388"/>
        <v>446099136</v>
      </c>
      <c r="AI345" s="4" t="str">
        <f t="shared" si="389"/>
        <v>446</v>
      </c>
      <c r="AJ345" s="2" t="str">
        <f t="shared" si="390"/>
        <v>099</v>
      </c>
      <c r="AK345" s="2" t="str">
        <f t="shared" si="391"/>
        <v>136</v>
      </c>
      <c r="AL345" s="4">
        <f t="shared" si="392"/>
        <v>1</v>
      </c>
      <c r="AM345" s="4">
        <f t="shared" si="383"/>
        <v>1</v>
      </c>
      <c r="AN345" s="4">
        <f t="shared" si="393"/>
        <v>14691.68434424</v>
      </c>
      <c r="AO345" s="4">
        <f t="shared" si="394"/>
        <v>14692</v>
      </c>
      <c r="AP345" s="4">
        <f t="shared" si="384"/>
        <v>0</v>
      </c>
      <c r="AQ345" s="4">
        <v>14692</v>
      </c>
      <c r="AW345" s="4">
        <v>14692</v>
      </c>
      <c r="AX345" s="5">
        <f t="shared" si="395"/>
        <v>0</v>
      </c>
      <c r="AY345" s="4">
        <v>14692</v>
      </c>
      <c r="AZ345" s="5"/>
      <c r="BB345" s="5">
        <f t="shared" ref="BB345" si="410">BC345-BA345</f>
        <v>0</v>
      </c>
    </row>
    <row r="346" spans="1:54" s="4" customFormat="1">
      <c r="A346" s="269">
        <v>446</v>
      </c>
      <c r="B346" s="2">
        <v>446099167</v>
      </c>
      <c r="C346" s="9" t="s">
        <v>1053</v>
      </c>
      <c r="D346" s="14">
        <f>'fnd enro'!D346</f>
        <v>0</v>
      </c>
      <c r="E346" s="14">
        <f>'fnd enro'!E346</f>
        <v>0</v>
      </c>
      <c r="F346" s="14">
        <f>'fnd enro'!F346</f>
        <v>5</v>
      </c>
      <c r="G346" s="14">
        <f>'fnd enro'!G346</f>
        <v>39</v>
      </c>
      <c r="H346" s="14">
        <f>'fnd enro'!H346</f>
        <v>15</v>
      </c>
      <c r="I346" s="14">
        <f>'fnd enro'!I346</f>
        <v>13</v>
      </c>
      <c r="J346" s="14">
        <f>'fnd enro'!J346</f>
        <v>0</v>
      </c>
      <c r="K346" s="15">
        <f>'fnd enro'!K346</f>
        <v>2.7791999999999999</v>
      </c>
      <c r="L346" s="14">
        <f>'fnd enro'!L346</f>
        <v>0</v>
      </c>
      <c r="M346" s="14">
        <f>'fnd enro'!M346</f>
        <v>3</v>
      </c>
      <c r="N346" s="14">
        <f>'fnd enro'!N346</f>
        <v>0</v>
      </c>
      <c r="O346" s="14">
        <f>'fnd enro'!O346</f>
        <v>0</v>
      </c>
      <c r="P346" s="14">
        <f>'fnd enro'!P346</f>
        <v>38</v>
      </c>
      <c r="Q346" s="14">
        <f>'fnd enro'!R346</f>
        <v>72</v>
      </c>
      <c r="R346" s="15">
        <f t="shared" si="386"/>
        <v>1.0649999999999999</v>
      </c>
      <c r="S346" s="14">
        <f>VALUE('fnd enro'!Q346)</f>
        <v>4</v>
      </c>
      <c r="T346" s="2"/>
      <c r="U346" s="1">
        <f>(($D346*'fnd base rates'!C$107)
+($E346*'fnd base rates'!C$108)
+($F346*'fnd base rates'!C$109)
+($G346*'fnd base rates'!C$110)
+($H346*'fnd base rates'!C$111)
+($I346*'fnd base rates'!C$112)
+($J346*'fnd base rates'!C$113)
+($K346*'fnd base rates'!C$114)
+($M346*'fnd base rates'!C$116)
+($N346*'fnd base rates'!C$117)
+($O346*'fnd base rates'!C$118)
+($P346*VLOOKUP($S346+12,rate_basefnd,3)))
*$R346</f>
        <v>43822.105511280002</v>
      </c>
      <c r="V346" s="1">
        <f>(($D346*'fnd base rates'!D$107)
+($E346*'fnd base rates'!D$108)
+($F346*'fnd base rates'!D$109)
+($G346*'fnd base rates'!D$110)
+($H346*'fnd base rates'!D$111)
+($I346*'fnd base rates'!D$112)
+($J346*'fnd base rates'!D$113)
+($K346*'fnd base rates'!D$114)
+($M346*'fnd base rates'!D$116)
+($N346*'fnd base rates'!D$117)
+($O346*'fnd base rates'!D$118)
+($P346*VLOOKUP($S346+12,rate_basefnd,4)))
*$R346</f>
        <v>70427.53409999999</v>
      </c>
      <c r="W346" s="1">
        <f>(($D346*'fnd base rates'!E$107)
+($E346*'fnd base rates'!E$108)
+($F346*'fnd base rates'!E$109)
+($G346*'fnd base rates'!E$110)
+($H346*'fnd base rates'!E$111)
+($I346*'fnd base rates'!E$112)
+($J346*'fnd base rates'!E$113)
+($K346*'fnd base rates'!E$114)
+($M346*'fnd base rates'!E$116)
+($N346*'fnd base rates'!E$117)
+($O346*'fnd base rates'!E$118)
+($P346*VLOOKUP($S346+12,rate_basefnd,5)))
*$R346</f>
        <v>418363.21203167998</v>
      </c>
      <c r="X346" s="1">
        <f>(($D346*'fnd base rates'!F$107)
+($E346*'fnd base rates'!F$108)
+($F346*'fnd base rates'!F$109)
+($G346*'fnd base rates'!F$110)
+($H346*'fnd base rates'!F$111)
+($I346*'fnd base rates'!F$112)
+($J346*'fnd base rates'!F$113)
+($K346*'fnd base rates'!F$114)
+($M346*'fnd base rates'!F$116)
+($N346*'fnd base rates'!F$117)
+($O346*'fnd base rates'!F$118)
+($P346*VLOOKUP($S346+12,rate_basefnd,6)))
*$R346</f>
        <v>87200.998322159983</v>
      </c>
      <c r="Y346" s="1">
        <f>(($D346*'fnd base rates'!G$107)
+($E346*'fnd base rates'!G$108)
+($F346*'fnd base rates'!G$109)
+($G346*'fnd base rates'!G$110)
+($H346*'fnd base rates'!G$111)
+($I346*'fnd base rates'!G$112)
+($J346*'fnd base rates'!G$113)
+($K346*'fnd base rates'!G$114)
+($M346*'fnd base rates'!G$116)
+($N346*'fnd base rates'!G$117)
+($O346*'fnd base rates'!G$118)
+($P346*VLOOKUP($S346+12,rate_basefnd,7)))
*$R346</f>
        <v>17771.182463759997</v>
      </c>
      <c r="Z346" s="1">
        <f>(($D346*'fnd base rates'!H$107)
+($E346*'fnd base rates'!H$108)
+($F346*'fnd base rates'!H$109)
+($G346*'fnd base rates'!H$110)
+($H346*'fnd base rates'!H$111)
+($I346*'fnd base rates'!H$112)
+($J346*'fnd base rates'!H$113)
+($K346*'fnd base rates'!H$114)
+($M346*'fnd base rates'!H$116)
+($N346*'fnd base rates'!H$117)
+($O346*'fnd base rates'!H$118)
+($P346*VLOOKUP($S346+12,rate_basefnd,8)))</f>
        <v>42790.253247999994</v>
      </c>
      <c r="AA346" s="1">
        <f>(($D346*'fnd base rates'!I$107)
+($E346*'fnd base rates'!I$108)
+($F346*'fnd base rates'!I$109)
+($G346*'fnd base rates'!I$110)
+($H346*'fnd base rates'!I$111)
+($I346*'fnd base rates'!I$112)
+($J346*'fnd base rates'!I$113)
+($K346*'fnd base rates'!I$114)
+($M346*'fnd base rates'!I$116)
+($N346*'fnd base rates'!I$117)
+($O346*'fnd base rates'!I$118)
+($P346*VLOOKUP($S346+12,rate_basefnd,9)))
*$R346</f>
        <v>30714.844950000002</v>
      </c>
      <c r="AB346" s="1">
        <f>(($D346*'fnd base rates'!J$107)
+($E346*'fnd base rates'!J$108)
+($F346*'fnd base rates'!J$109)
+($G346*'fnd base rates'!J$110)
+($H346*'fnd base rates'!J$111)
+($I346*'fnd base rates'!J$112)
+($J346*'fnd base rates'!J$113)
+($K346*'fnd base rates'!J$114)
+($M346*'fnd base rates'!J$116)
+($N346*'fnd base rates'!J$117)
+($O346*'fnd base rates'!J$118)
+($P346*VLOOKUP($S346+12,rate_basefnd,10)))
*$R346</f>
        <v>41863.232999999993</v>
      </c>
      <c r="AC346" s="1">
        <f>(($D346*'fnd base rates'!K$107)
+($E346*'fnd base rates'!K$108)
+($F346*'fnd base rates'!K$109)
+($G346*'fnd base rates'!K$110)
+($H346*'fnd base rates'!K$111)
+($I346*'fnd base rates'!K$112)
+($J346*'fnd base rates'!K$113)
+($K346*'fnd base rates'!K$114)
+($M346*'fnd base rates'!K$116)
+($N346*'fnd base rates'!K$117)
+($O346*'fnd base rates'!K$118)
+($P346*VLOOKUP($S346+12,rate_basefnd,11)))
*$R346</f>
        <v>87332.940848400001</v>
      </c>
      <c r="AD346" s="1">
        <f>(($D346*'fnd base rates'!L$107)
+($E346*'fnd base rates'!L$108)
+($F346*'fnd base rates'!L$109)
+($G346*'fnd base rates'!L$110)
+($H346*'fnd base rates'!L$111)
+($I346*'fnd base rates'!L$112)
+($J346*'fnd base rates'!L$113)
+($K346*'fnd base rates'!L$114)
+($M346*'fnd base rates'!L$116)
+($N346*'fnd base rates'!L$117)
+($O346*'fnd base rates'!L$118)
+($P346*VLOOKUP($S346+12,rate_basefnd,12)))</f>
        <v>121550.97096000001</v>
      </c>
      <c r="AE346" s="1">
        <f>(($D346*'fnd base rates'!M$107)
+($E346*'fnd base rates'!M$108)
+($F346*'fnd base rates'!M$109)
+($G346*'fnd base rates'!M$110)
+($H346*'fnd base rates'!M$111)
+($I346*'fnd base rates'!M$112)
+($J346*'fnd base rates'!M$113)
+($K346*'fnd base rates'!M$114)
+($M346*'fnd base rates'!M$116)
+($N346*'fnd base rates'!M$117)
+($O346*'fnd base rates'!M$118)
+($P346*VLOOKUP($S346+12,rate_basefnd,13)))</f>
        <v>0</v>
      </c>
      <c r="AF346" s="4">
        <f t="shared" si="387"/>
        <v>961837.27543528005</v>
      </c>
      <c r="AH346" s="269">
        <f t="shared" si="388"/>
        <v>446099167</v>
      </c>
      <c r="AI346" s="4" t="str">
        <f t="shared" si="389"/>
        <v>446</v>
      </c>
      <c r="AJ346" s="2" t="str">
        <f t="shared" si="390"/>
        <v>099</v>
      </c>
      <c r="AK346" s="2" t="str">
        <f t="shared" si="391"/>
        <v>167</v>
      </c>
      <c r="AL346" s="4">
        <f t="shared" si="392"/>
        <v>1</v>
      </c>
      <c r="AM346" s="4">
        <f t="shared" si="383"/>
        <v>72</v>
      </c>
      <c r="AN346" s="4">
        <f t="shared" si="393"/>
        <v>961837.27543528005</v>
      </c>
      <c r="AO346" s="4">
        <f t="shared" si="394"/>
        <v>13359</v>
      </c>
      <c r="AP346" s="4">
        <f t="shared" si="384"/>
        <v>0</v>
      </c>
      <c r="AQ346" s="4">
        <v>13359</v>
      </c>
      <c r="AW346" s="4">
        <v>13359</v>
      </c>
      <c r="AX346" s="5">
        <f t="shared" si="395"/>
        <v>0</v>
      </c>
      <c r="AY346" s="4">
        <v>13359</v>
      </c>
      <c r="AZ346" s="5"/>
      <c r="BB346" s="5">
        <f t="shared" ref="BB346" si="411">BC346-BA346</f>
        <v>0</v>
      </c>
    </row>
    <row r="347" spans="1:54" s="4" customFormat="1">
      <c r="A347" s="269">
        <v>446</v>
      </c>
      <c r="B347" s="2">
        <v>446099177</v>
      </c>
      <c r="C347" s="9" t="s">
        <v>1053</v>
      </c>
      <c r="D347" s="14">
        <f>'fnd enro'!D347</f>
        <v>0</v>
      </c>
      <c r="E347" s="14">
        <f>'fnd enro'!E347</f>
        <v>0</v>
      </c>
      <c r="F347" s="14">
        <f>'fnd enro'!F347</f>
        <v>0</v>
      </c>
      <c r="G347" s="14">
        <f>'fnd enro'!G347</f>
        <v>0</v>
      </c>
      <c r="H347" s="14">
        <f>'fnd enro'!H347</f>
        <v>1</v>
      </c>
      <c r="I347" s="14">
        <f>'fnd enro'!I347</f>
        <v>1</v>
      </c>
      <c r="J347" s="14">
        <f>'fnd enro'!J347</f>
        <v>0</v>
      </c>
      <c r="K347" s="15">
        <f>'fnd enro'!K347</f>
        <v>7.7200000000000005E-2</v>
      </c>
      <c r="L347" s="14">
        <f>'fnd enro'!L347</f>
        <v>0</v>
      </c>
      <c r="M347" s="14">
        <f>'fnd enro'!M347</f>
        <v>0</v>
      </c>
      <c r="N347" s="14">
        <f>'fnd enro'!N347</f>
        <v>0</v>
      </c>
      <c r="O347" s="14">
        <f>'fnd enro'!O347</f>
        <v>0</v>
      </c>
      <c r="P347" s="14">
        <f>'fnd enro'!P347</f>
        <v>2</v>
      </c>
      <c r="Q347" s="14">
        <f>'fnd enro'!R347</f>
        <v>2</v>
      </c>
      <c r="R347" s="15">
        <f t="shared" si="386"/>
        <v>1.0649999999999999</v>
      </c>
      <c r="S347" s="14">
        <f>VALUE('fnd enro'!Q347)</f>
        <v>3</v>
      </c>
      <c r="T347" s="2"/>
      <c r="U347" s="1">
        <f>(($D347*'fnd base rates'!C$107)
+($E347*'fnd base rates'!C$108)
+($F347*'fnd base rates'!C$109)
+($G347*'fnd base rates'!C$110)
+($H347*'fnd base rates'!C$111)
+($I347*'fnd base rates'!C$112)
+($J347*'fnd base rates'!C$113)
+($K347*'fnd base rates'!C$114)
+($M347*'fnd base rates'!C$116)
+($N347*'fnd base rates'!C$117)
+($O347*'fnd base rates'!C$118)
+($P347*VLOOKUP($S347+12,rate_basefnd,3)))
*$R347</f>
        <v>1263.8596669799999</v>
      </c>
      <c r="V347" s="1">
        <f>(($D347*'fnd base rates'!D$107)
+($E347*'fnd base rates'!D$108)
+($F347*'fnd base rates'!D$109)
+($G347*'fnd base rates'!D$110)
+($H347*'fnd base rates'!D$111)
+($I347*'fnd base rates'!D$112)
+($J347*'fnd base rates'!D$113)
+($K347*'fnd base rates'!D$114)
+($M347*'fnd base rates'!D$116)
+($N347*'fnd base rates'!D$117)
+($O347*'fnd base rates'!D$118)
+($P347*VLOOKUP($S347+12,rate_basefnd,4)))
*$R347</f>
        <v>2203.9322999999999</v>
      </c>
      <c r="W347" s="1">
        <f>(($D347*'fnd base rates'!E$107)
+($E347*'fnd base rates'!E$108)
+($F347*'fnd base rates'!E$109)
+($G347*'fnd base rates'!E$110)
+($H347*'fnd base rates'!E$111)
+($I347*'fnd base rates'!E$112)
+($J347*'fnd base rates'!E$113)
+($K347*'fnd base rates'!E$114)
+($M347*'fnd base rates'!E$116)
+($N347*'fnd base rates'!E$117)
+($O347*'fnd base rates'!E$118)
+($P347*VLOOKUP($S347+12,rate_basefnd,5)))
*$R347</f>
        <v>14522.10650088</v>
      </c>
      <c r="X347" s="1">
        <f>(($D347*'fnd base rates'!F$107)
+($E347*'fnd base rates'!F$108)
+($F347*'fnd base rates'!F$109)
+($G347*'fnd base rates'!F$110)
+($H347*'fnd base rates'!F$111)
+($I347*'fnd base rates'!F$112)
+($J347*'fnd base rates'!F$113)
+($K347*'fnd base rates'!F$114)
+($M347*'fnd base rates'!F$116)
+($N347*'fnd base rates'!F$117)
+($O347*'fnd base rates'!F$118)
+($P347*VLOOKUP($S347+12,rate_basefnd,6)))
*$R347</f>
        <v>2004.60990756</v>
      </c>
      <c r="Y347" s="1">
        <f>(($D347*'fnd base rates'!G$107)
+($E347*'fnd base rates'!G$108)
+($F347*'fnd base rates'!G$109)
+($G347*'fnd base rates'!G$110)
+($H347*'fnd base rates'!G$111)
+($I347*'fnd base rates'!G$112)
+($J347*'fnd base rates'!G$113)
+($K347*'fnd base rates'!G$114)
+($M347*'fnd base rates'!G$116)
+($N347*'fnd base rates'!G$117)
+($O347*'fnd base rates'!G$118)
+($P347*VLOOKUP($S347+12,rate_basefnd,7)))
*$R347</f>
        <v>625.93944065999995</v>
      </c>
      <c r="Z347" s="1">
        <f>(($D347*'fnd base rates'!H$107)
+($E347*'fnd base rates'!H$108)
+($F347*'fnd base rates'!H$109)
+($G347*'fnd base rates'!H$110)
+($H347*'fnd base rates'!H$111)
+($I347*'fnd base rates'!H$112)
+($J347*'fnd base rates'!H$113)
+($K347*'fnd base rates'!H$114)
+($M347*'fnd base rates'!H$116)
+($N347*'fnd base rates'!H$117)
+($O347*'fnd base rates'!H$118)
+($P347*VLOOKUP($S347+12,rate_basefnd,8)))</f>
        <v>1390.677868</v>
      </c>
      <c r="AA347" s="1">
        <f>(($D347*'fnd base rates'!I$107)
+($E347*'fnd base rates'!I$108)
+($F347*'fnd base rates'!I$109)
+($G347*'fnd base rates'!I$110)
+($H347*'fnd base rates'!I$111)
+($I347*'fnd base rates'!I$112)
+($J347*'fnd base rates'!I$113)
+($K347*'fnd base rates'!I$114)
+($M347*'fnd base rates'!I$116)
+($N347*'fnd base rates'!I$117)
+($O347*'fnd base rates'!I$118)
+($P347*VLOOKUP($S347+12,rate_basefnd,9)))
*$R347</f>
        <v>1066.90635</v>
      </c>
      <c r="AB347" s="1">
        <f>(($D347*'fnd base rates'!J$107)
+($E347*'fnd base rates'!J$108)
+($F347*'fnd base rates'!J$109)
+($G347*'fnd base rates'!J$110)
+($H347*'fnd base rates'!J$111)
+($I347*'fnd base rates'!J$112)
+($J347*'fnd base rates'!J$113)
+($K347*'fnd base rates'!J$114)
+($M347*'fnd base rates'!J$116)
+($N347*'fnd base rates'!J$117)
+($O347*'fnd base rates'!J$118)
+($P347*VLOOKUP($S347+12,rate_basefnd,10)))
*$R347</f>
        <v>2055.663</v>
      </c>
      <c r="AC347" s="1">
        <f>(($D347*'fnd base rates'!K$107)
+($E347*'fnd base rates'!K$108)
+($F347*'fnd base rates'!K$109)
+($G347*'fnd base rates'!K$110)
+($H347*'fnd base rates'!K$111)
+($I347*'fnd base rates'!K$112)
+($J347*'fnd base rates'!K$113)
+($K347*'fnd base rates'!K$114)
+($M347*'fnd base rates'!K$116)
+($N347*'fnd base rates'!K$117)
+($O347*'fnd base rates'!K$118)
+($P347*VLOOKUP($S347+12,rate_basefnd,11)))
*$R347</f>
        <v>2483.8140443999996</v>
      </c>
      <c r="AD347" s="1">
        <f>(($D347*'fnd base rates'!L$107)
+($E347*'fnd base rates'!L$108)
+($F347*'fnd base rates'!L$109)
+($G347*'fnd base rates'!L$110)
+($H347*'fnd base rates'!L$111)
+($I347*'fnd base rates'!L$112)
+($J347*'fnd base rates'!L$113)
+($K347*'fnd base rates'!L$114)
+($M347*'fnd base rates'!L$116)
+($N347*'fnd base rates'!L$117)
+($O347*'fnd base rates'!L$118)
+($P347*VLOOKUP($S347+12,rate_basefnd,12)))</f>
        <v>3733.12336</v>
      </c>
      <c r="AE347" s="1">
        <f>(($D347*'fnd base rates'!M$107)
+($E347*'fnd base rates'!M$108)
+($F347*'fnd base rates'!M$109)
+($G347*'fnd base rates'!M$110)
+($H347*'fnd base rates'!M$111)
+($I347*'fnd base rates'!M$112)
+($J347*'fnd base rates'!M$113)
+($K347*'fnd base rates'!M$114)
+($M347*'fnd base rates'!M$116)
+($N347*'fnd base rates'!M$117)
+($O347*'fnd base rates'!M$118)
+($P347*VLOOKUP($S347+12,rate_basefnd,13)))</f>
        <v>0</v>
      </c>
      <c r="AF347" s="4">
        <f t="shared" si="387"/>
        <v>31350.632438479999</v>
      </c>
      <c r="AH347" s="269">
        <f t="shared" si="388"/>
        <v>446099177</v>
      </c>
      <c r="AI347" s="4" t="str">
        <f t="shared" si="389"/>
        <v>446</v>
      </c>
      <c r="AJ347" s="2" t="str">
        <f t="shared" si="390"/>
        <v>099</v>
      </c>
      <c r="AK347" s="2" t="str">
        <f t="shared" si="391"/>
        <v>177</v>
      </c>
      <c r="AL347" s="4">
        <f t="shared" si="392"/>
        <v>1</v>
      </c>
      <c r="AM347" s="4">
        <f t="shared" si="383"/>
        <v>2</v>
      </c>
      <c r="AN347" s="4">
        <f t="shared" si="393"/>
        <v>31350.632438479999</v>
      </c>
      <c r="AO347" s="4">
        <f t="shared" si="394"/>
        <v>15675</v>
      </c>
      <c r="AP347" s="4">
        <f t="shared" si="384"/>
        <v>0</v>
      </c>
      <c r="AQ347" s="4">
        <v>15675</v>
      </c>
      <c r="AW347" s="4">
        <v>15675</v>
      </c>
      <c r="AX347" s="5">
        <f t="shared" si="395"/>
        <v>0</v>
      </c>
      <c r="AY347" s="4">
        <v>15675</v>
      </c>
      <c r="AZ347" s="5"/>
      <c r="BB347" s="5">
        <f t="shared" ref="BB347" si="412">BC347-BA347</f>
        <v>0</v>
      </c>
    </row>
    <row r="348" spans="1:54" s="4" customFormat="1">
      <c r="A348" s="269">
        <v>446</v>
      </c>
      <c r="B348" s="2">
        <v>446099182</v>
      </c>
      <c r="C348" s="9" t="s">
        <v>1053</v>
      </c>
      <c r="D348" s="14">
        <f>'fnd enro'!D348</f>
        <v>0</v>
      </c>
      <c r="E348" s="14">
        <f>'fnd enro'!E348</f>
        <v>0</v>
      </c>
      <c r="F348" s="14">
        <f>'fnd enro'!F348</f>
        <v>0</v>
      </c>
      <c r="G348" s="14">
        <f>'fnd enro'!G348</f>
        <v>0</v>
      </c>
      <c r="H348" s="14">
        <f>'fnd enro'!H348</f>
        <v>1</v>
      </c>
      <c r="I348" s="14">
        <f>'fnd enro'!I348</f>
        <v>3</v>
      </c>
      <c r="J348" s="14">
        <f>'fnd enro'!J348</f>
        <v>0</v>
      </c>
      <c r="K348" s="15">
        <f>'fnd enro'!K348</f>
        <v>0.15440000000000001</v>
      </c>
      <c r="L348" s="14">
        <f>'fnd enro'!L348</f>
        <v>0</v>
      </c>
      <c r="M348" s="14">
        <f>'fnd enro'!M348</f>
        <v>0</v>
      </c>
      <c r="N348" s="14">
        <f>'fnd enro'!N348</f>
        <v>0</v>
      </c>
      <c r="O348" s="14">
        <f>'fnd enro'!O348</f>
        <v>0</v>
      </c>
      <c r="P348" s="14">
        <f>'fnd enro'!P348</f>
        <v>1</v>
      </c>
      <c r="Q348" s="14">
        <f>'fnd enro'!R348</f>
        <v>4</v>
      </c>
      <c r="R348" s="15">
        <f t="shared" si="386"/>
        <v>1.0649999999999999</v>
      </c>
      <c r="S348" s="14">
        <f>VALUE('fnd enro'!Q348)</f>
        <v>8</v>
      </c>
      <c r="T348" s="2"/>
      <c r="U348" s="1">
        <f>(($D348*'fnd base rates'!C$107)
+($E348*'fnd base rates'!C$108)
+($F348*'fnd base rates'!C$109)
+($G348*'fnd base rates'!C$110)
+($H348*'fnd base rates'!C$111)
+($I348*'fnd base rates'!C$112)
+($J348*'fnd base rates'!C$113)
+($K348*'fnd base rates'!C$114)
+($M348*'fnd base rates'!C$116)
+($N348*'fnd base rates'!C$117)
+($O348*'fnd base rates'!C$118)
+($P348*VLOOKUP($S348+12,rate_basefnd,3)))
*$R348</f>
        <v>2362.2183339600001</v>
      </c>
      <c r="V348" s="1">
        <f>(($D348*'fnd base rates'!D$107)
+($E348*'fnd base rates'!D$108)
+($F348*'fnd base rates'!D$109)
+($G348*'fnd base rates'!D$110)
+($H348*'fnd base rates'!D$111)
+($I348*'fnd base rates'!D$112)
+($J348*'fnd base rates'!D$113)
+($K348*'fnd base rates'!D$114)
+($M348*'fnd base rates'!D$116)
+($N348*'fnd base rates'!D$117)
+($O348*'fnd base rates'!D$118)
+($P348*VLOOKUP($S348+12,rate_basefnd,4)))
*$R348</f>
        <v>3623.556</v>
      </c>
      <c r="W348" s="1">
        <f>(($D348*'fnd base rates'!E$107)
+($E348*'fnd base rates'!E$108)
+($F348*'fnd base rates'!E$109)
+($G348*'fnd base rates'!E$110)
+($H348*'fnd base rates'!E$111)
+($I348*'fnd base rates'!E$112)
+($J348*'fnd base rates'!E$113)
+($K348*'fnd base rates'!E$114)
+($M348*'fnd base rates'!E$116)
+($N348*'fnd base rates'!E$117)
+($O348*'fnd base rates'!E$118)
+($P348*VLOOKUP($S348+12,rate_basefnd,5)))
*$R348</f>
        <v>22935.245201759997</v>
      </c>
      <c r="X348" s="1">
        <f>(($D348*'fnd base rates'!F$107)
+($E348*'fnd base rates'!F$108)
+($F348*'fnd base rates'!F$109)
+($G348*'fnd base rates'!F$110)
+($H348*'fnd base rates'!F$111)
+($I348*'fnd base rates'!F$112)
+($J348*'fnd base rates'!F$113)
+($K348*'fnd base rates'!F$114)
+($M348*'fnd base rates'!F$116)
+($N348*'fnd base rates'!F$117)
+($O348*'fnd base rates'!F$118)
+($P348*VLOOKUP($S348+12,rate_basefnd,6)))
*$R348</f>
        <v>3893.67796512</v>
      </c>
      <c r="Y348" s="1">
        <f>(($D348*'fnd base rates'!G$107)
+($E348*'fnd base rates'!G$108)
+($F348*'fnd base rates'!G$109)
+($G348*'fnd base rates'!G$110)
+($H348*'fnd base rates'!G$111)
+($I348*'fnd base rates'!G$112)
+($J348*'fnd base rates'!G$113)
+($K348*'fnd base rates'!G$114)
+($M348*'fnd base rates'!G$116)
+($N348*'fnd base rates'!G$117)
+($O348*'fnd base rates'!G$118)
+($P348*VLOOKUP($S348+12,rate_basefnd,7)))
*$R348</f>
        <v>875.5504813199999</v>
      </c>
      <c r="Z348" s="1">
        <f>(($D348*'fnd base rates'!H$107)
+($E348*'fnd base rates'!H$108)
+($F348*'fnd base rates'!H$109)
+($G348*'fnd base rates'!H$110)
+($H348*'fnd base rates'!H$111)
+($I348*'fnd base rates'!H$112)
+($J348*'fnd base rates'!H$113)
+($K348*'fnd base rates'!H$114)
+($M348*'fnd base rates'!H$116)
+($N348*'fnd base rates'!H$117)
+($O348*'fnd base rates'!H$118)
+($P348*VLOOKUP($S348+12,rate_basefnd,8)))</f>
        <v>3032.5157360000003</v>
      </c>
      <c r="AA348" s="1">
        <f>(($D348*'fnd base rates'!I$107)
+($E348*'fnd base rates'!I$108)
+($F348*'fnd base rates'!I$109)
+($G348*'fnd base rates'!I$110)
+($H348*'fnd base rates'!I$111)
+($I348*'fnd base rates'!I$112)
+($J348*'fnd base rates'!I$113)
+($K348*'fnd base rates'!I$114)
+($M348*'fnd base rates'!I$116)
+($N348*'fnd base rates'!I$117)
+($O348*'fnd base rates'!I$118)
+($P348*VLOOKUP($S348+12,rate_basefnd,9)))
*$R348</f>
        <v>1891.1524499999998</v>
      </c>
      <c r="AB348" s="1">
        <f>(($D348*'fnd base rates'!J$107)
+($E348*'fnd base rates'!J$108)
+($F348*'fnd base rates'!J$109)
+($G348*'fnd base rates'!J$110)
+($H348*'fnd base rates'!J$111)
+($I348*'fnd base rates'!J$112)
+($J348*'fnd base rates'!J$113)
+($K348*'fnd base rates'!J$114)
+($M348*'fnd base rates'!J$116)
+($N348*'fnd base rates'!J$117)
+($O348*'fnd base rates'!J$118)
+($P348*VLOOKUP($S348+12,rate_basefnd,10)))
*$R348</f>
        <v>2846.4254999999998</v>
      </c>
      <c r="AC348" s="1">
        <f>(($D348*'fnd base rates'!K$107)
+($E348*'fnd base rates'!K$108)
+($F348*'fnd base rates'!K$109)
+($G348*'fnd base rates'!K$110)
+($H348*'fnd base rates'!K$111)
+($I348*'fnd base rates'!K$112)
+($J348*'fnd base rates'!K$113)
+($K348*'fnd base rates'!K$114)
+($M348*'fnd base rates'!K$116)
+($N348*'fnd base rates'!K$117)
+($O348*'fnd base rates'!K$118)
+($P348*VLOOKUP($S348+12,rate_basefnd,11)))
*$R348</f>
        <v>4933.4415888000003</v>
      </c>
      <c r="AD348" s="1">
        <f>(($D348*'fnd base rates'!L$107)
+($E348*'fnd base rates'!L$108)
+($F348*'fnd base rates'!L$109)
+($G348*'fnd base rates'!L$110)
+($H348*'fnd base rates'!L$111)
+($I348*'fnd base rates'!L$112)
+($J348*'fnd base rates'!L$113)
+($K348*'fnd base rates'!L$114)
+($M348*'fnd base rates'!L$116)
+($N348*'fnd base rates'!L$117)
+($O348*'fnd base rates'!L$118)
+($P348*VLOOKUP($S348+12,rate_basefnd,12)))</f>
        <v>6160.0167200000005</v>
      </c>
      <c r="AE348" s="1">
        <f>(($D348*'fnd base rates'!M$107)
+($E348*'fnd base rates'!M$108)
+($F348*'fnd base rates'!M$109)
+($G348*'fnd base rates'!M$110)
+($H348*'fnd base rates'!M$111)
+($I348*'fnd base rates'!M$112)
+($J348*'fnd base rates'!M$113)
+($K348*'fnd base rates'!M$114)
+($M348*'fnd base rates'!M$116)
+($N348*'fnd base rates'!M$117)
+($O348*'fnd base rates'!M$118)
+($P348*VLOOKUP($S348+12,rate_basefnd,13)))</f>
        <v>0</v>
      </c>
      <c r="AF348" s="4">
        <f t="shared" si="387"/>
        <v>52553.799976959999</v>
      </c>
      <c r="AH348" s="269">
        <f t="shared" si="388"/>
        <v>446099182</v>
      </c>
      <c r="AI348" s="4" t="str">
        <f t="shared" si="389"/>
        <v>446</v>
      </c>
      <c r="AJ348" s="2" t="str">
        <f t="shared" si="390"/>
        <v>099</v>
      </c>
      <c r="AK348" s="2" t="str">
        <f t="shared" si="391"/>
        <v>182</v>
      </c>
      <c r="AL348" s="4">
        <f t="shared" si="392"/>
        <v>1</v>
      </c>
      <c r="AM348" s="4">
        <f t="shared" si="383"/>
        <v>4</v>
      </c>
      <c r="AN348" s="4">
        <f t="shared" si="393"/>
        <v>52553.799976959999</v>
      </c>
      <c r="AO348" s="4">
        <f t="shared" si="394"/>
        <v>13138</v>
      </c>
      <c r="AP348" s="4">
        <f t="shared" si="384"/>
        <v>0</v>
      </c>
      <c r="AQ348" s="4">
        <v>13138</v>
      </c>
      <c r="AW348" s="4">
        <v>13138</v>
      </c>
      <c r="AX348" s="5">
        <f t="shared" si="395"/>
        <v>0</v>
      </c>
      <c r="AY348" s="4">
        <v>13138</v>
      </c>
      <c r="AZ348" s="5"/>
      <c r="BB348" s="5">
        <f t="shared" ref="BB348" si="413">BC348-BA348</f>
        <v>0</v>
      </c>
    </row>
    <row r="349" spans="1:54" s="4" customFormat="1">
      <c r="A349" s="269">
        <v>446</v>
      </c>
      <c r="B349" s="2">
        <v>446099187</v>
      </c>
      <c r="C349" s="9" t="s">
        <v>1053</v>
      </c>
      <c r="D349" s="14">
        <f>'fnd enro'!D349</f>
        <v>0</v>
      </c>
      <c r="E349" s="14">
        <f>'fnd enro'!E349</f>
        <v>0</v>
      </c>
      <c r="F349" s="14">
        <f>'fnd enro'!F349</f>
        <v>0</v>
      </c>
      <c r="G349" s="14">
        <f>'fnd enro'!G349</f>
        <v>1</v>
      </c>
      <c r="H349" s="14">
        <f>'fnd enro'!H349</f>
        <v>1</v>
      </c>
      <c r="I349" s="14">
        <f>'fnd enro'!I349</f>
        <v>0</v>
      </c>
      <c r="J349" s="14">
        <f>'fnd enro'!J349</f>
        <v>0</v>
      </c>
      <c r="K349" s="15">
        <f>'fnd enro'!K349</f>
        <v>7.7200000000000005E-2</v>
      </c>
      <c r="L349" s="14">
        <f>'fnd enro'!L349</f>
        <v>0</v>
      </c>
      <c r="M349" s="14">
        <f>'fnd enro'!M349</f>
        <v>1</v>
      </c>
      <c r="N349" s="14">
        <f>'fnd enro'!N349</f>
        <v>1</v>
      </c>
      <c r="O349" s="14">
        <f>'fnd enro'!O349</f>
        <v>0</v>
      </c>
      <c r="P349" s="14">
        <f>'fnd enro'!P349</f>
        <v>2</v>
      </c>
      <c r="Q349" s="14">
        <f>'fnd enro'!R349</f>
        <v>2</v>
      </c>
      <c r="R349" s="15">
        <f t="shared" si="386"/>
        <v>1.0649999999999999</v>
      </c>
      <c r="S349" s="14">
        <f>VALUE('fnd enro'!Q349)</f>
        <v>4</v>
      </c>
      <c r="T349" s="2"/>
      <c r="U349" s="1">
        <f>(($D349*'fnd base rates'!C$107)
+($E349*'fnd base rates'!C$108)
+($F349*'fnd base rates'!C$109)
+($G349*'fnd base rates'!C$110)
+($H349*'fnd base rates'!C$111)
+($I349*'fnd base rates'!C$112)
+($J349*'fnd base rates'!C$113)
+($K349*'fnd base rates'!C$114)
+($M349*'fnd base rates'!C$116)
+($N349*'fnd base rates'!C$117)
+($O349*'fnd base rates'!C$118)
+($P349*VLOOKUP($S349+12,rate_basefnd,3)))
*$R349</f>
        <v>1488.4788169800001</v>
      </c>
      <c r="V349" s="1">
        <f>(($D349*'fnd base rates'!D$107)
+($E349*'fnd base rates'!D$108)
+($F349*'fnd base rates'!D$109)
+($G349*'fnd base rates'!D$110)
+($H349*'fnd base rates'!D$111)
+($I349*'fnd base rates'!D$112)
+($J349*'fnd base rates'!D$113)
+($K349*'fnd base rates'!D$114)
+($M349*'fnd base rates'!D$116)
+($N349*'fnd base rates'!D$117)
+($O349*'fnd base rates'!D$118)
+($P349*VLOOKUP($S349+12,rate_basefnd,4)))
*$R349</f>
        <v>2606.3638499999997</v>
      </c>
      <c r="W349" s="1">
        <f>(($D349*'fnd base rates'!E$107)
+($E349*'fnd base rates'!E$108)
+($F349*'fnd base rates'!E$109)
+($G349*'fnd base rates'!E$110)
+($H349*'fnd base rates'!E$111)
+($I349*'fnd base rates'!E$112)
+($J349*'fnd base rates'!E$113)
+($K349*'fnd base rates'!E$114)
+($M349*'fnd base rates'!E$116)
+($N349*'fnd base rates'!E$117)
+($O349*'fnd base rates'!E$118)
+($P349*VLOOKUP($S349+12,rate_basefnd,5)))
*$R349</f>
        <v>16281.699500879999</v>
      </c>
      <c r="X349" s="1">
        <f>(($D349*'fnd base rates'!F$107)
+($E349*'fnd base rates'!F$108)
+($F349*'fnd base rates'!F$109)
+($G349*'fnd base rates'!F$110)
+($H349*'fnd base rates'!F$111)
+($I349*'fnd base rates'!F$112)
+($J349*'fnd base rates'!F$113)
+($K349*'fnd base rates'!F$114)
+($M349*'fnd base rates'!F$116)
+($N349*'fnd base rates'!F$117)
+($O349*'fnd base rates'!F$118)
+($P349*VLOOKUP($S349+12,rate_basefnd,6)))
*$R349</f>
        <v>2776.1065575599996</v>
      </c>
      <c r="Y349" s="1">
        <f>(($D349*'fnd base rates'!G$107)
+($E349*'fnd base rates'!G$108)
+($F349*'fnd base rates'!G$109)
+($G349*'fnd base rates'!G$110)
+($H349*'fnd base rates'!G$111)
+($I349*'fnd base rates'!G$112)
+($J349*'fnd base rates'!G$113)
+($K349*'fnd base rates'!G$114)
+($M349*'fnd base rates'!G$116)
+($N349*'fnd base rates'!G$117)
+($O349*'fnd base rates'!G$118)
+($P349*VLOOKUP($S349+12,rate_basefnd,7)))
*$R349</f>
        <v>736.16694066000002</v>
      </c>
      <c r="Z349" s="1">
        <f>(($D349*'fnd base rates'!H$107)
+($E349*'fnd base rates'!H$108)
+($F349*'fnd base rates'!H$109)
+($G349*'fnd base rates'!H$110)
+($H349*'fnd base rates'!H$111)
+($I349*'fnd base rates'!H$112)
+($J349*'fnd base rates'!H$113)
+($K349*'fnd base rates'!H$114)
+($M349*'fnd base rates'!H$116)
+($N349*'fnd base rates'!H$117)
+($O349*'fnd base rates'!H$118)
+($P349*VLOOKUP($S349+12,rate_basefnd,8)))</f>
        <v>1346.9178680000002</v>
      </c>
      <c r="AA349" s="1">
        <f>(($D349*'fnd base rates'!I$107)
+($E349*'fnd base rates'!I$108)
+($F349*'fnd base rates'!I$109)
+($G349*'fnd base rates'!I$110)
+($H349*'fnd base rates'!I$111)
+($I349*'fnd base rates'!I$112)
+($J349*'fnd base rates'!I$113)
+($K349*'fnd base rates'!I$114)
+($M349*'fnd base rates'!I$116)
+($N349*'fnd base rates'!I$117)
+($O349*'fnd base rates'!I$118)
+($P349*VLOOKUP($S349+12,rate_basefnd,9)))
*$R349</f>
        <v>1111.5405000000001</v>
      </c>
      <c r="AB349" s="1">
        <f>(($D349*'fnd base rates'!J$107)
+($E349*'fnd base rates'!J$108)
+($F349*'fnd base rates'!J$109)
+($G349*'fnd base rates'!J$110)
+($H349*'fnd base rates'!J$111)
+($I349*'fnd base rates'!J$112)
+($J349*'fnd base rates'!J$113)
+($K349*'fnd base rates'!J$114)
+($M349*'fnd base rates'!J$116)
+($N349*'fnd base rates'!J$117)
+($O349*'fnd base rates'!J$118)
+($P349*VLOOKUP($S349+12,rate_basefnd,10)))
*$R349</f>
        <v>1692.9239999999998</v>
      </c>
      <c r="AC349" s="1">
        <f>(($D349*'fnd base rates'!K$107)
+($E349*'fnd base rates'!K$108)
+($F349*'fnd base rates'!K$109)
+($G349*'fnd base rates'!K$110)
+($H349*'fnd base rates'!K$111)
+($I349*'fnd base rates'!K$112)
+($J349*'fnd base rates'!K$113)
+($K349*'fnd base rates'!K$114)
+($M349*'fnd base rates'!K$116)
+($N349*'fnd base rates'!K$117)
+($O349*'fnd base rates'!K$118)
+($P349*VLOOKUP($S349+12,rate_basefnd,11)))
*$R349</f>
        <v>3094.9962443999998</v>
      </c>
      <c r="AD349" s="1">
        <f>(($D349*'fnd base rates'!L$107)
+($E349*'fnd base rates'!L$108)
+($F349*'fnd base rates'!L$109)
+($G349*'fnd base rates'!L$110)
+($H349*'fnd base rates'!L$111)
+($I349*'fnd base rates'!L$112)
+($J349*'fnd base rates'!L$113)
+($K349*'fnd base rates'!L$114)
+($M349*'fnd base rates'!L$116)
+($N349*'fnd base rates'!L$117)
+($O349*'fnd base rates'!L$118)
+($P349*VLOOKUP($S349+12,rate_basefnd,12)))</f>
        <v>4404.0733600000003</v>
      </c>
      <c r="AE349" s="1">
        <f>(($D349*'fnd base rates'!M$107)
+($E349*'fnd base rates'!M$108)
+($F349*'fnd base rates'!M$109)
+($G349*'fnd base rates'!M$110)
+($H349*'fnd base rates'!M$111)
+($I349*'fnd base rates'!M$112)
+($J349*'fnd base rates'!M$113)
+($K349*'fnd base rates'!M$114)
+($M349*'fnd base rates'!M$116)
+($N349*'fnd base rates'!M$117)
+($O349*'fnd base rates'!M$118)
+($P349*VLOOKUP($S349+12,rate_basefnd,13)))</f>
        <v>0</v>
      </c>
      <c r="AF349" s="4">
        <f t="shared" si="387"/>
        <v>35539.26763848</v>
      </c>
      <c r="AH349" s="269">
        <f t="shared" si="388"/>
        <v>446099187</v>
      </c>
      <c r="AI349" s="4" t="str">
        <f t="shared" si="389"/>
        <v>446</v>
      </c>
      <c r="AJ349" s="2" t="str">
        <f t="shared" si="390"/>
        <v>099</v>
      </c>
      <c r="AK349" s="2" t="str">
        <f t="shared" si="391"/>
        <v>187</v>
      </c>
      <c r="AL349" s="4">
        <f t="shared" si="392"/>
        <v>1</v>
      </c>
      <c r="AM349" s="4">
        <f t="shared" si="383"/>
        <v>2</v>
      </c>
      <c r="AN349" s="4">
        <f t="shared" si="393"/>
        <v>35539.26763848</v>
      </c>
      <c r="AO349" s="4">
        <f t="shared" si="394"/>
        <v>17770</v>
      </c>
      <c r="AP349" s="4">
        <f t="shared" si="384"/>
        <v>0</v>
      </c>
      <c r="AQ349" s="4">
        <v>17770</v>
      </c>
      <c r="AW349" s="4">
        <v>17770</v>
      </c>
      <c r="AX349" s="5">
        <f t="shared" si="395"/>
        <v>0</v>
      </c>
      <c r="AY349" s="4">
        <v>17770</v>
      </c>
      <c r="AZ349" s="5"/>
      <c r="BB349" s="5">
        <f t="shared" ref="BB349" si="414">BC349-BA349</f>
        <v>0</v>
      </c>
    </row>
    <row r="350" spans="1:54" s="4" customFormat="1">
      <c r="A350" s="269">
        <v>446</v>
      </c>
      <c r="B350" s="2">
        <v>446099208</v>
      </c>
      <c r="C350" s="9" t="s">
        <v>1053</v>
      </c>
      <c r="D350" s="14">
        <f>'fnd enro'!D350</f>
        <v>0</v>
      </c>
      <c r="E350" s="14">
        <f>'fnd enro'!E350</f>
        <v>0</v>
      </c>
      <c r="F350" s="14">
        <f>'fnd enro'!F350</f>
        <v>1</v>
      </c>
      <c r="G350" s="14">
        <f>'fnd enro'!G350</f>
        <v>2</v>
      </c>
      <c r="H350" s="14">
        <f>'fnd enro'!H350</f>
        <v>0</v>
      </c>
      <c r="I350" s="14">
        <f>'fnd enro'!I350</f>
        <v>0</v>
      </c>
      <c r="J350" s="14">
        <f>'fnd enro'!J350</f>
        <v>0</v>
      </c>
      <c r="K350" s="15">
        <f>'fnd enro'!K350</f>
        <v>0.1158</v>
      </c>
      <c r="L350" s="14">
        <f>'fnd enro'!L350</f>
        <v>0</v>
      </c>
      <c r="M350" s="14">
        <f>'fnd enro'!M350</f>
        <v>0</v>
      </c>
      <c r="N350" s="14">
        <f>'fnd enro'!N350</f>
        <v>0</v>
      </c>
      <c r="O350" s="14">
        <f>'fnd enro'!O350</f>
        <v>0</v>
      </c>
      <c r="P350" s="14">
        <f>'fnd enro'!P350</f>
        <v>2</v>
      </c>
      <c r="Q350" s="14">
        <f>'fnd enro'!R350</f>
        <v>3</v>
      </c>
      <c r="R350" s="15">
        <f t="shared" si="386"/>
        <v>1.0649999999999999</v>
      </c>
      <c r="S350" s="14">
        <f>VALUE('fnd enro'!Q350)</f>
        <v>2</v>
      </c>
      <c r="T350" s="2"/>
      <c r="U350" s="1">
        <f>(($D350*'fnd base rates'!C$107)
+($E350*'fnd base rates'!C$108)
+($F350*'fnd base rates'!C$109)
+($G350*'fnd base rates'!C$110)
+($H350*'fnd base rates'!C$111)
+($I350*'fnd base rates'!C$112)
+($J350*'fnd base rates'!C$113)
+($K350*'fnd base rates'!C$114)
+($M350*'fnd base rates'!C$116)
+($N350*'fnd base rates'!C$117)
+($O350*'fnd base rates'!C$118)
+($P350*VLOOKUP($S350+12,rate_basefnd,3)))
*$R350</f>
        <v>1832.0599004699998</v>
      </c>
      <c r="V350" s="1">
        <f>(($D350*'fnd base rates'!D$107)
+($E350*'fnd base rates'!D$108)
+($F350*'fnd base rates'!D$109)
+($G350*'fnd base rates'!D$110)
+($H350*'fnd base rates'!D$111)
+($I350*'fnd base rates'!D$112)
+($J350*'fnd base rates'!D$113)
+($K350*'fnd base rates'!D$114)
+($M350*'fnd base rates'!D$116)
+($N350*'fnd base rates'!D$117)
+($O350*'fnd base rates'!D$118)
+($P350*VLOOKUP($S350+12,rate_basefnd,4)))
*$R350</f>
        <v>3003.7686000000003</v>
      </c>
      <c r="W350" s="1">
        <f>(($D350*'fnd base rates'!E$107)
+($E350*'fnd base rates'!E$108)
+($F350*'fnd base rates'!E$109)
+($G350*'fnd base rates'!E$110)
+($H350*'fnd base rates'!E$111)
+($I350*'fnd base rates'!E$112)
+($J350*'fnd base rates'!E$113)
+($K350*'fnd base rates'!E$114)
+($M350*'fnd base rates'!E$116)
+($N350*'fnd base rates'!E$117)
+($O350*'fnd base rates'!E$118)
+($P350*VLOOKUP($S350+12,rate_basefnd,5)))
*$R350</f>
        <v>17858.347201320001</v>
      </c>
      <c r="X350" s="1">
        <f>(($D350*'fnd base rates'!F$107)
+($E350*'fnd base rates'!F$108)
+($F350*'fnd base rates'!F$109)
+($G350*'fnd base rates'!F$110)
+($H350*'fnd base rates'!F$111)
+($I350*'fnd base rates'!F$112)
+($J350*'fnd base rates'!F$113)
+($K350*'fnd base rates'!F$114)
+($M350*'fnd base rates'!F$116)
+($N350*'fnd base rates'!F$117)
+($O350*'fnd base rates'!F$118)
+($P350*VLOOKUP($S350+12,rate_basefnd,6)))
*$R350</f>
        <v>3985.5912863399994</v>
      </c>
      <c r="Y350" s="1">
        <f>(($D350*'fnd base rates'!G$107)
+($E350*'fnd base rates'!G$108)
+($F350*'fnd base rates'!G$109)
+($G350*'fnd base rates'!G$110)
+($H350*'fnd base rates'!G$111)
+($I350*'fnd base rates'!G$112)
+($J350*'fnd base rates'!G$113)
+($K350*'fnd base rates'!G$114)
+($M350*'fnd base rates'!G$116)
+($N350*'fnd base rates'!G$117)
+($O350*'fnd base rates'!G$118)
+($P350*VLOOKUP($S350+12,rate_basefnd,7)))
*$R350</f>
        <v>765.84133599000006</v>
      </c>
      <c r="Z350" s="1">
        <f>(($D350*'fnd base rates'!H$107)
+($E350*'fnd base rates'!H$108)
+($F350*'fnd base rates'!H$109)
+($G350*'fnd base rates'!H$110)
+($H350*'fnd base rates'!H$111)
+($I350*'fnd base rates'!H$112)
+($J350*'fnd base rates'!H$113)
+($K350*'fnd base rates'!H$114)
+($M350*'fnd base rates'!H$116)
+($N350*'fnd base rates'!H$117)
+($O350*'fnd base rates'!H$118)
+($P350*VLOOKUP($S350+12,rate_basefnd,8)))</f>
        <v>1608.4368019999999</v>
      </c>
      <c r="AA350" s="1">
        <f>(($D350*'fnd base rates'!I$107)
+($E350*'fnd base rates'!I$108)
+($F350*'fnd base rates'!I$109)
+($G350*'fnd base rates'!I$110)
+($H350*'fnd base rates'!I$111)
+($I350*'fnd base rates'!I$112)
+($J350*'fnd base rates'!I$113)
+($K350*'fnd base rates'!I$114)
+($M350*'fnd base rates'!I$116)
+($N350*'fnd base rates'!I$117)
+($O350*'fnd base rates'!I$118)
+($P350*VLOOKUP($S350+12,rate_basefnd,9)))
*$R350</f>
        <v>1199.8822500000001</v>
      </c>
      <c r="AB350" s="1">
        <f>(($D350*'fnd base rates'!J$107)
+($E350*'fnd base rates'!J$108)
+($F350*'fnd base rates'!J$109)
+($G350*'fnd base rates'!J$110)
+($H350*'fnd base rates'!J$111)
+($I350*'fnd base rates'!J$112)
+($J350*'fnd base rates'!J$113)
+($K350*'fnd base rates'!J$114)
+($M350*'fnd base rates'!J$116)
+($N350*'fnd base rates'!J$117)
+($O350*'fnd base rates'!J$118)
+($P350*VLOOKUP($S350+12,rate_basefnd,10)))
*$R350</f>
        <v>1581.5249999999999</v>
      </c>
      <c r="AC350" s="1">
        <f>(($D350*'fnd base rates'!K$107)
+($E350*'fnd base rates'!K$108)
+($F350*'fnd base rates'!K$109)
+($G350*'fnd base rates'!K$110)
+($H350*'fnd base rates'!K$111)
+($I350*'fnd base rates'!K$112)
+($J350*'fnd base rates'!K$113)
+($K350*'fnd base rates'!K$114)
+($M350*'fnd base rates'!K$116)
+($N350*'fnd base rates'!K$117)
+($O350*'fnd base rates'!K$118)
+($P350*VLOOKUP($S350+12,rate_basefnd,11)))
*$R350</f>
        <v>3515.1705665999993</v>
      </c>
      <c r="AD350" s="1">
        <f>(($D350*'fnd base rates'!L$107)
+($E350*'fnd base rates'!L$108)
+($F350*'fnd base rates'!L$109)
+($G350*'fnd base rates'!L$110)
+($H350*'fnd base rates'!L$111)
+($I350*'fnd base rates'!L$112)
+($J350*'fnd base rates'!L$113)
+($K350*'fnd base rates'!L$114)
+($M350*'fnd base rates'!L$116)
+($N350*'fnd base rates'!L$117)
+($O350*'fnd base rates'!L$118)
+($P350*VLOOKUP($S350+12,rate_basefnd,12)))</f>
        <v>5167.7800400000006</v>
      </c>
      <c r="AE350" s="1">
        <f>(($D350*'fnd base rates'!M$107)
+($E350*'fnd base rates'!M$108)
+($F350*'fnd base rates'!M$109)
+($G350*'fnd base rates'!M$110)
+($H350*'fnd base rates'!M$111)
+($I350*'fnd base rates'!M$112)
+($J350*'fnd base rates'!M$113)
+($K350*'fnd base rates'!M$114)
+($M350*'fnd base rates'!M$116)
+($N350*'fnd base rates'!M$117)
+($O350*'fnd base rates'!M$118)
+($P350*VLOOKUP($S350+12,rate_basefnd,13)))</f>
        <v>0</v>
      </c>
      <c r="AF350" s="4">
        <f t="shared" si="387"/>
        <v>40518.402982719999</v>
      </c>
      <c r="AH350" s="269">
        <f t="shared" si="388"/>
        <v>446099208</v>
      </c>
      <c r="AI350" s="4" t="str">
        <f t="shared" si="389"/>
        <v>446</v>
      </c>
      <c r="AJ350" s="2" t="str">
        <f t="shared" si="390"/>
        <v>099</v>
      </c>
      <c r="AK350" s="2" t="str">
        <f t="shared" si="391"/>
        <v>208</v>
      </c>
      <c r="AL350" s="4">
        <f t="shared" si="392"/>
        <v>1</v>
      </c>
      <c r="AM350" s="4">
        <f t="shared" si="383"/>
        <v>3</v>
      </c>
      <c r="AN350" s="4">
        <f t="shared" si="393"/>
        <v>40518.402982719999</v>
      </c>
      <c r="AO350" s="4">
        <f t="shared" si="394"/>
        <v>13506</v>
      </c>
      <c r="AP350" s="4">
        <f t="shared" si="384"/>
        <v>0</v>
      </c>
      <c r="AQ350" s="4">
        <v>13506</v>
      </c>
      <c r="AW350" s="4">
        <v>13506</v>
      </c>
      <c r="AX350" s="5">
        <f t="shared" si="395"/>
        <v>0</v>
      </c>
      <c r="AY350" s="4">
        <v>13506</v>
      </c>
      <c r="AZ350" s="5"/>
      <c r="BB350" s="5">
        <f t="shared" ref="BB350" si="415">BC350-BA350</f>
        <v>0</v>
      </c>
    </row>
    <row r="351" spans="1:54" s="4" customFormat="1">
      <c r="A351" s="269">
        <v>446</v>
      </c>
      <c r="B351" s="2">
        <v>446099212</v>
      </c>
      <c r="C351" s="9" t="s">
        <v>1053</v>
      </c>
      <c r="D351" s="14">
        <f>'fnd enro'!D351</f>
        <v>0</v>
      </c>
      <c r="E351" s="14">
        <f>'fnd enro'!E351</f>
        <v>0</v>
      </c>
      <c r="F351" s="14">
        <f>'fnd enro'!F351</f>
        <v>15</v>
      </c>
      <c r="G351" s="14">
        <f>'fnd enro'!G351</f>
        <v>71</v>
      </c>
      <c r="H351" s="14">
        <f>'fnd enro'!H351</f>
        <v>25</v>
      </c>
      <c r="I351" s="14">
        <f>'fnd enro'!I351</f>
        <v>26</v>
      </c>
      <c r="J351" s="14">
        <f>'fnd enro'!J351</f>
        <v>0</v>
      </c>
      <c r="K351" s="15">
        <f>'fnd enro'!K351</f>
        <v>5.2881999999999998</v>
      </c>
      <c r="L351" s="14">
        <f>'fnd enro'!L351</f>
        <v>0</v>
      </c>
      <c r="M351" s="14">
        <f>'fnd enro'!M351</f>
        <v>6</v>
      </c>
      <c r="N351" s="14">
        <f>'fnd enro'!N351</f>
        <v>1</v>
      </c>
      <c r="O351" s="14">
        <f>'fnd enro'!O351</f>
        <v>1</v>
      </c>
      <c r="P351" s="14">
        <f>'fnd enro'!P351</f>
        <v>42</v>
      </c>
      <c r="Q351" s="14">
        <f>'fnd enro'!R351</f>
        <v>137</v>
      </c>
      <c r="R351" s="15">
        <f t="shared" si="386"/>
        <v>1.0649999999999999</v>
      </c>
      <c r="S351" s="14">
        <f>VALUE('fnd enro'!Q351)</f>
        <v>5</v>
      </c>
      <c r="T351" s="2"/>
      <c r="U351" s="1">
        <f>(($D351*'fnd base rates'!C$107)
+($E351*'fnd base rates'!C$108)
+($F351*'fnd base rates'!C$109)
+($G351*'fnd base rates'!C$110)
+($H351*'fnd base rates'!C$111)
+($I351*'fnd base rates'!C$112)
+($J351*'fnd base rates'!C$113)
+($K351*'fnd base rates'!C$114)
+($M351*'fnd base rates'!C$116)
+($N351*'fnd base rates'!C$117)
+($O351*'fnd base rates'!C$118)
+($P351*VLOOKUP($S351+12,rate_basefnd,3)))
*$R351</f>
        <v>81816.606188130012</v>
      </c>
      <c r="V351" s="1">
        <f>(($D351*'fnd base rates'!D$107)
+($E351*'fnd base rates'!D$108)
+($F351*'fnd base rates'!D$109)
+($G351*'fnd base rates'!D$110)
+($H351*'fnd base rates'!D$111)
+($I351*'fnd base rates'!D$112)
+($J351*'fnd base rates'!D$113)
+($K351*'fnd base rates'!D$114)
+($M351*'fnd base rates'!D$116)
+($N351*'fnd base rates'!D$117)
+($O351*'fnd base rates'!D$118)
+($P351*VLOOKUP($S351+12,rate_basefnd,4)))
*$R351</f>
        <v>125832.91304999999</v>
      </c>
      <c r="W351" s="1">
        <f>(($D351*'fnd base rates'!E$107)
+($E351*'fnd base rates'!E$108)
+($F351*'fnd base rates'!E$109)
+($G351*'fnd base rates'!E$110)
+($H351*'fnd base rates'!E$111)
+($I351*'fnd base rates'!E$112)
+($J351*'fnd base rates'!E$113)
+($K351*'fnd base rates'!E$114)
+($M351*'fnd base rates'!E$116)
+($N351*'fnd base rates'!E$117)
+($O351*'fnd base rates'!E$118)
+($P351*VLOOKUP($S351+12,rate_basefnd,5)))
*$R351</f>
        <v>718009.49741028005</v>
      </c>
      <c r="X351" s="1">
        <f>(($D351*'fnd base rates'!F$107)
+($E351*'fnd base rates'!F$108)
+($F351*'fnd base rates'!F$109)
+($G351*'fnd base rates'!F$110)
+($H351*'fnd base rates'!F$111)
+($I351*'fnd base rates'!F$112)
+($J351*'fnd base rates'!F$113)
+($K351*'fnd base rates'!F$114)
+($M351*'fnd base rates'!F$116)
+($N351*'fnd base rates'!F$117)
+($O351*'fnd base rates'!F$118)
+($P351*VLOOKUP($S351+12,rate_basefnd,6)))
*$R351</f>
        <v>166829.20244285997</v>
      </c>
      <c r="Y351" s="1">
        <f>(($D351*'fnd base rates'!G$107)
+($E351*'fnd base rates'!G$108)
+($F351*'fnd base rates'!G$109)
+($G351*'fnd base rates'!G$110)
+($H351*'fnd base rates'!G$111)
+($I351*'fnd base rates'!G$112)
+($J351*'fnd base rates'!G$113)
+($K351*'fnd base rates'!G$114)
+($M351*'fnd base rates'!G$116)
+($N351*'fnd base rates'!G$117)
+($O351*'fnd base rates'!G$118)
+($P351*VLOOKUP($S351+12,rate_basefnd,7)))
*$R351</f>
        <v>29825.87841021</v>
      </c>
      <c r="Z351" s="1">
        <f>(($D351*'fnd base rates'!H$107)
+($E351*'fnd base rates'!H$108)
+($F351*'fnd base rates'!H$109)
+($G351*'fnd base rates'!H$110)
+($H351*'fnd base rates'!H$111)
+($I351*'fnd base rates'!H$112)
+($J351*'fnd base rates'!H$113)
+($K351*'fnd base rates'!H$114)
+($M351*'fnd base rates'!H$116)
+($N351*'fnd base rates'!H$117)
+($O351*'fnd base rates'!H$118)
+($P351*VLOOKUP($S351+12,rate_basefnd,8)))</f>
        <v>81513.103957999992</v>
      </c>
      <c r="AA351" s="1">
        <f>(($D351*'fnd base rates'!I$107)
+($E351*'fnd base rates'!I$108)
+($F351*'fnd base rates'!I$109)
+($G351*'fnd base rates'!I$110)
+($H351*'fnd base rates'!I$111)
+($I351*'fnd base rates'!I$112)
+($J351*'fnd base rates'!I$113)
+($K351*'fnd base rates'!I$114)
+($M351*'fnd base rates'!I$116)
+($N351*'fnd base rates'!I$117)
+($O351*'fnd base rates'!I$118)
+($P351*VLOOKUP($S351+12,rate_basefnd,9)))
*$R351</f>
        <v>55174.668000000012</v>
      </c>
      <c r="AB351" s="1">
        <f>(($D351*'fnd base rates'!J$107)
+($E351*'fnd base rates'!J$108)
+($F351*'fnd base rates'!J$109)
+($G351*'fnd base rates'!J$110)
+($H351*'fnd base rates'!J$111)
+($I351*'fnd base rates'!J$112)
+($J351*'fnd base rates'!J$113)
+($K351*'fnd base rates'!J$114)
+($M351*'fnd base rates'!J$116)
+($N351*'fnd base rates'!J$117)
+($O351*'fnd base rates'!J$118)
+($P351*VLOOKUP($S351+12,rate_basefnd,10)))
*$R351</f>
        <v>61930.804350000006</v>
      </c>
      <c r="AC351" s="1">
        <f>(($D351*'fnd base rates'!K$107)
+($E351*'fnd base rates'!K$108)
+($F351*'fnd base rates'!K$109)
+($G351*'fnd base rates'!K$110)
+($H351*'fnd base rates'!K$111)
+($I351*'fnd base rates'!K$112)
+($J351*'fnd base rates'!K$113)
+($K351*'fnd base rates'!K$114)
+($M351*'fnd base rates'!K$116)
+($N351*'fnd base rates'!K$117)
+($O351*'fnd base rates'!K$118)
+($P351*VLOOKUP($S351+12,rate_basefnd,11)))
*$R351</f>
        <v>166686.81739139996</v>
      </c>
      <c r="AD351" s="1">
        <f>(($D351*'fnd base rates'!L$107)
+($E351*'fnd base rates'!L$108)
+($F351*'fnd base rates'!L$109)
+($G351*'fnd base rates'!L$110)
+($H351*'fnd base rates'!L$111)
+($I351*'fnd base rates'!L$112)
+($J351*'fnd base rates'!L$113)
+($K351*'fnd base rates'!L$114)
+($M351*'fnd base rates'!L$116)
+($N351*'fnd base rates'!L$117)
+($O351*'fnd base rates'!L$118)
+($P351*VLOOKUP($S351+12,rate_basefnd,12)))</f>
        <v>218827.86515999999</v>
      </c>
      <c r="AE351" s="1">
        <f>(($D351*'fnd base rates'!M$107)
+($E351*'fnd base rates'!M$108)
+($F351*'fnd base rates'!M$109)
+($G351*'fnd base rates'!M$110)
+($H351*'fnd base rates'!M$111)
+($I351*'fnd base rates'!M$112)
+($J351*'fnd base rates'!M$113)
+($K351*'fnd base rates'!M$114)
+($M351*'fnd base rates'!M$116)
+($N351*'fnd base rates'!M$117)
+($O351*'fnd base rates'!M$118)
+($P351*VLOOKUP($S351+12,rate_basefnd,13)))</f>
        <v>0</v>
      </c>
      <c r="AF351" s="4">
        <f t="shared" si="387"/>
        <v>1706447.3563608802</v>
      </c>
      <c r="AH351" s="269">
        <f t="shared" si="388"/>
        <v>446099212</v>
      </c>
      <c r="AI351" s="4" t="str">
        <f t="shared" si="389"/>
        <v>446</v>
      </c>
      <c r="AJ351" s="2" t="str">
        <f t="shared" si="390"/>
        <v>099</v>
      </c>
      <c r="AK351" s="2" t="str">
        <f t="shared" si="391"/>
        <v>212</v>
      </c>
      <c r="AL351" s="4">
        <f t="shared" si="392"/>
        <v>1</v>
      </c>
      <c r="AM351" s="4">
        <f t="shared" si="383"/>
        <v>137</v>
      </c>
      <c r="AN351" s="4">
        <f t="shared" si="393"/>
        <v>1706447.3563608802</v>
      </c>
      <c r="AO351" s="4">
        <f t="shared" si="394"/>
        <v>12456</v>
      </c>
      <c r="AP351" s="4">
        <f t="shared" si="384"/>
        <v>0</v>
      </c>
      <c r="AQ351" s="4">
        <v>12456</v>
      </c>
      <c r="AW351" s="4">
        <v>12456</v>
      </c>
      <c r="AX351" s="5">
        <f t="shared" si="395"/>
        <v>0</v>
      </c>
      <c r="AY351" s="4">
        <v>12456</v>
      </c>
      <c r="AZ351" s="5"/>
      <c r="BB351" s="5">
        <f t="shared" ref="BB351" si="416">BC351-BA351</f>
        <v>0</v>
      </c>
    </row>
    <row r="352" spans="1:54" s="4" customFormat="1">
      <c r="A352" s="269">
        <v>446</v>
      </c>
      <c r="B352" s="2">
        <v>446099218</v>
      </c>
      <c r="C352" s="9" t="s">
        <v>1053</v>
      </c>
      <c r="D352" s="14">
        <f>'fnd enro'!D352</f>
        <v>0</v>
      </c>
      <c r="E352" s="14">
        <f>'fnd enro'!E352</f>
        <v>0</v>
      </c>
      <c r="F352" s="14">
        <f>'fnd enro'!F352</f>
        <v>3</v>
      </c>
      <c r="G352" s="14">
        <f>'fnd enro'!G352</f>
        <v>16</v>
      </c>
      <c r="H352" s="14">
        <f>'fnd enro'!H352</f>
        <v>17</v>
      </c>
      <c r="I352" s="14">
        <f>'fnd enro'!I352</f>
        <v>27</v>
      </c>
      <c r="J352" s="14">
        <f>'fnd enro'!J352</f>
        <v>0</v>
      </c>
      <c r="K352" s="15">
        <f>'fnd enro'!K352</f>
        <v>2.4318</v>
      </c>
      <c r="L352" s="14">
        <f>'fnd enro'!L352</f>
        <v>0</v>
      </c>
      <c r="M352" s="14">
        <f>'fnd enro'!M352</f>
        <v>1</v>
      </c>
      <c r="N352" s="14">
        <f>'fnd enro'!N352</f>
        <v>1</v>
      </c>
      <c r="O352" s="14">
        <f>'fnd enro'!O352</f>
        <v>0</v>
      </c>
      <c r="P352" s="14">
        <f>'fnd enro'!P352</f>
        <v>13</v>
      </c>
      <c r="Q352" s="14">
        <f>'fnd enro'!R352</f>
        <v>63</v>
      </c>
      <c r="R352" s="15">
        <f t="shared" si="386"/>
        <v>1.0649999999999999</v>
      </c>
      <c r="S352" s="14">
        <f>VALUE('fnd enro'!Q352)</f>
        <v>5</v>
      </c>
      <c r="T352" s="2"/>
      <c r="U352" s="1">
        <f>(($D352*'fnd base rates'!C$107)
+($E352*'fnd base rates'!C$108)
+($F352*'fnd base rates'!C$109)
+($G352*'fnd base rates'!C$110)
+($H352*'fnd base rates'!C$111)
+($I352*'fnd base rates'!C$112)
+($J352*'fnd base rates'!C$113)
+($K352*'fnd base rates'!C$114)
+($M352*'fnd base rates'!C$116)
+($N352*'fnd base rates'!C$117)
+($O352*'fnd base rates'!C$118)
+($P352*VLOOKUP($S352+12,rate_basefnd,3)))
*$R352</f>
        <v>37044.219609869993</v>
      </c>
      <c r="V352" s="1">
        <f>(($D352*'fnd base rates'!D$107)
+($E352*'fnd base rates'!D$108)
+($F352*'fnd base rates'!D$109)
+($G352*'fnd base rates'!D$110)
+($H352*'fnd base rates'!D$111)
+($I352*'fnd base rates'!D$112)
+($J352*'fnd base rates'!D$113)
+($K352*'fnd base rates'!D$114)
+($M352*'fnd base rates'!D$116)
+($N352*'fnd base rates'!D$117)
+($O352*'fnd base rates'!D$118)
+($P352*VLOOKUP($S352+12,rate_basefnd,4)))
*$R352</f>
        <v>55647.815549999999</v>
      </c>
      <c r="W352" s="1">
        <f>(($D352*'fnd base rates'!E$107)
+($E352*'fnd base rates'!E$108)
+($F352*'fnd base rates'!E$109)
+($G352*'fnd base rates'!E$110)
+($H352*'fnd base rates'!E$111)
+($I352*'fnd base rates'!E$112)
+($J352*'fnd base rates'!E$113)
+($K352*'fnd base rates'!E$114)
+($M352*'fnd base rates'!E$116)
+($N352*'fnd base rates'!E$117)
+($O352*'fnd base rates'!E$118)
+($P352*VLOOKUP($S352+12,rate_basefnd,5)))
*$R352</f>
        <v>323455.66952772002</v>
      </c>
      <c r="X352" s="1">
        <f>(($D352*'fnd base rates'!F$107)
+($E352*'fnd base rates'!F$108)
+($F352*'fnd base rates'!F$109)
+($G352*'fnd base rates'!F$110)
+($H352*'fnd base rates'!F$111)
+($I352*'fnd base rates'!F$112)
+($J352*'fnd base rates'!F$113)
+($K352*'fnd base rates'!F$114)
+($M352*'fnd base rates'!F$116)
+($N352*'fnd base rates'!F$117)
+($O352*'fnd base rates'!F$118)
+($P352*VLOOKUP($S352+12,rate_basefnd,6)))
*$R352</f>
        <v>69153.287113139988</v>
      </c>
      <c r="Y352" s="1">
        <f>(($D352*'fnd base rates'!G$107)
+($E352*'fnd base rates'!G$108)
+($F352*'fnd base rates'!G$109)
+($G352*'fnd base rates'!G$110)
+($H352*'fnd base rates'!G$111)
+($I352*'fnd base rates'!G$112)
+($J352*'fnd base rates'!G$113)
+($K352*'fnd base rates'!G$114)
+($M352*'fnd base rates'!G$116)
+($N352*'fnd base rates'!G$117)
+($O352*'fnd base rates'!G$118)
+($P352*VLOOKUP($S352+12,rate_basefnd,7)))
*$R352</f>
        <v>12905.741105789997</v>
      </c>
      <c r="Z352" s="1">
        <f>(($D352*'fnd base rates'!H$107)
+($E352*'fnd base rates'!H$108)
+($F352*'fnd base rates'!H$109)
+($G352*'fnd base rates'!H$110)
+($H352*'fnd base rates'!H$111)
+($I352*'fnd base rates'!H$112)
+($J352*'fnd base rates'!H$113)
+($K352*'fnd base rates'!H$114)
+($M352*'fnd base rates'!H$116)
+($N352*'fnd base rates'!H$117)
+($O352*'fnd base rates'!H$118)
+($P352*VLOOKUP($S352+12,rate_basefnd,8)))</f>
        <v>41729.482841999998</v>
      </c>
      <c r="AA352" s="1">
        <f>(($D352*'fnd base rates'!I$107)
+($E352*'fnd base rates'!I$108)
+($F352*'fnd base rates'!I$109)
+($G352*'fnd base rates'!I$110)
+($H352*'fnd base rates'!I$111)
+($I352*'fnd base rates'!I$112)
+($J352*'fnd base rates'!I$113)
+($K352*'fnd base rates'!I$114)
+($M352*'fnd base rates'!I$116)
+($N352*'fnd base rates'!I$117)
+($O352*'fnd base rates'!I$118)
+($P352*VLOOKUP($S352+12,rate_basefnd,9)))
*$R352</f>
        <v>26731.915350000003</v>
      </c>
      <c r="AB352" s="1">
        <f>(($D352*'fnd base rates'!J$107)
+($E352*'fnd base rates'!J$108)
+($F352*'fnd base rates'!J$109)
+($G352*'fnd base rates'!J$110)
+($H352*'fnd base rates'!J$111)
+($I352*'fnd base rates'!J$112)
+($J352*'fnd base rates'!J$113)
+($K352*'fnd base rates'!J$114)
+($M352*'fnd base rates'!J$116)
+($N352*'fnd base rates'!J$117)
+($O352*'fnd base rates'!J$118)
+($P352*VLOOKUP($S352+12,rate_basefnd,10)))
*$R352</f>
        <v>32045.200349999999</v>
      </c>
      <c r="AC352" s="1">
        <f>(($D352*'fnd base rates'!K$107)
+($E352*'fnd base rates'!K$108)
+($F352*'fnd base rates'!K$109)
+($G352*'fnd base rates'!K$110)
+($H352*'fnd base rates'!K$111)
+($I352*'fnd base rates'!K$112)
+($J352*'fnd base rates'!K$113)
+($K352*'fnd base rates'!K$114)
+($M352*'fnd base rates'!K$116)
+($N352*'fnd base rates'!K$117)
+($O352*'fnd base rates'!K$118)
+($P352*VLOOKUP($S352+12,rate_basefnd,11)))
*$R352</f>
        <v>77399.995848599981</v>
      </c>
      <c r="AD352" s="1">
        <f>(($D352*'fnd base rates'!L$107)
+($E352*'fnd base rates'!L$108)
+($F352*'fnd base rates'!L$109)
+($G352*'fnd base rates'!L$110)
+($H352*'fnd base rates'!L$111)
+($I352*'fnd base rates'!L$112)
+($J352*'fnd base rates'!L$113)
+($K352*'fnd base rates'!L$114)
+($M352*'fnd base rates'!L$116)
+($N352*'fnd base rates'!L$117)
+($O352*'fnd base rates'!L$118)
+($P352*VLOOKUP($S352+12,rate_basefnd,12)))</f>
        <v>96550.260840000003</v>
      </c>
      <c r="AE352" s="1">
        <f>(($D352*'fnd base rates'!M$107)
+($E352*'fnd base rates'!M$108)
+($F352*'fnd base rates'!M$109)
+($G352*'fnd base rates'!M$110)
+($H352*'fnd base rates'!M$111)
+($I352*'fnd base rates'!M$112)
+($J352*'fnd base rates'!M$113)
+($K352*'fnd base rates'!M$114)
+($M352*'fnd base rates'!M$116)
+($N352*'fnd base rates'!M$117)
+($O352*'fnd base rates'!M$118)
+($P352*VLOOKUP($S352+12,rate_basefnd,13)))</f>
        <v>0</v>
      </c>
      <c r="AF352" s="4">
        <f t="shared" si="387"/>
        <v>772663.58813712001</v>
      </c>
      <c r="AH352" s="269">
        <f t="shared" si="388"/>
        <v>446099218</v>
      </c>
      <c r="AI352" s="4" t="str">
        <f t="shared" si="389"/>
        <v>446</v>
      </c>
      <c r="AJ352" s="2" t="str">
        <f t="shared" si="390"/>
        <v>099</v>
      </c>
      <c r="AK352" s="2" t="str">
        <f t="shared" si="391"/>
        <v>218</v>
      </c>
      <c r="AL352" s="4">
        <f t="shared" si="392"/>
        <v>1</v>
      </c>
      <c r="AM352" s="4">
        <f t="shared" si="383"/>
        <v>63</v>
      </c>
      <c r="AN352" s="4">
        <f t="shared" si="393"/>
        <v>772663.58813712001</v>
      </c>
      <c r="AO352" s="4">
        <f t="shared" si="394"/>
        <v>12265</v>
      </c>
      <c r="AP352" s="4">
        <f t="shared" si="384"/>
        <v>0</v>
      </c>
      <c r="AQ352" s="4">
        <v>12265</v>
      </c>
      <c r="AW352" s="4">
        <v>12265</v>
      </c>
      <c r="AX352" s="5">
        <f t="shared" si="395"/>
        <v>0</v>
      </c>
      <c r="AY352" s="4">
        <v>12265</v>
      </c>
      <c r="AZ352" s="5"/>
      <c r="BB352" s="5">
        <f t="shared" ref="BB352" si="417">BC352-BA352</f>
        <v>0</v>
      </c>
    </row>
    <row r="353" spans="1:54" s="4" customFormat="1">
      <c r="A353" s="269">
        <v>446</v>
      </c>
      <c r="B353" s="2">
        <v>446099220</v>
      </c>
      <c r="C353" s="9" t="s">
        <v>1053</v>
      </c>
      <c r="D353" s="14">
        <f>'fnd enro'!D353</f>
        <v>0</v>
      </c>
      <c r="E353" s="14">
        <f>'fnd enro'!E353</f>
        <v>0</v>
      </c>
      <c r="F353" s="14">
        <f>'fnd enro'!F353</f>
        <v>5</v>
      </c>
      <c r="G353" s="14">
        <f>'fnd enro'!G353</f>
        <v>20</v>
      </c>
      <c r="H353" s="14">
        <f>'fnd enro'!H353</f>
        <v>10</v>
      </c>
      <c r="I353" s="14">
        <f>'fnd enro'!I353</f>
        <v>3</v>
      </c>
      <c r="J353" s="14">
        <f>'fnd enro'!J353</f>
        <v>0</v>
      </c>
      <c r="K353" s="15">
        <f>'fnd enro'!K353</f>
        <v>1.4668000000000001</v>
      </c>
      <c r="L353" s="14">
        <f>'fnd enro'!L353</f>
        <v>0</v>
      </c>
      <c r="M353" s="14">
        <f>'fnd enro'!M353</f>
        <v>3</v>
      </c>
      <c r="N353" s="14">
        <f>'fnd enro'!N353</f>
        <v>0</v>
      </c>
      <c r="O353" s="14">
        <f>'fnd enro'!O353</f>
        <v>0</v>
      </c>
      <c r="P353" s="14">
        <f>'fnd enro'!P353</f>
        <v>19</v>
      </c>
      <c r="Q353" s="14">
        <f>'fnd enro'!R353</f>
        <v>38</v>
      </c>
      <c r="R353" s="15">
        <f t="shared" si="386"/>
        <v>1.0649999999999999</v>
      </c>
      <c r="S353" s="14">
        <f>VALUE('fnd enro'!Q353)</f>
        <v>7</v>
      </c>
      <c r="T353" s="2"/>
      <c r="U353" s="1">
        <f>(($D353*'fnd base rates'!C$107)
+($E353*'fnd base rates'!C$108)
+($F353*'fnd base rates'!C$109)
+($G353*'fnd base rates'!C$110)
+($H353*'fnd base rates'!C$111)
+($I353*'fnd base rates'!C$112)
+($J353*'fnd base rates'!C$113)
+($K353*'fnd base rates'!C$114)
+($M353*'fnd base rates'!C$116)
+($N353*'fnd base rates'!C$117)
+($O353*'fnd base rates'!C$118)
+($P353*VLOOKUP($S353+12,rate_basefnd,3)))
*$R353</f>
        <v>23422.727272619999</v>
      </c>
      <c r="V353" s="1">
        <f>(($D353*'fnd base rates'!D$107)
+($E353*'fnd base rates'!D$108)
+($F353*'fnd base rates'!D$109)
+($G353*'fnd base rates'!D$110)
+($H353*'fnd base rates'!D$111)
+($I353*'fnd base rates'!D$112)
+($J353*'fnd base rates'!D$113)
+($K353*'fnd base rates'!D$114)
+($M353*'fnd base rates'!D$116)
+($N353*'fnd base rates'!D$117)
+($O353*'fnd base rates'!D$118)
+($P353*VLOOKUP($S353+12,rate_basefnd,4)))
*$R353</f>
        <v>38109.193199999994</v>
      </c>
      <c r="W353" s="1">
        <f>(($D353*'fnd base rates'!E$107)
+($E353*'fnd base rates'!E$108)
+($F353*'fnd base rates'!E$109)
+($G353*'fnd base rates'!E$110)
+($H353*'fnd base rates'!E$111)
+($I353*'fnd base rates'!E$112)
+($J353*'fnd base rates'!E$113)
+($K353*'fnd base rates'!E$114)
+($M353*'fnd base rates'!E$116)
+($N353*'fnd base rates'!E$117)
+($O353*'fnd base rates'!E$118)
+($P353*VLOOKUP($S353+12,rate_basefnd,5)))
*$R353</f>
        <v>224056.24881671998</v>
      </c>
      <c r="X353" s="1">
        <f>(($D353*'fnd base rates'!F$107)
+($E353*'fnd base rates'!F$108)
+($F353*'fnd base rates'!F$109)
+($G353*'fnd base rates'!F$110)
+($H353*'fnd base rates'!F$111)
+($I353*'fnd base rates'!F$112)
+($J353*'fnd base rates'!F$113)
+($K353*'fnd base rates'!F$114)
+($M353*'fnd base rates'!F$116)
+($N353*'fnd base rates'!F$117)
+($O353*'fnd base rates'!F$118)
+($P353*VLOOKUP($S353+12,rate_basefnd,6)))
*$R353</f>
        <v>47213.200493639997</v>
      </c>
      <c r="Y353" s="1">
        <f>(($D353*'fnd base rates'!G$107)
+($E353*'fnd base rates'!G$108)
+($F353*'fnd base rates'!G$109)
+($G353*'fnd base rates'!G$110)
+($H353*'fnd base rates'!G$111)
+($I353*'fnd base rates'!G$112)
+($J353*'fnd base rates'!G$113)
+($K353*'fnd base rates'!G$114)
+($M353*'fnd base rates'!G$116)
+($N353*'fnd base rates'!G$117)
+($O353*'fnd base rates'!G$118)
+($P353*VLOOKUP($S353+12,rate_basefnd,7)))
*$R353</f>
        <v>9770.3150225400004</v>
      </c>
      <c r="Z353" s="1">
        <f>(($D353*'fnd base rates'!H$107)
+($E353*'fnd base rates'!H$108)
+($F353*'fnd base rates'!H$109)
+($G353*'fnd base rates'!H$110)
+($H353*'fnd base rates'!H$111)
+($I353*'fnd base rates'!H$112)
+($J353*'fnd base rates'!H$113)
+($K353*'fnd base rates'!H$114)
+($M353*'fnd base rates'!H$116)
+($N353*'fnd base rates'!H$117)
+($O353*'fnd base rates'!H$118)
+($P353*VLOOKUP($S353+12,rate_basefnd,8)))</f>
        <v>21632.479491999999</v>
      </c>
      <c r="AA353" s="1">
        <f>(($D353*'fnd base rates'!I$107)
+($E353*'fnd base rates'!I$108)
+($F353*'fnd base rates'!I$109)
+($G353*'fnd base rates'!I$110)
+($H353*'fnd base rates'!I$111)
+($I353*'fnd base rates'!I$112)
+($J353*'fnd base rates'!I$113)
+($K353*'fnd base rates'!I$114)
+($M353*'fnd base rates'!I$116)
+($N353*'fnd base rates'!I$117)
+($O353*'fnd base rates'!I$118)
+($P353*VLOOKUP($S353+12,rate_basefnd,9)))
*$R353</f>
        <v>16223.879849999998</v>
      </c>
      <c r="AB353" s="1">
        <f>(($D353*'fnd base rates'!J$107)
+($E353*'fnd base rates'!J$108)
+($F353*'fnd base rates'!J$109)
+($G353*'fnd base rates'!J$110)
+($H353*'fnd base rates'!J$111)
+($I353*'fnd base rates'!J$112)
+($J353*'fnd base rates'!J$113)
+($K353*'fnd base rates'!J$114)
+($M353*'fnd base rates'!J$116)
+($N353*'fnd base rates'!J$117)
+($O353*'fnd base rates'!J$118)
+($P353*VLOOKUP($S353+12,rate_basefnd,10)))
*$R353</f>
        <v>21866.601299999995</v>
      </c>
      <c r="AC353" s="1">
        <f>(($D353*'fnd base rates'!K$107)
+($E353*'fnd base rates'!K$108)
+($F353*'fnd base rates'!K$109)
+($G353*'fnd base rates'!K$110)
+($H353*'fnd base rates'!K$111)
+($I353*'fnd base rates'!K$112)
+($J353*'fnd base rates'!K$113)
+($K353*'fnd base rates'!K$114)
+($M353*'fnd base rates'!K$116)
+($N353*'fnd base rates'!K$117)
+($O353*'fnd base rates'!K$118)
+($P353*VLOOKUP($S353+12,rate_basefnd,11)))
*$R353</f>
        <v>46527.054843599995</v>
      </c>
      <c r="AD353" s="1">
        <f>(($D353*'fnd base rates'!L$107)
+($E353*'fnd base rates'!L$108)
+($F353*'fnd base rates'!L$109)
+($G353*'fnd base rates'!L$110)
+($H353*'fnd base rates'!L$111)
+($I353*'fnd base rates'!L$112)
+($J353*'fnd base rates'!L$113)
+($K353*'fnd base rates'!L$114)
+($M353*'fnd base rates'!L$116)
+($N353*'fnd base rates'!L$117)
+($O353*'fnd base rates'!L$118)
+($P353*VLOOKUP($S353+12,rate_basefnd,12)))</f>
        <v>65977.873840000015</v>
      </c>
      <c r="AE353" s="1">
        <f>(($D353*'fnd base rates'!M$107)
+($E353*'fnd base rates'!M$108)
+($F353*'fnd base rates'!M$109)
+($G353*'fnd base rates'!M$110)
+($H353*'fnd base rates'!M$111)
+($I353*'fnd base rates'!M$112)
+($J353*'fnd base rates'!M$113)
+($K353*'fnd base rates'!M$114)
+($M353*'fnd base rates'!M$116)
+($N353*'fnd base rates'!M$117)
+($O353*'fnd base rates'!M$118)
+($P353*VLOOKUP($S353+12,rate_basefnd,13)))</f>
        <v>0</v>
      </c>
      <c r="AF353" s="4">
        <f t="shared" si="387"/>
        <v>514799.57413112</v>
      </c>
      <c r="AH353" s="269">
        <f t="shared" si="388"/>
        <v>446099220</v>
      </c>
      <c r="AI353" s="4" t="str">
        <f t="shared" si="389"/>
        <v>446</v>
      </c>
      <c r="AJ353" s="2" t="str">
        <f t="shared" si="390"/>
        <v>099</v>
      </c>
      <c r="AK353" s="2" t="str">
        <f t="shared" si="391"/>
        <v>220</v>
      </c>
      <c r="AL353" s="4">
        <f t="shared" si="392"/>
        <v>1</v>
      </c>
      <c r="AM353" s="4">
        <f t="shared" si="383"/>
        <v>38</v>
      </c>
      <c r="AN353" s="4">
        <f t="shared" si="393"/>
        <v>514799.57413112</v>
      </c>
      <c r="AO353" s="4">
        <f t="shared" si="394"/>
        <v>13547</v>
      </c>
      <c r="AP353" s="4">
        <f t="shared" si="384"/>
        <v>0</v>
      </c>
      <c r="AQ353" s="4">
        <v>13547</v>
      </c>
      <c r="AW353" s="4">
        <v>13547</v>
      </c>
      <c r="AX353" s="5">
        <f t="shared" si="395"/>
        <v>0</v>
      </c>
      <c r="AY353" s="4">
        <v>13547</v>
      </c>
      <c r="AZ353" s="5"/>
      <c r="BB353" s="5">
        <f t="shared" ref="BB353" si="418">BC353-BA353</f>
        <v>0</v>
      </c>
    </row>
    <row r="354" spans="1:54" s="4" customFormat="1">
      <c r="A354" s="269">
        <v>446</v>
      </c>
      <c r="B354" s="2">
        <v>446099238</v>
      </c>
      <c r="C354" s="9" t="s">
        <v>1053</v>
      </c>
      <c r="D354" s="14">
        <f>'fnd enro'!D354</f>
        <v>0</v>
      </c>
      <c r="E354" s="14">
        <f>'fnd enro'!E354</f>
        <v>0</v>
      </c>
      <c r="F354" s="14">
        <f>'fnd enro'!F354</f>
        <v>3</v>
      </c>
      <c r="G354" s="14">
        <f>'fnd enro'!G354</f>
        <v>22</v>
      </c>
      <c r="H354" s="14">
        <f>'fnd enro'!H354</f>
        <v>0</v>
      </c>
      <c r="I354" s="14">
        <f>'fnd enro'!I354</f>
        <v>0</v>
      </c>
      <c r="J354" s="14">
        <f>'fnd enro'!J354</f>
        <v>0</v>
      </c>
      <c r="K354" s="15">
        <f>'fnd enro'!K354</f>
        <v>0.96499999999999997</v>
      </c>
      <c r="L354" s="14">
        <f>'fnd enro'!L354</f>
        <v>0</v>
      </c>
      <c r="M354" s="14">
        <f>'fnd enro'!M354</f>
        <v>1</v>
      </c>
      <c r="N354" s="14">
        <f>'fnd enro'!N354</f>
        <v>0</v>
      </c>
      <c r="O354" s="14">
        <f>'fnd enro'!O354</f>
        <v>0</v>
      </c>
      <c r="P354" s="14">
        <f>'fnd enro'!P354</f>
        <v>9</v>
      </c>
      <c r="Q354" s="14">
        <f>'fnd enro'!R354</f>
        <v>25</v>
      </c>
      <c r="R354" s="15">
        <f t="shared" si="386"/>
        <v>1.0649999999999999</v>
      </c>
      <c r="S354" s="14">
        <f>VALUE('fnd enro'!Q354)</f>
        <v>6</v>
      </c>
      <c r="T354" s="2"/>
      <c r="U354" s="1">
        <f>(($D354*'fnd base rates'!C$107)
+($E354*'fnd base rates'!C$108)
+($F354*'fnd base rates'!C$109)
+($G354*'fnd base rates'!C$110)
+($H354*'fnd base rates'!C$111)
+($I354*'fnd base rates'!C$112)
+($J354*'fnd base rates'!C$113)
+($K354*'fnd base rates'!C$114)
+($M354*'fnd base rates'!C$116)
+($N354*'fnd base rates'!C$117)
+($O354*'fnd base rates'!C$118)
+($P354*VLOOKUP($S354+12,rate_basefnd,3)))
*$R354</f>
        <v>15014.906387249997</v>
      </c>
      <c r="V354" s="1">
        <f>(($D354*'fnd base rates'!D$107)
+($E354*'fnd base rates'!D$108)
+($F354*'fnd base rates'!D$109)
+($G354*'fnd base rates'!D$110)
+($H354*'fnd base rates'!D$111)
+($I354*'fnd base rates'!D$112)
+($J354*'fnd base rates'!D$113)
+($K354*'fnd base rates'!D$114)
+($M354*'fnd base rates'!D$116)
+($N354*'fnd base rates'!D$117)
+($O354*'fnd base rates'!D$118)
+($P354*VLOOKUP($S354+12,rate_basefnd,4)))
*$R354</f>
        <v>23514.507750000004</v>
      </c>
      <c r="W354" s="1">
        <f>(($D354*'fnd base rates'!E$107)
+($E354*'fnd base rates'!E$108)
+($F354*'fnd base rates'!E$109)
+($G354*'fnd base rates'!E$110)
+($H354*'fnd base rates'!E$111)
+($I354*'fnd base rates'!E$112)
+($J354*'fnd base rates'!E$113)
+($K354*'fnd base rates'!E$114)
+($M354*'fnd base rates'!E$116)
+($N354*'fnd base rates'!E$117)
+($O354*'fnd base rates'!E$118)
+($P354*VLOOKUP($S354+12,rate_basefnd,5)))
*$R354</f>
        <v>133489.974861</v>
      </c>
      <c r="X354" s="1">
        <f>(($D354*'fnd base rates'!F$107)
+($E354*'fnd base rates'!F$108)
+($F354*'fnd base rates'!F$109)
+($G354*'fnd base rates'!F$110)
+($H354*'fnd base rates'!F$111)
+($I354*'fnd base rates'!F$112)
+($J354*'fnd base rates'!F$113)
+($K354*'fnd base rates'!F$114)
+($M354*'fnd base rates'!F$116)
+($N354*'fnd base rates'!F$117)
+($O354*'fnd base rates'!F$118)
+($P354*VLOOKUP($S354+12,rate_basefnd,6)))
*$R354</f>
        <v>33401.7870195</v>
      </c>
      <c r="Y354" s="1">
        <f>(($D354*'fnd base rates'!G$107)
+($E354*'fnd base rates'!G$108)
+($F354*'fnd base rates'!G$109)
+($G354*'fnd base rates'!G$110)
+($H354*'fnd base rates'!G$111)
+($I354*'fnd base rates'!G$112)
+($J354*'fnd base rates'!G$113)
+($K354*'fnd base rates'!G$114)
+($M354*'fnd base rates'!G$116)
+($N354*'fnd base rates'!G$117)
+($O354*'fnd base rates'!G$118)
+($P354*VLOOKUP($S354+12,rate_basefnd,7)))
*$R354</f>
        <v>5628.2076832499997</v>
      </c>
      <c r="Z354" s="1">
        <f>(($D354*'fnd base rates'!H$107)
+($E354*'fnd base rates'!H$108)
+($F354*'fnd base rates'!H$109)
+($G354*'fnd base rates'!H$110)
+($H354*'fnd base rates'!H$111)
+($I354*'fnd base rates'!H$112)
+($J354*'fnd base rates'!H$113)
+($K354*'fnd base rates'!H$114)
+($M354*'fnd base rates'!H$116)
+($N354*'fnd base rates'!H$117)
+($O354*'fnd base rates'!H$118)
+($P354*VLOOKUP($S354+12,rate_basefnd,8)))</f>
        <v>13413.913350000001</v>
      </c>
      <c r="AA354" s="1">
        <f>(($D354*'fnd base rates'!I$107)
+($E354*'fnd base rates'!I$108)
+($F354*'fnd base rates'!I$109)
+($G354*'fnd base rates'!I$110)
+($H354*'fnd base rates'!I$111)
+($I354*'fnd base rates'!I$112)
+($J354*'fnd base rates'!I$113)
+($K354*'fnd base rates'!I$114)
+($M354*'fnd base rates'!I$116)
+($N354*'fnd base rates'!I$117)
+($O354*'fnd base rates'!I$118)
+($P354*VLOOKUP($S354+12,rate_basefnd,9)))
*$R354</f>
        <v>9405.6753000000008</v>
      </c>
      <c r="AB354" s="1">
        <f>(($D354*'fnd base rates'!J$107)
+($E354*'fnd base rates'!J$108)
+($F354*'fnd base rates'!J$109)
+($G354*'fnd base rates'!J$110)
+($H354*'fnd base rates'!J$111)
+($I354*'fnd base rates'!J$112)
+($J354*'fnd base rates'!J$113)
+($K354*'fnd base rates'!J$114)
+($M354*'fnd base rates'!J$116)
+($N354*'fnd base rates'!J$117)
+($O354*'fnd base rates'!J$118)
+($P354*VLOOKUP($S354+12,rate_basefnd,10)))
*$R354</f>
        <v>9991.425299999999</v>
      </c>
      <c r="AC354" s="1">
        <f>(($D354*'fnd base rates'!K$107)
+($E354*'fnd base rates'!K$108)
+($F354*'fnd base rates'!K$109)
+($G354*'fnd base rates'!K$110)
+($H354*'fnd base rates'!K$111)
+($I354*'fnd base rates'!K$112)
+($J354*'fnd base rates'!K$113)
+($K354*'fnd base rates'!K$114)
+($M354*'fnd base rates'!K$116)
+($N354*'fnd base rates'!K$117)
+($O354*'fnd base rates'!K$118)
+($P354*VLOOKUP($S354+12,rate_basefnd,11)))
*$R354</f>
        <v>29616.262305</v>
      </c>
      <c r="AD354" s="1">
        <f>(($D354*'fnd base rates'!L$107)
+($E354*'fnd base rates'!L$108)
+($F354*'fnd base rates'!L$109)
+($G354*'fnd base rates'!L$110)
+($H354*'fnd base rates'!L$111)
+($I354*'fnd base rates'!L$112)
+($J354*'fnd base rates'!L$113)
+($K354*'fnd base rates'!L$114)
+($M354*'fnd base rates'!L$116)
+($N354*'fnd base rates'!L$117)
+($O354*'fnd base rates'!L$118)
+($P354*VLOOKUP($S354+12,rate_basefnd,12)))</f>
        <v>40814.456999999995</v>
      </c>
      <c r="AE354" s="1">
        <f>(($D354*'fnd base rates'!M$107)
+($E354*'fnd base rates'!M$108)
+($F354*'fnd base rates'!M$109)
+($G354*'fnd base rates'!M$110)
+($H354*'fnd base rates'!M$111)
+($I354*'fnd base rates'!M$112)
+($J354*'fnd base rates'!M$113)
+($K354*'fnd base rates'!M$114)
+($M354*'fnd base rates'!M$116)
+($N354*'fnd base rates'!M$117)
+($O354*'fnd base rates'!M$118)
+($P354*VLOOKUP($S354+12,rate_basefnd,13)))</f>
        <v>0</v>
      </c>
      <c r="AF354" s="4">
        <f t="shared" si="387"/>
        <v>314291.11695599998</v>
      </c>
      <c r="AH354" s="269">
        <f t="shared" si="388"/>
        <v>446099238</v>
      </c>
      <c r="AI354" s="4" t="str">
        <f t="shared" si="389"/>
        <v>446</v>
      </c>
      <c r="AJ354" s="2" t="str">
        <f t="shared" si="390"/>
        <v>099</v>
      </c>
      <c r="AK354" s="2" t="str">
        <f t="shared" si="391"/>
        <v>238</v>
      </c>
      <c r="AL354" s="4">
        <f t="shared" si="392"/>
        <v>1</v>
      </c>
      <c r="AM354" s="4">
        <f t="shared" si="383"/>
        <v>25</v>
      </c>
      <c r="AN354" s="4">
        <f t="shared" si="393"/>
        <v>314291.11695599998</v>
      </c>
      <c r="AO354" s="4">
        <f t="shared" si="394"/>
        <v>12572</v>
      </c>
      <c r="AP354" s="4">
        <f t="shared" si="384"/>
        <v>0</v>
      </c>
      <c r="AQ354" s="4">
        <v>12572</v>
      </c>
      <c r="AW354" s="4">
        <v>12572</v>
      </c>
      <c r="AX354" s="5">
        <f t="shared" si="395"/>
        <v>0</v>
      </c>
      <c r="AY354" s="4">
        <v>12572</v>
      </c>
      <c r="AZ354" s="5"/>
      <c r="BB354" s="5">
        <f t="shared" ref="BB354" si="419">BC354-BA354</f>
        <v>0</v>
      </c>
    </row>
    <row r="355" spans="1:54" s="4" customFormat="1">
      <c r="A355" s="269">
        <v>446</v>
      </c>
      <c r="B355" s="2">
        <v>446099244</v>
      </c>
      <c r="C355" s="9" t="s">
        <v>1053</v>
      </c>
      <c r="D355" s="14">
        <f>'fnd enro'!D355</f>
        <v>0</v>
      </c>
      <c r="E355" s="14">
        <f>'fnd enro'!E355</f>
        <v>0</v>
      </c>
      <c r="F355" s="14">
        <f>'fnd enro'!F355</f>
        <v>2</v>
      </c>
      <c r="G355" s="14">
        <f>'fnd enro'!G355</f>
        <v>4</v>
      </c>
      <c r="H355" s="14">
        <f>'fnd enro'!H355</f>
        <v>11</v>
      </c>
      <c r="I355" s="14">
        <f>'fnd enro'!I355</f>
        <v>11</v>
      </c>
      <c r="J355" s="14">
        <f>'fnd enro'!J355</f>
        <v>0</v>
      </c>
      <c r="K355" s="15">
        <f>'fnd enro'!K355</f>
        <v>1.0808</v>
      </c>
      <c r="L355" s="14">
        <f>'fnd enro'!L355</f>
        <v>0</v>
      </c>
      <c r="M355" s="14">
        <f>'fnd enro'!M355</f>
        <v>0</v>
      </c>
      <c r="N355" s="14">
        <f>'fnd enro'!N355</f>
        <v>0</v>
      </c>
      <c r="O355" s="14">
        <f>'fnd enro'!O355</f>
        <v>0</v>
      </c>
      <c r="P355" s="14">
        <f>'fnd enro'!P355</f>
        <v>6</v>
      </c>
      <c r="Q355" s="14">
        <f>'fnd enro'!R355</f>
        <v>28</v>
      </c>
      <c r="R355" s="15">
        <f t="shared" si="386"/>
        <v>1.0649999999999999</v>
      </c>
      <c r="S355" s="14">
        <f>VALUE('fnd enro'!Q355)</f>
        <v>10</v>
      </c>
      <c r="T355" s="2"/>
      <c r="U355" s="1">
        <f>(($D355*'fnd base rates'!C$107)
+($E355*'fnd base rates'!C$108)
+($F355*'fnd base rates'!C$109)
+($G355*'fnd base rates'!C$110)
+($H355*'fnd base rates'!C$111)
+($I355*'fnd base rates'!C$112)
+($J355*'fnd base rates'!C$113)
+($K355*'fnd base rates'!C$114)
+($M355*'fnd base rates'!C$116)
+($N355*'fnd base rates'!C$117)
+($O355*'fnd base rates'!C$118)
+($P355*VLOOKUP($S355+12,rate_basefnd,3)))
*$R355</f>
        <v>16504.068237719999</v>
      </c>
      <c r="V355" s="1">
        <f>(($D355*'fnd base rates'!D$107)
+($E355*'fnd base rates'!D$108)
+($F355*'fnd base rates'!D$109)
+($G355*'fnd base rates'!D$110)
+($H355*'fnd base rates'!D$111)
+($I355*'fnd base rates'!D$112)
+($J355*'fnd base rates'!D$113)
+($K355*'fnd base rates'!D$114)
+($M355*'fnd base rates'!D$116)
+($N355*'fnd base rates'!D$117)
+($O355*'fnd base rates'!D$118)
+($P355*VLOOKUP($S355+12,rate_basefnd,4)))
*$R355</f>
        <v>25216.047599999998</v>
      </c>
      <c r="W355" s="1">
        <f>(($D355*'fnd base rates'!E$107)
+($E355*'fnd base rates'!E$108)
+($F355*'fnd base rates'!E$109)
+($G355*'fnd base rates'!E$110)
+($H355*'fnd base rates'!E$111)
+($I355*'fnd base rates'!E$112)
+($J355*'fnd base rates'!E$113)
+($K355*'fnd base rates'!E$114)
+($M355*'fnd base rates'!E$116)
+($N355*'fnd base rates'!E$117)
+($O355*'fnd base rates'!E$118)
+($P355*VLOOKUP($S355+12,rate_basefnd,5)))
*$R355</f>
        <v>146311.62821232001</v>
      </c>
      <c r="X355" s="1">
        <f>(($D355*'fnd base rates'!F$107)
+($E355*'fnd base rates'!F$108)
+($F355*'fnd base rates'!F$109)
+($G355*'fnd base rates'!F$110)
+($H355*'fnd base rates'!F$111)
+($I355*'fnd base rates'!F$112)
+($J355*'fnd base rates'!F$113)
+($K355*'fnd base rates'!F$114)
+($M355*'fnd base rates'!F$116)
+($N355*'fnd base rates'!F$117)
+($O355*'fnd base rates'!F$118)
+($P355*VLOOKUP($S355+12,rate_basefnd,6)))
*$R355</f>
        <v>30021.891555839997</v>
      </c>
      <c r="Y355" s="1">
        <f>(($D355*'fnd base rates'!G$107)
+($E355*'fnd base rates'!G$108)
+($F355*'fnd base rates'!G$109)
+($G355*'fnd base rates'!G$110)
+($H355*'fnd base rates'!G$111)
+($I355*'fnd base rates'!G$112)
+($J355*'fnd base rates'!G$113)
+($K355*'fnd base rates'!G$114)
+($M355*'fnd base rates'!G$116)
+($N355*'fnd base rates'!G$117)
+($O355*'fnd base rates'!G$118)
+($P355*VLOOKUP($S355+12,rate_basefnd,7)))
*$R355</f>
        <v>6032.4176192399991</v>
      </c>
      <c r="Z355" s="1">
        <f>(($D355*'fnd base rates'!H$107)
+($E355*'fnd base rates'!H$108)
+($F355*'fnd base rates'!H$109)
+($G355*'fnd base rates'!H$110)
+($H355*'fnd base rates'!H$111)
+($I355*'fnd base rates'!H$112)
+($J355*'fnd base rates'!H$113)
+($K355*'fnd base rates'!H$114)
+($M355*'fnd base rates'!H$116)
+($N355*'fnd base rates'!H$117)
+($O355*'fnd base rates'!H$118)
+($P355*VLOOKUP($S355+12,rate_basefnd,8)))</f>
        <v>18171.010151999999</v>
      </c>
      <c r="AA355" s="1">
        <f>(($D355*'fnd base rates'!I$107)
+($E355*'fnd base rates'!I$108)
+($F355*'fnd base rates'!I$109)
+($G355*'fnd base rates'!I$110)
+($H355*'fnd base rates'!I$111)
+($I355*'fnd base rates'!I$112)
+($J355*'fnd base rates'!I$113)
+($K355*'fnd base rates'!I$114)
+($M355*'fnd base rates'!I$116)
+($N355*'fnd base rates'!I$117)
+($O355*'fnd base rates'!I$118)
+($P355*VLOOKUP($S355+12,rate_basefnd,9)))
*$R355</f>
        <v>12145.611449999999</v>
      </c>
      <c r="AB355" s="1">
        <f>(($D355*'fnd base rates'!J$107)
+($E355*'fnd base rates'!J$108)
+($F355*'fnd base rates'!J$109)
+($G355*'fnd base rates'!J$110)
+($H355*'fnd base rates'!J$111)
+($I355*'fnd base rates'!J$112)
+($J355*'fnd base rates'!J$113)
+($K355*'fnd base rates'!J$114)
+($M355*'fnd base rates'!J$116)
+($N355*'fnd base rates'!J$117)
+($O355*'fnd base rates'!J$118)
+($P355*VLOOKUP($S355+12,rate_basefnd,10)))
*$R355</f>
        <v>15433.8735</v>
      </c>
      <c r="AC355" s="1">
        <f>(($D355*'fnd base rates'!K$107)
+($E355*'fnd base rates'!K$108)
+($F355*'fnd base rates'!K$109)
+($G355*'fnd base rates'!K$110)
+($H355*'fnd base rates'!K$111)
+($I355*'fnd base rates'!K$112)
+($J355*'fnd base rates'!K$113)
+($K355*'fnd base rates'!K$114)
+($M355*'fnd base rates'!K$116)
+($N355*'fnd base rates'!K$117)
+($O355*'fnd base rates'!K$118)
+($P355*VLOOKUP($S355+12,rate_basefnd,11)))
*$R355</f>
        <v>34352.295621600002</v>
      </c>
      <c r="AD355" s="1">
        <f>(($D355*'fnd base rates'!L$107)
+($E355*'fnd base rates'!L$108)
+($F355*'fnd base rates'!L$109)
+($G355*'fnd base rates'!L$110)
+($H355*'fnd base rates'!L$111)
+($I355*'fnd base rates'!L$112)
+($J355*'fnd base rates'!L$113)
+($K355*'fnd base rates'!L$114)
+($M355*'fnd base rates'!L$116)
+($N355*'fnd base rates'!L$117)
+($O355*'fnd base rates'!L$118)
+($P355*VLOOKUP($S355+12,rate_basefnd,12)))</f>
        <v>43934.917040000008</v>
      </c>
      <c r="AE355" s="1">
        <f>(($D355*'fnd base rates'!M$107)
+($E355*'fnd base rates'!M$108)
+($F355*'fnd base rates'!M$109)
+($G355*'fnd base rates'!M$110)
+($H355*'fnd base rates'!M$111)
+($I355*'fnd base rates'!M$112)
+($J355*'fnd base rates'!M$113)
+($K355*'fnd base rates'!M$114)
+($M355*'fnd base rates'!M$116)
+($N355*'fnd base rates'!M$117)
+($O355*'fnd base rates'!M$118)
+($P355*VLOOKUP($S355+12,rate_basefnd,13)))</f>
        <v>0</v>
      </c>
      <c r="AF355" s="4">
        <f t="shared" si="387"/>
        <v>348123.76098872005</v>
      </c>
      <c r="AH355" s="269">
        <f t="shared" si="388"/>
        <v>446099244</v>
      </c>
      <c r="AI355" s="4" t="str">
        <f t="shared" si="389"/>
        <v>446</v>
      </c>
      <c r="AJ355" s="2" t="str">
        <f t="shared" si="390"/>
        <v>099</v>
      </c>
      <c r="AK355" s="2" t="str">
        <f t="shared" si="391"/>
        <v>244</v>
      </c>
      <c r="AL355" s="4">
        <f t="shared" si="392"/>
        <v>1</v>
      </c>
      <c r="AM355" s="4">
        <f t="shared" si="383"/>
        <v>28</v>
      </c>
      <c r="AN355" s="4">
        <f t="shared" si="393"/>
        <v>348123.76098872005</v>
      </c>
      <c r="AO355" s="4">
        <f t="shared" si="394"/>
        <v>12433</v>
      </c>
      <c r="AP355" s="4">
        <f t="shared" si="384"/>
        <v>0</v>
      </c>
      <c r="AQ355" s="4">
        <v>12433</v>
      </c>
      <c r="AW355" s="4">
        <v>12433</v>
      </c>
      <c r="AX355" s="5">
        <f t="shared" si="395"/>
        <v>0</v>
      </c>
      <c r="AY355" s="4">
        <v>12433</v>
      </c>
      <c r="AZ355" s="5"/>
      <c r="BB355" s="5">
        <f t="shared" ref="BB355" si="420">BC355-BA355</f>
        <v>0</v>
      </c>
    </row>
    <row r="356" spans="1:54" s="4" customFormat="1">
      <c r="A356" s="269">
        <v>446</v>
      </c>
      <c r="B356" s="2">
        <v>446099265</v>
      </c>
      <c r="C356" s="9" t="s">
        <v>1053</v>
      </c>
      <c r="D356" s="14">
        <f>'fnd enro'!D356</f>
        <v>0</v>
      </c>
      <c r="E356" s="14">
        <f>'fnd enro'!E356</f>
        <v>0</v>
      </c>
      <c r="F356" s="14">
        <f>'fnd enro'!F356</f>
        <v>0</v>
      </c>
      <c r="G356" s="14">
        <f>'fnd enro'!G356</f>
        <v>2</v>
      </c>
      <c r="H356" s="14">
        <f>'fnd enro'!H356</f>
        <v>0</v>
      </c>
      <c r="I356" s="14">
        <f>'fnd enro'!I356</f>
        <v>0</v>
      </c>
      <c r="J356" s="14">
        <f>'fnd enro'!J356</f>
        <v>0</v>
      </c>
      <c r="K356" s="15">
        <f>'fnd enro'!K356</f>
        <v>7.7200000000000005E-2</v>
      </c>
      <c r="L356" s="14">
        <f>'fnd enro'!L356</f>
        <v>0</v>
      </c>
      <c r="M356" s="14">
        <f>'fnd enro'!M356</f>
        <v>0</v>
      </c>
      <c r="N356" s="14">
        <f>'fnd enro'!N356</f>
        <v>0</v>
      </c>
      <c r="O356" s="14">
        <f>'fnd enro'!O356</f>
        <v>0</v>
      </c>
      <c r="P356" s="14">
        <f>'fnd enro'!P356</f>
        <v>0</v>
      </c>
      <c r="Q356" s="14">
        <f>'fnd enro'!R356</f>
        <v>2</v>
      </c>
      <c r="R356" s="15">
        <f t="shared" si="386"/>
        <v>1.0649999999999999</v>
      </c>
      <c r="S356" s="14">
        <f>VALUE('fnd enro'!Q356)</f>
        <v>4</v>
      </c>
      <c r="T356" s="2"/>
      <c r="U356" s="1">
        <f>(($D356*'fnd base rates'!C$107)
+($E356*'fnd base rates'!C$108)
+($F356*'fnd base rates'!C$109)
+($G356*'fnd base rates'!C$110)
+($H356*'fnd base rates'!C$111)
+($I356*'fnd base rates'!C$112)
+($J356*'fnd base rates'!C$113)
+($K356*'fnd base rates'!C$114)
+($M356*'fnd base rates'!C$116)
+($N356*'fnd base rates'!C$117)
+($O356*'fnd base rates'!C$118)
+($P356*VLOOKUP($S356+12,rate_basefnd,3)))
*$R356</f>
        <v>1142.66266698</v>
      </c>
      <c r="V356" s="1">
        <f>(($D356*'fnd base rates'!D$107)
+($E356*'fnd base rates'!D$108)
+($F356*'fnd base rates'!D$109)
+($G356*'fnd base rates'!D$110)
+($H356*'fnd base rates'!D$111)
+($I356*'fnd base rates'!D$112)
+($J356*'fnd base rates'!D$113)
+($K356*'fnd base rates'!D$114)
+($M356*'fnd base rates'!D$116)
+($N356*'fnd base rates'!D$117)
+($O356*'fnd base rates'!D$118)
+($P356*VLOOKUP($S356+12,rate_basefnd,4)))
*$R356</f>
        <v>1629.6204</v>
      </c>
      <c r="W356" s="1">
        <f>(($D356*'fnd base rates'!E$107)
+($E356*'fnd base rates'!E$108)
+($F356*'fnd base rates'!E$109)
+($G356*'fnd base rates'!E$110)
+($H356*'fnd base rates'!E$111)
+($I356*'fnd base rates'!E$112)
+($J356*'fnd base rates'!E$113)
+($K356*'fnd base rates'!E$114)
+($M356*'fnd base rates'!E$116)
+($N356*'fnd base rates'!E$117)
+($O356*'fnd base rates'!E$118)
+($P356*VLOOKUP($S356+12,rate_basefnd,5)))
*$R356</f>
        <v>8265.316700880001</v>
      </c>
      <c r="X356" s="1">
        <f>(($D356*'fnd base rates'!F$107)
+($E356*'fnd base rates'!F$108)
+($F356*'fnd base rates'!F$109)
+($G356*'fnd base rates'!F$110)
+($H356*'fnd base rates'!F$111)
+($I356*'fnd base rates'!F$112)
+($J356*'fnd base rates'!F$113)
+($K356*'fnd base rates'!F$114)
+($M356*'fnd base rates'!F$116)
+($N356*'fnd base rates'!F$117)
+($O356*'fnd base rates'!F$118)
+($P356*VLOOKUP($S356+12,rate_basefnd,6)))
*$R356</f>
        <v>2657.0608575599999</v>
      </c>
      <c r="Y356" s="1">
        <f>(($D356*'fnd base rates'!G$107)
+($E356*'fnd base rates'!G$108)
+($F356*'fnd base rates'!G$109)
+($G356*'fnd base rates'!G$110)
+($H356*'fnd base rates'!G$111)
+($I356*'fnd base rates'!G$112)
+($J356*'fnd base rates'!G$113)
+($K356*'fnd base rates'!G$114)
+($M356*'fnd base rates'!G$116)
+($N356*'fnd base rates'!G$117)
+($O356*'fnd base rates'!G$118)
+($P356*VLOOKUP($S356+12,rate_basefnd,7)))
*$R356</f>
        <v>333.96969065999997</v>
      </c>
      <c r="Z356" s="1">
        <f>(($D356*'fnd base rates'!H$107)
+($E356*'fnd base rates'!H$108)
+($F356*'fnd base rates'!H$109)
+($G356*'fnd base rates'!H$110)
+($H356*'fnd base rates'!H$111)
+($I356*'fnd base rates'!H$112)
+($J356*'fnd base rates'!H$113)
+($K356*'fnd base rates'!H$114)
+($M356*'fnd base rates'!H$116)
+($N356*'fnd base rates'!H$117)
+($O356*'fnd base rates'!H$118)
+($P356*VLOOKUP($S356+12,rate_basefnd,8)))</f>
        <v>1046.877868</v>
      </c>
      <c r="AA356" s="1">
        <f>(($D356*'fnd base rates'!I$107)
+($E356*'fnd base rates'!I$108)
+($F356*'fnd base rates'!I$109)
+($G356*'fnd base rates'!I$110)
+($H356*'fnd base rates'!I$111)
+($I356*'fnd base rates'!I$112)
+($J356*'fnd base rates'!I$113)
+($K356*'fnd base rates'!I$114)
+($M356*'fnd base rates'!I$116)
+($N356*'fnd base rates'!I$117)
+($O356*'fnd base rates'!I$118)
+($P356*VLOOKUP($S356+12,rate_basefnd,9)))
*$R356</f>
        <v>652.52549999999997</v>
      </c>
      <c r="AB356" s="1">
        <f>(($D356*'fnd base rates'!J$107)
+($E356*'fnd base rates'!J$108)
+($F356*'fnd base rates'!J$109)
+($G356*'fnd base rates'!J$110)
+($H356*'fnd base rates'!J$111)
+($I356*'fnd base rates'!J$112)
+($J356*'fnd base rates'!J$113)
+($K356*'fnd base rates'!J$114)
+($M356*'fnd base rates'!J$116)
+($N356*'fnd base rates'!J$117)
+($O356*'fnd base rates'!J$118)
+($P356*VLOOKUP($S356+12,rate_basefnd,10)))
*$R356</f>
        <v>324.44159999999999</v>
      </c>
      <c r="AC356" s="1">
        <f>(($D356*'fnd base rates'!K$107)
+($E356*'fnd base rates'!K$108)
+($F356*'fnd base rates'!K$109)
+($G356*'fnd base rates'!K$110)
+($H356*'fnd base rates'!K$111)
+($I356*'fnd base rates'!K$112)
+($J356*'fnd base rates'!K$113)
+($K356*'fnd base rates'!K$114)
+($M356*'fnd base rates'!K$116)
+($N356*'fnd base rates'!K$117)
+($O356*'fnd base rates'!K$118)
+($P356*VLOOKUP($S356+12,rate_basefnd,11)))
*$R356</f>
        <v>2343.4470443999994</v>
      </c>
      <c r="AD356" s="1">
        <f>(($D356*'fnd base rates'!L$107)
+($E356*'fnd base rates'!L$108)
+($F356*'fnd base rates'!L$109)
+($G356*'fnd base rates'!L$110)
+($H356*'fnd base rates'!L$111)
+($I356*'fnd base rates'!L$112)
+($J356*'fnd base rates'!L$113)
+($K356*'fnd base rates'!L$114)
+($M356*'fnd base rates'!L$116)
+($N356*'fnd base rates'!L$117)
+($O356*'fnd base rates'!L$118)
+($P356*VLOOKUP($S356+12,rate_basefnd,12)))</f>
        <v>2892.3133600000001</v>
      </c>
      <c r="AE356" s="1">
        <f>(($D356*'fnd base rates'!M$107)
+($E356*'fnd base rates'!M$108)
+($F356*'fnd base rates'!M$109)
+($G356*'fnd base rates'!M$110)
+($H356*'fnd base rates'!M$111)
+($I356*'fnd base rates'!M$112)
+($J356*'fnd base rates'!M$113)
+($K356*'fnd base rates'!M$114)
+($M356*'fnd base rates'!M$116)
+($N356*'fnd base rates'!M$117)
+($O356*'fnd base rates'!M$118)
+($P356*VLOOKUP($S356+12,rate_basefnd,13)))</f>
        <v>0</v>
      </c>
      <c r="AF356" s="4">
        <f t="shared" si="387"/>
        <v>21288.235688479999</v>
      </c>
      <c r="AH356" s="269">
        <f t="shared" si="388"/>
        <v>446099265</v>
      </c>
      <c r="AI356" s="4" t="str">
        <f t="shared" si="389"/>
        <v>446</v>
      </c>
      <c r="AJ356" s="2" t="str">
        <f t="shared" si="390"/>
        <v>099</v>
      </c>
      <c r="AK356" s="2" t="str">
        <f t="shared" si="391"/>
        <v>265</v>
      </c>
      <c r="AL356" s="4">
        <f t="shared" si="392"/>
        <v>1</v>
      </c>
      <c r="AM356" s="4">
        <f t="shared" si="383"/>
        <v>2</v>
      </c>
      <c r="AN356" s="4">
        <f t="shared" si="393"/>
        <v>21288.235688479999</v>
      </c>
      <c r="AO356" s="4">
        <f t="shared" si="394"/>
        <v>10644</v>
      </c>
      <c r="AP356" s="4">
        <f t="shared" si="384"/>
        <v>0</v>
      </c>
      <c r="AQ356" s="4">
        <v>10644</v>
      </c>
      <c r="AW356" s="4">
        <v>10644</v>
      </c>
      <c r="AX356" s="5">
        <f t="shared" si="395"/>
        <v>0</v>
      </c>
      <c r="AY356" s="4">
        <v>10644</v>
      </c>
      <c r="AZ356" s="5"/>
      <c r="BB356" s="5">
        <f t="shared" ref="BB356" si="421">BC356-BA356</f>
        <v>0</v>
      </c>
    </row>
    <row r="357" spans="1:54" s="4" customFormat="1">
      <c r="A357" s="269">
        <v>446</v>
      </c>
      <c r="B357" s="2">
        <v>446099266</v>
      </c>
      <c r="C357" s="9" t="s">
        <v>1053</v>
      </c>
      <c r="D357" s="14">
        <f>'fnd enro'!D357</f>
        <v>0</v>
      </c>
      <c r="E357" s="14">
        <f>'fnd enro'!E357</f>
        <v>0</v>
      </c>
      <c r="F357" s="14">
        <f>'fnd enro'!F357</f>
        <v>3</v>
      </c>
      <c r="G357" s="14">
        <f>'fnd enro'!G357</f>
        <v>5</v>
      </c>
      <c r="H357" s="14">
        <f>'fnd enro'!H357</f>
        <v>3</v>
      </c>
      <c r="I357" s="14">
        <f>'fnd enro'!I357</f>
        <v>2</v>
      </c>
      <c r="J357" s="14">
        <f>'fnd enro'!J357</f>
        <v>0</v>
      </c>
      <c r="K357" s="15">
        <f>'fnd enro'!K357</f>
        <v>0.50180000000000002</v>
      </c>
      <c r="L357" s="14">
        <f>'fnd enro'!L357</f>
        <v>0</v>
      </c>
      <c r="M357" s="14">
        <f>'fnd enro'!M357</f>
        <v>0</v>
      </c>
      <c r="N357" s="14">
        <f>'fnd enro'!N357</f>
        <v>0</v>
      </c>
      <c r="O357" s="14">
        <f>'fnd enro'!O357</f>
        <v>0</v>
      </c>
      <c r="P357" s="14">
        <f>'fnd enro'!P357</f>
        <v>4</v>
      </c>
      <c r="Q357" s="14">
        <f>'fnd enro'!R357</f>
        <v>13</v>
      </c>
      <c r="R357" s="15">
        <f t="shared" si="386"/>
        <v>1.0649999999999999</v>
      </c>
      <c r="S357" s="14">
        <f>VALUE('fnd enro'!Q357)</f>
        <v>3</v>
      </c>
      <c r="T357" s="2"/>
      <c r="U357" s="1">
        <f>(($D357*'fnd base rates'!C$107)
+($E357*'fnd base rates'!C$108)
+($F357*'fnd base rates'!C$109)
+($G357*'fnd base rates'!C$110)
+($H357*'fnd base rates'!C$111)
+($I357*'fnd base rates'!C$112)
+($J357*'fnd base rates'!C$113)
+($K357*'fnd base rates'!C$114)
+($M357*'fnd base rates'!C$116)
+($N357*'fnd base rates'!C$117)
+($O357*'fnd base rates'!C$118)
+($P357*VLOOKUP($S357+12,rate_basefnd,3)))
*$R357</f>
        <v>7669.7013353700004</v>
      </c>
      <c r="V357" s="1">
        <f>(($D357*'fnd base rates'!D$107)
+($E357*'fnd base rates'!D$108)
+($F357*'fnd base rates'!D$109)
+($G357*'fnd base rates'!D$110)
+($H357*'fnd base rates'!D$111)
+($I357*'fnd base rates'!D$112)
+($J357*'fnd base rates'!D$113)
+($K357*'fnd base rates'!D$114)
+($M357*'fnd base rates'!D$116)
+($N357*'fnd base rates'!D$117)
+($O357*'fnd base rates'!D$118)
+($P357*VLOOKUP($S357+12,rate_basefnd,4)))
*$R357</f>
        <v>11741.156400000002</v>
      </c>
      <c r="W357" s="1">
        <f>(($D357*'fnd base rates'!E$107)
+($E357*'fnd base rates'!E$108)
+($F357*'fnd base rates'!E$109)
+($G357*'fnd base rates'!E$110)
+($H357*'fnd base rates'!E$111)
+($I357*'fnd base rates'!E$112)
+($J357*'fnd base rates'!E$113)
+($K357*'fnd base rates'!E$114)
+($M357*'fnd base rates'!E$116)
+($N357*'fnd base rates'!E$117)
+($O357*'fnd base rates'!E$118)
+($P357*VLOOKUP($S357+12,rate_basefnd,5)))
*$R357</f>
        <v>65789.986155719991</v>
      </c>
      <c r="X357" s="1">
        <f>(($D357*'fnd base rates'!F$107)
+($E357*'fnd base rates'!F$108)
+($F357*'fnd base rates'!F$109)
+($G357*'fnd base rates'!F$110)
+($H357*'fnd base rates'!F$111)
+($I357*'fnd base rates'!F$112)
+($J357*'fnd base rates'!F$113)
+($K357*'fnd base rates'!F$114)
+($M357*'fnd base rates'!F$116)
+($N357*'fnd base rates'!F$117)
+($O357*'fnd base rates'!F$118)
+($P357*VLOOKUP($S357+12,rate_basefnd,6)))
*$R357</f>
        <v>15697.539124139998</v>
      </c>
      <c r="Y357" s="1">
        <f>(($D357*'fnd base rates'!G$107)
+($E357*'fnd base rates'!G$108)
+($F357*'fnd base rates'!G$109)
+($G357*'fnd base rates'!G$110)
+($H357*'fnd base rates'!G$111)
+($I357*'fnd base rates'!G$112)
+($J357*'fnd base rates'!G$113)
+($K357*'fnd base rates'!G$114)
+($M357*'fnd base rates'!G$116)
+($N357*'fnd base rates'!G$117)
+($O357*'fnd base rates'!G$118)
+($P357*VLOOKUP($S357+12,rate_basefnd,7)))
*$R357</f>
        <v>2767.0964892900001</v>
      </c>
      <c r="Z357" s="1">
        <f>(($D357*'fnd base rates'!H$107)
+($E357*'fnd base rates'!H$108)
+($F357*'fnd base rates'!H$109)
+($G357*'fnd base rates'!H$110)
+($H357*'fnd base rates'!H$111)
+($I357*'fnd base rates'!H$112)
+($J357*'fnd base rates'!H$113)
+($K357*'fnd base rates'!H$114)
+($M357*'fnd base rates'!H$116)
+($N357*'fnd base rates'!H$117)
+($O357*'fnd base rates'!H$118)
+($P357*VLOOKUP($S357+12,rate_basefnd,8)))</f>
        <v>7492.3061419999995</v>
      </c>
      <c r="AA357" s="1">
        <f>(($D357*'fnd base rates'!I$107)
+($E357*'fnd base rates'!I$108)
+($F357*'fnd base rates'!I$109)
+($G357*'fnd base rates'!I$110)
+($H357*'fnd base rates'!I$111)
+($I357*'fnd base rates'!I$112)
+($J357*'fnd base rates'!I$113)
+($K357*'fnd base rates'!I$114)
+($M357*'fnd base rates'!I$116)
+($N357*'fnd base rates'!I$117)
+($O357*'fnd base rates'!I$118)
+($P357*VLOOKUP($S357+12,rate_basefnd,9)))
*$R357</f>
        <v>5130.1795499999998</v>
      </c>
      <c r="AB357" s="1">
        <f>(($D357*'fnd base rates'!J$107)
+($E357*'fnd base rates'!J$108)
+($F357*'fnd base rates'!J$109)
+($G357*'fnd base rates'!J$110)
+($H357*'fnd base rates'!J$111)
+($I357*'fnd base rates'!J$112)
+($J357*'fnd base rates'!J$113)
+($K357*'fnd base rates'!J$114)
+($M357*'fnd base rates'!J$116)
+($N357*'fnd base rates'!J$117)
+($O357*'fnd base rates'!J$118)
+($P357*VLOOKUP($S357+12,rate_basefnd,10)))
*$R357</f>
        <v>5511.8968499999992</v>
      </c>
      <c r="AC357" s="1">
        <f>(($D357*'fnd base rates'!K$107)
+($E357*'fnd base rates'!K$108)
+($F357*'fnd base rates'!K$109)
+($G357*'fnd base rates'!K$110)
+($H357*'fnd base rates'!K$111)
+($I357*'fnd base rates'!K$112)
+($J357*'fnd base rates'!K$113)
+($K357*'fnd base rates'!K$114)
+($M357*'fnd base rates'!K$116)
+($N357*'fnd base rates'!K$117)
+($O357*'fnd base rates'!K$118)
+($P357*VLOOKUP($S357+12,rate_basefnd,11)))
*$R357</f>
        <v>15600.416538599999</v>
      </c>
      <c r="AD357" s="1">
        <f>(($D357*'fnd base rates'!L$107)
+($E357*'fnd base rates'!L$108)
+($F357*'fnd base rates'!L$109)
+($G357*'fnd base rates'!L$110)
+($H357*'fnd base rates'!L$111)
+($I357*'fnd base rates'!L$112)
+($J357*'fnd base rates'!L$113)
+($K357*'fnd base rates'!L$114)
+($M357*'fnd base rates'!L$116)
+($N357*'fnd base rates'!L$117)
+($O357*'fnd base rates'!L$118)
+($P357*VLOOKUP($S357+12,rate_basefnd,12)))</f>
        <v>20547.886839999999</v>
      </c>
      <c r="AE357" s="1">
        <f>(($D357*'fnd base rates'!M$107)
+($E357*'fnd base rates'!M$108)
+($F357*'fnd base rates'!M$109)
+($G357*'fnd base rates'!M$110)
+($H357*'fnd base rates'!M$111)
+($I357*'fnd base rates'!M$112)
+($J357*'fnd base rates'!M$113)
+($K357*'fnd base rates'!M$114)
+($M357*'fnd base rates'!M$116)
+($N357*'fnd base rates'!M$117)
+($O357*'fnd base rates'!M$118)
+($P357*VLOOKUP($S357+12,rate_basefnd,13)))</f>
        <v>0</v>
      </c>
      <c r="AF357" s="4">
        <f t="shared" si="387"/>
        <v>157948.16542511998</v>
      </c>
      <c r="AH357" s="269">
        <f t="shared" si="388"/>
        <v>446099266</v>
      </c>
      <c r="AI357" s="4" t="str">
        <f t="shared" si="389"/>
        <v>446</v>
      </c>
      <c r="AJ357" s="2" t="str">
        <f t="shared" si="390"/>
        <v>099</v>
      </c>
      <c r="AK357" s="2" t="str">
        <f t="shared" si="391"/>
        <v>266</v>
      </c>
      <c r="AL357" s="4">
        <f t="shared" si="392"/>
        <v>1</v>
      </c>
      <c r="AM357" s="4">
        <f t="shared" si="383"/>
        <v>13</v>
      </c>
      <c r="AN357" s="4">
        <f t="shared" si="393"/>
        <v>157948.16542511998</v>
      </c>
      <c r="AO357" s="4">
        <f t="shared" si="394"/>
        <v>12150</v>
      </c>
      <c r="AP357" s="4">
        <f t="shared" si="384"/>
        <v>0</v>
      </c>
      <c r="AQ357" s="4">
        <v>12150</v>
      </c>
      <c r="AW357" s="4">
        <v>12150</v>
      </c>
      <c r="AX357" s="5">
        <f t="shared" si="395"/>
        <v>0</v>
      </c>
      <c r="AY357" s="4">
        <v>12150</v>
      </c>
      <c r="AZ357" s="5"/>
      <c r="BB357" s="5">
        <f t="shared" ref="BB357" si="422">BC357-BA357</f>
        <v>0</v>
      </c>
    </row>
    <row r="358" spans="1:54" s="4" customFormat="1">
      <c r="A358" s="269">
        <v>446</v>
      </c>
      <c r="B358" s="2">
        <v>446099285</v>
      </c>
      <c r="C358" s="9" t="s">
        <v>1053</v>
      </c>
      <c r="D358" s="14">
        <f>'fnd enro'!D358</f>
        <v>0</v>
      </c>
      <c r="E358" s="14">
        <f>'fnd enro'!E358</f>
        <v>0</v>
      </c>
      <c r="F358" s="14">
        <f>'fnd enro'!F358</f>
        <v>6</v>
      </c>
      <c r="G358" s="14">
        <f>'fnd enro'!G358</f>
        <v>47</v>
      </c>
      <c r="H358" s="14">
        <f>'fnd enro'!H358</f>
        <v>28</v>
      </c>
      <c r="I358" s="14">
        <f>'fnd enro'!I358</f>
        <v>23</v>
      </c>
      <c r="J358" s="14">
        <f>'fnd enro'!J358</f>
        <v>0</v>
      </c>
      <c r="K358" s="15">
        <f>'fnd enro'!K358</f>
        <v>4.0144000000000002</v>
      </c>
      <c r="L358" s="14">
        <f>'fnd enro'!L358</f>
        <v>0</v>
      </c>
      <c r="M358" s="14">
        <f>'fnd enro'!M358</f>
        <v>8</v>
      </c>
      <c r="N358" s="14">
        <f>'fnd enro'!N358</f>
        <v>5</v>
      </c>
      <c r="O358" s="14">
        <f>'fnd enro'!O358</f>
        <v>1</v>
      </c>
      <c r="P358" s="14">
        <f>'fnd enro'!P358</f>
        <v>38</v>
      </c>
      <c r="Q358" s="14">
        <f>'fnd enro'!R358</f>
        <v>104</v>
      </c>
      <c r="R358" s="15">
        <f t="shared" si="386"/>
        <v>1.0649999999999999</v>
      </c>
      <c r="S358" s="14">
        <f>VALUE('fnd enro'!Q358)</f>
        <v>8</v>
      </c>
      <c r="T358" s="2"/>
      <c r="U358" s="1">
        <f>(($D358*'fnd base rates'!C$107)
+($E358*'fnd base rates'!C$108)
+($F358*'fnd base rates'!C$109)
+($G358*'fnd base rates'!C$110)
+($H358*'fnd base rates'!C$111)
+($I358*'fnd base rates'!C$112)
+($J358*'fnd base rates'!C$113)
+($K358*'fnd base rates'!C$114)
+($M358*'fnd base rates'!C$116)
+($N358*'fnd base rates'!C$117)
+($O358*'fnd base rates'!C$118)
+($P358*VLOOKUP($S358+12,rate_basefnd,3)))
*$R358</f>
        <v>63876.932082959996</v>
      </c>
      <c r="V358" s="1">
        <f>(($D358*'fnd base rates'!D$107)
+($E358*'fnd base rates'!D$108)
+($F358*'fnd base rates'!D$109)
+($G358*'fnd base rates'!D$110)
+($H358*'fnd base rates'!D$111)
+($I358*'fnd base rates'!D$112)
+($J358*'fnd base rates'!D$113)
+($K358*'fnd base rates'!D$114)
+($M358*'fnd base rates'!D$116)
+($N358*'fnd base rates'!D$117)
+($O358*'fnd base rates'!D$118)
+($P358*VLOOKUP($S358+12,rate_basefnd,4)))
*$R358</f>
        <v>101272.99064999999</v>
      </c>
      <c r="W358" s="1">
        <f>(($D358*'fnd base rates'!E$107)
+($E358*'fnd base rates'!E$108)
+($F358*'fnd base rates'!E$109)
+($G358*'fnd base rates'!E$110)
+($H358*'fnd base rates'!E$111)
+($I358*'fnd base rates'!E$112)
+($J358*'fnd base rates'!E$113)
+($K358*'fnd base rates'!E$114)
+($M358*'fnd base rates'!E$116)
+($N358*'fnd base rates'!E$117)
+($O358*'fnd base rates'!E$118)
+($P358*VLOOKUP($S358+12,rate_basefnd,5)))
*$R358</f>
        <v>596482.03599575988</v>
      </c>
      <c r="X358" s="1">
        <f>(($D358*'fnd base rates'!F$107)
+($E358*'fnd base rates'!F$108)
+($F358*'fnd base rates'!F$109)
+($G358*'fnd base rates'!F$110)
+($H358*'fnd base rates'!F$111)
+($I358*'fnd base rates'!F$112)
+($J358*'fnd base rates'!F$113)
+($K358*'fnd base rates'!F$114)
+($M358*'fnd base rates'!F$116)
+($N358*'fnd base rates'!F$117)
+($O358*'fnd base rates'!F$118)
+($P358*VLOOKUP($S358+12,rate_basefnd,6)))
*$R358</f>
        <v>124507.27224311999</v>
      </c>
      <c r="Y358" s="1">
        <f>(($D358*'fnd base rates'!G$107)
+($E358*'fnd base rates'!G$108)
+($F358*'fnd base rates'!G$109)
+($G358*'fnd base rates'!G$110)
+($H358*'fnd base rates'!G$111)
+($I358*'fnd base rates'!G$112)
+($J358*'fnd base rates'!G$113)
+($K358*'fnd base rates'!G$114)
+($M358*'fnd base rates'!G$116)
+($N358*'fnd base rates'!G$117)
+($O358*'fnd base rates'!G$118)
+($P358*VLOOKUP($S358+12,rate_basefnd,7)))
*$R358</f>
        <v>25212.353464319996</v>
      </c>
      <c r="Z358" s="1">
        <f>(($D358*'fnd base rates'!H$107)
+($E358*'fnd base rates'!H$108)
+($F358*'fnd base rates'!H$109)
+($G358*'fnd base rates'!H$110)
+($H358*'fnd base rates'!H$111)
+($I358*'fnd base rates'!H$112)
+($J358*'fnd base rates'!H$113)
+($K358*'fnd base rates'!H$114)
+($M358*'fnd base rates'!H$116)
+($N358*'fnd base rates'!H$117)
+($O358*'fnd base rates'!H$118)
+($P358*VLOOKUP($S358+12,rate_basefnd,8)))</f>
        <v>64191.499135999991</v>
      </c>
      <c r="AA358" s="1">
        <f>(($D358*'fnd base rates'!I$107)
+($E358*'fnd base rates'!I$108)
+($F358*'fnd base rates'!I$109)
+($G358*'fnd base rates'!I$110)
+($H358*'fnd base rates'!I$111)
+($I358*'fnd base rates'!I$112)
+($J358*'fnd base rates'!I$113)
+($K358*'fnd base rates'!I$114)
+($M358*'fnd base rates'!I$116)
+($N358*'fnd base rates'!I$117)
+($O358*'fnd base rates'!I$118)
+($P358*VLOOKUP($S358+12,rate_basefnd,9)))
*$R358</f>
        <v>45165.414600000004</v>
      </c>
      <c r="AB358" s="1">
        <f>(($D358*'fnd base rates'!J$107)
+($E358*'fnd base rates'!J$108)
+($F358*'fnd base rates'!J$109)
+($G358*'fnd base rates'!J$110)
+($H358*'fnd base rates'!J$111)
+($I358*'fnd base rates'!J$112)
+($J358*'fnd base rates'!J$113)
+($K358*'fnd base rates'!J$114)
+($M358*'fnd base rates'!J$116)
+($N358*'fnd base rates'!J$117)
+($O358*'fnd base rates'!J$118)
+($P358*VLOOKUP($S358+12,rate_basefnd,10)))
*$R358</f>
        <v>58566.916649999999</v>
      </c>
      <c r="AC358" s="1">
        <f>(($D358*'fnd base rates'!K$107)
+($E358*'fnd base rates'!K$108)
+($F358*'fnd base rates'!K$109)
+($G358*'fnd base rates'!K$110)
+($H358*'fnd base rates'!K$111)
+($I358*'fnd base rates'!K$112)
+($J358*'fnd base rates'!K$113)
+($K358*'fnd base rates'!K$114)
+($M358*'fnd base rates'!K$116)
+($N358*'fnd base rates'!K$117)
+($O358*'fnd base rates'!K$118)
+($P358*VLOOKUP($S358+12,rate_basefnd,11)))
*$R358</f>
        <v>130133.24195879999</v>
      </c>
      <c r="AD358" s="1">
        <f>(($D358*'fnd base rates'!L$107)
+($E358*'fnd base rates'!L$108)
+($F358*'fnd base rates'!L$109)
+($G358*'fnd base rates'!L$110)
+($H358*'fnd base rates'!L$111)
+($I358*'fnd base rates'!L$112)
+($J358*'fnd base rates'!L$113)
+($K358*'fnd base rates'!L$114)
+($M358*'fnd base rates'!L$116)
+($N358*'fnd base rates'!L$117)
+($O358*'fnd base rates'!L$118)
+($P358*VLOOKUP($S358+12,rate_basefnd,12)))</f>
        <v>174978.73471999998</v>
      </c>
      <c r="AE358" s="1">
        <f>(($D358*'fnd base rates'!M$107)
+($E358*'fnd base rates'!M$108)
+($F358*'fnd base rates'!M$109)
+($G358*'fnd base rates'!M$110)
+($H358*'fnd base rates'!M$111)
+($I358*'fnd base rates'!M$112)
+($J358*'fnd base rates'!M$113)
+($K358*'fnd base rates'!M$114)
+($M358*'fnd base rates'!M$116)
+($N358*'fnd base rates'!M$117)
+($O358*'fnd base rates'!M$118)
+($P358*VLOOKUP($S358+12,rate_basefnd,13)))</f>
        <v>0</v>
      </c>
      <c r="AF358" s="4">
        <f t="shared" si="387"/>
        <v>1384387.3915009599</v>
      </c>
      <c r="AH358" s="269">
        <f t="shared" si="388"/>
        <v>446099285</v>
      </c>
      <c r="AI358" s="4" t="str">
        <f t="shared" si="389"/>
        <v>446</v>
      </c>
      <c r="AJ358" s="2" t="str">
        <f t="shared" si="390"/>
        <v>099</v>
      </c>
      <c r="AK358" s="2" t="str">
        <f t="shared" si="391"/>
        <v>285</v>
      </c>
      <c r="AL358" s="4">
        <f t="shared" si="392"/>
        <v>1</v>
      </c>
      <c r="AM358" s="4">
        <f t="shared" si="383"/>
        <v>104</v>
      </c>
      <c r="AN358" s="4">
        <f t="shared" si="393"/>
        <v>1384387.3915009599</v>
      </c>
      <c r="AO358" s="4">
        <f t="shared" si="394"/>
        <v>13311</v>
      </c>
      <c r="AP358" s="4">
        <f t="shared" si="384"/>
        <v>0</v>
      </c>
      <c r="AQ358" s="4">
        <v>13311</v>
      </c>
      <c r="AW358" s="4">
        <v>13311</v>
      </c>
      <c r="AX358" s="5">
        <f t="shared" si="395"/>
        <v>0</v>
      </c>
      <c r="AY358" s="4">
        <v>13311</v>
      </c>
      <c r="AZ358" s="5"/>
      <c r="BB358" s="5">
        <f t="shared" ref="BB358" si="423">BC358-BA358</f>
        <v>0</v>
      </c>
    </row>
    <row r="359" spans="1:54" s="4" customFormat="1">
      <c r="A359" s="269">
        <v>446</v>
      </c>
      <c r="B359" s="2">
        <v>446099293</v>
      </c>
      <c r="C359" s="9" t="s">
        <v>1053</v>
      </c>
      <c r="D359" s="14">
        <f>'fnd enro'!D359</f>
        <v>0</v>
      </c>
      <c r="E359" s="14">
        <f>'fnd enro'!E359</f>
        <v>0</v>
      </c>
      <c r="F359" s="14">
        <f>'fnd enro'!F359</f>
        <v>1</v>
      </c>
      <c r="G359" s="14">
        <f>'fnd enro'!G359</f>
        <v>8</v>
      </c>
      <c r="H359" s="14">
        <f>'fnd enro'!H359</f>
        <v>7</v>
      </c>
      <c r="I359" s="14">
        <f>'fnd enro'!I359</f>
        <v>5</v>
      </c>
      <c r="J359" s="14">
        <f>'fnd enro'!J359</f>
        <v>0</v>
      </c>
      <c r="K359" s="15">
        <f>'fnd enro'!K359</f>
        <v>0.81059999999999999</v>
      </c>
      <c r="L359" s="14">
        <f>'fnd enro'!L359</f>
        <v>0</v>
      </c>
      <c r="M359" s="14">
        <f>'fnd enro'!M359</f>
        <v>0</v>
      </c>
      <c r="N359" s="14">
        <f>'fnd enro'!N359</f>
        <v>1</v>
      </c>
      <c r="O359" s="14">
        <f>'fnd enro'!O359</f>
        <v>0</v>
      </c>
      <c r="P359" s="14">
        <f>'fnd enro'!P359</f>
        <v>18</v>
      </c>
      <c r="Q359" s="14">
        <f>'fnd enro'!R359</f>
        <v>21</v>
      </c>
      <c r="R359" s="15">
        <f t="shared" si="386"/>
        <v>1.0649999999999999</v>
      </c>
      <c r="S359" s="14">
        <f>VALUE('fnd enro'!Q359)</f>
        <v>10</v>
      </c>
      <c r="T359" s="2"/>
      <c r="U359" s="1">
        <f>(($D359*'fnd base rates'!C$107)
+($E359*'fnd base rates'!C$108)
+($F359*'fnd base rates'!C$109)
+($G359*'fnd base rates'!C$110)
+($H359*'fnd base rates'!C$111)
+($I359*'fnd base rates'!C$112)
+($J359*'fnd base rates'!C$113)
+($K359*'fnd base rates'!C$114)
+($M359*'fnd base rates'!C$116)
+($N359*'fnd base rates'!C$117)
+($O359*'fnd base rates'!C$118)
+($P359*VLOOKUP($S359+12,rate_basefnd,3)))
*$R359</f>
        <v>13632.040753290001</v>
      </c>
      <c r="V359" s="1">
        <f>(($D359*'fnd base rates'!D$107)
+($E359*'fnd base rates'!D$108)
+($F359*'fnd base rates'!D$109)
+($G359*'fnd base rates'!D$110)
+($H359*'fnd base rates'!D$111)
+($I359*'fnd base rates'!D$112)
+($J359*'fnd base rates'!D$113)
+($K359*'fnd base rates'!D$114)
+($M359*'fnd base rates'!D$116)
+($N359*'fnd base rates'!D$117)
+($O359*'fnd base rates'!D$118)
+($P359*VLOOKUP($S359+12,rate_basefnd,4)))
*$R359</f>
        <v>24514.07415</v>
      </c>
      <c r="W359" s="1">
        <f>(($D359*'fnd base rates'!E$107)
+($E359*'fnd base rates'!E$108)
+($F359*'fnd base rates'!E$109)
+($G359*'fnd base rates'!E$110)
+($H359*'fnd base rates'!E$111)
+($I359*'fnd base rates'!E$112)
+($J359*'fnd base rates'!E$113)
+($K359*'fnd base rates'!E$114)
+($M359*'fnd base rates'!E$116)
+($N359*'fnd base rates'!E$117)
+($O359*'fnd base rates'!E$118)
+($P359*VLOOKUP($S359+12,rate_basefnd,5)))
*$R359</f>
        <v>160858.69470923999</v>
      </c>
      <c r="X359" s="1">
        <f>(($D359*'fnd base rates'!F$107)
+($E359*'fnd base rates'!F$108)
+($F359*'fnd base rates'!F$109)
+($G359*'fnd base rates'!F$110)
+($H359*'fnd base rates'!F$111)
+($I359*'fnd base rates'!F$112)
+($J359*'fnd base rates'!F$113)
+($K359*'fnd base rates'!F$114)
+($M359*'fnd base rates'!F$116)
+($N359*'fnd base rates'!F$117)
+($O359*'fnd base rates'!F$118)
+($P359*VLOOKUP($S359+12,rate_basefnd,6)))
*$R359</f>
        <v>24298.949104380001</v>
      </c>
      <c r="Y359" s="1">
        <f>(($D359*'fnd base rates'!G$107)
+($E359*'fnd base rates'!G$108)
+($F359*'fnd base rates'!G$109)
+($G359*'fnd base rates'!G$110)
+($H359*'fnd base rates'!G$111)
+($I359*'fnd base rates'!G$112)
+($J359*'fnd base rates'!G$113)
+($K359*'fnd base rates'!G$114)
+($M359*'fnd base rates'!G$116)
+($N359*'fnd base rates'!G$117)
+($O359*'fnd base rates'!G$118)
+($P359*VLOOKUP($S359+12,rate_basefnd,7)))
*$R359</f>
        <v>7099.8746019299997</v>
      </c>
      <c r="Z359" s="1">
        <f>(($D359*'fnd base rates'!H$107)
+($E359*'fnd base rates'!H$108)
+($F359*'fnd base rates'!H$109)
+($G359*'fnd base rates'!H$110)
+($H359*'fnd base rates'!H$111)
+($I359*'fnd base rates'!H$112)
+($J359*'fnd base rates'!H$113)
+($K359*'fnd base rates'!H$114)
+($M359*'fnd base rates'!H$116)
+($N359*'fnd base rates'!H$117)
+($O359*'fnd base rates'!H$118)
+($P359*VLOOKUP($S359+12,rate_basefnd,8)))</f>
        <v>13139.907614000002</v>
      </c>
      <c r="AA359" s="1">
        <f>(($D359*'fnd base rates'!I$107)
+($E359*'fnd base rates'!I$108)
+($F359*'fnd base rates'!I$109)
+($G359*'fnd base rates'!I$110)
+($H359*'fnd base rates'!I$111)
+($I359*'fnd base rates'!I$112)
+($J359*'fnd base rates'!I$113)
+($K359*'fnd base rates'!I$114)
+($M359*'fnd base rates'!I$116)
+($N359*'fnd base rates'!I$117)
+($O359*'fnd base rates'!I$118)
+($P359*VLOOKUP($S359+12,rate_basefnd,9)))
*$R359</f>
        <v>10841.337899999999</v>
      </c>
      <c r="AB359" s="1">
        <f>(($D359*'fnd base rates'!J$107)
+($E359*'fnd base rates'!J$108)
+($F359*'fnd base rates'!J$109)
+($G359*'fnd base rates'!J$110)
+($H359*'fnd base rates'!J$111)
+($I359*'fnd base rates'!J$112)
+($J359*'fnd base rates'!J$113)
+($K359*'fnd base rates'!J$114)
+($M359*'fnd base rates'!J$116)
+($N359*'fnd base rates'!J$117)
+($O359*'fnd base rates'!J$118)
+($P359*VLOOKUP($S359+12,rate_basefnd,10)))
*$R359</f>
        <v>21141.581249999999</v>
      </c>
      <c r="AC359" s="1">
        <f>(($D359*'fnd base rates'!K$107)
+($E359*'fnd base rates'!K$108)
+($F359*'fnd base rates'!K$109)
+($G359*'fnd base rates'!K$110)
+($H359*'fnd base rates'!K$111)
+($I359*'fnd base rates'!K$112)
+($J359*'fnd base rates'!K$113)
+($K359*'fnd base rates'!K$114)
+($M359*'fnd base rates'!K$116)
+($N359*'fnd base rates'!K$117)
+($O359*'fnd base rates'!K$118)
+($P359*VLOOKUP($S359+12,rate_basefnd,11)))
*$R359</f>
        <v>25823.680666199998</v>
      </c>
      <c r="AD359" s="1">
        <f>(($D359*'fnd base rates'!L$107)
+($E359*'fnd base rates'!L$108)
+($F359*'fnd base rates'!L$109)
+($G359*'fnd base rates'!L$110)
+($H359*'fnd base rates'!L$111)
+($I359*'fnd base rates'!L$112)
+($J359*'fnd base rates'!L$113)
+($K359*'fnd base rates'!L$114)
+($M359*'fnd base rates'!L$116)
+($N359*'fnd base rates'!L$117)
+($O359*'fnd base rates'!L$118)
+($P359*VLOOKUP($S359+12,rate_basefnd,12)))</f>
        <v>41423.14028</v>
      </c>
      <c r="AE359" s="1">
        <f>(($D359*'fnd base rates'!M$107)
+($E359*'fnd base rates'!M$108)
+($F359*'fnd base rates'!M$109)
+($G359*'fnd base rates'!M$110)
+($H359*'fnd base rates'!M$111)
+($I359*'fnd base rates'!M$112)
+($J359*'fnd base rates'!M$113)
+($K359*'fnd base rates'!M$114)
+($M359*'fnd base rates'!M$116)
+($N359*'fnd base rates'!M$117)
+($O359*'fnd base rates'!M$118)
+($P359*VLOOKUP($S359+12,rate_basefnd,13)))</f>
        <v>0</v>
      </c>
      <c r="AF359" s="4">
        <f t="shared" si="387"/>
        <v>342773.28102903999</v>
      </c>
      <c r="AH359" s="269">
        <f t="shared" si="388"/>
        <v>446099293</v>
      </c>
      <c r="AI359" s="4" t="str">
        <f t="shared" si="389"/>
        <v>446</v>
      </c>
      <c r="AJ359" s="2" t="str">
        <f t="shared" si="390"/>
        <v>099</v>
      </c>
      <c r="AK359" s="2" t="str">
        <f t="shared" si="391"/>
        <v>293</v>
      </c>
      <c r="AL359" s="4">
        <f t="shared" si="392"/>
        <v>1</v>
      </c>
      <c r="AM359" s="4">
        <f t="shared" si="383"/>
        <v>21</v>
      </c>
      <c r="AN359" s="4">
        <f t="shared" si="393"/>
        <v>342773.28102903999</v>
      </c>
      <c r="AO359" s="4">
        <f t="shared" si="394"/>
        <v>16323</v>
      </c>
      <c r="AP359" s="4">
        <f t="shared" si="384"/>
        <v>0</v>
      </c>
      <c r="AQ359" s="4">
        <v>16323</v>
      </c>
      <c r="AW359" s="4">
        <v>16323</v>
      </c>
      <c r="AX359" s="5">
        <f t="shared" si="395"/>
        <v>0</v>
      </c>
      <c r="AY359" s="4">
        <v>16323</v>
      </c>
      <c r="AZ359" s="5"/>
      <c r="BB359" s="5">
        <f t="shared" ref="BB359" si="424">BC359-BA359</f>
        <v>0</v>
      </c>
    </row>
    <row r="360" spans="1:54" s="4" customFormat="1">
      <c r="A360" s="269">
        <v>446</v>
      </c>
      <c r="B360" s="2">
        <v>446099307</v>
      </c>
      <c r="C360" s="9" t="s">
        <v>1053</v>
      </c>
      <c r="D360" s="14">
        <f>'fnd enro'!D360</f>
        <v>0</v>
      </c>
      <c r="E360" s="14">
        <f>'fnd enro'!E360</f>
        <v>0</v>
      </c>
      <c r="F360" s="14">
        <f>'fnd enro'!F360</f>
        <v>2</v>
      </c>
      <c r="G360" s="14">
        <f>'fnd enro'!G360</f>
        <v>12</v>
      </c>
      <c r="H360" s="14">
        <f>'fnd enro'!H360</f>
        <v>6</v>
      </c>
      <c r="I360" s="14">
        <f>'fnd enro'!I360</f>
        <v>4</v>
      </c>
      <c r="J360" s="14">
        <f>'fnd enro'!J360</f>
        <v>0</v>
      </c>
      <c r="K360" s="15">
        <f>'fnd enro'!K360</f>
        <v>0.9264</v>
      </c>
      <c r="L360" s="14">
        <f>'fnd enro'!L360</f>
        <v>0</v>
      </c>
      <c r="M360" s="14">
        <f>'fnd enro'!M360</f>
        <v>0</v>
      </c>
      <c r="N360" s="14">
        <f>'fnd enro'!N360</f>
        <v>0</v>
      </c>
      <c r="O360" s="14">
        <f>'fnd enro'!O360</f>
        <v>0</v>
      </c>
      <c r="P360" s="14">
        <f>'fnd enro'!P360</f>
        <v>16</v>
      </c>
      <c r="Q360" s="14">
        <f>'fnd enro'!R360</f>
        <v>24</v>
      </c>
      <c r="R360" s="15">
        <f t="shared" si="386"/>
        <v>1.0649999999999999</v>
      </c>
      <c r="S360" s="14">
        <f>VALUE('fnd enro'!Q360)</f>
        <v>4</v>
      </c>
      <c r="T360" s="2"/>
      <c r="U360" s="1">
        <f>(($D360*'fnd base rates'!C$107)
+($E360*'fnd base rates'!C$108)
+($F360*'fnd base rates'!C$109)
+($G360*'fnd base rates'!C$110)
+($H360*'fnd base rates'!C$111)
+($I360*'fnd base rates'!C$112)
+($J360*'fnd base rates'!C$113)
+($K360*'fnd base rates'!C$114)
+($M360*'fnd base rates'!C$116)
+($N360*'fnd base rates'!C$117)
+($O360*'fnd base rates'!C$118)
+($P360*VLOOKUP($S360+12,rate_basefnd,3)))
*$R360</f>
        <v>14706.917603760001</v>
      </c>
      <c r="V360" s="1">
        <f>(($D360*'fnd base rates'!D$107)
+($E360*'fnd base rates'!D$108)
+($F360*'fnd base rates'!D$109)
+($G360*'fnd base rates'!D$110)
+($H360*'fnd base rates'!D$111)
+($I360*'fnd base rates'!D$112)
+($J360*'fnd base rates'!D$113)
+($K360*'fnd base rates'!D$114)
+($M360*'fnd base rates'!D$116)
+($N360*'fnd base rates'!D$117)
+($O360*'fnd base rates'!D$118)
+($P360*VLOOKUP($S360+12,rate_basefnd,4)))
*$R360</f>
        <v>24269.390400000004</v>
      </c>
      <c r="W360" s="1">
        <f>(($D360*'fnd base rates'!E$107)
+($E360*'fnd base rates'!E$108)
+($F360*'fnd base rates'!E$109)
+($G360*'fnd base rates'!E$110)
+($H360*'fnd base rates'!E$111)
+($I360*'fnd base rates'!E$112)
+($J360*'fnd base rates'!E$113)
+($K360*'fnd base rates'!E$114)
+($M360*'fnd base rates'!E$116)
+($N360*'fnd base rates'!E$117)
+($O360*'fnd base rates'!E$118)
+($P360*VLOOKUP($S360+12,rate_basefnd,5)))
*$R360</f>
        <v>146907.25981055998</v>
      </c>
      <c r="X360" s="1">
        <f>(($D360*'fnd base rates'!F$107)
+($E360*'fnd base rates'!F$108)
+($F360*'fnd base rates'!F$109)
+($G360*'fnd base rates'!F$110)
+($H360*'fnd base rates'!F$111)
+($I360*'fnd base rates'!F$112)
+($J360*'fnd base rates'!F$113)
+($K360*'fnd base rates'!F$114)
+($M360*'fnd base rates'!F$116)
+($N360*'fnd base rates'!F$117)
+($O360*'fnd base rates'!F$118)
+($P360*VLOOKUP($S360+12,rate_basefnd,6)))
*$R360</f>
        <v>28738.017390719997</v>
      </c>
      <c r="Y360" s="1">
        <f>(($D360*'fnd base rates'!G$107)
+($E360*'fnd base rates'!G$108)
+($F360*'fnd base rates'!G$109)
+($G360*'fnd base rates'!G$110)
+($H360*'fnd base rates'!G$111)
+($I360*'fnd base rates'!G$112)
+($J360*'fnd base rates'!G$113)
+($K360*'fnd base rates'!G$114)
+($M360*'fnd base rates'!G$116)
+($N360*'fnd base rates'!G$117)
+($O360*'fnd base rates'!G$118)
+($P360*VLOOKUP($S360+12,rate_basefnd,7)))
*$R360</f>
        <v>6344.8852879199994</v>
      </c>
      <c r="Z360" s="1">
        <f>(($D360*'fnd base rates'!H$107)
+($E360*'fnd base rates'!H$108)
+($F360*'fnd base rates'!H$109)
+($G360*'fnd base rates'!H$110)
+($H360*'fnd base rates'!H$111)
+($I360*'fnd base rates'!H$112)
+($J360*'fnd base rates'!H$113)
+($K360*'fnd base rates'!H$114)
+($M360*'fnd base rates'!H$116)
+($N360*'fnd base rates'!H$117)
+($O360*'fnd base rates'!H$118)
+($P360*VLOOKUP($S360+12,rate_basefnd,8)))</f>
        <v>14102.374416000001</v>
      </c>
      <c r="AA360" s="1">
        <f>(($D360*'fnd base rates'!I$107)
+($E360*'fnd base rates'!I$108)
+($F360*'fnd base rates'!I$109)
+($G360*'fnd base rates'!I$110)
+($H360*'fnd base rates'!I$111)
+($I360*'fnd base rates'!I$112)
+($J360*'fnd base rates'!I$113)
+($K360*'fnd base rates'!I$114)
+($M360*'fnd base rates'!I$116)
+($N360*'fnd base rates'!I$117)
+($O360*'fnd base rates'!I$118)
+($P360*VLOOKUP($S360+12,rate_basefnd,9)))
*$R360</f>
        <v>10563.2664</v>
      </c>
      <c r="AB360" s="1">
        <f>(($D360*'fnd base rates'!J$107)
+($E360*'fnd base rates'!J$108)
+($F360*'fnd base rates'!J$109)
+($G360*'fnd base rates'!J$110)
+($H360*'fnd base rates'!J$111)
+($I360*'fnd base rates'!J$112)
+($J360*'fnd base rates'!J$113)
+($K360*'fnd base rates'!J$114)
+($M360*'fnd base rates'!J$116)
+($N360*'fnd base rates'!J$117)
+($O360*'fnd base rates'!J$118)
+($P360*VLOOKUP($S360+12,rate_basefnd,10)))
*$R360</f>
        <v>15879.8529</v>
      </c>
      <c r="AC360" s="1">
        <f>(($D360*'fnd base rates'!K$107)
+($E360*'fnd base rates'!K$108)
+($F360*'fnd base rates'!K$109)
+($G360*'fnd base rates'!K$110)
+($H360*'fnd base rates'!K$111)
+($I360*'fnd base rates'!K$112)
+($J360*'fnd base rates'!K$113)
+($K360*'fnd base rates'!K$114)
+($M360*'fnd base rates'!K$116)
+($N360*'fnd base rates'!K$117)
+($O360*'fnd base rates'!K$118)
+($P360*VLOOKUP($S360+12,rate_basefnd,11)))
*$R360</f>
        <v>28857.386032799994</v>
      </c>
      <c r="AD360" s="1">
        <f>(($D360*'fnd base rates'!L$107)
+($E360*'fnd base rates'!L$108)
+($F360*'fnd base rates'!L$109)
+($G360*'fnd base rates'!L$110)
+($H360*'fnd base rates'!L$111)
+($I360*'fnd base rates'!L$112)
+($J360*'fnd base rates'!L$113)
+($K360*'fnd base rates'!L$114)
+($M360*'fnd base rates'!L$116)
+($N360*'fnd base rates'!L$117)
+($O360*'fnd base rates'!L$118)
+($P360*VLOOKUP($S360+12,rate_basefnd,12)))</f>
        <v>41786.940320000009</v>
      </c>
      <c r="AE360" s="1">
        <f>(($D360*'fnd base rates'!M$107)
+($E360*'fnd base rates'!M$108)
+($F360*'fnd base rates'!M$109)
+($G360*'fnd base rates'!M$110)
+($H360*'fnd base rates'!M$111)
+($I360*'fnd base rates'!M$112)
+($J360*'fnd base rates'!M$113)
+($K360*'fnd base rates'!M$114)
+($M360*'fnd base rates'!M$116)
+($N360*'fnd base rates'!M$117)
+($O360*'fnd base rates'!M$118)
+($P360*VLOOKUP($S360+12,rate_basefnd,13)))</f>
        <v>0</v>
      </c>
      <c r="AF360" s="4">
        <f t="shared" si="387"/>
        <v>332156.29056175996</v>
      </c>
      <c r="AH360" s="269">
        <f t="shared" si="388"/>
        <v>446099307</v>
      </c>
      <c r="AI360" s="4" t="str">
        <f t="shared" si="389"/>
        <v>446</v>
      </c>
      <c r="AJ360" s="2" t="str">
        <f t="shared" si="390"/>
        <v>099</v>
      </c>
      <c r="AK360" s="2" t="str">
        <f t="shared" si="391"/>
        <v>307</v>
      </c>
      <c r="AL360" s="4">
        <f t="shared" si="392"/>
        <v>1</v>
      </c>
      <c r="AM360" s="4">
        <f t="shared" si="383"/>
        <v>24</v>
      </c>
      <c r="AN360" s="4">
        <f t="shared" si="393"/>
        <v>332156.29056175996</v>
      </c>
      <c r="AO360" s="4">
        <f t="shared" si="394"/>
        <v>13840</v>
      </c>
      <c r="AP360" s="4">
        <f t="shared" si="384"/>
        <v>0</v>
      </c>
      <c r="AQ360" s="4">
        <v>13840</v>
      </c>
      <c r="AW360" s="4">
        <v>13840</v>
      </c>
      <c r="AX360" s="5">
        <f t="shared" si="395"/>
        <v>0</v>
      </c>
      <c r="AY360" s="4">
        <v>13840</v>
      </c>
      <c r="AZ360" s="5"/>
      <c r="BB360" s="5">
        <f t="shared" ref="BB360" si="425">BC360-BA360</f>
        <v>0</v>
      </c>
    </row>
    <row r="361" spans="1:54" s="4" customFormat="1">
      <c r="A361" s="269">
        <v>446</v>
      </c>
      <c r="B361" s="2">
        <v>446099310</v>
      </c>
      <c r="C361" s="9" t="s">
        <v>1053</v>
      </c>
      <c r="D361" s="14">
        <f>'fnd enro'!D361</f>
        <v>0</v>
      </c>
      <c r="E361" s="14">
        <f>'fnd enro'!E361</f>
        <v>0</v>
      </c>
      <c r="F361" s="14">
        <f>'fnd enro'!F361</f>
        <v>0</v>
      </c>
      <c r="G361" s="14">
        <f>'fnd enro'!G361</f>
        <v>1</v>
      </c>
      <c r="H361" s="14">
        <f>'fnd enro'!H361</f>
        <v>0</v>
      </c>
      <c r="I361" s="14">
        <f>'fnd enro'!I361</f>
        <v>0</v>
      </c>
      <c r="J361" s="14">
        <f>'fnd enro'!J361</f>
        <v>0</v>
      </c>
      <c r="K361" s="15">
        <f>'fnd enro'!K361</f>
        <v>3.8600000000000002E-2</v>
      </c>
      <c r="L361" s="14">
        <f>'fnd enro'!L361</f>
        <v>0</v>
      </c>
      <c r="M361" s="14">
        <f>'fnd enro'!M361</f>
        <v>0</v>
      </c>
      <c r="N361" s="14">
        <f>'fnd enro'!N361</f>
        <v>0</v>
      </c>
      <c r="O361" s="14">
        <f>'fnd enro'!O361</f>
        <v>0</v>
      </c>
      <c r="P361" s="14">
        <f>'fnd enro'!P361</f>
        <v>1</v>
      </c>
      <c r="Q361" s="14">
        <f>'fnd enro'!R361</f>
        <v>1</v>
      </c>
      <c r="R361" s="15">
        <f t="shared" si="386"/>
        <v>1.0649999999999999</v>
      </c>
      <c r="S361" s="14">
        <f>VALUE('fnd enro'!Q361)</f>
        <v>10</v>
      </c>
      <c r="T361" s="2"/>
      <c r="U361" s="1">
        <f>(($D361*'fnd base rates'!C$107)
+($E361*'fnd base rates'!C$108)
+($F361*'fnd base rates'!C$109)
+($G361*'fnd base rates'!C$110)
+($H361*'fnd base rates'!C$111)
+($I361*'fnd base rates'!C$112)
+($J361*'fnd base rates'!C$113)
+($K361*'fnd base rates'!C$114)
+($M361*'fnd base rates'!C$116)
+($N361*'fnd base rates'!C$117)
+($O361*'fnd base rates'!C$118)
+($P361*VLOOKUP($S361+12,rate_basefnd,3)))
*$R361</f>
        <v>655.79648349000001</v>
      </c>
      <c r="V361" s="1">
        <f>(($D361*'fnd base rates'!D$107)
+($E361*'fnd base rates'!D$108)
+($F361*'fnd base rates'!D$109)
+($G361*'fnd base rates'!D$110)
+($H361*'fnd base rates'!D$111)
+($I361*'fnd base rates'!D$112)
+($J361*'fnd base rates'!D$113)
+($K361*'fnd base rates'!D$114)
+($M361*'fnd base rates'!D$116)
+($N361*'fnd base rates'!D$117)
+($O361*'fnd base rates'!D$118)
+($P361*VLOOKUP($S361+12,rate_basefnd,4)))
*$R361</f>
        <v>1215.0372</v>
      </c>
      <c r="W361" s="1">
        <f>(($D361*'fnd base rates'!E$107)
+($E361*'fnd base rates'!E$108)
+($F361*'fnd base rates'!E$109)
+($G361*'fnd base rates'!E$110)
+($H361*'fnd base rates'!E$111)
+($I361*'fnd base rates'!E$112)
+($J361*'fnd base rates'!E$113)
+($K361*'fnd base rates'!E$114)
+($M361*'fnd base rates'!E$116)
+($N361*'fnd base rates'!E$117)
+($O361*'fnd base rates'!E$118)
+($P361*VLOOKUP($S361+12,rate_basefnd,5)))
*$R361</f>
        <v>8039.5469504400007</v>
      </c>
      <c r="X361" s="1">
        <f>(($D361*'fnd base rates'!F$107)
+($E361*'fnd base rates'!F$108)
+($F361*'fnd base rates'!F$109)
+($G361*'fnd base rates'!F$110)
+($H361*'fnd base rates'!F$111)
+($I361*'fnd base rates'!F$112)
+($J361*'fnd base rates'!F$113)
+($K361*'fnd base rates'!F$114)
+($M361*'fnd base rates'!F$116)
+($N361*'fnd base rates'!F$117)
+($O361*'fnd base rates'!F$118)
+($P361*VLOOKUP($S361+12,rate_basefnd,6)))
*$R361</f>
        <v>1328.53042878</v>
      </c>
      <c r="Y361" s="1">
        <f>(($D361*'fnd base rates'!G$107)
+($E361*'fnd base rates'!G$108)
+($F361*'fnd base rates'!G$109)
+($G361*'fnd base rates'!G$110)
+($H361*'fnd base rates'!G$111)
+($I361*'fnd base rates'!G$112)
+($J361*'fnd base rates'!G$113)
+($K361*'fnd base rates'!G$114)
+($M361*'fnd base rates'!G$116)
+($N361*'fnd base rates'!G$117)
+($O361*'fnd base rates'!G$118)
+($P361*VLOOKUP($S361+12,rate_basefnd,7)))
*$R361</f>
        <v>356.52289532999998</v>
      </c>
      <c r="Z361" s="1">
        <f>(($D361*'fnd base rates'!H$107)
+($E361*'fnd base rates'!H$108)
+($F361*'fnd base rates'!H$109)
+($G361*'fnd base rates'!H$110)
+($H361*'fnd base rates'!H$111)
+($I361*'fnd base rates'!H$112)
+($J361*'fnd base rates'!H$113)
+($K361*'fnd base rates'!H$114)
+($M361*'fnd base rates'!H$116)
+($N361*'fnd base rates'!H$117)
+($O361*'fnd base rates'!H$118)
+($P361*VLOOKUP($S361+12,rate_basefnd,8)))</f>
        <v>550.71893399999999</v>
      </c>
      <c r="AA361" s="1">
        <f>(($D361*'fnd base rates'!I$107)
+($E361*'fnd base rates'!I$108)
+($F361*'fnd base rates'!I$109)
+($G361*'fnd base rates'!I$110)
+($H361*'fnd base rates'!I$111)
+($I361*'fnd base rates'!I$112)
+($J361*'fnd base rates'!I$113)
+($K361*'fnd base rates'!I$114)
+($M361*'fnd base rates'!I$116)
+($N361*'fnd base rates'!I$117)
+($O361*'fnd base rates'!I$118)
+($P361*VLOOKUP($S361+12,rate_basefnd,9)))
*$R361</f>
        <v>484.46850000000001</v>
      </c>
      <c r="AB361" s="1">
        <f>(($D361*'fnd base rates'!J$107)
+($E361*'fnd base rates'!J$108)
+($F361*'fnd base rates'!J$109)
+($G361*'fnd base rates'!J$110)
+($H361*'fnd base rates'!J$111)
+($I361*'fnd base rates'!J$112)
+($J361*'fnd base rates'!J$113)
+($K361*'fnd base rates'!J$114)
+($M361*'fnd base rates'!J$116)
+($N361*'fnd base rates'!J$117)
+($O361*'fnd base rates'!J$118)
+($P361*VLOOKUP($S361+12,rate_basefnd,10)))
*$R361</f>
        <v>984.28364999999997</v>
      </c>
      <c r="AC361" s="1">
        <f>(($D361*'fnd base rates'!K$107)
+($E361*'fnd base rates'!K$108)
+($F361*'fnd base rates'!K$109)
+($G361*'fnd base rates'!K$110)
+($H361*'fnd base rates'!K$111)
+($I361*'fnd base rates'!K$112)
+($J361*'fnd base rates'!K$113)
+($K361*'fnd base rates'!K$114)
+($M361*'fnd base rates'!K$116)
+($N361*'fnd base rates'!K$117)
+($O361*'fnd base rates'!K$118)
+($P361*VLOOKUP($S361+12,rate_basefnd,11)))
*$R361</f>
        <v>1171.7235221999997</v>
      </c>
      <c r="AD361" s="1">
        <f>(($D361*'fnd base rates'!L$107)
+($E361*'fnd base rates'!L$108)
+($F361*'fnd base rates'!L$109)
+($G361*'fnd base rates'!L$110)
+($H361*'fnd base rates'!L$111)
+($I361*'fnd base rates'!L$112)
+($J361*'fnd base rates'!L$113)
+($K361*'fnd base rates'!L$114)
+($M361*'fnd base rates'!L$116)
+($N361*'fnd base rates'!L$117)
+($O361*'fnd base rates'!L$118)
+($P361*VLOOKUP($S361+12,rate_basefnd,12)))</f>
        <v>2039.5566800000001</v>
      </c>
      <c r="AE361" s="1">
        <f>(($D361*'fnd base rates'!M$107)
+($E361*'fnd base rates'!M$108)
+($F361*'fnd base rates'!M$109)
+($G361*'fnd base rates'!M$110)
+($H361*'fnd base rates'!M$111)
+($I361*'fnd base rates'!M$112)
+($J361*'fnd base rates'!M$113)
+($K361*'fnd base rates'!M$114)
+($M361*'fnd base rates'!M$116)
+($N361*'fnd base rates'!M$117)
+($O361*'fnd base rates'!M$118)
+($P361*VLOOKUP($S361+12,rate_basefnd,13)))</f>
        <v>0</v>
      </c>
      <c r="AF361" s="4">
        <f t="shared" si="387"/>
        <v>16826.185244240001</v>
      </c>
      <c r="AH361" s="269">
        <f t="shared" si="388"/>
        <v>446099310</v>
      </c>
      <c r="AI361" s="4" t="str">
        <f t="shared" si="389"/>
        <v>446</v>
      </c>
      <c r="AJ361" s="2" t="str">
        <f t="shared" si="390"/>
        <v>099</v>
      </c>
      <c r="AK361" s="2" t="str">
        <f t="shared" si="391"/>
        <v>310</v>
      </c>
      <c r="AL361" s="4">
        <f t="shared" si="392"/>
        <v>1</v>
      </c>
      <c r="AM361" s="4">
        <f t="shared" si="383"/>
        <v>1</v>
      </c>
      <c r="AN361" s="4">
        <f t="shared" si="393"/>
        <v>16826.185244240001</v>
      </c>
      <c r="AO361" s="4">
        <f t="shared" si="394"/>
        <v>16826</v>
      </c>
      <c r="AP361" s="4">
        <f t="shared" si="384"/>
        <v>0</v>
      </c>
      <c r="AQ361" s="4">
        <v>16826</v>
      </c>
      <c r="AW361" s="4">
        <v>16826</v>
      </c>
      <c r="AX361" s="5">
        <f t="shared" si="395"/>
        <v>0</v>
      </c>
      <c r="AY361" s="4">
        <v>16826</v>
      </c>
      <c r="AZ361" s="5"/>
      <c r="BB361" s="5">
        <f t="shared" ref="BB361" si="426">BC361-BA361</f>
        <v>0</v>
      </c>
    </row>
    <row r="362" spans="1:54" s="4" customFormat="1">
      <c r="A362" s="269">
        <v>446</v>
      </c>
      <c r="B362" s="2">
        <v>446099323</v>
      </c>
      <c r="C362" s="9" t="s">
        <v>1053</v>
      </c>
      <c r="D362" s="14">
        <f>'fnd enro'!D362</f>
        <v>0</v>
      </c>
      <c r="E362" s="14">
        <f>'fnd enro'!E362</f>
        <v>0</v>
      </c>
      <c r="F362" s="14">
        <f>'fnd enro'!F362</f>
        <v>1</v>
      </c>
      <c r="G362" s="14">
        <f>'fnd enro'!G362</f>
        <v>1</v>
      </c>
      <c r="H362" s="14">
        <f>'fnd enro'!H362</f>
        <v>1</v>
      </c>
      <c r="I362" s="14">
        <f>'fnd enro'!I362</f>
        <v>2</v>
      </c>
      <c r="J362" s="14">
        <f>'fnd enro'!J362</f>
        <v>0</v>
      </c>
      <c r="K362" s="15">
        <f>'fnd enro'!K362</f>
        <v>0.193</v>
      </c>
      <c r="L362" s="14">
        <f>'fnd enro'!L362</f>
        <v>0</v>
      </c>
      <c r="M362" s="14">
        <f>'fnd enro'!M362</f>
        <v>0</v>
      </c>
      <c r="N362" s="14">
        <f>'fnd enro'!N362</f>
        <v>0</v>
      </c>
      <c r="O362" s="14">
        <f>'fnd enro'!O362</f>
        <v>0</v>
      </c>
      <c r="P362" s="14">
        <f>'fnd enro'!P362</f>
        <v>0</v>
      </c>
      <c r="Q362" s="14">
        <f>'fnd enro'!R362</f>
        <v>5</v>
      </c>
      <c r="R362" s="15">
        <f t="shared" si="386"/>
        <v>1.0649999999999999</v>
      </c>
      <c r="S362" s="14">
        <f>VALUE('fnd enro'!Q362)</f>
        <v>5</v>
      </c>
      <c r="T362" s="2"/>
      <c r="U362" s="1">
        <f>(($D362*'fnd base rates'!C$107)
+($E362*'fnd base rates'!C$108)
+($F362*'fnd base rates'!C$109)
+($G362*'fnd base rates'!C$110)
+($H362*'fnd base rates'!C$111)
+($I362*'fnd base rates'!C$112)
+($J362*'fnd base rates'!C$113)
+($K362*'fnd base rates'!C$114)
+($M362*'fnd base rates'!C$116)
+($N362*'fnd base rates'!C$117)
+($O362*'fnd base rates'!C$118)
+($P362*VLOOKUP($S362+12,rate_basefnd,3)))
*$R362</f>
        <v>2856.65666745</v>
      </c>
      <c r="V362" s="1">
        <f>(($D362*'fnd base rates'!D$107)
+($E362*'fnd base rates'!D$108)
+($F362*'fnd base rates'!D$109)
+($G362*'fnd base rates'!D$110)
+($H362*'fnd base rates'!D$111)
+($I362*'fnd base rates'!D$112)
+($J362*'fnd base rates'!D$113)
+($K362*'fnd base rates'!D$114)
+($M362*'fnd base rates'!D$116)
+($N362*'fnd base rates'!D$117)
+($O362*'fnd base rates'!D$118)
+($P362*VLOOKUP($S362+12,rate_basefnd,4)))
*$R362</f>
        <v>4074.0510000000004</v>
      </c>
      <c r="W362" s="1">
        <f>(($D362*'fnd base rates'!E$107)
+($E362*'fnd base rates'!E$108)
+($F362*'fnd base rates'!E$109)
+($G362*'fnd base rates'!E$110)
+($H362*'fnd base rates'!E$111)
+($I362*'fnd base rates'!E$112)
+($J362*'fnd base rates'!E$113)
+($K362*'fnd base rates'!E$114)
+($M362*'fnd base rates'!E$116)
+($N362*'fnd base rates'!E$117)
+($O362*'fnd base rates'!E$118)
+($P362*VLOOKUP($S362+12,rate_basefnd,5)))
*$R362</f>
        <v>22412.703352199998</v>
      </c>
      <c r="X362" s="1">
        <f>(($D362*'fnd base rates'!F$107)
+($E362*'fnd base rates'!F$108)
+($F362*'fnd base rates'!F$109)
+($G362*'fnd base rates'!F$110)
+($H362*'fnd base rates'!F$111)
+($I362*'fnd base rates'!F$112)
+($J362*'fnd base rates'!F$113)
+($K362*'fnd base rates'!F$114)
+($M362*'fnd base rates'!F$116)
+($N362*'fnd base rates'!F$117)
+($O362*'fnd base rates'!F$118)
+($P362*VLOOKUP($S362+12,rate_basefnd,6)))
*$R362</f>
        <v>5606.2047938999995</v>
      </c>
      <c r="Y362" s="1">
        <f>(($D362*'fnd base rates'!G$107)
+($E362*'fnd base rates'!G$108)
+($F362*'fnd base rates'!G$109)
+($G362*'fnd base rates'!G$110)
+($H362*'fnd base rates'!G$111)
+($I362*'fnd base rates'!G$112)
+($J362*'fnd base rates'!G$113)
+($K362*'fnd base rates'!G$114)
+($M362*'fnd base rates'!G$116)
+($N362*'fnd base rates'!G$117)
+($O362*'fnd base rates'!G$118)
+($P362*VLOOKUP($S362+12,rate_basefnd,7)))
*$R362</f>
        <v>862.42252665000001</v>
      </c>
      <c r="Z362" s="1">
        <f>(($D362*'fnd base rates'!H$107)
+($E362*'fnd base rates'!H$108)
+($F362*'fnd base rates'!H$109)
+($G362*'fnd base rates'!H$110)
+($H362*'fnd base rates'!H$111)
+($I362*'fnd base rates'!H$112)
+($J362*'fnd base rates'!H$113)
+($K362*'fnd base rates'!H$114)
+($M362*'fnd base rates'!H$116)
+($N362*'fnd base rates'!H$117)
+($O362*'fnd base rates'!H$118)
+($P362*VLOOKUP($S362+12,rate_basefnd,8)))</f>
        <v>3226.4746700000001</v>
      </c>
      <c r="AA362" s="1">
        <f>(($D362*'fnd base rates'!I$107)
+($E362*'fnd base rates'!I$108)
+($F362*'fnd base rates'!I$109)
+($G362*'fnd base rates'!I$110)
+($H362*'fnd base rates'!I$111)
+($I362*'fnd base rates'!I$112)
+($J362*'fnd base rates'!I$113)
+($K362*'fnd base rates'!I$114)
+($M362*'fnd base rates'!I$116)
+($N362*'fnd base rates'!I$117)
+($O362*'fnd base rates'!I$118)
+($P362*VLOOKUP($S362+12,rate_basefnd,9)))
*$R362</f>
        <v>1946.0425499999999</v>
      </c>
      <c r="AB362" s="1">
        <f>(($D362*'fnd base rates'!J$107)
+($E362*'fnd base rates'!J$108)
+($F362*'fnd base rates'!J$109)
+($G362*'fnd base rates'!J$110)
+($H362*'fnd base rates'!J$111)
+($I362*'fnd base rates'!J$112)
+($J362*'fnd base rates'!J$113)
+($K362*'fnd base rates'!J$114)
+($M362*'fnd base rates'!J$116)
+($N362*'fnd base rates'!J$117)
+($O362*'fnd base rates'!J$118)
+($P362*VLOOKUP($S362+12,rate_basefnd,10)))
*$R362</f>
        <v>1757.45235</v>
      </c>
      <c r="AC362" s="1">
        <f>(($D362*'fnd base rates'!K$107)
+($E362*'fnd base rates'!K$108)
+($F362*'fnd base rates'!K$109)
+($G362*'fnd base rates'!K$110)
+($H362*'fnd base rates'!K$111)
+($I362*'fnd base rates'!K$112)
+($J362*'fnd base rates'!K$113)
+($K362*'fnd base rates'!K$114)
+($M362*'fnd base rates'!K$116)
+($N362*'fnd base rates'!K$117)
+($O362*'fnd base rates'!K$118)
+($P362*VLOOKUP($S362+12,rate_basefnd,11)))
*$R362</f>
        <v>6052.0748609999991</v>
      </c>
      <c r="AD362" s="1">
        <f>(($D362*'fnd base rates'!L$107)
+($E362*'fnd base rates'!L$108)
+($F362*'fnd base rates'!L$109)
+($G362*'fnd base rates'!L$110)
+($H362*'fnd base rates'!L$111)
+($I362*'fnd base rates'!L$112)
+($J362*'fnd base rates'!L$113)
+($K362*'fnd base rates'!L$114)
+($M362*'fnd base rates'!L$116)
+($N362*'fnd base rates'!L$117)
+($O362*'fnd base rates'!L$118)
+($P362*VLOOKUP($S362+12,rate_basefnd,12)))</f>
        <v>7143.0134000000007</v>
      </c>
      <c r="AE362" s="1">
        <f>(($D362*'fnd base rates'!M$107)
+($E362*'fnd base rates'!M$108)
+($F362*'fnd base rates'!M$109)
+($G362*'fnd base rates'!M$110)
+($H362*'fnd base rates'!M$111)
+($I362*'fnd base rates'!M$112)
+($J362*'fnd base rates'!M$113)
+($K362*'fnd base rates'!M$114)
+($M362*'fnd base rates'!M$116)
+($N362*'fnd base rates'!M$117)
+($O362*'fnd base rates'!M$118)
+($P362*VLOOKUP($S362+12,rate_basefnd,13)))</f>
        <v>0</v>
      </c>
      <c r="AF362" s="4">
        <f t="shared" si="387"/>
        <v>55937.096171199999</v>
      </c>
      <c r="AH362" s="269">
        <f t="shared" si="388"/>
        <v>446099323</v>
      </c>
      <c r="AI362" s="4" t="str">
        <f t="shared" si="389"/>
        <v>446</v>
      </c>
      <c r="AJ362" s="2" t="str">
        <f t="shared" si="390"/>
        <v>099</v>
      </c>
      <c r="AK362" s="2" t="str">
        <f t="shared" si="391"/>
        <v>323</v>
      </c>
      <c r="AL362" s="4">
        <f t="shared" si="392"/>
        <v>1</v>
      </c>
      <c r="AM362" s="4">
        <f t="shared" si="383"/>
        <v>5</v>
      </c>
      <c r="AN362" s="4">
        <f t="shared" si="393"/>
        <v>55937.096171199999</v>
      </c>
      <c r="AO362" s="4">
        <f t="shared" si="394"/>
        <v>11187</v>
      </c>
      <c r="AP362" s="4">
        <f t="shared" si="384"/>
        <v>0</v>
      </c>
      <c r="AQ362" s="4">
        <v>11187</v>
      </c>
      <c r="AW362" s="4">
        <v>11187</v>
      </c>
      <c r="AX362" s="5">
        <f t="shared" si="395"/>
        <v>0</v>
      </c>
      <c r="AY362" s="4">
        <v>11187</v>
      </c>
      <c r="AZ362" s="5"/>
      <c r="BB362" s="5">
        <f t="shared" ref="BB362" si="427">BC362-BA362</f>
        <v>0</v>
      </c>
    </row>
    <row r="363" spans="1:54" s="4" customFormat="1">
      <c r="A363" s="269">
        <v>446</v>
      </c>
      <c r="B363" s="2">
        <v>446099336</v>
      </c>
      <c r="C363" s="9" t="s">
        <v>1053</v>
      </c>
      <c r="D363" s="14">
        <f>'fnd enro'!D363</f>
        <v>0</v>
      </c>
      <c r="E363" s="14">
        <f>'fnd enro'!E363</f>
        <v>0</v>
      </c>
      <c r="F363" s="14">
        <f>'fnd enro'!F363</f>
        <v>0</v>
      </c>
      <c r="G363" s="14">
        <f>'fnd enro'!G363</f>
        <v>0</v>
      </c>
      <c r="H363" s="14">
        <f>'fnd enro'!H363</f>
        <v>1</v>
      </c>
      <c r="I363" s="14">
        <f>'fnd enro'!I363</f>
        <v>1</v>
      </c>
      <c r="J363" s="14">
        <f>'fnd enro'!J363</f>
        <v>0</v>
      </c>
      <c r="K363" s="15">
        <f>'fnd enro'!K363</f>
        <v>7.7200000000000005E-2</v>
      </c>
      <c r="L363" s="14">
        <f>'fnd enro'!L363</f>
        <v>0</v>
      </c>
      <c r="M363" s="14">
        <f>'fnd enro'!M363</f>
        <v>0</v>
      </c>
      <c r="N363" s="14">
        <f>'fnd enro'!N363</f>
        <v>0</v>
      </c>
      <c r="O363" s="14">
        <f>'fnd enro'!O363</f>
        <v>0</v>
      </c>
      <c r="P363" s="14">
        <f>'fnd enro'!P363</f>
        <v>0</v>
      </c>
      <c r="Q363" s="14">
        <f>'fnd enro'!R363</f>
        <v>2</v>
      </c>
      <c r="R363" s="15">
        <f t="shared" si="386"/>
        <v>1.0649999999999999</v>
      </c>
      <c r="S363" s="14">
        <f>VALUE('fnd enro'!Q363)</f>
        <v>8</v>
      </c>
      <c r="T363" s="2"/>
      <c r="U363" s="1">
        <f>(($D363*'fnd base rates'!C$107)
+($E363*'fnd base rates'!C$108)
+($F363*'fnd base rates'!C$109)
+($G363*'fnd base rates'!C$110)
+($H363*'fnd base rates'!C$111)
+($I363*'fnd base rates'!C$112)
+($J363*'fnd base rates'!C$113)
+($K363*'fnd base rates'!C$114)
+($M363*'fnd base rates'!C$116)
+($N363*'fnd base rates'!C$117)
+($O363*'fnd base rates'!C$118)
+($P363*VLOOKUP($S363+12,rate_basefnd,3)))
*$R363</f>
        <v>1142.66266698</v>
      </c>
      <c r="V363" s="1">
        <f>(($D363*'fnd base rates'!D$107)
+($E363*'fnd base rates'!D$108)
+($F363*'fnd base rates'!D$109)
+($G363*'fnd base rates'!D$110)
+($H363*'fnd base rates'!D$111)
+($I363*'fnd base rates'!D$112)
+($J363*'fnd base rates'!D$113)
+($K363*'fnd base rates'!D$114)
+($M363*'fnd base rates'!D$116)
+($N363*'fnd base rates'!D$117)
+($O363*'fnd base rates'!D$118)
+($P363*VLOOKUP($S363+12,rate_basefnd,4)))
*$R363</f>
        <v>1629.6204</v>
      </c>
      <c r="W363" s="1">
        <f>(($D363*'fnd base rates'!E$107)
+($E363*'fnd base rates'!E$108)
+($F363*'fnd base rates'!E$109)
+($G363*'fnd base rates'!E$110)
+($H363*'fnd base rates'!E$111)
+($I363*'fnd base rates'!E$112)
+($J363*'fnd base rates'!E$113)
+($K363*'fnd base rates'!E$114)
+($M363*'fnd base rates'!E$116)
+($N363*'fnd base rates'!E$117)
+($O363*'fnd base rates'!E$118)
+($P363*VLOOKUP($S363+12,rate_basefnd,5)))
*$R363</f>
        <v>8915.8400008799999</v>
      </c>
      <c r="X363" s="1">
        <f>(($D363*'fnd base rates'!F$107)
+($E363*'fnd base rates'!F$108)
+($F363*'fnd base rates'!F$109)
+($G363*'fnd base rates'!F$110)
+($H363*'fnd base rates'!F$111)
+($I363*'fnd base rates'!F$112)
+($J363*'fnd base rates'!F$113)
+($K363*'fnd base rates'!F$114)
+($M363*'fnd base rates'!F$116)
+($N363*'fnd base rates'!F$117)
+($O363*'fnd base rates'!F$118)
+($P363*VLOOKUP($S363+12,rate_basefnd,6)))
*$R363</f>
        <v>2004.60990756</v>
      </c>
      <c r="Y363" s="1">
        <f>(($D363*'fnd base rates'!G$107)
+($E363*'fnd base rates'!G$108)
+($F363*'fnd base rates'!G$109)
+($G363*'fnd base rates'!G$110)
+($H363*'fnd base rates'!G$111)
+($I363*'fnd base rates'!G$112)
+($J363*'fnd base rates'!G$113)
+($K363*'fnd base rates'!G$114)
+($M363*'fnd base rates'!G$116)
+($N363*'fnd base rates'!G$117)
+($O363*'fnd base rates'!G$118)
+($P363*VLOOKUP($S363+12,rate_basefnd,7)))
*$R363</f>
        <v>353.93844065999991</v>
      </c>
      <c r="Z363" s="1">
        <f>(($D363*'fnd base rates'!H$107)
+($E363*'fnd base rates'!H$108)
+($F363*'fnd base rates'!H$109)
+($G363*'fnd base rates'!H$110)
+($H363*'fnd base rates'!H$111)
+($I363*'fnd base rates'!H$112)
+($J363*'fnd base rates'!H$113)
+($K363*'fnd base rates'!H$114)
+($M363*'fnd base rates'!H$116)
+($N363*'fnd base rates'!H$117)
+($O363*'fnd base rates'!H$118)
+($P363*VLOOKUP($S363+12,rate_basefnd,8)))</f>
        <v>1351.5178679999999</v>
      </c>
      <c r="AA363" s="1">
        <f>(($D363*'fnd base rates'!I$107)
+($E363*'fnd base rates'!I$108)
+($F363*'fnd base rates'!I$109)
+($G363*'fnd base rates'!I$110)
+($H363*'fnd base rates'!I$111)
+($I363*'fnd base rates'!I$112)
+($J363*'fnd base rates'!I$113)
+($K363*'fnd base rates'!I$114)
+($M363*'fnd base rates'!I$116)
+($N363*'fnd base rates'!I$117)
+($O363*'fnd base rates'!I$118)
+($P363*VLOOKUP($S363+12,rate_basefnd,9)))
*$R363</f>
        <v>839.89094999999998</v>
      </c>
      <c r="AB363" s="1">
        <f>(($D363*'fnd base rates'!J$107)
+($E363*'fnd base rates'!J$108)
+($F363*'fnd base rates'!J$109)
+($G363*'fnd base rates'!J$110)
+($H363*'fnd base rates'!J$111)
+($I363*'fnd base rates'!J$112)
+($J363*'fnd base rates'!J$113)
+($K363*'fnd base rates'!J$114)
+($M363*'fnd base rates'!J$116)
+($N363*'fnd base rates'!J$117)
+($O363*'fnd base rates'!J$118)
+($P363*VLOOKUP($S363+12,rate_basefnd,10)))
*$R363</f>
        <v>876.02639999999985</v>
      </c>
      <c r="AC363" s="1">
        <f>(($D363*'fnd base rates'!K$107)
+($E363*'fnd base rates'!K$108)
+($F363*'fnd base rates'!K$109)
+($G363*'fnd base rates'!K$110)
+($H363*'fnd base rates'!K$111)
+($I363*'fnd base rates'!K$112)
+($J363*'fnd base rates'!K$113)
+($K363*'fnd base rates'!K$114)
+($M363*'fnd base rates'!K$116)
+($N363*'fnd base rates'!K$117)
+($O363*'fnd base rates'!K$118)
+($P363*VLOOKUP($S363+12,rate_basefnd,11)))
*$R363</f>
        <v>2483.8140443999996</v>
      </c>
      <c r="AD363" s="1">
        <f>(($D363*'fnd base rates'!L$107)
+($E363*'fnd base rates'!L$108)
+($F363*'fnd base rates'!L$109)
+($G363*'fnd base rates'!L$110)
+($H363*'fnd base rates'!L$111)
+($I363*'fnd base rates'!L$112)
+($J363*'fnd base rates'!L$113)
+($K363*'fnd base rates'!L$114)
+($M363*'fnd base rates'!L$116)
+($N363*'fnd base rates'!L$117)
+($O363*'fnd base rates'!L$118)
+($P363*VLOOKUP($S363+12,rate_basefnd,12)))</f>
        <v>2881.6033600000001</v>
      </c>
      <c r="AE363" s="1">
        <f>(($D363*'fnd base rates'!M$107)
+($E363*'fnd base rates'!M$108)
+($F363*'fnd base rates'!M$109)
+($G363*'fnd base rates'!M$110)
+($H363*'fnd base rates'!M$111)
+($I363*'fnd base rates'!M$112)
+($J363*'fnd base rates'!M$113)
+($K363*'fnd base rates'!M$114)
+($M363*'fnd base rates'!M$116)
+($N363*'fnd base rates'!M$117)
+($O363*'fnd base rates'!M$118)
+($P363*VLOOKUP($S363+12,rate_basefnd,13)))</f>
        <v>0</v>
      </c>
      <c r="AF363" s="4">
        <f t="shared" si="387"/>
        <v>22479.524038479998</v>
      </c>
      <c r="AH363" s="269">
        <f t="shared" si="388"/>
        <v>446099336</v>
      </c>
      <c r="AI363" s="4" t="str">
        <f t="shared" si="389"/>
        <v>446</v>
      </c>
      <c r="AJ363" s="2" t="str">
        <f t="shared" si="390"/>
        <v>099</v>
      </c>
      <c r="AK363" s="2" t="str">
        <f t="shared" si="391"/>
        <v>336</v>
      </c>
      <c r="AL363" s="4">
        <f t="shared" si="392"/>
        <v>1</v>
      </c>
      <c r="AM363" s="4">
        <f t="shared" si="383"/>
        <v>2</v>
      </c>
      <c r="AN363" s="4">
        <f t="shared" si="393"/>
        <v>22479.524038479998</v>
      </c>
      <c r="AO363" s="4">
        <f t="shared" si="394"/>
        <v>11240</v>
      </c>
      <c r="AP363" s="4">
        <f t="shared" si="384"/>
        <v>0</v>
      </c>
      <c r="AQ363" s="4">
        <v>11240</v>
      </c>
      <c r="AW363" s="4">
        <v>11240</v>
      </c>
      <c r="AX363" s="5">
        <f t="shared" si="395"/>
        <v>0</v>
      </c>
      <c r="AY363" s="4">
        <v>11240</v>
      </c>
      <c r="AZ363" s="5"/>
      <c r="BB363" s="5">
        <f t="shared" ref="BB363" si="428">BC363-BA363</f>
        <v>0</v>
      </c>
    </row>
    <row r="364" spans="1:54" s="4" customFormat="1">
      <c r="A364" s="269">
        <v>446</v>
      </c>
      <c r="B364" s="2">
        <v>446099350</v>
      </c>
      <c r="C364" s="9" t="s">
        <v>1053</v>
      </c>
      <c r="D364" s="14">
        <f>'fnd enro'!D364</f>
        <v>0</v>
      </c>
      <c r="E364" s="14">
        <f>'fnd enro'!E364</f>
        <v>0</v>
      </c>
      <c r="F364" s="14">
        <f>'fnd enro'!F364</f>
        <v>1</v>
      </c>
      <c r="G364" s="14">
        <f>'fnd enro'!G364</f>
        <v>6</v>
      </c>
      <c r="H364" s="14">
        <f>'fnd enro'!H364</f>
        <v>0</v>
      </c>
      <c r="I364" s="14">
        <f>'fnd enro'!I364</f>
        <v>0</v>
      </c>
      <c r="J364" s="14">
        <f>'fnd enro'!J364</f>
        <v>0</v>
      </c>
      <c r="K364" s="15">
        <f>'fnd enro'!K364</f>
        <v>0.2702</v>
      </c>
      <c r="L364" s="14">
        <f>'fnd enro'!L364</f>
        <v>0</v>
      </c>
      <c r="M364" s="14">
        <f>'fnd enro'!M364</f>
        <v>1</v>
      </c>
      <c r="N364" s="14">
        <f>'fnd enro'!N364</f>
        <v>0</v>
      </c>
      <c r="O364" s="14">
        <f>'fnd enro'!O364</f>
        <v>0</v>
      </c>
      <c r="P364" s="14">
        <f>'fnd enro'!P364</f>
        <v>3</v>
      </c>
      <c r="Q364" s="14">
        <f>'fnd enro'!R364</f>
        <v>7</v>
      </c>
      <c r="R364" s="15">
        <f t="shared" si="386"/>
        <v>1.0649999999999999</v>
      </c>
      <c r="S364" s="14">
        <f>VALUE('fnd enro'!Q364)</f>
        <v>3</v>
      </c>
      <c r="T364" s="2"/>
      <c r="U364" s="1">
        <f>(($D364*'fnd base rates'!C$107)
+($E364*'fnd base rates'!C$108)
+($F364*'fnd base rates'!C$109)
+($G364*'fnd base rates'!C$110)
+($H364*'fnd base rates'!C$111)
+($I364*'fnd base rates'!C$112)
+($J364*'fnd base rates'!C$113)
+($K364*'fnd base rates'!C$114)
+($M364*'fnd base rates'!C$116)
+($N364*'fnd base rates'!C$117)
+($O364*'fnd base rates'!C$118)
+($P364*VLOOKUP($S364+12,rate_basefnd,3)))
*$R364</f>
        <v>4288.8502344299995</v>
      </c>
      <c r="V364" s="1">
        <f>(($D364*'fnd base rates'!D$107)
+($E364*'fnd base rates'!D$108)
+($F364*'fnd base rates'!D$109)
+($G364*'fnd base rates'!D$110)
+($H364*'fnd base rates'!D$111)
+($I364*'fnd base rates'!D$112)
+($J364*'fnd base rates'!D$113)
+($K364*'fnd base rates'!D$114)
+($M364*'fnd base rates'!D$116)
+($N364*'fnd base rates'!D$117)
+($O364*'fnd base rates'!D$118)
+($P364*VLOOKUP($S364+12,rate_basefnd,4)))
*$R364</f>
        <v>6753.6655500000006</v>
      </c>
      <c r="W364" s="1">
        <f>(($D364*'fnd base rates'!E$107)
+($E364*'fnd base rates'!E$108)
+($F364*'fnd base rates'!E$109)
+($G364*'fnd base rates'!E$110)
+($H364*'fnd base rates'!E$111)
+($I364*'fnd base rates'!E$112)
+($J364*'fnd base rates'!E$113)
+($K364*'fnd base rates'!E$114)
+($M364*'fnd base rates'!E$116)
+($N364*'fnd base rates'!E$117)
+($O364*'fnd base rates'!E$118)
+($P364*VLOOKUP($S364+12,rate_basefnd,5)))
*$R364</f>
        <v>38657.692303079995</v>
      </c>
      <c r="X364" s="1">
        <f>(($D364*'fnd base rates'!F$107)
+($E364*'fnd base rates'!F$108)
+($F364*'fnd base rates'!F$109)
+($G364*'fnd base rates'!F$110)
+($H364*'fnd base rates'!F$111)
+($I364*'fnd base rates'!F$112)
+($J364*'fnd base rates'!F$113)
+($K364*'fnd base rates'!F$114)
+($M364*'fnd base rates'!F$116)
+($N364*'fnd base rates'!F$117)
+($O364*'fnd base rates'!F$118)
+($P364*VLOOKUP($S364+12,rate_basefnd,6)))
*$R364</f>
        <v>9488.2393014600002</v>
      </c>
      <c r="Y364" s="1">
        <f>(($D364*'fnd base rates'!G$107)
+($E364*'fnd base rates'!G$108)
+($F364*'fnd base rates'!G$109)
+($G364*'fnd base rates'!G$110)
+($H364*'fnd base rates'!G$111)
+($I364*'fnd base rates'!G$112)
+($J364*'fnd base rates'!G$113)
+($K364*'fnd base rates'!G$114)
+($M364*'fnd base rates'!G$116)
+($N364*'fnd base rates'!G$117)
+($O364*'fnd base rates'!G$118)
+($P364*VLOOKUP($S364+12,rate_basefnd,7)))
*$R364</f>
        <v>1630.7311673099998</v>
      </c>
      <c r="Z364" s="1">
        <f>(($D364*'fnd base rates'!H$107)
+($E364*'fnd base rates'!H$108)
+($F364*'fnd base rates'!H$109)
+($G364*'fnd base rates'!H$110)
+($H364*'fnd base rates'!H$111)
+($I364*'fnd base rates'!H$112)
+($J364*'fnd base rates'!H$113)
+($K364*'fnd base rates'!H$114)
+($M364*'fnd base rates'!H$116)
+($N364*'fnd base rates'!H$117)
+($O364*'fnd base rates'!H$118)
+($P364*VLOOKUP($S364+12,rate_basefnd,8)))</f>
        <v>3849.2425379999995</v>
      </c>
      <c r="AA364" s="1">
        <f>(($D364*'fnd base rates'!I$107)
+($E364*'fnd base rates'!I$108)
+($F364*'fnd base rates'!I$109)
+($G364*'fnd base rates'!I$110)
+($H364*'fnd base rates'!I$111)
+($I364*'fnd base rates'!I$112)
+($J364*'fnd base rates'!I$113)
+($K364*'fnd base rates'!I$114)
+($M364*'fnd base rates'!I$116)
+($N364*'fnd base rates'!I$117)
+($O364*'fnd base rates'!I$118)
+($P364*VLOOKUP($S364+12,rate_basefnd,9)))
*$R364</f>
        <v>2705.1532499999998</v>
      </c>
      <c r="AB364" s="1">
        <f>(($D364*'fnd base rates'!J$107)
+($E364*'fnd base rates'!J$108)
+($F364*'fnd base rates'!J$109)
+($G364*'fnd base rates'!J$110)
+($H364*'fnd base rates'!J$111)
+($I364*'fnd base rates'!J$112)
+($J364*'fnd base rates'!J$113)
+($K364*'fnd base rates'!J$114)
+($M364*'fnd base rates'!J$116)
+($N364*'fnd base rates'!J$117)
+($O364*'fnd base rates'!J$118)
+($P364*VLOOKUP($S364+12,rate_basefnd,10)))
*$R364</f>
        <v>2877.8855999999996</v>
      </c>
      <c r="AC364" s="1">
        <f>(($D364*'fnd base rates'!K$107)
+($E364*'fnd base rates'!K$108)
+($F364*'fnd base rates'!K$109)
+($G364*'fnd base rates'!K$110)
+($H364*'fnd base rates'!K$111)
+($I364*'fnd base rates'!K$112)
+($J364*'fnd base rates'!K$113)
+($K364*'fnd base rates'!K$114)
+($M364*'fnd base rates'!K$116)
+($N364*'fnd base rates'!K$117)
+($O364*'fnd base rates'!K$118)
+($P364*VLOOKUP($S364+12,rate_basefnd,11)))
*$R364</f>
        <v>8525.2389053999996</v>
      </c>
      <c r="AD364" s="1">
        <f>(($D364*'fnd base rates'!L$107)
+($E364*'fnd base rates'!L$108)
+($F364*'fnd base rates'!L$109)
+($G364*'fnd base rates'!L$110)
+($H364*'fnd base rates'!L$111)
+($I364*'fnd base rates'!L$112)
+($J364*'fnd base rates'!L$113)
+($K364*'fnd base rates'!L$114)
+($M364*'fnd base rates'!L$116)
+($N364*'fnd base rates'!L$117)
+($O364*'fnd base rates'!L$118)
+($P364*VLOOKUP($S364+12,rate_basefnd,12)))</f>
        <v>11678.516760000002</v>
      </c>
      <c r="AE364" s="1">
        <f>(($D364*'fnd base rates'!M$107)
+($E364*'fnd base rates'!M$108)
+($F364*'fnd base rates'!M$109)
+($G364*'fnd base rates'!M$110)
+($H364*'fnd base rates'!M$111)
+($I364*'fnd base rates'!M$112)
+($J364*'fnd base rates'!M$113)
+($K364*'fnd base rates'!M$114)
+($M364*'fnd base rates'!M$116)
+($N364*'fnd base rates'!M$117)
+($O364*'fnd base rates'!M$118)
+($P364*VLOOKUP($S364+12,rate_basefnd,13)))</f>
        <v>0</v>
      </c>
      <c r="AF364" s="4">
        <f t="shared" si="387"/>
        <v>90455.215609679974</v>
      </c>
      <c r="AH364" s="269">
        <f t="shared" si="388"/>
        <v>446099350</v>
      </c>
      <c r="AI364" s="4" t="str">
        <f t="shared" si="389"/>
        <v>446</v>
      </c>
      <c r="AJ364" s="2" t="str">
        <f t="shared" si="390"/>
        <v>099</v>
      </c>
      <c r="AK364" s="2" t="str">
        <f t="shared" si="391"/>
        <v>350</v>
      </c>
      <c r="AL364" s="4">
        <f t="shared" si="392"/>
        <v>1</v>
      </c>
      <c r="AM364" s="4">
        <f t="shared" si="383"/>
        <v>7</v>
      </c>
      <c r="AN364" s="4">
        <f t="shared" si="393"/>
        <v>90455.215609679974</v>
      </c>
      <c r="AO364" s="4">
        <f t="shared" si="394"/>
        <v>12922</v>
      </c>
      <c r="AP364" s="4">
        <f t="shared" si="384"/>
        <v>0</v>
      </c>
      <c r="AQ364" s="4">
        <v>12922</v>
      </c>
      <c r="AW364" s="4">
        <v>12922</v>
      </c>
      <c r="AX364" s="5">
        <f t="shared" si="395"/>
        <v>0</v>
      </c>
      <c r="AY364" s="4">
        <v>12922</v>
      </c>
      <c r="AZ364" s="5"/>
      <c r="BB364" s="5">
        <f t="shared" ref="BB364" si="429">BC364-BA364</f>
        <v>0</v>
      </c>
    </row>
    <row r="365" spans="1:54" s="4" customFormat="1">
      <c r="A365" s="269">
        <v>446</v>
      </c>
      <c r="B365" s="2">
        <v>446099625</v>
      </c>
      <c r="C365" s="9" t="s">
        <v>1053</v>
      </c>
      <c r="D365" s="14">
        <f>'fnd enro'!D365</f>
        <v>0</v>
      </c>
      <c r="E365" s="14">
        <f>'fnd enro'!E365</f>
        <v>0</v>
      </c>
      <c r="F365" s="14">
        <f>'fnd enro'!F365</f>
        <v>0</v>
      </c>
      <c r="G365" s="14">
        <f>'fnd enro'!G365</f>
        <v>5</v>
      </c>
      <c r="H365" s="14">
        <f>'fnd enro'!H365</f>
        <v>7</v>
      </c>
      <c r="I365" s="14">
        <f>'fnd enro'!I365</f>
        <v>4</v>
      </c>
      <c r="J365" s="14">
        <f>'fnd enro'!J365</f>
        <v>0</v>
      </c>
      <c r="K365" s="15">
        <f>'fnd enro'!K365</f>
        <v>0.61760000000000004</v>
      </c>
      <c r="L365" s="14">
        <f>'fnd enro'!L365</f>
        <v>0</v>
      </c>
      <c r="M365" s="14">
        <f>'fnd enro'!M365</f>
        <v>1</v>
      </c>
      <c r="N365" s="14">
        <f>'fnd enro'!N365</f>
        <v>2</v>
      </c>
      <c r="O365" s="14">
        <f>'fnd enro'!O365</f>
        <v>0</v>
      </c>
      <c r="P365" s="14">
        <f>'fnd enro'!P365</f>
        <v>11</v>
      </c>
      <c r="Q365" s="14">
        <f>'fnd enro'!R365</f>
        <v>16</v>
      </c>
      <c r="R365" s="15">
        <f t="shared" si="386"/>
        <v>1.0649999999999999</v>
      </c>
      <c r="S365" s="14">
        <f>VALUE('fnd enro'!Q365)</f>
        <v>6</v>
      </c>
      <c r="T365" s="2"/>
      <c r="U365" s="1">
        <f>(($D365*'fnd base rates'!C$107)
+($E365*'fnd base rates'!C$108)
+($F365*'fnd base rates'!C$109)
+($G365*'fnd base rates'!C$110)
+($H365*'fnd base rates'!C$111)
+($I365*'fnd base rates'!C$112)
+($J365*'fnd base rates'!C$113)
+($K365*'fnd base rates'!C$114)
+($M365*'fnd base rates'!C$116)
+($N365*'fnd base rates'!C$117)
+($O365*'fnd base rates'!C$118)
+($P365*VLOOKUP($S365+12,rate_basefnd,3)))
*$R365</f>
        <v>10238.98618584</v>
      </c>
      <c r="V365" s="1">
        <f>(($D365*'fnd base rates'!D$107)
+($E365*'fnd base rates'!D$108)
+($F365*'fnd base rates'!D$109)
+($G365*'fnd base rates'!D$110)
+($H365*'fnd base rates'!D$111)
+($I365*'fnd base rates'!D$112)
+($J365*'fnd base rates'!D$113)
+($K365*'fnd base rates'!D$114)
+($M365*'fnd base rates'!D$116)
+($N365*'fnd base rates'!D$117)
+($O365*'fnd base rates'!D$118)
+($P365*VLOOKUP($S365+12,rate_basefnd,4)))
*$R365</f>
        <v>17235.99195</v>
      </c>
      <c r="W365" s="1">
        <f>(($D365*'fnd base rates'!E$107)
+($E365*'fnd base rates'!E$108)
+($F365*'fnd base rates'!E$109)
+($G365*'fnd base rates'!E$110)
+($H365*'fnd base rates'!E$111)
+($I365*'fnd base rates'!E$112)
+($J365*'fnd base rates'!E$113)
+($K365*'fnd base rates'!E$114)
+($M365*'fnd base rates'!E$116)
+($N365*'fnd base rates'!E$117)
+($O365*'fnd base rates'!E$118)
+($P365*VLOOKUP($S365+12,rate_basefnd,5)))
*$R365</f>
        <v>106750.64350703999</v>
      </c>
      <c r="X365" s="1">
        <f>(($D365*'fnd base rates'!F$107)
+($E365*'fnd base rates'!F$108)
+($F365*'fnd base rates'!F$109)
+($G365*'fnd base rates'!F$110)
+($H365*'fnd base rates'!F$111)
+($I365*'fnd base rates'!F$112)
+($J365*'fnd base rates'!F$113)
+($K365*'fnd base rates'!F$114)
+($M365*'fnd base rates'!F$116)
+($N365*'fnd base rates'!F$117)
+($O365*'fnd base rates'!F$118)
+($P365*VLOOKUP($S365+12,rate_basefnd,6)))
*$R365</f>
        <v>18427.793610479999</v>
      </c>
      <c r="Y365" s="1">
        <f>(($D365*'fnd base rates'!G$107)
+($E365*'fnd base rates'!G$108)
+($F365*'fnd base rates'!G$109)
+($G365*'fnd base rates'!G$110)
+($H365*'fnd base rates'!G$111)
+($I365*'fnd base rates'!G$112)
+($J365*'fnd base rates'!G$113)
+($K365*'fnd base rates'!G$114)
+($M365*'fnd base rates'!G$116)
+($N365*'fnd base rates'!G$117)
+($O365*'fnd base rates'!G$118)
+($P365*VLOOKUP($S365+12,rate_basefnd,7)))
*$R365</f>
        <v>4667.3012752800005</v>
      </c>
      <c r="Z365" s="1">
        <f>(($D365*'fnd base rates'!H$107)
+($E365*'fnd base rates'!H$108)
+($F365*'fnd base rates'!H$109)
+($G365*'fnd base rates'!H$110)
+($H365*'fnd base rates'!H$111)
+($I365*'fnd base rates'!H$112)
+($J365*'fnd base rates'!H$113)
+($K365*'fnd base rates'!H$114)
+($M365*'fnd base rates'!H$116)
+($N365*'fnd base rates'!H$117)
+($O365*'fnd base rates'!H$118)
+($P365*VLOOKUP($S365+12,rate_basefnd,8)))</f>
        <v>10233.202944000001</v>
      </c>
      <c r="AA365" s="1">
        <f>(($D365*'fnd base rates'!I$107)
+($E365*'fnd base rates'!I$108)
+($F365*'fnd base rates'!I$109)
+($G365*'fnd base rates'!I$110)
+($H365*'fnd base rates'!I$111)
+($I365*'fnd base rates'!I$112)
+($J365*'fnd base rates'!I$113)
+($K365*'fnd base rates'!I$114)
+($M365*'fnd base rates'!I$116)
+($N365*'fnd base rates'!I$117)
+($O365*'fnd base rates'!I$118)
+($P365*VLOOKUP($S365+12,rate_basefnd,9)))
*$R365</f>
        <v>7828.9747499999994</v>
      </c>
      <c r="AB365" s="1">
        <f>(($D365*'fnd base rates'!J$107)
+($E365*'fnd base rates'!J$108)
+($F365*'fnd base rates'!J$109)
+($G365*'fnd base rates'!J$110)
+($H365*'fnd base rates'!J$111)
+($I365*'fnd base rates'!J$112)
+($J365*'fnd base rates'!J$113)
+($K365*'fnd base rates'!J$114)
+($M365*'fnd base rates'!J$116)
+($N365*'fnd base rates'!J$117)
+($O365*'fnd base rates'!J$118)
+($P365*VLOOKUP($S365+12,rate_basefnd,10)))
*$R365</f>
        <v>12614.232749999999</v>
      </c>
      <c r="AC365" s="1">
        <f>(($D365*'fnd base rates'!K$107)
+($E365*'fnd base rates'!K$108)
+($F365*'fnd base rates'!K$109)
+($G365*'fnd base rates'!K$110)
+($H365*'fnd base rates'!K$111)
+($I365*'fnd base rates'!K$112)
+($J365*'fnd base rates'!K$113)
+($K365*'fnd base rates'!K$114)
+($M365*'fnd base rates'!K$116)
+($N365*'fnd base rates'!K$117)
+($O365*'fnd base rates'!K$118)
+($P365*VLOOKUP($S365+12,rate_basefnd,11)))
*$R365</f>
        <v>20576.245255200003</v>
      </c>
      <c r="AD365" s="1">
        <f>(($D365*'fnd base rates'!L$107)
+($E365*'fnd base rates'!L$108)
+($F365*'fnd base rates'!L$109)
+($G365*'fnd base rates'!L$110)
+($H365*'fnd base rates'!L$111)
+($I365*'fnd base rates'!L$112)
+($J365*'fnd base rates'!L$113)
+($K365*'fnd base rates'!L$114)
+($M365*'fnd base rates'!L$116)
+($N365*'fnd base rates'!L$117)
+($O365*'fnd base rates'!L$118)
+($P365*VLOOKUP($S365+12,rate_basefnd,12)))</f>
        <v>29516.316879999998</v>
      </c>
      <c r="AE365" s="1">
        <f>(($D365*'fnd base rates'!M$107)
+($E365*'fnd base rates'!M$108)
+($F365*'fnd base rates'!M$109)
+($G365*'fnd base rates'!M$110)
+($H365*'fnd base rates'!M$111)
+($I365*'fnd base rates'!M$112)
+($J365*'fnd base rates'!M$113)
+($K365*'fnd base rates'!M$114)
+($M365*'fnd base rates'!M$116)
+($N365*'fnd base rates'!M$117)
+($O365*'fnd base rates'!M$118)
+($P365*VLOOKUP($S365+12,rate_basefnd,13)))</f>
        <v>0</v>
      </c>
      <c r="AF365" s="4">
        <f t="shared" si="387"/>
        <v>238089.68910784001</v>
      </c>
      <c r="AH365" s="269">
        <f t="shared" si="388"/>
        <v>446099625</v>
      </c>
      <c r="AI365" s="4" t="str">
        <f t="shared" si="389"/>
        <v>446</v>
      </c>
      <c r="AJ365" s="2" t="str">
        <f t="shared" si="390"/>
        <v>099</v>
      </c>
      <c r="AK365" s="2" t="str">
        <f t="shared" si="391"/>
        <v>625</v>
      </c>
      <c r="AL365" s="4">
        <f t="shared" si="392"/>
        <v>1</v>
      </c>
      <c r="AM365" s="4">
        <f t="shared" si="383"/>
        <v>16</v>
      </c>
      <c r="AN365" s="4">
        <f t="shared" si="393"/>
        <v>238089.68910784001</v>
      </c>
      <c r="AO365" s="4">
        <f t="shared" si="394"/>
        <v>14881</v>
      </c>
      <c r="AP365" s="4">
        <f t="shared" si="384"/>
        <v>0</v>
      </c>
      <c r="AQ365" s="4">
        <v>14881</v>
      </c>
      <c r="AW365" s="4">
        <v>14881</v>
      </c>
      <c r="AX365" s="5">
        <f t="shared" si="395"/>
        <v>0</v>
      </c>
      <c r="AY365" s="4">
        <v>14881</v>
      </c>
      <c r="AZ365" s="5"/>
      <c r="BB365" s="5">
        <f t="shared" ref="BB365" si="430">BC365-BA365</f>
        <v>0</v>
      </c>
    </row>
    <row r="366" spans="1:54" s="4" customFormat="1">
      <c r="A366" s="269">
        <v>446</v>
      </c>
      <c r="B366" s="2">
        <v>446099650</v>
      </c>
      <c r="C366" s="9" t="s">
        <v>1053</v>
      </c>
      <c r="D366" s="14">
        <f>'fnd enro'!D366</f>
        <v>0</v>
      </c>
      <c r="E366" s="14">
        <f>'fnd enro'!E366</f>
        <v>0</v>
      </c>
      <c r="F366" s="14">
        <f>'fnd enro'!F366</f>
        <v>0</v>
      </c>
      <c r="G366" s="14">
        <f>'fnd enro'!G366</f>
        <v>0</v>
      </c>
      <c r="H366" s="14">
        <f>'fnd enro'!H366</f>
        <v>1</v>
      </c>
      <c r="I366" s="14">
        <f>'fnd enro'!I366</f>
        <v>0</v>
      </c>
      <c r="J366" s="14">
        <f>'fnd enro'!J366</f>
        <v>0</v>
      </c>
      <c r="K366" s="15">
        <f>'fnd enro'!K366</f>
        <v>3.8600000000000002E-2</v>
      </c>
      <c r="L366" s="14">
        <f>'fnd enro'!L366</f>
        <v>0</v>
      </c>
      <c r="M366" s="14">
        <f>'fnd enro'!M366</f>
        <v>0</v>
      </c>
      <c r="N366" s="14">
        <f>'fnd enro'!N366</f>
        <v>0</v>
      </c>
      <c r="O366" s="14">
        <f>'fnd enro'!O366</f>
        <v>0</v>
      </c>
      <c r="P366" s="14">
        <f>'fnd enro'!P366</f>
        <v>0</v>
      </c>
      <c r="Q366" s="14">
        <f>'fnd enro'!R366</f>
        <v>1</v>
      </c>
      <c r="R366" s="15">
        <f t="shared" si="386"/>
        <v>1.0649999999999999</v>
      </c>
      <c r="S366" s="14">
        <f>VALUE('fnd enro'!Q366)</f>
        <v>5</v>
      </c>
      <c r="T366" s="2"/>
      <c r="U366" s="1">
        <f>(($D366*'fnd base rates'!C$107)
+($E366*'fnd base rates'!C$108)
+($F366*'fnd base rates'!C$109)
+($G366*'fnd base rates'!C$110)
+($H366*'fnd base rates'!C$111)
+($I366*'fnd base rates'!C$112)
+($J366*'fnd base rates'!C$113)
+($K366*'fnd base rates'!C$114)
+($M366*'fnd base rates'!C$116)
+($N366*'fnd base rates'!C$117)
+($O366*'fnd base rates'!C$118)
+($P366*VLOOKUP($S366+12,rate_basefnd,3)))
*$R366</f>
        <v>571.33133349000002</v>
      </c>
      <c r="V366" s="1">
        <f>(($D366*'fnd base rates'!D$107)
+($E366*'fnd base rates'!D$108)
+($F366*'fnd base rates'!D$109)
+($G366*'fnd base rates'!D$110)
+($H366*'fnd base rates'!D$111)
+($I366*'fnd base rates'!D$112)
+($J366*'fnd base rates'!D$113)
+($K366*'fnd base rates'!D$114)
+($M366*'fnd base rates'!D$116)
+($N366*'fnd base rates'!D$117)
+($O366*'fnd base rates'!D$118)
+($P366*VLOOKUP($S366+12,rate_basefnd,4)))
*$R366</f>
        <v>814.81020000000001</v>
      </c>
      <c r="W366" s="1">
        <f>(($D366*'fnd base rates'!E$107)
+($E366*'fnd base rates'!E$108)
+($F366*'fnd base rates'!E$109)
+($G366*'fnd base rates'!E$110)
+($H366*'fnd base rates'!E$111)
+($I366*'fnd base rates'!E$112)
+($J366*'fnd base rates'!E$113)
+($K366*'fnd base rates'!E$114)
+($M366*'fnd base rates'!E$116)
+($N366*'fnd base rates'!E$117)
+($O366*'fnd base rates'!E$118)
+($P366*VLOOKUP($S366+12,rate_basefnd,5)))
*$R366</f>
        <v>3684.3466004399997</v>
      </c>
      <c r="X366" s="1">
        <f>(($D366*'fnd base rates'!F$107)
+($E366*'fnd base rates'!F$108)
+($F366*'fnd base rates'!F$109)
+($G366*'fnd base rates'!F$110)
+($H366*'fnd base rates'!F$111)
+($I366*'fnd base rates'!F$112)
+($J366*'fnd base rates'!F$113)
+($K366*'fnd base rates'!F$114)
+($M366*'fnd base rates'!F$116)
+($N366*'fnd base rates'!F$117)
+($O366*'fnd base rates'!F$118)
+($P366*VLOOKUP($S366+12,rate_basefnd,6)))
*$R366</f>
        <v>1060.07587878</v>
      </c>
      <c r="Y366" s="1">
        <f>(($D366*'fnd base rates'!G$107)
+($E366*'fnd base rates'!G$108)
+($F366*'fnd base rates'!G$109)
+($G366*'fnd base rates'!G$110)
+($H366*'fnd base rates'!G$111)
+($I366*'fnd base rates'!G$112)
+($J366*'fnd base rates'!G$113)
+($K366*'fnd base rates'!G$114)
+($M366*'fnd base rates'!G$116)
+($N366*'fnd base rates'!G$117)
+($O366*'fnd base rates'!G$118)
+($P366*VLOOKUP($S366+12,rate_basefnd,7)))
*$R366</f>
        <v>179.40274532999999</v>
      </c>
      <c r="Z366" s="1">
        <f>(($D366*'fnd base rates'!H$107)
+($E366*'fnd base rates'!H$108)
+($F366*'fnd base rates'!H$109)
+($G366*'fnd base rates'!H$110)
+($H366*'fnd base rates'!H$111)
+($I366*'fnd base rates'!H$112)
+($J366*'fnd base rates'!H$113)
+($K366*'fnd base rates'!H$114)
+($M366*'fnd base rates'!H$116)
+($N366*'fnd base rates'!H$117)
+($O366*'fnd base rates'!H$118)
+($P366*VLOOKUP($S366+12,rate_basefnd,8)))</f>
        <v>523.43893400000002</v>
      </c>
      <c r="AA366" s="1">
        <f>(($D366*'fnd base rates'!I$107)
+($E366*'fnd base rates'!I$108)
+($F366*'fnd base rates'!I$109)
+($G366*'fnd base rates'!I$110)
+($H366*'fnd base rates'!I$111)
+($I366*'fnd base rates'!I$112)
+($J366*'fnd base rates'!I$113)
+($K366*'fnd base rates'!I$114)
+($M366*'fnd base rates'!I$116)
+($N366*'fnd base rates'!I$117)
+($O366*'fnd base rates'!I$118)
+($P366*VLOOKUP($S366+12,rate_basefnd,9)))
*$R366</f>
        <v>386.26484999999997</v>
      </c>
      <c r="AB366" s="1">
        <f>(($D366*'fnd base rates'!J$107)
+($E366*'fnd base rates'!J$108)
+($F366*'fnd base rates'!J$109)
+($G366*'fnd base rates'!J$110)
+($H366*'fnd base rates'!J$111)
+($I366*'fnd base rates'!J$112)
+($J366*'fnd base rates'!J$113)
+($K366*'fnd base rates'!J$114)
+($M366*'fnd base rates'!J$116)
+($N366*'fnd base rates'!J$117)
+($O366*'fnd base rates'!J$118)
+($P366*VLOOKUP($S366+12,rate_basefnd,10)))
*$R366</f>
        <v>264.98264999999998</v>
      </c>
      <c r="AC366" s="1">
        <f>(($D366*'fnd base rates'!K$107)
+($E366*'fnd base rates'!K$108)
+($F366*'fnd base rates'!K$109)
+($G366*'fnd base rates'!K$110)
+($H366*'fnd base rates'!K$111)
+($I366*'fnd base rates'!K$112)
+($J366*'fnd base rates'!K$113)
+($K366*'fnd base rates'!K$114)
+($M366*'fnd base rates'!K$116)
+($N366*'fnd base rates'!K$117)
+($O366*'fnd base rates'!K$118)
+($P366*VLOOKUP($S366+12,rate_basefnd,11)))
*$R366</f>
        <v>1259.0002721999999</v>
      </c>
      <c r="AD366" s="1">
        <f>(($D366*'fnd base rates'!L$107)
+($E366*'fnd base rates'!L$108)
+($F366*'fnd base rates'!L$109)
+($G366*'fnd base rates'!L$110)
+($H366*'fnd base rates'!L$111)
+($I366*'fnd base rates'!L$112)
+($J366*'fnd base rates'!L$113)
+($K366*'fnd base rates'!L$114)
+($M366*'fnd base rates'!L$116)
+($N366*'fnd base rates'!L$117)
+($O366*'fnd base rates'!L$118)
+($P366*VLOOKUP($S366+12,rate_basefnd,12)))</f>
        <v>1512.47668</v>
      </c>
      <c r="AE366" s="1">
        <f>(($D366*'fnd base rates'!M$107)
+($E366*'fnd base rates'!M$108)
+($F366*'fnd base rates'!M$109)
+($G366*'fnd base rates'!M$110)
+($H366*'fnd base rates'!M$111)
+($I366*'fnd base rates'!M$112)
+($J366*'fnd base rates'!M$113)
+($K366*'fnd base rates'!M$114)
+($M366*'fnd base rates'!M$116)
+($N366*'fnd base rates'!M$117)
+($O366*'fnd base rates'!M$118)
+($P366*VLOOKUP($S366+12,rate_basefnd,13)))</f>
        <v>0</v>
      </c>
      <c r="AF366" s="4">
        <f t="shared" si="387"/>
        <v>10256.130144239998</v>
      </c>
      <c r="AH366" s="269">
        <f t="shared" si="388"/>
        <v>446099650</v>
      </c>
      <c r="AI366" s="4" t="str">
        <f t="shared" si="389"/>
        <v>446</v>
      </c>
      <c r="AJ366" s="2" t="str">
        <f t="shared" si="390"/>
        <v>099</v>
      </c>
      <c r="AK366" s="2" t="str">
        <f t="shared" si="391"/>
        <v>650</v>
      </c>
      <c r="AL366" s="4">
        <f t="shared" si="392"/>
        <v>1</v>
      </c>
      <c r="AM366" s="4">
        <f t="shared" si="383"/>
        <v>1</v>
      </c>
      <c r="AN366" s="4">
        <f t="shared" si="393"/>
        <v>10256.130144239998</v>
      </c>
      <c r="AO366" s="4">
        <f t="shared" si="394"/>
        <v>10256</v>
      </c>
      <c r="AP366" s="4">
        <f t="shared" si="384"/>
        <v>0</v>
      </c>
      <c r="AQ366" s="4">
        <v>10256</v>
      </c>
      <c r="AW366" s="4">
        <v>10256</v>
      </c>
      <c r="AX366" s="5">
        <f t="shared" si="395"/>
        <v>0</v>
      </c>
      <c r="AY366" s="4">
        <v>10256</v>
      </c>
      <c r="AZ366" s="5"/>
      <c r="BB366" s="5">
        <f t="shared" ref="BB366" si="431">BC366-BA366</f>
        <v>0</v>
      </c>
    </row>
    <row r="367" spans="1:54" s="4" customFormat="1">
      <c r="A367" s="269">
        <v>446</v>
      </c>
      <c r="B367" s="2">
        <v>446099665</v>
      </c>
      <c r="C367" s="9" t="s">
        <v>1053</v>
      </c>
      <c r="D367" s="14">
        <f>'fnd enro'!D367</f>
        <v>0</v>
      </c>
      <c r="E367" s="14">
        <f>'fnd enro'!E367</f>
        <v>0</v>
      </c>
      <c r="F367" s="14">
        <f>'fnd enro'!F367</f>
        <v>0</v>
      </c>
      <c r="G367" s="14">
        <f>'fnd enro'!G367</f>
        <v>0</v>
      </c>
      <c r="H367" s="14">
        <f>'fnd enro'!H367</f>
        <v>1</v>
      </c>
      <c r="I367" s="14">
        <f>'fnd enro'!I367</f>
        <v>1</v>
      </c>
      <c r="J367" s="14">
        <f>'fnd enro'!J367</f>
        <v>0</v>
      </c>
      <c r="K367" s="15">
        <f>'fnd enro'!K367</f>
        <v>7.7200000000000005E-2</v>
      </c>
      <c r="L367" s="14">
        <f>'fnd enro'!L367</f>
        <v>0</v>
      </c>
      <c r="M367" s="14">
        <f>'fnd enro'!M367</f>
        <v>0</v>
      </c>
      <c r="N367" s="14">
        <f>'fnd enro'!N367</f>
        <v>0</v>
      </c>
      <c r="O367" s="14">
        <f>'fnd enro'!O367</f>
        <v>0</v>
      </c>
      <c r="P367" s="14">
        <f>'fnd enro'!P367</f>
        <v>1</v>
      </c>
      <c r="Q367" s="14">
        <f>'fnd enro'!R367</f>
        <v>2</v>
      </c>
      <c r="R367" s="15">
        <f t="shared" si="386"/>
        <v>1.0649999999999999</v>
      </c>
      <c r="S367" s="14">
        <f>VALUE('fnd enro'!Q367)</f>
        <v>5</v>
      </c>
      <c r="T367" s="2"/>
      <c r="U367" s="1">
        <f>(($D367*'fnd base rates'!C$107)
+($E367*'fnd base rates'!C$108)
+($F367*'fnd base rates'!C$109)
+($G367*'fnd base rates'!C$110)
+($H367*'fnd base rates'!C$111)
+($I367*'fnd base rates'!C$112)
+($J367*'fnd base rates'!C$113)
+($K367*'fnd base rates'!C$114)
+($M367*'fnd base rates'!C$116)
+($N367*'fnd base rates'!C$117)
+($O367*'fnd base rates'!C$118)
+($P367*VLOOKUP($S367+12,rate_basefnd,3)))
*$R367</f>
        <v>1206.42421698</v>
      </c>
      <c r="V367" s="1">
        <f>(($D367*'fnd base rates'!D$107)
+($E367*'fnd base rates'!D$108)
+($F367*'fnd base rates'!D$109)
+($G367*'fnd base rates'!D$110)
+($H367*'fnd base rates'!D$111)
+($I367*'fnd base rates'!D$112)
+($J367*'fnd base rates'!D$113)
+($K367*'fnd base rates'!D$114)
+($M367*'fnd base rates'!D$116)
+($N367*'fnd base rates'!D$117)
+($O367*'fnd base rates'!D$118)
+($P367*VLOOKUP($S367+12,rate_basefnd,4)))
*$R367</f>
        <v>1931.7183</v>
      </c>
      <c r="W367" s="1">
        <f>(($D367*'fnd base rates'!E$107)
+($E367*'fnd base rates'!E$108)
+($F367*'fnd base rates'!E$109)
+($G367*'fnd base rates'!E$110)
+($H367*'fnd base rates'!E$111)
+($I367*'fnd base rates'!E$112)
+($J367*'fnd base rates'!E$113)
+($K367*'fnd base rates'!E$114)
+($M367*'fnd base rates'!E$116)
+($N367*'fnd base rates'!E$117)
+($O367*'fnd base rates'!E$118)
+($P367*VLOOKUP($S367+12,rate_basefnd,5)))
*$R367</f>
        <v>11864.942150880001</v>
      </c>
      <c r="X367" s="1">
        <f>(($D367*'fnd base rates'!F$107)
+($E367*'fnd base rates'!F$108)
+($F367*'fnd base rates'!F$109)
+($G367*'fnd base rates'!F$110)
+($H367*'fnd base rates'!F$111)
+($I367*'fnd base rates'!F$112)
+($J367*'fnd base rates'!F$113)
+($K367*'fnd base rates'!F$114)
+($M367*'fnd base rates'!F$116)
+($N367*'fnd base rates'!F$117)
+($O367*'fnd base rates'!F$118)
+($P367*VLOOKUP($S367+12,rate_basefnd,6)))
*$R367</f>
        <v>2004.60990756</v>
      </c>
      <c r="Y367" s="1">
        <f>(($D367*'fnd base rates'!G$107)
+($E367*'fnd base rates'!G$108)
+($F367*'fnd base rates'!G$109)
+($G367*'fnd base rates'!G$110)
+($H367*'fnd base rates'!G$111)
+($I367*'fnd base rates'!G$112)
+($J367*'fnd base rates'!G$113)
+($K367*'fnd base rates'!G$114)
+($M367*'fnd base rates'!G$116)
+($N367*'fnd base rates'!G$117)
+($O367*'fnd base rates'!G$118)
+($P367*VLOOKUP($S367+12,rate_basefnd,7)))
*$R367</f>
        <v>497.02119065999995</v>
      </c>
      <c r="Z367" s="1">
        <f>(($D367*'fnd base rates'!H$107)
+($E367*'fnd base rates'!H$108)
+($F367*'fnd base rates'!H$109)
+($G367*'fnd base rates'!H$110)
+($H367*'fnd base rates'!H$111)
+($I367*'fnd base rates'!H$112)
+($J367*'fnd base rates'!H$113)
+($K367*'fnd base rates'!H$114)
+($M367*'fnd base rates'!H$116)
+($N367*'fnd base rates'!H$117)
+($O367*'fnd base rates'!H$118)
+($P367*VLOOKUP($S367+12,rate_basefnd,8)))</f>
        <v>1372.1078679999998</v>
      </c>
      <c r="AA367" s="1">
        <f>(($D367*'fnd base rates'!I$107)
+($E367*'fnd base rates'!I$108)
+($F367*'fnd base rates'!I$109)
+($G367*'fnd base rates'!I$110)
+($H367*'fnd base rates'!I$111)
+($I367*'fnd base rates'!I$112)
+($J367*'fnd base rates'!I$113)
+($K367*'fnd base rates'!I$114)
+($M367*'fnd base rates'!I$116)
+($N367*'fnd base rates'!I$117)
+($O367*'fnd base rates'!I$118)
+($P367*VLOOKUP($S367+12,rate_basefnd,9)))
*$R367</f>
        <v>959.30939999999998</v>
      </c>
      <c r="AB367" s="1">
        <f>(($D367*'fnd base rates'!J$107)
+($E367*'fnd base rates'!J$108)
+($F367*'fnd base rates'!J$109)
+($G367*'fnd base rates'!J$110)
+($H367*'fnd base rates'!J$111)
+($I367*'fnd base rates'!J$112)
+($J367*'fnd base rates'!J$113)
+($K367*'fnd base rates'!J$114)
+($M367*'fnd base rates'!J$116)
+($N367*'fnd base rates'!J$117)
+($O367*'fnd base rates'!J$118)
+($P367*VLOOKUP($S367+12,rate_basefnd,10)))
*$R367</f>
        <v>1496.5592999999997</v>
      </c>
      <c r="AC367" s="1">
        <f>(($D367*'fnd base rates'!K$107)
+($E367*'fnd base rates'!K$108)
+($F367*'fnd base rates'!K$109)
+($G367*'fnd base rates'!K$110)
+($H367*'fnd base rates'!K$111)
+($I367*'fnd base rates'!K$112)
+($J367*'fnd base rates'!K$113)
+($K367*'fnd base rates'!K$114)
+($M367*'fnd base rates'!K$116)
+($N367*'fnd base rates'!K$117)
+($O367*'fnd base rates'!K$118)
+($P367*VLOOKUP($S367+12,rate_basefnd,11)))
*$R367</f>
        <v>2483.8140443999996</v>
      </c>
      <c r="AD367" s="1">
        <f>(($D367*'fnd base rates'!L$107)
+($E367*'fnd base rates'!L$108)
+($F367*'fnd base rates'!L$109)
+($G367*'fnd base rates'!L$110)
+($H367*'fnd base rates'!L$111)
+($I367*'fnd base rates'!L$112)
+($J367*'fnd base rates'!L$113)
+($K367*'fnd base rates'!L$114)
+($M367*'fnd base rates'!L$116)
+($N367*'fnd base rates'!L$117)
+($O367*'fnd base rates'!L$118)
+($P367*VLOOKUP($S367+12,rate_basefnd,12)))</f>
        <v>3329.5333599999999</v>
      </c>
      <c r="AE367" s="1">
        <f>(($D367*'fnd base rates'!M$107)
+($E367*'fnd base rates'!M$108)
+($F367*'fnd base rates'!M$109)
+($G367*'fnd base rates'!M$110)
+($H367*'fnd base rates'!M$111)
+($I367*'fnd base rates'!M$112)
+($J367*'fnd base rates'!M$113)
+($K367*'fnd base rates'!M$114)
+($M367*'fnd base rates'!M$116)
+($N367*'fnd base rates'!M$117)
+($O367*'fnd base rates'!M$118)
+($P367*VLOOKUP($S367+12,rate_basefnd,13)))</f>
        <v>0</v>
      </c>
      <c r="AF367" s="4">
        <f t="shared" si="387"/>
        <v>27146.039738480002</v>
      </c>
      <c r="AH367" s="269">
        <f t="shared" si="388"/>
        <v>446099665</v>
      </c>
      <c r="AI367" s="4" t="str">
        <f t="shared" si="389"/>
        <v>446</v>
      </c>
      <c r="AJ367" s="2" t="str">
        <f t="shared" si="390"/>
        <v>099</v>
      </c>
      <c r="AK367" s="2" t="str">
        <f t="shared" si="391"/>
        <v>665</v>
      </c>
      <c r="AL367" s="4">
        <f t="shared" si="392"/>
        <v>1</v>
      </c>
      <c r="AM367" s="4">
        <f t="shared" si="383"/>
        <v>2</v>
      </c>
      <c r="AN367" s="4">
        <f t="shared" si="393"/>
        <v>27146.039738480002</v>
      </c>
      <c r="AO367" s="4">
        <f t="shared" si="394"/>
        <v>13573</v>
      </c>
      <c r="AP367" s="4">
        <f t="shared" si="384"/>
        <v>0</v>
      </c>
      <c r="AQ367" s="4">
        <v>13573</v>
      </c>
      <c r="AW367" s="4">
        <v>13573</v>
      </c>
      <c r="AX367" s="5">
        <f t="shared" si="395"/>
        <v>0</v>
      </c>
      <c r="AY367" s="4">
        <v>13573</v>
      </c>
      <c r="AZ367" s="5"/>
      <c r="BB367" s="5">
        <f t="shared" ref="BB367" si="432">BC367-BA367</f>
        <v>0</v>
      </c>
    </row>
    <row r="368" spans="1:54" s="4" customFormat="1">
      <c r="A368" s="269">
        <v>446</v>
      </c>
      <c r="B368" s="2">
        <v>446099690</v>
      </c>
      <c r="C368" s="9" t="s">
        <v>1053</v>
      </c>
      <c r="D368" s="14">
        <f>'fnd enro'!D368</f>
        <v>0</v>
      </c>
      <c r="E368" s="14">
        <f>'fnd enro'!E368</f>
        <v>0</v>
      </c>
      <c r="F368" s="14">
        <f>'fnd enro'!F368</f>
        <v>0</v>
      </c>
      <c r="G368" s="14">
        <f>'fnd enro'!G368</f>
        <v>0</v>
      </c>
      <c r="H368" s="14">
        <f>'fnd enro'!H368</f>
        <v>9</v>
      </c>
      <c r="I368" s="14">
        <f>'fnd enro'!I368</f>
        <v>7</v>
      </c>
      <c r="J368" s="14">
        <f>'fnd enro'!J368</f>
        <v>0</v>
      </c>
      <c r="K368" s="15">
        <f>'fnd enro'!K368</f>
        <v>0.61760000000000004</v>
      </c>
      <c r="L368" s="14">
        <f>'fnd enro'!L368</f>
        <v>0</v>
      </c>
      <c r="M368" s="14">
        <f>'fnd enro'!M368</f>
        <v>0</v>
      </c>
      <c r="N368" s="14">
        <f>'fnd enro'!N368</f>
        <v>0</v>
      </c>
      <c r="O368" s="14">
        <f>'fnd enro'!O368</f>
        <v>0</v>
      </c>
      <c r="P368" s="14">
        <f>'fnd enro'!P368</f>
        <v>6</v>
      </c>
      <c r="Q368" s="14">
        <f>'fnd enro'!R368</f>
        <v>16</v>
      </c>
      <c r="R368" s="15">
        <f t="shared" si="386"/>
        <v>1.0649999999999999</v>
      </c>
      <c r="S368" s="14">
        <f>VALUE('fnd enro'!Q368)</f>
        <v>3</v>
      </c>
      <c r="T368" s="2"/>
      <c r="U368" s="1">
        <f>(($D368*'fnd base rates'!C$107)
+($E368*'fnd base rates'!C$108)
+($F368*'fnd base rates'!C$109)
+($G368*'fnd base rates'!C$110)
+($H368*'fnd base rates'!C$111)
+($I368*'fnd base rates'!C$112)
+($J368*'fnd base rates'!C$113)
+($K368*'fnd base rates'!C$114)
+($M368*'fnd base rates'!C$116)
+($N368*'fnd base rates'!C$117)
+($O368*'fnd base rates'!C$118)
+($P368*VLOOKUP($S368+12,rate_basefnd,3)))
*$R368</f>
        <v>9504.8923358400007</v>
      </c>
      <c r="V368" s="1">
        <f>(($D368*'fnd base rates'!D$107)
+($E368*'fnd base rates'!D$108)
+($F368*'fnd base rates'!D$109)
+($G368*'fnd base rates'!D$110)
+($H368*'fnd base rates'!D$111)
+($I368*'fnd base rates'!D$112)
+($J368*'fnd base rates'!D$113)
+($K368*'fnd base rates'!D$114)
+($M368*'fnd base rates'!D$116)
+($N368*'fnd base rates'!D$117)
+($O368*'fnd base rates'!D$118)
+($P368*VLOOKUP($S368+12,rate_basefnd,4)))
*$R368</f>
        <v>14759.8989</v>
      </c>
      <c r="W368" s="1">
        <f>(($D368*'fnd base rates'!E$107)
+($E368*'fnd base rates'!E$108)
+($F368*'fnd base rates'!E$109)
+($G368*'fnd base rates'!E$110)
+($H368*'fnd base rates'!E$111)
+($I368*'fnd base rates'!E$112)
+($J368*'fnd base rates'!E$113)
+($K368*'fnd base rates'!E$114)
+($M368*'fnd base rates'!E$116)
+($N368*'fnd base rates'!E$117)
+($O368*'fnd base rates'!E$118)
+($P368*VLOOKUP($S368+12,rate_basefnd,5)))
*$R368</f>
        <v>86598.372707040005</v>
      </c>
      <c r="X368" s="1">
        <f>(($D368*'fnd base rates'!F$107)
+($E368*'fnd base rates'!F$108)
+($F368*'fnd base rates'!F$109)
+($G368*'fnd base rates'!F$110)
+($H368*'fnd base rates'!F$111)
+($I368*'fnd base rates'!F$112)
+($J368*'fnd base rates'!F$113)
+($K368*'fnd base rates'!F$114)
+($M368*'fnd base rates'!F$116)
+($N368*'fnd base rates'!F$117)
+($O368*'fnd base rates'!F$118)
+($P368*VLOOKUP($S368+12,rate_basefnd,6)))
*$R368</f>
        <v>16152.42111048</v>
      </c>
      <c r="Y368" s="1">
        <f>(($D368*'fnd base rates'!G$107)
+($E368*'fnd base rates'!G$108)
+($F368*'fnd base rates'!G$109)
+($G368*'fnd base rates'!G$110)
+($H368*'fnd base rates'!G$111)
+($I368*'fnd base rates'!G$112)
+($J368*'fnd base rates'!G$113)
+($K368*'fnd base rates'!G$114)
+($M368*'fnd base rates'!G$116)
+($N368*'fnd base rates'!G$117)
+($O368*'fnd base rates'!G$118)
+($P368*VLOOKUP($S368+12,rate_basefnd,7)))
*$R368</f>
        <v>3652.3775752799997</v>
      </c>
      <c r="Z368" s="1">
        <f>(($D368*'fnd base rates'!H$107)
+($E368*'fnd base rates'!H$108)
+($F368*'fnd base rates'!H$109)
+($G368*'fnd base rates'!H$110)
+($H368*'fnd base rates'!H$111)
+($I368*'fnd base rates'!H$112)
+($J368*'fnd base rates'!H$113)
+($K368*'fnd base rates'!H$114)
+($M368*'fnd base rates'!H$116)
+($N368*'fnd base rates'!H$117)
+($O368*'fnd base rates'!H$118)
+($P368*VLOOKUP($S368+12,rate_basefnd,8)))</f>
        <v>10624.982943999999</v>
      </c>
      <c r="AA368" s="1">
        <f>(($D368*'fnd base rates'!I$107)
+($E368*'fnd base rates'!I$108)
+($F368*'fnd base rates'!I$109)
+($G368*'fnd base rates'!I$110)
+($H368*'fnd base rates'!I$111)
+($I368*'fnd base rates'!I$112)
+($J368*'fnd base rates'!I$113)
+($K368*'fnd base rates'!I$114)
+($M368*'fnd base rates'!I$116)
+($N368*'fnd base rates'!I$117)
+($O368*'fnd base rates'!I$118)
+($P368*VLOOKUP($S368+12,rate_basefnd,9)))
*$R368</f>
        <v>7332.8125499999996</v>
      </c>
      <c r="AB368" s="1">
        <f>(($D368*'fnd base rates'!J$107)
+($E368*'fnd base rates'!J$108)
+($F368*'fnd base rates'!J$109)
+($G368*'fnd base rates'!J$110)
+($H368*'fnd base rates'!J$111)
+($I368*'fnd base rates'!J$112)
+($J368*'fnd base rates'!J$113)
+($K368*'fnd base rates'!J$114)
+($M368*'fnd base rates'!J$116)
+($N368*'fnd base rates'!J$117)
+($O368*'fnd base rates'!J$118)
+($P368*VLOOKUP($S368+12,rate_basefnd,10)))
*$R368</f>
        <v>10201.059899999998</v>
      </c>
      <c r="AC368" s="1">
        <f>(($D368*'fnd base rates'!K$107)
+($E368*'fnd base rates'!K$108)
+($F368*'fnd base rates'!K$109)
+($G368*'fnd base rates'!K$110)
+($H368*'fnd base rates'!K$111)
+($I368*'fnd base rates'!K$112)
+($J368*'fnd base rates'!K$113)
+($K368*'fnd base rates'!K$114)
+($M368*'fnd base rates'!K$116)
+($N368*'fnd base rates'!K$117)
+($O368*'fnd base rates'!K$118)
+($P368*VLOOKUP($S368+12,rate_basefnd,11)))
*$R368</f>
        <v>19904.6988552</v>
      </c>
      <c r="AD368" s="1">
        <f>(($D368*'fnd base rates'!L$107)
+($E368*'fnd base rates'!L$108)
+($F368*'fnd base rates'!L$109)
+($G368*'fnd base rates'!L$110)
+($H368*'fnd base rates'!L$111)
+($I368*'fnd base rates'!L$112)
+($J368*'fnd base rates'!L$113)
+($K368*'fnd base rates'!L$114)
+($M368*'fnd base rates'!L$116)
+($N368*'fnd base rates'!L$117)
+($O368*'fnd base rates'!L$118)
+($P368*VLOOKUP($S368+12,rate_basefnd,12)))</f>
        <v>25750.73688</v>
      </c>
      <c r="AE368" s="1">
        <f>(($D368*'fnd base rates'!M$107)
+($E368*'fnd base rates'!M$108)
+($F368*'fnd base rates'!M$109)
+($G368*'fnd base rates'!M$110)
+($H368*'fnd base rates'!M$111)
+($I368*'fnd base rates'!M$112)
+($J368*'fnd base rates'!M$113)
+($K368*'fnd base rates'!M$114)
+($M368*'fnd base rates'!M$116)
+($N368*'fnd base rates'!M$117)
+($O368*'fnd base rates'!M$118)
+($P368*VLOOKUP($S368+12,rate_basefnd,13)))</f>
        <v>0</v>
      </c>
      <c r="AF368" s="4">
        <f t="shared" si="387"/>
        <v>204482.25375783999</v>
      </c>
      <c r="AH368" s="269">
        <f t="shared" si="388"/>
        <v>446099690</v>
      </c>
      <c r="AI368" s="4" t="str">
        <f t="shared" si="389"/>
        <v>446</v>
      </c>
      <c r="AJ368" s="2" t="str">
        <f t="shared" si="390"/>
        <v>099</v>
      </c>
      <c r="AK368" s="2" t="str">
        <f t="shared" si="391"/>
        <v>690</v>
      </c>
      <c r="AL368" s="4">
        <f t="shared" si="392"/>
        <v>1</v>
      </c>
      <c r="AM368" s="4">
        <f t="shared" si="383"/>
        <v>16</v>
      </c>
      <c r="AN368" s="4">
        <f t="shared" si="393"/>
        <v>204482.25375783999</v>
      </c>
      <c r="AO368" s="4">
        <f t="shared" si="394"/>
        <v>12780</v>
      </c>
      <c r="AP368" s="4">
        <f t="shared" si="384"/>
        <v>0</v>
      </c>
      <c r="AQ368" s="4">
        <v>12780</v>
      </c>
      <c r="AW368" s="4">
        <v>12780</v>
      </c>
      <c r="AX368" s="5">
        <f t="shared" si="395"/>
        <v>0</v>
      </c>
      <c r="AY368" s="4">
        <v>12780</v>
      </c>
      <c r="AZ368" s="5"/>
      <c r="BB368" s="5">
        <f t="shared" ref="BB368" si="433">BC368-BA368</f>
        <v>0</v>
      </c>
    </row>
    <row r="369" spans="1:54" s="4" customFormat="1">
      <c r="A369" s="269">
        <v>446</v>
      </c>
      <c r="B369" s="2">
        <v>446099763</v>
      </c>
      <c r="C369" s="9" t="s">
        <v>1053</v>
      </c>
      <c r="D369" s="14">
        <f>'fnd enro'!D369</f>
        <v>0</v>
      </c>
      <c r="E369" s="14">
        <f>'fnd enro'!E369</f>
        <v>0</v>
      </c>
      <c r="F369" s="14">
        <f>'fnd enro'!F369</f>
        <v>0</v>
      </c>
      <c r="G369" s="14">
        <f>'fnd enro'!G369</f>
        <v>0</v>
      </c>
      <c r="H369" s="14">
        <f>'fnd enro'!H369</f>
        <v>0</v>
      </c>
      <c r="I369" s="14">
        <f>'fnd enro'!I369</f>
        <v>1</v>
      </c>
      <c r="J369" s="14">
        <f>'fnd enro'!J369</f>
        <v>0</v>
      </c>
      <c r="K369" s="15">
        <f>'fnd enro'!K369</f>
        <v>3.8600000000000002E-2</v>
      </c>
      <c r="L369" s="14">
        <f>'fnd enro'!L369</f>
        <v>0</v>
      </c>
      <c r="M369" s="14">
        <f>'fnd enro'!M369</f>
        <v>0</v>
      </c>
      <c r="N369" s="14">
        <f>'fnd enro'!N369</f>
        <v>0</v>
      </c>
      <c r="O369" s="14">
        <f>'fnd enro'!O369</f>
        <v>0</v>
      </c>
      <c r="P369" s="14">
        <f>'fnd enro'!P369</f>
        <v>1</v>
      </c>
      <c r="Q369" s="14">
        <f>'fnd enro'!R369</f>
        <v>1</v>
      </c>
      <c r="R369" s="15">
        <f t="shared" si="386"/>
        <v>1.0649999999999999</v>
      </c>
      <c r="S369" s="14">
        <f>VALUE('fnd enro'!Q369)</f>
        <v>5</v>
      </c>
      <c r="T369" s="2"/>
      <c r="U369" s="1">
        <f>(($D369*'fnd base rates'!C$107)
+($E369*'fnd base rates'!C$108)
+($F369*'fnd base rates'!C$109)
+($G369*'fnd base rates'!C$110)
+($H369*'fnd base rates'!C$111)
+($I369*'fnd base rates'!C$112)
+($J369*'fnd base rates'!C$113)
+($K369*'fnd base rates'!C$114)
+($M369*'fnd base rates'!C$116)
+($N369*'fnd base rates'!C$117)
+($O369*'fnd base rates'!C$118)
+($P369*VLOOKUP($S369+12,rate_basefnd,3)))
*$R369</f>
        <v>635.09288349000008</v>
      </c>
      <c r="V369" s="1">
        <f>(($D369*'fnd base rates'!D$107)
+($E369*'fnd base rates'!D$108)
+($F369*'fnd base rates'!D$109)
+($G369*'fnd base rates'!D$110)
+($H369*'fnd base rates'!D$111)
+($I369*'fnd base rates'!D$112)
+($J369*'fnd base rates'!D$113)
+($K369*'fnd base rates'!D$114)
+($M369*'fnd base rates'!D$116)
+($N369*'fnd base rates'!D$117)
+($O369*'fnd base rates'!D$118)
+($P369*VLOOKUP($S369+12,rate_basefnd,4)))
*$R369</f>
        <v>1116.9080999999999</v>
      </c>
      <c r="W369" s="1">
        <f>(($D369*'fnd base rates'!E$107)
+($E369*'fnd base rates'!E$108)
+($F369*'fnd base rates'!E$109)
+($G369*'fnd base rates'!E$110)
+($H369*'fnd base rates'!E$111)
+($I369*'fnd base rates'!E$112)
+($J369*'fnd base rates'!E$113)
+($K369*'fnd base rates'!E$114)
+($M369*'fnd base rates'!E$116)
+($N369*'fnd base rates'!E$117)
+($O369*'fnd base rates'!E$118)
+($P369*VLOOKUP($S369+12,rate_basefnd,5)))
*$R369</f>
        <v>8180.595550439999</v>
      </c>
      <c r="X369" s="1">
        <f>(($D369*'fnd base rates'!F$107)
+($E369*'fnd base rates'!F$108)
+($F369*'fnd base rates'!F$109)
+($G369*'fnd base rates'!F$110)
+($H369*'fnd base rates'!F$111)
+($I369*'fnd base rates'!F$112)
+($J369*'fnd base rates'!F$113)
+($K369*'fnd base rates'!F$114)
+($M369*'fnd base rates'!F$116)
+($N369*'fnd base rates'!F$117)
+($O369*'fnd base rates'!F$118)
+($P369*VLOOKUP($S369+12,rate_basefnd,6)))
*$R369</f>
        <v>944.53402877999997</v>
      </c>
      <c r="Y369" s="1">
        <f>(($D369*'fnd base rates'!G$107)
+($E369*'fnd base rates'!G$108)
+($F369*'fnd base rates'!G$109)
+($G369*'fnd base rates'!G$110)
+($H369*'fnd base rates'!G$111)
+($I369*'fnd base rates'!G$112)
+($J369*'fnd base rates'!G$113)
+($K369*'fnd base rates'!G$114)
+($M369*'fnd base rates'!G$116)
+($N369*'fnd base rates'!G$117)
+($O369*'fnd base rates'!G$118)
+($P369*VLOOKUP($S369+12,rate_basefnd,7)))
*$R369</f>
        <v>317.61844532999993</v>
      </c>
      <c r="Z369" s="1">
        <f>(($D369*'fnd base rates'!H$107)
+($E369*'fnd base rates'!H$108)
+($F369*'fnd base rates'!H$109)
+($G369*'fnd base rates'!H$110)
+($H369*'fnd base rates'!H$111)
+($I369*'fnd base rates'!H$112)
+($J369*'fnd base rates'!H$113)
+($K369*'fnd base rates'!H$114)
+($M369*'fnd base rates'!H$116)
+($N369*'fnd base rates'!H$117)
+($O369*'fnd base rates'!H$118)
+($P369*VLOOKUP($S369+12,rate_basefnd,8)))</f>
        <v>848.66893400000004</v>
      </c>
      <c r="AA369" s="1">
        <f>(($D369*'fnd base rates'!I$107)
+($E369*'fnd base rates'!I$108)
+($F369*'fnd base rates'!I$109)
+($G369*'fnd base rates'!I$110)
+($H369*'fnd base rates'!I$111)
+($I369*'fnd base rates'!I$112)
+($J369*'fnd base rates'!I$113)
+($K369*'fnd base rates'!I$114)
+($M369*'fnd base rates'!I$116)
+($N369*'fnd base rates'!I$117)
+($O369*'fnd base rates'!I$118)
+($P369*VLOOKUP($S369+12,rate_basefnd,9)))
*$R369</f>
        <v>573.04454999999996</v>
      </c>
      <c r="AB369" s="1">
        <f>(($D369*'fnd base rates'!J$107)
+($E369*'fnd base rates'!J$108)
+($F369*'fnd base rates'!J$109)
+($G369*'fnd base rates'!J$110)
+($H369*'fnd base rates'!J$111)
+($I369*'fnd base rates'!J$112)
+($J369*'fnd base rates'!J$113)
+($K369*'fnd base rates'!J$114)
+($M369*'fnd base rates'!J$116)
+($N369*'fnd base rates'!J$117)
+($O369*'fnd base rates'!J$118)
+($P369*VLOOKUP($S369+12,rate_basefnd,10)))
*$R369</f>
        <v>1231.5766499999997</v>
      </c>
      <c r="AC369" s="1">
        <f>(($D369*'fnd base rates'!K$107)
+($E369*'fnd base rates'!K$108)
+($F369*'fnd base rates'!K$109)
+($G369*'fnd base rates'!K$110)
+($H369*'fnd base rates'!K$111)
+($I369*'fnd base rates'!K$112)
+($J369*'fnd base rates'!K$113)
+($K369*'fnd base rates'!K$114)
+($M369*'fnd base rates'!K$116)
+($N369*'fnd base rates'!K$117)
+($O369*'fnd base rates'!K$118)
+($P369*VLOOKUP($S369+12,rate_basefnd,11)))
*$R369</f>
        <v>1224.8137721999999</v>
      </c>
      <c r="AD369" s="1">
        <f>(($D369*'fnd base rates'!L$107)
+($E369*'fnd base rates'!L$108)
+($F369*'fnd base rates'!L$109)
+($G369*'fnd base rates'!L$110)
+($H369*'fnd base rates'!L$111)
+($I369*'fnd base rates'!L$112)
+($J369*'fnd base rates'!L$113)
+($K369*'fnd base rates'!L$114)
+($M369*'fnd base rates'!L$116)
+($N369*'fnd base rates'!L$117)
+($O369*'fnd base rates'!L$118)
+($P369*VLOOKUP($S369+12,rate_basefnd,12)))</f>
        <v>1817.0566800000001</v>
      </c>
      <c r="AE369" s="1">
        <f>(($D369*'fnd base rates'!M$107)
+($E369*'fnd base rates'!M$108)
+($F369*'fnd base rates'!M$109)
+($G369*'fnd base rates'!M$110)
+($H369*'fnd base rates'!M$111)
+($I369*'fnd base rates'!M$112)
+($J369*'fnd base rates'!M$113)
+($K369*'fnd base rates'!M$114)
+($M369*'fnd base rates'!M$116)
+($N369*'fnd base rates'!M$117)
+($O369*'fnd base rates'!M$118)
+($P369*VLOOKUP($S369+12,rate_basefnd,13)))</f>
        <v>0</v>
      </c>
      <c r="AF369" s="4">
        <f t="shared" si="387"/>
        <v>16889.909594239994</v>
      </c>
      <c r="AH369" s="269">
        <f t="shared" si="388"/>
        <v>446099763</v>
      </c>
      <c r="AI369" s="4" t="str">
        <f t="shared" si="389"/>
        <v>446</v>
      </c>
      <c r="AJ369" s="2" t="str">
        <f t="shared" si="390"/>
        <v>099</v>
      </c>
      <c r="AK369" s="2" t="str">
        <f t="shared" si="391"/>
        <v>763</v>
      </c>
      <c r="AL369" s="4">
        <f t="shared" si="392"/>
        <v>1</v>
      </c>
      <c r="AM369" s="4">
        <f t="shared" si="383"/>
        <v>1</v>
      </c>
      <c r="AN369" s="4">
        <f t="shared" si="393"/>
        <v>16889.909594239994</v>
      </c>
      <c r="AO369" s="4">
        <f t="shared" si="394"/>
        <v>16890</v>
      </c>
      <c r="AP369" s="4">
        <f t="shared" si="384"/>
        <v>0</v>
      </c>
      <c r="AQ369" s="4">
        <v>16890</v>
      </c>
      <c r="AW369" s="4">
        <v>16890</v>
      </c>
      <c r="AX369" s="5">
        <f t="shared" si="395"/>
        <v>0</v>
      </c>
      <c r="AY369" s="4">
        <v>16890</v>
      </c>
      <c r="AZ369" s="5"/>
      <c r="BB369" s="5">
        <f t="shared" ref="BB369" si="434">BC369-BA369</f>
        <v>0</v>
      </c>
    </row>
    <row r="370" spans="1:54" s="4" customFormat="1">
      <c r="A370" s="269">
        <v>447</v>
      </c>
      <c r="B370" s="2">
        <v>447101025</v>
      </c>
      <c r="C370" s="9" t="s">
        <v>1063</v>
      </c>
      <c r="D370" s="14">
        <f>'fnd enro'!D370</f>
        <v>0</v>
      </c>
      <c r="E370" s="14">
        <f>'fnd enro'!E370</f>
        <v>0</v>
      </c>
      <c r="F370" s="14">
        <f>'fnd enro'!F370</f>
        <v>23</v>
      </c>
      <c r="G370" s="14">
        <f>'fnd enro'!G370</f>
        <v>97</v>
      </c>
      <c r="H370" s="14">
        <f>'fnd enro'!H370</f>
        <v>39</v>
      </c>
      <c r="I370" s="14">
        <f>'fnd enro'!I370</f>
        <v>0</v>
      </c>
      <c r="J370" s="14">
        <f>'fnd enro'!J370</f>
        <v>0</v>
      </c>
      <c r="K370" s="15">
        <f>'fnd enro'!K370</f>
        <v>6.1374000000000004</v>
      </c>
      <c r="L370" s="14">
        <f>'fnd enro'!L370</f>
        <v>0</v>
      </c>
      <c r="M370" s="14">
        <f>'fnd enro'!M370</f>
        <v>12</v>
      </c>
      <c r="N370" s="14">
        <f>'fnd enro'!N370</f>
        <v>0</v>
      </c>
      <c r="O370" s="14">
        <f>'fnd enro'!O370</f>
        <v>0</v>
      </c>
      <c r="P370" s="14">
        <f>'fnd enro'!P370</f>
        <v>42</v>
      </c>
      <c r="Q370" s="14">
        <f>'fnd enro'!R370</f>
        <v>159</v>
      </c>
      <c r="R370" s="15">
        <f t="shared" si="386"/>
        <v>1.056</v>
      </c>
      <c r="S370" s="14">
        <f>VALUE('fnd enro'!Q370)</f>
        <v>6</v>
      </c>
      <c r="T370" s="2"/>
      <c r="U370" s="1">
        <f>(($D370*'fnd base rates'!C$107)
+($E370*'fnd base rates'!C$108)
+($F370*'fnd base rates'!C$109)
+($G370*'fnd base rates'!C$110)
+($H370*'fnd base rates'!C$111)
+($I370*'fnd base rates'!C$112)
+($J370*'fnd base rates'!C$113)
+($K370*'fnd base rates'!C$114)
+($M370*'fnd base rates'!C$116)
+($N370*'fnd base rates'!C$117)
+($O370*'fnd base rates'!C$118)
+($P370*VLOOKUP($S370+12,rate_basefnd,3)))
*$R370</f>
        <v>94242.777038783999</v>
      </c>
      <c r="V370" s="1">
        <f>(($D370*'fnd base rates'!D$107)
+($E370*'fnd base rates'!D$108)
+($F370*'fnd base rates'!D$109)
+($G370*'fnd base rates'!D$110)
+($H370*'fnd base rates'!D$111)
+($I370*'fnd base rates'!D$112)
+($J370*'fnd base rates'!D$113)
+($K370*'fnd base rates'!D$114)
+($M370*'fnd base rates'!D$116)
+($N370*'fnd base rates'!D$117)
+($O370*'fnd base rates'!D$118)
+($P370*VLOOKUP($S370+12,rate_basefnd,4)))
*$R370</f>
        <v>144380.016</v>
      </c>
      <c r="W370" s="1">
        <f>(($D370*'fnd base rates'!E$107)
+($E370*'fnd base rates'!E$108)
+($F370*'fnd base rates'!E$109)
+($G370*'fnd base rates'!E$110)
+($H370*'fnd base rates'!E$111)
+($I370*'fnd base rates'!E$112)
+($J370*'fnd base rates'!E$113)
+($K370*'fnd base rates'!E$114)
+($M370*'fnd base rates'!E$116)
+($N370*'fnd base rates'!E$117)
+($O370*'fnd base rates'!E$118)
+($P370*VLOOKUP($S370+12,rate_basefnd,5)))
*$R370</f>
        <v>783419.16553190397</v>
      </c>
      <c r="X370" s="1">
        <f>(($D370*'fnd base rates'!F$107)
+($E370*'fnd base rates'!F$108)
+($F370*'fnd base rates'!F$109)
+($G370*'fnd base rates'!F$110)
+($H370*'fnd base rates'!F$111)
+($I370*'fnd base rates'!F$112)
+($J370*'fnd base rates'!F$113)
+($K370*'fnd base rates'!F$114)
+($M370*'fnd base rates'!F$116)
+($N370*'fnd base rates'!F$117)
+($O370*'fnd base rates'!F$118)
+($P370*VLOOKUP($S370+12,rate_basefnd,6)))
*$R370</f>
        <v>201313.18892044798</v>
      </c>
      <c r="Y370" s="1">
        <f>(($D370*'fnd base rates'!G$107)
+($E370*'fnd base rates'!G$108)
+($F370*'fnd base rates'!G$109)
+($G370*'fnd base rates'!G$110)
+($H370*'fnd base rates'!G$111)
+($I370*'fnd base rates'!G$112)
+($J370*'fnd base rates'!G$113)
+($K370*'fnd base rates'!G$114)
+($M370*'fnd base rates'!G$116)
+($N370*'fnd base rates'!G$117)
+($O370*'fnd base rates'!G$118)
+($P370*VLOOKUP($S370+12,rate_basefnd,7)))
*$R370</f>
        <v>33923.928020928004</v>
      </c>
      <c r="Z370" s="1">
        <f>(($D370*'fnd base rates'!H$107)
+($E370*'fnd base rates'!H$108)
+($F370*'fnd base rates'!H$109)
+($G370*'fnd base rates'!H$110)
+($H370*'fnd base rates'!H$111)
+($I370*'fnd base rates'!H$112)
+($J370*'fnd base rates'!H$113)
+($K370*'fnd base rates'!H$114)
+($M370*'fnd base rates'!H$116)
+($N370*'fnd base rates'!H$117)
+($O370*'fnd base rates'!H$118)
+($P370*VLOOKUP($S370+12,rate_basefnd,8)))</f>
        <v>85684.330505999998</v>
      </c>
      <c r="AA370" s="1">
        <f>(($D370*'fnd base rates'!I$107)
+($E370*'fnd base rates'!I$108)
+($F370*'fnd base rates'!I$109)
+($G370*'fnd base rates'!I$110)
+($H370*'fnd base rates'!I$111)
+($I370*'fnd base rates'!I$112)
+($J370*'fnd base rates'!I$113)
+($K370*'fnd base rates'!I$114)
+($M370*'fnd base rates'!I$116)
+($N370*'fnd base rates'!I$117)
+($O370*'fnd base rates'!I$118)
+($P370*VLOOKUP($S370+12,rate_basefnd,9)))
*$R370</f>
        <v>60125.060160000001</v>
      </c>
      <c r="AB370" s="1">
        <f>(($D370*'fnd base rates'!J$107)
+($E370*'fnd base rates'!J$108)
+($F370*'fnd base rates'!J$109)
+($G370*'fnd base rates'!J$110)
+($H370*'fnd base rates'!J$111)
+($I370*'fnd base rates'!J$112)
+($J370*'fnd base rates'!J$113)
+($K370*'fnd base rates'!J$114)
+($M370*'fnd base rates'!J$116)
+($N370*'fnd base rates'!J$117)
+($O370*'fnd base rates'!J$118)
+($P370*VLOOKUP($S370+12,rate_basefnd,10)))
*$R370</f>
        <v>56729.280959999996</v>
      </c>
      <c r="AC370" s="1">
        <f>(($D370*'fnd base rates'!K$107)
+($E370*'fnd base rates'!K$108)
+($F370*'fnd base rates'!K$109)
+($G370*'fnd base rates'!K$110)
+($H370*'fnd base rates'!K$111)
+($I370*'fnd base rates'!K$112)
+($J370*'fnd base rates'!K$113)
+($K370*'fnd base rates'!K$114)
+($M370*'fnd base rates'!K$116)
+($N370*'fnd base rates'!K$117)
+($O370*'fnd base rates'!K$118)
+($P370*VLOOKUP($S370+12,rate_basefnd,11)))
*$R370</f>
        <v>191949.98689152001</v>
      </c>
      <c r="AD370" s="1">
        <f>(($D370*'fnd base rates'!L$107)
+($E370*'fnd base rates'!L$108)
+($F370*'fnd base rates'!L$109)
+($G370*'fnd base rates'!L$110)
+($H370*'fnd base rates'!L$111)
+($I370*'fnd base rates'!L$112)
+($J370*'fnd base rates'!L$113)
+($K370*'fnd base rates'!L$114)
+($M370*'fnd base rates'!L$116)
+($N370*'fnd base rates'!L$117)
+($O370*'fnd base rates'!L$118)
+($P370*VLOOKUP($S370+12,rate_basefnd,12)))</f>
        <v>256314.22212000002</v>
      </c>
      <c r="AE370" s="1">
        <f>(($D370*'fnd base rates'!M$107)
+($E370*'fnd base rates'!M$108)
+($F370*'fnd base rates'!M$109)
+($G370*'fnd base rates'!M$110)
+($H370*'fnd base rates'!M$111)
+($I370*'fnd base rates'!M$112)
+($J370*'fnd base rates'!M$113)
+($K370*'fnd base rates'!M$114)
+($M370*'fnd base rates'!M$116)
+($N370*'fnd base rates'!M$117)
+($O370*'fnd base rates'!M$118)
+($P370*VLOOKUP($S370+12,rate_basefnd,13)))</f>
        <v>0</v>
      </c>
      <c r="AF370" s="4">
        <f t="shared" si="387"/>
        <v>1908081.9561495841</v>
      </c>
      <c r="AH370" s="269">
        <f t="shared" si="388"/>
        <v>447101025</v>
      </c>
      <c r="AI370" s="4" t="str">
        <f t="shared" si="389"/>
        <v>447</v>
      </c>
      <c r="AJ370" s="2" t="str">
        <f t="shared" si="390"/>
        <v>101</v>
      </c>
      <c r="AK370" s="2" t="str">
        <f t="shared" si="391"/>
        <v>025</v>
      </c>
      <c r="AL370" s="4">
        <f t="shared" si="392"/>
        <v>1</v>
      </c>
      <c r="AM370" s="4">
        <f t="shared" si="383"/>
        <v>159</v>
      </c>
      <c r="AN370" s="4">
        <f t="shared" si="393"/>
        <v>1908081.9561495841</v>
      </c>
      <c r="AO370" s="4">
        <f t="shared" si="394"/>
        <v>12001</v>
      </c>
      <c r="AP370" s="4">
        <f t="shared" si="384"/>
        <v>0</v>
      </c>
      <c r="AQ370" s="4">
        <v>12001</v>
      </c>
      <c r="AW370" s="4">
        <v>12001</v>
      </c>
      <c r="AX370" s="5">
        <f t="shared" si="395"/>
        <v>0</v>
      </c>
      <c r="AY370" s="4">
        <v>12001</v>
      </c>
      <c r="AZ370" s="5"/>
      <c r="BB370" s="5">
        <f t="shared" ref="BB370" si="435">BC370-BA370</f>
        <v>0</v>
      </c>
    </row>
    <row r="371" spans="1:54" s="4" customFormat="1">
      <c r="A371" s="269">
        <v>447</v>
      </c>
      <c r="B371" s="2">
        <v>447101050</v>
      </c>
      <c r="C371" s="9" t="s">
        <v>1063</v>
      </c>
      <c r="D371" s="14">
        <f>'fnd enro'!D371</f>
        <v>0</v>
      </c>
      <c r="E371" s="14">
        <f>'fnd enro'!E371</f>
        <v>0</v>
      </c>
      <c r="F371" s="14">
        <f>'fnd enro'!F371</f>
        <v>0</v>
      </c>
      <c r="G371" s="14">
        <f>'fnd enro'!G371</f>
        <v>0</v>
      </c>
      <c r="H371" s="14">
        <f>'fnd enro'!H371</f>
        <v>1</v>
      </c>
      <c r="I371" s="14">
        <f>'fnd enro'!I371</f>
        <v>0</v>
      </c>
      <c r="J371" s="14">
        <f>'fnd enro'!J371</f>
        <v>0</v>
      </c>
      <c r="K371" s="15">
        <f>'fnd enro'!K371</f>
        <v>3.8600000000000002E-2</v>
      </c>
      <c r="L371" s="14">
        <f>'fnd enro'!L371</f>
        <v>0</v>
      </c>
      <c r="M371" s="14">
        <f>'fnd enro'!M371</f>
        <v>0</v>
      </c>
      <c r="N371" s="14">
        <f>'fnd enro'!N371</f>
        <v>0</v>
      </c>
      <c r="O371" s="14">
        <f>'fnd enro'!O371</f>
        <v>0</v>
      </c>
      <c r="P371" s="14">
        <f>'fnd enro'!P371</f>
        <v>0</v>
      </c>
      <c r="Q371" s="14">
        <f>'fnd enro'!R371</f>
        <v>1</v>
      </c>
      <c r="R371" s="15">
        <f t="shared" si="386"/>
        <v>1.056</v>
      </c>
      <c r="S371" s="14">
        <f>VALUE('fnd enro'!Q371)</f>
        <v>4</v>
      </c>
      <c r="T371" s="2"/>
      <c r="U371" s="1">
        <f>(($D371*'fnd base rates'!C$107)
+($E371*'fnd base rates'!C$108)
+($F371*'fnd base rates'!C$109)
+($G371*'fnd base rates'!C$110)
+($H371*'fnd base rates'!C$111)
+($I371*'fnd base rates'!C$112)
+($J371*'fnd base rates'!C$113)
+($K371*'fnd base rates'!C$114)
+($M371*'fnd base rates'!C$116)
+($N371*'fnd base rates'!C$117)
+($O371*'fnd base rates'!C$118)
+($P371*VLOOKUP($S371+12,rate_basefnd,3)))
*$R371</f>
        <v>566.50318137600004</v>
      </c>
      <c r="V371" s="1">
        <f>(($D371*'fnd base rates'!D$107)
+($E371*'fnd base rates'!D$108)
+($F371*'fnd base rates'!D$109)
+($G371*'fnd base rates'!D$110)
+($H371*'fnd base rates'!D$111)
+($I371*'fnd base rates'!D$112)
+($J371*'fnd base rates'!D$113)
+($K371*'fnd base rates'!D$114)
+($M371*'fnd base rates'!D$116)
+($N371*'fnd base rates'!D$117)
+($O371*'fnd base rates'!D$118)
+($P371*VLOOKUP($S371+12,rate_basefnd,4)))
*$R371</f>
        <v>807.92448000000013</v>
      </c>
      <c r="W371" s="1">
        <f>(($D371*'fnd base rates'!E$107)
+($E371*'fnd base rates'!E$108)
+($F371*'fnd base rates'!E$109)
+($G371*'fnd base rates'!E$110)
+($H371*'fnd base rates'!E$111)
+($I371*'fnd base rates'!E$112)
+($J371*'fnd base rates'!E$113)
+($K371*'fnd base rates'!E$114)
+($M371*'fnd base rates'!E$116)
+($N371*'fnd base rates'!E$117)
+($O371*'fnd base rates'!E$118)
+($P371*VLOOKUP($S371+12,rate_basefnd,5)))
*$R371</f>
        <v>3653.2112770560002</v>
      </c>
      <c r="X371" s="1">
        <f>(($D371*'fnd base rates'!F$107)
+($E371*'fnd base rates'!F$108)
+($F371*'fnd base rates'!F$109)
+($G371*'fnd base rates'!F$110)
+($H371*'fnd base rates'!F$111)
+($I371*'fnd base rates'!F$112)
+($J371*'fnd base rates'!F$113)
+($K371*'fnd base rates'!F$114)
+($M371*'fnd base rates'!F$116)
+($N371*'fnd base rates'!F$117)
+($O371*'fnd base rates'!F$118)
+($P371*VLOOKUP($S371+12,rate_basefnd,6)))
*$R371</f>
        <v>1051.1174910720001</v>
      </c>
      <c r="Y371" s="1">
        <f>(($D371*'fnd base rates'!G$107)
+($E371*'fnd base rates'!G$108)
+($F371*'fnd base rates'!G$109)
+($G371*'fnd base rates'!G$110)
+($H371*'fnd base rates'!G$111)
+($I371*'fnd base rates'!G$112)
+($J371*'fnd base rates'!G$113)
+($K371*'fnd base rates'!G$114)
+($M371*'fnd base rates'!G$116)
+($N371*'fnd base rates'!G$117)
+($O371*'fnd base rates'!G$118)
+($P371*VLOOKUP($S371+12,rate_basefnd,7)))
*$R371</f>
        <v>177.886665792</v>
      </c>
      <c r="Z371" s="1">
        <f>(($D371*'fnd base rates'!H$107)
+($E371*'fnd base rates'!H$108)
+($F371*'fnd base rates'!H$109)
+($G371*'fnd base rates'!H$110)
+($H371*'fnd base rates'!H$111)
+($I371*'fnd base rates'!H$112)
+($J371*'fnd base rates'!H$113)
+($K371*'fnd base rates'!H$114)
+($M371*'fnd base rates'!H$116)
+($N371*'fnd base rates'!H$117)
+($O371*'fnd base rates'!H$118)
+($P371*VLOOKUP($S371+12,rate_basefnd,8)))</f>
        <v>523.43893400000002</v>
      </c>
      <c r="AA371" s="1">
        <f>(($D371*'fnd base rates'!I$107)
+($E371*'fnd base rates'!I$108)
+($F371*'fnd base rates'!I$109)
+($G371*'fnd base rates'!I$110)
+($H371*'fnd base rates'!I$111)
+($I371*'fnd base rates'!I$112)
+($J371*'fnd base rates'!I$113)
+($K371*'fnd base rates'!I$114)
+($M371*'fnd base rates'!I$116)
+($N371*'fnd base rates'!I$117)
+($O371*'fnd base rates'!I$118)
+($P371*VLOOKUP($S371+12,rate_basefnd,9)))
*$R371</f>
        <v>383.00064000000003</v>
      </c>
      <c r="AB371" s="1">
        <f>(($D371*'fnd base rates'!J$107)
+($E371*'fnd base rates'!J$108)
+($F371*'fnd base rates'!J$109)
+($G371*'fnd base rates'!J$110)
+($H371*'fnd base rates'!J$111)
+($I371*'fnd base rates'!J$112)
+($J371*'fnd base rates'!J$113)
+($K371*'fnd base rates'!J$114)
+($M371*'fnd base rates'!J$116)
+($N371*'fnd base rates'!J$117)
+($O371*'fnd base rates'!J$118)
+($P371*VLOOKUP($S371+12,rate_basefnd,10)))
*$R371</f>
        <v>262.74336</v>
      </c>
      <c r="AC371" s="1">
        <f>(($D371*'fnd base rates'!K$107)
+($E371*'fnd base rates'!K$108)
+($F371*'fnd base rates'!K$109)
+($G371*'fnd base rates'!K$110)
+($H371*'fnd base rates'!K$111)
+($I371*'fnd base rates'!K$112)
+($J371*'fnd base rates'!K$113)
+($K371*'fnd base rates'!K$114)
+($M371*'fnd base rates'!K$116)
+($N371*'fnd base rates'!K$117)
+($O371*'fnd base rates'!K$118)
+($P371*VLOOKUP($S371+12,rate_basefnd,11)))
*$R371</f>
        <v>1248.36083328</v>
      </c>
      <c r="AD371" s="1">
        <f>(($D371*'fnd base rates'!L$107)
+($E371*'fnd base rates'!L$108)
+($F371*'fnd base rates'!L$109)
+($G371*'fnd base rates'!L$110)
+($H371*'fnd base rates'!L$111)
+($I371*'fnd base rates'!L$112)
+($J371*'fnd base rates'!L$113)
+($K371*'fnd base rates'!L$114)
+($M371*'fnd base rates'!L$116)
+($N371*'fnd base rates'!L$117)
+($O371*'fnd base rates'!L$118)
+($P371*VLOOKUP($S371+12,rate_basefnd,12)))</f>
        <v>1512.47668</v>
      </c>
      <c r="AE371" s="1">
        <f>(($D371*'fnd base rates'!M$107)
+($E371*'fnd base rates'!M$108)
+($F371*'fnd base rates'!M$109)
+($G371*'fnd base rates'!M$110)
+($H371*'fnd base rates'!M$111)
+($I371*'fnd base rates'!M$112)
+($J371*'fnd base rates'!M$113)
+($K371*'fnd base rates'!M$114)
+($M371*'fnd base rates'!M$116)
+($N371*'fnd base rates'!M$117)
+($O371*'fnd base rates'!M$118)
+($P371*VLOOKUP($S371+12,rate_basefnd,13)))</f>
        <v>0</v>
      </c>
      <c r="AF371" s="4">
        <f t="shared" si="387"/>
        <v>10186.663542576001</v>
      </c>
      <c r="AH371" s="269">
        <f t="shared" si="388"/>
        <v>447101050</v>
      </c>
      <c r="AI371" s="4" t="str">
        <f t="shared" si="389"/>
        <v>447</v>
      </c>
      <c r="AJ371" s="2" t="str">
        <f t="shared" si="390"/>
        <v>101</v>
      </c>
      <c r="AK371" s="2" t="str">
        <f t="shared" si="391"/>
        <v>050</v>
      </c>
      <c r="AL371" s="4">
        <f t="shared" si="392"/>
        <v>1</v>
      </c>
      <c r="AM371" s="4">
        <f t="shared" si="383"/>
        <v>1</v>
      </c>
      <c r="AN371" s="4">
        <f t="shared" si="393"/>
        <v>10186.663542576001</v>
      </c>
      <c r="AO371" s="4">
        <f t="shared" si="394"/>
        <v>10187</v>
      </c>
      <c r="AP371" s="4">
        <f t="shared" si="384"/>
        <v>0</v>
      </c>
      <c r="AQ371" s="4">
        <v>10187</v>
      </c>
      <c r="AW371" s="4">
        <v>10187</v>
      </c>
      <c r="AX371" s="5">
        <f t="shared" si="395"/>
        <v>0</v>
      </c>
      <c r="AY371" s="4">
        <v>10187</v>
      </c>
      <c r="AZ371" s="5"/>
      <c r="BB371" s="5">
        <f t="shared" ref="BB371" si="436">BC371-BA371</f>
        <v>0</v>
      </c>
    </row>
    <row r="372" spans="1:54" s="4" customFormat="1">
      <c r="A372" s="269">
        <v>447</v>
      </c>
      <c r="B372" s="2">
        <v>447101100</v>
      </c>
      <c r="C372" s="9" t="s">
        <v>1063</v>
      </c>
      <c r="D372" s="14">
        <f>'fnd enro'!D372</f>
        <v>0</v>
      </c>
      <c r="E372" s="14">
        <f>'fnd enro'!E372</f>
        <v>0</v>
      </c>
      <c r="F372" s="14">
        <f>'fnd enro'!F372</f>
        <v>0</v>
      </c>
      <c r="G372" s="14">
        <f>'fnd enro'!G372</f>
        <v>1</v>
      </c>
      <c r="H372" s="14">
        <f>'fnd enro'!H372</f>
        <v>0</v>
      </c>
      <c r="I372" s="14">
        <f>'fnd enro'!I372</f>
        <v>0</v>
      </c>
      <c r="J372" s="14">
        <f>'fnd enro'!J372</f>
        <v>0</v>
      </c>
      <c r="K372" s="15">
        <f>'fnd enro'!K372</f>
        <v>3.8600000000000002E-2</v>
      </c>
      <c r="L372" s="14">
        <f>'fnd enro'!L372</f>
        <v>0</v>
      </c>
      <c r="M372" s="14">
        <f>'fnd enro'!M372</f>
        <v>0</v>
      </c>
      <c r="N372" s="14">
        <f>'fnd enro'!N372</f>
        <v>0</v>
      </c>
      <c r="O372" s="14">
        <f>'fnd enro'!O372</f>
        <v>0</v>
      </c>
      <c r="P372" s="14">
        <f>'fnd enro'!P372</f>
        <v>1</v>
      </c>
      <c r="Q372" s="14">
        <f>'fnd enro'!R372</f>
        <v>1</v>
      </c>
      <c r="R372" s="15">
        <f t="shared" si="386"/>
        <v>1.056</v>
      </c>
      <c r="S372" s="14">
        <f>VALUE('fnd enro'!Q372)</f>
        <v>10</v>
      </c>
      <c r="T372" s="2"/>
      <c r="U372" s="1">
        <f>(($D372*'fnd base rates'!C$107)
+($E372*'fnd base rates'!C$108)
+($F372*'fnd base rates'!C$109)
+($G372*'fnd base rates'!C$110)
+($H372*'fnd base rates'!C$111)
+($I372*'fnd base rates'!C$112)
+($J372*'fnd base rates'!C$113)
+($K372*'fnd base rates'!C$114)
+($M372*'fnd base rates'!C$116)
+($N372*'fnd base rates'!C$117)
+($O372*'fnd base rates'!C$118)
+($P372*VLOOKUP($S372+12,rate_basefnd,3)))
*$R372</f>
        <v>650.25454137600002</v>
      </c>
      <c r="V372" s="1">
        <f>(($D372*'fnd base rates'!D$107)
+($E372*'fnd base rates'!D$108)
+($F372*'fnd base rates'!D$109)
+($G372*'fnd base rates'!D$110)
+($H372*'fnd base rates'!D$111)
+($I372*'fnd base rates'!D$112)
+($J372*'fnd base rates'!D$113)
+($K372*'fnd base rates'!D$114)
+($M372*'fnd base rates'!D$116)
+($N372*'fnd base rates'!D$117)
+($O372*'fnd base rates'!D$118)
+($P372*VLOOKUP($S372+12,rate_basefnd,4)))
*$R372</f>
        <v>1204.7692800000002</v>
      </c>
      <c r="W372" s="1">
        <f>(($D372*'fnd base rates'!E$107)
+($E372*'fnd base rates'!E$108)
+($F372*'fnd base rates'!E$109)
+($G372*'fnd base rates'!E$110)
+($H372*'fnd base rates'!E$111)
+($I372*'fnd base rates'!E$112)
+($J372*'fnd base rates'!E$113)
+($K372*'fnd base rates'!E$114)
+($M372*'fnd base rates'!E$116)
+($N372*'fnd base rates'!E$117)
+($O372*'fnd base rates'!E$118)
+($P372*VLOOKUP($S372+12,rate_basefnd,5)))
*$R372</f>
        <v>7971.6071170560008</v>
      </c>
      <c r="X372" s="1">
        <f>(($D372*'fnd base rates'!F$107)
+($E372*'fnd base rates'!F$108)
+($F372*'fnd base rates'!F$109)
+($G372*'fnd base rates'!F$110)
+($H372*'fnd base rates'!F$111)
+($I372*'fnd base rates'!F$112)
+($J372*'fnd base rates'!F$113)
+($K372*'fnd base rates'!F$114)
+($M372*'fnd base rates'!F$116)
+($N372*'fnd base rates'!F$117)
+($O372*'fnd base rates'!F$118)
+($P372*VLOOKUP($S372+12,rate_basefnd,6)))
*$R372</f>
        <v>1317.303411072</v>
      </c>
      <c r="Y372" s="1">
        <f>(($D372*'fnd base rates'!G$107)
+($E372*'fnd base rates'!G$108)
+($F372*'fnd base rates'!G$109)
+($G372*'fnd base rates'!G$110)
+($H372*'fnd base rates'!G$111)
+($I372*'fnd base rates'!G$112)
+($J372*'fnd base rates'!G$113)
+($K372*'fnd base rates'!G$114)
+($M372*'fnd base rates'!G$116)
+($N372*'fnd base rates'!G$117)
+($O372*'fnd base rates'!G$118)
+($P372*VLOOKUP($S372+12,rate_basefnd,7)))
*$R372</f>
        <v>353.51002579200002</v>
      </c>
      <c r="Z372" s="1">
        <f>(($D372*'fnd base rates'!H$107)
+($E372*'fnd base rates'!H$108)
+($F372*'fnd base rates'!H$109)
+($G372*'fnd base rates'!H$110)
+($H372*'fnd base rates'!H$111)
+($I372*'fnd base rates'!H$112)
+($J372*'fnd base rates'!H$113)
+($K372*'fnd base rates'!H$114)
+($M372*'fnd base rates'!H$116)
+($N372*'fnd base rates'!H$117)
+($O372*'fnd base rates'!H$118)
+($P372*VLOOKUP($S372+12,rate_basefnd,8)))</f>
        <v>550.71893399999999</v>
      </c>
      <c r="AA372" s="1">
        <f>(($D372*'fnd base rates'!I$107)
+($E372*'fnd base rates'!I$108)
+($F372*'fnd base rates'!I$109)
+($G372*'fnd base rates'!I$110)
+($H372*'fnd base rates'!I$111)
+($I372*'fnd base rates'!I$112)
+($J372*'fnd base rates'!I$113)
+($K372*'fnd base rates'!I$114)
+($M372*'fnd base rates'!I$116)
+($N372*'fnd base rates'!I$117)
+($O372*'fnd base rates'!I$118)
+($P372*VLOOKUP($S372+12,rate_basefnd,9)))
*$R372</f>
        <v>480.37440000000004</v>
      </c>
      <c r="AB372" s="1">
        <f>(($D372*'fnd base rates'!J$107)
+($E372*'fnd base rates'!J$108)
+($F372*'fnd base rates'!J$109)
+($G372*'fnd base rates'!J$110)
+($H372*'fnd base rates'!J$111)
+($I372*'fnd base rates'!J$112)
+($J372*'fnd base rates'!J$113)
+($K372*'fnd base rates'!J$114)
+($M372*'fnd base rates'!J$116)
+($N372*'fnd base rates'!J$117)
+($O372*'fnd base rates'!J$118)
+($P372*VLOOKUP($S372+12,rate_basefnd,10)))
*$R372</f>
        <v>975.96576000000005</v>
      </c>
      <c r="AC372" s="1">
        <f>(($D372*'fnd base rates'!K$107)
+($E372*'fnd base rates'!K$108)
+($F372*'fnd base rates'!K$109)
+($G372*'fnd base rates'!K$110)
+($H372*'fnd base rates'!K$111)
+($I372*'fnd base rates'!K$112)
+($J372*'fnd base rates'!K$113)
+($K372*'fnd base rates'!K$114)
+($M372*'fnd base rates'!K$116)
+($N372*'fnd base rates'!K$117)
+($O372*'fnd base rates'!K$118)
+($P372*VLOOKUP($S372+12,rate_basefnd,11)))
*$R372</f>
        <v>1161.82163328</v>
      </c>
      <c r="AD372" s="1">
        <f>(($D372*'fnd base rates'!L$107)
+($E372*'fnd base rates'!L$108)
+($F372*'fnd base rates'!L$109)
+($G372*'fnd base rates'!L$110)
+($H372*'fnd base rates'!L$111)
+($I372*'fnd base rates'!L$112)
+($J372*'fnd base rates'!L$113)
+($K372*'fnd base rates'!L$114)
+($M372*'fnd base rates'!L$116)
+($N372*'fnd base rates'!L$117)
+($O372*'fnd base rates'!L$118)
+($P372*VLOOKUP($S372+12,rate_basefnd,12)))</f>
        <v>2039.5566800000001</v>
      </c>
      <c r="AE372" s="1">
        <f>(($D372*'fnd base rates'!M$107)
+($E372*'fnd base rates'!M$108)
+($F372*'fnd base rates'!M$109)
+($G372*'fnd base rates'!M$110)
+($H372*'fnd base rates'!M$111)
+($I372*'fnd base rates'!M$112)
+($J372*'fnd base rates'!M$113)
+($K372*'fnd base rates'!M$114)
+($M372*'fnd base rates'!M$116)
+($N372*'fnd base rates'!M$117)
+($O372*'fnd base rates'!M$118)
+($P372*VLOOKUP($S372+12,rate_basefnd,13)))</f>
        <v>0</v>
      </c>
      <c r="AF372" s="4">
        <f t="shared" si="387"/>
        <v>16705.881782576005</v>
      </c>
      <c r="AH372" s="269">
        <f t="shared" si="388"/>
        <v>447101100</v>
      </c>
      <c r="AI372" s="4" t="str">
        <f t="shared" si="389"/>
        <v>447</v>
      </c>
      <c r="AJ372" s="2" t="str">
        <f t="shared" si="390"/>
        <v>101</v>
      </c>
      <c r="AK372" s="2" t="str">
        <f t="shared" si="391"/>
        <v>100</v>
      </c>
      <c r="AL372" s="4">
        <f t="shared" si="392"/>
        <v>1</v>
      </c>
      <c r="AM372" s="4">
        <f t="shared" si="383"/>
        <v>1</v>
      </c>
      <c r="AN372" s="4">
        <f t="shared" si="393"/>
        <v>16705.881782576005</v>
      </c>
      <c r="AO372" s="4">
        <f t="shared" si="394"/>
        <v>16706</v>
      </c>
      <c r="AP372" s="4">
        <f t="shared" si="384"/>
        <v>0</v>
      </c>
      <c r="AQ372" s="4">
        <v>16706</v>
      </c>
      <c r="AW372" s="4">
        <v>16706</v>
      </c>
      <c r="AX372" s="5">
        <f t="shared" si="395"/>
        <v>0</v>
      </c>
      <c r="AY372" s="4">
        <v>16706</v>
      </c>
      <c r="AZ372" s="5"/>
      <c r="BB372" s="5">
        <f t="shared" ref="BB372" si="437">BC372-BA372</f>
        <v>0</v>
      </c>
    </row>
    <row r="373" spans="1:54" s="4" customFormat="1">
      <c r="A373" s="269">
        <v>447</v>
      </c>
      <c r="B373" s="2">
        <v>447101101</v>
      </c>
      <c r="C373" s="9" t="s">
        <v>1063</v>
      </c>
      <c r="D373" s="14">
        <f>'fnd enro'!D373</f>
        <v>0</v>
      </c>
      <c r="E373" s="14">
        <f>'fnd enro'!E373</f>
        <v>0</v>
      </c>
      <c r="F373" s="14">
        <f>'fnd enro'!F373</f>
        <v>26</v>
      </c>
      <c r="G373" s="14">
        <f>'fnd enro'!G373</f>
        <v>194</v>
      </c>
      <c r="H373" s="14">
        <f>'fnd enro'!H373</f>
        <v>119</v>
      </c>
      <c r="I373" s="14">
        <f>'fnd enro'!I373</f>
        <v>0</v>
      </c>
      <c r="J373" s="14">
        <f>'fnd enro'!J373</f>
        <v>0</v>
      </c>
      <c r="K373" s="15">
        <f>'fnd enro'!K373</f>
        <v>13.0854</v>
      </c>
      <c r="L373" s="14">
        <f>'fnd enro'!L373</f>
        <v>0</v>
      </c>
      <c r="M373" s="14">
        <f>'fnd enro'!M373</f>
        <v>16</v>
      </c>
      <c r="N373" s="14">
        <f>'fnd enro'!N373</f>
        <v>0</v>
      </c>
      <c r="O373" s="14">
        <f>'fnd enro'!O373</f>
        <v>0</v>
      </c>
      <c r="P373" s="14">
        <f>'fnd enro'!P373</f>
        <v>43</v>
      </c>
      <c r="Q373" s="14">
        <f>'fnd enro'!R373</f>
        <v>339</v>
      </c>
      <c r="R373" s="15">
        <f t="shared" si="386"/>
        <v>1.056</v>
      </c>
      <c r="S373" s="14">
        <f>VALUE('fnd enro'!Q373)</f>
        <v>3</v>
      </c>
      <c r="T373" s="2"/>
      <c r="U373" s="1">
        <f>(($D373*'fnd base rates'!C$107)
+($E373*'fnd base rates'!C$108)
+($F373*'fnd base rates'!C$109)
+($G373*'fnd base rates'!C$110)
+($H373*'fnd base rates'!C$111)
+($I373*'fnd base rates'!C$112)
+($J373*'fnd base rates'!C$113)
+($K373*'fnd base rates'!C$114)
+($M373*'fnd base rates'!C$116)
+($N373*'fnd base rates'!C$117)
+($O373*'fnd base rates'!C$118)
+($P373*VLOOKUP($S373+12,rate_basefnd,3)))
*$R373</f>
        <v>196337.49304646402</v>
      </c>
      <c r="V373" s="1">
        <f>(($D373*'fnd base rates'!D$107)
+($E373*'fnd base rates'!D$108)
+($F373*'fnd base rates'!D$109)
+($G373*'fnd base rates'!D$110)
+($H373*'fnd base rates'!D$111)
+($I373*'fnd base rates'!D$112)
+($J373*'fnd base rates'!D$113)
+($K373*'fnd base rates'!D$114)
+($M373*'fnd base rates'!D$116)
+($N373*'fnd base rates'!D$117)
+($O373*'fnd base rates'!D$118)
+($P373*VLOOKUP($S373+12,rate_basefnd,4)))
*$R373</f>
        <v>289120.68768000009</v>
      </c>
      <c r="W373" s="1">
        <f>(($D373*'fnd base rates'!E$107)
+($E373*'fnd base rates'!E$108)
+($F373*'fnd base rates'!E$109)
+($G373*'fnd base rates'!E$110)
+($H373*'fnd base rates'!E$111)
+($I373*'fnd base rates'!E$112)
+($J373*'fnd base rates'!E$113)
+($K373*'fnd base rates'!E$114)
+($M373*'fnd base rates'!E$116)
+($N373*'fnd base rates'!E$117)
+($O373*'fnd base rates'!E$118)
+($P373*VLOOKUP($S373+12,rate_basefnd,5)))
*$R373</f>
        <v>1476686.8907619838</v>
      </c>
      <c r="X373" s="1">
        <f>(($D373*'fnd base rates'!F$107)
+($E373*'fnd base rates'!F$108)
+($F373*'fnd base rates'!F$109)
+($G373*'fnd base rates'!F$110)
+($H373*'fnd base rates'!F$111)
+($I373*'fnd base rates'!F$112)
+($J373*'fnd base rates'!F$113)
+($K373*'fnd base rates'!F$114)
+($M373*'fnd base rates'!F$116)
+($N373*'fnd base rates'!F$117)
+($O373*'fnd base rates'!F$118)
+($P373*VLOOKUP($S373+12,rate_basefnd,6)))
*$R373</f>
        <v>417880.66179340804</v>
      </c>
      <c r="Y373" s="1">
        <f>(($D373*'fnd base rates'!G$107)
+($E373*'fnd base rates'!G$108)
+($F373*'fnd base rates'!G$109)
+($G373*'fnd base rates'!G$110)
+($H373*'fnd base rates'!G$111)
+($I373*'fnd base rates'!G$112)
+($J373*'fnd base rates'!G$113)
+($K373*'fnd base rates'!G$114)
+($M373*'fnd base rates'!G$116)
+($N373*'fnd base rates'!G$117)
+($O373*'fnd base rates'!G$118)
+($P373*VLOOKUP($S373+12,rate_basefnd,7)))
*$R373</f>
        <v>64247.211703488014</v>
      </c>
      <c r="Z373" s="1">
        <f>(($D373*'fnd base rates'!H$107)
+($E373*'fnd base rates'!H$108)
+($F373*'fnd base rates'!H$109)
+($G373*'fnd base rates'!H$110)
+($H373*'fnd base rates'!H$111)
+($I373*'fnd base rates'!H$112)
+($J373*'fnd base rates'!H$113)
+($K373*'fnd base rates'!H$114)
+($M373*'fnd base rates'!H$116)
+($N373*'fnd base rates'!H$117)
+($O373*'fnd base rates'!H$118)
+($P373*VLOOKUP($S373+12,rate_basefnd,8)))</f>
        <v>180310.61862600001</v>
      </c>
      <c r="AA373" s="1">
        <f>(($D373*'fnd base rates'!I$107)
+($E373*'fnd base rates'!I$108)
+($F373*'fnd base rates'!I$109)
+($G373*'fnd base rates'!I$110)
+($H373*'fnd base rates'!I$111)
+($I373*'fnd base rates'!I$112)
+($J373*'fnd base rates'!I$113)
+($K373*'fnd base rates'!I$114)
+($M373*'fnd base rates'!I$116)
+($N373*'fnd base rates'!I$117)
+($O373*'fnd base rates'!I$118)
+($P373*VLOOKUP($S373+12,rate_basefnd,9)))
*$R373</f>
        <v>122869.62336</v>
      </c>
      <c r="AB373" s="1">
        <f>(($D373*'fnd base rates'!J$107)
+($E373*'fnd base rates'!J$108)
+($F373*'fnd base rates'!J$109)
+($G373*'fnd base rates'!J$110)
+($H373*'fnd base rates'!J$111)
+($I373*'fnd base rates'!J$112)
+($J373*'fnd base rates'!J$113)
+($K373*'fnd base rates'!J$114)
+($M373*'fnd base rates'!J$116)
+($N373*'fnd base rates'!J$117)
+($O373*'fnd base rates'!J$118)
+($P373*VLOOKUP($S373+12,rate_basefnd,10)))
*$R373</f>
        <v>90835.103040000002</v>
      </c>
      <c r="AC373" s="1">
        <f>(($D373*'fnd base rates'!K$107)
+($E373*'fnd base rates'!K$108)
+($F373*'fnd base rates'!K$109)
+($G373*'fnd base rates'!K$110)
+($H373*'fnd base rates'!K$111)
+($I373*'fnd base rates'!K$112)
+($J373*'fnd base rates'!K$113)
+($K373*'fnd base rates'!K$114)
+($M373*'fnd base rates'!K$116)
+($N373*'fnd base rates'!K$117)
+($O373*'fnd base rates'!K$118)
+($P373*VLOOKUP($S373+12,rate_basefnd,11)))
*$R373</f>
        <v>409282.78968192003</v>
      </c>
      <c r="AD373" s="1">
        <f>(($D373*'fnd base rates'!L$107)
+($E373*'fnd base rates'!L$108)
+($F373*'fnd base rates'!L$109)
+($G373*'fnd base rates'!L$110)
+($H373*'fnd base rates'!L$111)
+($I373*'fnd base rates'!L$112)
+($J373*'fnd base rates'!L$113)
+($K373*'fnd base rates'!L$114)
+($M373*'fnd base rates'!L$116)
+($N373*'fnd base rates'!L$117)
+($O373*'fnd base rates'!L$118)
+($P373*VLOOKUP($S373+12,rate_basefnd,12)))</f>
        <v>520896.81451999996</v>
      </c>
      <c r="AE373" s="1">
        <f>(($D373*'fnd base rates'!M$107)
+($E373*'fnd base rates'!M$108)
+($F373*'fnd base rates'!M$109)
+($G373*'fnd base rates'!M$110)
+($H373*'fnd base rates'!M$111)
+($I373*'fnd base rates'!M$112)
+($J373*'fnd base rates'!M$113)
+($K373*'fnd base rates'!M$114)
+($M373*'fnd base rates'!M$116)
+($N373*'fnd base rates'!M$117)
+($O373*'fnd base rates'!M$118)
+($P373*VLOOKUP($S373+12,rate_basefnd,13)))</f>
        <v>0</v>
      </c>
      <c r="AF373" s="4">
        <f t="shared" si="387"/>
        <v>3768467.8942132639</v>
      </c>
      <c r="AH373" s="269">
        <f t="shared" si="388"/>
        <v>447101101</v>
      </c>
      <c r="AI373" s="4" t="str">
        <f t="shared" si="389"/>
        <v>447</v>
      </c>
      <c r="AJ373" s="2" t="str">
        <f t="shared" si="390"/>
        <v>101</v>
      </c>
      <c r="AK373" s="2" t="str">
        <f t="shared" si="391"/>
        <v>101</v>
      </c>
      <c r="AL373" s="4">
        <f t="shared" si="392"/>
        <v>1</v>
      </c>
      <c r="AM373" s="4">
        <f t="shared" si="383"/>
        <v>339</v>
      </c>
      <c r="AN373" s="4">
        <f t="shared" si="393"/>
        <v>3768467.8942132639</v>
      </c>
      <c r="AO373" s="4">
        <f t="shared" si="394"/>
        <v>11116</v>
      </c>
      <c r="AP373" s="4">
        <f t="shared" si="384"/>
        <v>0</v>
      </c>
      <c r="AQ373" s="4">
        <v>11116</v>
      </c>
      <c r="AW373" s="4">
        <v>11116</v>
      </c>
      <c r="AX373" s="5">
        <f t="shared" si="395"/>
        <v>0</v>
      </c>
      <c r="AY373" s="4">
        <v>11116</v>
      </c>
      <c r="AZ373" s="5"/>
      <c r="BB373" s="5">
        <f t="shared" ref="BB373" si="438">BC373-BA373</f>
        <v>0</v>
      </c>
    </row>
    <row r="374" spans="1:54" s="4" customFormat="1">
      <c r="A374" s="269">
        <v>447</v>
      </c>
      <c r="B374" s="2">
        <v>447101136</v>
      </c>
      <c r="C374" s="9" t="s">
        <v>1063</v>
      </c>
      <c r="D374" s="14">
        <f>'fnd enro'!D374</f>
        <v>0</v>
      </c>
      <c r="E374" s="14">
        <f>'fnd enro'!E374</f>
        <v>0</v>
      </c>
      <c r="F374" s="14">
        <f>'fnd enro'!F374</f>
        <v>0</v>
      </c>
      <c r="G374" s="14">
        <f>'fnd enro'!G374</f>
        <v>4</v>
      </c>
      <c r="H374" s="14">
        <f>'fnd enro'!H374</f>
        <v>1</v>
      </c>
      <c r="I374" s="14">
        <f>'fnd enro'!I374</f>
        <v>0</v>
      </c>
      <c r="J374" s="14">
        <f>'fnd enro'!J374</f>
        <v>0</v>
      </c>
      <c r="K374" s="15">
        <f>'fnd enro'!K374</f>
        <v>0.193</v>
      </c>
      <c r="L374" s="14">
        <f>'fnd enro'!L374</f>
        <v>0</v>
      </c>
      <c r="M374" s="14">
        <f>'fnd enro'!M374</f>
        <v>1</v>
      </c>
      <c r="N374" s="14">
        <f>'fnd enro'!N374</f>
        <v>0</v>
      </c>
      <c r="O374" s="14">
        <f>'fnd enro'!O374</f>
        <v>0</v>
      </c>
      <c r="P374" s="14">
        <f>'fnd enro'!P374</f>
        <v>0</v>
      </c>
      <c r="Q374" s="14">
        <f>'fnd enro'!R374</f>
        <v>5</v>
      </c>
      <c r="R374" s="15">
        <f t="shared" si="386"/>
        <v>1.056</v>
      </c>
      <c r="S374" s="14">
        <f>VALUE('fnd enro'!Q374)</f>
        <v>3</v>
      </c>
      <c r="T374" s="2"/>
      <c r="U374" s="1">
        <f>(($D374*'fnd base rates'!C$107)
+($E374*'fnd base rates'!C$108)
+($F374*'fnd base rates'!C$109)
+($G374*'fnd base rates'!C$110)
+($H374*'fnd base rates'!C$111)
+($I374*'fnd base rates'!C$112)
+($J374*'fnd base rates'!C$113)
+($K374*'fnd base rates'!C$114)
+($M374*'fnd base rates'!C$116)
+($N374*'fnd base rates'!C$117)
+($O374*'fnd base rates'!C$118)
+($P374*VLOOKUP($S374+12,rate_basefnd,3)))
*$R374</f>
        <v>2939.3408668800002</v>
      </c>
      <c r="V374" s="1">
        <f>(($D374*'fnd base rates'!D$107)
+($E374*'fnd base rates'!D$108)
+($F374*'fnd base rates'!D$109)
+($G374*'fnd base rates'!D$110)
+($H374*'fnd base rates'!D$111)
+($I374*'fnd base rates'!D$112)
+($J374*'fnd base rates'!D$113)
+($K374*'fnd base rates'!D$114)
+($M374*'fnd base rates'!D$116)
+($N374*'fnd base rates'!D$117)
+($O374*'fnd base rates'!D$118)
+($P374*VLOOKUP($S374+12,rate_basefnd,4)))
*$R374</f>
        <v>4226.5555199999999</v>
      </c>
      <c r="W374" s="1">
        <f>(($D374*'fnd base rates'!E$107)
+($E374*'fnd base rates'!E$108)
+($F374*'fnd base rates'!E$109)
+($G374*'fnd base rates'!E$110)
+($H374*'fnd base rates'!E$111)
+($I374*'fnd base rates'!E$112)
+($J374*'fnd base rates'!E$113)
+($K374*'fnd base rates'!E$114)
+($M374*'fnd base rates'!E$116)
+($N374*'fnd base rates'!E$117)
+($O374*'fnd base rates'!E$118)
+($P374*VLOOKUP($S374+12,rate_basefnd,5)))
*$R374</f>
        <v>21352.628225280001</v>
      </c>
      <c r="X374" s="1">
        <f>(($D374*'fnd base rates'!F$107)
+($E374*'fnd base rates'!F$108)
+($F374*'fnd base rates'!F$109)
+($G374*'fnd base rates'!F$110)
+($H374*'fnd base rates'!F$111)
+($I374*'fnd base rates'!F$112)
+($J374*'fnd base rates'!F$113)
+($K374*'fnd base rates'!F$114)
+($M374*'fnd base rates'!F$116)
+($N374*'fnd base rates'!F$117)
+($O374*'fnd base rates'!F$118)
+($P374*VLOOKUP($S374+12,rate_basefnd,6)))
*$R374</f>
        <v>6507.2642553600008</v>
      </c>
      <c r="Y374" s="1">
        <f>(($D374*'fnd base rates'!G$107)
+($E374*'fnd base rates'!G$108)
+($F374*'fnd base rates'!G$109)
+($G374*'fnd base rates'!G$110)
+($H374*'fnd base rates'!G$111)
+($I374*'fnd base rates'!G$112)
+($J374*'fnd base rates'!G$113)
+($K374*'fnd base rates'!G$114)
+($M374*'fnd base rates'!G$116)
+($N374*'fnd base rates'!G$117)
+($O374*'fnd base rates'!G$118)
+($P374*VLOOKUP($S374+12,rate_basefnd,7)))
*$R374</f>
        <v>893.58340896000016</v>
      </c>
      <c r="Z374" s="1">
        <f>(($D374*'fnd base rates'!H$107)
+($E374*'fnd base rates'!H$108)
+($F374*'fnd base rates'!H$109)
+($G374*'fnd base rates'!H$110)
+($H374*'fnd base rates'!H$111)
+($I374*'fnd base rates'!H$112)
+($J374*'fnd base rates'!H$113)
+($K374*'fnd base rates'!H$114)
+($M374*'fnd base rates'!H$116)
+($N374*'fnd base rates'!H$117)
+($O374*'fnd base rates'!H$118)
+($P374*VLOOKUP($S374+12,rate_basefnd,8)))</f>
        <v>2743.6246700000002</v>
      </c>
      <c r="AA374" s="1">
        <f>(($D374*'fnd base rates'!I$107)
+($E374*'fnd base rates'!I$108)
+($F374*'fnd base rates'!I$109)
+($G374*'fnd base rates'!I$110)
+($H374*'fnd base rates'!I$111)
+($I374*'fnd base rates'!I$112)
+($J374*'fnd base rates'!I$113)
+($K374*'fnd base rates'!I$114)
+($M374*'fnd base rates'!I$116)
+($N374*'fnd base rates'!I$117)
+($O374*'fnd base rates'!I$118)
+($P374*VLOOKUP($S374+12,rate_basefnd,9)))
*$R374</f>
        <v>1757.1312</v>
      </c>
      <c r="AB374" s="1">
        <f>(($D374*'fnd base rates'!J$107)
+($E374*'fnd base rates'!J$108)
+($F374*'fnd base rates'!J$109)
+($G374*'fnd base rates'!J$110)
+($H374*'fnd base rates'!J$111)
+($I374*'fnd base rates'!J$112)
+($J374*'fnd base rates'!J$113)
+($K374*'fnd base rates'!J$114)
+($M374*'fnd base rates'!J$116)
+($N374*'fnd base rates'!J$117)
+($O374*'fnd base rates'!J$118)
+($P374*VLOOKUP($S374+12,rate_basefnd,10)))
*$R374</f>
        <v>932.85983999999996</v>
      </c>
      <c r="AC374" s="1">
        <f>(($D374*'fnd base rates'!K$107)
+($E374*'fnd base rates'!K$108)
+($F374*'fnd base rates'!K$109)
+($G374*'fnd base rates'!K$110)
+($H374*'fnd base rates'!K$111)
+($I374*'fnd base rates'!K$112)
+($J374*'fnd base rates'!K$113)
+($K374*'fnd base rates'!K$114)
+($M374*'fnd base rates'!K$116)
+($N374*'fnd base rates'!K$117)
+($O374*'fnd base rates'!K$118)
+($P374*VLOOKUP($S374+12,rate_basefnd,11)))
*$R374</f>
        <v>6216.0905664000002</v>
      </c>
      <c r="AD374" s="1">
        <f>(($D374*'fnd base rates'!L$107)
+($E374*'fnd base rates'!L$108)
+($F374*'fnd base rates'!L$109)
+($G374*'fnd base rates'!L$110)
+($H374*'fnd base rates'!L$111)
+($I374*'fnd base rates'!L$112)
+($J374*'fnd base rates'!L$113)
+($K374*'fnd base rates'!L$114)
+($M374*'fnd base rates'!L$116)
+($N374*'fnd base rates'!L$117)
+($O374*'fnd base rates'!L$118)
+($P374*VLOOKUP($S374+12,rate_basefnd,12)))</f>
        <v>7575.2734000000009</v>
      </c>
      <c r="AE374" s="1">
        <f>(($D374*'fnd base rates'!M$107)
+($E374*'fnd base rates'!M$108)
+($F374*'fnd base rates'!M$109)
+($G374*'fnd base rates'!M$110)
+($H374*'fnd base rates'!M$111)
+($I374*'fnd base rates'!M$112)
+($J374*'fnd base rates'!M$113)
+($K374*'fnd base rates'!M$114)
+($M374*'fnd base rates'!M$116)
+($N374*'fnd base rates'!M$117)
+($O374*'fnd base rates'!M$118)
+($P374*VLOOKUP($S374+12,rate_basefnd,13)))</f>
        <v>0</v>
      </c>
      <c r="AF374" s="4">
        <f t="shared" si="387"/>
        <v>55144.351952880003</v>
      </c>
      <c r="AH374" s="269">
        <f t="shared" si="388"/>
        <v>447101136</v>
      </c>
      <c r="AI374" s="4" t="str">
        <f t="shared" si="389"/>
        <v>447</v>
      </c>
      <c r="AJ374" s="2" t="str">
        <f t="shared" si="390"/>
        <v>101</v>
      </c>
      <c r="AK374" s="2" t="str">
        <f t="shared" si="391"/>
        <v>136</v>
      </c>
      <c r="AL374" s="4">
        <f t="shared" si="392"/>
        <v>1</v>
      </c>
      <c r="AM374" s="4">
        <f t="shared" si="383"/>
        <v>5</v>
      </c>
      <c r="AN374" s="4">
        <f t="shared" si="393"/>
        <v>55144.351952880003</v>
      </c>
      <c r="AO374" s="4">
        <f t="shared" si="394"/>
        <v>11029</v>
      </c>
      <c r="AP374" s="4">
        <f t="shared" si="384"/>
        <v>0</v>
      </c>
      <c r="AQ374" s="4">
        <v>11029</v>
      </c>
      <c r="AW374" s="4">
        <v>11029</v>
      </c>
      <c r="AX374" s="5">
        <f t="shared" si="395"/>
        <v>0</v>
      </c>
      <c r="AY374" s="4">
        <v>11029</v>
      </c>
      <c r="AZ374" s="5"/>
      <c r="BB374" s="5">
        <f t="shared" ref="BB374" si="439">BC374-BA374</f>
        <v>0</v>
      </c>
    </row>
    <row r="375" spans="1:54" s="4" customFormat="1">
      <c r="A375" s="269">
        <v>447</v>
      </c>
      <c r="B375" s="2">
        <v>447101138</v>
      </c>
      <c r="C375" s="9" t="s">
        <v>1063</v>
      </c>
      <c r="D375" s="14">
        <f>'fnd enro'!D375</f>
        <v>0</v>
      </c>
      <c r="E375" s="14">
        <f>'fnd enro'!E375</f>
        <v>0</v>
      </c>
      <c r="F375" s="14">
        <f>'fnd enro'!F375</f>
        <v>1</v>
      </c>
      <c r="G375" s="14">
        <f>'fnd enro'!G375</f>
        <v>3</v>
      </c>
      <c r="H375" s="14">
        <f>'fnd enro'!H375</f>
        <v>2</v>
      </c>
      <c r="I375" s="14">
        <f>'fnd enro'!I375</f>
        <v>0</v>
      </c>
      <c r="J375" s="14">
        <f>'fnd enro'!J375</f>
        <v>0</v>
      </c>
      <c r="K375" s="15">
        <f>'fnd enro'!K375</f>
        <v>0.2316</v>
      </c>
      <c r="L375" s="14">
        <f>'fnd enro'!L375</f>
        <v>0</v>
      </c>
      <c r="M375" s="14">
        <f>'fnd enro'!M375</f>
        <v>0</v>
      </c>
      <c r="N375" s="14">
        <f>'fnd enro'!N375</f>
        <v>0</v>
      </c>
      <c r="O375" s="14">
        <f>'fnd enro'!O375</f>
        <v>0</v>
      </c>
      <c r="P375" s="14">
        <f>'fnd enro'!P375</f>
        <v>3</v>
      </c>
      <c r="Q375" s="14">
        <f>'fnd enro'!R375</f>
        <v>6</v>
      </c>
      <c r="R375" s="15">
        <f t="shared" si="386"/>
        <v>1.056</v>
      </c>
      <c r="S375" s="14">
        <f>VALUE('fnd enro'!Q375)</f>
        <v>5</v>
      </c>
      <c r="T375" s="2"/>
      <c r="U375" s="1">
        <f>(($D375*'fnd base rates'!C$107)
+($E375*'fnd base rates'!C$108)
+($F375*'fnd base rates'!C$109)
+($G375*'fnd base rates'!C$110)
+($H375*'fnd base rates'!C$111)
+($I375*'fnd base rates'!C$112)
+($J375*'fnd base rates'!C$113)
+($K375*'fnd base rates'!C$114)
+($M375*'fnd base rates'!C$116)
+($N375*'fnd base rates'!C$117)
+($O375*'fnd base rates'!C$118)
+($P375*VLOOKUP($S375+12,rate_basefnd,3)))
*$R375</f>
        <v>3588.6872482560002</v>
      </c>
      <c r="V375" s="1">
        <f>(($D375*'fnd base rates'!D$107)
+($E375*'fnd base rates'!D$108)
+($F375*'fnd base rates'!D$109)
+($G375*'fnd base rates'!D$110)
+($H375*'fnd base rates'!D$111)
+($I375*'fnd base rates'!D$112)
+($J375*'fnd base rates'!D$113)
+($K375*'fnd base rates'!D$114)
+($M375*'fnd base rates'!D$116)
+($N375*'fnd base rates'!D$117)
+($O375*'fnd base rates'!D$118)
+($P375*VLOOKUP($S375+12,rate_basefnd,4)))
*$R375</f>
        <v>5746.1817600000013</v>
      </c>
      <c r="W375" s="1">
        <f>(($D375*'fnd base rates'!E$107)
+($E375*'fnd base rates'!E$108)
+($F375*'fnd base rates'!E$109)
+($G375*'fnd base rates'!E$110)
+($H375*'fnd base rates'!E$111)
+($I375*'fnd base rates'!E$112)
+($J375*'fnd base rates'!E$113)
+($K375*'fnd base rates'!E$114)
+($M375*'fnd base rates'!E$116)
+($N375*'fnd base rates'!E$117)
+($O375*'fnd base rates'!E$118)
+($P375*VLOOKUP($S375+12,rate_basefnd,5)))
*$R375</f>
        <v>32469.953742335998</v>
      </c>
      <c r="X375" s="1">
        <f>(($D375*'fnd base rates'!F$107)
+($E375*'fnd base rates'!F$108)
+($F375*'fnd base rates'!F$109)
+($G375*'fnd base rates'!F$110)
+($H375*'fnd base rates'!F$111)
+($I375*'fnd base rates'!F$112)
+($J375*'fnd base rates'!F$113)
+($K375*'fnd base rates'!F$114)
+($M375*'fnd base rates'!F$116)
+($N375*'fnd base rates'!F$117)
+($O375*'fnd base rates'!F$118)
+($P375*VLOOKUP($S375+12,rate_basefnd,6)))
*$R375</f>
        <v>7371.4486264320003</v>
      </c>
      <c r="Y375" s="1">
        <f>(($D375*'fnd base rates'!G$107)
+($E375*'fnd base rates'!G$108)
+($F375*'fnd base rates'!G$109)
+($G375*'fnd base rates'!G$110)
+($H375*'fnd base rates'!G$111)
+($I375*'fnd base rates'!G$112)
+($J375*'fnd base rates'!G$113)
+($K375*'fnd base rates'!G$114)
+($M375*'fnd base rates'!G$116)
+($N375*'fnd base rates'!G$117)
+($O375*'fnd base rates'!G$118)
+($P375*VLOOKUP($S375+12,rate_basefnd,7)))
*$R375</f>
        <v>1443.6678347520001</v>
      </c>
      <c r="Z375" s="1">
        <f>(($D375*'fnd base rates'!H$107)
+($E375*'fnd base rates'!H$108)
+($F375*'fnd base rates'!H$109)
+($G375*'fnd base rates'!H$110)
+($H375*'fnd base rates'!H$111)
+($I375*'fnd base rates'!H$112)
+($J375*'fnd base rates'!H$113)
+($K375*'fnd base rates'!H$114)
+($M375*'fnd base rates'!H$116)
+($N375*'fnd base rates'!H$117)
+($O375*'fnd base rates'!H$118)
+($P375*VLOOKUP($S375+12,rate_basefnd,8)))</f>
        <v>3202.4036040000001</v>
      </c>
      <c r="AA375" s="1">
        <f>(($D375*'fnd base rates'!I$107)
+($E375*'fnd base rates'!I$108)
+($F375*'fnd base rates'!I$109)
+($G375*'fnd base rates'!I$110)
+($H375*'fnd base rates'!I$111)
+($I375*'fnd base rates'!I$112)
+($J375*'fnd base rates'!I$113)
+($K375*'fnd base rates'!I$114)
+($M375*'fnd base rates'!I$116)
+($N375*'fnd base rates'!I$117)
+($O375*'fnd base rates'!I$118)
+($P375*VLOOKUP($S375+12,rate_basefnd,9)))
*$R375</f>
        <v>2415.2515200000003</v>
      </c>
      <c r="AB375" s="1">
        <f>(($D375*'fnd base rates'!J$107)
+($E375*'fnd base rates'!J$108)
+($F375*'fnd base rates'!J$109)
+($G375*'fnd base rates'!J$110)
+($H375*'fnd base rates'!J$111)
+($I375*'fnd base rates'!J$112)
+($J375*'fnd base rates'!J$113)
+($K375*'fnd base rates'!J$114)
+($M375*'fnd base rates'!J$116)
+($N375*'fnd base rates'!J$117)
+($O375*'fnd base rates'!J$118)
+($P375*VLOOKUP($S375+12,rate_basefnd,10)))
*$R375</f>
        <v>2961.1507200000001</v>
      </c>
      <c r="AC375" s="1">
        <f>(($D375*'fnd base rates'!K$107)
+($E375*'fnd base rates'!K$108)
+($F375*'fnd base rates'!K$109)
+($G375*'fnd base rates'!K$110)
+($H375*'fnd base rates'!K$111)
+($I375*'fnd base rates'!K$112)
+($J375*'fnd base rates'!K$113)
+($K375*'fnd base rates'!K$114)
+($M375*'fnd base rates'!K$116)
+($N375*'fnd base rates'!K$117)
+($O375*'fnd base rates'!K$118)
+($P375*VLOOKUP($S375+12,rate_basefnd,11)))
*$R375</f>
        <v>7144.0081996799991</v>
      </c>
      <c r="AD375" s="1">
        <f>(($D375*'fnd base rates'!L$107)
+($E375*'fnd base rates'!L$108)
+($F375*'fnd base rates'!L$109)
+($G375*'fnd base rates'!L$110)
+($H375*'fnd base rates'!L$111)
+($I375*'fnd base rates'!L$112)
+($J375*'fnd base rates'!L$113)
+($K375*'fnd base rates'!L$114)
+($M375*'fnd base rates'!L$116)
+($N375*'fnd base rates'!L$117)
+($O375*'fnd base rates'!L$118)
+($P375*VLOOKUP($S375+12,rate_basefnd,12)))</f>
        <v>10153.340080000002</v>
      </c>
      <c r="AE375" s="1">
        <f>(($D375*'fnd base rates'!M$107)
+($E375*'fnd base rates'!M$108)
+($F375*'fnd base rates'!M$109)
+($G375*'fnd base rates'!M$110)
+($H375*'fnd base rates'!M$111)
+($I375*'fnd base rates'!M$112)
+($J375*'fnd base rates'!M$113)
+($K375*'fnd base rates'!M$114)
+($M375*'fnd base rates'!M$116)
+($N375*'fnd base rates'!M$117)
+($O375*'fnd base rates'!M$118)
+($P375*VLOOKUP($S375+12,rate_basefnd,13)))</f>
        <v>0</v>
      </c>
      <c r="AF375" s="4">
        <f t="shared" si="387"/>
        <v>76496.093335455982</v>
      </c>
      <c r="AH375" s="269">
        <f t="shared" si="388"/>
        <v>447101138</v>
      </c>
      <c r="AI375" s="4" t="str">
        <f t="shared" si="389"/>
        <v>447</v>
      </c>
      <c r="AJ375" s="2" t="str">
        <f t="shared" si="390"/>
        <v>101</v>
      </c>
      <c r="AK375" s="2" t="str">
        <f t="shared" si="391"/>
        <v>138</v>
      </c>
      <c r="AL375" s="4">
        <f t="shared" si="392"/>
        <v>1</v>
      </c>
      <c r="AM375" s="4">
        <f t="shared" si="383"/>
        <v>6</v>
      </c>
      <c r="AN375" s="4">
        <f t="shared" si="393"/>
        <v>76496.093335455982</v>
      </c>
      <c r="AO375" s="4">
        <f t="shared" si="394"/>
        <v>12749</v>
      </c>
      <c r="AP375" s="4">
        <f t="shared" si="384"/>
        <v>0</v>
      </c>
      <c r="AQ375" s="4">
        <v>12749</v>
      </c>
      <c r="AW375" s="4">
        <v>12749</v>
      </c>
      <c r="AX375" s="5">
        <f t="shared" si="395"/>
        <v>0</v>
      </c>
      <c r="AY375" s="4">
        <v>12749</v>
      </c>
      <c r="AZ375" s="5"/>
      <c r="BB375" s="5">
        <f t="shared" ref="BB375" si="440">BC375-BA375</f>
        <v>0</v>
      </c>
    </row>
    <row r="376" spans="1:54" s="4" customFormat="1">
      <c r="A376" s="269">
        <v>447</v>
      </c>
      <c r="B376" s="2">
        <v>447101167</v>
      </c>
      <c r="C376" s="9" t="s">
        <v>1063</v>
      </c>
      <c r="D376" s="14">
        <f>'fnd enro'!D376</f>
        <v>0</v>
      </c>
      <c r="E376" s="14">
        <f>'fnd enro'!E376</f>
        <v>0</v>
      </c>
      <c r="F376" s="14">
        <f>'fnd enro'!F376</f>
        <v>0</v>
      </c>
      <c r="G376" s="14">
        <f>'fnd enro'!G376</f>
        <v>1</v>
      </c>
      <c r="H376" s="14">
        <f>'fnd enro'!H376</f>
        <v>1</v>
      </c>
      <c r="I376" s="14">
        <f>'fnd enro'!I376</f>
        <v>0</v>
      </c>
      <c r="J376" s="14">
        <f>'fnd enro'!J376</f>
        <v>0</v>
      </c>
      <c r="K376" s="15">
        <f>'fnd enro'!K376</f>
        <v>7.7200000000000005E-2</v>
      </c>
      <c r="L376" s="14">
        <f>'fnd enro'!L376</f>
        <v>0</v>
      </c>
      <c r="M376" s="14">
        <f>'fnd enro'!M376</f>
        <v>0</v>
      </c>
      <c r="N376" s="14">
        <f>'fnd enro'!N376</f>
        <v>0</v>
      </c>
      <c r="O376" s="14">
        <f>'fnd enro'!O376</f>
        <v>0</v>
      </c>
      <c r="P376" s="14">
        <f>'fnd enro'!P376</f>
        <v>1</v>
      </c>
      <c r="Q376" s="14">
        <f>'fnd enro'!R376</f>
        <v>2</v>
      </c>
      <c r="R376" s="15">
        <f t="shared" si="386"/>
        <v>1.056</v>
      </c>
      <c r="S376" s="14">
        <f>VALUE('fnd enro'!Q376)</f>
        <v>4</v>
      </c>
      <c r="T376" s="2"/>
      <c r="U376" s="1">
        <f>(($D376*'fnd base rates'!C$107)
+($E376*'fnd base rates'!C$108)
+($F376*'fnd base rates'!C$109)
+($G376*'fnd base rates'!C$110)
+($H376*'fnd base rates'!C$111)
+($I376*'fnd base rates'!C$112)
+($J376*'fnd base rates'!C$113)
+($K376*'fnd base rates'!C$114)
+($M376*'fnd base rates'!C$116)
+($N376*'fnd base rates'!C$117)
+($O376*'fnd base rates'!C$118)
+($P376*VLOOKUP($S376+12,rate_basefnd,3)))
*$R376</f>
        <v>1194.6662027520003</v>
      </c>
      <c r="V376" s="1">
        <f>(($D376*'fnd base rates'!D$107)
+($E376*'fnd base rates'!D$108)
+($F376*'fnd base rates'!D$109)
+($G376*'fnd base rates'!D$110)
+($H376*'fnd base rates'!D$111)
+($I376*'fnd base rates'!D$112)
+($J376*'fnd base rates'!D$113)
+($K376*'fnd base rates'!D$114)
+($M376*'fnd base rates'!D$116)
+($N376*'fnd base rates'!D$117)
+($O376*'fnd base rates'!D$118)
+($P376*VLOOKUP($S376+12,rate_basefnd,4)))
*$R376</f>
        <v>1907.9808000000003</v>
      </c>
      <c r="W376" s="1">
        <f>(($D376*'fnd base rates'!E$107)
+($E376*'fnd base rates'!E$108)
+($F376*'fnd base rates'!E$109)
+($G376*'fnd base rates'!E$110)
+($H376*'fnd base rates'!E$111)
+($I376*'fnd base rates'!E$112)
+($J376*'fnd base rates'!E$113)
+($K376*'fnd base rates'!E$114)
+($M376*'fnd base rates'!E$116)
+($N376*'fnd base rates'!E$117)
+($O376*'fnd base rates'!E$118)
+($P376*VLOOKUP($S376+12,rate_basefnd,5)))
*$R376</f>
        <v>10602.758234112</v>
      </c>
      <c r="X376" s="1">
        <f>(($D376*'fnd base rates'!F$107)
+($E376*'fnd base rates'!F$108)
+($F376*'fnd base rates'!F$109)
+($G376*'fnd base rates'!F$110)
+($H376*'fnd base rates'!F$111)
+($I376*'fnd base rates'!F$112)
+($J376*'fnd base rates'!F$113)
+($K376*'fnd base rates'!F$114)
+($M376*'fnd base rates'!F$116)
+($N376*'fnd base rates'!F$117)
+($O376*'fnd base rates'!F$118)
+($P376*VLOOKUP($S376+12,rate_basefnd,6)))
*$R376</f>
        <v>2368.4209021440001</v>
      </c>
      <c r="Y376" s="1">
        <f>(($D376*'fnd base rates'!G$107)
+($E376*'fnd base rates'!G$108)
+($F376*'fnd base rates'!G$109)
+($G376*'fnd base rates'!G$110)
+($H376*'fnd base rates'!G$111)
+($I376*'fnd base rates'!G$112)
+($J376*'fnd base rates'!G$113)
+($K376*'fnd base rates'!G$114)
+($M376*'fnd base rates'!G$116)
+($N376*'fnd base rates'!G$117)
+($O376*'fnd base rates'!G$118)
+($P376*VLOOKUP($S376+12,rate_basefnd,7)))
*$R376</f>
        <v>481.81749158400004</v>
      </c>
      <c r="Z376" s="1">
        <f>(($D376*'fnd base rates'!H$107)
+($E376*'fnd base rates'!H$108)
+($F376*'fnd base rates'!H$109)
+($G376*'fnd base rates'!H$110)
+($H376*'fnd base rates'!H$111)
+($I376*'fnd base rates'!H$112)
+($J376*'fnd base rates'!H$113)
+($K376*'fnd base rates'!H$114)
+($M376*'fnd base rates'!H$116)
+($N376*'fnd base rates'!H$117)
+($O376*'fnd base rates'!H$118)
+($P376*VLOOKUP($S376+12,rate_basefnd,8)))</f>
        <v>1066.957868</v>
      </c>
      <c r="AA376" s="1">
        <f>(($D376*'fnd base rates'!I$107)
+($E376*'fnd base rates'!I$108)
+($F376*'fnd base rates'!I$109)
+($G376*'fnd base rates'!I$110)
+($H376*'fnd base rates'!I$111)
+($I376*'fnd base rates'!I$112)
+($J376*'fnd base rates'!I$113)
+($K376*'fnd base rates'!I$114)
+($M376*'fnd base rates'!I$116)
+($N376*'fnd base rates'!I$117)
+($O376*'fnd base rates'!I$118)
+($P376*VLOOKUP($S376+12,rate_basefnd,9)))
*$R376</f>
        <v>821.99040000000002</v>
      </c>
      <c r="AB376" s="1">
        <f>(($D376*'fnd base rates'!J$107)
+($E376*'fnd base rates'!J$108)
+($F376*'fnd base rates'!J$109)
+($G376*'fnd base rates'!J$110)
+($H376*'fnd base rates'!J$111)
+($I376*'fnd base rates'!J$112)
+($J376*'fnd base rates'!J$113)
+($K376*'fnd base rates'!J$114)
+($M376*'fnd base rates'!J$116)
+($N376*'fnd base rates'!J$117)
+($O376*'fnd base rates'!J$118)
+($P376*VLOOKUP($S376+12,rate_basefnd,10)))
*$R376</f>
        <v>1023.65472</v>
      </c>
      <c r="AC376" s="1">
        <f>(($D376*'fnd base rates'!K$107)
+($E376*'fnd base rates'!K$108)
+($F376*'fnd base rates'!K$109)
+($G376*'fnd base rates'!K$110)
+($H376*'fnd base rates'!K$111)
+($I376*'fnd base rates'!K$112)
+($J376*'fnd base rates'!K$113)
+($K376*'fnd base rates'!K$114)
+($M376*'fnd base rates'!K$116)
+($N376*'fnd base rates'!K$117)
+($O376*'fnd base rates'!K$118)
+($P376*VLOOKUP($S376+12,rate_basefnd,11)))
*$R376</f>
        <v>2410.1824665600002</v>
      </c>
      <c r="AD376" s="1">
        <f>(($D376*'fnd base rates'!L$107)
+($E376*'fnd base rates'!L$108)
+($F376*'fnd base rates'!L$109)
+($G376*'fnd base rates'!L$110)
+($H376*'fnd base rates'!L$111)
+($I376*'fnd base rates'!L$112)
+($J376*'fnd base rates'!L$113)
+($K376*'fnd base rates'!L$114)
+($M376*'fnd base rates'!L$116)
+($N376*'fnd base rates'!L$117)
+($O376*'fnd base rates'!L$118)
+($P376*VLOOKUP($S376+12,rate_basefnd,12)))</f>
        <v>3395.47336</v>
      </c>
      <c r="AE376" s="1">
        <f>(($D376*'fnd base rates'!M$107)
+($E376*'fnd base rates'!M$108)
+($F376*'fnd base rates'!M$109)
+($G376*'fnd base rates'!M$110)
+($H376*'fnd base rates'!M$111)
+($I376*'fnd base rates'!M$112)
+($J376*'fnd base rates'!M$113)
+($K376*'fnd base rates'!M$114)
+($M376*'fnd base rates'!M$116)
+($N376*'fnd base rates'!M$117)
+($O376*'fnd base rates'!M$118)
+($P376*VLOOKUP($S376+12,rate_basefnd,13)))</f>
        <v>0</v>
      </c>
      <c r="AF376" s="4">
        <f t="shared" si="387"/>
        <v>25273.902445151998</v>
      </c>
      <c r="AH376" s="269">
        <f t="shared" si="388"/>
        <v>447101167</v>
      </c>
      <c r="AI376" s="4" t="str">
        <f t="shared" si="389"/>
        <v>447</v>
      </c>
      <c r="AJ376" s="2" t="str">
        <f t="shared" si="390"/>
        <v>101</v>
      </c>
      <c r="AK376" s="2" t="str">
        <f t="shared" si="391"/>
        <v>167</v>
      </c>
      <c r="AL376" s="4">
        <f t="shared" si="392"/>
        <v>1</v>
      </c>
      <c r="AM376" s="4">
        <f t="shared" si="383"/>
        <v>2</v>
      </c>
      <c r="AN376" s="4">
        <f t="shared" si="393"/>
        <v>25273.902445151998</v>
      </c>
      <c r="AO376" s="4">
        <f t="shared" si="394"/>
        <v>12637</v>
      </c>
      <c r="AP376" s="4">
        <f t="shared" si="384"/>
        <v>0</v>
      </c>
      <c r="AQ376" s="4">
        <v>12637</v>
      </c>
      <c r="AW376" s="4">
        <v>12637</v>
      </c>
      <c r="AX376" s="5">
        <f t="shared" si="395"/>
        <v>0</v>
      </c>
      <c r="AY376" s="4">
        <v>12637</v>
      </c>
      <c r="AZ376" s="5"/>
      <c r="BB376" s="5">
        <f t="shared" ref="BB376" si="441">BC376-BA376</f>
        <v>0</v>
      </c>
    </row>
    <row r="377" spans="1:54" s="4" customFormat="1">
      <c r="A377" s="269">
        <v>447</v>
      </c>
      <c r="B377" s="2">
        <v>447101175</v>
      </c>
      <c r="C377" s="9" t="s">
        <v>1063</v>
      </c>
      <c r="D377" s="14">
        <f>'fnd enro'!D377</f>
        <v>0</v>
      </c>
      <c r="E377" s="14">
        <f>'fnd enro'!E377</f>
        <v>0</v>
      </c>
      <c r="F377" s="14">
        <f>'fnd enro'!F377</f>
        <v>0</v>
      </c>
      <c r="G377" s="14">
        <f>'fnd enro'!G377</f>
        <v>2</v>
      </c>
      <c r="H377" s="14">
        <f>'fnd enro'!H377</f>
        <v>1</v>
      </c>
      <c r="I377" s="14">
        <f>'fnd enro'!I377</f>
        <v>0</v>
      </c>
      <c r="J377" s="14">
        <f>'fnd enro'!J377</f>
        <v>0</v>
      </c>
      <c r="K377" s="15">
        <f>'fnd enro'!K377</f>
        <v>0.1158</v>
      </c>
      <c r="L377" s="14">
        <f>'fnd enro'!L377</f>
        <v>0</v>
      </c>
      <c r="M377" s="14">
        <f>'fnd enro'!M377</f>
        <v>1</v>
      </c>
      <c r="N377" s="14">
        <f>'fnd enro'!N377</f>
        <v>0</v>
      </c>
      <c r="O377" s="14">
        <f>'fnd enro'!O377</f>
        <v>0</v>
      </c>
      <c r="P377" s="14">
        <f>'fnd enro'!P377</f>
        <v>2</v>
      </c>
      <c r="Q377" s="14">
        <f>'fnd enro'!R377</f>
        <v>3</v>
      </c>
      <c r="R377" s="15">
        <f t="shared" si="386"/>
        <v>1.056</v>
      </c>
      <c r="S377" s="14">
        <f>VALUE('fnd enro'!Q377)</f>
        <v>2</v>
      </c>
      <c r="T377" s="2"/>
      <c r="U377" s="1">
        <f>(($D377*'fnd base rates'!C$107)
+($E377*'fnd base rates'!C$108)
+($F377*'fnd base rates'!C$109)
+($G377*'fnd base rates'!C$110)
+($H377*'fnd base rates'!C$111)
+($I377*'fnd base rates'!C$112)
+($J377*'fnd base rates'!C$113)
+($K377*'fnd base rates'!C$114)
+($M377*'fnd base rates'!C$116)
+($N377*'fnd base rates'!C$117)
+($O377*'fnd base rates'!C$118)
+($P377*VLOOKUP($S377+12,rate_basefnd,3)))
*$R377</f>
        <v>1923.402664128</v>
      </c>
      <c r="V377" s="1">
        <f>(($D377*'fnd base rates'!D$107)
+($E377*'fnd base rates'!D$108)
+($F377*'fnd base rates'!D$109)
+($G377*'fnd base rates'!D$110)
+($H377*'fnd base rates'!D$111)
+($I377*'fnd base rates'!D$112)
+($J377*'fnd base rates'!D$113)
+($K377*'fnd base rates'!D$114)
+($M377*'fnd base rates'!D$116)
+($N377*'fnd base rates'!D$117)
+($O377*'fnd base rates'!D$118)
+($P377*VLOOKUP($S377+12,rate_basefnd,4)))
*$R377</f>
        <v>3165.3177600000004</v>
      </c>
      <c r="W377" s="1">
        <f>(($D377*'fnd base rates'!E$107)
+($E377*'fnd base rates'!E$108)
+($F377*'fnd base rates'!E$109)
+($G377*'fnd base rates'!E$110)
+($H377*'fnd base rates'!E$111)
+($I377*'fnd base rates'!E$112)
+($J377*'fnd base rates'!E$113)
+($K377*'fnd base rates'!E$114)
+($M377*'fnd base rates'!E$116)
+($N377*'fnd base rates'!E$117)
+($O377*'fnd base rates'!E$118)
+($P377*VLOOKUP($S377+12,rate_basefnd,5)))
*$R377</f>
        <v>18571.334631168003</v>
      </c>
      <c r="X377" s="1">
        <f>(($D377*'fnd base rates'!F$107)
+($E377*'fnd base rates'!F$108)
+($F377*'fnd base rates'!F$109)
+($G377*'fnd base rates'!F$110)
+($H377*'fnd base rates'!F$111)
+($I377*'fnd base rates'!F$112)
+($J377*'fnd base rates'!F$113)
+($K377*'fnd base rates'!F$114)
+($M377*'fnd base rates'!F$116)
+($N377*'fnd base rates'!F$117)
+($O377*'fnd base rates'!F$118)
+($P377*VLOOKUP($S377+12,rate_basefnd,6)))
*$R377</f>
        <v>3872.6574332160003</v>
      </c>
      <c r="Y377" s="1">
        <f>(($D377*'fnd base rates'!G$107)
+($E377*'fnd base rates'!G$108)
+($F377*'fnd base rates'!G$109)
+($G377*'fnd base rates'!G$110)
+($H377*'fnd base rates'!G$111)
+($I377*'fnd base rates'!G$112)
+($J377*'fnd base rates'!G$113)
+($K377*'fnd base rates'!G$114)
+($M377*'fnd base rates'!G$116)
+($N377*'fnd base rates'!G$117)
+($O377*'fnd base rates'!G$118)
+($P377*VLOOKUP($S377+12,rate_basefnd,7)))
*$R377</f>
        <v>825.10543737600017</v>
      </c>
      <c r="Z377" s="1">
        <f>(($D377*'fnd base rates'!H$107)
+($E377*'fnd base rates'!H$108)
+($F377*'fnd base rates'!H$109)
+($G377*'fnd base rates'!H$110)
+($H377*'fnd base rates'!H$111)
+($I377*'fnd base rates'!H$112)
+($J377*'fnd base rates'!H$113)
+($K377*'fnd base rates'!H$114)
+($M377*'fnd base rates'!H$116)
+($N377*'fnd base rates'!H$117)
+($O377*'fnd base rates'!H$118)
+($P377*VLOOKUP($S377+12,rate_basefnd,8)))</f>
        <v>1734.866802</v>
      </c>
      <c r="AA377" s="1">
        <f>(($D377*'fnd base rates'!I$107)
+($E377*'fnd base rates'!I$108)
+($F377*'fnd base rates'!I$109)
+($G377*'fnd base rates'!I$110)
+($H377*'fnd base rates'!I$111)
+($I377*'fnd base rates'!I$112)
+($J377*'fnd base rates'!I$113)
+($K377*'fnd base rates'!I$114)
+($M377*'fnd base rates'!I$116)
+($N377*'fnd base rates'!I$117)
+($O377*'fnd base rates'!I$118)
+($P377*VLOOKUP($S377+12,rate_basefnd,9)))
*$R377</f>
        <v>1329.3455999999999</v>
      </c>
      <c r="AB377" s="1">
        <f>(($D377*'fnd base rates'!J$107)
+($E377*'fnd base rates'!J$108)
+($F377*'fnd base rates'!J$109)
+($G377*'fnd base rates'!J$110)
+($H377*'fnd base rates'!J$111)
+($I377*'fnd base rates'!J$112)
+($J377*'fnd base rates'!J$113)
+($K377*'fnd base rates'!J$114)
+($M377*'fnd base rates'!J$116)
+($N377*'fnd base rates'!J$117)
+($O377*'fnd base rates'!J$118)
+($P377*VLOOKUP($S377+12,rate_basefnd,10)))
*$R377</f>
        <v>1750.3728000000001</v>
      </c>
      <c r="AC377" s="1">
        <f>(($D377*'fnd base rates'!K$107)
+($E377*'fnd base rates'!K$108)
+($F377*'fnd base rates'!K$109)
+($G377*'fnd base rates'!K$110)
+($H377*'fnd base rates'!K$111)
+($I377*'fnd base rates'!K$112)
+($J377*'fnd base rates'!K$113)
+($K377*'fnd base rates'!K$114)
+($M377*'fnd base rates'!K$116)
+($N377*'fnd base rates'!K$117)
+($O377*'fnd base rates'!K$118)
+($P377*VLOOKUP($S377+12,rate_basefnd,11)))
*$R377</f>
        <v>3892.4472998399992</v>
      </c>
      <c r="AD377" s="1">
        <f>(($D377*'fnd base rates'!L$107)
+($E377*'fnd base rates'!L$108)
+($F377*'fnd base rates'!L$109)
+($G377*'fnd base rates'!L$110)
+($H377*'fnd base rates'!L$111)
+($I377*'fnd base rates'!L$112)
+($J377*'fnd base rates'!L$113)
+($K377*'fnd base rates'!L$114)
+($M377*'fnd base rates'!L$116)
+($N377*'fnd base rates'!L$117)
+($O377*'fnd base rates'!L$118)
+($P377*VLOOKUP($S377+12,rate_basefnd,12)))</f>
        <v>5512.300040000001</v>
      </c>
      <c r="AE377" s="1">
        <f>(($D377*'fnd base rates'!M$107)
+($E377*'fnd base rates'!M$108)
+($F377*'fnd base rates'!M$109)
+($G377*'fnd base rates'!M$110)
+($H377*'fnd base rates'!M$111)
+($I377*'fnd base rates'!M$112)
+($J377*'fnd base rates'!M$113)
+($K377*'fnd base rates'!M$114)
+($M377*'fnd base rates'!M$116)
+($N377*'fnd base rates'!M$117)
+($O377*'fnd base rates'!M$118)
+($P377*VLOOKUP($S377+12,rate_basefnd,13)))</f>
        <v>0</v>
      </c>
      <c r="AF377" s="4">
        <f t="shared" si="387"/>
        <v>42577.15046772801</v>
      </c>
      <c r="AH377" s="269">
        <f t="shared" si="388"/>
        <v>447101175</v>
      </c>
      <c r="AI377" s="4" t="str">
        <f t="shared" si="389"/>
        <v>447</v>
      </c>
      <c r="AJ377" s="2" t="str">
        <f t="shared" si="390"/>
        <v>101</v>
      </c>
      <c r="AK377" s="2" t="str">
        <f t="shared" si="391"/>
        <v>175</v>
      </c>
      <c r="AL377" s="4">
        <f t="shared" si="392"/>
        <v>1</v>
      </c>
      <c r="AM377" s="4">
        <f t="shared" si="383"/>
        <v>3</v>
      </c>
      <c r="AN377" s="4">
        <f t="shared" si="393"/>
        <v>42577.15046772801</v>
      </c>
      <c r="AO377" s="4">
        <f t="shared" si="394"/>
        <v>14192</v>
      </c>
      <c r="AP377" s="4">
        <f t="shared" si="384"/>
        <v>0</v>
      </c>
      <c r="AQ377" s="4">
        <v>14192</v>
      </c>
      <c r="AW377" s="4">
        <v>14192</v>
      </c>
      <c r="AX377" s="5">
        <f t="shared" si="395"/>
        <v>0</v>
      </c>
      <c r="AY377" s="4">
        <v>14192</v>
      </c>
      <c r="AZ377" s="5"/>
      <c r="BB377" s="5">
        <f t="shared" ref="BB377" si="442">BC377-BA377</f>
        <v>0</v>
      </c>
    </row>
    <row r="378" spans="1:54" s="4" customFormat="1">
      <c r="A378" s="269">
        <v>447</v>
      </c>
      <c r="B378" s="2">
        <v>447101177</v>
      </c>
      <c r="C378" s="9" t="s">
        <v>1063</v>
      </c>
      <c r="D378" s="14">
        <f>'fnd enro'!D378</f>
        <v>0</v>
      </c>
      <c r="E378" s="14">
        <f>'fnd enro'!E378</f>
        <v>0</v>
      </c>
      <c r="F378" s="14">
        <f>'fnd enro'!F378</f>
        <v>1</v>
      </c>
      <c r="G378" s="14">
        <f>'fnd enro'!G378</f>
        <v>14</v>
      </c>
      <c r="H378" s="14">
        <f>'fnd enro'!H378</f>
        <v>3</v>
      </c>
      <c r="I378" s="14">
        <f>'fnd enro'!I378</f>
        <v>0</v>
      </c>
      <c r="J378" s="14">
        <f>'fnd enro'!J378</f>
        <v>0</v>
      </c>
      <c r="K378" s="15">
        <f>'fnd enro'!K378</f>
        <v>0.69479999999999997</v>
      </c>
      <c r="L378" s="14">
        <f>'fnd enro'!L378</f>
        <v>0</v>
      </c>
      <c r="M378" s="14">
        <f>'fnd enro'!M378</f>
        <v>2</v>
      </c>
      <c r="N378" s="14">
        <f>'fnd enro'!N378</f>
        <v>0</v>
      </c>
      <c r="O378" s="14">
        <f>'fnd enro'!O378</f>
        <v>0</v>
      </c>
      <c r="P378" s="14">
        <f>'fnd enro'!P378</f>
        <v>4</v>
      </c>
      <c r="Q378" s="14">
        <f>'fnd enro'!R378</f>
        <v>18</v>
      </c>
      <c r="R378" s="15">
        <f t="shared" si="386"/>
        <v>1.056</v>
      </c>
      <c r="S378" s="14">
        <f>VALUE('fnd enro'!Q378)</f>
        <v>3</v>
      </c>
      <c r="T378" s="2"/>
      <c r="U378" s="1">
        <f>(($D378*'fnd base rates'!C$107)
+($E378*'fnd base rates'!C$108)
+($F378*'fnd base rates'!C$109)
+($G378*'fnd base rates'!C$110)
+($H378*'fnd base rates'!C$111)
+($I378*'fnd base rates'!C$112)
+($J378*'fnd base rates'!C$113)
+($K378*'fnd base rates'!C$114)
+($M378*'fnd base rates'!C$116)
+($N378*'fnd base rates'!C$117)
+($O378*'fnd base rates'!C$118)
+($P378*VLOOKUP($S378+12,rate_basefnd,3)))
*$R378</f>
        <v>10651.052784767999</v>
      </c>
      <c r="V378" s="1">
        <f>(($D378*'fnd base rates'!D$107)
+($E378*'fnd base rates'!D$108)
+($F378*'fnd base rates'!D$109)
+($G378*'fnd base rates'!D$110)
+($H378*'fnd base rates'!D$111)
+($I378*'fnd base rates'!D$112)
+($J378*'fnd base rates'!D$113)
+($K378*'fnd base rates'!D$114)
+($M378*'fnd base rates'!D$116)
+($N378*'fnd base rates'!D$117)
+($O378*'fnd base rates'!D$118)
+($P378*VLOOKUP($S378+12,rate_basefnd,4)))
*$R378</f>
        <v>16055.424000000003</v>
      </c>
      <c r="W378" s="1">
        <f>(($D378*'fnd base rates'!E$107)
+($E378*'fnd base rates'!E$108)
+($F378*'fnd base rates'!E$109)
+($G378*'fnd base rates'!E$110)
+($H378*'fnd base rates'!E$111)
+($I378*'fnd base rates'!E$112)
+($J378*'fnd base rates'!E$113)
+($K378*'fnd base rates'!E$114)
+($M378*'fnd base rates'!E$116)
+($N378*'fnd base rates'!E$117)
+($O378*'fnd base rates'!E$118)
+($P378*VLOOKUP($S378+12,rate_basefnd,5)))
*$R378</f>
        <v>86160.441067007996</v>
      </c>
      <c r="X378" s="1">
        <f>(($D378*'fnd base rates'!F$107)
+($E378*'fnd base rates'!F$108)
+($F378*'fnd base rates'!F$109)
+($G378*'fnd base rates'!F$110)
+($H378*'fnd base rates'!F$111)
+($I378*'fnd base rates'!F$112)
+($J378*'fnd base rates'!F$113)
+($K378*'fnd base rates'!F$114)
+($M378*'fnd base rates'!F$116)
+($N378*'fnd base rates'!F$117)
+($O378*'fnd base rates'!F$118)
+($P378*VLOOKUP($S378+12,rate_basefnd,6)))
*$R378</f>
        <v>23286.769879296</v>
      </c>
      <c r="Y378" s="1">
        <f>(($D378*'fnd base rates'!G$107)
+($E378*'fnd base rates'!G$108)
+($F378*'fnd base rates'!G$109)
+($G378*'fnd base rates'!G$110)
+($H378*'fnd base rates'!G$111)
+($I378*'fnd base rates'!G$112)
+($J378*'fnd base rates'!G$113)
+($K378*'fnd base rates'!G$114)
+($M378*'fnd base rates'!G$116)
+($N378*'fnd base rates'!G$117)
+($O378*'fnd base rates'!G$118)
+($P378*VLOOKUP($S378+12,rate_basefnd,7)))
*$R378</f>
        <v>3663.4531042560011</v>
      </c>
      <c r="Z378" s="1">
        <f>(($D378*'fnd base rates'!H$107)
+($E378*'fnd base rates'!H$108)
+($F378*'fnd base rates'!H$109)
+($G378*'fnd base rates'!H$110)
+($H378*'fnd base rates'!H$111)
+($I378*'fnd base rates'!H$112)
+($J378*'fnd base rates'!H$113)
+($K378*'fnd base rates'!H$114)
+($M378*'fnd base rates'!H$116)
+($N378*'fnd base rates'!H$117)
+($O378*'fnd base rates'!H$118)
+($P378*VLOOKUP($S378+12,rate_basefnd,8)))</f>
        <v>9753.0808120000002</v>
      </c>
      <c r="AA378" s="1">
        <f>(($D378*'fnd base rates'!I$107)
+($E378*'fnd base rates'!I$108)
+($F378*'fnd base rates'!I$109)
+($G378*'fnd base rates'!I$110)
+($H378*'fnd base rates'!I$111)
+($I378*'fnd base rates'!I$112)
+($J378*'fnd base rates'!I$113)
+($K378*'fnd base rates'!I$114)
+($M378*'fnd base rates'!I$116)
+($N378*'fnd base rates'!I$117)
+($O378*'fnd base rates'!I$118)
+($P378*VLOOKUP($S378+12,rate_basefnd,9)))
*$R378</f>
        <v>6611.9961600000006</v>
      </c>
      <c r="AB378" s="1">
        <f>(($D378*'fnd base rates'!J$107)
+($E378*'fnd base rates'!J$108)
+($F378*'fnd base rates'!J$109)
+($G378*'fnd base rates'!J$110)
+($H378*'fnd base rates'!J$111)
+($I378*'fnd base rates'!J$112)
+($J378*'fnd base rates'!J$113)
+($K378*'fnd base rates'!J$114)
+($M378*'fnd base rates'!J$116)
+($N378*'fnd base rates'!J$117)
+($O378*'fnd base rates'!J$118)
+($P378*VLOOKUP($S378+12,rate_basefnd,10)))
*$R378</f>
        <v>5540.1456000000007</v>
      </c>
      <c r="AC378" s="1">
        <f>(($D378*'fnd base rates'!K$107)
+($E378*'fnd base rates'!K$108)
+($F378*'fnd base rates'!K$109)
+($G378*'fnd base rates'!K$110)
+($H378*'fnd base rates'!K$111)
+($I378*'fnd base rates'!K$112)
+($J378*'fnd base rates'!K$113)
+($K378*'fnd base rates'!K$114)
+($M378*'fnd base rates'!K$116)
+($N378*'fnd base rates'!K$117)
+($O378*'fnd base rates'!K$118)
+($P378*VLOOKUP($S378+12,rate_basefnd,11)))
*$R378</f>
        <v>21813.293399040005</v>
      </c>
      <c r="AD378" s="1">
        <f>(($D378*'fnd base rates'!L$107)
+($E378*'fnd base rates'!L$108)
+($F378*'fnd base rates'!L$109)
+($G378*'fnd base rates'!L$110)
+($H378*'fnd base rates'!L$111)
+($I378*'fnd base rates'!L$112)
+($J378*'fnd base rates'!L$113)
+($K378*'fnd base rates'!L$114)
+($M378*'fnd base rates'!L$116)
+($N378*'fnd base rates'!L$117)
+($O378*'fnd base rates'!L$118)
+($P378*VLOOKUP($S378+12,rate_basefnd,12)))</f>
        <v>28489.130239999999</v>
      </c>
      <c r="AE378" s="1">
        <f>(($D378*'fnd base rates'!M$107)
+($E378*'fnd base rates'!M$108)
+($F378*'fnd base rates'!M$109)
+($G378*'fnd base rates'!M$110)
+($H378*'fnd base rates'!M$111)
+($I378*'fnd base rates'!M$112)
+($J378*'fnd base rates'!M$113)
+($K378*'fnd base rates'!M$114)
+($M378*'fnd base rates'!M$116)
+($N378*'fnd base rates'!M$117)
+($O378*'fnd base rates'!M$118)
+($P378*VLOOKUP($S378+12,rate_basefnd,13)))</f>
        <v>0</v>
      </c>
      <c r="AF378" s="4">
        <f t="shared" si="387"/>
        <v>212024.78704636803</v>
      </c>
      <c r="AH378" s="269">
        <f t="shared" si="388"/>
        <v>447101177</v>
      </c>
      <c r="AI378" s="4" t="str">
        <f t="shared" si="389"/>
        <v>447</v>
      </c>
      <c r="AJ378" s="2" t="str">
        <f t="shared" si="390"/>
        <v>101</v>
      </c>
      <c r="AK378" s="2" t="str">
        <f t="shared" si="391"/>
        <v>177</v>
      </c>
      <c r="AL378" s="4">
        <f t="shared" si="392"/>
        <v>1</v>
      </c>
      <c r="AM378" s="4">
        <f t="shared" si="383"/>
        <v>18</v>
      </c>
      <c r="AN378" s="4">
        <f t="shared" si="393"/>
        <v>212024.78704636803</v>
      </c>
      <c r="AO378" s="4">
        <f t="shared" si="394"/>
        <v>11779</v>
      </c>
      <c r="AP378" s="4">
        <f t="shared" si="384"/>
        <v>0</v>
      </c>
      <c r="AQ378" s="4">
        <v>11779</v>
      </c>
      <c r="AW378" s="4">
        <v>11779</v>
      </c>
      <c r="AX378" s="5">
        <f t="shared" si="395"/>
        <v>0</v>
      </c>
      <c r="AY378" s="4">
        <v>11779</v>
      </c>
      <c r="AZ378" s="5"/>
      <c r="BB378" s="5">
        <f t="shared" ref="BB378" si="443">BC378-BA378</f>
        <v>0</v>
      </c>
    </row>
    <row r="379" spans="1:54" s="4" customFormat="1">
      <c r="A379" s="269">
        <v>447</v>
      </c>
      <c r="B379" s="2">
        <v>447101185</v>
      </c>
      <c r="C379" s="9" t="s">
        <v>1063</v>
      </c>
      <c r="D379" s="14">
        <f>'fnd enro'!D379</f>
        <v>0</v>
      </c>
      <c r="E379" s="14">
        <f>'fnd enro'!E379</f>
        <v>0</v>
      </c>
      <c r="F379" s="14">
        <f>'fnd enro'!F379</f>
        <v>17</v>
      </c>
      <c r="G379" s="14">
        <f>'fnd enro'!G379</f>
        <v>66</v>
      </c>
      <c r="H379" s="14">
        <f>'fnd enro'!H379</f>
        <v>30</v>
      </c>
      <c r="I379" s="14">
        <f>'fnd enro'!I379</f>
        <v>0</v>
      </c>
      <c r="J379" s="14">
        <f>'fnd enro'!J379</f>
        <v>0</v>
      </c>
      <c r="K379" s="15">
        <f>'fnd enro'!K379</f>
        <v>4.3617999999999997</v>
      </c>
      <c r="L379" s="14">
        <f>'fnd enro'!L379</f>
        <v>0</v>
      </c>
      <c r="M379" s="14">
        <f>'fnd enro'!M379</f>
        <v>17</v>
      </c>
      <c r="N379" s="14">
        <f>'fnd enro'!N379</f>
        <v>3</v>
      </c>
      <c r="O379" s="14">
        <f>'fnd enro'!O379</f>
        <v>0</v>
      </c>
      <c r="P379" s="14">
        <f>'fnd enro'!P379</f>
        <v>51</v>
      </c>
      <c r="Q379" s="14">
        <f>'fnd enro'!R379</f>
        <v>113</v>
      </c>
      <c r="R379" s="15">
        <f t="shared" si="386"/>
        <v>1.056</v>
      </c>
      <c r="S379" s="14">
        <f>VALUE('fnd enro'!Q379)</f>
        <v>10</v>
      </c>
      <c r="T379" s="2"/>
      <c r="U379" s="1">
        <f>(($D379*'fnd base rates'!C$107)
+($E379*'fnd base rates'!C$108)
+($F379*'fnd base rates'!C$109)
+($G379*'fnd base rates'!C$110)
+($H379*'fnd base rates'!C$111)
+($I379*'fnd base rates'!C$112)
+($J379*'fnd base rates'!C$113)
+($K379*'fnd base rates'!C$114)
+($M379*'fnd base rates'!C$116)
+($N379*'fnd base rates'!C$117)
+($O379*'fnd base rates'!C$118)
+($P379*VLOOKUP($S379+12,rate_basefnd,3)))
*$R379</f>
        <v>70440.450535488024</v>
      </c>
      <c r="V379" s="1">
        <f>(($D379*'fnd base rates'!D$107)
+($E379*'fnd base rates'!D$108)
+($F379*'fnd base rates'!D$109)
+($G379*'fnd base rates'!D$110)
+($H379*'fnd base rates'!D$111)
+($I379*'fnd base rates'!D$112)
+($J379*'fnd base rates'!D$113)
+($K379*'fnd base rates'!D$114)
+($M379*'fnd base rates'!D$116)
+($N379*'fnd base rates'!D$117)
+($O379*'fnd base rates'!D$118)
+($P379*VLOOKUP($S379+12,rate_basefnd,4)))
*$R379</f>
        <v>115304.29152000001</v>
      </c>
      <c r="W379" s="1">
        <f>(($D379*'fnd base rates'!E$107)
+($E379*'fnd base rates'!E$108)
+($F379*'fnd base rates'!E$109)
+($G379*'fnd base rates'!E$110)
+($H379*'fnd base rates'!E$111)
+($I379*'fnd base rates'!E$112)
+($J379*'fnd base rates'!E$113)
+($K379*'fnd base rates'!E$114)
+($M379*'fnd base rates'!E$116)
+($N379*'fnd base rates'!E$117)
+($O379*'fnd base rates'!E$118)
+($P379*VLOOKUP($S379+12,rate_basefnd,5)))
*$R379</f>
        <v>673664.01958732808</v>
      </c>
      <c r="X379" s="1">
        <f>(($D379*'fnd base rates'!F$107)
+($E379*'fnd base rates'!F$108)
+($F379*'fnd base rates'!F$109)
+($G379*'fnd base rates'!F$110)
+($H379*'fnd base rates'!F$111)
+($I379*'fnd base rates'!F$112)
+($J379*'fnd base rates'!F$113)
+($K379*'fnd base rates'!F$114)
+($M379*'fnd base rates'!F$116)
+($N379*'fnd base rates'!F$117)
+($O379*'fnd base rates'!F$118)
+($P379*VLOOKUP($S379+12,rate_basefnd,6)))
*$R379</f>
        <v>144639.44833113599</v>
      </c>
      <c r="Y379" s="1">
        <f>(($D379*'fnd base rates'!G$107)
+($E379*'fnd base rates'!G$108)
+($F379*'fnd base rates'!G$109)
+($G379*'fnd base rates'!G$110)
+($H379*'fnd base rates'!G$111)
+($I379*'fnd base rates'!G$112)
+($J379*'fnd base rates'!G$113)
+($K379*'fnd base rates'!G$114)
+($M379*'fnd base rates'!G$116)
+($N379*'fnd base rates'!G$117)
+($O379*'fnd base rates'!G$118)
+($P379*VLOOKUP($S379+12,rate_basefnd,7)))
*$R379</f>
        <v>29740.551314495999</v>
      </c>
      <c r="Z379" s="1">
        <f>(($D379*'fnd base rates'!H$107)
+($E379*'fnd base rates'!H$108)
+($F379*'fnd base rates'!H$109)
+($G379*'fnd base rates'!H$110)
+($H379*'fnd base rates'!H$111)
+($I379*'fnd base rates'!H$112)
+($J379*'fnd base rates'!H$113)
+($K379*'fnd base rates'!H$114)
+($M379*'fnd base rates'!H$116)
+($N379*'fnd base rates'!H$117)
+($O379*'fnd base rates'!H$118)
+($P379*VLOOKUP($S379+12,rate_basefnd,8)))</f>
        <v>63089.539541999984</v>
      </c>
      <c r="AA379" s="1">
        <f>(($D379*'fnd base rates'!I$107)
+($E379*'fnd base rates'!I$108)
+($F379*'fnd base rates'!I$109)
+($G379*'fnd base rates'!I$110)
+($H379*'fnd base rates'!I$111)
+($I379*'fnd base rates'!I$112)
+($J379*'fnd base rates'!I$113)
+($K379*'fnd base rates'!I$114)
+($M379*'fnd base rates'!I$116)
+($N379*'fnd base rates'!I$117)
+($O379*'fnd base rates'!I$118)
+($P379*VLOOKUP($S379+12,rate_basefnd,9)))
*$R379</f>
        <v>47956.824960000005</v>
      </c>
      <c r="AB379" s="1">
        <f>(($D379*'fnd base rates'!J$107)
+($E379*'fnd base rates'!J$108)
+($F379*'fnd base rates'!J$109)
+($G379*'fnd base rates'!J$110)
+($H379*'fnd base rates'!J$111)
+($I379*'fnd base rates'!J$112)
+($J379*'fnd base rates'!J$113)
+($K379*'fnd base rates'!J$114)
+($M379*'fnd base rates'!J$116)
+($N379*'fnd base rates'!J$117)
+($O379*'fnd base rates'!J$118)
+($P379*VLOOKUP($S379+12,rate_basefnd,10)))
*$R379</f>
        <v>62431.248</v>
      </c>
      <c r="AC379" s="1">
        <f>(($D379*'fnd base rates'!K$107)
+($E379*'fnd base rates'!K$108)
+($F379*'fnd base rates'!K$109)
+($G379*'fnd base rates'!K$110)
+($H379*'fnd base rates'!K$111)
+($I379*'fnd base rates'!K$112)
+($J379*'fnd base rates'!K$113)
+($K379*'fnd base rates'!K$114)
+($M379*'fnd base rates'!K$116)
+($N379*'fnd base rates'!K$117)
+($O379*'fnd base rates'!K$118)
+($P379*VLOOKUP($S379+12,rate_basefnd,11)))
*$R379</f>
        <v>140344.20200063998</v>
      </c>
      <c r="AD379" s="1">
        <f>(($D379*'fnd base rates'!L$107)
+($E379*'fnd base rates'!L$108)
+($F379*'fnd base rates'!L$109)
+($G379*'fnd base rates'!L$110)
+($H379*'fnd base rates'!L$111)
+($I379*'fnd base rates'!L$112)
+($J379*'fnd base rates'!L$113)
+($K379*'fnd base rates'!L$114)
+($M379*'fnd base rates'!L$116)
+($N379*'fnd base rates'!L$117)
+($O379*'fnd base rates'!L$118)
+($P379*VLOOKUP($S379+12,rate_basefnd,12)))</f>
        <v>201277.85483999999</v>
      </c>
      <c r="AE379" s="1">
        <f>(($D379*'fnd base rates'!M$107)
+($E379*'fnd base rates'!M$108)
+($F379*'fnd base rates'!M$109)
+($G379*'fnd base rates'!M$110)
+($H379*'fnd base rates'!M$111)
+($I379*'fnd base rates'!M$112)
+($J379*'fnd base rates'!M$113)
+($K379*'fnd base rates'!M$114)
+($M379*'fnd base rates'!M$116)
+($N379*'fnd base rates'!M$117)
+($O379*'fnd base rates'!M$118)
+($P379*VLOOKUP($S379+12,rate_basefnd,13)))</f>
        <v>0</v>
      </c>
      <c r="AF379" s="4">
        <f t="shared" si="387"/>
        <v>1548888.4306310879</v>
      </c>
      <c r="AH379" s="269">
        <f t="shared" si="388"/>
        <v>447101185</v>
      </c>
      <c r="AI379" s="4" t="str">
        <f t="shared" si="389"/>
        <v>447</v>
      </c>
      <c r="AJ379" s="2" t="str">
        <f t="shared" si="390"/>
        <v>101</v>
      </c>
      <c r="AK379" s="2" t="str">
        <f t="shared" si="391"/>
        <v>185</v>
      </c>
      <c r="AL379" s="4">
        <f t="shared" si="392"/>
        <v>1</v>
      </c>
      <c r="AM379" s="4">
        <f t="shared" si="383"/>
        <v>113</v>
      </c>
      <c r="AN379" s="4">
        <f t="shared" si="393"/>
        <v>1548888.4306310879</v>
      </c>
      <c r="AO379" s="4">
        <f t="shared" si="394"/>
        <v>13707</v>
      </c>
      <c r="AP379" s="4">
        <f t="shared" si="384"/>
        <v>0</v>
      </c>
      <c r="AQ379" s="4">
        <v>13707</v>
      </c>
      <c r="AW379" s="4">
        <v>13707</v>
      </c>
      <c r="AX379" s="5">
        <f t="shared" si="395"/>
        <v>0</v>
      </c>
      <c r="AY379" s="4">
        <v>13707</v>
      </c>
      <c r="AZ379" s="5"/>
      <c r="BB379" s="5">
        <f t="shared" ref="BB379" si="444">BC379-BA379</f>
        <v>0</v>
      </c>
    </row>
    <row r="380" spans="1:54" s="4" customFormat="1">
      <c r="A380" s="269">
        <v>447</v>
      </c>
      <c r="B380" s="2">
        <v>447101187</v>
      </c>
      <c r="C380" s="9" t="s">
        <v>1063</v>
      </c>
      <c r="D380" s="14">
        <f>'fnd enro'!D380</f>
        <v>0</v>
      </c>
      <c r="E380" s="14">
        <f>'fnd enro'!E380</f>
        <v>0</v>
      </c>
      <c r="F380" s="14">
        <f>'fnd enro'!F380</f>
        <v>0</v>
      </c>
      <c r="G380" s="14">
        <f>'fnd enro'!G380</f>
        <v>1</v>
      </c>
      <c r="H380" s="14">
        <f>'fnd enro'!H380</f>
        <v>2</v>
      </c>
      <c r="I380" s="14">
        <f>'fnd enro'!I380</f>
        <v>0</v>
      </c>
      <c r="J380" s="14">
        <f>'fnd enro'!J380</f>
        <v>0</v>
      </c>
      <c r="K380" s="15">
        <f>'fnd enro'!K380</f>
        <v>0.1158</v>
      </c>
      <c r="L380" s="14">
        <f>'fnd enro'!L380</f>
        <v>0</v>
      </c>
      <c r="M380" s="14">
        <f>'fnd enro'!M380</f>
        <v>0</v>
      </c>
      <c r="N380" s="14">
        <f>'fnd enro'!N380</f>
        <v>0</v>
      </c>
      <c r="O380" s="14">
        <f>'fnd enro'!O380</f>
        <v>0</v>
      </c>
      <c r="P380" s="14">
        <f>'fnd enro'!P380</f>
        <v>1</v>
      </c>
      <c r="Q380" s="14">
        <f>'fnd enro'!R380</f>
        <v>3</v>
      </c>
      <c r="R380" s="15">
        <f t="shared" si="386"/>
        <v>1.056</v>
      </c>
      <c r="S380" s="14">
        <f>VALUE('fnd enro'!Q380)</f>
        <v>4</v>
      </c>
      <c r="T380" s="2"/>
      <c r="U380" s="1">
        <f>(($D380*'fnd base rates'!C$107)
+($E380*'fnd base rates'!C$108)
+($F380*'fnd base rates'!C$109)
+($G380*'fnd base rates'!C$110)
+($H380*'fnd base rates'!C$111)
+($I380*'fnd base rates'!C$112)
+($J380*'fnd base rates'!C$113)
+($K380*'fnd base rates'!C$114)
+($M380*'fnd base rates'!C$116)
+($N380*'fnd base rates'!C$117)
+($O380*'fnd base rates'!C$118)
+($P380*VLOOKUP($S380+12,rate_basefnd,3)))
*$R380</f>
        <v>1761.169384128</v>
      </c>
      <c r="V380" s="1">
        <f>(($D380*'fnd base rates'!D$107)
+($E380*'fnd base rates'!D$108)
+($F380*'fnd base rates'!D$109)
+($G380*'fnd base rates'!D$110)
+($H380*'fnd base rates'!D$111)
+($I380*'fnd base rates'!D$112)
+($J380*'fnd base rates'!D$113)
+($K380*'fnd base rates'!D$114)
+($M380*'fnd base rates'!D$116)
+($N380*'fnd base rates'!D$117)
+($O380*'fnd base rates'!D$118)
+($P380*VLOOKUP($S380+12,rate_basefnd,4)))
*$R380</f>
        <v>2715.9052800000004</v>
      </c>
      <c r="W380" s="1">
        <f>(($D380*'fnd base rates'!E$107)
+($E380*'fnd base rates'!E$108)
+($F380*'fnd base rates'!E$109)
+($G380*'fnd base rates'!E$110)
+($H380*'fnd base rates'!E$111)
+($I380*'fnd base rates'!E$112)
+($J380*'fnd base rates'!E$113)
+($K380*'fnd base rates'!E$114)
+($M380*'fnd base rates'!E$116)
+($N380*'fnd base rates'!E$117)
+($O380*'fnd base rates'!E$118)
+($P380*VLOOKUP($S380+12,rate_basefnd,5)))
*$R380</f>
        <v>14255.969511167999</v>
      </c>
      <c r="X380" s="1">
        <f>(($D380*'fnd base rates'!F$107)
+($E380*'fnd base rates'!F$108)
+($F380*'fnd base rates'!F$109)
+($G380*'fnd base rates'!F$110)
+($H380*'fnd base rates'!F$111)
+($I380*'fnd base rates'!F$112)
+($J380*'fnd base rates'!F$113)
+($K380*'fnd base rates'!F$114)
+($M380*'fnd base rates'!F$116)
+($N380*'fnd base rates'!F$117)
+($O380*'fnd base rates'!F$118)
+($P380*VLOOKUP($S380+12,rate_basefnd,6)))
*$R380</f>
        <v>3419.5383932160007</v>
      </c>
      <c r="Y380" s="1">
        <f>(($D380*'fnd base rates'!G$107)
+($E380*'fnd base rates'!G$108)
+($F380*'fnd base rates'!G$109)
+($G380*'fnd base rates'!G$110)
+($H380*'fnd base rates'!G$111)
+($I380*'fnd base rates'!G$112)
+($J380*'fnd base rates'!G$113)
+($K380*'fnd base rates'!G$114)
+($M380*'fnd base rates'!G$116)
+($N380*'fnd base rates'!G$117)
+($O380*'fnd base rates'!G$118)
+($P380*VLOOKUP($S380+12,rate_basefnd,7)))
*$R380</f>
        <v>659.70415737600013</v>
      </c>
      <c r="Z380" s="1">
        <f>(($D380*'fnd base rates'!H$107)
+($E380*'fnd base rates'!H$108)
+($F380*'fnd base rates'!H$109)
+($G380*'fnd base rates'!H$110)
+($H380*'fnd base rates'!H$111)
+($I380*'fnd base rates'!H$112)
+($J380*'fnd base rates'!H$113)
+($K380*'fnd base rates'!H$114)
+($M380*'fnd base rates'!H$116)
+($N380*'fnd base rates'!H$117)
+($O380*'fnd base rates'!H$118)
+($P380*VLOOKUP($S380+12,rate_basefnd,8)))</f>
        <v>1590.396802</v>
      </c>
      <c r="AA380" s="1">
        <f>(($D380*'fnd base rates'!I$107)
+($E380*'fnd base rates'!I$108)
+($F380*'fnd base rates'!I$109)
+($G380*'fnd base rates'!I$110)
+($H380*'fnd base rates'!I$111)
+($I380*'fnd base rates'!I$112)
+($J380*'fnd base rates'!I$113)
+($K380*'fnd base rates'!I$114)
+($M380*'fnd base rates'!I$116)
+($N380*'fnd base rates'!I$117)
+($O380*'fnd base rates'!I$118)
+($P380*VLOOKUP($S380+12,rate_basefnd,9)))
*$R380</f>
        <v>1204.9910399999999</v>
      </c>
      <c r="AB380" s="1">
        <f>(($D380*'fnd base rates'!J$107)
+($E380*'fnd base rates'!J$108)
+($F380*'fnd base rates'!J$109)
+($G380*'fnd base rates'!J$110)
+($H380*'fnd base rates'!J$111)
+($I380*'fnd base rates'!J$112)
+($J380*'fnd base rates'!J$113)
+($K380*'fnd base rates'!J$114)
+($M380*'fnd base rates'!J$116)
+($N380*'fnd base rates'!J$117)
+($O380*'fnd base rates'!J$118)
+($P380*VLOOKUP($S380+12,rate_basefnd,10)))
*$R380</f>
        <v>1286.3980800000002</v>
      </c>
      <c r="AC380" s="1">
        <f>(($D380*'fnd base rates'!K$107)
+($E380*'fnd base rates'!K$108)
+($F380*'fnd base rates'!K$109)
+($G380*'fnd base rates'!K$110)
+($H380*'fnd base rates'!K$111)
+($I380*'fnd base rates'!K$112)
+($J380*'fnd base rates'!K$113)
+($K380*'fnd base rates'!K$114)
+($M380*'fnd base rates'!K$116)
+($N380*'fnd base rates'!K$117)
+($O380*'fnd base rates'!K$118)
+($P380*VLOOKUP($S380+12,rate_basefnd,11)))
*$R380</f>
        <v>3658.5432998399997</v>
      </c>
      <c r="AD380" s="1">
        <f>(($D380*'fnd base rates'!L$107)
+($E380*'fnd base rates'!L$108)
+($F380*'fnd base rates'!L$109)
+($G380*'fnd base rates'!L$110)
+($H380*'fnd base rates'!L$111)
+($I380*'fnd base rates'!L$112)
+($J380*'fnd base rates'!L$113)
+($K380*'fnd base rates'!L$114)
+($M380*'fnd base rates'!L$116)
+($N380*'fnd base rates'!L$117)
+($O380*'fnd base rates'!L$118)
+($P380*VLOOKUP($S380+12,rate_basefnd,12)))</f>
        <v>4907.9500400000006</v>
      </c>
      <c r="AE380" s="1">
        <f>(($D380*'fnd base rates'!M$107)
+($E380*'fnd base rates'!M$108)
+($F380*'fnd base rates'!M$109)
+($G380*'fnd base rates'!M$110)
+($H380*'fnd base rates'!M$111)
+($I380*'fnd base rates'!M$112)
+($J380*'fnd base rates'!M$113)
+($K380*'fnd base rates'!M$114)
+($M380*'fnd base rates'!M$116)
+($N380*'fnd base rates'!M$117)
+($O380*'fnd base rates'!M$118)
+($P380*VLOOKUP($S380+12,rate_basefnd,13)))</f>
        <v>0</v>
      </c>
      <c r="AF380" s="4">
        <f t="shared" si="387"/>
        <v>35460.565987727998</v>
      </c>
      <c r="AH380" s="269">
        <f t="shared" si="388"/>
        <v>447101187</v>
      </c>
      <c r="AI380" s="4" t="str">
        <f t="shared" si="389"/>
        <v>447</v>
      </c>
      <c r="AJ380" s="2" t="str">
        <f t="shared" si="390"/>
        <v>101</v>
      </c>
      <c r="AK380" s="2" t="str">
        <f t="shared" si="391"/>
        <v>187</v>
      </c>
      <c r="AL380" s="4">
        <f t="shared" si="392"/>
        <v>1</v>
      </c>
      <c r="AM380" s="4">
        <f t="shared" si="383"/>
        <v>3</v>
      </c>
      <c r="AN380" s="4">
        <f t="shared" si="393"/>
        <v>35460.565987727998</v>
      </c>
      <c r="AO380" s="4">
        <f t="shared" si="394"/>
        <v>11820</v>
      </c>
      <c r="AP380" s="4">
        <f t="shared" si="384"/>
        <v>0</v>
      </c>
      <c r="AQ380" s="4">
        <v>11820</v>
      </c>
      <c r="AW380" s="4">
        <v>11820</v>
      </c>
      <c r="AX380" s="5">
        <f t="shared" si="395"/>
        <v>0</v>
      </c>
      <c r="AY380" s="4">
        <v>11820</v>
      </c>
      <c r="AZ380" s="5"/>
      <c r="BB380" s="5">
        <f t="shared" ref="BB380" si="445">BC380-BA380</f>
        <v>0</v>
      </c>
    </row>
    <row r="381" spans="1:54" s="4" customFormat="1">
      <c r="A381" s="269">
        <v>447</v>
      </c>
      <c r="B381" s="2">
        <v>447101208</v>
      </c>
      <c r="C381" s="9" t="s">
        <v>1063</v>
      </c>
      <c r="D381" s="14">
        <f>'fnd enro'!D381</f>
        <v>0</v>
      </c>
      <c r="E381" s="14">
        <f>'fnd enro'!E381</f>
        <v>0</v>
      </c>
      <c r="F381" s="14">
        <f>'fnd enro'!F381</f>
        <v>3</v>
      </c>
      <c r="G381" s="14">
        <f>'fnd enro'!G381</f>
        <v>6</v>
      </c>
      <c r="H381" s="14">
        <f>'fnd enro'!H381</f>
        <v>1</v>
      </c>
      <c r="I381" s="14">
        <f>'fnd enro'!I381</f>
        <v>0</v>
      </c>
      <c r="J381" s="14">
        <f>'fnd enro'!J381</f>
        <v>0</v>
      </c>
      <c r="K381" s="15">
        <f>'fnd enro'!K381</f>
        <v>0.38600000000000001</v>
      </c>
      <c r="L381" s="14">
        <f>'fnd enro'!L381</f>
        <v>0</v>
      </c>
      <c r="M381" s="14">
        <f>'fnd enro'!M381</f>
        <v>1</v>
      </c>
      <c r="N381" s="14">
        <f>'fnd enro'!N381</f>
        <v>0</v>
      </c>
      <c r="O381" s="14">
        <f>'fnd enro'!O381</f>
        <v>0</v>
      </c>
      <c r="P381" s="14">
        <f>'fnd enro'!P381</f>
        <v>3</v>
      </c>
      <c r="Q381" s="14">
        <f>'fnd enro'!R381</f>
        <v>10</v>
      </c>
      <c r="R381" s="15">
        <f t="shared" si="386"/>
        <v>1.056</v>
      </c>
      <c r="S381" s="14">
        <f>VALUE('fnd enro'!Q381)</f>
        <v>2</v>
      </c>
      <c r="T381" s="2"/>
      <c r="U381" s="1">
        <f>(($D381*'fnd base rates'!C$107)
+($E381*'fnd base rates'!C$108)
+($F381*'fnd base rates'!C$109)
+($G381*'fnd base rates'!C$110)
+($H381*'fnd base rates'!C$111)
+($I381*'fnd base rates'!C$112)
+($J381*'fnd base rates'!C$113)
+($K381*'fnd base rates'!C$114)
+($M381*'fnd base rates'!C$116)
+($N381*'fnd base rates'!C$117)
+($O381*'fnd base rates'!C$118)
+($P381*VLOOKUP($S381+12,rate_basefnd,3)))
*$R381</f>
        <v>5947.4590137599998</v>
      </c>
      <c r="V381" s="1">
        <f>(($D381*'fnd base rates'!D$107)
+($E381*'fnd base rates'!D$108)
+($F381*'fnd base rates'!D$109)
+($G381*'fnd base rates'!D$110)
+($H381*'fnd base rates'!D$111)
+($I381*'fnd base rates'!D$112)
+($J381*'fnd base rates'!D$113)
+($K381*'fnd base rates'!D$114)
+($M381*'fnd base rates'!D$116)
+($N381*'fnd base rates'!D$117)
+($O381*'fnd base rates'!D$118)
+($P381*VLOOKUP($S381+12,rate_basefnd,4)))
*$R381</f>
        <v>9098.094720000001</v>
      </c>
      <c r="W381" s="1">
        <f>(($D381*'fnd base rates'!E$107)
+($E381*'fnd base rates'!E$108)
+($F381*'fnd base rates'!E$109)
+($G381*'fnd base rates'!E$110)
+($H381*'fnd base rates'!E$111)
+($I381*'fnd base rates'!E$112)
+($J381*'fnd base rates'!E$113)
+($K381*'fnd base rates'!E$114)
+($M381*'fnd base rates'!E$116)
+($N381*'fnd base rates'!E$117)
+($O381*'fnd base rates'!E$118)
+($P381*VLOOKUP($S381+12,rate_basefnd,5)))
*$R381</f>
        <v>49962.722050560005</v>
      </c>
      <c r="X381" s="1">
        <f>(($D381*'fnd base rates'!F$107)
+($E381*'fnd base rates'!F$108)
+($F381*'fnd base rates'!F$109)
+($G381*'fnd base rates'!F$110)
+($H381*'fnd base rates'!F$111)
+($I381*'fnd base rates'!F$112)
+($J381*'fnd base rates'!F$113)
+($K381*'fnd base rates'!F$114)
+($M381*'fnd base rates'!F$116)
+($N381*'fnd base rates'!F$117)
+($O381*'fnd base rates'!F$118)
+($P381*VLOOKUP($S381+12,rate_basefnd,6)))
*$R381</f>
        <v>13093.78131072</v>
      </c>
      <c r="Y381" s="1">
        <f>(($D381*'fnd base rates'!G$107)
+($E381*'fnd base rates'!G$108)
+($F381*'fnd base rates'!G$109)
+($G381*'fnd base rates'!G$110)
+($H381*'fnd base rates'!G$111)
+($I381*'fnd base rates'!G$112)
+($J381*'fnd base rates'!G$113)
+($K381*'fnd base rates'!G$114)
+($M381*'fnd base rates'!G$116)
+($N381*'fnd base rates'!G$117)
+($O381*'fnd base rates'!G$118)
+($P381*VLOOKUP($S381+12,rate_basefnd,7)))
*$R381</f>
        <v>2115.3927379200004</v>
      </c>
      <c r="Z381" s="1">
        <f>(($D381*'fnd base rates'!H$107)
+($E381*'fnd base rates'!H$108)
+($F381*'fnd base rates'!H$109)
+($G381*'fnd base rates'!H$110)
+($H381*'fnd base rates'!H$111)
+($I381*'fnd base rates'!H$112)
+($J381*'fnd base rates'!H$113)
+($K381*'fnd base rates'!H$114)
+($M381*'fnd base rates'!H$116)
+($N381*'fnd base rates'!H$117)
+($O381*'fnd base rates'!H$118)
+($P381*VLOOKUP($S381+12,rate_basefnd,8)))</f>
        <v>5417.9993400000012</v>
      </c>
      <c r="AA381" s="1">
        <f>(($D381*'fnd base rates'!I$107)
+($E381*'fnd base rates'!I$108)
+($F381*'fnd base rates'!I$109)
+($G381*'fnd base rates'!I$110)
+($H381*'fnd base rates'!I$111)
+($I381*'fnd base rates'!I$112)
+($J381*'fnd base rates'!I$113)
+($K381*'fnd base rates'!I$114)
+($M381*'fnd base rates'!I$116)
+($N381*'fnd base rates'!I$117)
+($O381*'fnd base rates'!I$118)
+($P381*VLOOKUP($S381+12,rate_basefnd,9)))
*$R381</f>
        <v>3703.4976000000006</v>
      </c>
      <c r="AB381" s="1">
        <f>(($D381*'fnd base rates'!J$107)
+($E381*'fnd base rates'!J$108)
+($F381*'fnd base rates'!J$109)
+($G381*'fnd base rates'!J$110)
+($H381*'fnd base rates'!J$111)
+($I381*'fnd base rates'!J$112)
+($J381*'fnd base rates'!J$113)
+($K381*'fnd base rates'!J$114)
+($M381*'fnd base rates'!J$116)
+($N381*'fnd base rates'!J$117)
+($O381*'fnd base rates'!J$118)
+($P381*VLOOKUP($S381+12,rate_basefnd,10)))
*$R381</f>
        <v>3285.1209600000002</v>
      </c>
      <c r="AC381" s="1">
        <f>(($D381*'fnd base rates'!K$107)
+($E381*'fnd base rates'!K$108)
+($F381*'fnd base rates'!K$109)
+($G381*'fnd base rates'!K$110)
+($H381*'fnd base rates'!K$111)
+($I381*'fnd base rates'!K$112)
+($J381*'fnd base rates'!K$113)
+($K381*'fnd base rates'!K$114)
+($M381*'fnd base rates'!K$116)
+($N381*'fnd base rates'!K$117)
+($O381*'fnd base rates'!K$118)
+($P381*VLOOKUP($S381+12,rate_basefnd,11)))
*$R381</f>
        <v>12025.1987328</v>
      </c>
      <c r="AD381" s="1">
        <f>(($D381*'fnd base rates'!L$107)
+($E381*'fnd base rates'!L$108)
+($F381*'fnd base rates'!L$109)
+($G381*'fnd base rates'!L$110)
+($H381*'fnd base rates'!L$111)
+($I381*'fnd base rates'!L$112)
+($J381*'fnd base rates'!L$113)
+($K381*'fnd base rates'!L$114)
+($M381*'fnd base rates'!L$116)
+($N381*'fnd base rates'!L$117)
+($O381*'fnd base rates'!L$118)
+($P381*VLOOKUP($S381+12,rate_basefnd,12)))</f>
        <v>16049.976800000002</v>
      </c>
      <c r="AE381" s="1">
        <f>(($D381*'fnd base rates'!M$107)
+($E381*'fnd base rates'!M$108)
+($F381*'fnd base rates'!M$109)
+($G381*'fnd base rates'!M$110)
+($H381*'fnd base rates'!M$111)
+($I381*'fnd base rates'!M$112)
+($J381*'fnd base rates'!M$113)
+($K381*'fnd base rates'!M$114)
+($M381*'fnd base rates'!M$116)
+($N381*'fnd base rates'!M$117)
+($O381*'fnd base rates'!M$118)
+($P381*VLOOKUP($S381+12,rate_basefnd,13)))</f>
        <v>0</v>
      </c>
      <c r="AF381" s="4">
        <f t="shared" si="387"/>
        <v>120699.24326576001</v>
      </c>
      <c r="AH381" s="269">
        <f t="shared" si="388"/>
        <v>447101208</v>
      </c>
      <c r="AI381" s="4" t="str">
        <f t="shared" si="389"/>
        <v>447</v>
      </c>
      <c r="AJ381" s="2" t="str">
        <f t="shared" si="390"/>
        <v>101</v>
      </c>
      <c r="AK381" s="2" t="str">
        <f t="shared" si="391"/>
        <v>208</v>
      </c>
      <c r="AL381" s="4">
        <f t="shared" si="392"/>
        <v>1</v>
      </c>
      <c r="AM381" s="4">
        <f t="shared" si="383"/>
        <v>10</v>
      </c>
      <c r="AN381" s="4">
        <f t="shared" si="393"/>
        <v>120699.24326576001</v>
      </c>
      <c r="AO381" s="4">
        <f t="shared" si="394"/>
        <v>12070</v>
      </c>
      <c r="AP381" s="4">
        <f t="shared" si="384"/>
        <v>0</v>
      </c>
      <c r="AQ381" s="4">
        <v>12070</v>
      </c>
      <c r="AW381" s="4">
        <v>12070</v>
      </c>
      <c r="AX381" s="5">
        <f t="shared" si="395"/>
        <v>0</v>
      </c>
      <c r="AY381" s="4">
        <v>12070</v>
      </c>
      <c r="AZ381" s="5"/>
      <c r="BB381" s="5">
        <f t="shared" ref="BB381" si="446">BC381-BA381</f>
        <v>0</v>
      </c>
    </row>
    <row r="382" spans="1:54" s="4" customFormat="1">
      <c r="A382" s="269">
        <v>447</v>
      </c>
      <c r="B382" s="2">
        <v>447101212</v>
      </c>
      <c r="C382" s="9" t="s">
        <v>1063</v>
      </c>
      <c r="D382" s="14">
        <f>'fnd enro'!D382</f>
        <v>0</v>
      </c>
      <c r="E382" s="14">
        <f>'fnd enro'!E382</f>
        <v>0</v>
      </c>
      <c r="F382" s="14">
        <f>'fnd enro'!F382</f>
        <v>0</v>
      </c>
      <c r="G382" s="14">
        <f>'fnd enro'!G382</f>
        <v>2</v>
      </c>
      <c r="H382" s="14">
        <f>'fnd enro'!H382</f>
        <v>1</v>
      </c>
      <c r="I382" s="14">
        <f>'fnd enro'!I382</f>
        <v>0</v>
      </c>
      <c r="J382" s="14">
        <f>'fnd enro'!J382</f>
        <v>0</v>
      </c>
      <c r="K382" s="15">
        <f>'fnd enro'!K382</f>
        <v>0.1158</v>
      </c>
      <c r="L382" s="14">
        <f>'fnd enro'!L382</f>
        <v>0</v>
      </c>
      <c r="M382" s="14">
        <f>'fnd enro'!M382</f>
        <v>1</v>
      </c>
      <c r="N382" s="14">
        <f>'fnd enro'!N382</f>
        <v>0</v>
      </c>
      <c r="O382" s="14">
        <f>'fnd enro'!O382</f>
        <v>0</v>
      </c>
      <c r="P382" s="14">
        <f>'fnd enro'!P382</f>
        <v>0</v>
      </c>
      <c r="Q382" s="14">
        <f>'fnd enro'!R382</f>
        <v>3</v>
      </c>
      <c r="R382" s="15">
        <f t="shared" si="386"/>
        <v>1.056</v>
      </c>
      <c r="S382" s="14">
        <f>VALUE('fnd enro'!Q382)</f>
        <v>5</v>
      </c>
      <c r="T382" s="2"/>
      <c r="U382" s="1">
        <f>(($D382*'fnd base rates'!C$107)
+($E382*'fnd base rates'!C$108)
+($F382*'fnd base rates'!C$109)
+($G382*'fnd base rates'!C$110)
+($H382*'fnd base rates'!C$111)
+($I382*'fnd base rates'!C$112)
+($J382*'fnd base rates'!C$113)
+($K382*'fnd base rates'!C$114)
+($M382*'fnd base rates'!C$116)
+($N382*'fnd base rates'!C$117)
+($O382*'fnd base rates'!C$118)
+($P382*VLOOKUP($S382+12,rate_basefnd,3)))
*$R382</f>
        <v>1806.3345041280002</v>
      </c>
      <c r="V382" s="1">
        <f>(($D382*'fnd base rates'!D$107)
+($E382*'fnd base rates'!D$108)
+($F382*'fnd base rates'!D$109)
+($G382*'fnd base rates'!D$110)
+($H382*'fnd base rates'!D$111)
+($I382*'fnd base rates'!D$112)
+($J382*'fnd base rates'!D$113)
+($K382*'fnd base rates'!D$114)
+($M382*'fnd base rates'!D$116)
+($N382*'fnd base rates'!D$117)
+($O382*'fnd base rates'!D$118)
+($P382*VLOOKUP($S382+12,rate_basefnd,4)))
*$R382</f>
        <v>2610.7065600000005</v>
      </c>
      <c r="W382" s="1">
        <f>(($D382*'fnd base rates'!E$107)
+($E382*'fnd base rates'!E$108)
+($F382*'fnd base rates'!E$109)
+($G382*'fnd base rates'!E$110)
+($H382*'fnd base rates'!E$111)
+($I382*'fnd base rates'!E$112)
+($J382*'fnd base rates'!E$113)
+($K382*'fnd base rates'!E$114)
+($M382*'fnd base rates'!E$116)
+($N382*'fnd base rates'!E$117)
+($O382*'fnd base rates'!E$118)
+($P382*VLOOKUP($S382+12,rate_basefnd,5)))
*$R382</f>
        <v>13157.159271168</v>
      </c>
      <c r="X382" s="1">
        <f>(($D382*'fnd base rates'!F$107)
+($E382*'fnd base rates'!F$108)
+($F382*'fnd base rates'!F$109)
+($G382*'fnd base rates'!F$110)
+($H382*'fnd base rates'!F$111)
+($I382*'fnd base rates'!F$112)
+($J382*'fnd base rates'!F$113)
+($K382*'fnd base rates'!F$114)
+($M382*'fnd base rates'!F$116)
+($N382*'fnd base rates'!F$117)
+($O382*'fnd base rates'!F$118)
+($P382*VLOOKUP($S382+12,rate_basefnd,6)))
*$R382</f>
        <v>3872.6574332160003</v>
      </c>
      <c r="Y382" s="1">
        <f>(($D382*'fnd base rates'!G$107)
+($E382*'fnd base rates'!G$108)
+($F382*'fnd base rates'!G$109)
+($G382*'fnd base rates'!G$110)
+($H382*'fnd base rates'!G$111)
+($I382*'fnd base rates'!G$112)
+($J382*'fnd base rates'!G$113)
+($K382*'fnd base rates'!G$114)
+($M382*'fnd base rates'!G$116)
+($N382*'fnd base rates'!G$117)
+($O382*'fnd base rates'!G$118)
+($P382*VLOOKUP($S382+12,rate_basefnd,7)))
*$R382</f>
        <v>562.43599737600005</v>
      </c>
      <c r="Z382" s="1">
        <f>(($D382*'fnd base rates'!H$107)
+($E382*'fnd base rates'!H$108)
+($F382*'fnd base rates'!H$109)
+($G382*'fnd base rates'!H$110)
+($H382*'fnd base rates'!H$111)
+($I382*'fnd base rates'!H$112)
+($J382*'fnd base rates'!H$113)
+($K382*'fnd base rates'!H$114)
+($M382*'fnd base rates'!H$116)
+($N382*'fnd base rates'!H$117)
+($O382*'fnd base rates'!H$118)
+($P382*VLOOKUP($S382+12,rate_basefnd,8)))</f>
        <v>1696.7468020000001</v>
      </c>
      <c r="AA382" s="1">
        <f>(($D382*'fnd base rates'!I$107)
+($E382*'fnd base rates'!I$108)
+($F382*'fnd base rates'!I$109)
+($G382*'fnd base rates'!I$110)
+($H382*'fnd base rates'!I$111)
+($I382*'fnd base rates'!I$112)
+($J382*'fnd base rates'!I$113)
+($K382*'fnd base rates'!I$114)
+($M382*'fnd base rates'!I$116)
+($N382*'fnd base rates'!I$117)
+($O382*'fnd base rates'!I$118)
+($P382*VLOOKUP($S382+12,rate_basefnd,9)))
*$R382</f>
        <v>1110.1200000000001</v>
      </c>
      <c r="AB382" s="1">
        <f>(($D382*'fnd base rates'!J$107)
+($E382*'fnd base rates'!J$108)
+($F382*'fnd base rates'!J$109)
+($G382*'fnd base rates'!J$110)
+($H382*'fnd base rates'!J$111)
+($I382*'fnd base rates'!J$112)
+($J382*'fnd base rates'!J$113)
+($K382*'fnd base rates'!J$114)
+($M382*'fnd base rates'!J$116)
+($N382*'fnd base rates'!J$117)
+($O382*'fnd base rates'!J$118)
+($P382*VLOOKUP($S382+12,rate_basefnd,10)))
*$R382</f>
        <v>611.16000000000008</v>
      </c>
      <c r="AC382" s="1">
        <f>(($D382*'fnd base rates'!K$107)
+($E382*'fnd base rates'!K$108)
+($F382*'fnd base rates'!K$109)
+($G382*'fnd base rates'!K$110)
+($H382*'fnd base rates'!K$111)
+($I382*'fnd base rates'!K$112)
+($J382*'fnd base rates'!K$113)
+($K382*'fnd base rates'!K$114)
+($M382*'fnd base rates'!K$116)
+($N382*'fnd base rates'!K$117)
+($O382*'fnd base rates'!K$118)
+($P382*VLOOKUP($S382+12,rate_basefnd,11)))
*$R382</f>
        <v>3892.4472998399992</v>
      </c>
      <c r="AD382" s="1">
        <f>(($D382*'fnd base rates'!L$107)
+($E382*'fnd base rates'!L$108)
+($F382*'fnd base rates'!L$109)
+($G382*'fnd base rates'!L$110)
+($H382*'fnd base rates'!L$111)
+($I382*'fnd base rates'!L$112)
+($J382*'fnd base rates'!L$113)
+($K382*'fnd base rates'!L$114)
+($M382*'fnd base rates'!L$116)
+($N382*'fnd base rates'!L$117)
+($O382*'fnd base rates'!L$118)
+($P382*VLOOKUP($S382+12,rate_basefnd,12)))</f>
        <v>4682.9600400000008</v>
      </c>
      <c r="AE382" s="1">
        <f>(($D382*'fnd base rates'!M$107)
+($E382*'fnd base rates'!M$108)
+($F382*'fnd base rates'!M$109)
+($G382*'fnd base rates'!M$110)
+($H382*'fnd base rates'!M$111)
+($I382*'fnd base rates'!M$112)
+($J382*'fnd base rates'!M$113)
+($K382*'fnd base rates'!M$114)
+($M382*'fnd base rates'!M$116)
+($N382*'fnd base rates'!M$117)
+($O382*'fnd base rates'!M$118)
+($P382*VLOOKUP($S382+12,rate_basefnd,13)))</f>
        <v>0</v>
      </c>
      <c r="AF382" s="4">
        <f t="shared" si="387"/>
        <v>34002.727907728004</v>
      </c>
      <c r="AH382" s="269">
        <f t="shared" si="388"/>
        <v>447101212</v>
      </c>
      <c r="AI382" s="4" t="str">
        <f t="shared" si="389"/>
        <v>447</v>
      </c>
      <c r="AJ382" s="2" t="str">
        <f t="shared" si="390"/>
        <v>101</v>
      </c>
      <c r="AK382" s="2" t="str">
        <f t="shared" si="391"/>
        <v>212</v>
      </c>
      <c r="AL382" s="4">
        <f t="shared" si="392"/>
        <v>1</v>
      </c>
      <c r="AM382" s="4">
        <f t="shared" si="383"/>
        <v>3</v>
      </c>
      <c r="AN382" s="4">
        <f t="shared" si="393"/>
        <v>34002.727907728004</v>
      </c>
      <c r="AO382" s="4">
        <f t="shared" si="394"/>
        <v>11334</v>
      </c>
      <c r="AP382" s="4">
        <f t="shared" si="384"/>
        <v>0</v>
      </c>
      <c r="AQ382" s="4">
        <v>11334</v>
      </c>
      <c r="AW382" s="4">
        <v>11334</v>
      </c>
      <c r="AX382" s="5">
        <f t="shared" si="395"/>
        <v>0</v>
      </c>
      <c r="AY382" s="4">
        <v>11334</v>
      </c>
      <c r="AZ382" s="5"/>
      <c r="BB382" s="5">
        <f t="shared" ref="BB382" si="447">BC382-BA382</f>
        <v>0</v>
      </c>
    </row>
    <row r="383" spans="1:54" s="4" customFormat="1">
      <c r="A383" s="269">
        <v>447</v>
      </c>
      <c r="B383" s="2">
        <v>447101214</v>
      </c>
      <c r="C383" s="9" t="s">
        <v>1063</v>
      </c>
      <c r="D383" s="14">
        <f>'fnd enro'!D383</f>
        <v>0</v>
      </c>
      <c r="E383" s="14">
        <f>'fnd enro'!E383</f>
        <v>0</v>
      </c>
      <c r="F383" s="14">
        <f>'fnd enro'!F383</f>
        <v>0</v>
      </c>
      <c r="G383" s="14">
        <f>'fnd enro'!G383</f>
        <v>1</v>
      </c>
      <c r="H383" s="14">
        <f>'fnd enro'!H383</f>
        <v>0</v>
      </c>
      <c r="I383" s="14">
        <f>'fnd enro'!I383</f>
        <v>0</v>
      </c>
      <c r="J383" s="14">
        <f>'fnd enro'!J383</f>
        <v>0</v>
      </c>
      <c r="K383" s="15">
        <f>'fnd enro'!K383</f>
        <v>3.8600000000000002E-2</v>
      </c>
      <c r="L383" s="14">
        <f>'fnd enro'!L383</f>
        <v>0</v>
      </c>
      <c r="M383" s="14">
        <f>'fnd enro'!M383</f>
        <v>1</v>
      </c>
      <c r="N383" s="14">
        <f>'fnd enro'!N383</f>
        <v>0</v>
      </c>
      <c r="O383" s="14">
        <f>'fnd enro'!O383</f>
        <v>0</v>
      </c>
      <c r="P383" s="14">
        <f>'fnd enro'!P383</f>
        <v>1</v>
      </c>
      <c r="Q383" s="14">
        <f>'fnd enro'!R383</f>
        <v>1</v>
      </c>
      <c r="R383" s="15">
        <f t="shared" si="386"/>
        <v>1.056</v>
      </c>
      <c r="S383" s="14">
        <f>VALUE('fnd enro'!Q383)</f>
        <v>8</v>
      </c>
      <c r="T383" s="2"/>
      <c r="U383" s="1">
        <f>(($D383*'fnd base rates'!C$107)
+($E383*'fnd base rates'!C$108)
+($F383*'fnd base rates'!C$109)
+($G383*'fnd base rates'!C$110)
+($H383*'fnd base rates'!C$111)
+($I383*'fnd base rates'!C$112)
+($J383*'fnd base rates'!C$113)
+($K383*'fnd base rates'!C$114)
+($M383*'fnd base rates'!C$116)
+($N383*'fnd base rates'!C$117)
+($O383*'fnd base rates'!C$118)
+($P383*VLOOKUP($S383+12,rate_basefnd,3)))
*$R383</f>
        <v>749.57134137600008</v>
      </c>
      <c r="V383" s="1">
        <f>(($D383*'fnd base rates'!D$107)
+($E383*'fnd base rates'!D$108)
+($F383*'fnd base rates'!D$109)
+($G383*'fnd base rates'!D$110)
+($H383*'fnd base rates'!D$111)
+($I383*'fnd base rates'!D$112)
+($J383*'fnd base rates'!D$113)
+($K383*'fnd base rates'!D$114)
+($M383*'fnd base rates'!D$116)
+($N383*'fnd base rates'!D$117)
+($O383*'fnd base rates'!D$118)
+($P383*VLOOKUP($S383+12,rate_basefnd,4)))
*$R383</f>
        <v>1356.0940800000001</v>
      </c>
      <c r="W383" s="1">
        <f>(($D383*'fnd base rates'!E$107)
+($E383*'fnd base rates'!E$108)
+($F383*'fnd base rates'!E$109)
+($G383*'fnd base rates'!E$110)
+($H383*'fnd base rates'!E$111)
+($I383*'fnd base rates'!E$112)
+($J383*'fnd base rates'!E$113)
+($K383*'fnd base rates'!E$114)
+($M383*'fnd base rates'!E$116)
+($N383*'fnd base rates'!E$117)
+($O383*'fnd base rates'!E$118)
+($P383*VLOOKUP($S383+12,rate_basefnd,5)))
*$R383</f>
        <v>8932.5776770560024</v>
      </c>
      <c r="X383" s="1">
        <f>(($D383*'fnd base rates'!F$107)
+($E383*'fnd base rates'!F$108)
+($F383*'fnd base rates'!F$109)
+($G383*'fnd base rates'!F$110)
+($H383*'fnd base rates'!F$111)
+($I383*'fnd base rates'!F$112)
+($J383*'fnd base rates'!F$113)
+($K383*'fnd base rates'!F$114)
+($M383*'fnd base rates'!F$116)
+($N383*'fnd base rates'!F$117)
+($O383*'fnd base rates'!F$118)
+($P383*VLOOKUP($S383+12,rate_basefnd,6)))
*$R383</f>
        <v>1504.2365310720002</v>
      </c>
      <c r="Y383" s="1">
        <f>(($D383*'fnd base rates'!G$107)
+($E383*'fnd base rates'!G$108)
+($F383*'fnd base rates'!G$109)
+($G383*'fnd base rates'!G$110)
+($H383*'fnd base rates'!G$111)
+($I383*'fnd base rates'!G$112)
+($J383*'fnd base rates'!G$113)
+($K383*'fnd base rates'!G$114)
+($M383*'fnd base rates'!G$116)
+($N383*'fnd base rates'!G$117)
+($O383*'fnd base rates'!G$118)
+($P383*VLOOKUP($S383+12,rate_basefnd,7)))
*$R383</f>
        <v>390.05818579200002</v>
      </c>
      <c r="Z383" s="1">
        <f>(($D383*'fnd base rates'!H$107)
+($E383*'fnd base rates'!H$108)
+($F383*'fnd base rates'!H$109)
+($G383*'fnd base rates'!H$110)
+($H383*'fnd base rates'!H$111)
+($I383*'fnd base rates'!H$112)
+($J383*'fnd base rates'!H$113)
+($K383*'fnd base rates'!H$114)
+($M383*'fnd base rates'!H$116)
+($N383*'fnd base rates'!H$117)
+($O383*'fnd base rates'!H$118)
+($P383*VLOOKUP($S383+12,rate_basefnd,8)))</f>
        <v>674.70893400000011</v>
      </c>
      <c r="AA383" s="1">
        <f>(($D383*'fnd base rates'!I$107)
+($E383*'fnd base rates'!I$108)
+($F383*'fnd base rates'!I$109)
+($G383*'fnd base rates'!I$110)
+($H383*'fnd base rates'!I$111)
+($I383*'fnd base rates'!I$112)
+($J383*'fnd base rates'!I$113)
+($K383*'fnd base rates'!I$114)
+($M383*'fnd base rates'!I$116)
+($N383*'fnd base rates'!I$117)
+($O383*'fnd base rates'!I$118)
+($P383*VLOOKUP($S383+12,rate_basefnd,9)))
*$R383</f>
        <v>546.40608000000009</v>
      </c>
      <c r="AB383" s="1">
        <f>(($D383*'fnd base rates'!J$107)
+($E383*'fnd base rates'!J$108)
+($F383*'fnd base rates'!J$109)
+($G383*'fnd base rates'!J$110)
+($H383*'fnd base rates'!J$111)
+($I383*'fnd base rates'!J$112)
+($J383*'fnd base rates'!J$113)
+($K383*'fnd base rates'!J$114)
+($M383*'fnd base rates'!J$116)
+($N383*'fnd base rates'!J$117)
+($O383*'fnd base rates'!J$118)
+($P383*VLOOKUP($S383+12,rate_basefnd,10)))
*$R383</f>
        <v>929.55456000000004</v>
      </c>
      <c r="AC383" s="1">
        <f>(($D383*'fnd base rates'!K$107)
+($E383*'fnd base rates'!K$108)
+($F383*'fnd base rates'!K$109)
+($G383*'fnd base rates'!K$110)
+($H383*'fnd base rates'!K$111)
+($I383*'fnd base rates'!K$112)
+($J383*'fnd base rates'!K$113)
+($K383*'fnd base rates'!K$114)
+($M383*'fnd base rates'!K$116)
+($N383*'fnd base rates'!K$117)
+($O383*'fnd base rates'!K$118)
+($P383*VLOOKUP($S383+12,rate_basefnd,11)))
*$R383</f>
        <v>1482.2648332799999</v>
      </c>
      <c r="AD383" s="1">
        <f>(($D383*'fnd base rates'!L$107)
+($E383*'fnd base rates'!L$108)
+($F383*'fnd base rates'!L$109)
+($G383*'fnd base rates'!L$110)
+($H383*'fnd base rates'!L$111)
+($I383*'fnd base rates'!L$112)
+($J383*'fnd base rates'!L$113)
+($K383*'fnd base rates'!L$114)
+($M383*'fnd base rates'!L$116)
+($N383*'fnd base rates'!L$117)
+($O383*'fnd base rates'!L$118)
+($P383*VLOOKUP($S383+12,rate_basefnd,12)))</f>
        <v>2264.48668</v>
      </c>
      <c r="AE383" s="1">
        <f>(($D383*'fnd base rates'!M$107)
+($E383*'fnd base rates'!M$108)
+($F383*'fnd base rates'!M$109)
+($G383*'fnd base rates'!M$110)
+($H383*'fnd base rates'!M$111)
+($I383*'fnd base rates'!M$112)
+($J383*'fnd base rates'!M$113)
+($K383*'fnd base rates'!M$114)
+($M383*'fnd base rates'!M$116)
+($N383*'fnd base rates'!M$117)
+($O383*'fnd base rates'!M$118)
+($P383*VLOOKUP($S383+12,rate_basefnd,13)))</f>
        <v>0</v>
      </c>
      <c r="AF383" s="4">
        <f t="shared" si="387"/>
        <v>18829.958902576007</v>
      </c>
      <c r="AH383" s="269">
        <f t="shared" si="388"/>
        <v>447101214</v>
      </c>
      <c r="AI383" s="4" t="str">
        <f t="shared" si="389"/>
        <v>447</v>
      </c>
      <c r="AJ383" s="2" t="str">
        <f t="shared" si="390"/>
        <v>101</v>
      </c>
      <c r="AK383" s="2" t="str">
        <f t="shared" si="391"/>
        <v>214</v>
      </c>
      <c r="AL383" s="4">
        <f t="shared" si="392"/>
        <v>1</v>
      </c>
      <c r="AM383" s="4">
        <f t="shared" si="383"/>
        <v>1</v>
      </c>
      <c r="AN383" s="4">
        <f t="shared" si="393"/>
        <v>18829.958902576007</v>
      </c>
      <c r="AO383" s="4">
        <f t="shared" si="394"/>
        <v>18830</v>
      </c>
      <c r="AP383" s="4">
        <f t="shared" si="384"/>
        <v>0</v>
      </c>
      <c r="AQ383" s="4">
        <v>18830</v>
      </c>
      <c r="AW383" s="4">
        <v>18830</v>
      </c>
      <c r="AX383" s="5">
        <f t="shared" si="395"/>
        <v>0</v>
      </c>
      <c r="AY383" s="4">
        <v>18830</v>
      </c>
      <c r="AZ383" s="5"/>
      <c r="BB383" s="5">
        <f t="shared" ref="BB383" si="448">BC383-BA383</f>
        <v>0</v>
      </c>
    </row>
    <row r="384" spans="1:54" s="4" customFormat="1">
      <c r="A384" s="269">
        <v>447</v>
      </c>
      <c r="B384" s="2">
        <v>447101220</v>
      </c>
      <c r="C384" s="9" t="s">
        <v>1063</v>
      </c>
      <c r="D384" s="14">
        <f>'fnd enro'!D384</f>
        <v>0</v>
      </c>
      <c r="E384" s="14">
        <f>'fnd enro'!E384</f>
        <v>0</v>
      </c>
      <c r="F384" s="14">
        <f>'fnd enro'!F384</f>
        <v>0</v>
      </c>
      <c r="G384" s="14">
        <f>'fnd enro'!G384</f>
        <v>0</v>
      </c>
      <c r="H384" s="14">
        <f>'fnd enro'!H384</f>
        <v>2</v>
      </c>
      <c r="I384" s="14">
        <f>'fnd enro'!I384</f>
        <v>0</v>
      </c>
      <c r="J384" s="14">
        <f>'fnd enro'!J384</f>
        <v>0</v>
      </c>
      <c r="K384" s="15">
        <f>'fnd enro'!K384</f>
        <v>7.7200000000000005E-2</v>
      </c>
      <c r="L384" s="14">
        <f>'fnd enro'!L384</f>
        <v>0</v>
      </c>
      <c r="M384" s="14">
        <f>'fnd enro'!M384</f>
        <v>0</v>
      </c>
      <c r="N384" s="14">
        <f>'fnd enro'!N384</f>
        <v>0</v>
      </c>
      <c r="O384" s="14">
        <f>'fnd enro'!O384</f>
        <v>0</v>
      </c>
      <c r="P384" s="14">
        <f>'fnd enro'!P384</f>
        <v>0</v>
      </c>
      <c r="Q384" s="14">
        <f>'fnd enro'!R384</f>
        <v>2</v>
      </c>
      <c r="R384" s="15">
        <f t="shared" si="386"/>
        <v>1.056</v>
      </c>
      <c r="S384" s="14">
        <f>VALUE('fnd enro'!Q384)</f>
        <v>7</v>
      </c>
      <c r="T384" s="2"/>
      <c r="U384" s="1">
        <f>(($D384*'fnd base rates'!C$107)
+($E384*'fnd base rates'!C$108)
+($F384*'fnd base rates'!C$109)
+($G384*'fnd base rates'!C$110)
+($H384*'fnd base rates'!C$111)
+($I384*'fnd base rates'!C$112)
+($J384*'fnd base rates'!C$113)
+($K384*'fnd base rates'!C$114)
+($M384*'fnd base rates'!C$116)
+($N384*'fnd base rates'!C$117)
+($O384*'fnd base rates'!C$118)
+($P384*VLOOKUP($S384+12,rate_basefnd,3)))
*$R384</f>
        <v>1133.0063627520001</v>
      </c>
      <c r="V384" s="1">
        <f>(($D384*'fnd base rates'!D$107)
+($E384*'fnd base rates'!D$108)
+($F384*'fnd base rates'!D$109)
+($G384*'fnd base rates'!D$110)
+($H384*'fnd base rates'!D$111)
+($I384*'fnd base rates'!D$112)
+($J384*'fnd base rates'!D$113)
+($K384*'fnd base rates'!D$114)
+($M384*'fnd base rates'!D$116)
+($N384*'fnd base rates'!D$117)
+($O384*'fnd base rates'!D$118)
+($P384*VLOOKUP($S384+12,rate_basefnd,4)))
*$R384</f>
        <v>1615.8489600000003</v>
      </c>
      <c r="W384" s="1">
        <f>(($D384*'fnd base rates'!E$107)
+($E384*'fnd base rates'!E$108)
+($F384*'fnd base rates'!E$109)
+($G384*'fnd base rates'!E$110)
+($H384*'fnd base rates'!E$111)
+($I384*'fnd base rates'!E$112)
+($J384*'fnd base rates'!E$113)
+($K384*'fnd base rates'!E$114)
+($M384*'fnd base rates'!E$116)
+($N384*'fnd base rates'!E$117)
+($O384*'fnd base rates'!E$118)
+($P384*VLOOKUP($S384+12,rate_basefnd,5)))
*$R384</f>
        <v>7306.4225541120004</v>
      </c>
      <c r="X384" s="1">
        <f>(($D384*'fnd base rates'!F$107)
+($E384*'fnd base rates'!F$108)
+($F384*'fnd base rates'!F$109)
+($G384*'fnd base rates'!F$110)
+($H384*'fnd base rates'!F$111)
+($I384*'fnd base rates'!F$112)
+($J384*'fnd base rates'!F$113)
+($K384*'fnd base rates'!F$114)
+($M384*'fnd base rates'!F$116)
+($N384*'fnd base rates'!F$117)
+($O384*'fnd base rates'!F$118)
+($P384*VLOOKUP($S384+12,rate_basefnd,6)))
*$R384</f>
        <v>2102.2349821440002</v>
      </c>
      <c r="Y384" s="1">
        <f>(($D384*'fnd base rates'!G$107)
+($E384*'fnd base rates'!G$108)
+($F384*'fnd base rates'!G$109)
+($G384*'fnd base rates'!G$110)
+($H384*'fnd base rates'!G$111)
+($I384*'fnd base rates'!G$112)
+($J384*'fnd base rates'!G$113)
+($K384*'fnd base rates'!G$114)
+($M384*'fnd base rates'!G$116)
+($N384*'fnd base rates'!G$117)
+($O384*'fnd base rates'!G$118)
+($P384*VLOOKUP($S384+12,rate_basefnd,7)))
*$R384</f>
        <v>355.773331584</v>
      </c>
      <c r="Z384" s="1">
        <f>(($D384*'fnd base rates'!H$107)
+($E384*'fnd base rates'!H$108)
+($F384*'fnd base rates'!H$109)
+($G384*'fnd base rates'!H$110)
+($H384*'fnd base rates'!H$111)
+($I384*'fnd base rates'!H$112)
+($J384*'fnd base rates'!H$113)
+($K384*'fnd base rates'!H$114)
+($M384*'fnd base rates'!H$116)
+($N384*'fnd base rates'!H$117)
+($O384*'fnd base rates'!H$118)
+($P384*VLOOKUP($S384+12,rate_basefnd,8)))</f>
        <v>1046.877868</v>
      </c>
      <c r="AA384" s="1">
        <f>(($D384*'fnd base rates'!I$107)
+($E384*'fnd base rates'!I$108)
+($F384*'fnd base rates'!I$109)
+($G384*'fnd base rates'!I$110)
+($H384*'fnd base rates'!I$111)
+($I384*'fnd base rates'!I$112)
+($J384*'fnd base rates'!I$113)
+($K384*'fnd base rates'!I$114)
+($M384*'fnd base rates'!I$116)
+($N384*'fnd base rates'!I$117)
+($O384*'fnd base rates'!I$118)
+($P384*VLOOKUP($S384+12,rate_basefnd,9)))
*$R384</f>
        <v>766.00128000000007</v>
      </c>
      <c r="AB384" s="1">
        <f>(($D384*'fnd base rates'!J$107)
+($E384*'fnd base rates'!J$108)
+($F384*'fnd base rates'!J$109)
+($G384*'fnd base rates'!J$110)
+($H384*'fnd base rates'!J$111)
+($I384*'fnd base rates'!J$112)
+($J384*'fnd base rates'!J$113)
+($K384*'fnd base rates'!J$114)
+($M384*'fnd base rates'!J$116)
+($N384*'fnd base rates'!J$117)
+($O384*'fnd base rates'!J$118)
+($P384*VLOOKUP($S384+12,rate_basefnd,10)))
*$R384</f>
        <v>525.48671999999999</v>
      </c>
      <c r="AC384" s="1">
        <f>(($D384*'fnd base rates'!K$107)
+($E384*'fnd base rates'!K$108)
+($F384*'fnd base rates'!K$109)
+($G384*'fnd base rates'!K$110)
+($H384*'fnd base rates'!K$111)
+($I384*'fnd base rates'!K$112)
+($J384*'fnd base rates'!K$113)
+($K384*'fnd base rates'!K$114)
+($M384*'fnd base rates'!K$116)
+($N384*'fnd base rates'!K$117)
+($O384*'fnd base rates'!K$118)
+($P384*VLOOKUP($S384+12,rate_basefnd,11)))
*$R384</f>
        <v>2496.7216665599999</v>
      </c>
      <c r="AD384" s="1">
        <f>(($D384*'fnd base rates'!L$107)
+($E384*'fnd base rates'!L$108)
+($F384*'fnd base rates'!L$109)
+($G384*'fnd base rates'!L$110)
+($H384*'fnd base rates'!L$111)
+($I384*'fnd base rates'!L$112)
+($J384*'fnd base rates'!L$113)
+($K384*'fnd base rates'!L$114)
+($M384*'fnd base rates'!L$116)
+($N384*'fnd base rates'!L$117)
+($O384*'fnd base rates'!L$118)
+($P384*VLOOKUP($S384+12,rate_basefnd,12)))</f>
        <v>3024.95336</v>
      </c>
      <c r="AE384" s="1">
        <f>(($D384*'fnd base rates'!M$107)
+($E384*'fnd base rates'!M$108)
+($F384*'fnd base rates'!M$109)
+($G384*'fnd base rates'!M$110)
+($H384*'fnd base rates'!M$111)
+($I384*'fnd base rates'!M$112)
+($J384*'fnd base rates'!M$113)
+($K384*'fnd base rates'!M$114)
+($M384*'fnd base rates'!M$116)
+($N384*'fnd base rates'!M$117)
+($O384*'fnd base rates'!M$118)
+($P384*VLOOKUP($S384+12,rate_basefnd,13)))</f>
        <v>0</v>
      </c>
      <c r="AF384" s="4">
        <f t="shared" si="387"/>
        <v>20373.327085152003</v>
      </c>
      <c r="AH384" s="269">
        <f t="shared" si="388"/>
        <v>447101220</v>
      </c>
      <c r="AI384" s="4" t="str">
        <f t="shared" si="389"/>
        <v>447</v>
      </c>
      <c r="AJ384" s="2" t="str">
        <f t="shared" si="390"/>
        <v>101</v>
      </c>
      <c r="AK384" s="2" t="str">
        <f t="shared" si="391"/>
        <v>220</v>
      </c>
      <c r="AL384" s="4">
        <f t="shared" si="392"/>
        <v>1</v>
      </c>
      <c r="AM384" s="4">
        <f t="shared" si="383"/>
        <v>2</v>
      </c>
      <c r="AN384" s="4">
        <f t="shared" si="393"/>
        <v>20373.327085152003</v>
      </c>
      <c r="AO384" s="4">
        <f t="shared" si="394"/>
        <v>10187</v>
      </c>
      <c r="AP384" s="4">
        <f t="shared" si="384"/>
        <v>0</v>
      </c>
      <c r="AQ384" s="4">
        <v>10187</v>
      </c>
      <c r="AW384" s="4">
        <v>10187</v>
      </c>
      <c r="AX384" s="5">
        <f t="shared" si="395"/>
        <v>0</v>
      </c>
      <c r="AY384" s="4">
        <v>10187</v>
      </c>
      <c r="AZ384" s="5"/>
      <c r="BB384" s="5">
        <f t="shared" ref="BB384" si="449">BC384-BA384</f>
        <v>0</v>
      </c>
    </row>
    <row r="385" spans="1:54" s="4" customFormat="1">
      <c r="A385" s="269">
        <v>447</v>
      </c>
      <c r="B385" s="2">
        <v>447101238</v>
      </c>
      <c r="C385" s="9" t="s">
        <v>1063</v>
      </c>
      <c r="D385" s="14">
        <f>'fnd enro'!D385</f>
        <v>0</v>
      </c>
      <c r="E385" s="14">
        <f>'fnd enro'!E385</f>
        <v>0</v>
      </c>
      <c r="F385" s="14">
        <f>'fnd enro'!F385</f>
        <v>1</v>
      </c>
      <c r="G385" s="14">
        <f>'fnd enro'!G385</f>
        <v>21</v>
      </c>
      <c r="H385" s="14">
        <f>'fnd enro'!H385</f>
        <v>3</v>
      </c>
      <c r="I385" s="14">
        <f>'fnd enro'!I385</f>
        <v>0</v>
      </c>
      <c r="J385" s="14">
        <f>'fnd enro'!J385</f>
        <v>0</v>
      </c>
      <c r="K385" s="15">
        <f>'fnd enro'!K385</f>
        <v>0.96499999999999997</v>
      </c>
      <c r="L385" s="14">
        <f>'fnd enro'!L385</f>
        <v>0</v>
      </c>
      <c r="M385" s="14">
        <f>'fnd enro'!M385</f>
        <v>0</v>
      </c>
      <c r="N385" s="14">
        <f>'fnd enro'!N385</f>
        <v>0</v>
      </c>
      <c r="O385" s="14">
        <f>'fnd enro'!O385</f>
        <v>0</v>
      </c>
      <c r="P385" s="14">
        <f>'fnd enro'!P385</f>
        <v>4</v>
      </c>
      <c r="Q385" s="14">
        <f>'fnd enro'!R385</f>
        <v>25</v>
      </c>
      <c r="R385" s="15">
        <f t="shared" si="386"/>
        <v>1.056</v>
      </c>
      <c r="S385" s="14">
        <f>VALUE('fnd enro'!Q385)</f>
        <v>6</v>
      </c>
      <c r="T385" s="2"/>
      <c r="U385" s="1">
        <f>(($D385*'fnd base rates'!C$107)
+($E385*'fnd base rates'!C$108)
+($F385*'fnd base rates'!C$109)
+($G385*'fnd base rates'!C$110)
+($H385*'fnd base rates'!C$111)
+($I385*'fnd base rates'!C$112)
+($J385*'fnd base rates'!C$113)
+($K385*'fnd base rates'!C$114)
+($M385*'fnd base rates'!C$116)
+($N385*'fnd base rates'!C$117)
+($O385*'fnd base rates'!C$118)
+($P385*VLOOKUP($S385+12,rate_basefnd,3)))
*$R385</f>
        <v>14437.5196944</v>
      </c>
      <c r="V385" s="1">
        <f>(($D385*'fnd base rates'!D$107)
+($E385*'fnd base rates'!D$108)
+($F385*'fnd base rates'!D$109)
+($G385*'fnd base rates'!D$110)
+($H385*'fnd base rates'!D$111)
+($I385*'fnd base rates'!D$112)
+($J385*'fnd base rates'!D$113)
+($K385*'fnd base rates'!D$114)
+($M385*'fnd base rates'!D$116)
+($N385*'fnd base rates'!D$117)
+($O385*'fnd base rates'!D$118)
+($P385*VLOOKUP($S385+12,rate_basefnd,4)))
*$R385</f>
        <v>21500.666880000004</v>
      </c>
      <c r="W385" s="1">
        <f>(($D385*'fnd base rates'!E$107)
+($E385*'fnd base rates'!E$108)
+($F385*'fnd base rates'!E$109)
+($G385*'fnd base rates'!E$110)
+($H385*'fnd base rates'!E$111)
+($I385*'fnd base rates'!E$112)
+($J385*'fnd base rates'!E$113)
+($K385*'fnd base rates'!E$114)
+($M385*'fnd base rates'!E$116)
+($N385*'fnd base rates'!E$117)
+($O385*'fnd base rates'!E$118)
+($P385*VLOOKUP($S385+12,rate_basefnd,5)))
*$R385</f>
        <v>113825.35232640001</v>
      </c>
      <c r="X385" s="1">
        <f>(($D385*'fnd base rates'!F$107)
+($E385*'fnd base rates'!F$108)
+($F385*'fnd base rates'!F$109)
+($G385*'fnd base rates'!F$110)
+($H385*'fnd base rates'!F$111)
+($I385*'fnd base rates'!F$112)
+($J385*'fnd base rates'!F$113)
+($K385*'fnd base rates'!F$114)
+($M385*'fnd base rates'!F$116)
+($N385*'fnd base rates'!F$117)
+($O385*'fnd base rates'!F$118)
+($P385*VLOOKUP($S385+12,rate_basefnd,6)))
*$R385</f>
        <v>32134.027516799997</v>
      </c>
      <c r="Y385" s="1">
        <f>(($D385*'fnd base rates'!G$107)
+($E385*'fnd base rates'!G$108)
+($F385*'fnd base rates'!G$109)
+($G385*'fnd base rates'!G$110)
+($H385*'fnd base rates'!G$111)
+($I385*'fnd base rates'!G$112)
+($J385*'fnd base rates'!G$113)
+($K385*'fnd base rates'!G$114)
+($M385*'fnd base rates'!G$116)
+($N385*'fnd base rates'!G$117)
+($O385*'fnd base rates'!G$118)
+($P385*VLOOKUP($S385+12,rate_basefnd,7)))
*$R385</f>
        <v>4793.1333648</v>
      </c>
      <c r="Z385" s="1">
        <f>(($D385*'fnd base rates'!H$107)
+($E385*'fnd base rates'!H$108)
+($F385*'fnd base rates'!H$109)
+($G385*'fnd base rates'!H$110)
+($H385*'fnd base rates'!H$111)
+($I385*'fnd base rates'!H$112)
+($J385*'fnd base rates'!H$113)
+($K385*'fnd base rates'!H$114)
+($M385*'fnd base rates'!H$116)
+($N385*'fnd base rates'!H$117)
+($O385*'fnd base rates'!H$118)
+($P385*VLOOKUP($S385+12,rate_basefnd,8)))</f>
        <v>13175.53335</v>
      </c>
      <c r="AA385" s="1">
        <f>(($D385*'fnd base rates'!I$107)
+($E385*'fnd base rates'!I$108)
+($F385*'fnd base rates'!I$109)
+($G385*'fnd base rates'!I$110)
+($H385*'fnd base rates'!I$111)
+($I385*'fnd base rates'!I$112)
+($J385*'fnd base rates'!I$113)
+($K385*'fnd base rates'!I$114)
+($M385*'fnd base rates'!I$116)
+($N385*'fnd base rates'!I$117)
+($O385*'fnd base rates'!I$118)
+($P385*VLOOKUP($S385+12,rate_basefnd,9)))
*$R385</f>
        <v>8780.98848</v>
      </c>
      <c r="AB385" s="1">
        <f>(($D385*'fnd base rates'!J$107)
+($E385*'fnd base rates'!J$108)
+($F385*'fnd base rates'!J$109)
+($G385*'fnd base rates'!J$110)
+($H385*'fnd base rates'!J$111)
+($I385*'fnd base rates'!J$112)
+($J385*'fnd base rates'!J$113)
+($K385*'fnd base rates'!J$114)
+($M385*'fnd base rates'!J$116)
+($N385*'fnd base rates'!J$117)
+($O385*'fnd base rates'!J$118)
+($P385*VLOOKUP($S385+12,rate_basefnd,10)))
*$R385</f>
        <v>6948.8073599999998</v>
      </c>
      <c r="AC385" s="1">
        <f>(($D385*'fnd base rates'!K$107)
+($E385*'fnd base rates'!K$108)
+($F385*'fnd base rates'!K$109)
+($G385*'fnd base rates'!K$110)
+($H385*'fnd base rates'!K$111)
+($I385*'fnd base rates'!K$112)
+($J385*'fnd base rates'!K$113)
+($K385*'fnd base rates'!K$114)
+($M385*'fnd base rates'!K$116)
+($N385*'fnd base rates'!K$117)
+($O385*'fnd base rates'!K$118)
+($P385*VLOOKUP($S385+12,rate_basefnd,11)))
*$R385</f>
        <v>29305.158432</v>
      </c>
      <c r="AD385" s="1">
        <f>(($D385*'fnd base rates'!L$107)
+($E385*'fnd base rates'!L$108)
+($F385*'fnd base rates'!L$109)
+($G385*'fnd base rates'!L$110)
+($H385*'fnd base rates'!L$111)
+($I385*'fnd base rates'!L$112)
+($J385*'fnd base rates'!L$113)
+($K385*'fnd base rates'!L$114)
+($M385*'fnd base rates'!L$116)
+($N385*'fnd base rates'!L$117)
+($O385*'fnd base rates'!L$118)
+($P385*VLOOKUP($S385+12,rate_basefnd,12)))</f>
        <v>38300.607000000004</v>
      </c>
      <c r="AE385" s="1">
        <f>(($D385*'fnd base rates'!M$107)
+($E385*'fnd base rates'!M$108)
+($F385*'fnd base rates'!M$109)
+($G385*'fnd base rates'!M$110)
+($H385*'fnd base rates'!M$111)
+($I385*'fnd base rates'!M$112)
+($J385*'fnd base rates'!M$113)
+($K385*'fnd base rates'!M$114)
+($M385*'fnd base rates'!M$116)
+($N385*'fnd base rates'!M$117)
+($O385*'fnd base rates'!M$118)
+($P385*VLOOKUP($S385+12,rate_basefnd,13)))</f>
        <v>0</v>
      </c>
      <c r="AF385" s="4">
        <f t="shared" si="387"/>
        <v>283201.79440440005</v>
      </c>
      <c r="AH385" s="269">
        <f t="shared" si="388"/>
        <v>447101238</v>
      </c>
      <c r="AI385" s="4" t="str">
        <f t="shared" si="389"/>
        <v>447</v>
      </c>
      <c r="AJ385" s="2" t="str">
        <f t="shared" si="390"/>
        <v>101</v>
      </c>
      <c r="AK385" s="2" t="str">
        <f t="shared" si="391"/>
        <v>238</v>
      </c>
      <c r="AL385" s="4">
        <f t="shared" si="392"/>
        <v>1</v>
      </c>
      <c r="AM385" s="4">
        <f t="shared" si="383"/>
        <v>25</v>
      </c>
      <c r="AN385" s="4">
        <f t="shared" si="393"/>
        <v>283201.79440440005</v>
      </c>
      <c r="AO385" s="4">
        <f t="shared" si="394"/>
        <v>11328</v>
      </c>
      <c r="AP385" s="4">
        <f t="shared" si="384"/>
        <v>0</v>
      </c>
      <c r="AQ385" s="4">
        <v>11328</v>
      </c>
      <c r="AW385" s="4">
        <v>11328</v>
      </c>
      <c r="AX385" s="5">
        <f t="shared" si="395"/>
        <v>0</v>
      </c>
      <c r="AY385" s="4">
        <v>11328</v>
      </c>
      <c r="AZ385" s="5"/>
      <c r="BB385" s="5">
        <f t="shared" ref="BB385" si="450">BC385-BA385</f>
        <v>0</v>
      </c>
    </row>
    <row r="386" spans="1:54" s="4" customFormat="1">
      <c r="A386" s="269">
        <v>447</v>
      </c>
      <c r="B386" s="2">
        <v>447101266</v>
      </c>
      <c r="C386" s="9" t="s">
        <v>1063</v>
      </c>
      <c r="D386" s="14">
        <f>'fnd enro'!D386</f>
        <v>0</v>
      </c>
      <c r="E386" s="14">
        <f>'fnd enro'!E386</f>
        <v>0</v>
      </c>
      <c r="F386" s="14">
        <f>'fnd enro'!F386</f>
        <v>0</v>
      </c>
      <c r="G386" s="14">
        <f>'fnd enro'!G386</f>
        <v>1</v>
      </c>
      <c r="H386" s="14">
        <f>'fnd enro'!H386</f>
        <v>0</v>
      </c>
      <c r="I386" s="14">
        <f>'fnd enro'!I386</f>
        <v>0</v>
      </c>
      <c r="J386" s="14">
        <f>'fnd enro'!J386</f>
        <v>0</v>
      </c>
      <c r="K386" s="15">
        <f>'fnd enro'!K386</f>
        <v>3.8600000000000002E-2</v>
      </c>
      <c r="L386" s="14">
        <f>'fnd enro'!L386</f>
        <v>0</v>
      </c>
      <c r="M386" s="14">
        <f>'fnd enro'!M386</f>
        <v>0</v>
      </c>
      <c r="N386" s="14">
        <f>'fnd enro'!N386</f>
        <v>0</v>
      </c>
      <c r="O386" s="14">
        <f>'fnd enro'!O386</f>
        <v>0</v>
      </c>
      <c r="P386" s="14">
        <f>'fnd enro'!P386</f>
        <v>0</v>
      </c>
      <c r="Q386" s="14">
        <f>'fnd enro'!R386</f>
        <v>1</v>
      </c>
      <c r="R386" s="15">
        <f t="shared" si="386"/>
        <v>1.056</v>
      </c>
      <c r="S386" s="14">
        <f>VALUE('fnd enro'!Q386)</f>
        <v>3</v>
      </c>
      <c r="T386" s="2"/>
      <c r="U386" s="1">
        <f>(($D386*'fnd base rates'!C$107)
+($E386*'fnd base rates'!C$108)
+($F386*'fnd base rates'!C$109)
+($G386*'fnd base rates'!C$110)
+($H386*'fnd base rates'!C$111)
+($I386*'fnd base rates'!C$112)
+($J386*'fnd base rates'!C$113)
+($K386*'fnd base rates'!C$114)
+($M386*'fnd base rates'!C$116)
+($N386*'fnd base rates'!C$117)
+($O386*'fnd base rates'!C$118)
+($P386*VLOOKUP($S386+12,rate_basefnd,3)))
*$R386</f>
        <v>566.50318137600004</v>
      </c>
      <c r="V386" s="1">
        <f>(($D386*'fnd base rates'!D$107)
+($E386*'fnd base rates'!D$108)
+($F386*'fnd base rates'!D$109)
+($G386*'fnd base rates'!D$110)
+($H386*'fnd base rates'!D$111)
+($I386*'fnd base rates'!D$112)
+($J386*'fnd base rates'!D$113)
+($K386*'fnd base rates'!D$114)
+($M386*'fnd base rates'!D$116)
+($N386*'fnd base rates'!D$117)
+($O386*'fnd base rates'!D$118)
+($P386*VLOOKUP($S386+12,rate_basefnd,4)))
*$R386</f>
        <v>807.92448000000013</v>
      </c>
      <c r="W386" s="1">
        <f>(($D386*'fnd base rates'!E$107)
+($E386*'fnd base rates'!E$108)
+($F386*'fnd base rates'!E$109)
+($G386*'fnd base rates'!E$110)
+($H386*'fnd base rates'!E$111)
+($I386*'fnd base rates'!E$112)
+($J386*'fnd base rates'!E$113)
+($K386*'fnd base rates'!E$114)
+($M386*'fnd base rates'!E$116)
+($N386*'fnd base rates'!E$117)
+($O386*'fnd base rates'!E$118)
+($P386*VLOOKUP($S386+12,rate_basefnd,5)))
*$R386</f>
        <v>4097.7344770560003</v>
      </c>
      <c r="X386" s="1">
        <f>(($D386*'fnd base rates'!F$107)
+($E386*'fnd base rates'!F$108)
+($F386*'fnd base rates'!F$109)
+($G386*'fnd base rates'!F$110)
+($H386*'fnd base rates'!F$111)
+($I386*'fnd base rates'!F$112)
+($J386*'fnd base rates'!F$113)
+($K386*'fnd base rates'!F$114)
+($M386*'fnd base rates'!F$116)
+($N386*'fnd base rates'!F$117)
+($O386*'fnd base rates'!F$118)
+($P386*VLOOKUP($S386+12,rate_basefnd,6)))
*$R386</f>
        <v>1317.303411072</v>
      </c>
      <c r="Y386" s="1">
        <f>(($D386*'fnd base rates'!G$107)
+($E386*'fnd base rates'!G$108)
+($F386*'fnd base rates'!G$109)
+($G386*'fnd base rates'!G$110)
+($H386*'fnd base rates'!G$111)
+($I386*'fnd base rates'!G$112)
+($J386*'fnd base rates'!G$113)
+($K386*'fnd base rates'!G$114)
+($M386*'fnd base rates'!G$116)
+($N386*'fnd base rates'!G$117)
+($O386*'fnd base rates'!G$118)
+($P386*VLOOKUP($S386+12,rate_basefnd,7)))
*$R386</f>
        <v>165.57370579200003</v>
      </c>
      <c r="Z386" s="1">
        <f>(($D386*'fnd base rates'!H$107)
+($E386*'fnd base rates'!H$108)
+($F386*'fnd base rates'!H$109)
+($G386*'fnd base rates'!H$110)
+($H386*'fnd base rates'!H$111)
+($I386*'fnd base rates'!H$112)
+($J386*'fnd base rates'!H$113)
+($K386*'fnd base rates'!H$114)
+($M386*'fnd base rates'!H$116)
+($N386*'fnd base rates'!H$117)
+($O386*'fnd base rates'!H$118)
+($P386*VLOOKUP($S386+12,rate_basefnd,8)))</f>
        <v>523.43893400000002</v>
      </c>
      <c r="AA386" s="1">
        <f>(($D386*'fnd base rates'!I$107)
+($E386*'fnd base rates'!I$108)
+($F386*'fnd base rates'!I$109)
+($G386*'fnd base rates'!I$110)
+($H386*'fnd base rates'!I$111)
+($I386*'fnd base rates'!I$112)
+($J386*'fnd base rates'!I$113)
+($K386*'fnd base rates'!I$114)
+($M386*'fnd base rates'!I$116)
+($N386*'fnd base rates'!I$117)
+($O386*'fnd base rates'!I$118)
+($P386*VLOOKUP($S386+12,rate_basefnd,9)))
*$R386</f>
        <v>323.50560000000002</v>
      </c>
      <c r="AB386" s="1">
        <f>(($D386*'fnd base rates'!J$107)
+($E386*'fnd base rates'!J$108)
+($F386*'fnd base rates'!J$109)
+($G386*'fnd base rates'!J$110)
+($H386*'fnd base rates'!J$111)
+($I386*'fnd base rates'!J$112)
+($J386*'fnd base rates'!J$113)
+($K386*'fnd base rates'!J$114)
+($M386*'fnd base rates'!J$116)
+($N386*'fnd base rates'!J$117)
+($O386*'fnd base rates'!J$118)
+($P386*VLOOKUP($S386+12,rate_basefnd,10)))
*$R386</f>
        <v>160.84992</v>
      </c>
      <c r="AC386" s="1">
        <f>(($D386*'fnd base rates'!K$107)
+($E386*'fnd base rates'!K$108)
+($F386*'fnd base rates'!K$109)
+($G386*'fnd base rates'!K$110)
+($H386*'fnd base rates'!K$111)
+($I386*'fnd base rates'!K$112)
+($J386*'fnd base rates'!K$113)
+($K386*'fnd base rates'!K$114)
+($M386*'fnd base rates'!K$116)
+($N386*'fnd base rates'!K$117)
+($O386*'fnd base rates'!K$118)
+($P386*VLOOKUP($S386+12,rate_basefnd,11)))
*$R386</f>
        <v>1161.82163328</v>
      </c>
      <c r="AD386" s="1">
        <f>(($D386*'fnd base rates'!L$107)
+($E386*'fnd base rates'!L$108)
+($F386*'fnd base rates'!L$109)
+($G386*'fnd base rates'!L$110)
+($H386*'fnd base rates'!L$111)
+($I386*'fnd base rates'!L$112)
+($J386*'fnd base rates'!L$113)
+($K386*'fnd base rates'!L$114)
+($M386*'fnd base rates'!L$116)
+($N386*'fnd base rates'!L$117)
+($O386*'fnd base rates'!L$118)
+($P386*VLOOKUP($S386+12,rate_basefnd,12)))</f>
        <v>1446.1566800000001</v>
      </c>
      <c r="AE386" s="1">
        <f>(($D386*'fnd base rates'!M$107)
+($E386*'fnd base rates'!M$108)
+($F386*'fnd base rates'!M$109)
+($G386*'fnd base rates'!M$110)
+($H386*'fnd base rates'!M$111)
+($I386*'fnd base rates'!M$112)
+($J386*'fnd base rates'!M$113)
+($K386*'fnd base rates'!M$114)
+($M386*'fnd base rates'!M$116)
+($N386*'fnd base rates'!M$117)
+($O386*'fnd base rates'!M$118)
+($P386*VLOOKUP($S386+12,rate_basefnd,13)))</f>
        <v>0</v>
      </c>
      <c r="AF386" s="4">
        <f t="shared" si="387"/>
        <v>10570.812022575999</v>
      </c>
      <c r="AH386" s="269">
        <f t="shared" si="388"/>
        <v>447101266</v>
      </c>
      <c r="AI386" s="4" t="str">
        <f t="shared" si="389"/>
        <v>447</v>
      </c>
      <c r="AJ386" s="2" t="str">
        <f t="shared" si="390"/>
        <v>101</v>
      </c>
      <c r="AK386" s="2" t="str">
        <f t="shared" si="391"/>
        <v>266</v>
      </c>
      <c r="AL386" s="4">
        <f t="shared" si="392"/>
        <v>1</v>
      </c>
      <c r="AM386" s="4">
        <f t="shared" si="383"/>
        <v>1</v>
      </c>
      <c r="AN386" s="4">
        <f t="shared" si="393"/>
        <v>10570.812022575999</v>
      </c>
      <c r="AO386" s="4">
        <f t="shared" si="394"/>
        <v>10571</v>
      </c>
      <c r="AP386" s="4">
        <f t="shared" si="384"/>
        <v>0</v>
      </c>
      <c r="AQ386" s="4">
        <v>10571</v>
      </c>
      <c r="AW386" s="4">
        <v>10571</v>
      </c>
      <c r="AX386" s="5">
        <f t="shared" si="395"/>
        <v>0</v>
      </c>
      <c r="AY386" s="4">
        <v>10571</v>
      </c>
      <c r="AZ386" s="5"/>
      <c r="BB386" s="5">
        <f t="shared" ref="BB386" si="451">BC386-BA386</f>
        <v>0</v>
      </c>
    </row>
    <row r="387" spans="1:54" s="4" customFormat="1">
      <c r="A387" s="269">
        <v>447</v>
      </c>
      <c r="B387" s="2">
        <v>447101307</v>
      </c>
      <c r="C387" s="9" t="s">
        <v>1063</v>
      </c>
      <c r="D387" s="14">
        <f>'fnd enro'!D387</f>
        <v>0</v>
      </c>
      <c r="E387" s="14">
        <f>'fnd enro'!E387</f>
        <v>0</v>
      </c>
      <c r="F387" s="14">
        <f>'fnd enro'!F387</f>
        <v>3</v>
      </c>
      <c r="G387" s="14">
        <f>'fnd enro'!G387</f>
        <v>1</v>
      </c>
      <c r="H387" s="14">
        <f>'fnd enro'!H387</f>
        <v>1</v>
      </c>
      <c r="I387" s="14">
        <f>'fnd enro'!I387</f>
        <v>0</v>
      </c>
      <c r="J387" s="14">
        <f>'fnd enro'!J387</f>
        <v>0</v>
      </c>
      <c r="K387" s="15">
        <f>'fnd enro'!K387</f>
        <v>0.193</v>
      </c>
      <c r="L387" s="14">
        <f>'fnd enro'!L387</f>
        <v>0</v>
      </c>
      <c r="M387" s="14">
        <f>'fnd enro'!M387</f>
        <v>0</v>
      </c>
      <c r="N387" s="14">
        <f>'fnd enro'!N387</f>
        <v>0</v>
      </c>
      <c r="O387" s="14">
        <f>'fnd enro'!O387</f>
        <v>0</v>
      </c>
      <c r="P387" s="14">
        <f>'fnd enro'!P387</f>
        <v>0</v>
      </c>
      <c r="Q387" s="14">
        <f>'fnd enro'!R387</f>
        <v>5</v>
      </c>
      <c r="R387" s="15">
        <f t="shared" si="386"/>
        <v>1.056</v>
      </c>
      <c r="S387" s="14">
        <f>VALUE('fnd enro'!Q387)</f>
        <v>4</v>
      </c>
      <c r="T387" s="2"/>
      <c r="U387" s="1">
        <f>(($D387*'fnd base rates'!C$107)
+($E387*'fnd base rates'!C$108)
+($F387*'fnd base rates'!C$109)
+($G387*'fnd base rates'!C$110)
+($H387*'fnd base rates'!C$111)
+($I387*'fnd base rates'!C$112)
+($J387*'fnd base rates'!C$113)
+($K387*'fnd base rates'!C$114)
+($M387*'fnd base rates'!C$116)
+($N387*'fnd base rates'!C$117)
+($O387*'fnd base rates'!C$118)
+($P387*VLOOKUP($S387+12,rate_basefnd,3)))
*$R387</f>
        <v>2832.5159068800003</v>
      </c>
      <c r="V387" s="1">
        <f>(($D387*'fnd base rates'!D$107)
+($E387*'fnd base rates'!D$108)
+($F387*'fnd base rates'!D$109)
+($G387*'fnd base rates'!D$110)
+($H387*'fnd base rates'!D$111)
+($I387*'fnd base rates'!D$112)
+($J387*'fnd base rates'!D$113)
+($K387*'fnd base rates'!D$114)
+($M387*'fnd base rates'!D$116)
+($N387*'fnd base rates'!D$117)
+($O387*'fnd base rates'!D$118)
+($P387*VLOOKUP($S387+12,rate_basefnd,4)))
*$R387</f>
        <v>4039.6224000000002</v>
      </c>
      <c r="W387" s="1">
        <f>(($D387*'fnd base rates'!E$107)
+($E387*'fnd base rates'!E$108)
+($F387*'fnd base rates'!E$109)
+($G387*'fnd base rates'!E$110)
+($H387*'fnd base rates'!E$111)
+($I387*'fnd base rates'!E$112)
+($J387*'fnd base rates'!E$113)
+($K387*'fnd base rates'!E$114)
+($M387*'fnd base rates'!E$116)
+($N387*'fnd base rates'!E$117)
+($O387*'fnd base rates'!E$118)
+($P387*VLOOKUP($S387+12,rate_basefnd,5)))
*$R387</f>
        <v>20044.307585279999</v>
      </c>
      <c r="X387" s="1">
        <f>(($D387*'fnd base rates'!F$107)
+($E387*'fnd base rates'!F$108)
+($F387*'fnd base rates'!F$109)
+($G387*'fnd base rates'!F$110)
+($H387*'fnd base rates'!F$111)
+($I387*'fnd base rates'!F$112)
+($J387*'fnd base rates'!F$113)
+($K387*'fnd base rates'!F$114)
+($M387*'fnd base rates'!F$116)
+($N387*'fnd base rates'!F$117)
+($O387*'fnd base rates'!F$118)
+($P387*VLOOKUP($S387+12,rate_basefnd,6)))
*$R387</f>
        <v>6320.3311353600002</v>
      </c>
      <c r="Y387" s="1">
        <f>(($D387*'fnd base rates'!G$107)
+($E387*'fnd base rates'!G$108)
+($F387*'fnd base rates'!G$109)
+($G387*'fnd base rates'!G$110)
+($H387*'fnd base rates'!G$111)
+($I387*'fnd base rates'!G$112)
+($J387*'fnd base rates'!G$113)
+($K387*'fnd base rates'!G$114)
+($M387*'fnd base rates'!G$116)
+($N387*'fnd base rates'!G$117)
+($O387*'fnd base rates'!G$118)
+($P387*VLOOKUP($S387+12,rate_basefnd,7)))
*$R387</f>
        <v>840.11812896000004</v>
      </c>
      <c r="Z387" s="1">
        <f>(($D387*'fnd base rates'!H$107)
+($E387*'fnd base rates'!H$108)
+($F387*'fnd base rates'!H$109)
+($G387*'fnd base rates'!H$110)
+($H387*'fnd base rates'!H$111)
+($I387*'fnd base rates'!H$112)
+($J387*'fnd base rates'!H$113)
+($K387*'fnd base rates'!H$114)
+($M387*'fnd base rates'!H$116)
+($N387*'fnd base rates'!H$117)
+($O387*'fnd base rates'!H$118)
+($P387*VLOOKUP($S387+12,rate_basefnd,8)))</f>
        <v>2617.1946700000003</v>
      </c>
      <c r="AA387" s="1">
        <f>(($D387*'fnd base rates'!I$107)
+($E387*'fnd base rates'!I$108)
+($F387*'fnd base rates'!I$109)
+($G387*'fnd base rates'!I$110)
+($H387*'fnd base rates'!I$111)
+($I387*'fnd base rates'!I$112)
+($J387*'fnd base rates'!I$113)
+($K387*'fnd base rates'!I$114)
+($M387*'fnd base rates'!I$116)
+($N387*'fnd base rates'!I$117)
+($O387*'fnd base rates'!I$118)
+($P387*VLOOKUP($S387+12,rate_basefnd,9)))
*$R387</f>
        <v>1677.0230400000003</v>
      </c>
      <c r="AB387" s="1">
        <f>(($D387*'fnd base rates'!J$107)
+($E387*'fnd base rates'!J$108)
+($F387*'fnd base rates'!J$109)
+($G387*'fnd base rates'!J$110)
+($H387*'fnd base rates'!J$111)
+($I387*'fnd base rates'!J$112)
+($J387*'fnd base rates'!J$113)
+($K387*'fnd base rates'!J$114)
+($M387*'fnd base rates'!J$116)
+($N387*'fnd base rates'!J$117)
+($O387*'fnd base rates'!J$118)
+($P387*VLOOKUP($S387+12,rate_basefnd,10)))
*$R387</f>
        <v>745.33535999999992</v>
      </c>
      <c r="AC387" s="1">
        <f>(($D387*'fnd base rates'!K$107)
+($E387*'fnd base rates'!K$108)
+($F387*'fnd base rates'!K$109)
+($G387*'fnd base rates'!K$110)
+($H387*'fnd base rates'!K$111)
+($I387*'fnd base rates'!K$112)
+($J387*'fnd base rates'!K$113)
+($K387*'fnd base rates'!K$114)
+($M387*'fnd base rates'!K$116)
+($N387*'fnd base rates'!K$117)
+($O387*'fnd base rates'!K$118)
+($P387*VLOOKUP($S387+12,rate_basefnd,11)))
*$R387</f>
        <v>5895.6473663999996</v>
      </c>
      <c r="AD387" s="1">
        <f>(($D387*'fnd base rates'!L$107)
+($E387*'fnd base rates'!L$108)
+($F387*'fnd base rates'!L$109)
+($G387*'fnd base rates'!L$110)
+($H387*'fnd base rates'!L$111)
+($I387*'fnd base rates'!L$112)
+($J387*'fnd base rates'!L$113)
+($K387*'fnd base rates'!L$114)
+($M387*'fnd base rates'!L$116)
+($N387*'fnd base rates'!L$117)
+($O387*'fnd base rates'!L$118)
+($P387*VLOOKUP($S387+12,rate_basefnd,12)))</f>
        <v>7297.0134000000007</v>
      </c>
      <c r="AE387" s="1">
        <f>(($D387*'fnd base rates'!M$107)
+($E387*'fnd base rates'!M$108)
+($F387*'fnd base rates'!M$109)
+($G387*'fnd base rates'!M$110)
+($H387*'fnd base rates'!M$111)
+($I387*'fnd base rates'!M$112)
+($J387*'fnd base rates'!M$113)
+($K387*'fnd base rates'!M$114)
+($M387*'fnd base rates'!M$116)
+($N387*'fnd base rates'!M$117)
+($O387*'fnd base rates'!M$118)
+($P387*VLOOKUP($S387+12,rate_basefnd,13)))</f>
        <v>0</v>
      </c>
      <c r="AF387" s="4">
        <f t="shared" si="387"/>
        <v>52309.108992879999</v>
      </c>
      <c r="AH387" s="269">
        <f t="shared" si="388"/>
        <v>447101307</v>
      </c>
      <c r="AI387" s="4" t="str">
        <f t="shared" si="389"/>
        <v>447</v>
      </c>
      <c r="AJ387" s="2" t="str">
        <f t="shared" si="390"/>
        <v>101</v>
      </c>
      <c r="AK387" s="2" t="str">
        <f t="shared" si="391"/>
        <v>307</v>
      </c>
      <c r="AL387" s="4">
        <f t="shared" si="392"/>
        <v>1</v>
      </c>
      <c r="AM387" s="4">
        <f t="shared" si="383"/>
        <v>5</v>
      </c>
      <c r="AN387" s="4">
        <f t="shared" si="393"/>
        <v>52309.108992879999</v>
      </c>
      <c r="AO387" s="4">
        <f t="shared" si="394"/>
        <v>10462</v>
      </c>
      <c r="AP387" s="4">
        <f t="shared" si="384"/>
        <v>0</v>
      </c>
      <c r="AQ387" s="4">
        <v>10462</v>
      </c>
      <c r="AW387" s="4">
        <v>10462</v>
      </c>
      <c r="AX387" s="5">
        <f t="shared" si="395"/>
        <v>0</v>
      </c>
      <c r="AY387" s="4">
        <v>10462</v>
      </c>
      <c r="AZ387" s="5"/>
      <c r="BB387" s="5">
        <f t="shared" ref="BB387" si="452">BC387-BA387</f>
        <v>0</v>
      </c>
    </row>
    <row r="388" spans="1:54" s="4" customFormat="1">
      <c r="A388" s="269">
        <v>447</v>
      </c>
      <c r="B388" s="2">
        <v>447101350</v>
      </c>
      <c r="C388" s="9" t="s">
        <v>1063</v>
      </c>
      <c r="D388" s="14">
        <f>'fnd enro'!D388</f>
        <v>0</v>
      </c>
      <c r="E388" s="14">
        <f>'fnd enro'!E388</f>
        <v>0</v>
      </c>
      <c r="F388" s="14">
        <f>'fnd enro'!F388</f>
        <v>12</v>
      </c>
      <c r="G388" s="14">
        <f>'fnd enro'!G388</f>
        <v>26</v>
      </c>
      <c r="H388" s="14">
        <f>'fnd enro'!H388</f>
        <v>8</v>
      </c>
      <c r="I388" s="14">
        <f>'fnd enro'!I388</f>
        <v>0</v>
      </c>
      <c r="J388" s="14">
        <f>'fnd enro'!J388</f>
        <v>0</v>
      </c>
      <c r="K388" s="15">
        <f>'fnd enro'!K388</f>
        <v>1.7756000000000001</v>
      </c>
      <c r="L388" s="14">
        <f>'fnd enro'!L388</f>
        <v>0</v>
      </c>
      <c r="M388" s="14">
        <f>'fnd enro'!M388</f>
        <v>6</v>
      </c>
      <c r="N388" s="14">
        <f>'fnd enro'!N388</f>
        <v>0</v>
      </c>
      <c r="O388" s="14">
        <f>'fnd enro'!O388</f>
        <v>0</v>
      </c>
      <c r="P388" s="14">
        <f>'fnd enro'!P388</f>
        <v>8</v>
      </c>
      <c r="Q388" s="14">
        <f>'fnd enro'!R388</f>
        <v>46</v>
      </c>
      <c r="R388" s="15">
        <f t="shared" si="386"/>
        <v>1.056</v>
      </c>
      <c r="S388" s="14">
        <f>VALUE('fnd enro'!Q388)</f>
        <v>3</v>
      </c>
      <c r="T388" s="2"/>
      <c r="U388" s="1">
        <f>(($D388*'fnd base rates'!C$107)
+($E388*'fnd base rates'!C$108)
+($F388*'fnd base rates'!C$109)
+($G388*'fnd base rates'!C$110)
+($H388*'fnd base rates'!C$111)
+($I388*'fnd base rates'!C$112)
+($J388*'fnd base rates'!C$113)
+($K388*'fnd base rates'!C$114)
+($M388*'fnd base rates'!C$116)
+($N388*'fnd base rates'!C$117)
+($O388*'fnd base rates'!C$118)
+($P388*VLOOKUP($S388+12,rate_basefnd,3)))
*$R388</f>
        <v>27180.787303296005</v>
      </c>
      <c r="V388" s="1">
        <f>(($D388*'fnd base rates'!D$107)
+($E388*'fnd base rates'!D$108)
+($F388*'fnd base rates'!D$109)
+($G388*'fnd base rates'!D$110)
+($H388*'fnd base rates'!D$111)
+($I388*'fnd base rates'!D$112)
+($J388*'fnd base rates'!D$113)
+($K388*'fnd base rates'!D$114)
+($M388*'fnd base rates'!D$116)
+($N388*'fnd base rates'!D$117)
+($O388*'fnd base rates'!D$118)
+($P388*VLOOKUP($S388+12,rate_basefnd,4)))
*$R388</f>
        <v>40563.959040000009</v>
      </c>
      <c r="W388" s="1">
        <f>(($D388*'fnd base rates'!E$107)
+($E388*'fnd base rates'!E$108)
+($F388*'fnd base rates'!E$109)
+($G388*'fnd base rates'!E$110)
+($H388*'fnd base rates'!E$111)
+($I388*'fnd base rates'!E$112)
+($J388*'fnd base rates'!E$113)
+($K388*'fnd base rates'!E$114)
+($M388*'fnd base rates'!E$116)
+($N388*'fnd base rates'!E$117)
+($O388*'fnd base rates'!E$118)
+($P388*VLOOKUP($S388+12,rate_basefnd,5)))
*$R388</f>
        <v>215026.66658457601</v>
      </c>
      <c r="X388" s="1">
        <f>(($D388*'fnd base rates'!F$107)
+($E388*'fnd base rates'!F$108)
+($F388*'fnd base rates'!F$109)
+($G388*'fnd base rates'!F$110)
+($H388*'fnd base rates'!F$111)
+($I388*'fnd base rates'!F$112)
+($J388*'fnd base rates'!F$113)
+($K388*'fnd base rates'!F$114)
+($M388*'fnd base rates'!F$116)
+($N388*'fnd base rates'!F$117)
+($O388*'fnd base rates'!F$118)
+($P388*VLOOKUP($S388+12,rate_basefnd,6)))
*$R388</f>
        <v>59588.068269312003</v>
      </c>
      <c r="Y388" s="1">
        <f>(($D388*'fnd base rates'!G$107)
+($E388*'fnd base rates'!G$108)
+($F388*'fnd base rates'!G$109)
+($G388*'fnd base rates'!G$110)
+($H388*'fnd base rates'!G$111)
+($I388*'fnd base rates'!G$112)
+($J388*'fnd base rates'!G$113)
+($K388*'fnd base rates'!G$114)
+($M388*'fnd base rates'!G$116)
+($N388*'fnd base rates'!G$117)
+($O388*'fnd base rates'!G$118)
+($P388*VLOOKUP($S388+12,rate_basefnd,7)))
*$R388</f>
        <v>9113.8618264320012</v>
      </c>
      <c r="Z388" s="1">
        <f>(($D388*'fnd base rates'!H$107)
+($E388*'fnd base rates'!H$108)
+($F388*'fnd base rates'!H$109)
+($G388*'fnd base rates'!H$110)
+($H388*'fnd base rates'!H$111)
+($I388*'fnd base rates'!H$112)
+($J388*'fnd base rates'!H$113)
+($K388*'fnd base rates'!H$114)
+($M388*'fnd base rates'!H$116)
+($N388*'fnd base rates'!H$117)
+($O388*'fnd base rates'!H$118)
+($P388*VLOOKUP($S388+12,rate_basefnd,8)))</f>
        <v>24993.410963999999</v>
      </c>
      <c r="AA388" s="1">
        <f>(($D388*'fnd base rates'!I$107)
+($E388*'fnd base rates'!I$108)
+($F388*'fnd base rates'!I$109)
+($G388*'fnd base rates'!I$110)
+($H388*'fnd base rates'!I$111)
+($I388*'fnd base rates'!I$112)
+($J388*'fnd base rates'!I$113)
+($K388*'fnd base rates'!I$114)
+($M388*'fnd base rates'!I$116)
+($N388*'fnd base rates'!I$117)
+($O388*'fnd base rates'!I$118)
+($P388*VLOOKUP($S388+12,rate_basefnd,9)))
*$R388</f>
        <v>16738.254720000001</v>
      </c>
      <c r="AB388" s="1">
        <f>(($D388*'fnd base rates'!J$107)
+($E388*'fnd base rates'!J$108)
+($F388*'fnd base rates'!J$109)
+($G388*'fnd base rates'!J$110)
+($H388*'fnd base rates'!J$111)
+($I388*'fnd base rates'!J$112)
+($J388*'fnd base rates'!J$113)
+($K388*'fnd base rates'!J$114)
+($M388*'fnd base rates'!J$116)
+($N388*'fnd base rates'!J$117)
+($O388*'fnd base rates'!J$118)
+($P388*VLOOKUP($S388+12,rate_basefnd,10)))
*$R388</f>
        <v>12409.985280000001</v>
      </c>
      <c r="AC388" s="1">
        <f>(($D388*'fnd base rates'!K$107)
+($E388*'fnd base rates'!K$108)
+($F388*'fnd base rates'!K$109)
+($G388*'fnd base rates'!K$110)
+($H388*'fnd base rates'!K$111)
+($I388*'fnd base rates'!K$112)
+($J388*'fnd base rates'!K$113)
+($K388*'fnd base rates'!K$114)
+($M388*'fnd base rates'!K$116)
+($N388*'fnd base rates'!K$117)
+($O388*'fnd base rates'!K$118)
+($P388*VLOOKUP($S388+12,rate_basefnd,11)))
*$R388</f>
        <v>56058.76793088</v>
      </c>
      <c r="AD388" s="1">
        <f>(($D388*'fnd base rates'!L$107)
+($E388*'fnd base rates'!L$108)
+($F388*'fnd base rates'!L$109)
+($G388*'fnd base rates'!L$110)
+($H388*'fnd base rates'!L$111)
+($I388*'fnd base rates'!L$112)
+($J388*'fnd base rates'!L$113)
+($K388*'fnd base rates'!L$114)
+($M388*'fnd base rates'!L$116)
+($N388*'fnd base rates'!L$117)
+($O388*'fnd base rates'!L$118)
+($P388*VLOOKUP($S388+12,rate_basefnd,12)))</f>
        <v>72128.507280000005</v>
      </c>
      <c r="AE388" s="1">
        <f>(($D388*'fnd base rates'!M$107)
+($E388*'fnd base rates'!M$108)
+($F388*'fnd base rates'!M$109)
+($G388*'fnd base rates'!M$110)
+($H388*'fnd base rates'!M$111)
+($I388*'fnd base rates'!M$112)
+($J388*'fnd base rates'!M$113)
+($K388*'fnd base rates'!M$114)
+($M388*'fnd base rates'!M$116)
+($N388*'fnd base rates'!M$117)
+($O388*'fnd base rates'!M$118)
+($P388*VLOOKUP($S388+12,rate_basefnd,13)))</f>
        <v>0</v>
      </c>
      <c r="AF388" s="4">
        <f t="shared" si="387"/>
        <v>533802.26919849613</v>
      </c>
      <c r="AH388" s="269">
        <f t="shared" si="388"/>
        <v>447101350</v>
      </c>
      <c r="AI388" s="4" t="str">
        <f t="shared" si="389"/>
        <v>447</v>
      </c>
      <c r="AJ388" s="2" t="str">
        <f t="shared" si="390"/>
        <v>101</v>
      </c>
      <c r="AK388" s="2" t="str">
        <f t="shared" si="391"/>
        <v>350</v>
      </c>
      <c r="AL388" s="4">
        <f t="shared" si="392"/>
        <v>1</v>
      </c>
      <c r="AM388" s="4">
        <f t="shared" si="383"/>
        <v>46</v>
      </c>
      <c r="AN388" s="4">
        <f t="shared" si="393"/>
        <v>533802.26919849613</v>
      </c>
      <c r="AO388" s="4">
        <f t="shared" si="394"/>
        <v>11604</v>
      </c>
      <c r="AP388" s="4">
        <f t="shared" si="384"/>
        <v>0</v>
      </c>
      <c r="AQ388" s="4">
        <v>11604</v>
      </c>
      <c r="AW388" s="4">
        <v>11604</v>
      </c>
      <c r="AX388" s="5">
        <f t="shared" si="395"/>
        <v>0</v>
      </c>
      <c r="AY388" s="4">
        <v>11604</v>
      </c>
      <c r="AZ388" s="5"/>
      <c r="BB388" s="5">
        <f t="shared" ref="BB388" si="453">BC388-BA388</f>
        <v>0</v>
      </c>
    </row>
    <row r="389" spans="1:54" s="4" customFormat="1">
      <c r="A389" s="269">
        <v>447</v>
      </c>
      <c r="B389" s="2">
        <v>447101622</v>
      </c>
      <c r="C389" s="9" t="s">
        <v>1063</v>
      </c>
      <c r="D389" s="14">
        <f>'fnd enro'!D389</f>
        <v>0</v>
      </c>
      <c r="E389" s="14">
        <f>'fnd enro'!E389</f>
        <v>0</v>
      </c>
      <c r="F389" s="14">
        <f>'fnd enro'!F389</f>
        <v>8</v>
      </c>
      <c r="G389" s="14">
        <f>'fnd enro'!G389</f>
        <v>36</v>
      </c>
      <c r="H389" s="14">
        <f>'fnd enro'!H389</f>
        <v>12</v>
      </c>
      <c r="I389" s="14">
        <f>'fnd enro'!I389</f>
        <v>0</v>
      </c>
      <c r="J389" s="14">
        <f>'fnd enro'!J389</f>
        <v>0</v>
      </c>
      <c r="K389" s="15">
        <f>'fnd enro'!K389</f>
        <v>2.1616</v>
      </c>
      <c r="L389" s="14">
        <f>'fnd enro'!L389</f>
        <v>0</v>
      </c>
      <c r="M389" s="14">
        <f>'fnd enro'!M389</f>
        <v>1</v>
      </c>
      <c r="N389" s="14">
        <f>'fnd enro'!N389</f>
        <v>0</v>
      </c>
      <c r="O389" s="14">
        <f>'fnd enro'!O389</f>
        <v>0</v>
      </c>
      <c r="P389" s="14">
        <f>'fnd enro'!P389</f>
        <v>10</v>
      </c>
      <c r="Q389" s="14">
        <f>'fnd enro'!R389</f>
        <v>56</v>
      </c>
      <c r="R389" s="15">
        <f t="shared" si="386"/>
        <v>1.056</v>
      </c>
      <c r="S389" s="14">
        <f>VALUE('fnd enro'!Q389)</f>
        <v>7</v>
      </c>
      <c r="T389" s="2"/>
      <c r="U389" s="1">
        <f>(($D389*'fnd base rates'!C$107)
+($E389*'fnd base rates'!C$108)
+($F389*'fnd base rates'!C$109)
+($G389*'fnd base rates'!C$110)
+($H389*'fnd base rates'!C$111)
+($I389*'fnd base rates'!C$112)
+($J389*'fnd base rates'!C$113)
+($K389*'fnd base rates'!C$114)
+($M389*'fnd base rates'!C$116)
+($N389*'fnd base rates'!C$117)
+($O389*'fnd base rates'!C$118)
+($P389*VLOOKUP($S389+12,rate_basefnd,3)))
*$R389</f>
        <v>32555.841517056</v>
      </c>
      <c r="V389" s="1">
        <f>(($D389*'fnd base rates'!D$107)
+($E389*'fnd base rates'!D$108)
+($F389*'fnd base rates'!D$109)
+($G389*'fnd base rates'!D$110)
+($H389*'fnd base rates'!D$111)
+($I389*'fnd base rates'!D$112)
+($J389*'fnd base rates'!D$113)
+($K389*'fnd base rates'!D$114)
+($M389*'fnd base rates'!D$116)
+($N389*'fnd base rates'!D$117)
+($O389*'fnd base rates'!D$118)
+($P389*VLOOKUP($S389+12,rate_basefnd,4)))
*$R389</f>
        <v>48865.027199999997</v>
      </c>
      <c r="W389" s="1">
        <f>(($D389*'fnd base rates'!E$107)
+($E389*'fnd base rates'!E$108)
+($F389*'fnd base rates'!E$109)
+($G389*'fnd base rates'!E$110)
+($H389*'fnd base rates'!E$111)
+($I389*'fnd base rates'!E$112)
+($J389*'fnd base rates'!E$113)
+($K389*'fnd base rates'!E$114)
+($M389*'fnd base rates'!E$116)
+($N389*'fnd base rates'!E$117)
+($O389*'fnd base rates'!E$118)
+($P389*VLOOKUP($S389+12,rate_basefnd,5)))
*$R389</f>
        <v>258973.95855513599</v>
      </c>
      <c r="X389" s="1">
        <f>(($D389*'fnd base rates'!F$107)
+($E389*'fnd base rates'!F$108)
+($F389*'fnd base rates'!F$109)
+($G389*'fnd base rates'!F$110)
+($H389*'fnd base rates'!F$111)
+($I389*'fnd base rates'!F$112)
+($J389*'fnd base rates'!F$113)
+($K389*'fnd base rates'!F$114)
+($M389*'fnd base rates'!F$116)
+($N389*'fnd base rates'!F$117)
+($O389*'fnd base rates'!F$118)
+($P389*VLOOKUP($S389+12,rate_basefnd,6)))
*$R389</f>
        <v>70761.693100032018</v>
      </c>
      <c r="Y389" s="1">
        <f>(($D389*'fnd base rates'!G$107)
+($E389*'fnd base rates'!G$108)
+($F389*'fnd base rates'!G$109)
+($G389*'fnd base rates'!G$110)
+($H389*'fnd base rates'!G$111)
+($I389*'fnd base rates'!G$112)
+($J389*'fnd base rates'!G$113)
+($K389*'fnd base rates'!G$114)
+($M389*'fnd base rates'!G$116)
+($N389*'fnd base rates'!G$117)
+($O389*'fnd base rates'!G$118)
+($P389*VLOOKUP($S389+12,rate_basefnd,7)))
*$R389</f>
        <v>11099.567204352001</v>
      </c>
      <c r="Z389" s="1">
        <f>(($D389*'fnd base rates'!H$107)
+($E389*'fnd base rates'!H$108)
+($F389*'fnd base rates'!H$109)
+($G389*'fnd base rates'!H$110)
+($H389*'fnd base rates'!H$111)
+($I389*'fnd base rates'!H$112)
+($J389*'fnd base rates'!H$113)
+($K389*'fnd base rates'!H$114)
+($M389*'fnd base rates'!H$116)
+($N389*'fnd base rates'!H$117)
+($O389*'fnd base rates'!H$118)
+($P389*VLOOKUP($S389+12,rate_basefnd,8)))</f>
        <v>29675.110304000002</v>
      </c>
      <c r="AA389" s="1">
        <f>(($D389*'fnd base rates'!I$107)
+($E389*'fnd base rates'!I$108)
+($F389*'fnd base rates'!I$109)
+($G389*'fnd base rates'!I$110)
+($H389*'fnd base rates'!I$111)
+($I389*'fnd base rates'!I$112)
+($J389*'fnd base rates'!I$113)
+($K389*'fnd base rates'!I$114)
+($M389*'fnd base rates'!I$116)
+($N389*'fnd base rates'!I$117)
+($O389*'fnd base rates'!I$118)
+($P389*VLOOKUP($S389+12,rate_basefnd,9)))
*$R389</f>
        <v>20267.955839999999</v>
      </c>
      <c r="AB389" s="1">
        <f>(($D389*'fnd base rates'!J$107)
+($E389*'fnd base rates'!J$108)
+($F389*'fnd base rates'!J$109)
+($G389*'fnd base rates'!J$110)
+($H389*'fnd base rates'!J$111)
+($I389*'fnd base rates'!J$112)
+($J389*'fnd base rates'!J$113)
+($K389*'fnd base rates'!J$114)
+($M389*'fnd base rates'!J$116)
+($N389*'fnd base rates'!J$117)
+($O389*'fnd base rates'!J$118)
+($P389*VLOOKUP($S389+12,rate_basefnd,10)))
*$R389</f>
        <v>16882.609919999999</v>
      </c>
      <c r="AC389" s="1">
        <f>(($D389*'fnd base rates'!K$107)
+($E389*'fnd base rates'!K$108)
+($F389*'fnd base rates'!K$109)
+($G389*'fnd base rates'!K$110)
+($H389*'fnd base rates'!K$111)
+($I389*'fnd base rates'!K$112)
+($J389*'fnd base rates'!K$113)
+($K389*'fnd base rates'!K$114)
+($M389*'fnd base rates'!K$116)
+($N389*'fnd base rates'!K$117)
+($O389*'fnd base rates'!K$118)
+($P389*VLOOKUP($S389+12,rate_basefnd,11)))
*$R389</f>
        <v>66420.925063679999</v>
      </c>
      <c r="AD389" s="1">
        <f>(($D389*'fnd base rates'!L$107)
+($E389*'fnd base rates'!L$108)
+($F389*'fnd base rates'!L$109)
+($G389*'fnd base rates'!L$110)
+($H389*'fnd base rates'!L$111)
+($I389*'fnd base rates'!L$112)
+($J389*'fnd base rates'!L$113)
+($K389*'fnd base rates'!L$114)
+($M389*'fnd base rates'!L$116)
+($N389*'fnd base rates'!L$117)
+($O389*'fnd base rates'!L$118)
+($P389*VLOOKUP($S389+12,rate_basefnd,12)))</f>
        <v>87194.044080000007</v>
      </c>
      <c r="AE389" s="1">
        <f>(($D389*'fnd base rates'!M$107)
+($E389*'fnd base rates'!M$108)
+($F389*'fnd base rates'!M$109)
+($G389*'fnd base rates'!M$110)
+($H389*'fnd base rates'!M$111)
+($I389*'fnd base rates'!M$112)
+($J389*'fnd base rates'!M$113)
+($K389*'fnd base rates'!M$114)
+($M389*'fnd base rates'!M$116)
+($N389*'fnd base rates'!M$117)
+($O389*'fnd base rates'!M$118)
+($P389*VLOOKUP($S389+12,rate_basefnd,13)))</f>
        <v>0</v>
      </c>
      <c r="AF389" s="4">
        <f t="shared" si="387"/>
        <v>642696.73278425611</v>
      </c>
      <c r="AH389" s="269">
        <f t="shared" si="388"/>
        <v>447101622</v>
      </c>
      <c r="AI389" s="4" t="str">
        <f t="shared" si="389"/>
        <v>447</v>
      </c>
      <c r="AJ389" s="2" t="str">
        <f t="shared" si="390"/>
        <v>101</v>
      </c>
      <c r="AK389" s="2" t="str">
        <f t="shared" si="391"/>
        <v>622</v>
      </c>
      <c r="AL389" s="4">
        <f t="shared" si="392"/>
        <v>1</v>
      </c>
      <c r="AM389" s="4">
        <f t="shared" si="383"/>
        <v>56</v>
      </c>
      <c r="AN389" s="4">
        <f t="shared" si="393"/>
        <v>642696.73278425611</v>
      </c>
      <c r="AO389" s="4">
        <f t="shared" si="394"/>
        <v>11477</v>
      </c>
      <c r="AP389" s="4">
        <f t="shared" si="384"/>
        <v>0</v>
      </c>
      <c r="AQ389" s="4">
        <v>11477</v>
      </c>
      <c r="AW389" s="4">
        <v>11477</v>
      </c>
      <c r="AX389" s="5">
        <f t="shared" si="395"/>
        <v>0</v>
      </c>
      <c r="AY389" s="4">
        <v>11477</v>
      </c>
      <c r="AZ389" s="5"/>
      <c r="BB389" s="5">
        <f t="shared" ref="BB389" si="454">BC389-BA389</f>
        <v>0</v>
      </c>
    </row>
    <row r="390" spans="1:54" s="4" customFormat="1">
      <c r="A390" s="269">
        <v>447</v>
      </c>
      <c r="B390" s="2">
        <v>447101690</v>
      </c>
      <c r="C390" s="9" t="s">
        <v>1063</v>
      </c>
      <c r="D390" s="14">
        <f>'fnd enro'!D390</f>
        <v>0</v>
      </c>
      <c r="E390" s="14">
        <f>'fnd enro'!E390</f>
        <v>0</v>
      </c>
      <c r="F390" s="14">
        <f>'fnd enro'!F390</f>
        <v>0</v>
      </c>
      <c r="G390" s="14">
        <f>'fnd enro'!G390</f>
        <v>0</v>
      </c>
      <c r="H390" s="14">
        <f>'fnd enro'!H390</f>
        <v>10</v>
      </c>
      <c r="I390" s="14">
        <f>'fnd enro'!I390</f>
        <v>0</v>
      </c>
      <c r="J390" s="14">
        <f>'fnd enro'!J390</f>
        <v>0</v>
      </c>
      <c r="K390" s="15">
        <f>'fnd enro'!K390</f>
        <v>0.38600000000000001</v>
      </c>
      <c r="L390" s="14">
        <f>'fnd enro'!L390</f>
        <v>0</v>
      </c>
      <c r="M390" s="14">
        <f>'fnd enro'!M390</f>
        <v>0</v>
      </c>
      <c r="N390" s="14">
        <f>'fnd enro'!N390</f>
        <v>0</v>
      </c>
      <c r="O390" s="14">
        <f>'fnd enro'!O390</f>
        <v>0</v>
      </c>
      <c r="P390" s="14">
        <f>'fnd enro'!P390</f>
        <v>1</v>
      </c>
      <c r="Q390" s="14">
        <f>'fnd enro'!R390</f>
        <v>10</v>
      </c>
      <c r="R390" s="15">
        <f t="shared" si="386"/>
        <v>1.056</v>
      </c>
      <c r="S390" s="14">
        <f>VALUE('fnd enro'!Q390)</f>
        <v>3</v>
      </c>
      <c r="T390" s="2"/>
      <c r="U390" s="1">
        <f>(($D390*'fnd base rates'!C$107)
+($E390*'fnd base rates'!C$108)
+($F390*'fnd base rates'!C$109)
+($G390*'fnd base rates'!C$110)
+($H390*'fnd base rates'!C$111)
+($I390*'fnd base rates'!C$112)
+($J390*'fnd base rates'!C$113)
+($K390*'fnd base rates'!C$114)
+($M390*'fnd base rates'!C$116)
+($N390*'fnd base rates'!C$117)
+($O390*'fnd base rates'!C$118)
+($P390*VLOOKUP($S390+12,rate_basefnd,3)))
*$R390</f>
        <v>5725.1182137600008</v>
      </c>
      <c r="V390" s="1">
        <f>(($D390*'fnd base rates'!D$107)
+($E390*'fnd base rates'!D$108)
+($F390*'fnd base rates'!D$109)
+($G390*'fnd base rates'!D$110)
+($H390*'fnd base rates'!D$111)
+($I390*'fnd base rates'!D$112)
+($J390*'fnd base rates'!D$113)
+($K390*'fnd base rates'!D$114)
+($M390*'fnd base rates'!D$116)
+($N390*'fnd base rates'!D$117)
+($O390*'fnd base rates'!D$118)
+($P390*VLOOKUP($S390+12,rate_basefnd,4)))
*$R390</f>
        <v>8363.97408</v>
      </c>
      <c r="W390" s="1">
        <f>(($D390*'fnd base rates'!E$107)
+($E390*'fnd base rates'!E$108)
+($F390*'fnd base rates'!E$109)
+($G390*'fnd base rates'!E$110)
+($H390*'fnd base rates'!E$111)
+($I390*'fnd base rates'!E$112)
+($J390*'fnd base rates'!E$113)
+($K390*'fnd base rates'!E$114)
+($M390*'fnd base rates'!E$116)
+($N390*'fnd base rates'!E$117)
+($O390*'fnd base rates'!E$118)
+($P390*VLOOKUP($S390+12,rate_basefnd,5)))
*$R390</f>
        <v>39311.557570560006</v>
      </c>
      <c r="X390" s="1">
        <f>(($D390*'fnd base rates'!F$107)
+($E390*'fnd base rates'!F$108)
+($F390*'fnd base rates'!F$109)
+($G390*'fnd base rates'!F$110)
+($H390*'fnd base rates'!F$111)
+($I390*'fnd base rates'!F$112)
+($J390*'fnd base rates'!F$113)
+($K390*'fnd base rates'!F$114)
+($M390*'fnd base rates'!F$116)
+($N390*'fnd base rates'!F$117)
+($O390*'fnd base rates'!F$118)
+($P390*VLOOKUP($S390+12,rate_basefnd,6)))
*$R390</f>
        <v>10511.174910720001</v>
      </c>
      <c r="Y390" s="1">
        <f>(($D390*'fnd base rates'!G$107)
+($E390*'fnd base rates'!G$108)
+($F390*'fnd base rates'!G$109)
+($G390*'fnd base rates'!G$110)
+($H390*'fnd base rates'!G$111)
+($I390*'fnd base rates'!G$112)
+($J390*'fnd base rates'!G$113)
+($K390*'fnd base rates'!G$114)
+($M390*'fnd base rates'!G$116)
+($N390*'fnd base rates'!G$117)
+($O390*'fnd base rates'!G$118)
+($P390*VLOOKUP($S390+12,rate_basefnd,7)))
*$R390</f>
        <v>1913.7178579200004</v>
      </c>
      <c r="Z390" s="1">
        <f>(($D390*'fnd base rates'!H$107)
+($E390*'fnd base rates'!H$108)
+($F390*'fnd base rates'!H$109)
+($G390*'fnd base rates'!H$110)
+($H390*'fnd base rates'!H$111)
+($I390*'fnd base rates'!H$112)
+($J390*'fnd base rates'!H$113)
+($K390*'fnd base rates'!H$114)
+($M390*'fnd base rates'!H$116)
+($N390*'fnd base rates'!H$117)
+($O390*'fnd base rates'!H$118)
+($P390*VLOOKUP($S390+12,rate_basefnd,8)))</f>
        <v>5253.9693400000006</v>
      </c>
      <c r="AA390" s="1">
        <f>(($D390*'fnd base rates'!I$107)
+($E390*'fnd base rates'!I$108)
+($F390*'fnd base rates'!I$109)
+($G390*'fnd base rates'!I$110)
+($H390*'fnd base rates'!I$111)
+($I390*'fnd base rates'!I$112)
+($J390*'fnd base rates'!I$113)
+($K390*'fnd base rates'!I$114)
+($M390*'fnd base rates'!I$116)
+($N390*'fnd base rates'!I$117)
+($O390*'fnd base rates'!I$118)
+($P390*VLOOKUP($S390+12,rate_basefnd,9)))
*$R390</f>
        <v>3942.5548800000001</v>
      </c>
      <c r="AB390" s="1">
        <f>(($D390*'fnd base rates'!J$107)
+($E390*'fnd base rates'!J$108)
+($F390*'fnd base rates'!J$109)
+($G390*'fnd base rates'!J$110)
+($H390*'fnd base rates'!J$111)
+($I390*'fnd base rates'!J$112)
+($J390*'fnd base rates'!J$113)
+($K390*'fnd base rates'!J$114)
+($M390*'fnd base rates'!J$116)
+($N390*'fnd base rates'!J$117)
+($O390*'fnd base rates'!J$118)
+($P390*VLOOKUP($S390+12,rate_basefnd,10)))
*$R390</f>
        <v>3212.2675200000003</v>
      </c>
      <c r="AC390" s="1">
        <f>(($D390*'fnd base rates'!K$107)
+($E390*'fnd base rates'!K$108)
+($F390*'fnd base rates'!K$109)
+($G390*'fnd base rates'!K$110)
+($H390*'fnd base rates'!K$111)
+($I390*'fnd base rates'!K$112)
+($J390*'fnd base rates'!K$113)
+($K390*'fnd base rates'!K$114)
+($M390*'fnd base rates'!K$116)
+($N390*'fnd base rates'!K$117)
+($O390*'fnd base rates'!K$118)
+($P390*VLOOKUP($S390+12,rate_basefnd,11)))
*$R390</f>
        <v>12483.6083328</v>
      </c>
      <c r="AD390" s="1">
        <f>(($D390*'fnd base rates'!L$107)
+($E390*'fnd base rates'!L$108)
+($F390*'fnd base rates'!L$109)
+($G390*'fnd base rates'!L$110)
+($H390*'fnd base rates'!L$111)
+($I390*'fnd base rates'!L$112)
+($J390*'fnd base rates'!L$113)
+($K390*'fnd base rates'!L$114)
+($M390*'fnd base rates'!L$116)
+($N390*'fnd base rates'!L$117)
+($O390*'fnd base rates'!L$118)
+($P390*VLOOKUP($S390+12,rate_basefnd,12)))</f>
        <v>15550.526800000001</v>
      </c>
      <c r="AE390" s="1">
        <f>(($D390*'fnd base rates'!M$107)
+($E390*'fnd base rates'!M$108)
+($F390*'fnd base rates'!M$109)
+($G390*'fnd base rates'!M$110)
+($H390*'fnd base rates'!M$111)
+($I390*'fnd base rates'!M$112)
+($J390*'fnd base rates'!M$113)
+($K390*'fnd base rates'!M$114)
+($M390*'fnd base rates'!M$116)
+($N390*'fnd base rates'!M$117)
+($O390*'fnd base rates'!M$118)
+($P390*VLOOKUP($S390+12,rate_basefnd,13)))</f>
        <v>0</v>
      </c>
      <c r="AF390" s="4">
        <f t="shared" si="387"/>
        <v>106268.46950575999</v>
      </c>
      <c r="AH390" s="269">
        <f t="shared" si="388"/>
        <v>447101690</v>
      </c>
      <c r="AI390" s="4" t="str">
        <f t="shared" si="389"/>
        <v>447</v>
      </c>
      <c r="AJ390" s="2" t="str">
        <f t="shared" si="390"/>
        <v>101</v>
      </c>
      <c r="AK390" s="2" t="str">
        <f t="shared" si="391"/>
        <v>690</v>
      </c>
      <c r="AL390" s="4">
        <f t="shared" si="392"/>
        <v>1</v>
      </c>
      <c r="AM390" s="4">
        <f t="shared" si="383"/>
        <v>10</v>
      </c>
      <c r="AN390" s="4">
        <f t="shared" si="393"/>
        <v>106268.46950575999</v>
      </c>
      <c r="AO390" s="4">
        <f t="shared" si="394"/>
        <v>10627</v>
      </c>
      <c r="AP390" s="4">
        <f t="shared" si="384"/>
        <v>0</v>
      </c>
      <c r="AQ390" s="4">
        <v>10627</v>
      </c>
      <c r="AW390" s="4">
        <v>10627</v>
      </c>
      <c r="AX390" s="5">
        <f t="shared" si="395"/>
        <v>0</v>
      </c>
      <c r="AY390" s="4">
        <v>10627</v>
      </c>
      <c r="AZ390" s="5"/>
      <c r="BB390" s="5">
        <f t="shared" ref="BB390" si="455">BC390-BA390</f>
        <v>0</v>
      </c>
    </row>
    <row r="391" spans="1:54" s="4" customFormat="1">
      <c r="A391" s="269">
        <v>447</v>
      </c>
      <c r="B391" s="2">
        <v>447101710</v>
      </c>
      <c r="C391" s="9" t="s">
        <v>1063</v>
      </c>
      <c r="D391" s="14">
        <f>'fnd enro'!D391</f>
        <v>0</v>
      </c>
      <c r="E391" s="14">
        <f>'fnd enro'!E391</f>
        <v>0</v>
      </c>
      <c r="F391" s="14">
        <f>'fnd enro'!F391</f>
        <v>1</v>
      </c>
      <c r="G391" s="14">
        <f>'fnd enro'!G391</f>
        <v>5</v>
      </c>
      <c r="H391" s="14">
        <f>'fnd enro'!H391</f>
        <v>3</v>
      </c>
      <c r="I391" s="14">
        <f>'fnd enro'!I391</f>
        <v>0</v>
      </c>
      <c r="J391" s="14">
        <f>'fnd enro'!J391</f>
        <v>0</v>
      </c>
      <c r="K391" s="15">
        <f>'fnd enro'!K391</f>
        <v>0.34739999999999999</v>
      </c>
      <c r="L391" s="14">
        <f>'fnd enro'!L391</f>
        <v>0</v>
      </c>
      <c r="M391" s="14">
        <f>'fnd enro'!M391</f>
        <v>0</v>
      </c>
      <c r="N391" s="14">
        <f>'fnd enro'!N391</f>
        <v>0</v>
      </c>
      <c r="O391" s="14">
        <f>'fnd enro'!O391</f>
        <v>0</v>
      </c>
      <c r="P391" s="14">
        <f>'fnd enro'!P391</f>
        <v>2</v>
      </c>
      <c r="Q391" s="14">
        <f>'fnd enro'!R391</f>
        <v>9</v>
      </c>
      <c r="R391" s="15">
        <f t="shared" si="386"/>
        <v>1.056</v>
      </c>
      <c r="S391" s="14">
        <f>VALUE('fnd enro'!Q391)</f>
        <v>3</v>
      </c>
      <c r="T391" s="2"/>
      <c r="U391" s="1">
        <f>(($D391*'fnd base rates'!C$107)
+($E391*'fnd base rates'!C$108)
+($F391*'fnd base rates'!C$109)
+($G391*'fnd base rates'!C$110)
+($H391*'fnd base rates'!C$111)
+($I391*'fnd base rates'!C$112)
+($J391*'fnd base rates'!C$113)
+($K391*'fnd base rates'!C$114)
+($M391*'fnd base rates'!C$116)
+($N391*'fnd base rates'!C$117)
+($O391*'fnd base rates'!C$118)
+($P391*VLOOKUP($S391+12,rate_basefnd,3)))
*$R391</f>
        <v>5218.7014323840012</v>
      </c>
      <c r="V391" s="1">
        <f>(($D391*'fnd base rates'!D$107)
+($E391*'fnd base rates'!D$108)
+($F391*'fnd base rates'!D$109)
+($G391*'fnd base rates'!D$110)
+($H391*'fnd base rates'!D$111)
+($I391*'fnd base rates'!D$112)
+($J391*'fnd base rates'!D$113)
+($K391*'fnd base rates'!D$114)
+($M391*'fnd base rates'!D$116)
+($N391*'fnd base rates'!D$117)
+($O391*'fnd base rates'!D$118)
+($P391*VLOOKUP($S391+12,rate_basefnd,4)))
*$R391</f>
        <v>7840.7788800000017</v>
      </c>
      <c r="W391" s="1">
        <f>(($D391*'fnd base rates'!E$107)
+($E391*'fnd base rates'!E$108)
+($F391*'fnd base rates'!E$109)
+($G391*'fnd base rates'!E$110)
+($H391*'fnd base rates'!E$111)
+($I391*'fnd base rates'!E$112)
+($J391*'fnd base rates'!E$113)
+($K391*'fnd base rates'!E$114)
+($M391*'fnd base rates'!E$116)
+($N391*'fnd base rates'!E$117)
+($O391*'fnd base rates'!E$118)
+($P391*VLOOKUP($S391+12,rate_basefnd,5)))
*$R391</f>
        <v>41104.983093503994</v>
      </c>
      <c r="X391" s="1">
        <f>(($D391*'fnd base rates'!F$107)
+($E391*'fnd base rates'!F$108)
+($F391*'fnd base rates'!F$109)
+($G391*'fnd base rates'!F$110)
+($H391*'fnd base rates'!F$111)
+($I391*'fnd base rates'!F$112)
+($J391*'fnd base rates'!F$113)
+($K391*'fnd base rates'!F$114)
+($M391*'fnd base rates'!F$116)
+($N391*'fnd base rates'!F$117)
+($O391*'fnd base rates'!F$118)
+($P391*VLOOKUP($S391+12,rate_basefnd,6)))
*$R391</f>
        <v>11057.172939648</v>
      </c>
      <c r="Y391" s="1">
        <f>(($D391*'fnd base rates'!G$107)
+($E391*'fnd base rates'!G$108)
+($F391*'fnd base rates'!G$109)
+($G391*'fnd base rates'!G$110)
+($H391*'fnd base rates'!G$111)
+($I391*'fnd base rates'!G$112)
+($J391*'fnd base rates'!G$113)
+($K391*'fnd base rates'!G$114)
+($M391*'fnd base rates'!G$116)
+($N391*'fnd base rates'!G$117)
+($O391*'fnd base rates'!G$118)
+($P391*VLOOKUP($S391+12,rate_basefnd,7)))
*$R391</f>
        <v>1796.7835121280002</v>
      </c>
      <c r="Z391" s="1">
        <f>(($D391*'fnd base rates'!H$107)
+($E391*'fnd base rates'!H$108)
+($F391*'fnd base rates'!H$109)
+($G391*'fnd base rates'!H$110)
+($H391*'fnd base rates'!H$111)
+($I391*'fnd base rates'!H$112)
+($J391*'fnd base rates'!H$113)
+($K391*'fnd base rates'!H$114)
+($M391*'fnd base rates'!H$116)
+($N391*'fnd base rates'!H$117)
+($O391*'fnd base rates'!H$118)
+($P391*VLOOKUP($S391+12,rate_basefnd,8)))</f>
        <v>4750.1104059999998</v>
      </c>
      <c r="AA391" s="1">
        <f>(($D391*'fnd base rates'!I$107)
+($E391*'fnd base rates'!I$108)
+($F391*'fnd base rates'!I$109)
+($G391*'fnd base rates'!I$110)
+($H391*'fnd base rates'!I$111)
+($I391*'fnd base rates'!I$112)
+($J391*'fnd base rates'!I$113)
+($K391*'fnd base rates'!I$114)
+($M391*'fnd base rates'!I$116)
+($N391*'fnd base rates'!I$117)
+($O391*'fnd base rates'!I$118)
+($P391*VLOOKUP($S391+12,rate_basefnd,9)))
*$R391</f>
        <v>3315.1324800000002</v>
      </c>
      <c r="AB391" s="1">
        <f>(($D391*'fnd base rates'!J$107)
+($E391*'fnd base rates'!J$108)
+($F391*'fnd base rates'!J$109)
+($G391*'fnd base rates'!J$110)
+($H391*'fnd base rates'!J$111)
+($I391*'fnd base rates'!J$112)
+($J391*'fnd base rates'!J$113)
+($K391*'fnd base rates'!J$114)
+($M391*'fnd base rates'!J$116)
+($N391*'fnd base rates'!J$117)
+($O391*'fnd base rates'!J$118)
+($P391*VLOOKUP($S391+12,rate_basefnd,10)))
*$R391</f>
        <v>2869.3948800000003</v>
      </c>
      <c r="AC391" s="1">
        <f>(($D391*'fnd base rates'!K$107)
+($E391*'fnd base rates'!K$108)
+($F391*'fnd base rates'!K$109)
+($G391*'fnd base rates'!K$110)
+($H391*'fnd base rates'!K$111)
+($I391*'fnd base rates'!K$112)
+($J391*'fnd base rates'!K$113)
+($K391*'fnd base rates'!K$114)
+($M391*'fnd base rates'!K$116)
+($N391*'fnd base rates'!K$117)
+($O391*'fnd base rates'!K$118)
+($P391*VLOOKUP($S391+12,rate_basefnd,11)))
*$R391</f>
        <v>10716.01229952</v>
      </c>
      <c r="AD391" s="1">
        <f>(($D391*'fnd base rates'!L$107)
+($E391*'fnd base rates'!L$108)
+($F391*'fnd base rates'!L$109)
+($G391*'fnd base rates'!L$110)
+($H391*'fnd base rates'!L$111)
+($I391*'fnd base rates'!L$112)
+($J391*'fnd base rates'!L$113)
+($K391*'fnd base rates'!L$114)
+($M391*'fnd base rates'!L$116)
+($N391*'fnd base rates'!L$117)
+($O391*'fnd base rates'!L$118)
+($P391*VLOOKUP($S391+12,rate_basefnd,12)))</f>
        <v>14065.860119999999</v>
      </c>
      <c r="AE391" s="1">
        <f>(($D391*'fnd base rates'!M$107)
+($E391*'fnd base rates'!M$108)
+($F391*'fnd base rates'!M$109)
+($G391*'fnd base rates'!M$110)
+($H391*'fnd base rates'!M$111)
+($I391*'fnd base rates'!M$112)
+($J391*'fnd base rates'!M$113)
+($K391*'fnd base rates'!M$114)
+($M391*'fnd base rates'!M$116)
+($N391*'fnd base rates'!M$117)
+($O391*'fnd base rates'!M$118)
+($P391*VLOOKUP($S391+12,rate_basefnd,13)))</f>
        <v>0</v>
      </c>
      <c r="AF391" s="4">
        <f t="shared" si="387"/>
        <v>102734.93004318399</v>
      </c>
      <c r="AH391" s="269">
        <f t="shared" si="388"/>
        <v>447101710</v>
      </c>
      <c r="AI391" s="4" t="str">
        <f t="shared" si="389"/>
        <v>447</v>
      </c>
      <c r="AJ391" s="2" t="str">
        <f t="shared" si="390"/>
        <v>101</v>
      </c>
      <c r="AK391" s="2" t="str">
        <f t="shared" si="391"/>
        <v>710</v>
      </c>
      <c r="AL391" s="4">
        <f t="shared" si="392"/>
        <v>1</v>
      </c>
      <c r="AM391" s="4">
        <f t="shared" si="383"/>
        <v>9</v>
      </c>
      <c r="AN391" s="4">
        <f t="shared" si="393"/>
        <v>102734.93004318399</v>
      </c>
      <c r="AO391" s="4">
        <f t="shared" si="394"/>
        <v>11415</v>
      </c>
      <c r="AP391" s="4">
        <f t="shared" si="384"/>
        <v>0</v>
      </c>
      <c r="AQ391" s="4">
        <v>11415</v>
      </c>
      <c r="AW391" s="4">
        <v>11415</v>
      </c>
      <c r="AX391" s="5">
        <f t="shared" si="395"/>
        <v>0</v>
      </c>
      <c r="AY391" s="4">
        <v>11415</v>
      </c>
      <c r="AZ391" s="5"/>
      <c r="BB391" s="5">
        <f t="shared" ref="BB391" si="456">BC391-BA391</f>
        <v>0</v>
      </c>
    </row>
    <row r="392" spans="1:54" s="4" customFormat="1">
      <c r="A392" s="269">
        <v>449</v>
      </c>
      <c r="B392" s="2">
        <v>449035035</v>
      </c>
      <c r="C392" s="9" t="s">
        <v>275</v>
      </c>
      <c r="D392" s="14">
        <f>'fnd enro'!D392</f>
        <v>0</v>
      </c>
      <c r="E392" s="14">
        <f>'fnd enro'!E392</f>
        <v>0</v>
      </c>
      <c r="F392" s="14">
        <f>'fnd enro'!F392</f>
        <v>0</v>
      </c>
      <c r="G392" s="14">
        <f>'fnd enro'!G392</f>
        <v>91</v>
      </c>
      <c r="H392" s="14">
        <f>'fnd enro'!H392</f>
        <v>270</v>
      </c>
      <c r="I392" s="14">
        <f>'fnd enro'!I392</f>
        <v>319</v>
      </c>
      <c r="J392" s="14">
        <f>'fnd enro'!J392</f>
        <v>0</v>
      </c>
      <c r="K392" s="15">
        <f>'fnd enro'!K392</f>
        <v>26.248000000000001</v>
      </c>
      <c r="L392" s="14">
        <f>'fnd enro'!L392</f>
        <v>0</v>
      </c>
      <c r="M392" s="14">
        <f>'fnd enro'!M392</f>
        <v>3</v>
      </c>
      <c r="N392" s="14">
        <f>'fnd enro'!N392</f>
        <v>16</v>
      </c>
      <c r="O392" s="14">
        <f>'fnd enro'!O392</f>
        <v>11</v>
      </c>
      <c r="P392" s="14">
        <f>'fnd enro'!P392</f>
        <v>318</v>
      </c>
      <c r="Q392" s="14">
        <f>'fnd enro'!R392</f>
        <v>680</v>
      </c>
      <c r="R392" s="15">
        <f t="shared" si="386"/>
        <v>1.0880000000000001</v>
      </c>
      <c r="S392" s="14">
        <f>VALUE('fnd enro'!Q392)</f>
        <v>11</v>
      </c>
      <c r="T392" s="2"/>
      <c r="U392" s="1">
        <f>(($D392*'fnd base rates'!C$107)
+($E392*'fnd base rates'!C$108)
+($F392*'fnd base rates'!C$109)
+($G392*'fnd base rates'!C$110)
+($H392*'fnd base rates'!C$111)
+($I392*'fnd base rates'!C$112)
+($J392*'fnd base rates'!C$113)
+($K392*'fnd base rates'!C$114)
+($M392*'fnd base rates'!C$116)
+($N392*'fnd base rates'!C$117)
+($O392*'fnd base rates'!C$118)
+($P392*VLOOKUP($S392+12,rate_basefnd,3)))
*$R392</f>
        <v>429207.95454463997</v>
      </c>
      <c r="V392" s="1">
        <f>(($D392*'fnd base rates'!D$107)
+($E392*'fnd base rates'!D$108)
+($F392*'fnd base rates'!D$109)
+($G392*'fnd base rates'!D$110)
+($H392*'fnd base rates'!D$111)
+($I392*'fnd base rates'!D$112)
+($J392*'fnd base rates'!D$113)
+($K392*'fnd base rates'!D$114)
+($M392*'fnd base rates'!D$116)
+($N392*'fnd base rates'!D$117)
+($O392*'fnd base rates'!D$118)
+($P392*VLOOKUP($S392+12,rate_basefnd,4)))
*$R392</f>
        <v>709025.35936000012</v>
      </c>
      <c r="W392" s="1">
        <f>(($D392*'fnd base rates'!E$107)
+($E392*'fnd base rates'!E$108)
+($F392*'fnd base rates'!E$109)
+($G392*'fnd base rates'!E$110)
+($H392*'fnd base rates'!E$111)
+($I392*'fnd base rates'!E$112)
+($J392*'fnd base rates'!E$113)
+($K392*'fnd base rates'!E$114)
+($M392*'fnd base rates'!E$116)
+($N392*'fnd base rates'!E$117)
+($O392*'fnd base rates'!E$118)
+($P392*VLOOKUP($S392+12,rate_basefnd,5)))
*$R392</f>
        <v>4484833.2842598399</v>
      </c>
      <c r="X392" s="1">
        <f>(($D392*'fnd base rates'!F$107)
+($E392*'fnd base rates'!F$108)
+($F392*'fnd base rates'!F$109)
+($G392*'fnd base rates'!F$110)
+($H392*'fnd base rates'!F$111)
+($I392*'fnd base rates'!F$112)
+($J392*'fnd base rates'!F$113)
+($K392*'fnd base rates'!F$114)
+($M392*'fnd base rates'!F$116)
+($N392*'fnd base rates'!F$117)
+($O392*'fnd base rates'!F$118)
+($P392*VLOOKUP($S392+12,rate_basefnd,6)))
*$R392</f>
        <v>729639.02097408019</v>
      </c>
      <c r="Y392" s="1">
        <f>(($D392*'fnd base rates'!G$107)
+($E392*'fnd base rates'!G$108)
+($F392*'fnd base rates'!G$109)
+($G392*'fnd base rates'!G$110)
+($H392*'fnd base rates'!G$111)
+($I392*'fnd base rates'!G$112)
+($J392*'fnd base rates'!G$113)
+($K392*'fnd base rates'!G$114)
+($M392*'fnd base rates'!G$116)
+($N392*'fnd base rates'!G$117)
+($O392*'fnd base rates'!G$118)
+($P392*VLOOKUP($S392+12,rate_basefnd,7)))
*$R392</f>
        <v>188495.20767488002</v>
      </c>
      <c r="Z392" s="1">
        <f>(($D392*'fnd base rates'!H$107)
+($E392*'fnd base rates'!H$108)
+($F392*'fnd base rates'!H$109)
+($G392*'fnd base rates'!H$110)
+($H392*'fnd base rates'!H$111)
+($I392*'fnd base rates'!H$112)
+($J392*'fnd base rates'!H$113)
+($K392*'fnd base rates'!H$114)
+($M392*'fnd base rates'!H$116)
+($N392*'fnd base rates'!H$117)
+($O392*'fnd base rates'!H$118)
+($P392*VLOOKUP($S392+12,rate_basefnd,8)))</f>
        <v>466148.52511999995</v>
      </c>
      <c r="AA392" s="1">
        <f>(($D392*'fnd base rates'!I$107)
+($E392*'fnd base rates'!I$108)
+($F392*'fnd base rates'!I$109)
+($G392*'fnd base rates'!I$110)
+($H392*'fnd base rates'!I$111)
+($I392*'fnd base rates'!I$112)
+($J392*'fnd base rates'!I$113)
+($K392*'fnd base rates'!I$114)
+($M392*'fnd base rates'!I$116)
+($N392*'fnd base rates'!I$117)
+($O392*'fnd base rates'!I$118)
+($P392*VLOOKUP($S392+12,rate_basefnd,9)))
*$R392</f>
        <v>341427.08607999998</v>
      </c>
      <c r="AB392" s="1">
        <f>(($D392*'fnd base rates'!J$107)
+($E392*'fnd base rates'!J$108)
+($F392*'fnd base rates'!J$109)
+($G392*'fnd base rates'!J$110)
+($H392*'fnd base rates'!J$111)
+($I392*'fnd base rates'!J$112)
+($J392*'fnd base rates'!J$113)
+($K392*'fnd base rates'!J$114)
+($M392*'fnd base rates'!J$116)
+($N392*'fnd base rates'!J$117)
+($O392*'fnd base rates'!J$118)
+($P392*VLOOKUP($S392+12,rate_basefnd,10)))
*$R392</f>
        <v>569700.60544000007</v>
      </c>
      <c r="AC392" s="1">
        <f>(($D392*'fnd base rates'!K$107)
+($E392*'fnd base rates'!K$108)
+($F392*'fnd base rates'!K$109)
+($G392*'fnd base rates'!K$110)
+($H392*'fnd base rates'!K$111)
+($I392*'fnd base rates'!K$112)
+($J392*'fnd base rates'!K$113)
+($K392*'fnd base rates'!K$114)
+($M392*'fnd base rates'!K$116)
+($N392*'fnd base rates'!K$117)
+($O392*'fnd base rates'!K$118)
+($P392*VLOOKUP($S392+12,rate_basefnd,11)))
*$R392</f>
        <v>865497.1003392</v>
      </c>
      <c r="AD392" s="1">
        <f>(($D392*'fnd base rates'!L$107)
+($E392*'fnd base rates'!L$108)
+($F392*'fnd base rates'!L$109)
+($G392*'fnd base rates'!L$110)
+($H392*'fnd base rates'!L$111)
+($I392*'fnd base rates'!L$112)
+($J392*'fnd base rates'!L$113)
+($K392*'fnd base rates'!L$114)
+($M392*'fnd base rates'!L$116)
+($N392*'fnd base rates'!L$117)
+($O392*'fnd base rates'!L$118)
+($P392*VLOOKUP($S392+12,rate_basefnd,12)))</f>
        <v>1184203.5024000001</v>
      </c>
      <c r="AE392" s="1">
        <f>(($D392*'fnd base rates'!M$107)
+($E392*'fnd base rates'!M$108)
+($F392*'fnd base rates'!M$109)
+($G392*'fnd base rates'!M$110)
+($H392*'fnd base rates'!M$111)
+($I392*'fnd base rates'!M$112)
+($J392*'fnd base rates'!M$113)
+($K392*'fnd base rates'!M$114)
+($M392*'fnd base rates'!M$116)
+($N392*'fnd base rates'!M$117)
+($O392*'fnd base rates'!M$118)
+($P392*VLOOKUP($S392+12,rate_basefnd,13)))</f>
        <v>0</v>
      </c>
      <c r="AF392" s="4">
        <f t="shared" si="387"/>
        <v>9968177.6461926401</v>
      </c>
      <c r="AH392" s="269">
        <f t="shared" si="388"/>
        <v>449035035</v>
      </c>
      <c r="AI392" s="4" t="str">
        <f t="shared" si="389"/>
        <v>449</v>
      </c>
      <c r="AJ392" s="2" t="str">
        <f t="shared" si="390"/>
        <v>035</v>
      </c>
      <c r="AK392" s="2" t="str">
        <f t="shared" si="391"/>
        <v>035</v>
      </c>
      <c r="AL392" s="4">
        <f t="shared" si="392"/>
        <v>1</v>
      </c>
      <c r="AM392" s="4">
        <f t="shared" si="383"/>
        <v>680</v>
      </c>
      <c r="AN392" s="4">
        <f t="shared" si="393"/>
        <v>9968177.6461926401</v>
      </c>
      <c r="AO392" s="4">
        <f t="shared" si="394"/>
        <v>14659</v>
      </c>
      <c r="AP392" s="4">
        <f t="shared" si="384"/>
        <v>0</v>
      </c>
      <c r="AQ392" s="4">
        <v>14659</v>
      </c>
      <c r="AW392" s="4">
        <v>14659</v>
      </c>
      <c r="AX392" s="5">
        <f t="shared" si="395"/>
        <v>0</v>
      </c>
      <c r="AY392" s="4">
        <v>14659</v>
      </c>
      <c r="AZ392" s="5"/>
      <c r="BB392" s="5">
        <f t="shared" ref="BB392" si="457">BC392-BA392</f>
        <v>0</v>
      </c>
    </row>
    <row r="393" spans="1:54" s="4" customFormat="1">
      <c r="A393" s="269">
        <v>449</v>
      </c>
      <c r="B393" s="2">
        <v>449035044</v>
      </c>
      <c r="C393" s="9" t="s">
        <v>275</v>
      </c>
      <c r="D393" s="14">
        <f>'fnd enro'!D393</f>
        <v>0</v>
      </c>
      <c r="E393" s="14">
        <f>'fnd enro'!E393</f>
        <v>0</v>
      </c>
      <c r="F393" s="14">
        <f>'fnd enro'!F393</f>
        <v>0</v>
      </c>
      <c r="G393" s="14">
        <f>'fnd enro'!G393</f>
        <v>0</v>
      </c>
      <c r="H393" s="14">
        <f>'fnd enro'!H393</f>
        <v>0</v>
      </c>
      <c r="I393" s="14">
        <f>'fnd enro'!I393</f>
        <v>2</v>
      </c>
      <c r="J393" s="14">
        <f>'fnd enro'!J393</f>
        <v>0</v>
      </c>
      <c r="K393" s="15">
        <f>'fnd enro'!K393</f>
        <v>7.7200000000000005E-2</v>
      </c>
      <c r="L393" s="14">
        <f>'fnd enro'!L393</f>
        <v>0</v>
      </c>
      <c r="M393" s="14">
        <f>'fnd enro'!M393</f>
        <v>0</v>
      </c>
      <c r="N393" s="14">
        <f>'fnd enro'!N393</f>
        <v>0</v>
      </c>
      <c r="O393" s="14">
        <f>'fnd enro'!O393</f>
        <v>0</v>
      </c>
      <c r="P393" s="14">
        <f>'fnd enro'!P393</f>
        <v>0</v>
      </c>
      <c r="Q393" s="14">
        <f>'fnd enro'!R393</f>
        <v>2</v>
      </c>
      <c r="R393" s="15">
        <f t="shared" si="386"/>
        <v>1.0880000000000001</v>
      </c>
      <c r="S393" s="14">
        <f>VALUE('fnd enro'!Q393)</f>
        <v>11</v>
      </c>
      <c r="T393" s="2"/>
      <c r="U393" s="1">
        <f>(($D393*'fnd base rates'!C$107)
+($E393*'fnd base rates'!C$108)
+($F393*'fnd base rates'!C$109)
+($G393*'fnd base rates'!C$110)
+($H393*'fnd base rates'!C$111)
+($I393*'fnd base rates'!C$112)
+($J393*'fnd base rates'!C$113)
+($K393*'fnd base rates'!C$114)
+($M393*'fnd base rates'!C$116)
+($N393*'fnd base rates'!C$117)
+($O393*'fnd base rates'!C$118)
+($P393*VLOOKUP($S393+12,rate_basefnd,3)))
*$R393</f>
        <v>1167.3398888960003</v>
      </c>
      <c r="V393" s="1">
        <f>(($D393*'fnd base rates'!D$107)
+($E393*'fnd base rates'!D$108)
+($F393*'fnd base rates'!D$109)
+($G393*'fnd base rates'!D$110)
+($H393*'fnd base rates'!D$111)
+($I393*'fnd base rates'!D$112)
+($J393*'fnd base rates'!D$113)
+($K393*'fnd base rates'!D$114)
+($M393*'fnd base rates'!D$116)
+($N393*'fnd base rates'!D$117)
+($O393*'fnd base rates'!D$118)
+($P393*VLOOKUP($S393+12,rate_basefnd,4)))
*$R393</f>
        <v>1664.8140800000001</v>
      </c>
      <c r="W393" s="1">
        <f>(($D393*'fnd base rates'!E$107)
+($E393*'fnd base rates'!E$108)
+($F393*'fnd base rates'!E$109)
+($G393*'fnd base rates'!E$110)
+($H393*'fnd base rates'!E$111)
+($I393*'fnd base rates'!E$112)
+($J393*'fnd base rates'!E$113)
+($K393*'fnd base rates'!E$114)
+($M393*'fnd base rates'!E$116)
+($N393*'fnd base rates'!E$117)
+($O393*'fnd base rates'!E$118)
+($P393*VLOOKUP($S393+12,rate_basefnd,5)))
*$R393</f>
        <v>10688.948018176001</v>
      </c>
      <c r="X393" s="1">
        <f>(($D393*'fnd base rates'!F$107)
+($E393*'fnd base rates'!F$108)
+($F393*'fnd base rates'!F$109)
+($G393*'fnd base rates'!F$110)
+($H393*'fnd base rates'!F$111)
+($I393*'fnd base rates'!F$112)
+($J393*'fnd base rates'!F$113)
+($K393*'fnd base rates'!F$114)
+($M393*'fnd base rates'!F$116)
+($N393*'fnd base rates'!F$117)
+($O393*'fnd base rates'!F$118)
+($P393*VLOOKUP($S393+12,rate_basefnd,6)))
*$R393</f>
        <v>1929.8648325120002</v>
      </c>
      <c r="Y393" s="1">
        <f>(($D393*'fnd base rates'!G$107)
+($E393*'fnd base rates'!G$108)
+($F393*'fnd base rates'!G$109)
+($G393*'fnd base rates'!G$110)
+($H393*'fnd base rates'!G$111)
+($I393*'fnd base rates'!G$112)
+($J393*'fnd base rates'!G$113)
+($K393*'fnd base rates'!G$114)
+($M393*'fnd base rates'!G$116)
+($N393*'fnd base rates'!G$117)
+($O393*'fnd base rates'!G$118)
+($P393*VLOOKUP($S393+12,rate_basefnd,7)))
*$R393</f>
        <v>356.61002163199998</v>
      </c>
      <c r="Z393" s="1">
        <f>(($D393*'fnd base rates'!H$107)
+($E393*'fnd base rates'!H$108)
+($F393*'fnd base rates'!H$109)
+($G393*'fnd base rates'!H$110)
+($H393*'fnd base rates'!H$111)
+($I393*'fnd base rates'!H$112)
+($J393*'fnd base rates'!H$113)
+($K393*'fnd base rates'!H$114)
+($M393*'fnd base rates'!H$116)
+($N393*'fnd base rates'!H$117)
+($O393*'fnd base rates'!H$118)
+($P393*VLOOKUP($S393+12,rate_basefnd,8)))</f>
        <v>1656.157868</v>
      </c>
      <c r="AA393" s="1">
        <f>(($D393*'fnd base rates'!I$107)
+($E393*'fnd base rates'!I$108)
+($F393*'fnd base rates'!I$109)
+($G393*'fnd base rates'!I$110)
+($H393*'fnd base rates'!I$111)
+($I393*'fnd base rates'!I$112)
+($J393*'fnd base rates'!I$113)
+($K393*'fnd base rates'!I$114)
+($M393*'fnd base rates'!I$116)
+($N393*'fnd base rates'!I$117)
+($O393*'fnd base rates'!I$118)
+($P393*VLOOKUP($S393+12,rate_basefnd,9)))
*$R393</f>
        <v>926.84544000000005</v>
      </c>
      <c r="AB393" s="1">
        <f>(($D393*'fnd base rates'!J$107)
+($E393*'fnd base rates'!J$108)
+($F393*'fnd base rates'!J$109)
+($G393*'fnd base rates'!J$110)
+($H393*'fnd base rates'!J$111)
+($I393*'fnd base rates'!J$112)
+($J393*'fnd base rates'!J$113)
+($K393*'fnd base rates'!J$114)
+($M393*'fnd base rates'!J$116)
+($N393*'fnd base rates'!J$117)
+($O393*'fnd base rates'!J$118)
+($P393*VLOOKUP($S393+12,rate_basefnd,10)))
*$R393</f>
        <v>1248.48</v>
      </c>
      <c r="AC393" s="1">
        <f>(($D393*'fnd base rates'!K$107)
+($E393*'fnd base rates'!K$108)
+($F393*'fnd base rates'!K$109)
+($G393*'fnd base rates'!K$110)
+($H393*'fnd base rates'!K$111)
+($I393*'fnd base rates'!K$112)
+($J393*'fnd base rates'!K$113)
+($K393*'fnd base rates'!K$114)
+($M393*'fnd base rates'!K$116)
+($N393*'fnd base rates'!K$117)
+($O393*'fnd base rates'!K$118)
+($P393*VLOOKUP($S393+12,rate_basefnd,11)))
*$R393</f>
        <v>2502.5302988800004</v>
      </c>
      <c r="AD393" s="1">
        <f>(($D393*'fnd base rates'!L$107)
+($E393*'fnd base rates'!L$108)
+($F393*'fnd base rates'!L$109)
+($G393*'fnd base rates'!L$110)
+($H393*'fnd base rates'!L$111)
+($I393*'fnd base rates'!L$112)
+($J393*'fnd base rates'!L$113)
+($K393*'fnd base rates'!L$114)
+($M393*'fnd base rates'!L$116)
+($N393*'fnd base rates'!L$117)
+($O393*'fnd base rates'!L$118)
+($P393*VLOOKUP($S393+12,rate_basefnd,12)))</f>
        <v>2738.2533600000002</v>
      </c>
      <c r="AE393" s="1">
        <f>(($D393*'fnd base rates'!M$107)
+($E393*'fnd base rates'!M$108)
+($F393*'fnd base rates'!M$109)
+($G393*'fnd base rates'!M$110)
+($H393*'fnd base rates'!M$111)
+($I393*'fnd base rates'!M$112)
+($J393*'fnd base rates'!M$113)
+($K393*'fnd base rates'!M$114)
+($M393*'fnd base rates'!M$116)
+($N393*'fnd base rates'!M$117)
+($O393*'fnd base rates'!M$118)
+($P393*VLOOKUP($S393+12,rate_basefnd,13)))</f>
        <v>0</v>
      </c>
      <c r="AF393" s="4">
        <f t="shared" si="387"/>
        <v>24879.843808096</v>
      </c>
      <c r="AH393" s="269">
        <f t="shared" si="388"/>
        <v>449035044</v>
      </c>
      <c r="AI393" s="4" t="str">
        <f t="shared" si="389"/>
        <v>449</v>
      </c>
      <c r="AJ393" s="2" t="str">
        <f t="shared" si="390"/>
        <v>035</v>
      </c>
      <c r="AK393" s="2" t="str">
        <f t="shared" si="391"/>
        <v>044</v>
      </c>
      <c r="AL393" s="4">
        <f t="shared" si="392"/>
        <v>1</v>
      </c>
      <c r="AM393" s="4">
        <f t="shared" si="383"/>
        <v>2</v>
      </c>
      <c r="AN393" s="4">
        <f t="shared" si="393"/>
        <v>24879.843808096</v>
      </c>
      <c r="AO393" s="4">
        <f t="shared" si="394"/>
        <v>12440</v>
      </c>
      <c r="AP393" s="4">
        <f t="shared" si="384"/>
        <v>0</v>
      </c>
      <c r="AQ393" s="4">
        <v>12440</v>
      </c>
      <c r="AW393" s="4">
        <v>12440</v>
      </c>
      <c r="AX393" s="5">
        <f t="shared" si="395"/>
        <v>0</v>
      </c>
      <c r="AY393" s="4">
        <v>12440</v>
      </c>
      <c r="AZ393" s="5"/>
      <c r="BB393" s="5">
        <f t="shared" ref="BB393" si="458">BC393-BA393</f>
        <v>0</v>
      </c>
    </row>
    <row r="394" spans="1:54" s="4" customFormat="1">
      <c r="A394" s="269">
        <v>449</v>
      </c>
      <c r="B394" s="2">
        <v>449035050</v>
      </c>
      <c r="C394" s="9" t="s">
        <v>275</v>
      </c>
      <c r="D394" s="14">
        <f>'fnd enro'!D394</f>
        <v>0</v>
      </c>
      <c r="E394" s="14">
        <f>'fnd enro'!E394</f>
        <v>0</v>
      </c>
      <c r="F394" s="14">
        <f>'fnd enro'!F394</f>
        <v>0</v>
      </c>
      <c r="G394" s="14">
        <f>'fnd enro'!G394</f>
        <v>0</v>
      </c>
      <c r="H394" s="14">
        <f>'fnd enro'!H394</f>
        <v>1</v>
      </c>
      <c r="I394" s="14">
        <f>'fnd enro'!I394</f>
        <v>1</v>
      </c>
      <c r="J394" s="14">
        <f>'fnd enro'!J394</f>
        <v>0</v>
      </c>
      <c r="K394" s="15">
        <f>'fnd enro'!K394</f>
        <v>7.7200000000000005E-2</v>
      </c>
      <c r="L394" s="14">
        <f>'fnd enro'!L394</f>
        <v>0</v>
      </c>
      <c r="M394" s="14">
        <f>'fnd enro'!M394</f>
        <v>0</v>
      </c>
      <c r="N394" s="14">
        <f>'fnd enro'!N394</f>
        <v>0</v>
      </c>
      <c r="O394" s="14">
        <f>'fnd enro'!O394</f>
        <v>0</v>
      </c>
      <c r="P394" s="14">
        <f>'fnd enro'!P394</f>
        <v>0</v>
      </c>
      <c r="Q394" s="14">
        <f>'fnd enro'!R394</f>
        <v>2</v>
      </c>
      <c r="R394" s="15">
        <f t="shared" si="386"/>
        <v>1.0880000000000001</v>
      </c>
      <c r="S394" s="14">
        <f>VALUE('fnd enro'!Q394)</f>
        <v>4</v>
      </c>
      <c r="T394" s="2"/>
      <c r="U394" s="1">
        <f>(($D394*'fnd base rates'!C$107)
+($E394*'fnd base rates'!C$108)
+($F394*'fnd base rates'!C$109)
+($G394*'fnd base rates'!C$110)
+($H394*'fnd base rates'!C$111)
+($I394*'fnd base rates'!C$112)
+($J394*'fnd base rates'!C$113)
+($K394*'fnd base rates'!C$114)
+($M394*'fnd base rates'!C$116)
+($N394*'fnd base rates'!C$117)
+($O394*'fnd base rates'!C$118)
+($P394*VLOOKUP($S394+12,rate_basefnd,3)))
*$R394</f>
        <v>1167.3398888960003</v>
      </c>
      <c r="V394" s="1">
        <f>(($D394*'fnd base rates'!D$107)
+($E394*'fnd base rates'!D$108)
+($F394*'fnd base rates'!D$109)
+($G394*'fnd base rates'!D$110)
+($H394*'fnd base rates'!D$111)
+($I394*'fnd base rates'!D$112)
+($J394*'fnd base rates'!D$113)
+($K394*'fnd base rates'!D$114)
+($M394*'fnd base rates'!D$116)
+($N394*'fnd base rates'!D$117)
+($O394*'fnd base rates'!D$118)
+($P394*VLOOKUP($S394+12,rate_basefnd,4)))
*$R394</f>
        <v>1664.8140800000001</v>
      </c>
      <c r="W394" s="1">
        <f>(($D394*'fnd base rates'!E$107)
+($E394*'fnd base rates'!E$108)
+($F394*'fnd base rates'!E$109)
+($G394*'fnd base rates'!E$110)
+($H394*'fnd base rates'!E$111)
+($I394*'fnd base rates'!E$112)
+($J394*'fnd base rates'!E$113)
+($K394*'fnd base rates'!E$114)
+($M394*'fnd base rates'!E$116)
+($N394*'fnd base rates'!E$117)
+($O394*'fnd base rates'!E$118)
+($P394*VLOOKUP($S394+12,rate_basefnd,5)))
*$R394</f>
        <v>9108.3886581760016</v>
      </c>
      <c r="X394" s="1">
        <f>(($D394*'fnd base rates'!F$107)
+($E394*'fnd base rates'!F$108)
+($F394*'fnd base rates'!F$109)
+($G394*'fnd base rates'!F$110)
+($H394*'fnd base rates'!F$111)
+($I394*'fnd base rates'!F$112)
+($J394*'fnd base rates'!F$113)
+($K394*'fnd base rates'!F$114)
+($M394*'fnd base rates'!F$116)
+($N394*'fnd base rates'!F$117)
+($O394*'fnd base rates'!F$118)
+($P394*VLOOKUP($S394+12,rate_basefnd,6)))
*$R394</f>
        <v>2047.9019525120002</v>
      </c>
      <c r="Y394" s="1">
        <f>(($D394*'fnd base rates'!G$107)
+($E394*'fnd base rates'!G$108)
+($F394*'fnd base rates'!G$109)
+($G394*'fnd base rates'!G$110)
+($H394*'fnd base rates'!G$111)
+($I394*'fnd base rates'!G$112)
+($J394*'fnd base rates'!G$113)
+($K394*'fnd base rates'!G$114)
+($M394*'fnd base rates'!G$116)
+($N394*'fnd base rates'!G$117)
+($O394*'fnd base rates'!G$118)
+($P394*VLOOKUP($S394+12,rate_basefnd,7)))
*$R394</f>
        <v>361.58218163199996</v>
      </c>
      <c r="Z394" s="1">
        <f>(($D394*'fnd base rates'!H$107)
+($E394*'fnd base rates'!H$108)
+($F394*'fnd base rates'!H$109)
+($G394*'fnd base rates'!H$110)
+($H394*'fnd base rates'!H$111)
+($I394*'fnd base rates'!H$112)
+($J394*'fnd base rates'!H$113)
+($K394*'fnd base rates'!H$114)
+($M394*'fnd base rates'!H$116)
+($N394*'fnd base rates'!H$117)
+($O394*'fnd base rates'!H$118)
+($P394*VLOOKUP($S394+12,rate_basefnd,8)))</f>
        <v>1351.5178679999999</v>
      </c>
      <c r="AA394" s="1">
        <f>(($D394*'fnd base rates'!I$107)
+($E394*'fnd base rates'!I$108)
+($F394*'fnd base rates'!I$109)
+($G394*'fnd base rates'!I$110)
+($H394*'fnd base rates'!I$111)
+($I394*'fnd base rates'!I$112)
+($J394*'fnd base rates'!I$113)
+($K394*'fnd base rates'!I$114)
+($M394*'fnd base rates'!I$116)
+($N394*'fnd base rates'!I$117)
+($O394*'fnd base rates'!I$118)
+($P394*VLOOKUP($S394+12,rate_basefnd,9)))
*$R394</f>
        <v>858.02944000000002</v>
      </c>
      <c r="AB394" s="1">
        <f>(($D394*'fnd base rates'!J$107)
+($E394*'fnd base rates'!J$108)
+($F394*'fnd base rates'!J$109)
+($G394*'fnd base rates'!J$110)
+($H394*'fnd base rates'!J$111)
+($I394*'fnd base rates'!J$112)
+($J394*'fnd base rates'!J$113)
+($K394*'fnd base rates'!J$114)
+($M394*'fnd base rates'!J$116)
+($N394*'fnd base rates'!J$117)
+($O394*'fnd base rates'!J$118)
+($P394*VLOOKUP($S394+12,rate_basefnd,10)))
*$R394</f>
        <v>894.94528000000003</v>
      </c>
      <c r="AC394" s="1">
        <f>(($D394*'fnd base rates'!K$107)
+($E394*'fnd base rates'!K$108)
+($F394*'fnd base rates'!K$109)
+($G394*'fnd base rates'!K$110)
+($H394*'fnd base rates'!K$111)
+($I394*'fnd base rates'!K$112)
+($J394*'fnd base rates'!K$113)
+($K394*'fnd base rates'!K$114)
+($M394*'fnd base rates'!K$116)
+($N394*'fnd base rates'!K$117)
+($O394*'fnd base rates'!K$118)
+($P394*VLOOKUP($S394+12,rate_basefnd,11)))
*$R394</f>
        <v>2537.4550988800002</v>
      </c>
      <c r="AD394" s="1">
        <f>(($D394*'fnd base rates'!L$107)
+($E394*'fnd base rates'!L$108)
+($F394*'fnd base rates'!L$109)
+($G394*'fnd base rates'!L$110)
+($H394*'fnd base rates'!L$111)
+($I394*'fnd base rates'!L$112)
+($J394*'fnd base rates'!L$113)
+($K394*'fnd base rates'!L$114)
+($M394*'fnd base rates'!L$116)
+($N394*'fnd base rates'!L$117)
+($O394*'fnd base rates'!L$118)
+($P394*VLOOKUP($S394+12,rate_basefnd,12)))</f>
        <v>2881.6033600000001</v>
      </c>
      <c r="AE394" s="1">
        <f>(($D394*'fnd base rates'!M$107)
+($E394*'fnd base rates'!M$108)
+($F394*'fnd base rates'!M$109)
+($G394*'fnd base rates'!M$110)
+($H394*'fnd base rates'!M$111)
+($I394*'fnd base rates'!M$112)
+($J394*'fnd base rates'!M$113)
+($K394*'fnd base rates'!M$114)
+($M394*'fnd base rates'!M$116)
+($N394*'fnd base rates'!M$117)
+($O394*'fnd base rates'!M$118)
+($P394*VLOOKUP($S394+12,rate_basefnd,13)))</f>
        <v>0</v>
      </c>
      <c r="AF394" s="4">
        <f t="shared" si="387"/>
        <v>22873.577808096001</v>
      </c>
      <c r="AH394" s="269">
        <f t="shared" si="388"/>
        <v>449035050</v>
      </c>
      <c r="AI394" s="4" t="str">
        <f t="shared" si="389"/>
        <v>449</v>
      </c>
      <c r="AJ394" s="2" t="str">
        <f t="shared" si="390"/>
        <v>035</v>
      </c>
      <c r="AK394" s="2" t="str">
        <f t="shared" si="391"/>
        <v>050</v>
      </c>
      <c r="AL394" s="4">
        <f t="shared" si="392"/>
        <v>1</v>
      </c>
      <c r="AM394" s="4">
        <f t="shared" ref="AM394:AM457" si="459">enro</f>
        <v>2</v>
      </c>
      <c r="AN394" s="4">
        <f t="shared" si="393"/>
        <v>22873.577808096001</v>
      </c>
      <c r="AO394" s="4">
        <f t="shared" si="394"/>
        <v>11437</v>
      </c>
      <c r="AP394" s="4">
        <f t="shared" ref="AP394:AP457" si="460">AO394-AQ394</f>
        <v>0</v>
      </c>
      <c r="AQ394" s="4">
        <v>11437</v>
      </c>
      <c r="AW394" s="4">
        <v>11437</v>
      </c>
      <c r="AX394" s="5">
        <f t="shared" si="395"/>
        <v>0</v>
      </c>
      <c r="AY394" s="4">
        <v>11437</v>
      </c>
      <c r="AZ394" s="5"/>
      <c r="BB394" s="5">
        <f t="shared" ref="BB394" si="461">BC394-BA394</f>
        <v>0</v>
      </c>
    </row>
    <row r="395" spans="1:54" s="4" customFormat="1">
      <c r="A395" s="269">
        <v>449</v>
      </c>
      <c r="B395" s="2">
        <v>449035073</v>
      </c>
      <c r="C395" s="9" t="s">
        <v>275</v>
      </c>
      <c r="D395" s="14">
        <f>'fnd enro'!D395</f>
        <v>0</v>
      </c>
      <c r="E395" s="14">
        <f>'fnd enro'!E395</f>
        <v>0</v>
      </c>
      <c r="F395" s="14">
        <f>'fnd enro'!F395</f>
        <v>0</v>
      </c>
      <c r="G395" s="14">
        <f>'fnd enro'!G395</f>
        <v>0</v>
      </c>
      <c r="H395" s="14">
        <f>'fnd enro'!H395</f>
        <v>0</v>
      </c>
      <c r="I395" s="14">
        <f>'fnd enro'!I395</f>
        <v>2</v>
      </c>
      <c r="J395" s="14">
        <f>'fnd enro'!J395</f>
        <v>0</v>
      </c>
      <c r="K395" s="15">
        <f>'fnd enro'!K395</f>
        <v>7.7200000000000005E-2</v>
      </c>
      <c r="L395" s="14">
        <f>'fnd enro'!L395</f>
        <v>0</v>
      </c>
      <c r="M395" s="14">
        <f>'fnd enro'!M395</f>
        <v>0</v>
      </c>
      <c r="N395" s="14">
        <f>'fnd enro'!N395</f>
        <v>0</v>
      </c>
      <c r="O395" s="14">
        <f>'fnd enro'!O395</f>
        <v>0</v>
      </c>
      <c r="P395" s="14">
        <f>'fnd enro'!P395</f>
        <v>2</v>
      </c>
      <c r="Q395" s="14">
        <f>'fnd enro'!R395</f>
        <v>2</v>
      </c>
      <c r="R395" s="15">
        <f t="shared" ref="R395:R458" si="462">VLOOKUP(B395,charterinfo_b,6)</f>
        <v>1.0880000000000001</v>
      </c>
      <c r="S395" s="14">
        <f>VALUE('fnd enro'!Q395)</f>
        <v>6</v>
      </c>
      <c r="T395" s="2"/>
      <c r="U395" s="1">
        <f>(($D395*'fnd base rates'!C$107)
+($E395*'fnd base rates'!C$108)
+($F395*'fnd base rates'!C$109)
+($G395*'fnd base rates'!C$110)
+($H395*'fnd base rates'!C$111)
+($I395*'fnd base rates'!C$112)
+($J395*'fnd base rates'!C$113)
+($K395*'fnd base rates'!C$114)
+($M395*'fnd base rates'!C$116)
+($N395*'fnd base rates'!C$117)
+($O395*'fnd base rates'!C$118)
+($P395*VLOOKUP($S395+12,rate_basefnd,3)))
*$R395</f>
        <v>1308.9757288960002</v>
      </c>
      <c r="V395" s="1">
        <f>(($D395*'fnd base rates'!D$107)
+($E395*'fnd base rates'!D$108)
+($F395*'fnd base rates'!D$109)
+($G395*'fnd base rates'!D$110)
+($H395*'fnd base rates'!D$111)
+($I395*'fnd base rates'!D$112)
+($J395*'fnd base rates'!D$113)
+($K395*'fnd base rates'!D$114)
+($M395*'fnd base rates'!D$116)
+($N395*'fnd base rates'!D$117)
+($O395*'fnd base rates'!D$118)
+($P395*VLOOKUP($S395+12,rate_basefnd,4)))
*$R395</f>
        <v>2335.8272000000002</v>
      </c>
      <c r="W395" s="1">
        <f>(($D395*'fnd base rates'!E$107)
+($E395*'fnd base rates'!E$108)
+($F395*'fnd base rates'!E$109)
+($G395*'fnd base rates'!E$110)
+($H395*'fnd base rates'!E$111)
+($I395*'fnd base rates'!E$112)
+($J395*'fnd base rates'!E$113)
+($K395*'fnd base rates'!E$114)
+($M395*'fnd base rates'!E$116)
+($N395*'fnd base rates'!E$117)
+($O395*'fnd base rates'!E$118)
+($P395*VLOOKUP($S395+12,rate_basefnd,5)))
*$R395</f>
        <v>17239.360818176003</v>
      </c>
      <c r="X395" s="1">
        <f>(($D395*'fnd base rates'!F$107)
+($E395*'fnd base rates'!F$108)
+($F395*'fnd base rates'!F$109)
+($G395*'fnd base rates'!F$110)
+($H395*'fnd base rates'!F$111)
+($I395*'fnd base rates'!F$112)
+($J395*'fnd base rates'!F$113)
+($K395*'fnd base rates'!F$114)
+($M395*'fnd base rates'!F$116)
+($N395*'fnd base rates'!F$117)
+($O395*'fnd base rates'!F$118)
+($P395*VLOOKUP($S395+12,rate_basefnd,6)))
*$R395</f>
        <v>1929.8648325120002</v>
      </c>
      <c r="Y395" s="1">
        <f>(($D395*'fnd base rates'!G$107)
+($E395*'fnd base rates'!G$108)
+($F395*'fnd base rates'!G$109)
+($G395*'fnd base rates'!G$110)
+($H395*'fnd base rates'!G$111)
+($I395*'fnd base rates'!G$112)
+($J395*'fnd base rates'!G$113)
+($K395*'fnd base rates'!G$114)
+($M395*'fnd base rates'!G$116)
+($N395*'fnd base rates'!G$117)
+($O395*'fnd base rates'!G$118)
+($P395*VLOOKUP($S395+12,rate_basefnd,7)))
*$R395</f>
        <v>674.39306163200001</v>
      </c>
      <c r="Z395" s="1">
        <f>(($D395*'fnd base rates'!H$107)
+($E395*'fnd base rates'!H$108)
+($F395*'fnd base rates'!H$109)
+($G395*'fnd base rates'!H$110)
+($H395*'fnd base rates'!H$111)
+($I395*'fnd base rates'!H$112)
+($J395*'fnd base rates'!H$113)
+($K395*'fnd base rates'!H$114)
+($M395*'fnd base rates'!H$116)
+($N395*'fnd base rates'!H$117)
+($O395*'fnd base rates'!H$118)
+($P395*VLOOKUP($S395+12,rate_basefnd,8)))</f>
        <v>1700.937868</v>
      </c>
      <c r="AA395" s="1">
        <f>(($D395*'fnd base rates'!I$107)
+($E395*'fnd base rates'!I$108)
+($F395*'fnd base rates'!I$109)
+($G395*'fnd base rates'!I$110)
+($H395*'fnd base rates'!I$111)
+($I395*'fnd base rates'!I$112)
+($J395*'fnd base rates'!I$113)
+($K395*'fnd base rates'!I$114)
+($M395*'fnd base rates'!I$116)
+($N395*'fnd base rates'!I$117)
+($O395*'fnd base rates'!I$118)
+($P395*VLOOKUP($S395+12,rate_basefnd,9)))
*$R395</f>
        <v>1192.0780800000002</v>
      </c>
      <c r="AB395" s="1">
        <f>(($D395*'fnd base rates'!J$107)
+($E395*'fnd base rates'!J$108)
+($F395*'fnd base rates'!J$109)
+($G395*'fnd base rates'!J$110)
+($H395*'fnd base rates'!J$111)
+($I395*'fnd base rates'!J$112)
+($J395*'fnd base rates'!J$113)
+($K395*'fnd base rates'!J$114)
+($M395*'fnd base rates'!J$116)
+($N395*'fnd base rates'!J$117)
+($O395*'fnd base rates'!J$118)
+($P395*VLOOKUP($S395+12,rate_basefnd,10)))
*$R395</f>
        <v>2626.7584000000002</v>
      </c>
      <c r="AC395" s="1">
        <f>(($D395*'fnd base rates'!K$107)
+($E395*'fnd base rates'!K$108)
+($F395*'fnd base rates'!K$109)
+($G395*'fnd base rates'!K$110)
+($H395*'fnd base rates'!K$111)
+($I395*'fnd base rates'!K$112)
+($J395*'fnd base rates'!K$113)
+($K395*'fnd base rates'!K$114)
+($M395*'fnd base rates'!K$116)
+($N395*'fnd base rates'!K$117)
+($O395*'fnd base rates'!K$118)
+($P395*VLOOKUP($S395+12,rate_basefnd,11)))
*$R395</f>
        <v>2502.5302988800004</v>
      </c>
      <c r="AD395" s="1">
        <f>(($D395*'fnd base rates'!L$107)
+($E395*'fnd base rates'!L$108)
+($F395*'fnd base rates'!L$109)
+($G395*'fnd base rates'!L$110)
+($H395*'fnd base rates'!L$111)
+($I395*'fnd base rates'!L$112)
+($J395*'fnd base rates'!L$113)
+($K395*'fnd base rates'!L$114)
+($M395*'fnd base rates'!L$116)
+($N395*'fnd base rates'!L$117)
+($O395*'fnd base rates'!L$118)
+($P395*VLOOKUP($S395+12,rate_basefnd,12)))</f>
        <v>3712.1333600000003</v>
      </c>
      <c r="AE395" s="1">
        <f>(($D395*'fnd base rates'!M$107)
+($E395*'fnd base rates'!M$108)
+($F395*'fnd base rates'!M$109)
+($G395*'fnd base rates'!M$110)
+($H395*'fnd base rates'!M$111)
+($I395*'fnd base rates'!M$112)
+($J395*'fnd base rates'!M$113)
+($K395*'fnd base rates'!M$114)
+($M395*'fnd base rates'!M$116)
+($N395*'fnd base rates'!M$117)
+($O395*'fnd base rates'!M$118)
+($P395*VLOOKUP($S395+12,rate_basefnd,13)))</f>
        <v>0</v>
      </c>
      <c r="AF395" s="4">
        <f t="shared" ref="AF395:AF458" si="463">SUM(U395:AE395)</f>
        <v>35222.859648096004</v>
      </c>
      <c r="AH395" s="269">
        <f t="shared" ref="AH395:AH458" si="464">B395</f>
        <v>449035073</v>
      </c>
      <c r="AI395" s="4" t="str">
        <f t="shared" ref="AI395:AI458" si="465">IF($B395&lt;499999999,MID($B395,1,3),MID($B395,1,4))</f>
        <v>449</v>
      </c>
      <c r="AJ395" s="2" t="str">
        <f t="shared" ref="AJ395:AJ458" si="466">IF($B395&lt;499999999,MID($B395,4,3),MID($B395,5,3))</f>
        <v>035</v>
      </c>
      <c r="AK395" s="2" t="str">
        <f t="shared" ref="AK395:AK458" si="467">IF($B395&lt;499999999,MID($B395,7,3),MID($B395,8,3))</f>
        <v>073</v>
      </c>
      <c r="AL395" s="4">
        <f t="shared" ref="AL395:AL458" si="468">IF(VLOOKUP(VALUE(IF(AH395&lt;499999999,MID(AH395,4,3),MID(AH395,5,3))),distinfo,4)=R395,1,0)</f>
        <v>1</v>
      </c>
      <c r="AM395" s="4">
        <f t="shared" si="459"/>
        <v>2</v>
      </c>
      <c r="AN395" s="4">
        <f t="shared" ref="AN395:AN458" si="469">AF395</f>
        <v>35222.859648096004</v>
      </c>
      <c r="AO395" s="4">
        <f t="shared" ref="AO395:AO458" si="470">IF(OR(AF395=0,AM395=0),0,ROUND(AN395/AM395,0))</f>
        <v>17611</v>
      </c>
      <c r="AP395" s="4">
        <f t="shared" si="460"/>
        <v>0</v>
      </c>
      <c r="AQ395" s="4">
        <v>17611</v>
      </c>
      <c r="AW395" s="4">
        <v>17611</v>
      </c>
      <c r="AX395" s="5">
        <f t="shared" ref="AX395:AX458" si="471">AY395-AW395</f>
        <v>0</v>
      </c>
      <c r="AY395" s="4">
        <v>17611</v>
      </c>
      <c r="AZ395" s="5"/>
      <c r="BB395" s="5">
        <f t="shared" ref="BB395" si="472">BC395-BA395</f>
        <v>0</v>
      </c>
    </row>
    <row r="396" spans="1:54" s="4" customFormat="1">
      <c r="A396" s="269">
        <v>449</v>
      </c>
      <c r="B396" s="2">
        <v>449035133</v>
      </c>
      <c r="C396" s="9" t="s">
        <v>275</v>
      </c>
      <c r="D396" s="14">
        <f>'fnd enro'!D396</f>
        <v>0</v>
      </c>
      <c r="E396" s="14">
        <f>'fnd enro'!E396</f>
        <v>0</v>
      </c>
      <c r="F396" s="14">
        <f>'fnd enro'!F396</f>
        <v>0</v>
      </c>
      <c r="G396" s="14">
        <f>'fnd enro'!G396</f>
        <v>0</v>
      </c>
      <c r="H396" s="14">
        <f>'fnd enro'!H396</f>
        <v>1</v>
      </c>
      <c r="I396" s="14">
        <f>'fnd enro'!I396</f>
        <v>0</v>
      </c>
      <c r="J396" s="14">
        <f>'fnd enro'!J396</f>
        <v>0</v>
      </c>
      <c r="K396" s="15">
        <f>'fnd enro'!K396</f>
        <v>3.8600000000000002E-2</v>
      </c>
      <c r="L396" s="14">
        <f>'fnd enro'!L396</f>
        <v>0</v>
      </c>
      <c r="M396" s="14">
        <f>'fnd enro'!M396</f>
        <v>0</v>
      </c>
      <c r="N396" s="14">
        <f>'fnd enro'!N396</f>
        <v>0</v>
      </c>
      <c r="O396" s="14">
        <f>'fnd enro'!O396</f>
        <v>0</v>
      </c>
      <c r="P396" s="14">
        <f>'fnd enro'!P396</f>
        <v>0</v>
      </c>
      <c r="Q396" s="14">
        <f>'fnd enro'!R396</f>
        <v>1</v>
      </c>
      <c r="R396" s="15">
        <f t="shared" si="462"/>
        <v>1.0880000000000001</v>
      </c>
      <c r="S396" s="14">
        <f>VALUE('fnd enro'!Q396)</f>
        <v>9</v>
      </c>
      <c r="T396" s="2"/>
      <c r="U396" s="1">
        <f>(($D396*'fnd base rates'!C$107)
+($E396*'fnd base rates'!C$108)
+($F396*'fnd base rates'!C$109)
+($G396*'fnd base rates'!C$110)
+($H396*'fnd base rates'!C$111)
+($I396*'fnd base rates'!C$112)
+($J396*'fnd base rates'!C$113)
+($K396*'fnd base rates'!C$114)
+($M396*'fnd base rates'!C$116)
+($N396*'fnd base rates'!C$117)
+($O396*'fnd base rates'!C$118)
+($P396*VLOOKUP($S396+12,rate_basefnd,3)))
*$R396</f>
        <v>583.66994444800014</v>
      </c>
      <c r="V396" s="1">
        <f>(($D396*'fnd base rates'!D$107)
+($E396*'fnd base rates'!D$108)
+($F396*'fnd base rates'!D$109)
+($G396*'fnd base rates'!D$110)
+($H396*'fnd base rates'!D$111)
+($I396*'fnd base rates'!D$112)
+($J396*'fnd base rates'!D$113)
+($K396*'fnd base rates'!D$114)
+($M396*'fnd base rates'!D$116)
+($N396*'fnd base rates'!D$117)
+($O396*'fnd base rates'!D$118)
+($P396*VLOOKUP($S396+12,rate_basefnd,4)))
*$R396</f>
        <v>832.40704000000005</v>
      </c>
      <c r="W396" s="1">
        <f>(($D396*'fnd base rates'!E$107)
+($E396*'fnd base rates'!E$108)
+($F396*'fnd base rates'!E$109)
+($G396*'fnd base rates'!E$110)
+($H396*'fnd base rates'!E$111)
+($I396*'fnd base rates'!E$112)
+($J396*'fnd base rates'!E$113)
+($K396*'fnd base rates'!E$114)
+($M396*'fnd base rates'!E$116)
+($N396*'fnd base rates'!E$117)
+($O396*'fnd base rates'!E$118)
+($P396*VLOOKUP($S396+12,rate_basefnd,5)))
*$R396</f>
        <v>3763.9146490880003</v>
      </c>
      <c r="X396" s="1">
        <f>(($D396*'fnd base rates'!F$107)
+($E396*'fnd base rates'!F$108)
+($F396*'fnd base rates'!F$109)
+($G396*'fnd base rates'!F$110)
+($H396*'fnd base rates'!F$111)
+($I396*'fnd base rates'!F$112)
+($J396*'fnd base rates'!F$113)
+($K396*'fnd base rates'!F$114)
+($M396*'fnd base rates'!F$116)
+($N396*'fnd base rates'!F$117)
+($O396*'fnd base rates'!F$118)
+($P396*VLOOKUP($S396+12,rate_basefnd,6)))
*$R396</f>
        <v>1082.9695362560001</v>
      </c>
      <c r="Y396" s="1">
        <f>(($D396*'fnd base rates'!G$107)
+($E396*'fnd base rates'!G$108)
+($F396*'fnd base rates'!G$109)
+($G396*'fnd base rates'!G$110)
+($H396*'fnd base rates'!G$111)
+($I396*'fnd base rates'!G$112)
+($J396*'fnd base rates'!G$113)
+($K396*'fnd base rates'!G$114)
+($M396*'fnd base rates'!G$116)
+($N396*'fnd base rates'!G$117)
+($O396*'fnd base rates'!G$118)
+($P396*VLOOKUP($S396+12,rate_basefnd,7)))
*$R396</f>
        <v>183.27717081600002</v>
      </c>
      <c r="Z396" s="1">
        <f>(($D396*'fnd base rates'!H$107)
+($E396*'fnd base rates'!H$108)
+($F396*'fnd base rates'!H$109)
+($G396*'fnd base rates'!H$110)
+($H396*'fnd base rates'!H$111)
+($I396*'fnd base rates'!H$112)
+($J396*'fnd base rates'!H$113)
+($K396*'fnd base rates'!H$114)
+($M396*'fnd base rates'!H$116)
+($N396*'fnd base rates'!H$117)
+($O396*'fnd base rates'!H$118)
+($P396*VLOOKUP($S396+12,rate_basefnd,8)))</f>
        <v>523.43893400000002</v>
      </c>
      <c r="AA396" s="1">
        <f>(($D396*'fnd base rates'!I$107)
+($E396*'fnd base rates'!I$108)
+($F396*'fnd base rates'!I$109)
+($G396*'fnd base rates'!I$110)
+($H396*'fnd base rates'!I$111)
+($I396*'fnd base rates'!I$112)
+($J396*'fnd base rates'!I$113)
+($K396*'fnd base rates'!I$114)
+($M396*'fnd base rates'!I$116)
+($N396*'fnd base rates'!I$117)
+($O396*'fnd base rates'!I$118)
+($P396*VLOOKUP($S396+12,rate_basefnd,9)))
*$R396</f>
        <v>394.60672000000005</v>
      </c>
      <c r="AB396" s="1">
        <f>(($D396*'fnd base rates'!J$107)
+($E396*'fnd base rates'!J$108)
+($F396*'fnd base rates'!J$109)
+($G396*'fnd base rates'!J$110)
+($H396*'fnd base rates'!J$111)
+($I396*'fnd base rates'!J$112)
+($J396*'fnd base rates'!J$113)
+($K396*'fnd base rates'!J$114)
+($M396*'fnd base rates'!J$116)
+($N396*'fnd base rates'!J$117)
+($O396*'fnd base rates'!J$118)
+($P396*VLOOKUP($S396+12,rate_basefnd,10)))
*$R396</f>
        <v>270.70528000000002</v>
      </c>
      <c r="AC396" s="1">
        <f>(($D396*'fnd base rates'!K$107)
+($E396*'fnd base rates'!K$108)
+($F396*'fnd base rates'!K$109)
+($G396*'fnd base rates'!K$110)
+($H396*'fnd base rates'!K$111)
+($I396*'fnd base rates'!K$112)
+($J396*'fnd base rates'!K$113)
+($K396*'fnd base rates'!K$114)
+($M396*'fnd base rates'!K$116)
+($N396*'fnd base rates'!K$117)
+($O396*'fnd base rates'!K$118)
+($P396*VLOOKUP($S396+12,rate_basefnd,11)))
*$R396</f>
        <v>1286.18994944</v>
      </c>
      <c r="AD396" s="1">
        <f>(($D396*'fnd base rates'!L$107)
+($E396*'fnd base rates'!L$108)
+($F396*'fnd base rates'!L$109)
+($G396*'fnd base rates'!L$110)
+($H396*'fnd base rates'!L$111)
+($I396*'fnd base rates'!L$112)
+($J396*'fnd base rates'!L$113)
+($K396*'fnd base rates'!L$114)
+($M396*'fnd base rates'!L$116)
+($N396*'fnd base rates'!L$117)
+($O396*'fnd base rates'!L$118)
+($P396*VLOOKUP($S396+12,rate_basefnd,12)))</f>
        <v>1512.47668</v>
      </c>
      <c r="AE396" s="1">
        <f>(($D396*'fnd base rates'!M$107)
+($E396*'fnd base rates'!M$108)
+($F396*'fnd base rates'!M$109)
+($G396*'fnd base rates'!M$110)
+($H396*'fnd base rates'!M$111)
+($I396*'fnd base rates'!M$112)
+($J396*'fnd base rates'!M$113)
+($K396*'fnd base rates'!M$114)
+($M396*'fnd base rates'!M$116)
+($N396*'fnd base rates'!M$117)
+($O396*'fnd base rates'!M$118)
+($P396*VLOOKUP($S396+12,rate_basefnd,13)))</f>
        <v>0</v>
      </c>
      <c r="AF396" s="4">
        <f t="shared" si="463"/>
        <v>10433.655904048001</v>
      </c>
      <c r="AH396" s="269">
        <f t="shared" si="464"/>
        <v>449035133</v>
      </c>
      <c r="AI396" s="4" t="str">
        <f t="shared" si="465"/>
        <v>449</v>
      </c>
      <c r="AJ396" s="2" t="str">
        <f t="shared" si="466"/>
        <v>035</v>
      </c>
      <c r="AK396" s="2" t="str">
        <f t="shared" si="467"/>
        <v>133</v>
      </c>
      <c r="AL396" s="4">
        <f t="shared" si="468"/>
        <v>1</v>
      </c>
      <c r="AM396" s="4">
        <f t="shared" si="459"/>
        <v>1</v>
      </c>
      <c r="AN396" s="4">
        <f t="shared" si="469"/>
        <v>10433.655904048001</v>
      </c>
      <c r="AO396" s="4">
        <f t="shared" si="470"/>
        <v>10434</v>
      </c>
      <c r="AP396" s="4">
        <f t="shared" si="460"/>
        <v>0</v>
      </c>
      <c r="AQ396" s="4">
        <v>10434</v>
      </c>
      <c r="AW396" s="4">
        <v>10434</v>
      </c>
      <c r="AX396" s="5">
        <f t="shared" si="471"/>
        <v>0</v>
      </c>
      <c r="AY396" s="4">
        <v>10434</v>
      </c>
      <c r="AZ396" s="5"/>
      <c r="BB396" s="5">
        <f t="shared" ref="BB396" si="473">BC396-BA396</f>
        <v>0</v>
      </c>
    </row>
    <row r="397" spans="1:54" s="4" customFormat="1">
      <c r="A397" s="269">
        <v>449</v>
      </c>
      <c r="B397" s="2">
        <v>449035189</v>
      </c>
      <c r="C397" s="9" t="s">
        <v>275</v>
      </c>
      <c r="D397" s="14">
        <f>'fnd enro'!D397</f>
        <v>0</v>
      </c>
      <c r="E397" s="14">
        <f>'fnd enro'!E397</f>
        <v>0</v>
      </c>
      <c r="F397" s="14">
        <f>'fnd enro'!F397</f>
        <v>0</v>
      </c>
      <c r="G397" s="14">
        <f>'fnd enro'!G397</f>
        <v>0</v>
      </c>
      <c r="H397" s="14">
        <f>'fnd enro'!H397</f>
        <v>1</v>
      </c>
      <c r="I397" s="14">
        <f>'fnd enro'!I397</f>
        <v>1</v>
      </c>
      <c r="J397" s="14">
        <f>'fnd enro'!J397</f>
        <v>0</v>
      </c>
      <c r="K397" s="15">
        <f>'fnd enro'!K397</f>
        <v>7.7200000000000005E-2</v>
      </c>
      <c r="L397" s="14">
        <f>'fnd enro'!L397</f>
        <v>0</v>
      </c>
      <c r="M397" s="14">
        <f>'fnd enro'!M397</f>
        <v>0</v>
      </c>
      <c r="N397" s="14">
        <f>'fnd enro'!N397</f>
        <v>0</v>
      </c>
      <c r="O397" s="14">
        <f>'fnd enro'!O397</f>
        <v>0</v>
      </c>
      <c r="P397" s="14">
        <f>'fnd enro'!P397</f>
        <v>2</v>
      </c>
      <c r="Q397" s="14">
        <f>'fnd enro'!R397</f>
        <v>2</v>
      </c>
      <c r="R397" s="15">
        <f t="shared" si="462"/>
        <v>1.0880000000000001</v>
      </c>
      <c r="S397" s="14">
        <f>VALUE('fnd enro'!Q397)</f>
        <v>3</v>
      </c>
      <c r="T397" s="2"/>
      <c r="U397" s="1">
        <f>(($D397*'fnd base rates'!C$107)
+($E397*'fnd base rates'!C$108)
+($F397*'fnd base rates'!C$109)
+($G397*'fnd base rates'!C$110)
+($H397*'fnd base rates'!C$111)
+($I397*'fnd base rates'!C$112)
+($J397*'fnd base rates'!C$113)
+($K397*'fnd base rates'!C$114)
+($M397*'fnd base rates'!C$116)
+($N397*'fnd base rates'!C$117)
+($O397*'fnd base rates'!C$118)
+($P397*VLOOKUP($S397+12,rate_basefnd,3)))
*$R397</f>
        <v>1291.1542888960003</v>
      </c>
      <c r="V397" s="1">
        <f>(($D397*'fnd base rates'!D$107)
+($E397*'fnd base rates'!D$108)
+($F397*'fnd base rates'!D$109)
+($G397*'fnd base rates'!D$110)
+($H397*'fnd base rates'!D$111)
+($I397*'fnd base rates'!D$112)
+($J397*'fnd base rates'!D$113)
+($K397*'fnd base rates'!D$114)
+($M397*'fnd base rates'!D$116)
+($N397*'fnd base rates'!D$117)
+($O397*'fnd base rates'!D$118)
+($P397*VLOOKUP($S397+12,rate_basefnd,4)))
*$R397</f>
        <v>2251.5289600000001</v>
      </c>
      <c r="W397" s="1">
        <f>(($D397*'fnd base rates'!E$107)
+($E397*'fnd base rates'!E$108)
+($F397*'fnd base rates'!E$109)
+($G397*'fnd base rates'!E$110)
+($H397*'fnd base rates'!E$111)
+($I397*'fnd base rates'!E$112)
+($J397*'fnd base rates'!E$113)
+($K397*'fnd base rates'!E$114)
+($M397*'fnd base rates'!E$116)
+($N397*'fnd base rates'!E$117)
+($O397*'fnd base rates'!E$118)
+($P397*VLOOKUP($S397+12,rate_basefnd,5)))
*$R397</f>
        <v>14835.729458176002</v>
      </c>
      <c r="X397" s="1">
        <f>(($D397*'fnd base rates'!F$107)
+($E397*'fnd base rates'!F$108)
+($F397*'fnd base rates'!F$109)
+($G397*'fnd base rates'!F$110)
+($H397*'fnd base rates'!F$111)
+($I397*'fnd base rates'!F$112)
+($J397*'fnd base rates'!F$113)
+($K397*'fnd base rates'!F$114)
+($M397*'fnd base rates'!F$116)
+($N397*'fnd base rates'!F$117)
+($O397*'fnd base rates'!F$118)
+($P397*VLOOKUP($S397+12,rate_basefnd,6)))
*$R397</f>
        <v>2047.9019525120002</v>
      </c>
      <c r="Y397" s="1">
        <f>(($D397*'fnd base rates'!G$107)
+($E397*'fnd base rates'!G$108)
+($F397*'fnd base rates'!G$109)
+($G397*'fnd base rates'!G$110)
+($H397*'fnd base rates'!G$111)
+($I397*'fnd base rates'!G$112)
+($J397*'fnd base rates'!G$113)
+($K397*'fnd base rates'!G$114)
+($M397*'fnd base rates'!G$116)
+($N397*'fnd base rates'!G$117)
+($O397*'fnd base rates'!G$118)
+($P397*VLOOKUP($S397+12,rate_basefnd,7)))
*$R397</f>
        <v>639.45738163199997</v>
      </c>
      <c r="Z397" s="1">
        <f>(($D397*'fnd base rates'!H$107)
+($E397*'fnd base rates'!H$108)
+($F397*'fnd base rates'!H$109)
+($G397*'fnd base rates'!H$110)
+($H397*'fnd base rates'!H$111)
+($I397*'fnd base rates'!H$112)
+($J397*'fnd base rates'!H$113)
+($K397*'fnd base rates'!H$114)
+($M397*'fnd base rates'!H$116)
+($N397*'fnd base rates'!H$117)
+($O397*'fnd base rates'!H$118)
+($P397*VLOOKUP($S397+12,rate_basefnd,8)))</f>
        <v>1390.677868</v>
      </c>
      <c r="AA397" s="1">
        <f>(($D397*'fnd base rates'!I$107)
+($E397*'fnd base rates'!I$108)
+($F397*'fnd base rates'!I$109)
+($G397*'fnd base rates'!I$110)
+($H397*'fnd base rates'!I$111)
+($I397*'fnd base rates'!I$112)
+($J397*'fnd base rates'!I$113)
+($K397*'fnd base rates'!I$114)
+($M397*'fnd base rates'!I$116)
+($N397*'fnd base rates'!I$117)
+($O397*'fnd base rates'!I$118)
+($P397*VLOOKUP($S397+12,rate_basefnd,9)))
*$R397</f>
        <v>1089.9475199999999</v>
      </c>
      <c r="AB397" s="1">
        <f>(($D397*'fnd base rates'!J$107)
+($E397*'fnd base rates'!J$108)
+($F397*'fnd base rates'!J$109)
+($G397*'fnd base rates'!J$110)
+($H397*'fnd base rates'!J$111)
+($I397*'fnd base rates'!J$112)
+($J397*'fnd base rates'!J$113)
+($K397*'fnd base rates'!J$114)
+($M397*'fnd base rates'!J$116)
+($N397*'fnd base rates'!J$117)
+($O397*'fnd base rates'!J$118)
+($P397*VLOOKUP($S397+12,rate_basefnd,10)))
*$R397</f>
        <v>2100.0576000000001</v>
      </c>
      <c r="AC397" s="1">
        <f>(($D397*'fnd base rates'!K$107)
+($E397*'fnd base rates'!K$108)
+($F397*'fnd base rates'!K$109)
+($G397*'fnd base rates'!K$110)
+($H397*'fnd base rates'!K$111)
+($I397*'fnd base rates'!K$112)
+($J397*'fnd base rates'!K$113)
+($K397*'fnd base rates'!K$114)
+($M397*'fnd base rates'!K$116)
+($N397*'fnd base rates'!K$117)
+($O397*'fnd base rates'!K$118)
+($P397*VLOOKUP($S397+12,rate_basefnd,11)))
*$R397</f>
        <v>2537.4550988800002</v>
      </c>
      <c r="AD397" s="1">
        <f>(($D397*'fnd base rates'!L$107)
+($E397*'fnd base rates'!L$108)
+($F397*'fnd base rates'!L$109)
+($G397*'fnd base rates'!L$110)
+($H397*'fnd base rates'!L$111)
+($I397*'fnd base rates'!L$112)
+($J397*'fnd base rates'!L$113)
+($K397*'fnd base rates'!L$114)
+($M397*'fnd base rates'!L$116)
+($N397*'fnd base rates'!L$117)
+($O397*'fnd base rates'!L$118)
+($P397*VLOOKUP($S397+12,rate_basefnd,12)))</f>
        <v>3733.12336</v>
      </c>
      <c r="AE397" s="1">
        <f>(($D397*'fnd base rates'!M$107)
+($E397*'fnd base rates'!M$108)
+($F397*'fnd base rates'!M$109)
+($G397*'fnd base rates'!M$110)
+($H397*'fnd base rates'!M$111)
+($I397*'fnd base rates'!M$112)
+($J397*'fnd base rates'!M$113)
+($K397*'fnd base rates'!M$114)
+($M397*'fnd base rates'!M$116)
+($N397*'fnd base rates'!M$117)
+($O397*'fnd base rates'!M$118)
+($P397*VLOOKUP($S397+12,rate_basefnd,13)))</f>
        <v>0</v>
      </c>
      <c r="AF397" s="4">
        <f t="shared" si="463"/>
        <v>31917.033488096004</v>
      </c>
      <c r="AH397" s="269">
        <f t="shared" si="464"/>
        <v>449035189</v>
      </c>
      <c r="AI397" s="4" t="str">
        <f t="shared" si="465"/>
        <v>449</v>
      </c>
      <c r="AJ397" s="2" t="str">
        <f t="shared" si="466"/>
        <v>035</v>
      </c>
      <c r="AK397" s="2" t="str">
        <f t="shared" si="467"/>
        <v>189</v>
      </c>
      <c r="AL397" s="4">
        <f t="shared" si="468"/>
        <v>1</v>
      </c>
      <c r="AM397" s="4">
        <f t="shared" si="459"/>
        <v>2</v>
      </c>
      <c r="AN397" s="4">
        <f t="shared" si="469"/>
        <v>31917.033488096004</v>
      </c>
      <c r="AO397" s="4">
        <f t="shared" si="470"/>
        <v>15959</v>
      </c>
      <c r="AP397" s="4">
        <f t="shared" si="460"/>
        <v>0</v>
      </c>
      <c r="AQ397" s="4">
        <v>15959</v>
      </c>
      <c r="AW397" s="4">
        <v>15959</v>
      </c>
      <c r="AX397" s="5">
        <f t="shared" si="471"/>
        <v>0</v>
      </c>
      <c r="AY397" s="4">
        <v>15959</v>
      </c>
      <c r="AZ397" s="5"/>
      <c r="BB397" s="5">
        <f t="shared" ref="BB397" si="474">BC397-BA397</f>
        <v>0</v>
      </c>
    </row>
    <row r="398" spans="1:54" s="4" customFormat="1">
      <c r="A398" s="269">
        <v>449</v>
      </c>
      <c r="B398" s="2">
        <v>449035243</v>
      </c>
      <c r="C398" s="9" t="s">
        <v>275</v>
      </c>
      <c r="D398" s="14">
        <f>'fnd enro'!D398</f>
        <v>0</v>
      </c>
      <c r="E398" s="14">
        <f>'fnd enro'!E398</f>
        <v>0</v>
      </c>
      <c r="F398" s="14">
        <f>'fnd enro'!F398</f>
        <v>0</v>
      </c>
      <c r="G398" s="14">
        <f>'fnd enro'!G398</f>
        <v>0</v>
      </c>
      <c r="H398" s="14">
        <f>'fnd enro'!H398</f>
        <v>0</v>
      </c>
      <c r="I398" s="14">
        <f>'fnd enro'!I398</f>
        <v>2</v>
      </c>
      <c r="J398" s="14">
        <f>'fnd enro'!J398</f>
        <v>0</v>
      </c>
      <c r="K398" s="15">
        <f>'fnd enro'!K398</f>
        <v>7.7200000000000005E-2</v>
      </c>
      <c r="L398" s="14">
        <f>'fnd enro'!L398</f>
        <v>0</v>
      </c>
      <c r="M398" s="14">
        <f>'fnd enro'!M398</f>
        <v>0</v>
      </c>
      <c r="N398" s="14">
        <f>'fnd enro'!N398</f>
        <v>0</v>
      </c>
      <c r="O398" s="14">
        <f>'fnd enro'!O398</f>
        <v>0</v>
      </c>
      <c r="P398" s="14">
        <f>'fnd enro'!P398</f>
        <v>0</v>
      </c>
      <c r="Q398" s="14">
        <f>'fnd enro'!R398</f>
        <v>2</v>
      </c>
      <c r="R398" s="15">
        <f t="shared" si="462"/>
        <v>1.0880000000000001</v>
      </c>
      <c r="S398" s="14">
        <f>VALUE('fnd enro'!Q398)</f>
        <v>9</v>
      </c>
      <c r="T398" s="2"/>
      <c r="U398" s="1">
        <f>(($D398*'fnd base rates'!C$107)
+($E398*'fnd base rates'!C$108)
+($F398*'fnd base rates'!C$109)
+($G398*'fnd base rates'!C$110)
+($H398*'fnd base rates'!C$111)
+($I398*'fnd base rates'!C$112)
+($J398*'fnd base rates'!C$113)
+($K398*'fnd base rates'!C$114)
+($M398*'fnd base rates'!C$116)
+($N398*'fnd base rates'!C$117)
+($O398*'fnd base rates'!C$118)
+($P398*VLOOKUP($S398+12,rate_basefnd,3)))
*$R398</f>
        <v>1167.3398888960003</v>
      </c>
      <c r="V398" s="1">
        <f>(($D398*'fnd base rates'!D$107)
+($E398*'fnd base rates'!D$108)
+($F398*'fnd base rates'!D$109)
+($G398*'fnd base rates'!D$110)
+($H398*'fnd base rates'!D$111)
+($I398*'fnd base rates'!D$112)
+($J398*'fnd base rates'!D$113)
+($K398*'fnd base rates'!D$114)
+($M398*'fnd base rates'!D$116)
+($N398*'fnd base rates'!D$117)
+($O398*'fnd base rates'!D$118)
+($P398*VLOOKUP($S398+12,rate_basefnd,4)))
*$R398</f>
        <v>1664.8140800000001</v>
      </c>
      <c r="W398" s="1">
        <f>(($D398*'fnd base rates'!E$107)
+($E398*'fnd base rates'!E$108)
+($F398*'fnd base rates'!E$109)
+($G398*'fnd base rates'!E$110)
+($H398*'fnd base rates'!E$111)
+($I398*'fnd base rates'!E$112)
+($J398*'fnd base rates'!E$113)
+($K398*'fnd base rates'!E$114)
+($M398*'fnd base rates'!E$116)
+($N398*'fnd base rates'!E$117)
+($O398*'fnd base rates'!E$118)
+($P398*VLOOKUP($S398+12,rate_basefnd,5)))
*$R398</f>
        <v>10688.948018176001</v>
      </c>
      <c r="X398" s="1">
        <f>(($D398*'fnd base rates'!F$107)
+($E398*'fnd base rates'!F$108)
+($F398*'fnd base rates'!F$109)
+($G398*'fnd base rates'!F$110)
+($H398*'fnd base rates'!F$111)
+($I398*'fnd base rates'!F$112)
+($J398*'fnd base rates'!F$113)
+($K398*'fnd base rates'!F$114)
+($M398*'fnd base rates'!F$116)
+($N398*'fnd base rates'!F$117)
+($O398*'fnd base rates'!F$118)
+($P398*VLOOKUP($S398+12,rate_basefnd,6)))
*$R398</f>
        <v>1929.8648325120002</v>
      </c>
      <c r="Y398" s="1">
        <f>(($D398*'fnd base rates'!G$107)
+($E398*'fnd base rates'!G$108)
+($F398*'fnd base rates'!G$109)
+($G398*'fnd base rates'!G$110)
+($H398*'fnd base rates'!G$111)
+($I398*'fnd base rates'!G$112)
+($J398*'fnd base rates'!G$113)
+($K398*'fnd base rates'!G$114)
+($M398*'fnd base rates'!G$116)
+($N398*'fnd base rates'!G$117)
+($O398*'fnd base rates'!G$118)
+($P398*VLOOKUP($S398+12,rate_basefnd,7)))
*$R398</f>
        <v>356.61002163199998</v>
      </c>
      <c r="Z398" s="1">
        <f>(($D398*'fnd base rates'!H$107)
+($E398*'fnd base rates'!H$108)
+($F398*'fnd base rates'!H$109)
+($G398*'fnd base rates'!H$110)
+($H398*'fnd base rates'!H$111)
+($I398*'fnd base rates'!H$112)
+($J398*'fnd base rates'!H$113)
+($K398*'fnd base rates'!H$114)
+($M398*'fnd base rates'!H$116)
+($N398*'fnd base rates'!H$117)
+($O398*'fnd base rates'!H$118)
+($P398*VLOOKUP($S398+12,rate_basefnd,8)))</f>
        <v>1656.157868</v>
      </c>
      <c r="AA398" s="1">
        <f>(($D398*'fnd base rates'!I$107)
+($E398*'fnd base rates'!I$108)
+($F398*'fnd base rates'!I$109)
+($G398*'fnd base rates'!I$110)
+($H398*'fnd base rates'!I$111)
+($I398*'fnd base rates'!I$112)
+($J398*'fnd base rates'!I$113)
+($K398*'fnd base rates'!I$114)
+($M398*'fnd base rates'!I$116)
+($N398*'fnd base rates'!I$117)
+($O398*'fnd base rates'!I$118)
+($P398*VLOOKUP($S398+12,rate_basefnd,9)))
*$R398</f>
        <v>926.84544000000005</v>
      </c>
      <c r="AB398" s="1">
        <f>(($D398*'fnd base rates'!J$107)
+($E398*'fnd base rates'!J$108)
+($F398*'fnd base rates'!J$109)
+($G398*'fnd base rates'!J$110)
+($H398*'fnd base rates'!J$111)
+($I398*'fnd base rates'!J$112)
+($J398*'fnd base rates'!J$113)
+($K398*'fnd base rates'!J$114)
+($M398*'fnd base rates'!J$116)
+($N398*'fnd base rates'!J$117)
+($O398*'fnd base rates'!J$118)
+($P398*VLOOKUP($S398+12,rate_basefnd,10)))
*$R398</f>
        <v>1248.48</v>
      </c>
      <c r="AC398" s="1">
        <f>(($D398*'fnd base rates'!K$107)
+($E398*'fnd base rates'!K$108)
+($F398*'fnd base rates'!K$109)
+($G398*'fnd base rates'!K$110)
+($H398*'fnd base rates'!K$111)
+($I398*'fnd base rates'!K$112)
+($J398*'fnd base rates'!K$113)
+($K398*'fnd base rates'!K$114)
+($M398*'fnd base rates'!K$116)
+($N398*'fnd base rates'!K$117)
+($O398*'fnd base rates'!K$118)
+($P398*VLOOKUP($S398+12,rate_basefnd,11)))
*$R398</f>
        <v>2502.5302988800004</v>
      </c>
      <c r="AD398" s="1">
        <f>(($D398*'fnd base rates'!L$107)
+($E398*'fnd base rates'!L$108)
+($F398*'fnd base rates'!L$109)
+($G398*'fnd base rates'!L$110)
+($H398*'fnd base rates'!L$111)
+($I398*'fnd base rates'!L$112)
+($J398*'fnd base rates'!L$113)
+($K398*'fnd base rates'!L$114)
+($M398*'fnd base rates'!L$116)
+($N398*'fnd base rates'!L$117)
+($O398*'fnd base rates'!L$118)
+($P398*VLOOKUP($S398+12,rate_basefnd,12)))</f>
        <v>2738.2533600000002</v>
      </c>
      <c r="AE398" s="1">
        <f>(($D398*'fnd base rates'!M$107)
+($E398*'fnd base rates'!M$108)
+($F398*'fnd base rates'!M$109)
+($G398*'fnd base rates'!M$110)
+($H398*'fnd base rates'!M$111)
+($I398*'fnd base rates'!M$112)
+($J398*'fnd base rates'!M$113)
+($K398*'fnd base rates'!M$114)
+($M398*'fnd base rates'!M$116)
+($N398*'fnd base rates'!M$117)
+($O398*'fnd base rates'!M$118)
+($P398*VLOOKUP($S398+12,rate_basefnd,13)))</f>
        <v>0</v>
      </c>
      <c r="AF398" s="4">
        <f t="shared" si="463"/>
        <v>24879.843808096</v>
      </c>
      <c r="AH398" s="269">
        <f t="shared" si="464"/>
        <v>449035243</v>
      </c>
      <c r="AI398" s="4" t="str">
        <f t="shared" si="465"/>
        <v>449</v>
      </c>
      <c r="AJ398" s="2" t="str">
        <f t="shared" si="466"/>
        <v>035</v>
      </c>
      <c r="AK398" s="2" t="str">
        <f t="shared" si="467"/>
        <v>243</v>
      </c>
      <c r="AL398" s="4">
        <f t="shared" si="468"/>
        <v>1</v>
      </c>
      <c r="AM398" s="4">
        <f t="shared" si="459"/>
        <v>2</v>
      </c>
      <c r="AN398" s="4">
        <f t="shared" si="469"/>
        <v>24879.843808096</v>
      </c>
      <c r="AO398" s="4">
        <f t="shared" si="470"/>
        <v>12440</v>
      </c>
      <c r="AP398" s="4">
        <f t="shared" si="460"/>
        <v>0</v>
      </c>
      <c r="AQ398" s="4">
        <v>12440</v>
      </c>
      <c r="AW398" s="4">
        <v>12440</v>
      </c>
      <c r="AX398" s="5">
        <f t="shared" si="471"/>
        <v>0</v>
      </c>
      <c r="AY398" s="4">
        <v>12440</v>
      </c>
      <c r="AZ398" s="5"/>
      <c r="BB398" s="5">
        <f t="shared" ref="BB398" si="475">BC398-BA398</f>
        <v>0</v>
      </c>
    </row>
    <row r="399" spans="1:54" s="4" customFormat="1">
      <c r="A399" s="269">
        <v>449</v>
      </c>
      <c r="B399" s="2">
        <v>449035244</v>
      </c>
      <c r="C399" s="9" t="s">
        <v>275</v>
      </c>
      <c r="D399" s="14">
        <f>'fnd enro'!D399</f>
        <v>0</v>
      </c>
      <c r="E399" s="14">
        <f>'fnd enro'!E399</f>
        <v>0</v>
      </c>
      <c r="F399" s="14">
        <f>'fnd enro'!F399</f>
        <v>0</v>
      </c>
      <c r="G399" s="14">
        <f>'fnd enro'!G399</f>
        <v>0</v>
      </c>
      <c r="H399" s="14">
        <f>'fnd enro'!H399</f>
        <v>1</v>
      </c>
      <c r="I399" s="14">
        <f>'fnd enro'!I399</f>
        <v>5</v>
      </c>
      <c r="J399" s="14">
        <f>'fnd enro'!J399</f>
        <v>0</v>
      </c>
      <c r="K399" s="15">
        <f>'fnd enro'!K399</f>
        <v>0.2316</v>
      </c>
      <c r="L399" s="14">
        <f>'fnd enro'!L399</f>
        <v>0</v>
      </c>
      <c r="M399" s="14">
        <f>'fnd enro'!M399</f>
        <v>0</v>
      </c>
      <c r="N399" s="14">
        <f>'fnd enro'!N399</f>
        <v>0</v>
      </c>
      <c r="O399" s="14">
        <f>'fnd enro'!O399</f>
        <v>1</v>
      </c>
      <c r="P399" s="14">
        <f>'fnd enro'!P399</f>
        <v>1</v>
      </c>
      <c r="Q399" s="14">
        <f>'fnd enro'!R399</f>
        <v>6</v>
      </c>
      <c r="R399" s="15">
        <f t="shared" si="462"/>
        <v>1.0880000000000001</v>
      </c>
      <c r="S399" s="14">
        <f>VALUE('fnd enro'!Q399)</f>
        <v>10</v>
      </c>
      <c r="T399" s="2"/>
      <c r="U399" s="1">
        <f>(($D399*'fnd base rates'!C$107)
+($E399*'fnd base rates'!C$108)
+($F399*'fnd base rates'!C$109)
+($G399*'fnd base rates'!C$110)
+($H399*'fnd base rates'!C$111)
+($I399*'fnd base rates'!C$112)
+($J399*'fnd base rates'!C$113)
+($K399*'fnd base rates'!C$114)
+($M399*'fnd base rates'!C$116)
+($N399*'fnd base rates'!C$117)
+($O399*'fnd base rates'!C$118)
+($P399*VLOOKUP($S399+12,rate_basefnd,3)))
*$R399</f>
        <v>3696.7063866880007</v>
      </c>
      <c r="V399" s="1">
        <f>(($D399*'fnd base rates'!D$107)
+($E399*'fnd base rates'!D$108)
+($F399*'fnd base rates'!D$109)
+($G399*'fnd base rates'!D$110)
+($H399*'fnd base rates'!D$111)
+($I399*'fnd base rates'!D$112)
+($J399*'fnd base rates'!D$113)
+($K399*'fnd base rates'!D$114)
+($M399*'fnd base rates'!D$116)
+($N399*'fnd base rates'!D$117)
+($O399*'fnd base rates'!D$118)
+($P399*VLOOKUP($S399+12,rate_basefnd,4)))
*$R399</f>
        <v>5592.994560000001</v>
      </c>
      <c r="W399" s="1">
        <f>(($D399*'fnd base rates'!E$107)
+($E399*'fnd base rates'!E$108)
+($F399*'fnd base rates'!E$109)
+($G399*'fnd base rates'!E$110)
+($H399*'fnd base rates'!E$111)
+($I399*'fnd base rates'!E$112)
+($J399*'fnd base rates'!E$113)
+($K399*'fnd base rates'!E$114)
+($M399*'fnd base rates'!E$116)
+($N399*'fnd base rates'!E$117)
+($O399*'fnd base rates'!E$118)
+($P399*VLOOKUP($S399+12,rate_basefnd,5)))
*$R399</f>
        <v>35805.299094528003</v>
      </c>
      <c r="X399" s="1">
        <f>(($D399*'fnd base rates'!F$107)
+($E399*'fnd base rates'!F$108)
+($F399*'fnd base rates'!F$109)
+($G399*'fnd base rates'!F$110)
+($H399*'fnd base rates'!F$111)
+($I399*'fnd base rates'!F$112)
+($J399*'fnd base rates'!F$113)
+($K399*'fnd base rates'!F$114)
+($M399*'fnd base rates'!F$116)
+($N399*'fnd base rates'!F$117)
+($O399*'fnd base rates'!F$118)
+($P399*VLOOKUP($S399+12,rate_basefnd,6)))
*$R399</f>
        <v>6097.3135375360016</v>
      </c>
      <c r="Y399" s="1">
        <f>(($D399*'fnd base rates'!G$107)
+($E399*'fnd base rates'!G$108)
+($F399*'fnd base rates'!G$109)
+($G399*'fnd base rates'!G$110)
+($H399*'fnd base rates'!G$111)
+($I399*'fnd base rates'!G$112)
+($J399*'fnd base rates'!G$113)
+($K399*'fnd base rates'!G$114)
+($M399*'fnd base rates'!G$116)
+($N399*'fnd base rates'!G$117)
+($O399*'fnd base rates'!G$118)
+($P399*VLOOKUP($S399+12,rate_basefnd,7)))
*$R399</f>
        <v>1322.6159848960001</v>
      </c>
      <c r="Z399" s="1">
        <f>(($D399*'fnd base rates'!H$107)
+($E399*'fnd base rates'!H$108)
+($F399*'fnd base rates'!H$109)
+($G399*'fnd base rates'!H$110)
+($H399*'fnd base rates'!H$111)
+($I399*'fnd base rates'!H$112)
+($J399*'fnd base rates'!H$113)
+($K399*'fnd base rates'!H$114)
+($M399*'fnd base rates'!H$116)
+($N399*'fnd base rates'!H$117)
+($O399*'fnd base rates'!H$118)
+($P399*VLOOKUP($S399+12,rate_basefnd,8)))</f>
        <v>4815.6336040000006</v>
      </c>
      <c r="AA399" s="1">
        <f>(($D399*'fnd base rates'!I$107)
+($E399*'fnd base rates'!I$108)
+($F399*'fnd base rates'!I$109)
+($G399*'fnd base rates'!I$110)
+($H399*'fnd base rates'!I$111)
+($I399*'fnd base rates'!I$112)
+($J399*'fnd base rates'!I$113)
+($K399*'fnd base rates'!I$114)
+($M399*'fnd base rates'!I$116)
+($N399*'fnd base rates'!I$117)
+($O399*'fnd base rates'!I$118)
+($P399*VLOOKUP($S399+12,rate_basefnd,9)))
*$R399</f>
        <v>2954.6272000000004</v>
      </c>
      <c r="AB399" s="1">
        <f>(($D399*'fnd base rates'!J$107)
+($E399*'fnd base rates'!J$108)
+($F399*'fnd base rates'!J$109)
+($G399*'fnd base rates'!J$110)
+($H399*'fnd base rates'!J$111)
+($I399*'fnd base rates'!J$112)
+($J399*'fnd base rates'!J$113)
+($K399*'fnd base rates'!J$114)
+($M399*'fnd base rates'!J$116)
+($N399*'fnd base rates'!J$117)
+($O399*'fnd base rates'!J$118)
+($P399*VLOOKUP($S399+12,rate_basefnd,10)))
*$R399</f>
        <v>4258.8236799999995</v>
      </c>
      <c r="AC399" s="1">
        <f>(($D399*'fnd base rates'!K$107)
+($E399*'fnd base rates'!K$108)
+($F399*'fnd base rates'!K$109)
+($G399*'fnd base rates'!K$110)
+($H399*'fnd base rates'!K$111)
+($I399*'fnd base rates'!K$112)
+($J399*'fnd base rates'!K$113)
+($K399*'fnd base rates'!K$114)
+($M399*'fnd base rates'!K$116)
+($N399*'fnd base rates'!K$117)
+($O399*'fnd base rates'!K$118)
+($P399*VLOOKUP($S399+12,rate_basefnd,11)))
*$R399</f>
        <v>7867.6753766400006</v>
      </c>
      <c r="AD399" s="1">
        <f>(($D399*'fnd base rates'!L$107)
+($E399*'fnd base rates'!L$108)
+($F399*'fnd base rates'!L$109)
+($G399*'fnd base rates'!L$110)
+($H399*'fnd base rates'!L$111)
+($I399*'fnd base rates'!L$112)
+($J399*'fnd base rates'!L$113)
+($K399*'fnd base rates'!L$114)
+($M399*'fnd base rates'!L$116)
+($N399*'fnd base rates'!L$117)
+($O399*'fnd base rates'!L$118)
+($P399*VLOOKUP($S399+12,rate_basefnd,12)))</f>
        <v>9225.4700799999991</v>
      </c>
      <c r="AE399" s="1">
        <f>(($D399*'fnd base rates'!M$107)
+($E399*'fnd base rates'!M$108)
+($F399*'fnd base rates'!M$109)
+($G399*'fnd base rates'!M$110)
+($H399*'fnd base rates'!M$111)
+($I399*'fnd base rates'!M$112)
+($J399*'fnd base rates'!M$113)
+($K399*'fnd base rates'!M$114)
+($M399*'fnd base rates'!M$116)
+($N399*'fnd base rates'!M$117)
+($O399*'fnd base rates'!M$118)
+($P399*VLOOKUP($S399+12,rate_basefnd,13)))</f>
        <v>0</v>
      </c>
      <c r="AF399" s="4">
        <f t="shared" si="463"/>
        <v>81637.159504288007</v>
      </c>
      <c r="AH399" s="269">
        <f t="shared" si="464"/>
        <v>449035244</v>
      </c>
      <c r="AI399" s="4" t="str">
        <f t="shared" si="465"/>
        <v>449</v>
      </c>
      <c r="AJ399" s="2" t="str">
        <f t="shared" si="466"/>
        <v>035</v>
      </c>
      <c r="AK399" s="2" t="str">
        <f t="shared" si="467"/>
        <v>244</v>
      </c>
      <c r="AL399" s="4">
        <f t="shared" si="468"/>
        <v>1</v>
      </c>
      <c r="AM399" s="4">
        <f t="shared" si="459"/>
        <v>6</v>
      </c>
      <c r="AN399" s="4">
        <f t="shared" si="469"/>
        <v>81637.159504288007</v>
      </c>
      <c r="AO399" s="4">
        <f t="shared" si="470"/>
        <v>13606</v>
      </c>
      <c r="AP399" s="4">
        <f t="shared" si="460"/>
        <v>0</v>
      </c>
      <c r="AQ399" s="4">
        <v>13606</v>
      </c>
      <c r="AW399" s="4">
        <v>13606</v>
      </c>
      <c r="AX399" s="5">
        <f t="shared" si="471"/>
        <v>0</v>
      </c>
      <c r="AY399" s="4">
        <v>13606</v>
      </c>
      <c r="AZ399" s="5"/>
      <c r="BB399" s="5">
        <f t="shared" ref="BB399" si="476">BC399-BA399</f>
        <v>0</v>
      </c>
    </row>
    <row r="400" spans="1:54" s="4" customFormat="1">
      <c r="A400" s="269">
        <v>449</v>
      </c>
      <c r="B400" s="2">
        <v>449035285</v>
      </c>
      <c r="C400" s="9" t="s">
        <v>275</v>
      </c>
      <c r="D400" s="14">
        <f>'fnd enro'!D400</f>
        <v>0</v>
      </c>
      <c r="E400" s="14">
        <f>'fnd enro'!E400</f>
        <v>0</v>
      </c>
      <c r="F400" s="14">
        <f>'fnd enro'!F400</f>
        <v>0</v>
      </c>
      <c r="G400" s="14">
        <f>'fnd enro'!G400</f>
        <v>0</v>
      </c>
      <c r="H400" s="14">
        <f>'fnd enro'!H400</f>
        <v>0</v>
      </c>
      <c r="I400" s="14">
        <f>'fnd enro'!I400</f>
        <v>2</v>
      </c>
      <c r="J400" s="14">
        <f>'fnd enro'!J400</f>
        <v>0</v>
      </c>
      <c r="K400" s="15">
        <f>'fnd enro'!K400</f>
        <v>7.7200000000000005E-2</v>
      </c>
      <c r="L400" s="14">
        <f>'fnd enro'!L400</f>
        <v>0</v>
      </c>
      <c r="M400" s="14">
        <f>'fnd enro'!M400</f>
        <v>0</v>
      </c>
      <c r="N400" s="14">
        <f>'fnd enro'!N400</f>
        <v>0</v>
      </c>
      <c r="O400" s="14">
        <f>'fnd enro'!O400</f>
        <v>0</v>
      </c>
      <c r="P400" s="14">
        <f>'fnd enro'!P400</f>
        <v>1</v>
      </c>
      <c r="Q400" s="14">
        <f>'fnd enro'!R400</f>
        <v>2</v>
      </c>
      <c r="R400" s="15">
        <f t="shared" si="462"/>
        <v>1.0880000000000001</v>
      </c>
      <c r="S400" s="14">
        <f>VALUE('fnd enro'!Q400)</f>
        <v>8</v>
      </c>
      <c r="T400" s="2"/>
      <c r="U400" s="1">
        <f>(($D400*'fnd base rates'!C$107)
+($E400*'fnd base rates'!C$108)
+($F400*'fnd base rates'!C$109)
+($G400*'fnd base rates'!C$110)
+($H400*'fnd base rates'!C$111)
+($I400*'fnd base rates'!C$112)
+($J400*'fnd base rates'!C$113)
+($K400*'fnd base rates'!C$114)
+($M400*'fnd base rates'!C$116)
+($N400*'fnd base rates'!C$117)
+($O400*'fnd base rates'!C$118)
+($P400*VLOOKUP($S400+12,rate_basefnd,3)))
*$R400</f>
        <v>1245.8934888960002</v>
      </c>
      <c r="V400" s="1">
        <f>(($D400*'fnd base rates'!D$107)
+($E400*'fnd base rates'!D$108)
+($F400*'fnd base rates'!D$109)
+($G400*'fnd base rates'!D$110)
+($H400*'fnd base rates'!D$111)
+($I400*'fnd base rates'!D$112)
+($J400*'fnd base rates'!D$113)
+($K400*'fnd base rates'!D$114)
+($M400*'fnd base rates'!D$116)
+($N400*'fnd base rates'!D$117)
+($O400*'fnd base rates'!D$118)
+($P400*VLOOKUP($S400+12,rate_basefnd,4)))
*$R400</f>
        <v>2036.9971200000002</v>
      </c>
      <c r="W400" s="1">
        <f>(($D400*'fnd base rates'!E$107)
+($E400*'fnd base rates'!E$108)
+($F400*'fnd base rates'!E$109)
+($G400*'fnd base rates'!E$110)
+($H400*'fnd base rates'!E$111)
+($I400*'fnd base rates'!E$112)
+($J400*'fnd base rates'!E$113)
+($K400*'fnd base rates'!E$114)
+($M400*'fnd base rates'!E$116)
+($N400*'fnd base rates'!E$117)
+($O400*'fnd base rates'!E$118)
+($P400*VLOOKUP($S400+12,rate_basefnd,5)))
*$R400</f>
        <v>14322.171698176002</v>
      </c>
      <c r="X400" s="1">
        <f>(($D400*'fnd base rates'!F$107)
+($E400*'fnd base rates'!F$108)
+($F400*'fnd base rates'!F$109)
+($G400*'fnd base rates'!F$110)
+($H400*'fnd base rates'!F$111)
+($I400*'fnd base rates'!F$112)
+($J400*'fnd base rates'!F$113)
+($K400*'fnd base rates'!F$114)
+($M400*'fnd base rates'!F$116)
+($N400*'fnd base rates'!F$117)
+($O400*'fnd base rates'!F$118)
+($P400*VLOOKUP($S400+12,rate_basefnd,6)))
*$R400</f>
        <v>1929.8648325120002</v>
      </c>
      <c r="Y400" s="1">
        <f>(($D400*'fnd base rates'!G$107)
+($E400*'fnd base rates'!G$108)
+($F400*'fnd base rates'!G$109)
+($G400*'fnd base rates'!G$110)
+($H400*'fnd base rates'!G$111)
+($I400*'fnd base rates'!G$112)
+($J400*'fnd base rates'!G$113)
+($K400*'fnd base rates'!G$114)
+($M400*'fnd base rates'!G$116)
+($N400*'fnd base rates'!G$117)
+($O400*'fnd base rates'!G$118)
+($P400*VLOOKUP($S400+12,rate_basefnd,7)))
*$R400</f>
        <v>532.876901632</v>
      </c>
      <c r="Z400" s="1">
        <f>(($D400*'fnd base rates'!H$107)
+($E400*'fnd base rates'!H$108)
+($F400*'fnd base rates'!H$109)
+($G400*'fnd base rates'!H$110)
+($H400*'fnd base rates'!H$111)
+($I400*'fnd base rates'!H$112)
+($J400*'fnd base rates'!H$113)
+($K400*'fnd base rates'!H$114)
+($M400*'fnd base rates'!H$116)
+($N400*'fnd base rates'!H$117)
+($O400*'fnd base rates'!H$118)
+($P400*VLOOKUP($S400+12,rate_basefnd,8)))</f>
        <v>1680.9978679999999</v>
      </c>
      <c r="AA400" s="1">
        <f>(($D400*'fnd base rates'!I$107)
+($E400*'fnd base rates'!I$108)
+($F400*'fnd base rates'!I$109)
+($G400*'fnd base rates'!I$110)
+($H400*'fnd base rates'!I$111)
+($I400*'fnd base rates'!I$112)
+($J400*'fnd base rates'!I$113)
+($K400*'fnd base rates'!I$114)
+($M400*'fnd base rates'!I$116)
+($N400*'fnd base rates'!I$117)
+($O400*'fnd base rates'!I$118)
+($P400*VLOOKUP($S400+12,rate_basefnd,9)))
*$R400</f>
        <v>1073.9648000000002</v>
      </c>
      <c r="AB400" s="1">
        <f>(($D400*'fnd base rates'!J$107)
+($E400*'fnd base rates'!J$108)
+($F400*'fnd base rates'!J$109)
+($G400*'fnd base rates'!J$110)
+($H400*'fnd base rates'!J$111)
+($I400*'fnd base rates'!J$112)
+($J400*'fnd base rates'!J$113)
+($K400*'fnd base rates'!J$114)
+($M400*'fnd base rates'!J$116)
+($N400*'fnd base rates'!J$117)
+($O400*'fnd base rates'!J$118)
+($P400*VLOOKUP($S400+12,rate_basefnd,10)))
*$R400</f>
        <v>2012.9523200000001</v>
      </c>
      <c r="AC400" s="1">
        <f>(($D400*'fnd base rates'!K$107)
+($E400*'fnd base rates'!K$108)
+($F400*'fnd base rates'!K$109)
+($G400*'fnd base rates'!K$110)
+($H400*'fnd base rates'!K$111)
+($I400*'fnd base rates'!K$112)
+($J400*'fnd base rates'!K$113)
+($K400*'fnd base rates'!K$114)
+($M400*'fnd base rates'!K$116)
+($N400*'fnd base rates'!K$117)
+($O400*'fnd base rates'!K$118)
+($P400*VLOOKUP($S400+12,rate_basefnd,11)))
*$R400</f>
        <v>2502.5302988800004</v>
      </c>
      <c r="AD400" s="1">
        <f>(($D400*'fnd base rates'!L$107)
+($E400*'fnd base rates'!L$108)
+($F400*'fnd base rates'!L$109)
+($G400*'fnd base rates'!L$110)
+($H400*'fnd base rates'!L$111)
+($I400*'fnd base rates'!L$112)
+($J400*'fnd base rates'!L$113)
+($K400*'fnd base rates'!L$114)
+($M400*'fnd base rates'!L$116)
+($N400*'fnd base rates'!L$117)
+($O400*'fnd base rates'!L$118)
+($P400*VLOOKUP($S400+12,rate_basefnd,12)))</f>
        <v>3278.41336</v>
      </c>
      <c r="AE400" s="1">
        <f>(($D400*'fnd base rates'!M$107)
+($E400*'fnd base rates'!M$108)
+($F400*'fnd base rates'!M$109)
+($G400*'fnd base rates'!M$110)
+($H400*'fnd base rates'!M$111)
+($I400*'fnd base rates'!M$112)
+($J400*'fnd base rates'!M$113)
+($K400*'fnd base rates'!M$114)
+($M400*'fnd base rates'!M$116)
+($N400*'fnd base rates'!M$117)
+($O400*'fnd base rates'!M$118)
+($P400*VLOOKUP($S400+12,rate_basefnd,13)))</f>
        <v>0</v>
      </c>
      <c r="AF400" s="4">
        <f t="shared" si="463"/>
        <v>30616.662688096003</v>
      </c>
      <c r="AH400" s="269">
        <f t="shared" si="464"/>
        <v>449035285</v>
      </c>
      <c r="AI400" s="4" t="str">
        <f t="shared" si="465"/>
        <v>449</v>
      </c>
      <c r="AJ400" s="2" t="str">
        <f t="shared" si="466"/>
        <v>035</v>
      </c>
      <c r="AK400" s="2" t="str">
        <f t="shared" si="467"/>
        <v>285</v>
      </c>
      <c r="AL400" s="4">
        <f t="shared" si="468"/>
        <v>1</v>
      </c>
      <c r="AM400" s="4">
        <f t="shared" si="459"/>
        <v>2</v>
      </c>
      <c r="AN400" s="4">
        <f t="shared" si="469"/>
        <v>30616.662688096003</v>
      </c>
      <c r="AO400" s="4">
        <f t="shared" si="470"/>
        <v>15308</v>
      </c>
      <c r="AP400" s="4">
        <f t="shared" si="460"/>
        <v>0</v>
      </c>
      <c r="AQ400" s="4">
        <v>15308</v>
      </c>
      <c r="AW400" s="4">
        <v>15308</v>
      </c>
      <c r="AX400" s="5">
        <f t="shared" si="471"/>
        <v>0</v>
      </c>
      <c r="AY400" s="4">
        <v>15308</v>
      </c>
      <c r="AZ400" s="5"/>
      <c r="BB400" s="5">
        <f t="shared" ref="BB400" si="477">BC400-BA400</f>
        <v>0</v>
      </c>
    </row>
    <row r="401" spans="1:54" s="4" customFormat="1">
      <c r="A401" s="269">
        <v>449</v>
      </c>
      <c r="B401" s="2">
        <v>449035336</v>
      </c>
      <c r="C401" s="9" t="s">
        <v>275</v>
      </c>
      <c r="D401" s="14">
        <f>'fnd enro'!D401</f>
        <v>0</v>
      </c>
      <c r="E401" s="14">
        <f>'fnd enro'!E401</f>
        <v>0</v>
      </c>
      <c r="F401" s="14">
        <f>'fnd enro'!F401</f>
        <v>0</v>
      </c>
      <c r="G401" s="14">
        <f>'fnd enro'!G401</f>
        <v>0</v>
      </c>
      <c r="H401" s="14">
        <f>'fnd enro'!H401</f>
        <v>0</v>
      </c>
      <c r="I401" s="14">
        <f>'fnd enro'!I401</f>
        <v>1</v>
      </c>
      <c r="J401" s="14">
        <f>'fnd enro'!J401</f>
        <v>0</v>
      </c>
      <c r="K401" s="15">
        <f>'fnd enro'!K401</f>
        <v>3.8600000000000002E-2</v>
      </c>
      <c r="L401" s="14">
        <f>'fnd enro'!L401</f>
        <v>0</v>
      </c>
      <c r="M401" s="14">
        <f>'fnd enro'!M401</f>
        <v>0</v>
      </c>
      <c r="N401" s="14">
        <f>'fnd enro'!N401</f>
        <v>0</v>
      </c>
      <c r="O401" s="14">
        <f>'fnd enro'!O401</f>
        <v>0</v>
      </c>
      <c r="P401" s="14">
        <f>'fnd enro'!P401</f>
        <v>0</v>
      </c>
      <c r="Q401" s="14">
        <f>'fnd enro'!R401</f>
        <v>1</v>
      </c>
      <c r="R401" s="15">
        <f t="shared" si="462"/>
        <v>1.0880000000000001</v>
      </c>
      <c r="S401" s="14">
        <f>VALUE('fnd enro'!Q401)</f>
        <v>8</v>
      </c>
      <c r="T401" s="2"/>
      <c r="U401" s="1">
        <f>(($D401*'fnd base rates'!C$107)
+($E401*'fnd base rates'!C$108)
+($F401*'fnd base rates'!C$109)
+($G401*'fnd base rates'!C$110)
+($H401*'fnd base rates'!C$111)
+($I401*'fnd base rates'!C$112)
+($J401*'fnd base rates'!C$113)
+($K401*'fnd base rates'!C$114)
+($M401*'fnd base rates'!C$116)
+($N401*'fnd base rates'!C$117)
+($O401*'fnd base rates'!C$118)
+($P401*VLOOKUP($S401+12,rate_basefnd,3)))
*$R401</f>
        <v>583.66994444800014</v>
      </c>
      <c r="V401" s="1">
        <f>(($D401*'fnd base rates'!D$107)
+($E401*'fnd base rates'!D$108)
+($F401*'fnd base rates'!D$109)
+($G401*'fnd base rates'!D$110)
+($H401*'fnd base rates'!D$111)
+($I401*'fnd base rates'!D$112)
+($J401*'fnd base rates'!D$113)
+($K401*'fnd base rates'!D$114)
+($M401*'fnd base rates'!D$116)
+($N401*'fnd base rates'!D$117)
+($O401*'fnd base rates'!D$118)
+($P401*VLOOKUP($S401+12,rate_basefnd,4)))
*$R401</f>
        <v>832.40704000000005</v>
      </c>
      <c r="W401" s="1">
        <f>(($D401*'fnd base rates'!E$107)
+($E401*'fnd base rates'!E$108)
+($F401*'fnd base rates'!E$109)
+($G401*'fnd base rates'!E$110)
+($H401*'fnd base rates'!E$111)
+($I401*'fnd base rates'!E$112)
+($J401*'fnd base rates'!E$113)
+($K401*'fnd base rates'!E$114)
+($M401*'fnd base rates'!E$116)
+($N401*'fnd base rates'!E$117)
+($O401*'fnd base rates'!E$118)
+($P401*VLOOKUP($S401+12,rate_basefnd,5)))
*$R401</f>
        <v>5344.4740090880005</v>
      </c>
      <c r="X401" s="1">
        <f>(($D401*'fnd base rates'!F$107)
+($E401*'fnd base rates'!F$108)
+($F401*'fnd base rates'!F$109)
+($G401*'fnd base rates'!F$110)
+($H401*'fnd base rates'!F$111)
+($I401*'fnd base rates'!F$112)
+($J401*'fnd base rates'!F$113)
+($K401*'fnd base rates'!F$114)
+($M401*'fnd base rates'!F$116)
+($N401*'fnd base rates'!F$117)
+($O401*'fnd base rates'!F$118)
+($P401*VLOOKUP($S401+12,rate_basefnd,6)))
*$R401</f>
        <v>964.93241625600012</v>
      </c>
      <c r="Y401" s="1">
        <f>(($D401*'fnd base rates'!G$107)
+($E401*'fnd base rates'!G$108)
+($F401*'fnd base rates'!G$109)
+($G401*'fnd base rates'!G$110)
+($H401*'fnd base rates'!G$111)
+($I401*'fnd base rates'!G$112)
+($J401*'fnd base rates'!G$113)
+($K401*'fnd base rates'!G$114)
+($M401*'fnd base rates'!G$116)
+($N401*'fnd base rates'!G$117)
+($O401*'fnd base rates'!G$118)
+($P401*VLOOKUP($S401+12,rate_basefnd,7)))
*$R401</f>
        <v>178.30501081599999</v>
      </c>
      <c r="Z401" s="1">
        <f>(($D401*'fnd base rates'!H$107)
+($E401*'fnd base rates'!H$108)
+($F401*'fnd base rates'!H$109)
+($G401*'fnd base rates'!H$110)
+($H401*'fnd base rates'!H$111)
+($I401*'fnd base rates'!H$112)
+($J401*'fnd base rates'!H$113)
+($K401*'fnd base rates'!H$114)
+($M401*'fnd base rates'!H$116)
+($N401*'fnd base rates'!H$117)
+($O401*'fnd base rates'!H$118)
+($P401*VLOOKUP($S401+12,rate_basefnd,8)))</f>
        <v>828.078934</v>
      </c>
      <c r="AA401" s="1">
        <f>(($D401*'fnd base rates'!I$107)
+($E401*'fnd base rates'!I$108)
+($F401*'fnd base rates'!I$109)
+($G401*'fnd base rates'!I$110)
+($H401*'fnd base rates'!I$111)
+($I401*'fnd base rates'!I$112)
+($J401*'fnd base rates'!I$113)
+($K401*'fnd base rates'!I$114)
+($M401*'fnd base rates'!I$116)
+($N401*'fnd base rates'!I$117)
+($O401*'fnd base rates'!I$118)
+($P401*VLOOKUP($S401+12,rate_basefnd,9)))
*$R401</f>
        <v>463.42272000000003</v>
      </c>
      <c r="AB401" s="1">
        <f>(($D401*'fnd base rates'!J$107)
+($E401*'fnd base rates'!J$108)
+($F401*'fnd base rates'!J$109)
+($G401*'fnd base rates'!J$110)
+($H401*'fnd base rates'!J$111)
+($I401*'fnd base rates'!J$112)
+($J401*'fnd base rates'!J$113)
+($K401*'fnd base rates'!J$114)
+($M401*'fnd base rates'!J$116)
+($N401*'fnd base rates'!J$117)
+($O401*'fnd base rates'!J$118)
+($P401*VLOOKUP($S401+12,rate_basefnd,10)))
*$R401</f>
        <v>624.24</v>
      </c>
      <c r="AC401" s="1">
        <f>(($D401*'fnd base rates'!K$107)
+($E401*'fnd base rates'!K$108)
+($F401*'fnd base rates'!K$109)
+($G401*'fnd base rates'!K$110)
+($H401*'fnd base rates'!K$111)
+($I401*'fnd base rates'!K$112)
+($J401*'fnd base rates'!K$113)
+($K401*'fnd base rates'!K$114)
+($M401*'fnd base rates'!K$116)
+($N401*'fnd base rates'!K$117)
+($O401*'fnd base rates'!K$118)
+($P401*VLOOKUP($S401+12,rate_basefnd,11)))
*$R401</f>
        <v>1251.2651494400002</v>
      </c>
      <c r="AD401" s="1">
        <f>(($D401*'fnd base rates'!L$107)
+($E401*'fnd base rates'!L$108)
+($F401*'fnd base rates'!L$109)
+($G401*'fnd base rates'!L$110)
+($H401*'fnd base rates'!L$111)
+($I401*'fnd base rates'!L$112)
+($J401*'fnd base rates'!L$113)
+($K401*'fnd base rates'!L$114)
+($M401*'fnd base rates'!L$116)
+($N401*'fnd base rates'!L$117)
+($O401*'fnd base rates'!L$118)
+($P401*VLOOKUP($S401+12,rate_basefnd,12)))</f>
        <v>1369.1266800000001</v>
      </c>
      <c r="AE401" s="1">
        <f>(($D401*'fnd base rates'!M$107)
+($E401*'fnd base rates'!M$108)
+($F401*'fnd base rates'!M$109)
+($G401*'fnd base rates'!M$110)
+($H401*'fnd base rates'!M$111)
+($I401*'fnd base rates'!M$112)
+($J401*'fnd base rates'!M$113)
+($K401*'fnd base rates'!M$114)
+($M401*'fnd base rates'!M$116)
+($N401*'fnd base rates'!M$117)
+($O401*'fnd base rates'!M$118)
+($P401*VLOOKUP($S401+12,rate_basefnd,13)))</f>
        <v>0</v>
      </c>
      <c r="AF401" s="4">
        <f t="shared" si="463"/>
        <v>12439.921904048</v>
      </c>
      <c r="AH401" s="269">
        <f t="shared" si="464"/>
        <v>449035336</v>
      </c>
      <c r="AI401" s="4" t="str">
        <f t="shared" si="465"/>
        <v>449</v>
      </c>
      <c r="AJ401" s="2" t="str">
        <f t="shared" si="466"/>
        <v>035</v>
      </c>
      <c r="AK401" s="2" t="str">
        <f t="shared" si="467"/>
        <v>336</v>
      </c>
      <c r="AL401" s="4">
        <f t="shared" si="468"/>
        <v>1</v>
      </c>
      <c r="AM401" s="4">
        <f t="shared" si="459"/>
        <v>1</v>
      </c>
      <c r="AN401" s="4">
        <f t="shared" si="469"/>
        <v>12439.921904048</v>
      </c>
      <c r="AO401" s="4">
        <f t="shared" si="470"/>
        <v>12440</v>
      </c>
      <c r="AP401" s="4">
        <f t="shared" si="460"/>
        <v>0</v>
      </c>
      <c r="AQ401" s="4">
        <v>12440</v>
      </c>
      <c r="AW401" s="4">
        <v>12440</v>
      </c>
      <c r="AX401" s="5">
        <f t="shared" si="471"/>
        <v>0</v>
      </c>
      <c r="AY401" s="4">
        <v>12440</v>
      </c>
      <c r="AZ401" s="5"/>
      <c r="BB401" s="5">
        <f t="shared" ref="BB401" si="478">BC401-BA401</f>
        <v>0</v>
      </c>
    </row>
    <row r="402" spans="1:54" s="4" customFormat="1">
      <c r="A402" s="269">
        <v>449</v>
      </c>
      <c r="B402" s="2">
        <v>449035347</v>
      </c>
      <c r="C402" s="9" t="s">
        <v>275</v>
      </c>
      <c r="D402" s="14">
        <f>'fnd enro'!D402</f>
        <v>0</v>
      </c>
      <c r="E402" s="14">
        <f>'fnd enro'!E402</f>
        <v>0</v>
      </c>
      <c r="F402" s="14">
        <f>'fnd enro'!F402</f>
        <v>0</v>
      </c>
      <c r="G402" s="14">
        <f>'fnd enro'!G402</f>
        <v>0</v>
      </c>
      <c r="H402" s="14">
        <f>'fnd enro'!H402</f>
        <v>1</v>
      </c>
      <c r="I402" s="14">
        <f>'fnd enro'!I402</f>
        <v>0</v>
      </c>
      <c r="J402" s="14">
        <f>'fnd enro'!J402</f>
        <v>0</v>
      </c>
      <c r="K402" s="15">
        <f>'fnd enro'!K402</f>
        <v>3.8600000000000002E-2</v>
      </c>
      <c r="L402" s="14">
        <f>'fnd enro'!L402</f>
        <v>0</v>
      </c>
      <c r="M402" s="14">
        <f>'fnd enro'!M402</f>
        <v>0</v>
      </c>
      <c r="N402" s="14">
        <f>'fnd enro'!N402</f>
        <v>0</v>
      </c>
      <c r="O402" s="14">
        <f>'fnd enro'!O402</f>
        <v>0</v>
      </c>
      <c r="P402" s="14">
        <f>'fnd enro'!P402</f>
        <v>1</v>
      </c>
      <c r="Q402" s="14">
        <f>'fnd enro'!R402</f>
        <v>1</v>
      </c>
      <c r="R402" s="15">
        <f t="shared" si="462"/>
        <v>1.0880000000000001</v>
      </c>
      <c r="S402" s="14">
        <f>VALUE('fnd enro'!Q402)</f>
        <v>8</v>
      </c>
      <c r="T402" s="2"/>
      <c r="U402" s="1">
        <f>(($D402*'fnd base rates'!C$107)
+($E402*'fnd base rates'!C$108)
+($F402*'fnd base rates'!C$109)
+($G402*'fnd base rates'!C$110)
+($H402*'fnd base rates'!C$111)
+($I402*'fnd base rates'!C$112)
+($J402*'fnd base rates'!C$113)
+($K402*'fnd base rates'!C$114)
+($M402*'fnd base rates'!C$116)
+($N402*'fnd base rates'!C$117)
+($O402*'fnd base rates'!C$118)
+($P402*VLOOKUP($S402+12,rate_basefnd,3)))
*$R402</f>
        <v>662.2235444480001</v>
      </c>
      <c r="V402" s="1">
        <f>(($D402*'fnd base rates'!D$107)
+($E402*'fnd base rates'!D$108)
+($F402*'fnd base rates'!D$109)
+($G402*'fnd base rates'!D$110)
+($H402*'fnd base rates'!D$111)
+($I402*'fnd base rates'!D$112)
+($J402*'fnd base rates'!D$113)
+($K402*'fnd base rates'!D$114)
+($M402*'fnd base rates'!D$116)
+($N402*'fnd base rates'!D$117)
+($O402*'fnd base rates'!D$118)
+($P402*VLOOKUP($S402+12,rate_basefnd,4)))
*$R402</f>
        <v>1204.5900800000002</v>
      </c>
      <c r="W402" s="1">
        <f>(($D402*'fnd base rates'!E$107)
+($E402*'fnd base rates'!E$108)
+($F402*'fnd base rates'!E$109)
+($G402*'fnd base rates'!E$110)
+($H402*'fnd base rates'!E$111)
+($I402*'fnd base rates'!E$112)
+($J402*'fnd base rates'!E$113)
+($K402*'fnd base rates'!E$114)
+($M402*'fnd base rates'!E$116)
+($N402*'fnd base rates'!E$117)
+($O402*'fnd base rates'!E$118)
+($P402*VLOOKUP($S402+12,rate_basefnd,5)))
*$R402</f>
        <v>7397.1383290880003</v>
      </c>
      <c r="X402" s="1">
        <f>(($D402*'fnd base rates'!F$107)
+($E402*'fnd base rates'!F$108)
+($F402*'fnd base rates'!F$109)
+($G402*'fnd base rates'!F$110)
+($H402*'fnd base rates'!F$111)
+($I402*'fnd base rates'!F$112)
+($J402*'fnd base rates'!F$113)
+($K402*'fnd base rates'!F$114)
+($M402*'fnd base rates'!F$116)
+($N402*'fnd base rates'!F$117)
+($O402*'fnd base rates'!F$118)
+($P402*VLOOKUP($S402+12,rate_basefnd,6)))
*$R402</f>
        <v>1082.9695362560001</v>
      </c>
      <c r="Y402" s="1">
        <f>(($D402*'fnd base rates'!G$107)
+($E402*'fnd base rates'!G$108)
+($F402*'fnd base rates'!G$109)
+($G402*'fnd base rates'!G$110)
+($H402*'fnd base rates'!G$111)
+($I402*'fnd base rates'!G$112)
+($J402*'fnd base rates'!G$113)
+($K402*'fnd base rates'!G$114)
+($M402*'fnd base rates'!G$116)
+($N402*'fnd base rates'!G$117)
+($O402*'fnd base rates'!G$118)
+($P402*VLOOKUP($S402+12,rate_basefnd,7)))
*$R402</f>
        <v>359.54405081600004</v>
      </c>
      <c r="Z402" s="1">
        <f>(($D402*'fnd base rates'!H$107)
+($E402*'fnd base rates'!H$108)
+($F402*'fnd base rates'!H$109)
+($G402*'fnd base rates'!H$110)
+($H402*'fnd base rates'!H$111)
+($I402*'fnd base rates'!H$112)
+($J402*'fnd base rates'!H$113)
+($K402*'fnd base rates'!H$114)
+($M402*'fnd base rates'!H$116)
+($N402*'fnd base rates'!H$117)
+($O402*'fnd base rates'!H$118)
+($P402*VLOOKUP($S402+12,rate_basefnd,8)))</f>
        <v>548.27893400000005</v>
      </c>
      <c r="AA402" s="1">
        <f>(($D402*'fnd base rates'!I$107)
+($E402*'fnd base rates'!I$108)
+($F402*'fnd base rates'!I$109)
+($G402*'fnd base rates'!I$110)
+($H402*'fnd base rates'!I$111)
+($I402*'fnd base rates'!I$112)
+($J402*'fnd base rates'!I$113)
+($K402*'fnd base rates'!I$114)
+($M402*'fnd base rates'!I$116)
+($N402*'fnd base rates'!I$117)
+($O402*'fnd base rates'!I$118)
+($P402*VLOOKUP($S402+12,rate_basefnd,9)))
*$R402</f>
        <v>541.72608000000002</v>
      </c>
      <c r="AB402" s="1">
        <f>(($D402*'fnd base rates'!J$107)
+($E402*'fnd base rates'!J$108)
+($F402*'fnd base rates'!J$109)
+($G402*'fnd base rates'!J$110)
+($H402*'fnd base rates'!J$111)
+($I402*'fnd base rates'!J$112)
+($J402*'fnd base rates'!J$113)
+($K402*'fnd base rates'!J$114)
+($M402*'fnd base rates'!J$116)
+($N402*'fnd base rates'!J$117)
+($O402*'fnd base rates'!J$118)
+($P402*VLOOKUP($S402+12,rate_basefnd,10)))
*$R402</f>
        <v>1035.1776000000002</v>
      </c>
      <c r="AC402" s="1">
        <f>(($D402*'fnd base rates'!K$107)
+($E402*'fnd base rates'!K$108)
+($F402*'fnd base rates'!K$109)
+($G402*'fnd base rates'!K$110)
+($H402*'fnd base rates'!K$111)
+($I402*'fnd base rates'!K$112)
+($J402*'fnd base rates'!K$113)
+($K402*'fnd base rates'!K$114)
+($M402*'fnd base rates'!K$116)
+($N402*'fnd base rates'!K$117)
+($O402*'fnd base rates'!K$118)
+($P402*VLOOKUP($S402+12,rate_basefnd,11)))
*$R402</f>
        <v>1286.18994944</v>
      </c>
      <c r="AD402" s="1">
        <f>(($D402*'fnd base rates'!L$107)
+($E402*'fnd base rates'!L$108)
+($F402*'fnd base rates'!L$109)
+($G402*'fnd base rates'!L$110)
+($H402*'fnd base rates'!L$111)
+($I402*'fnd base rates'!L$112)
+($J402*'fnd base rates'!L$113)
+($K402*'fnd base rates'!L$114)
+($M402*'fnd base rates'!L$116)
+($N402*'fnd base rates'!L$117)
+($O402*'fnd base rates'!L$118)
+($P402*VLOOKUP($S402+12,rate_basefnd,12)))</f>
        <v>2052.6366800000001</v>
      </c>
      <c r="AE402" s="1">
        <f>(($D402*'fnd base rates'!M$107)
+($E402*'fnd base rates'!M$108)
+($F402*'fnd base rates'!M$109)
+($G402*'fnd base rates'!M$110)
+($H402*'fnd base rates'!M$111)
+($I402*'fnd base rates'!M$112)
+($J402*'fnd base rates'!M$113)
+($K402*'fnd base rates'!M$114)
+($M402*'fnd base rates'!M$116)
+($N402*'fnd base rates'!M$117)
+($O402*'fnd base rates'!M$118)
+($P402*VLOOKUP($S402+12,rate_basefnd,13)))</f>
        <v>0</v>
      </c>
      <c r="AF402" s="4">
        <f t="shared" si="463"/>
        <v>16170.474784048003</v>
      </c>
      <c r="AH402" s="269">
        <f t="shared" si="464"/>
        <v>449035347</v>
      </c>
      <c r="AI402" s="4" t="str">
        <f t="shared" si="465"/>
        <v>449</v>
      </c>
      <c r="AJ402" s="2" t="str">
        <f t="shared" si="466"/>
        <v>035</v>
      </c>
      <c r="AK402" s="2" t="str">
        <f t="shared" si="467"/>
        <v>347</v>
      </c>
      <c r="AL402" s="4">
        <f t="shared" si="468"/>
        <v>1</v>
      </c>
      <c r="AM402" s="4">
        <f t="shared" si="459"/>
        <v>1</v>
      </c>
      <c r="AN402" s="4">
        <f t="shared" si="469"/>
        <v>16170.474784048003</v>
      </c>
      <c r="AO402" s="4">
        <f t="shared" si="470"/>
        <v>16170</v>
      </c>
      <c r="AP402" s="4">
        <f t="shared" si="460"/>
        <v>0</v>
      </c>
      <c r="AQ402" s="4">
        <v>16170</v>
      </c>
      <c r="AW402" s="4">
        <v>16170</v>
      </c>
      <c r="AX402" s="5">
        <f t="shared" si="471"/>
        <v>0</v>
      </c>
      <c r="AY402" s="4">
        <v>16170</v>
      </c>
      <c r="AZ402" s="5"/>
      <c r="BB402" s="5">
        <f t="shared" ref="BB402" si="479">BC402-BA402</f>
        <v>0</v>
      </c>
    </row>
    <row r="403" spans="1:54" s="4" customFormat="1">
      <c r="A403" s="269">
        <v>449</v>
      </c>
      <c r="B403" s="2">
        <v>449035625</v>
      </c>
      <c r="C403" s="9" t="s">
        <v>275</v>
      </c>
      <c r="D403" s="14">
        <f>'fnd enro'!D403</f>
        <v>0</v>
      </c>
      <c r="E403" s="14">
        <f>'fnd enro'!E403</f>
        <v>0</v>
      </c>
      <c r="F403" s="14">
        <f>'fnd enro'!F403</f>
        <v>0</v>
      </c>
      <c r="G403" s="14">
        <f>'fnd enro'!G403</f>
        <v>0</v>
      </c>
      <c r="H403" s="14">
        <f>'fnd enro'!H403</f>
        <v>0</v>
      </c>
      <c r="I403" s="14">
        <f>'fnd enro'!I403</f>
        <v>1</v>
      </c>
      <c r="J403" s="14">
        <f>'fnd enro'!J403</f>
        <v>0</v>
      </c>
      <c r="K403" s="15">
        <f>'fnd enro'!K403</f>
        <v>3.8600000000000002E-2</v>
      </c>
      <c r="L403" s="14">
        <f>'fnd enro'!L403</f>
        <v>0</v>
      </c>
      <c r="M403" s="14">
        <f>'fnd enro'!M403</f>
        <v>0</v>
      </c>
      <c r="N403" s="14">
        <f>'fnd enro'!N403</f>
        <v>0</v>
      </c>
      <c r="O403" s="14">
        <f>'fnd enro'!O403</f>
        <v>0</v>
      </c>
      <c r="P403" s="14">
        <f>'fnd enro'!P403</f>
        <v>1</v>
      </c>
      <c r="Q403" s="14">
        <f>'fnd enro'!R403</f>
        <v>1</v>
      </c>
      <c r="R403" s="15">
        <f t="shared" si="462"/>
        <v>1.0880000000000001</v>
      </c>
      <c r="S403" s="14">
        <f>VALUE('fnd enro'!Q403)</f>
        <v>6</v>
      </c>
      <c r="T403" s="2"/>
      <c r="U403" s="1">
        <f>(($D403*'fnd base rates'!C$107)
+($E403*'fnd base rates'!C$108)
+($F403*'fnd base rates'!C$109)
+($G403*'fnd base rates'!C$110)
+($H403*'fnd base rates'!C$111)
+($I403*'fnd base rates'!C$112)
+($J403*'fnd base rates'!C$113)
+($K403*'fnd base rates'!C$114)
+($M403*'fnd base rates'!C$116)
+($N403*'fnd base rates'!C$117)
+($O403*'fnd base rates'!C$118)
+($P403*VLOOKUP($S403+12,rate_basefnd,3)))
*$R403</f>
        <v>654.4878644480001</v>
      </c>
      <c r="V403" s="1">
        <f>(($D403*'fnd base rates'!D$107)
+($E403*'fnd base rates'!D$108)
+($F403*'fnd base rates'!D$109)
+($G403*'fnd base rates'!D$110)
+($H403*'fnd base rates'!D$111)
+($I403*'fnd base rates'!D$112)
+($J403*'fnd base rates'!D$113)
+($K403*'fnd base rates'!D$114)
+($M403*'fnd base rates'!D$116)
+($N403*'fnd base rates'!D$117)
+($O403*'fnd base rates'!D$118)
+($P403*VLOOKUP($S403+12,rate_basefnd,4)))
*$R403</f>
        <v>1167.9136000000001</v>
      </c>
      <c r="W403" s="1">
        <f>(($D403*'fnd base rates'!E$107)
+($E403*'fnd base rates'!E$108)
+($F403*'fnd base rates'!E$109)
+($G403*'fnd base rates'!E$110)
+($H403*'fnd base rates'!E$111)
+($I403*'fnd base rates'!E$112)
+($J403*'fnd base rates'!E$113)
+($K403*'fnd base rates'!E$114)
+($M403*'fnd base rates'!E$116)
+($N403*'fnd base rates'!E$117)
+($O403*'fnd base rates'!E$118)
+($P403*VLOOKUP($S403+12,rate_basefnd,5)))
*$R403</f>
        <v>8619.6804090880014</v>
      </c>
      <c r="X403" s="1">
        <f>(($D403*'fnd base rates'!F$107)
+($E403*'fnd base rates'!F$108)
+($F403*'fnd base rates'!F$109)
+($G403*'fnd base rates'!F$110)
+($H403*'fnd base rates'!F$111)
+($I403*'fnd base rates'!F$112)
+($J403*'fnd base rates'!F$113)
+($K403*'fnd base rates'!F$114)
+($M403*'fnd base rates'!F$116)
+($N403*'fnd base rates'!F$117)
+($O403*'fnd base rates'!F$118)
+($P403*VLOOKUP($S403+12,rate_basefnd,6)))
*$R403</f>
        <v>964.93241625600012</v>
      </c>
      <c r="Y403" s="1">
        <f>(($D403*'fnd base rates'!G$107)
+($E403*'fnd base rates'!G$108)
+($F403*'fnd base rates'!G$109)
+($G403*'fnd base rates'!G$110)
+($H403*'fnd base rates'!G$111)
+($I403*'fnd base rates'!G$112)
+($J403*'fnd base rates'!G$113)
+($K403*'fnd base rates'!G$114)
+($M403*'fnd base rates'!G$116)
+($N403*'fnd base rates'!G$117)
+($O403*'fnd base rates'!G$118)
+($P403*VLOOKUP($S403+12,rate_basefnd,7)))
*$R403</f>
        <v>337.19653081600001</v>
      </c>
      <c r="Z403" s="1">
        <f>(($D403*'fnd base rates'!H$107)
+($E403*'fnd base rates'!H$108)
+($F403*'fnd base rates'!H$109)
+($G403*'fnd base rates'!H$110)
+($H403*'fnd base rates'!H$111)
+($I403*'fnd base rates'!H$112)
+($J403*'fnd base rates'!H$113)
+($K403*'fnd base rates'!H$114)
+($M403*'fnd base rates'!H$116)
+($N403*'fnd base rates'!H$117)
+($O403*'fnd base rates'!H$118)
+($P403*VLOOKUP($S403+12,rate_basefnd,8)))</f>
        <v>850.46893399999999</v>
      </c>
      <c r="AA403" s="1">
        <f>(($D403*'fnd base rates'!I$107)
+($E403*'fnd base rates'!I$108)
+($F403*'fnd base rates'!I$109)
+($G403*'fnd base rates'!I$110)
+($H403*'fnd base rates'!I$111)
+($I403*'fnd base rates'!I$112)
+($J403*'fnd base rates'!I$113)
+($K403*'fnd base rates'!I$114)
+($M403*'fnd base rates'!I$116)
+($N403*'fnd base rates'!I$117)
+($O403*'fnd base rates'!I$118)
+($P403*VLOOKUP($S403+12,rate_basefnd,9)))
*$R403</f>
        <v>596.03904000000011</v>
      </c>
      <c r="AB403" s="1">
        <f>(($D403*'fnd base rates'!J$107)
+($E403*'fnd base rates'!J$108)
+($F403*'fnd base rates'!J$109)
+($G403*'fnd base rates'!J$110)
+($H403*'fnd base rates'!J$111)
+($I403*'fnd base rates'!J$112)
+($J403*'fnd base rates'!J$113)
+($K403*'fnd base rates'!J$114)
+($M403*'fnd base rates'!J$116)
+($N403*'fnd base rates'!J$117)
+($O403*'fnd base rates'!J$118)
+($P403*VLOOKUP($S403+12,rate_basefnd,10)))
*$R403</f>
        <v>1313.3792000000001</v>
      </c>
      <c r="AC403" s="1">
        <f>(($D403*'fnd base rates'!K$107)
+($E403*'fnd base rates'!K$108)
+($F403*'fnd base rates'!K$109)
+($G403*'fnd base rates'!K$110)
+($H403*'fnd base rates'!K$111)
+($I403*'fnd base rates'!K$112)
+($J403*'fnd base rates'!K$113)
+($K403*'fnd base rates'!K$114)
+($M403*'fnd base rates'!K$116)
+($N403*'fnd base rates'!K$117)
+($O403*'fnd base rates'!K$118)
+($P403*VLOOKUP($S403+12,rate_basefnd,11)))
*$R403</f>
        <v>1251.2651494400002</v>
      </c>
      <c r="AD403" s="1">
        <f>(($D403*'fnd base rates'!L$107)
+($E403*'fnd base rates'!L$108)
+($F403*'fnd base rates'!L$109)
+($G403*'fnd base rates'!L$110)
+($H403*'fnd base rates'!L$111)
+($I403*'fnd base rates'!L$112)
+($J403*'fnd base rates'!L$113)
+($K403*'fnd base rates'!L$114)
+($M403*'fnd base rates'!L$116)
+($N403*'fnd base rates'!L$117)
+($O403*'fnd base rates'!L$118)
+($P403*VLOOKUP($S403+12,rate_basefnd,12)))</f>
        <v>1856.0666800000001</v>
      </c>
      <c r="AE403" s="1">
        <f>(($D403*'fnd base rates'!M$107)
+($E403*'fnd base rates'!M$108)
+($F403*'fnd base rates'!M$109)
+($G403*'fnd base rates'!M$110)
+($H403*'fnd base rates'!M$111)
+($I403*'fnd base rates'!M$112)
+($J403*'fnd base rates'!M$113)
+($K403*'fnd base rates'!M$114)
+($M403*'fnd base rates'!M$116)
+($N403*'fnd base rates'!M$117)
+($O403*'fnd base rates'!M$118)
+($P403*VLOOKUP($S403+12,rate_basefnd,13)))</f>
        <v>0</v>
      </c>
      <c r="AF403" s="4">
        <f t="shared" si="463"/>
        <v>17611.429824048002</v>
      </c>
      <c r="AH403" s="269">
        <f t="shared" si="464"/>
        <v>449035625</v>
      </c>
      <c r="AI403" s="4" t="str">
        <f t="shared" si="465"/>
        <v>449</v>
      </c>
      <c r="AJ403" s="2" t="str">
        <f t="shared" si="466"/>
        <v>035</v>
      </c>
      <c r="AK403" s="2" t="str">
        <f t="shared" si="467"/>
        <v>625</v>
      </c>
      <c r="AL403" s="4">
        <f t="shared" si="468"/>
        <v>1</v>
      </c>
      <c r="AM403" s="4">
        <f t="shared" si="459"/>
        <v>1</v>
      </c>
      <c r="AN403" s="4">
        <f t="shared" si="469"/>
        <v>17611.429824048002</v>
      </c>
      <c r="AO403" s="4">
        <f t="shared" si="470"/>
        <v>17611</v>
      </c>
      <c r="AP403" s="4">
        <f t="shared" si="460"/>
        <v>0</v>
      </c>
      <c r="AQ403" s="4">
        <v>17611</v>
      </c>
      <c r="AW403" s="4">
        <v>17611</v>
      </c>
      <c r="AX403" s="5">
        <f t="shared" si="471"/>
        <v>0</v>
      </c>
      <c r="AY403" s="4">
        <v>17611</v>
      </c>
      <c r="AZ403" s="5"/>
      <c r="BB403" s="5">
        <f t="shared" ref="BB403" si="480">BC403-BA403</f>
        <v>0</v>
      </c>
    </row>
    <row r="404" spans="1:54" s="4" customFormat="1">
      <c r="A404" s="269">
        <v>450</v>
      </c>
      <c r="B404" s="2">
        <v>450086008</v>
      </c>
      <c r="C404" s="9" t="s">
        <v>1064</v>
      </c>
      <c r="D404" s="14">
        <f>'fnd enro'!D404</f>
        <v>0</v>
      </c>
      <c r="E404" s="14">
        <f>'fnd enro'!E404</f>
        <v>0</v>
      </c>
      <c r="F404" s="14">
        <f>'fnd enro'!F404</f>
        <v>0</v>
      </c>
      <c r="G404" s="14">
        <f>'fnd enro'!G404</f>
        <v>3</v>
      </c>
      <c r="H404" s="14">
        <f>'fnd enro'!H404</f>
        <v>1</v>
      </c>
      <c r="I404" s="14">
        <f>'fnd enro'!I404</f>
        <v>0</v>
      </c>
      <c r="J404" s="14">
        <f>'fnd enro'!J404</f>
        <v>0</v>
      </c>
      <c r="K404" s="15">
        <f>'fnd enro'!K404</f>
        <v>0.15440000000000001</v>
      </c>
      <c r="L404" s="14">
        <f>'fnd enro'!L404</f>
        <v>0</v>
      </c>
      <c r="M404" s="14">
        <f>'fnd enro'!M404</f>
        <v>0</v>
      </c>
      <c r="N404" s="14">
        <f>'fnd enro'!N404</f>
        <v>0</v>
      </c>
      <c r="O404" s="14">
        <f>'fnd enro'!O404</f>
        <v>0</v>
      </c>
      <c r="P404" s="14">
        <f>'fnd enro'!P404</f>
        <v>0</v>
      </c>
      <c r="Q404" s="14">
        <f>'fnd enro'!R404</f>
        <v>4</v>
      </c>
      <c r="R404" s="15">
        <f t="shared" si="462"/>
        <v>1</v>
      </c>
      <c r="S404" s="14">
        <f>VALUE('fnd enro'!Q404)</f>
        <v>7</v>
      </c>
      <c r="T404" s="2"/>
      <c r="U404" s="1">
        <f>(($D404*'fnd base rates'!C$107)
+($E404*'fnd base rates'!C$108)
+($F404*'fnd base rates'!C$109)
+($G404*'fnd base rates'!C$110)
+($H404*'fnd base rates'!C$111)
+($I404*'fnd base rates'!C$112)
+($J404*'fnd base rates'!C$113)
+($K404*'fnd base rates'!C$114)
+($M404*'fnd base rates'!C$116)
+($N404*'fnd base rates'!C$117)
+($O404*'fnd base rates'!C$118)
+($P404*VLOOKUP($S404+12,rate_basefnd,3)))
*$R404</f>
        <v>2145.8453840000002</v>
      </c>
      <c r="V404" s="1">
        <f>(($D404*'fnd base rates'!D$107)
+($E404*'fnd base rates'!D$108)
+($F404*'fnd base rates'!D$109)
+($G404*'fnd base rates'!D$110)
+($H404*'fnd base rates'!D$111)
+($I404*'fnd base rates'!D$112)
+($J404*'fnd base rates'!D$113)
+($K404*'fnd base rates'!D$114)
+($M404*'fnd base rates'!D$116)
+($N404*'fnd base rates'!D$117)
+($O404*'fnd base rates'!D$118)
+($P404*VLOOKUP($S404+12,rate_basefnd,4)))
*$R404</f>
        <v>3060.32</v>
      </c>
      <c r="W404" s="1">
        <f>(($D404*'fnd base rates'!E$107)
+($E404*'fnd base rates'!E$108)
+($F404*'fnd base rates'!E$109)
+($G404*'fnd base rates'!E$110)
+($H404*'fnd base rates'!E$111)
+($I404*'fnd base rates'!E$112)
+($J404*'fnd base rates'!E$113)
+($K404*'fnd base rates'!E$114)
+($M404*'fnd base rates'!E$116)
+($N404*'fnd base rates'!E$117)
+($O404*'fnd base rates'!E$118)
+($P404*VLOOKUP($S404+12,rate_basefnd,5)))
*$R404</f>
        <v>15100.771504000002</v>
      </c>
      <c r="X404" s="1">
        <f>(($D404*'fnd base rates'!F$107)
+($E404*'fnd base rates'!F$108)
+($F404*'fnd base rates'!F$109)
+($G404*'fnd base rates'!F$110)
+($H404*'fnd base rates'!F$111)
+($I404*'fnd base rates'!F$112)
+($J404*'fnd base rates'!F$113)
+($K404*'fnd base rates'!F$114)
+($M404*'fnd base rates'!F$116)
+($N404*'fnd base rates'!F$117)
+($O404*'fnd base rates'!F$118)
+($P404*VLOOKUP($S404+12,rate_basefnd,6)))
*$R404</f>
        <v>4737.7156479999994</v>
      </c>
      <c r="Y404" s="1">
        <f>(($D404*'fnd base rates'!G$107)
+($E404*'fnd base rates'!G$108)
+($F404*'fnd base rates'!G$109)
+($G404*'fnd base rates'!G$110)
+($H404*'fnd base rates'!G$111)
+($I404*'fnd base rates'!G$112)
+($J404*'fnd base rates'!G$113)
+($K404*'fnd base rates'!G$114)
+($M404*'fnd base rates'!G$116)
+($N404*'fnd base rates'!G$117)
+($O404*'fnd base rates'!G$118)
+($P404*VLOOKUP($S404+12,rate_basefnd,7)))
*$R404</f>
        <v>638.83312799999999</v>
      </c>
      <c r="Z404" s="1">
        <f>(($D404*'fnd base rates'!H$107)
+($E404*'fnd base rates'!H$108)
+($F404*'fnd base rates'!H$109)
+($G404*'fnd base rates'!H$110)
+($H404*'fnd base rates'!H$111)
+($I404*'fnd base rates'!H$112)
+($J404*'fnd base rates'!H$113)
+($K404*'fnd base rates'!H$114)
+($M404*'fnd base rates'!H$116)
+($N404*'fnd base rates'!H$117)
+($O404*'fnd base rates'!H$118)
+($P404*VLOOKUP($S404+12,rate_basefnd,8)))</f>
        <v>2093.7557360000001</v>
      </c>
      <c r="AA404" s="1">
        <f>(($D404*'fnd base rates'!I$107)
+($E404*'fnd base rates'!I$108)
+($F404*'fnd base rates'!I$109)
+($G404*'fnd base rates'!I$110)
+($H404*'fnd base rates'!I$111)
+($I404*'fnd base rates'!I$112)
+($J404*'fnd base rates'!I$113)
+($K404*'fnd base rates'!I$114)
+($M404*'fnd base rates'!I$116)
+($N404*'fnd base rates'!I$117)
+($O404*'fnd base rates'!I$118)
+($P404*VLOOKUP($S404+12,rate_basefnd,9)))
*$R404</f>
        <v>1281.74</v>
      </c>
      <c r="AB404" s="1">
        <f>(($D404*'fnd base rates'!J$107)
+($E404*'fnd base rates'!J$108)
+($F404*'fnd base rates'!J$109)
+($G404*'fnd base rates'!J$110)
+($H404*'fnd base rates'!J$111)
+($I404*'fnd base rates'!J$112)
+($J404*'fnd base rates'!J$113)
+($K404*'fnd base rates'!J$114)
+($M404*'fnd base rates'!J$116)
+($N404*'fnd base rates'!J$117)
+($O404*'fnd base rates'!J$118)
+($P404*VLOOKUP($S404+12,rate_basefnd,10)))
*$R404</f>
        <v>705.77</v>
      </c>
      <c r="AC404" s="1">
        <f>(($D404*'fnd base rates'!K$107)
+($E404*'fnd base rates'!K$108)
+($F404*'fnd base rates'!K$109)
+($G404*'fnd base rates'!K$110)
+($H404*'fnd base rates'!K$111)
+($I404*'fnd base rates'!K$112)
+($J404*'fnd base rates'!K$113)
+($K404*'fnd base rates'!K$114)
+($M404*'fnd base rates'!K$116)
+($N404*'fnd base rates'!K$117)
+($O404*'fnd base rates'!K$118)
+($P404*VLOOKUP($S404+12,rate_basefnd,11)))
*$R404</f>
        <v>4482.7895200000003</v>
      </c>
      <c r="AD404" s="1">
        <f>(($D404*'fnd base rates'!L$107)
+($E404*'fnd base rates'!L$108)
+($F404*'fnd base rates'!L$109)
+($G404*'fnd base rates'!L$110)
+($H404*'fnd base rates'!L$111)
+($I404*'fnd base rates'!L$112)
+($J404*'fnd base rates'!L$113)
+($K404*'fnd base rates'!L$114)
+($M404*'fnd base rates'!L$116)
+($N404*'fnd base rates'!L$117)
+($O404*'fnd base rates'!L$118)
+($P404*VLOOKUP($S404+12,rate_basefnd,12)))</f>
        <v>5850.9467199999999</v>
      </c>
      <c r="AE404" s="1">
        <f>(($D404*'fnd base rates'!M$107)
+($E404*'fnd base rates'!M$108)
+($F404*'fnd base rates'!M$109)
+($G404*'fnd base rates'!M$110)
+($H404*'fnd base rates'!M$111)
+($I404*'fnd base rates'!M$112)
+($J404*'fnd base rates'!M$113)
+($K404*'fnd base rates'!M$114)
+($M404*'fnd base rates'!M$116)
+($N404*'fnd base rates'!M$117)
+($O404*'fnd base rates'!M$118)
+($P404*VLOOKUP($S404+12,rate_basefnd,13)))</f>
        <v>0</v>
      </c>
      <c r="AF404" s="4">
        <f t="shared" si="463"/>
        <v>40098.487639999999</v>
      </c>
      <c r="AH404" s="269">
        <f t="shared" si="464"/>
        <v>450086008</v>
      </c>
      <c r="AI404" s="4" t="str">
        <f t="shared" si="465"/>
        <v>450</v>
      </c>
      <c r="AJ404" s="2" t="str">
        <f t="shared" si="466"/>
        <v>086</v>
      </c>
      <c r="AK404" s="2" t="str">
        <f t="shared" si="467"/>
        <v>008</v>
      </c>
      <c r="AL404" s="4">
        <f t="shared" si="468"/>
        <v>1</v>
      </c>
      <c r="AM404" s="4">
        <f t="shared" si="459"/>
        <v>4</v>
      </c>
      <c r="AN404" s="4">
        <f t="shared" si="469"/>
        <v>40098.487639999999</v>
      </c>
      <c r="AO404" s="4">
        <f t="shared" si="470"/>
        <v>10025</v>
      </c>
      <c r="AP404" s="4">
        <f t="shared" si="460"/>
        <v>0</v>
      </c>
      <c r="AQ404" s="4">
        <v>10025</v>
      </c>
      <c r="AW404" s="4">
        <v>10025</v>
      </c>
      <c r="AX404" s="5">
        <f t="shared" si="471"/>
        <v>0</v>
      </c>
      <c r="AY404" s="4">
        <v>10025</v>
      </c>
      <c r="AZ404" s="5"/>
      <c r="BB404" s="5">
        <f t="shared" ref="BB404" si="481">BC404-BA404</f>
        <v>0</v>
      </c>
    </row>
    <row r="405" spans="1:54" s="4" customFormat="1">
      <c r="A405" s="269">
        <v>450</v>
      </c>
      <c r="B405" s="2">
        <v>450086086</v>
      </c>
      <c r="C405" s="9" t="s">
        <v>1064</v>
      </c>
      <c r="D405" s="14">
        <f>'fnd enro'!D405</f>
        <v>0</v>
      </c>
      <c r="E405" s="14">
        <f>'fnd enro'!E405</f>
        <v>0</v>
      </c>
      <c r="F405" s="14">
        <f>'fnd enro'!F405</f>
        <v>8</v>
      </c>
      <c r="G405" s="14">
        <f>'fnd enro'!G405</f>
        <v>37</v>
      </c>
      <c r="H405" s="14">
        <f>'fnd enro'!H405</f>
        <v>25</v>
      </c>
      <c r="I405" s="14">
        <f>'fnd enro'!I405</f>
        <v>0</v>
      </c>
      <c r="J405" s="14">
        <f>'fnd enro'!J405</f>
        <v>0</v>
      </c>
      <c r="K405" s="15">
        <f>'fnd enro'!K405</f>
        <v>2.702</v>
      </c>
      <c r="L405" s="14">
        <f>'fnd enro'!L405</f>
        <v>0</v>
      </c>
      <c r="M405" s="14">
        <f>'fnd enro'!M405</f>
        <v>0</v>
      </c>
      <c r="N405" s="14">
        <f>'fnd enro'!N405</f>
        <v>0</v>
      </c>
      <c r="O405" s="14">
        <f>'fnd enro'!O405</f>
        <v>0</v>
      </c>
      <c r="P405" s="14">
        <f>'fnd enro'!P405</f>
        <v>23</v>
      </c>
      <c r="Q405" s="14">
        <f>'fnd enro'!R405</f>
        <v>70</v>
      </c>
      <c r="R405" s="15">
        <f t="shared" si="462"/>
        <v>1</v>
      </c>
      <c r="S405" s="14">
        <f>VALUE('fnd enro'!Q405)</f>
        <v>8</v>
      </c>
      <c r="T405" s="2"/>
      <c r="U405" s="1">
        <f>(($D405*'fnd base rates'!C$107)
+($E405*'fnd base rates'!C$108)
+($F405*'fnd base rates'!C$109)
+($G405*'fnd base rates'!C$110)
+($H405*'fnd base rates'!C$111)
+($I405*'fnd base rates'!C$112)
+($J405*'fnd base rates'!C$113)
+($K405*'fnd base rates'!C$114)
+($M405*'fnd base rates'!C$116)
+($N405*'fnd base rates'!C$117)
+($O405*'fnd base rates'!C$118)
+($P405*VLOOKUP($S405+12,rate_basefnd,3)))
*$R405</f>
        <v>39212.894220000002</v>
      </c>
      <c r="V405" s="1">
        <f>(($D405*'fnd base rates'!D$107)
+($E405*'fnd base rates'!D$108)
+($F405*'fnd base rates'!D$109)
+($G405*'fnd base rates'!D$110)
+($H405*'fnd base rates'!D$111)
+($I405*'fnd base rates'!D$112)
+($J405*'fnd base rates'!D$113)
+($K405*'fnd base rates'!D$114)
+($M405*'fnd base rates'!D$116)
+($N405*'fnd base rates'!D$117)
+($O405*'fnd base rates'!D$118)
+($P405*VLOOKUP($S405+12,rate_basefnd,4)))
*$R405</f>
        <v>61423.44</v>
      </c>
      <c r="W405" s="1">
        <f>(($D405*'fnd base rates'!E$107)
+($E405*'fnd base rates'!E$108)
+($F405*'fnd base rates'!E$109)
+($G405*'fnd base rates'!E$110)
+($H405*'fnd base rates'!E$111)
+($I405*'fnd base rates'!E$112)
+($J405*'fnd base rates'!E$113)
+($K405*'fnd base rates'!E$114)
+($M405*'fnd base rates'!E$116)
+($N405*'fnd base rates'!E$117)
+($O405*'fnd base rates'!E$118)
+($P405*VLOOKUP($S405+12,rate_basefnd,5)))
*$R405</f>
        <v>337912.05631999997</v>
      </c>
      <c r="X405" s="1">
        <f>(($D405*'fnd base rates'!F$107)
+($E405*'fnd base rates'!F$108)
+($F405*'fnd base rates'!F$109)
+($G405*'fnd base rates'!F$110)
+($H405*'fnd base rates'!F$111)
+($I405*'fnd base rates'!F$112)
+($J405*'fnd base rates'!F$113)
+($K405*'fnd base rates'!F$114)
+($M405*'fnd base rates'!F$116)
+($N405*'fnd base rates'!F$117)
+($O405*'fnd base rates'!F$118)
+($P405*VLOOKUP($S405+12,rate_basefnd,6)))
*$R405</f>
        <v>81019.49884</v>
      </c>
      <c r="Y405" s="1">
        <f>(($D405*'fnd base rates'!G$107)
+($E405*'fnd base rates'!G$108)
+($F405*'fnd base rates'!G$109)
+($G405*'fnd base rates'!G$110)
+($H405*'fnd base rates'!G$111)
+($I405*'fnd base rates'!G$112)
+($J405*'fnd base rates'!G$113)
+($K405*'fnd base rates'!G$114)
+($M405*'fnd base rates'!G$116)
+($N405*'fnd base rates'!G$117)
+($O405*'fnd base rates'!G$118)
+($P405*VLOOKUP($S405+12,rate_basefnd,7)))
*$R405</f>
        <v>14993.09974</v>
      </c>
      <c r="Z405" s="1">
        <f>(($D405*'fnd base rates'!H$107)
+($E405*'fnd base rates'!H$108)
+($F405*'fnd base rates'!H$109)
+($G405*'fnd base rates'!H$110)
+($H405*'fnd base rates'!H$111)
+($I405*'fnd base rates'!H$112)
+($J405*'fnd base rates'!H$113)
+($K405*'fnd base rates'!H$114)
+($M405*'fnd base rates'!H$116)
+($N405*'fnd base rates'!H$117)
+($O405*'fnd base rates'!H$118)
+($P405*VLOOKUP($S405+12,rate_basefnd,8)))</f>
        <v>37212.045379999996</v>
      </c>
      <c r="AA405" s="1">
        <f>(($D405*'fnd base rates'!I$107)
+($E405*'fnd base rates'!I$108)
+($F405*'fnd base rates'!I$109)
+($G405*'fnd base rates'!I$110)
+($H405*'fnd base rates'!I$111)
+($I405*'fnd base rates'!I$112)
+($J405*'fnd base rates'!I$113)
+($K405*'fnd base rates'!I$114)
+($M405*'fnd base rates'!I$116)
+($N405*'fnd base rates'!I$117)
+($O405*'fnd base rates'!I$118)
+($P405*VLOOKUP($S405+12,rate_basefnd,9)))
*$R405</f>
        <v>25963.06</v>
      </c>
      <c r="AB405" s="1">
        <f>(($D405*'fnd base rates'!J$107)
+($E405*'fnd base rates'!J$108)
+($F405*'fnd base rates'!J$109)
+($G405*'fnd base rates'!J$110)
+($H405*'fnd base rates'!J$111)
+($I405*'fnd base rates'!J$112)
+($J405*'fnd base rates'!J$113)
+($K405*'fnd base rates'!J$114)
+($M405*'fnd base rates'!J$116)
+($N405*'fnd base rates'!J$117)
+($O405*'fnd base rates'!J$118)
+($P405*VLOOKUP($S405+12,rate_basefnd,10)))
*$R405</f>
        <v>28829.29</v>
      </c>
      <c r="AC405" s="1">
        <f>(($D405*'fnd base rates'!K$107)
+($E405*'fnd base rates'!K$108)
+($F405*'fnd base rates'!K$109)
+($G405*'fnd base rates'!K$110)
+($H405*'fnd base rates'!K$111)
+($I405*'fnd base rates'!K$112)
+($J405*'fnd base rates'!K$113)
+($K405*'fnd base rates'!K$114)
+($M405*'fnd base rates'!K$116)
+($N405*'fnd base rates'!K$117)
+($O405*'fnd base rates'!K$118)
+($P405*VLOOKUP($S405+12,rate_basefnd,11)))
*$R405</f>
        <v>79063.441599999991</v>
      </c>
      <c r="AD405" s="1">
        <f>(($D405*'fnd base rates'!L$107)
+($E405*'fnd base rates'!L$108)
+($F405*'fnd base rates'!L$109)
+($G405*'fnd base rates'!L$110)
+($H405*'fnd base rates'!L$111)
+($I405*'fnd base rates'!L$112)
+($J405*'fnd base rates'!L$113)
+($K405*'fnd base rates'!L$114)
+($M405*'fnd base rates'!L$116)
+($N405*'fnd base rates'!L$117)
+($O405*'fnd base rates'!L$118)
+($P405*VLOOKUP($S405+12,rate_basefnd,12)))</f>
        <v>115312.40759999999</v>
      </c>
      <c r="AE405" s="1">
        <f>(($D405*'fnd base rates'!M$107)
+($E405*'fnd base rates'!M$108)
+($F405*'fnd base rates'!M$109)
+($G405*'fnd base rates'!M$110)
+($H405*'fnd base rates'!M$111)
+($I405*'fnd base rates'!M$112)
+($J405*'fnd base rates'!M$113)
+($K405*'fnd base rates'!M$114)
+($M405*'fnd base rates'!M$116)
+($N405*'fnd base rates'!M$117)
+($O405*'fnd base rates'!M$118)
+($P405*VLOOKUP($S405+12,rate_basefnd,13)))</f>
        <v>0</v>
      </c>
      <c r="AF405" s="4">
        <f t="shared" si="463"/>
        <v>820941.23370000022</v>
      </c>
      <c r="AH405" s="269">
        <f t="shared" si="464"/>
        <v>450086086</v>
      </c>
      <c r="AI405" s="4" t="str">
        <f t="shared" si="465"/>
        <v>450</v>
      </c>
      <c r="AJ405" s="2" t="str">
        <f t="shared" si="466"/>
        <v>086</v>
      </c>
      <c r="AK405" s="2" t="str">
        <f t="shared" si="467"/>
        <v>086</v>
      </c>
      <c r="AL405" s="4">
        <f t="shared" si="468"/>
        <v>1</v>
      </c>
      <c r="AM405" s="4">
        <f t="shared" si="459"/>
        <v>70</v>
      </c>
      <c r="AN405" s="4">
        <f t="shared" si="469"/>
        <v>820941.23370000022</v>
      </c>
      <c r="AO405" s="4">
        <f t="shared" si="470"/>
        <v>11728</v>
      </c>
      <c r="AP405" s="4">
        <f t="shared" si="460"/>
        <v>0</v>
      </c>
      <c r="AQ405" s="4">
        <v>11728</v>
      </c>
      <c r="AW405" s="4">
        <v>11728</v>
      </c>
      <c r="AX405" s="5">
        <f t="shared" si="471"/>
        <v>0</v>
      </c>
      <c r="AY405" s="4">
        <v>11728</v>
      </c>
      <c r="AZ405" s="5"/>
      <c r="BB405" s="5">
        <f t="shared" ref="BB405" si="482">BC405-BA405</f>
        <v>0</v>
      </c>
    </row>
    <row r="406" spans="1:54" s="4" customFormat="1">
      <c r="A406" s="269">
        <v>450</v>
      </c>
      <c r="B406" s="2">
        <v>450086117</v>
      </c>
      <c r="C406" s="9" t="s">
        <v>1064</v>
      </c>
      <c r="D406" s="14">
        <f>'fnd enro'!D406</f>
        <v>0</v>
      </c>
      <c r="E406" s="14">
        <f>'fnd enro'!E406</f>
        <v>0</v>
      </c>
      <c r="F406" s="14">
        <f>'fnd enro'!F406</f>
        <v>0</v>
      </c>
      <c r="G406" s="14">
        <f>'fnd enro'!G406</f>
        <v>1</v>
      </c>
      <c r="H406" s="14">
        <f>'fnd enro'!H406</f>
        <v>0</v>
      </c>
      <c r="I406" s="14">
        <f>'fnd enro'!I406</f>
        <v>0</v>
      </c>
      <c r="J406" s="14">
        <f>'fnd enro'!J406</f>
        <v>0</v>
      </c>
      <c r="K406" s="15">
        <f>'fnd enro'!K406</f>
        <v>3.8600000000000002E-2</v>
      </c>
      <c r="L406" s="14">
        <f>'fnd enro'!L406</f>
        <v>0</v>
      </c>
      <c r="M406" s="14">
        <f>'fnd enro'!M406</f>
        <v>0</v>
      </c>
      <c r="N406" s="14">
        <f>'fnd enro'!N406</f>
        <v>0</v>
      </c>
      <c r="O406" s="14">
        <f>'fnd enro'!O406</f>
        <v>0</v>
      </c>
      <c r="P406" s="14">
        <f>'fnd enro'!P406</f>
        <v>0</v>
      </c>
      <c r="Q406" s="14">
        <f>'fnd enro'!R406</f>
        <v>1</v>
      </c>
      <c r="R406" s="15">
        <f t="shared" si="462"/>
        <v>1</v>
      </c>
      <c r="S406" s="14">
        <f>VALUE('fnd enro'!Q406)</f>
        <v>5</v>
      </c>
      <c r="T406" s="2"/>
      <c r="U406" s="1">
        <f>(($D406*'fnd base rates'!C$107)
+($E406*'fnd base rates'!C$108)
+($F406*'fnd base rates'!C$109)
+($G406*'fnd base rates'!C$110)
+($H406*'fnd base rates'!C$111)
+($I406*'fnd base rates'!C$112)
+($J406*'fnd base rates'!C$113)
+($K406*'fnd base rates'!C$114)
+($M406*'fnd base rates'!C$116)
+($N406*'fnd base rates'!C$117)
+($O406*'fnd base rates'!C$118)
+($P406*VLOOKUP($S406+12,rate_basefnd,3)))
*$R406</f>
        <v>536.46134600000005</v>
      </c>
      <c r="V406" s="1">
        <f>(($D406*'fnd base rates'!D$107)
+($E406*'fnd base rates'!D$108)
+($F406*'fnd base rates'!D$109)
+($G406*'fnd base rates'!D$110)
+($H406*'fnd base rates'!D$111)
+($I406*'fnd base rates'!D$112)
+($J406*'fnd base rates'!D$113)
+($K406*'fnd base rates'!D$114)
+($M406*'fnd base rates'!D$116)
+($N406*'fnd base rates'!D$117)
+($O406*'fnd base rates'!D$118)
+($P406*VLOOKUP($S406+12,rate_basefnd,4)))
*$R406</f>
        <v>765.08</v>
      </c>
      <c r="W406" s="1">
        <f>(($D406*'fnd base rates'!E$107)
+($E406*'fnd base rates'!E$108)
+($F406*'fnd base rates'!E$109)
+($G406*'fnd base rates'!E$110)
+($H406*'fnd base rates'!E$111)
+($I406*'fnd base rates'!E$112)
+($J406*'fnd base rates'!E$113)
+($K406*'fnd base rates'!E$114)
+($M406*'fnd base rates'!E$116)
+($N406*'fnd base rates'!E$117)
+($O406*'fnd base rates'!E$118)
+($P406*VLOOKUP($S406+12,rate_basefnd,5)))
*$R406</f>
        <v>3880.4303760000003</v>
      </c>
      <c r="X406" s="1">
        <f>(($D406*'fnd base rates'!F$107)
+($E406*'fnd base rates'!F$108)
+($F406*'fnd base rates'!F$109)
+($G406*'fnd base rates'!F$110)
+($H406*'fnd base rates'!F$111)
+($I406*'fnd base rates'!F$112)
+($J406*'fnd base rates'!F$113)
+($K406*'fnd base rates'!F$114)
+($M406*'fnd base rates'!F$116)
+($N406*'fnd base rates'!F$117)
+($O406*'fnd base rates'!F$118)
+($P406*VLOOKUP($S406+12,rate_basefnd,6)))
*$R406</f>
        <v>1247.446412</v>
      </c>
      <c r="Y406" s="1">
        <f>(($D406*'fnd base rates'!G$107)
+($E406*'fnd base rates'!G$108)
+($F406*'fnd base rates'!G$109)
+($G406*'fnd base rates'!G$110)
+($H406*'fnd base rates'!G$111)
+($I406*'fnd base rates'!G$112)
+($J406*'fnd base rates'!G$113)
+($K406*'fnd base rates'!G$114)
+($M406*'fnd base rates'!G$116)
+($N406*'fnd base rates'!G$117)
+($O406*'fnd base rates'!G$118)
+($P406*VLOOKUP($S406+12,rate_basefnd,7)))
*$R406</f>
        <v>156.793282</v>
      </c>
      <c r="Z406" s="1">
        <f>(($D406*'fnd base rates'!H$107)
+($E406*'fnd base rates'!H$108)
+($F406*'fnd base rates'!H$109)
+($G406*'fnd base rates'!H$110)
+($H406*'fnd base rates'!H$111)
+($I406*'fnd base rates'!H$112)
+($J406*'fnd base rates'!H$113)
+($K406*'fnd base rates'!H$114)
+($M406*'fnd base rates'!H$116)
+($N406*'fnd base rates'!H$117)
+($O406*'fnd base rates'!H$118)
+($P406*VLOOKUP($S406+12,rate_basefnd,8)))</f>
        <v>523.43893400000002</v>
      </c>
      <c r="AA406" s="1">
        <f>(($D406*'fnd base rates'!I$107)
+($E406*'fnd base rates'!I$108)
+($F406*'fnd base rates'!I$109)
+($G406*'fnd base rates'!I$110)
+($H406*'fnd base rates'!I$111)
+($I406*'fnd base rates'!I$112)
+($J406*'fnd base rates'!I$113)
+($K406*'fnd base rates'!I$114)
+($M406*'fnd base rates'!I$116)
+($N406*'fnd base rates'!I$117)
+($O406*'fnd base rates'!I$118)
+($P406*VLOOKUP($S406+12,rate_basefnd,9)))
*$R406</f>
        <v>306.35000000000002</v>
      </c>
      <c r="AB406" s="1">
        <f>(($D406*'fnd base rates'!J$107)
+($E406*'fnd base rates'!J$108)
+($F406*'fnd base rates'!J$109)
+($G406*'fnd base rates'!J$110)
+($H406*'fnd base rates'!J$111)
+($I406*'fnd base rates'!J$112)
+($J406*'fnd base rates'!J$113)
+($K406*'fnd base rates'!J$114)
+($M406*'fnd base rates'!J$116)
+($N406*'fnd base rates'!J$117)
+($O406*'fnd base rates'!J$118)
+($P406*VLOOKUP($S406+12,rate_basefnd,10)))
*$R406</f>
        <v>152.32</v>
      </c>
      <c r="AC406" s="1">
        <f>(($D406*'fnd base rates'!K$107)
+($E406*'fnd base rates'!K$108)
+($F406*'fnd base rates'!K$109)
+($G406*'fnd base rates'!K$110)
+($H406*'fnd base rates'!K$111)
+($I406*'fnd base rates'!K$112)
+($J406*'fnd base rates'!K$113)
+($K406*'fnd base rates'!K$114)
+($M406*'fnd base rates'!K$116)
+($N406*'fnd base rates'!K$117)
+($O406*'fnd base rates'!K$118)
+($P406*VLOOKUP($S406+12,rate_basefnd,11)))
*$R406</f>
        <v>1100.2098799999999</v>
      </c>
      <c r="AD406" s="1">
        <f>(($D406*'fnd base rates'!L$107)
+($E406*'fnd base rates'!L$108)
+($F406*'fnd base rates'!L$109)
+($G406*'fnd base rates'!L$110)
+($H406*'fnd base rates'!L$111)
+($I406*'fnd base rates'!L$112)
+($J406*'fnd base rates'!L$113)
+($K406*'fnd base rates'!L$114)
+($M406*'fnd base rates'!L$116)
+($N406*'fnd base rates'!L$117)
+($O406*'fnd base rates'!L$118)
+($P406*VLOOKUP($S406+12,rate_basefnd,12)))</f>
        <v>1446.1566800000001</v>
      </c>
      <c r="AE406" s="1">
        <f>(($D406*'fnd base rates'!M$107)
+($E406*'fnd base rates'!M$108)
+($F406*'fnd base rates'!M$109)
+($G406*'fnd base rates'!M$110)
+($H406*'fnd base rates'!M$111)
+($I406*'fnd base rates'!M$112)
+($J406*'fnd base rates'!M$113)
+($K406*'fnd base rates'!M$114)
+($M406*'fnd base rates'!M$116)
+($N406*'fnd base rates'!M$117)
+($O406*'fnd base rates'!M$118)
+($P406*VLOOKUP($S406+12,rate_basefnd,13)))</f>
        <v>0</v>
      </c>
      <c r="AF406" s="4">
        <f t="shared" si="463"/>
        <v>10114.68691</v>
      </c>
      <c r="AH406" s="269">
        <f t="shared" si="464"/>
        <v>450086117</v>
      </c>
      <c r="AI406" s="4" t="str">
        <f t="shared" si="465"/>
        <v>450</v>
      </c>
      <c r="AJ406" s="2" t="str">
        <f t="shared" si="466"/>
        <v>086</v>
      </c>
      <c r="AK406" s="2" t="str">
        <f t="shared" si="467"/>
        <v>117</v>
      </c>
      <c r="AL406" s="4">
        <f t="shared" si="468"/>
        <v>1</v>
      </c>
      <c r="AM406" s="4">
        <f t="shared" si="459"/>
        <v>1</v>
      </c>
      <c r="AN406" s="4">
        <f t="shared" si="469"/>
        <v>10114.68691</v>
      </c>
      <c r="AO406" s="4">
        <f t="shared" si="470"/>
        <v>10115</v>
      </c>
      <c r="AP406" s="4">
        <f t="shared" si="460"/>
        <v>0</v>
      </c>
      <c r="AQ406" s="4">
        <v>10115</v>
      </c>
      <c r="AW406" s="4">
        <v>10115</v>
      </c>
      <c r="AX406" s="5">
        <f t="shared" si="471"/>
        <v>0</v>
      </c>
      <c r="AY406" s="4">
        <v>10115</v>
      </c>
      <c r="AZ406" s="5"/>
      <c r="BB406" s="5">
        <f t="shared" ref="BB406" si="483">BC406-BA406</f>
        <v>0</v>
      </c>
    </row>
    <row r="407" spans="1:54" s="4" customFormat="1">
      <c r="A407" s="269">
        <v>450</v>
      </c>
      <c r="B407" s="2">
        <v>450086127</v>
      </c>
      <c r="C407" s="9" t="s">
        <v>1064</v>
      </c>
      <c r="D407" s="14">
        <f>'fnd enro'!D407</f>
        <v>0</v>
      </c>
      <c r="E407" s="14">
        <f>'fnd enro'!E407</f>
        <v>0</v>
      </c>
      <c r="F407" s="14">
        <f>'fnd enro'!F407</f>
        <v>0</v>
      </c>
      <c r="G407" s="14">
        <f>'fnd enro'!G407</f>
        <v>2</v>
      </c>
      <c r="H407" s="14">
        <f>'fnd enro'!H407</f>
        <v>0</v>
      </c>
      <c r="I407" s="14">
        <f>'fnd enro'!I407</f>
        <v>0</v>
      </c>
      <c r="J407" s="14">
        <f>'fnd enro'!J407</f>
        <v>0</v>
      </c>
      <c r="K407" s="15">
        <f>'fnd enro'!K407</f>
        <v>7.7200000000000005E-2</v>
      </c>
      <c r="L407" s="14">
        <f>'fnd enro'!L407</f>
        <v>0</v>
      </c>
      <c r="M407" s="14">
        <f>'fnd enro'!M407</f>
        <v>0</v>
      </c>
      <c r="N407" s="14">
        <f>'fnd enro'!N407</f>
        <v>0</v>
      </c>
      <c r="O407" s="14">
        <f>'fnd enro'!O407</f>
        <v>0</v>
      </c>
      <c r="P407" s="14">
        <f>'fnd enro'!P407</f>
        <v>0</v>
      </c>
      <c r="Q407" s="14">
        <f>'fnd enro'!R407</f>
        <v>2</v>
      </c>
      <c r="R407" s="15">
        <f t="shared" si="462"/>
        <v>1</v>
      </c>
      <c r="S407" s="14">
        <f>VALUE('fnd enro'!Q407)</f>
        <v>5</v>
      </c>
      <c r="T407" s="2"/>
      <c r="U407" s="1">
        <f>(($D407*'fnd base rates'!C$107)
+($E407*'fnd base rates'!C$108)
+($F407*'fnd base rates'!C$109)
+($G407*'fnd base rates'!C$110)
+($H407*'fnd base rates'!C$111)
+($I407*'fnd base rates'!C$112)
+($J407*'fnd base rates'!C$113)
+($K407*'fnd base rates'!C$114)
+($M407*'fnd base rates'!C$116)
+($N407*'fnd base rates'!C$117)
+($O407*'fnd base rates'!C$118)
+($P407*VLOOKUP($S407+12,rate_basefnd,3)))
*$R407</f>
        <v>1072.9226920000001</v>
      </c>
      <c r="V407" s="1">
        <f>(($D407*'fnd base rates'!D$107)
+($E407*'fnd base rates'!D$108)
+($F407*'fnd base rates'!D$109)
+($G407*'fnd base rates'!D$110)
+($H407*'fnd base rates'!D$111)
+($I407*'fnd base rates'!D$112)
+($J407*'fnd base rates'!D$113)
+($K407*'fnd base rates'!D$114)
+($M407*'fnd base rates'!D$116)
+($N407*'fnd base rates'!D$117)
+($O407*'fnd base rates'!D$118)
+($P407*VLOOKUP($S407+12,rate_basefnd,4)))
*$R407</f>
        <v>1530.16</v>
      </c>
      <c r="W407" s="1">
        <f>(($D407*'fnd base rates'!E$107)
+($E407*'fnd base rates'!E$108)
+($F407*'fnd base rates'!E$109)
+($G407*'fnd base rates'!E$110)
+($H407*'fnd base rates'!E$111)
+($I407*'fnd base rates'!E$112)
+($J407*'fnd base rates'!E$113)
+($K407*'fnd base rates'!E$114)
+($M407*'fnd base rates'!E$116)
+($N407*'fnd base rates'!E$117)
+($O407*'fnd base rates'!E$118)
+($P407*VLOOKUP($S407+12,rate_basefnd,5)))
*$R407</f>
        <v>7760.8607520000005</v>
      </c>
      <c r="X407" s="1">
        <f>(($D407*'fnd base rates'!F$107)
+($E407*'fnd base rates'!F$108)
+($F407*'fnd base rates'!F$109)
+($G407*'fnd base rates'!F$110)
+($H407*'fnd base rates'!F$111)
+($I407*'fnd base rates'!F$112)
+($J407*'fnd base rates'!F$113)
+($K407*'fnd base rates'!F$114)
+($M407*'fnd base rates'!F$116)
+($N407*'fnd base rates'!F$117)
+($O407*'fnd base rates'!F$118)
+($P407*VLOOKUP($S407+12,rate_basefnd,6)))
*$R407</f>
        <v>2494.892824</v>
      </c>
      <c r="Y407" s="1">
        <f>(($D407*'fnd base rates'!G$107)
+($E407*'fnd base rates'!G$108)
+($F407*'fnd base rates'!G$109)
+($G407*'fnd base rates'!G$110)
+($H407*'fnd base rates'!G$111)
+($I407*'fnd base rates'!G$112)
+($J407*'fnd base rates'!G$113)
+($K407*'fnd base rates'!G$114)
+($M407*'fnd base rates'!G$116)
+($N407*'fnd base rates'!G$117)
+($O407*'fnd base rates'!G$118)
+($P407*VLOOKUP($S407+12,rate_basefnd,7)))
*$R407</f>
        <v>313.58656400000001</v>
      </c>
      <c r="Z407" s="1">
        <f>(($D407*'fnd base rates'!H$107)
+($E407*'fnd base rates'!H$108)
+($F407*'fnd base rates'!H$109)
+($G407*'fnd base rates'!H$110)
+($H407*'fnd base rates'!H$111)
+($I407*'fnd base rates'!H$112)
+($J407*'fnd base rates'!H$113)
+($K407*'fnd base rates'!H$114)
+($M407*'fnd base rates'!H$116)
+($N407*'fnd base rates'!H$117)
+($O407*'fnd base rates'!H$118)
+($P407*VLOOKUP($S407+12,rate_basefnd,8)))</f>
        <v>1046.877868</v>
      </c>
      <c r="AA407" s="1">
        <f>(($D407*'fnd base rates'!I$107)
+($E407*'fnd base rates'!I$108)
+($F407*'fnd base rates'!I$109)
+($G407*'fnd base rates'!I$110)
+($H407*'fnd base rates'!I$111)
+($I407*'fnd base rates'!I$112)
+($J407*'fnd base rates'!I$113)
+($K407*'fnd base rates'!I$114)
+($M407*'fnd base rates'!I$116)
+($N407*'fnd base rates'!I$117)
+($O407*'fnd base rates'!I$118)
+($P407*VLOOKUP($S407+12,rate_basefnd,9)))
*$R407</f>
        <v>612.70000000000005</v>
      </c>
      <c r="AB407" s="1">
        <f>(($D407*'fnd base rates'!J$107)
+($E407*'fnd base rates'!J$108)
+($F407*'fnd base rates'!J$109)
+($G407*'fnd base rates'!J$110)
+($H407*'fnd base rates'!J$111)
+($I407*'fnd base rates'!J$112)
+($J407*'fnd base rates'!J$113)
+($K407*'fnd base rates'!J$114)
+($M407*'fnd base rates'!J$116)
+($N407*'fnd base rates'!J$117)
+($O407*'fnd base rates'!J$118)
+($P407*VLOOKUP($S407+12,rate_basefnd,10)))
*$R407</f>
        <v>304.64</v>
      </c>
      <c r="AC407" s="1">
        <f>(($D407*'fnd base rates'!K$107)
+($E407*'fnd base rates'!K$108)
+($F407*'fnd base rates'!K$109)
+($G407*'fnd base rates'!K$110)
+($H407*'fnd base rates'!K$111)
+($I407*'fnd base rates'!K$112)
+($J407*'fnd base rates'!K$113)
+($K407*'fnd base rates'!K$114)
+($M407*'fnd base rates'!K$116)
+($N407*'fnd base rates'!K$117)
+($O407*'fnd base rates'!K$118)
+($P407*VLOOKUP($S407+12,rate_basefnd,11)))
*$R407</f>
        <v>2200.4197599999998</v>
      </c>
      <c r="AD407" s="1">
        <f>(($D407*'fnd base rates'!L$107)
+($E407*'fnd base rates'!L$108)
+($F407*'fnd base rates'!L$109)
+($G407*'fnd base rates'!L$110)
+($H407*'fnd base rates'!L$111)
+($I407*'fnd base rates'!L$112)
+($J407*'fnd base rates'!L$113)
+($K407*'fnd base rates'!L$114)
+($M407*'fnd base rates'!L$116)
+($N407*'fnd base rates'!L$117)
+($O407*'fnd base rates'!L$118)
+($P407*VLOOKUP($S407+12,rate_basefnd,12)))</f>
        <v>2892.3133600000001</v>
      </c>
      <c r="AE407" s="1">
        <f>(($D407*'fnd base rates'!M$107)
+($E407*'fnd base rates'!M$108)
+($F407*'fnd base rates'!M$109)
+($G407*'fnd base rates'!M$110)
+($H407*'fnd base rates'!M$111)
+($I407*'fnd base rates'!M$112)
+($J407*'fnd base rates'!M$113)
+($K407*'fnd base rates'!M$114)
+($M407*'fnd base rates'!M$116)
+($N407*'fnd base rates'!M$117)
+($O407*'fnd base rates'!M$118)
+($P407*VLOOKUP($S407+12,rate_basefnd,13)))</f>
        <v>0</v>
      </c>
      <c r="AF407" s="4">
        <f t="shared" si="463"/>
        <v>20229.373820000001</v>
      </c>
      <c r="AH407" s="269">
        <f t="shared" si="464"/>
        <v>450086127</v>
      </c>
      <c r="AI407" s="4" t="str">
        <f t="shared" si="465"/>
        <v>450</v>
      </c>
      <c r="AJ407" s="2" t="str">
        <f t="shared" si="466"/>
        <v>086</v>
      </c>
      <c r="AK407" s="2" t="str">
        <f t="shared" si="467"/>
        <v>127</v>
      </c>
      <c r="AL407" s="4">
        <f t="shared" si="468"/>
        <v>1</v>
      </c>
      <c r="AM407" s="4">
        <f t="shared" si="459"/>
        <v>2</v>
      </c>
      <c r="AN407" s="4">
        <f t="shared" si="469"/>
        <v>20229.373820000001</v>
      </c>
      <c r="AO407" s="4">
        <f t="shared" si="470"/>
        <v>10115</v>
      </c>
      <c r="AP407" s="4">
        <f t="shared" si="460"/>
        <v>0</v>
      </c>
      <c r="AQ407" s="4">
        <v>10115</v>
      </c>
      <c r="AW407" s="4">
        <v>10115</v>
      </c>
      <c r="AX407" s="5">
        <f t="shared" si="471"/>
        <v>0</v>
      </c>
      <c r="AY407" s="4">
        <v>10115</v>
      </c>
      <c r="AZ407" s="5"/>
      <c r="BB407" s="5">
        <f t="shared" ref="BB407" si="484">BC407-BA407</f>
        <v>0</v>
      </c>
    </row>
    <row r="408" spans="1:54" s="4" customFormat="1">
      <c r="A408" s="269">
        <v>450</v>
      </c>
      <c r="B408" s="2">
        <v>450086210</v>
      </c>
      <c r="C408" s="9" t="s">
        <v>1064</v>
      </c>
      <c r="D408" s="14">
        <f>'fnd enro'!D408</f>
        <v>0</v>
      </c>
      <c r="E408" s="14">
        <f>'fnd enro'!E408</f>
        <v>0</v>
      </c>
      <c r="F408" s="14">
        <f>'fnd enro'!F408</f>
        <v>7</v>
      </c>
      <c r="G408" s="14">
        <f>'fnd enro'!G408</f>
        <v>44</v>
      </c>
      <c r="H408" s="14">
        <f>'fnd enro'!H408</f>
        <v>50</v>
      </c>
      <c r="I408" s="14">
        <f>'fnd enro'!I408</f>
        <v>0</v>
      </c>
      <c r="J408" s="14">
        <f>'fnd enro'!J408</f>
        <v>0</v>
      </c>
      <c r="K408" s="15">
        <f>'fnd enro'!K408</f>
        <v>3.8986000000000001</v>
      </c>
      <c r="L408" s="14">
        <f>'fnd enro'!L408</f>
        <v>0</v>
      </c>
      <c r="M408" s="14">
        <f>'fnd enro'!M408</f>
        <v>0</v>
      </c>
      <c r="N408" s="14">
        <f>'fnd enro'!N408</f>
        <v>0</v>
      </c>
      <c r="O408" s="14">
        <f>'fnd enro'!O408</f>
        <v>0</v>
      </c>
      <c r="P408" s="14">
        <f>'fnd enro'!P408</f>
        <v>23</v>
      </c>
      <c r="Q408" s="14">
        <f>'fnd enro'!R408</f>
        <v>101</v>
      </c>
      <c r="R408" s="15">
        <f t="shared" si="462"/>
        <v>1</v>
      </c>
      <c r="S408" s="14">
        <f>VALUE('fnd enro'!Q408)</f>
        <v>6</v>
      </c>
      <c r="T408" s="2"/>
      <c r="U408" s="1">
        <f>(($D408*'fnd base rates'!C$107)
+($E408*'fnd base rates'!C$108)
+($F408*'fnd base rates'!C$109)
+($G408*'fnd base rates'!C$110)
+($H408*'fnd base rates'!C$111)
+($I408*'fnd base rates'!C$112)
+($J408*'fnd base rates'!C$113)
+($K408*'fnd base rates'!C$114)
+($M408*'fnd base rates'!C$116)
+($N408*'fnd base rates'!C$117)
+($O408*'fnd base rates'!C$118)
+($P408*VLOOKUP($S408+12,rate_basefnd,3)))
*$R408</f>
        <v>55679.665946000001</v>
      </c>
      <c r="V408" s="1">
        <f>(($D408*'fnd base rates'!D$107)
+($E408*'fnd base rates'!D$108)
+($F408*'fnd base rates'!D$109)
+($G408*'fnd base rates'!D$110)
+($H408*'fnd base rates'!D$111)
+($I408*'fnd base rates'!D$112)
+($J408*'fnd base rates'!D$113)
+($K408*'fnd base rates'!D$114)
+($M408*'fnd base rates'!D$116)
+($N408*'fnd base rates'!D$117)
+($O408*'fnd base rates'!D$118)
+($P408*VLOOKUP($S408+12,rate_basefnd,4)))
*$R408</f>
        <v>84365.59</v>
      </c>
      <c r="W408" s="1">
        <f>(($D408*'fnd base rates'!E$107)
+($E408*'fnd base rates'!E$108)
+($F408*'fnd base rates'!E$109)
+($G408*'fnd base rates'!E$110)
+($H408*'fnd base rates'!E$111)
+($I408*'fnd base rates'!E$112)
+($J408*'fnd base rates'!E$113)
+($K408*'fnd base rates'!E$114)
+($M408*'fnd base rates'!E$116)
+($N408*'fnd base rates'!E$117)
+($O408*'fnd base rates'!E$118)
+($P408*VLOOKUP($S408+12,rate_basefnd,5)))
*$R408</f>
        <v>440113.21797600004</v>
      </c>
      <c r="X408" s="1">
        <f>(($D408*'fnd base rates'!F$107)
+($E408*'fnd base rates'!F$108)
+($F408*'fnd base rates'!F$109)
+($G408*'fnd base rates'!F$110)
+($H408*'fnd base rates'!F$111)
+($I408*'fnd base rates'!F$112)
+($J408*'fnd base rates'!F$113)
+($K408*'fnd base rates'!F$114)
+($M408*'fnd base rates'!F$116)
+($N408*'fnd base rates'!F$117)
+($O408*'fnd base rates'!F$118)
+($P408*VLOOKUP($S408+12,rate_basefnd,6)))
*$R408</f>
        <v>113388.587612</v>
      </c>
      <c r="Y408" s="1">
        <f>(($D408*'fnd base rates'!G$107)
+($E408*'fnd base rates'!G$108)
+($F408*'fnd base rates'!G$109)
+($G408*'fnd base rates'!G$110)
+($H408*'fnd base rates'!G$111)
+($I408*'fnd base rates'!G$112)
+($J408*'fnd base rates'!G$113)
+($K408*'fnd base rates'!G$114)
+($M408*'fnd base rates'!G$116)
+($N408*'fnd base rates'!G$117)
+($O408*'fnd base rates'!G$118)
+($P408*VLOOKUP($S408+12,rate_basefnd,7)))
*$R408</f>
        <v>19777.901481999997</v>
      </c>
      <c r="Z408" s="1">
        <f>(($D408*'fnd base rates'!H$107)
+($E408*'fnd base rates'!H$108)
+($F408*'fnd base rates'!H$109)
+($G408*'fnd base rates'!H$110)
+($H408*'fnd base rates'!H$111)
+($I408*'fnd base rates'!H$112)
+($J408*'fnd base rates'!H$113)
+($K408*'fnd base rates'!H$114)
+($M408*'fnd base rates'!H$116)
+($N408*'fnd base rates'!H$117)
+($O408*'fnd base rates'!H$118)
+($P408*VLOOKUP($S408+12,rate_basefnd,8)))</f>
        <v>53382.302333999993</v>
      </c>
      <c r="AA408" s="1">
        <f>(($D408*'fnd base rates'!I$107)
+($E408*'fnd base rates'!I$108)
+($F408*'fnd base rates'!I$109)
+($G408*'fnd base rates'!I$110)
+($H408*'fnd base rates'!I$111)
+($I408*'fnd base rates'!I$112)
+($J408*'fnd base rates'!I$113)
+($K408*'fnd base rates'!I$114)
+($M408*'fnd base rates'!I$116)
+($N408*'fnd base rates'!I$117)
+($O408*'fnd base rates'!I$118)
+($P408*VLOOKUP($S408+12,rate_basefnd,9)))
*$R408</f>
        <v>36561.820000000007</v>
      </c>
      <c r="AB408" s="1">
        <f>(($D408*'fnd base rates'!J$107)
+($E408*'fnd base rates'!J$108)
+($F408*'fnd base rates'!J$109)
+($G408*'fnd base rates'!J$110)
+($H408*'fnd base rates'!J$111)
+($I408*'fnd base rates'!J$112)
+($J408*'fnd base rates'!J$113)
+($K408*'fnd base rates'!J$114)
+($M408*'fnd base rates'!J$116)
+($N408*'fnd base rates'!J$117)
+($O408*'fnd base rates'!J$118)
+($P408*VLOOKUP($S408+12,rate_basefnd,10)))
*$R408</f>
        <v>34421.699999999997</v>
      </c>
      <c r="AC408" s="1">
        <f>(($D408*'fnd base rates'!K$107)
+($E408*'fnd base rates'!K$108)
+($F408*'fnd base rates'!K$109)
+($G408*'fnd base rates'!K$110)
+($H408*'fnd base rates'!K$111)
+($I408*'fnd base rates'!K$112)
+($J408*'fnd base rates'!K$113)
+($K408*'fnd base rates'!K$114)
+($M408*'fnd base rates'!K$116)
+($N408*'fnd base rates'!K$117)
+($O408*'fnd base rates'!K$118)
+($P408*VLOOKUP($S408+12,rate_basefnd,11)))
*$R408</f>
        <v>115218.69787999999</v>
      </c>
      <c r="AD408" s="1">
        <f>(($D408*'fnd base rates'!L$107)
+($E408*'fnd base rates'!L$108)
+($F408*'fnd base rates'!L$109)
+($G408*'fnd base rates'!L$110)
+($H408*'fnd base rates'!L$111)
+($I408*'fnd base rates'!L$112)
+($J408*'fnd base rates'!L$113)
+($K408*'fnd base rates'!L$114)
+($M408*'fnd base rates'!L$116)
+($N408*'fnd base rates'!L$117)
+($O408*'fnd base rates'!L$118)
+($P408*VLOOKUP($S408+12,rate_basefnd,12)))</f>
        <v>160577.23467999997</v>
      </c>
      <c r="AE408" s="1">
        <f>(($D408*'fnd base rates'!M$107)
+($E408*'fnd base rates'!M$108)
+($F408*'fnd base rates'!M$109)
+($G408*'fnd base rates'!M$110)
+($H408*'fnd base rates'!M$111)
+($I408*'fnd base rates'!M$112)
+($J408*'fnd base rates'!M$113)
+($K408*'fnd base rates'!M$114)
+($M408*'fnd base rates'!M$116)
+($N408*'fnd base rates'!M$117)
+($O408*'fnd base rates'!M$118)
+($P408*VLOOKUP($S408+12,rate_basefnd,13)))</f>
        <v>0</v>
      </c>
      <c r="AF408" s="4">
        <f t="shared" si="463"/>
        <v>1113486.7179099999</v>
      </c>
      <c r="AH408" s="269">
        <f t="shared" si="464"/>
        <v>450086210</v>
      </c>
      <c r="AI408" s="4" t="str">
        <f t="shared" si="465"/>
        <v>450</v>
      </c>
      <c r="AJ408" s="2" t="str">
        <f t="shared" si="466"/>
        <v>086</v>
      </c>
      <c r="AK408" s="2" t="str">
        <f t="shared" si="467"/>
        <v>210</v>
      </c>
      <c r="AL408" s="4">
        <f t="shared" si="468"/>
        <v>1</v>
      </c>
      <c r="AM408" s="4">
        <f t="shared" si="459"/>
        <v>101</v>
      </c>
      <c r="AN408" s="4">
        <f t="shared" si="469"/>
        <v>1113486.7179099999</v>
      </c>
      <c r="AO408" s="4">
        <f t="shared" si="470"/>
        <v>11025</v>
      </c>
      <c r="AP408" s="4">
        <f t="shared" si="460"/>
        <v>0</v>
      </c>
      <c r="AQ408" s="4">
        <v>11025</v>
      </c>
      <c r="AW408" s="4">
        <v>11025</v>
      </c>
      <c r="AX408" s="5">
        <f t="shared" si="471"/>
        <v>0</v>
      </c>
      <c r="AY408" s="4">
        <v>11025</v>
      </c>
      <c r="AZ408" s="5"/>
      <c r="BB408" s="5">
        <f t="shared" ref="BB408" si="485">BC408-BA408</f>
        <v>0</v>
      </c>
    </row>
    <row r="409" spans="1:54" s="4" customFormat="1">
      <c r="A409" s="269">
        <v>450</v>
      </c>
      <c r="B409" s="2">
        <v>450086275</v>
      </c>
      <c r="C409" s="9" t="s">
        <v>1064</v>
      </c>
      <c r="D409" s="14">
        <f>'fnd enro'!D409</f>
        <v>0</v>
      </c>
      <c r="E409" s="14">
        <f>'fnd enro'!E409</f>
        <v>0</v>
      </c>
      <c r="F409" s="14">
        <f>'fnd enro'!F409</f>
        <v>1</v>
      </c>
      <c r="G409" s="14">
        <f>'fnd enro'!G409</f>
        <v>3</v>
      </c>
      <c r="H409" s="14">
        <f>'fnd enro'!H409</f>
        <v>1</v>
      </c>
      <c r="I409" s="14">
        <f>'fnd enro'!I409</f>
        <v>0</v>
      </c>
      <c r="J409" s="14">
        <f>'fnd enro'!J409</f>
        <v>0</v>
      </c>
      <c r="K409" s="15">
        <f>'fnd enro'!K409</f>
        <v>0.193</v>
      </c>
      <c r="L409" s="14">
        <f>'fnd enro'!L409</f>
        <v>0</v>
      </c>
      <c r="M409" s="14">
        <f>'fnd enro'!M409</f>
        <v>0</v>
      </c>
      <c r="N409" s="14">
        <f>'fnd enro'!N409</f>
        <v>0</v>
      </c>
      <c r="O409" s="14">
        <f>'fnd enro'!O409</f>
        <v>0</v>
      </c>
      <c r="P409" s="14">
        <f>'fnd enro'!P409</f>
        <v>0</v>
      </c>
      <c r="Q409" s="14">
        <f>'fnd enro'!R409</f>
        <v>5</v>
      </c>
      <c r="R409" s="15">
        <f t="shared" si="462"/>
        <v>1</v>
      </c>
      <c r="S409" s="14">
        <f>VALUE('fnd enro'!Q409)</f>
        <v>4</v>
      </c>
      <c r="T409" s="2"/>
      <c r="U409" s="1">
        <f>(($D409*'fnd base rates'!C$107)
+($E409*'fnd base rates'!C$108)
+($F409*'fnd base rates'!C$109)
+($G409*'fnd base rates'!C$110)
+($H409*'fnd base rates'!C$111)
+($I409*'fnd base rates'!C$112)
+($J409*'fnd base rates'!C$113)
+($K409*'fnd base rates'!C$114)
+($M409*'fnd base rates'!C$116)
+($N409*'fnd base rates'!C$117)
+($O409*'fnd base rates'!C$118)
+($P409*VLOOKUP($S409+12,rate_basefnd,3)))
*$R409</f>
        <v>2682.3067300000002</v>
      </c>
      <c r="V409" s="1">
        <f>(($D409*'fnd base rates'!D$107)
+($E409*'fnd base rates'!D$108)
+($F409*'fnd base rates'!D$109)
+($G409*'fnd base rates'!D$110)
+($H409*'fnd base rates'!D$111)
+($I409*'fnd base rates'!D$112)
+($J409*'fnd base rates'!D$113)
+($K409*'fnd base rates'!D$114)
+($M409*'fnd base rates'!D$116)
+($N409*'fnd base rates'!D$117)
+($O409*'fnd base rates'!D$118)
+($P409*VLOOKUP($S409+12,rate_basefnd,4)))
*$R409</f>
        <v>3825.4</v>
      </c>
      <c r="W409" s="1">
        <f>(($D409*'fnd base rates'!E$107)
+($E409*'fnd base rates'!E$108)
+($F409*'fnd base rates'!E$109)
+($G409*'fnd base rates'!E$110)
+($H409*'fnd base rates'!E$111)
+($I409*'fnd base rates'!E$112)
+($J409*'fnd base rates'!E$113)
+($K409*'fnd base rates'!E$114)
+($M409*'fnd base rates'!E$116)
+($N409*'fnd base rates'!E$117)
+($O409*'fnd base rates'!E$118)
+($P409*VLOOKUP($S409+12,rate_basefnd,5)))
*$R409</f>
        <v>18981.251880000003</v>
      </c>
      <c r="X409" s="1">
        <f>(($D409*'fnd base rates'!F$107)
+($E409*'fnd base rates'!F$108)
+($F409*'fnd base rates'!F$109)
+($G409*'fnd base rates'!F$110)
+($H409*'fnd base rates'!F$111)
+($I409*'fnd base rates'!F$112)
+($J409*'fnd base rates'!F$113)
+($K409*'fnd base rates'!F$114)
+($M409*'fnd base rates'!F$116)
+($N409*'fnd base rates'!F$117)
+($O409*'fnd base rates'!F$118)
+($P409*VLOOKUP($S409+12,rate_basefnd,6)))
*$R409</f>
        <v>5985.1620599999997</v>
      </c>
      <c r="Y409" s="1">
        <f>(($D409*'fnd base rates'!G$107)
+($E409*'fnd base rates'!G$108)
+($F409*'fnd base rates'!G$109)
+($G409*'fnd base rates'!G$110)
+($H409*'fnd base rates'!G$111)
+($I409*'fnd base rates'!G$112)
+($J409*'fnd base rates'!G$113)
+($K409*'fnd base rates'!G$114)
+($M409*'fnd base rates'!G$116)
+($N409*'fnd base rates'!G$117)
+($O409*'fnd base rates'!G$118)
+($P409*VLOOKUP($S409+12,rate_basefnd,7)))
*$R409</f>
        <v>795.60640999999998</v>
      </c>
      <c r="Z409" s="1">
        <f>(($D409*'fnd base rates'!H$107)
+($E409*'fnd base rates'!H$108)
+($F409*'fnd base rates'!H$109)
+($G409*'fnd base rates'!H$110)
+($H409*'fnd base rates'!H$111)
+($I409*'fnd base rates'!H$112)
+($J409*'fnd base rates'!H$113)
+($K409*'fnd base rates'!H$114)
+($M409*'fnd base rates'!H$116)
+($N409*'fnd base rates'!H$117)
+($O409*'fnd base rates'!H$118)
+($P409*VLOOKUP($S409+12,rate_basefnd,8)))</f>
        <v>2617.1946700000003</v>
      </c>
      <c r="AA409" s="1">
        <f>(($D409*'fnd base rates'!I$107)
+($E409*'fnd base rates'!I$108)
+($F409*'fnd base rates'!I$109)
+($G409*'fnd base rates'!I$110)
+($H409*'fnd base rates'!I$111)
+($I409*'fnd base rates'!I$112)
+($J409*'fnd base rates'!I$113)
+($K409*'fnd base rates'!I$114)
+($M409*'fnd base rates'!I$116)
+($N409*'fnd base rates'!I$117)
+($O409*'fnd base rates'!I$118)
+($P409*VLOOKUP($S409+12,rate_basefnd,9)))
*$R409</f>
        <v>1588.0900000000001</v>
      </c>
      <c r="AB409" s="1">
        <f>(($D409*'fnd base rates'!J$107)
+($E409*'fnd base rates'!J$108)
+($F409*'fnd base rates'!J$109)
+($G409*'fnd base rates'!J$110)
+($H409*'fnd base rates'!J$111)
+($I409*'fnd base rates'!J$112)
+($J409*'fnd base rates'!J$113)
+($K409*'fnd base rates'!J$114)
+($M409*'fnd base rates'!J$116)
+($N409*'fnd base rates'!J$117)
+($O409*'fnd base rates'!J$118)
+($P409*VLOOKUP($S409+12,rate_basefnd,10)))
*$R409</f>
        <v>807.32999999999993</v>
      </c>
      <c r="AC409" s="1">
        <f>(($D409*'fnd base rates'!K$107)
+($E409*'fnd base rates'!K$108)
+($F409*'fnd base rates'!K$109)
+($G409*'fnd base rates'!K$110)
+($H409*'fnd base rates'!K$111)
+($I409*'fnd base rates'!K$112)
+($J409*'fnd base rates'!K$113)
+($K409*'fnd base rates'!K$114)
+($M409*'fnd base rates'!K$116)
+($N409*'fnd base rates'!K$117)
+($O409*'fnd base rates'!K$118)
+($P409*VLOOKUP($S409+12,rate_basefnd,11)))
*$R409</f>
        <v>5582.9993999999997</v>
      </c>
      <c r="AD409" s="1">
        <f>(($D409*'fnd base rates'!L$107)
+($E409*'fnd base rates'!L$108)
+($F409*'fnd base rates'!L$109)
+($G409*'fnd base rates'!L$110)
+($H409*'fnd base rates'!L$111)
+($I409*'fnd base rates'!L$112)
+($J409*'fnd base rates'!L$113)
+($K409*'fnd base rates'!L$114)
+($M409*'fnd base rates'!L$116)
+($N409*'fnd base rates'!L$117)
+($O409*'fnd base rates'!L$118)
+($P409*VLOOKUP($S409+12,rate_basefnd,12)))</f>
        <v>7297.0734000000011</v>
      </c>
      <c r="AE409" s="1">
        <f>(($D409*'fnd base rates'!M$107)
+($E409*'fnd base rates'!M$108)
+($F409*'fnd base rates'!M$109)
+($G409*'fnd base rates'!M$110)
+($H409*'fnd base rates'!M$111)
+($I409*'fnd base rates'!M$112)
+($J409*'fnd base rates'!M$113)
+($K409*'fnd base rates'!M$114)
+($M409*'fnd base rates'!M$116)
+($N409*'fnd base rates'!M$117)
+($O409*'fnd base rates'!M$118)
+($P409*VLOOKUP($S409+12,rate_basefnd,13)))</f>
        <v>0</v>
      </c>
      <c r="AF409" s="4">
        <f t="shared" si="463"/>
        <v>50162.414550000009</v>
      </c>
      <c r="AH409" s="269">
        <f t="shared" si="464"/>
        <v>450086275</v>
      </c>
      <c r="AI409" s="4" t="str">
        <f t="shared" si="465"/>
        <v>450</v>
      </c>
      <c r="AJ409" s="2" t="str">
        <f t="shared" si="466"/>
        <v>086</v>
      </c>
      <c r="AK409" s="2" t="str">
        <f t="shared" si="467"/>
        <v>275</v>
      </c>
      <c r="AL409" s="4">
        <f t="shared" si="468"/>
        <v>1</v>
      </c>
      <c r="AM409" s="4">
        <f t="shared" si="459"/>
        <v>5</v>
      </c>
      <c r="AN409" s="4">
        <f t="shared" si="469"/>
        <v>50162.414550000009</v>
      </c>
      <c r="AO409" s="4">
        <f t="shared" si="470"/>
        <v>10032</v>
      </c>
      <c r="AP409" s="4">
        <f t="shared" si="460"/>
        <v>0</v>
      </c>
      <c r="AQ409" s="4">
        <v>10032</v>
      </c>
      <c r="AW409" s="4">
        <v>10032</v>
      </c>
      <c r="AX409" s="5">
        <f t="shared" si="471"/>
        <v>0</v>
      </c>
      <c r="AY409" s="4">
        <v>10032</v>
      </c>
      <c r="AZ409" s="5"/>
      <c r="BB409" s="5">
        <f t="shared" ref="BB409" si="486">BC409-BA409</f>
        <v>0</v>
      </c>
    </row>
    <row r="410" spans="1:54" s="4" customFormat="1">
      <c r="A410" s="269">
        <v>450</v>
      </c>
      <c r="B410" s="2">
        <v>450086278</v>
      </c>
      <c r="C410" s="9" t="s">
        <v>1064</v>
      </c>
      <c r="D410" s="14">
        <f>'fnd enro'!D410</f>
        <v>0</v>
      </c>
      <c r="E410" s="14">
        <f>'fnd enro'!E410</f>
        <v>0</v>
      </c>
      <c r="F410" s="14">
        <f>'fnd enro'!F410</f>
        <v>3</v>
      </c>
      <c r="G410" s="14">
        <f>'fnd enro'!G410</f>
        <v>7</v>
      </c>
      <c r="H410" s="14">
        <f>'fnd enro'!H410</f>
        <v>1</v>
      </c>
      <c r="I410" s="14">
        <f>'fnd enro'!I410</f>
        <v>0</v>
      </c>
      <c r="J410" s="14">
        <f>'fnd enro'!J410</f>
        <v>0</v>
      </c>
      <c r="K410" s="15">
        <f>'fnd enro'!K410</f>
        <v>0.42459999999999998</v>
      </c>
      <c r="L410" s="14">
        <f>'fnd enro'!L410</f>
        <v>0</v>
      </c>
      <c r="M410" s="14">
        <f>'fnd enro'!M410</f>
        <v>0</v>
      </c>
      <c r="N410" s="14">
        <f>'fnd enro'!N410</f>
        <v>0</v>
      </c>
      <c r="O410" s="14">
        <f>'fnd enro'!O410</f>
        <v>0</v>
      </c>
      <c r="P410" s="14">
        <f>'fnd enro'!P410</f>
        <v>3</v>
      </c>
      <c r="Q410" s="14">
        <f>'fnd enro'!R410</f>
        <v>11</v>
      </c>
      <c r="R410" s="15">
        <f t="shared" si="462"/>
        <v>1</v>
      </c>
      <c r="S410" s="14">
        <f>VALUE('fnd enro'!Q410)</f>
        <v>7</v>
      </c>
      <c r="T410" s="2"/>
      <c r="U410" s="1">
        <f>(($D410*'fnd base rates'!C$107)
+($E410*'fnd base rates'!C$108)
+($F410*'fnd base rates'!C$109)
+($G410*'fnd base rates'!C$110)
+($H410*'fnd base rates'!C$111)
+($I410*'fnd base rates'!C$112)
+($J410*'fnd base rates'!C$113)
+($K410*'fnd base rates'!C$114)
+($M410*'fnd base rates'!C$116)
+($N410*'fnd base rates'!C$117)
+($O410*'fnd base rates'!C$118)
+($P410*VLOOKUP($S410+12,rate_basefnd,3)))
*$R410</f>
        <v>6106.9948060000006</v>
      </c>
      <c r="V410" s="1">
        <f>(($D410*'fnd base rates'!D$107)
+($E410*'fnd base rates'!D$108)
+($F410*'fnd base rates'!D$109)
+($G410*'fnd base rates'!D$110)
+($H410*'fnd base rates'!D$111)
+($I410*'fnd base rates'!D$112)
+($J410*'fnd base rates'!D$113)
+($K410*'fnd base rates'!D$114)
+($M410*'fnd base rates'!D$116)
+($N410*'fnd base rates'!D$117)
+($O410*'fnd base rates'!D$118)
+($P410*VLOOKUP($S410+12,rate_basefnd,4)))
*$R410</f>
        <v>9391.5400000000009</v>
      </c>
      <c r="W410" s="1">
        <f>(($D410*'fnd base rates'!E$107)
+($E410*'fnd base rates'!E$108)
+($F410*'fnd base rates'!E$109)
+($G410*'fnd base rates'!E$110)
+($H410*'fnd base rates'!E$111)
+($I410*'fnd base rates'!E$112)
+($J410*'fnd base rates'!E$113)
+($K410*'fnd base rates'!E$114)
+($M410*'fnd base rates'!E$116)
+($N410*'fnd base rates'!E$117)
+($O410*'fnd base rates'!E$118)
+($P410*VLOOKUP($S410+12,rate_basefnd,5)))
*$R410</f>
        <v>51788.424135999994</v>
      </c>
      <c r="X410" s="1">
        <f>(($D410*'fnd base rates'!F$107)
+($E410*'fnd base rates'!F$108)
+($F410*'fnd base rates'!F$109)
+($G410*'fnd base rates'!F$110)
+($H410*'fnd base rates'!F$111)
+($I410*'fnd base rates'!F$112)
+($J410*'fnd base rates'!F$113)
+($K410*'fnd base rates'!F$114)
+($M410*'fnd base rates'!F$116)
+($N410*'fnd base rates'!F$117)
+($O410*'fnd base rates'!F$118)
+($P410*VLOOKUP($S410+12,rate_basefnd,6)))
*$R410</f>
        <v>13469.840531999998</v>
      </c>
      <c r="Y410" s="1">
        <f>(($D410*'fnd base rates'!G$107)
+($E410*'fnd base rates'!G$108)
+($F410*'fnd base rates'!G$109)
+($G410*'fnd base rates'!G$110)
+($H410*'fnd base rates'!G$111)
+($I410*'fnd base rates'!G$112)
+($J410*'fnd base rates'!G$113)
+($K410*'fnd base rates'!G$114)
+($M410*'fnd base rates'!G$116)
+($N410*'fnd base rates'!G$117)
+($O410*'fnd base rates'!G$118)
+($P410*VLOOKUP($S410+12,rate_basefnd,7)))
*$R410</f>
        <v>2198.3861019999999</v>
      </c>
      <c r="Z410" s="1">
        <f>(($D410*'fnd base rates'!H$107)
+($E410*'fnd base rates'!H$108)
+($F410*'fnd base rates'!H$109)
+($G410*'fnd base rates'!H$110)
+($H410*'fnd base rates'!H$111)
+($I410*'fnd base rates'!H$112)
+($J410*'fnd base rates'!H$113)
+($K410*'fnd base rates'!H$114)
+($M410*'fnd base rates'!H$116)
+($N410*'fnd base rates'!H$117)
+($O410*'fnd base rates'!H$118)
+($P410*VLOOKUP($S410+12,rate_basefnd,8)))</f>
        <v>5828.6582739999994</v>
      </c>
      <c r="AA410" s="1">
        <f>(($D410*'fnd base rates'!I$107)
+($E410*'fnd base rates'!I$108)
+($F410*'fnd base rates'!I$109)
+($G410*'fnd base rates'!I$110)
+($H410*'fnd base rates'!I$111)
+($I410*'fnd base rates'!I$112)
+($J410*'fnd base rates'!I$113)
+($K410*'fnd base rates'!I$114)
+($M410*'fnd base rates'!I$116)
+($N410*'fnd base rates'!I$117)
+($O410*'fnd base rates'!I$118)
+($P410*VLOOKUP($S410+12,rate_basefnd,9)))
*$R410</f>
        <v>3811.8700000000003</v>
      </c>
      <c r="AB410" s="1">
        <f>(($D410*'fnd base rates'!J$107)
+($E410*'fnd base rates'!J$108)
+($F410*'fnd base rates'!J$109)
+($G410*'fnd base rates'!J$110)
+($H410*'fnd base rates'!J$111)
+($I410*'fnd base rates'!J$112)
+($J410*'fnd base rates'!J$113)
+($K410*'fnd base rates'!J$114)
+($M410*'fnd base rates'!J$116)
+($N410*'fnd base rates'!J$117)
+($O410*'fnd base rates'!J$118)
+($P410*VLOOKUP($S410+12,rate_basefnd,10)))
*$R410</f>
        <v>3623.8199999999997</v>
      </c>
      <c r="AC410" s="1">
        <f>(($D410*'fnd base rates'!K$107)
+($E410*'fnd base rates'!K$108)
+($F410*'fnd base rates'!K$109)
+($G410*'fnd base rates'!K$110)
+($H410*'fnd base rates'!K$111)
+($I410*'fnd base rates'!K$112)
+($J410*'fnd base rates'!K$113)
+($K410*'fnd base rates'!K$114)
+($M410*'fnd base rates'!K$116)
+($N410*'fnd base rates'!K$117)
+($O410*'fnd base rates'!K$118)
+($P410*VLOOKUP($S410+12,rate_basefnd,11)))
*$R410</f>
        <v>12184.258680000001</v>
      </c>
      <c r="AD410" s="1">
        <f>(($D410*'fnd base rates'!L$107)
+($E410*'fnd base rates'!L$108)
+($F410*'fnd base rates'!L$109)
+($G410*'fnd base rates'!L$110)
+($H410*'fnd base rates'!L$111)
+($I410*'fnd base rates'!L$112)
+($J410*'fnd base rates'!L$113)
+($K410*'fnd base rates'!L$114)
+($M410*'fnd base rates'!L$116)
+($N410*'fnd base rates'!L$117)
+($O410*'fnd base rates'!L$118)
+($P410*VLOOKUP($S410+12,rate_basefnd,12)))</f>
        <v>17514.603480000002</v>
      </c>
      <c r="AE410" s="1">
        <f>(($D410*'fnd base rates'!M$107)
+($E410*'fnd base rates'!M$108)
+($F410*'fnd base rates'!M$109)
+($G410*'fnd base rates'!M$110)
+($H410*'fnd base rates'!M$111)
+($I410*'fnd base rates'!M$112)
+($J410*'fnd base rates'!M$113)
+($K410*'fnd base rates'!M$114)
+($M410*'fnd base rates'!M$116)
+($N410*'fnd base rates'!M$117)
+($O410*'fnd base rates'!M$118)
+($P410*VLOOKUP($S410+12,rate_basefnd,13)))</f>
        <v>0</v>
      </c>
      <c r="AF410" s="4">
        <f t="shared" si="463"/>
        <v>125918.39601000001</v>
      </c>
      <c r="AH410" s="269">
        <f t="shared" si="464"/>
        <v>450086278</v>
      </c>
      <c r="AI410" s="4" t="str">
        <f t="shared" si="465"/>
        <v>450</v>
      </c>
      <c r="AJ410" s="2" t="str">
        <f t="shared" si="466"/>
        <v>086</v>
      </c>
      <c r="AK410" s="2" t="str">
        <f t="shared" si="467"/>
        <v>278</v>
      </c>
      <c r="AL410" s="4">
        <f t="shared" si="468"/>
        <v>1</v>
      </c>
      <c r="AM410" s="4">
        <f t="shared" si="459"/>
        <v>11</v>
      </c>
      <c r="AN410" s="4">
        <f t="shared" si="469"/>
        <v>125918.39601000001</v>
      </c>
      <c r="AO410" s="4">
        <f t="shared" si="470"/>
        <v>11447</v>
      </c>
      <c r="AP410" s="4">
        <f t="shared" si="460"/>
        <v>0</v>
      </c>
      <c r="AQ410" s="4">
        <v>11447</v>
      </c>
      <c r="AW410" s="4">
        <v>11447</v>
      </c>
      <c r="AX410" s="5">
        <f t="shared" si="471"/>
        <v>0</v>
      </c>
      <c r="AY410" s="4">
        <v>11447</v>
      </c>
      <c r="AZ410" s="5"/>
      <c r="BB410" s="5">
        <f t="shared" ref="BB410" si="487">BC410-BA410</f>
        <v>0</v>
      </c>
    </row>
    <row r="411" spans="1:54" s="4" customFormat="1">
      <c r="A411" s="269">
        <v>450</v>
      </c>
      <c r="B411" s="2">
        <v>450086327</v>
      </c>
      <c r="C411" s="9" t="s">
        <v>1064</v>
      </c>
      <c r="D411" s="14">
        <f>'fnd enro'!D411</f>
        <v>0</v>
      </c>
      <c r="E411" s="14">
        <f>'fnd enro'!E411</f>
        <v>0</v>
      </c>
      <c r="F411" s="14">
        <f>'fnd enro'!F411</f>
        <v>1</v>
      </c>
      <c r="G411" s="14">
        <f>'fnd enro'!G411</f>
        <v>1</v>
      </c>
      <c r="H411" s="14">
        <f>'fnd enro'!H411</f>
        <v>1</v>
      </c>
      <c r="I411" s="14">
        <f>'fnd enro'!I411</f>
        <v>0</v>
      </c>
      <c r="J411" s="14">
        <f>'fnd enro'!J411</f>
        <v>0</v>
      </c>
      <c r="K411" s="15">
        <f>'fnd enro'!K411</f>
        <v>0.1158</v>
      </c>
      <c r="L411" s="14">
        <f>'fnd enro'!L411</f>
        <v>0</v>
      </c>
      <c r="M411" s="14">
        <f>'fnd enro'!M411</f>
        <v>0</v>
      </c>
      <c r="N411" s="14">
        <f>'fnd enro'!N411</f>
        <v>0</v>
      </c>
      <c r="O411" s="14">
        <f>'fnd enro'!O411</f>
        <v>0</v>
      </c>
      <c r="P411" s="14">
        <f>'fnd enro'!P411</f>
        <v>0</v>
      </c>
      <c r="Q411" s="14">
        <f>'fnd enro'!R411</f>
        <v>3</v>
      </c>
      <c r="R411" s="15">
        <f t="shared" si="462"/>
        <v>1</v>
      </c>
      <c r="S411" s="14">
        <f>VALUE('fnd enro'!Q411)</f>
        <v>6</v>
      </c>
      <c r="T411" s="2"/>
      <c r="U411" s="1">
        <f>(($D411*'fnd base rates'!C$107)
+($E411*'fnd base rates'!C$108)
+($F411*'fnd base rates'!C$109)
+($G411*'fnd base rates'!C$110)
+($H411*'fnd base rates'!C$111)
+($I411*'fnd base rates'!C$112)
+($J411*'fnd base rates'!C$113)
+($K411*'fnd base rates'!C$114)
+($M411*'fnd base rates'!C$116)
+($N411*'fnd base rates'!C$117)
+($O411*'fnd base rates'!C$118)
+($P411*VLOOKUP($S411+12,rate_basefnd,3)))
*$R411</f>
        <v>1609.3840379999999</v>
      </c>
      <c r="V411" s="1">
        <f>(($D411*'fnd base rates'!D$107)
+($E411*'fnd base rates'!D$108)
+($F411*'fnd base rates'!D$109)
+($G411*'fnd base rates'!D$110)
+($H411*'fnd base rates'!D$111)
+($I411*'fnd base rates'!D$112)
+($J411*'fnd base rates'!D$113)
+($K411*'fnd base rates'!D$114)
+($M411*'fnd base rates'!D$116)
+($N411*'fnd base rates'!D$117)
+($O411*'fnd base rates'!D$118)
+($P411*VLOOKUP($S411+12,rate_basefnd,4)))
*$R411</f>
        <v>2295.2400000000002</v>
      </c>
      <c r="W411" s="1">
        <f>(($D411*'fnd base rates'!E$107)
+($E411*'fnd base rates'!E$108)
+($F411*'fnd base rates'!E$109)
+($G411*'fnd base rates'!E$110)
+($H411*'fnd base rates'!E$111)
+($I411*'fnd base rates'!E$112)
+($J411*'fnd base rates'!E$113)
+($K411*'fnd base rates'!E$114)
+($M411*'fnd base rates'!E$116)
+($N411*'fnd base rates'!E$117)
+($O411*'fnd base rates'!E$118)
+($P411*VLOOKUP($S411+12,rate_basefnd,5)))
*$R411</f>
        <v>11220.391127999999</v>
      </c>
      <c r="X411" s="1">
        <f>(($D411*'fnd base rates'!F$107)
+($E411*'fnd base rates'!F$108)
+($F411*'fnd base rates'!F$109)
+($G411*'fnd base rates'!F$110)
+($H411*'fnd base rates'!F$111)
+($I411*'fnd base rates'!F$112)
+($J411*'fnd base rates'!F$113)
+($K411*'fnd base rates'!F$114)
+($M411*'fnd base rates'!F$116)
+($N411*'fnd base rates'!F$117)
+($O411*'fnd base rates'!F$118)
+($P411*VLOOKUP($S411+12,rate_basefnd,6)))
*$R411</f>
        <v>3490.2692360000001</v>
      </c>
      <c r="Y411" s="1">
        <f>(($D411*'fnd base rates'!G$107)
+($E411*'fnd base rates'!G$108)
+($F411*'fnd base rates'!G$109)
+($G411*'fnd base rates'!G$110)
+($H411*'fnd base rates'!G$111)
+($I411*'fnd base rates'!G$112)
+($J411*'fnd base rates'!G$113)
+($K411*'fnd base rates'!G$114)
+($M411*'fnd base rates'!G$116)
+($N411*'fnd base rates'!G$117)
+($O411*'fnd base rates'!G$118)
+($P411*VLOOKUP($S411+12,rate_basefnd,7)))
*$R411</f>
        <v>482.01984599999997</v>
      </c>
      <c r="Z411" s="1">
        <f>(($D411*'fnd base rates'!H$107)
+($E411*'fnd base rates'!H$108)
+($F411*'fnd base rates'!H$109)
+($G411*'fnd base rates'!H$110)
+($H411*'fnd base rates'!H$111)
+($I411*'fnd base rates'!H$112)
+($J411*'fnd base rates'!H$113)
+($K411*'fnd base rates'!H$114)
+($M411*'fnd base rates'!H$116)
+($N411*'fnd base rates'!H$117)
+($O411*'fnd base rates'!H$118)
+($P411*VLOOKUP($S411+12,rate_basefnd,8)))</f>
        <v>1570.3168020000001</v>
      </c>
      <c r="AA411" s="1">
        <f>(($D411*'fnd base rates'!I$107)
+($E411*'fnd base rates'!I$108)
+($F411*'fnd base rates'!I$109)
+($G411*'fnd base rates'!I$110)
+($H411*'fnd base rates'!I$111)
+($I411*'fnd base rates'!I$112)
+($J411*'fnd base rates'!I$113)
+($K411*'fnd base rates'!I$114)
+($M411*'fnd base rates'!I$116)
+($N411*'fnd base rates'!I$117)
+($O411*'fnd base rates'!I$118)
+($P411*VLOOKUP($S411+12,rate_basefnd,9)))
*$R411</f>
        <v>975.3900000000001</v>
      </c>
      <c r="AB411" s="1">
        <f>(($D411*'fnd base rates'!J$107)
+($E411*'fnd base rates'!J$108)
+($F411*'fnd base rates'!J$109)
+($G411*'fnd base rates'!J$110)
+($H411*'fnd base rates'!J$111)
+($I411*'fnd base rates'!J$112)
+($J411*'fnd base rates'!J$113)
+($K411*'fnd base rates'!J$114)
+($M411*'fnd base rates'!J$116)
+($N411*'fnd base rates'!J$117)
+($O411*'fnd base rates'!J$118)
+($P411*VLOOKUP($S411+12,rate_basefnd,10)))
*$R411</f>
        <v>502.69</v>
      </c>
      <c r="AC411" s="1">
        <f>(($D411*'fnd base rates'!K$107)
+($E411*'fnd base rates'!K$108)
+($F411*'fnd base rates'!K$109)
+($G411*'fnd base rates'!K$110)
+($H411*'fnd base rates'!K$111)
+($I411*'fnd base rates'!K$112)
+($J411*'fnd base rates'!K$113)
+($K411*'fnd base rates'!K$114)
+($M411*'fnd base rates'!K$116)
+($N411*'fnd base rates'!K$117)
+($O411*'fnd base rates'!K$118)
+($P411*VLOOKUP($S411+12,rate_basefnd,11)))
*$R411</f>
        <v>3382.5796399999995</v>
      </c>
      <c r="AD411" s="1">
        <f>(($D411*'fnd base rates'!L$107)
+($E411*'fnd base rates'!L$108)
+($F411*'fnd base rates'!L$109)
+($G411*'fnd base rates'!L$110)
+($H411*'fnd base rates'!L$111)
+($I411*'fnd base rates'!L$112)
+($J411*'fnd base rates'!L$113)
+($K411*'fnd base rates'!L$114)
+($M411*'fnd base rates'!L$116)
+($N411*'fnd base rates'!L$117)
+($O411*'fnd base rates'!L$118)
+($P411*VLOOKUP($S411+12,rate_basefnd,12)))</f>
        <v>4404.760040000001</v>
      </c>
      <c r="AE411" s="1">
        <f>(($D411*'fnd base rates'!M$107)
+($E411*'fnd base rates'!M$108)
+($F411*'fnd base rates'!M$109)
+($G411*'fnd base rates'!M$110)
+($H411*'fnd base rates'!M$111)
+($I411*'fnd base rates'!M$112)
+($J411*'fnd base rates'!M$113)
+($K411*'fnd base rates'!M$114)
+($M411*'fnd base rates'!M$116)
+($N411*'fnd base rates'!M$117)
+($O411*'fnd base rates'!M$118)
+($P411*VLOOKUP($S411+12,rate_basefnd,13)))</f>
        <v>0</v>
      </c>
      <c r="AF411" s="4">
        <f t="shared" si="463"/>
        <v>29933.040729999997</v>
      </c>
      <c r="AH411" s="269">
        <f t="shared" si="464"/>
        <v>450086327</v>
      </c>
      <c r="AI411" s="4" t="str">
        <f t="shared" si="465"/>
        <v>450</v>
      </c>
      <c r="AJ411" s="2" t="str">
        <f t="shared" si="466"/>
        <v>086</v>
      </c>
      <c r="AK411" s="2" t="str">
        <f t="shared" si="467"/>
        <v>327</v>
      </c>
      <c r="AL411" s="4">
        <f t="shared" si="468"/>
        <v>1</v>
      </c>
      <c r="AM411" s="4">
        <f t="shared" si="459"/>
        <v>3</v>
      </c>
      <c r="AN411" s="4">
        <f t="shared" si="469"/>
        <v>29933.040729999997</v>
      </c>
      <c r="AO411" s="4">
        <f t="shared" si="470"/>
        <v>9978</v>
      </c>
      <c r="AP411" s="4">
        <f t="shared" si="460"/>
        <v>0</v>
      </c>
      <c r="AQ411" s="4">
        <v>9978</v>
      </c>
      <c r="AW411" s="4">
        <v>9978</v>
      </c>
      <c r="AX411" s="5">
        <f t="shared" si="471"/>
        <v>0</v>
      </c>
      <c r="AY411" s="4">
        <v>9978</v>
      </c>
      <c r="AZ411" s="5"/>
      <c r="BB411" s="5">
        <f t="shared" ref="BB411" si="488">BC411-BA411</f>
        <v>0</v>
      </c>
    </row>
    <row r="412" spans="1:54" s="4" customFormat="1">
      <c r="A412" s="269">
        <v>450</v>
      </c>
      <c r="B412" s="2">
        <v>450086337</v>
      </c>
      <c r="C412" s="9" t="s">
        <v>1064</v>
      </c>
      <c r="D412" s="14">
        <f>'fnd enro'!D412</f>
        <v>0</v>
      </c>
      <c r="E412" s="14">
        <f>'fnd enro'!E412</f>
        <v>0</v>
      </c>
      <c r="F412" s="14">
        <f>'fnd enro'!F412</f>
        <v>0</v>
      </c>
      <c r="G412" s="14">
        <f>'fnd enro'!G412</f>
        <v>2</v>
      </c>
      <c r="H412" s="14">
        <f>'fnd enro'!H412</f>
        <v>0</v>
      </c>
      <c r="I412" s="14">
        <f>'fnd enro'!I412</f>
        <v>0</v>
      </c>
      <c r="J412" s="14">
        <f>'fnd enro'!J412</f>
        <v>0</v>
      </c>
      <c r="K412" s="15">
        <f>'fnd enro'!K412</f>
        <v>7.7200000000000005E-2</v>
      </c>
      <c r="L412" s="14">
        <f>'fnd enro'!L412</f>
        <v>0</v>
      </c>
      <c r="M412" s="14">
        <f>'fnd enro'!M412</f>
        <v>0</v>
      </c>
      <c r="N412" s="14">
        <f>'fnd enro'!N412</f>
        <v>0</v>
      </c>
      <c r="O412" s="14">
        <f>'fnd enro'!O412</f>
        <v>0</v>
      </c>
      <c r="P412" s="14">
        <f>'fnd enro'!P412</f>
        <v>2</v>
      </c>
      <c r="Q412" s="14">
        <f>'fnd enro'!R412</f>
        <v>2</v>
      </c>
      <c r="R412" s="15">
        <f t="shared" si="462"/>
        <v>1</v>
      </c>
      <c r="S412" s="14">
        <f>VALUE('fnd enro'!Q412)</f>
        <v>5</v>
      </c>
      <c r="T412" s="2"/>
      <c r="U412" s="1">
        <f>(($D412*'fnd base rates'!C$107)
+($E412*'fnd base rates'!C$108)
+($F412*'fnd base rates'!C$109)
+($G412*'fnd base rates'!C$110)
+($H412*'fnd base rates'!C$111)
+($I412*'fnd base rates'!C$112)
+($J412*'fnd base rates'!C$113)
+($K412*'fnd base rates'!C$114)
+($M412*'fnd base rates'!C$116)
+($N412*'fnd base rates'!C$117)
+($O412*'fnd base rates'!C$118)
+($P412*VLOOKUP($S412+12,rate_basefnd,3)))
*$R412</f>
        <v>1192.6626920000001</v>
      </c>
      <c r="V412" s="1">
        <f>(($D412*'fnd base rates'!D$107)
+($E412*'fnd base rates'!D$108)
+($F412*'fnd base rates'!D$109)
+($G412*'fnd base rates'!D$110)
+($H412*'fnd base rates'!D$111)
+($I412*'fnd base rates'!D$112)
+($J412*'fnd base rates'!D$113)
+($K412*'fnd base rates'!D$114)
+($M412*'fnd base rates'!D$116)
+($N412*'fnd base rates'!D$117)
+($O412*'fnd base rates'!D$118)
+($P412*VLOOKUP($S412+12,rate_basefnd,4)))
*$R412</f>
        <v>2097.48</v>
      </c>
      <c r="W412" s="1">
        <f>(($D412*'fnd base rates'!E$107)
+($E412*'fnd base rates'!E$108)
+($F412*'fnd base rates'!E$109)
+($G412*'fnd base rates'!E$110)
+($H412*'fnd base rates'!E$111)
+($I412*'fnd base rates'!E$112)
+($J412*'fnd base rates'!E$113)
+($K412*'fnd base rates'!E$114)
+($M412*'fnd base rates'!E$116)
+($N412*'fnd base rates'!E$117)
+($O412*'fnd base rates'!E$118)
+($P412*VLOOKUP($S412+12,rate_basefnd,5)))
*$R412</f>
        <v>13299.080752000002</v>
      </c>
      <c r="X412" s="1">
        <f>(($D412*'fnd base rates'!F$107)
+($E412*'fnd base rates'!F$108)
+($F412*'fnd base rates'!F$109)
+($G412*'fnd base rates'!F$110)
+($H412*'fnd base rates'!F$111)
+($I412*'fnd base rates'!F$112)
+($J412*'fnd base rates'!F$113)
+($K412*'fnd base rates'!F$114)
+($M412*'fnd base rates'!F$116)
+($N412*'fnd base rates'!F$117)
+($O412*'fnd base rates'!F$118)
+($P412*VLOOKUP($S412+12,rate_basefnd,6)))
*$R412</f>
        <v>2494.892824</v>
      </c>
      <c r="Y412" s="1">
        <f>(($D412*'fnd base rates'!G$107)
+($E412*'fnd base rates'!G$108)
+($F412*'fnd base rates'!G$109)
+($G412*'fnd base rates'!G$110)
+($H412*'fnd base rates'!G$111)
+($I412*'fnd base rates'!G$112)
+($J412*'fnd base rates'!G$113)
+($K412*'fnd base rates'!G$114)
+($M412*'fnd base rates'!G$116)
+($N412*'fnd base rates'!G$117)
+($O412*'fnd base rates'!G$118)
+($P412*VLOOKUP($S412+12,rate_basefnd,7)))
*$R412</f>
        <v>582.286564</v>
      </c>
      <c r="Z412" s="1">
        <f>(($D412*'fnd base rates'!H$107)
+($E412*'fnd base rates'!H$108)
+($F412*'fnd base rates'!H$109)
+($G412*'fnd base rates'!H$110)
+($H412*'fnd base rates'!H$111)
+($I412*'fnd base rates'!H$112)
+($J412*'fnd base rates'!H$113)
+($K412*'fnd base rates'!H$114)
+($M412*'fnd base rates'!H$116)
+($N412*'fnd base rates'!H$117)
+($O412*'fnd base rates'!H$118)
+($P412*VLOOKUP($S412+12,rate_basefnd,8)))</f>
        <v>1088.0578680000001</v>
      </c>
      <c r="AA412" s="1">
        <f>(($D412*'fnd base rates'!I$107)
+($E412*'fnd base rates'!I$108)
+($F412*'fnd base rates'!I$109)
+($G412*'fnd base rates'!I$110)
+($H412*'fnd base rates'!I$111)
+($I412*'fnd base rates'!I$112)
+($J412*'fnd base rates'!I$113)
+($K412*'fnd base rates'!I$114)
+($M412*'fnd base rates'!I$116)
+($N412*'fnd base rates'!I$117)
+($O412*'fnd base rates'!I$118)
+($P412*VLOOKUP($S412+12,rate_basefnd,9)))
*$R412</f>
        <v>836.96</v>
      </c>
      <c r="AB412" s="1">
        <f>(($D412*'fnd base rates'!J$107)
+($E412*'fnd base rates'!J$108)
+($F412*'fnd base rates'!J$109)
+($G412*'fnd base rates'!J$110)
+($H412*'fnd base rates'!J$111)
+($I412*'fnd base rates'!J$112)
+($J412*'fnd base rates'!J$113)
+($K412*'fnd base rates'!J$114)
+($M412*'fnd base rates'!J$116)
+($N412*'fnd base rates'!J$117)
+($O412*'fnd base rates'!J$118)
+($P412*VLOOKUP($S412+12,rate_basefnd,10)))
*$R412</f>
        <v>1469.96</v>
      </c>
      <c r="AC412" s="1">
        <f>(($D412*'fnd base rates'!K$107)
+($E412*'fnd base rates'!K$108)
+($F412*'fnd base rates'!K$109)
+($G412*'fnd base rates'!K$110)
+($H412*'fnd base rates'!K$111)
+($I412*'fnd base rates'!K$112)
+($J412*'fnd base rates'!K$113)
+($K412*'fnd base rates'!K$114)
+($M412*'fnd base rates'!K$116)
+($N412*'fnd base rates'!K$117)
+($O412*'fnd base rates'!K$118)
+($P412*VLOOKUP($S412+12,rate_basefnd,11)))
*$R412</f>
        <v>2200.4197599999998</v>
      </c>
      <c r="AD412" s="1">
        <f>(($D412*'fnd base rates'!L$107)
+($E412*'fnd base rates'!L$108)
+($F412*'fnd base rates'!L$109)
+($G412*'fnd base rates'!L$110)
+($H412*'fnd base rates'!L$111)
+($I412*'fnd base rates'!L$112)
+($J412*'fnd base rates'!L$113)
+($K412*'fnd base rates'!L$114)
+($M412*'fnd base rates'!L$116)
+($N412*'fnd base rates'!L$117)
+($O412*'fnd base rates'!L$118)
+($P412*VLOOKUP($S412+12,rate_basefnd,12)))</f>
        <v>3788.1733600000002</v>
      </c>
      <c r="AE412" s="1">
        <f>(($D412*'fnd base rates'!M$107)
+($E412*'fnd base rates'!M$108)
+($F412*'fnd base rates'!M$109)
+($G412*'fnd base rates'!M$110)
+($H412*'fnd base rates'!M$111)
+($I412*'fnd base rates'!M$112)
+($J412*'fnd base rates'!M$113)
+($K412*'fnd base rates'!M$114)
+($M412*'fnd base rates'!M$116)
+($N412*'fnd base rates'!M$117)
+($O412*'fnd base rates'!M$118)
+($P412*VLOOKUP($S412+12,rate_basefnd,13)))</f>
        <v>0</v>
      </c>
      <c r="AF412" s="4">
        <f t="shared" si="463"/>
        <v>29049.973819999999</v>
      </c>
      <c r="AH412" s="269">
        <f t="shared" si="464"/>
        <v>450086337</v>
      </c>
      <c r="AI412" s="4" t="str">
        <f t="shared" si="465"/>
        <v>450</v>
      </c>
      <c r="AJ412" s="2" t="str">
        <f t="shared" si="466"/>
        <v>086</v>
      </c>
      <c r="AK412" s="2" t="str">
        <f t="shared" si="467"/>
        <v>337</v>
      </c>
      <c r="AL412" s="4">
        <f t="shared" si="468"/>
        <v>1</v>
      </c>
      <c r="AM412" s="4">
        <f t="shared" si="459"/>
        <v>2</v>
      </c>
      <c r="AN412" s="4">
        <f t="shared" si="469"/>
        <v>29049.973819999999</v>
      </c>
      <c r="AO412" s="4">
        <f t="shared" si="470"/>
        <v>14525</v>
      </c>
      <c r="AP412" s="4">
        <f t="shared" si="460"/>
        <v>0</v>
      </c>
      <c r="AQ412" s="4">
        <v>14525</v>
      </c>
      <c r="AW412" s="4">
        <v>14525</v>
      </c>
      <c r="AX412" s="5">
        <f t="shared" si="471"/>
        <v>0</v>
      </c>
      <c r="AY412" s="4">
        <v>14525</v>
      </c>
      <c r="AZ412" s="5"/>
      <c r="BB412" s="5">
        <f t="shared" ref="BB412" si="489">BC412-BA412</f>
        <v>0</v>
      </c>
    </row>
    <row r="413" spans="1:54" s="4" customFormat="1">
      <c r="A413" s="269">
        <v>450</v>
      </c>
      <c r="B413" s="2">
        <v>450086340</v>
      </c>
      <c r="C413" s="9" t="s">
        <v>1064</v>
      </c>
      <c r="D413" s="14">
        <f>'fnd enro'!D413</f>
        <v>0</v>
      </c>
      <c r="E413" s="14">
        <f>'fnd enro'!E413</f>
        <v>0</v>
      </c>
      <c r="F413" s="14">
        <f>'fnd enro'!F413</f>
        <v>0</v>
      </c>
      <c r="G413" s="14">
        <f>'fnd enro'!G413</f>
        <v>5</v>
      </c>
      <c r="H413" s="14">
        <f>'fnd enro'!H413</f>
        <v>2</v>
      </c>
      <c r="I413" s="14">
        <f>'fnd enro'!I413</f>
        <v>0</v>
      </c>
      <c r="J413" s="14">
        <f>'fnd enro'!J413</f>
        <v>0</v>
      </c>
      <c r="K413" s="15">
        <f>'fnd enro'!K413</f>
        <v>0.2702</v>
      </c>
      <c r="L413" s="14">
        <f>'fnd enro'!L413</f>
        <v>0</v>
      </c>
      <c r="M413" s="14">
        <f>'fnd enro'!M413</f>
        <v>0</v>
      </c>
      <c r="N413" s="14">
        <f>'fnd enro'!N413</f>
        <v>0</v>
      </c>
      <c r="O413" s="14">
        <f>'fnd enro'!O413</f>
        <v>0</v>
      </c>
      <c r="P413" s="14">
        <f>'fnd enro'!P413</f>
        <v>0</v>
      </c>
      <c r="Q413" s="14">
        <f>'fnd enro'!R413</f>
        <v>7</v>
      </c>
      <c r="R413" s="15">
        <f t="shared" si="462"/>
        <v>1</v>
      </c>
      <c r="S413" s="14">
        <f>VALUE('fnd enro'!Q413)</f>
        <v>6</v>
      </c>
      <c r="T413" s="2"/>
      <c r="U413" s="1">
        <f>(($D413*'fnd base rates'!C$107)
+($E413*'fnd base rates'!C$108)
+($F413*'fnd base rates'!C$109)
+($G413*'fnd base rates'!C$110)
+($H413*'fnd base rates'!C$111)
+($I413*'fnd base rates'!C$112)
+($J413*'fnd base rates'!C$113)
+($K413*'fnd base rates'!C$114)
+($M413*'fnd base rates'!C$116)
+($N413*'fnd base rates'!C$117)
+($O413*'fnd base rates'!C$118)
+($P413*VLOOKUP($S413+12,rate_basefnd,3)))
*$R413</f>
        <v>3755.2294220000003</v>
      </c>
      <c r="V413" s="1">
        <f>(($D413*'fnd base rates'!D$107)
+($E413*'fnd base rates'!D$108)
+($F413*'fnd base rates'!D$109)
+($G413*'fnd base rates'!D$110)
+($H413*'fnd base rates'!D$111)
+($I413*'fnd base rates'!D$112)
+($J413*'fnd base rates'!D$113)
+($K413*'fnd base rates'!D$114)
+($M413*'fnd base rates'!D$116)
+($N413*'fnd base rates'!D$117)
+($O413*'fnd base rates'!D$118)
+($P413*VLOOKUP($S413+12,rate_basefnd,4)))
*$R413</f>
        <v>5355.56</v>
      </c>
      <c r="W413" s="1">
        <f>(($D413*'fnd base rates'!E$107)
+($E413*'fnd base rates'!E$108)
+($F413*'fnd base rates'!E$109)
+($G413*'fnd base rates'!E$110)
+($H413*'fnd base rates'!E$111)
+($I413*'fnd base rates'!E$112)
+($J413*'fnd base rates'!E$113)
+($K413*'fnd base rates'!E$114)
+($M413*'fnd base rates'!E$116)
+($N413*'fnd base rates'!E$117)
+($O413*'fnd base rates'!E$118)
+($P413*VLOOKUP($S413+12,rate_basefnd,5)))
*$R413</f>
        <v>26321.112632</v>
      </c>
      <c r="X413" s="1">
        <f>(($D413*'fnd base rates'!F$107)
+($E413*'fnd base rates'!F$108)
+($F413*'fnd base rates'!F$109)
+($G413*'fnd base rates'!F$110)
+($H413*'fnd base rates'!F$111)
+($I413*'fnd base rates'!F$112)
+($J413*'fnd base rates'!F$113)
+($K413*'fnd base rates'!F$114)
+($M413*'fnd base rates'!F$116)
+($N413*'fnd base rates'!F$117)
+($O413*'fnd base rates'!F$118)
+($P413*VLOOKUP($S413+12,rate_basefnd,6)))
*$R413</f>
        <v>8227.9848840000013</v>
      </c>
      <c r="Y413" s="1">
        <f>(($D413*'fnd base rates'!G$107)
+($E413*'fnd base rates'!G$108)
+($F413*'fnd base rates'!G$109)
+($G413*'fnd base rates'!G$110)
+($H413*'fnd base rates'!G$111)
+($I413*'fnd base rates'!G$112)
+($J413*'fnd base rates'!G$113)
+($K413*'fnd base rates'!G$114)
+($M413*'fnd base rates'!G$116)
+($N413*'fnd base rates'!G$117)
+($O413*'fnd base rates'!G$118)
+($P413*VLOOKUP($S413+12,rate_basefnd,7)))
*$R413</f>
        <v>1120.8729740000001</v>
      </c>
      <c r="Z413" s="1">
        <f>(($D413*'fnd base rates'!H$107)
+($E413*'fnd base rates'!H$108)
+($F413*'fnd base rates'!H$109)
+($G413*'fnd base rates'!H$110)
+($H413*'fnd base rates'!H$111)
+($I413*'fnd base rates'!H$112)
+($J413*'fnd base rates'!H$113)
+($K413*'fnd base rates'!H$114)
+($M413*'fnd base rates'!H$116)
+($N413*'fnd base rates'!H$117)
+($O413*'fnd base rates'!H$118)
+($P413*VLOOKUP($S413+12,rate_basefnd,8)))</f>
        <v>3664.0725380000003</v>
      </c>
      <c r="AA413" s="1">
        <f>(($D413*'fnd base rates'!I$107)
+($E413*'fnd base rates'!I$108)
+($F413*'fnd base rates'!I$109)
+($G413*'fnd base rates'!I$110)
+($H413*'fnd base rates'!I$111)
+($I413*'fnd base rates'!I$112)
+($J413*'fnd base rates'!I$113)
+($K413*'fnd base rates'!I$114)
+($M413*'fnd base rates'!I$116)
+($N413*'fnd base rates'!I$117)
+($O413*'fnd base rates'!I$118)
+($P413*VLOOKUP($S413+12,rate_basefnd,9)))
*$R413</f>
        <v>2257.13</v>
      </c>
      <c r="AB413" s="1">
        <f>(($D413*'fnd base rates'!J$107)
+($E413*'fnd base rates'!J$108)
+($F413*'fnd base rates'!J$109)
+($G413*'fnd base rates'!J$110)
+($H413*'fnd base rates'!J$111)
+($I413*'fnd base rates'!J$112)
+($J413*'fnd base rates'!J$113)
+($K413*'fnd base rates'!J$114)
+($M413*'fnd base rates'!J$116)
+($N413*'fnd base rates'!J$117)
+($O413*'fnd base rates'!J$118)
+($P413*VLOOKUP($S413+12,rate_basefnd,10)))
*$R413</f>
        <v>1259.2199999999998</v>
      </c>
      <c r="AC413" s="1">
        <f>(($D413*'fnd base rates'!K$107)
+($E413*'fnd base rates'!K$108)
+($F413*'fnd base rates'!K$109)
+($G413*'fnd base rates'!K$110)
+($H413*'fnd base rates'!K$111)
+($I413*'fnd base rates'!K$112)
+($J413*'fnd base rates'!K$113)
+($K413*'fnd base rates'!K$114)
+($M413*'fnd base rates'!K$116)
+($N413*'fnd base rates'!K$117)
+($O413*'fnd base rates'!K$118)
+($P413*VLOOKUP($S413+12,rate_basefnd,11)))
*$R413</f>
        <v>7865.3691600000002</v>
      </c>
      <c r="AD413" s="1">
        <f>(($D413*'fnd base rates'!L$107)
+($E413*'fnd base rates'!L$108)
+($F413*'fnd base rates'!L$109)
+($G413*'fnd base rates'!L$110)
+($H413*'fnd base rates'!L$111)
+($I413*'fnd base rates'!L$112)
+($J413*'fnd base rates'!L$113)
+($K413*'fnd base rates'!L$114)
+($M413*'fnd base rates'!L$116)
+($N413*'fnd base rates'!L$117)
+($O413*'fnd base rates'!L$118)
+($P413*VLOOKUP($S413+12,rate_basefnd,12)))</f>
        <v>10255.736760000002</v>
      </c>
      <c r="AE413" s="1">
        <f>(($D413*'fnd base rates'!M$107)
+($E413*'fnd base rates'!M$108)
+($F413*'fnd base rates'!M$109)
+($G413*'fnd base rates'!M$110)
+($H413*'fnd base rates'!M$111)
+($I413*'fnd base rates'!M$112)
+($J413*'fnd base rates'!M$113)
+($K413*'fnd base rates'!M$114)
+($M413*'fnd base rates'!M$116)
+($N413*'fnd base rates'!M$117)
+($O413*'fnd base rates'!M$118)
+($P413*VLOOKUP($S413+12,rate_basefnd,13)))</f>
        <v>0</v>
      </c>
      <c r="AF413" s="4">
        <f t="shared" si="463"/>
        <v>70082.288370000009</v>
      </c>
      <c r="AH413" s="269">
        <f t="shared" si="464"/>
        <v>450086340</v>
      </c>
      <c r="AI413" s="4" t="str">
        <f t="shared" si="465"/>
        <v>450</v>
      </c>
      <c r="AJ413" s="2" t="str">
        <f t="shared" si="466"/>
        <v>086</v>
      </c>
      <c r="AK413" s="2" t="str">
        <f t="shared" si="467"/>
        <v>340</v>
      </c>
      <c r="AL413" s="4">
        <f t="shared" si="468"/>
        <v>1</v>
      </c>
      <c r="AM413" s="4">
        <f t="shared" si="459"/>
        <v>7</v>
      </c>
      <c r="AN413" s="4">
        <f t="shared" si="469"/>
        <v>70082.288370000009</v>
      </c>
      <c r="AO413" s="4">
        <f t="shared" si="470"/>
        <v>10012</v>
      </c>
      <c r="AP413" s="4">
        <f t="shared" si="460"/>
        <v>0</v>
      </c>
      <c r="AQ413" s="4">
        <v>10012</v>
      </c>
      <c r="AW413" s="4">
        <v>10012</v>
      </c>
      <c r="AX413" s="5">
        <f t="shared" si="471"/>
        <v>0</v>
      </c>
      <c r="AY413" s="4">
        <v>10012</v>
      </c>
      <c r="AZ413" s="5"/>
      <c r="BB413" s="5">
        <f t="shared" ref="BB413" si="490">BC413-BA413</f>
        <v>0</v>
      </c>
    </row>
    <row r="414" spans="1:54" s="4" customFormat="1">
      <c r="A414" s="269">
        <v>450</v>
      </c>
      <c r="B414" s="2">
        <v>450086605</v>
      </c>
      <c r="C414" s="9" t="s">
        <v>1064</v>
      </c>
      <c r="D414" s="14">
        <f>'fnd enro'!D414</f>
        <v>0</v>
      </c>
      <c r="E414" s="14">
        <f>'fnd enro'!E414</f>
        <v>0</v>
      </c>
      <c r="F414" s="14">
        <f>'fnd enro'!F414</f>
        <v>0</v>
      </c>
      <c r="G414" s="14">
        <f>'fnd enro'!G414</f>
        <v>0</v>
      </c>
      <c r="H414" s="14">
        <f>'fnd enro'!H414</f>
        <v>4</v>
      </c>
      <c r="I414" s="14">
        <f>'fnd enro'!I414</f>
        <v>0</v>
      </c>
      <c r="J414" s="14">
        <f>'fnd enro'!J414</f>
        <v>0</v>
      </c>
      <c r="K414" s="15">
        <f>'fnd enro'!K414</f>
        <v>0.15440000000000001</v>
      </c>
      <c r="L414" s="14">
        <f>'fnd enro'!L414</f>
        <v>0</v>
      </c>
      <c r="M414" s="14">
        <f>'fnd enro'!M414</f>
        <v>0</v>
      </c>
      <c r="N414" s="14">
        <f>'fnd enro'!N414</f>
        <v>0</v>
      </c>
      <c r="O414" s="14">
        <f>'fnd enro'!O414</f>
        <v>0</v>
      </c>
      <c r="P414" s="14">
        <f>'fnd enro'!P414</f>
        <v>0</v>
      </c>
      <c r="Q414" s="14">
        <f>'fnd enro'!R414</f>
        <v>4</v>
      </c>
      <c r="R414" s="15">
        <f t="shared" si="462"/>
        <v>1</v>
      </c>
      <c r="S414" s="14">
        <f>VALUE('fnd enro'!Q414)</f>
        <v>6</v>
      </c>
      <c r="T414" s="2"/>
      <c r="U414" s="1">
        <f>(($D414*'fnd base rates'!C$107)
+($E414*'fnd base rates'!C$108)
+($F414*'fnd base rates'!C$109)
+($G414*'fnd base rates'!C$110)
+($H414*'fnd base rates'!C$111)
+($I414*'fnd base rates'!C$112)
+($J414*'fnd base rates'!C$113)
+($K414*'fnd base rates'!C$114)
+($M414*'fnd base rates'!C$116)
+($N414*'fnd base rates'!C$117)
+($O414*'fnd base rates'!C$118)
+($P414*VLOOKUP($S414+12,rate_basefnd,3)))
*$R414</f>
        <v>2145.8453840000002</v>
      </c>
      <c r="V414" s="1">
        <f>(($D414*'fnd base rates'!D$107)
+($E414*'fnd base rates'!D$108)
+($F414*'fnd base rates'!D$109)
+($G414*'fnd base rates'!D$110)
+($H414*'fnd base rates'!D$111)
+($I414*'fnd base rates'!D$112)
+($J414*'fnd base rates'!D$113)
+($K414*'fnd base rates'!D$114)
+($M414*'fnd base rates'!D$116)
+($N414*'fnd base rates'!D$117)
+($O414*'fnd base rates'!D$118)
+($P414*VLOOKUP($S414+12,rate_basefnd,4)))
*$R414</f>
        <v>3060.32</v>
      </c>
      <c r="W414" s="1">
        <f>(($D414*'fnd base rates'!E$107)
+($E414*'fnd base rates'!E$108)
+($F414*'fnd base rates'!E$109)
+($G414*'fnd base rates'!E$110)
+($H414*'fnd base rates'!E$111)
+($I414*'fnd base rates'!E$112)
+($J414*'fnd base rates'!E$113)
+($K414*'fnd base rates'!E$114)
+($M414*'fnd base rates'!E$116)
+($N414*'fnd base rates'!E$117)
+($O414*'fnd base rates'!E$118)
+($P414*VLOOKUP($S414+12,rate_basefnd,5)))
*$R414</f>
        <v>13837.921504</v>
      </c>
      <c r="X414" s="1">
        <f>(($D414*'fnd base rates'!F$107)
+($E414*'fnd base rates'!F$108)
+($F414*'fnd base rates'!F$109)
+($G414*'fnd base rates'!F$110)
+($H414*'fnd base rates'!F$111)
+($I414*'fnd base rates'!F$112)
+($J414*'fnd base rates'!F$113)
+($K414*'fnd base rates'!F$114)
+($M414*'fnd base rates'!F$116)
+($N414*'fnd base rates'!F$117)
+($O414*'fnd base rates'!F$118)
+($P414*VLOOKUP($S414+12,rate_basefnd,6)))
*$R414</f>
        <v>3981.5056480000003</v>
      </c>
      <c r="Y414" s="1">
        <f>(($D414*'fnd base rates'!G$107)
+($E414*'fnd base rates'!G$108)
+($F414*'fnd base rates'!G$109)
+($G414*'fnd base rates'!G$110)
+($H414*'fnd base rates'!G$111)
+($I414*'fnd base rates'!G$112)
+($J414*'fnd base rates'!G$113)
+($K414*'fnd base rates'!G$114)
+($M414*'fnd base rates'!G$116)
+($N414*'fnd base rates'!G$117)
+($O414*'fnd base rates'!G$118)
+($P414*VLOOKUP($S414+12,rate_basefnd,7)))
*$R414</f>
        <v>673.81312800000001</v>
      </c>
      <c r="Z414" s="1">
        <f>(($D414*'fnd base rates'!H$107)
+($E414*'fnd base rates'!H$108)
+($F414*'fnd base rates'!H$109)
+($G414*'fnd base rates'!H$110)
+($H414*'fnd base rates'!H$111)
+($I414*'fnd base rates'!H$112)
+($J414*'fnd base rates'!H$113)
+($K414*'fnd base rates'!H$114)
+($M414*'fnd base rates'!H$116)
+($N414*'fnd base rates'!H$117)
+($O414*'fnd base rates'!H$118)
+($P414*VLOOKUP($S414+12,rate_basefnd,8)))</f>
        <v>2093.7557360000001</v>
      </c>
      <c r="AA414" s="1">
        <f>(($D414*'fnd base rates'!I$107)
+($E414*'fnd base rates'!I$108)
+($F414*'fnd base rates'!I$109)
+($G414*'fnd base rates'!I$110)
+($H414*'fnd base rates'!I$111)
+($I414*'fnd base rates'!I$112)
+($J414*'fnd base rates'!I$113)
+($K414*'fnd base rates'!I$114)
+($M414*'fnd base rates'!I$116)
+($N414*'fnd base rates'!I$117)
+($O414*'fnd base rates'!I$118)
+($P414*VLOOKUP($S414+12,rate_basefnd,9)))
*$R414</f>
        <v>1450.76</v>
      </c>
      <c r="AB414" s="1">
        <f>(($D414*'fnd base rates'!J$107)
+($E414*'fnd base rates'!J$108)
+($F414*'fnd base rates'!J$109)
+($G414*'fnd base rates'!J$110)
+($H414*'fnd base rates'!J$111)
+($I414*'fnd base rates'!J$112)
+($J414*'fnd base rates'!J$113)
+($K414*'fnd base rates'!J$114)
+($M414*'fnd base rates'!J$116)
+($N414*'fnd base rates'!J$117)
+($O414*'fnd base rates'!J$118)
+($P414*VLOOKUP($S414+12,rate_basefnd,10)))
*$R414</f>
        <v>995.24</v>
      </c>
      <c r="AC414" s="1">
        <f>(($D414*'fnd base rates'!K$107)
+($E414*'fnd base rates'!K$108)
+($F414*'fnd base rates'!K$109)
+($G414*'fnd base rates'!K$110)
+($H414*'fnd base rates'!K$111)
+($I414*'fnd base rates'!K$112)
+($J414*'fnd base rates'!K$113)
+($K414*'fnd base rates'!K$114)
+($M414*'fnd base rates'!K$116)
+($N414*'fnd base rates'!K$117)
+($O414*'fnd base rates'!K$118)
+($P414*VLOOKUP($S414+12,rate_basefnd,11)))
*$R414</f>
        <v>4728.6395199999997</v>
      </c>
      <c r="AD414" s="1">
        <f>(($D414*'fnd base rates'!L$107)
+($E414*'fnd base rates'!L$108)
+($F414*'fnd base rates'!L$109)
+($G414*'fnd base rates'!L$110)
+($H414*'fnd base rates'!L$111)
+($I414*'fnd base rates'!L$112)
+($J414*'fnd base rates'!L$113)
+($K414*'fnd base rates'!L$114)
+($M414*'fnd base rates'!L$116)
+($N414*'fnd base rates'!L$117)
+($O414*'fnd base rates'!L$118)
+($P414*VLOOKUP($S414+12,rate_basefnd,12)))</f>
        <v>6049.90672</v>
      </c>
      <c r="AE414" s="1">
        <f>(($D414*'fnd base rates'!M$107)
+($E414*'fnd base rates'!M$108)
+($F414*'fnd base rates'!M$109)
+($G414*'fnd base rates'!M$110)
+($H414*'fnd base rates'!M$111)
+($I414*'fnd base rates'!M$112)
+($J414*'fnd base rates'!M$113)
+($K414*'fnd base rates'!M$114)
+($M414*'fnd base rates'!M$116)
+($N414*'fnd base rates'!M$117)
+($O414*'fnd base rates'!M$118)
+($P414*VLOOKUP($S414+12,rate_basefnd,13)))</f>
        <v>0</v>
      </c>
      <c r="AF414" s="4">
        <f t="shared" si="463"/>
        <v>39017.707639999993</v>
      </c>
      <c r="AH414" s="269">
        <f t="shared" si="464"/>
        <v>450086605</v>
      </c>
      <c r="AI414" s="4" t="str">
        <f t="shared" si="465"/>
        <v>450</v>
      </c>
      <c r="AJ414" s="2" t="str">
        <f t="shared" si="466"/>
        <v>086</v>
      </c>
      <c r="AK414" s="2" t="str">
        <f t="shared" si="467"/>
        <v>605</v>
      </c>
      <c r="AL414" s="4">
        <f t="shared" si="468"/>
        <v>1</v>
      </c>
      <c r="AM414" s="4">
        <f t="shared" si="459"/>
        <v>4</v>
      </c>
      <c r="AN414" s="4">
        <f t="shared" si="469"/>
        <v>39017.707639999993</v>
      </c>
      <c r="AO414" s="4">
        <f t="shared" si="470"/>
        <v>9754</v>
      </c>
      <c r="AP414" s="4">
        <f t="shared" si="460"/>
        <v>0</v>
      </c>
      <c r="AQ414" s="4">
        <v>9754</v>
      </c>
      <c r="AW414" s="4">
        <v>9754</v>
      </c>
      <c r="AX414" s="5">
        <f t="shared" si="471"/>
        <v>0</v>
      </c>
      <c r="AY414" s="4">
        <v>9754</v>
      </c>
      <c r="AZ414" s="5"/>
      <c r="BB414" s="5">
        <f t="shared" ref="BB414" si="491">BC414-BA414</f>
        <v>0</v>
      </c>
    </row>
    <row r="415" spans="1:54" s="4" customFormat="1">
      <c r="A415" s="269">
        <v>450</v>
      </c>
      <c r="B415" s="2">
        <v>450086683</v>
      </c>
      <c r="C415" s="9" t="s">
        <v>1064</v>
      </c>
      <c r="D415" s="14">
        <f>'fnd enro'!D415</f>
        <v>0</v>
      </c>
      <c r="E415" s="14">
        <f>'fnd enro'!E415</f>
        <v>0</v>
      </c>
      <c r="F415" s="14">
        <f>'fnd enro'!F415</f>
        <v>0</v>
      </c>
      <c r="G415" s="14">
        <f>'fnd enro'!G415</f>
        <v>0</v>
      </c>
      <c r="H415" s="14">
        <f>'fnd enro'!H415</f>
        <v>7</v>
      </c>
      <c r="I415" s="14">
        <f>'fnd enro'!I415</f>
        <v>0</v>
      </c>
      <c r="J415" s="14">
        <f>'fnd enro'!J415</f>
        <v>0</v>
      </c>
      <c r="K415" s="15">
        <f>'fnd enro'!K415</f>
        <v>0.2702</v>
      </c>
      <c r="L415" s="14">
        <f>'fnd enro'!L415</f>
        <v>0</v>
      </c>
      <c r="M415" s="14">
        <f>'fnd enro'!M415</f>
        <v>0</v>
      </c>
      <c r="N415" s="14">
        <f>'fnd enro'!N415</f>
        <v>0</v>
      </c>
      <c r="O415" s="14">
        <f>'fnd enro'!O415</f>
        <v>0</v>
      </c>
      <c r="P415" s="14">
        <f>'fnd enro'!P415</f>
        <v>0</v>
      </c>
      <c r="Q415" s="14">
        <f>'fnd enro'!R415</f>
        <v>7</v>
      </c>
      <c r="R415" s="15">
        <f t="shared" si="462"/>
        <v>1</v>
      </c>
      <c r="S415" s="14">
        <f>VALUE('fnd enro'!Q415)</f>
        <v>5</v>
      </c>
      <c r="T415" s="2"/>
      <c r="U415" s="1">
        <f>(($D415*'fnd base rates'!C$107)
+($E415*'fnd base rates'!C$108)
+($F415*'fnd base rates'!C$109)
+($G415*'fnd base rates'!C$110)
+($H415*'fnd base rates'!C$111)
+($I415*'fnd base rates'!C$112)
+($J415*'fnd base rates'!C$113)
+($K415*'fnd base rates'!C$114)
+($M415*'fnd base rates'!C$116)
+($N415*'fnd base rates'!C$117)
+($O415*'fnd base rates'!C$118)
+($P415*VLOOKUP($S415+12,rate_basefnd,3)))
*$R415</f>
        <v>3755.2294219999999</v>
      </c>
      <c r="V415" s="1">
        <f>(($D415*'fnd base rates'!D$107)
+($E415*'fnd base rates'!D$108)
+($F415*'fnd base rates'!D$109)
+($G415*'fnd base rates'!D$110)
+($H415*'fnd base rates'!D$111)
+($I415*'fnd base rates'!D$112)
+($J415*'fnd base rates'!D$113)
+($K415*'fnd base rates'!D$114)
+($M415*'fnd base rates'!D$116)
+($N415*'fnd base rates'!D$117)
+($O415*'fnd base rates'!D$118)
+($P415*VLOOKUP($S415+12,rate_basefnd,4)))
*$R415</f>
        <v>5355.56</v>
      </c>
      <c r="W415" s="1">
        <f>(($D415*'fnd base rates'!E$107)
+($E415*'fnd base rates'!E$108)
+($F415*'fnd base rates'!E$109)
+($G415*'fnd base rates'!E$110)
+($H415*'fnd base rates'!E$111)
+($I415*'fnd base rates'!E$112)
+($J415*'fnd base rates'!E$113)
+($K415*'fnd base rates'!E$114)
+($M415*'fnd base rates'!E$116)
+($N415*'fnd base rates'!E$117)
+($O415*'fnd base rates'!E$118)
+($P415*VLOOKUP($S415+12,rate_basefnd,5)))
*$R415</f>
        <v>24216.362632</v>
      </c>
      <c r="X415" s="1">
        <f>(($D415*'fnd base rates'!F$107)
+($E415*'fnd base rates'!F$108)
+($F415*'fnd base rates'!F$109)
+($G415*'fnd base rates'!F$110)
+($H415*'fnd base rates'!F$111)
+($I415*'fnd base rates'!F$112)
+($J415*'fnd base rates'!F$113)
+($K415*'fnd base rates'!F$114)
+($M415*'fnd base rates'!F$116)
+($N415*'fnd base rates'!F$117)
+($O415*'fnd base rates'!F$118)
+($P415*VLOOKUP($S415+12,rate_basefnd,6)))
*$R415</f>
        <v>6967.6348840000001</v>
      </c>
      <c r="Y415" s="1">
        <f>(($D415*'fnd base rates'!G$107)
+($E415*'fnd base rates'!G$108)
+($F415*'fnd base rates'!G$109)
+($G415*'fnd base rates'!G$110)
+($H415*'fnd base rates'!G$111)
+($I415*'fnd base rates'!G$112)
+($J415*'fnd base rates'!G$113)
+($K415*'fnd base rates'!G$114)
+($M415*'fnd base rates'!G$116)
+($N415*'fnd base rates'!G$117)
+($O415*'fnd base rates'!G$118)
+($P415*VLOOKUP($S415+12,rate_basefnd,7)))
*$R415</f>
        <v>1179.1729740000001</v>
      </c>
      <c r="Z415" s="1">
        <f>(($D415*'fnd base rates'!H$107)
+($E415*'fnd base rates'!H$108)
+($F415*'fnd base rates'!H$109)
+($G415*'fnd base rates'!H$110)
+($H415*'fnd base rates'!H$111)
+($I415*'fnd base rates'!H$112)
+($J415*'fnd base rates'!H$113)
+($K415*'fnd base rates'!H$114)
+($M415*'fnd base rates'!H$116)
+($N415*'fnd base rates'!H$117)
+($O415*'fnd base rates'!H$118)
+($P415*VLOOKUP($S415+12,rate_basefnd,8)))</f>
        <v>3664.0725379999999</v>
      </c>
      <c r="AA415" s="1">
        <f>(($D415*'fnd base rates'!I$107)
+($E415*'fnd base rates'!I$108)
+($F415*'fnd base rates'!I$109)
+($G415*'fnd base rates'!I$110)
+($H415*'fnd base rates'!I$111)
+($I415*'fnd base rates'!I$112)
+($J415*'fnd base rates'!I$113)
+($K415*'fnd base rates'!I$114)
+($M415*'fnd base rates'!I$116)
+($N415*'fnd base rates'!I$117)
+($O415*'fnd base rates'!I$118)
+($P415*VLOOKUP($S415+12,rate_basefnd,9)))
*$R415</f>
        <v>2538.83</v>
      </c>
      <c r="AB415" s="1">
        <f>(($D415*'fnd base rates'!J$107)
+($E415*'fnd base rates'!J$108)
+($F415*'fnd base rates'!J$109)
+($G415*'fnd base rates'!J$110)
+($H415*'fnd base rates'!J$111)
+($I415*'fnd base rates'!J$112)
+($J415*'fnd base rates'!J$113)
+($K415*'fnd base rates'!J$114)
+($M415*'fnd base rates'!J$116)
+($N415*'fnd base rates'!J$117)
+($O415*'fnd base rates'!J$118)
+($P415*VLOOKUP($S415+12,rate_basefnd,10)))
*$R415</f>
        <v>1741.67</v>
      </c>
      <c r="AC415" s="1">
        <f>(($D415*'fnd base rates'!K$107)
+($E415*'fnd base rates'!K$108)
+($F415*'fnd base rates'!K$109)
+($G415*'fnd base rates'!K$110)
+($H415*'fnd base rates'!K$111)
+($I415*'fnd base rates'!K$112)
+($J415*'fnd base rates'!K$113)
+($K415*'fnd base rates'!K$114)
+($M415*'fnd base rates'!K$116)
+($N415*'fnd base rates'!K$117)
+($O415*'fnd base rates'!K$118)
+($P415*VLOOKUP($S415+12,rate_basefnd,11)))
*$R415</f>
        <v>8275.1191599999984</v>
      </c>
      <c r="AD415" s="1">
        <f>(($D415*'fnd base rates'!L$107)
+($E415*'fnd base rates'!L$108)
+($F415*'fnd base rates'!L$109)
+($G415*'fnd base rates'!L$110)
+($H415*'fnd base rates'!L$111)
+($I415*'fnd base rates'!L$112)
+($J415*'fnd base rates'!L$113)
+($K415*'fnd base rates'!L$114)
+($M415*'fnd base rates'!L$116)
+($N415*'fnd base rates'!L$117)
+($O415*'fnd base rates'!L$118)
+($P415*VLOOKUP($S415+12,rate_basefnd,12)))</f>
        <v>10587.33676</v>
      </c>
      <c r="AE415" s="1">
        <f>(($D415*'fnd base rates'!M$107)
+($E415*'fnd base rates'!M$108)
+($F415*'fnd base rates'!M$109)
+($G415*'fnd base rates'!M$110)
+($H415*'fnd base rates'!M$111)
+($I415*'fnd base rates'!M$112)
+($J415*'fnd base rates'!M$113)
+($K415*'fnd base rates'!M$114)
+($M415*'fnd base rates'!M$116)
+($N415*'fnd base rates'!M$117)
+($O415*'fnd base rates'!M$118)
+($P415*VLOOKUP($S415+12,rate_basefnd,13)))</f>
        <v>0</v>
      </c>
      <c r="AF415" s="4">
        <f t="shared" si="463"/>
        <v>68280.988370000006</v>
      </c>
      <c r="AH415" s="269">
        <f t="shared" si="464"/>
        <v>450086683</v>
      </c>
      <c r="AI415" s="4" t="str">
        <f t="shared" si="465"/>
        <v>450</v>
      </c>
      <c r="AJ415" s="2" t="str">
        <f t="shared" si="466"/>
        <v>086</v>
      </c>
      <c r="AK415" s="2" t="str">
        <f t="shared" si="467"/>
        <v>683</v>
      </c>
      <c r="AL415" s="4">
        <f t="shared" si="468"/>
        <v>1</v>
      </c>
      <c r="AM415" s="4">
        <f t="shared" si="459"/>
        <v>7</v>
      </c>
      <c r="AN415" s="4">
        <f t="shared" si="469"/>
        <v>68280.988370000006</v>
      </c>
      <c r="AO415" s="4">
        <f t="shared" si="470"/>
        <v>9754</v>
      </c>
      <c r="AP415" s="4">
        <f t="shared" si="460"/>
        <v>0</v>
      </c>
      <c r="AQ415" s="4">
        <v>9754</v>
      </c>
      <c r="AW415" s="4">
        <v>9754</v>
      </c>
      <c r="AX415" s="5">
        <f t="shared" si="471"/>
        <v>0</v>
      </c>
      <c r="AY415" s="4">
        <v>9754</v>
      </c>
      <c r="AZ415" s="5"/>
      <c r="BB415" s="5">
        <f t="shared" ref="BB415" si="492">BC415-BA415</f>
        <v>0</v>
      </c>
    </row>
    <row r="416" spans="1:54" s="4" customFormat="1">
      <c r="A416" s="269">
        <v>453</v>
      </c>
      <c r="B416" s="2">
        <v>453137005</v>
      </c>
      <c r="C416" s="9" t="s">
        <v>279</v>
      </c>
      <c r="D416" s="14">
        <f>'fnd enro'!D416</f>
        <v>0</v>
      </c>
      <c r="E416" s="14">
        <f>'fnd enro'!E416</f>
        <v>0</v>
      </c>
      <c r="F416" s="14">
        <f>'fnd enro'!F416</f>
        <v>2</v>
      </c>
      <c r="G416" s="14">
        <f>'fnd enro'!G416</f>
        <v>1</v>
      </c>
      <c r="H416" s="14">
        <f>'fnd enro'!H416</f>
        <v>0</v>
      </c>
      <c r="I416" s="14">
        <f>'fnd enro'!I416</f>
        <v>0</v>
      </c>
      <c r="J416" s="14">
        <f>'fnd enro'!J416</f>
        <v>0</v>
      </c>
      <c r="K416" s="15">
        <f>'fnd enro'!K416</f>
        <v>0.1158</v>
      </c>
      <c r="L416" s="14">
        <f>'fnd enro'!L416</f>
        <v>0</v>
      </c>
      <c r="M416" s="14">
        <f>'fnd enro'!M416</f>
        <v>0</v>
      </c>
      <c r="N416" s="14">
        <f>'fnd enro'!N416</f>
        <v>0</v>
      </c>
      <c r="O416" s="14">
        <f>'fnd enro'!O416</f>
        <v>0</v>
      </c>
      <c r="P416" s="14">
        <f>'fnd enro'!P416</f>
        <v>1</v>
      </c>
      <c r="Q416" s="14">
        <f>'fnd enro'!R416</f>
        <v>3</v>
      </c>
      <c r="R416" s="15">
        <f t="shared" si="462"/>
        <v>1</v>
      </c>
      <c r="S416" s="14">
        <f>VALUE('fnd enro'!Q416)</f>
        <v>8</v>
      </c>
      <c r="T416" s="2"/>
      <c r="U416" s="1">
        <f>(($D416*'fnd base rates'!C$107)
+($E416*'fnd base rates'!C$108)
+($F416*'fnd base rates'!C$109)
+($G416*'fnd base rates'!C$110)
+($H416*'fnd base rates'!C$111)
+($I416*'fnd base rates'!C$112)
+($J416*'fnd base rates'!C$113)
+($K416*'fnd base rates'!C$114)
+($M416*'fnd base rates'!C$116)
+($N416*'fnd base rates'!C$117)
+($O416*'fnd base rates'!C$118)
+($P416*VLOOKUP($S416+12,rate_basefnd,3)))
*$R416</f>
        <v>1681.584038</v>
      </c>
      <c r="V416" s="1">
        <f>(($D416*'fnd base rates'!D$107)
+($E416*'fnd base rates'!D$108)
+($F416*'fnd base rates'!D$109)
+($G416*'fnd base rates'!D$110)
+($H416*'fnd base rates'!D$111)
+($I416*'fnd base rates'!D$112)
+($J416*'fnd base rates'!D$113)
+($K416*'fnd base rates'!D$114)
+($M416*'fnd base rates'!D$116)
+($N416*'fnd base rates'!D$117)
+($O416*'fnd base rates'!D$118)
+($P416*VLOOKUP($S416+12,rate_basefnd,4)))
*$R416</f>
        <v>2637.32</v>
      </c>
      <c r="W416" s="1">
        <f>(($D416*'fnd base rates'!E$107)
+($E416*'fnd base rates'!E$108)
+($F416*'fnd base rates'!E$109)
+($G416*'fnd base rates'!E$110)
+($H416*'fnd base rates'!E$111)
+($I416*'fnd base rates'!E$112)
+($J416*'fnd base rates'!E$113)
+($K416*'fnd base rates'!E$114)
+($M416*'fnd base rates'!E$116)
+($N416*'fnd base rates'!E$117)
+($O416*'fnd base rates'!E$118)
+($P416*VLOOKUP($S416+12,rate_basefnd,5)))
*$R416</f>
        <v>14980.751128</v>
      </c>
      <c r="X416" s="1">
        <f>(($D416*'fnd base rates'!F$107)
+($E416*'fnd base rates'!F$108)
+($F416*'fnd base rates'!F$109)
+($G416*'fnd base rates'!F$110)
+($H416*'fnd base rates'!F$111)
+($I416*'fnd base rates'!F$112)
+($J416*'fnd base rates'!F$113)
+($K416*'fnd base rates'!F$114)
+($M416*'fnd base rates'!F$116)
+($N416*'fnd base rates'!F$117)
+($O416*'fnd base rates'!F$118)
+($P416*VLOOKUP($S416+12,rate_basefnd,6)))
*$R416</f>
        <v>3742.3392359999998</v>
      </c>
      <c r="Y416" s="1">
        <f>(($D416*'fnd base rates'!G$107)
+($E416*'fnd base rates'!G$108)
+($F416*'fnd base rates'!G$109)
+($G416*'fnd base rates'!G$110)
+($H416*'fnd base rates'!G$111)
+($I416*'fnd base rates'!G$112)
+($J416*'fnd base rates'!G$113)
+($K416*'fnd base rates'!G$114)
+($M416*'fnd base rates'!G$116)
+($N416*'fnd base rates'!G$117)
+($O416*'fnd base rates'!G$118)
+($P416*VLOOKUP($S416+12,rate_basefnd,7)))
*$R416</f>
        <v>632.34984600000007</v>
      </c>
      <c r="Z416" s="1">
        <f>(($D416*'fnd base rates'!H$107)
+($E416*'fnd base rates'!H$108)
+($F416*'fnd base rates'!H$109)
+($G416*'fnd base rates'!H$110)
+($H416*'fnd base rates'!H$111)
+($I416*'fnd base rates'!H$112)
+($J416*'fnd base rates'!H$113)
+($K416*'fnd base rates'!H$114)
+($M416*'fnd base rates'!H$116)
+($N416*'fnd base rates'!H$117)
+($O416*'fnd base rates'!H$118)
+($P416*VLOOKUP($S416+12,rate_basefnd,8)))</f>
        <v>1595.156802</v>
      </c>
      <c r="AA416" s="1">
        <f>(($D416*'fnd base rates'!I$107)
+($E416*'fnd base rates'!I$108)
+($F416*'fnd base rates'!I$109)
+($G416*'fnd base rates'!I$110)
+($H416*'fnd base rates'!I$111)
+($I416*'fnd base rates'!I$112)
+($J416*'fnd base rates'!I$113)
+($K416*'fnd base rates'!I$114)
+($M416*'fnd base rates'!I$116)
+($N416*'fnd base rates'!I$117)
+($O416*'fnd base rates'!I$118)
+($P416*VLOOKUP($S416+12,rate_basefnd,9)))
*$R416</f>
        <v>1054.27</v>
      </c>
      <c r="AB416" s="1">
        <f>(($D416*'fnd base rates'!J$107)
+($E416*'fnd base rates'!J$108)
+($F416*'fnd base rates'!J$109)
+($G416*'fnd base rates'!J$110)
+($H416*'fnd base rates'!J$111)
+($I416*'fnd base rates'!J$112)
+($J416*'fnd base rates'!J$113)
+($K416*'fnd base rates'!J$114)
+($M416*'fnd base rates'!J$116)
+($N416*'fnd base rates'!J$117)
+($O416*'fnd base rates'!J$118)
+($P416*VLOOKUP($S416+12,rate_basefnd,10)))
*$R416</f>
        <v>1058.08</v>
      </c>
      <c r="AC416" s="1">
        <f>(($D416*'fnd base rates'!K$107)
+($E416*'fnd base rates'!K$108)
+($F416*'fnd base rates'!K$109)
+($G416*'fnd base rates'!K$110)
+($H416*'fnd base rates'!K$111)
+($I416*'fnd base rates'!K$112)
+($J416*'fnd base rates'!K$113)
+($K416*'fnd base rates'!K$114)
+($M416*'fnd base rates'!K$116)
+($N416*'fnd base rates'!K$117)
+($O416*'fnd base rates'!K$118)
+($P416*VLOOKUP($S416+12,rate_basefnd,11)))
*$R416</f>
        <v>3300.6296399999997</v>
      </c>
      <c r="AD416" s="1">
        <f>(($D416*'fnd base rates'!L$107)
+($E416*'fnd base rates'!L$108)
+($F416*'fnd base rates'!L$109)
+($G416*'fnd base rates'!L$110)
+($H416*'fnd base rates'!L$111)
+($I416*'fnd base rates'!L$112)
+($J416*'fnd base rates'!L$113)
+($K416*'fnd base rates'!L$114)
+($M416*'fnd base rates'!L$116)
+($N416*'fnd base rates'!L$117)
+($O416*'fnd base rates'!L$118)
+($P416*VLOOKUP($S416+12,rate_basefnd,12)))</f>
        <v>4878.5700400000005</v>
      </c>
      <c r="AE416" s="1">
        <f>(($D416*'fnd base rates'!M$107)
+($E416*'fnd base rates'!M$108)
+($F416*'fnd base rates'!M$109)
+($G416*'fnd base rates'!M$110)
+($H416*'fnd base rates'!M$111)
+($I416*'fnd base rates'!M$112)
+($J416*'fnd base rates'!M$113)
+($K416*'fnd base rates'!M$114)
+($M416*'fnd base rates'!M$116)
+($N416*'fnd base rates'!M$117)
+($O416*'fnd base rates'!M$118)
+($P416*VLOOKUP($S416+12,rate_basefnd,13)))</f>
        <v>0</v>
      </c>
      <c r="AF416" s="4">
        <f t="shared" si="463"/>
        <v>35561.050730000003</v>
      </c>
      <c r="AH416" s="269">
        <f t="shared" si="464"/>
        <v>453137005</v>
      </c>
      <c r="AI416" s="4" t="str">
        <f t="shared" si="465"/>
        <v>453</v>
      </c>
      <c r="AJ416" s="2" t="str">
        <f t="shared" si="466"/>
        <v>137</v>
      </c>
      <c r="AK416" s="2" t="str">
        <f t="shared" si="467"/>
        <v>005</v>
      </c>
      <c r="AL416" s="4">
        <f t="shared" si="468"/>
        <v>1</v>
      </c>
      <c r="AM416" s="4">
        <f t="shared" si="459"/>
        <v>3</v>
      </c>
      <c r="AN416" s="4">
        <f t="shared" si="469"/>
        <v>35561.050730000003</v>
      </c>
      <c r="AO416" s="4">
        <f t="shared" si="470"/>
        <v>11854</v>
      </c>
      <c r="AP416" s="4">
        <f t="shared" si="460"/>
        <v>0</v>
      </c>
      <c r="AQ416" s="4">
        <v>11854</v>
      </c>
      <c r="AW416" s="4">
        <v>11854</v>
      </c>
      <c r="AX416" s="5">
        <f t="shared" si="471"/>
        <v>0</v>
      </c>
      <c r="AY416" s="4">
        <v>11854</v>
      </c>
      <c r="AZ416" s="5"/>
      <c r="BB416" s="5">
        <f t="shared" ref="BB416" si="493">BC416-BA416</f>
        <v>0</v>
      </c>
    </row>
    <row r="417" spans="1:54" s="4" customFormat="1">
      <c r="A417" s="269">
        <v>453</v>
      </c>
      <c r="B417" s="2">
        <v>453137061</v>
      </c>
      <c r="C417" s="9" t="s">
        <v>279</v>
      </c>
      <c r="D417" s="14">
        <f>'fnd enro'!D417</f>
        <v>0</v>
      </c>
      <c r="E417" s="14">
        <f>'fnd enro'!E417</f>
        <v>0</v>
      </c>
      <c r="F417" s="14">
        <f>'fnd enro'!F417</f>
        <v>8</v>
      </c>
      <c r="G417" s="14">
        <f>'fnd enro'!G417</f>
        <v>30</v>
      </c>
      <c r="H417" s="14">
        <f>'fnd enro'!H417</f>
        <v>25</v>
      </c>
      <c r="I417" s="14">
        <f>'fnd enro'!I417</f>
        <v>0</v>
      </c>
      <c r="J417" s="14">
        <f>'fnd enro'!J417</f>
        <v>0</v>
      </c>
      <c r="K417" s="15">
        <f>'fnd enro'!K417</f>
        <v>2.4318</v>
      </c>
      <c r="L417" s="14">
        <f>'fnd enro'!L417</f>
        <v>0</v>
      </c>
      <c r="M417" s="14">
        <f>'fnd enro'!M417</f>
        <v>5</v>
      </c>
      <c r="N417" s="14">
        <f>'fnd enro'!N417</f>
        <v>0</v>
      </c>
      <c r="O417" s="14">
        <f>'fnd enro'!O417</f>
        <v>0</v>
      </c>
      <c r="P417" s="14">
        <f>'fnd enro'!P417</f>
        <v>49</v>
      </c>
      <c r="Q417" s="14">
        <f>'fnd enro'!R417</f>
        <v>63</v>
      </c>
      <c r="R417" s="15">
        <f t="shared" si="462"/>
        <v>1</v>
      </c>
      <c r="S417" s="14">
        <f>VALUE('fnd enro'!Q417)</f>
        <v>11</v>
      </c>
      <c r="T417" s="2"/>
      <c r="U417" s="1">
        <f>(($D417*'fnd base rates'!C$107)
+($E417*'fnd base rates'!C$108)
+($F417*'fnd base rates'!C$109)
+($G417*'fnd base rates'!C$110)
+($H417*'fnd base rates'!C$111)
+($I417*'fnd base rates'!C$112)
+($J417*'fnd base rates'!C$113)
+($K417*'fnd base rates'!C$114)
+($M417*'fnd base rates'!C$116)
+($N417*'fnd base rates'!C$117)
+($O417*'fnd base rates'!C$118)
+($P417*VLOOKUP($S417+12,rate_basefnd,3)))
*$R417</f>
        <v>38400.244798</v>
      </c>
      <c r="V417" s="1">
        <f>(($D417*'fnd base rates'!D$107)
+($E417*'fnd base rates'!D$108)
+($F417*'fnd base rates'!D$109)
+($G417*'fnd base rates'!D$110)
+($H417*'fnd base rates'!D$111)
+($I417*'fnd base rates'!D$112)
+($J417*'fnd base rates'!D$113)
+($K417*'fnd base rates'!D$114)
+($M417*'fnd base rates'!D$116)
+($N417*'fnd base rates'!D$117)
+($O417*'fnd base rates'!D$118)
+($P417*VLOOKUP($S417+12,rate_basefnd,4)))
*$R417</f>
        <v>68497.959999999992</v>
      </c>
      <c r="W417" s="1">
        <f>(($D417*'fnd base rates'!E$107)
+($E417*'fnd base rates'!E$108)
+($F417*'fnd base rates'!E$109)
+($G417*'fnd base rates'!E$110)
+($H417*'fnd base rates'!E$111)
+($I417*'fnd base rates'!E$112)
+($J417*'fnd base rates'!E$113)
+($K417*'fnd base rates'!E$114)
+($M417*'fnd base rates'!E$116)
+($N417*'fnd base rates'!E$117)
+($O417*'fnd base rates'!E$118)
+($P417*VLOOKUP($S417+12,rate_basefnd,5)))
*$R417</f>
        <v>429644.75368800003</v>
      </c>
      <c r="X417" s="1">
        <f>(($D417*'fnd base rates'!F$107)
+($E417*'fnd base rates'!F$108)
+($F417*'fnd base rates'!F$109)
+($G417*'fnd base rates'!F$110)
+($H417*'fnd base rates'!F$111)
+($I417*'fnd base rates'!F$112)
+($J417*'fnd base rates'!F$113)
+($K417*'fnd base rates'!F$114)
+($M417*'fnd base rates'!F$116)
+($N417*'fnd base rates'!F$117)
+($O417*'fnd base rates'!F$118)
+($P417*VLOOKUP($S417+12,rate_basefnd,6)))
*$R417</f>
        <v>73172.473956000002</v>
      </c>
      <c r="Y417" s="1">
        <f>(($D417*'fnd base rates'!G$107)
+($E417*'fnd base rates'!G$108)
+($F417*'fnd base rates'!G$109)
+($G417*'fnd base rates'!G$110)
+($H417*'fnd base rates'!G$111)
+($I417*'fnd base rates'!G$112)
+($J417*'fnd base rates'!G$113)
+($K417*'fnd base rates'!G$114)
+($M417*'fnd base rates'!G$116)
+($N417*'fnd base rates'!G$117)
+($O417*'fnd base rates'!G$118)
+($P417*VLOOKUP($S417+12,rate_basefnd,7)))
*$R417</f>
        <v>19616.036766000001</v>
      </c>
      <c r="Z417" s="1">
        <f>(($D417*'fnd base rates'!H$107)
+($E417*'fnd base rates'!H$108)
+($F417*'fnd base rates'!H$109)
+($G417*'fnd base rates'!H$110)
+($H417*'fnd base rates'!H$111)
+($I417*'fnd base rates'!H$112)
+($J417*'fnd base rates'!H$113)
+($K417*'fnd base rates'!H$114)
+($M417*'fnd base rates'!H$116)
+($N417*'fnd base rates'!H$117)
+($O417*'fnd base rates'!H$118)
+($P417*VLOOKUP($S417+12,rate_basefnd,8)))</f>
        <v>35018.042841999995</v>
      </c>
      <c r="AA417" s="1">
        <f>(($D417*'fnd base rates'!I$107)
+($E417*'fnd base rates'!I$108)
+($F417*'fnd base rates'!I$109)
+($G417*'fnd base rates'!I$110)
+($H417*'fnd base rates'!I$111)
+($I417*'fnd base rates'!I$112)
+($J417*'fnd base rates'!I$113)
+($K417*'fnd base rates'!I$114)
+($M417*'fnd base rates'!I$116)
+($N417*'fnd base rates'!I$117)
+($O417*'fnd base rates'!I$118)
+($P417*VLOOKUP($S417+12,rate_basefnd,9)))
*$R417</f>
        <v>28761.739999999998</v>
      </c>
      <c r="AB417" s="1">
        <f>(($D417*'fnd base rates'!J$107)
+($E417*'fnd base rates'!J$108)
+($F417*'fnd base rates'!J$109)
+($G417*'fnd base rates'!J$110)
+($H417*'fnd base rates'!J$111)
+($I417*'fnd base rates'!J$112)
+($J417*'fnd base rates'!J$113)
+($K417*'fnd base rates'!J$114)
+($M417*'fnd base rates'!J$116)
+($N417*'fnd base rates'!J$117)
+($O417*'fnd base rates'!J$118)
+($P417*VLOOKUP($S417+12,rate_basefnd,10)))
*$R417</f>
        <v>51603.56</v>
      </c>
      <c r="AC417" s="1">
        <f>(($D417*'fnd base rates'!K$107)
+($E417*'fnd base rates'!K$108)
+($F417*'fnd base rates'!K$109)
+($G417*'fnd base rates'!K$110)
+($H417*'fnd base rates'!K$111)
+($I417*'fnd base rates'!K$112)
+($J417*'fnd base rates'!K$113)
+($K417*'fnd base rates'!K$114)
+($M417*'fnd base rates'!K$116)
+($N417*'fnd base rates'!K$117)
+($O417*'fnd base rates'!K$118)
+($P417*VLOOKUP($S417+12,rate_basefnd,11)))
*$R417</f>
        <v>72879.222439999998</v>
      </c>
      <c r="AD417" s="1">
        <f>(($D417*'fnd base rates'!L$107)
+($E417*'fnd base rates'!L$108)
+($F417*'fnd base rates'!L$109)
+($G417*'fnd base rates'!L$110)
+($H417*'fnd base rates'!L$111)
+($I417*'fnd base rates'!L$112)
+($J417*'fnd base rates'!L$113)
+($K417*'fnd base rates'!L$114)
+($M417*'fnd base rates'!L$116)
+($N417*'fnd base rates'!L$117)
+($O417*'fnd base rates'!L$118)
+($P417*VLOOKUP($S417+12,rate_basefnd,12)))</f>
        <v>124810.39084000002</v>
      </c>
      <c r="AE417" s="1">
        <f>(($D417*'fnd base rates'!M$107)
+($E417*'fnd base rates'!M$108)
+($F417*'fnd base rates'!M$109)
+($G417*'fnd base rates'!M$110)
+($H417*'fnd base rates'!M$111)
+($I417*'fnd base rates'!M$112)
+($J417*'fnd base rates'!M$113)
+($K417*'fnd base rates'!M$114)
+($M417*'fnd base rates'!M$116)
+($N417*'fnd base rates'!M$117)
+($O417*'fnd base rates'!M$118)
+($P417*VLOOKUP($S417+12,rate_basefnd,13)))</f>
        <v>0</v>
      </c>
      <c r="AF417" s="4">
        <f t="shared" si="463"/>
        <v>942404.42533000011</v>
      </c>
      <c r="AH417" s="269">
        <f t="shared" si="464"/>
        <v>453137061</v>
      </c>
      <c r="AI417" s="4" t="str">
        <f t="shared" si="465"/>
        <v>453</v>
      </c>
      <c r="AJ417" s="2" t="str">
        <f t="shared" si="466"/>
        <v>137</v>
      </c>
      <c r="AK417" s="2" t="str">
        <f t="shared" si="467"/>
        <v>061</v>
      </c>
      <c r="AL417" s="4">
        <f t="shared" si="468"/>
        <v>1</v>
      </c>
      <c r="AM417" s="4">
        <f t="shared" si="459"/>
        <v>63</v>
      </c>
      <c r="AN417" s="4">
        <f t="shared" si="469"/>
        <v>942404.42533000011</v>
      </c>
      <c r="AO417" s="4">
        <f t="shared" si="470"/>
        <v>14959</v>
      </c>
      <c r="AP417" s="4">
        <f t="shared" si="460"/>
        <v>0</v>
      </c>
      <c r="AQ417" s="4">
        <v>14959</v>
      </c>
      <c r="AW417" s="4">
        <v>14959</v>
      </c>
      <c r="AX417" s="5">
        <f t="shared" si="471"/>
        <v>0</v>
      </c>
      <c r="AY417" s="4">
        <v>14959</v>
      </c>
      <c r="AZ417" s="5"/>
      <c r="BB417" s="5">
        <f t="shared" ref="BB417" si="494">BC417-BA417</f>
        <v>0</v>
      </c>
    </row>
    <row r="418" spans="1:54" s="4" customFormat="1">
      <c r="A418" s="269">
        <v>453</v>
      </c>
      <c r="B418" s="2">
        <v>453137086</v>
      </c>
      <c r="C418" s="9" t="s">
        <v>279</v>
      </c>
      <c r="D418" s="14">
        <f>'fnd enro'!D418</f>
        <v>0</v>
      </c>
      <c r="E418" s="14">
        <f>'fnd enro'!E418</f>
        <v>0</v>
      </c>
      <c r="F418" s="14">
        <f>'fnd enro'!F418</f>
        <v>0</v>
      </c>
      <c r="G418" s="14">
        <f>'fnd enro'!G418</f>
        <v>1</v>
      </c>
      <c r="H418" s="14">
        <f>'fnd enro'!H418</f>
        <v>2</v>
      </c>
      <c r="I418" s="14">
        <f>'fnd enro'!I418</f>
        <v>0</v>
      </c>
      <c r="J418" s="14">
        <f>'fnd enro'!J418</f>
        <v>0</v>
      </c>
      <c r="K418" s="15">
        <f>'fnd enro'!K418</f>
        <v>0.1158</v>
      </c>
      <c r="L418" s="14">
        <f>'fnd enro'!L418</f>
        <v>0</v>
      </c>
      <c r="M418" s="14">
        <f>'fnd enro'!M418</f>
        <v>0</v>
      </c>
      <c r="N418" s="14">
        <f>'fnd enro'!N418</f>
        <v>0</v>
      </c>
      <c r="O418" s="14">
        <f>'fnd enro'!O418</f>
        <v>0</v>
      </c>
      <c r="P418" s="14">
        <f>'fnd enro'!P418</f>
        <v>3</v>
      </c>
      <c r="Q418" s="14">
        <f>'fnd enro'!R418</f>
        <v>3</v>
      </c>
      <c r="R418" s="15">
        <f t="shared" si="462"/>
        <v>1</v>
      </c>
      <c r="S418" s="14">
        <f>VALUE('fnd enro'!Q418)</f>
        <v>8</v>
      </c>
      <c r="T418" s="2"/>
      <c r="U418" s="1">
        <f>(($D418*'fnd base rates'!C$107)
+($E418*'fnd base rates'!C$108)
+($F418*'fnd base rates'!C$109)
+($G418*'fnd base rates'!C$110)
+($H418*'fnd base rates'!C$111)
+($I418*'fnd base rates'!C$112)
+($J418*'fnd base rates'!C$113)
+($K418*'fnd base rates'!C$114)
+($M418*'fnd base rates'!C$116)
+($N418*'fnd base rates'!C$117)
+($O418*'fnd base rates'!C$118)
+($P418*VLOOKUP($S418+12,rate_basefnd,3)))
*$R418</f>
        <v>1825.9840380000001</v>
      </c>
      <c r="V418" s="1">
        <f>(($D418*'fnd base rates'!D$107)
+($E418*'fnd base rates'!D$108)
+($F418*'fnd base rates'!D$109)
+($G418*'fnd base rates'!D$110)
+($H418*'fnd base rates'!D$111)
+($I418*'fnd base rates'!D$112)
+($J418*'fnd base rates'!D$113)
+($K418*'fnd base rates'!D$114)
+($M418*'fnd base rates'!D$116)
+($N418*'fnd base rates'!D$117)
+($O418*'fnd base rates'!D$118)
+($P418*VLOOKUP($S418+12,rate_basefnd,4)))
*$R418</f>
        <v>3321.4800000000005</v>
      </c>
      <c r="W418" s="1">
        <f>(($D418*'fnd base rates'!E$107)
+($E418*'fnd base rates'!E$108)
+($F418*'fnd base rates'!E$109)
+($G418*'fnd base rates'!E$110)
+($H418*'fnd base rates'!E$111)
+($I418*'fnd base rates'!E$112)
+($J418*'fnd base rates'!E$113)
+($K418*'fnd base rates'!E$114)
+($M418*'fnd base rates'!E$116)
+($N418*'fnd base rates'!E$117)
+($O418*'fnd base rates'!E$118)
+($P418*VLOOKUP($S418+12,rate_basefnd,5)))
*$R418</f>
        <v>20817.471127999997</v>
      </c>
      <c r="X418" s="1">
        <f>(($D418*'fnd base rates'!F$107)
+($E418*'fnd base rates'!F$108)
+($F418*'fnd base rates'!F$109)
+($G418*'fnd base rates'!F$110)
+($H418*'fnd base rates'!F$111)
+($I418*'fnd base rates'!F$112)
+($J418*'fnd base rates'!F$113)
+($K418*'fnd base rates'!F$114)
+($M418*'fnd base rates'!F$116)
+($N418*'fnd base rates'!F$117)
+($O418*'fnd base rates'!F$118)
+($P418*VLOOKUP($S418+12,rate_basefnd,6)))
*$R418</f>
        <v>3238.1992360000004</v>
      </c>
      <c r="Y418" s="1">
        <f>(($D418*'fnd base rates'!G$107)
+($E418*'fnd base rates'!G$108)
+($F418*'fnd base rates'!G$109)
+($G418*'fnd base rates'!G$110)
+($H418*'fnd base rates'!G$111)
+($I418*'fnd base rates'!G$112)
+($J418*'fnd base rates'!G$113)
+($K418*'fnd base rates'!G$114)
+($M418*'fnd base rates'!G$116)
+($N418*'fnd base rates'!G$117)
+($O418*'fnd base rates'!G$118)
+($P418*VLOOKUP($S418+12,rate_basefnd,7)))
*$R418</f>
        <v>979.72984599999995</v>
      </c>
      <c r="Z418" s="1">
        <f>(($D418*'fnd base rates'!H$107)
+($E418*'fnd base rates'!H$108)
+($F418*'fnd base rates'!H$109)
+($G418*'fnd base rates'!H$110)
+($H418*'fnd base rates'!H$111)
+($I418*'fnd base rates'!H$112)
+($J418*'fnd base rates'!H$113)
+($K418*'fnd base rates'!H$114)
+($M418*'fnd base rates'!H$116)
+($N418*'fnd base rates'!H$117)
+($O418*'fnd base rates'!H$118)
+($P418*VLOOKUP($S418+12,rate_basefnd,8)))</f>
        <v>1644.836802</v>
      </c>
      <c r="AA418" s="1">
        <f>(($D418*'fnd base rates'!I$107)
+($E418*'fnd base rates'!I$108)
+($F418*'fnd base rates'!I$109)
+($G418*'fnd base rates'!I$110)
+($H418*'fnd base rates'!I$111)
+($I418*'fnd base rates'!I$112)
+($J418*'fnd base rates'!I$113)
+($K418*'fnd base rates'!I$114)
+($M418*'fnd base rates'!I$116)
+($N418*'fnd base rates'!I$117)
+($O418*'fnd base rates'!I$118)
+($P418*VLOOKUP($S418+12,rate_basefnd,9)))
*$R418</f>
        <v>1437.3899999999999</v>
      </c>
      <c r="AB418" s="1">
        <f>(($D418*'fnd base rates'!J$107)
+($E418*'fnd base rates'!J$108)
+($F418*'fnd base rates'!J$109)
+($G418*'fnd base rates'!J$110)
+($H418*'fnd base rates'!J$111)
+($I418*'fnd base rates'!J$112)
+($J418*'fnd base rates'!J$113)
+($K418*'fnd base rates'!J$114)
+($M418*'fnd base rates'!J$116)
+($N418*'fnd base rates'!J$117)
+($O418*'fnd base rates'!J$118)
+($P418*VLOOKUP($S418+12,rate_basefnd,10)))
*$R418</f>
        <v>2757.86</v>
      </c>
      <c r="AC418" s="1">
        <f>(($D418*'fnd base rates'!K$107)
+($E418*'fnd base rates'!K$108)
+($F418*'fnd base rates'!K$109)
+($G418*'fnd base rates'!K$110)
+($H418*'fnd base rates'!K$111)
+($I418*'fnd base rates'!K$112)
+($J418*'fnd base rates'!K$113)
+($K418*'fnd base rates'!K$114)
+($M418*'fnd base rates'!K$116)
+($N418*'fnd base rates'!K$117)
+($O418*'fnd base rates'!K$118)
+($P418*VLOOKUP($S418+12,rate_basefnd,11)))
*$R418</f>
        <v>3464.5296399999997</v>
      </c>
      <c r="AD418" s="1">
        <f>(($D418*'fnd base rates'!L$107)
+($E418*'fnd base rates'!L$108)
+($F418*'fnd base rates'!L$109)
+($G418*'fnd base rates'!L$110)
+($H418*'fnd base rates'!L$111)
+($I418*'fnd base rates'!L$112)
+($J418*'fnd base rates'!L$113)
+($K418*'fnd base rates'!L$114)
+($M418*'fnd base rates'!L$116)
+($N418*'fnd base rates'!L$117)
+($O418*'fnd base rates'!L$118)
+($P418*VLOOKUP($S418+12,rate_basefnd,12)))</f>
        <v>6091.590040000001</v>
      </c>
      <c r="AE418" s="1">
        <f>(($D418*'fnd base rates'!M$107)
+($E418*'fnd base rates'!M$108)
+($F418*'fnd base rates'!M$109)
+($G418*'fnd base rates'!M$110)
+($H418*'fnd base rates'!M$111)
+($I418*'fnd base rates'!M$112)
+($J418*'fnd base rates'!M$113)
+($K418*'fnd base rates'!M$114)
+($M418*'fnd base rates'!M$116)
+($N418*'fnd base rates'!M$117)
+($O418*'fnd base rates'!M$118)
+($P418*VLOOKUP($S418+12,rate_basefnd,13)))</f>
        <v>0</v>
      </c>
      <c r="AF418" s="4">
        <f t="shared" si="463"/>
        <v>45579.070729999999</v>
      </c>
      <c r="AH418" s="269">
        <f t="shared" si="464"/>
        <v>453137086</v>
      </c>
      <c r="AI418" s="4" t="str">
        <f t="shared" si="465"/>
        <v>453</v>
      </c>
      <c r="AJ418" s="2" t="str">
        <f t="shared" si="466"/>
        <v>137</v>
      </c>
      <c r="AK418" s="2" t="str">
        <f t="shared" si="467"/>
        <v>086</v>
      </c>
      <c r="AL418" s="4">
        <f t="shared" si="468"/>
        <v>1</v>
      </c>
      <c r="AM418" s="4">
        <f t="shared" si="459"/>
        <v>3</v>
      </c>
      <c r="AN418" s="4">
        <f t="shared" si="469"/>
        <v>45579.070729999999</v>
      </c>
      <c r="AO418" s="4">
        <f t="shared" si="470"/>
        <v>15193</v>
      </c>
      <c r="AP418" s="4">
        <f t="shared" si="460"/>
        <v>0</v>
      </c>
      <c r="AQ418" s="4">
        <v>15193</v>
      </c>
      <c r="AW418" s="4">
        <v>15193</v>
      </c>
      <c r="AX418" s="5">
        <f t="shared" si="471"/>
        <v>0</v>
      </c>
      <c r="AY418" s="4">
        <v>15193</v>
      </c>
      <c r="AZ418" s="5"/>
      <c r="BB418" s="5">
        <f t="shared" ref="BB418" si="495">BC418-BA418</f>
        <v>0</v>
      </c>
    </row>
    <row r="419" spans="1:54" s="4" customFormat="1">
      <c r="A419" s="269">
        <v>453</v>
      </c>
      <c r="B419" s="2">
        <v>453137111</v>
      </c>
      <c r="C419" s="9" t="s">
        <v>279</v>
      </c>
      <c r="D419" s="14">
        <f>'fnd enro'!D419</f>
        <v>0</v>
      </c>
      <c r="E419" s="14">
        <f>'fnd enro'!E419</f>
        <v>0</v>
      </c>
      <c r="F419" s="14">
        <f>'fnd enro'!F419</f>
        <v>0</v>
      </c>
      <c r="G419" s="14">
        <f>'fnd enro'!G419</f>
        <v>1</v>
      </c>
      <c r="H419" s="14">
        <f>'fnd enro'!H419</f>
        <v>0</v>
      </c>
      <c r="I419" s="14">
        <f>'fnd enro'!I419</f>
        <v>0</v>
      </c>
      <c r="J419" s="14">
        <f>'fnd enro'!J419</f>
        <v>0</v>
      </c>
      <c r="K419" s="15">
        <f>'fnd enro'!K419</f>
        <v>3.8600000000000002E-2</v>
      </c>
      <c r="L419" s="14">
        <f>'fnd enro'!L419</f>
        <v>0</v>
      </c>
      <c r="M419" s="14">
        <f>'fnd enro'!M419</f>
        <v>0</v>
      </c>
      <c r="N419" s="14">
        <f>'fnd enro'!N419</f>
        <v>0</v>
      </c>
      <c r="O419" s="14">
        <f>'fnd enro'!O419</f>
        <v>0</v>
      </c>
      <c r="P419" s="14">
        <f>'fnd enro'!P419</f>
        <v>1</v>
      </c>
      <c r="Q419" s="14">
        <f>'fnd enro'!R419</f>
        <v>1</v>
      </c>
      <c r="R419" s="15">
        <f t="shared" si="462"/>
        <v>1</v>
      </c>
      <c r="S419" s="14">
        <f>VALUE('fnd enro'!Q419)</f>
        <v>7</v>
      </c>
      <c r="T419" s="2"/>
      <c r="U419" s="1">
        <f>(($D419*'fnd base rates'!C$107)
+($E419*'fnd base rates'!C$108)
+($F419*'fnd base rates'!C$109)
+($G419*'fnd base rates'!C$110)
+($H419*'fnd base rates'!C$111)
+($I419*'fnd base rates'!C$112)
+($J419*'fnd base rates'!C$113)
+($K419*'fnd base rates'!C$114)
+($M419*'fnd base rates'!C$116)
+($N419*'fnd base rates'!C$117)
+($O419*'fnd base rates'!C$118)
+($P419*VLOOKUP($S419+12,rate_basefnd,3)))
*$R419</f>
        <v>605.10134600000004</v>
      </c>
      <c r="V419" s="1">
        <f>(($D419*'fnd base rates'!D$107)
+($E419*'fnd base rates'!D$108)
+($F419*'fnd base rates'!D$109)
+($G419*'fnd base rates'!D$110)
+($H419*'fnd base rates'!D$111)
+($I419*'fnd base rates'!D$112)
+($J419*'fnd base rates'!D$113)
+($K419*'fnd base rates'!D$114)
+($M419*'fnd base rates'!D$116)
+($N419*'fnd base rates'!D$117)
+($O419*'fnd base rates'!D$118)
+($P419*VLOOKUP($S419+12,rate_basefnd,4)))
*$R419</f>
        <v>1090.3000000000002</v>
      </c>
      <c r="W419" s="1">
        <f>(($D419*'fnd base rates'!E$107)
+($E419*'fnd base rates'!E$108)
+($F419*'fnd base rates'!E$109)
+($G419*'fnd base rates'!E$110)
+($H419*'fnd base rates'!E$111)
+($I419*'fnd base rates'!E$112)
+($J419*'fnd base rates'!E$113)
+($K419*'fnd base rates'!E$114)
+($M419*'fnd base rates'!E$116)
+($N419*'fnd base rates'!E$117)
+($O419*'fnd base rates'!E$118)
+($P419*VLOOKUP($S419+12,rate_basefnd,5)))
*$R419</f>
        <v>7055.2603760000002</v>
      </c>
      <c r="X419" s="1">
        <f>(($D419*'fnd base rates'!F$107)
+($E419*'fnd base rates'!F$108)
+($F419*'fnd base rates'!F$109)
+($G419*'fnd base rates'!F$110)
+($H419*'fnd base rates'!F$111)
+($I419*'fnd base rates'!F$112)
+($J419*'fnd base rates'!F$113)
+($K419*'fnd base rates'!F$114)
+($M419*'fnd base rates'!F$116)
+($N419*'fnd base rates'!F$117)
+($O419*'fnd base rates'!F$118)
+($P419*VLOOKUP($S419+12,rate_basefnd,6)))
*$R419</f>
        <v>1247.446412</v>
      </c>
      <c r="Y419" s="1">
        <f>(($D419*'fnd base rates'!G$107)
+($E419*'fnd base rates'!G$108)
+($F419*'fnd base rates'!G$109)
+($G419*'fnd base rates'!G$110)
+($H419*'fnd base rates'!G$111)
+($I419*'fnd base rates'!G$112)
+($J419*'fnd base rates'!G$113)
+($K419*'fnd base rates'!G$114)
+($M419*'fnd base rates'!G$116)
+($N419*'fnd base rates'!G$117)
+($O419*'fnd base rates'!G$118)
+($P419*VLOOKUP($S419+12,rate_basefnd,7)))
*$R419</f>
        <v>310.81328200000002</v>
      </c>
      <c r="Z419" s="1">
        <f>(($D419*'fnd base rates'!H$107)
+($E419*'fnd base rates'!H$108)
+($F419*'fnd base rates'!H$109)
+($G419*'fnd base rates'!H$110)
+($H419*'fnd base rates'!H$111)
+($I419*'fnd base rates'!H$112)
+($J419*'fnd base rates'!H$113)
+($K419*'fnd base rates'!H$114)
+($M419*'fnd base rates'!H$116)
+($N419*'fnd base rates'!H$117)
+($O419*'fnd base rates'!H$118)
+($P419*VLOOKUP($S419+12,rate_basefnd,8)))</f>
        <v>547.04893400000003</v>
      </c>
      <c r="AA419" s="1">
        <f>(($D419*'fnd base rates'!I$107)
+($E419*'fnd base rates'!I$108)
+($F419*'fnd base rates'!I$109)
+($G419*'fnd base rates'!I$110)
+($H419*'fnd base rates'!I$111)
+($I419*'fnd base rates'!I$112)
+($J419*'fnd base rates'!I$113)
+($K419*'fnd base rates'!I$114)
+($M419*'fnd base rates'!I$116)
+($N419*'fnd base rates'!I$117)
+($O419*'fnd base rates'!I$118)
+($P419*VLOOKUP($S419+12,rate_basefnd,9)))
*$R419</f>
        <v>434.91</v>
      </c>
      <c r="AB419" s="1">
        <f>(($D419*'fnd base rates'!J$107)
+($E419*'fnd base rates'!J$108)
+($F419*'fnd base rates'!J$109)
+($G419*'fnd base rates'!J$110)
+($H419*'fnd base rates'!J$111)
+($I419*'fnd base rates'!J$112)
+($J419*'fnd base rates'!J$113)
+($K419*'fnd base rates'!J$114)
+($M419*'fnd base rates'!J$116)
+($N419*'fnd base rates'!J$117)
+($O419*'fnd base rates'!J$118)
+($P419*VLOOKUP($S419+12,rate_basefnd,10)))
*$R419</f>
        <v>820.34999999999991</v>
      </c>
      <c r="AC419" s="1">
        <f>(($D419*'fnd base rates'!K$107)
+($E419*'fnd base rates'!K$108)
+($F419*'fnd base rates'!K$109)
+($G419*'fnd base rates'!K$110)
+($H419*'fnd base rates'!K$111)
+($I419*'fnd base rates'!K$112)
+($J419*'fnd base rates'!K$113)
+($K419*'fnd base rates'!K$114)
+($M419*'fnd base rates'!K$116)
+($N419*'fnd base rates'!K$117)
+($O419*'fnd base rates'!K$118)
+($P419*VLOOKUP($S419+12,rate_basefnd,11)))
*$R419</f>
        <v>1100.2098799999999</v>
      </c>
      <c r="AD419" s="1">
        <f>(($D419*'fnd base rates'!L$107)
+($E419*'fnd base rates'!L$108)
+($F419*'fnd base rates'!L$109)
+($G419*'fnd base rates'!L$110)
+($H419*'fnd base rates'!L$111)
+($I419*'fnd base rates'!L$112)
+($J419*'fnd base rates'!L$113)
+($K419*'fnd base rates'!L$114)
+($M419*'fnd base rates'!L$116)
+($N419*'fnd base rates'!L$117)
+($O419*'fnd base rates'!L$118)
+($P419*VLOOKUP($S419+12,rate_basefnd,12)))</f>
        <v>1959.70668</v>
      </c>
      <c r="AE419" s="1">
        <f>(($D419*'fnd base rates'!M$107)
+($E419*'fnd base rates'!M$108)
+($F419*'fnd base rates'!M$109)
+($G419*'fnd base rates'!M$110)
+($H419*'fnd base rates'!M$111)
+($I419*'fnd base rates'!M$112)
+($J419*'fnd base rates'!M$113)
+($K419*'fnd base rates'!M$114)
+($M419*'fnd base rates'!M$116)
+($N419*'fnd base rates'!M$117)
+($O419*'fnd base rates'!M$118)
+($P419*VLOOKUP($S419+12,rate_basefnd,13)))</f>
        <v>0</v>
      </c>
      <c r="AF419" s="4">
        <f t="shared" si="463"/>
        <v>15171.146909999999</v>
      </c>
      <c r="AH419" s="269">
        <f t="shared" si="464"/>
        <v>453137111</v>
      </c>
      <c r="AI419" s="4" t="str">
        <f t="shared" si="465"/>
        <v>453</v>
      </c>
      <c r="AJ419" s="2" t="str">
        <f t="shared" si="466"/>
        <v>137</v>
      </c>
      <c r="AK419" s="2" t="str">
        <f t="shared" si="467"/>
        <v>111</v>
      </c>
      <c r="AL419" s="4">
        <f t="shared" si="468"/>
        <v>1</v>
      </c>
      <c r="AM419" s="4">
        <f t="shared" si="459"/>
        <v>1</v>
      </c>
      <c r="AN419" s="4">
        <f t="shared" si="469"/>
        <v>15171.146909999999</v>
      </c>
      <c r="AO419" s="4">
        <f t="shared" si="470"/>
        <v>15171</v>
      </c>
      <c r="AP419" s="4">
        <f t="shared" si="460"/>
        <v>0</v>
      </c>
      <c r="AQ419" s="4">
        <v>15171</v>
      </c>
      <c r="AW419" s="4">
        <v>15171</v>
      </c>
      <c r="AX419" s="5">
        <f t="shared" si="471"/>
        <v>0</v>
      </c>
      <c r="AY419" s="4">
        <v>15171</v>
      </c>
      <c r="AZ419" s="5"/>
      <c r="BB419" s="5">
        <f t="shared" ref="BB419" si="496">BC419-BA419</f>
        <v>0</v>
      </c>
    </row>
    <row r="420" spans="1:54" s="4" customFormat="1">
      <c r="A420" s="269">
        <v>453</v>
      </c>
      <c r="B420" s="2">
        <v>453137114</v>
      </c>
      <c r="C420" s="9" t="s">
        <v>279</v>
      </c>
      <c r="D420" s="14">
        <f>'fnd enro'!D420</f>
        <v>0</v>
      </c>
      <c r="E420" s="14">
        <f>'fnd enro'!E420</f>
        <v>0</v>
      </c>
      <c r="F420" s="14">
        <f>'fnd enro'!F420</f>
        <v>0</v>
      </c>
      <c r="G420" s="14">
        <f>'fnd enro'!G420</f>
        <v>1</v>
      </c>
      <c r="H420" s="14">
        <f>'fnd enro'!H420</f>
        <v>1</v>
      </c>
      <c r="I420" s="14">
        <f>'fnd enro'!I420</f>
        <v>0</v>
      </c>
      <c r="J420" s="14">
        <f>'fnd enro'!J420</f>
        <v>0</v>
      </c>
      <c r="K420" s="15">
        <f>'fnd enro'!K420</f>
        <v>7.7200000000000005E-2</v>
      </c>
      <c r="L420" s="14">
        <f>'fnd enro'!L420</f>
        <v>0</v>
      </c>
      <c r="M420" s="14">
        <f>'fnd enro'!M420</f>
        <v>0</v>
      </c>
      <c r="N420" s="14">
        <f>'fnd enro'!N420</f>
        <v>0</v>
      </c>
      <c r="O420" s="14">
        <f>'fnd enro'!O420</f>
        <v>0</v>
      </c>
      <c r="P420" s="14">
        <f>'fnd enro'!P420</f>
        <v>2</v>
      </c>
      <c r="Q420" s="14">
        <f>'fnd enro'!R420</f>
        <v>2</v>
      </c>
      <c r="R420" s="15">
        <f t="shared" si="462"/>
        <v>1</v>
      </c>
      <c r="S420" s="14">
        <f>VALUE('fnd enro'!Q420)</f>
        <v>10</v>
      </c>
      <c r="T420" s="2"/>
      <c r="U420" s="1">
        <f>(($D420*'fnd base rates'!C$107)
+($E420*'fnd base rates'!C$108)
+($F420*'fnd base rates'!C$109)
+($G420*'fnd base rates'!C$110)
+($H420*'fnd base rates'!C$111)
+($I420*'fnd base rates'!C$112)
+($J420*'fnd base rates'!C$113)
+($K420*'fnd base rates'!C$114)
+($M420*'fnd base rates'!C$116)
+($N420*'fnd base rates'!C$117)
+($O420*'fnd base rates'!C$118)
+($P420*VLOOKUP($S420+12,rate_basefnd,3)))
*$R420</f>
        <v>1231.542692</v>
      </c>
      <c r="V420" s="1">
        <f>(($D420*'fnd base rates'!D$107)
+($E420*'fnd base rates'!D$108)
+($F420*'fnd base rates'!D$109)
+($G420*'fnd base rates'!D$110)
+($H420*'fnd base rates'!D$111)
+($I420*'fnd base rates'!D$112)
+($J420*'fnd base rates'!D$113)
+($K420*'fnd base rates'!D$114)
+($M420*'fnd base rates'!D$116)
+($N420*'fnd base rates'!D$117)
+($O420*'fnd base rates'!D$118)
+($P420*VLOOKUP($S420+12,rate_basefnd,4)))
*$R420</f>
        <v>2281.7600000000002</v>
      </c>
      <c r="W420" s="1">
        <f>(($D420*'fnd base rates'!E$107)
+($E420*'fnd base rates'!E$108)
+($F420*'fnd base rates'!E$109)
+($G420*'fnd base rates'!E$110)
+($H420*'fnd base rates'!E$111)
+($I420*'fnd base rates'!E$112)
+($J420*'fnd base rates'!E$113)
+($K420*'fnd base rates'!E$114)
+($M420*'fnd base rates'!E$116)
+($N420*'fnd base rates'!E$117)
+($O420*'fnd base rates'!E$118)
+($P420*VLOOKUP($S420+12,rate_basefnd,5)))
*$R420</f>
        <v>14676.790752000001</v>
      </c>
      <c r="X420" s="1">
        <f>(($D420*'fnd base rates'!F$107)
+($E420*'fnd base rates'!F$108)
+($F420*'fnd base rates'!F$109)
+($G420*'fnd base rates'!F$110)
+($H420*'fnd base rates'!F$111)
+($I420*'fnd base rates'!F$112)
+($J420*'fnd base rates'!F$113)
+($K420*'fnd base rates'!F$114)
+($M420*'fnd base rates'!F$116)
+($N420*'fnd base rates'!F$117)
+($O420*'fnd base rates'!F$118)
+($P420*VLOOKUP($S420+12,rate_basefnd,6)))
*$R420</f>
        <v>2242.8228239999999</v>
      </c>
      <c r="Y420" s="1">
        <f>(($D420*'fnd base rates'!G$107)
+($E420*'fnd base rates'!G$108)
+($F420*'fnd base rates'!G$109)
+($G420*'fnd base rates'!G$110)
+($H420*'fnd base rates'!G$111)
+($I420*'fnd base rates'!G$112)
+($J420*'fnd base rates'!G$113)
+($K420*'fnd base rates'!G$114)
+($M420*'fnd base rates'!G$116)
+($N420*'fnd base rates'!G$117)
+($O420*'fnd base rates'!G$118)
+($P420*VLOOKUP($S420+12,rate_basefnd,7)))
*$R420</f>
        <v>681.18656400000009</v>
      </c>
      <c r="Z420" s="1">
        <f>(($D420*'fnd base rates'!H$107)
+($E420*'fnd base rates'!H$108)
+($F420*'fnd base rates'!H$109)
+($G420*'fnd base rates'!H$110)
+($H420*'fnd base rates'!H$111)
+($I420*'fnd base rates'!H$112)
+($J420*'fnd base rates'!H$113)
+($K420*'fnd base rates'!H$114)
+($M420*'fnd base rates'!H$116)
+($N420*'fnd base rates'!H$117)
+($O420*'fnd base rates'!H$118)
+($P420*VLOOKUP($S420+12,rate_basefnd,8)))</f>
        <v>1101.437868</v>
      </c>
      <c r="AA420" s="1">
        <f>(($D420*'fnd base rates'!I$107)
+($E420*'fnd base rates'!I$108)
+($F420*'fnd base rates'!I$109)
+($G420*'fnd base rates'!I$110)
+($H420*'fnd base rates'!I$111)
+($I420*'fnd base rates'!I$112)
+($J420*'fnd base rates'!I$113)
+($K420*'fnd base rates'!I$114)
+($M420*'fnd base rates'!I$116)
+($N420*'fnd base rates'!I$117)
+($O420*'fnd base rates'!I$118)
+($P420*VLOOKUP($S420+12,rate_basefnd,9)))
*$R420</f>
        <v>966.14</v>
      </c>
      <c r="AB420" s="1">
        <f>(($D420*'fnd base rates'!J$107)
+($E420*'fnd base rates'!J$108)
+($F420*'fnd base rates'!J$109)
+($G420*'fnd base rates'!J$110)
+($H420*'fnd base rates'!J$111)
+($I420*'fnd base rates'!J$112)
+($J420*'fnd base rates'!J$113)
+($K420*'fnd base rates'!J$114)
+($M420*'fnd base rates'!J$116)
+($N420*'fnd base rates'!J$117)
+($O420*'fnd base rates'!J$118)
+($P420*VLOOKUP($S420+12,rate_basefnd,10)))
*$R420</f>
        <v>1944.9099999999999</v>
      </c>
      <c r="AC420" s="1">
        <f>(($D420*'fnd base rates'!K$107)
+($E420*'fnd base rates'!K$108)
+($F420*'fnd base rates'!K$109)
+($G420*'fnd base rates'!K$110)
+($H420*'fnd base rates'!K$111)
+($I420*'fnd base rates'!K$112)
+($J420*'fnd base rates'!K$113)
+($K420*'fnd base rates'!K$114)
+($M420*'fnd base rates'!K$116)
+($N420*'fnd base rates'!K$117)
+($O420*'fnd base rates'!K$118)
+($P420*VLOOKUP($S420+12,rate_basefnd,11)))
*$R420</f>
        <v>2282.36976</v>
      </c>
      <c r="AD420" s="1">
        <f>(($D420*'fnd base rates'!L$107)
+($E420*'fnd base rates'!L$108)
+($F420*'fnd base rates'!L$109)
+($G420*'fnd base rates'!L$110)
+($H420*'fnd base rates'!L$111)
+($I420*'fnd base rates'!L$112)
+($J420*'fnd base rates'!L$113)
+($K420*'fnd base rates'!L$114)
+($M420*'fnd base rates'!L$116)
+($N420*'fnd base rates'!L$117)
+($O420*'fnd base rates'!L$118)
+($P420*VLOOKUP($S420+12,rate_basefnd,12)))</f>
        <v>4145.43336</v>
      </c>
      <c r="AE420" s="1">
        <f>(($D420*'fnd base rates'!M$107)
+($E420*'fnd base rates'!M$108)
+($F420*'fnd base rates'!M$109)
+($G420*'fnd base rates'!M$110)
+($H420*'fnd base rates'!M$111)
+($I420*'fnd base rates'!M$112)
+($J420*'fnd base rates'!M$113)
+($K420*'fnd base rates'!M$114)
+($M420*'fnd base rates'!M$116)
+($N420*'fnd base rates'!M$117)
+($O420*'fnd base rates'!M$118)
+($P420*VLOOKUP($S420+12,rate_basefnd,13)))</f>
        <v>0</v>
      </c>
      <c r="AF420" s="4">
        <f t="shared" si="463"/>
        <v>31554.393820000001</v>
      </c>
      <c r="AH420" s="269">
        <f t="shared" si="464"/>
        <v>453137114</v>
      </c>
      <c r="AI420" s="4" t="str">
        <f t="shared" si="465"/>
        <v>453</v>
      </c>
      <c r="AJ420" s="2" t="str">
        <f t="shared" si="466"/>
        <v>137</v>
      </c>
      <c r="AK420" s="2" t="str">
        <f t="shared" si="467"/>
        <v>114</v>
      </c>
      <c r="AL420" s="4">
        <f t="shared" si="468"/>
        <v>1</v>
      </c>
      <c r="AM420" s="4">
        <f t="shared" si="459"/>
        <v>2</v>
      </c>
      <c r="AN420" s="4">
        <f t="shared" si="469"/>
        <v>31554.393820000001</v>
      </c>
      <c r="AO420" s="4">
        <f t="shared" si="470"/>
        <v>15777</v>
      </c>
      <c r="AP420" s="4">
        <f t="shared" si="460"/>
        <v>0</v>
      </c>
      <c r="AQ420" s="4">
        <v>15777</v>
      </c>
      <c r="AW420" s="4">
        <v>15777</v>
      </c>
      <c r="AX420" s="5">
        <f t="shared" si="471"/>
        <v>0</v>
      </c>
      <c r="AY420" s="4">
        <v>15777</v>
      </c>
      <c r="AZ420" s="5"/>
      <c r="BB420" s="5">
        <f t="shared" ref="BB420" si="497">BC420-BA420</f>
        <v>0</v>
      </c>
    </row>
    <row r="421" spans="1:54" s="4" customFormat="1">
      <c r="A421" s="269">
        <v>453</v>
      </c>
      <c r="B421" s="2">
        <v>453137137</v>
      </c>
      <c r="C421" s="9" t="s">
        <v>279</v>
      </c>
      <c r="D421" s="14">
        <f>'fnd enro'!D421</f>
        <v>0</v>
      </c>
      <c r="E421" s="14">
        <f>'fnd enro'!E421</f>
        <v>0</v>
      </c>
      <c r="F421" s="14">
        <f>'fnd enro'!F421</f>
        <v>47</v>
      </c>
      <c r="G421" s="14">
        <f>'fnd enro'!G421</f>
        <v>258</v>
      </c>
      <c r="H421" s="14">
        <f>'fnd enro'!H421</f>
        <v>162</v>
      </c>
      <c r="I421" s="14">
        <f>'fnd enro'!I421</f>
        <v>0</v>
      </c>
      <c r="J421" s="14">
        <f>'fnd enro'!J421</f>
        <v>0</v>
      </c>
      <c r="K421" s="15">
        <f>'fnd enro'!K421</f>
        <v>18.026199999999999</v>
      </c>
      <c r="L421" s="14">
        <f>'fnd enro'!L421</f>
        <v>0</v>
      </c>
      <c r="M421" s="14">
        <f>'fnd enro'!M421</f>
        <v>50</v>
      </c>
      <c r="N421" s="14">
        <f>'fnd enro'!N421</f>
        <v>13</v>
      </c>
      <c r="O421" s="14">
        <f>'fnd enro'!O421</f>
        <v>0</v>
      </c>
      <c r="P421" s="14">
        <f>'fnd enro'!P421</f>
        <v>417</v>
      </c>
      <c r="Q421" s="14">
        <f>'fnd enro'!R421</f>
        <v>467</v>
      </c>
      <c r="R421" s="15">
        <f t="shared" si="462"/>
        <v>1</v>
      </c>
      <c r="S421" s="14">
        <f>VALUE('fnd enro'!Q421)</f>
        <v>12</v>
      </c>
      <c r="T421" s="2"/>
      <c r="U421" s="1">
        <f>(($D421*'fnd base rates'!C$107)
+($E421*'fnd base rates'!C$108)
+($F421*'fnd base rates'!C$109)
+($G421*'fnd base rates'!C$110)
+($H421*'fnd base rates'!C$111)
+($I421*'fnd base rates'!C$112)
+($J421*'fnd base rates'!C$113)
+($K421*'fnd base rates'!C$114)
+($M421*'fnd base rates'!C$116)
+($N421*'fnd base rates'!C$117)
+($O421*'fnd base rates'!C$118)
+($P421*VLOOKUP($S421+12,rate_basefnd,3)))
*$R421</f>
        <v>293636.09858200001</v>
      </c>
      <c r="V421" s="1">
        <f>(($D421*'fnd base rates'!D$107)
+($E421*'fnd base rates'!D$108)
+($F421*'fnd base rates'!D$109)
+($G421*'fnd base rates'!D$110)
+($H421*'fnd base rates'!D$111)
+($I421*'fnd base rates'!D$112)
+($J421*'fnd base rates'!D$113)
+($K421*'fnd base rates'!D$114)
+($M421*'fnd base rates'!D$116)
+($N421*'fnd base rates'!D$117)
+($O421*'fnd base rates'!D$118)
+($P421*VLOOKUP($S421+12,rate_basefnd,4)))
*$R421</f>
        <v>542281.84000000008</v>
      </c>
      <c r="W421" s="1">
        <f>(($D421*'fnd base rates'!E$107)
+($E421*'fnd base rates'!E$108)
+($F421*'fnd base rates'!E$109)
+($G421*'fnd base rates'!E$110)
+($H421*'fnd base rates'!E$111)
+($I421*'fnd base rates'!E$112)
+($J421*'fnd base rates'!E$113)
+($K421*'fnd base rates'!E$114)
+($M421*'fnd base rates'!E$116)
+($N421*'fnd base rates'!E$117)
+($O421*'fnd base rates'!E$118)
+($P421*VLOOKUP($S421+12,rate_basefnd,5)))
*$R421</f>
        <v>3518643.5855919998</v>
      </c>
      <c r="X421" s="1">
        <f>(($D421*'fnd base rates'!F$107)
+($E421*'fnd base rates'!F$108)
+($F421*'fnd base rates'!F$109)
+($G421*'fnd base rates'!F$110)
+($H421*'fnd base rates'!F$111)
+($I421*'fnd base rates'!F$112)
+($J421*'fnd base rates'!F$113)
+($K421*'fnd base rates'!F$114)
+($M421*'fnd base rates'!F$116)
+($N421*'fnd base rates'!F$117)
+($O421*'fnd base rates'!F$118)
+($P421*VLOOKUP($S421+12,rate_basefnd,6)))
*$R421</f>
        <v>553001.92440400005</v>
      </c>
      <c r="Y421" s="1">
        <f>(($D421*'fnd base rates'!G$107)
+($E421*'fnd base rates'!G$108)
+($F421*'fnd base rates'!G$109)
+($G421*'fnd base rates'!G$110)
+($H421*'fnd base rates'!G$111)
+($I421*'fnd base rates'!G$112)
+($J421*'fnd base rates'!G$113)
+($K421*'fnd base rates'!G$114)
+($M421*'fnd base rates'!G$116)
+($N421*'fnd base rates'!G$117)
+($O421*'fnd base rates'!G$118)
+($P421*VLOOKUP($S421+12,rate_basefnd,7)))
*$R421</f>
        <v>160598.64269400001</v>
      </c>
      <c r="Z421" s="1">
        <f>(($D421*'fnd base rates'!H$107)
+($E421*'fnd base rates'!H$108)
+($F421*'fnd base rates'!H$109)
+($G421*'fnd base rates'!H$110)
+($H421*'fnd base rates'!H$111)
+($I421*'fnd base rates'!H$112)
+($J421*'fnd base rates'!H$113)
+($K421*'fnd base rates'!H$114)
+($M421*'fnd base rates'!H$116)
+($N421*'fnd base rates'!H$117)
+($O421*'fnd base rates'!H$118)
+($P421*VLOOKUP($S421+12,rate_basefnd,8)))</f>
        <v>265112.41217799997</v>
      </c>
      <c r="AA421" s="1">
        <f>(($D421*'fnd base rates'!I$107)
+($E421*'fnd base rates'!I$108)
+($F421*'fnd base rates'!I$109)
+($G421*'fnd base rates'!I$110)
+($H421*'fnd base rates'!I$111)
+($I421*'fnd base rates'!I$112)
+($J421*'fnd base rates'!I$113)
+($K421*'fnd base rates'!I$114)
+($M421*'fnd base rates'!I$116)
+($N421*'fnd base rates'!I$117)
+($O421*'fnd base rates'!I$118)
+($P421*VLOOKUP($S421+12,rate_basefnd,9)))
*$R421</f>
        <v>225693.96000000002</v>
      </c>
      <c r="AB421" s="1">
        <f>(($D421*'fnd base rates'!J$107)
+($E421*'fnd base rates'!J$108)
+($F421*'fnd base rates'!J$109)
+($G421*'fnd base rates'!J$110)
+($H421*'fnd base rates'!J$111)
+($I421*'fnd base rates'!J$112)
+($J421*'fnd base rates'!J$113)
+($K421*'fnd base rates'!J$114)
+($M421*'fnd base rates'!J$116)
+($N421*'fnd base rates'!J$117)
+($O421*'fnd base rates'!J$118)
+($P421*VLOOKUP($S421+12,rate_basefnd,10)))
*$R421</f>
        <v>442792.95</v>
      </c>
      <c r="AC421" s="1">
        <f>(($D421*'fnd base rates'!K$107)
+($E421*'fnd base rates'!K$108)
+($F421*'fnd base rates'!K$109)
+($G421*'fnd base rates'!K$110)
+($H421*'fnd base rates'!K$111)
+($I421*'fnd base rates'!K$112)
+($J421*'fnd base rates'!K$113)
+($K421*'fnd base rates'!K$114)
+($M421*'fnd base rates'!K$116)
+($N421*'fnd base rates'!K$117)
+($O421*'fnd base rates'!K$118)
+($P421*VLOOKUP($S421+12,rate_basefnd,11)))
*$R421</f>
        <v>546410.05395999993</v>
      </c>
      <c r="AD421" s="1">
        <f>(($D421*'fnd base rates'!L$107)
+($E421*'fnd base rates'!L$108)
+($F421*'fnd base rates'!L$109)
+($G421*'fnd base rates'!L$110)
+($H421*'fnd base rates'!L$111)
+($I421*'fnd base rates'!L$112)
+($J421*'fnd base rates'!L$113)
+($K421*'fnd base rates'!L$114)
+($M421*'fnd base rates'!L$116)
+($N421*'fnd base rates'!L$117)
+($O421*'fnd base rates'!L$118)
+($P421*VLOOKUP($S421+12,rate_basefnd,12)))</f>
        <v>978117.02956000005</v>
      </c>
      <c r="AE421" s="1">
        <f>(($D421*'fnd base rates'!M$107)
+($E421*'fnd base rates'!M$108)
+($F421*'fnd base rates'!M$109)
+($G421*'fnd base rates'!M$110)
+($H421*'fnd base rates'!M$111)
+($I421*'fnd base rates'!M$112)
+($J421*'fnd base rates'!M$113)
+($K421*'fnd base rates'!M$114)
+($M421*'fnd base rates'!M$116)
+($N421*'fnd base rates'!M$117)
+($O421*'fnd base rates'!M$118)
+($P421*VLOOKUP($S421+12,rate_basefnd,13)))</f>
        <v>0</v>
      </c>
      <c r="AF421" s="4">
        <f t="shared" si="463"/>
        <v>7526288.4969700007</v>
      </c>
      <c r="AH421" s="269">
        <f t="shared" si="464"/>
        <v>453137137</v>
      </c>
      <c r="AI421" s="4" t="str">
        <f t="shared" si="465"/>
        <v>453</v>
      </c>
      <c r="AJ421" s="2" t="str">
        <f t="shared" si="466"/>
        <v>137</v>
      </c>
      <c r="AK421" s="2" t="str">
        <f t="shared" si="467"/>
        <v>137</v>
      </c>
      <c r="AL421" s="4">
        <f t="shared" si="468"/>
        <v>1</v>
      </c>
      <c r="AM421" s="4">
        <f t="shared" si="459"/>
        <v>467</v>
      </c>
      <c r="AN421" s="4">
        <f t="shared" si="469"/>
        <v>7526288.4969700007</v>
      </c>
      <c r="AO421" s="4">
        <f t="shared" si="470"/>
        <v>16116</v>
      </c>
      <c r="AP421" s="4">
        <f t="shared" si="460"/>
        <v>0</v>
      </c>
      <c r="AQ421" s="4">
        <v>16116</v>
      </c>
      <c r="AW421" s="4">
        <v>16116</v>
      </c>
      <c r="AX421" s="5">
        <f t="shared" si="471"/>
        <v>0</v>
      </c>
      <c r="AY421" s="4">
        <v>16116</v>
      </c>
      <c r="AZ421" s="5"/>
      <c r="BB421" s="5">
        <f t="shared" ref="BB421" si="498">BC421-BA421</f>
        <v>0</v>
      </c>
    </row>
    <row r="422" spans="1:54" s="4" customFormat="1">
      <c r="A422" s="269">
        <v>453</v>
      </c>
      <c r="B422" s="2">
        <v>453137161</v>
      </c>
      <c r="C422" s="9" t="s">
        <v>279</v>
      </c>
      <c r="D422" s="14">
        <f>'fnd enro'!D422</f>
        <v>0</v>
      </c>
      <c r="E422" s="14">
        <f>'fnd enro'!E422</f>
        <v>0</v>
      </c>
      <c r="F422" s="14">
        <f>'fnd enro'!F422</f>
        <v>0</v>
      </c>
      <c r="G422" s="14">
        <f>'fnd enro'!G422</f>
        <v>1</v>
      </c>
      <c r="H422" s="14">
        <f>'fnd enro'!H422</f>
        <v>0</v>
      </c>
      <c r="I422" s="14">
        <f>'fnd enro'!I422</f>
        <v>0</v>
      </c>
      <c r="J422" s="14">
        <f>'fnd enro'!J422</f>
        <v>0</v>
      </c>
      <c r="K422" s="15">
        <f>'fnd enro'!K422</f>
        <v>3.8600000000000002E-2</v>
      </c>
      <c r="L422" s="14">
        <f>'fnd enro'!L422</f>
        <v>0</v>
      </c>
      <c r="M422" s="14">
        <f>'fnd enro'!M422</f>
        <v>0</v>
      </c>
      <c r="N422" s="14">
        <f>'fnd enro'!N422</f>
        <v>0</v>
      </c>
      <c r="O422" s="14">
        <f>'fnd enro'!O422</f>
        <v>0</v>
      </c>
      <c r="P422" s="14">
        <f>'fnd enro'!P422</f>
        <v>1</v>
      </c>
      <c r="Q422" s="14">
        <f>'fnd enro'!R422</f>
        <v>1</v>
      </c>
      <c r="R422" s="15">
        <f t="shared" si="462"/>
        <v>1</v>
      </c>
      <c r="S422" s="14">
        <f>VALUE('fnd enro'!Q422)</f>
        <v>7</v>
      </c>
      <c r="T422" s="2"/>
      <c r="U422" s="1">
        <f>(($D422*'fnd base rates'!C$107)
+($E422*'fnd base rates'!C$108)
+($F422*'fnd base rates'!C$109)
+($G422*'fnd base rates'!C$110)
+($H422*'fnd base rates'!C$111)
+($I422*'fnd base rates'!C$112)
+($J422*'fnd base rates'!C$113)
+($K422*'fnd base rates'!C$114)
+($M422*'fnd base rates'!C$116)
+($N422*'fnd base rates'!C$117)
+($O422*'fnd base rates'!C$118)
+($P422*VLOOKUP($S422+12,rate_basefnd,3)))
*$R422</f>
        <v>605.10134600000004</v>
      </c>
      <c r="V422" s="1">
        <f>(($D422*'fnd base rates'!D$107)
+($E422*'fnd base rates'!D$108)
+($F422*'fnd base rates'!D$109)
+($G422*'fnd base rates'!D$110)
+($H422*'fnd base rates'!D$111)
+($I422*'fnd base rates'!D$112)
+($J422*'fnd base rates'!D$113)
+($K422*'fnd base rates'!D$114)
+($M422*'fnd base rates'!D$116)
+($N422*'fnd base rates'!D$117)
+($O422*'fnd base rates'!D$118)
+($P422*VLOOKUP($S422+12,rate_basefnd,4)))
*$R422</f>
        <v>1090.3000000000002</v>
      </c>
      <c r="W422" s="1">
        <f>(($D422*'fnd base rates'!E$107)
+($E422*'fnd base rates'!E$108)
+($F422*'fnd base rates'!E$109)
+($G422*'fnd base rates'!E$110)
+($H422*'fnd base rates'!E$111)
+($I422*'fnd base rates'!E$112)
+($J422*'fnd base rates'!E$113)
+($K422*'fnd base rates'!E$114)
+($M422*'fnd base rates'!E$116)
+($N422*'fnd base rates'!E$117)
+($O422*'fnd base rates'!E$118)
+($P422*VLOOKUP($S422+12,rate_basefnd,5)))
*$R422</f>
        <v>7055.2603760000002</v>
      </c>
      <c r="X422" s="1">
        <f>(($D422*'fnd base rates'!F$107)
+($E422*'fnd base rates'!F$108)
+($F422*'fnd base rates'!F$109)
+($G422*'fnd base rates'!F$110)
+($H422*'fnd base rates'!F$111)
+($I422*'fnd base rates'!F$112)
+($J422*'fnd base rates'!F$113)
+($K422*'fnd base rates'!F$114)
+($M422*'fnd base rates'!F$116)
+($N422*'fnd base rates'!F$117)
+($O422*'fnd base rates'!F$118)
+($P422*VLOOKUP($S422+12,rate_basefnd,6)))
*$R422</f>
        <v>1247.446412</v>
      </c>
      <c r="Y422" s="1">
        <f>(($D422*'fnd base rates'!G$107)
+($E422*'fnd base rates'!G$108)
+($F422*'fnd base rates'!G$109)
+($G422*'fnd base rates'!G$110)
+($H422*'fnd base rates'!G$111)
+($I422*'fnd base rates'!G$112)
+($J422*'fnd base rates'!G$113)
+($K422*'fnd base rates'!G$114)
+($M422*'fnd base rates'!G$116)
+($N422*'fnd base rates'!G$117)
+($O422*'fnd base rates'!G$118)
+($P422*VLOOKUP($S422+12,rate_basefnd,7)))
*$R422</f>
        <v>310.81328200000002</v>
      </c>
      <c r="Z422" s="1">
        <f>(($D422*'fnd base rates'!H$107)
+($E422*'fnd base rates'!H$108)
+($F422*'fnd base rates'!H$109)
+($G422*'fnd base rates'!H$110)
+($H422*'fnd base rates'!H$111)
+($I422*'fnd base rates'!H$112)
+($J422*'fnd base rates'!H$113)
+($K422*'fnd base rates'!H$114)
+($M422*'fnd base rates'!H$116)
+($N422*'fnd base rates'!H$117)
+($O422*'fnd base rates'!H$118)
+($P422*VLOOKUP($S422+12,rate_basefnd,8)))</f>
        <v>547.04893400000003</v>
      </c>
      <c r="AA422" s="1">
        <f>(($D422*'fnd base rates'!I$107)
+($E422*'fnd base rates'!I$108)
+($F422*'fnd base rates'!I$109)
+($G422*'fnd base rates'!I$110)
+($H422*'fnd base rates'!I$111)
+($I422*'fnd base rates'!I$112)
+($J422*'fnd base rates'!I$113)
+($K422*'fnd base rates'!I$114)
+($M422*'fnd base rates'!I$116)
+($N422*'fnd base rates'!I$117)
+($O422*'fnd base rates'!I$118)
+($P422*VLOOKUP($S422+12,rate_basefnd,9)))
*$R422</f>
        <v>434.91</v>
      </c>
      <c r="AB422" s="1">
        <f>(($D422*'fnd base rates'!J$107)
+($E422*'fnd base rates'!J$108)
+($F422*'fnd base rates'!J$109)
+($G422*'fnd base rates'!J$110)
+($H422*'fnd base rates'!J$111)
+($I422*'fnd base rates'!J$112)
+($J422*'fnd base rates'!J$113)
+($K422*'fnd base rates'!J$114)
+($M422*'fnd base rates'!J$116)
+($N422*'fnd base rates'!J$117)
+($O422*'fnd base rates'!J$118)
+($P422*VLOOKUP($S422+12,rate_basefnd,10)))
*$R422</f>
        <v>820.34999999999991</v>
      </c>
      <c r="AC422" s="1">
        <f>(($D422*'fnd base rates'!K$107)
+($E422*'fnd base rates'!K$108)
+($F422*'fnd base rates'!K$109)
+($G422*'fnd base rates'!K$110)
+($H422*'fnd base rates'!K$111)
+($I422*'fnd base rates'!K$112)
+($J422*'fnd base rates'!K$113)
+($K422*'fnd base rates'!K$114)
+($M422*'fnd base rates'!K$116)
+($N422*'fnd base rates'!K$117)
+($O422*'fnd base rates'!K$118)
+($P422*VLOOKUP($S422+12,rate_basefnd,11)))
*$R422</f>
        <v>1100.2098799999999</v>
      </c>
      <c r="AD422" s="1">
        <f>(($D422*'fnd base rates'!L$107)
+($E422*'fnd base rates'!L$108)
+($F422*'fnd base rates'!L$109)
+($G422*'fnd base rates'!L$110)
+($H422*'fnd base rates'!L$111)
+($I422*'fnd base rates'!L$112)
+($J422*'fnd base rates'!L$113)
+($K422*'fnd base rates'!L$114)
+($M422*'fnd base rates'!L$116)
+($N422*'fnd base rates'!L$117)
+($O422*'fnd base rates'!L$118)
+($P422*VLOOKUP($S422+12,rate_basefnd,12)))</f>
        <v>1959.70668</v>
      </c>
      <c r="AE422" s="1">
        <f>(($D422*'fnd base rates'!M$107)
+($E422*'fnd base rates'!M$108)
+($F422*'fnd base rates'!M$109)
+($G422*'fnd base rates'!M$110)
+($H422*'fnd base rates'!M$111)
+($I422*'fnd base rates'!M$112)
+($J422*'fnd base rates'!M$113)
+($K422*'fnd base rates'!M$114)
+($M422*'fnd base rates'!M$116)
+($N422*'fnd base rates'!M$117)
+($O422*'fnd base rates'!M$118)
+($P422*VLOOKUP($S422+12,rate_basefnd,13)))</f>
        <v>0</v>
      </c>
      <c r="AF422" s="4">
        <f t="shared" si="463"/>
        <v>15171.146909999999</v>
      </c>
      <c r="AH422" s="269">
        <f t="shared" si="464"/>
        <v>453137161</v>
      </c>
      <c r="AI422" s="4" t="str">
        <f t="shared" si="465"/>
        <v>453</v>
      </c>
      <c r="AJ422" s="2" t="str">
        <f t="shared" si="466"/>
        <v>137</v>
      </c>
      <c r="AK422" s="2" t="str">
        <f t="shared" si="467"/>
        <v>161</v>
      </c>
      <c r="AL422" s="4">
        <f t="shared" si="468"/>
        <v>1</v>
      </c>
      <c r="AM422" s="4">
        <f t="shared" si="459"/>
        <v>1</v>
      </c>
      <c r="AN422" s="4">
        <f t="shared" si="469"/>
        <v>15171.146909999999</v>
      </c>
      <c r="AO422" s="4">
        <f t="shared" si="470"/>
        <v>15171</v>
      </c>
      <c r="AP422" s="4">
        <f t="shared" si="460"/>
        <v>0</v>
      </c>
      <c r="AQ422" s="4">
        <v>15171</v>
      </c>
      <c r="AW422" s="4">
        <v>15171</v>
      </c>
      <c r="AX422" s="5">
        <f t="shared" si="471"/>
        <v>0</v>
      </c>
      <c r="AY422" s="4">
        <v>15171</v>
      </c>
      <c r="AZ422" s="5"/>
      <c r="BB422" s="5">
        <f t="shared" ref="BB422" si="499">BC422-BA422</f>
        <v>0</v>
      </c>
    </row>
    <row r="423" spans="1:54" s="4" customFormat="1">
      <c r="A423" s="269">
        <v>453</v>
      </c>
      <c r="B423" s="2">
        <v>453137210</v>
      </c>
      <c r="C423" s="9" t="s">
        <v>279</v>
      </c>
      <c r="D423" s="14">
        <f>'fnd enro'!D423</f>
        <v>0</v>
      </c>
      <c r="E423" s="14">
        <f>'fnd enro'!E423</f>
        <v>0</v>
      </c>
      <c r="F423" s="14">
        <f>'fnd enro'!F423</f>
        <v>0</v>
      </c>
      <c r="G423" s="14">
        <f>'fnd enro'!G423</f>
        <v>1</v>
      </c>
      <c r="H423" s="14">
        <f>'fnd enro'!H423</f>
        <v>1</v>
      </c>
      <c r="I423" s="14">
        <f>'fnd enro'!I423</f>
        <v>0</v>
      </c>
      <c r="J423" s="14">
        <f>'fnd enro'!J423</f>
        <v>0</v>
      </c>
      <c r="K423" s="15">
        <f>'fnd enro'!K423</f>
        <v>7.7200000000000005E-2</v>
      </c>
      <c r="L423" s="14">
        <f>'fnd enro'!L423</f>
        <v>0</v>
      </c>
      <c r="M423" s="14">
        <f>'fnd enro'!M423</f>
        <v>0</v>
      </c>
      <c r="N423" s="14">
        <f>'fnd enro'!N423</f>
        <v>0</v>
      </c>
      <c r="O423" s="14">
        <f>'fnd enro'!O423</f>
        <v>0</v>
      </c>
      <c r="P423" s="14">
        <f>'fnd enro'!P423</f>
        <v>2</v>
      </c>
      <c r="Q423" s="14">
        <f>'fnd enro'!R423</f>
        <v>2</v>
      </c>
      <c r="R423" s="15">
        <f t="shared" si="462"/>
        <v>1</v>
      </c>
      <c r="S423" s="14">
        <f>VALUE('fnd enro'!Q423)</f>
        <v>6</v>
      </c>
      <c r="T423" s="2"/>
      <c r="U423" s="1">
        <f>(($D423*'fnd base rates'!C$107)
+($E423*'fnd base rates'!C$108)
+($F423*'fnd base rates'!C$109)
+($G423*'fnd base rates'!C$110)
+($H423*'fnd base rates'!C$111)
+($I423*'fnd base rates'!C$112)
+($J423*'fnd base rates'!C$113)
+($K423*'fnd base rates'!C$114)
+($M423*'fnd base rates'!C$116)
+($N423*'fnd base rates'!C$117)
+($O423*'fnd base rates'!C$118)
+($P423*VLOOKUP($S423+12,rate_basefnd,3)))
*$R423</f>
        <v>1203.1026920000002</v>
      </c>
      <c r="V423" s="1">
        <f>(($D423*'fnd base rates'!D$107)
+($E423*'fnd base rates'!D$108)
+($F423*'fnd base rates'!D$109)
+($G423*'fnd base rates'!D$110)
+($H423*'fnd base rates'!D$111)
+($I423*'fnd base rates'!D$112)
+($J423*'fnd base rates'!D$113)
+($K423*'fnd base rates'!D$114)
+($M423*'fnd base rates'!D$116)
+($N423*'fnd base rates'!D$117)
+($O423*'fnd base rates'!D$118)
+($P423*VLOOKUP($S423+12,rate_basefnd,4)))
*$R423</f>
        <v>2146.9</v>
      </c>
      <c r="W423" s="1">
        <f>(($D423*'fnd base rates'!E$107)
+($E423*'fnd base rates'!E$108)
+($F423*'fnd base rates'!E$109)
+($G423*'fnd base rates'!E$110)
+($H423*'fnd base rates'!E$111)
+($I423*'fnd base rates'!E$112)
+($J423*'fnd base rates'!E$113)
+($K423*'fnd base rates'!E$114)
+($M423*'fnd base rates'!E$116)
+($N423*'fnd base rates'!E$117)
+($O423*'fnd base rates'!E$118)
+($P423*VLOOKUP($S423+12,rate_basefnd,5)))
*$R423</f>
        <v>13360.510752</v>
      </c>
      <c r="X423" s="1">
        <f>(($D423*'fnd base rates'!F$107)
+($E423*'fnd base rates'!F$108)
+($F423*'fnd base rates'!F$109)
+($G423*'fnd base rates'!F$110)
+($H423*'fnd base rates'!F$111)
+($I423*'fnd base rates'!F$112)
+($J423*'fnd base rates'!F$113)
+($K423*'fnd base rates'!F$114)
+($M423*'fnd base rates'!F$116)
+($N423*'fnd base rates'!F$117)
+($O423*'fnd base rates'!F$118)
+($P423*VLOOKUP($S423+12,rate_basefnd,6)))
*$R423</f>
        <v>2242.8228239999999</v>
      </c>
      <c r="Y423" s="1">
        <f>(($D423*'fnd base rates'!G$107)
+($E423*'fnd base rates'!G$108)
+($F423*'fnd base rates'!G$109)
+($G423*'fnd base rates'!G$110)
+($H423*'fnd base rates'!G$111)
+($I423*'fnd base rates'!G$112)
+($J423*'fnd base rates'!G$113)
+($K423*'fnd base rates'!G$114)
+($M423*'fnd base rates'!G$116)
+($N423*'fnd base rates'!G$117)
+($O423*'fnd base rates'!G$118)
+($P423*VLOOKUP($S423+12,rate_basefnd,7)))
*$R423</f>
        <v>617.32656399999996</v>
      </c>
      <c r="Z423" s="1">
        <f>(($D423*'fnd base rates'!H$107)
+($E423*'fnd base rates'!H$108)
+($F423*'fnd base rates'!H$109)
+($G423*'fnd base rates'!H$110)
+($H423*'fnd base rates'!H$111)
+($I423*'fnd base rates'!H$112)
+($J423*'fnd base rates'!H$113)
+($K423*'fnd base rates'!H$114)
+($M423*'fnd base rates'!H$116)
+($N423*'fnd base rates'!H$117)
+($O423*'fnd base rates'!H$118)
+($P423*VLOOKUP($S423+12,rate_basefnd,8)))</f>
        <v>1091.657868</v>
      </c>
      <c r="AA423" s="1">
        <f>(($D423*'fnd base rates'!I$107)
+($E423*'fnd base rates'!I$108)
+($F423*'fnd base rates'!I$109)
+($G423*'fnd base rates'!I$110)
+($H423*'fnd base rates'!I$111)
+($I423*'fnd base rates'!I$112)
+($J423*'fnd base rates'!I$113)
+($K423*'fnd base rates'!I$114)
+($M423*'fnd base rates'!I$116)
+($N423*'fnd base rates'!I$117)
+($O423*'fnd base rates'!I$118)
+($P423*VLOOKUP($S423+12,rate_basefnd,9)))
*$R423</f>
        <v>912.81999999999994</v>
      </c>
      <c r="AB423" s="1">
        <f>(($D423*'fnd base rates'!J$107)
+($E423*'fnd base rates'!J$108)
+($F423*'fnd base rates'!J$109)
+($G423*'fnd base rates'!J$110)
+($H423*'fnd base rates'!J$111)
+($I423*'fnd base rates'!J$112)
+($J423*'fnd base rates'!J$113)
+($K423*'fnd base rates'!J$114)
+($M423*'fnd base rates'!J$116)
+($N423*'fnd base rates'!J$117)
+($O423*'fnd base rates'!J$118)
+($P423*VLOOKUP($S423+12,rate_basefnd,10)))
*$R423</f>
        <v>1667.9299999999998</v>
      </c>
      <c r="AC423" s="1">
        <f>(($D423*'fnd base rates'!K$107)
+($E423*'fnd base rates'!K$108)
+($F423*'fnd base rates'!K$109)
+($G423*'fnd base rates'!K$110)
+($H423*'fnd base rates'!K$111)
+($I423*'fnd base rates'!K$112)
+($J423*'fnd base rates'!K$113)
+($K423*'fnd base rates'!K$114)
+($M423*'fnd base rates'!K$116)
+($N423*'fnd base rates'!K$117)
+($O423*'fnd base rates'!K$118)
+($P423*VLOOKUP($S423+12,rate_basefnd,11)))
*$R423</f>
        <v>2282.36976</v>
      </c>
      <c r="AD423" s="1">
        <f>(($D423*'fnd base rates'!L$107)
+($E423*'fnd base rates'!L$108)
+($F423*'fnd base rates'!L$109)
+($G423*'fnd base rates'!L$110)
+($H423*'fnd base rates'!L$111)
+($I423*'fnd base rates'!L$112)
+($J423*'fnd base rates'!L$113)
+($K423*'fnd base rates'!L$114)
+($M423*'fnd base rates'!L$116)
+($N423*'fnd base rates'!L$117)
+($O423*'fnd base rates'!L$118)
+($P423*VLOOKUP($S423+12,rate_basefnd,12)))</f>
        <v>3932.5133599999999</v>
      </c>
      <c r="AE423" s="1">
        <f>(($D423*'fnd base rates'!M$107)
+($E423*'fnd base rates'!M$108)
+($F423*'fnd base rates'!M$109)
+($G423*'fnd base rates'!M$110)
+($H423*'fnd base rates'!M$111)
+($I423*'fnd base rates'!M$112)
+($J423*'fnd base rates'!M$113)
+($K423*'fnd base rates'!M$114)
+($M423*'fnd base rates'!M$116)
+($N423*'fnd base rates'!M$117)
+($O423*'fnd base rates'!M$118)
+($P423*VLOOKUP($S423+12,rate_basefnd,13)))</f>
        <v>0</v>
      </c>
      <c r="AF423" s="4">
        <f t="shared" si="463"/>
        <v>29457.953819999999</v>
      </c>
      <c r="AH423" s="269">
        <f t="shared" si="464"/>
        <v>453137210</v>
      </c>
      <c r="AI423" s="4" t="str">
        <f t="shared" si="465"/>
        <v>453</v>
      </c>
      <c r="AJ423" s="2" t="str">
        <f t="shared" si="466"/>
        <v>137</v>
      </c>
      <c r="AK423" s="2" t="str">
        <f t="shared" si="467"/>
        <v>210</v>
      </c>
      <c r="AL423" s="4">
        <f t="shared" si="468"/>
        <v>1</v>
      </c>
      <c r="AM423" s="4">
        <f t="shared" si="459"/>
        <v>2</v>
      </c>
      <c r="AN423" s="4">
        <f t="shared" si="469"/>
        <v>29457.953819999999</v>
      </c>
      <c r="AO423" s="4">
        <f t="shared" si="470"/>
        <v>14729</v>
      </c>
      <c r="AP423" s="4">
        <f t="shared" si="460"/>
        <v>0</v>
      </c>
      <c r="AQ423" s="4">
        <v>14729</v>
      </c>
      <c r="AW423" s="4">
        <v>14729</v>
      </c>
      <c r="AX423" s="5">
        <f t="shared" si="471"/>
        <v>0</v>
      </c>
      <c r="AY423" s="4">
        <v>14729</v>
      </c>
      <c r="AZ423" s="5"/>
      <c r="BB423" s="5">
        <f t="shared" ref="BB423" si="500">BC423-BA423</f>
        <v>0</v>
      </c>
    </row>
    <row r="424" spans="1:54" s="4" customFormat="1">
      <c r="A424" s="269">
        <v>453</v>
      </c>
      <c r="B424" s="2">
        <v>453137227</v>
      </c>
      <c r="C424" s="9" t="s">
        <v>279</v>
      </c>
      <c r="D424" s="14">
        <f>'fnd enro'!D424</f>
        <v>0</v>
      </c>
      <c r="E424" s="14">
        <f>'fnd enro'!E424</f>
        <v>0</v>
      </c>
      <c r="F424" s="14">
        <f>'fnd enro'!F424</f>
        <v>0</v>
      </c>
      <c r="G424" s="14">
        <f>'fnd enro'!G424</f>
        <v>1</v>
      </c>
      <c r="H424" s="14">
        <f>'fnd enro'!H424</f>
        <v>0</v>
      </c>
      <c r="I424" s="14">
        <f>'fnd enro'!I424</f>
        <v>0</v>
      </c>
      <c r="J424" s="14">
        <f>'fnd enro'!J424</f>
        <v>0</v>
      </c>
      <c r="K424" s="15">
        <f>'fnd enro'!K424</f>
        <v>3.8600000000000002E-2</v>
      </c>
      <c r="L424" s="14">
        <f>'fnd enro'!L424</f>
        <v>0</v>
      </c>
      <c r="M424" s="14">
        <f>'fnd enro'!M424</f>
        <v>1</v>
      </c>
      <c r="N424" s="14">
        <f>'fnd enro'!N424</f>
        <v>0</v>
      </c>
      <c r="O424" s="14">
        <f>'fnd enro'!O424</f>
        <v>0</v>
      </c>
      <c r="P424" s="14">
        <f>'fnd enro'!P424</f>
        <v>1</v>
      </c>
      <c r="Q424" s="14">
        <f>'fnd enro'!R424</f>
        <v>1</v>
      </c>
      <c r="R424" s="15">
        <f t="shared" si="462"/>
        <v>1</v>
      </c>
      <c r="S424" s="14">
        <f>VALUE('fnd enro'!Q424)</f>
        <v>10</v>
      </c>
      <c r="T424" s="2"/>
      <c r="U424" s="1">
        <f>(($D424*'fnd base rates'!C$107)
+($E424*'fnd base rates'!C$108)
+($F424*'fnd base rates'!C$109)
+($G424*'fnd base rates'!C$110)
+($H424*'fnd base rates'!C$111)
+($I424*'fnd base rates'!C$112)
+($J424*'fnd base rates'!C$113)
+($K424*'fnd base rates'!C$114)
+($M424*'fnd base rates'!C$116)
+($N424*'fnd base rates'!C$117)
+($O424*'fnd base rates'!C$118)
+($P424*VLOOKUP($S424+12,rate_basefnd,3)))
*$R424</f>
        <v>716.93134600000008</v>
      </c>
      <c r="V424" s="1">
        <f>(($D424*'fnd base rates'!D$107)
+($E424*'fnd base rates'!D$108)
+($F424*'fnd base rates'!D$109)
+($G424*'fnd base rates'!D$110)
+($H424*'fnd base rates'!D$111)
+($I424*'fnd base rates'!D$112)
+($J424*'fnd base rates'!D$113)
+($K424*'fnd base rates'!D$114)
+($M424*'fnd base rates'!D$116)
+($N424*'fnd base rates'!D$117)
+($O424*'fnd base rates'!D$118)
+($P424*VLOOKUP($S424+12,rate_basefnd,4)))
*$R424</f>
        <v>1317.9</v>
      </c>
      <c r="W424" s="1">
        <f>(($D424*'fnd base rates'!E$107)
+($E424*'fnd base rates'!E$108)
+($F424*'fnd base rates'!E$109)
+($G424*'fnd base rates'!E$110)
+($H424*'fnd base rates'!E$111)
+($I424*'fnd base rates'!E$112)
+($J424*'fnd base rates'!E$113)
+($K424*'fnd base rates'!E$114)
+($M424*'fnd base rates'!E$116)
+($N424*'fnd base rates'!E$117)
+($O424*'fnd base rates'!E$118)
+($P424*VLOOKUP($S424+12,rate_basefnd,5)))
*$R424</f>
        <v>8787.9603760000009</v>
      </c>
      <c r="X424" s="1">
        <f>(($D424*'fnd base rates'!F$107)
+($E424*'fnd base rates'!F$108)
+($F424*'fnd base rates'!F$109)
+($G424*'fnd base rates'!F$110)
+($H424*'fnd base rates'!F$111)
+($I424*'fnd base rates'!F$112)
+($J424*'fnd base rates'!F$113)
+($K424*'fnd base rates'!F$114)
+($M424*'fnd base rates'!F$116)
+($N424*'fnd base rates'!F$117)
+($O424*'fnd base rates'!F$118)
+($P424*VLOOKUP($S424+12,rate_basefnd,6)))
*$R424</f>
        <v>1424.466412</v>
      </c>
      <c r="Y424" s="1">
        <f>(($D424*'fnd base rates'!G$107)
+($E424*'fnd base rates'!G$108)
+($F424*'fnd base rates'!G$109)
+($G424*'fnd base rates'!G$110)
+($H424*'fnd base rates'!G$111)
+($I424*'fnd base rates'!G$112)
+($J424*'fnd base rates'!G$113)
+($K424*'fnd base rates'!G$114)
+($M424*'fnd base rates'!G$116)
+($N424*'fnd base rates'!G$117)
+($O424*'fnd base rates'!G$118)
+($P424*VLOOKUP($S424+12,rate_basefnd,7)))
*$R424</f>
        <v>385.333282</v>
      </c>
      <c r="Z424" s="1">
        <f>(($D424*'fnd base rates'!H$107)
+($E424*'fnd base rates'!H$108)
+($F424*'fnd base rates'!H$109)
+($G424*'fnd base rates'!H$110)
+($H424*'fnd base rates'!H$111)
+($I424*'fnd base rates'!H$112)
+($J424*'fnd base rates'!H$113)
+($K424*'fnd base rates'!H$114)
+($M424*'fnd base rates'!H$116)
+($N424*'fnd base rates'!H$117)
+($O424*'fnd base rates'!H$118)
+($P424*VLOOKUP($S424+12,rate_basefnd,8)))</f>
        <v>677.14893400000005</v>
      </c>
      <c r="AA424" s="1">
        <f>(($D424*'fnd base rates'!I$107)
+($E424*'fnd base rates'!I$108)
+($F424*'fnd base rates'!I$109)
+($G424*'fnd base rates'!I$110)
+($H424*'fnd base rates'!I$111)
+($I424*'fnd base rates'!I$112)
+($J424*'fnd base rates'!I$113)
+($K424*'fnd base rates'!I$114)
+($M424*'fnd base rates'!I$116)
+($N424*'fnd base rates'!I$117)
+($O424*'fnd base rates'!I$118)
+($P424*VLOOKUP($S424+12,rate_basefnd,9)))
*$R424</f>
        <v>530.76</v>
      </c>
      <c r="AB424" s="1">
        <f>(($D424*'fnd base rates'!J$107)
+($E424*'fnd base rates'!J$108)
+($F424*'fnd base rates'!J$109)
+($G424*'fnd base rates'!J$110)
+($H424*'fnd base rates'!J$111)
+($I424*'fnd base rates'!J$112)
+($J424*'fnd base rates'!J$113)
+($K424*'fnd base rates'!J$114)
+($M424*'fnd base rates'!J$116)
+($N424*'fnd base rates'!J$117)
+($O424*'fnd base rates'!J$118)
+($P424*VLOOKUP($S424+12,rate_basefnd,10)))
*$R424</f>
        <v>949.51</v>
      </c>
      <c r="AC424" s="1">
        <f>(($D424*'fnd base rates'!K$107)
+($E424*'fnd base rates'!K$108)
+($F424*'fnd base rates'!K$109)
+($G424*'fnd base rates'!K$110)
+($H424*'fnd base rates'!K$111)
+($I424*'fnd base rates'!K$112)
+($J424*'fnd base rates'!K$113)
+($K424*'fnd base rates'!K$114)
+($M424*'fnd base rates'!K$116)
+($N424*'fnd base rates'!K$117)
+($O424*'fnd base rates'!K$118)
+($P424*VLOOKUP($S424+12,rate_basefnd,11)))
*$R424</f>
        <v>1403.6598799999999</v>
      </c>
      <c r="AD424" s="1">
        <f>(($D424*'fnd base rates'!L$107)
+($E424*'fnd base rates'!L$108)
+($F424*'fnd base rates'!L$109)
+($G424*'fnd base rates'!L$110)
+($H424*'fnd base rates'!L$111)
+($I424*'fnd base rates'!L$112)
+($J424*'fnd base rates'!L$113)
+($K424*'fnd base rates'!L$114)
+($M424*'fnd base rates'!L$116)
+($N424*'fnd base rates'!L$117)
+($O424*'fnd base rates'!L$118)
+($P424*VLOOKUP($S424+12,rate_basefnd,12)))</f>
        <v>2317.7266800000002</v>
      </c>
      <c r="AE424" s="1">
        <f>(($D424*'fnd base rates'!M$107)
+($E424*'fnd base rates'!M$108)
+($F424*'fnd base rates'!M$109)
+($G424*'fnd base rates'!M$110)
+($H424*'fnd base rates'!M$111)
+($I424*'fnd base rates'!M$112)
+($J424*'fnd base rates'!M$113)
+($K424*'fnd base rates'!M$114)
+($M424*'fnd base rates'!M$116)
+($N424*'fnd base rates'!M$117)
+($O424*'fnd base rates'!M$118)
+($P424*VLOOKUP($S424+12,rate_basefnd,13)))</f>
        <v>0</v>
      </c>
      <c r="AF424" s="4">
        <f t="shared" si="463"/>
        <v>18511.396910000003</v>
      </c>
      <c r="AH424" s="269">
        <f t="shared" si="464"/>
        <v>453137227</v>
      </c>
      <c r="AI424" s="4" t="str">
        <f t="shared" si="465"/>
        <v>453</v>
      </c>
      <c r="AJ424" s="2" t="str">
        <f t="shared" si="466"/>
        <v>137</v>
      </c>
      <c r="AK424" s="2" t="str">
        <f t="shared" si="467"/>
        <v>227</v>
      </c>
      <c r="AL424" s="4">
        <f t="shared" si="468"/>
        <v>1</v>
      </c>
      <c r="AM424" s="4">
        <f t="shared" si="459"/>
        <v>1</v>
      </c>
      <c r="AN424" s="4">
        <f t="shared" si="469"/>
        <v>18511.396910000003</v>
      </c>
      <c r="AO424" s="4">
        <f t="shared" si="470"/>
        <v>18511</v>
      </c>
      <c r="AP424" s="4">
        <f t="shared" si="460"/>
        <v>0</v>
      </c>
      <c r="AQ424" s="4">
        <v>18511</v>
      </c>
      <c r="AW424" s="4">
        <v>18511</v>
      </c>
      <c r="AX424" s="5">
        <f t="shared" si="471"/>
        <v>0</v>
      </c>
      <c r="AY424" s="4">
        <v>18511</v>
      </c>
      <c r="AZ424" s="5"/>
      <c r="BB424" s="5">
        <f t="shared" ref="BB424" si="501">BC424-BA424</f>
        <v>0</v>
      </c>
    </row>
    <row r="425" spans="1:54" s="4" customFormat="1">
      <c r="A425" s="269">
        <v>453</v>
      </c>
      <c r="B425" s="2">
        <v>453137278</v>
      </c>
      <c r="C425" s="9" t="s">
        <v>279</v>
      </c>
      <c r="D425" s="14">
        <f>'fnd enro'!D425</f>
        <v>0</v>
      </c>
      <c r="E425" s="14">
        <f>'fnd enro'!E425</f>
        <v>0</v>
      </c>
      <c r="F425" s="14">
        <f>'fnd enro'!F425</f>
        <v>0</v>
      </c>
      <c r="G425" s="14">
        <f>'fnd enro'!G425</f>
        <v>3</v>
      </c>
      <c r="H425" s="14">
        <f>'fnd enro'!H425</f>
        <v>1</v>
      </c>
      <c r="I425" s="14">
        <f>'fnd enro'!I425</f>
        <v>0</v>
      </c>
      <c r="J425" s="14">
        <f>'fnd enro'!J425</f>
        <v>0</v>
      </c>
      <c r="K425" s="15">
        <f>'fnd enro'!K425</f>
        <v>0.15440000000000001</v>
      </c>
      <c r="L425" s="14">
        <f>'fnd enro'!L425</f>
        <v>0</v>
      </c>
      <c r="M425" s="14">
        <f>'fnd enro'!M425</f>
        <v>0</v>
      </c>
      <c r="N425" s="14">
        <f>'fnd enro'!N425</f>
        <v>0</v>
      </c>
      <c r="O425" s="14">
        <f>'fnd enro'!O425</f>
        <v>0</v>
      </c>
      <c r="P425" s="14">
        <f>'fnd enro'!P425</f>
        <v>2</v>
      </c>
      <c r="Q425" s="14">
        <f>'fnd enro'!R425</f>
        <v>4</v>
      </c>
      <c r="R425" s="15">
        <f t="shared" si="462"/>
        <v>1</v>
      </c>
      <c r="S425" s="14">
        <f>VALUE('fnd enro'!Q425)</f>
        <v>7</v>
      </c>
      <c r="T425" s="2"/>
      <c r="U425" s="1">
        <f>(($D425*'fnd base rates'!C$107)
+($E425*'fnd base rates'!C$108)
+($F425*'fnd base rates'!C$109)
+($G425*'fnd base rates'!C$110)
+($H425*'fnd base rates'!C$111)
+($I425*'fnd base rates'!C$112)
+($J425*'fnd base rates'!C$113)
+($K425*'fnd base rates'!C$114)
+($M425*'fnd base rates'!C$116)
+($N425*'fnd base rates'!C$117)
+($O425*'fnd base rates'!C$118)
+($P425*VLOOKUP($S425+12,rate_basefnd,3)))
*$R425</f>
        <v>2283.1253840000004</v>
      </c>
      <c r="V425" s="1">
        <f>(($D425*'fnd base rates'!D$107)
+($E425*'fnd base rates'!D$108)
+($F425*'fnd base rates'!D$109)
+($G425*'fnd base rates'!D$110)
+($H425*'fnd base rates'!D$111)
+($I425*'fnd base rates'!D$112)
+($J425*'fnd base rates'!D$113)
+($K425*'fnd base rates'!D$114)
+($M425*'fnd base rates'!D$116)
+($N425*'fnd base rates'!D$117)
+($O425*'fnd base rates'!D$118)
+($P425*VLOOKUP($S425+12,rate_basefnd,4)))
*$R425</f>
        <v>3710.76</v>
      </c>
      <c r="W425" s="1">
        <f>(($D425*'fnd base rates'!E$107)
+($E425*'fnd base rates'!E$108)
+($F425*'fnd base rates'!E$109)
+($G425*'fnd base rates'!E$110)
+($H425*'fnd base rates'!E$111)
+($I425*'fnd base rates'!E$112)
+($J425*'fnd base rates'!E$113)
+($K425*'fnd base rates'!E$114)
+($M425*'fnd base rates'!E$116)
+($N425*'fnd base rates'!E$117)
+($O425*'fnd base rates'!E$118)
+($P425*VLOOKUP($S425+12,rate_basefnd,5)))
*$R425</f>
        <v>21450.431504</v>
      </c>
      <c r="X425" s="1">
        <f>(($D425*'fnd base rates'!F$107)
+($E425*'fnd base rates'!F$108)
+($F425*'fnd base rates'!F$109)
+($G425*'fnd base rates'!F$110)
+($H425*'fnd base rates'!F$111)
+($I425*'fnd base rates'!F$112)
+($J425*'fnd base rates'!F$113)
+($K425*'fnd base rates'!F$114)
+($M425*'fnd base rates'!F$116)
+($N425*'fnd base rates'!F$117)
+($O425*'fnd base rates'!F$118)
+($P425*VLOOKUP($S425+12,rate_basefnd,6)))
*$R425</f>
        <v>4737.7156479999994</v>
      </c>
      <c r="Y425" s="1">
        <f>(($D425*'fnd base rates'!G$107)
+($E425*'fnd base rates'!G$108)
+($F425*'fnd base rates'!G$109)
+($G425*'fnd base rates'!G$110)
+($H425*'fnd base rates'!G$111)
+($I425*'fnd base rates'!G$112)
+($J425*'fnd base rates'!G$113)
+($K425*'fnd base rates'!G$114)
+($M425*'fnd base rates'!G$116)
+($N425*'fnd base rates'!G$117)
+($O425*'fnd base rates'!G$118)
+($P425*VLOOKUP($S425+12,rate_basefnd,7)))
*$R425</f>
        <v>946.87312799999995</v>
      </c>
      <c r="Z425" s="1">
        <f>(($D425*'fnd base rates'!H$107)
+($E425*'fnd base rates'!H$108)
+($F425*'fnd base rates'!H$109)
+($G425*'fnd base rates'!H$110)
+($H425*'fnd base rates'!H$111)
+($I425*'fnd base rates'!H$112)
+($J425*'fnd base rates'!H$113)
+($K425*'fnd base rates'!H$114)
+($M425*'fnd base rates'!H$116)
+($N425*'fnd base rates'!H$117)
+($O425*'fnd base rates'!H$118)
+($P425*VLOOKUP($S425+12,rate_basefnd,8)))</f>
        <v>2140.9757359999999</v>
      </c>
      <c r="AA425" s="1">
        <f>(($D425*'fnd base rates'!I$107)
+($E425*'fnd base rates'!I$108)
+($F425*'fnd base rates'!I$109)
+($G425*'fnd base rates'!I$110)
+($H425*'fnd base rates'!I$111)
+($I425*'fnd base rates'!I$112)
+($J425*'fnd base rates'!I$113)
+($K425*'fnd base rates'!I$114)
+($M425*'fnd base rates'!I$116)
+($N425*'fnd base rates'!I$117)
+($O425*'fnd base rates'!I$118)
+($P425*VLOOKUP($S425+12,rate_basefnd,9)))
*$R425</f>
        <v>1538.8600000000001</v>
      </c>
      <c r="AB425" s="1">
        <f>(($D425*'fnd base rates'!J$107)
+($E425*'fnd base rates'!J$108)
+($F425*'fnd base rates'!J$109)
+($G425*'fnd base rates'!J$110)
+($H425*'fnd base rates'!J$111)
+($I425*'fnd base rates'!J$112)
+($J425*'fnd base rates'!J$113)
+($K425*'fnd base rates'!J$114)
+($M425*'fnd base rates'!J$116)
+($N425*'fnd base rates'!J$117)
+($O425*'fnd base rates'!J$118)
+($P425*VLOOKUP($S425+12,rate_basefnd,10)))
*$R425</f>
        <v>2041.83</v>
      </c>
      <c r="AC425" s="1">
        <f>(($D425*'fnd base rates'!K$107)
+($E425*'fnd base rates'!K$108)
+($F425*'fnd base rates'!K$109)
+($G425*'fnd base rates'!K$110)
+($H425*'fnd base rates'!K$111)
+($I425*'fnd base rates'!K$112)
+($J425*'fnd base rates'!K$113)
+($K425*'fnd base rates'!K$114)
+($M425*'fnd base rates'!K$116)
+($N425*'fnd base rates'!K$117)
+($O425*'fnd base rates'!K$118)
+($P425*VLOOKUP($S425+12,rate_basefnd,11)))
*$R425</f>
        <v>4482.7895200000003</v>
      </c>
      <c r="AD425" s="1">
        <f>(($D425*'fnd base rates'!L$107)
+($E425*'fnd base rates'!L$108)
+($F425*'fnd base rates'!L$109)
+($G425*'fnd base rates'!L$110)
+($H425*'fnd base rates'!L$111)
+($I425*'fnd base rates'!L$112)
+($J425*'fnd base rates'!L$113)
+($K425*'fnd base rates'!L$114)
+($M425*'fnd base rates'!L$116)
+($N425*'fnd base rates'!L$117)
+($O425*'fnd base rates'!L$118)
+($P425*VLOOKUP($S425+12,rate_basefnd,12)))</f>
        <v>6878.0467200000003</v>
      </c>
      <c r="AE425" s="1">
        <f>(($D425*'fnd base rates'!M$107)
+($E425*'fnd base rates'!M$108)
+($F425*'fnd base rates'!M$109)
+($G425*'fnd base rates'!M$110)
+($H425*'fnd base rates'!M$111)
+($I425*'fnd base rates'!M$112)
+($J425*'fnd base rates'!M$113)
+($K425*'fnd base rates'!M$114)
+($M425*'fnd base rates'!M$116)
+($N425*'fnd base rates'!M$117)
+($O425*'fnd base rates'!M$118)
+($P425*VLOOKUP($S425+12,rate_basefnd,13)))</f>
        <v>0</v>
      </c>
      <c r="AF425" s="4">
        <f t="shared" si="463"/>
        <v>50211.407639999998</v>
      </c>
      <c r="AH425" s="269">
        <f t="shared" si="464"/>
        <v>453137278</v>
      </c>
      <c r="AI425" s="4" t="str">
        <f t="shared" si="465"/>
        <v>453</v>
      </c>
      <c r="AJ425" s="2" t="str">
        <f t="shared" si="466"/>
        <v>137</v>
      </c>
      <c r="AK425" s="2" t="str">
        <f t="shared" si="467"/>
        <v>278</v>
      </c>
      <c r="AL425" s="4">
        <f t="shared" si="468"/>
        <v>1</v>
      </c>
      <c r="AM425" s="4">
        <f t="shared" si="459"/>
        <v>4</v>
      </c>
      <c r="AN425" s="4">
        <f t="shared" si="469"/>
        <v>50211.407639999998</v>
      </c>
      <c r="AO425" s="4">
        <f t="shared" si="470"/>
        <v>12553</v>
      </c>
      <c r="AP425" s="4">
        <f t="shared" si="460"/>
        <v>0</v>
      </c>
      <c r="AQ425" s="4">
        <v>12553</v>
      </c>
      <c r="AW425" s="4">
        <v>12553</v>
      </c>
      <c r="AX425" s="5">
        <f t="shared" si="471"/>
        <v>0</v>
      </c>
      <c r="AY425" s="4">
        <v>12553</v>
      </c>
      <c r="AZ425" s="5"/>
      <c r="BB425" s="5">
        <f t="shared" ref="BB425" si="502">BC425-BA425</f>
        <v>0</v>
      </c>
    </row>
    <row r="426" spans="1:54" s="4" customFormat="1">
      <c r="A426" s="269">
        <v>453</v>
      </c>
      <c r="B426" s="2">
        <v>453137281</v>
      </c>
      <c r="C426" s="9" t="s">
        <v>279</v>
      </c>
      <c r="D426" s="14">
        <f>'fnd enro'!D426</f>
        <v>0</v>
      </c>
      <c r="E426" s="14">
        <f>'fnd enro'!E426</f>
        <v>0</v>
      </c>
      <c r="F426" s="14">
        <f>'fnd enro'!F426</f>
        <v>10</v>
      </c>
      <c r="G426" s="14">
        <f>'fnd enro'!G426</f>
        <v>47</v>
      </c>
      <c r="H426" s="14">
        <f>'fnd enro'!H426</f>
        <v>27</v>
      </c>
      <c r="I426" s="14">
        <f>'fnd enro'!I426</f>
        <v>0</v>
      </c>
      <c r="J426" s="14">
        <f>'fnd enro'!J426</f>
        <v>0</v>
      </c>
      <c r="K426" s="15">
        <f>'fnd enro'!K426</f>
        <v>3.2423999999999999</v>
      </c>
      <c r="L426" s="14">
        <f>'fnd enro'!L426</f>
        <v>0</v>
      </c>
      <c r="M426" s="14">
        <f>'fnd enro'!M426</f>
        <v>6</v>
      </c>
      <c r="N426" s="14">
        <f>'fnd enro'!N426</f>
        <v>2</v>
      </c>
      <c r="O426" s="14">
        <f>'fnd enro'!O426</f>
        <v>0</v>
      </c>
      <c r="P426" s="14">
        <f>'fnd enro'!P426</f>
        <v>73</v>
      </c>
      <c r="Q426" s="14">
        <f>'fnd enro'!R426</f>
        <v>84</v>
      </c>
      <c r="R426" s="15">
        <f t="shared" si="462"/>
        <v>1</v>
      </c>
      <c r="S426" s="14">
        <f>VALUE('fnd enro'!Q426)</f>
        <v>12</v>
      </c>
      <c r="T426" s="2"/>
      <c r="U426" s="1">
        <f>(($D426*'fnd base rates'!C$107)
+($E426*'fnd base rates'!C$108)
+($F426*'fnd base rates'!C$109)
+($G426*'fnd base rates'!C$110)
+($H426*'fnd base rates'!C$111)
+($I426*'fnd base rates'!C$112)
+($J426*'fnd base rates'!C$113)
+($K426*'fnd base rates'!C$114)
+($M426*'fnd base rates'!C$116)
+($N426*'fnd base rates'!C$117)
+($O426*'fnd base rates'!C$118)
+($P426*VLOOKUP($S426+12,rate_basefnd,3)))
*$R426</f>
        <v>52301.413064000008</v>
      </c>
      <c r="V426" s="1">
        <f>(($D426*'fnd base rates'!D$107)
+($E426*'fnd base rates'!D$108)
+($F426*'fnd base rates'!D$109)
+($G426*'fnd base rates'!D$110)
+($H426*'fnd base rates'!D$111)
+($I426*'fnd base rates'!D$112)
+($J426*'fnd base rates'!D$113)
+($K426*'fnd base rates'!D$114)
+($M426*'fnd base rates'!D$116)
+($N426*'fnd base rates'!D$117)
+($O426*'fnd base rates'!D$118)
+($P426*VLOOKUP($S426+12,rate_basefnd,4)))
*$R426</f>
        <v>96112.11</v>
      </c>
      <c r="W426" s="1">
        <f>(($D426*'fnd base rates'!E$107)
+($E426*'fnd base rates'!E$108)
+($F426*'fnd base rates'!E$109)
+($G426*'fnd base rates'!E$110)
+($H426*'fnd base rates'!E$111)
+($I426*'fnd base rates'!E$112)
+($J426*'fnd base rates'!E$113)
+($K426*'fnd base rates'!E$114)
+($M426*'fnd base rates'!E$116)
+($N426*'fnd base rates'!E$117)
+($O426*'fnd base rates'!E$118)
+($P426*VLOOKUP($S426+12,rate_basefnd,5)))
*$R426</f>
        <v>621493.49158399994</v>
      </c>
      <c r="X426" s="1">
        <f>(($D426*'fnd base rates'!F$107)
+($E426*'fnd base rates'!F$108)
+($F426*'fnd base rates'!F$109)
+($G426*'fnd base rates'!F$110)
+($H426*'fnd base rates'!F$111)
+($I426*'fnd base rates'!F$112)
+($J426*'fnd base rates'!F$113)
+($K426*'fnd base rates'!F$114)
+($M426*'fnd base rates'!F$116)
+($N426*'fnd base rates'!F$117)
+($O426*'fnd base rates'!F$118)
+($P426*VLOOKUP($S426+12,rate_basefnd,6)))
*$R426</f>
        <v>99415.388607999994</v>
      </c>
      <c r="Y426" s="1">
        <f>(($D426*'fnd base rates'!G$107)
+($E426*'fnd base rates'!G$108)
+($F426*'fnd base rates'!G$109)
+($G426*'fnd base rates'!G$110)
+($H426*'fnd base rates'!G$111)
+($I426*'fnd base rates'!G$112)
+($J426*'fnd base rates'!G$113)
+($K426*'fnd base rates'!G$114)
+($M426*'fnd base rates'!G$116)
+($N426*'fnd base rates'!G$117)
+($O426*'fnd base rates'!G$118)
+($P426*VLOOKUP($S426+12,rate_basefnd,7)))
*$R426</f>
        <v>28296.875688</v>
      </c>
      <c r="Z426" s="1">
        <f>(($D426*'fnd base rates'!H$107)
+($E426*'fnd base rates'!H$108)
+($F426*'fnd base rates'!H$109)
+($G426*'fnd base rates'!H$110)
+($H426*'fnd base rates'!H$111)
+($I426*'fnd base rates'!H$112)
+($J426*'fnd base rates'!H$113)
+($K426*'fnd base rates'!H$114)
+($M426*'fnd base rates'!H$116)
+($N426*'fnd base rates'!H$117)
+($O426*'fnd base rates'!H$118)
+($P426*VLOOKUP($S426+12,rate_basefnd,8)))</f>
        <v>47201.870455999997</v>
      </c>
      <c r="AA426" s="1">
        <f>(($D426*'fnd base rates'!I$107)
+($E426*'fnd base rates'!I$108)
+($F426*'fnd base rates'!I$109)
+($G426*'fnd base rates'!I$110)
+($H426*'fnd base rates'!I$111)
+($I426*'fnd base rates'!I$112)
+($J426*'fnd base rates'!I$113)
+($K426*'fnd base rates'!I$114)
+($M426*'fnd base rates'!I$116)
+($N426*'fnd base rates'!I$117)
+($O426*'fnd base rates'!I$118)
+($P426*VLOOKUP($S426+12,rate_basefnd,9)))
*$R426</f>
        <v>39890.81</v>
      </c>
      <c r="AB426" s="1">
        <f>(($D426*'fnd base rates'!J$107)
+($E426*'fnd base rates'!J$108)
+($F426*'fnd base rates'!J$109)
+($G426*'fnd base rates'!J$110)
+($H426*'fnd base rates'!J$111)
+($I426*'fnd base rates'!J$112)
+($J426*'fnd base rates'!J$113)
+($K426*'fnd base rates'!J$114)
+($M426*'fnd base rates'!J$116)
+($N426*'fnd base rates'!J$117)
+($O426*'fnd base rates'!J$118)
+($P426*VLOOKUP($S426+12,rate_basefnd,10)))
*$R426</f>
        <v>77559.41</v>
      </c>
      <c r="AC426" s="1">
        <f>(($D426*'fnd base rates'!K$107)
+($E426*'fnd base rates'!K$108)
+($F426*'fnd base rates'!K$109)
+($G426*'fnd base rates'!K$110)
+($H426*'fnd base rates'!K$111)
+($I426*'fnd base rates'!K$112)
+($J426*'fnd base rates'!K$113)
+($K426*'fnd base rates'!K$114)
+($M426*'fnd base rates'!K$116)
+($N426*'fnd base rates'!K$117)
+($O426*'fnd base rates'!K$118)
+($P426*VLOOKUP($S426+12,rate_basefnd,11)))
*$R426</f>
        <v>97091.539919999996</v>
      </c>
      <c r="AD426" s="1">
        <f>(($D426*'fnd base rates'!L$107)
+($E426*'fnd base rates'!L$108)
+($F426*'fnd base rates'!L$109)
+($G426*'fnd base rates'!L$110)
+($H426*'fnd base rates'!L$111)
+($I426*'fnd base rates'!L$112)
+($J426*'fnd base rates'!L$113)
+($K426*'fnd base rates'!L$114)
+($M426*'fnd base rates'!L$116)
+($N426*'fnd base rates'!L$117)
+($O426*'fnd base rates'!L$118)
+($P426*VLOOKUP($S426+12,rate_basefnd,12)))</f>
        <v>173541.64111999999</v>
      </c>
      <c r="AE426" s="1">
        <f>(($D426*'fnd base rates'!M$107)
+($E426*'fnd base rates'!M$108)
+($F426*'fnd base rates'!M$109)
+($G426*'fnd base rates'!M$110)
+($H426*'fnd base rates'!M$111)
+($I426*'fnd base rates'!M$112)
+($J426*'fnd base rates'!M$113)
+($K426*'fnd base rates'!M$114)
+($M426*'fnd base rates'!M$116)
+($N426*'fnd base rates'!M$117)
+($O426*'fnd base rates'!M$118)
+($P426*VLOOKUP($S426+12,rate_basefnd,13)))</f>
        <v>0</v>
      </c>
      <c r="AF426" s="4">
        <f t="shared" si="463"/>
        <v>1332904.5504399999</v>
      </c>
      <c r="AH426" s="269">
        <f t="shared" si="464"/>
        <v>453137281</v>
      </c>
      <c r="AI426" s="4" t="str">
        <f t="shared" si="465"/>
        <v>453</v>
      </c>
      <c r="AJ426" s="2" t="str">
        <f t="shared" si="466"/>
        <v>137</v>
      </c>
      <c r="AK426" s="2" t="str">
        <f t="shared" si="467"/>
        <v>281</v>
      </c>
      <c r="AL426" s="4">
        <f t="shared" si="468"/>
        <v>1</v>
      </c>
      <c r="AM426" s="4">
        <f t="shared" si="459"/>
        <v>84</v>
      </c>
      <c r="AN426" s="4">
        <f t="shared" si="469"/>
        <v>1332904.5504399999</v>
      </c>
      <c r="AO426" s="4">
        <f t="shared" si="470"/>
        <v>15868</v>
      </c>
      <c r="AP426" s="4">
        <f t="shared" si="460"/>
        <v>0</v>
      </c>
      <c r="AQ426" s="4">
        <v>15868</v>
      </c>
      <c r="AW426" s="4">
        <v>15868</v>
      </c>
      <c r="AX426" s="5">
        <f t="shared" si="471"/>
        <v>0</v>
      </c>
      <c r="AY426" s="4">
        <v>15868</v>
      </c>
      <c r="AZ426" s="5"/>
      <c r="BB426" s="5">
        <f t="shared" ref="BB426" si="503">BC426-BA426</f>
        <v>0</v>
      </c>
    </row>
    <row r="427" spans="1:54" s="4" customFormat="1">
      <c r="A427" s="269">
        <v>453</v>
      </c>
      <c r="B427" s="2">
        <v>453137325</v>
      </c>
      <c r="C427" s="9" t="s">
        <v>279</v>
      </c>
      <c r="D427" s="14">
        <f>'fnd enro'!D427</f>
        <v>0</v>
      </c>
      <c r="E427" s="14">
        <f>'fnd enro'!E427</f>
        <v>0</v>
      </c>
      <c r="F427" s="14">
        <f>'fnd enro'!F427</f>
        <v>0</v>
      </c>
      <c r="G427" s="14">
        <f>'fnd enro'!G427</f>
        <v>2</v>
      </c>
      <c r="H427" s="14">
        <f>'fnd enro'!H427</f>
        <v>3</v>
      </c>
      <c r="I427" s="14">
        <f>'fnd enro'!I427</f>
        <v>0</v>
      </c>
      <c r="J427" s="14">
        <f>'fnd enro'!J427</f>
        <v>0</v>
      </c>
      <c r="K427" s="15">
        <f>'fnd enro'!K427</f>
        <v>0.193</v>
      </c>
      <c r="L427" s="14">
        <f>'fnd enro'!L427</f>
        <v>0</v>
      </c>
      <c r="M427" s="14">
        <f>'fnd enro'!M427</f>
        <v>0</v>
      </c>
      <c r="N427" s="14">
        <f>'fnd enro'!N427</f>
        <v>1</v>
      </c>
      <c r="O427" s="14">
        <f>'fnd enro'!O427</f>
        <v>0</v>
      </c>
      <c r="P427" s="14">
        <f>'fnd enro'!P427</f>
        <v>5</v>
      </c>
      <c r="Q427" s="14">
        <f>'fnd enro'!R427</f>
        <v>5</v>
      </c>
      <c r="R427" s="15">
        <f t="shared" si="462"/>
        <v>1</v>
      </c>
      <c r="S427" s="14">
        <f>VALUE('fnd enro'!Q427)</f>
        <v>9</v>
      </c>
      <c r="T427" s="2"/>
      <c r="U427" s="1">
        <f>(($D427*'fnd base rates'!C$107)
+($E427*'fnd base rates'!C$108)
+($F427*'fnd base rates'!C$109)
+($G427*'fnd base rates'!C$110)
+($H427*'fnd base rates'!C$111)
+($I427*'fnd base rates'!C$112)
+($J427*'fnd base rates'!C$113)
+($K427*'fnd base rates'!C$114)
+($M427*'fnd base rates'!C$116)
+($N427*'fnd base rates'!C$117)
+($O427*'fnd base rates'!C$118)
+($P427*VLOOKUP($S427+12,rate_basefnd,3)))
*$R427</f>
        <v>3167.8767300000004</v>
      </c>
      <c r="V427" s="1">
        <f>(($D427*'fnd base rates'!D$107)
+($E427*'fnd base rates'!D$108)
+($F427*'fnd base rates'!D$109)
+($G427*'fnd base rates'!D$110)
+($H427*'fnd base rates'!D$111)
+($I427*'fnd base rates'!D$112)
+($J427*'fnd base rates'!D$113)
+($K427*'fnd base rates'!D$114)
+($M427*'fnd base rates'!D$116)
+($N427*'fnd base rates'!D$117)
+($O427*'fnd base rates'!D$118)
+($P427*VLOOKUP($S427+12,rate_basefnd,4)))
*$R427</f>
        <v>5806.93</v>
      </c>
      <c r="W427" s="1">
        <f>(($D427*'fnd base rates'!E$107)
+($E427*'fnd base rates'!E$108)
+($F427*'fnd base rates'!E$109)
+($G427*'fnd base rates'!E$110)
+($H427*'fnd base rates'!E$111)
+($I427*'fnd base rates'!E$112)
+($J427*'fnd base rates'!E$113)
+($K427*'fnd base rates'!E$114)
+($M427*'fnd base rates'!E$116)
+($N427*'fnd base rates'!E$117)
+($O427*'fnd base rates'!E$118)
+($P427*VLOOKUP($S427+12,rate_basefnd,5)))
*$R427</f>
        <v>36966.671879999994</v>
      </c>
      <c r="X427" s="1">
        <f>(($D427*'fnd base rates'!F$107)
+($E427*'fnd base rates'!F$108)
+($F427*'fnd base rates'!F$109)
+($G427*'fnd base rates'!F$110)
+($H427*'fnd base rates'!F$111)
+($I427*'fnd base rates'!F$112)
+($J427*'fnd base rates'!F$113)
+($K427*'fnd base rates'!F$114)
+($M427*'fnd base rates'!F$116)
+($N427*'fnd base rates'!F$117)
+($O427*'fnd base rates'!F$118)
+($P427*VLOOKUP($S427+12,rate_basefnd,6)))
*$R427</f>
        <v>5667.8520600000002</v>
      </c>
      <c r="Y427" s="1">
        <f>(($D427*'fnd base rates'!G$107)
+($E427*'fnd base rates'!G$108)
+($F427*'fnd base rates'!G$109)
+($G427*'fnd base rates'!G$110)
+($H427*'fnd base rates'!G$111)
+($I427*'fnd base rates'!G$112)
+($J427*'fnd base rates'!G$113)
+($K427*'fnd base rates'!G$114)
+($M427*'fnd base rates'!G$116)
+($N427*'fnd base rates'!G$117)
+($O427*'fnd base rates'!G$118)
+($P427*VLOOKUP($S427+12,rate_basefnd,7)))
*$R427</f>
        <v>1722.2764100000002</v>
      </c>
      <c r="Z427" s="1">
        <f>(($D427*'fnd base rates'!H$107)
+($E427*'fnd base rates'!H$108)
+($F427*'fnd base rates'!H$109)
+($G427*'fnd base rates'!H$110)
+($H427*'fnd base rates'!H$111)
+($I427*'fnd base rates'!H$112)
+($J427*'fnd base rates'!H$113)
+($K427*'fnd base rates'!H$114)
+($M427*'fnd base rates'!H$116)
+($N427*'fnd base rates'!H$117)
+($O427*'fnd base rates'!H$118)
+($P427*VLOOKUP($S427+12,rate_basefnd,8)))</f>
        <v>2880.9446700000003</v>
      </c>
      <c r="AA427" s="1">
        <f>(($D427*'fnd base rates'!I$107)
+($E427*'fnd base rates'!I$108)
+($F427*'fnd base rates'!I$109)
+($G427*'fnd base rates'!I$110)
+($H427*'fnd base rates'!I$111)
+($I427*'fnd base rates'!I$112)
+($J427*'fnd base rates'!I$113)
+($K427*'fnd base rates'!I$114)
+($M427*'fnd base rates'!I$116)
+($N427*'fnd base rates'!I$117)
+($O427*'fnd base rates'!I$118)
+($P427*VLOOKUP($S427+12,rate_basefnd,9)))
*$R427</f>
        <v>2490.25</v>
      </c>
      <c r="AB427" s="1">
        <f>(($D427*'fnd base rates'!J$107)
+($E427*'fnd base rates'!J$108)
+($F427*'fnd base rates'!J$109)
+($G427*'fnd base rates'!J$110)
+($H427*'fnd base rates'!J$111)
+($I427*'fnd base rates'!J$112)
+($J427*'fnd base rates'!J$113)
+($K427*'fnd base rates'!J$114)
+($M427*'fnd base rates'!J$116)
+($N427*'fnd base rates'!J$117)
+($O427*'fnd base rates'!J$118)
+($P427*VLOOKUP($S427+12,rate_basefnd,10)))
*$R427</f>
        <v>4764.1100000000006</v>
      </c>
      <c r="AC427" s="1">
        <f>(($D427*'fnd base rates'!K$107)
+($E427*'fnd base rates'!K$108)
+($F427*'fnd base rates'!K$109)
+($G427*'fnd base rates'!K$110)
+($H427*'fnd base rates'!K$111)
+($I427*'fnd base rates'!K$112)
+($J427*'fnd base rates'!K$113)
+($K427*'fnd base rates'!K$114)
+($M427*'fnd base rates'!K$116)
+($N427*'fnd base rates'!K$117)
+($O427*'fnd base rates'!K$118)
+($P427*VLOOKUP($S427+12,rate_basefnd,11)))
*$R427</f>
        <v>6067.1793999999991</v>
      </c>
      <c r="AD427" s="1">
        <f>(($D427*'fnd base rates'!L$107)
+($E427*'fnd base rates'!L$108)
+($F427*'fnd base rates'!L$109)
+($G427*'fnd base rates'!L$110)
+($H427*'fnd base rates'!L$111)
+($I427*'fnd base rates'!L$112)
+($J427*'fnd base rates'!L$113)
+($K427*'fnd base rates'!L$114)
+($M427*'fnd base rates'!L$116)
+($N427*'fnd base rates'!L$117)
+($O427*'fnd base rates'!L$118)
+($P427*VLOOKUP($S427+12,rate_basefnd,12)))</f>
        <v>10557.233400000001</v>
      </c>
      <c r="AE427" s="1">
        <f>(($D427*'fnd base rates'!M$107)
+($E427*'fnd base rates'!M$108)
+($F427*'fnd base rates'!M$109)
+($G427*'fnd base rates'!M$110)
+($H427*'fnd base rates'!M$111)
+($I427*'fnd base rates'!M$112)
+($J427*'fnd base rates'!M$113)
+($K427*'fnd base rates'!M$114)
+($M427*'fnd base rates'!M$116)
+($N427*'fnd base rates'!M$117)
+($O427*'fnd base rates'!M$118)
+($P427*VLOOKUP($S427+12,rate_basefnd,13)))</f>
        <v>0</v>
      </c>
      <c r="AF427" s="4">
        <f t="shared" si="463"/>
        <v>80091.324549999976</v>
      </c>
      <c r="AH427" s="269">
        <f t="shared" si="464"/>
        <v>453137325</v>
      </c>
      <c r="AI427" s="4" t="str">
        <f t="shared" si="465"/>
        <v>453</v>
      </c>
      <c r="AJ427" s="2" t="str">
        <f t="shared" si="466"/>
        <v>137</v>
      </c>
      <c r="AK427" s="2" t="str">
        <f t="shared" si="467"/>
        <v>325</v>
      </c>
      <c r="AL427" s="4">
        <f t="shared" si="468"/>
        <v>1</v>
      </c>
      <c r="AM427" s="4">
        <f t="shared" si="459"/>
        <v>5</v>
      </c>
      <c r="AN427" s="4">
        <f t="shared" si="469"/>
        <v>80091.324549999976</v>
      </c>
      <c r="AO427" s="4">
        <f t="shared" si="470"/>
        <v>16018</v>
      </c>
      <c r="AP427" s="4">
        <f t="shared" si="460"/>
        <v>0</v>
      </c>
      <c r="AQ427" s="4">
        <v>16018</v>
      </c>
      <c r="AW427" s="4">
        <v>16018</v>
      </c>
      <c r="AX427" s="5">
        <f t="shared" si="471"/>
        <v>0</v>
      </c>
      <c r="AY427" s="4">
        <v>16018</v>
      </c>
      <c r="AZ427" s="5"/>
      <c r="BB427" s="5">
        <f t="shared" ref="BB427" si="504">BC427-BA427</f>
        <v>0</v>
      </c>
    </row>
    <row r="428" spans="1:54" s="4" customFormat="1">
      <c r="A428" s="269">
        <v>453</v>
      </c>
      <c r="B428" s="2">
        <v>453137332</v>
      </c>
      <c r="C428" s="9" t="s">
        <v>279</v>
      </c>
      <c r="D428" s="14">
        <f>'fnd enro'!D428</f>
        <v>0</v>
      </c>
      <c r="E428" s="14">
        <f>'fnd enro'!E428</f>
        <v>0</v>
      </c>
      <c r="F428" s="14">
        <f>'fnd enro'!F428</f>
        <v>1</v>
      </c>
      <c r="G428" s="14">
        <f>'fnd enro'!G428</f>
        <v>10</v>
      </c>
      <c r="H428" s="14">
        <f>'fnd enro'!H428</f>
        <v>4</v>
      </c>
      <c r="I428" s="14">
        <f>'fnd enro'!I428</f>
        <v>0</v>
      </c>
      <c r="J428" s="14">
        <f>'fnd enro'!J428</f>
        <v>0</v>
      </c>
      <c r="K428" s="15">
        <f>'fnd enro'!K428</f>
        <v>0.57899999999999996</v>
      </c>
      <c r="L428" s="14">
        <f>'fnd enro'!L428</f>
        <v>0</v>
      </c>
      <c r="M428" s="14">
        <f>'fnd enro'!M428</f>
        <v>0</v>
      </c>
      <c r="N428" s="14">
        <f>'fnd enro'!N428</f>
        <v>0</v>
      </c>
      <c r="O428" s="14">
        <f>'fnd enro'!O428</f>
        <v>0</v>
      </c>
      <c r="P428" s="14">
        <f>'fnd enro'!P428</f>
        <v>13</v>
      </c>
      <c r="Q428" s="14">
        <f>'fnd enro'!R428</f>
        <v>15</v>
      </c>
      <c r="R428" s="15">
        <f t="shared" si="462"/>
        <v>1</v>
      </c>
      <c r="S428" s="14">
        <f>VALUE('fnd enro'!Q428)</f>
        <v>10</v>
      </c>
      <c r="T428" s="2"/>
      <c r="U428" s="1">
        <f>(($D428*'fnd base rates'!C$107)
+($E428*'fnd base rates'!C$108)
+($F428*'fnd base rates'!C$109)
+($G428*'fnd base rates'!C$110)
+($H428*'fnd base rates'!C$111)
+($I428*'fnd base rates'!C$112)
+($J428*'fnd base rates'!C$113)
+($K428*'fnd base rates'!C$114)
+($M428*'fnd base rates'!C$116)
+($N428*'fnd base rates'!C$117)
+($O428*'fnd base rates'!C$118)
+($P428*VLOOKUP($S428+12,rate_basefnd,3)))
*$R428</f>
        <v>9077.9501899999996</v>
      </c>
      <c r="V428" s="1">
        <f>(($D428*'fnd base rates'!D$107)
+($E428*'fnd base rates'!D$108)
+($F428*'fnd base rates'!D$109)
+($G428*'fnd base rates'!D$110)
+($H428*'fnd base rates'!D$111)
+($I428*'fnd base rates'!D$112)
+($J428*'fnd base rates'!D$113)
+($K428*'fnd base rates'!D$114)
+($M428*'fnd base rates'!D$116)
+($N428*'fnd base rates'!D$117)
+($O428*'fnd base rates'!D$118)
+($P428*VLOOKUP($S428+12,rate_basefnd,4)))
*$R428</f>
        <v>16361.600000000002</v>
      </c>
      <c r="W428" s="1">
        <f>(($D428*'fnd base rates'!E$107)
+($E428*'fnd base rates'!E$108)
+($F428*'fnd base rates'!E$109)
+($G428*'fnd base rates'!E$110)
+($H428*'fnd base rates'!E$111)
+($I428*'fnd base rates'!E$112)
+($J428*'fnd base rates'!E$113)
+($K428*'fnd base rates'!E$114)
+($M428*'fnd base rates'!E$116)
+($N428*'fnd base rates'!E$117)
+($O428*'fnd base rates'!E$118)
+($P428*VLOOKUP($S428+12,rate_basefnd,5)))
*$R428</f>
        <v>104212.42564</v>
      </c>
      <c r="X428" s="1">
        <f>(($D428*'fnd base rates'!F$107)
+($E428*'fnd base rates'!F$108)
+($F428*'fnd base rates'!F$109)
+($G428*'fnd base rates'!F$110)
+($H428*'fnd base rates'!F$111)
+($I428*'fnd base rates'!F$112)
+($J428*'fnd base rates'!F$113)
+($K428*'fnd base rates'!F$114)
+($M428*'fnd base rates'!F$116)
+($N428*'fnd base rates'!F$117)
+($O428*'fnd base rates'!F$118)
+($P428*VLOOKUP($S428+12,rate_basefnd,6)))
*$R428</f>
        <v>17703.41618</v>
      </c>
      <c r="Y428" s="1">
        <f>(($D428*'fnd base rates'!G$107)
+($E428*'fnd base rates'!G$108)
+($F428*'fnd base rates'!G$109)
+($G428*'fnd base rates'!G$110)
+($H428*'fnd base rates'!G$111)
+($I428*'fnd base rates'!G$112)
+($J428*'fnd base rates'!G$113)
+($K428*'fnd base rates'!G$114)
+($M428*'fnd base rates'!G$116)
+($N428*'fnd base rates'!G$117)
+($O428*'fnd base rates'!G$118)
+($P428*VLOOKUP($S428+12,rate_basefnd,7)))
*$R428</f>
        <v>4712.1292300000005</v>
      </c>
      <c r="Z428" s="1">
        <f>(($D428*'fnd base rates'!H$107)
+($E428*'fnd base rates'!H$108)
+($F428*'fnd base rates'!H$109)
+($G428*'fnd base rates'!H$110)
+($H428*'fnd base rates'!H$111)
+($I428*'fnd base rates'!H$112)
+($J428*'fnd base rates'!H$113)
+($K428*'fnd base rates'!H$114)
+($M428*'fnd base rates'!H$116)
+($N428*'fnd base rates'!H$117)
+($O428*'fnd base rates'!H$118)
+($P428*VLOOKUP($S428+12,rate_basefnd,8)))</f>
        <v>8206.2240099999999</v>
      </c>
      <c r="AA428" s="1">
        <f>(($D428*'fnd base rates'!I$107)
+($E428*'fnd base rates'!I$108)
+($F428*'fnd base rates'!I$109)
+($G428*'fnd base rates'!I$110)
+($H428*'fnd base rates'!I$111)
+($I428*'fnd base rates'!I$112)
+($J428*'fnd base rates'!I$113)
+($K428*'fnd base rates'!I$114)
+($M428*'fnd base rates'!I$116)
+($N428*'fnd base rates'!I$117)
+($O428*'fnd base rates'!I$118)
+($P428*VLOOKUP($S428+12,rate_basefnd,9)))
*$R428</f>
        <v>6751.76</v>
      </c>
      <c r="AB428" s="1">
        <f>(($D428*'fnd base rates'!J$107)
+($E428*'fnd base rates'!J$108)
+($F428*'fnd base rates'!J$109)
+($G428*'fnd base rates'!J$110)
+($H428*'fnd base rates'!J$111)
+($I428*'fnd base rates'!J$112)
+($J428*'fnd base rates'!J$113)
+($K428*'fnd base rates'!J$114)
+($M428*'fnd base rates'!J$116)
+($N428*'fnd base rates'!J$117)
+($O428*'fnd base rates'!J$118)
+($P428*VLOOKUP($S428+12,rate_basefnd,10)))
*$R428</f>
        <v>12654.57</v>
      </c>
      <c r="AC428" s="1">
        <f>(($D428*'fnd base rates'!K$107)
+($E428*'fnd base rates'!K$108)
+($F428*'fnd base rates'!K$109)
+($G428*'fnd base rates'!K$110)
+($H428*'fnd base rates'!K$111)
+($I428*'fnd base rates'!K$112)
+($J428*'fnd base rates'!K$113)
+($K428*'fnd base rates'!K$114)
+($M428*'fnd base rates'!K$116)
+($N428*'fnd base rates'!K$117)
+($O428*'fnd base rates'!K$118)
+($P428*VLOOKUP($S428+12,rate_basefnd,11)))
*$R428</f>
        <v>16830.948199999999</v>
      </c>
      <c r="AD428" s="1">
        <f>(($D428*'fnd base rates'!L$107)
+($E428*'fnd base rates'!L$108)
+($F428*'fnd base rates'!L$109)
+($G428*'fnd base rates'!L$110)
+($H428*'fnd base rates'!L$111)
+($I428*'fnd base rates'!L$112)
+($J428*'fnd base rates'!L$113)
+($K428*'fnd base rates'!L$114)
+($M428*'fnd base rates'!L$116)
+($N428*'fnd base rates'!L$117)
+($O428*'fnd base rates'!L$118)
+($P428*VLOOKUP($S428+12,rate_basefnd,12)))</f>
        <v>29671.800200000001</v>
      </c>
      <c r="AE428" s="1">
        <f>(($D428*'fnd base rates'!M$107)
+($E428*'fnd base rates'!M$108)
+($F428*'fnd base rates'!M$109)
+($G428*'fnd base rates'!M$110)
+($H428*'fnd base rates'!M$111)
+($I428*'fnd base rates'!M$112)
+($J428*'fnd base rates'!M$113)
+($K428*'fnd base rates'!M$114)
+($M428*'fnd base rates'!M$116)
+($N428*'fnd base rates'!M$117)
+($O428*'fnd base rates'!M$118)
+($P428*VLOOKUP($S428+12,rate_basefnd,13)))</f>
        <v>0</v>
      </c>
      <c r="AF428" s="4">
        <f t="shared" si="463"/>
        <v>226182.82365000003</v>
      </c>
      <c r="AH428" s="269">
        <f t="shared" si="464"/>
        <v>453137332</v>
      </c>
      <c r="AI428" s="4" t="str">
        <f t="shared" si="465"/>
        <v>453</v>
      </c>
      <c r="AJ428" s="2" t="str">
        <f t="shared" si="466"/>
        <v>137</v>
      </c>
      <c r="AK428" s="2" t="str">
        <f t="shared" si="467"/>
        <v>332</v>
      </c>
      <c r="AL428" s="4">
        <f t="shared" si="468"/>
        <v>1</v>
      </c>
      <c r="AM428" s="4">
        <f t="shared" si="459"/>
        <v>15</v>
      </c>
      <c r="AN428" s="4">
        <f t="shared" si="469"/>
        <v>226182.82365000003</v>
      </c>
      <c r="AO428" s="4">
        <f t="shared" si="470"/>
        <v>15079</v>
      </c>
      <c r="AP428" s="4">
        <f t="shared" si="460"/>
        <v>0</v>
      </c>
      <c r="AQ428" s="4">
        <v>15079</v>
      </c>
      <c r="AW428" s="4">
        <v>15079</v>
      </c>
      <c r="AX428" s="5">
        <f t="shared" si="471"/>
        <v>0</v>
      </c>
      <c r="AY428" s="4">
        <v>15079</v>
      </c>
      <c r="AZ428" s="5"/>
      <c r="BB428" s="5">
        <f t="shared" ref="BB428" si="505">BC428-BA428</f>
        <v>0</v>
      </c>
    </row>
    <row r="429" spans="1:54" s="4" customFormat="1">
      <c r="A429" s="269">
        <v>453</v>
      </c>
      <c r="B429" s="2">
        <v>453137680</v>
      </c>
      <c r="C429" s="9" t="s">
        <v>279</v>
      </c>
      <c r="D429" s="14">
        <f>'fnd enro'!D429</f>
        <v>0</v>
      </c>
      <c r="E429" s="14">
        <f>'fnd enro'!E429</f>
        <v>0</v>
      </c>
      <c r="F429" s="14">
        <f>'fnd enro'!F429</f>
        <v>0</v>
      </c>
      <c r="G429" s="14">
        <f>'fnd enro'!G429</f>
        <v>2</v>
      </c>
      <c r="H429" s="14">
        <f>'fnd enro'!H429</f>
        <v>0</v>
      </c>
      <c r="I429" s="14">
        <f>'fnd enro'!I429</f>
        <v>0</v>
      </c>
      <c r="J429" s="14">
        <f>'fnd enro'!J429</f>
        <v>0</v>
      </c>
      <c r="K429" s="15">
        <f>'fnd enro'!K429</f>
        <v>7.7200000000000005E-2</v>
      </c>
      <c r="L429" s="14">
        <f>'fnd enro'!L429</f>
        <v>0</v>
      </c>
      <c r="M429" s="14">
        <f>'fnd enro'!M429</f>
        <v>0</v>
      </c>
      <c r="N429" s="14">
        <f>'fnd enro'!N429</f>
        <v>0</v>
      </c>
      <c r="O429" s="14">
        <f>'fnd enro'!O429</f>
        <v>0</v>
      </c>
      <c r="P429" s="14">
        <f>'fnd enro'!P429</f>
        <v>0</v>
      </c>
      <c r="Q429" s="14">
        <f>'fnd enro'!R429</f>
        <v>2</v>
      </c>
      <c r="R429" s="15">
        <f t="shared" si="462"/>
        <v>1</v>
      </c>
      <c r="S429" s="14">
        <f>VALUE('fnd enro'!Q429)</f>
        <v>5</v>
      </c>
      <c r="T429" s="2"/>
      <c r="U429" s="1">
        <f>(($D429*'fnd base rates'!C$107)
+($E429*'fnd base rates'!C$108)
+($F429*'fnd base rates'!C$109)
+($G429*'fnd base rates'!C$110)
+($H429*'fnd base rates'!C$111)
+($I429*'fnd base rates'!C$112)
+($J429*'fnd base rates'!C$113)
+($K429*'fnd base rates'!C$114)
+($M429*'fnd base rates'!C$116)
+($N429*'fnd base rates'!C$117)
+($O429*'fnd base rates'!C$118)
+($P429*VLOOKUP($S429+12,rate_basefnd,3)))
*$R429</f>
        <v>1072.9226920000001</v>
      </c>
      <c r="V429" s="1">
        <f>(($D429*'fnd base rates'!D$107)
+($E429*'fnd base rates'!D$108)
+($F429*'fnd base rates'!D$109)
+($G429*'fnd base rates'!D$110)
+($H429*'fnd base rates'!D$111)
+($I429*'fnd base rates'!D$112)
+($J429*'fnd base rates'!D$113)
+($K429*'fnd base rates'!D$114)
+($M429*'fnd base rates'!D$116)
+($N429*'fnd base rates'!D$117)
+($O429*'fnd base rates'!D$118)
+($P429*VLOOKUP($S429+12,rate_basefnd,4)))
*$R429</f>
        <v>1530.16</v>
      </c>
      <c r="W429" s="1">
        <f>(($D429*'fnd base rates'!E$107)
+($E429*'fnd base rates'!E$108)
+($F429*'fnd base rates'!E$109)
+($G429*'fnd base rates'!E$110)
+($H429*'fnd base rates'!E$111)
+($I429*'fnd base rates'!E$112)
+($J429*'fnd base rates'!E$113)
+($K429*'fnd base rates'!E$114)
+($M429*'fnd base rates'!E$116)
+($N429*'fnd base rates'!E$117)
+($O429*'fnd base rates'!E$118)
+($P429*VLOOKUP($S429+12,rate_basefnd,5)))
*$R429</f>
        <v>7760.8607520000005</v>
      </c>
      <c r="X429" s="1">
        <f>(($D429*'fnd base rates'!F$107)
+($E429*'fnd base rates'!F$108)
+($F429*'fnd base rates'!F$109)
+($G429*'fnd base rates'!F$110)
+($H429*'fnd base rates'!F$111)
+($I429*'fnd base rates'!F$112)
+($J429*'fnd base rates'!F$113)
+($K429*'fnd base rates'!F$114)
+($M429*'fnd base rates'!F$116)
+($N429*'fnd base rates'!F$117)
+($O429*'fnd base rates'!F$118)
+($P429*VLOOKUP($S429+12,rate_basefnd,6)))
*$R429</f>
        <v>2494.892824</v>
      </c>
      <c r="Y429" s="1">
        <f>(($D429*'fnd base rates'!G$107)
+($E429*'fnd base rates'!G$108)
+($F429*'fnd base rates'!G$109)
+($G429*'fnd base rates'!G$110)
+($H429*'fnd base rates'!G$111)
+($I429*'fnd base rates'!G$112)
+($J429*'fnd base rates'!G$113)
+($K429*'fnd base rates'!G$114)
+($M429*'fnd base rates'!G$116)
+($N429*'fnd base rates'!G$117)
+($O429*'fnd base rates'!G$118)
+($P429*VLOOKUP($S429+12,rate_basefnd,7)))
*$R429</f>
        <v>313.58656400000001</v>
      </c>
      <c r="Z429" s="1">
        <f>(($D429*'fnd base rates'!H$107)
+($E429*'fnd base rates'!H$108)
+($F429*'fnd base rates'!H$109)
+($G429*'fnd base rates'!H$110)
+($H429*'fnd base rates'!H$111)
+($I429*'fnd base rates'!H$112)
+($J429*'fnd base rates'!H$113)
+($K429*'fnd base rates'!H$114)
+($M429*'fnd base rates'!H$116)
+($N429*'fnd base rates'!H$117)
+($O429*'fnd base rates'!H$118)
+($P429*VLOOKUP($S429+12,rate_basefnd,8)))</f>
        <v>1046.877868</v>
      </c>
      <c r="AA429" s="1">
        <f>(($D429*'fnd base rates'!I$107)
+($E429*'fnd base rates'!I$108)
+($F429*'fnd base rates'!I$109)
+($G429*'fnd base rates'!I$110)
+($H429*'fnd base rates'!I$111)
+($I429*'fnd base rates'!I$112)
+($J429*'fnd base rates'!I$113)
+($K429*'fnd base rates'!I$114)
+($M429*'fnd base rates'!I$116)
+($N429*'fnd base rates'!I$117)
+($O429*'fnd base rates'!I$118)
+($P429*VLOOKUP($S429+12,rate_basefnd,9)))
*$R429</f>
        <v>612.70000000000005</v>
      </c>
      <c r="AB429" s="1">
        <f>(($D429*'fnd base rates'!J$107)
+($E429*'fnd base rates'!J$108)
+($F429*'fnd base rates'!J$109)
+($G429*'fnd base rates'!J$110)
+($H429*'fnd base rates'!J$111)
+($I429*'fnd base rates'!J$112)
+($J429*'fnd base rates'!J$113)
+($K429*'fnd base rates'!J$114)
+($M429*'fnd base rates'!J$116)
+($N429*'fnd base rates'!J$117)
+($O429*'fnd base rates'!J$118)
+($P429*VLOOKUP($S429+12,rate_basefnd,10)))
*$R429</f>
        <v>304.64</v>
      </c>
      <c r="AC429" s="1">
        <f>(($D429*'fnd base rates'!K$107)
+($E429*'fnd base rates'!K$108)
+($F429*'fnd base rates'!K$109)
+($G429*'fnd base rates'!K$110)
+($H429*'fnd base rates'!K$111)
+($I429*'fnd base rates'!K$112)
+($J429*'fnd base rates'!K$113)
+($K429*'fnd base rates'!K$114)
+($M429*'fnd base rates'!K$116)
+($N429*'fnd base rates'!K$117)
+($O429*'fnd base rates'!K$118)
+($P429*VLOOKUP($S429+12,rate_basefnd,11)))
*$R429</f>
        <v>2200.4197599999998</v>
      </c>
      <c r="AD429" s="1">
        <f>(($D429*'fnd base rates'!L$107)
+($E429*'fnd base rates'!L$108)
+($F429*'fnd base rates'!L$109)
+($G429*'fnd base rates'!L$110)
+($H429*'fnd base rates'!L$111)
+($I429*'fnd base rates'!L$112)
+($J429*'fnd base rates'!L$113)
+($K429*'fnd base rates'!L$114)
+($M429*'fnd base rates'!L$116)
+($N429*'fnd base rates'!L$117)
+($O429*'fnd base rates'!L$118)
+($P429*VLOOKUP($S429+12,rate_basefnd,12)))</f>
        <v>2892.3133600000001</v>
      </c>
      <c r="AE429" s="1">
        <f>(($D429*'fnd base rates'!M$107)
+($E429*'fnd base rates'!M$108)
+($F429*'fnd base rates'!M$109)
+($G429*'fnd base rates'!M$110)
+($H429*'fnd base rates'!M$111)
+($I429*'fnd base rates'!M$112)
+($J429*'fnd base rates'!M$113)
+($K429*'fnd base rates'!M$114)
+($M429*'fnd base rates'!M$116)
+($N429*'fnd base rates'!M$117)
+($O429*'fnd base rates'!M$118)
+($P429*VLOOKUP($S429+12,rate_basefnd,13)))</f>
        <v>0</v>
      </c>
      <c r="AF429" s="4">
        <f t="shared" si="463"/>
        <v>20229.373820000001</v>
      </c>
      <c r="AH429" s="269">
        <f t="shared" si="464"/>
        <v>453137680</v>
      </c>
      <c r="AI429" s="4" t="str">
        <f t="shared" si="465"/>
        <v>453</v>
      </c>
      <c r="AJ429" s="2" t="str">
        <f t="shared" si="466"/>
        <v>137</v>
      </c>
      <c r="AK429" s="2" t="str">
        <f t="shared" si="467"/>
        <v>680</v>
      </c>
      <c r="AL429" s="4">
        <f t="shared" si="468"/>
        <v>1</v>
      </c>
      <c r="AM429" s="4">
        <f t="shared" si="459"/>
        <v>2</v>
      </c>
      <c r="AN429" s="4">
        <f t="shared" si="469"/>
        <v>20229.373820000001</v>
      </c>
      <c r="AO429" s="4">
        <f t="shared" si="470"/>
        <v>10115</v>
      </c>
      <c r="AP429" s="4">
        <f t="shared" si="460"/>
        <v>0</v>
      </c>
      <c r="AQ429" s="4">
        <v>10115</v>
      </c>
      <c r="AW429" s="4">
        <v>10115</v>
      </c>
      <c r="AX429" s="5">
        <f t="shared" si="471"/>
        <v>0</v>
      </c>
      <c r="AY429" s="4">
        <v>10115</v>
      </c>
      <c r="AZ429" s="5"/>
      <c r="BB429" s="5">
        <f t="shared" ref="BB429" si="506">BC429-BA429</f>
        <v>0</v>
      </c>
    </row>
    <row r="430" spans="1:54" s="4" customFormat="1">
      <c r="A430" s="269">
        <v>454</v>
      </c>
      <c r="B430" s="2">
        <v>454149009</v>
      </c>
      <c r="C430" s="9" t="s">
        <v>281</v>
      </c>
      <c r="D430" s="14">
        <f>'fnd enro'!D430</f>
        <v>0</v>
      </c>
      <c r="E430" s="14">
        <f>'fnd enro'!E430</f>
        <v>0</v>
      </c>
      <c r="F430" s="14">
        <f>'fnd enro'!F430</f>
        <v>1</v>
      </c>
      <c r="G430" s="14">
        <f>'fnd enro'!G430</f>
        <v>3</v>
      </c>
      <c r="H430" s="14">
        <f>'fnd enro'!H430</f>
        <v>1</v>
      </c>
      <c r="I430" s="14">
        <f>'fnd enro'!I430</f>
        <v>0</v>
      </c>
      <c r="J430" s="14">
        <f>'fnd enro'!J430</f>
        <v>0</v>
      </c>
      <c r="K430" s="15">
        <f>'fnd enro'!K430</f>
        <v>0.193</v>
      </c>
      <c r="L430" s="14">
        <f>'fnd enro'!L430</f>
        <v>0</v>
      </c>
      <c r="M430" s="14">
        <f>'fnd enro'!M430</f>
        <v>0</v>
      </c>
      <c r="N430" s="14">
        <f>'fnd enro'!N430</f>
        <v>0</v>
      </c>
      <c r="O430" s="14">
        <f>'fnd enro'!O430</f>
        <v>0</v>
      </c>
      <c r="P430" s="14">
        <f>'fnd enro'!P430</f>
        <v>5</v>
      </c>
      <c r="Q430" s="14">
        <f>'fnd enro'!R430</f>
        <v>5</v>
      </c>
      <c r="R430" s="15">
        <f t="shared" si="462"/>
        <v>1</v>
      </c>
      <c r="S430" s="14">
        <f>VALUE('fnd enro'!Q430)</f>
        <v>3</v>
      </c>
      <c r="T430" s="2"/>
      <c r="U430" s="1">
        <f>(($D430*'fnd base rates'!C$107)
+($E430*'fnd base rates'!C$108)
+($F430*'fnd base rates'!C$109)
+($G430*'fnd base rates'!C$110)
+($H430*'fnd base rates'!C$111)
+($I430*'fnd base rates'!C$112)
+($J430*'fnd base rates'!C$113)
+($K430*'fnd base rates'!C$114)
+($M430*'fnd base rates'!C$116)
+($N430*'fnd base rates'!C$117)
+($O430*'fnd base rates'!C$118)
+($P430*VLOOKUP($S430+12,rate_basefnd,3)))
*$R430</f>
        <v>2966.8067300000002</v>
      </c>
      <c r="V430" s="1">
        <f>(($D430*'fnd base rates'!D$107)
+($E430*'fnd base rates'!D$108)
+($F430*'fnd base rates'!D$109)
+($G430*'fnd base rates'!D$110)
+($H430*'fnd base rates'!D$111)
+($I430*'fnd base rates'!D$112)
+($J430*'fnd base rates'!D$113)
+($K430*'fnd base rates'!D$114)
+($M430*'fnd base rates'!D$116)
+($N430*'fnd base rates'!D$117)
+($O430*'fnd base rates'!D$118)
+($P430*VLOOKUP($S430+12,rate_basefnd,4)))
*$R430</f>
        <v>5173.55</v>
      </c>
      <c r="W430" s="1">
        <f>(($D430*'fnd base rates'!E$107)
+($E430*'fnd base rates'!E$108)
+($F430*'fnd base rates'!E$109)
+($G430*'fnd base rates'!E$110)
+($H430*'fnd base rates'!E$111)
+($I430*'fnd base rates'!E$112)
+($J430*'fnd base rates'!E$113)
+($K430*'fnd base rates'!E$114)
+($M430*'fnd base rates'!E$116)
+($N430*'fnd base rates'!E$117)
+($O430*'fnd base rates'!E$118)
+($P430*VLOOKUP($S430+12,rate_basefnd,5)))
*$R430</f>
        <v>32141.501880000003</v>
      </c>
      <c r="X430" s="1">
        <f>(($D430*'fnd base rates'!F$107)
+($E430*'fnd base rates'!F$108)
+($F430*'fnd base rates'!F$109)
+($G430*'fnd base rates'!F$110)
+($H430*'fnd base rates'!F$111)
+($I430*'fnd base rates'!F$112)
+($J430*'fnd base rates'!F$113)
+($K430*'fnd base rates'!F$114)
+($M430*'fnd base rates'!F$116)
+($N430*'fnd base rates'!F$117)
+($O430*'fnd base rates'!F$118)
+($P430*VLOOKUP($S430+12,rate_basefnd,6)))
*$R430</f>
        <v>5985.1620599999997</v>
      </c>
      <c r="Y430" s="1">
        <f>(($D430*'fnd base rates'!G$107)
+($E430*'fnd base rates'!G$108)
+($F430*'fnd base rates'!G$109)
+($G430*'fnd base rates'!G$110)
+($H430*'fnd base rates'!G$111)
+($I430*'fnd base rates'!G$112)
+($J430*'fnd base rates'!G$113)
+($K430*'fnd base rates'!G$114)
+($M430*'fnd base rates'!G$116)
+($N430*'fnd base rates'!G$117)
+($O430*'fnd base rates'!G$118)
+($P430*VLOOKUP($S430+12,rate_basefnd,7)))
*$R430</f>
        <v>1434.1064099999999</v>
      </c>
      <c r="Z430" s="1">
        <f>(($D430*'fnd base rates'!H$107)
+($E430*'fnd base rates'!H$108)
+($F430*'fnd base rates'!H$109)
+($G430*'fnd base rates'!H$110)
+($H430*'fnd base rates'!H$111)
+($I430*'fnd base rates'!H$112)
+($J430*'fnd base rates'!H$113)
+($K430*'fnd base rates'!H$114)
+($M430*'fnd base rates'!H$116)
+($N430*'fnd base rates'!H$117)
+($O430*'fnd base rates'!H$118)
+($P430*VLOOKUP($S430+12,rate_basefnd,8)))</f>
        <v>2715.0946700000004</v>
      </c>
      <c r="AA430" s="1">
        <f>(($D430*'fnd base rates'!I$107)
+($E430*'fnd base rates'!I$108)
+($F430*'fnd base rates'!I$109)
+($G430*'fnd base rates'!I$110)
+($H430*'fnd base rates'!I$111)
+($I430*'fnd base rates'!I$112)
+($J430*'fnd base rates'!I$113)
+($K430*'fnd base rates'!I$114)
+($M430*'fnd base rates'!I$116)
+($N430*'fnd base rates'!I$117)
+($O430*'fnd base rates'!I$118)
+($P430*VLOOKUP($S430+12,rate_basefnd,9)))
*$R430</f>
        <v>2120.9900000000002</v>
      </c>
      <c r="AB430" s="1">
        <f>(($D430*'fnd base rates'!J$107)
+($E430*'fnd base rates'!J$108)
+($F430*'fnd base rates'!J$109)
+($G430*'fnd base rates'!J$110)
+($H430*'fnd base rates'!J$111)
+($I430*'fnd base rates'!J$112)
+($J430*'fnd base rates'!J$113)
+($K430*'fnd base rates'!J$114)
+($M430*'fnd base rates'!J$116)
+($N430*'fnd base rates'!J$117)
+($O430*'fnd base rates'!J$118)
+($P430*VLOOKUP($S430+12,rate_basefnd,10)))
*$R430</f>
        <v>3576.4300000000003</v>
      </c>
      <c r="AC430" s="1">
        <f>(($D430*'fnd base rates'!K$107)
+($E430*'fnd base rates'!K$108)
+($F430*'fnd base rates'!K$109)
+($G430*'fnd base rates'!K$110)
+($H430*'fnd base rates'!K$111)
+($I430*'fnd base rates'!K$112)
+($J430*'fnd base rates'!K$113)
+($K430*'fnd base rates'!K$114)
+($M430*'fnd base rates'!K$116)
+($N430*'fnd base rates'!K$117)
+($O430*'fnd base rates'!K$118)
+($P430*VLOOKUP($S430+12,rate_basefnd,11)))
*$R430</f>
        <v>5582.9993999999997</v>
      </c>
      <c r="AD430" s="1">
        <f>(($D430*'fnd base rates'!L$107)
+($E430*'fnd base rates'!L$108)
+($F430*'fnd base rates'!L$109)
+($G430*'fnd base rates'!L$110)
+($H430*'fnd base rates'!L$111)
+($I430*'fnd base rates'!L$112)
+($J430*'fnd base rates'!L$113)
+($K430*'fnd base rates'!L$114)
+($M430*'fnd base rates'!L$116)
+($N430*'fnd base rates'!L$117)
+($O430*'fnd base rates'!L$118)
+($P430*VLOOKUP($S430+12,rate_basefnd,12)))</f>
        <v>9425.8734000000004</v>
      </c>
      <c r="AE430" s="1">
        <f>(($D430*'fnd base rates'!M$107)
+($E430*'fnd base rates'!M$108)
+($F430*'fnd base rates'!M$109)
+($G430*'fnd base rates'!M$110)
+($H430*'fnd base rates'!M$111)
+($I430*'fnd base rates'!M$112)
+($J430*'fnd base rates'!M$113)
+($K430*'fnd base rates'!M$114)
+($M430*'fnd base rates'!M$116)
+($N430*'fnd base rates'!M$117)
+($O430*'fnd base rates'!M$118)
+($P430*VLOOKUP($S430+12,rate_basefnd,13)))</f>
        <v>0</v>
      </c>
      <c r="AF430" s="4">
        <f t="shared" si="463"/>
        <v>71122.514550000007</v>
      </c>
      <c r="AH430" s="269">
        <f t="shared" si="464"/>
        <v>454149009</v>
      </c>
      <c r="AI430" s="4" t="str">
        <f t="shared" si="465"/>
        <v>454</v>
      </c>
      <c r="AJ430" s="2" t="str">
        <f t="shared" si="466"/>
        <v>149</v>
      </c>
      <c r="AK430" s="2" t="str">
        <f t="shared" si="467"/>
        <v>009</v>
      </c>
      <c r="AL430" s="4">
        <f t="shared" si="468"/>
        <v>1</v>
      </c>
      <c r="AM430" s="4">
        <f t="shared" si="459"/>
        <v>5</v>
      </c>
      <c r="AN430" s="4">
        <f t="shared" si="469"/>
        <v>71122.514550000007</v>
      </c>
      <c r="AO430" s="4">
        <f t="shared" si="470"/>
        <v>14225</v>
      </c>
      <c r="AP430" s="4">
        <f t="shared" si="460"/>
        <v>0</v>
      </c>
      <c r="AQ430" s="4">
        <v>14225</v>
      </c>
      <c r="AW430" s="4">
        <v>14225</v>
      </c>
      <c r="AX430" s="5">
        <f t="shared" si="471"/>
        <v>0</v>
      </c>
      <c r="AY430" s="4">
        <v>14225</v>
      </c>
      <c r="AZ430" s="5"/>
      <c r="BB430" s="5">
        <f t="shared" ref="BB430" si="507">BC430-BA430</f>
        <v>0</v>
      </c>
    </row>
    <row r="431" spans="1:54" s="4" customFormat="1">
      <c r="A431" s="269">
        <v>454</v>
      </c>
      <c r="B431" s="2">
        <v>454149103</v>
      </c>
      <c r="C431" s="9" t="s">
        <v>281</v>
      </c>
      <c r="D431" s="14">
        <f>'fnd enro'!D431</f>
        <v>1</v>
      </c>
      <c r="E431" s="14">
        <f>'fnd enro'!E431</f>
        <v>0</v>
      </c>
      <c r="F431" s="14">
        <f>'fnd enro'!F431</f>
        <v>0</v>
      </c>
      <c r="G431" s="14">
        <f>'fnd enro'!G431</f>
        <v>3</v>
      </c>
      <c r="H431" s="14">
        <f>'fnd enro'!H431</f>
        <v>0</v>
      </c>
      <c r="I431" s="14">
        <f>'fnd enro'!I431</f>
        <v>0</v>
      </c>
      <c r="J431" s="14">
        <f>'fnd enro'!J431</f>
        <v>0</v>
      </c>
      <c r="K431" s="15">
        <f>'fnd enro'!K431</f>
        <v>0.1158</v>
      </c>
      <c r="L431" s="14">
        <f>'fnd enro'!L431</f>
        <v>0</v>
      </c>
      <c r="M431" s="14">
        <f>'fnd enro'!M431</f>
        <v>4</v>
      </c>
      <c r="N431" s="14">
        <f>'fnd enro'!N431</f>
        <v>0</v>
      </c>
      <c r="O431" s="14">
        <f>'fnd enro'!O431</f>
        <v>0</v>
      </c>
      <c r="P431" s="14">
        <f>'fnd enro'!P431</f>
        <v>3</v>
      </c>
      <c r="Q431" s="14">
        <f>'fnd enro'!R431</f>
        <v>4</v>
      </c>
      <c r="R431" s="15">
        <f t="shared" si="462"/>
        <v>1</v>
      </c>
      <c r="S431" s="14">
        <f>VALUE('fnd enro'!Q431)</f>
        <v>10</v>
      </c>
      <c r="T431" s="2"/>
      <c r="U431" s="1">
        <f>(($D431*'fnd base rates'!C$107)
+($E431*'fnd base rates'!C$108)
+($F431*'fnd base rates'!C$109)
+($G431*'fnd base rates'!C$110)
+($H431*'fnd base rates'!C$111)
+($I431*'fnd base rates'!C$112)
+($J431*'fnd base rates'!C$113)
+($K431*'fnd base rates'!C$114)
+($M431*'fnd base rates'!C$116)
+($N431*'fnd base rates'!C$117)
+($O431*'fnd base rates'!C$118)
+($P431*VLOOKUP($S431+12,rate_basefnd,3)))
*$R431</f>
        <v>2463.7640379999998</v>
      </c>
      <c r="V431" s="1">
        <f>(($D431*'fnd base rates'!D$107)
+($E431*'fnd base rates'!D$108)
+($F431*'fnd base rates'!D$109)
+($G431*'fnd base rates'!D$110)
+($H431*'fnd base rates'!D$111)
+($I431*'fnd base rates'!D$112)
+($J431*'fnd base rates'!D$113)
+($K431*'fnd base rates'!D$114)
+($M431*'fnd base rates'!D$116)
+($N431*'fnd base rates'!D$117)
+($O431*'fnd base rates'!D$118)
+($P431*VLOOKUP($S431+12,rate_basefnd,4)))
*$R431</f>
        <v>4513.25</v>
      </c>
      <c r="W431" s="1">
        <f>(($D431*'fnd base rates'!E$107)
+($E431*'fnd base rates'!E$108)
+($F431*'fnd base rates'!E$109)
+($G431*'fnd base rates'!E$110)
+($H431*'fnd base rates'!E$111)
+($I431*'fnd base rates'!E$112)
+($J431*'fnd base rates'!E$113)
+($K431*'fnd base rates'!E$114)
+($M431*'fnd base rates'!E$116)
+($N431*'fnd base rates'!E$117)
+($O431*'fnd base rates'!E$118)
+($P431*VLOOKUP($S431+12,rate_basefnd,5)))
*$R431</f>
        <v>29357.021128</v>
      </c>
      <c r="X431" s="1">
        <f>(($D431*'fnd base rates'!F$107)
+($E431*'fnd base rates'!F$108)
+($F431*'fnd base rates'!F$109)
+($G431*'fnd base rates'!F$110)
+($H431*'fnd base rates'!F$111)
+($I431*'fnd base rates'!F$112)
+($J431*'fnd base rates'!F$113)
+($K431*'fnd base rates'!F$114)
+($M431*'fnd base rates'!F$116)
+($N431*'fnd base rates'!F$117)
+($O431*'fnd base rates'!F$118)
+($P431*VLOOKUP($S431+12,rate_basefnd,6)))
*$R431</f>
        <v>4900.2792360000003</v>
      </c>
      <c r="Y431" s="1">
        <f>(($D431*'fnd base rates'!G$107)
+($E431*'fnd base rates'!G$108)
+($F431*'fnd base rates'!G$109)
+($G431*'fnd base rates'!G$110)
+($H431*'fnd base rates'!G$111)
+($I431*'fnd base rates'!G$112)
+($J431*'fnd base rates'!G$113)
+($K431*'fnd base rates'!G$114)
+($M431*'fnd base rates'!G$116)
+($N431*'fnd base rates'!G$117)
+($O431*'fnd base rates'!G$118)
+($P431*VLOOKUP($S431+12,rate_basefnd,7)))
*$R431</f>
        <v>1275.939846</v>
      </c>
      <c r="Z431" s="1">
        <f>(($D431*'fnd base rates'!H$107)
+($E431*'fnd base rates'!H$108)
+($F431*'fnd base rates'!H$109)
+($G431*'fnd base rates'!H$110)
+($H431*'fnd base rates'!H$111)
+($I431*'fnd base rates'!H$112)
+($J431*'fnd base rates'!H$113)
+($K431*'fnd base rates'!H$114)
+($M431*'fnd base rates'!H$116)
+($N431*'fnd base rates'!H$117)
+($O431*'fnd base rates'!H$118)
+($P431*VLOOKUP($S431+12,rate_basefnd,8)))</f>
        <v>2411.7468020000006</v>
      </c>
      <c r="AA431" s="1">
        <f>(($D431*'fnd base rates'!I$107)
+($E431*'fnd base rates'!I$108)
+($F431*'fnd base rates'!I$109)
+($G431*'fnd base rates'!I$110)
+($H431*'fnd base rates'!I$111)
+($I431*'fnd base rates'!I$112)
+($J431*'fnd base rates'!I$113)
+($K431*'fnd base rates'!I$114)
+($M431*'fnd base rates'!I$116)
+($N431*'fnd base rates'!I$117)
+($O431*'fnd base rates'!I$118)
+($P431*VLOOKUP($S431+12,rate_basefnd,9)))
*$R431</f>
        <v>1821.3000000000002</v>
      </c>
      <c r="AB431" s="1">
        <f>(($D431*'fnd base rates'!J$107)
+($E431*'fnd base rates'!J$108)
+($F431*'fnd base rates'!J$109)
+($G431*'fnd base rates'!J$110)
+($H431*'fnd base rates'!J$111)
+($I431*'fnd base rates'!J$112)
+($J431*'fnd base rates'!J$113)
+($K431*'fnd base rates'!J$114)
+($M431*'fnd base rates'!J$116)
+($N431*'fnd base rates'!J$117)
+($O431*'fnd base rates'!J$118)
+($P431*VLOOKUP($S431+12,rate_basefnd,10)))
*$R431</f>
        <v>2924.59</v>
      </c>
      <c r="AC431" s="1">
        <f>(($D431*'fnd base rates'!K$107)
+($E431*'fnd base rates'!K$108)
+($F431*'fnd base rates'!K$109)
+($G431*'fnd base rates'!K$110)
+($H431*'fnd base rates'!K$111)
+($I431*'fnd base rates'!K$112)
+($J431*'fnd base rates'!K$113)
+($K431*'fnd base rates'!K$114)
+($M431*'fnd base rates'!K$116)
+($N431*'fnd base rates'!K$117)
+($O431*'fnd base rates'!K$118)
+($P431*VLOOKUP($S431+12,rate_basefnd,11)))
*$R431</f>
        <v>5001.5096399999993</v>
      </c>
      <c r="AD431" s="1">
        <f>(($D431*'fnd base rates'!L$107)
+($E431*'fnd base rates'!L$108)
+($F431*'fnd base rates'!L$109)
+($G431*'fnd base rates'!L$110)
+($H431*'fnd base rates'!L$111)
+($I431*'fnd base rates'!L$112)
+($J431*'fnd base rates'!L$113)
+($K431*'fnd base rates'!L$114)
+($M431*'fnd base rates'!L$116)
+($N431*'fnd base rates'!L$117)
+($O431*'fnd base rates'!L$118)
+($P431*VLOOKUP($S431+12,rate_basefnd,12)))</f>
        <v>7882.9400400000004</v>
      </c>
      <c r="AE431" s="1">
        <f>(($D431*'fnd base rates'!M$107)
+($E431*'fnd base rates'!M$108)
+($F431*'fnd base rates'!M$109)
+($G431*'fnd base rates'!M$110)
+($H431*'fnd base rates'!M$111)
+($I431*'fnd base rates'!M$112)
+($J431*'fnd base rates'!M$113)
+($K431*'fnd base rates'!M$114)
+($M431*'fnd base rates'!M$116)
+($N431*'fnd base rates'!M$117)
+($O431*'fnd base rates'!M$118)
+($P431*VLOOKUP($S431+12,rate_basefnd,13)))</f>
        <v>0</v>
      </c>
      <c r="AF431" s="4">
        <f t="shared" si="463"/>
        <v>62552.340730000004</v>
      </c>
      <c r="AH431" s="269">
        <f t="shared" si="464"/>
        <v>454149103</v>
      </c>
      <c r="AI431" s="4" t="str">
        <f t="shared" si="465"/>
        <v>454</v>
      </c>
      <c r="AJ431" s="2" t="str">
        <f t="shared" si="466"/>
        <v>149</v>
      </c>
      <c r="AK431" s="2" t="str">
        <f t="shared" si="467"/>
        <v>103</v>
      </c>
      <c r="AL431" s="4">
        <f t="shared" si="468"/>
        <v>1</v>
      </c>
      <c r="AM431" s="4">
        <f t="shared" si="459"/>
        <v>4</v>
      </c>
      <c r="AN431" s="4">
        <f t="shared" si="469"/>
        <v>62552.340730000004</v>
      </c>
      <c r="AO431" s="4">
        <f t="shared" si="470"/>
        <v>15638</v>
      </c>
      <c r="AP431" s="4">
        <f t="shared" si="460"/>
        <v>0</v>
      </c>
      <c r="AQ431" s="4">
        <v>15638</v>
      </c>
      <c r="AW431" s="4">
        <v>15638</v>
      </c>
      <c r="AX431" s="5">
        <f t="shared" si="471"/>
        <v>0</v>
      </c>
      <c r="AY431" s="4">
        <v>15638</v>
      </c>
      <c r="AZ431" s="5"/>
      <c r="BB431" s="5">
        <f t="shared" ref="BB431" si="508">BC431-BA431</f>
        <v>0</v>
      </c>
    </row>
    <row r="432" spans="1:54" s="4" customFormat="1">
      <c r="A432" s="269">
        <v>454</v>
      </c>
      <c r="B432" s="2">
        <v>454149128</v>
      </c>
      <c r="C432" s="9" t="s">
        <v>281</v>
      </c>
      <c r="D432" s="14">
        <f>'fnd enro'!D432</f>
        <v>3</v>
      </c>
      <c r="E432" s="14">
        <f>'fnd enro'!E432</f>
        <v>0</v>
      </c>
      <c r="F432" s="14">
        <f>'fnd enro'!F432</f>
        <v>0</v>
      </c>
      <c r="G432" s="14">
        <f>'fnd enro'!G432</f>
        <v>8</v>
      </c>
      <c r="H432" s="14">
        <f>'fnd enro'!H432</f>
        <v>5</v>
      </c>
      <c r="I432" s="14">
        <f>'fnd enro'!I432</f>
        <v>0</v>
      </c>
      <c r="J432" s="14">
        <f>'fnd enro'!J432</f>
        <v>0</v>
      </c>
      <c r="K432" s="15">
        <f>'fnd enro'!K432</f>
        <v>0.50180000000000002</v>
      </c>
      <c r="L432" s="14">
        <f>'fnd enro'!L432</f>
        <v>0</v>
      </c>
      <c r="M432" s="14">
        <f>'fnd enro'!M432</f>
        <v>1</v>
      </c>
      <c r="N432" s="14">
        <f>'fnd enro'!N432</f>
        <v>0</v>
      </c>
      <c r="O432" s="14">
        <f>'fnd enro'!O432</f>
        <v>0</v>
      </c>
      <c r="P432" s="14">
        <f>'fnd enro'!P432</f>
        <v>15</v>
      </c>
      <c r="Q432" s="14">
        <f>'fnd enro'!R432</f>
        <v>15</v>
      </c>
      <c r="R432" s="15">
        <f t="shared" si="462"/>
        <v>1</v>
      </c>
      <c r="S432" s="14">
        <f>VALUE('fnd enro'!Q432)</f>
        <v>10</v>
      </c>
      <c r="T432" s="2"/>
      <c r="U432" s="1">
        <f>(($D432*'fnd base rates'!C$107)
+($E432*'fnd base rates'!C$108)
+($F432*'fnd base rates'!C$109)
+($G432*'fnd base rates'!C$110)
+($H432*'fnd base rates'!C$111)
+($I432*'fnd base rates'!C$112)
+($J432*'fnd base rates'!C$113)
+($K432*'fnd base rates'!C$114)
+($M432*'fnd base rates'!C$116)
+($N432*'fnd base rates'!C$117)
+($O432*'fnd base rates'!C$118)
+($P432*VLOOKUP($S432+12,rate_basefnd,3)))
*$R432</f>
        <v>8900.2374980000004</v>
      </c>
      <c r="V432" s="1">
        <f>(($D432*'fnd base rates'!D$107)
+($E432*'fnd base rates'!D$108)
+($F432*'fnd base rates'!D$109)
+($G432*'fnd base rates'!D$110)
+($H432*'fnd base rates'!D$111)
+($I432*'fnd base rates'!D$112)
+($J432*'fnd base rates'!D$113)
+($K432*'fnd base rates'!D$114)
+($M432*'fnd base rates'!D$116)
+($N432*'fnd base rates'!D$117)
+($O432*'fnd base rates'!D$118)
+($P432*VLOOKUP($S432+12,rate_basefnd,4)))
*$R432</f>
        <v>16907.650000000001</v>
      </c>
      <c r="W432" s="1">
        <f>(($D432*'fnd base rates'!E$107)
+($E432*'fnd base rates'!E$108)
+($F432*'fnd base rates'!E$109)
+($G432*'fnd base rates'!E$110)
+($H432*'fnd base rates'!E$111)
+($I432*'fnd base rates'!E$112)
+($J432*'fnd base rates'!E$113)
+($K432*'fnd base rates'!E$114)
+($M432*'fnd base rates'!E$116)
+($N432*'fnd base rates'!E$117)
+($O432*'fnd base rates'!E$118)
+($P432*VLOOKUP($S432+12,rate_basefnd,5)))
*$R432</f>
        <v>109868.68488799999</v>
      </c>
      <c r="X432" s="1">
        <f>(($D432*'fnd base rates'!F$107)
+($E432*'fnd base rates'!F$108)
+($F432*'fnd base rates'!F$109)
+($G432*'fnd base rates'!F$110)
+($H432*'fnd base rates'!F$111)
+($I432*'fnd base rates'!F$112)
+($J432*'fnd base rates'!F$113)
+($K432*'fnd base rates'!F$114)
+($M432*'fnd base rates'!F$116)
+($N432*'fnd base rates'!F$117)
+($O432*'fnd base rates'!F$118)
+($P432*VLOOKUP($S432+12,rate_basefnd,6)))
*$R432</f>
        <v>16483.053356</v>
      </c>
      <c r="Y432" s="1">
        <f>(($D432*'fnd base rates'!G$107)
+($E432*'fnd base rates'!G$108)
+($F432*'fnd base rates'!G$109)
+($G432*'fnd base rates'!G$110)
+($H432*'fnd base rates'!G$111)
+($I432*'fnd base rates'!G$112)
+($J432*'fnd base rates'!G$113)
+($K432*'fnd base rates'!G$114)
+($M432*'fnd base rates'!G$116)
+($N432*'fnd base rates'!G$117)
+($O432*'fnd base rates'!G$118)
+($P432*VLOOKUP($S432+12,rate_basefnd,7)))
*$R432</f>
        <v>5024.8426660000005</v>
      </c>
      <c r="Z432" s="1">
        <f>(($D432*'fnd base rates'!H$107)
+($E432*'fnd base rates'!H$108)
+($F432*'fnd base rates'!H$109)
+($G432*'fnd base rates'!H$110)
+($H432*'fnd base rates'!H$111)
+($I432*'fnd base rates'!H$112)
+($J432*'fnd base rates'!H$113)
+($K432*'fnd base rates'!H$114)
+($M432*'fnd base rates'!H$116)
+($N432*'fnd base rates'!H$117)
+($O432*'fnd base rates'!H$118)
+($P432*VLOOKUP($S432+12,rate_basefnd,8)))</f>
        <v>8101.9461419999998</v>
      </c>
      <c r="AA432" s="1">
        <f>(($D432*'fnd base rates'!I$107)
+($E432*'fnd base rates'!I$108)
+($F432*'fnd base rates'!I$109)
+($G432*'fnd base rates'!I$110)
+($H432*'fnd base rates'!I$111)
+($I432*'fnd base rates'!I$112)
+($J432*'fnd base rates'!I$113)
+($K432*'fnd base rates'!I$114)
+($M432*'fnd base rates'!I$116)
+($N432*'fnd base rates'!I$117)
+($O432*'fnd base rates'!I$118)
+($P432*VLOOKUP($S432+12,rate_basefnd,9)))
*$R432</f>
        <v>7027.84</v>
      </c>
      <c r="AB432" s="1">
        <f>(($D432*'fnd base rates'!J$107)
+($E432*'fnd base rates'!J$108)
+($F432*'fnd base rates'!J$109)
+($G432*'fnd base rates'!J$110)
+($H432*'fnd base rates'!J$111)
+($I432*'fnd base rates'!J$112)
+($J432*'fnd base rates'!J$113)
+($K432*'fnd base rates'!J$114)
+($M432*'fnd base rates'!J$116)
+($N432*'fnd base rates'!J$117)
+($O432*'fnd base rates'!J$118)
+($P432*VLOOKUP($S432+12,rate_basefnd,10)))
*$R432</f>
        <v>14218.54</v>
      </c>
      <c r="AC432" s="1">
        <f>(($D432*'fnd base rates'!K$107)
+($E432*'fnd base rates'!K$108)
+($F432*'fnd base rates'!K$109)
+($G432*'fnd base rates'!K$110)
+($H432*'fnd base rates'!K$111)
+($I432*'fnd base rates'!K$112)
+($J432*'fnd base rates'!K$113)
+($K432*'fnd base rates'!K$114)
+($M432*'fnd base rates'!K$116)
+($N432*'fnd base rates'!K$117)
+($O432*'fnd base rates'!K$118)
+($P432*VLOOKUP($S432+12,rate_basefnd,11)))
*$R432</f>
        <v>16477.168440000001</v>
      </c>
      <c r="AD432" s="1">
        <f>(($D432*'fnd base rates'!L$107)
+($E432*'fnd base rates'!L$108)
+($F432*'fnd base rates'!L$109)
+($G432*'fnd base rates'!L$110)
+($H432*'fnd base rates'!L$111)
+($I432*'fnd base rates'!L$112)
+($J432*'fnd base rates'!L$113)
+($K432*'fnd base rates'!L$114)
+($M432*'fnd base rates'!L$116)
+($N432*'fnd base rates'!L$117)
+($O432*'fnd base rates'!L$118)
+($P432*VLOOKUP($S432+12,rate_basefnd,12)))</f>
        <v>30265.576839999998</v>
      </c>
      <c r="AE432" s="1">
        <f>(($D432*'fnd base rates'!M$107)
+($E432*'fnd base rates'!M$108)
+($F432*'fnd base rates'!M$109)
+($G432*'fnd base rates'!M$110)
+($H432*'fnd base rates'!M$111)
+($I432*'fnd base rates'!M$112)
+($J432*'fnd base rates'!M$113)
+($K432*'fnd base rates'!M$114)
+($M432*'fnd base rates'!M$116)
+($N432*'fnd base rates'!M$117)
+($O432*'fnd base rates'!M$118)
+($P432*VLOOKUP($S432+12,rate_basefnd,13)))</f>
        <v>0</v>
      </c>
      <c r="AF432" s="4">
        <f t="shared" si="463"/>
        <v>233275.53982999999</v>
      </c>
      <c r="AH432" s="269">
        <f t="shared" si="464"/>
        <v>454149128</v>
      </c>
      <c r="AI432" s="4" t="str">
        <f t="shared" si="465"/>
        <v>454</v>
      </c>
      <c r="AJ432" s="2" t="str">
        <f t="shared" si="466"/>
        <v>149</v>
      </c>
      <c r="AK432" s="2" t="str">
        <f t="shared" si="467"/>
        <v>128</v>
      </c>
      <c r="AL432" s="4">
        <f t="shared" si="468"/>
        <v>1</v>
      </c>
      <c r="AM432" s="4">
        <f t="shared" si="459"/>
        <v>15</v>
      </c>
      <c r="AN432" s="4">
        <f t="shared" si="469"/>
        <v>233275.53982999999</v>
      </c>
      <c r="AO432" s="4">
        <f t="shared" si="470"/>
        <v>15552</v>
      </c>
      <c r="AP432" s="4">
        <f t="shared" si="460"/>
        <v>0</v>
      </c>
      <c r="AQ432" s="4">
        <v>15552</v>
      </c>
      <c r="AW432" s="4">
        <v>15552</v>
      </c>
      <c r="AX432" s="5">
        <f t="shared" si="471"/>
        <v>0</v>
      </c>
      <c r="AY432" s="4">
        <v>15552</v>
      </c>
      <c r="AZ432" s="5"/>
      <c r="BB432" s="5">
        <f t="shared" ref="BB432" si="509">BC432-BA432</f>
        <v>0</v>
      </c>
    </row>
    <row r="433" spans="1:54" s="4" customFormat="1">
      <c r="A433" s="269">
        <v>454</v>
      </c>
      <c r="B433" s="2">
        <v>454149149</v>
      </c>
      <c r="C433" s="9" t="s">
        <v>281</v>
      </c>
      <c r="D433" s="14">
        <f>'fnd enro'!D433</f>
        <v>74</v>
      </c>
      <c r="E433" s="14">
        <f>'fnd enro'!E433</f>
        <v>0</v>
      </c>
      <c r="F433" s="14">
        <f>'fnd enro'!F433</f>
        <v>75</v>
      </c>
      <c r="G433" s="14">
        <f>'fnd enro'!G433</f>
        <v>363</v>
      </c>
      <c r="H433" s="14">
        <f>'fnd enro'!H433</f>
        <v>195</v>
      </c>
      <c r="I433" s="14">
        <f>'fnd enro'!I433</f>
        <v>0</v>
      </c>
      <c r="J433" s="14">
        <f>'fnd enro'!J433</f>
        <v>0</v>
      </c>
      <c r="K433" s="15">
        <f>'fnd enro'!K433</f>
        <v>24.433800000000002</v>
      </c>
      <c r="L433" s="14">
        <f>'fnd enro'!L433</f>
        <v>0</v>
      </c>
      <c r="M433" s="14">
        <f>'fnd enro'!M433</f>
        <v>166</v>
      </c>
      <c r="N433" s="14">
        <f>'fnd enro'!N433</f>
        <v>3</v>
      </c>
      <c r="O433" s="14">
        <f>'fnd enro'!O433</f>
        <v>0</v>
      </c>
      <c r="P433" s="14">
        <f>'fnd enro'!P433</f>
        <v>574</v>
      </c>
      <c r="Q433" s="14">
        <f>'fnd enro'!R433</f>
        <v>670</v>
      </c>
      <c r="R433" s="15">
        <f t="shared" si="462"/>
        <v>1</v>
      </c>
      <c r="S433" s="14">
        <f>VALUE('fnd enro'!Q433)</f>
        <v>12</v>
      </c>
      <c r="T433" s="2"/>
      <c r="U433" s="1">
        <f>(($D433*'fnd base rates'!C$107)
+($E433*'fnd base rates'!C$108)
+($F433*'fnd base rates'!C$109)
+($G433*'fnd base rates'!C$110)
+($H433*'fnd base rates'!C$111)
+($I433*'fnd base rates'!C$112)
+($J433*'fnd base rates'!C$113)
+($K433*'fnd base rates'!C$114)
+($M433*'fnd base rates'!C$116)
+($N433*'fnd base rates'!C$117)
+($O433*'fnd base rates'!C$118)
+($P433*VLOOKUP($S433+12,rate_basefnd,3)))
*$R433</f>
        <v>422832.92201800004</v>
      </c>
      <c r="V433" s="1">
        <f>(($D433*'fnd base rates'!D$107)
+($E433*'fnd base rates'!D$108)
+($F433*'fnd base rates'!D$109)
+($G433*'fnd base rates'!D$110)
+($H433*'fnd base rates'!D$111)
+($I433*'fnd base rates'!D$112)
+($J433*'fnd base rates'!D$113)
+($K433*'fnd base rates'!D$114)
+($M433*'fnd base rates'!D$116)
+($N433*'fnd base rates'!D$117)
+($O433*'fnd base rates'!D$118)
+($P433*VLOOKUP($S433+12,rate_basefnd,4)))
*$R433</f>
        <v>781659.84999999986</v>
      </c>
      <c r="W433" s="1">
        <f>(($D433*'fnd base rates'!E$107)
+($E433*'fnd base rates'!E$108)
+($F433*'fnd base rates'!E$109)
+($G433*'fnd base rates'!E$110)
+($H433*'fnd base rates'!E$111)
+($I433*'fnd base rates'!E$112)
+($J433*'fnd base rates'!E$113)
+($K433*'fnd base rates'!E$114)
+($M433*'fnd base rates'!E$116)
+($N433*'fnd base rates'!E$117)
+($O433*'fnd base rates'!E$118)
+($P433*VLOOKUP($S433+12,rate_basefnd,5)))
*$R433</f>
        <v>5047796.8080080003</v>
      </c>
      <c r="X433" s="1">
        <f>(($D433*'fnd base rates'!F$107)
+($E433*'fnd base rates'!F$108)
+($F433*'fnd base rates'!F$109)
+($G433*'fnd base rates'!F$110)
+($H433*'fnd base rates'!F$111)
+($I433*'fnd base rates'!F$112)
+($J433*'fnd base rates'!F$113)
+($K433*'fnd base rates'!F$114)
+($M433*'fnd base rates'!F$116)
+($N433*'fnd base rates'!F$117)
+($O433*'fnd base rates'!F$118)
+($P433*VLOOKUP($S433+12,rate_basefnd,6)))
*$R433</f>
        <v>803715.37879600003</v>
      </c>
      <c r="Y433" s="1">
        <f>(($D433*'fnd base rates'!G$107)
+($E433*'fnd base rates'!G$108)
+($F433*'fnd base rates'!G$109)
+($G433*'fnd base rates'!G$110)
+($H433*'fnd base rates'!G$111)
+($I433*'fnd base rates'!G$112)
+($J433*'fnd base rates'!G$113)
+($K433*'fnd base rates'!G$114)
+($M433*'fnd base rates'!G$116)
+($N433*'fnd base rates'!G$117)
+($O433*'fnd base rates'!G$118)
+($P433*VLOOKUP($S433+12,rate_basefnd,7)))
*$R433</f>
        <v>228449.20750600001</v>
      </c>
      <c r="Z433" s="1">
        <f>(($D433*'fnd base rates'!H$107)
+($E433*'fnd base rates'!H$108)
+($F433*'fnd base rates'!H$109)
+($G433*'fnd base rates'!H$110)
+($H433*'fnd base rates'!H$111)
+($I433*'fnd base rates'!H$112)
+($J433*'fnd base rates'!H$113)
+($K433*'fnd base rates'!H$114)
+($M433*'fnd base rates'!H$116)
+($N433*'fnd base rates'!H$117)
+($O433*'fnd base rates'!H$118)
+($P433*VLOOKUP($S433+12,rate_basefnd,8)))</f>
        <v>388868.71522200003</v>
      </c>
      <c r="AA433" s="1">
        <f>(($D433*'fnd base rates'!I$107)
+($E433*'fnd base rates'!I$108)
+($F433*'fnd base rates'!I$109)
+($G433*'fnd base rates'!I$110)
+($H433*'fnd base rates'!I$111)
+($I433*'fnd base rates'!I$112)
+($J433*'fnd base rates'!I$113)
+($K433*'fnd base rates'!I$114)
+($M433*'fnd base rates'!I$116)
+($N433*'fnd base rates'!I$117)
+($O433*'fnd base rates'!I$118)
+($P433*VLOOKUP($S433+12,rate_basefnd,9)))
*$R433</f>
        <v>323593.27</v>
      </c>
      <c r="AB433" s="1">
        <f>(($D433*'fnd base rates'!J$107)
+($E433*'fnd base rates'!J$108)
+($F433*'fnd base rates'!J$109)
+($G433*'fnd base rates'!J$110)
+($H433*'fnd base rates'!J$111)
+($I433*'fnd base rates'!J$112)
+($J433*'fnd base rates'!J$113)
+($K433*'fnd base rates'!J$114)
+($M433*'fnd base rates'!J$116)
+($N433*'fnd base rates'!J$117)
+($O433*'fnd base rates'!J$118)
+($P433*VLOOKUP($S433+12,rate_basefnd,10)))
*$R433</f>
        <v>610600.57999999996</v>
      </c>
      <c r="AC433" s="1">
        <f>(($D433*'fnd base rates'!K$107)
+($E433*'fnd base rates'!K$108)
+($F433*'fnd base rates'!K$109)
+($G433*'fnd base rates'!K$110)
+($H433*'fnd base rates'!K$111)
+($I433*'fnd base rates'!K$112)
+($J433*'fnd base rates'!K$113)
+($K433*'fnd base rates'!K$114)
+($M433*'fnd base rates'!K$116)
+($N433*'fnd base rates'!K$117)
+($O433*'fnd base rates'!K$118)
+($P433*VLOOKUP($S433+12,rate_basefnd,11)))
*$R433</f>
        <v>799790.56403999997</v>
      </c>
      <c r="AD433" s="1">
        <f>(($D433*'fnd base rates'!L$107)
+($E433*'fnd base rates'!L$108)
+($F433*'fnd base rates'!L$109)
+($G433*'fnd base rates'!L$110)
+($H433*'fnd base rates'!L$111)
+($I433*'fnd base rates'!L$112)
+($J433*'fnd base rates'!L$113)
+($K433*'fnd base rates'!L$114)
+($M433*'fnd base rates'!L$116)
+($N433*'fnd base rates'!L$117)
+($O433*'fnd base rates'!L$118)
+($P433*VLOOKUP($S433+12,rate_basefnd,12)))</f>
        <v>1401187.6984399999</v>
      </c>
      <c r="AE433" s="1">
        <f>(($D433*'fnd base rates'!M$107)
+($E433*'fnd base rates'!M$108)
+($F433*'fnd base rates'!M$109)
+($G433*'fnd base rates'!M$110)
+($H433*'fnd base rates'!M$111)
+($I433*'fnd base rates'!M$112)
+($J433*'fnd base rates'!M$113)
+($K433*'fnd base rates'!M$114)
+($M433*'fnd base rates'!M$116)
+($N433*'fnd base rates'!M$117)
+($O433*'fnd base rates'!M$118)
+($P433*VLOOKUP($S433+12,rate_basefnd,13)))</f>
        <v>0</v>
      </c>
      <c r="AF433" s="4">
        <f t="shared" si="463"/>
        <v>10808494.994030001</v>
      </c>
      <c r="AH433" s="269">
        <f t="shared" si="464"/>
        <v>454149149</v>
      </c>
      <c r="AI433" s="4" t="str">
        <f t="shared" si="465"/>
        <v>454</v>
      </c>
      <c r="AJ433" s="2" t="str">
        <f t="shared" si="466"/>
        <v>149</v>
      </c>
      <c r="AK433" s="2" t="str">
        <f t="shared" si="467"/>
        <v>149</v>
      </c>
      <c r="AL433" s="4">
        <f t="shared" si="468"/>
        <v>1</v>
      </c>
      <c r="AM433" s="4">
        <f t="shared" si="459"/>
        <v>670</v>
      </c>
      <c r="AN433" s="4">
        <f t="shared" si="469"/>
        <v>10808494.994030001</v>
      </c>
      <c r="AO433" s="4">
        <f t="shared" si="470"/>
        <v>16132</v>
      </c>
      <c r="AP433" s="4">
        <f t="shared" si="460"/>
        <v>0</v>
      </c>
      <c r="AQ433" s="4">
        <v>16132</v>
      </c>
      <c r="AW433" s="4">
        <v>16132</v>
      </c>
      <c r="AX433" s="5">
        <f t="shared" si="471"/>
        <v>0</v>
      </c>
      <c r="AY433" s="4">
        <v>16132</v>
      </c>
      <c r="AZ433" s="5"/>
      <c r="BB433" s="5">
        <f t="shared" ref="BB433" si="510">BC433-BA433</f>
        <v>0</v>
      </c>
    </row>
    <row r="434" spans="1:54" s="4" customFormat="1">
      <c r="A434" s="269">
        <v>454</v>
      </c>
      <c r="B434" s="2">
        <v>454149181</v>
      </c>
      <c r="C434" s="9" t="s">
        <v>281</v>
      </c>
      <c r="D434" s="14">
        <f>'fnd enro'!D434</f>
        <v>4</v>
      </c>
      <c r="E434" s="14">
        <f>'fnd enro'!E434</f>
        <v>0</v>
      </c>
      <c r="F434" s="14">
        <f>'fnd enro'!F434</f>
        <v>4</v>
      </c>
      <c r="G434" s="14">
        <f>'fnd enro'!G434</f>
        <v>28</v>
      </c>
      <c r="H434" s="14">
        <f>'fnd enro'!H434</f>
        <v>25</v>
      </c>
      <c r="I434" s="14">
        <f>'fnd enro'!I434</f>
        <v>0</v>
      </c>
      <c r="J434" s="14">
        <f>'fnd enro'!J434</f>
        <v>0</v>
      </c>
      <c r="K434" s="15">
        <f>'fnd enro'!K434</f>
        <v>2.2002000000000002</v>
      </c>
      <c r="L434" s="14">
        <f>'fnd enro'!L434</f>
        <v>0</v>
      </c>
      <c r="M434" s="14">
        <f>'fnd enro'!M434</f>
        <v>10</v>
      </c>
      <c r="N434" s="14">
        <f>'fnd enro'!N434</f>
        <v>0</v>
      </c>
      <c r="O434" s="14">
        <f>'fnd enro'!O434</f>
        <v>0</v>
      </c>
      <c r="P434" s="14">
        <f>'fnd enro'!P434</f>
        <v>49</v>
      </c>
      <c r="Q434" s="14">
        <f>'fnd enro'!R434</f>
        <v>59</v>
      </c>
      <c r="R434" s="15">
        <f t="shared" si="462"/>
        <v>1</v>
      </c>
      <c r="S434" s="14">
        <f>VALUE('fnd enro'!Q434)</f>
        <v>10</v>
      </c>
      <c r="T434" s="2"/>
      <c r="U434" s="1">
        <f>(($D434*'fnd base rates'!C$107)
+($E434*'fnd base rates'!C$108)
+($F434*'fnd base rates'!C$109)
+($G434*'fnd base rates'!C$110)
+($H434*'fnd base rates'!C$111)
+($I434*'fnd base rates'!C$112)
+($J434*'fnd base rates'!C$113)
+($K434*'fnd base rates'!C$114)
+($M434*'fnd base rates'!C$116)
+($N434*'fnd base rates'!C$117)
+($O434*'fnd base rates'!C$118)
+($P434*VLOOKUP($S434+12,rate_basefnd,3)))
*$R434</f>
        <v>36323.326722000005</v>
      </c>
      <c r="V434" s="1">
        <f>(($D434*'fnd base rates'!D$107)
+($E434*'fnd base rates'!D$108)
+($F434*'fnd base rates'!D$109)
+($G434*'fnd base rates'!D$110)
+($H434*'fnd base rates'!D$111)
+($I434*'fnd base rates'!D$112)
+($J434*'fnd base rates'!D$113)
+($K434*'fnd base rates'!D$114)
+($M434*'fnd base rates'!D$116)
+($N434*'fnd base rates'!D$117)
+($O434*'fnd base rates'!D$118)
+($P434*VLOOKUP($S434+12,rate_basefnd,4)))
*$R434</f>
        <v>65324.08</v>
      </c>
      <c r="W434" s="1">
        <f>(($D434*'fnd base rates'!E$107)
+($E434*'fnd base rates'!E$108)
+($F434*'fnd base rates'!E$109)
+($G434*'fnd base rates'!E$110)
+($H434*'fnd base rates'!E$111)
+($I434*'fnd base rates'!E$112)
+($J434*'fnd base rates'!E$113)
+($K434*'fnd base rates'!E$114)
+($M434*'fnd base rates'!E$116)
+($N434*'fnd base rates'!E$117)
+($O434*'fnd base rates'!E$118)
+($P434*VLOOKUP($S434+12,rate_basefnd,5)))
*$R434</f>
        <v>409821.64143199997</v>
      </c>
      <c r="X434" s="1">
        <f>(($D434*'fnd base rates'!F$107)
+($E434*'fnd base rates'!F$108)
+($F434*'fnd base rates'!F$109)
+($G434*'fnd base rates'!F$110)
+($H434*'fnd base rates'!F$111)
+($I434*'fnd base rates'!F$112)
+($J434*'fnd base rates'!F$113)
+($K434*'fnd base rates'!F$114)
+($M434*'fnd base rates'!F$116)
+($N434*'fnd base rates'!F$117)
+($O434*'fnd base rates'!F$118)
+($P434*VLOOKUP($S434+12,rate_basefnd,6)))
*$R434</f>
        <v>68372.335483999996</v>
      </c>
      <c r="Y434" s="1">
        <f>(($D434*'fnd base rates'!G$107)
+($E434*'fnd base rates'!G$108)
+($F434*'fnd base rates'!G$109)
+($G434*'fnd base rates'!G$110)
+($H434*'fnd base rates'!G$111)
+($I434*'fnd base rates'!G$112)
+($J434*'fnd base rates'!G$113)
+($K434*'fnd base rates'!G$114)
+($M434*'fnd base rates'!G$116)
+($N434*'fnd base rates'!G$117)
+($O434*'fnd base rates'!G$118)
+($P434*VLOOKUP($S434+12,rate_basefnd,7)))
*$R434</f>
        <v>18732.347074000001</v>
      </c>
      <c r="Z434" s="1">
        <f>(($D434*'fnd base rates'!H$107)
+($E434*'fnd base rates'!H$108)
+($F434*'fnd base rates'!H$109)
+($G434*'fnd base rates'!H$110)
+($H434*'fnd base rates'!H$111)
+($I434*'fnd base rates'!H$112)
+($J434*'fnd base rates'!H$113)
+($K434*'fnd base rates'!H$114)
+($M434*'fnd base rates'!H$116)
+($N434*'fnd base rates'!H$117)
+($O434*'fnd base rates'!H$118)
+($P434*VLOOKUP($S434+12,rate_basefnd,8)))</f>
        <v>33452.519238000001</v>
      </c>
      <c r="AA434" s="1">
        <f>(($D434*'fnd base rates'!I$107)
+($E434*'fnd base rates'!I$108)
+($F434*'fnd base rates'!I$109)
+($G434*'fnd base rates'!I$110)
+($H434*'fnd base rates'!I$111)
+($I434*'fnd base rates'!I$112)
+($J434*'fnd base rates'!I$113)
+($K434*'fnd base rates'!I$114)
+($M434*'fnd base rates'!I$116)
+($N434*'fnd base rates'!I$117)
+($O434*'fnd base rates'!I$118)
+($P434*VLOOKUP($S434+12,rate_basefnd,9)))
*$R434</f>
        <v>27520.639999999999</v>
      </c>
      <c r="AB434" s="1">
        <f>(($D434*'fnd base rates'!J$107)
+($E434*'fnd base rates'!J$108)
+($F434*'fnd base rates'!J$109)
+($G434*'fnd base rates'!J$110)
+($H434*'fnd base rates'!J$111)
+($I434*'fnd base rates'!J$112)
+($J434*'fnd base rates'!J$113)
+($K434*'fnd base rates'!J$114)
+($M434*'fnd base rates'!J$116)
+($N434*'fnd base rates'!J$117)
+($O434*'fnd base rates'!J$118)
+($P434*VLOOKUP($S434+12,rate_basefnd,10)))
*$R434</f>
        <v>49170.1</v>
      </c>
      <c r="AC434" s="1">
        <f>(($D434*'fnd base rates'!K$107)
+($E434*'fnd base rates'!K$108)
+($F434*'fnd base rates'!K$109)
+($G434*'fnd base rates'!K$110)
+($H434*'fnd base rates'!K$111)
+($I434*'fnd base rates'!K$112)
+($J434*'fnd base rates'!K$113)
+($K434*'fnd base rates'!K$114)
+($M434*'fnd base rates'!K$116)
+($N434*'fnd base rates'!K$117)
+($O434*'fnd base rates'!K$118)
+($P434*VLOOKUP($S434+12,rate_basefnd,11)))
*$R434</f>
        <v>69743.533159999992</v>
      </c>
      <c r="AD434" s="1">
        <f>(($D434*'fnd base rates'!L$107)
+($E434*'fnd base rates'!L$108)
+($F434*'fnd base rates'!L$109)
+($G434*'fnd base rates'!L$110)
+($H434*'fnd base rates'!L$111)
+($I434*'fnd base rates'!L$112)
+($J434*'fnd base rates'!L$113)
+($K434*'fnd base rates'!L$114)
+($M434*'fnd base rates'!L$116)
+($N434*'fnd base rates'!L$117)
+($O434*'fnd base rates'!L$118)
+($P434*VLOOKUP($S434+12,rate_basefnd,12)))</f>
        <v>118553.47076</v>
      </c>
      <c r="AE434" s="1">
        <f>(($D434*'fnd base rates'!M$107)
+($E434*'fnd base rates'!M$108)
+($F434*'fnd base rates'!M$109)
+($G434*'fnd base rates'!M$110)
+($H434*'fnd base rates'!M$111)
+($I434*'fnd base rates'!M$112)
+($J434*'fnd base rates'!M$113)
+($K434*'fnd base rates'!M$114)
+($M434*'fnd base rates'!M$116)
+($N434*'fnd base rates'!M$117)
+($O434*'fnd base rates'!M$118)
+($P434*VLOOKUP($S434+12,rate_basefnd,13)))</f>
        <v>0</v>
      </c>
      <c r="AF434" s="4">
        <f t="shared" si="463"/>
        <v>897013.99387000012</v>
      </c>
      <c r="AH434" s="269">
        <f t="shared" si="464"/>
        <v>454149181</v>
      </c>
      <c r="AI434" s="4" t="str">
        <f t="shared" si="465"/>
        <v>454</v>
      </c>
      <c r="AJ434" s="2" t="str">
        <f t="shared" si="466"/>
        <v>149</v>
      </c>
      <c r="AK434" s="2" t="str">
        <f t="shared" si="467"/>
        <v>181</v>
      </c>
      <c r="AL434" s="4">
        <f t="shared" si="468"/>
        <v>1</v>
      </c>
      <c r="AM434" s="4">
        <f t="shared" si="459"/>
        <v>59</v>
      </c>
      <c r="AN434" s="4">
        <f t="shared" si="469"/>
        <v>897013.99387000012</v>
      </c>
      <c r="AO434" s="4">
        <f t="shared" si="470"/>
        <v>15204</v>
      </c>
      <c r="AP434" s="4">
        <f t="shared" si="460"/>
        <v>0</v>
      </c>
      <c r="AQ434" s="4">
        <v>15204</v>
      </c>
      <c r="AW434" s="4">
        <v>15204</v>
      </c>
      <c r="AX434" s="5">
        <f t="shared" si="471"/>
        <v>0</v>
      </c>
      <c r="AY434" s="4">
        <v>15204</v>
      </c>
      <c r="AZ434" s="5"/>
      <c r="BB434" s="5">
        <f t="shared" ref="BB434" si="511">BC434-BA434</f>
        <v>0</v>
      </c>
    </row>
    <row r="435" spans="1:54" s="4" customFormat="1">
      <c r="A435" s="269">
        <v>454</v>
      </c>
      <c r="B435" s="2">
        <v>454149211</v>
      </c>
      <c r="C435" s="9" t="s">
        <v>281</v>
      </c>
      <c r="D435" s="14">
        <f>'fnd enro'!D435</f>
        <v>0</v>
      </c>
      <c r="E435" s="14">
        <f>'fnd enro'!E435</f>
        <v>0</v>
      </c>
      <c r="F435" s="14">
        <f>'fnd enro'!F435</f>
        <v>0</v>
      </c>
      <c r="G435" s="14">
        <f>'fnd enro'!G435</f>
        <v>2</v>
      </c>
      <c r="H435" s="14">
        <f>'fnd enro'!H435</f>
        <v>1</v>
      </c>
      <c r="I435" s="14">
        <f>'fnd enro'!I435</f>
        <v>0</v>
      </c>
      <c r="J435" s="14">
        <f>'fnd enro'!J435</f>
        <v>0</v>
      </c>
      <c r="K435" s="15">
        <f>'fnd enro'!K435</f>
        <v>0.1158</v>
      </c>
      <c r="L435" s="14">
        <f>'fnd enro'!L435</f>
        <v>0</v>
      </c>
      <c r="M435" s="14">
        <f>'fnd enro'!M435</f>
        <v>0</v>
      </c>
      <c r="N435" s="14">
        <f>'fnd enro'!N435</f>
        <v>0</v>
      </c>
      <c r="O435" s="14">
        <f>'fnd enro'!O435</f>
        <v>0</v>
      </c>
      <c r="P435" s="14">
        <f>'fnd enro'!P435</f>
        <v>2</v>
      </c>
      <c r="Q435" s="14">
        <f>'fnd enro'!R435</f>
        <v>3</v>
      </c>
      <c r="R435" s="15">
        <f t="shared" si="462"/>
        <v>1</v>
      </c>
      <c r="S435" s="14">
        <f>VALUE('fnd enro'!Q435)</f>
        <v>5</v>
      </c>
      <c r="T435" s="2"/>
      <c r="U435" s="1">
        <f>(($D435*'fnd base rates'!C$107)
+($E435*'fnd base rates'!C$108)
+($F435*'fnd base rates'!C$109)
+($G435*'fnd base rates'!C$110)
+($H435*'fnd base rates'!C$111)
+($I435*'fnd base rates'!C$112)
+($J435*'fnd base rates'!C$113)
+($K435*'fnd base rates'!C$114)
+($M435*'fnd base rates'!C$116)
+($N435*'fnd base rates'!C$117)
+($O435*'fnd base rates'!C$118)
+($P435*VLOOKUP($S435+12,rate_basefnd,3)))
*$R435</f>
        <v>1729.1240379999999</v>
      </c>
      <c r="V435" s="1">
        <f>(($D435*'fnd base rates'!D$107)
+($E435*'fnd base rates'!D$108)
+($F435*'fnd base rates'!D$109)
+($G435*'fnd base rates'!D$110)
+($H435*'fnd base rates'!D$111)
+($I435*'fnd base rates'!D$112)
+($J435*'fnd base rates'!D$113)
+($K435*'fnd base rates'!D$114)
+($M435*'fnd base rates'!D$116)
+($N435*'fnd base rates'!D$117)
+($O435*'fnd base rates'!D$118)
+($P435*VLOOKUP($S435+12,rate_basefnd,4)))
*$R435</f>
        <v>2862.5600000000004</v>
      </c>
      <c r="W435" s="1">
        <f>(($D435*'fnd base rates'!E$107)
+($E435*'fnd base rates'!E$108)
+($F435*'fnd base rates'!E$109)
+($G435*'fnd base rates'!E$110)
+($H435*'fnd base rates'!E$111)
+($I435*'fnd base rates'!E$112)
+($J435*'fnd base rates'!E$113)
+($K435*'fnd base rates'!E$114)
+($M435*'fnd base rates'!E$116)
+($N435*'fnd base rates'!E$117)
+($O435*'fnd base rates'!E$118)
+($P435*VLOOKUP($S435+12,rate_basefnd,5)))
*$R435</f>
        <v>16758.561128000001</v>
      </c>
      <c r="X435" s="1">
        <f>(($D435*'fnd base rates'!F$107)
+($E435*'fnd base rates'!F$108)
+($F435*'fnd base rates'!F$109)
+($G435*'fnd base rates'!F$110)
+($H435*'fnd base rates'!F$111)
+($I435*'fnd base rates'!F$112)
+($J435*'fnd base rates'!F$113)
+($K435*'fnd base rates'!F$114)
+($M435*'fnd base rates'!F$116)
+($N435*'fnd base rates'!F$117)
+($O435*'fnd base rates'!F$118)
+($P435*VLOOKUP($S435+12,rate_basefnd,6)))
*$R435</f>
        <v>3490.2692360000001</v>
      </c>
      <c r="Y435" s="1">
        <f>(($D435*'fnd base rates'!G$107)
+($E435*'fnd base rates'!G$108)
+($F435*'fnd base rates'!G$109)
+($G435*'fnd base rates'!G$110)
+($H435*'fnd base rates'!G$111)
+($I435*'fnd base rates'!G$112)
+($J435*'fnd base rates'!G$113)
+($K435*'fnd base rates'!G$114)
+($M435*'fnd base rates'!G$116)
+($N435*'fnd base rates'!G$117)
+($O435*'fnd base rates'!G$118)
+($P435*VLOOKUP($S435+12,rate_basefnd,7)))
*$R435</f>
        <v>750.73984599999994</v>
      </c>
      <c r="Z435" s="1">
        <f>(($D435*'fnd base rates'!H$107)
+($E435*'fnd base rates'!H$108)
+($F435*'fnd base rates'!H$109)
+($G435*'fnd base rates'!H$110)
+($H435*'fnd base rates'!H$111)
+($I435*'fnd base rates'!H$112)
+($J435*'fnd base rates'!H$113)
+($K435*'fnd base rates'!H$114)
+($M435*'fnd base rates'!H$116)
+($N435*'fnd base rates'!H$117)
+($O435*'fnd base rates'!H$118)
+($P435*VLOOKUP($S435+12,rate_basefnd,8)))</f>
        <v>1611.4968020000001</v>
      </c>
      <c r="AA435" s="1">
        <f>(($D435*'fnd base rates'!I$107)
+($E435*'fnd base rates'!I$108)
+($F435*'fnd base rates'!I$109)
+($G435*'fnd base rates'!I$110)
+($H435*'fnd base rates'!I$111)
+($I435*'fnd base rates'!I$112)
+($J435*'fnd base rates'!I$113)
+($K435*'fnd base rates'!I$114)
+($M435*'fnd base rates'!I$116)
+($N435*'fnd base rates'!I$117)
+($O435*'fnd base rates'!I$118)
+($P435*VLOOKUP($S435+12,rate_basefnd,9)))
*$R435</f>
        <v>1199.6500000000001</v>
      </c>
      <c r="AB435" s="1">
        <f>(($D435*'fnd base rates'!J$107)
+($E435*'fnd base rates'!J$108)
+($F435*'fnd base rates'!J$109)
+($G435*'fnd base rates'!J$110)
+($H435*'fnd base rates'!J$111)
+($I435*'fnd base rates'!J$112)
+($J435*'fnd base rates'!J$113)
+($K435*'fnd base rates'!J$114)
+($M435*'fnd base rates'!J$116)
+($N435*'fnd base rates'!J$117)
+($O435*'fnd base rates'!J$118)
+($P435*VLOOKUP($S435+12,rate_basefnd,10)))
*$R435</f>
        <v>1718.77</v>
      </c>
      <c r="AC435" s="1">
        <f>(($D435*'fnd base rates'!K$107)
+($E435*'fnd base rates'!K$108)
+($F435*'fnd base rates'!K$109)
+($G435*'fnd base rates'!K$110)
+($H435*'fnd base rates'!K$111)
+($I435*'fnd base rates'!K$112)
+($J435*'fnd base rates'!K$113)
+($K435*'fnd base rates'!K$114)
+($M435*'fnd base rates'!K$116)
+($N435*'fnd base rates'!K$117)
+($O435*'fnd base rates'!K$118)
+($P435*VLOOKUP($S435+12,rate_basefnd,11)))
*$R435</f>
        <v>3382.5796399999995</v>
      </c>
      <c r="AD435" s="1">
        <f>(($D435*'fnd base rates'!L$107)
+($E435*'fnd base rates'!L$108)
+($F435*'fnd base rates'!L$109)
+($G435*'fnd base rates'!L$110)
+($H435*'fnd base rates'!L$111)
+($I435*'fnd base rates'!L$112)
+($J435*'fnd base rates'!L$113)
+($K435*'fnd base rates'!L$114)
+($M435*'fnd base rates'!L$116)
+($N435*'fnd base rates'!L$117)
+($O435*'fnd base rates'!L$118)
+($P435*VLOOKUP($S435+12,rate_basefnd,12)))</f>
        <v>5300.6500400000004</v>
      </c>
      <c r="AE435" s="1">
        <f>(($D435*'fnd base rates'!M$107)
+($E435*'fnd base rates'!M$108)
+($F435*'fnd base rates'!M$109)
+($G435*'fnd base rates'!M$110)
+($H435*'fnd base rates'!M$111)
+($I435*'fnd base rates'!M$112)
+($J435*'fnd base rates'!M$113)
+($K435*'fnd base rates'!M$114)
+($M435*'fnd base rates'!M$116)
+($N435*'fnd base rates'!M$117)
+($O435*'fnd base rates'!M$118)
+($P435*VLOOKUP($S435+12,rate_basefnd,13)))</f>
        <v>0</v>
      </c>
      <c r="AF435" s="4">
        <f t="shared" si="463"/>
        <v>38804.400730000001</v>
      </c>
      <c r="AH435" s="269">
        <f t="shared" si="464"/>
        <v>454149211</v>
      </c>
      <c r="AI435" s="4" t="str">
        <f t="shared" si="465"/>
        <v>454</v>
      </c>
      <c r="AJ435" s="2" t="str">
        <f t="shared" si="466"/>
        <v>149</v>
      </c>
      <c r="AK435" s="2" t="str">
        <f t="shared" si="467"/>
        <v>211</v>
      </c>
      <c r="AL435" s="4">
        <f t="shared" si="468"/>
        <v>1</v>
      </c>
      <c r="AM435" s="4">
        <f t="shared" si="459"/>
        <v>3</v>
      </c>
      <c r="AN435" s="4">
        <f t="shared" si="469"/>
        <v>38804.400730000001</v>
      </c>
      <c r="AO435" s="4">
        <f t="shared" si="470"/>
        <v>12935</v>
      </c>
      <c r="AP435" s="4">
        <f t="shared" si="460"/>
        <v>0</v>
      </c>
      <c r="AQ435" s="4">
        <v>12935</v>
      </c>
      <c r="AW435" s="4">
        <v>12935</v>
      </c>
      <c r="AX435" s="5">
        <f t="shared" si="471"/>
        <v>0</v>
      </c>
      <c r="AY435" s="4">
        <v>12935</v>
      </c>
      <c r="AZ435" s="5"/>
      <c r="BB435" s="5">
        <f t="shared" ref="BB435" si="512">BC435-BA435</f>
        <v>0</v>
      </c>
    </row>
    <row r="436" spans="1:54" s="4" customFormat="1">
      <c r="A436" s="269">
        <v>455</v>
      </c>
      <c r="B436" s="2">
        <v>455128007</v>
      </c>
      <c r="C436" s="9" t="s">
        <v>1065</v>
      </c>
      <c r="D436" s="14">
        <f>'fnd enro'!D436</f>
        <v>0</v>
      </c>
      <c r="E436" s="14">
        <f>'fnd enro'!E436</f>
        <v>0</v>
      </c>
      <c r="F436" s="14">
        <f>'fnd enro'!F436</f>
        <v>0</v>
      </c>
      <c r="G436" s="14">
        <f>'fnd enro'!G436</f>
        <v>2</v>
      </c>
      <c r="H436" s="14">
        <f>'fnd enro'!H436</f>
        <v>0</v>
      </c>
      <c r="I436" s="14">
        <f>'fnd enro'!I436</f>
        <v>0</v>
      </c>
      <c r="J436" s="14">
        <f>'fnd enro'!J436</f>
        <v>0</v>
      </c>
      <c r="K436" s="15">
        <f>'fnd enro'!K436</f>
        <v>7.7200000000000005E-2</v>
      </c>
      <c r="L436" s="14">
        <f>'fnd enro'!L436</f>
        <v>0</v>
      </c>
      <c r="M436" s="14">
        <f>'fnd enro'!M436</f>
        <v>0</v>
      </c>
      <c r="N436" s="14">
        <f>'fnd enro'!N436</f>
        <v>0</v>
      </c>
      <c r="O436" s="14">
        <f>'fnd enro'!O436</f>
        <v>0</v>
      </c>
      <c r="P436" s="14">
        <f>'fnd enro'!P436</f>
        <v>2</v>
      </c>
      <c r="Q436" s="14">
        <f>'fnd enro'!R436</f>
        <v>2</v>
      </c>
      <c r="R436" s="15">
        <f t="shared" si="462"/>
        <v>1</v>
      </c>
      <c r="S436" s="14">
        <f>VALUE('fnd enro'!Q436)</f>
        <v>6</v>
      </c>
      <c r="T436" s="2"/>
      <c r="U436" s="1">
        <f>(($D436*'fnd base rates'!C$107)
+($E436*'fnd base rates'!C$108)
+($F436*'fnd base rates'!C$109)
+($G436*'fnd base rates'!C$110)
+($H436*'fnd base rates'!C$111)
+($I436*'fnd base rates'!C$112)
+($J436*'fnd base rates'!C$113)
+($K436*'fnd base rates'!C$114)
+($M436*'fnd base rates'!C$116)
+($N436*'fnd base rates'!C$117)
+($O436*'fnd base rates'!C$118)
+($P436*VLOOKUP($S436+12,rate_basefnd,3)))
*$R436</f>
        <v>1203.1026920000002</v>
      </c>
      <c r="V436" s="1">
        <f>(($D436*'fnd base rates'!D$107)
+($E436*'fnd base rates'!D$108)
+($F436*'fnd base rates'!D$109)
+($G436*'fnd base rates'!D$110)
+($H436*'fnd base rates'!D$111)
+($I436*'fnd base rates'!D$112)
+($J436*'fnd base rates'!D$113)
+($K436*'fnd base rates'!D$114)
+($M436*'fnd base rates'!D$116)
+($N436*'fnd base rates'!D$117)
+($O436*'fnd base rates'!D$118)
+($P436*VLOOKUP($S436+12,rate_basefnd,4)))
*$R436</f>
        <v>2146.9</v>
      </c>
      <c r="W436" s="1">
        <f>(($D436*'fnd base rates'!E$107)
+($E436*'fnd base rates'!E$108)
+($F436*'fnd base rates'!E$109)
+($G436*'fnd base rates'!E$110)
+($H436*'fnd base rates'!E$111)
+($I436*'fnd base rates'!E$112)
+($J436*'fnd base rates'!E$113)
+($K436*'fnd base rates'!E$114)
+($M436*'fnd base rates'!E$116)
+($N436*'fnd base rates'!E$117)
+($O436*'fnd base rates'!E$118)
+($P436*VLOOKUP($S436+12,rate_basefnd,5)))
*$R436</f>
        <v>13781.460752000001</v>
      </c>
      <c r="X436" s="1">
        <f>(($D436*'fnd base rates'!F$107)
+($E436*'fnd base rates'!F$108)
+($F436*'fnd base rates'!F$109)
+($G436*'fnd base rates'!F$110)
+($H436*'fnd base rates'!F$111)
+($I436*'fnd base rates'!F$112)
+($J436*'fnd base rates'!F$113)
+($K436*'fnd base rates'!F$114)
+($M436*'fnd base rates'!F$116)
+($N436*'fnd base rates'!F$117)
+($O436*'fnd base rates'!F$118)
+($P436*VLOOKUP($S436+12,rate_basefnd,6)))
*$R436</f>
        <v>2494.892824</v>
      </c>
      <c r="Y436" s="1">
        <f>(($D436*'fnd base rates'!G$107)
+($E436*'fnd base rates'!G$108)
+($F436*'fnd base rates'!G$109)
+($G436*'fnd base rates'!G$110)
+($H436*'fnd base rates'!G$111)
+($I436*'fnd base rates'!G$112)
+($J436*'fnd base rates'!G$113)
+($K436*'fnd base rates'!G$114)
+($M436*'fnd base rates'!G$116)
+($N436*'fnd base rates'!G$117)
+($O436*'fnd base rates'!G$118)
+($P436*VLOOKUP($S436+12,rate_basefnd,7)))
*$R436</f>
        <v>605.66656399999999</v>
      </c>
      <c r="Z436" s="1">
        <f>(($D436*'fnd base rates'!H$107)
+($E436*'fnd base rates'!H$108)
+($F436*'fnd base rates'!H$109)
+($G436*'fnd base rates'!H$110)
+($H436*'fnd base rates'!H$111)
+($I436*'fnd base rates'!H$112)
+($J436*'fnd base rates'!H$113)
+($K436*'fnd base rates'!H$114)
+($M436*'fnd base rates'!H$116)
+($N436*'fnd base rates'!H$117)
+($O436*'fnd base rates'!H$118)
+($P436*VLOOKUP($S436+12,rate_basefnd,8)))</f>
        <v>1091.657868</v>
      </c>
      <c r="AA436" s="1">
        <f>(($D436*'fnd base rates'!I$107)
+($E436*'fnd base rates'!I$108)
+($F436*'fnd base rates'!I$109)
+($G436*'fnd base rates'!I$110)
+($H436*'fnd base rates'!I$111)
+($I436*'fnd base rates'!I$112)
+($J436*'fnd base rates'!I$113)
+($K436*'fnd base rates'!I$114)
+($M436*'fnd base rates'!I$116)
+($N436*'fnd base rates'!I$117)
+($O436*'fnd base rates'!I$118)
+($P436*VLOOKUP($S436+12,rate_basefnd,9)))
*$R436</f>
        <v>856.48</v>
      </c>
      <c r="AB436" s="1">
        <f>(($D436*'fnd base rates'!J$107)
+($E436*'fnd base rates'!J$108)
+($F436*'fnd base rates'!J$109)
+($G436*'fnd base rates'!J$110)
+($H436*'fnd base rates'!J$111)
+($I436*'fnd base rates'!J$112)
+($J436*'fnd base rates'!J$113)
+($K436*'fnd base rates'!J$114)
+($M436*'fnd base rates'!J$116)
+($N436*'fnd base rates'!J$117)
+($O436*'fnd base rates'!J$118)
+($P436*VLOOKUP($S436+12,rate_basefnd,10)))
*$R436</f>
        <v>1571.44</v>
      </c>
      <c r="AC436" s="1">
        <f>(($D436*'fnd base rates'!K$107)
+($E436*'fnd base rates'!K$108)
+($F436*'fnd base rates'!K$109)
+($G436*'fnd base rates'!K$110)
+($H436*'fnd base rates'!K$111)
+($I436*'fnd base rates'!K$112)
+($J436*'fnd base rates'!K$113)
+($K436*'fnd base rates'!K$114)
+($M436*'fnd base rates'!K$116)
+($N436*'fnd base rates'!K$117)
+($O436*'fnd base rates'!K$118)
+($P436*VLOOKUP($S436+12,rate_basefnd,11)))
*$R436</f>
        <v>2200.4197599999998</v>
      </c>
      <c r="AD436" s="1">
        <f>(($D436*'fnd base rates'!L$107)
+($E436*'fnd base rates'!L$108)
+($F436*'fnd base rates'!L$109)
+($G436*'fnd base rates'!L$110)
+($H436*'fnd base rates'!L$111)
+($I436*'fnd base rates'!L$112)
+($J436*'fnd base rates'!L$113)
+($K436*'fnd base rates'!L$114)
+($M436*'fnd base rates'!L$116)
+($N436*'fnd base rates'!L$117)
+($O436*'fnd base rates'!L$118)
+($P436*VLOOKUP($S436+12,rate_basefnd,12)))</f>
        <v>3866.1933600000002</v>
      </c>
      <c r="AE436" s="1">
        <f>(($D436*'fnd base rates'!M$107)
+($E436*'fnd base rates'!M$108)
+($F436*'fnd base rates'!M$109)
+($G436*'fnd base rates'!M$110)
+($H436*'fnd base rates'!M$111)
+($I436*'fnd base rates'!M$112)
+($J436*'fnd base rates'!M$113)
+($K436*'fnd base rates'!M$114)
+($M436*'fnd base rates'!M$116)
+($N436*'fnd base rates'!M$117)
+($O436*'fnd base rates'!M$118)
+($P436*VLOOKUP($S436+12,rate_basefnd,13)))</f>
        <v>0</v>
      </c>
      <c r="AF436" s="4">
        <f t="shared" si="463"/>
        <v>29818.213819999997</v>
      </c>
      <c r="AH436" s="269">
        <f t="shared" si="464"/>
        <v>455128007</v>
      </c>
      <c r="AI436" s="4" t="str">
        <f t="shared" si="465"/>
        <v>455</v>
      </c>
      <c r="AJ436" s="2" t="str">
        <f t="shared" si="466"/>
        <v>128</v>
      </c>
      <c r="AK436" s="2" t="str">
        <f t="shared" si="467"/>
        <v>007</v>
      </c>
      <c r="AL436" s="4">
        <f t="shared" si="468"/>
        <v>1</v>
      </c>
      <c r="AM436" s="4">
        <f t="shared" si="459"/>
        <v>2</v>
      </c>
      <c r="AN436" s="4">
        <f t="shared" si="469"/>
        <v>29818.213819999997</v>
      </c>
      <c r="AO436" s="4">
        <f t="shared" si="470"/>
        <v>14909</v>
      </c>
      <c r="AP436" s="4">
        <f t="shared" si="460"/>
        <v>0</v>
      </c>
      <c r="AQ436" s="4">
        <v>14909</v>
      </c>
      <c r="AW436" s="4">
        <v>14909</v>
      </c>
      <c r="AX436" s="5">
        <f t="shared" si="471"/>
        <v>0</v>
      </c>
      <c r="AY436" s="4">
        <v>14909</v>
      </c>
      <c r="AZ436" s="5"/>
      <c r="BB436" s="5">
        <f t="shared" ref="BB436" si="513">BC436-BA436</f>
        <v>0</v>
      </c>
    </row>
    <row r="437" spans="1:54" s="4" customFormat="1">
      <c r="A437" s="269">
        <v>455</v>
      </c>
      <c r="B437" s="2">
        <v>455128128</v>
      </c>
      <c r="C437" s="9" t="s">
        <v>1065</v>
      </c>
      <c r="D437" s="14">
        <f>'fnd enro'!D437</f>
        <v>0</v>
      </c>
      <c r="E437" s="14">
        <f>'fnd enro'!E437</f>
        <v>0</v>
      </c>
      <c r="F437" s="14">
        <f>'fnd enro'!F437</f>
        <v>36</v>
      </c>
      <c r="G437" s="14">
        <f>'fnd enro'!G437</f>
        <v>165</v>
      </c>
      <c r="H437" s="14">
        <f>'fnd enro'!H437</f>
        <v>93</v>
      </c>
      <c r="I437" s="14">
        <f>'fnd enro'!I437</f>
        <v>0</v>
      </c>
      <c r="J437" s="14">
        <f>'fnd enro'!J437</f>
        <v>0</v>
      </c>
      <c r="K437" s="15">
        <f>'fnd enro'!K437</f>
        <v>11.3484</v>
      </c>
      <c r="L437" s="14">
        <f>'fnd enro'!L437</f>
        <v>0</v>
      </c>
      <c r="M437" s="14">
        <f>'fnd enro'!M437</f>
        <v>14</v>
      </c>
      <c r="N437" s="14">
        <f>'fnd enro'!N437</f>
        <v>1</v>
      </c>
      <c r="O437" s="14">
        <f>'fnd enro'!O437</f>
        <v>0</v>
      </c>
      <c r="P437" s="14">
        <f>'fnd enro'!P437</f>
        <v>121</v>
      </c>
      <c r="Q437" s="14">
        <f>'fnd enro'!R437</f>
        <v>294</v>
      </c>
      <c r="R437" s="15">
        <f t="shared" si="462"/>
        <v>1</v>
      </c>
      <c r="S437" s="14">
        <f>VALUE('fnd enro'!Q437)</f>
        <v>10</v>
      </c>
      <c r="T437" s="2"/>
      <c r="U437" s="1">
        <f>(($D437*'fnd base rates'!C$107)
+($E437*'fnd base rates'!C$108)
+($F437*'fnd base rates'!C$109)
+($G437*'fnd base rates'!C$110)
+($H437*'fnd base rates'!C$111)
+($I437*'fnd base rates'!C$112)
+($J437*'fnd base rates'!C$113)
+($K437*'fnd base rates'!C$114)
+($M437*'fnd base rates'!C$116)
+($N437*'fnd base rates'!C$117)
+($O437*'fnd base rates'!C$118)
+($P437*VLOOKUP($S437+12,rate_basefnd,3)))
*$R437</f>
        <v>168839.15572400001</v>
      </c>
      <c r="V437" s="1">
        <f>(($D437*'fnd base rates'!D$107)
+($E437*'fnd base rates'!D$108)
+($F437*'fnd base rates'!D$109)
+($G437*'fnd base rates'!D$110)
+($H437*'fnd base rates'!D$111)
+($I437*'fnd base rates'!D$112)
+($J437*'fnd base rates'!D$113)
+($K437*'fnd base rates'!D$114)
+($M437*'fnd base rates'!D$116)
+($N437*'fnd base rates'!D$117)
+($O437*'fnd base rates'!D$118)
+($P437*VLOOKUP($S437+12,rate_basefnd,4)))
*$R437</f>
        <v>273070.43</v>
      </c>
      <c r="W437" s="1">
        <f>(($D437*'fnd base rates'!E$107)
+($E437*'fnd base rates'!E$108)
+($F437*'fnd base rates'!E$109)
+($G437*'fnd base rates'!E$110)
+($H437*'fnd base rates'!E$111)
+($I437*'fnd base rates'!E$112)
+($J437*'fnd base rates'!E$113)
+($K437*'fnd base rates'!E$114)
+($M437*'fnd base rates'!E$116)
+($N437*'fnd base rates'!E$117)
+($O437*'fnd base rates'!E$118)
+($P437*VLOOKUP($S437+12,rate_basefnd,5)))
*$R437</f>
        <v>1564236.300544</v>
      </c>
      <c r="X437" s="1">
        <f>(($D437*'fnd base rates'!F$107)
+($E437*'fnd base rates'!F$108)
+($F437*'fnd base rates'!F$109)
+($G437*'fnd base rates'!F$110)
+($H437*'fnd base rates'!F$111)
+($I437*'fnd base rates'!F$112)
+($J437*'fnd base rates'!F$113)
+($K437*'fnd base rates'!F$114)
+($M437*'fnd base rates'!F$116)
+($N437*'fnd base rates'!F$117)
+($O437*'fnd base rates'!F$118)
+($P437*VLOOKUP($S437+12,rate_basefnd,6)))
*$R437</f>
        <v>345971.84512800007</v>
      </c>
      <c r="Y437" s="1">
        <f>(($D437*'fnd base rates'!G$107)
+($E437*'fnd base rates'!G$108)
+($F437*'fnd base rates'!G$109)
+($G437*'fnd base rates'!G$110)
+($H437*'fnd base rates'!G$111)
+($I437*'fnd base rates'!G$112)
+($J437*'fnd base rates'!G$113)
+($K437*'fnd base rates'!G$114)
+($M437*'fnd base rates'!G$116)
+($N437*'fnd base rates'!G$117)
+($O437*'fnd base rates'!G$118)
+($P437*VLOOKUP($S437+12,rate_basefnd,7)))
*$R437</f>
        <v>69476.614908000003</v>
      </c>
      <c r="Z437" s="1">
        <f>(($D437*'fnd base rates'!H$107)
+($E437*'fnd base rates'!H$108)
+($F437*'fnd base rates'!H$109)
+($G437*'fnd base rates'!H$110)
+($H437*'fnd base rates'!H$111)
+($I437*'fnd base rates'!H$112)
+($J437*'fnd base rates'!H$113)
+($K437*'fnd base rates'!H$114)
+($M437*'fnd base rates'!H$116)
+($N437*'fnd base rates'!H$117)
+($O437*'fnd base rates'!H$118)
+($P437*VLOOKUP($S437+12,rate_basefnd,8)))</f>
        <v>159095.39659600001</v>
      </c>
      <c r="AA437" s="1">
        <f>(($D437*'fnd base rates'!I$107)
+($E437*'fnd base rates'!I$108)
+($F437*'fnd base rates'!I$109)
+($G437*'fnd base rates'!I$110)
+($H437*'fnd base rates'!I$111)
+($I437*'fnd base rates'!I$112)
+($J437*'fnd base rates'!I$113)
+($K437*'fnd base rates'!I$114)
+($M437*'fnd base rates'!I$116)
+($N437*'fnd base rates'!I$117)
+($O437*'fnd base rates'!I$118)
+($P437*VLOOKUP($S437+12,rate_basefnd,9)))
*$R437</f>
        <v>114423.19</v>
      </c>
      <c r="AB437" s="1">
        <f>(($D437*'fnd base rates'!J$107)
+($E437*'fnd base rates'!J$108)
+($F437*'fnd base rates'!J$109)
+($G437*'fnd base rates'!J$110)
+($H437*'fnd base rates'!J$111)
+($I437*'fnd base rates'!J$112)
+($J437*'fnd base rates'!J$113)
+($K437*'fnd base rates'!J$114)
+($M437*'fnd base rates'!J$116)
+($N437*'fnd base rates'!J$117)
+($O437*'fnd base rates'!J$118)
+($P437*VLOOKUP($S437+12,rate_basefnd,10)))
*$R437</f>
        <v>145707.87</v>
      </c>
      <c r="AC437" s="1">
        <f>(($D437*'fnd base rates'!K$107)
+($E437*'fnd base rates'!K$108)
+($F437*'fnd base rates'!K$109)
+($G437*'fnd base rates'!K$110)
+($H437*'fnd base rates'!K$111)
+($I437*'fnd base rates'!K$112)
+($J437*'fnd base rates'!K$113)
+($K437*'fnd base rates'!K$114)
+($M437*'fnd base rates'!K$116)
+($N437*'fnd base rates'!K$117)
+($O437*'fnd base rates'!K$118)
+($P437*VLOOKUP($S437+12,rate_basefnd,11)))
*$R437</f>
        <v>335651.63471999997</v>
      </c>
      <c r="AD437" s="1">
        <f>(($D437*'fnd base rates'!L$107)
+($E437*'fnd base rates'!L$108)
+($F437*'fnd base rates'!L$109)
+($G437*'fnd base rates'!L$110)
+($H437*'fnd base rates'!L$111)
+($I437*'fnd base rates'!L$112)
+($J437*'fnd base rates'!L$113)
+($K437*'fnd base rates'!L$114)
+($M437*'fnd base rates'!L$116)
+($N437*'fnd base rates'!L$117)
+($O437*'fnd base rates'!L$118)
+($P437*VLOOKUP($S437+12,rate_basefnd,12)))</f>
        <v>507326.11392000003</v>
      </c>
      <c r="AE437" s="1">
        <f>(($D437*'fnd base rates'!M$107)
+($E437*'fnd base rates'!M$108)
+($F437*'fnd base rates'!M$109)
+($G437*'fnd base rates'!M$110)
+($H437*'fnd base rates'!M$111)
+($I437*'fnd base rates'!M$112)
+($J437*'fnd base rates'!M$113)
+($K437*'fnd base rates'!M$114)
+($M437*'fnd base rates'!M$116)
+($N437*'fnd base rates'!M$117)
+($O437*'fnd base rates'!M$118)
+($P437*VLOOKUP($S437+12,rate_basefnd,13)))</f>
        <v>0</v>
      </c>
      <c r="AF437" s="4">
        <f t="shared" si="463"/>
        <v>3683798.5515400004</v>
      </c>
      <c r="AH437" s="269">
        <f t="shared" si="464"/>
        <v>455128128</v>
      </c>
      <c r="AI437" s="4" t="str">
        <f t="shared" si="465"/>
        <v>455</v>
      </c>
      <c r="AJ437" s="2" t="str">
        <f t="shared" si="466"/>
        <v>128</v>
      </c>
      <c r="AK437" s="2" t="str">
        <f t="shared" si="467"/>
        <v>128</v>
      </c>
      <c r="AL437" s="4">
        <f t="shared" si="468"/>
        <v>1</v>
      </c>
      <c r="AM437" s="4">
        <f t="shared" si="459"/>
        <v>294</v>
      </c>
      <c r="AN437" s="4">
        <f t="shared" si="469"/>
        <v>3683798.5515400004</v>
      </c>
      <c r="AO437" s="4">
        <f t="shared" si="470"/>
        <v>12530</v>
      </c>
      <c r="AP437" s="4">
        <f t="shared" si="460"/>
        <v>0</v>
      </c>
      <c r="AQ437" s="4">
        <v>12530</v>
      </c>
      <c r="AW437" s="4">
        <v>12530</v>
      </c>
      <c r="AX437" s="5">
        <f t="shared" si="471"/>
        <v>0</v>
      </c>
      <c r="AY437" s="4">
        <v>12530</v>
      </c>
      <c r="AZ437" s="5"/>
      <c r="BB437" s="5">
        <f t="shared" ref="BB437" si="514">BC437-BA437</f>
        <v>0</v>
      </c>
    </row>
    <row r="438" spans="1:54" s="4" customFormat="1">
      <c r="A438" s="269">
        <v>455</v>
      </c>
      <c r="B438" s="2">
        <v>455128149</v>
      </c>
      <c r="C438" s="9" t="s">
        <v>1065</v>
      </c>
      <c r="D438" s="14">
        <f>'fnd enro'!D438</f>
        <v>0</v>
      </c>
      <c r="E438" s="14">
        <f>'fnd enro'!E438</f>
        <v>0</v>
      </c>
      <c r="F438" s="14">
        <f>'fnd enro'!F438</f>
        <v>0</v>
      </c>
      <c r="G438" s="14">
        <f>'fnd enro'!G438</f>
        <v>3</v>
      </c>
      <c r="H438" s="14">
        <f>'fnd enro'!H438</f>
        <v>1</v>
      </c>
      <c r="I438" s="14">
        <f>'fnd enro'!I438</f>
        <v>0</v>
      </c>
      <c r="J438" s="14">
        <f>'fnd enro'!J438</f>
        <v>0</v>
      </c>
      <c r="K438" s="15">
        <f>'fnd enro'!K438</f>
        <v>0.15440000000000001</v>
      </c>
      <c r="L438" s="14">
        <f>'fnd enro'!L438</f>
        <v>0</v>
      </c>
      <c r="M438" s="14">
        <f>'fnd enro'!M438</f>
        <v>0</v>
      </c>
      <c r="N438" s="14">
        <f>'fnd enro'!N438</f>
        <v>0</v>
      </c>
      <c r="O438" s="14">
        <f>'fnd enro'!O438</f>
        <v>0</v>
      </c>
      <c r="P438" s="14">
        <f>'fnd enro'!P438</f>
        <v>2</v>
      </c>
      <c r="Q438" s="14">
        <f>'fnd enro'!R438</f>
        <v>4</v>
      </c>
      <c r="R438" s="15">
        <f t="shared" si="462"/>
        <v>1</v>
      </c>
      <c r="S438" s="14">
        <f>VALUE('fnd enro'!Q438)</f>
        <v>12</v>
      </c>
      <c r="T438" s="2"/>
      <c r="U438" s="1">
        <f>(($D438*'fnd base rates'!C$107)
+($E438*'fnd base rates'!C$108)
+($F438*'fnd base rates'!C$109)
+($G438*'fnd base rates'!C$110)
+($H438*'fnd base rates'!C$111)
+($I438*'fnd base rates'!C$112)
+($J438*'fnd base rates'!C$113)
+($K438*'fnd base rates'!C$114)
+($M438*'fnd base rates'!C$116)
+($N438*'fnd base rates'!C$117)
+($O438*'fnd base rates'!C$118)
+($P438*VLOOKUP($S438+12,rate_basefnd,3)))
*$R438</f>
        <v>2321.6853840000003</v>
      </c>
      <c r="V438" s="1">
        <f>(($D438*'fnd base rates'!D$107)
+($E438*'fnd base rates'!D$108)
+($F438*'fnd base rates'!D$109)
+($G438*'fnd base rates'!D$110)
+($H438*'fnd base rates'!D$111)
+($I438*'fnd base rates'!D$112)
+($J438*'fnd base rates'!D$113)
+($K438*'fnd base rates'!D$114)
+($M438*'fnd base rates'!D$116)
+($N438*'fnd base rates'!D$117)
+($O438*'fnd base rates'!D$118)
+($P438*VLOOKUP($S438+12,rate_basefnd,4)))
*$R438</f>
        <v>3893.46</v>
      </c>
      <c r="W438" s="1">
        <f>(($D438*'fnd base rates'!E$107)
+($E438*'fnd base rates'!E$108)
+($F438*'fnd base rates'!E$109)
+($G438*'fnd base rates'!E$110)
+($H438*'fnd base rates'!E$111)
+($I438*'fnd base rates'!E$112)
+($J438*'fnd base rates'!E$113)
+($K438*'fnd base rates'!E$114)
+($M438*'fnd base rates'!E$116)
+($N438*'fnd base rates'!E$117)
+($O438*'fnd base rates'!E$118)
+($P438*VLOOKUP($S438+12,rate_basefnd,5)))
*$R438</f>
        <v>23233.711504000003</v>
      </c>
      <c r="X438" s="1">
        <f>(($D438*'fnd base rates'!F$107)
+($E438*'fnd base rates'!F$108)
+($F438*'fnd base rates'!F$109)
+($G438*'fnd base rates'!F$110)
+($H438*'fnd base rates'!F$111)
+($I438*'fnd base rates'!F$112)
+($J438*'fnd base rates'!F$113)
+($K438*'fnd base rates'!F$114)
+($M438*'fnd base rates'!F$116)
+($N438*'fnd base rates'!F$117)
+($O438*'fnd base rates'!F$118)
+($P438*VLOOKUP($S438+12,rate_basefnd,6)))
*$R438</f>
        <v>4737.7156479999994</v>
      </c>
      <c r="Y438" s="1">
        <f>(($D438*'fnd base rates'!G$107)
+($E438*'fnd base rates'!G$108)
+($F438*'fnd base rates'!G$109)
+($G438*'fnd base rates'!G$110)
+($H438*'fnd base rates'!G$111)
+($I438*'fnd base rates'!G$112)
+($J438*'fnd base rates'!G$113)
+($K438*'fnd base rates'!G$114)
+($M438*'fnd base rates'!G$116)
+($N438*'fnd base rates'!G$117)
+($O438*'fnd base rates'!G$118)
+($P438*VLOOKUP($S438+12,rate_basefnd,7)))
*$R438</f>
        <v>1033.3931279999999</v>
      </c>
      <c r="Z438" s="1">
        <f>(($D438*'fnd base rates'!H$107)
+($E438*'fnd base rates'!H$108)
+($F438*'fnd base rates'!H$109)
+($G438*'fnd base rates'!H$110)
+($H438*'fnd base rates'!H$111)
+($I438*'fnd base rates'!H$112)
+($J438*'fnd base rates'!H$113)
+($K438*'fnd base rates'!H$114)
+($M438*'fnd base rates'!H$116)
+($N438*'fnd base rates'!H$117)
+($O438*'fnd base rates'!H$118)
+($P438*VLOOKUP($S438+12,rate_basefnd,8)))</f>
        <v>2154.2357360000001</v>
      </c>
      <c r="AA438" s="1">
        <f>(($D438*'fnd base rates'!I$107)
+($E438*'fnd base rates'!I$108)
+($F438*'fnd base rates'!I$109)
+($G438*'fnd base rates'!I$110)
+($H438*'fnd base rates'!I$111)
+($I438*'fnd base rates'!I$112)
+($J438*'fnd base rates'!I$113)
+($K438*'fnd base rates'!I$114)
+($M438*'fnd base rates'!I$116)
+($N438*'fnd base rates'!I$117)
+($O438*'fnd base rates'!I$118)
+($P438*VLOOKUP($S438+12,rate_basefnd,9)))
*$R438</f>
        <v>1611.08</v>
      </c>
      <c r="AB438" s="1">
        <f>(($D438*'fnd base rates'!J$107)
+($E438*'fnd base rates'!J$108)
+($F438*'fnd base rates'!J$109)
+($G438*'fnd base rates'!J$110)
+($H438*'fnd base rates'!J$111)
+($I438*'fnd base rates'!J$112)
+($J438*'fnd base rates'!J$113)
+($K438*'fnd base rates'!J$114)
+($M438*'fnd base rates'!J$116)
+($N438*'fnd base rates'!J$117)
+($O438*'fnd base rates'!J$118)
+($P438*VLOOKUP($S438+12,rate_basefnd,10)))
*$R438</f>
        <v>2417.0500000000002</v>
      </c>
      <c r="AC438" s="1">
        <f>(($D438*'fnd base rates'!K$107)
+($E438*'fnd base rates'!K$108)
+($F438*'fnd base rates'!K$109)
+($G438*'fnd base rates'!K$110)
+($H438*'fnd base rates'!K$111)
+($I438*'fnd base rates'!K$112)
+($J438*'fnd base rates'!K$113)
+($K438*'fnd base rates'!K$114)
+($M438*'fnd base rates'!K$116)
+($N438*'fnd base rates'!K$117)
+($O438*'fnd base rates'!K$118)
+($P438*VLOOKUP($S438+12,rate_basefnd,11)))
*$R438</f>
        <v>4482.7895200000003</v>
      </c>
      <c r="AD438" s="1">
        <f>(($D438*'fnd base rates'!L$107)
+($E438*'fnd base rates'!L$108)
+($F438*'fnd base rates'!L$109)
+($G438*'fnd base rates'!L$110)
+($H438*'fnd base rates'!L$111)
+($I438*'fnd base rates'!L$112)
+($J438*'fnd base rates'!L$113)
+($K438*'fnd base rates'!L$114)
+($M438*'fnd base rates'!L$116)
+($N438*'fnd base rates'!L$117)
+($O438*'fnd base rates'!L$118)
+($P438*VLOOKUP($S438+12,rate_basefnd,12)))</f>
        <v>7166.5067199999994</v>
      </c>
      <c r="AE438" s="1">
        <f>(($D438*'fnd base rates'!M$107)
+($E438*'fnd base rates'!M$108)
+($F438*'fnd base rates'!M$109)
+($G438*'fnd base rates'!M$110)
+($H438*'fnd base rates'!M$111)
+($I438*'fnd base rates'!M$112)
+($J438*'fnd base rates'!M$113)
+($K438*'fnd base rates'!M$114)
+($M438*'fnd base rates'!M$116)
+($N438*'fnd base rates'!M$117)
+($O438*'fnd base rates'!M$118)
+($P438*VLOOKUP($S438+12,rate_basefnd,13)))</f>
        <v>0</v>
      </c>
      <c r="AF438" s="4">
        <f t="shared" si="463"/>
        <v>53051.627640000006</v>
      </c>
      <c r="AH438" s="269">
        <f t="shared" si="464"/>
        <v>455128149</v>
      </c>
      <c r="AI438" s="4" t="str">
        <f t="shared" si="465"/>
        <v>455</v>
      </c>
      <c r="AJ438" s="2" t="str">
        <f t="shared" si="466"/>
        <v>128</v>
      </c>
      <c r="AK438" s="2" t="str">
        <f t="shared" si="467"/>
        <v>149</v>
      </c>
      <c r="AL438" s="4">
        <f t="shared" si="468"/>
        <v>1</v>
      </c>
      <c r="AM438" s="4">
        <f t="shared" si="459"/>
        <v>4</v>
      </c>
      <c r="AN438" s="4">
        <f t="shared" si="469"/>
        <v>53051.627640000006</v>
      </c>
      <c r="AO438" s="4">
        <f t="shared" si="470"/>
        <v>13263</v>
      </c>
      <c r="AP438" s="4">
        <f t="shared" si="460"/>
        <v>0</v>
      </c>
      <c r="AQ438" s="4">
        <v>13263</v>
      </c>
      <c r="AW438" s="4">
        <v>13263</v>
      </c>
      <c r="AX438" s="5">
        <f t="shared" si="471"/>
        <v>0</v>
      </c>
      <c r="AY438" s="4">
        <v>13263</v>
      </c>
      <c r="AZ438" s="5"/>
      <c r="BB438" s="5">
        <f t="shared" ref="BB438" si="515">BC438-BA438</f>
        <v>0</v>
      </c>
    </row>
    <row r="439" spans="1:54" s="4" customFormat="1">
      <c r="A439" s="269">
        <v>455</v>
      </c>
      <c r="B439" s="2">
        <v>455128181</v>
      </c>
      <c r="C439" s="9" t="s">
        <v>1065</v>
      </c>
      <c r="D439" s="14">
        <f>'fnd enro'!D439</f>
        <v>0</v>
      </c>
      <c r="E439" s="14">
        <f>'fnd enro'!E439</f>
        <v>0</v>
      </c>
      <c r="F439" s="14">
        <f>'fnd enro'!F439</f>
        <v>0</v>
      </c>
      <c r="G439" s="14">
        <f>'fnd enro'!G439</f>
        <v>1</v>
      </c>
      <c r="H439" s="14">
        <f>'fnd enro'!H439</f>
        <v>2</v>
      </c>
      <c r="I439" s="14">
        <f>'fnd enro'!I439</f>
        <v>0</v>
      </c>
      <c r="J439" s="14">
        <f>'fnd enro'!J439</f>
        <v>0</v>
      </c>
      <c r="K439" s="15">
        <f>'fnd enro'!K439</f>
        <v>0.1158</v>
      </c>
      <c r="L439" s="14">
        <f>'fnd enro'!L439</f>
        <v>0</v>
      </c>
      <c r="M439" s="14">
        <f>'fnd enro'!M439</f>
        <v>0</v>
      </c>
      <c r="N439" s="14">
        <f>'fnd enro'!N439</f>
        <v>0</v>
      </c>
      <c r="O439" s="14">
        <f>'fnd enro'!O439</f>
        <v>0</v>
      </c>
      <c r="P439" s="14">
        <f>'fnd enro'!P439</f>
        <v>0</v>
      </c>
      <c r="Q439" s="14">
        <f>'fnd enro'!R439</f>
        <v>3</v>
      </c>
      <c r="R439" s="15">
        <f t="shared" si="462"/>
        <v>1</v>
      </c>
      <c r="S439" s="14">
        <f>VALUE('fnd enro'!Q439)</f>
        <v>10</v>
      </c>
      <c r="T439" s="2"/>
      <c r="U439" s="1">
        <f>(($D439*'fnd base rates'!C$107)
+($E439*'fnd base rates'!C$108)
+($F439*'fnd base rates'!C$109)
+($G439*'fnd base rates'!C$110)
+($H439*'fnd base rates'!C$111)
+($I439*'fnd base rates'!C$112)
+($J439*'fnd base rates'!C$113)
+($K439*'fnd base rates'!C$114)
+($M439*'fnd base rates'!C$116)
+($N439*'fnd base rates'!C$117)
+($O439*'fnd base rates'!C$118)
+($P439*VLOOKUP($S439+12,rate_basefnd,3)))
*$R439</f>
        <v>1609.3840379999999</v>
      </c>
      <c r="V439" s="1">
        <f>(($D439*'fnd base rates'!D$107)
+($E439*'fnd base rates'!D$108)
+($F439*'fnd base rates'!D$109)
+($G439*'fnd base rates'!D$110)
+($H439*'fnd base rates'!D$111)
+($I439*'fnd base rates'!D$112)
+($J439*'fnd base rates'!D$113)
+($K439*'fnd base rates'!D$114)
+($M439*'fnd base rates'!D$116)
+($N439*'fnd base rates'!D$117)
+($O439*'fnd base rates'!D$118)
+($P439*VLOOKUP($S439+12,rate_basefnd,4)))
*$R439</f>
        <v>2295.2400000000002</v>
      </c>
      <c r="W439" s="1">
        <f>(($D439*'fnd base rates'!E$107)
+($E439*'fnd base rates'!E$108)
+($F439*'fnd base rates'!E$109)
+($G439*'fnd base rates'!E$110)
+($H439*'fnd base rates'!E$111)
+($I439*'fnd base rates'!E$112)
+($J439*'fnd base rates'!E$113)
+($K439*'fnd base rates'!E$114)
+($M439*'fnd base rates'!E$116)
+($N439*'fnd base rates'!E$117)
+($O439*'fnd base rates'!E$118)
+($P439*VLOOKUP($S439+12,rate_basefnd,5)))
*$R439</f>
        <v>10799.391127999999</v>
      </c>
      <c r="X439" s="1">
        <f>(($D439*'fnd base rates'!F$107)
+($E439*'fnd base rates'!F$108)
+($F439*'fnd base rates'!F$109)
+($G439*'fnd base rates'!F$110)
+($H439*'fnd base rates'!F$111)
+($I439*'fnd base rates'!F$112)
+($J439*'fnd base rates'!F$113)
+($K439*'fnd base rates'!F$114)
+($M439*'fnd base rates'!F$116)
+($N439*'fnd base rates'!F$117)
+($O439*'fnd base rates'!F$118)
+($P439*VLOOKUP($S439+12,rate_basefnd,6)))
*$R439</f>
        <v>3238.1992360000004</v>
      </c>
      <c r="Y439" s="1">
        <f>(($D439*'fnd base rates'!G$107)
+($E439*'fnd base rates'!G$108)
+($F439*'fnd base rates'!G$109)
+($G439*'fnd base rates'!G$110)
+($H439*'fnd base rates'!G$111)
+($I439*'fnd base rates'!G$112)
+($J439*'fnd base rates'!G$113)
+($K439*'fnd base rates'!G$114)
+($M439*'fnd base rates'!G$116)
+($N439*'fnd base rates'!G$117)
+($O439*'fnd base rates'!G$118)
+($P439*VLOOKUP($S439+12,rate_basefnd,7)))
*$R439</f>
        <v>493.69984600000004</v>
      </c>
      <c r="Z439" s="1">
        <f>(($D439*'fnd base rates'!H$107)
+($E439*'fnd base rates'!H$108)
+($F439*'fnd base rates'!H$109)
+($G439*'fnd base rates'!H$110)
+($H439*'fnd base rates'!H$111)
+($I439*'fnd base rates'!H$112)
+($J439*'fnd base rates'!H$113)
+($K439*'fnd base rates'!H$114)
+($M439*'fnd base rates'!H$116)
+($N439*'fnd base rates'!H$117)
+($O439*'fnd base rates'!H$118)
+($P439*VLOOKUP($S439+12,rate_basefnd,8)))</f>
        <v>1570.3168020000001</v>
      </c>
      <c r="AA439" s="1">
        <f>(($D439*'fnd base rates'!I$107)
+($E439*'fnd base rates'!I$108)
+($F439*'fnd base rates'!I$109)
+($G439*'fnd base rates'!I$110)
+($H439*'fnd base rates'!I$111)
+($I439*'fnd base rates'!I$112)
+($J439*'fnd base rates'!I$113)
+($K439*'fnd base rates'!I$114)
+($M439*'fnd base rates'!I$116)
+($N439*'fnd base rates'!I$117)
+($O439*'fnd base rates'!I$118)
+($P439*VLOOKUP($S439+12,rate_basefnd,9)))
*$R439</f>
        <v>1031.73</v>
      </c>
      <c r="AB439" s="1">
        <f>(($D439*'fnd base rates'!J$107)
+($E439*'fnd base rates'!J$108)
+($F439*'fnd base rates'!J$109)
+($G439*'fnd base rates'!J$110)
+($H439*'fnd base rates'!J$111)
+($I439*'fnd base rates'!J$112)
+($J439*'fnd base rates'!J$113)
+($K439*'fnd base rates'!J$114)
+($M439*'fnd base rates'!J$116)
+($N439*'fnd base rates'!J$117)
+($O439*'fnd base rates'!J$118)
+($P439*VLOOKUP($S439+12,rate_basefnd,10)))
*$R439</f>
        <v>649.94000000000005</v>
      </c>
      <c r="AC439" s="1">
        <f>(($D439*'fnd base rates'!K$107)
+($E439*'fnd base rates'!K$108)
+($F439*'fnd base rates'!K$109)
+($G439*'fnd base rates'!K$110)
+($H439*'fnd base rates'!K$111)
+($I439*'fnd base rates'!K$112)
+($J439*'fnd base rates'!K$113)
+($K439*'fnd base rates'!K$114)
+($M439*'fnd base rates'!K$116)
+($N439*'fnd base rates'!K$117)
+($O439*'fnd base rates'!K$118)
+($P439*VLOOKUP($S439+12,rate_basefnd,11)))
*$R439</f>
        <v>3464.5296399999997</v>
      </c>
      <c r="AD439" s="1">
        <f>(($D439*'fnd base rates'!L$107)
+($E439*'fnd base rates'!L$108)
+($F439*'fnd base rates'!L$109)
+($G439*'fnd base rates'!L$110)
+($H439*'fnd base rates'!L$111)
+($I439*'fnd base rates'!L$112)
+($J439*'fnd base rates'!L$113)
+($K439*'fnd base rates'!L$114)
+($M439*'fnd base rates'!L$116)
+($N439*'fnd base rates'!L$117)
+($O439*'fnd base rates'!L$118)
+($P439*VLOOKUP($S439+12,rate_basefnd,12)))</f>
        <v>4471.1100400000005</v>
      </c>
      <c r="AE439" s="1">
        <f>(($D439*'fnd base rates'!M$107)
+($E439*'fnd base rates'!M$108)
+($F439*'fnd base rates'!M$109)
+($G439*'fnd base rates'!M$110)
+($H439*'fnd base rates'!M$111)
+($I439*'fnd base rates'!M$112)
+($J439*'fnd base rates'!M$113)
+($K439*'fnd base rates'!M$114)
+($M439*'fnd base rates'!M$116)
+($N439*'fnd base rates'!M$117)
+($O439*'fnd base rates'!M$118)
+($P439*VLOOKUP($S439+12,rate_basefnd,13)))</f>
        <v>0</v>
      </c>
      <c r="AF439" s="4">
        <f t="shared" si="463"/>
        <v>29623.540729999997</v>
      </c>
      <c r="AH439" s="269">
        <f t="shared" si="464"/>
        <v>455128181</v>
      </c>
      <c r="AI439" s="4" t="str">
        <f t="shared" si="465"/>
        <v>455</v>
      </c>
      <c r="AJ439" s="2" t="str">
        <f t="shared" si="466"/>
        <v>128</v>
      </c>
      <c r="AK439" s="2" t="str">
        <f t="shared" si="467"/>
        <v>181</v>
      </c>
      <c r="AL439" s="4">
        <f t="shared" si="468"/>
        <v>1</v>
      </c>
      <c r="AM439" s="4">
        <f t="shared" si="459"/>
        <v>3</v>
      </c>
      <c r="AN439" s="4">
        <f t="shared" si="469"/>
        <v>29623.540729999997</v>
      </c>
      <c r="AO439" s="4">
        <f t="shared" si="470"/>
        <v>9875</v>
      </c>
      <c r="AP439" s="4">
        <f t="shared" si="460"/>
        <v>0</v>
      </c>
      <c r="AQ439" s="4">
        <v>9875</v>
      </c>
      <c r="AW439" s="4">
        <v>9875</v>
      </c>
      <c r="AX439" s="5">
        <f t="shared" si="471"/>
        <v>0</v>
      </c>
      <c r="AY439" s="4">
        <v>9875</v>
      </c>
      <c r="AZ439" s="5"/>
      <c r="BB439" s="5">
        <f t="shared" ref="BB439" si="516">BC439-BA439</f>
        <v>0</v>
      </c>
    </row>
    <row r="440" spans="1:54" s="4" customFormat="1">
      <c r="A440" s="269">
        <v>455</v>
      </c>
      <c r="B440" s="2">
        <v>455128745</v>
      </c>
      <c r="C440" s="9" t="s">
        <v>1065</v>
      </c>
      <c r="D440" s="14">
        <f>'fnd enro'!D440</f>
        <v>0</v>
      </c>
      <c r="E440" s="14">
        <f>'fnd enro'!E440</f>
        <v>0</v>
      </c>
      <c r="F440" s="14">
        <f>'fnd enro'!F440</f>
        <v>0</v>
      </c>
      <c r="G440" s="14">
        <f>'fnd enro'!G440</f>
        <v>2</v>
      </c>
      <c r="H440" s="14">
        <f>'fnd enro'!H440</f>
        <v>1</v>
      </c>
      <c r="I440" s="14">
        <f>'fnd enro'!I440</f>
        <v>0</v>
      </c>
      <c r="J440" s="14">
        <f>'fnd enro'!J440</f>
        <v>0</v>
      </c>
      <c r="K440" s="15">
        <f>'fnd enro'!K440</f>
        <v>0.1158</v>
      </c>
      <c r="L440" s="14">
        <f>'fnd enro'!L440</f>
        <v>0</v>
      </c>
      <c r="M440" s="14">
        <f>'fnd enro'!M440</f>
        <v>0</v>
      </c>
      <c r="N440" s="14">
        <f>'fnd enro'!N440</f>
        <v>0</v>
      </c>
      <c r="O440" s="14">
        <f>'fnd enro'!O440</f>
        <v>0</v>
      </c>
      <c r="P440" s="14">
        <f>'fnd enro'!P440</f>
        <v>2</v>
      </c>
      <c r="Q440" s="14">
        <f>'fnd enro'!R440</f>
        <v>3</v>
      </c>
      <c r="R440" s="15">
        <f t="shared" si="462"/>
        <v>1</v>
      </c>
      <c r="S440" s="14">
        <f>VALUE('fnd enro'!Q440)</f>
        <v>3</v>
      </c>
      <c r="T440" s="2"/>
      <c r="U440" s="1">
        <f>(($D440*'fnd base rates'!C$107)
+($E440*'fnd base rates'!C$108)
+($F440*'fnd base rates'!C$109)
+($G440*'fnd base rates'!C$110)
+($H440*'fnd base rates'!C$111)
+($I440*'fnd base rates'!C$112)
+($J440*'fnd base rates'!C$113)
+($K440*'fnd base rates'!C$114)
+($M440*'fnd base rates'!C$116)
+($N440*'fnd base rates'!C$117)
+($O440*'fnd base rates'!C$118)
+($P440*VLOOKUP($S440+12,rate_basefnd,3)))
*$R440</f>
        <v>1723.1840379999999</v>
      </c>
      <c r="V440" s="1">
        <f>(($D440*'fnd base rates'!D$107)
+($E440*'fnd base rates'!D$108)
+($F440*'fnd base rates'!D$109)
+($G440*'fnd base rates'!D$110)
+($H440*'fnd base rates'!D$111)
+($I440*'fnd base rates'!D$112)
+($J440*'fnd base rates'!D$113)
+($K440*'fnd base rates'!D$114)
+($M440*'fnd base rates'!D$116)
+($N440*'fnd base rates'!D$117)
+($O440*'fnd base rates'!D$118)
+($P440*VLOOKUP($S440+12,rate_basefnd,4)))
*$R440</f>
        <v>2834.5</v>
      </c>
      <c r="W440" s="1">
        <f>(($D440*'fnd base rates'!E$107)
+($E440*'fnd base rates'!E$108)
+($F440*'fnd base rates'!E$109)
+($G440*'fnd base rates'!E$110)
+($H440*'fnd base rates'!E$111)
+($I440*'fnd base rates'!E$112)
+($J440*'fnd base rates'!E$113)
+($K440*'fnd base rates'!E$114)
+($M440*'fnd base rates'!E$116)
+($N440*'fnd base rates'!E$117)
+($O440*'fnd base rates'!E$118)
+($P440*VLOOKUP($S440+12,rate_basefnd,5)))
*$R440</f>
        <v>16484.441127999999</v>
      </c>
      <c r="X440" s="1">
        <f>(($D440*'fnd base rates'!F$107)
+($E440*'fnd base rates'!F$108)
+($F440*'fnd base rates'!F$109)
+($G440*'fnd base rates'!F$110)
+($H440*'fnd base rates'!F$111)
+($I440*'fnd base rates'!F$112)
+($J440*'fnd base rates'!F$113)
+($K440*'fnd base rates'!F$114)
+($M440*'fnd base rates'!F$116)
+($N440*'fnd base rates'!F$117)
+($O440*'fnd base rates'!F$118)
+($P440*VLOOKUP($S440+12,rate_basefnd,6)))
*$R440</f>
        <v>3490.2692360000001</v>
      </c>
      <c r="Y440" s="1">
        <f>(($D440*'fnd base rates'!G$107)
+($E440*'fnd base rates'!G$108)
+($F440*'fnd base rates'!G$109)
+($G440*'fnd base rates'!G$110)
+($H440*'fnd base rates'!G$111)
+($I440*'fnd base rates'!G$112)
+($J440*'fnd base rates'!G$113)
+($K440*'fnd base rates'!G$114)
+($M440*'fnd base rates'!G$116)
+($N440*'fnd base rates'!G$117)
+($O440*'fnd base rates'!G$118)
+($P440*VLOOKUP($S440+12,rate_basefnd,7)))
*$R440</f>
        <v>737.43984599999999</v>
      </c>
      <c r="Z440" s="1">
        <f>(($D440*'fnd base rates'!H$107)
+($E440*'fnd base rates'!H$108)
+($F440*'fnd base rates'!H$109)
+($G440*'fnd base rates'!H$110)
+($H440*'fnd base rates'!H$111)
+($I440*'fnd base rates'!H$112)
+($J440*'fnd base rates'!H$113)
+($K440*'fnd base rates'!H$114)
+($M440*'fnd base rates'!H$116)
+($N440*'fnd base rates'!H$117)
+($O440*'fnd base rates'!H$118)
+($P440*VLOOKUP($S440+12,rate_basefnd,8)))</f>
        <v>1609.4768020000001</v>
      </c>
      <c r="AA440" s="1">
        <f>(($D440*'fnd base rates'!I$107)
+($E440*'fnd base rates'!I$108)
+($F440*'fnd base rates'!I$109)
+($G440*'fnd base rates'!I$110)
+($H440*'fnd base rates'!I$111)
+($I440*'fnd base rates'!I$112)
+($J440*'fnd base rates'!I$113)
+($K440*'fnd base rates'!I$114)
+($M440*'fnd base rates'!I$116)
+($N440*'fnd base rates'!I$117)
+($O440*'fnd base rates'!I$118)
+($P440*VLOOKUP($S440+12,rate_basefnd,9)))
*$R440</f>
        <v>1188.5500000000002</v>
      </c>
      <c r="AB440" s="1">
        <f>(($D440*'fnd base rates'!J$107)
+($E440*'fnd base rates'!J$108)
+($F440*'fnd base rates'!J$109)
+($G440*'fnd base rates'!J$110)
+($H440*'fnd base rates'!J$111)
+($I440*'fnd base rates'!J$112)
+($J440*'fnd base rates'!J$113)
+($K440*'fnd base rates'!J$114)
+($M440*'fnd base rates'!J$116)
+($N440*'fnd base rates'!J$117)
+($O440*'fnd base rates'!J$118)
+($P440*VLOOKUP($S440+12,rate_basefnd,10)))
*$R440</f>
        <v>1661.0900000000001</v>
      </c>
      <c r="AC440" s="1">
        <f>(($D440*'fnd base rates'!K$107)
+($E440*'fnd base rates'!K$108)
+($F440*'fnd base rates'!K$109)
+($G440*'fnd base rates'!K$110)
+($H440*'fnd base rates'!K$111)
+($I440*'fnd base rates'!K$112)
+($J440*'fnd base rates'!K$113)
+($K440*'fnd base rates'!K$114)
+($M440*'fnd base rates'!K$116)
+($N440*'fnd base rates'!K$117)
+($O440*'fnd base rates'!K$118)
+($P440*VLOOKUP($S440+12,rate_basefnd,11)))
*$R440</f>
        <v>3382.5796399999995</v>
      </c>
      <c r="AD440" s="1">
        <f>(($D440*'fnd base rates'!L$107)
+($E440*'fnd base rates'!L$108)
+($F440*'fnd base rates'!L$109)
+($G440*'fnd base rates'!L$110)
+($H440*'fnd base rates'!L$111)
+($I440*'fnd base rates'!L$112)
+($J440*'fnd base rates'!L$113)
+($K440*'fnd base rates'!L$114)
+($M440*'fnd base rates'!L$116)
+($N440*'fnd base rates'!L$117)
+($O440*'fnd base rates'!L$118)
+($P440*VLOOKUP($S440+12,rate_basefnd,12)))</f>
        <v>5256.3100400000003</v>
      </c>
      <c r="AE440" s="1">
        <f>(($D440*'fnd base rates'!M$107)
+($E440*'fnd base rates'!M$108)
+($F440*'fnd base rates'!M$109)
+($G440*'fnd base rates'!M$110)
+($H440*'fnd base rates'!M$111)
+($I440*'fnd base rates'!M$112)
+($J440*'fnd base rates'!M$113)
+($K440*'fnd base rates'!M$114)
+($M440*'fnd base rates'!M$116)
+($N440*'fnd base rates'!M$117)
+($O440*'fnd base rates'!M$118)
+($P440*VLOOKUP($S440+12,rate_basefnd,13)))</f>
        <v>0</v>
      </c>
      <c r="AF440" s="4">
        <f t="shared" si="463"/>
        <v>38367.840729999996</v>
      </c>
      <c r="AH440" s="269">
        <f t="shared" si="464"/>
        <v>455128745</v>
      </c>
      <c r="AI440" s="4" t="str">
        <f t="shared" si="465"/>
        <v>455</v>
      </c>
      <c r="AJ440" s="2" t="str">
        <f t="shared" si="466"/>
        <v>128</v>
      </c>
      <c r="AK440" s="2" t="str">
        <f t="shared" si="467"/>
        <v>745</v>
      </c>
      <c r="AL440" s="4">
        <f t="shared" si="468"/>
        <v>1</v>
      </c>
      <c r="AM440" s="4">
        <f t="shared" si="459"/>
        <v>3</v>
      </c>
      <c r="AN440" s="4">
        <f t="shared" si="469"/>
        <v>38367.840729999996</v>
      </c>
      <c r="AO440" s="4">
        <f t="shared" si="470"/>
        <v>12789</v>
      </c>
      <c r="AP440" s="4">
        <f t="shared" si="460"/>
        <v>0</v>
      </c>
      <c r="AQ440" s="4">
        <v>12789</v>
      </c>
      <c r="AW440" s="4">
        <v>12789</v>
      </c>
      <c r="AX440" s="5">
        <f t="shared" si="471"/>
        <v>0</v>
      </c>
      <c r="AY440" s="4">
        <v>12789</v>
      </c>
      <c r="AZ440" s="5"/>
      <c r="BB440" s="5">
        <f t="shared" ref="BB440" si="517">BC440-BA440</f>
        <v>0</v>
      </c>
    </row>
    <row r="441" spans="1:54" s="4" customFormat="1">
      <c r="A441" s="269">
        <v>456</v>
      </c>
      <c r="B441" s="2">
        <v>456160009</v>
      </c>
      <c r="C441" s="9" t="s">
        <v>1066</v>
      </c>
      <c r="D441" s="14">
        <f>'fnd enro'!D441</f>
        <v>0</v>
      </c>
      <c r="E441" s="14">
        <f>'fnd enro'!E441</f>
        <v>0</v>
      </c>
      <c r="F441" s="14">
        <f>'fnd enro'!F441</f>
        <v>0</v>
      </c>
      <c r="G441" s="14">
        <f>'fnd enro'!G441</f>
        <v>1</v>
      </c>
      <c r="H441" s="14">
        <f>'fnd enro'!H441</f>
        <v>1</v>
      </c>
      <c r="I441" s="14">
        <f>'fnd enro'!I441</f>
        <v>0</v>
      </c>
      <c r="J441" s="14">
        <f>'fnd enro'!J441</f>
        <v>0</v>
      </c>
      <c r="K441" s="15">
        <f>'fnd enro'!K441</f>
        <v>7.7200000000000005E-2</v>
      </c>
      <c r="L441" s="14">
        <f>'fnd enro'!L441</f>
        <v>0</v>
      </c>
      <c r="M441" s="14">
        <f>'fnd enro'!M441</f>
        <v>0</v>
      </c>
      <c r="N441" s="14">
        <f>'fnd enro'!N441</f>
        <v>0</v>
      </c>
      <c r="O441" s="14">
        <f>'fnd enro'!O441</f>
        <v>0</v>
      </c>
      <c r="P441" s="14">
        <f>'fnd enro'!P441</f>
        <v>0</v>
      </c>
      <c r="Q441" s="14">
        <f>'fnd enro'!R441</f>
        <v>2</v>
      </c>
      <c r="R441" s="15">
        <f t="shared" si="462"/>
        <v>1</v>
      </c>
      <c r="S441" s="14">
        <f>VALUE('fnd enro'!Q441)</f>
        <v>3</v>
      </c>
      <c r="T441" s="2"/>
      <c r="U441" s="1">
        <f>(($D441*'fnd base rates'!C$107)
+($E441*'fnd base rates'!C$108)
+($F441*'fnd base rates'!C$109)
+($G441*'fnd base rates'!C$110)
+($H441*'fnd base rates'!C$111)
+($I441*'fnd base rates'!C$112)
+($J441*'fnd base rates'!C$113)
+($K441*'fnd base rates'!C$114)
+($M441*'fnd base rates'!C$116)
+($N441*'fnd base rates'!C$117)
+($O441*'fnd base rates'!C$118)
+($P441*VLOOKUP($S441+12,rate_basefnd,3)))
*$R441</f>
        <v>1072.9226920000001</v>
      </c>
      <c r="V441" s="1">
        <f>(($D441*'fnd base rates'!D$107)
+($E441*'fnd base rates'!D$108)
+($F441*'fnd base rates'!D$109)
+($G441*'fnd base rates'!D$110)
+($H441*'fnd base rates'!D$111)
+($I441*'fnd base rates'!D$112)
+($J441*'fnd base rates'!D$113)
+($K441*'fnd base rates'!D$114)
+($M441*'fnd base rates'!D$116)
+($N441*'fnd base rates'!D$117)
+($O441*'fnd base rates'!D$118)
+($P441*VLOOKUP($S441+12,rate_basefnd,4)))
*$R441</f>
        <v>1530.16</v>
      </c>
      <c r="W441" s="1">
        <f>(($D441*'fnd base rates'!E$107)
+($E441*'fnd base rates'!E$108)
+($F441*'fnd base rates'!E$109)
+($G441*'fnd base rates'!E$110)
+($H441*'fnd base rates'!E$111)
+($I441*'fnd base rates'!E$112)
+($J441*'fnd base rates'!E$113)
+($K441*'fnd base rates'!E$114)
+($M441*'fnd base rates'!E$116)
+($N441*'fnd base rates'!E$117)
+($O441*'fnd base rates'!E$118)
+($P441*VLOOKUP($S441+12,rate_basefnd,5)))
*$R441</f>
        <v>7339.9107519999998</v>
      </c>
      <c r="X441" s="1">
        <f>(($D441*'fnd base rates'!F$107)
+($E441*'fnd base rates'!F$108)
+($F441*'fnd base rates'!F$109)
+($G441*'fnd base rates'!F$110)
+($H441*'fnd base rates'!F$111)
+($I441*'fnd base rates'!F$112)
+($J441*'fnd base rates'!F$113)
+($K441*'fnd base rates'!F$114)
+($M441*'fnd base rates'!F$116)
+($N441*'fnd base rates'!F$117)
+($O441*'fnd base rates'!F$118)
+($P441*VLOOKUP($S441+12,rate_basefnd,6)))
*$R441</f>
        <v>2242.8228239999999</v>
      </c>
      <c r="Y441" s="1">
        <f>(($D441*'fnd base rates'!G$107)
+($E441*'fnd base rates'!G$108)
+($F441*'fnd base rates'!G$109)
+($G441*'fnd base rates'!G$110)
+($H441*'fnd base rates'!G$111)
+($I441*'fnd base rates'!G$112)
+($J441*'fnd base rates'!G$113)
+($K441*'fnd base rates'!G$114)
+($M441*'fnd base rates'!G$116)
+($N441*'fnd base rates'!G$117)
+($O441*'fnd base rates'!G$118)
+($P441*VLOOKUP($S441+12,rate_basefnd,7)))
*$R441</f>
        <v>325.24656400000003</v>
      </c>
      <c r="Z441" s="1">
        <f>(($D441*'fnd base rates'!H$107)
+($E441*'fnd base rates'!H$108)
+($F441*'fnd base rates'!H$109)
+($G441*'fnd base rates'!H$110)
+($H441*'fnd base rates'!H$111)
+($I441*'fnd base rates'!H$112)
+($J441*'fnd base rates'!H$113)
+($K441*'fnd base rates'!H$114)
+($M441*'fnd base rates'!H$116)
+($N441*'fnd base rates'!H$117)
+($O441*'fnd base rates'!H$118)
+($P441*VLOOKUP($S441+12,rate_basefnd,8)))</f>
        <v>1046.877868</v>
      </c>
      <c r="AA441" s="1">
        <f>(($D441*'fnd base rates'!I$107)
+($E441*'fnd base rates'!I$108)
+($F441*'fnd base rates'!I$109)
+($G441*'fnd base rates'!I$110)
+($H441*'fnd base rates'!I$111)
+($I441*'fnd base rates'!I$112)
+($J441*'fnd base rates'!I$113)
+($K441*'fnd base rates'!I$114)
+($M441*'fnd base rates'!I$116)
+($N441*'fnd base rates'!I$117)
+($O441*'fnd base rates'!I$118)
+($P441*VLOOKUP($S441+12,rate_basefnd,9)))
*$R441</f>
        <v>669.04</v>
      </c>
      <c r="AB441" s="1">
        <f>(($D441*'fnd base rates'!J$107)
+($E441*'fnd base rates'!J$108)
+($F441*'fnd base rates'!J$109)
+($G441*'fnd base rates'!J$110)
+($H441*'fnd base rates'!J$111)
+($I441*'fnd base rates'!J$112)
+($J441*'fnd base rates'!J$113)
+($K441*'fnd base rates'!J$114)
+($M441*'fnd base rates'!J$116)
+($N441*'fnd base rates'!J$117)
+($O441*'fnd base rates'!J$118)
+($P441*VLOOKUP($S441+12,rate_basefnd,10)))
*$R441</f>
        <v>401.13</v>
      </c>
      <c r="AC441" s="1">
        <f>(($D441*'fnd base rates'!K$107)
+($E441*'fnd base rates'!K$108)
+($F441*'fnd base rates'!K$109)
+($G441*'fnd base rates'!K$110)
+($H441*'fnd base rates'!K$111)
+($I441*'fnd base rates'!K$112)
+($J441*'fnd base rates'!K$113)
+($K441*'fnd base rates'!K$114)
+($M441*'fnd base rates'!K$116)
+($N441*'fnd base rates'!K$117)
+($O441*'fnd base rates'!K$118)
+($P441*VLOOKUP($S441+12,rate_basefnd,11)))
*$R441</f>
        <v>2282.36976</v>
      </c>
      <c r="AD441" s="1">
        <f>(($D441*'fnd base rates'!L$107)
+($E441*'fnd base rates'!L$108)
+($F441*'fnd base rates'!L$109)
+($G441*'fnd base rates'!L$110)
+($H441*'fnd base rates'!L$111)
+($I441*'fnd base rates'!L$112)
+($J441*'fnd base rates'!L$113)
+($K441*'fnd base rates'!L$114)
+($M441*'fnd base rates'!L$116)
+($N441*'fnd base rates'!L$117)
+($O441*'fnd base rates'!L$118)
+($P441*VLOOKUP($S441+12,rate_basefnd,12)))</f>
        <v>2958.6333599999998</v>
      </c>
      <c r="AE441" s="1">
        <f>(($D441*'fnd base rates'!M$107)
+($E441*'fnd base rates'!M$108)
+($F441*'fnd base rates'!M$109)
+($G441*'fnd base rates'!M$110)
+($H441*'fnd base rates'!M$111)
+($I441*'fnd base rates'!M$112)
+($J441*'fnd base rates'!M$113)
+($K441*'fnd base rates'!M$114)
+($M441*'fnd base rates'!M$116)
+($N441*'fnd base rates'!M$117)
+($O441*'fnd base rates'!M$118)
+($P441*VLOOKUP($S441+12,rate_basefnd,13)))</f>
        <v>0</v>
      </c>
      <c r="AF441" s="4">
        <f t="shared" si="463"/>
        <v>19869.113819999999</v>
      </c>
      <c r="AH441" s="269">
        <f t="shared" si="464"/>
        <v>456160009</v>
      </c>
      <c r="AI441" s="4" t="str">
        <f t="shared" si="465"/>
        <v>456</v>
      </c>
      <c r="AJ441" s="2" t="str">
        <f t="shared" si="466"/>
        <v>160</v>
      </c>
      <c r="AK441" s="2" t="str">
        <f t="shared" si="467"/>
        <v>009</v>
      </c>
      <c r="AL441" s="4">
        <f t="shared" si="468"/>
        <v>1</v>
      </c>
      <c r="AM441" s="4">
        <f t="shared" si="459"/>
        <v>2</v>
      </c>
      <c r="AN441" s="4">
        <f t="shared" si="469"/>
        <v>19869.113819999999</v>
      </c>
      <c r="AO441" s="4">
        <f t="shared" si="470"/>
        <v>9935</v>
      </c>
      <c r="AP441" s="4">
        <f t="shared" si="460"/>
        <v>0</v>
      </c>
      <c r="AQ441" s="4">
        <v>9935</v>
      </c>
      <c r="AW441" s="4">
        <v>9935</v>
      </c>
      <c r="AX441" s="5">
        <f t="shared" si="471"/>
        <v>0</v>
      </c>
      <c r="AY441" s="4">
        <v>9935</v>
      </c>
      <c r="AZ441" s="5"/>
      <c r="BB441" s="5">
        <f t="shared" ref="BB441" si="518">BC441-BA441</f>
        <v>0</v>
      </c>
    </row>
    <row r="442" spans="1:54" s="4" customFormat="1">
      <c r="A442" s="269">
        <v>456</v>
      </c>
      <c r="B442" s="2">
        <v>456160031</v>
      </c>
      <c r="C442" s="9" t="s">
        <v>1066</v>
      </c>
      <c r="D442" s="14">
        <f>'fnd enro'!D442</f>
        <v>0</v>
      </c>
      <c r="E442" s="14">
        <f>'fnd enro'!E442</f>
        <v>0</v>
      </c>
      <c r="F442" s="14">
        <f>'fnd enro'!F442</f>
        <v>1</v>
      </c>
      <c r="G442" s="14">
        <f>'fnd enro'!G442</f>
        <v>4</v>
      </c>
      <c r="H442" s="14">
        <f>'fnd enro'!H442</f>
        <v>3</v>
      </c>
      <c r="I442" s="14">
        <f>'fnd enro'!I442</f>
        <v>0</v>
      </c>
      <c r="J442" s="14">
        <f>'fnd enro'!J442</f>
        <v>0</v>
      </c>
      <c r="K442" s="15">
        <f>'fnd enro'!K442</f>
        <v>0.30880000000000002</v>
      </c>
      <c r="L442" s="14">
        <f>'fnd enro'!L442</f>
        <v>0</v>
      </c>
      <c r="M442" s="14">
        <f>'fnd enro'!M442</f>
        <v>3</v>
      </c>
      <c r="N442" s="14">
        <f>'fnd enro'!N442</f>
        <v>0</v>
      </c>
      <c r="O442" s="14">
        <f>'fnd enro'!O442</f>
        <v>0</v>
      </c>
      <c r="P442" s="14">
        <f>'fnd enro'!P442</f>
        <v>4</v>
      </c>
      <c r="Q442" s="14">
        <f>'fnd enro'!R442</f>
        <v>8</v>
      </c>
      <c r="R442" s="15">
        <f t="shared" si="462"/>
        <v>1</v>
      </c>
      <c r="S442" s="14">
        <f>VALUE('fnd enro'!Q442)</f>
        <v>5</v>
      </c>
      <c r="T442" s="2"/>
      <c r="U442" s="1">
        <f>(($D442*'fnd base rates'!C$107)
+($E442*'fnd base rates'!C$108)
+($F442*'fnd base rates'!C$109)
+($G442*'fnd base rates'!C$110)
+($H442*'fnd base rates'!C$111)
+($I442*'fnd base rates'!C$112)
+($J442*'fnd base rates'!C$113)
+($K442*'fnd base rates'!C$114)
+($M442*'fnd base rates'!C$116)
+($N442*'fnd base rates'!C$117)
+($O442*'fnd base rates'!C$118)
+($P442*VLOOKUP($S442+12,rate_basefnd,3)))
*$R442</f>
        <v>4834.6507679999995</v>
      </c>
      <c r="V442" s="1">
        <f>(($D442*'fnd base rates'!D$107)
+($E442*'fnd base rates'!D$108)
+($F442*'fnd base rates'!D$109)
+($G442*'fnd base rates'!D$110)
+($H442*'fnd base rates'!D$111)
+($I442*'fnd base rates'!D$112)
+($J442*'fnd base rates'!D$113)
+($K442*'fnd base rates'!D$114)
+($M442*'fnd base rates'!D$116)
+($N442*'fnd base rates'!D$117)
+($O442*'fnd base rates'!D$118)
+($P442*VLOOKUP($S442+12,rate_basefnd,4)))
*$R442</f>
        <v>7786.3400000000011</v>
      </c>
      <c r="W442" s="1">
        <f>(($D442*'fnd base rates'!E$107)
+($E442*'fnd base rates'!E$108)
+($F442*'fnd base rates'!E$109)
+($G442*'fnd base rates'!E$110)
+($H442*'fnd base rates'!E$111)
+($I442*'fnd base rates'!E$112)
+($J442*'fnd base rates'!E$113)
+($K442*'fnd base rates'!E$114)
+($M442*'fnd base rates'!E$116)
+($N442*'fnd base rates'!E$117)
+($O442*'fnd base rates'!E$118)
+($P442*VLOOKUP($S442+12,rate_basefnd,5)))
*$R442</f>
        <v>44574.353007999998</v>
      </c>
      <c r="X442" s="1">
        <f>(($D442*'fnd base rates'!F$107)
+($E442*'fnd base rates'!F$108)
+($F442*'fnd base rates'!F$109)
+($G442*'fnd base rates'!F$110)
+($H442*'fnd base rates'!F$111)
+($I442*'fnd base rates'!F$112)
+($J442*'fnd base rates'!F$113)
+($K442*'fnd base rates'!F$114)
+($M442*'fnd base rates'!F$116)
+($N442*'fnd base rates'!F$117)
+($O442*'fnd base rates'!F$118)
+($P442*VLOOKUP($S442+12,rate_basefnd,6)))
*$R442</f>
        <v>9754.4212960000004</v>
      </c>
      <c r="Y442" s="1">
        <f>(($D442*'fnd base rates'!G$107)
+($E442*'fnd base rates'!G$108)
+($F442*'fnd base rates'!G$109)
+($G442*'fnd base rates'!G$110)
+($H442*'fnd base rates'!G$111)
+($I442*'fnd base rates'!G$112)
+($J442*'fnd base rates'!G$113)
+($K442*'fnd base rates'!G$114)
+($M442*'fnd base rates'!G$116)
+($N442*'fnd base rates'!G$117)
+($O442*'fnd base rates'!G$118)
+($P442*VLOOKUP($S442+12,rate_basefnd,7)))
*$R442</f>
        <v>1978.416256</v>
      </c>
      <c r="Z442" s="1">
        <f>(($D442*'fnd base rates'!H$107)
+($E442*'fnd base rates'!H$108)
+($F442*'fnd base rates'!H$109)
+($G442*'fnd base rates'!H$110)
+($H442*'fnd base rates'!H$111)
+($I442*'fnd base rates'!H$112)
+($J442*'fnd base rates'!H$113)
+($K442*'fnd base rates'!H$114)
+($M442*'fnd base rates'!H$116)
+($N442*'fnd base rates'!H$117)
+($O442*'fnd base rates'!H$118)
+($P442*VLOOKUP($S442+12,rate_basefnd,8)))</f>
        <v>4649.1614719999998</v>
      </c>
      <c r="AA442" s="1">
        <f>(($D442*'fnd base rates'!I$107)
+($E442*'fnd base rates'!I$108)
+($F442*'fnd base rates'!I$109)
+($G442*'fnd base rates'!I$110)
+($H442*'fnd base rates'!I$111)
+($I442*'fnd base rates'!I$112)
+($J442*'fnd base rates'!I$113)
+($K442*'fnd base rates'!I$114)
+($M442*'fnd base rates'!I$116)
+($N442*'fnd base rates'!I$117)
+($O442*'fnd base rates'!I$118)
+($P442*VLOOKUP($S442+12,rate_basefnd,9)))
*$R442</f>
        <v>3295.9199999999996</v>
      </c>
      <c r="AB442" s="1">
        <f>(($D442*'fnd base rates'!J$107)
+($E442*'fnd base rates'!J$108)
+($F442*'fnd base rates'!J$109)
+($G442*'fnd base rates'!J$110)
+($H442*'fnd base rates'!J$111)
+($I442*'fnd base rates'!J$112)
+($J442*'fnd base rates'!J$113)
+($K442*'fnd base rates'!J$114)
+($M442*'fnd base rates'!J$116)
+($N442*'fnd base rates'!J$117)
+($O442*'fnd base rates'!J$118)
+($P442*VLOOKUP($S442+12,rate_basefnd,10)))
*$R442</f>
        <v>3863.81</v>
      </c>
      <c r="AC442" s="1">
        <f>(($D442*'fnd base rates'!K$107)
+($E442*'fnd base rates'!K$108)
+($F442*'fnd base rates'!K$109)
+($G442*'fnd base rates'!K$110)
+($H442*'fnd base rates'!K$111)
+($I442*'fnd base rates'!K$112)
+($J442*'fnd base rates'!K$113)
+($K442*'fnd base rates'!K$114)
+($M442*'fnd base rates'!K$116)
+($N442*'fnd base rates'!K$117)
+($O442*'fnd base rates'!K$118)
+($P442*VLOOKUP($S442+12,rate_basefnd,11)))
*$R442</f>
        <v>9957.8790399999998</v>
      </c>
      <c r="AD442" s="1">
        <f>(($D442*'fnd base rates'!L$107)
+($E442*'fnd base rates'!L$108)
+($F442*'fnd base rates'!L$109)
+($G442*'fnd base rates'!L$110)
+($H442*'fnd base rates'!L$111)
+($I442*'fnd base rates'!L$112)
+($J442*'fnd base rates'!L$113)
+($K442*'fnd base rates'!L$114)
+($M442*'fnd base rates'!L$116)
+($N442*'fnd base rates'!L$117)
+($O442*'fnd base rates'!L$118)
+($P442*VLOOKUP($S442+12,rate_basefnd,12)))</f>
        <v>14394.41344</v>
      </c>
      <c r="AE442" s="1">
        <f>(($D442*'fnd base rates'!M$107)
+($E442*'fnd base rates'!M$108)
+($F442*'fnd base rates'!M$109)
+($G442*'fnd base rates'!M$110)
+($H442*'fnd base rates'!M$111)
+($I442*'fnd base rates'!M$112)
+($J442*'fnd base rates'!M$113)
+($K442*'fnd base rates'!M$114)
+($M442*'fnd base rates'!M$116)
+($N442*'fnd base rates'!M$117)
+($O442*'fnd base rates'!M$118)
+($P442*VLOOKUP($S442+12,rate_basefnd,13)))</f>
        <v>0</v>
      </c>
      <c r="AF442" s="4">
        <f t="shared" si="463"/>
        <v>105089.36527999998</v>
      </c>
      <c r="AH442" s="269">
        <f t="shared" si="464"/>
        <v>456160031</v>
      </c>
      <c r="AI442" s="4" t="str">
        <f t="shared" si="465"/>
        <v>456</v>
      </c>
      <c r="AJ442" s="2" t="str">
        <f t="shared" si="466"/>
        <v>160</v>
      </c>
      <c r="AK442" s="2" t="str">
        <f t="shared" si="467"/>
        <v>031</v>
      </c>
      <c r="AL442" s="4">
        <f t="shared" si="468"/>
        <v>1</v>
      </c>
      <c r="AM442" s="4">
        <f t="shared" si="459"/>
        <v>8</v>
      </c>
      <c r="AN442" s="4">
        <f t="shared" si="469"/>
        <v>105089.36527999998</v>
      </c>
      <c r="AO442" s="4">
        <f t="shared" si="470"/>
        <v>13136</v>
      </c>
      <c r="AP442" s="4">
        <f t="shared" si="460"/>
        <v>0</v>
      </c>
      <c r="AQ442" s="4">
        <v>13136</v>
      </c>
      <c r="AW442" s="4">
        <v>13136</v>
      </c>
      <c r="AX442" s="5">
        <f t="shared" si="471"/>
        <v>0</v>
      </c>
      <c r="AY442" s="4">
        <v>13136</v>
      </c>
      <c r="AZ442" s="5"/>
      <c r="BB442" s="5">
        <f t="shared" ref="BB442" si="519">BC442-BA442</f>
        <v>0</v>
      </c>
    </row>
    <row r="443" spans="1:54" s="4" customFormat="1">
      <c r="A443" s="269">
        <v>456</v>
      </c>
      <c r="B443" s="2">
        <v>456160056</v>
      </c>
      <c r="C443" s="9" t="s">
        <v>1066</v>
      </c>
      <c r="D443" s="14">
        <f>'fnd enro'!D443</f>
        <v>0</v>
      </c>
      <c r="E443" s="14">
        <f>'fnd enro'!E443</f>
        <v>0</v>
      </c>
      <c r="F443" s="14">
        <f>'fnd enro'!F443</f>
        <v>1</v>
      </c>
      <c r="G443" s="14">
        <f>'fnd enro'!G443</f>
        <v>3</v>
      </c>
      <c r="H443" s="14">
        <f>'fnd enro'!H443</f>
        <v>2</v>
      </c>
      <c r="I443" s="14">
        <f>'fnd enro'!I443</f>
        <v>0</v>
      </c>
      <c r="J443" s="14">
        <f>'fnd enro'!J443</f>
        <v>0</v>
      </c>
      <c r="K443" s="15">
        <f>'fnd enro'!K443</f>
        <v>0.2316</v>
      </c>
      <c r="L443" s="14">
        <f>'fnd enro'!L443</f>
        <v>0</v>
      </c>
      <c r="M443" s="14">
        <f>'fnd enro'!M443</f>
        <v>1</v>
      </c>
      <c r="N443" s="14">
        <f>'fnd enro'!N443</f>
        <v>2</v>
      </c>
      <c r="O443" s="14">
        <f>'fnd enro'!O443</f>
        <v>0</v>
      </c>
      <c r="P443" s="14">
        <f>'fnd enro'!P443</f>
        <v>6</v>
      </c>
      <c r="Q443" s="14">
        <f>'fnd enro'!R443</f>
        <v>6</v>
      </c>
      <c r="R443" s="15">
        <f t="shared" si="462"/>
        <v>1</v>
      </c>
      <c r="S443" s="14">
        <f>VALUE('fnd enro'!Q443)</f>
        <v>4</v>
      </c>
      <c r="T443" s="2"/>
      <c r="U443" s="1">
        <f>(($D443*'fnd base rates'!C$107)
+($E443*'fnd base rates'!C$108)
+($F443*'fnd base rates'!C$109)
+($G443*'fnd base rates'!C$110)
+($H443*'fnd base rates'!C$111)
+($I443*'fnd base rates'!C$112)
+($J443*'fnd base rates'!C$113)
+($K443*'fnd base rates'!C$114)
+($M443*'fnd base rates'!C$116)
+($N443*'fnd base rates'!C$117)
+($O443*'fnd base rates'!C$118)
+($P443*VLOOKUP($S443+12,rate_basefnd,3)))
*$R443</f>
        <v>3883.8080759999998</v>
      </c>
      <c r="V443" s="1">
        <f>(($D443*'fnd base rates'!D$107)
+($E443*'fnd base rates'!D$108)
+($F443*'fnd base rates'!D$109)
+($G443*'fnd base rates'!D$110)
+($H443*'fnd base rates'!D$111)
+($I443*'fnd base rates'!D$112)
+($J443*'fnd base rates'!D$113)
+($K443*'fnd base rates'!D$114)
+($M443*'fnd base rates'!D$116)
+($N443*'fnd base rates'!D$117)
+($O443*'fnd base rates'!D$118)
+($P443*VLOOKUP($S443+12,rate_basefnd,4)))
*$R443</f>
        <v>6801.0000000000009</v>
      </c>
      <c r="W443" s="1">
        <f>(($D443*'fnd base rates'!E$107)
+($E443*'fnd base rates'!E$108)
+($F443*'fnd base rates'!E$109)
+($G443*'fnd base rates'!E$110)
+($H443*'fnd base rates'!E$111)
+($I443*'fnd base rates'!E$112)
+($J443*'fnd base rates'!E$113)
+($K443*'fnd base rates'!E$114)
+($M443*'fnd base rates'!E$116)
+($N443*'fnd base rates'!E$117)
+($O443*'fnd base rates'!E$118)
+($P443*VLOOKUP($S443+12,rate_basefnd,5)))
*$R443</f>
        <v>42498.942255999995</v>
      </c>
      <c r="X443" s="1">
        <f>(($D443*'fnd base rates'!F$107)
+($E443*'fnd base rates'!F$108)
+($F443*'fnd base rates'!F$109)
+($G443*'fnd base rates'!F$110)
+($H443*'fnd base rates'!F$111)
+($I443*'fnd base rates'!F$112)
+($J443*'fnd base rates'!F$113)
+($K443*'fnd base rates'!F$114)
+($M443*'fnd base rates'!F$116)
+($N443*'fnd base rates'!F$117)
+($O443*'fnd base rates'!F$118)
+($P443*VLOOKUP($S443+12,rate_basefnd,6)))
*$R443</f>
        <v>7531.2184720000005</v>
      </c>
      <c r="Y443" s="1">
        <f>(($D443*'fnd base rates'!G$107)
+($E443*'fnd base rates'!G$108)
+($F443*'fnd base rates'!G$109)
+($G443*'fnd base rates'!G$110)
+($H443*'fnd base rates'!G$111)
+($I443*'fnd base rates'!G$112)
+($J443*'fnd base rates'!G$113)
+($K443*'fnd base rates'!G$114)
+($M443*'fnd base rates'!G$116)
+($N443*'fnd base rates'!G$117)
+($O443*'fnd base rates'!G$118)
+($P443*VLOOKUP($S443+12,rate_basefnd,7)))
*$R443</f>
        <v>1907.5096920000001</v>
      </c>
      <c r="Z443" s="1">
        <f>(($D443*'fnd base rates'!H$107)
+($E443*'fnd base rates'!H$108)
+($F443*'fnd base rates'!H$109)
+($G443*'fnd base rates'!H$110)
+($H443*'fnd base rates'!H$111)
+($I443*'fnd base rates'!H$112)
+($J443*'fnd base rates'!H$113)
+($K443*'fnd base rates'!H$114)
+($M443*'fnd base rates'!H$116)
+($N443*'fnd base rates'!H$117)
+($O443*'fnd base rates'!H$118)
+($P443*VLOOKUP($S443+12,rate_basefnd,8)))</f>
        <v>3654.4436040000001</v>
      </c>
      <c r="AA443" s="1">
        <f>(($D443*'fnd base rates'!I$107)
+($E443*'fnd base rates'!I$108)
+($F443*'fnd base rates'!I$109)
+($G443*'fnd base rates'!I$110)
+($H443*'fnd base rates'!I$111)
+($I443*'fnd base rates'!I$112)
+($J443*'fnd base rates'!I$113)
+($K443*'fnd base rates'!I$114)
+($M443*'fnd base rates'!I$116)
+($N443*'fnd base rates'!I$117)
+($O443*'fnd base rates'!I$118)
+($P443*VLOOKUP($S443+12,rate_basefnd,9)))
*$R443</f>
        <v>2842.96</v>
      </c>
      <c r="AB443" s="1">
        <f>(($D443*'fnd base rates'!J$107)
+($E443*'fnd base rates'!J$108)
+($F443*'fnd base rates'!J$109)
+($G443*'fnd base rates'!J$110)
+($H443*'fnd base rates'!J$111)
+($I443*'fnd base rates'!J$112)
+($J443*'fnd base rates'!J$113)
+($K443*'fnd base rates'!J$114)
+($M443*'fnd base rates'!J$116)
+($N443*'fnd base rates'!J$117)
+($O443*'fnd base rates'!J$118)
+($P443*VLOOKUP($S443+12,rate_basefnd,10)))
*$R443</f>
        <v>4544.26</v>
      </c>
      <c r="AC443" s="1">
        <f>(($D443*'fnd base rates'!K$107)
+($E443*'fnd base rates'!K$108)
+($F443*'fnd base rates'!K$109)
+($G443*'fnd base rates'!K$110)
+($H443*'fnd base rates'!K$111)
+($I443*'fnd base rates'!K$112)
+($J443*'fnd base rates'!K$113)
+($K443*'fnd base rates'!K$114)
+($M443*'fnd base rates'!K$116)
+($N443*'fnd base rates'!K$117)
+($O443*'fnd base rates'!K$118)
+($P443*VLOOKUP($S443+12,rate_basefnd,11)))
*$R443</f>
        <v>7709.1692799999983</v>
      </c>
      <c r="AD443" s="1">
        <f>(($D443*'fnd base rates'!L$107)
+($E443*'fnd base rates'!L$108)
+($F443*'fnd base rates'!L$109)
+($G443*'fnd base rates'!L$110)
+($H443*'fnd base rates'!L$111)
+($I443*'fnd base rates'!L$112)
+($J443*'fnd base rates'!L$113)
+($K443*'fnd base rates'!L$114)
+($M443*'fnd base rates'!L$116)
+($N443*'fnd base rates'!L$117)
+($O443*'fnd base rates'!L$118)
+($P443*VLOOKUP($S443+12,rate_basefnd,12)))</f>
        <v>12295.94008</v>
      </c>
      <c r="AE443" s="1">
        <f>(($D443*'fnd base rates'!M$107)
+($E443*'fnd base rates'!M$108)
+($F443*'fnd base rates'!M$109)
+($G443*'fnd base rates'!M$110)
+($H443*'fnd base rates'!M$111)
+($I443*'fnd base rates'!M$112)
+($J443*'fnd base rates'!M$113)
+($K443*'fnd base rates'!M$114)
+($M443*'fnd base rates'!M$116)
+($N443*'fnd base rates'!M$117)
+($O443*'fnd base rates'!M$118)
+($P443*VLOOKUP($S443+12,rate_basefnd,13)))</f>
        <v>0</v>
      </c>
      <c r="AF443" s="4">
        <f t="shared" si="463"/>
        <v>93669.251459999999</v>
      </c>
      <c r="AH443" s="269">
        <f t="shared" si="464"/>
        <v>456160056</v>
      </c>
      <c r="AI443" s="4" t="str">
        <f t="shared" si="465"/>
        <v>456</v>
      </c>
      <c r="AJ443" s="2" t="str">
        <f t="shared" si="466"/>
        <v>160</v>
      </c>
      <c r="AK443" s="2" t="str">
        <f t="shared" si="467"/>
        <v>056</v>
      </c>
      <c r="AL443" s="4">
        <f t="shared" si="468"/>
        <v>1</v>
      </c>
      <c r="AM443" s="4">
        <f t="shared" si="459"/>
        <v>6</v>
      </c>
      <c r="AN443" s="4">
        <f t="shared" si="469"/>
        <v>93669.251459999999</v>
      </c>
      <c r="AO443" s="4">
        <f t="shared" si="470"/>
        <v>15612</v>
      </c>
      <c r="AP443" s="4">
        <f t="shared" si="460"/>
        <v>0</v>
      </c>
      <c r="AQ443" s="4">
        <v>15612</v>
      </c>
      <c r="AW443" s="4">
        <v>15612</v>
      </c>
      <c r="AX443" s="5">
        <f t="shared" si="471"/>
        <v>0</v>
      </c>
      <c r="AY443" s="4">
        <v>15612</v>
      </c>
      <c r="AZ443" s="5"/>
      <c r="BB443" s="5">
        <f t="shared" ref="BB443" si="520">BC443-BA443</f>
        <v>0</v>
      </c>
    </row>
    <row r="444" spans="1:54" s="4" customFormat="1">
      <c r="A444" s="269">
        <v>456</v>
      </c>
      <c r="B444" s="2">
        <v>456160079</v>
      </c>
      <c r="C444" s="9" t="s">
        <v>1066</v>
      </c>
      <c r="D444" s="14">
        <f>'fnd enro'!D444</f>
        <v>4</v>
      </c>
      <c r="E444" s="14">
        <f>'fnd enro'!E444</f>
        <v>0</v>
      </c>
      <c r="F444" s="14">
        <f>'fnd enro'!F444</f>
        <v>9</v>
      </c>
      <c r="G444" s="14">
        <f>'fnd enro'!G444</f>
        <v>18</v>
      </c>
      <c r="H444" s="14">
        <f>'fnd enro'!H444</f>
        <v>15</v>
      </c>
      <c r="I444" s="14">
        <f>'fnd enro'!I444</f>
        <v>0</v>
      </c>
      <c r="J444" s="14">
        <f>'fnd enro'!J444</f>
        <v>0</v>
      </c>
      <c r="K444" s="15">
        <f>'fnd enro'!K444</f>
        <v>1.6212</v>
      </c>
      <c r="L444" s="14">
        <f>'fnd enro'!L444</f>
        <v>0</v>
      </c>
      <c r="M444" s="14">
        <f>'fnd enro'!M444</f>
        <v>18</v>
      </c>
      <c r="N444" s="14">
        <f>'fnd enro'!N444</f>
        <v>5</v>
      </c>
      <c r="O444" s="14">
        <f>'fnd enro'!O444</f>
        <v>0</v>
      </c>
      <c r="P444" s="14">
        <f>'fnd enro'!P444</f>
        <v>29</v>
      </c>
      <c r="Q444" s="14">
        <f>'fnd enro'!R444</f>
        <v>44</v>
      </c>
      <c r="R444" s="15">
        <f t="shared" si="462"/>
        <v>1</v>
      </c>
      <c r="S444" s="14">
        <f>VALUE('fnd enro'!Q444)</f>
        <v>7</v>
      </c>
      <c r="T444" s="2"/>
      <c r="U444" s="1">
        <f>(($D444*'fnd base rates'!C$107)
+($E444*'fnd base rates'!C$108)
+($F444*'fnd base rates'!C$109)
+($G444*'fnd base rates'!C$110)
+($H444*'fnd base rates'!C$111)
+($I444*'fnd base rates'!C$112)
+($J444*'fnd base rates'!C$113)
+($K444*'fnd base rates'!C$114)
+($M444*'fnd base rates'!C$116)
+($N444*'fnd base rates'!C$117)
+($O444*'fnd base rates'!C$118)
+($P444*VLOOKUP($S444+12,rate_basefnd,3)))
*$R444</f>
        <v>27723.906532000001</v>
      </c>
      <c r="V444" s="1">
        <f>(($D444*'fnd base rates'!D$107)
+($E444*'fnd base rates'!D$108)
+($F444*'fnd base rates'!D$109)
+($G444*'fnd base rates'!D$110)
+($H444*'fnd base rates'!D$111)
+($I444*'fnd base rates'!D$112)
+($J444*'fnd base rates'!D$113)
+($K444*'fnd base rates'!D$114)
+($M444*'fnd base rates'!D$116)
+($N444*'fnd base rates'!D$117)
+($O444*'fnd base rates'!D$118)
+($P444*VLOOKUP($S444+12,rate_basefnd,4)))
*$R444</f>
        <v>47215.369999999995</v>
      </c>
      <c r="W444" s="1">
        <f>(($D444*'fnd base rates'!E$107)
+($E444*'fnd base rates'!E$108)
+($F444*'fnd base rates'!E$109)
+($G444*'fnd base rates'!E$110)
+($H444*'fnd base rates'!E$111)
+($I444*'fnd base rates'!E$112)
+($J444*'fnd base rates'!E$113)
+($K444*'fnd base rates'!E$114)
+($M444*'fnd base rates'!E$116)
+($N444*'fnd base rates'!E$117)
+($O444*'fnd base rates'!E$118)
+($P444*VLOOKUP($S444+12,rate_basefnd,5)))
*$R444</f>
        <v>284593.26579199999</v>
      </c>
      <c r="X444" s="1">
        <f>(($D444*'fnd base rates'!F$107)
+($E444*'fnd base rates'!F$108)
+($F444*'fnd base rates'!F$109)
+($G444*'fnd base rates'!F$110)
+($H444*'fnd base rates'!F$111)
+($I444*'fnd base rates'!F$112)
+($J444*'fnd base rates'!F$113)
+($K444*'fnd base rates'!F$114)
+($M444*'fnd base rates'!F$116)
+($N444*'fnd base rates'!F$117)
+($O444*'fnd base rates'!F$118)
+($P444*VLOOKUP($S444+12,rate_basefnd,6)))
*$R444</f>
        <v>54531.649303999999</v>
      </c>
      <c r="Y444" s="1">
        <f>(($D444*'fnd base rates'!G$107)
+($E444*'fnd base rates'!G$108)
+($F444*'fnd base rates'!G$109)
+($G444*'fnd base rates'!G$110)
+($H444*'fnd base rates'!G$111)
+($I444*'fnd base rates'!G$112)
+($J444*'fnd base rates'!G$113)
+($K444*'fnd base rates'!G$114)
+($M444*'fnd base rates'!G$116)
+($N444*'fnd base rates'!G$117)
+($O444*'fnd base rates'!G$118)
+($P444*VLOOKUP($S444+12,rate_basefnd,7)))
*$R444</f>
        <v>12681.257844</v>
      </c>
      <c r="Z444" s="1">
        <f>(($D444*'fnd base rates'!H$107)
+($E444*'fnd base rates'!H$108)
+($F444*'fnd base rates'!H$109)
+($G444*'fnd base rates'!H$110)
+($H444*'fnd base rates'!H$111)
+($I444*'fnd base rates'!H$112)
+($J444*'fnd base rates'!H$113)
+($K444*'fnd base rates'!H$114)
+($M444*'fnd base rates'!H$116)
+($N444*'fnd base rates'!H$117)
+($O444*'fnd base rates'!H$118)
+($P444*VLOOKUP($S444+12,rate_basefnd,8)))</f>
        <v>26627.595228000002</v>
      </c>
      <c r="AA444" s="1">
        <f>(($D444*'fnd base rates'!I$107)
+($E444*'fnd base rates'!I$108)
+($F444*'fnd base rates'!I$109)
+($G444*'fnd base rates'!I$110)
+($H444*'fnd base rates'!I$111)
+($I444*'fnd base rates'!I$112)
+($J444*'fnd base rates'!I$113)
+($K444*'fnd base rates'!I$114)
+($M444*'fnd base rates'!I$116)
+($N444*'fnd base rates'!I$117)
+($O444*'fnd base rates'!I$118)
+($P444*VLOOKUP($S444+12,rate_basefnd,9)))
*$R444</f>
        <v>19818.560000000001</v>
      </c>
      <c r="AB444" s="1">
        <f>(($D444*'fnd base rates'!J$107)
+($E444*'fnd base rates'!J$108)
+($F444*'fnd base rates'!J$109)
+($G444*'fnd base rates'!J$110)
+($H444*'fnd base rates'!J$111)
+($I444*'fnd base rates'!J$112)
+($J444*'fnd base rates'!J$113)
+($K444*'fnd base rates'!J$114)
+($M444*'fnd base rates'!J$116)
+($N444*'fnd base rates'!J$117)
+($O444*'fnd base rates'!J$118)
+($P444*VLOOKUP($S444+12,rate_basefnd,10)))
*$R444</f>
        <v>27552.71</v>
      </c>
      <c r="AC444" s="1">
        <f>(($D444*'fnd base rates'!K$107)
+($E444*'fnd base rates'!K$108)
+($F444*'fnd base rates'!K$109)
+($G444*'fnd base rates'!K$110)
+($H444*'fnd base rates'!K$111)
+($I444*'fnd base rates'!K$112)
+($J444*'fnd base rates'!K$113)
+($K444*'fnd base rates'!K$114)
+($M444*'fnd base rates'!K$116)
+($N444*'fnd base rates'!K$117)
+($O444*'fnd base rates'!K$118)
+($P444*VLOOKUP($S444+12,rate_basefnd,11)))
*$R444</f>
        <v>56449.884960000003</v>
      </c>
      <c r="AD444" s="1">
        <f>(($D444*'fnd base rates'!L$107)
+($E444*'fnd base rates'!L$108)
+($F444*'fnd base rates'!L$109)
+($G444*'fnd base rates'!L$110)
+($H444*'fnd base rates'!L$111)
+($I444*'fnd base rates'!L$112)
+($J444*'fnd base rates'!L$113)
+($K444*'fnd base rates'!L$114)
+($M444*'fnd base rates'!L$116)
+($N444*'fnd base rates'!L$117)
+($O444*'fnd base rates'!L$118)
+($P444*VLOOKUP($S444+12,rate_basefnd,12)))</f>
        <v>85707.430559999993</v>
      </c>
      <c r="AE444" s="1">
        <f>(($D444*'fnd base rates'!M$107)
+($E444*'fnd base rates'!M$108)
+($F444*'fnd base rates'!M$109)
+($G444*'fnd base rates'!M$110)
+($H444*'fnd base rates'!M$111)
+($I444*'fnd base rates'!M$112)
+($J444*'fnd base rates'!M$113)
+($K444*'fnd base rates'!M$114)
+($M444*'fnd base rates'!M$116)
+($N444*'fnd base rates'!M$117)
+($O444*'fnd base rates'!M$118)
+($P444*VLOOKUP($S444+12,rate_basefnd,13)))</f>
        <v>0</v>
      </c>
      <c r="AF444" s="4">
        <f t="shared" si="463"/>
        <v>642901.63022000005</v>
      </c>
      <c r="AH444" s="269">
        <f t="shared" si="464"/>
        <v>456160079</v>
      </c>
      <c r="AI444" s="4" t="str">
        <f t="shared" si="465"/>
        <v>456</v>
      </c>
      <c r="AJ444" s="2" t="str">
        <f t="shared" si="466"/>
        <v>160</v>
      </c>
      <c r="AK444" s="2" t="str">
        <f t="shared" si="467"/>
        <v>079</v>
      </c>
      <c r="AL444" s="4">
        <f t="shared" si="468"/>
        <v>1</v>
      </c>
      <c r="AM444" s="4">
        <f t="shared" si="459"/>
        <v>44</v>
      </c>
      <c r="AN444" s="4">
        <f t="shared" si="469"/>
        <v>642901.63022000005</v>
      </c>
      <c r="AO444" s="4">
        <f t="shared" si="470"/>
        <v>14611</v>
      </c>
      <c r="AP444" s="4">
        <f t="shared" si="460"/>
        <v>0</v>
      </c>
      <c r="AQ444" s="4">
        <v>14611</v>
      </c>
      <c r="AW444" s="4">
        <v>14611</v>
      </c>
      <c r="AX444" s="5">
        <f t="shared" si="471"/>
        <v>0</v>
      </c>
      <c r="AY444" s="4">
        <v>14611</v>
      </c>
      <c r="AZ444" s="5"/>
      <c r="BB444" s="5">
        <f t="shared" ref="BB444" si="521">BC444-BA444</f>
        <v>0</v>
      </c>
    </row>
    <row r="445" spans="1:54" s="4" customFormat="1">
      <c r="A445" s="269">
        <v>456</v>
      </c>
      <c r="B445" s="2">
        <v>456160097</v>
      </c>
      <c r="C445" s="9" t="s">
        <v>1066</v>
      </c>
      <c r="D445" s="14">
        <f>'fnd enro'!D445</f>
        <v>0</v>
      </c>
      <c r="E445" s="14">
        <f>'fnd enro'!E445</f>
        <v>0</v>
      </c>
      <c r="F445" s="14">
        <f>'fnd enro'!F445</f>
        <v>1</v>
      </c>
      <c r="G445" s="14">
        <f>'fnd enro'!G445</f>
        <v>1</v>
      </c>
      <c r="H445" s="14">
        <f>'fnd enro'!H445</f>
        <v>0</v>
      </c>
      <c r="I445" s="14">
        <f>'fnd enro'!I445</f>
        <v>0</v>
      </c>
      <c r="J445" s="14">
        <f>'fnd enro'!J445</f>
        <v>0</v>
      </c>
      <c r="K445" s="15">
        <f>'fnd enro'!K445</f>
        <v>7.7200000000000005E-2</v>
      </c>
      <c r="L445" s="14">
        <f>'fnd enro'!L445</f>
        <v>0</v>
      </c>
      <c r="M445" s="14">
        <f>'fnd enro'!M445</f>
        <v>2</v>
      </c>
      <c r="N445" s="14">
        <f>'fnd enro'!N445</f>
        <v>0</v>
      </c>
      <c r="O445" s="14">
        <f>'fnd enro'!O445</f>
        <v>0</v>
      </c>
      <c r="P445" s="14">
        <f>'fnd enro'!P445</f>
        <v>2</v>
      </c>
      <c r="Q445" s="14">
        <f>'fnd enro'!R445</f>
        <v>2</v>
      </c>
      <c r="R445" s="15">
        <f t="shared" si="462"/>
        <v>1</v>
      </c>
      <c r="S445" s="14">
        <f>VALUE('fnd enro'!Q445)</f>
        <v>11</v>
      </c>
      <c r="T445" s="2"/>
      <c r="U445" s="1">
        <f>(($D445*'fnd base rates'!C$107)
+($E445*'fnd base rates'!C$108)
+($F445*'fnd base rates'!C$109)
+($G445*'fnd base rates'!C$110)
+($H445*'fnd base rates'!C$111)
+($I445*'fnd base rates'!C$112)
+($J445*'fnd base rates'!C$113)
+($K445*'fnd base rates'!C$114)
+($M445*'fnd base rates'!C$116)
+($N445*'fnd base rates'!C$117)
+($O445*'fnd base rates'!C$118)
+($P445*VLOOKUP($S445+12,rate_basefnd,3)))
*$R445</f>
        <v>1442.482692</v>
      </c>
      <c r="V445" s="1">
        <f>(($D445*'fnd base rates'!D$107)
+($E445*'fnd base rates'!D$108)
+($F445*'fnd base rates'!D$109)
+($G445*'fnd base rates'!D$110)
+($H445*'fnd base rates'!D$111)
+($I445*'fnd base rates'!D$112)
+($J445*'fnd base rates'!D$113)
+($K445*'fnd base rates'!D$114)
+($M445*'fnd base rates'!D$116)
+($N445*'fnd base rates'!D$117)
+($O445*'fnd base rates'!D$118)
+($P445*VLOOKUP($S445+12,rate_basefnd,4)))
*$R445</f>
        <v>2676.56</v>
      </c>
      <c r="W445" s="1">
        <f>(($D445*'fnd base rates'!E$107)
+($E445*'fnd base rates'!E$108)
+($F445*'fnd base rates'!E$109)
+($G445*'fnd base rates'!E$110)
+($H445*'fnd base rates'!E$111)
+($I445*'fnd base rates'!E$112)
+($J445*'fnd base rates'!E$113)
+($K445*'fnd base rates'!E$114)
+($M445*'fnd base rates'!E$116)
+($N445*'fnd base rates'!E$117)
+($O445*'fnd base rates'!E$118)
+($P445*VLOOKUP($S445+12,rate_basefnd,5)))
*$R445</f>
        <v>17974.010752000002</v>
      </c>
      <c r="X445" s="1">
        <f>(($D445*'fnd base rates'!F$107)
+($E445*'fnd base rates'!F$108)
+($F445*'fnd base rates'!F$109)
+($G445*'fnd base rates'!F$110)
+($H445*'fnd base rates'!F$111)
+($I445*'fnd base rates'!F$112)
+($J445*'fnd base rates'!F$113)
+($K445*'fnd base rates'!F$114)
+($M445*'fnd base rates'!F$116)
+($N445*'fnd base rates'!F$117)
+($O445*'fnd base rates'!F$118)
+($P445*VLOOKUP($S445+12,rate_basefnd,6)))
*$R445</f>
        <v>2848.932824</v>
      </c>
      <c r="Y445" s="1">
        <f>(($D445*'fnd base rates'!G$107)
+($E445*'fnd base rates'!G$108)
+($F445*'fnd base rates'!G$109)
+($G445*'fnd base rates'!G$110)
+($H445*'fnd base rates'!G$111)
+($I445*'fnd base rates'!G$112)
+($J445*'fnd base rates'!G$113)
+($K445*'fnd base rates'!G$114)
+($M445*'fnd base rates'!G$116)
+($N445*'fnd base rates'!G$117)
+($O445*'fnd base rates'!G$118)
+($P445*VLOOKUP($S445+12,rate_basefnd,7)))
*$R445</f>
        <v>789.96656399999995</v>
      </c>
      <c r="Z445" s="1">
        <f>(($D445*'fnd base rates'!H$107)
+($E445*'fnd base rates'!H$108)
+($F445*'fnd base rates'!H$109)
+($G445*'fnd base rates'!H$110)
+($H445*'fnd base rates'!H$111)
+($I445*'fnd base rates'!H$112)
+($J445*'fnd base rates'!H$113)
+($K445*'fnd base rates'!H$114)
+($M445*'fnd base rates'!H$116)
+($N445*'fnd base rates'!H$117)
+($O445*'fnd base rates'!H$118)
+($P445*VLOOKUP($S445+12,rate_basefnd,8)))</f>
        <v>1357.2578680000001</v>
      </c>
      <c r="AA445" s="1">
        <f>(($D445*'fnd base rates'!I$107)
+($E445*'fnd base rates'!I$108)
+($F445*'fnd base rates'!I$109)
+($G445*'fnd base rates'!I$110)
+($H445*'fnd base rates'!I$111)
+($I445*'fnd base rates'!I$112)
+($J445*'fnd base rates'!I$113)
+($K445*'fnd base rates'!I$114)
+($M445*'fnd base rates'!I$116)
+($N445*'fnd base rates'!I$117)
+($O445*'fnd base rates'!I$118)
+($P445*VLOOKUP($S445+12,rate_basefnd,9)))
*$R445</f>
        <v>1077.6400000000001</v>
      </c>
      <c r="AB445" s="1">
        <f>(($D445*'fnd base rates'!J$107)
+($E445*'fnd base rates'!J$108)
+($F445*'fnd base rates'!J$109)
+($G445*'fnd base rates'!J$110)
+($H445*'fnd base rates'!J$111)
+($I445*'fnd base rates'!J$112)
+($J445*'fnd base rates'!J$113)
+($K445*'fnd base rates'!J$114)
+($M445*'fnd base rates'!J$116)
+($N445*'fnd base rates'!J$117)
+($O445*'fnd base rates'!J$118)
+($P445*VLOOKUP($S445+12,rate_basefnd,10)))
*$R445</f>
        <v>1932.02</v>
      </c>
      <c r="AC445" s="1">
        <f>(($D445*'fnd base rates'!K$107)
+($E445*'fnd base rates'!K$108)
+($F445*'fnd base rates'!K$109)
+($G445*'fnd base rates'!K$110)
+($H445*'fnd base rates'!K$111)
+($I445*'fnd base rates'!K$112)
+($J445*'fnd base rates'!K$113)
+($K445*'fnd base rates'!K$114)
+($M445*'fnd base rates'!K$116)
+($N445*'fnd base rates'!K$117)
+($O445*'fnd base rates'!K$118)
+($P445*VLOOKUP($S445+12,rate_basefnd,11)))
*$R445</f>
        <v>2807.3197599999999</v>
      </c>
      <c r="AD445" s="1">
        <f>(($D445*'fnd base rates'!L$107)
+($E445*'fnd base rates'!L$108)
+($F445*'fnd base rates'!L$109)
+($G445*'fnd base rates'!L$110)
+($H445*'fnd base rates'!L$111)
+($I445*'fnd base rates'!L$112)
+($J445*'fnd base rates'!L$113)
+($K445*'fnd base rates'!L$114)
+($M445*'fnd base rates'!L$116)
+($N445*'fnd base rates'!L$117)
+($O445*'fnd base rates'!L$118)
+($P445*VLOOKUP($S445+12,rate_basefnd,12)))</f>
        <v>4699.8033600000008</v>
      </c>
      <c r="AE445" s="1">
        <f>(($D445*'fnd base rates'!M$107)
+($E445*'fnd base rates'!M$108)
+($F445*'fnd base rates'!M$109)
+($G445*'fnd base rates'!M$110)
+($H445*'fnd base rates'!M$111)
+($I445*'fnd base rates'!M$112)
+($J445*'fnd base rates'!M$113)
+($K445*'fnd base rates'!M$114)
+($M445*'fnd base rates'!M$116)
+($N445*'fnd base rates'!M$117)
+($O445*'fnd base rates'!M$118)
+($P445*VLOOKUP($S445+12,rate_basefnd,13)))</f>
        <v>0</v>
      </c>
      <c r="AF445" s="4">
        <f t="shared" si="463"/>
        <v>37605.993819999996</v>
      </c>
      <c r="AH445" s="269">
        <f t="shared" si="464"/>
        <v>456160097</v>
      </c>
      <c r="AI445" s="4" t="str">
        <f t="shared" si="465"/>
        <v>456</v>
      </c>
      <c r="AJ445" s="2" t="str">
        <f t="shared" si="466"/>
        <v>160</v>
      </c>
      <c r="AK445" s="2" t="str">
        <f t="shared" si="467"/>
        <v>097</v>
      </c>
      <c r="AL445" s="4">
        <f t="shared" si="468"/>
        <v>1</v>
      </c>
      <c r="AM445" s="4">
        <f t="shared" si="459"/>
        <v>2</v>
      </c>
      <c r="AN445" s="4">
        <f t="shared" si="469"/>
        <v>37605.993819999996</v>
      </c>
      <c r="AO445" s="4">
        <f t="shared" si="470"/>
        <v>18803</v>
      </c>
      <c r="AP445" s="4">
        <f t="shared" si="460"/>
        <v>0</v>
      </c>
      <c r="AQ445" s="4">
        <v>18803</v>
      </c>
      <c r="AW445" s="4">
        <v>18803</v>
      </c>
      <c r="AX445" s="5">
        <f t="shared" si="471"/>
        <v>0</v>
      </c>
      <c r="AY445" s="4">
        <v>18803</v>
      </c>
      <c r="AZ445" s="5"/>
      <c r="BB445" s="5">
        <f t="shared" ref="BB445" si="522">BC445-BA445</f>
        <v>0</v>
      </c>
    </row>
    <row r="446" spans="1:54" s="4" customFormat="1">
      <c r="A446" s="269">
        <v>456</v>
      </c>
      <c r="B446" s="2">
        <v>456160128</v>
      </c>
      <c r="C446" s="9" t="s">
        <v>1066</v>
      </c>
      <c r="D446" s="14">
        <f>'fnd enro'!D446</f>
        <v>0</v>
      </c>
      <c r="E446" s="14">
        <f>'fnd enro'!E446</f>
        <v>0</v>
      </c>
      <c r="F446" s="14">
        <f>'fnd enro'!F446</f>
        <v>0</v>
      </c>
      <c r="G446" s="14">
        <f>'fnd enro'!G446</f>
        <v>0</v>
      </c>
      <c r="H446" s="14">
        <f>'fnd enro'!H446</f>
        <v>1</v>
      </c>
      <c r="I446" s="14">
        <f>'fnd enro'!I446</f>
        <v>0</v>
      </c>
      <c r="J446" s="14">
        <f>'fnd enro'!J446</f>
        <v>0</v>
      </c>
      <c r="K446" s="15">
        <f>'fnd enro'!K446</f>
        <v>3.8600000000000002E-2</v>
      </c>
      <c r="L446" s="14">
        <f>'fnd enro'!L446</f>
        <v>0</v>
      </c>
      <c r="M446" s="14">
        <f>'fnd enro'!M446</f>
        <v>0</v>
      </c>
      <c r="N446" s="14">
        <f>'fnd enro'!N446</f>
        <v>0</v>
      </c>
      <c r="O446" s="14">
        <f>'fnd enro'!O446</f>
        <v>0</v>
      </c>
      <c r="P446" s="14">
        <f>'fnd enro'!P446</f>
        <v>0</v>
      </c>
      <c r="Q446" s="14">
        <f>'fnd enro'!R446</f>
        <v>1</v>
      </c>
      <c r="R446" s="15">
        <f t="shared" si="462"/>
        <v>1</v>
      </c>
      <c r="S446" s="14">
        <f>VALUE('fnd enro'!Q446)</f>
        <v>10</v>
      </c>
      <c r="T446" s="2"/>
      <c r="U446" s="1">
        <f>(($D446*'fnd base rates'!C$107)
+($E446*'fnd base rates'!C$108)
+($F446*'fnd base rates'!C$109)
+($G446*'fnd base rates'!C$110)
+($H446*'fnd base rates'!C$111)
+($I446*'fnd base rates'!C$112)
+($J446*'fnd base rates'!C$113)
+($K446*'fnd base rates'!C$114)
+($M446*'fnd base rates'!C$116)
+($N446*'fnd base rates'!C$117)
+($O446*'fnd base rates'!C$118)
+($P446*VLOOKUP($S446+12,rate_basefnd,3)))
*$R446</f>
        <v>536.46134600000005</v>
      </c>
      <c r="V446" s="1">
        <f>(($D446*'fnd base rates'!D$107)
+($E446*'fnd base rates'!D$108)
+($F446*'fnd base rates'!D$109)
+($G446*'fnd base rates'!D$110)
+($H446*'fnd base rates'!D$111)
+($I446*'fnd base rates'!D$112)
+($J446*'fnd base rates'!D$113)
+($K446*'fnd base rates'!D$114)
+($M446*'fnd base rates'!D$116)
+($N446*'fnd base rates'!D$117)
+($O446*'fnd base rates'!D$118)
+($P446*VLOOKUP($S446+12,rate_basefnd,4)))
*$R446</f>
        <v>765.08</v>
      </c>
      <c r="W446" s="1">
        <f>(($D446*'fnd base rates'!E$107)
+($E446*'fnd base rates'!E$108)
+($F446*'fnd base rates'!E$109)
+($G446*'fnd base rates'!E$110)
+($H446*'fnd base rates'!E$111)
+($I446*'fnd base rates'!E$112)
+($J446*'fnd base rates'!E$113)
+($K446*'fnd base rates'!E$114)
+($M446*'fnd base rates'!E$116)
+($N446*'fnd base rates'!E$117)
+($O446*'fnd base rates'!E$118)
+($P446*VLOOKUP($S446+12,rate_basefnd,5)))
*$R446</f>
        <v>3459.480376</v>
      </c>
      <c r="X446" s="1">
        <f>(($D446*'fnd base rates'!F$107)
+($E446*'fnd base rates'!F$108)
+($F446*'fnd base rates'!F$109)
+($G446*'fnd base rates'!F$110)
+($H446*'fnd base rates'!F$111)
+($I446*'fnd base rates'!F$112)
+($J446*'fnd base rates'!F$113)
+($K446*'fnd base rates'!F$114)
+($M446*'fnd base rates'!F$116)
+($N446*'fnd base rates'!F$117)
+($O446*'fnd base rates'!F$118)
+($P446*VLOOKUP($S446+12,rate_basefnd,6)))
*$R446</f>
        <v>995.37641200000007</v>
      </c>
      <c r="Y446" s="1">
        <f>(($D446*'fnd base rates'!G$107)
+($E446*'fnd base rates'!G$108)
+($F446*'fnd base rates'!G$109)
+($G446*'fnd base rates'!G$110)
+($H446*'fnd base rates'!G$111)
+($I446*'fnd base rates'!G$112)
+($J446*'fnd base rates'!G$113)
+($K446*'fnd base rates'!G$114)
+($M446*'fnd base rates'!G$116)
+($N446*'fnd base rates'!G$117)
+($O446*'fnd base rates'!G$118)
+($P446*VLOOKUP($S446+12,rate_basefnd,7)))
*$R446</f>
        <v>168.453282</v>
      </c>
      <c r="Z446" s="1">
        <f>(($D446*'fnd base rates'!H$107)
+($E446*'fnd base rates'!H$108)
+($F446*'fnd base rates'!H$109)
+($G446*'fnd base rates'!H$110)
+($H446*'fnd base rates'!H$111)
+($I446*'fnd base rates'!H$112)
+($J446*'fnd base rates'!H$113)
+($K446*'fnd base rates'!H$114)
+($M446*'fnd base rates'!H$116)
+($N446*'fnd base rates'!H$117)
+($O446*'fnd base rates'!H$118)
+($P446*VLOOKUP($S446+12,rate_basefnd,8)))</f>
        <v>523.43893400000002</v>
      </c>
      <c r="AA446" s="1">
        <f>(($D446*'fnd base rates'!I$107)
+($E446*'fnd base rates'!I$108)
+($F446*'fnd base rates'!I$109)
+($G446*'fnd base rates'!I$110)
+($H446*'fnd base rates'!I$111)
+($I446*'fnd base rates'!I$112)
+($J446*'fnd base rates'!I$113)
+($K446*'fnd base rates'!I$114)
+($M446*'fnd base rates'!I$116)
+($N446*'fnd base rates'!I$117)
+($O446*'fnd base rates'!I$118)
+($P446*VLOOKUP($S446+12,rate_basefnd,9)))
*$R446</f>
        <v>362.69</v>
      </c>
      <c r="AB446" s="1">
        <f>(($D446*'fnd base rates'!J$107)
+($E446*'fnd base rates'!J$108)
+($F446*'fnd base rates'!J$109)
+($G446*'fnd base rates'!J$110)
+($H446*'fnd base rates'!J$111)
+($I446*'fnd base rates'!J$112)
+($J446*'fnd base rates'!J$113)
+($K446*'fnd base rates'!J$114)
+($M446*'fnd base rates'!J$116)
+($N446*'fnd base rates'!J$117)
+($O446*'fnd base rates'!J$118)
+($P446*VLOOKUP($S446+12,rate_basefnd,10)))
*$R446</f>
        <v>248.81</v>
      </c>
      <c r="AC446" s="1">
        <f>(($D446*'fnd base rates'!K$107)
+($E446*'fnd base rates'!K$108)
+($F446*'fnd base rates'!K$109)
+($G446*'fnd base rates'!K$110)
+($H446*'fnd base rates'!K$111)
+($I446*'fnd base rates'!K$112)
+($J446*'fnd base rates'!K$113)
+($K446*'fnd base rates'!K$114)
+($M446*'fnd base rates'!K$116)
+($N446*'fnd base rates'!K$117)
+($O446*'fnd base rates'!K$118)
+($P446*VLOOKUP($S446+12,rate_basefnd,11)))
*$R446</f>
        <v>1182.1598799999999</v>
      </c>
      <c r="AD446" s="1">
        <f>(($D446*'fnd base rates'!L$107)
+($E446*'fnd base rates'!L$108)
+($F446*'fnd base rates'!L$109)
+($G446*'fnd base rates'!L$110)
+($H446*'fnd base rates'!L$111)
+($I446*'fnd base rates'!L$112)
+($J446*'fnd base rates'!L$113)
+($K446*'fnd base rates'!L$114)
+($M446*'fnd base rates'!L$116)
+($N446*'fnd base rates'!L$117)
+($O446*'fnd base rates'!L$118)
+($P446*VLOOKUP($S446+12,rate_basefnd,12)))</f>
        <v>1512.47668</v>
      </c>
      <c r="AE446" s="1">
        <f>(($D446*'fnd base rates'!M$107)
+($E446*'fnd base rates'!M$108)
+($F446*'fnd base rates'!M$109)
+($G446*'fnd base rates'!M$110)
+($H446*'fnd base rates'!M$111)
+($I446*'fnd base rates'!M$112)
+($J446*'fnd base rates'!M$113)
+($K446*'fnd base rates'!M$114)
+($M446*'fnd base rates'!M$116)
+($N446*'fnd base rates'!M$117)
+($O446*'fnd base rates'!M$118)
+($P446*VLOOKUP($S446+12,rate_basefnd,13)))</f>
        <v>0</v>
      </c>
      <c r="AF446" s="4">
        <f t="shared" si="463"/>
        <v>9754.4269099999983</v>
      </c>
      <c r="AH446" s="269">
        <f t="shared" si="464"/>
        <v>456160128</v>
      </c>
      <c r="AI446" s="4" t="str">
        <f t="shared" si="465"/>
        <v>456</v>
      </c>
      <c r="AJ446" s="2" t="str">
        <f t="shared" si="466"/>
        <v>160</v>
      </c>
      <c r="AK446" s="2" t="str">
        <f t="shared" si="467"/>
        <v>128</v>
      </c>
      <c r="AL446" s="4">
        <f t="shared" si="468"/>
        <v>1</v>
      </c>
      <c r="AM446" s="4">
        <f t="shared" si="459"/>
        <v>1</v>
      </c>
      <c r="AN446" s="4">
        <f t="shared" si="469"/>
        <v>9754.4269099999983</v>
      </c>
      <c r="AO446" s="4">
        <f t="shared" si="470"/>
        <v>9754</v>
      </c>
      <c r="AP446" s="4">
        <f t="shared" si="460"/>
        <v>0</v>
      </c>
      <c r="AQ446" s="4">
        <v>9754</v>
      </c>
      <c r="AW446" s="4">
        <v>9754</v>
      </c>
      <c r="AX446" s="5">
        <f t="shared" si="471"/>
        <v>0</v>
      </c>
      <c r="AY446" s="4">
        <v>9754</v>
      </c>
      <c r="AZ446" s="5"/>
      <c r="BB446" s="5">
        <f t="shared" ref="BB446" si="523">BC446-BA446</f>
        <v>0</v>
      </c>
    </row>
    <row r="447" spans="1:54" s="4" customFormat="1">
      <c r="A447" s="269">
        <v>456</v>
      </c>
      <c r="B447" s="2">
        <v>456160149</v>
      </c>
      <c r="C447" s="9" t="s">
        <v>1066</v>
      </c>
      <c r="D447" s="14">
        <f>'fnd enro'!D447</f>
        <v>0</v>
      </c>
      <c r="E447" s="14">
        <f>'fnd enro'!E447</f>
        <v>0</v>
      </c>
      <c r="F447" s="14">
        <f>'fnd enro'!F447</f>
        <v>0</v>
      </c>
      <c r="G447" s="14">
        <f>'fnd enro'!G447</f>
        <v>2</v>
      </c>
      <c r="H447" s="14">
        <f>'fnd enro'!H447</f>
        <v>2</v>
      </c>
      <c r="I447" s="14">
        <f>'fnd enro'!I447</f>
        <v>0</v>
      </c>
      <c r="J447" s="14">
        <f>'fnd enro'!J447</f>
        <v>0</v>
      </c>
      <c r="K447" s="15">
        <f>'fnd enro'!K447</f>
        <v>0.15440000000000001</v>
      </c>
      <c r="L447" s="14">
        <f>'fnd enro'!L447</f>
        <v>0</v>
      </c>
      <c r="M447" s="14">
        <f>'fnd enro'!M447</f>
        <v>0</v>
      </c>
      <c r="N447" s="14">
        <f>'fnd enro'!N447</f>
        <v>2</v>
      </c>
      <c r="O447" s="14">
        <f>'fnd enro'!O447</f>
        <v>0</v>
      </c>
      <c r="P447" s="14">
        <f>'fnd enro'!P447</f>
        <v>3</v>
      </c>
      <c r="Q447" s="14">
        <f>'fnd enro'!R447</f>
        <v>4</v>
      </c>
      <c r="R447" s="15">
        <f t="shared" si="462"/>
        <v>1</v>
      </c>
      <c r="S447" s="14">
        <f>VALUE('fnd enro'!Q447)</f>
        <v>12</v>
      </c>
      <c r="T447" s="2"/>
      <c r="U447" s="1">
        <f>(($D447*'fnd base rates'!C$107)
+($E447*'fnd base rates'!C$108)
+($F447*'fnd base rates'!C$109)
+($G447*'fnd base rates'!C$110)
+($H447*'fnd base rates'!C$111)
+($I447*'fnd base rates'!C$112)
+($J447*'fnd base rates'!C$113)
+($K447*'fnd base rates'!C$114)
+($M447*'fnd base rates'!C$116)
+($N447*'fnd base rates'!C$117)
+($O447*'fnd base rates'!C$118)
+($P447*VLOOKUP($S447+12,rate_basefnd,3)))
*$R447</f>
        <v>2623.1453840000004</v>
      </c>
      <c r="V447" s="1">
        <f>(($D447*'fnd base rates'!D$107)
+($E447*'fnd base rates'!D$108)
+($F447*'fnd base rates'!D$109)
+($G447*'fnd base rates'!D$110)
+($H447*'fnd base rates'!D$111)
+($I447*'fnd base rates'!D$112)
+($J447*'fnd base rates'!D$113)
+($K447*'fnd base rates'!D$114)
+($M447*'fnd base rates'!D$116)
+($N447*'fnd base rates'!D$117)
+($O447*'fnd base rates'!D$118)
+($P447*VLOOKUP($S447+12,rate_basefnd,4)))
*$R447</f>
        <v>4683.6900000000005</v>
      </c>
      <c r="W447" s="1">
        <f>(($D447*'fnd base rates'!E$107)
+($E447*'fnd base rates'!E$108)
+($F447*'fnd base rates'!E$109)
+($G447*'fnd base rates'!E$110)
+($H447*'fnd base rates'!E$111)
+($I447*'fnd base rates'!E$112)
+($J447*'fnd base rates'!E$113)
+($K447*'fnd base rates'!E$114)
+($M447*'fnd base rates'!E$116)
+($N447*'fnd base rates'!E$117)
+($O447*'fnd base rates'!E$118)
+($P447*VLOOKUP($S447+12,rate_basefnd,5)))
*$R447</f>
        <v>29494.871503999999</v>
      </c>
      <c r="X447" s="1">
        <f>(($D447*'fnd base rates'!F$107)
+($E447*'fnd base rates'!F$108)
+($F447*'fnd base rates'!F$109)
+($G447*'fnd base rates'!F$110)
+($H447*'fnd base rates'!F$111)
+($I447*'fnd base rates'!F$112)
+($J447*'fnd base rates'!F$113)
+($K447*'fnd base rates'!F$114)
+($M447*'fnd base rates'!F$116)
+($N447*'fnd base rates'!F$117)
+($O447*'fnd base rates'!F$118)
+($P447*VLOOKUP($S447+12,rate_basefnd,6)))
*$R447</f>
        <v>4859.3056479999996</v>
      </c>
      <c r="Y447" s="1">
        <f>(($D447*'fnd base rates'!G$107)
+($E447*'fnd base rates'!G$108)
+($F447*'fnd base rates'!G$109)
+($G447*'fnd base rates'!G$110)
+($H447*'fnd base rates'!G$111)
+($I447*'fnd base rates'!G$112)
+($J447*'fnd base rates'!G$113)
+($K447*'fnd base rates'!G$114)
+($M447*'fnd base rates'!G$116)
+($N447*'fnd base rates'!G$117)
+($O447*'fnd base rates'!G$118)
+($P447*VLOOKUP($S447+12,rate_basefnd,7)))
*$R447</f>
        <v>1349.093128</v>
      </c>
      <c r="Z447" s="1">
        <f>(($D447*'fnd base rates'!H$107)
+($E447*'fnd base rates'!H$108)
+($F447*'fnd base rates'!H$109)
+($G447*'fnd base rates'!H$110)
+($H447*'fnd base rates'!H$111)
+($I447*'fnd base rates'!H$112)
+($J447*'fnd base rates'!H$113)
+($K447*'fnd base rates'!H$114)
+($M447*'fnd base rates'!H$116)
+($N447*'fnd base rates'!H$117)
+($O447*'fnd base rates'!H$118)
+($P447*VLOOKUP($S447+12,rate_basefnd,8)))</f>
        <v>2451.375736</v>
      </c>
      <c r="AA447" s="1">
        <f>(($D447*'fnd base rates'!I$107)
+($E447*'fnd base rates'!I$108)
+($F447*'fnd base rates'!I$109)
+($G447*'fnd base rates'!I$110)
+($H447*'fnd base rates'!I$111)
+($I447*'fnd base rates'!I$112)
+($J447*'fnd base rates'!I$113)
+($K447*'fnd base rates'!I$114)
+($M447*'fnd base rates'!I$116)
+($N447*'fnd base rates'!I$117)
+($O447*'fnd base rates'!I$118)
+($P447*VLOOKUP($S447+12,rate_basefnd,9)))
*$R447</f>
        <v>1992.25</v>
      </c>
      <c r="AB447" s="1">
        <f>(($D447*'fnd base rates'!J$107)
+($E447*'fnd base rates'!J$108)
+($F447*'fnd base rates'!J$109)
+($G447*'fnd base rates'!J$110)
+($H447*'fnd base rates'!J$111)
+($I447*'fnd base rates'!J$112)
+($J447*'fnd base rates'!J$113)
+($K447*'fnd base rates'!J$114)
+($M447*'fnd base rates'!J$116)
+($N447*'fnd base rates'!J$117)
+($O447*'fnd base rates'!J$118)
+($P447*VLOOKUP($S447+12,rate_basefnd,10)))
*$R447</f>
        <v>3422.56</v>
      </c>
      <c r="AC447" s="1">
        <f>(($D447*'fnd base rates'!K$107)
+($E447*'fnd base rates'!K$108)
+($F447*'fnd base rates'!K$109)
+($G447*'fnd base rates'!K$110)
+($H447*'fnd base rates'!K$111)
+($I447*'fnd base rates'!K$112)
+($J447*'fnd base rates'!K$113)
+($K447*'fnd base rates'!K$114)
+($M447*'fnd base rates'!K$116)
+($N447*'fnd base rates'!K$117)
+($O447*'fnd base rates'!K$118)
+($P447*VLOOKUP($S447+12,rate_basefnd,11)))
*$R447</f>
        <v>5205.2995200000005</v>
      </c>
      <c r="AD447" s="1">
        <f>(($D447*'fnd base rates'!L$107)
+($E447*'fnd base rates'!L$108)
+($F447*'fnd base rates'!L$109)
+($G447*'fnd base rates'!L$110)
+($H447*'fnd base rates'!L$111)
+($I447*'fnd base rates'!L$112)
+($J447*'fnd base rates'!L$113)
+($K447*'fnd base rates'!L$114)
+($M447*'fnd base rates'!L$116)
+($N447*'fnd base rates'!L$117)
+($O447*'fnd base rates'!L$118)
+($P447*VLOOKUP($S447+12,rate_basefnd,12)))</f>
        <v>8477.7867200000001</v>
      </c>
      <c r="AE447" s="1">
        <f>(($D447*'fnd base rates'!M$107)
+($E447*'fnd base rates'!M$108)
+($F447*'fnd base rates'!M$109)
+($G447*'fnd base rates'!M$110)
+($H447*'fnd base rates'!M$111)
+($I447*'fnd base rates'!M$112)
+($J447*'fnd base rates'!M$113)
+($K447*'fnd base rates'!M$114)
+($M447*'fnd base rates'!M$116)
+($N447*'fnd base rates'!M$117)
+($O447*'fnd base rates'!M$118)
+($P447*VLOOKUP($S447+12,rate_basefnd,13)))</f>
        <v>0</v>
      </c>
      <c r="AF447" s="4">
        <f t="shared" si="463"/>
        <v>64559.377640000006</v>
      </c>
      <c r="AH447" s="269">
        <f t="shared" si="464"/>
        <v>456160149</v>
      </c>
      <c r="AI447" s="4" t="str">
        <f t="shared" si="465"/>
        <v>456</v>
      </c>
      <c r="AJ447" s="2" t="str">
        <f t="shared" si="466"/>
        <v>160</v>
      </c>
      <c r="AK447" s="2" t="str">
        <f t="shared" si="467"/>
        <v>149</v>
      </c>
      <c r="AL447" s="4">
        <f t="shared" si="468"/>
        <v>1</v>
      </c>
      <c r="AM447" s="4">
        <f t="shared" si="459"/>
        <v>4</v>
      </c>
      <c r="AN447" s="4">
        <f t="shared" si="469"/>
        <v>64559.377640000006</v>
      </c>
      <c r="AO447" s="4">
        <f t="shared" si="470"/>
        <v>16140</v>
      </c>
      <c r="AP447" s="4">
        <f t="shared" si="460"/>
        <v>0</v>
      </c>
      <c r="AQ447" s="4">
        <v>16140</v>
      </c>
      <c r="AW447" s="4">
        <v>16140</v>
      </c>
      <c r="AX447" s="5">
        <f t="shared" si="471"/>
        <v>0</v>
      </c>
      <c r="AY447" s="4">
        <v>16140</v>
      </c>
      <c r="AZ447" s="5"/>
      <c r="BB447" s="5">
        <f t="shared" ref="BB447" si="524">BC447-BA447</f>
        <v>0</v>
      </c>
    </row>
    <row r="448" spans="1:54" s="4" customFormat="1">
      <c r="A448" s="269">
        <v>456</v>
      </c>
      <c r="B448" s="2">
        <v>456160153</v>
      </c>
      <c r="C448" s="9" t="s">
        <v>1066</v>
      </c>
      <c r="D448" s="14">
        <f>'fnd enro'!D448</f>
        <v>0</v>
      </c>
      <c r="E448" s="14">
        <f>'fnd enro'!E448</f>
        <v>0</v>
      </c>
      <c r="F448" s="14">
        <f>'fnd enro'!F448</f>
        <v>0</v>
      </c>
      <c r="G448" s="14">
        <f>'fnd enro'!G448</f>
        <v>1</v>
      </c>
      <c r="H448" s="14">
        <f>'fnd enro'!H448</f>
        <v>1</v>
      </c>
      <c r="I448" s="14">
        <f>'fnd enro'!I448</f>
        <v>0</v>
      </c>
      <c r="J448" s="14">
        <f>'fnd enro'!J448</f>
        <v>0</v>
      </c>
      <c r="K448" s="15">
        <f>'fnd enro'!K448</f>
        <v>7.7200000000000005E-2</v>
      </c>
      <c r="L448" s="14">
        <f>'fnd enro'!L448</f>
        <v>0</v>
      </c>
      <c r="M448" s="14">
        <f>'fnd enro'!M448</f>
        <v>1</v>
      </c>
      <c r="N448" s="14">
        <f>'fnd enro'!N448</f>
        <v>0</v>
      </c>
      <c r="O448" s="14">
        <f>'fnd enro'!O448</f>
        <v>0</v>
      </c>
      <c r="P448" s="14">
        <f>'fnd enro'!P448</f>
        <v>2</v>
      </c>
      <c r="Q448" s="14">
        <f>'fnd enro'!R448</f>
        <v>2</v>
      </c>
      <c r="R448" s="15">
        <f t="shared" si="462"/>
        <v>1</v>
      </c>
      <c r="S448" s="14">
        <f>VALUE('fnd enro'!Q448)</f>
        <v>10</v>
      </c>
      <c r="T448" s="2"/>
      <c r="U448" s="1">
        <f>(($D448*'fnd base rates'!C$107)
+($E448*'fnd base rates'!C$108)
+($F448*'fnd base rates'!C$109)
+($G448*'fnd base rates'!C$110)
+($H448*'fnd base rates'!C$111)
+($I448*'fnd base rates'!C$112)
+($J448*'fnd base rates'!C$113)
+($K448*'fnd base rates'!C$114)
+($M448*'fnd base rates'!C$116)
+($N448*'fnd base rates'!C$117)
+($O448*'fnd base rates'!C$118)
+($P448*VLOOKUP($S448+12,rate_basefnd,3)))
*$R448</f>
        <v>1332.7026920000003</v>
      </c>
      <c r="V448" s="1">
        <f>(($D448*'fnd base rates'!D$107)
+($E448*'fnd base rates'!D$108)
+($F448*'fnd base rates'!D$109)
+($G448*'fnd base rates'!D$110)
+($H448*'fnd base rates'!D$111)
+($I448*'fnd base rates'!D$112)
+($J448*'fnd base rates'!D$113)
+($K448*'fnd base rates'!D$114)
+($M448*'fnd base rates'!D$116)
+($N448*'fnd base rates'!D$117)
+($O448*'fnd base rates'!D$118)
+($P448*VLOOKUP($S448+12,rate_basefnd,4)))
*$R448</f>
        <v>2458.7800000000002</v>
      </c>
      <c r="W448" s="1">
        <f>(($D448*'fnd base rates'!E$107)
+($E448*'fnd base rates'!E$108)
+($F448*'fnd base rates'!E$109)
+($G448*'fnd base rates'!E$110)
+($H448*'fnd base rates'!E$111)
+($I448*'fnd base rates'!E$112)
+($J448*'fnd base rates'!E$113)
+($K448*'fnd base rates'!E$114)
+($M448*'fnd base rates'!E$116)
+($N448*'fnd base rates'!E$117)
+($O448*'fnd base rates'!E$118)
+($P448*VLOOKUP($S448+12,rate_basefnd,5)))
*$R448</f>
        <v>15915.880752000001</v>
      </c>
      <c r="X448" s="1">
        <f>(($D448*'fnd base rates'!F$107)
+($E448*'fnd base rates'!F$108)
+($F448*'fnd base rates'!F$109)
+($G448*'fnd base rates'!F$110)
+($H448*'fnd base rates'!F$111)
+($I448*'fnd base rates'!F$112)
+($J448*'fnd base rates'!F$113)
+($K448*'fnd base rates'!F$114)
+($M448*'fnd base rates'!F$116)
+($N448*'fnd base rates'!F$117)
+($O448*'fnd base rates'!F$118)
+($P448*VLOOKUP($S448+12,rate_basefnd,6)))
*$R448</f>
        <v>2419.8428239999998</v>
      </c>
      <c r="Y448" s="1">
        <f>(($D448*'fnd base rates'!G$107)
+($E448*'fnd base rates'!G$108)
+($F448*'fnd base rates'!G$109)
+($G448*'fnd base rates'!G$110)
+($H448*'fnd base rates'!G$111)
+($I448*'fnd base rates'!G$112)
+($J448*'fnd base rates'!G$113)
+($K448*'fnd base rates'!G$114)
+($M448*'fnd base rates'!G$116)
+($N448*'fnd base rates'!G$117)
+($O448*'fnd base rates'!G$118)
+($P448*VLOOKUP($S448+12,rate_basefnd,7)))
*$R448</f>
        <v>731.75656400000003</v>
      </c>
      <c r="Z448" s="1">
        <f>(($D448*'fnd base rates'!H$107)
+($E448*'fnd base rates'!H$108)
+($F448*'fnd base rates'!H$109)
+($G448*'fnd base rates'!H$110)
+($H448*'fnd base rates'!H$111)
+($I448*'fnd base rates'!H$112)
+($J448*'fnd base rates'!H$113)
+($K448*'fnd base rates'!H$114)
+($M448*'fnd base rates'!H$116)
+($N448*'fnd base rates'!H$117)
+($O448*'fnd base rates'!H$118)
+($P448*VLOOKUP($S448+12,rate_basefnd,8)))</f>
        <v>1227.867868</v>
      </c>
      <c r="AA448" s="1">
        <f>(($D448*'fnd base rates'!I$107)
+($E448*'fnd base rates'!I$108)
+($F448*'fnd base rates'!I$109)
+($G448*'fnd base rates'!I$110)
+($H448*'fnd base rates'!I$111)
+($I448*'fnd base rates'!I$112)
+($J448*'fnd base rates'!I$113)
+($K448*'fnd base rates'!I$114)
+($M448*'fnd base rates'!I$116)
+($N448*'fnd base rates'!I$117)
+($O448*'fnd base rates'!I$118)
+($P448*VLOOKUP($S448+12,rate_basefnd,9)))
*$R448</f>
        <v>1042</v>
      </c>
      <c r="AB448" s="1">
        <f>(($D448*'fnd base rates'!J$107)
+($E448*'fnd base rates'!J$108)
+($F448*'fnd base rates'!J$109)
+($G448*'fnd base rates'!J$110)
+($H448*'fnd base rates'!J$111)
+($I448*'fnd base rates'!J$112)
+($J448*'fnd base rates'!J$113)
+($K448*'fnd base rates'!J$114)
+($M448*'fnd base rates'!J$116)
+($N448*'fnd base rates'!J$117)
+($O448*'fnd base rates'!J$118)
+($P448*VLOOKUP($S448+12,rate_basefnd,10)))
*$R448</f>
        <v>1970.21</v>
      </c>
      <c r="AC448" s="1">
        <f>(($D448*'fnd base rates'!K$107)
+($E448*'fnd base rates'!K$108)
+($F448*'fnd base rates'!K$109)
+($G448*'fnd base rates'!K$110)
+($H448*'fnd base rates'!K$111)
+($I448*'fnd base rates'!K$112)
+($J448*'fnd base rates'!K$113)
+($K448*'fnd base rates'!K$114)
+($M448*'fnd base rates'!K$116)
+($N448*'fnd base rates'!K$117)
+($O448*'fnd base rates'!K$118)
+($P448*VLOOKUP($S448+12,rate_basefnd,11)))
*$R448</f>
        <v>2585.8197599999999</v>
      </c>
      <c r="AD448" s="1">
        <f>(($D448*'fnd base rates'!L$107)
+($E448*'fnd base rates'!L$108)
+($F448*'fnd base rates'!L$109)
+($G448*'fnd base rates'!L$110)
+($H448*'fnd base rates'!L$111)
+($I448*'fnd base rates'!L$112)
+($J448*'fnd base rates'!L$113)
+($K448*'fnd base rates'!L$114)
+($M448*'fnd base rates'!L$116)
+($N448*'fnd base rates'!L$117)
+($O448*'fnd base rates'!L$118)
+($P448*VLOOKUP($S448+12,rate_basefnd,12)))</f>
        <v>4423.6033600000001</v>
      </c>
      <c r="AE448" s="1">
        <f>(($D448*'fnd base rates'!M$107)
+($E448*'fnd base rates'!M$108)
+($F448*'fnd base rates'!M$109)
+($G448*'fnd base rates'!M$110)
+($H448*'fnd base rates'!M$111)
+($I448*'fnd base rates'!M$112)
+($J448*'fnd base rates'!M$113)
+($K448*'fnd base rates'!M$114)
+($M448*'fnd base rates'!M$116)
+($N448*'fnd base rates'!M$117)
+($O448*'fnd base rates'!M$118)
+($P448*VLOOKUP($S448+12,rate_basefnd,13)))</f>
        <v>0</v>
      </c>
      <c r="AF448" s="4">
        <f t="shared" si="463"/>
        <v>34108.463819999997</v>
      </c>
      <c r="AH448" s="269">
        <f t="shared" si="464"/>
        <v>456160153</v>
      </c>
      <c r="AI448" s="4" t="str">
        <f t="shared" si="465"/>
        <v>456</v>
      </c>
      <c r="AJ448" s="2" t="str">
        <f t="shared" si="466"/>
        <v>160</v>
      </c>
      <c r="AK448" s="2" t="str">
        <f t="shared" si="467"/>
        <v>153</v>
      </c>
      <c r="AL448" s="4">
        <f t="shared" si="468"/>
        <v>1</v>
      </c>
      <c r="AM448" s="4">
        <f t="shared" si="459"/>
        <v>2</v>
      </c>
      <c r="AN448" s="4">
        <f t="shared" si="469"/>
        <v>34108.463819999997</v>
      </c>
      <c r="AO448" s="4">
        <f t="shared" si="470"/>
        <v>17054</v>
      </c>
      <c r="AP448" s="4">
        <f t="shared" si="460"/>
        <v>0</v>
      </c>
      <c r="AQ448" s="4">
        <v>17054</v>
      </c>
      <c r="AW448" s="4">
        <v>17054</v>
      </c>
      <c r="AX448" s="5">
        <f t="shared" si="471"/>
        <v>0</v>
      </c>
      <c r="AY448" s="4">
        <v>17054</v>
      </c>
      <c r="AZ448" s="5"/>
      <c r="BB448" s="5">
        <f t="shared" ref="BB448" si="525">BC448-BA448</f>
        <v>0</v>
      </c>
    </row>
    <row r="449" spans="1:54" s="4" customFormat="1">
      <c r="A449" s="269">
        <v>456</v>
      </c>
      <c r="B449" s="2">
        <v>456160160</v>
      </c>
      <c r="C449" s="9" t="s">
        <v>1066</v>
      </c>
      <c r="D449" s="14">
        <f>'fnd enro'!D449</f>
        <v>35</v>
      </c>
      <c r="E449" s="14">
        <f>'fnd enro'!E449</f>
        <v>0</v>
      </c>
      <c r="F449" s="14">
        <f>'fnd enro'!F449</f>
        <v>85</v>
      </c>
      <c r="G449" s="14">
        <f>'fnd enro'!G449</f>
        <v>416</v>
      </c>
      <c r="H449" s="14">
        <f>'fnd enro'!H449</f>
        <v>197</v>
      </c>
      <c r="I449" s="14">
        <f>'fnd enro'!I449</f>
        <v>0</v>
      </c>
      <c r="J449" s="14">
        <f>'fnd enro'!J449</f>
        <v>0</v>
      </c>
      <c r="K449" s="15">
        <f>'fnd enro'!K449</f>
        <v>26.942799999999998</v>
      </c>
      <c r="L449" s="14">
        <f>'fnd enro'!L449</f>
        <v>0</v>
      </c>
      <c r="M449" s="14">
        <f>'fnd enro'!M449</f>
        <v>321</v>
      </c>
      <c r="N449" s="14">
        <f>'fnd enro'!N449</f>
        <v>90</v>
      </c>
      <c r="O449" s="14">
        <f>'fnd enro'!O449</f>
        <v>0</v>
      </c>
      <c r="P449" s="14">
        <f>'fnd enro'!P449</f>
        <v>549</v>
      </c>
      <c r="Q449" s="14">
        <f>'fnd enro'!R449</f>
        <v>716</v>
      </c>
      <c r="R449" s="15">
        <f t="shared" si="462"/>
        <v>1</v>
      </c>
      <c r="S449" s="14">
        <f>VALUE('fnd enro'!Q449)</f>
        <v>11</v>
      </c>
      <c r="T449" s="2"/>
      <c r="U449" s="1">
        <f>(($D449*'fnd base rates'!C$107)
+($E449*'fnd base rates'!C$108)
+($F449*'fnd base rates'!C$109)
+($G449*'fnd base rates'!C$110)
+($H449*'fnd base rates'!C$111)
+($I449*'fnd base rates'!C$112)
+($J449*'fnd base rates'!C$113)
+($K449*'fnd base rates'!C$114)
+($M449*'fnd base rates'!C$116)
+($N449*'fnd base rates'!C$117)
+($O449*'fnd base rates'!C$118)
+($P449*VLOOKUP($S449+12,rate_basefnd,3)))
*$R449</f>
        <v>469852.40950799995</v>
      </c>
      <c r="V449" s="1">
        <f>(($D449*'fnd base rates'!D$107)
+($E449*'fnd base rates'!D$108)
+($F449*'fnd base rates'!D$109)
+($G449*'fnd base rates'!D$110)
+($H449*'fnd base rates'!D$111)
+($I449*'fnd base rates'!D$112)
+($J449*'fnd base rates'!D$113)
+($K449*'fnd base rates'!D$114)
+($M449*'fnd base rates'!D$116)
+($N449*'fnd base rates'!D$117)
+($O449*'fnd base rates'!D$118)
+($P449*VLOOKUP($S449+12,rate_basefnd,4)))
*$R449</f>
        <v>838555.33000000007</v>
      </c>
      <c r="W449" s="1">
        <f>(($D449*'fnd base rates'!E$107)
+($E449*'fnd base rates'!E$108)
+($F449*'fnd base rates'!E$109)
+($G449*'fnd base rates'!E$110)
+($H449*'fnd base rates'!E$111)
+($I449*'fnd base rates'!E$112)
+($J449*'fnd base rates'!E$113)
+($K449*'fnd base rates'!E$114)
+($M449*'fnd base rates'!E$116)
+($N449*'fnd base rates'!E$117)
+($O449*'fnd base rates'!E$118)
+($P449*VLOOKUP($S449+12,rate_basefnd,5)))
*$R449</f>
        <v>5325696.4824480005</v>
      </c>
      <c r="X449" s="1">
        <f>(($D449*'fnd base rates'!F$107)
+($E449*'fnd base rates'!F$108)
+($F449*'fnd base rates'!F$109)
+($G449*'fnd base rates'!F$110)
+($H449*'fnd base rates'!F$111)
+($I449*'fnd base rates'!F$112)
+($J449*'fnd base rates'!F$113)
+($K449*'fnd base rates'!F$114)
+($M449*'fnd base rates'!F$116)
+($N449*'fnd base rates'!F$117)
+($O449*'fnd base rates'!F$118)
+($P449*VLOOKUP($S449+12,rate_basefnd,6)))
*$R449</f>
        <v>910443.02557599999</v>
      </c>
      <c r="Y449" s="1">
        <f>(($D449*'fnd base rates'!G$107)
+($E449*'fnd base rates'!G$108)
+($F449*'fnd base rates'!G$109)
+($G449*'fnd base rates'!G$110)
+($H449*'fnd base rates'!G$111)
+($I449*'fnd base rates'!G$112)
+($J449*'fnd base rates'!G$113)
+($K449*'fnd base rates'!G$114)
+($M449*'fnd base rates'!G$116)
+($N449*'fnd base rates'!G$117)
+($O449*'fnd base rates'!G$118)
+($P449*VLOOKUP($S449+12,rate_basefnd,7)))
*$R449</f>
        <v>238211.02083600001</v>
      </c>
      <c r="Z449" s="1">
        <f>(($D449*'fnd base rates'!H$107)
+($E449*'fnd base rates'!H$108)
+($F449*'fnd base rates'!H$109)
+($G449*'fnd base rates'!H$110)
+($H449*'fnd base rates'!H$111)
+($I449*'fnd base rates'!H$112)
+($J449*'fnd base rates'!H$113)
+($K449*'fnd base rates'!H$114)
+($M449*'fnd base rates'!H$116)
+($N449*'fnd base rates'!H$117)
+($O449*'fnd base rates'!H$118)
+($P449*VLOOKUP($S449+12,rate_basefnd,8)))</f>
        <v>442629.59593200008</v>
      </c>
      <c r="AA449" s="1">
        <f>(($D449*'fnd base rates'!I$107)
+($E449*'fnd base rates'!I$108)
+($F449*'fnd base rates'!I$109)
+($G449*'fnd base rates'!I$110)
+($H449*'fnd base rates'!I$111)
+($I449*'fnd base rates'!I$112)
+($J449*'fnd base rates'!I$113)
+($K449*'fnd base rates'!I$114)
+($M449*'fnd base rates'!I$116)
+($N449*'fnd base rates'!I$117)
+($O449*'fnd base rates'!I$118)
+($P449*VLOOKUP($S449+12,rate_basefnd,9)))
*$R449</f>
        <v>347829.03</v>
      </c>
      <c r="AB449" s="1">
        <f>(($D449*'fnd base rates'!J$107)
+($E449*'fnd base rates'!J$108)
+($F449*'fnd base rates'!J$109)
+($G449*'fnd base rates'!J$110)
+($H449*'fnd base rates'!J$111)
+($I449*'fnd base rates'!J$112)
+($J449*'fnd base rates'!J$113)
+($K449*'fnd base rates'!J$114)
+($M449*'fnd base rates'!J$116)
+($N449*'fnd base rates'!J$117)
+($O449*'fnd base rates'!J$118)
+($P449*VLOOKUP($S449+12,rate_basefnd,10)))
*$R449</f>
        <v>580073.02</v>
      </c>
      <c r="AC449" s="1">
        <f>(($D449*'fnd base rates'!K$107)
+($E449*'fnd base rates'!K$108)
+($F449*'fnd base rates'!K$109)
+($G449*'fnd base rates'!K$110)
+($H449*'fnd base rates'!K$111)
+($I449*'fnd base rates'!K$112)
+($J449*'fnd base rates'!K$113)
+($K449*'fnd base rates'!K$114)
+($M449*'fnd base rates'!K$116)
+($N449*'fnd base rates'!K$117)
+($O449*'fnd base rates'!K$118)
+($P449*VLOOKUP($S449+12,rate_basefnd,11)))
*$R449</f>
        <v>927371.09623999987</v>
      </c>
      <c r="AD449" s="1">
        <f>(($D449*'fnd base rates'!L$107)
+($E449*'fnd base rates'!L$108)
+($F449*'fnd base rates'!L$109)
+($G449*'fnd base rates'!L$110)
+($H449*'fnd base rates'!L$111)
+($I449*'fnd base rates'!L$112)
+($J449*'fnd base rates'!L$113)
+($K449*'fnd base rates'!L$114)
+($M449*'fnd base rates'!L$116)
+($N449*'fnd base rates'!L$117)
+($O449*'fnd base rates'!L$118)
+($P449*VLOOKUP($S449+12,rate_basefnd,12)))</f>
        <v>1504450.0826400002</v>
      </c>
      <c r="AE449" s="1">
        <f>(($D449*'fnd base rates'!M$107)
+($E449*'fnd base rates'!M$108)
+($F449*'fnd base rates'!M$109)
+($G449*'fnd base rates'!M$110)
+($H449*'fnd base rates'!M$111)
+($I449*'fnd base rates'!M$112)
+($J449*'fnd base rates'!M$113)
+($K449*'fnd base rates'!M$114)
+($M449*'fnd base rates'!M$116)
+($N449*'fnd base rates'!M$117)
+($O449*'fnd base rates'!M$118)
+($P449*VLOOKUP($S449+12,rate_basefnd,13)))</f>
        <v>0</v>
      </c>
      <c r="AF449" s="4">
        <f t="shared" si="463"/>
        <v>11585111.093180001</v>
      </c>
      <c r="AH449" s="269">
        <f t="shared" si="464"/>
        <v>456160160</v>
      </c>
      <c r="AI449" s="4" t="str">
        <f t="shared" si="465"/>
        <v>456</v>
      </c>
      <c r="AJ449" s="2" t="str">
        <f t="shared" si="466"/>
        <v>160</v>
      </c>
      <c r="AK449" s="2" t="str">
        <f t="shared" si="467"/>
        <v>160</v>
      </c>
      <c r="AL449" s="4">
        <f t="shared" si="468"/>
        <v>1</v>
      </c>
      <c r="AM449" s="4">
        <f t="shared" si="459"/>
        <v>716</v>
      </c>
      <c r="AN449" s="4">
        <f t="shared" si="469"/>
        <v>11585111.093180001</v>
      </c>
      <c r="AO449" s="4">
        <f t="shared" si="470"/>
        <v>16180</v>
      </c>
      <c r="AP449" s="4">
        <f t="shared" si="460"/>
        <v>0</v>
      </c>
      <c r="AQ449" s="4">
        <v>16180</v>
      </c>
      <c r="AW449" s="4">
        <v>16180</v>
      </c>
      <c r="AX449" s="5">
        <f t="shared" si="471"/>
        <v>0</v>
      </c>
      <c r="AY449" s="4">
        <v>16180</v>
      </c>
      <c r="AZ449" s="5"/>
      <c r="BB449" s="5">
        <f t="shared" ref="BB449" si="526">BC449-BA449</f>
        <v>0</v>
      </c>
    </row>
    <row r="450" spans="1:54" s="4" customFormat="1">
      <c r="A450" s="269">
        <v>456</v>
      </c>
      <c r="B450" s="2">
        <v>456160163</v>
      </c>
      <c r="C450" s="9" t="s">
        <v>1066</v>
      </c>
      <c r="D450" s="14">
        <f>'fnd enro'!D450</f>
        <v>0</v>
      </c>
      <c r="E450" s="14">
        <f>'fnd enro'!E450</f>
        <v>0</v>
      </c>
      <c r="F450" s="14">
        <f>'fnd enro'!F450</f>
        <v>1</v>
      </c>
      <c r="G450" s="14">
        <f>'fnd enro'!G450</f>
        <v>0</v>
      </c>
      <c r="H450" s="14">
        <f>'fnd enro'!H450</f>
        <v>0</v>
      </c>
      <c r="I450" s="14">
        <f>'fnd enro'!I450</f>
        <v>0</v>
      </c>
      <c r="J450" s="14">
        <f>'fnd enro'!J450</f>
        <v>0</v>
      </c>
      <c r="K450" s="15">
        <f>'fnd enro'!K450</f>
        <v>3.8600000000000002E-2</v>
      </c>
      <c r="L450" s="14">
        <f>'fnd enro'!L450</f>
        <v>0</v>
      </c>
      <c r="M450" s="14">
        <f>'fnd enro'!M450</f>
        <v>0</v>
      </c>
      <c r="N450" s="14">
        <f>'fnd enro'!N450</f>
        <v>0</v>
      </c>
      <c r="O450" s="14">
        <f>'fnd enro'!O450</f>
        <v>0</v>
      </c>
      <c r="P450" s="14">
        <f>'fnd enro'!P450</f>
        <v>1</v>
      </c>
      <c r="Q450" s="14">
        <f>'fnd enro'!R450</f>
        <v>1</v>
      </c>
      <c r="R450" s="15">
        <f t="shared" si="462"/>
        <v>1</v>
      </c>
      <c r="S450" s="14">
        <f>VALUE('fnd enro'!Q450)</f>
        <v>11</v>
      </c>
      <c r="T450" s="2"/>
      <c r="U450" s="1">
        <f>(($D450*'fnd base rates'!C$107)
+($E450*'fnd base rates'!C$108)
+($F450*'fnd base rates'!C$109)
+($G450*'fnd base rates'!C$110)
+($H450*'fnd base rates'!C$111)
+($I450*'fnd base rates'!C$112)
+($J450*'fnd base rates'!C$113)
+($K450*'fnd base rates'!C$114)
+($M450*'fnd base rates'!C$116)
+($N450*'fnd base rates'!C$117)
+($O450*'fnd base rates'!C$118)
+($P450*VLOOKUP($S450+12,rate_basefnd,3)))
*$R450</f>
        <v>620.08134600000005</v>
      </c>
      <c r="V450" s="1">
        <f>(($D450*'fnd base rates'!D$107)
+($E450*'fnd base rates'!D$108)
+($F450*'fnd base rates'!D$109)
+($G450*'fnd base rates'!D$110)
+($H450*'fnd base rates'!D$111)
+($I450*'fnd base rates'!D$112)
+($J450*'fnd base rates'!D$113)
+($K450*'fnd base rates'!D$114)
+($M450*'fnd base rates'!D$116)
+($N450*'fnd base rates'!D$117)
+($O450*'fnd base rates'!D$118)
+($P450*VLOOKUP($S450+12,rate_basefnd,4)))
*$R450</f>
        <v>1161.26</v>
      </c>
      <c r="W450" s="1">
        <f>(($D450*'fnd base rates'!E$107)
+($E450*'fnd base rates'!E$108)
+($F450*'fnd base rates'!E$109)
+($G450*'fnd base rates'!E$110)
+($H450*'fnd base rates'!E$111)
+($I450*'fnd base rates'!E$112)
+($J450*'fnd base rates'!E$113)
+($K450*'fnd base rates'!E$114)
+($M450*'fnd base rates'!E$116)
+($N450*'fnd base rates'!E$117)
+($O450*'fnd base rates'!E$118)
+($P450*VLOOKUP($S450+12,rate_basefnd,5)))
*$R450</f>
        <v>7747.9403760000005</v>
      </c>
      <c r="X450" s="1">
        <f>(($D450*'fnd base rates'!F$107)
+($E450*'fnd base rates'!F$108)
+($F450*'fnd base rates'!F$109)
+($G450*'fnd base rates'!F$110)
+($H450*'fnd base rates'!F$111)
+($I450*'fnd base rates'!F$112)
+($J450*'fnd base rates'!F$113)
+($K450*'fnd base rates'!F$114)
+($M450*'fnd base rates'!F$116)
+($N450*'fnd base rates'!F$117)
+($O450*'fnd base rates'!F$118)
+($P450*VLOOKUP($S450+12,rate_basefnd,6)))
*$R450</f>
        <v>1247.446412</v>
      </c>
      <c r="Y450" s="1">
        <f>(($D450*'fnd base rates'!G$107)
+($E450*'fnd base rates'!G$108)
+($F450*'fnd base rates'!G$109)
+($G450*'fnd base rates'!G$110)
+($H450*'fnd base rates'!G$111)
+($I450*'fnd base rates'!G$112)
+($J450*'fnd base rates'!G$113)
+($K450*'fnd base rates'!G$114)
+($M450*'fnd base rates'!G$116)
+($N450*'fnd base rates'!G$117)
+($O450*'fnd base rates'!G$118)
+($P450*VLOOKUP($S450+12,rate_basefnd,7)))
*$R450</f>
        <v>344.40328199999999</v>
      </c>
      <c r="Z450" s="1">
        <f>(($D450*'fnd base rates'!H$107)
+($E450*'fnd base rates'!H$108)
+($F450*'fnd base rates'!H$109)
+($G450*'fnd base rates'!H$110)
+($H450*'fnd base rates'!H$111)
+($I450*'fnd base rates'!H$112)
+($J450*'fnd base rates'!H$113)
+($K450*'fnd base rates'!H$114)
+($M450*'fnd base rates'!H$116)
+($N450*'fnd base rates'!H$117)
+($O450*'fnd base rates'!H$118)
+($P450*VLOOKUP($S450+12,rate_basefnd,8)))</f>
        <v>552.19893400000001</v>
      </c>
      <c r="AA450" s="1">
        <f>(($D450*'fnd base rates'!I$107)
+($E450*'fnd base rates'!I$108)
+($F450*'fnd base rates'!I$109)
+($G450*'fnd base rates'!I$110)
+($H450*'fnd base rates'!I$111)
+($I450*'fnd base rates'!I$112)
+($J450*'fnd base rates'!I$113)
+($K450*'fnd base rates'!I$114)
+($M450*'fnd base rates'!I$116)
+($N450*'fnd base rates'!I$117)
+($O450*'fnd base rates'!I$118)
+($P450*VLOOKUP($S450+12,rate_basefnd,9)))
*$R450</f>
        <v>462.96000000000004</v>
      </c>
      <c r="AB450" s="1">
        <f>(($D450*'fnd base rates'!J$107)
+($E450*'fnd base rates'!J$108)
+($F450*'fnd base rates'!J$109)
+($G450*'fnd base rates'!J$110)
+($H450*'fnd base rates'!J$111)
+($I450*'fnd base rates'!J$112)
+($J450*'fnd base rates'!J$113)
+($K450*'fnd base rates'!J$114)
+($M450*'fnd base rates'!J$116)
+($N450*'fnd base rates'!J$117)
+($O450*'fnd base rates'!J$118)
+($P450*VLOOKUP($S450+12,rate_basefnd,10)))
*$R450</f>
        <v>915.32999999999993</v>
      </c>
      <c r="AC450" s="1">
        <f>(($D450*'fnd base rates'!K$107)
+($E450*'fnd base rates'!K$108)
+($F450*'fnd base rates'!K$109)
+($G450*'fnd base rates'!K$110)
+($H450*'fnd base rates'!K$111)
+($I450*'fnd base rates'!K$112)
+($J450*'fnd base rates'!K$113)
+($K450*'fnd base rates'!K$114)
+($M450*'fnd base rates'!K$116)
+($N450*'fnd base rates'!K$117)
+($O450*'fnd base rates'!K$118)
+($P450*VLOOKUP($S450+12,rate_basefnd,11)))
*$R450</f>
        <v>1100.2098799999999</v>
      </c>
      <c r="AD450" s="1">
        <f>(($D450*'fnd base rates'!L$107)
+($E450*'fnd base rates'!L$108)
+($F450*'fnd base rates'!L$109)
+($G450*'fnd base rates'!L$110)
+($H450*'fnd base rates'!L$111)
+($I450*'fnd base rates'!L$112)
+($J450*'fnd base rates'!L$113)
+($K450*'fnd base rates'!L$114)
+($M450*'fnd base rates'!L$116)
+($N450*'fnd base rates'!L$117)
+($O450*'fnd base rates'!L$118)
+($P450*VLOOKUP($S450+12,rate_basefnd,12)))</f>
        <v>2071.71668</v>
      </c>
      <c r="AE450" s="1">
        <f>(($D450*'fnd base rates'!M$107)
+($E450*'fnd base rates'!M$108)
+($F450*'fnd base rates'!M$109)
+($G450*'fnd base rates'!M$110)
+($H450*'fnd base rates'!M$111)
+($I450*'fnd base rates'!M$112)
+($J450*'fnd base rates'!M$113)
+($K450*'fnd base rates'!M$114)
+($M450*'fnd base rates'!M$116)
+($N450*'fnd base rates'!M$117)
+($O450*'fnd base rates'!M$118)
+($P450*VLOOKUP($S450+12,rate_basefnd,13)))</f>
        <v>0</v>
      </c>
      <c r="AF450" s="4">
        <f t="shared" si="463"/>
        <v>16223.546909999999</v>
      </c>
      <c r="AH450" s="269">
        <f t="shared" si="464"/>
        <v>456160163</v>
      </c>
      <c r="AI450" s="4" t="str">
        <f t="shared" si="465"/>
        <v>456</v>
      </c>
      <c r="AJ450" s="2" t="str">
        <f t="shared" si="466"/>
        <v>160</v>
      </c>
      <c r="AK450" s="2" t="str">
        <f t="shared" si="467"/>
        <v>163</v>
      </c>
      <c r="AL450" s="4">
        <f t="shared" si="468"/>
        <v>1</v>
      </c>
      <c r="AM450" s="4">
        <f t="shared" si="459"/>
        <v>1</v>
      </c>
      <c r="AN450" s="4">
        <f t="shared" si="469"/>
        <v>16223.546909999999</v>
      </c>
      <c r="AO450" s="4">
        <f t="shared" si="470"/>
        <v>16224</v>
      </c>
      <c r="AP450" s="4">
        <f t="shared" si="460"/>
        <v>0</v>
      </c>
      <c r="AQ450" s="4">
        <v>16224</v>
      </c>
      <c r="AW450" s="4">
        <v>16224</v>
      </c>
      <c r="AX450" s="5">
        <f t="shared" si="471"/>
        <v>0</v>
      </c>
      <c r="AY450" s="4">
        <v>16224</v>
      </c>
      <c r="AZ450" s="5"/>
      <c r="BB450" s="5">
        <f t="shared" ref="BB450" si="527">BC450-BA450</f>
        <v>0</v>
      </c>
    </row>
    <row r="451" spans="1:54" s="4" customFormat="1">
      <c r="A451" s="269">
        <v>456</v>
      </c>
      <c r="B451" s="2">
        <v>456160170</v>
      </c>
      <c r="C451" s="9" t="s">
        <v>1066</v>
      </c>
      <c r="D451" s="14">
        <f>'fnd enro'!D451</f>
        <v>0</v>
      </c>
      <c r="E451" s="14">
        <f>'fnd enro'!E451</f>
        <v>0</v>
      </c>
      <c r="F451" s="14">
        <f>'fnd enro'!F451</f>
        <v>0</v>
      </c>
      <c r="G451" s="14">
        <f>'fnd enro'!G451</f>
        <v>2</v>
      </c>
      <c r="H451" s="14">
        <f>'fnd enro'!H451</f>
        <v>0</v>
      </c>
      <c r="I451" s="14">
        <f>'fnd enro'!I451</f>
        <v>0</v>
      </c>
      <c r="J451" s="14">
        <f>'fnd enro'!J451</f>
        <v>0</v>
      </c>
      <c r="K451" s="15">
        <f>'fnd enro'!K451</f>
        <v>7.7200000000000005E-2</v>
      </c>
      <c r="L451" s="14">
        <f>'fnd enro'!L451</f>
        <v>0</v>
      </c>
      <c r="M451" s="14">
        <f>'fnd enro'!M451</f>
        <v>2</v>
      </c>
      <c r="N451" s="14">
        <f>'fnd enro'!N451</f>
        <v>0</v>
      </c>
      <c r="O451" s="14">
        <f>'fnd enro'!O451</f>
        <v>0</v>
      </c>
      <c r="P451" s="14">
        <f>'fnd enro'!P451</f>
        <v>0</v>
      </c>
      <c r="Q451" s="14">
        <f>'fnd enro'!R451</f>
        <v>2</v>
      </c>
      <c r="R451" s="15">
        <f t="shared" si="462"/>
        <v>1</v>
      </c>
      <c r="S451" s="14">
        <f>VALUE('fnd enro'!Q451)</f>
        <v>10</v>
      </c>
      <c r="T451" s="2"/>
      <c r="U451" s="1">
        <f>(($D451*'fnd base rates'!C$107)
+($E451*'fnd base rates'!C$108)
+($F451*'fnd base rates'!C$109)
+($G451*'fnd base rates'!C$110)
+($H451*'fnd base rates'!C$111)
+($I451*'fnd base rates'!C$112)
+($J451*'fnd base rates'!C$113)
+($K451*'fnd base rates'!C$114)
+($M451*'fnd base rates'!C$116)
+($N451*'fnd base rates'!C$117)
+($O451*'fnd base rates'!C$118)
+($P451*VLOOKUP($S451+12,rate_basefnd,3)))
*$R451</f>
        <v>1275.242692</v>
      </c>
      <c r="V451" s="1">
        <f>(($D451*'fnd base rates'!D$107)
+($E451*'fnd base rates'!D$108)
+($F451*'fnd base rates'!D$109)
+($G451*'fnd base rates'!D$110)
+($H451*'fnd base rates'!D$111)
+($I451*'fnd base rates'!D$112)
+($J451*'fnd base rates'!D$113)
+($K451*'fnd base rates'!D$114)
+($M451*'fnd base rates'!D$116)
+($N451*'fnd base rates'!D$117)
+($O451*'fnd base rates'!D$118)
+($P451*VLOOKUP($S451+12,rate_basefnd,4)))
*$R451</f>
        <v>1884.2</v>
      </c>
      <c r="W451" s="1">
        <f>(($D451*'fnd base rates'!E$107)
+($E451*'fnd base rates'!E$108)
+($F451*'fnd base rates'!E$109)
+($G451*'fnd base rates'!E$110)
+($H451*'fnd base rates'!E$111)
+($I451*'fnd base rates'!E$112)
+($J451*'fnd base rates'!E$113)
+($K451*'fnd base rates'!E$114)
+($M451*'fnd base rates'!E$116)
+($N451*'fnd base rates'!E$117)
+($O451*'fnd base rates'!E$118)
+($P451*VLOOKUP($S451+12,rate_basefnd,5)))
*$R451</f>
        <v>10239.040752000001</v>
      </c>
      <c r="X451" s="1">
        <f>(($D451*'fnd base rates'!F$107)
+($E451*'fnd base rates'!F$108)
+($F451*'fnd base rates'!F$109)
+($G451*'fnd base rates'!F$110)
+($H451*'fnd base rates'!F$111)
+($I451*'fnd base rates'!F$112)
+($J451*'fnd base rates'!F$113)
+($K451*'fnd base rates'!F$114)
+($M451*'fnd base rates'!F$116)
+($N451*'fnd base rates'!F$117)
+($O451*'fnd base rates'!F$118)
+($P451*VLOOKUP($S451+12,rate_basefnd,6)))
*$R451</f>
        <v>2848.932824</v>
      </c>
      <c r="Y451" s="1">
        <f>(($D451*'fnd base rates'!G$107)
+($E451*'fnd base rates'!G$108)
+($F451*'fnd base rates'!G$109)
+($G451*'fnd base rates'!G$110)
+($H451*'fnd base rates'!G$111)
+($I451*'fnd base rates'!G$112)
+($J451*'fnd base rates'!G$113)
+($K451*'fnd base rates'!G$114)
+($M451*'fnd base rates'!G$116)
+($N451*'fnd base rates'!G$117)
+($O451*'fnd base rates'!G$118)
+($P451*VLOOKUP($S451+12,rate_basefnd,7)))
*$R451</f>
        <v>414.726564</v>
      </c>
      <c r="Z451" s="1">
        <f>(($D451*'fnd base rates'!H$107)
+($E451*'fnd base rates'!H$108)
+($F451*'fnd base rates'!H$109)
+($G451*'fnd base rates'!H$110)
+($H451*'fnd base rates'!H$111)
+($I451*'fnd base rates'!H$112)
+($J451*'fnd base rates'!H$113)
+($K451*'fnd base rates'!H$114)
+($M451*'fnd base rates'!H$116)
+($N451*'fnd base rates'!H$117)
+($O451*'fnd base rates'!H$118)
+($P451*VLOOKUP($S451+12,rate_basefnd,8)))</f>
        <v>1299.7378680000002</v>
      </c>
      <c r="AA451" s="1">
        <f>(($D451*'fnd base rates'!I$107)
+($E451*'fnd base rates'!I$108)
+($F451*'fnd base rates'!I$109)
+($G451*'fnd base rates'!I$110)
+($H451*'fnd base rates'!I$111)
+($I451*'fnd base rates'!I$112)
+($J451*'fnd base rates'!I$113)
+($K451*'fnd base rates'!I$114)
+($M451*'fnd base rates'!I$116)
+($N451*'fnd base rates'!I$117)
+($O451*'fnd base rates'!I$118)
+($P451*VLOOKUP($S451+12,rate_basefnd,9)))
*$R451</f>
        <v>764.42000000000007</v>
      </c>
      <c r="AB451" s="1">
        <f>(($D451*'fnd base rates'!J$107)
+($E451*'fnd base rates'!J$108)
+($F451*'fnd base rates'!J$109)
+($G451*'fnd base rates'!J$110)
+($H451*'fnd base rates'!J$111)
+($I451*'fnd base rates'!J$112)
+($J451*'fnd base rates'!J$113)
+($K451*'fnd base rates'!J$114)
+($M451*'fnd base rates'!J$116)
+($N451*'fnd base rates'!J$117)
+($O451*'fnd base rates'!J$118)
+($P451*VLOOKUP($S451+12,rate_basefnd,10)))
*$R451</f>
        <v>355.24</v>
      </c>
      <c r="AC451" s="1">
        <f>(($D451*'fnd base rates'!K$107)
+($E451*'fnd base rates'!K$108)
+($F451*'fnd base rates'!K$109)
+($G451*'fnd base rates'!K$110)
+($H451*'fnd base rates'!K$111)
+($I451*'fnd base rates'!K$112)
+($J451*'fnd base rates'!K$113)
+($K451*'fnd base rates'!K$114)
+($M451*'fnd base rates'!K$116)
+($N451*'fnd base rates'!K$117)
+($O451*'fnd base rates'!K$118)
+($P451*VLOOKUP($S451+12,rate_basefnd,11)))
*$R451</f>
        <v>2807.3197599999999</v>
      </c>
      <c r="AD451" s="1">
        <f>(($D451*'fnd base rates'!L$107)
+($E451*'fnd base rates'!L$108)
+($F451*'fnd base rates'!L$109)
+($G451*'fnd base rates'!L$110)
+($H451*'fnd base rates'!L$111)
+($I451*'fnd base rates'!L$112)
+($J451*'fnd base rates'!L$113)
+($K451*'fnd base rates'!L$114)
+($M451*'fnd base rates'!L$116)
+($N451*'fnd base rates'!L$117)
+($O451*'fnd base rates'!L$118)
+($P451*VLOOKUP($S451+12,rate_basefnd,12)))</f>
        <v>3448.6533600000002</v>
      </c>
      <c r="AE451" s="1">
        <f>(($D451*'fnd base rates'!M$107)
+($E451*'fnd base rates'!M$108)
+($F451*'fnd base rates'!M$109)
+($G451*'fnd base rates'!M$110)
+($H451*'fnd base rates'!M$111)
+($I451*'fnd base rates'!M$112)
+($J451*'fnd base rates'!M$113)
+($K451*'fnd base rates'!M$114)
+($M451*'fnd base rates'!M$116)
+($N451*'fnd base rates'!M$117)
+($O451*'fnd base rates'!M$118)
+($P451*VLOOKUP($S451+12,rate_basefnd,13)))</f>
        <v>0</v>
      </c>
      <c r="AF451" s="4">
        <f t="shared" si="463"/>
        <v>25337.51382</v>
      </c>
      <c r="AH451" s="269">
        <f t="shared" si="464"/>
        <v>456160170</v>
      </c>
      <c r="AI451" s="4" t="str">
        <f t="shared" si="465"/>
        <v>456</v>
      </c>
      <c r="AJ451" s="2" t="str">
        <f t="shared" si="466"/>
        <v>160</v>
      </c>
      <c r="AK451" s="2" t="str">
        <f t="shared" si="467"/>
        <v>170</v>
      </c>
      <c r="AL451" s="4">
        <f t="shared" si="468"/>
        <v>1</v>
      </c>
      <c r="AM451" s="4">
        <f t="shared" si="459"/>
        <v>2</v>
      </c>
      <c r="AN451" s="4">
        <f t="shared" si="469"/>
        <v>25337.51382</v>
      </c>
      <c r="AO451" s="4">
        <f t="shared" si="470"/>
        <v>12669</v>
      </c>
      <c r="AP451" s="4">
        <f t="shared" si="460"/>
        <v>0</v>
      </c>
      <c r="AQ451" s="4">
        <v>12669</v>
      </c>
      <c r="AW451" s="4">
        <v>12669</v>
      </c>
      <c r="AX451" s="5">
        <f t="shared" si="471"/>
        <v>0</v>
      </c>
      <c r="AY451" s="4">
        <v>12669</v>
      </c>
      <c r="AZ451" s="5"/>
      <c r="BB451" s="5">
        <f t="shared" ref="BB451" si="528">BC451-BA451</f>
        <v>0</v>
      </c>
    </row>
    <row r="452" spans="1:54" s="4" customFormat="1">
      <c r="A452" s="269">
        <v>456</v>
      </c>
      <c r="B452" s="2">
        <v>456160295</v>
      </c>
      <c r="C452" s="9" t="s">
        <v>1066</v>
      </c>
      <c r="D452" s="14">
        <f>'fnd enro'!D452</f>
        <v>1</v>
      </c>
      <c r="E452" s="14">
        <f>'fnd enro'!E452</f>
        <v>0</v>
      </c>
      <c r="F452" s="14">
        <f>'fnd enro'!F452</f>
        <v>0</v>
      </c>
      <c r="G452" s="14">
        <f>'fnd enro'!G452</f>
        <v>2</v>
      </c>
      <c r="H452" s="14">
        <f>'fnd enro'!H452</f>
        <v>5</v>
      </c>
      <c r="I452" s="14">
        <f>'fnd enro'!I452</f>
        <v>0</v>
      </c>
      <c r="J452" s="14">
        <f>'fnd enro'!J452</f>
        <v>0</v>
      </c>
      <c r="K452" s="15">
        <f>'fnd enro'!K452</f>
        <v>0.2702</v>
      </c>
      <c r="L452" s="14">
        <f>'fnd enro'!L452</f>
        <v>0</v>
      </c>
      <c r="M452" s="14">
        <f>'fnd enro'!M452</f>
        <v>1</v>
      </c>
      <c r="N452" s="14">
        <f>'fnd enro'!N452</f>
        <v>0</v>
      </c>
      <c r="O452" s="14">
        <f>'fnd enro'!O452</f>
        <v>0</v>
      </c>
      <c r="P452" s="14">
        <f>'fnd enro'!P452</f>
        <v>6</v>
      </c>
      <c r="Q452" s="14">
        <f>'fnd enro'!R452</f>
        <v>8</v>
      </c>
      <c r="R452" s="15">
        <f t="shared" si="462"/>
        <v>1</v>
      </c>
      <c r="S452" s="14">
        <f>VALUE('fnd enro'!Q452)</f>
        <v>5</v>
      </c>
      <c r="T452" s="2"/>
      <c r="U452" s="1">
        <f>(($D452*'fnd base rates'!C$107)
+($E452*'fnd base rates'!C$108)
+($F452*'fnd base rates'!C$109)
+($G452*'fnd base rates'!C$110)
+($H452*'fnd base rates'!C$111)
+($I452*'fnd base rates'!C$112)
+($J452*'fnd base rates'!C$113)
+($K452*'fnd base rates'!C$114)
+($M452*'fnd base rates'!C$116)
+($N452*'fnd base rates'!C$117)
+($O452*'fnd base rates'!C$118)
+($P452*VLOOKUP($S452+12,rate_basefnd,3)))
*$R452</f>
        <v>4427.4194219999999</v>
      </c>
      <c r="V452" s="1">
        <f>(($D452*'fnd base rates'!D$107)
+($E452*'fnd base rates'!D$108)
+($F452*'fnd base rates'!D$109)
+($G452*'fnd base rates'!D$110)
+($H452*'fnd base rates'!D$111)
+($I452*'fnd base rates'!D$112)
+($J452*'fnd base rates'!D$113)
+($K452*'fnd base rates'!D$114)
+($M452*'fnd base rates'!D$116)
+($N452*'fnd base rates'!D$117)
+($O452*'fnd base rates'!D$118)
+($P452*VLOOKUP($S452+12,rate_basefnd,4)))
*$R452</f>
        <v>7617.0700000000006</v>
      </c>
      <c r="W452" s="1">
        <f>(($D452*'fnd base rates'!E$107)
+($E452*'fnd base rates'!E$108)
+($F452*'fnd base rates'!E$109)
+($G452*'fnd base rates'!E$110)
+($H452*'fnd base rates'!E$111)
+($I452*'fnd base rates'!E$112)
+($J452*'fnd base rates'!E$113)
+($K452*'fnd base rates'!E$114)
+($M452*'fnd base rates'!E$116)
+($N452*'fnd base rates'!E$117)
+($O452*'fnd base rates'!E$118)
+($P452*VLOOKUP($S452+12,rate_basefnd,5)))
*$R452</f>
        <v>44666.062632000001</v>
      </c>
      <c r="X452" s="1">
        <f>(($D452*'fnd base rates'!F$107)
+($E452*'fnd base rates'!F$108)
+($F452*'fnd base rates'!F$109)
+($G452*'fnd base rates'!F$110)
+($H452*'fnd base rates'!F$111)
+($I452*'fnd base rates'!F$112)
+($J452*'fnd base rates'!F$113)
+($K452*'fnd base rates'!F$114)
+($M452*'fnd base rates'!F$116)
+($N452*'fnd base rates'!F$117)
+($O452*'fnd base rates'!F$118)
+($P452*VLOOKUP($S452+12,rate_basefnd,6)))
*$R452</f>
        <v>8098.6548840000005</v>
      </c>
      <c r="Y452" s="1">
        <f>(($D452*'fnd base rates'!G$107)
+($E452*'fnd base rates'!G$108)
+($F452*'fnd base rates'!G$109)
+($G452*'fnd base rates'!G$110)
+($H452*'fnd base rates'!G$111)
+($I452*'fnd base rates'!G$112)
+($J452*'fnd base rates'!G$113)
+($K452*'fnd base rates'!G$114)
+($M452*'fnd base rates'!G$116)
+($N452*'fnd base rates'!G$117)
+($O452*'fnd base rates'!G$118)
+($P452*VLOOKUP($S452+12,rate_basefnd,7)))
*$R452</f>
        <v>2081.8929739999999</v>
      </c>
      <c r="Z452" s="1">
        <f>(($D452*'fnd base rates'!H$107)
+($E452*'fnd base rates'!H$108)
+($F452*'fnd base rates'!H$109)
+($G452*'fnd base rates'!H$110)
+($H452*'fnd base rates'!H$111)
+($I452*'fnd base rates'!H$112)
+($J452*'fnd base rates'!H$113)
+($K452*'fnd base rates'!H$114)
+($M452*'fnd base rates'!H$116)
+($N452*'fnd base rates'!H$117)
+($O452*'fnd base rates'!H$118)
+($P452*VLOOKUP($S452+12,rate_basefnd,8)))</f>
        <v>4167.9125380000005</v>
      </c>
      <c r="AA452" s="1">
        <f>(($D452*'fnd base rates'!I$107)
+($E452*'fnd base rates'!I$108)
+($F452*'fnd base rates'!I$109)
+($G452*'fnd base rates'!I$110)
+($H452*'fnd base rates'!I$111)
+($I452*'fnd base rates'!I$112)
+($J452*'fnd base rates'!I$113)
+($K452*'fnd base rates'!I$114)
+($M452*'fnd base rates'!I$116)
+($N452*'fnd base rates'!I$117)
+($O452*'fnd base rates'!I$118)
+($P452*VLOOKUP($S452+12,rate_basefnd,9)))
*$R452</f>
        <v>3327.95</v>
      </c>
      <c r="AB452" s="1">
        <f>(($D452*'fnd base rates'!J$107)
+($E452*'fnd base rates'!J$108)
+($F452*'fnd base rates'!J$109)
+($G452*'fnd base rates'!J$110)
+($H452*'fnd base rates'!J$111)
+($I452*'fnd base rates'!J$112)
+($J452*'fnd base rates'!J$113)
+($K452*'fnd base rates'!J$114)
+($M452*'fnd base rates'!J$116)
+($N452*'fnd base rates'!J$117)
+($O452*'fnd base rates'!J$118)
+($P452*VLOOKUP($S452+12,rate_basefnd,10)))
*$R452</f>
        <v>5120.71</v>
      </c>
      <c r="AC452" s="1">
        <f>(($D452*'fnd base rates'!K$107)
+($E452*'fnd base rates'!K$108)
+($F452*'fnd base rates'!K$109)
+($G452*'fnd base rates'!K$110)
+($H452*'fnd base rates'!K$111)
+($I452*'fnd base rates'!K$112)
+($J452*'fnd base rates'!K$113)
+($K452*'fnd base rates'!K$114)
+($M452*'fnd base rates'!K$116)
+($N452*'fnd base rates'!K$117)
+($O452*'fnd base rates'!K$118)
+($P452*VLOOKUP($S452+12,rate_basefnd,11)))
*$R452</f>
        <v>8901.7491600000012</v>
      </c>
      <c r="AD452" s="1">
        <f>(($D452*'fnd base rates'!L$107)
+($E452*'fnd base rates'!L$108)
+($F452*'fnd base rates'!L$109)
+($G452*'fnd base rates'!L$110)
+($H452*'fnd base rates'!L$111)
+($I452*'fnd base rates'!L$112)
+($J452*'fnd base rates'!L$113)
+($K452*'fnd base rates'!L$114)
+($M452*'fnd base rates'!L$116)
+($N452*'fnd base rates'!L$117)
+($O452*'fnd base rates'!L$118)
+($P452*VLOOKUP($S452+12,rate_basefnd,12)))</f>
        <v>14072.036760000001</v>
      </c>
      <c r="AE452" s="1">
        <f>(($D452*'fnd base rates'!M$107)
+($E452*'fnd base rates'!M$108)
+($F452*'fnd base rates'!M$109)
+($G452*'fnd base rates'!M$110)
+($H452*'fnd base rates'!M$111)
+($I452*'fnd base rates'!M$112)
+($J452*'fnd base rates'!M$113)
+($K452*'fnd base rates'!M$114)
+($M452*'fnd base rates'!M$116)
+($N452*'fnd base rates'!M$117)
+($O452*'fnd base rates'!M$118)
+($P452*VLOOKUP($S452+12,rate_basefnd,13)))</f>
        <v>0</v>
      </c>
      <c r="AF452" s="4">
        <f t="shared" si="463"/>
        <v>102481.45837000002</v>
      </c>
      <c r="AH452" s="269">
        <f t="shared" si="464"/>
        <v>456160295</v>
      </c>
      <c r="AI452" s="4" t="str">
        <f t="shared" si="465"/>
        <v>456</v>
      </c>
      <c r="AJ452" s="2" t="str">
        <f t="shared" si="466"/>
        <v>160</v>
      </c>
      <c r="AK452" s="2" t="str">
        <f t="shared" si="467"/>
        <v>295</v>
      </c>
      <c r="AL452" s="4">
        <f t="shared" si="468"/>
        <v>1</v>
      </c>
      <c r="AM452" s="4">
        <f t="shared" si="459"/>
        <v>8</v>
      </c>
      <c r="AN452" s="4">
        <f t="shared" si="469"/>
        <v>102481.45837000002</v>
      </c>
      <c r="AO452" s="4">
        <f t="shared" si="470"/>
        <v>12810</v>
      </c>
      <c r="AP452" s="4">
        <f t="shared" si="460"/>
        <v>0</v>
      </c>
      <c r="AQ452" s="4">
        <v>12810</v>
      </c>
      <c r="AW452" s="4">
        <v>12810</v>
      </c>
      <c r="AX452" s="5">
        <f t="shared" si="471"/>
        <v>0</v>
      </c>
      <c r="AY452" s="4">
        <v>12810</v>
      </c>
      <c r="AZ452" s="5"/>
      <c r="BB452" s="5">
        <f t="shared" ref="BB452" si="529">BC452-BA452</f>
        <v>0</v>
      </c>
    </row>
    <row r="453" spans="1:54" s="4" customFormat="1">
      <c r="A453" s="269">
        <v>456</v>
      </c>
      <c r="B453" s="2">
        <v>456160301</v>
      </c>
      <c r="C453" s="9" t="s">
        <v>1066</v>
      </c>
      <c r="D453" s="14">
        <f>'fnd enro'!D453</f>
        <v>0</v>
      </c>
      <c r="E453" s="14">
        <f>'fnd enro'!E453</f>
        <v>0</v>
      </c>
      <c r="F453" s="14">
        <f>'fnd enro'!F453</f>
        <v>0</v>
      </c>
      <c r="G453" s="14">
        <f>'fnd enro'!G453</f>
        <v>1</v>
      </c>
      <c r="H453" s="14">
        <f>'fnd enro'!H453</f>
        <v>1</v>
      </c>
      <c r="I453" s="14">
        <f>'fnd enro'!I453</f>
        <v>0</v>
      </c>
      <c r="J453" s="14">
        <f>'fnd enro'!J453</f>
        <v>0</v>
      </c>
      <c r="K453" s="15">
        <f>'fnd enro'!K453</f>
        <v>7.7200000000000005E-2</v>
      </c>
      <c r="L453" s="14">
        <f>'fnd enro'!L453</f>
        <v>0</v>
      </c>
      <c r="M453" s="14">
        <f>'fnd enro'!M453</f>
        <v>0</v>
      </c>
      <c r="N453" s="14">
        <f>'fnd enro'!N453</f>
        <v>0</v>
      </c>
      <c r="O453" s="14">
        <f>'fnd enro'!O453</f>
        <v>0</v>
      </c>
      <c r="P453" s="14">
        <f>'fnd enro'!P453</f>
        <v>0</v>
      </c>
      <c r="Q453" s="14">
        <f>'fnd enro'!R453</f>
        <v>2</v>
      </c>
      <c r="R453" s="15">
        <f t="shared" si="462"/>
        <v>1</v>
      </c>
      <c r="S453" s="14">
        <f>VALUE('fnd enro'!Q453)</f>
        <v>5</v>
      </c>
      <c r="T453" s="2"/>
      <c r="U453" s="1">
        <f>(($D453*'fnd base rates'!C$107)
+($E453*'fnd base rates'!C$108)
+($F453*'fnd base rates'!C$109)
+($G453*'fnd base rates'!C$110)
+($H453*'fnd base rates'!C$111)
+($I453*'fnd base rates'!C$112)
+($J453*'fnd base rates'!C$113)
+($K453*'fnd base rates'!C$114)
+($M453*'fnd base rates'!C$116)
+($N453*'fnd base rates'!C$117)
+($O453*'fnd base rates'!C$118)
+($P453*VLOOKUP($S453+12,rate_basefnd,3)))
*$R453</f>
        <v>1072.9226920000001</v>
      </c>
      <c r="V453" s="1">
        <f>(($D453*'fnd base rates'!D$107)
+($E453*'fnd base rates'!D$108)
+($F453*'fnd base rates'!D$109)
+($G453*'fnd base rates'!D$110)
+($H453*'fnd base rates'!D$111)
+($I453*'fnd base rates'!D$112)
+($J453*'fnd base rates'!D$113)
+($K453*'fnd base rates'!D$114)
+($M453*'fnd base rates'!D$116)
+($N453*'fnd base rates'!D$117)
+($O453*'fnd base rates'!D$118)
+($P453*VLOOKUP($S453+12,rate_basefnd,4)))
*$R453</f>
        <v>1530.16</v>
      </c>
      <c r="W453" s="1">
        <f>(($D453*'fnd base rates'!E$107)
+($E453*'fnd base rates'!E$108)
+($F453*'fnd base rates'!E$109)
+($G453*'fnd base rates'!E$110)
+($H453*'fnd base rates'!E$111)
+($I453*'fnd base rates'!E$112)
+($J453*'fnd base rates'!E$113)
+($K453*'fnd base rates'!E$114)
+($M453*'fnd base rates'!E$116)
+($N453*'fnd base rates'!E$117)
+($O453*'fnd base rates'!E$118)
+($P453*VLOOKUP($S453+12,rate_basefnd,5)))
*$R453</f>
        <v>7339.9107519999998</v>
      </c>
      <c r="X453" s="1">
        <f>(($D453*'fnd base rates'!F$107)
+($E453*'fnd base rates'!F$108)
+($F453*'fnd base rates'!F$109)
+($G453*'fnd base rates'!F$110)
+($H453*'fnd base rates'!F$111)
+($I453*'fnd base rates'!F$112)
+($J453*'fnd base rates'!F$113)
+($K453*'fnd base rates'!F$114)
+($M453*'fnd base rates'!F$116)
+($N453*'fnd base rates'!F$117)
+($O453*'fnd base rates'!F$118)
+($P453*VLOOKUP($S453+12,rate_basefnd,6)))
*$R453</f>
        <v>2242.8228239999999</v>
      </c>
      <c r="Y453" s="1">
        <f>(($D453*'fnd base rates'!G$107)
+($E453*'fnd base rates'!G$108)
+($F453*'fnd base rates'!G$109)
+($G453*'fnd base rates'!G$110)
+($H453*'fnd base rates'!G$111)
+($I453*'fnd base rates'!G$112)
+($J453*'fnd base rates'!G$113)
+($K453*'fnd base rates'!G$114)
+($M453*'fnd base rates'!G$116)
+($N453*'fnd base rates'!G$117)
+($O453*'fnd base rates'!G$118)
+($P453*VLOOKUP($S453+12,rate_basefnd,7)))
*$R453</f>
        <v>325.24656400000003</v>
      </c>
      <c r="Z453" s="1">
        <f>(($D453*'fnd base rates'!H$107)
+($E453*'fnd base rates'!H$108)
+($F453*'fnd base rates'!H$109)
+($G453*'fnd base rates'!H$110)
+($H453*'fnd base rates'!H$111)
+($I453*'fnd base rates'!H$112)
+($J453*'fnd base rates'!H$113)
+($K453*'fnd base rates'!H$114)
+($M453*'fnd base rates'!H$116)
+($N453*'fnd base rates'!H$117)
+($O453*'fnd base rates'!H$118)
+($P453*VLOOKUP($S453+12,rate_basefnd,8)))</f>
        <v>1046.877868</v>
      </c>
      <c r="AA453" s="1">
        <f>(($D453*'fnd base rates'!I$107)
+($E453*'fnd base rates'!I$108)
+($F453*'fnd base rates'!I$109)
+($G453*'fnd base rates'!I$110)
+($H453*'fnd base rates'!I$111)
+($I453*'fnd base rates'!I$112)
+($J453*'fnd base rates'!I$113)
+($K453*'fnd base rates'!I$114)
+($M453*'fnd base rates'!I$116)
+($N453*'fnd base rates'!I$117)
+($O453*'fnd base rates'!I$118)
+($P453*VLOOKUP($S453+12,rate_basefnd,9)))
*$R453</f>
        <v>669.04</v>
      </c>
      <c r="AB453" s="1">
        <f>(($D453*'fnd base rates'!J$107)
+($E453*'fnd base rates'!J$108)
+($F453*'fnd base rates'!J$109)
+($G453*'fnd base rates'!J$110)
+($H453*'fnd base rates'!J$111)
+($I453*'fnd base rates'!J$112)
+($J453*'fnd base rates'!J$113)
+($K453*'fnd base rates'!J$114)
+($M453*'fnd base rates'!J$116)
+($N453*'fnd base rates'!J$117)
+($O453*'fnd base rates'!J$118)
+($P453*VLOOKUP($S453+12,rate_basefnd,10)))
*$R453</f>
        <v>401.13</v>
      </c>
      <c r="AC453" s="1">
        <f>(($D453*'fnd base rates'!K$107)
+($E453*'fnd base rates'!K$108)
+($F453*'fnd base rates'!K$109)
+($G453*'fnd base rates'!K$110)
+($H453*'fnd base rates'!K$111)
+($I453*'fnd base rates'!K$112)
+($J453*'fnd base rates'!K$113)
+($K453*'fnd base rates'!K$114)
+($M453*'fnd base rates'!K$116)
+($N453*'fnd base rates'!K$117)
+($O453*'fnd base rates'!K$118)
+($P453*VLOOKUP($S453+12,rate_basefnd,11)))
*$R453</f>
        <v>2282.36976</v>
      </c>
      <c r="AD453" s="1">
        <f>(($D453*'fnd base rates'!L$107)
+($E453*'fnd base rates'!L$108)
+($F453*'fnd base rates'!L$109)
+($G453*'fnd base rates'!L$110)
+($H453*'fnd base rates'!L$111)
+($I453*'fnd base rates'!L$112)
+($J453*'fnd base rates'!L$113)
+($K453*'fnd base rates'!L$114)
+($M453*'fnd base rates'!L$116)
+($N453*'fnd base rates'!L$117)
+($O453*'fnd base rates'!L$118)
+($P453*VLOOKUP($S453+12,rate_basefnd,12)))</f>
        <v>2958.6333599999998</v>
      </c>
      <c r="AE453" s="1">
        <f>(($D453*'fnd base rates'!M$107)
+($E453*'fnd base rates'!M$108)
+($F453*'fnd base rates'!M$109)
+($G453*'fnd base rates'!M$110)
+($H453*'fnd base rates'!M$111)
+($I453*'fnd base rates'!M$112)
+($J453*'fnd base rates'!M$113)
+($K453*'fnd base rates'!M$114)
+($M453*'fnd base rates'!M$116)
+($N453*'fnd base rates'!M$117)
+($O453*'fnd base rates'!M$118)
+($P453*VLOOKUP($S453+12,rate_basefnd,13)))</f>
        <v>0</v>
      </c>
      <c r="AF453" s="4">
        <f t="shared" si="463"/>
        <v>19869.113819999999</v>
      </c>
      <c r="AH453" s="269">
        <f t="shared" si="464"/>
        <v>456160301</v>
      </c>
      <c r="AI453" s="4" t="str">
        <f t="shared" si="465"/>
        <v>456</v>
      </c>
      <c r="AJ453" s="2" t="str">
        <f t="shared" si="466"/>
        <v>160</v>
      </c>
      <c r="AK453" s="2" t="str">
        <f t="shared" si="467"/>
        <v>301</v>
      </c>
      <c r="AL453" s="4">
        <f t="shared" si="468"/>
        <v>1</v>
      </c>
      <c r="AM453" s="4">
        <f t="shared" si="459"/>
        <v>2</v>
      </c>
      <c r="AN453" s="4">
        <f t="shared" si="469"/>
        <v>19869.113819999999</v>
      </c>
      <c r="AO453" s="4">
        <f t="shared" si="470"/>
        <v>9935</v>
      </c>
      <c r="AP453" s="4">
        <f t="shared" si="460"/>
        <v>0</v>
      </c>
      <c r="AQ453" s="4">
        <v>9935</v>
      </c>
      <c r="AW453" s="4">
        <v>9935</v>
      </c>
      <c r="AX453" s="5">
        <f t="shared" si="471"/>
        <v>0</v>
      </c>
      <c r="AY453" s="4">
        <v>9935</v>
      </c>
      <c r="AZ453" s="5"/>
      <c r="BB453" s="5">
        <f t="shared" ref="BB453" si="530">BC453-BA453</f>
        <v>0</v>
      </c>
    </row>
    <row r="454" spans="1:54" s="4" customFormat="1">
      <c r="A454" s="269">
        <v>456</v>
      </c>
      <c r="B454" s="2">
        <v>456160616</v>
      </c>
      <c r="C454" s="9" t="s">
        <v>1066</v>
      </c>
      <c r="D454" s="14">
        <f>'fnd enro'!D454</f>
        <v>0</v>
      </c>
      <c r="E454" s="14">
        <f>'fnd enro'!E454</f>
        <v>0</v>
      </c>
      <c r="F454" s="14">
        <f>'fnd enro'!F454</f>
        <v>0</v>
      </c>
      <c r="G454" s="14">
        <f>'fnd enro'!G454</f>
        <v>2</v>
      </c>
      <c r="H454" s="14">
        <f>'fnd enro'!H454</f>
        <v>0</v>
      </c>
      <c r="I454" s="14">
        <f>'fnd enro'!I454</f>
        <v>0</v>
      </c>
      <c r="J454" s="14">
        <f>'fnd enro'!J454</f>
        <v>0</v>
      </c>
      <c r="K454" s="15">
        <f>'fnd enro'!K454</f>
        <v>7.7200000000000005E-2</v>
      </c>
      <c r="L454" s="14">
        <f>'fnd enro'!L454</f>
        <v>0</v>
      </c>
      <c r="M454" s="14">
        <f>'fnd enro'!M454</f>
        <v>2</v>
      </c>
      <c r="N454" s="14">
        <f>'fnd enro'!N454</f>
        <v>0</v>
      </c>
      <c r="O454" s="14">
        <f>'fnd enro'!O454</f>
        <v>0</v>
      </c>
      <c r="P454" s="14">
        <f>'fnd enro'!P454</f>
        <v>2</v>
      </c>
      <c r="Q454" s="14">
        <f>'fnd enro'!R454</f>
        <v>2</v>
      </c>
      <c r="R454" s="15">
        <f t="shared" si="462"/>
        <v>1</v>
      </c>
      <c r="S454" s="14">
        <f>VALUE('fnd enro'!Q454)</f>
        <v>6</v>
      </c>
      <c r="T454" s="2"/>
      <c r="U454" s="1">
        <f>(($D454*'fnd base rates'!C$107)
+($E454*'fnd base rates'!C$108)
+($F454*'fnd base rates'!C$109)
+($G454*'fnd base rates'!C$110)
+($H454*'fnd base rates'!C$111)
+($I454*'fnd base rates'!C$112)
+($J454*'fnd base rates'!C$113)
+($K454*'fnd base rates'!C$114)
+($M454*'fnd base rates'!C$116)
+($N454*'fnd base rates'!C$117)
+($O454*'fnd base rates'!C$118)
+($P454*VLOOKUP($S454+12,rate_basefnd,3)))
*$R454</f>
        <v>1405.4226920000001</v>
      </c>
      <c r="V454" s="1">
        <f>(($D454*'fnd base rates'!D$107)
+($E454*'fnd base rates'!D$108)
+($F454*'fnd base rates'!D$109)
+($G454*'fnd base rates'!D$110)
+($H454*'fnd base rates'!D$111)
+($I454*'fnd base rates'!D$112)
+($J454*'fnd base rates'!D$113)
+($K454*'fnd base rates'!D$114)
+($M454*'fnd base rates'!D$116)
+($N454*'fnd base rates'!D$117)
+($O454*'fnd base rates'!D$118)
+($P454*VLOOKUP($S454+12,rate_basefnd,4)))
*$R454</f>
        <v>2500.94</v>
      </c>
      <c r="W454" s="1">
        <f>(($D454*'fnd base rates'!E$107)
+($E454*'fnd base rates'!E$108)
+($F454*'fnd base rates'!E$109)
+($G454*'fnd base rates'!E$110)
+($H454*'fnd base rates'!E$111)
+($I454*'fnd base rates'!E$112)
+($J454*'fnd base rates'!E$113)
+($K454*'fnd base rates'!E$114)
+($M454*'fnd base rates'!E$116)
+($N454*'fnd base rates'!E$117)
+($O454*'fnd base rates'!E$118)
+($P454*VLOOKUP($S454+12,rate_basefnd,5)))
*$R454</f>
        <v>16259.640752000001</v>
      </c>
      <c r="X454" s="1">
        <f>(($D454*'fnd base rates'!F$107)
+($E454*'fnd base rates'!F$108)
+($F454*'fnd base rates'!F$109)
+($G454*'fnd base rates'!F$110)
+($H454*'fnd base rates'!F$111)
+($I454*'fnd base rates'!F$112)
+($J454*'fnd base rates'!F$113)
+($K454*'fnd base rates'!F$114)
+($M454*'fnd base rates'!F$116)
+($N454*'fnd base rates'!F$117)
+($O454*'fnd base rates'!F$118)
+($P454*VLOOKUP($S454+12,rate_basefnd,6)))
*$R454</f>
        <v>2848.932824</v>
      </c>
      <c r="Y454" s="1">
        <f>(($D454*'fnd base rates'!G$107)
+($E454*'fnd base rates'!G$108)
+($F454*'fnd base rates'!G$109)
+($G454*'fnd base rates'!G$110)
+($H454*'fnd base rates'!G$111)
+($I454*'fnd base rates'!G$112)
+($J454*'fnd base rates'!G$113)
+($K454*'fnd base rates'!G$114)
+($M454*'fnd base rates'!G$116)
+($N454*'fnd base rates'!G$117)
+($O454*'fnd base rates'!G$118)
+($P454*VLOOKUP($S454+12,rate_basefnd,7)))
*$R454</f>
        <v>706.80656399999998</v>
      </c>
      <c r="Z454" s="1">
        <f>(($D454*'fnd base rates'!H$107)
+($E454*'fnd base rates'!H$108)
+($F454*'fnd base rates'!H$109)
+($G454*'fnd base rates'!H$110)
+($H454*'fnd base rates'!H$111)
+($I454*'fnd base rates'!H$112)
+($J454*'fnd base rates'!H$113)
+($K454*'fnd base rates'!H$114)
+($M454*'fnd base rates'!H$116)
+($N454*'fnd base rates'!H$117)
+($O454*'fnd base rates'!H$118)
+($P454*VLOOKUP($S454+12,rate_basefnd,8)))</f>
        <v>1344.5178680000001</v>
      </c>
      <c r="AA454" s="1">
        <f>(($D454*'fnd base rates'!I$107)
+($E454*'fnd base rates'!I$108)
+($F454*'fnd base rates'!I$109)
+($G454*'fnd base rates'!I$110)
+($H454*'fnd base rates'!I$111)
+($I454*'fnd base rates'!I$112)
+($J454*'fnd base rates'!I$113)
+($K454*'fnd base rates'!I$114)
+($M454*'fnd base rates'!I$116)
+($N454*'fnd base rates'!I$117)
+($O454*'fnd base rates'!I$118)
+($P454*VLOOKUP($S454+12,rate_basefnd,9)))
*$R454</f>
        <v>1008.2</v>
      </c>
      <c r="AB454" s="1">
        <f>(($D454*'fnd base rates'!J$107)
+($E454*'fnd base rates'!J$108)
+($F454*'fnd base rates'!J$109)
+($G454*'fnd base rates'!J$110)
+($H454*'fnd base rates'!J$111)
+($I454*'fnd base rates'!J$112)
+($J454*'fnd base rates'!J$113)
+($K454*'fnd base rates'!J$114)
+($M454*'fnd base rates'!J$116)
+($N454*'fnd base rates'!J$117)
+($O454*'fnd base rates'!J$118)
+($P454*VLOOKUP($S454+12,rate_basefnd,10)))
*$R454</f>
        <v>1622.04</v>
      </c>
      <c r="AC454" s="1">
        <f>(($D454*'fnd base rates'!K$107)
+($E454*'fnd base rates'!K$108)
+($F454*'fnd base rates'!K$109)
+($G454*'fnd base rates'!K$110)
+($H454*'fnd base rates'!K$111)
+($I454*'fnd base rates'!K$112)
+($J454*'fnd base rates'!K$113)
+($K454*'fnd base rates'!K$114)
+($M454*'fnd base rates'!K$116)
+($N454*'fnd base rates'!K$117)
+($O454*'fnd base rates'!K$118)
+($P454*VLOOKUP($S454+12,rate_basefnd,11)))
*$R454</f>
        <v>2807.3197599999999</v>
      </c>
      <c r="AD454" s="1">
        <f>(($D454*'fnd base rates'!L$107)
+($E454*'fnd base rates'!L$108)
+($F454*'fnd base rates'!L$109)
+($G454*'fnd base rates'!L$110)
+($H454*'fnd base rates'!L$111)
+($I454*'fnd base rates'!L$112)
+($J454*'fnd base rates'!L$113)
+($K454*'fnd base rates'!L$114)
+($M454*'fnd base rates'!L$116)
+($N454*'fnd base rates'!L$117)
+($O454*'fnd base rates'!L$118)
+($P454*VLOOKUP($S454+12,rate_basefnd,12)))</f>
        <v>4422.5333600000004</v>
      </c>
      <c r="AE454" s="1">
        <f>(($D454*'fnd base rates'!M$107)
+($E454*'fnd base rates'!M$108)
+($F454*'fnd base rates'!M$109)
+($G454*'fnd base rates'!M$110)
+($H454*'fnd base rates'!M$111)
+($I454*'fnd base rates'!M$112)
+($J454*'fnd base rates'!M$113)
+($K454*'fnd base rates'!M$114)
+($M454*'fnd base rates'!M$116)
+($N454*'fnd base rates'!M$117)
+($O454*'fnd base rates'!M$118)
+($P454*VLOOKUP($S454+12,rate_basefnd,13)))</f>
        <v>0</v>
      </c>
      <c r="AF454" s="4">
        <f t="shared" si="463"/>
        <v>34926.353819999997</v>
      </c>
      <c r="AH454" s="269">
        <f t="shared" si="464"/>
        <v>456160616</v>
      </c>
      <c r="AI454" s="4" t="str">
        <f t="shared" si="465"/>
        <v>456</v>
      </c>
      <c r="AJ454" s="2" t="str">
        <f t="shared" si="466"/>
        <v>160</v>
      </c>
      <c r="AK454" s="2" t="str">
        <f t="shared" si="467"/>
        <v>616</v>
      </c>
      <c r="AL454" s="4">
        <f t="shared" si="468"/>
        <v>1</v>
      </c>
      <c r="AM454" s="4">
        <f t="shared" si="459"/>
        <v>2</v>
      </c>
      <c r="AN454" s="4">
        <f t="shared" si="469"/>
        <v>34926.353819999997</v>
      </c>
      <c r="AO454" s="4">
        <f t="shared" si="470"/>
        <v>17463</v>
      </c>
      <c r="AP454" s="4">
        <f t="shared" si="460"/>
        <v>0</v>
      </c>
      <c r="AQ454" s="4">
        <v>17463</v>
      </c>
      <c r="AW454" s="4">
        <v>17463</v>
      </c>
      <c r="AX454" s="5">
        <f t="shared" si="471"/>
        <v>0</v>
      </c>
      <c r="AY454" s="4">
        <v>17463</v>
      </c>
      <c r="AZ454" s="5"/>
      <c r="BB454" s="5">
        <f t="shared" ref="BB454" si="531">BC454-BA454</f>
        <v>0</v>
      </c>
    </row>
    <row r="455" spans="1:54" s="4" customFormat="1">
      <c r="A455" s="269">
        <v>456</v>
      </c>
      <c r="B455" s="2">
        <v>456160735</v>
      </c>
      <c r="C455" s="9" t="s">
        <v>1066</v>
      </c>
      <c r="D455" s="14">
        <f>'fnd enro'!D455</f>
        <v>0</v>
      </c>
      <c r="E455" s="14">
        <f>'fnd enro'!E455</f>
        <v>0</v>
      </c>
      <c r="F455" s="14">
        <f>'fnd enro'!F455</f>
        <v>0</v>
      </c>
      <c r="G455" s="14">
        <f>'fnd enro'!G455</f>
        <v>2</v>
      </c>
      <c r="H455" s="14">
        <f>'fnd enro'!H455</f>
        <v>1</v>
      </c>
      <c r="I455" s="14">
        <f>'fnd enro'!I455</f>
        <v>0</v>
      </c>
      <c r="J455" s="14">
        <f>'fnd enro'!J455</f>
        <v>0</v>
      </c>
      <c r="K455" s="15">
        <f>'fnd enro'!K455</f>
        <v>0.1158</v>
      </c>
      <c r="L455" s="14">
        <f>'fnd enro'!L455</f>
        <v>0</v>
      </c>
      <c r="M455" s="14">
        <f>'fnd enro'!M455</f>
        <v>2</v>
      </c>
      <c r="N455" s="14">
        <f>'fnd enro'!N455</f>
        <v>0</v>
      </c>
      <c r="O455" s="14">
        <f>'fnd enro'!O455</f>
        <v>0</v>
      </c>
      <c r="P455" s="14">
        <f>'fnd enro'!P455</f>
        <v>1</v>
      </c>
      <c r="Q455" s="14">
        <f>'fnd enro'!R455</f>
        <v>3</v>
      </c>
      <c r="R455" s="15">
        <f t="shared" si="462"/>
        <v>1</v>
      </c>
      <c r="S455" s="14">
        <f>VALUE('fnd enro'!Q455)</f>
        <v>6</v>
      </c>
      <c r="T455" s="2"/>
      <c r="U455" s="1">
        <f>(($D455*'fnd base rates'!C$107)
+($E455*'fnd base rates'!C$108)
+($F455*'fnd base rates'!C$109)
+($G455*'fnd base rates'!C$110)
+($H455*'fnd base rates'!C$111)
+($I455*'fnd base rates'!C$112)
+($J455*'fnd base rates'!C$113)
+($K455*'fnd base rates'!C$114)
+($M455*'fnd base rates'!C$116)
+($N455*'fnd base rates'!C$117)
+($O455*'fnd base rates'!C$118)
+($P455*VLOOKUP($S455+12,rate_basefnd,3)))
*$R455</f>
        <v>1876.7940379999998</v>
      </c>
      <c r="V455" s="1">
        <f>(($D455*'fnd base rates'!D$107)
+($E455*'fnd base rates'!D$108)
+($F455*'fnd base rates'!D$109)
+($G455*'fnd base rates'!D$110)
+($H455*'fnd base rates'!D$111)
+($I455*'fnd base rates'!D$112)
+($J455*'fnd base rates'!D$113)
+($K455*'fnd base rates'!D$114)
+($M455*'fnd base rates'!D$116)
+($N455*'fnd base rates'!D$117)
+($O455*'fnd base rates'!D$118)
+($P455*VLOOKUP($S455+12,rate_basefnd,4)))
*$R455</f>
        <v>2957.65</v>
      </c>
      <c r="W455" s="1">
        <f>(($D455*'fnd base rates'!E$107)
+($E455*'fnd base rates'!E$108)
+($F455*'fnd base rates'!E$109)
+($G455*'fnd base rates'!E$110)
+($H455*'fnd base rates'!E$111)
+($I455*'fnd base rates'!E$112)
+($J455*'fnd base rates'!E$113)
+($K455*'fnd base rates'!E$114)
+($M455*'fnd base rates'!E$116)
+($N455*'fnd base rates'!E$117)
+($O455*'fnd base rates'!E$118)
+($P455*VLOOKUP($S455+12,rate_basefnd,5)))
*$R455</f>
        <v>16708.821128</v>
      </c>
      <c r="X455" s="1">
        <f>(($D455*'fnd base rates'!F$107)
+($E455*'fnd base rates'!F$108)
+($F455*'fnd base rates'!F$109)
+($G455*'fnd base rates'!F$110)
+($H455*'fnd base rates'!F$111)
+($I455*'fnd base rates'!F$112)
+($J455*'fnd base rates'!F$113)
+($K455*'fnd base rates'!F$114)
+($M455*'fnd base rates'!F$116)
+($N455*'fnd base rates'!F$117)
+($O455*'fnd base rates'!F$118)
+($P455*VLOOKUP($S455+12,rate_basefnd,6)))
*$R455</f>
        <v>3844.3092360000001</v>
      </c>
      <c r="Y455" s="1">
        <f>(($D455*'fnd base rates'!G$107)
+($E455*'fnd base rates'!G$108)
+($F455*'fnd base rates'!G$109)
+($G455*'fnd base rates'!G$110)
+($H455*'fnd base rates'!G$111)
+($I455*'fnd base rates'!G$112)
+($J455*'fnd base rates'!G$113)
+($K455*'fnd base rates'!G$114)
+($M455*'fnd base rates'!G$116)
+($N455*'fnd base rates'!G$117)
+($O455*'fnd base rates'!G$118)
+($P455*VLOOKUP($S455+12,rate_basefnd,7)))
*$R455</f>
        <v>729.21984599999996</v>
      </c>
      <c r="Z455" s="1">
        <f>(($D455*'fnd base rates'!H$107)
+($E455*'fnd base rates'!H$108)
+($F455*'fnd base rates'!H$109)
+($G455*'fnd base rates'!H$110)
+($H455*'fnd base rates'!H$111)
+($I455*'fnd base rates'!H$112)
+($J455*'fnd base rates'!H$113)
+($K455*'fnd base rates'!H$114)
+($M455*'fnd base rates'!H$116)
+($N455*'fnd base rates'!H$117)
+($O455*'fnd base rates'!H$118)
+($P455*VLOOKUP($S455+12,rate_basefnd,8)))</f>
        <v>1845.5668020000001</v>
      </c>
      <c r="AA455" s="1">
        <f>(($D455*'fnd base rates'!I$107)
+($E455*'fnd base rates'!I$108)
+($F455*'fnd base rates'!I$109)
+($G455*'fnd base rates'!I$110)
+($H455*'fnd base rates'!I$111)
+($I455*'fnd base rates'!I$112)
+($J455*'fnd base rates'!I$113)
+($K455*'fnd base rates'!I$114)
+($M455*'fnd base rates'!I$116)
+($N455*'fnd base rates'!I$117)
+($O455*'fnd base rates'!I$118)
+($P455*VLOOKUP($S455+12,rate_basefnd,9)))
*$R455</f>
        <v>1249.0000000000002</v>
      </c>
      <c r="AB455" s="1">
        <f>(($D455*'fnd base rates'!J$107)
+($E455*'fnd base rates'!J$108)
+($F455*'fnd base rates'!J$109)
+($G455*'fnd base rates'!J$110)
+($H455*'fnd base rates'!J$111)
+($I455*'fnd base rates'!J$112)
+($J455*'fnd base rates'!J$113)
+($K455*'fnd base rates'!J$114)
+($M455*'fnd base rates'!J$116)
+($N455*'fnd base rates'!J$117)
+($O455*'fnd base rates'!J$118)
+($P455*VLOOKUP($S455+12,rate_basefnd,10)))
*$R455</f>
        <v>1237.45</v>
      </c>
      <c r="AC455" s="1">
        <f>(($D455*'fnd base rates'!K$107)
+($E455*'fnd base rates'!K$108)
+($F455*'fnd base rates'!K$109)
+($G455*'fnd base rates'!K$110)
+($H455*'fnd base rates'!K$111)
+($I455*'fnd base rates'!K$112)
+($J455*'fnd base rates'!K$113)
+($K455*'fnd base rates'!K$114)
+($M455*'fnd base rates'!K$116)
+($N455*'fnd base rates'!K$117)
+($O455*'fnd base rates'!K$118)
+($P455*VLOOKUP($S455+12,rate_basefnd,11)))
*$R455</f>
        <v>3989.4796399999996</v>
      </c>
      <c r="AD455" s="1">
        <f>(($D455*'fnd base rates'!L$107)
+($E455*'fnd base rates'!L$108)
+($F455*'fnd base rates'!L$109)
+($G455*'fnd base rates'!L$110)
+($H455*'fnd base rates'!L$111)
+($I455*'fnd base rates'!L$112)
+($J455*'fnd base rates'!L$113)
+($K455*'fnd base rates'!L$114)
+($M455*'fnd base rates'!L$116)
+($N455*'fnd base rates'!L$117)
+($O455*'fnd base rates'!L$118)
+($P455*VLOOKUP($S455+12,rate_basefnd,12)))</f>
        <v>5448.0700400000005</v>
      </c>
      <c r="AE455" s="1">
        <f>(($D455*'fnd base rates'!M$107)
+($E455*'fnd base rates'!M$108)
+($F455*'fnd base rates'!M$109)
+($G455*'fnd base rates'!M$110)
+($H455*'fnd base rates'!M$111)
+($I455*'fnd base rates'!M$112)
+($J455*'fnd base rates'!M$113)
+($K455*'fnd base rates'!M$114)
+($M455*'fnd base rates'!M$116)
+($N455*'fnd base rates'!M$117)
+($O455*'fnd base rates'!M$118)
+($P455*VLOOKUP($S455+12,rate_basefnd,13)))</f>
        <v>0</v>
      </c>
      <c r="AF455" s="4">
        <f t="shared" si="463"/>
        <v>39886.36073</v>
      </c>
      <c r="AH455" s="269">
        <f t="shared" si="464"/>
        <v>456160735</v>
      </c>
      <c r="AI455" s="4" t="str">
        <f t="shared" si="465"/>
        <v>456</v>
      </c>
      <c r="AJ455" s="2" t="str">
        <f t="shared" si="466"/>
        <v>160</v>
      </c>
      <c r="AK455" s="2" t="str">
        <f t="shared" si="467"/>
        <v>735</v>
      </c>
      <c r="AL455" s="4">
        <f t="shared" si="468"/>
        <v>1</v>
      </c>
      <c r="AM455" s="4">
        <f t="shared" si="459"/>
        <v>3</v>
      </c>
      <c r="AN455" s="4">
        <f t="shared" si="469"/>
        <v>39886.36073</v>
      </c>
      <c r="AO455" s="4">
        <f t="shared" si="470"/>
        <v>13295</v>
      </c>
      <c r="AP455" s="4">
        <f t="shared" si="460"/>
        <v>0</v>
      </c>
      <c r="AQ455" s="4">
        <v>13295</v>
      </c>
      <c r="AW455" s="4">
        <v>13295</v>
      </c>
      <c r="AX455" s="5">
        <f t="shared" si="471"/>
        <v>0</v>
      </c>
      <c r="AY455" s="4">
        <v>13295</v>
      </c>
      <c r="AZ455" s="5"/>
      <c r="BB455" s="5">
        <f t="shared" ref="BB455" si="532">BC455-BA455</f>
        <v>0</v>
      </c>
    </row>
    <row r="456" spans="1:54" s="4" customFormat="1">
      <c r="A456" s="269">
        <v>458</v>
      </c>
      <c r="B456" s="2">
        <v>458160031</v>
      </c>
      <c r="C456" s="9" t="s">
        <v>285</v>
      </c>
      <c r="D456" s="14">
        <f>'fnd enro'!D456</f>
        <v>0</v>
      </c>
      <c r="E456" s="14">
        <f>'fnd enro'!E456</f>
        <v>0</v>
      </c>
      <c r="F456" s="14">
        <f>'fnd enro'!F456</f>
        <v>0</v>
      </c>
      <c r="G456" s="14">
        <f>'fnd enro'!G456</f>
        <v>0</v>
      </c>
      <c r="H456" s="14">
        <f>'fnd enro'!H456</f>
        <v>0</v>
      </c>
      <c r="I456" s="14">
        <f>'fnd enro'!I456</f>
        <v>2</v>
      </c>
      <c r="J456" s="14">
        <f>'fnd enro'!J456</f>
        <v>0</v>
      </c>
      <c r="K456" s="15">
        <f>'fnd enro'!K456</f>
        <v>7.7200000000000005E-2</v>
      </c>
      <c r="L456" s="14">
        <f>'fnd enro'!L456</f>
        <v>0</v>
      </c>
      <c r="M456" s="14">
        <f>'fnd enro'!M456</f>
        <v>0</v>
      </c>
      <c r="N456" s="14">
        <f>'fnd enro'!N456</f>
        <v>0</v>
      </c>
      <c r="O456" s="14">
        <f>'fnd enro'!O456</f>
        <v>0</v>
      </c>
      <c r="P456" s="14">
        <f>'fnd enro'!P456</f>
        <v>2</v>
      </c>
      <c r="Q456" s="14">
        <f>'fnd enro'!R456</f>
        <v>2</v>
      </c>
      <c r="R456" s="15">
        <f t="shared" si="462"/>
        <v>1</v>
      </c>
      <c r="S456" s="14">
        <f>VALUE('fnd enro'!Q456)</f>
        <v>5</v>
      </c>
      <c r="T456" s="2"/>
      <c r="U456" s="1">
        <f>(($D456*'fnd base rates'!C$107)
+($E456*'fnd base rates'!C$108)
+($F456*'fnd base rates'!C$109)
+($G456*'fnd base rates'!C$110)
+($H456*'fnd base rates'!C$111)
+($I456*'fnd base rates'!C$112)
+($J456*'fnd base rates'!C$113)
+($K456*'fnd base rates'!C$114)
+($M456*'fnd base rates'!C$116)
+($N456*'fnd base rates'!C$117)
+($O456*'fnd base rates'!C$118)
+($P456*VLOOKUP($S456+12,rate_basefnd,3)))
*$R456</f>
        <v>1192.6626920000001</v>
      </c>
      <c r="V456" s="1">
        <f>(($D456*'fnd base rates'!D$107)
+($E456*'fnd base rates'!D$108)
+($F456*'fnd base rates'!D$109)
+($G456*'fnd base rates'!D$110)
+($H456*'fnd base rates'!D$111)
+($I456*'fnd base rates'!D$112)
+($J456*'fnd base rates'!D$113)
+($K456*'fnd base rates'!D$114)
+($M456*'fnd base rates'!D$116)
+($N456*'fnd base rates'!D$117)
+($O456*'fnd base rates'!D$118)
+($P456*VLOOKUP($S456+12,rate_basefnd,4)))
*$R456</f>
        <v>2097.48</v>
      </c>
      <c r="W456" s="1">
        <f>(($D456*'fnd base rates'!E$107)
+($E456*'fnd base rates'!E$108)
+($F456*'fnd base rates'!E$109)
+($G456*'fnd base rates'!E$110)
+($H456*'fnd base rates'!E$111)
+($I456*'fnd base rates'!E$112)
+($J456*'fnd base rates'!E$113)
+($K456*'fnd base rates'!E$114)
+($M456*'fnd base rates'!E$116)
+($N456*'fnd base rates'!E$117)
+($O456*'fnd base rates'!E$118)
+($P456*VLOOKUP($S456+12,rate_basefnd,5)))
*$R456</f>
        <v>15362.620751999999</v>
      </c>
      <c r="X456" s="1">
        <f>(($D456*'fnd base rates'!F$107)
+($E456*'fnd base rates'!F$108)
+($F456*'fnd base rates'!F$109)
+($G456*'fnd base rates'!F$110)
+($H456*'fnd base rates'!F$111)
+($I456*'fnd base rates'!F$112)
+($J456*'fnd base rates'!F$113)
+($K456*'fnd base rates'!F$114)
+($M456*'fnd base rates'!F$116)
+($N456*'fnd base rates'!F$117)
+($O456*'fnd base rates'!F$118)
+($P456*VLOOKUP($S456+12,rate_basefnd,6)))
*$R456</f>
        <v>1773.7728240000001</v>
      </c>
      <c r="Y456" s="1">
        <f>(($D456*'fnd base rates'!G$107)
+($E456*'fnd base rates'!G$108)
+($F456*'fnd base rates'!G$109)
+($G456*'fnd base rates'!G$110)
+($H456*'fnd base rates'!G$111)
+($I456*'fnd base rates'!G$112)
+($J456*'fnd base rates'!G$113)
+($K456*'fnd base rates'!G$114)
+($M456*'fnd base rates'!G$116)
+($N456*'fnd base rates'!G$117)
+($O456*'fnd base rates'!G$118)
+($P456*VLOOKUP($S456+12,rate_basefnd,7)))
*$R456</f>
        <v>596.46656399999995</v>
      </c>
      <c r="Z456" s="1">
        <f>(($D456*'fnd base rates'!H$107)
+($E456*'fnd base rates'!H$108)
+($F456*'fnd base rates'!H$109)
+($G456*'fnd base rates'!H$110)
+($H456*'fnd base rates'!H$111)
+($I456*'fnd base rates'!H$112)
+($J456*'fnd base rates'!H$113)
+($K456*'fnd base rates'!H$114)
+($M456*'fnd base rates'!H$116)
+($N456*'fnd base rates'!H$117)
+($O456*'fnd base rates'!H$118)
+($P456*VLOOKUP($S456+12,rate_basefnd,8)))</f>
        <v>1697.3378680000001</v>
      </c>
      <c r="AA456" s="1">
        <f>(($D456*'fnd base rates'!I$107)
+($E456*'fnd base rates'!I$108)
+($F456*'fnd base rates'!I$109)
+($G456*'fnd base rates'!I$110)
+($H456*'fnd base rates'!I$111)
+($I456*'fnd base rates'!I$112)
+($J456*'fnd base rates'!I$113)
+($K456*'fnd base rates'!I$114)
+($M456*'fnd base rates'!I$116)
+($N456*'fnd base rates'!I$117)
+($O456*'fnd base rates'!I$118)
+($P456*VLOOKUP($S456+12,rate_basefnd,9)))
*$R456</f>
        <v>1076.1399999999999</v>
      </c>
      <c r="AB456" s="1">
        <f>(($D456*'fnd base rates'!J$107)
+($E456*'fnd base rates'!J$108)
+($F456*'fnd base rates'!J$109)
+($G456*'fnd base rates'!J$110)
+($H456*'fnd base rates'!J$111)
+($I456*'fnd base rates'!J$112)
+($J456*'fnd base rates'!J$113)
+($K456*'fnd base rates'!J$114)
+($M456*'fnd base rates'!J$116)
+($N456*'fnd base rates'!J$117)
+($O456*'fnd base rates'!J$118)
+($P456*VLOOKUP($S456+12,rate_basefnd,10)))
*$R456</f>
        <v>2312.8199999999997</v>
      </c>
      <c r="AC456" s="1">
        <f>(($D456*'fnd base rates'!K$107)
+($E456*'fnd base rates'!K$108)
+($F456*'fnd base rates'!K$109)
+($G456*'fnd base rates'!K$110)
+($H456*'fnd base rates'!K$111)
+($I456*'fnd base rates'!K$112)
+($J456*'fnd base rates'!K$113)
+($K456*'fnd base rates'!K$114)
+($M456*'fnd base rates'!K$116)
+($N456*'fnd base rates'!K$117)
+($O456*'fnd base rates'!K$118)
+($P456*VLOOKUP($S456+12,rate_basefnd,11)))
*$R456</f>
        <v>2300.11976</v>
      </c>
      <c r="AD456" s="1">
        <f>(($D456*'fnd base rates'!L$107)
+($E456*'fnd base rates'!L$108)
+($F456*'fnd base rates'!L$109)
+($G456*'fnd base rates'!L$110)
+($H456*'fnd base rates'!L$111)
+($I456*'fnd base rates'!L$112)
+($J456*'fnd base rates'!L$113)
+($K456*'fnd base rates'!L$114)
+($M456*'fnd base rates'!L$116)
+($N456*'fnd base rates'!L$117)
+($O456*'fnd base rates'!L$118)
+($P456*VLOOKUP($S456+12,rate_basefnd,12)))</f>
        <v>3634.1133600000003</v>
      </c>
      <c r="AE456" s="1">
        <f>(($D456*'fnd base rates'!M$107)
+($E456*'fnd base rates'!M$108)
+($F456*'fnd base rates'!M$109)
+($G456*'fnd base rates'!M$110)
+($H456*'fnd base rates'!M$111)
+($I456*'fnd base rates'!M$112)
+($J456*'fnd base rates'!M$113)
+($K456*'fnd base rates'!M$114)
+($M456*'fnd base rates'!M$116)
+($N456*'fnd base rates'!M$117)
+($O456*'fnd base rates'!M$118)
+($P456*VLOOKUP($S456+12,rate_basefnd,13)))</f>
        <v>0</v>
      </c>
      <c r="AF456" s="4">
        <f t="shared" si="463"/>
        <v>32043.533819999997</v>
      </c>
      <c r="AH456" s="269">
        <f t="shared" si="464"/>
        <v>458160031</v>
      </c>
      <c r="AI456" s="4" t="str">
        <f t="shared" si="465"/>
        <v>458</v>
      </c>
      <c r="AJ456" s="2" t="str">
        <f t="shared" si="466"/>
        <v>160</v>
      </c>
      <c r="AK456" s="2" t="str">
        <f t="shared" si="467"/>
        <v>031</v>
      </c>
      <c r="AL456" s="4">
        <f t="shared" si="468"/>
        <v>1</v>
      </c>
      <c r="AM456" s="4">
        <f t="shared" si="459"/>
        <v>2</v>
      </c>
      <c r="AN456" s="4">
        <f t="shared" si="469"/>
        <v>32043.533819999997</v>
      </c>
      <c r="AO456" s="4">
        <f t="shared" si="470"/>
        <v>16022</v>
      </c>
      <c r="AP456" s="4">
        <f t="shared" si="460"/>
        <v>0</v>
      </c>
      <c r="AQ456" s="4">
        <v>16022</v>
      </c>
      <c r="AW456" s="4">
        <v>16022</v>
      </c>
      <c r="AX456" s="5">
        <f t="shared" si="471"/>
        <v>0</v>
      </c>
      <c r="AY456" s="4">
        <v>16022</v>
      </c>
      <c r="AZ456" s="5"/>
      <c r="BB456" s="5">
        <f t="shared" ref="BB456" si="533">BC456-BA456</f>
        <v>0</v>
      </c>
    </row>
    <row r="457" spans="1:54" s="4" customFormat="1">
      <c r="A457" s="269">
        <v>458</v>
      </c>
      <c r="B457" s="2">
        <v>458160056</v>
      </c>
      <c r="C457" s="9" t="s">
        <v>285</v>
      </c>
      <c r="D457" s="14">
        <f>'fnd enro'!D457</f>
        <v>0</v>
      </c>
      <c r="E457" s="14">
        <f>'fnd enro'!E457</f>
        <v>0</v>
      </c>
      <c r="F457" s="14">
        <f>'fnd enro'!F457</f>
        <v>0</v>
      </c>
      <c r="G457" s="14">
        <f>'fnd enro'!G457</f>
        <v>0</v>
      </c>
      <c r="H457" s="14">
        <f>'fnd enro'!H457</f>
        <v>0</v>
      </c>
      <c r="I457" s="14">
        <f>'fnd enro'!I457</f>
        <v>4</v>
      </c>
      <c r="J457" s="14">
        <f>'fnd enro'!J457</f>
        <v>0</v>
      </c>
      <c r="K457" s="15">
        <f>'fnd enro'!K457</f>
        <v>0.15440000000000001</v>
      </c>
      <c r="L457" s="14">
        <f>'fnd enro'!L457</f>
        <v>0</v>
      </c>
      <c r="M457" s="14">
        <f>'fnd enro'!M457</f>
        <v>0</v>
      </c>
      <c r="N457" s="14">
        <f>'fnd enro'!N457</f>
        <v>0</v>
      </c>
      <c r="O457" s="14">
        <f>'fnd enro'!O457</f>
        <v>0</v>
      </c>
      <c r="P457" s="14">
        <f>'fnd enro'!P457</f>
        <v>2</v>
      </c>
      <c r="Q457" s="14">
        <f>'fnd enro'!R457</f>
        <v>4</v>
      </c>
      <c r="R457" s="15">
        <f t="shared" si="462"/>
        <v>1</v>
      </c>
      <c r="S457" s="14">
        <f>VALUE('fnd enro'!Q457)</f>
        <v>4</v>
      </c>
      <c r="T457" s="2"/>
      <c r="U457" s="1">
        <f>(($D457*'fnd base rates'!C$107)
+($E457*'fnd base rates'!C$108)
+($F457*'fnd base rates'!C$109)
+($G457*'fnd base rates'!C$110)
+($H457*'fnd base rates'!C$111)
+($I457*'fnd base rates'!C$112)
+($J457*'fnd base rates'!C$113)
+($K457*'fnd base rates'!C$114)
+($M457*'fnd base rates'!C$116)
+($N457*'fnd base rates'!C$117)
+($O457*'fnd base rates'!C$118)
+($P457*VLOOKUP($S457+12,rate_basefnd,3)))
*$R457</f>
        <v>2262.6253840000004</v>
      </c>
      <c r="V457" s="1">
        <f>(($D457*'fnd base rates'!D$107)
+($E457*'fnd base rates'!D$108)
+($F457*'fnd base rates'!D$109)
+($G457*'fnd base rates'!D$110)
+($H457*'fnd base rates'!D$111)
+($I457*'fnd base rates'!D$112)
+($J457*'fnd base rates'!D$113)
+($K457*'fnd base rates'!D$114)
+($M457*'fnd base rates'!D$116)
+($N457*'fnd base rates'!D$117)
+($O457*'fnd base rates'!D$118)
+($P457*VLOOKUP($S457+12,rate_basefnd,4)))
*$R457</f>
        <v>3613.6000000000004</v>
      </c>
      <c r="W457" s="1">
        <f>(($D457*'fnd base rates'!E$107)
+($E457*'fnd base rates'!E$108)
+($F457*'fnd base rates'!E$109)
+($G457*'fnd base rates'!E$110)
+($H457*'fnd base rates'!E$111)
+($I457*'fnd base rates'!E$112)
+($J457*'fnd base rates'!E$113)
+($K457*'fnd base rates'!E$114)
+($M457*'fnd base rates'!E$116)
+($N457*'fnd base rates'!E$117)
+($O457*'fnd base rates'!E$118)
+($P457*VLOOKUP($S457+12,rate_basefnd,5)))
*$R457</f>
        <v>25049.961503999999</v>
      </c>
      <c r="X457" s="1">
        <f>(($D457*'fnd base rates'!F$107)
+($E457*'fnd base rates'!F$108)
+($F457*'fnd base rates'!F$109)
+($G457*'fnd base rates'!F$110)
+($H457*'fnd base rates'!F$111)
+($I457*'fnd base rates'!F$112)
+($J457*'fnd base rates'!F$113)
+($K457*'fnd base rates'!F$114)
+($M457*'fnd base rates'!F$116)
+($N457*'fnd base rates'!F$117)
+($O457*'fnd base rates'!F$118)
+($P457*VLOOKUP($S457+12,rate_basefnd,6)))
*$R457</f>
        <v>3547.5456480000003</v>
      </c>
      <c r="Y457" s="1">
        <f>(($D457*'fnd base rates'!G$107)
+($E457*'fnd base rates'!G$108)
+($F457*'fnd base rates'!G$109)
+($G457*'fnd base rates'!G$110)
+($H457*'fnd base rates'!G$111)
+($I457*'fnd base rates'!G$112)
+($J457*'fnd base rates'!G$113)
+($K457*'fnd base rates'!G$114)
+($M457*'fnd base rates'!G$116)
+($N457*'fnd base rates'!G$117)
+($O457*'fnd base rates'!G$118)
+($P457*VLOOKUP($S457+12,rate_basefnd,7)))
*$R457</f>
        <v>917.573128</v>
      </c>
      <c r="Z457" s="1">
        <f>(($D457*'fnd base rates'!H$107)
+($E457*'fnd base rates'!H$108)
+($F457*'fnd base rates'!H$109)
+($G457*'fnd base rates'!H$110)
+($H457*'fnd base rates'!H$111)
+($I457*'fnd base rates'!H$112)
+($J457*'fnd base rates'!H$113)
+($K457*'fnd base rates'!H$114)
+($M457*'fnd base rates'!H$116)
+($N457*'fnd base rates'!H$117)
+($O457*'fnd base rates'!H$118)
+($P457*VLOOKUP($S457+12,rate_basefnd,8)))</f>
        <v>3352.4757359999999</v>
      </c>
      <c r="AA457" s="1">
        <f>(($D457*'fnd base rates'!I$107)
+($E457*'fnd base rates'!I$108)
+($F457*'fnd base rates'!I$109)
+($G457*'fnd base rates'!I$110)
+($H457*'fnd base rates'!I$111)
+($I457*'fnd base rates'!I$112)
+($J457*'fnd base rates'!I$113)
+($K457*'fnd base rates'!I$114)
+($M457*'fnd base rates'!I$116)
+($N457*'fnd base rates'!I$117)
+($O457*'fnd base rates'!I$118)
+($P457*VLOOKUP($S457+12,rate_basefnd,9)))
*$R457</f>
        <v>1922.48</v>
      </c>
      <c r="AB457" s="1">
        <f>(($D457*'fnd base rates'!J$107)
+($E457*'fnd base rates'!J$108)
+($F457*'fnd base rates'!J$109)
+($G457*'fnd base rates'!J$110)
+($H457*'fnd base rates'!J$111)
+($I457*'fnd base rates'!J$112)
+($J457*'fnd base rates'!J$113)
+($K457*'fnd base rates'!J$114)
+($M457*'fnd base rates'!J$116)
+($N457*'fnd base rates'!J$117)
+($O457*'fnd base rates'!J$118)
+($P457*VLOOKUP($S457+12,rate_basefnd,10)))
*$R457</f>
        <v>3431.48</v>
      </c>
      <c r="AC457" s="1">
        <f>(($D457*'fnd base rates'!K$107)
+($E457*'fnd base rates'!K$108)
+($F457*'fnd base rates'!K$109)
+($G457*'fnd base rates'!K$110)
+($H457*'fnd base rates'!K$111)
+($I457*'fnd base rates'!K$112)
+($J457*'fnd base rates'!K$113)
+($K457*'fnd base rates'!K$114)
+($M457*'fnd base rates'!K$116)
+($N457*'fnd base rates'!K$117)
+($O457*'fnd base rates'!K$118)
+($P457*VLOOKUP($S457+12,rate_basefnd,11)))
*$R457</f>
        <v>4600.2395200000001</v>
      </c>
      <c r="AD457" s="1">
        <f>(($D457*'fnd base rates'!L$107)
+($E457*'fnd base rates'!L$108)
+($F457*'fnd base rates'!L$109)
+($G457*'fnd base rates'!L$110)
+($H457*'fnd base rates'!L$111)
+($I457*'fnd base rates'!L$112)
+($J457*'fnd base rates'!L$113)
+($K457*'fnd base rates'!L$114)
+($M457*'fnd base rates'!L$116)
+($N457*'fnd base rates'!L$117)
+($O457*'fnd base rates'!L$118)
+($P457*VLOOKUP($S457+12,rate_basefnd,12)))</f>
        <v>6350.1867200000006</v>
      </c>
      <c r="AE457" s="1">
        <f>(($D457*'fnd base rates'!M$107)
+($E457*'fnd base rates'!M$108)
+($F457*'fnd base rates'!M$109)
+($G457*'fnd base rates'!M$110)
+($H457*'fnd base rates'!M$111)
+($I457*'fnd base rates'!M$112)
+($J457*'fnd base rates'!M$113)
+($K457*'fnd base rates'!M$114)
+($M457*'fnd base rates'!M$116)
+($N457*'fnd base rates'!M$117)
+($O457*'fnd base rates'!M$118)
+($P457*VLOOKUP($S457+12,rate_basefnd,13)))</f>
        <v>0</v>
      </c>
      <c r="AF457" s="4">
        <f t="shared" si="463"/>
        <v>55048.167640000007</v>
      </c>
      <c r="AH457" s="269">
        <f t="shared" si="464"/>
        <v>458160056</v>
      </c>
      <c r="AI457" s="4" t="str">
        <f t="shared" si="465"/>
        <v>458</v>
      </c>
      <c r="AJ457" s="2" t="str">
        <f t="shared" si="466"/>
        <v>160</v>
      </c>
      <c r="AK457" s="2" t="str">
        <f t="shared" si="467"/>
        <v>056</v>
      </c>
      <c r="AL457" s="4">
        <f t="shared" si="468"/>
        <v>1</v>
      </c>
      <c r="AM457" s="4">
        <f t="shared" si="459"/>
        <v>4</v>
      </c>
      <c r="AN457" s="4">
        <f t="shared" si="469"/>
        <v>55048.167640000007</v>
      </c>
      <c r="AO457" s="4">
        <f t="shared" si="470"/>
        <v>13762</v>
      </c>
      <c r="AP457" s="4">
        <f t="shared" si="460"/>
        <v>0</v>
      </c>
      <c r="AQ457" s="4">
        <v>13762</v>
      </c>
      <c r="AW457" s="4">
        <v>13762</v>
      </c>
      <c r="AX457" s="5">
        <f t="shared" si="471"/>
        <v>0</v>
      </c>
      <c r="AY457" s="4">
        <v>13762</v>
      </c>
      <c r="AZ457" s="5"/>
      <c r="BB457" s="5">
        <f t="shared" ref="BB457" si="534">BC457-BA457</f>
        <v>0</v>
      </c>
    </row>
    <row r="458" spans="1:54" s="4" customFormat="1">
      <c r="A458" s="269">
        <v>458</v>
      </c>
      <c r="B458" s="2">
        <v>458160079</v>
      </c>
      <c r="C458" s="9" t="s">
        <v>285</v>
      </c>
      <c r="D458" s="14">
        <f>'fnd enro'!D458</f>
        <v>0</v>
      </c>
      <c r="E458" s="14">
        <f>'fnd enro'!E458</f>
        <v>0</v>
      </c>
      <c r="F458" s="14">
        <f>'fnd enro'!F458</f>
        <v>0</v>
      </c>
      <c r="G458" s="14">
        <f>'fnd enro'!G458</f>
        <v>0</v>
      </c>
      <c r="H458" s="14">
        <f>'fnd enro'!H458</f>
        <v>0</v>
      </c>
      <c r="I458" s="14">
        <f>'fnd enro'!I458</f>
        <v>6</v>
      </c>
      <c r="J458" s="14">
        <f>'fnd enro'!J458</f>
        <v>0</v>
      </c>
      <c r="K458" s="15">
        <f>'fnd enro'!K458</f>
        <v>0.2316</v>
      </c>
      <c r="L458" s="14">
        <f>'fnd enro'!L458</f>
        <v>0</v>
      </c>
      <c r="M458" s="14">
        <f>'fnd enro'!M458</f>
        <v>0</v>
      </c>
      <c r="N458" s="14">
        <f>'fnd enro'!N458</f>
        <v>0</v>
      </c>
      <c r="O458" s="14">
        <f>'fnd enro'!O458</f>
        <v>0</v>
      </c>
      <c r="P458" s="14">
        <f>'fnd enro'!P458</f>
        <v>1</v>
      </c>
      <c r="Q458" s="14">
        <f>'fnd enro'!R458</f>
        <v>6</v>
      </c>
      <c r="R458" s="15">
        <f t="shared" si="462"/>
        <v>1</v>
      </c>
      <c r="S458" s="14">
        <f>VALUE('fnd enro'!Q458)</f>
        <v>7</v>
      </c>
      <c r="T458" s="2"/>
      <c r="U458" s="1">
        <f>(($D458*'fnd base rates'!C$107)
+($E458*'fnd base rates'!C$108)
+($F458*'fnd base rates'!C$109)
+($G458*'fnd base rates'!C$110)
+($H458*'fnd base rates'!C$111)
+($I458*'fnd base rates'!C$112)
+($J458*'fnd base rates'!C$113)
+($K458*'fnd base rates'!C$114)
+($M458*'fnd base rates'!C$116)
+($N458*'fnd base rates'!C$117)
+($O458*'fnd base rates'!C$118)
+($P458*VLOOKUP($S458+12,rate_basefnd,3)))
*$R458</f>
        <v>3287.4080759999997</v>
      </c>
      <c r="V458" s="1">
        <f>(($D458*'fnd base rates'!D$107)
+($E458*'fnd base rates'!D$108)
+($F458*'fnd base rates'!D$109)
+($G458*'fnd base rates'!D$110)
+($H458*'fnd base rates'!D$111)
+($I458*'fnd base rates'!D$112)
+($J458*'fnd base rates'!D$113)
+($K458*'fnd base rates'!D$114)
+($M458*'fnd base rates'!D$116)
+($N458*'fnd base rates'!D$117)
+($O458*'fnd base rates'!D$118)
+($P458*VLOOKUP($S458+12,rate_basefnd,4)))
*$R458</f>
        <v>4915.7000000000007</v>
      </c>
      <c r="W458" s="1">
        <f>(($D458*'fnd base rates'!E$107)
+($E458*'fnd base rates'!E$108)
+($F458*'fnd base rates'!E$109)
+($G458*'fnd base rates'!E$110)
+($H458*'fnd base rates'!E$111)
+($I458*'fnd base rates'!E$112)
+($J458*'fnd base rates'!E$113)
+($K458*'fnd base rates'!E$114)
+($M458*'fnd base rates'!E$116)
+($N458*'fnd base rates'!E$117)
+($O458*'fnd base rates'!E$118)
+($P458*VLOOKUP($S458+12,rate_basefnd,5)))
*$R458</f>
        <v>32648.032255999999</v>
      </c>
      <c r="X458" s="1">
        <f>(($D458*'fnd base rates'!F$107)
+($E458*'fnd base rates'!F$108)
+($F458*'fnd base rates'!F$109)
+($G458*'fnd base rates'!F$110)
+($H458*'fnd base rates'!F$111)
+($I458*'fnd base rates'!F$112)
+($J458*'fnd base rates'!F$113)
+($K458*'fnd base rates'!F$114)
+($M458*'fnd base rates'!F$116)
+($N458*'fnd base rates'!F$117)
+($O458*'fnd base rates'!F$118)
+($P458*VLOOKUP($S458+12,rate_basefnd,6)))
*$R458</f>
        <v>5321.3184720000008</v>
      </c>
      <c r="Y458" s="1">
        <f>(($D458*'fnd base rates'!G$107)
+($E458*'fnd base rates'!G$108)
+($F458*'fnd base rates'!G$109)
+($G458*'fnd base rates'!G$110)
+($H458*'fnd base rates'!G$111)
+($I458*'fnd base rates'!G$112)
+($J458*'fnd base rates'!G$113)
+($K458*'fnd base rates'!G$114)
+($M458*'fnd base rates'!G$116)
+($N458*'fnd base rates'!G$117)
+($O458*'fnd base rates'!G$118)
+($P458*VLOOKUP($S458+12,rate_basefnd,7)))
*$R458</f>
        <v>1137.319692</v>
      </c>
      <c r="Z458" s="1">
        <f>(($D458*'fnd base rates'!H$107)
+($E458*'fnd base rates'!H$108)
+($F458*'fnd base rates'!H$109)
+($G458*'fnd base rates'!H$110)
+($H458*'fnd base rates'!H$111)
+($I458*'fnd base rates'!H$112)
+($J458*'fnd base rates'!H$113)
+($K458*'fnd base rates'!H$114)
+($M458*'fnd base rates'!H$116)
+($N458*'fnd base rates'!H$117)
+($O458*'fnd base rates'!H$118)
+($P458*VLOOKUP($S458+12,rate_basefnd,8)))</f>
        <v>4992.0836039999995</v>
      </c>
      <c r="AA458" s="1">
        <f>(($D458*'fnd base rates'!I$107)
+($E458*'fnd base rates'!I$108)
+($F458*'fnd base rates'!I$109)
+($G458*'fnd base rates'!I$110)
+($H458*'fnd base rates'!I$111)
+($I458*'fnd base rates'!I$112)
+($J458*'fnd base rates'!I$113)
+($K458*'fnd base rates'!I$114)
+($M458*'fnd base rates'!I$116)
+($N458*'fnd base rates'!I$117)
+($O458*'fnd base rates'!I$118)
+($P458*VLOOKUP($S458+12,rate_basefnd,9)))
*$R458</f>
        <v>2684.2</v>
      </c>
      <c r="AB458" s="1">
        <f>(($D458*'fnd base rates'!J$107)
+($E458*'fnd base rates'!J$108)
+($F458*'fnd base rates'!J$109)
+($G458*'fnd base rates'!J$110)
+($H458*'fnd base rates'!J$111)
+($I458*'fnd base rates'!J$112)
+($J458*'fnd base rates'!J$113)
+($K458*'fnd base rates'!J$114)
+($M458*'fnd base rates'!J$116)
+($N458*'fnd base rates'!J$117)
+($O458*'fnd base rates'!J$118)
+($P458*VLOOKUP($S458+12,rate_basefnd,10)))
*$R458</f>
        <v>4110.53</v>
      </c>
      <c r="AC458" s="1">
        <f>(($D458*'fnd base rates'!K$107)
+($E458*'fnd base rates'!K$108)
+($F458*'fnd base rates'!K$109)
+($G458*'fnd base rates'!K$110)
+($H458*'fnd base rates'!K$111)
+($I458*'fnd base rates'!K$112)
+($J458*'fnd base rates'!K$113)
+($K458*'fnd base rates'!K$114)
+($M458*'fnd base rates'!K$116)
+($N458*'fnd base rates'!K$117)
+($O458*'fnd base rates'!K$118)
+($P458*VLOOKUP($S458+12,rate_basefnd,11)))
*$R458</f>
        <v>6900.3592799999997</v>
      </c>
      <c r="AD458" s="1">
        <f>(($D458*'fnd base rates'!L$107)
+($E458*'fnd base rates'!L$108)
+($F458*'fnd base rates'!L$109)
+($G458*'fnd base rates'!L$110)
+($H458*'fnd base rates'!L$111)
+($I458*'fnd base rates'!L$112)
+($J458*'fnd base rates'!L$113)
+($K458*'fnd base rates'!L$114)
+($M458*'fnd base rates'!L$116)
+($N458*'fnd base rates'!L$117)
+($O458*'fnd base rates'!L$118)
+($P458*VLOOKUP($S458+12,rate_basefnd,12)))</f>
        <v>8728.3100800000011</v>
      </c>
      <c r="AE458" s="1">
        <f>(($D458*'fnd base rates'!M$107)
+($E458*'fnd base rates'!M$108)
+($F458*'fnd base rates'!M$109)
+($G458*'fnd base rates'!M$110)
+($H458*'fnd base rates'!M$111)
+($I458*'fnd base rates'!M$112)
+($J458*'fnd base rates'!M$113)
+($K458*'fnd base rates'!M$114)
+($M458*'fnd base rates'!M$116)
+($N458*'fnd base rates'!M$117)
+($O458*'fnd base rates'!M$118)
+($P458*VLOOKUP($S458+12,rate_basefnd,13)))</f>
        <v>0</v>
      </c>
      <c r="AF458" s="4">
        <f t="shared" si="463"/>
        <v>74725.26145999998</v>
      </c>
      <c r="AH458" s="269">
        <f t="shared" si="464"/>
        <v>458160079</v>
      </c>
      <c r="AI458" s="4" t="str">
        <f t="shared" si="465"/>
        <v>458</v>
      </c>
      <c r="AJ458" s="2" t="str">
        <f t="shared" si="466"/>
        <v>160</v>
      </c>
      <c r="AK458" s="2" t="str">
        <f t="shared" si="467"/>
        <v>079</v>
      </c>
      <c r="AL458" s="4">
        <f t="shared" si="468"/>
        <v>1</v>
      </c>
      <c r="AM458" s="4">
        <f t="shared" ref="AM458:AM521" si="535">enro</f>
        <v>6</v>
      </c>
      <c r="AN458" s="4">
        <f t="shared" si="469"/>
        <v>74725.26145999998</v>
      </c>
      <c r="AO458" s="4">
        <f t="shared" si="470"/>
        <v>12454</v>
      </c>
      <c r="AP458" s="4">
        <f t="shared" ref="AP458:AP521" si="536">AO458-AQ458</f>
        <v>0</v>
      </c>
      <c r="AQ458" s="4">
        <v>12454</v>
      </c>
      <c r="AW458" s="4">
        <v>12454</v>
      </c>
      <c r="AX458" s="5">
        <f t="shared" si="471"/>
        <v>0</v>
      </c>
      <c r="AY458" s="4">
        <v>12454</v>
      </c>
      <c r="AZ458" s="5"/>
      <c r="BB458" s="5">
        <f t="shared" ref="BB458" si="537">BC458-BA458</f>
        <v>0</v>
      </c>
    </row>
    <row r="459" spans="1:54" s="4" customFormat="1">
      <c r="A459" s="269">
        <v>458</v>
      </c>
      <c r="B459" s="2">
        <v>458160149</v>
      </c>
      <c r="C459" s="9" t="s">
        <v>285</v>
      </c>
      <c r="D459" s="14">
        <f>'fnd enro'!D459</f>
        <v>0</v>
      </c>
      <c r="E459" s="14">
        <f>'fnd enro'!E459</f>
        <v>0</v>
      </c>
      <c r="F459" s="14">
        <f>'fnd enro'!F459</f>
        <v>0</v>
      </c>
      <c r="G459" s="14">
        <f>'fnd enro'!G459</f>
        <v>0</v>
      </c>
      <c r="H459" s="14">
        <f>'fnd enro'!H459</f>
        <v>0</v>
      </c>
      <c r="I459" s="14">
        <f>'fnd enro'!I459</f>
        <v>1</v>
      </c>
      <c r="J459" s="14">
        <f>'fnd enro'!J459</f>
        <v>0</v>
      </c>
      <c r="K459" s="15">
        <f>'fnd enro'!K459</f>
        <v>3.8600000000000002E-2</v>
      </c>
      <c r="L459" s="14">
        <f>'fnd enro'!L459</f>
        <v>0</v>
      </c>
      <c r="M459" s="14">
        <f>'fnd enro'!M459</f>
        <v>0</v>
      </c>
      <c r="N459" s="14">
        <f>'fnd enro'!N459</f>
        <v>0</v>
      </c>
      <c r="O459" s="14">
        <f>'fnd enro'!O459</f>
        <v>0</v>
      </c>
      <c r="P459" s="14">
        <f>'fnd enro'!P459</f>
        <v>1</v>
      </c>
      <c r="Q459" s="14">
        <f>'fnd enro'!R459</f>
        <v>1</v>
      </c>
      <c r="R459" s="15">
        <f t="shared" ref="R459:R522" si="538">VLOOKUP(B459,charterinfo_b,6)</f>
        <v>1</v>
      </c>
      <c r="S459" s="14">
        <f>VALUE('fnd enro'!Q459)</f>
        <v>12</v>
      </c>
      <c r="T459" s="2"/>
      <c r="U459" s="1">
        <f>(($D459*'fnd base rates'!C$107)
+($E459*'fnd base rates'!C$108)
+($F459*'fnd base rates'!C$109)
+($G459*'fnd base rates'!C$110)
+($H459*'fnd base rates'!C$111)
+($I459*'fnd base rates'!C$112)
+($J459*'fnd base rates'!C$113)
+($K459*'fnd base rates'!C$114)
+($M459*'fnd base rates'!C$116)
+($N459*'fnd base rates'!C$117)
+($O459*'fnd base rates'!C$118)
+($P459*VLOOKUP($S459+12,rate_basefnd,3)))
*$R459</f>
        <v>624.38134600000001</v>
      </c>
      <c r="V459" s="1">
        <f>(($D459*'fnd base rates'!D$107)
+($E459*'fnd base rates'!D$108)
+($F459*'fnd base rates'!D$109)
+($G459*'fnd base rates'!D$110)
+($H459*'fnd base rates'!D$111)
+($I459*'fnd base rates'!D$112)
+($J459*'fnd base rates'!D$113)
+($K459*'fnd base rates'!D$114)
+($M459*'fnd base rates'!D$116)
+($N459*'fnd base rates'!D$117)
+($O459*'fnd base rates'!D$118)
+($P459*VLOOKUP($S459+12,rate_basefnd,4)))
*$R459</f>
        <v>1181.6500000000001</v>
      </c>
      <c r="W459" s="1">
        <f>(($D459*'fnd base rates'!E$107)
+($E459*'fnd base rates'!E$108)
+($F459*'fnd base rates'!E$109)
+($G459*'fnd base rates'!E$110)
+($H459*'fnd base rates'!E$111)
+($I459*'fnd base rates'!E$112)
+($J459*'fnd base rates'!E$113)
+($K459*'fnd base rates'!E$114)
+($M459*'fnd base rates'!E$116)
+($N459*'fnd base rates'!E$117)
+($O459*'fnd base rates'!E$118)
+($P459*VLOOKUP($S459+12,rate_basefnd,5)))
*$R459</f>
        <v>8978.670376</v>
      </c>
      <c r="X459" s="1">
        <f>(($D459*'fnd base rates'!F$107)
+($E459*'fnd base rates'!F$108)
+($F459*'fnd base rates'!F$109)
+($G459*'fnd base rates'!F$110)
+($H459*'fnd base rates'!F$111)
+($I459*'fnd base rates'!F$112)
+($J459*'fnd base rates'!F$113)
+($K459*'fnd base rates'!F$114)
+($M459*'fnd base rates'!F$116)
+($N459*'fnd base rates'!F$117)
+($O459*'fnd base rates'!F$118)
+($P459*VLOOKUP($S459+12,rate_basefnd,6)))
*$R459</f>
        <v>886.88641200000006</v>
      </c>
      <c r="Y459" s="1">
        <f>(($D459*'fnd base rates'!G$107)
+($E459*'fnd base rates'!G$108)
+($F459*'fnd base rates'!G$109)
+($G459*'fnd base rates'!G$110)
+($H459*'fnd base rates'!G$111)
+($I459*'fnd base rates'!G$112)
+($J459*'fnd base rates'!G$113)
+($K459*'fnd base rates'!G$114)
+($M459*'fnd base rates'!G$116)
+($N459*'fnd base rates'!G$117)
+($O459*'fnd base rates'!G$118)
+($P459*VLOOKUP($S459+12,rate_basefnd,7)))
*$R459</f>
        <v>361.16328199999998</v>
      </c>
      <c r="Z459" s="1">
        <f>(($D459*'fnd base rates'!H$107)
+($E459*'fnd base rates'!H$108)
+($F459*'fnd base rates'!H$109)
+($G459*'fnd base rates'!H$110)
+($H459*'fnd base rates'!H$111)
+($I459*'fnd base rates'!H$112)
+($J459*'fnd base rates'!H$113)
+($K459*'fnd base rates'!H$114)
+($M459*'fnd base rates'!H$116)
+($N459*'fnd base rates'!H$117)
+($O459*'fnd base rates'!H$118)
+($P459*VLOOKUP($S459+12,rate_basefnd,8)))</f>
        <v>858.31893400000001</v>
      </c>
      <c r="AA459" s="1">
        <f>(($D459*'fnd base rates'!I$107)
+($E459*'fnd base rates'!I$108)
+($F459*'fnd base rates'!I$109)
+($G459*'fnd base rates'!I$110)
+($H459*'fnd base rates'!I$111)
+($I459*'fnd base rates'!I$112)
+($J459*'fnd base rates'!I$113)
+($K459*'fnd base rates'!I$114)
+($M459*'fnd base rates'!I$116)
+($N459*'fnd base rates'!I$117)
+($O459*'fnd base rates'!I$118)
+($P459*VLOOKUP($S459+12,rate_basefnd,9)))
*$R459</f>
        <v>590.61</v>
      </c>
      <c r="AB459" s="1">
        <f>(($D459*'fnd base rates'!J$107)
+($E459*'fnd base rates'!J$108)
+($F459*'fnd base rates'!J$109)
+($G459*'fnd base rates'!J$110)
+($H459*'fnd base rates'!J$111)
+($I459*'fnd base rates'!J$112)
+($J459*'fnd base rates'!J$113)
+($K459*'fnd base rates'!J$114)
+($M459*'fnd base rates'!J$116)
+($N459*'fnd base rates'!J$117)
+($O459*'fnd base rates'!J$118)
+($P459*VLOOKUP($S459+12,rate_basefnd,10)))
*$R459</f>
        <v>1429.3899999999999</v>
      </c>
      <c r="AC459" s="1">
        <f>(($D459*'fnd base rates'!K$107)
+($E459*'fnd base rates'!K$108)
+($F459*'fnd base rates'!K$109)
+($G459*'fnd base rates'!K$110)
+($H459*'fnd base rates'!K$111)
+($I459*'fnd base rates'!K$112)
+($J459*'fnd base rates'!K$113)
+($K459*'fnd base rates'!K$114)
+($M459*'fnd base rates'!K$116)
+($N459*'fnd base rates'!K$117)
+($O459*'fnd base rates'!K$118)
+($P459*VLOOKUP($S459+12,rate_basefnd,11)))
*$R459</f>
        <v>1150.05988</v>
      </c>
      <c r="AD459" s="1">
        <f>(($D459*'fnd base rates'!L$107)
+($E459*'fnd base rates'!L$108)
+($F459*'fnd base rates'!L$109)
+($G459*'fnd base rates'!L$110)
+($H459*'fnd base rates'!L$111)
+($I459*'fnd base rates'!L$112)
+($J459*'fnd base rates'!L$113)
+($K459*'fnd base rates'!L$114)
+($M459*'fnd base rates'!L$116)
+($N459*'fnd base rates'!L$117)
+($O459*'fnd base rates'!L$118)
+($P459*VLOOKUP($S459+12,rate_basefnd,12)))</f>
        <v>2026.9066800000001</v>
      </c>
      <c r="AE459" s="1">
        <f>(($D459*'fnd base rates'!M$107)
+($E459*'fnd base rates'!M$108)
+($F459*'fnd base rates'!M$109)
+($G459*'fnd base rates'!M$110)
+($H459*'fnd base rates'!M$111)
+($I459*'fnd base rates'!M$112)
+($J459*'fnd base rates'!M$113)
+($K459*'fnd base rates'!M$114)
+($M459*'fnd base rates'!M$116)
+($N459*'fnd base rates'!M$117)
+($O459*'fnd base rates'!M$118)
+($P459*VLOOKUP($S459+12,rate_basefnd,13)))</f>
        <v>0</v>
      </c>
      <c r="AF459" s="4">
        <f t="shared" ref="AF459:AF522" si="539">SUM(U459:AE459)</f>
        <v>18088.036910000003</v>
      </c>
      <c r="AH459" s="269">
        <f t="shared" ref="AH459:AH522" si="540">B459</f>
        <v>458160149</v>
      </c>
      <c r="AI459" s="4" t="str">
        <f t="shared" ref="AI459:AI522" si="541">IF($B459&lt;499999999,MID($B459,1,3),MID($B459,1,4))</f>
        <v>458</v>
      </c>
      <c r="AJ459" s="2" t="str">
        <f t="shared" ref="AJ459:AJ522" si="542">IF($B459&lt;499999999,MID($B459,4,3),MID($B459,5,3))</f>
        <v>160</v>
      </c>
      <c r="AK459" s="2" t="str">
        <f t="shared" ref="AK459:AK522" si="543">IF($B459&lt;499999999,MID($B459,7,3),MID($B459,8,3))</f>
        <v>149</v>
      </c>
      <c r="AL459" s="4">
        <f t="shared" ref="AL459:AL522" si="544">IF(VLOOKUP(VALUE(IF(AH459&lt;499999999,MID(AH459,4,3),MID(AH459,5,3))),distinfo,4)=R459,1,0)</f>
        <v>1</v>
      </c>
      <c r="AM459" s="4">
        <f t="shared" si="535"/>
        <v>1</v>
      </c>
      <c r="AN459" s="4">
        <f t="shared" ref="AN459:AN522" si="545">AF459</f>
        <v>18088.036910000003</v>
      </c>
      <c r="AO459" s="4">
        <f t="shared" ref="AO459:AO522" si="546">IF(OR(AF459=0,AM459=0),0,ROUND(AN459/AM459,0))</f>
        <v>18088</v>
      </c>
      <c r="AP459" s="4">
        <f t="shared" si="536"/>
        <v>0</v>
      </c>
      <c r="AQ459" s="4">
        <v>18088</v>
      </c>
      <c r="AW459" s="4">
        <v>18088</v>
      </c>
      <c r="AX459" s="5">
        <f t="shared" ref="AX459:AX522" si="547">AY459-AW459</f>
        <v>0</v>
      </c>
      <c r="AY459" s="4">
        <v>18088</v>
      </c>
      <c r="AZ459" s="5"/>
      <c r="BB459" s="5">
        <f t="shared" ref="BB459" si="548">BC459-BA459</f>
        <v>0</v>
      </c>
    </row>
    <row r="460" spans="1:54" s="4" customFormat="1">
      <c r="A460" s="269">
        <v>458</v>
      </c>
      <c r="B460" s="2">
        <v>458160160</v>
      </c>
      <c r="C460" s="9" t="s">
        <v>285</v>
      </c>
      <c r="D460" s="14">
        <f>'fnd enro'!D460</f>
        <v>0</v>
      </c>
      <c r="E460" s="14">
        <f>'fnd enro'!E460</f>
        <v>0</v>
      </c>
      <c r="F460" s="14">
        <f>'fnd enro'!F460</f>
        <v>0</v>
      </c>
      <c r="G460" s="14">
        <f>'fnd enro'!G460</f>
        <v>0</v>
      </c>
      <c r="H460" s="14">
        <f>'fnd enro'!H460</f>
        <v>0</v>
      </c>
      <c r="I460" s="14">
        <f>'fnd enro'!I460</f>
        <v>55</v>
      </c>
      <c r="J460" s="14">
        <f>'fnd enro'!J460</f>
        <v>0</v>
      </c>
      <c r="K460" s="15">
        <f>'fnd enro'!K460</f>
        <v>2.1230000000000002</v>
      </c>
      <c r="L460" s="14">
        <f>'fnd enro'!L460</f>
        <v>0</v>
      </c>
      <c r="M460" s="14">
        <f>'fnd enro'!M460</f>
        <v>0</v>
      </c>
      <c r="N460" s="14">
        <f>'fnd enro'!N460</f>
        <v>0</v>
      </c>
      <c r="O460" s="14">
        <f>'fnd enro'!O460</f>
        <v>2</v>
      </c>
      <c r="P460" s="14">
        <f>'fnd enro'!P460</f>
        <v>50</v>
      </c>
      <c r="Q460" s="14">
        <f>'fnd enro'!R460</f>
        <v>55</v>
      </c>
      <c r="R460" s="15">
        <f t="shared" si="538"/>
        <v>1</v>
      </c>
      <c r="S460" s="14">
        <f>VALUE('fnd enro'!Q460)</f>
        <v>11</v>
      </c>
      <c r="T460" s="2"/>
      <c r="U460" s="1">
        <f>(($D460*'fnd base rates'!C$107)
+($E460*'fnd base rates'!C$108)
+($F460*'fnd base rates'!C$109)
+($G460*'fnd base rates'!C$110)
+($H460*'fnd base rates'!C$111)
+($I460*'fnd base rates'!C$112)
+($J460*'fnd base rates'!C$113)
+($K460*'fnd base rates'!C$114)
+($M460*'fnd base rates'!C$116)
+($N460*'fnd base rates'!C$117)
+($O460*'fnd base rates'!C$118)
+($P460*VLOOKUP($S460+12,rate_basefnd,3)))
*$R460</f>
        <v>33885.634030000001</v>
      </c>
      <c r="V460" s="1">
        <f>(($D460*'fnd base rates'!D$107)
+($E460*'fnd base rates'!D$108)
+($F460*'fnd base rates'!D$109)
+($G460*'fnd base rates'!D$110)
+($H460*'fnd base rates'!D$111)
+($I460*'fnd base rates'!D$112)
+($J460*'fnd base rates'!D$113)
+($K460*'fnd base rates'!D$114)
+($M460*'fnd base rates'!D$116)
+($N460*'fnd base rates'!D$117)
+($O460*'fnd base rates'!D$118)
+($P460*VLOOKUP($S460+12,rate_basefnd,4)))
*$R460</f>
        <v>62237.08</v>
      </c>
      <c r="W460" s="1">
        <f>(($D460*'fnd base rates'!E$107)
+($E460*'fnd base rates'!E$108)
+($F460*'fnd base rates'!E$109)
+($G460*'fnd base rates'!E$110)
+($H460*'fnd base rates'!E$111)
+($I460*'fnd base rates'!E$112)
+($J460*'fnd base rates'!E$113)
+($K460*'fnd base rates'!E$114)
+($M460*'fnd base rates'!E$116)
+($N460*'fnd base rates'!E$117)
+($O460*'fnd base rates'!E$118)
+($P460*VLOOKUP($S460+12,rate_basefnd,5)))
*$R460</f>
        <v>465984.74067999993</v>
      </c>
      <c r="X460" s="1">
        <f>(($D460*'fnd base rates'!F$107)
+($E460*'fnd base rates'!F$108)
+($F460*'fnd base rates'!F$109)
+($G460*'fnd base rates'!F$110)
+($H460*'fnd base rates'!F$111)
+($I460*'fnd base rates'!F$112)
+($J460*'fnd base rates'!F$113)
+($K460*'fnd base rates'!F$114)
+($M460*'fnd base rates'!F$116)
+($N460*'fnd base rates'!F$117)
+($O460*'fnd base rates'!F$118)
+($P460*VLOOKUP($S460+12,rate_basefnd,6)))
*$R460</f>
        <v>49127.432660000006</v>
      </c>
      <c r="Y460" s="1">
        <f>(($D460*'fnd base rates'!G$107)
+($E460*'fnd base rates'!G$108)
+($F460*'fnd base rates'!G$109)
+($G460*'fnd base rates'!G$110)
+($H460*'fnd base rates'!G$111)
+($I460*'fnd base rates'!G$112)
+($J460*'fnd base rates'!G$113)
+($K460*'fnd base rates'!G$114)
+($M460*'fnd base rates'!G$116)
+($N460*'fnd base rates'!G$117)
+($O460*'fnd base rates'!G$118)
+($P460*VLOOKUP($S460+12,rate_basefnd,7)))
*$R460</f>
        <v>18494.680509999998</v>
      </c>
      <c r="Z460" s="1">
        <f>(($D460*'fnd base rates'!H$107)
+($E460*'fnd base rates'!H$108)
+($F460*'fnd base rates'!H$109)
+($G460*'fnd base rates'!H$110)
+($H460*'fnd base rates'!H$111)
+($I460*'fnd base rates'!H$112)
+($J460*'fnd base rates'!H$113)
+($K460*'fnd base rates'!H$114)
+($M460*'fnd base rates'!H$116)
+($N460*'fnd base rates'!H$117)
+($O460*'fnd base rates'!H$118)
+($P460*VLOOKUP($S460+12,rate_basefnd,8)))</f>
        <v>47231.381370000003</v>
      </c>
      <c r="AA460" s="1">
        <f>(($D460*'fnd base rates'!I$107)
+($E460*'fnd base rates'!I$108)
+($F460*'fnd base rates'!I$109)
+($G460*'fnd base rates'!I$110)
+($H460*'fnd base rates'!I$111)
+($I460*'fnd base rates'!I$112)
+($J460*'fnd base rates'!I$113)
+($K460*'fnd base rates'!I$114)
+($M460*'fnd base rates'!I$116)
+($N460*'fnd base rates'!I$117)
+($O460*'fnd base rates'!I$118)
+($P460*VLOOKUP($S460+12,rate_basefnd,9)))
*$R460</f>
        <v>31406.62</v>
      </c>
      <c r="AB460" s="1">
        <f>(($D460*'fnd base rates'!J$107)
+($E460*'fnd base rates'!J$108)
+($F460*'fnd base rates'!J$109)
+($G460*'fnd base rates'!J$110)
+($H460*'fnd base rates'!J$111)
+($I460*'fnd base rates'!J$112)
+($J460*'fnd base rates'!J$113)
+($K460*'fnd base rates'!J$114)
+($M460*'fnd base rates'!J$116)
+($N460*'fnd base rates'!J$117)
+($O460*'fnd base rates'!J$118)
+($P460*VLOOKUP($S460+12,rate_basefnd,10)))
*$R460</f>
        <v>72294.570000000007</v>
      </c>
      <c r="AC460" s="1">
        <f>(($D460*'fnd base rates'!K$107)
+($E460*'fnd base rates'!K$108)
+($F460*'fnd base rates'!K$109)
+($G460*'fnd base rates'!K$110)
+($H460*'fnd base rates'!K$111)
+($I460*'fnd base rates'!K$112)
+($J460*'fnd base rates'!K$113)
+($K460*'fnd base rates'!K$114)
+($M460*'fnd base rates'!K$116)
+($N460*'fnd base rates'!K$117)
+($O460*'fnd base rates'!K$118)
+($P460*VLOOKUP($S460+12,rate_basefnd,11)))
*$R460</f>
        <v>63851.013400000003</v>
      </c>
      <c r="AD460" s="1">
        <f>(($D460*'fnd base rates'!L$107)
+($E460*'fnd base rates'!L$108)
+($F460*'fnd base rates'!L$109)
+($G460*'fnd base rates'!L$110)
+($H460*'fnd base rates'!L$111)
+($I460*'fnd base rates'!L$112)
+($J460*'fnd base rates'!L$113)
+($K460*'fnd base rates'!L$114)
+($M460*'fnd base rates'!L$116)
+($N460*'fnd base rates'!L$117)
+($O460*'fnd base rates'!L$118)
+($P460*VLOOKUP($S460+12,rate_basefnd,12)))</f>
        <v>107129.38740000001</v>
      </c>
      <c r="AE460" s="1">
        <f>(($D460*'fnd base rates'!M$107)
+($E460*'fnd base rates'!M$108)
+($F460*'fnd base rates'!M$109)
+($G460*'fnd base rates'!M$110)
+($H460*'fnd base rates'!M$111)
+($I460*'fnd base rates'!M$112)
+($J460*'fnd base rates'!M$113)
+($K460*'fnd base rates'!M$114)
+($M460*'fnd base rates'!M$116)
+($N460*'fnd base rates'!M$117)
+($O460*'fnd base rates'!M$118)
+($P460*VLOOKUP($S460+12,rate_basefnd,13)))</f>
        <v>0</v>
      </c>
      <c r="AF460" s="4">
        <f t="shared" si="539"/>
        <v>951642.54005000007</v>
      </c>
      <c r="AH460" s="269">
        <f t="shared" si="540"/>
        <v>458160160</v>
      </c>
      <c r="AI460" s="4" t="str">
        <f t="shared" si="541"/>
        <v>458</v>
      </c>
      <c r="AJ460" s="2" t="str">
        <f t="shared" si="542"/>
        <v>160</v>
      </c>
      <c r="AK460" s="2" t="str">
        <f t="shared" si="543"/>
        <v>160</v>
      </c>
      <c r="AL460" s="4">
        <f t="shared" si="544"/>
        <v>1</v>
      </c>
      <c r="AM460" s="4">
        <f t="shared" si="535"/>
        <v>55</v>
      </c>
      <c r="AN460" s="4">
        <f t="shared" si="545"/>
        <v>951642.54005000007</v>
      </c>
      <c r="AO460" s="4">
        <f t="shared" si="546"/>
        <v>17303</v>
      </c>
      <c r="AP460" s="4">
        <f t="shared" si="536"/>
        <v>0</v>
      </c>
      <c r="AQ460" s="4">
        <v>17303</v>
      </c>
      <c r="AW460" s="4">
        <v>17303</v>
      </c>
      <c r="AX460" s="5">
        <f t="shared" si="547"/>
        <v>0</v>
      </c>
      <c r="AY460" s="4">
        <v>17303</v>
      </c>
      <c r="AZ460" s="5"/>
      <c r="BB460" s="5">
        <f t="shared" ref="BB460" si="549">BC460-BA460</f>
        <v>0</v>
      </c>
    </row>
    <row r="461" spans="1:54" s="4" customFormat="1">
      <c r="A461" s="269">
        <v>458</v>
      </c>
      <c r="B461" s="2">
        <v>458160295</v>
      </c>
      <c r="C461" s="9" t="s">
        <v>285</v>
      </c>
      <c r="D461" s="14">
        <f>'fnd enro'!D461</f>
        <v>0</v>
      </c>
      <c r="E461" s="14">
        <f>'fnd enro'!E461</f>
        <v>0</v>
      </c>
      <c r="F461" s="14">
        <f>'fnd enro'!F461</f>
        <v>0</v>
      </c>
      <c r="G461" s="14">
        <f>'fnd enro'!G461</f>
        <v>0</v>
      </c>
      <c r="H461" s="14">
        <f>'fnd enro'!H461</f>
        <v>0</v>
      </c>
      <c r="I461" s="14">
        <f>'fnd enro'!I461</f>
        <v>5</v>
      </c>
      <c r="J461" s="14">
        <f>'fnd enro'!J461</f>
        <v>0</v>
      </c>
      <c r="K461" s="15">
        <f>'fnd enro'!K461</f>
        <v>0.193</v>
      </c>
      <c r="L461" s="14">
        <f>'fnd enro'!L461</f>
        <v>0</v>
      </c>
      <c r="M461" s="14">
        <f>'fnd enro'!M461</f>
        <v>0</v>
      </c>
      <c r="N461" s="14">
        <f>'fnd enro'!N461</f>
        <v>0</v>
      </c>
      <c r="O461" s="14">
        <f>'fnd enro'!O461</f>
        <v>0</v>
      </c>
      <c r="P461" s="14">
        <f>'fnd enro'!P461</f>
        <v>3</v>
      </c>
      <c r="Q461" s="14">
        <f>'fnd enro'!R461</f>
        <v>5</v>
      </c>
      <c r="R461" s="15">
        <f t="shared" si="538"/>
        <v>1</v>
      </c>
      <c r="S461" s="14">
        <f>VALUE('fnd enro'!Q461)</f>
        <v>5</v>
      </c>
      <c r="T461" s="2"/>
      <c r="U461" s="1">
        <f>(($D461*'fnd base rates'!C$107)
+($E461*'fnd base rates'!C$108)
+($F461*'fnd base rates'!C$109)
+($G461*'fnd base rates'!C$110)
+($H461*'fnd base rates'!C$111)
+($I461*'fnd base rates'!C$112)
+($J461*'fnd base rates'!C$113)
+($K461*'fnd base rates'!C$114)
+($M461*'fnd base rates'!C$116)
+($N461*'fnd base rates'!C$117)
+($O461*'fnd base rates'!C$118)
+($P461*VLOOKUP($S461+12,rate_basefnd,3)))
*$R461</f>
        <v>2861.9167300000004</v>
      </c>
      <c r="V461" s="1">
        <f>(($D461*'fnd base rates'!D$107)
+($E461*'fnd base rates'!D$108)
+($F461*'fnd base rates'!D$109)
+($G461*'fnd base rates'!D$110)
+($H461*'fnd base rates'!D$111)
+($I461*'fnd base rates'!D$112)
+($J461*'fnd base rates'!D$113)
+($K461*'fnd base rates'!D$114)
+($M461*'fnd base rates'!D$116)
+($N461*'fnd base rates'!D$117)
+($O461*'fnd base rates'!D$118)
+($P461*VLOOKUP($S461+12,rate_basefnd,4)))
*$R461</f>
        <v>4676.38</v>
      </c>
      <c r="W461" s="1">
        <f>(($D461*'fnd base rates'!E$107)
+($E461*'fnd base rates'!E$108)
+($F461*'fnd base rates'!E$109)
+($G461*'fnd base rates'!E$110)
+($H461*'fnd base rates'!E$111)
+($I461*'fnd base rates'!E$112)
+($J461*'fnd base rates'!E$113)
+($K461*'fnd base rates'!E$114)
+($M461*'fnd base rates'!E$116)
+($N461*'fnd base rates'!E$117)
+($O461*'fnd base rates'!E$118)
+($P461*VLOOKUP($S461+12,rate_basefnd,5)))
*$R461</f>
        <v>32868.331879999998</v>
      </c>
      <c r="X461" s="1">
        <f>(($D461*'fnd base rates'!F$107)
+($E461*'fnd base rates'!F$108)
+($F461*'fnd base rates'!F$109)
+($G461*'fnd base rates'!F$110)
+($H461*'fnd base rates'!F$111)
+($I461*'fnd base rates'!F$112)
+($J461*'fnd base rates'!F$113)
+($K461*'fnd base rates'!F$114)
+($M461*'fnd base rates'!F$116)
+($N461*'fnd base rates'!F$117)
+($O461*'fnd base rates'!F$118)
+($P461*VLOOKUP($S461+12,rate_basefnd,6)))
*$R461</f>
        <v>4434.4320600000001</v>
      </c>
      <c r="Y461" s="1">
        <f>(($D461*'fnd base rates'!G$107)
+($E461*'fnd base rates'!G$108)
+($F461*'fnd base rates'!G$109)
+($G461*'fnd base rates'!G$110)
+($H461*'fnd base rates'!G$111)
+($I461*'fnd base rates'!G$112)
+($J461*'fnd base rates'!G$113)
+($K461*'fnd base rates'!G$114)
+($M461*'fnd base rates'!G$116)
+($N461*'fnd base rates'!G$117)
+($O461*'fnd base rates'!G$118)
+($P461*VLOOKUP($S461+12,rate_basefnd,7)))
*$R461</f>
        <v>1222.46641</v>
      </c>
      <c r="Z461" s="1">
        <f>(($D461*'fnd base rates'!H$107)
+($E461*'fnd base rates'!H$108)
+($F461*'fnd base rates'!H$109)
+($G461*'fnd base rates'!H$110)
+($H461*'fnd base rates'!H$111)
+($I461*'fnd base rates'!H$112)
+($J461*'fnd base rates'!H$113)
+($K461*'fnd base rates'!H$114)
+($M461*'fnd base rates'!H$116)
+($N461*'fnd base rates'!H$117)
+($O461*'fnd base rates'!H$118)
+($P461*VLOOKUP($S461+12,rate_basefnd,8)))</f>
        <v>4202.1646700000001</v>
      </c>
      <c r="AA461" s="1">
        <f>(($D461*'fnd base rates'!I$107)
+($E461*'fnd base rates'!I$108)
+($F461*'fnd base rates'!I$109)
+($G461*'fnd base rates'!I$110)
+($H461*'fnd base rates'!I$111)
+($I461*'fnd base rates'!I$112)
+($J461*'fnd base rates'!I$113)
+($K461*'fnd base rates'!I$114)
+($M461*'fnd base rates'!I$116)
+($N461*'fnd base rates'!I$117)
+($O461*'fnd base rates'!I$118)
+($P461*VLOOKUP($S461+12,rate_basefnd,9)))
*$R461</f>
        <v>2466.0899999999997</v>
      </c>
      <c r="AB461" s="1">
        <f>(($D461*'fnd base rates'!J$107)
+($E461*'fnd base rates'!J$108)
+($F461*'fnd base rates'!J$109)
+($G461*'fnd base rates'!J$110)
+($H461*'fnd base rates'!J$111)
+($I461*'fnd base rates'!J$112)
+($J461*'fnd base rates'!J$113)
+($K461*'fnd base rates'!J$114)
+($M461*'fnd base rates'!J$116)
+($N461*'fnd base rates'!J$117)
+($O461*'fnd base rates'!J$118)
+($P461*VLOOKUP($S461+12,rate_basefnd,10)))
*$R461</f>
        <v>4616.7299999999996</v>
      </c>
      <c r="AC461" s="1">
        <f>(($D461*'fnd base rates'!K$107)
+($E461*'fnd base rates'!K$108)
+($F461*'fnd base rates'!K$109)
+($G461*'fnd base rates'!K$110)
+($H461*'fnd base rates'!K$111)
+($I461*'fnd base rates'!K$112)
+($J461*'fnd base rates'!K$113)
+($K461*'fnd base rates'!K$114)
+($M461*'fnd base rates'!K$116)
+($N461*'fnd base rates'!K$117)
+($O461*'fnd base rates'!K$118)
+($P461*VLOOKUP($S461+12,rate_basefnd,11)))
*$R461</f>
        <v>5750.2993999999999</v>
      </c>
      <c r="AD461" s="1">
        <f>(($D461*'fnd base rates'!L$107)
+($E461*'fnd base rates'!L$108)
+($F461*'fnd base rates'!L$109)
+($G461*'fnd base rates'!L$110)
+($H461*'fnd base rates'!L$111)
+($I461*'fnd base rates'!L$112)
+($J461*'fnd base rates'!L$113)
+($K461*'fnd base rates'!L$114)
+($M461*'fnd base rates'!L$116)
+($N461*'fnd base rates'!L$117)
+($O461*'fnd base rates'!L$118)
+($P461*VLOOKUP($S461+12,rate_basefnd,12)))</f>
        <v>8189.4234000000006</v>
      </c>
      <c r="AE461" s="1">
        <f>(($D461*'fnd base rates'!M$107)
+($E461*'fnd base rates'!M$108)
+($F461*'fnd base rates'!M$109)
+($G461*'fnd base rates'!M$110)
+($H461*'fnd base rates'!M$111)
+($I461*'fnd base rates'!M$112)
+($J461*'fnd base rates'!M$113)
+($K461*'fnd base rates'!M$114)
+($M461*'fnd base rates'!M$116)
+($N461*'fnd base rates'!M$117)
+($O461*'fnd base rates'!M$118)
+($P461*VLOOKUP($S461+12,rate_basefnd,13)))</f>
        <v>0</v>
      </c>
      <c r="AF461" s="4">
        <f t="shared" si="539"/>
        <v>71288.234549999994</v>
      </c>
      <c r="AH461" s="269">
        <f t="shared" si="540"/>
        <v>458160295</v>
      </c>
      <c r="AI461" s="4" t="str">
        <f t="shared" si="541"/>
        <v>458</v>
      </c>
      <c r="AJ461" s="2" t="str">
        <f t="shared" si="542"/>
        <v>160</v>
      </c>
      <c r="AK461" s="2" t="str">
        <f t="shared" si="543"/>
        <v>295</v>
      </c>
      <c r="AL461" s="4">
        <f t="shared" si="544"/>
        <v>1</v>
      </c>
      <c r="AM461" s="4">
        <f t="shared" si="535"/>
        <v>5</v>
      </c>
      <c r="AN461" s="4">
        <f t="shared" si="545"/>
        <v>71288.234549999994</v>
      </c>
      <c r="AO461" s="4">
        <f t="shared" si="546"/>
        <v>14258</v>
      </c>
      <c r="AP461" s="4">
        <f t="shared" si="536"/>
        <v>0</v>
      </c>
      <c r="AQ461" s="4">
        <v>14258</v>
      </c>
      <c r="AW461" s="4">
        <v>14258</v>
      </c>
      <c r="AX461" s="5">
        <f t="shared" si="547"/>
        <v>0</v>
      </c>
      <c r="AY461" s="4">
        <v>14258</v>
      </c>
      <c r="AZ461" s="5"/>
      <c r="BB461" s="5">
        <f t="shared" ref="BB461" si="550">BC461-BA461</f>
        <v>0</v>
      </c>
    </row>
    <row r="462" spans="1:54" s="4" customFormat="1">
      <c r="A462" s="269">
        <v>458</v>
      </c>
      <c r="B462" s="2">
        <v>458160735</v>
      </c>
      <c r="C462" s="9" t="s">
        <v>285</v>
      </c>
      <c r="D462" s="14">
        <f>'fnd enro'!D462</f>
        <v>0</v>
      </c>
      <c r="E462" s="14">
        <f>'fnd enro'!E462</f>
        <v>0</v>
      </c>
      <c r="F462" s="14">
        <f>'fnd enro'!F462</f>
        <v>0</v>
      </c>
      <c r="G462" s="14">
        <f>'fnd enro'!G462</f>
        <v>0</v>
      </c>
      <c r="H462" s="14">
        <f>'fnd enro'!H462</f>
        <v>0</v>
      </c>
      <c r="I462" s="14">
        <f>'fnd enro'!I462</f>
        <v>1</v>
      </c>
      <c r="J462" s="14">
        <f>'fnd enro'!J462</f>
        <v>0</v>
      </c>
      <c r="K462" s="15">
        <f>'fnd enro'!K462</f>
        <v>3.8600000000000002E-2</v>
      </c>
      <c r="L462" s="14">
        <f>'fnd enro'!L462</f>
        <v>0</v>
      </c>
      <c r="M462" s="14">
        <f>'fnd enro'!M462</f>
        <v>0</v>
      </c>
      <c r="N462" s="14">
        <f>'fnd enro'!N462</f>
        <v>0</v>
      </c>
      <c r="O462" s="14">
        <f>'fnd enro'!O462</f>
        <v>0</v>
      </c>
      <c r="P462" s="14">
        <f>'fnd enro'!P462</f>
        <v>0</v>
      </c>
      <c r="Q462" s="14">
        <f>'fnd enro'!R462</f>
        <v>1</v>
      </c>
      <c r="R462" s="15">
        <f t="shared" si="538"/>
        <v>1</v>
      </c>
      <c r="S462" s="14">
        <f>VALUE('fnd enro'!Q462)</f>
        <v>6</v>
      </c>
      <c r="T462" s="2"/>
      <c r="U462" s="1">
        <f>(($D462*'fnd base rates'!C$107)
+($E462*'fnd base rates'!C$108)
+($F462*'fnd base rates'!C$109)
+($G462*'fnd base rates'!C$110)
+($H462*'fnd base rates'!C$111)
+($I462*'fnd base rates'!C$112)
+($J462*'fnd base rates'!C$113)
+($K462*'fnd base rates'!C$114)
+($M462*'fnd base rates'!C$116)
+($N462*'fnd base rates'!C$117)
+($O462*'fnd base rates'!C$118)
+($P462*VLOOKUP($S462+12,rate_basefnd,3)))
*$R462</f>
        <v>536.46134600000005</v>
      </c>
      <c r="V462" s="1">
        <f>(($D462*'fnd base rates'!D$107)
+($E462*'fnd base rates'!D$108)
+($F462*'fnd base rates'!D$109)
+($G462*'fnd base rates'!D$110)
+($H462*'fnd base rates'!D$111)
+($I462*'fnd base rates'!D$112)
+($J462*'fnd base rates'!D$113)
+($K462*'fnd base rates'!D$114)
+($M462*'fnd base rates'!D$116)
+($N462*'fnd base rates'!D$117)
+($O462*'fnd base rates'!D$118)
+($P462*VLOOKUP($S462+12,rate_basefnd,4)))
*$R462</f>
        <v>765.08</v>
      </c>
      <c r="W462" s="1">
        <f>(($D462*'fnd base rates'!E$107)
+($E462*'fnd base rates'!E$108)
+($F462*'fnd base rates'!E$109)
+($G462*'fnd base rates'!E$110)
+($H462*'fnd base rates'!E$111)
+($I462*'fnd base rates'!E$112)
+($J462*'fnd base rates'!E$113)
+($K462*'fnd base rates'!E$114)
+($M462*'fnd base rates'!E$116)
+($N462*'fnd base rates'!E$117)
+($O462*'fnd base rates'!E$118)
+($P462*VLOOKUP($S462+12,rate_basefnd,5)))
*$R462</f>
        <v>4912.2003759999998</v>
      </c>
      <c r="X462" s="1">
        <f>(($D462*'fnd base rates'!F$107)
+($E462*'fnd base rates'!F$108)
+($F462*'fnd base rates'!F$109)
+($G462*'fnd base rates'!F$110)
+($H462*'fnd base rates'!F$111)
+($I462*'fnd base rates'!F$112)
+($J462*'fnd base rates'!F$113)
+($K462*'fnd base rates'!F$114)
+($M462*'fnd base rates'!F$116)
+($N462*'fnd base rates'!F$117)
+($O462*'fnd base rates'!F$118)
+($P462*VLOOKUP($S462+12,rate_basefnd,6)))
*$R462</f>
        <v>886.88641200000006</v>
      </c>
      <c r="Y462" s="1">
        <f>(($D462*'fnd base rates'!G$107)
+($E462*'fnd base rates'!G$108)
+($F462*'fnd base rates'!G$109)
+($G462*'fnd base rates'!G$110)
+($H462*'fnd base rates'!G$111)
+($I462*'fnd base rates'!G$112)
+($J462*'fnd base rates'!G$113)
+($K462*'fnd base rates'!G$114)
+($M462*'fnd base rates'!G$116)
+($N462*'fnd base rates'!G$117)
+($O462*'fnd base rates'!G$118)
+($P462*VLOOKUP($S462+12,rate_basefnd,7)))
*$R462</f>
        <v>163.88328199999998</v>
      </c>
      <c r="Z462" s="1">
        <f>(($D462*'fnd base rates'!H$107)
+($E462*'fnd base rates'!H$108)
+($F462*'fnd base rates'!H$109)
+($G462*'fnd base rates'!H$110)
+($H462*'fnd base rates'!H$111)
+($I462*'fnd base rates'!H$112)
+($J462*'fnd base rates'!H$113)
+($K462*'fnd base rates'!H$114)
+($M462*'fnd base rates'!H$116)
+($N462*'fnd base rates'!H$117)
+($O462*'fnd base rates'!H$118)
+($P462*VLOOKUP($S462+12,rate_basefnd,8)))</f>
        <v>828.078934</v>
      </c>
      <c r="AA462" s="1">
        <f>(($D462*'fnd base rates'!I$107)
+($E462*'fnd base rates'!I$108)
+($F462*'fnd base rates'!I$109)
+($G462*'fnd base rates'!I$110)
+($H462*'fnd base rates'!I$111)
+($I462*'fnd base rates'!I$112)
+($J462*'fnd base rates'!I$113)
+($K462*'fnd base rates'!I$114)
+($M462*'fnd base rates'!I$116)
+($N462*'fnd base rates'!I$117)
+($O462*'fnd base rates'!I$118)
+($P462*VLOOKUP($S462+12,rate_basefnd,9)))
*$R462</f>
        <v>425.94</v>
      </c>
      <c r="AB462" s="1">
        <f>(($D462*'fnd base rates'!J$107)
+($E462*'fnd base rates'!J$108)
+($F462*'fnd base rates'!J$109)
+($G462*'fnd base rates'!J$110)
+($H462*'fnd base rates'!J$111)
+($I462*'fnd base rates'!J$112)
+($J462*'fnd base rates'!J$113)
+($K462*'fnd base rates'!J$114)
+($M462*'fnd base rates'!J$116)
+($N462*'fnd base rates'!J$117)
+($O462*'fnd base rates'!J$118)
+($P462*VLOOKUP($S462+12,rate_basefnd,10)))
*$R462</f>
        <v>573.75</v>
      </c>
      <c r="AC462" s="1">
        <f>(($D462*'fnd base rates'!K$107)
+($E462*'fnd base rates'!K$108)
+($F462*'fnd base rates'!K$109)
+($G462*'fnd base rates'!K$110)
+($H462*'fnd base rates'!K$111)
+($I462*'fnd base rates'!K$112)
+($J462*'fnd base rates'!K$113)
+($K462*'fnd base rates'!K$114)
+($M462*'fnd base rates'!K$116)
+($N462*'fnd base rates'!K$117)
+($O462*'fnd base rates'!K$118)
+($P462*VLOOKUP($S462+12,rate_basefnd,11)))
*$R462</f>
        <v>1150.05988</v>
      </c>
      <c r="AD462" s="1">
        <f>(($D462*'fnd base rates'!L$107)
+($E462*'fnd base rates'!L$108)
+($F462*'fnd base rates'!L$109)
+($G462*'fnd base rates'!L$110)
+($H462*'fnd base rates'!L$111)
+($I462*'fnd base rates'!L$112)
+($J462*'fnd base rates'!L$113)
+($K462*'fnd base rates'!L$114)
+($M462*'fnd base rates'!L$116)
+($N462*'fnd base rates'!L$117)
+($O462*'fnd base rates'!L$118)
+($P462*VLOOKUP($S462+12,rate_basefnd,12)))</f>
        <v>1369.1266800000001</v>
      </c>
      <c r="AE462" s="1">
        <f>(($D462*'fnd base rates'!M$107)
+($E462*'fnd base rates'!M$108)
+($F462*'fnd base rates'!M$109)
+($G462*'fnd base rates'!M$110)
+($H462*'fnd base rates'!M$111)
+($I462*'fnd base rates'!M$112)
+($J462*'fnd base rates'!M$113)
+($K462*'fnd base rates'!M$114)
+($M462*'fnd base rates'!M$116)
+($N462*'fnd base rates'!M$117)
+($O462*'fnd base rates'!M$118)
+($P462*VLOOKUP($S462+12,rate_basefnd,13)))</f>
        <v>0</v>
      </c>
      <c r="AF462" s="4">
        <f t="shared" si="539"/>
        <v>11611.466909999999</v>
      </c>
      <c r="AH462" s="269">
        <f t="shared" si="540"/>
        <v>458160735</v>
      </c>
      <c r="AI462" s="4" t="str">
        <f t="shared" si="541"/>
        <v>458</v>
      </c>
      <c r="AJ462" s="2" t="str">
        <f t="shared" si="542"/>
        <v>160</v>
      </c>
      <c r="AK462" s="2" t="str">
        <f t="shared" si="543"/>
        <v>735</v>
      </c>
      <c r="AL462" s="4">
        <f t="shared" si="544"/>
        <v>1</v>
      </c>
      <c r="AM462" s="4">
        <f t="shared" si="535"/>
        <v>1</v>
      </c>
      <c r="AN462" s="4">
        <f t="shared" si="545"/>
        <v>11611.466909999999</v>
      </c>
      <c r="AO462" s="4">
        <f t="shared" si="546"/>
        <v>11611</v>
      </c>
      <c r="AP462" s="4">
        <f t="shared" si="536"/>
        <v>0</v>
      </c>
      <c r="AQ462" s="4">
        <v>11611</v>
      </c>
      <c r="AW462" s="4">
        <v>11611</v>
      </c>
      <c r="AX462" s="5">
        <f t="shared" si="547"/>
        <v>0</v>
      </c>
      <c r="AY462" s="4">
        <v>11611</v>
      </c>
      <c r="AZ462" s="5"/>
      <c r="BB462" s="5">
        <f t="shared" ref="BB462" si="551">BC462-BA462</f>
        <v>0</v>
      </c>
    </row>
    <row r="463" spans="1:54" s="4" customFormat="1">
      <c r="A463" s="269">
        <v>463</v>
      </c>
      <c r="B463" s="2">
        <v>463035035</v>
      </c>
      <c r="C463" s="9" t="s">
        <v>1045</v>
      </c>
      <c r="D463" s="14">
        <f>'fnd enro'!D463</f>
        <v>0</v>
      </c>
      <c r="E463" s="14">
        <f>'fnd enro'!E463</f>
        <v>0</v>
      </c>
      <c r="F463" s="14">
        <f>'fnd enro'!F463</f>
        <v>58</v>
      </c>
      <c r="G463" s="14">
        <f>'fnd enro'!G463</f>
        <v>329</v>
      </c>
      <c r="H463" s="14">
        <f>'fnd enro'!H463</f>
        <v>180</v>
      </c>
      <c r="I463" s="14">
        <f>'fnd enro'!I463</f>
        <v>0</v>
      </c>
      <c r="J463" s="14">
        <f>'fnd enro'!J463</f>
        <v>0</v>
      </c>
      <c r="K463" s="15">
        <f>'fnd enro'!K463</f>
        <v>21.886199999999999</v>
      </c>
      <c r="L463" s="14">
        <f>'fnd enro'!L463</f>
        <v>0</v>
      </c>
      <c r="M463" s="14">
        <f>'fnd enro'!M463</f>
        <v>77</v>
      </c>
      <c r="N463" s="14">
        <f>'fnd enro'!N463</f>
        <v>29</v>
      </c>
      <c r="O463" s="14">
        <f>'fnd enro'!O463</f>
        <v>0</v>
      </c>
      <c r="P463" s="14">
        <f>'fnd enro'!P463</f>
        <v>474</v>
      </c>
      <c r="Q463" s="14">
        <f>'fnd enro'!R463</f>
        <v>567</v>
      </c>
      <c r="R463" s="15">
        <f t="shared" si="538"/>
        <v>1.0880000000000001</v>
      </c>
      <c r="S463" s="14">
        <f>VALUE('fnd enro'!Q463)</f>
        <v>11</v>
      </c>
      <c r="T463" s="2"/>
      <c r="U463" s="1">
        <f>(($D463*'fnd base rates'!C$107)
+($E463*'fnd base rates'!C$108)
+($F463*'fnd base rates'!C$109)
+($G463*'fnd base rates'!C$110)
+($H463*'fnd base rates'!C$111)
+($I463*'fnd base rates'!C$112)
+($J463*'fnd base rates'!C$113)
+($K463*'fnd base rates'!C$114)
+($M463*'fnd base rates'!C$116)
+($N463*'fnd base rates'!C$117)
+($O463*'fnd base rates'!C$118)
+($P463*VLOOKUP($S463+12,rate_basefnd,3)))
*$R463</f>
        <v>385908.28314201604</v>
      </c>
      <c r="V463" s="1">
        <f>(($D463*'fnd base rates'!D$107)
+($E463*'fnd base rates'!D$108)
+($F463*'fnd base rates'!D$109)
+($G463*'fnd base rates'!D$110)
+($H463*'fnd base rates'!D$111)
+($I463*'fnd base rates'!D$112)
+($J463*'fnd base rates'!D$113)
+($K463*'fnd base rates'!D$114)
+($M463*'fnd base rates'!D$116)
+($N463*'fnd base rates'!D$117)
+($O463*'fnd base rates'!D$118)
+($P463*VLOOKUP($S463+12,rate_basefnd,4)))
*$R463</f>
        <v>697014.45952000003</v>
      </c>
      <c r="W463" s="1">
        <f>(($D463*'fnd base rates'!E$107)
+($E463*'fnd base rates'!E$108)
+($F463*'fnd base rates'!E$109)
+($G463*'fnd base rates'!E$110)
+($H463*'fnd base rates'!E$111)
+($I463*'fnd base rates'!E$112)
+($J463*'fnd base rates'!E$113)
+($K463*'fnd base rates'!E$114)
+($M463*'fnd base rates'!E$116)
+($N463*'fnd base rates'!E$117)
+($O463*'fnd base rates'!E$118)
+($P463*VLOOKUP($S463+12,rate_basefnd,5)))
*$R463</f>
        <v>4450952.1564328959</v>
      </c>
      <c r="X463" s="1">
        <f>(($D463*'fnd base rates'!F$107)
+($E463*'fnd base rates'!F$108)
+($F463*'fnd base rates'!F$109)
+($G463*'fnd base rates'!F$110)
+($H463*'fnd base rates'!F$111)
+($I463*'fnd base rates'!F$112)
+($J463*'fnd base rates'!F$113)
+($K463*'fnd base rates'!F$114)
+($M463*'fnd base rates'!F$116)
+($N463*'fnd base rates'!F$117)
+($O463*'fnd base rates'!F$118)
+($P463*VLOOKUP($S463+12,rate_basefnd,6)))
*$R463</f>
        <v>740904.20065715199</v>
      </c>
      <c r="Y463" s="1">
        <f>(($D463*'fnd base rates'!G$107)
+($E463*'fnd base rates'!G$108)
+($F463*'fnd base rates'!G$109)
+($G463*'fnd base rates'!G$110)
+($H463*'fnd base rates'!G$111)
+($I463*'fnd base rates'!G$112)
+($J463*'fnd base rates'!G$113)
+($K463*'fnd base rates'!G$114)
+($M463*'fnd base rates'!G$116)
+($N463*'fnd base rates'!G$117)
+($O463*'fnd base rates'!G$118)
+($P463*VLOOKUP($S463+12,rate_basefnd,7)))
*$R463</f>
        <v>201691.22145267203</v>
      </c>
      <c r="Z463" s="1">
        <f>(($D463*'fnd base rates'!H$107)
+($E463*'fnd base rates'!H$108)
+($F463*'fnd base rates'!H$109)
+($G463*'fnd base rates'!H$110)
+($H463*'fnd base rates'!H$111)
+($I463*'fnd base rates'!H$112)
+($J463*'fnd base rates'!H$113)
+($K463*'fnd base rates'!H$114)
+($M463*'fnd base rates'!H$116)
+($N463*'fnd base rates'!H$117)
+($O463*'fnd base rates'!H$118)
+($P463*VLOOKUP($S463+12,rate_basefnd,8)))</f>
        <v>324027.27557799994</v>
      </c>
      <c r="AA463" s="1">
        <f>(($D463*'fnd base rates'!I$107)
+($E463*'fnd base rates'!I$108)
+($F463*'fnd base rates'!I$109)
+($G463*'fnd base rates'!I$110)
+($H463*'fnd base rates'!I$111)
+($I463*'fnd base rates'!I$112)
+($J463*'fnd base rates'!I$113)
+($K463*'fnd base rates'!I$114)
+($M463*'fnd base rates'!I$116)
+($N463*'fnd base rates'!I$117)
+($O463*'fnd base rates'!I$118)
+($P463*VLOOKUP($S463+12,rate_basefnd,9)))
*$R463</f>
        <v>289667.30304000003</v>
      </c>
      <c r="AB463" s="1">
        <f>(($D463*'fnd base rates'!J$107)
+($E463*'fnd base rates'!J$108)
+($F463*'fnd base rates'!J$109)
+($G463*'fnd base rates'!J$110)
+($H463*'fnd base rates'!J$111)
+($I463*'fnd base rates'!J$112)
+($J463*'fnd base rates'!J$113)
+($K463*'fnd base rates'!J$114)
+($M463*'fnd base rates'!J$116)
+($N463*'fnd base rates'!J$117)
+($O463*'fnd base rates'!J$118)
+($P463*VLOOKUP($S463+12,rate_basefnd,10)))
*$R463</f>
        <v>532291.65119999996</v>
      </c>
      <c r="AC463" s="1">
        <f>(($D463*'fnd base rates'!K$107)
+($E463*'fnd base rates'!K$108)
+($F463*'fnd base rates'!K$109)
+($G463*'fnd base rates'!K$110)
+($H463*'fnd base rates'!K$111)
+($I463*'fnd base rates'!K$112)
+($J463*'fnd base rates'!K$113)
+($K463*'fnd base rates'!K$114)
+($M463*'fnd base rates'!K$116)
+($N463*'fnd base rates'!K$117)
+($O463*'fnd base rates'!K$118)
+($P463*VLOOKUP($S463+12,rate_basefnd,11)))
*$R463</f>
        <v>730291.46389248001</v>
      </c>
      <c r="AD463" s="1">
        <f>(($D463*'fnd base rates'!L$107)
+($E463*'fnd base rates'!L$108)
+($F463*'fnd base rates'!L$109)
+($G463*'fnd base rates'!L$110)
+($H463*'fnd base rates'!L$111)
+($I463*'fnd base rates'!L$112)
+($J463*'fnd base rates'!L$113)
+($K463*'fnd base rates'!L$114)
+($M463*'fnd base rates'!L$116)
+($N463*'fnd base rates'!L$117)
+($O463*'fnd base rates'!L$118)
+($P463*VLOOKUP($S463+12,rate_basefnd,12)))</f>
        <v>1158369.5575600001</v>
      </c>
      <c r="AE463" s="1">
        <f>(($D463*'fnd base rates'!M$107)
+($E463*'fnd base rates'!M$108)
+($F463*'fnd base rates'!M$109)
+($G463*'fnd base rates'!M$110)
+($H463*'fnd base rates'!M$111)
+($I463*'fnd base rates'!M$112)
+($J463*'fnd base rates'!M$113)
+($K463*'fnd base rates'!M$114)
+($M463*'fnd base rates'!M$116)
+($N463*'fnd base rates'!M$117)
+($O463*'fnd base rates'!M$118)
+($P463*VLOOKUP($S463+12,rate_basefnd,13)))</f>
        <v>0</v>
      </c>
      <c r="AF463" s="4">
        <f t="shared" si="539"/>
        <v>9511117.5724752154</v>
      </c>
      <c r="AH463" s="269">
        <f t="shared" si="540"/>
        <v>463035035</v>
      </c>
      <c r="AI463" s="4" t="str">
        <f t="shared" si="541"/>
        <v>463</v>
      </c>
      <c r="AJ463" s="2" t="str">
        <f t="shared" si="542"/>
        <v>035</v>
      </c>
      <c r="AK463" s="2" t="str">
        <f t="shared" si="543"/>
        <v>035</v>
      </c>
      <c r="AL463" s="4">
        <f t="shared" si="544"/>
        <v>1</v>
      </c>
      <c r="AM463" s="4">
        <f t="shared" si="535"/>
        <v>567</v>
      </c>
      <c r="AN463" s="4">
        <f t="shared" si="545"/>
        <v>9511117.5724752154</v>
      </c>
      <c r="AO463" s="4">
        <f t="shared" si="546"/>
        <v>16774</v>
      </c>
      <c r="AP463" s="4">
        <f t="shared" si="536"/>
        <v>0</v>
      </c>
      <c r="AQ463" s="4">
        <v>16774</v>
      </c>
      <c r="AW463" s="4">
        <v>16774</v>
      </c>
      <c r="AX463" s="5">
        <f t="shared" si="547"/>
        <v>0</v>
      </c>
      <c r="AY463" s="4">
        <v>16774</v>
      </c>
      <c r="AZ463" s="5"/>
      <c r="BB463" s="5">
        <f t="shared" ref="BB463" si="552">BC463-BA463</f>
        <v>0</v>
      </c>
    </row>
    <row r="464" spans="1:54" s="4" customFormat="1">
      <c r="A464" s="269">
        <v>463</v>
      </c>
      <c r="B464" s="2">
        <v>463035044</v>
      </c>
      <c r="C464" s="9" t="s">
        <v>1045</v>
      </c>
      <c r="D464" s="14">
        <f>'fnd enro'!D464</f>
        <v>0</v>
      </c>
      <c r="E464" s="14">
        <f>'fnd enro'!E464</f>
        <v>0</v>
      </c>
      <c r="F464" s="14">
        <f>'fnd enro'!F464</f>
        <v>0</v>
      </c>
      <c r="G464" s="14">
        <f>'fnd enro'!G464</f>
        <v>6</v>
      </c>
      <c r="H464" s="14">
        <f>'fnd enro'!H464</f>
        <v>0</v>
      </c>
      <c r="I464" s="14">
        <f>'fnd enro'!I464</f>
        <v>0</v>
      </c>
      <c r="J464" s="14">
        <f>'fnd enro'!J464</f>
        <v>0</v>
      </c>
      <c r="K464" s="15">
        <f>'fnd enro'!K464</f>
        <v>0.2316</v>
      </c>
      <c r="L464" s="14">
        <f>'fnd enro'!L464</f>
        <v>0</v>
      </c>
      <c r="M464" s="14">
        <f>'fnd enro'!M464</f>
        <v>2</v>
      </c>
      <c r="N464" s="14">
        <f>'fnd enro'!N464</f>
        <v>0</v>
      </c>
      <c r="O464" s="14">
        <f>'fnd enro'!O464</f>
        <v>0</v>
      </c>
      <c r="P464" s="14">
        <f>'fnd enro'!P464</f>
        <v>5</v>
      </c>
      <c r="Q464" s="14">
        <f>'fnd enro'!R464</f>
        <v>6</v>
      </c>
      <c r="R464" s="15">
        <f t="shared" si="538"/>
        <v>1.0880000000000001</v>
      </c>
      <c r="S464" s="14">
        <f>VALUE('fnd enro'!Q464)</f>
        <v>11</v>
      </c>
      <c r="T464" s="2"/>
      <c r="U464" s="1">
        <f>(($D464*'fnd base rates'!C$107)
+($E464*'fnd base rates'!C$108)
+($F464*'fnd base rates'!C$109)
+($G464*'fnd base rates'!C$110)
+($H464*'fnd base rates'!C$111)
+($I464*'fnd base rates'!C$112)
+($J464*'fnd base rates'!C$113)
+($K464*'fnd base rates'!C$114)
+($M464*'fnd base rates'!C$116)
+($N464*'fnd base rates'!C$117)
+($O464*'fnd base rates'!C$118)
+($P464*VLOOKUP($S464+12,rate_basefnd,3)))
*$R464</f>
        <v>4177.0366266880001</v>
      </c>
      <c r="V464" s="1">
        <f>(($D464*'fnd base rates'!D$107)
+($E464*'fnd base rates'!D$108)
+($F464*'fnd base rates'!D$109)
+($G464*'fnd base rates'!D$110)
+($H464*'fnd base rates'!D$111)
+($I464*'fnd base rates'!D$112)
+($J464*'fnd base rates'!D$113)
+($K464*'fnd base rates'!D$114)
+($M464*'fnd base rates'!D$116)
+($N464*'fnd base rates'!D$117)
+($O464*'fnd base rates'!D$118)
+($P464*VLOOKUP($S464+12,rate_basefnd,4)))
*$R464</f>
        <v>7534.856960000001</v>
      </c>
      <c r="W464" s="1">
        <f>(($D464*'fnd base rates'!E$107)
+($E464*'fnd base rates'!E$108)
+($F464*'fnd base rates'!E$109)
+($G464*'fnd base rates'!E$110)
+($H464*'fnd base rates'!E$111)
+($I464*'fnd base rates'!E$112)
+($J464*'fnd base rates'!E$113)
+($K464*'fnd base rates'!E$114)
+($M464*'fnd base rates'!E$116)
+($N464*'fnd base rates'!E$117)
+($O464*'fnd base rates'!E$118)
+($P464*VLOOKUP($S464+12,rate_basefnd,5)))
*$R464</f>
        <v>49066.691734528009</v>
      </c>
      <c r="X464" s="1">
        <f>(($D464*'fnd base rates'!F$107)
+($E464*'fnd base rates'!F$108)
+($F464*'fnd base rates'!F$109)
+($G464*'fnd base rates'!F$110)
+($H464*'fnd base rates'!F$111)
+($I464*'fnd base rates'!F$112)
+($J464*'fnd base rates'!F$113)
+($K464*'fnd base rates'!F$114)
+($M464*'fnd base rates'!F$116)
+($N464*'fnd base rates'!F$117)
+($O464*'fnd base rates'!F$118)
+($P464*VLOOKUP($S464+12,rate_basefnd,6)))
*$R464</f>
        <v>8528.5256975360007</v>
      </c>
      <c r="Y464" s="1">
        <f>(($D464*'fnd base rates'!G$107)
+($E464*'fnd base rates'!G$108)
+($F464*'fnd base rates'!G$109)
+($G464*'fnd base rates'!G$110)
+($H464*'fnd base rates'!G$111)
+($I464*'fnd base rates'!G$112)
+($J464*'fnd base rates'!G$113)
+($K464*'fnd base rates'!G$114)
+($M464*'fnd base rates'!G$116)
+($N464*'fnd base rates'!G$117)
+($O464*'fnd base rates'!G$118)
+($P464*VLOOKUP($S464+12,rate_basefnd,7)))
*$R464</f>
        <v>2154.2940648960002</v>
      </c>
      <c r="Z464" s="1">
        <f>(($D464*'fnd base rates'!H$107)
+($E464*'fnd base rates'!H$108)
+($F464*'fnd base rates'!H$109)
+($G464*'fnd base rates'!H$110)
+($H464*'fnd base rates'!H$111)
+($I464*'fnd base rates'!H$112)
+($J464*'fnd base rates'!H$113)
+($K464*'fnd base rates'!H$114)
+($M464*'fnd base rates'!H$116)
+($N464*'fnd base rates'!H$117)
+($O464*'fnd base rates'!H$118)
+($P464*VLOOKUP($S464+12,rate_basefnd,8)))</f>
        <v>3537.2936040000004</v>
      </c>
      <c r="AA464" s="1">
        <f>(($D464*'fnd base rates'!I$107)
+($E464*'fnd base rates'!I$108)
+($F464*'fnd base rates'!I$109)
+($G464*'fnd base rates'!I$110)
+($H464*'fnd base rates'!I$111)
+($I464*'fnd base rates'!I$112)
+($J464*'fnd base rates'!I$113)
+($K464*'fnd base rates'!I$114)
+($M464*'fnd base rates'!I$116)
+($N464*'fnd base rates'!I$117)
+($O464*'fnd base rates'!I$118)
+($P464*VLOOKUP($S464+12,rate_basefnd,9)))
*$R464</f>
        <v>3016.8825600000005</v>
      </c>
      <c r="AB464" s="1">
        <f>(($D464*'fnd base rates'!J$107)
+($E464*'fnd base rates'!J$108)
+($F464*'fnd base rates'!J$109)
+($G464*'fnd base rates'!J$110)
+($H464*'fnd base rates'!J$111)
+($I464*'fnd base rates'!J$112)
+($J464*'fnd base rates'!J$113)
+($K464*'fnd base rates'!J$114)
+($M464*'fnd base rates'!J$116)
+($N464*'fnd base rates'!J$117)
+($O464*'fnd base rates'!J$118)
+($P464*VLOOKUP($S464+12,rate_basefnd,10)))
*$R464</f>
        <v>5476.30656</v>
      </c>
      <c r="AC464" s="1">
        <f>(($D464*'fnd base rates'!K$107)
+($E464*'fnd base rates'!K$108)
+($F464*'fnd base rates'!K$109)
+($G464*'fnd base rates'!K$110)
+($H464*'fnd base rates'!K$111)
+($I464*'fnd base rates'!K$112)
+($J464*'fnd base rates'!K$113)
+($K464*'fnd base rates'!K$114)
+($M464*'fnd base rates'!K$116)
+($N464*'fnd base rates'!K$117)
+($O464*'fnd base rates'!K$118)
+($P464*VLOOKUP($S464+12,rate_basefnd,11)))
*$R464</f>
        <v>7842.4772966399996</v>
      </c>
      <c r="AD464" s="1">
        <f>(($D464*'fnd base rates'!L$107)
+($E464*'fnd base rates'!L$108)
+($F464*'fnd base rates'!L$109)
+($G464*'fnd base rates'!L$110)
+($H464*'fnd base rates'!L$111)
+($I464*'fnd base rates'!L$112)
+($J464*'fnd base rates'!L$113)
+($K464*'fnd base rates'!L$114)
+($M464*'fnd base rates'!L$116)
+($N464*'fnd base rates'!L$117)
+($O464*'fnd base rates'!L$118)
+($P464*VLOOKUP($S464+12,rate_basefnd,12)))</f>
        <v>12361.230080000001</v>
      </c>
      <c r="AE464" s="1">
        <f>(($D464*'fnd base rates'!M$107)
+($E464*'fnd base rates'!M$108)
+($F464*'fnd base rates'!M$109)
+($G464*'fnd base rates'!M$110)
+($H464*'fnd base rates'!M$111)
+($I464*'fnd base rates'!M$112)
+($J464*'fnd base rates'!M$113)
+($K464*'fnd base rates'!M$114)
+($M464*'fnd base rates'!M$116)
+($N464*'fnd base rates'!M$117)
+($O464*'fnd base rates'!M$118)
+($P464*VLOOKUP($S464+12,rate_basefnd,13)))</f>
        <v>0</v>
      </c>
      <c r="AF464" s="4">
        <f t="shared" si="539"/>
        <v>103695.59518428802</v>
      </c>
      <c r="AH464" s="269">
        <f t="shared" si="540"/>
        <v>463035044</v>
      </c>
      <c r="AI464" s="4" t="str">
        <f t="shared" si="541"/>
        <v>463</v>
      </c>
      <c r="AJ464" s="2" t="str">
        <f t="shared" si="542"/>
        <v>035</v>
      </c>
      <c r="AK464" s="2" t="str">
        <f t="shared" si="543"/>
        <v>044</v>
      </c>
      <c r="AL464" s="4">
        <f t="shared" si="544"/>
        <v>1</v>
      </c>
      <c r="AM464" s="4">
        <f t="shared" si="535"/>
        <v>6</v>
      </c>
      <c r="AN464" s="4">
        <f t="shared" si="545"/>
        <v>103695.59518428802</v>
      </c>
      <c r="AO464" s="4">
        <f t="shared" si="546"/>
        <v>17283</v>
      </c>
      <c r="AP464" s="4">
        <f t="shared" si="536"/>
        <v>0</v>
      </c>
      <c r="AQ464" s="4">
        <v>17283</v>
      </c>
      <c r="AW464" s="4">
        <v>17283</v>
      </c>
      <c r="AX464" s="5">
        <f t="shared" si="547"/>
        <v>0</v>
      </c>
      <c r="AY464" s="4">
        <v>17283</v>
      </c>
      <c r="AZ464" s="5"/>
      <c r="BB464" s="5">
        <f t="shared" ref="BB464" si="553">BC464-BA464</f>
        <v>0</v>
      </c>
    </row>
    <row r="465" spans="1:54" s="4" customFormat="1">
      <c r="A465" s="269">
        <v>463</v>
      </c>
      <c r="B465" s="2">
        <v>463035133</v>
      </c>
      <c r="C465" s="9" t="s">
        <v>1045</v>
      </c>
      <c r="D465" s="14">
        <f>'fnd enro'!D465</f>
        <v>0</v>
      </c>
      <c r="E465" s="14">
        <f>'fnd enro'!E465</f>
        <v>0</v>
      </c>
      <c r="F465" s="14">
        <f>'fnd enro'!F465</f>
        <v>0</v>
      </c>
      <c r="G465" s="14">
        <f>'fnd enro'!G465</f>
        <v>0</v>
      </c>
      <c r="H465" s="14">
        <f>'fnd enro'!H465</f>
        <v>1</v>
      </c>
      <c r="I465" s="14">
        <f>'fnd enro'!I465</f>
        <v>0</v>
      </c>
      <c r="J465" s="14">
        <f>'fnd enro'!J465</f>
        <v>0</v>
      </c>
      <c r="K465" s="15">
        <f>'fnd enro'!K465</f>
        <v>3.8600000000000002E-2</v>
      </c>
      <c r="L465" s="14">
        <f>'fnd enro'!L465</f>
        <v>0</v>
      </c>
      <c r="M465" s="14">
        <f>'fnd enro'!M465</f>
        <v>0</v>
      </c>
      <c r="N465" s="14">
        <f>'fnd enro'!N465</f>
        <v>0</v>
      </c>
      <c r="O465" s="14">
        <f>'fnd enro'!O465</f>
        <v>0</v>
      </c>
      <c r="P465" s="14">
        <f>'fnd enro'!P465</f>
        <v>1</v>
      </c>
      <c r="Q465" s="14">
        <f>'fnd enro'!R465</f>
        <v>1</v>
      </c>
      <c r="R465" s="15">
        <f t="shared" si="538"/>
        <v>1.0880000000000001</v>
      </c>
      <c r="S465" s="14">
        <f>VALUE('fnd enro'!Q465)</f>
        <v>9</v>
      </c>
      <c r="T465" s="2"/>
      <c r="U465" s="1">
        <f>(($D465*'fnd base rates'!C$107)
+($E465*'fnd base rates'!C$108)
+($F465*'fnd base rates'!C$109)
+($G465*'fnd base rates'!C$110)
+($H465*'fnd base rates'!C$111)
+($I465*'fnd base rates'!C$112)
+($J465*'fnd base rates'!C$113)
+($K465*'fnd base rates'!C$114)
+($M465*'fnd base rates'!C$116)
+($N465*'fnd base rates'!C$117)
+($O465*'fnd base rates'!C$118)
+($P465*VLOOKUP($S465+12,rate_basefnd,3)))
*$R465</f>
        <v>666.09682444800012</v>
      </c>
      <c r="V465" s="1">
        <f>(($D465*'fnd base rates'!D$107)
+($E465*'fnd base rates'!D$108)
+($F465*'fnd base rates'!D$109)
+($G465*'fnd base rates'!D$110)
+($H465*'fnd base rates'!D$111)
+($I465*'fnd base rates'!D$112)
+($J465*'fnd base rates'!D$113)
+($K465*'fnd base rates'!D$114)
+($M465*'fnd base rates'!D$116)
+($N465*'fnd base rates'!D$117)
+($O465*'fnd base rates'!D$118)
+($P465*VLOOKUP($S465+12,rate_basefnd,4)))
*$R465</f>
        <v>1222.9337600000001</v>
      </c>
      <c r="W465" s="1">
        <f>(($D465*'fnd base rates'!E$107)
+($E465*'fnd base rates'!E$108)
+($F465*'fnd base rates'!E$109)
+($G465*'fnd base rates'!E$110)
+($H465*'fnd base rates'!E$111)
+($I465*'fnd base rates'!E$112)
+($J465*'fnd base rates'!E$113)
+($K465*'fnd base rates'!E$114)
+($M465*'fnd base rates'!E$116)
+($N465*'fnd base rates'!E$117)
+($O465*'fnd base rates'!E$118)
+($P465*VLOOKUP($S465+12,rate_basefnd,5)))
*$R465</f>
        <v>7576.168729088</v>
      </c>
      <c r="X465" s="1">
        <f>(($D465*'fnd base rates'!F$107)
+($E465*'fnd base rates'!F$108)
+($F465*'fnd base rates'!F$109)
+($G465*'fnd base rates'!F$110)
+($H465*'fnd base rates'!F$111)
+($I465*'fnd base rates'!F$112)
+($J465*'fnd base rates'!F$113)
+($K465*'fnd base rates'!F$114)
+($M465*'fnd base rates'!F$116)
+($N465*'fnd base rates'!F$117)
+($O465*'fnd base rates'!F$118)
+($P465*VLOOKUP($S465+12,rate_basefnd,6)))
*$R465</f>
        <v>1082.9695362560001</v>
      </c>
      <c r="Y465" s="1">
        <f>(($D465*'fnd base rates'!G$107)
+($E465*'fnd base rates'!G$108)
+($F465*'fnd base rates'!G$109)
+($G465*'fnd base rates'!G$110)
+($H465*'fnd base rates'!G$111)
+($I465*'fnd base rates'!G$112)
+($J465*'fnd base rates'!G$113)
+($K465*'fnd base rates'!G$114)
+($M465*'fnd base rates'!G$116)
+($N465*'fnd base rates'!G$117)
+($O465*'fnd base rates'!G$118)
+($P465*VLOOKUP($S465+12,rate_basefnd,7)))
*$R465</f>
        <v>368.22629081600002</v>
      </c>
      <c r="Z465" s="1">
        <f>(($D465*'fnd base rates'!H$107)
+($E465*'fnd base rates'!H$108)
+($F465*'fnd base rates'!H$109)
+($G465*'fnd base rates'!H$110)
+($H465*'fnd base rates'!H$111)
+($I465*'fnd base rates'!H$112)
+($J465*'fnd base rates'!H$113)
+($K465*'fnd base rates'!H$114)
+($M465*'fnd base rates'!H$116)
+($N465*'fnd base rates'!H$117)
+($O465*'fnd base rates'!H$118)
+($P465*VLOOKUP($S465+12,rate_basefnd,8)))</f>
        <v>549.49893399999996</v>
      </c>
      <c r="AA465" s="1">
        <f>(($D465*'fnd base rates'!I$107)
+($E465*'fnd base rates'!I$108)
+($F465*'fnd base rates'!I$109)
+($G465*'fnd base rates'!I$110)
+($H465*'fnd base rates'!I$111)
+($I465*'fnd base rates'!I$112)
+($J465*'fnd base rates'!I$113)
+($K465*'fnd base rates'!I$114)
+($M465*'fnd base rates'!I$116)
+($N465*'fnd base rates'!I$117)
+($O465*'fnd base rates'!I$118)
+($P465*VLOOKUP($S465+12,rate_basefnd,9)))
*$R465</f>
        <v>548.97216000000003</v>
      </c>
      <c r="AB465" s="1">
        <f>(($D465*'fnd base rates'!J$107)
+($E465*'fnd base rates'!J$108)
+($F465*'fnd base rates'!J$109)
+($G465*'fnd base rates'!J$110)
+($H465*'fnd base rates'!J$111)
+($I465*'fnd base rates'!J$112)
+($J465*'fnd base rates'!J$113)
+($K465*'fnd base rates'!J$114)
+($M465*'fnd base rates'!J$116)
+($N465*'fnd base rates'!J$117)
+($O465*'fnd base rates'!J$118)
+($P465*VLOOKUP($S465+12,rate_basefnd,10)))
*$R465</f>
        <v>1072.8550399999999</v>
      </c>
      <c r="AC465" s="1">
        <f>(($D465*'fnd base rates'!K$107)
+($E465*'fnd base rates'!K$108)
+($F465*'fnd base rates'!K$109)
+($G465*'fnd base rates'!K$110)
+($H465*'fnd base rates'!K$111)
+($I465*'fnd base rates'!K$112)
+($J465*'fnd base rates'!K$113)
+($K465*'fnd base rates'!K$114)
+($M465*'fnd base rates'!K$116)
+($N465*'fnd base rates'!K$117)
+($O465*'fnd base rates'!K$118)
+($P465*VLOOKUP($S465+12,rate_basefnd,11)))
*$R465</f>
        <v>1286.18994944</v>
      </c>
      <c r="AD465" s="1">
        <f>(($D465*'fnd base rates'!L$107)
+($E465*'fnd base rates'!L$108)
+($F465*'fnd base rates'!L$109)
+($G465*'fnd base rates'!L$110)
+($H465*'fnd base rates'!L$111)
+($I465*'fnd base rates'!L$112)
+($J465*'fnd base rates'!L$113)
+($K465*'fnd base rates'!L$114)
+($M465*'fnd base rates'!L$116)
+($N465*'fnd base rates'!L$117)
+($O465*'fnd base rates'!L$118)
+($P465*VLOOKUP($S465+12,rate_basefnd,12)))</f>
        <v>2079.25668</v>
      </c>
      <c r="AE465" s="1">
        <f>(($D465*'fnd base rates'!M$107)
+($E465*'fnd base rates'!M$108)
+($F465*'fnd base rates'!M$109)
+($G465*'fnd base rates'!M$110)
+($H465*'fnd base rates'!M$111)
+($I465*'fnd base rates'!M$112)
+($J465*'fnd base rates'!M$113)
+($K465*'fnd base rates'!M$114)
+($M465*'fnd base rates'!M$116)
+($N465*'fnd base rates'!M$117)
+($O465*'fnd base rates'!M$118)
+($P465*VLOOKUP($S465+12,rate_basefnd,13)))</f>
        <v>0</v>
      </c>
      <c r="AF465" s="4">
        <f t="shared" si="539"/>
        <v>16453.167904047998</v>
      </c>
      <c r="AH465" s="269">
        <f t="shared" si="540"/>
        <v>463035133</v>
      </c>
      <c r="AI465" s="4" t="str">
        <f t="shared" si="541"/>
        <v>463</v>
      </c>
      <c r="AJ465" s="2" t="str">
        <f t="shared" si="542"/>
        <v>035</v>
      </c>
      <c r="AK465" s="2" t="str">
        <f t="shared" si="543"/>
        <v>133</v>
      </c>
      <c r="AL465" s="4">
        <f t="shared" si="544"/>
        <v>1</v>
      </c>
      <c r="AM465" s="4">
        <f t="shared" si="535"/>
        <v>1</v>
      </c>
      <c r="AN465" s="4">
        <f t="shared" si="545"/>
        <v>16453.167904047998</v>
      </c>
      <c r="AO465" s="4">
        <f t="shared" si="546"/>
        <v>16453</v>
      </c>
      <c r="AP465" s="4">
        <f t="shared" si="536"/>
        <v>0</v>
      </c>
      <c r="AQ465" s="4">
        <v>16453</v>
      </c>
      <c r="AW465" s="4">
        <v>16453</v>
      </c>
      <c r="AX465" s="5">
        <f t="shared" si="547"/>
        <v>0</v>
      </c>
      <c r="AY465" s="4">
        <v>16453</v>
      </c>
      <c r="AZ465" s="5"/>
      <c r="BB465" s="5">
        <f t="shared" ref="BB465" si="554">BC465-BA465</f>
        <v>0</v>
      </c>
    </row>
    <row r="466" spans="1:54" s="4" customFormat="1">
      <c r="A466" s="269">
        <v>463</v>
      </c>
      <c r="B466" s="2">
        <v>463035207</v>
      </c>
      <c r="C466" s="9" t="s">
        <v>1045</v>
      </c>
      <c r="D466" s="14">
        <f>'fnd enro'!D466</f>
        <v>0</v>
      </c>
      <c r="E466" s="14">
        <f>'fnd enro'!E466</f>
        <v>0</v>
      </c>
      <c r="F466" s="14">
        <f>'fnd enro'!F466</f>
        <v>0</v>
      </c>
      <c r="G466" s="14">
        <f>'fnd enro'!G466</f>
        <v>1</v>
      </c>
      <c r="H466" s="14">
        <f>'fnd enro'!H466</f>
        <v>0</v>
      </c>
      <c r="I466" s="14">
        <f>'fnd enro'!I466</f>
        <v>0</v>
      </c>
      <c r="J466" s="14">
        <f>'fnd enro'!J466</f>
        <v>0</v>
      </c>
      <c r="K466" s="15">
        <f>'fnd enro'!K466</f>
        <v>3.8600000000000002E-2</v>
      </c>
      <c r="L466" s="14">
        <f>'fnd enro'!L466</f>
        <v>0</v>
      </c>
      <c r="M466" s="14">
        <f>'fnd enro'!M466</f>
        <v>0</v>
      </c>
      <c r="N466" s="14">
        <f>'fnd enro'!N466</f>
        <v>0</v>
      </c>
      <c r="O466" s="14">
        <f>'fnd enro'!O466</f>
        <v>0</v>
      </c>
      <c r="P466" s="14">
        <f>'fnd enro'!P466</f>
        <v>1</v>
      </c>
      <c r="Q466" s="14">
        <f>'fnd enro'!R466</f>
        <v>1</v>
      </c>
      <c r="R466" s="15">
        <f t="shared" si="538"/>
        <v>1.0880000000000001</v>
      </c>
      <c r="S466" s="14">
        <f>VALUE('fnd enro'!Q466)</f>
        <v>3</v>
      </c>
      <c r="T466" s="2"/>
      <c r="U466" s="1">
        <f>(($D466*'fnd base rates'!C$107)
+($E466*'fnd base rates'!C$108)
+($F466*'fnd base rates'!C$109)
+($G466*'fnd base rates'!C$110)
+($H466*'fnd base rates'!C$111)
+($I466*'fnd base rates'!C$112)
+($J466*'fnd base rates'!C$113)
+($K466*'fnd base rates'!C$114)
+($M466*'fnd base rates'!C$116)
+($N466*'fnd base rates'!C$117)
+($O466*'fnd base rates'!C$118)
+($P466*VLOOKUP($S466+12,rate_basefnd,3)))
*$R466</f>
        <v>645.57714444800013</v>
      </c>
      <c r="V466" s="1">
        <f>(($D466*'fnd base rates'!D$107)
+($E466*'fnd base rates'!D$108)
+($F466*'fnd base rates'!D$109)
+($G466*'fnd base rates'!D$110)
+($H466*'fnd base rates'!D$111)
+($I466*'fnd base rates'!D$112)
+($J466*'fnd base rates'!D$113)
+($K466*'fnd base rates'!D$114)
+($M466*'fnd base rates'!D$116)
+($N466*'fnd base rates'!D$117)
+($O466*'fnd base rates'!D$118)
+($P466*VLOOKUP($S466+12,rate_basefnd,4)))
*$R466</f>
        <v>1125.76448</v>
      </c>
      <c r="W466" s="1">
        <f>(($D466*'fnd base rates'!E$107)
+($E466*'fnd base rates'!E$108)
+($F466*'fnd base rates'!E$109)
+($G466*'fnd base rates'!E$110)
+($H466*'fnd base rates'!E$111)
+($I466*'fnd base rates'!E$112)
+($J466*'fnd base rates'!E$113)
+($K466*'fnd base rates'!E$114)
+($M466*'fnd base rates'!E$116)
+($N466*'fnd base rates'!E$117)
+($O466*'fnd base rates'!E$118)
+($P466*VLOOKUP($S466+12,rate_basefnd,5)))
*$R466</f>
        <v>7085.5786490880009</v>
      </c>
      <c r="X466" s="1">
        <f>(($D466*'fnd base rates'!F$107)
+($E466*'fnd base rates'!F$108)
+($F466*'fnd base rates'!F$109)
+($G466*'fnd base rates'!F$110)
+($H466*'fnd base rates'!F$111)
+($I466*'fnd base rates'!F$112)
+($J466*'fnd base rates'!F$113)
+($K466*'fnd base rates'!F$114)
+($M466*'fnd base rates'!F$116)
+($N466*'fnd base rates'!F$117)
+($O466*'fnd base rates'!F$118)
+($P466*VLOOKUP($S466+12,rate_basefnd,6)))
*$R466</f>
        <v>1357.2216962560001</v>
      </c>
      <c r="Y466" s="1">
        <f>(($D466*'fnd base rates'!G$107)
+($E466*'fnd base rates'!G$108)
+($F466*'fnd base rates'!G$109)
+($G466*'fnd base rates'!G$110)
+($H466*'fnd base rates'!G$111)
+($I466*'fnd base rates'!G$112)
+($J466*'fnd base rates'!G$113)
+($K466*'fnd base rates'!G$114)
+($M466*'fnd base rates'!G$116)
+($N466*'fnd base rates'!G$117)
+($O466*'fnd base rates'!G$118)
+($P466*VLOOKUP($S466+12,rate_basefnd,7)))
*$R466</f>
        <v>309.52869081600005</v>
      </c>
      <c r="Z466" s="1">
        <f>(($D466*'fnd base rates'!H$107)
+($E466*'fnd base rates'!H$108)
+($F466*'fnd base rates'!H$109)
+($G466*'fnd base rates'!H$110)
+($H466*'fnd base rates'!H$111)
+($I466*'fnd base rates'!H$112)
+($J466*'fnd base rates'!H$113)
+($K466*'fnd base rates'!H$114)
+($M466*'fnd base rates'!H$116)
+($N466*'fnd base rates'!H$117)
+($O466*'fnd base rates'!H$118)
+($P466*VLOOKUP($S466+12,rate_basefnd,8)))</f>
        <v>543.01893400000006</v>
      </c>
      <c r="AA466" s="1">
        <f>(($D466*'fnd base rates'!I$107)
+($E466*'fnd base rates'!I$108)
+($F466*'fnd base rates'!I$109)
+($G466*'fnd base rates'!I$110)
+($H466*'fnd base rates'!I$111)
+($I466*'fnd base rates'!I$112)
+($J466*'fnd base rates'!I$113)
+($K466*'fnd base rates'!I$114)
+($M466*'fnd base rates'!I$116)
+($N466*'fnd base rates'!I$117)
+($O466*'fnd base rates'!I$118)
+($P466*VLOOKUP($S466+12,rate_basefnd,9)))
*$R466</f>
        <v>449.26784000000004</v>
      </c>
      <c r="AB466" s="1">
        <f>(($D466*'fnd base rates'!J$107)
+($E466*'fnd base rates'!J$108)
+($F466*'fnd base rates'!J$109)
+($G466*'fnd base rates'!J$110)
+($H466*'fnd base rates'!J$111)
+($I466*'fnd base rates'!J$112)
+($J466*'fnd base rates'!J$113)
+($K466*'fnd base rates'!J$114)
+($M466*'fnd base rates'!J$116)
+($N466*'fnd base rates'!J$117)
+($O466*'fnd base rates'!J$118)
+($P466*VLOOKUP($S466+12,rate_basefnd,10)))
*$R466</f>
        <v>768.28032000000019</v>
      </c>
      <c r="AC466" s="1">
        <f>(($D466*'fnd base rates'!K$107)
+($E466*'fnd base rates'!K$108)
+($F466*'fnd base rates'!K$109)
+($G466*'fnd base rates'!K$110)
+($H466*'fnd base rates'!K$111)
+($I466*'fnd base rates'!K$112)
+($J466*'fnd base rates'!K$113)
+($K466*'fnd base rates'!K$114)
+($M466*'fnd base rates'!K$116)
+($N466*'fnd base rates'!K$117)
+($O466*'fnd base rates'!K$118)
+($P466*VLOOKUP($S466+12,rate_basefnd,11)))
*$R466</f>
        <v>1197.0283494400001</v>
      </c>
      <c r="AD466" s="1">
        <f>(($D466*'fnd base rates'!L$107)
+($E466*'fnd base rates'!L$108)
+($F466*'fnd base rates'!L$109)
+($G466*'fnd base rates'!L$110)
+($H466*'fnd base rates'!L$111)
+($I466*'fnd base rates'!L$112)
+($J466*'fnd base rates'!L$113)
+($K466*'fnd base rates'!L$114)
+($M466*'fnd base rates'!L$116)
+($N466*'fnd base rates'!L$117)
+($O466*'fnd base rates'!L$118)
+($P466*VLOOKUP($S466+12,rate_basefnd,12)))</f>
        <v>1871.91668</v>
      </c>
      <c r="AE466" s="1">
        <f>(($D466*'fnd base rates'!M$107)
+($E466*'fnd base rates'!M$108)
+($F466*'fnd base rates'!M$109)
+($G466*'fnd base rates'!M$110)
+($H466*'fnd base rates'!M$111)
+($I466*'fnd base rates'!M$112)
+($J466*'fnd base rates'!M$113)
+($K466*'fnd base rates'!M$114)
+($M466*'fnd base rates'!M$116)
+($N466*'fnd base rates'!M$117)
+($O466*'fnd base rates'!M$118)
+($P466*VLOOKUP($S466+12,rate_basefnd,13)))</f>
        <v>0</v>
      </c>
      <c r="AF466" s="4">
        <f t="shared" si="539"/>
        <v>15353.182784048002</v>
      </c>
      <c r="AH466" s="269">
        <f t="shared" si="540"/>
        <v>463035207</v>
      </c>
      <c r="AI466" s="4" t="str">
        <f t="shared" si="541"/>
        <v>463</v>
      </c>
      <c r="AJ466" s="2" t="str">
        <f t="shared" si="542"/>
        <v>035</v>
      </c>
      <c r="AK466" s="2" t="str">
        <f t="shared" si="543"/>
        <v>207</v>
      </c>
      <c r="AL466" s="4">
        <f t="shared" si="544"/>
        <v>1</v>
      </c>
      <c r="AM466" s="4">
        <f t="shared" si="535"/>
        <v>1</v>
      </c>
      <c r="AN466" s="4">
        <f t="shared" si="545"/>
        <v>15353.182784048002</v>
      </c>
      <c r="AO466" s="4">
        <f t="shared" si="546"/>
        <v>15353</v>
      </c>
      <c r="AP466" s="4">
        <f t="shared" si="536"/>
        <v>0</v>
      </c>
      <c r="AQ466" s="4">
        <v>15353</v>
      </c>
      <c r="AW466" s="4">
        <v>15353</v>
      </c>
      <c r="AX466" s="5">
        <f t="shared" si="547"/>
        <v>0</v>
      </c>
      <c r="AY466" s="4">
        <v>15353</v>
      </c>
      <c r="AZ466" s="5"/>
      <c r="BB466" s="5">
        <f t="shared" ref="BB466" si="555">BC466-BA466</f>
        <v>0</v>
      </c>
    </row>
    <row r="467" spans="1:54" s="4" customFormat="1">
      <c r="A467" s="269">
        <v>463</v>
      </c>
      <c r="B467" s="2">
        <v>463035219</v>
      </c>
      <c r="C467" s="9" t="s">
        <v>1045</v>
      </c>
      <c r="D467" s="14">
        <f>'fnd enro'!D467</f>
        <v>0</v>
      </c>
      <c r="E467" s="14">
        <f>'fnd enro'!E467</f>
        <v>0</v>
      </c>
      <c r="F467" s="14">
        <f>'fnd enro'!F467</f>
        <v>0</v>
      </c>
      <c r="G467" s="14">
        <f>'fnd enro'!G467</f>
        <v>0</v>
      </c>
      <c r="H467" s="14">
        <f>'fnd enro'!H467</f>
        <v>1</v>
      </c>
      <c r="I467" s="14">
        <f>'fnd enro'!I467</f>
        <v>0</v>
      </c>
      <c r="J467" s="14">
        <f>'fnd enro'!J467</f>
        <v>0</v>
      </c>
      <c r="K467" s="15">
        <f>'fnd enro'!K467</f>
        <v>3.8600000000000002E-2</v>
      </c>
      <c r="L467" s="14">
        <f>'fnd enro'!L467</f>
        <v>0</v>
      </c>
      <c r="M467" s="14">
        <f>'fnd enro'!M467</f>
        <v>0</v>
      </c>
      <c r="N467" s="14">
        <f>'fnd enro'!N467</f>
        <v>0</v>
      </c>
      <c r="O467" s="14">
        <f>'fnd enro'!O467</f>
        <v>0</v>
      </c>
      <c r="P467" s="14">
        <f>'fnd enro'!P467</f>
        <v>1</v>
      </c>
      <c r="Q467" s="14">
        <f>'fnd enro'!R467</f>
        <v>1</v>
      </c>
      <c r="R467" s="15">
        <f t="shared" si="538"/>
        <v>1.0880000000000001</v>
      </c>
      <c r="S467" s="14">
        <f>VALUE('fnd enro'!Q467)</f>
        <v>2</v>
      </c>
      <c r="T467" s="2"/>
      <c r="U467" s="1">
        <f>(($D467*'fnd base rates'!C$107)
+($E467*'fnd base rates'!C$108)
+($F467*'fnd base rates'!C$109)
+($G467*'fnd base rates'!C$110)
+($H467*'fnd base rates'!C$111)
+($I467*'fnd base rates'!C$112)
+($J467*'fnd base rates'!C$113)
+($K467*'fnd base rates'!C$114)
+($M467*'fnd base rates'!C$116)
+($N467*'fnd base rates'!C$117)
+($O467*'fnd base rates'!C$118)
+($P467*VLOOKUP($S467+12,rate_basefnd,3)))
*$R467</f>
        <v>643.97778444800008</v>
      </c>
      <c r="V467" s="1">
        <f>(($D467*'fnd base rates'!D$107)
+($E467*'fnd base rates'!D$108)
+($F467*'fnd base rates'!D$109)
+($G467*'fnd base rates'!D$110)
+($H467*'fnd base rates'!D$111)
+($I467*'fnd base rates'!D$112)
+($J467*'fnd base rates'!D$113)
+($K467*'fnd base rates'!D$114)
+($M467*'fnd base rates'!D$116)
+($N467*'fnd base rates'!D$117)
+($O467*'fnd base rates'!D$118)
+($P467*VLOOKUP($S467+12,rate_basefnd,4)))
*$R467</f>
        <v>1118.1158400000002</v>
      </c>
      <c r="W467" s="1">
        <f>(($D467*'fnd base rates'!E$107)
+($E467*'fnd base rates'!E$108)
+($F467*'fnd base rates'!E$109)
+($G467*'fnd base rates'!E$110)
+($H467*'fnd base rates'!E$111)
+($I467*'fnd base rates'!E$112)
+($J467*'fnd base rates'!E$113)
+($K467*'fnd base rates'!E$114)
+($M467*'fnd base rates'!E$116)
+($N467*'fnd base rates'!E$117)
+($O467*'fnd base rates'!E$118)
+($P467*VLOOKUP($S467+12,rate_basefnd,5)))
*$R467</f>
        <v>6553.0352890880004</v>
      </c>
      <c r="X467" s="1">
        <f>(($D467*'fnd base rates'!F$107)
+($E467*'fnd base rates'!F$108)
+($F467*'fnd base rates'!F$109)
+($G467*'fnd base rates'!F$110)
+($H467*'fnd base rates'!F$111)
+($I467*'fnd base rates'!F$112)
+($J467*'fnd base rates'!F$113)
+($K467*'fnd base rates'!F$114)
+($M467*'fnd base rates'!F$116)
+($N467*'fnd base rates'!F$117)
+($O467*'fnd base rates'!F$118)
+($P467*VLOOKUP($S467+12,rate_basefnd,6)))
*$R467</f>
        <v>1082.9695362560001</v>
      </c>
      <c r="Y467" s="1">
        <f>(($D467*'fnd base rates'!G$107)
+($E467*'fnd base rates'!G$108)
+($F467*'fnd base rates'!G$109)
+($G467*'fnd base rates'!G$110)
+($H467*'fnd base rates'!G$111)
+($I467*'fnd base rates'!G$112)
+($J467*'fnd base rates'!G$113)
+($K467*'fnd base rates'!G$114)
+($M467*'fnd base rates'!G$116)
+($N467*'fnd base rates'!G$117)
+($O467*'fnd base rates'!G$118)
+($P467*VLOOKUP($S467+12,rate_basefnd,7)))
*$R467</f>
        <v>318.59173081600005</v>
      </c>
      <c r="Z467" s="1">
        <f>(($D467*'fnd base rates'!H$107)
+($E467*'fnd base rates'!H$108)
+($F467*'fnd base rates'!H$109)
+($G467*'fnd base rates'!H$110)
+($H467*'fnd base rates'!H$111)
+($I467*'fnd base rates'!H$112)
+($J467*'fnd base rates'!H$113)
+($K467*'fnd base rates'!H$114)
+($M467*'fnd base rates'!H$116)
+($N467*'fnd base rates'!H$117)
+($O467*'fnd base rates'!H$118)
+($P467*VLOOKUP($S467+12,rate_basefnd,8)))</f>
        <v>542.49893399999996</v>
      </c>
      <c r="AA467" s="1">
        <f>(($D467*'fnd base rates'!I$107)
+($E467*'fnd base rates'!I$108)
+($F467*'fnd base rates'!I$109)
+($G467*'fnd base rates'!I$110)
+($H467*'fnd base rates'!I$111)
+($I467*'fnd base rates'!I$112)
+($J467*'fnd base rates'!I$113)
+($K467*'fnd base rates'!I$114)
+($M467*'fnd base rates'!I$116)
+($N467*'fnd base rates'!I$117)
+($O467*'fnd base rates'!I$118)
+($P467*VLOOKUP($S467+12,rate_basefnd,9)))
*$R467</f>
        <v>507.54112000000003</v>
      </c>
      <c r="AB467" s="1">
        <f>(($D467*'fnd base rates'!J$107)
+($E467*'fnd base rates'!J$108)
+($F467*'fnd base rates'!J$109)
+($G467*'fnd base rates'!J$110)
+($H467*'fnd base rates'!J$111)
+($I467*'fnd base rates'!J$112)
+($J467*'fnd base rates'!J$113)
+($K467*'fnd base rates'!J$114)
+($M467*'fnd base rates'!J$116)
+($N467*'fnd base rates'!J$117)
+($O467*'fnd base rates'!J$118)
+($P467*VLOOKUP($S467+12,rate_basefnd,10)))
*$R467</f>
        <v>857.57248000000016</v>
      </c>
      <c r="AC467" s="1">
        <f>(($D467*'fnd base rates'!K$107)
+($E467*'fnd base rates'!K$108)
+($F467*'fnd base rates'!K$109)
+($G467*'fnd base rates'!K$110)
+($H467*'fnd base rates'!K$111)
+($I467*'fnd base rates'!K$112)
+($J467*'fnd base rates'!K$113)
+($K467*'fnd base rates'!K$114)
+($M467*'fnd base rates'!K$116)
+($N467*'fnd base rates'!K$117)
+($O467*'fnd base rates'!K$118)
+($P467*VLOOKUP($S467+12,rate_basefnd,11)))
*$R467</f>
        <v>1286.18994944</v>
      </c>
      <c r="AD467" s="1">
        <f>(($D467*'fnd base rates'!L$107)
+($E467*'fnd base rates'!L$108)
+($F467*'fnd base rates'!L$109)
+($G467*'fnd base rates'!L$110)
+($H467*'fnd base rates'!L$111)
+($I467*'fnd base rates'!L$112)
+($J467*'fnd base rates'!L$113)
+($K467*'fnd base rates'!L$114)
+($M467*'fnd base rates'!L$116)
+($N467*'fnd base rates'!L$117)
+($O467*'fnd base rates'!L$118)
+($P467*VLOOKUP($S467+12,rate_basefnd,12)))</f>
        <v>1927.1466800000001</v>
      </c>
      <c r="AE467" s="1">
        <f>(($D467*'fnd base rates'!M$107)
+($E467*'fnd base rates'!M$108)
+($F467*'fnd base rates'!M$109)
+($G467*'fnd base rates'!M$110)
+($H467*'fnd base rates'!M$111)
+($I467*'fnd base rates'!M$112)
+($J467*'fnd base rates'!M$113)
+($K467*'fnd base rates'!M$114)
+($M467*'fnd base rates'!M$116)
+($N467*'fnd base rates'!M$117)
+($O467*'fnd base rates'!M$118)
+($P467*VLOOKUP($S467+12,rate_basefnd,13)))</f>
        <v>0</v>
      </c>
      <c r="AF467" s="4">
        <f t="shared" si="539"/>
        <v>14837.639344048001</v>
      </c>
      <c r="AH467" s="269">
        <f t="shared" si="540"/>
        <v>463035219</v>
      </c>
      <c r="AI467" s="4" t="str">
        <f t="shared" si="541"/>
        <v>463</v>
      </c>
      <c r="AJ467" s="2" t="str">
        <f t="shared" si="542"/>
        <v>035</v>
      </c>
      <c r="AK467" s="2" t="str">
        <f t="shared" si="543"/>
        <v>219</v>
      </c>
      <c r="AL467" s="4">
        <f t="shared" si="544"/>
        <v>1</v>
      </c>
      <c r="AM467" s="4">
        <f t="shared" si="535"/>
        <v>1</v>
      </c>
      <c r="AN467" s="4">
        <f t="shared" si="545"/>
        <v>14837.639344048001</v>
      </c>
      <c r="AO467" s="4">
        <f t="shared" si="546"/>
        <v>14838</v>
      </c>
      <c r="AP467" s="4">
        <f t="shared" si="536"/>
        <v>0</v>
      </c>
      <c r="AQ467" s="4">
        <v>14838</v>
      </c>
      <c r="AW467" s="4">
        <v>14838</v>
      </c>
      <c r="AX467" s="5">
        <f t="shared" si="547"/>
        <v>0</v>
      </c>
      <c r="AY467" s="4">
        <v>14838</v>
      </c>
      <c r="AZ467" s="5"/>
      <c r="BB467" s="5">
        <f t="shared" ref="BB467" si="556">BC467-BA467</f>
        <v>0</v>
      </c>
    </row>
    <row r="468" spans="1:54" s="4" customFormat="1">
      <c r="A468" s="269">
        <v>463</v>
      </c>
      <c r="B468" s="2">
        <v>463035220</v>
      </c>
      <c r="C468" s="9" t="s">
        <v>1045</v>
      </c>
      <c r="D468" s="14">
        <f>'fnd enro'!D468</f>
        <v>0</v>
      </c>
      <c r="E468" s="14">
        <f>'fnd enro'!E468</f>
        <v>0</v>
      </c>
      <c r="F468" s="14">
        <f>'fnd enro'!F468</f>
        <v>0</v>
      </c>
      <c r="G468" s="14">
        <f>'fnd enro'!G468</f>
        <v>1</v>
      </c>
      <c r="H468" s="14">
        <f>'fnd enro'!H468</f>
        <v>2</v>
      </c>
      <c r="I468" s="14">
        <f>'fnd enro'!I468</f>
        <v>0</v>
      </c>
      <c r="J468" s="14">
        <f>'fnd enro'!J468</f>
        <v>0</v>
      </c>
      <c r="K468" s="15">
        <f>'fnd enro'!K468</f>
        <v>0.1158</v>
      </c>
      <c r="L468" s="14">
        <f>'fnd enro'!L468</f>
        <v>0</v>
      </c>
      <c r="M468" s="14">
        <f>'fnd enro'!M468</f>
        <v>0</v>
      </c>
      <c r="N468" s="14">
        <f>'fnd enro'!N468</f>
        <v>0</v>
      </c>
      <c r="O468" s="14">
        <f>'fnd enro'!O468</f>
        <v>0</v>
      </c>
      <c r="P468" s="14">
        <f>'fnd enro'!P468</f>
        <v>3</v>
      </c>
      <c r="Q468" s="14">
        <f>'fnd enro'!R468</f>
        <v>3</v>
      </c>
      <c r="R468" s="15">
        <f t="shared" si="538"/>
        <v>1.0880000000000001</v>
      </c>
      <c r="S468" s="14">
        <f>VALUE('fnd enro'!Q468)</f>
        <v>7</v>
      </c>
      <c r="T468" s="2"/>
      <c r="U468" s="1">
        <f>(($D468*'fnd base rates'!C$107)
+($E468*'fnd base rates'!C$108)
+($F468*'fnd base rates'!C$109)
+($G468*'fnd base rates'!C$110)
+($H468*'fnd base rates'!C$111)
+($I468*'fnd base rates'!C$112)
+($J468*'fnd base rates'!C$113)
+($K468*'fnd base rates'!C$114)
+($M468*'fnd base rates'!C$116)
+($N468*'fnd base rates'!C$117)
+($O468*'fnd base rates'!C$118)
+($P468*VLOOKUP($S468+12,rate_basefnd,3)))
*$R468</f>
        <v>1975.0507933440001</v>
      </c>
      <c r="V468" s="1">
        <f>(($D468*'fnd base rates'!D$107)
+($E468*'fnd base rates'!D$108)
+($F468*'fnd base rates'!D$109)
+($G468*'fnd base rates'!D$110)
+($H468*'fnd base rates'!D$111)
+($I468*'fnd base rates'!D$112)
+($J468*'fnd base rates'!D$113)
+($K468*'fnd base rates'!D$114)
+($M468*'fnd base rates'!D$116)
+($N468*'fnd base rates'!D$117)
+($O468*'fnd base rates'!D$118)
+($P468*VLOOKUP($S468+12,rate_basefnd,4)))
*$R468</f>
        <v>3558.7392000000009</v>
      </c>
      <c r="W468" s="1">
        <f>(($D468*'fnd base rates'!E$107)
+($E468*'fnd base rates'!E$108)
+($F468*'fnd base rates'!E$109)
+($G468*'fnd base rates'!E$110)
+($H468*'fnd base rates'!E$111)
+($I468*'fnd base rates'!E$112)
+($J468*'fnd base rates'!E$113)
+($K468*'fnd base rates'!E$114)
+($M468*'fnd base rates'!E$116)
+($N468*'fnd base rates'!E$117)
+($O468*'fnd base rates'!E$118)
+($P468*VLOOKUP($S468+12,rate_basefnd,5)))
*$R468</f>
        <v>22112.382667264003</v>
      </c>
      <c r="X468" s="1">
        <f>(($D468*'fnd base rates'!F$107)
+($E468*'fnd base rates'!F$108)
+($F468*'fnd base rates'!F$109)
+($G468*'fnd base rates'!F$110)
+($H468*'fnd base rates'!F$111)
+($I468*'fnd base rates'!F$112)
+($J468*'fnd base rates'!F$113)
+($K468*'fnd base rates'!F$114)
+($M468*'fnd base rates'!F$116)
+($N468*'fnd base rates'!F$117)
+($O468*'fnd base rates'!F$118)
+($P468*VLOOKUP($S468+12,rate_basefnd,6)))
*$R468</f>
        <v>3523.1607687680007</v>
      </c>
      <c r="Y468" s="1">
        <f>(($D468*'fnd base rates'!G$107)
+($E468*'fnd base rates'!G$108)
+($F468*'fnd base rates'!G$109)
+($G468*'fnd base rates'!G$110)
+($H468*'fnd base rates'!G$111)
+($I468*'fnd base rates'!G$112)
+($J468*'fnd base rates'!G$113)
+($K468*'fnd base rates'!G$114)
+($M468*'fnd base rates'!G$116)
+($N468*'fnd base rates'!G$117)
+($O468*'fnd base rates'!G$118)
+($P468*VLOOKUP($S468+12,rate_basefnd,7)))
*$R468</f>
        <v>1039.8667124480003</v>
      </c>
      <c r="Z468" s="1">
        <f>(($D468*'fnd base rates'!H$107)
+($E468*'fnd base rates'!H$108)
+($F468*'fnd base rates'!H$109)
+($G468*'fnd base rates'!H$110)
+($H468*'fnd base rates'!H$111)
+($I468*'fnd base rates'!H$112)
+($J468*'fnd base rates'!H$113)
+($K468*'fnd base rates'!H$114)
+($M468*'fnd base rates'!H$116)
+($N468*'fnd base rates'!H$117)
+($O468*'fnd base rates'!H$118)
+($P468*VLOOKUP($S468+12,rate_basefnd,8)))</f>
        <v>1641.146802</v>
      </c>
      <c r="AA468" s="1">
        <f>(($D468*'fnd base rates'!I$107)
+($E468*'fnd base rates'!I$108)
+($F468*'fnd base rates'!I$109)
+($G468*'fnd base rates'!I$110)
+($H468*'fnd base rates'!I$111)
+($I468*'fnd base rates'!I$112)
+($J468*'fnd base rates'!I$113)
+($K468*'fnd base rates'!I$114)
+($M468*'fnd base rates'!I$116)
+($N468*'fnd base rates'!I$117)
+($O468*'fnd base rates'!I$118)
+($P468*VLOOKUP($S468+12,rate_basefnd,9)))
*$R468</f>
        <v>1542.1420800000003</v>
      </c>
      <c r="AB468" s="1">
        <f>(($D468*'fnd base rates'!J$107)
+($E468*'fnd base rates'!J$108)
+($F468*'fnd base rates'!J$109)
+($G468*'fnd base rates'!J$110)
+($H468*'fnd base rates'!J$111)
+($I468*'fnd base rates'!J$112)
+($J468*'fnd base rates'!J$113)
+($K468*'fnd base rates'!J$114)
+($M468*'fnd base rates'!J$116)
+($N468*'fnd base rates'!J$117)
+($O468*'fnd base rates'!J$118)
+($P468*VLOOKUP($S468+12,rate_basefnd,10)))
*$R468</f>
        <v>2887.58464</v>
      </c>
      <c r="AC468" s="1">
        <f>(($D468*'fnd base rates'!K$107)
+($E468*'fnd base rates'!K$108)
+($F468*'fnd base rates'!K$109)
+($G468*'fnd base rates'!K$110)
+($H468*'fnd base rates'!K$111)
+($I468*'fnd base rates'!K$112)
+($J468*'fnd base rates'!K$113)
+($K468*'fnd base rates'!K$114)
+($M468*'fnd base rates'!K$116)
+($N468*'fnd base rates'!K$117)
+($O468*'fnd base rates'!K$118)
+($P468*VLOOKUP($S468+12,rate_basefnd,11)))
*$R468</f>
        <v>3769.40824832</v>
      </c>
      <c r="AD468" s="1">
        <f>(($D468*'fnd base rates'!L$107)
+($E468*'fnd base rates'!L$108)
+($F468*'fnd base rates'!L$109)
+($G468*'fnd base rates'!L$110)
+($H468*'fnd base rates'!L$111)
+($I468*'fnd base rates'!L$112)
+($J468*'fnd base rates'!L$113)
+($K468*'fnd base rates'!L$114)
+($M468*'fnd base rates'!L$116)
+($N468*'fnd base rates'!L$117)
+($O468*'fnd base rates'!L$118)
+($P468*VLOOKUP($S468+12,rate_basefnd,12)))</f>
        <v>6011.7600400000001</v>
      </c>
      <c r="AE468" s="1">
        <f>(($D468*'fnd base rates'!M$107)
+($E468*'fnd base rates'!M$108)
+($F468*'fnd base rates'!M$109)
+($G468*'fnd base rates'!M$110)
+($H468*'fnd base rates'!M$111)
+($I468*'fnd base rates'!M$112)
+($J468*'fnd base rates'!M$113)
+($K468*'fnd base rates'!M$114)
+($M468*'fnd base rates'!M$116)
+($N468*'fnd base rates'!M$117)
+($O468*'fnd base rates'!M$118)
+($P468*VLOOKUP($S468+12,rate_basefnd,13)))</f>
        <v>0</v>
      </c>
      <c r="AF468" s="4">
        <f t="shared" si="539"/>
        <v>48061.24195214401</v>
      </c>
      <c r="AH468" s="269">
        <f t="shared" si="540"/>
        <v>463035220</v>
      </c>
      <c r="AI468" s="4" t="str">
        <f t="shared" si="541"/>
        <v>463</v>
      </c>
      <c r="AJ468" s="2" t="str">
        <f t="shared" si="542"/>
        <v>035</v>
      </c>
      <c r="AK468" s="2" t="str">
        <f t="shared" si="543"/>
        <v>220</v>
      </c>
      <c r="AL468" s="4">
        <f t="shared" si="544"/>
        <v>1</v>
      </c>
      <c r="AM468" s="4">
        <f t="shared" si="535"/>
        <v>3</v>
      </c>
      <c r="AN468" s="4">
        <f t="shared" si="545"/>
        <v>48061.24195214401</v>
      </c>
      <c r="AO468" s="4">
        <f t="shared" si="546"/>
        <v>16020</v>
      </c>
      <c r="AP468" s="4">
        <f t="shared" si="536"/>
        <v>0</v>
      </c>
      <c r="AQ468" s="4">
        <v>16020</v>
      </c>
      <c r="AW468" s="4">
        <v>16020</v>
      </c>
      <c r="AX468" s="5">
        <f t="shared" si="547"/>
        <v>0</v>
      </c>
      <c r="AY468" s="4">
        <v>16020</v>
      </c>
      <c r="AZ468" s="5"/>
      <c r="BB468" s="5">
        <f t="shared" ref="BB468" si="557">BC468-BA468</f>
        <v>0</v>
      </c>
    </row>
    <row r="469" spans="1:54" s="4" customFormat="1">
      <c r="A469" s="269">
        <v>463</v>
      </c>
      <c r="B469" s="2">
        <v>463035243</v>
      </c>
      <c r="C469" s="9" t="s">
        <v>1045</v>
      </c>
      <c r="D469" s="14">
        <f>'fnd enro'!D469</f>
        <v>0</v>
      </c>
      <c r="E469" s="14">
        <f>'fnd enro'!E469</f>
        <v>0</v>
      </c>
      <c r="F469" s="14">
        <f>'fnd enro'!F469</f>
        <v>2</v>
      </c>
      <c r="G469" s="14">
        <f>'fnd enro'!G469</f>
        <v>1</v>
      </c>
      <c r="H469" s="14">
        <f>'fnd enro'!H469</f>
        <v>0</v>
      </c>
      <c r="I469" s="14">
        <f>'fnd enro'!I469</f>
        <v>0</v>
      </c>
      <c r="J469" s="14">
        <f>'fnd enro'!J469</f>
        <v>0</v>
      </c>
      <c r="K469" s="15">
        <f>'fnd enro'!K469</f>
        <v>0.1158</v>
      </c>
      <c r="L469" s="14">
        <f>'fnd enro'!L469</f>
        <v>0</v>
      </c>
      <c r="M469" s="14">
        <f>'fnd enro'!M469</f>
        <v>0</v>
      </c>
      <c r="N469" s="14">
        <f>'fnd enro'!N469</f>
        <v>0</v>
      </c>
      <c r="O469" s="14">
        <f>'fnd enro'!O469</f>
        <v>0</v>
      </c>
      <c r="P469" s="14">
        <f>'fnd enro'!P469</f>
        <v>3</v>
      </c>
      <c r="Q469" s="14">
        <f>'fnd enro'!R469</f>
        <v>3</v>
      </c>
      <c r="R469" s="15">
        <f t="shared" si="538"/>
        <v>1.0880000000000001</v>
      </c>
      <c r="S469" s="14">
        <f>VALUE('fnd enro'!Q469)</f>
        <v>9</v>
      </c>
      <c r="T469" s="2"/>
      <c r="U469" s="1">
        <f>(($D469*'fnd base rates'!C$107)
+($E469*'fnd base rates'!C$108)
+($F469*'fnd base rates'!C$109)
+($G469*'fnd base rates'!C$110)
+($H469*'fnd base rates'!C$111)
+($I469*'fnd base rates'!C$112)
+($J469*'fnd base rates'!C$113)
+($K469*'fnd base rates'!C$114)
+($M469*'fnd base rates'!C$116)
+($N469*'fnd base rates'!C$117)
+($O469*'fnd base rates'!C$118)
+($P469*VLOOKUP($S469+12,rate_basefnd,3)))
*$R469</f>
        <v>1998.290473344</v>
      </c>
      <c r="V469" s="1">
        <f>(($D469*'fnd base rates'!D$107)
+($E469*'fnd base rates'!D$108)
+($F469*'fnd base rates'!D$109)
+($G469*'fnd base rates'!D$110)
+($H469*'fnd base rates'!D$111)
+($I469*'fnd base rates'!D$112)
+($J469*'fnd base rates'!D$113)
+($K469*'fnd base rates'!D$114)
+($M469*'fnd base rates'!D$116)
+($N469*'fnd base rates'!D$117)
+($O469*'fnd base rates'!D$118)
+($P469*VLOOKUP($S469+12,rate_basefnd,4)))
*$R469</f>
        <v>3668.8012800000006</v>
      </c>
      <c r="W469" s="1">
        <f>(($D469*'fnd base rates'!E$107)
+($E469*'fnd base rates'!E$108)
+($F469*'fnd base rates'!E$109)
+($G469*'fnd base rates'!E$110)
+($H469*'fnd base rates'!E$111)
+($I469*'fnd base rates'!E$112)
+($J469*'fnd base rates'!E$113)
+($K469*'fnd base rates'!E$114)
+($M469*'fnd base rates'!E$116)
+($N469*'fnd base rates'!E$117)
+($O469*'fnd base rates'!E$118)
+($P469*VLOOKUP($S469+12,rate_basefnd,5)))
*$R469</f>
        <v>24102.595787263999</v>
      </c>
      <c r="X469" s="1">
        <f>(($D469*'fnd base rates'!F$107)
+($E469*'fnd base rates'!F$108)
+($F469*'fnd base rates'!F$109)
+($G469*'fnd base rates'!F$110)
+($H469*'fnd base rates'!F$111)
+($I469*'fnd base rates'!F$112)
+($J469*'fnd base rates'!F$113)
+($K469*'fnd base rates'!F$114)
+($M469*'fnd base rates'!F$116)
+($N469*'fnd base rates'!F$117)
+($O469*'fnd base rates'!F$118)
+($P469*VLOOKUP($S469+12,rate_basefnd,6)))
*$R469</f>
        <v>4071.6650887680003</v>
      </c>
      <c r="Y469" s="1">
        <f>(($D469*'fnd base rates'!G$107)
+($E469*'fnd base rates'!G$108)
+($F469*'fnd base rates'!G$109)
+($G469*'fnd base rates'!G$110)
+($H469*'fnd base rates'!G$111)
+($I469*'fnd base rates'!G$112)
+($J469*'fnd base rates'!G$113)
+($K469*'fnd base rates'!G$114)
+($M469*'fnd base rates'!G$116)
+($N469*'fnd base rates'!G$117)
+($O469*'fnd base rates'!G$118)
+($P469*VLOOKUP($S469+12,rate_basefnd,7)))
*$R469</f>
        <v>1066.5771124480002</v>
      </c>
      <c r="Z469" s="1">
        <f>(($D469*'fnd base rates'!H$107)
+($E469*'fnd base rates'!H$108)
+($F469*'fnd base rates'!H$109)
+($G469*'fnd base rates'!H$110)
+($H469*'fnd base rates'!H$111)
+($I469*'fnd base rates'!H$112)
+($J469*'fnd base rates'!H$113)
+($K469*'fnd base rates'!H$114)
+($M469*'fnd base rates'!H$116)
+($N469*'fnd base rates'!H$117)
+($O469*'fnd base rates'!H$118)
+($P469*VLOOKUP($S469+12,rate_basefnd,8)))</f>
        <v>1648.4968020000001</v>
      </c>
      <c r="AA469" s="1">
        <f>(($D469*'fnd base rates'!I$107)
+($E469*'fnd base rates'!I$108)
+($F469*'fnd base rates'!I$109)
+($G469*'fnd base rates'!I$110)
+($H469*'fnd base rates'!I$111)
+($I469*'fnd base rates'!I$112)
+($J469*'fnd base rates'!I$113)
+($K469*'fnd base rates'!I$114)
+($M469*'fnd base rates'!I$116)
+($N469*'fnd base rates'!I$117)
+($O469*'fnd base rates'!I$118)
+($P469*VLOOKUP($S469+12,rate_basefnd,9)))
*$R469</f>
        <v>1463.0227200000002</v>
      </c>
      <c r="AB469" s="1">
        <f>(($D469*'fnd base rates'!J$107)
+($E469*'fnd base rates'!J$108)
+($F469*'fnd base rates'!J$109)
+($G469*'fnd base rates'!J$110)
+($H469*'fnd base rates'!J$111)
+($I469*'fnd base rates'!J$112)
+($J469*'fnd base rates'!J$113)
+($K469*'fnd base rates'!J$114)
+($M469*'fnd base rates'!J$116)
+($N469*'fnd base rates'!J$117)
+($O469*'fnd base rates'!J$118)
+($P469*VLOOKUP($S469+12,rate_basefnd,10)))
*$R469</f>
        <v>2793.1680000000001</v>
      </c>
      <c r="AC469" s="1">
        <f>(($D469*'fnd base rates'!K$107)
+($E469*'fnd base rates'!K$108)
+($F469*'fnd base rates'!K$109)
+($G469*'fnd base rates'!K$110)
+($H469*'fnd base rates'!K$111)
+($I469*'fnd base rates'!K$112)
+($J469*'fnd base rates'!K$113)
+($K469*'fnd base rates'!K$114)
+($M469*'fnd base rates'!K$116)
+($N469*'fnd base rates'!K$117)
+($O469*'fnd base rates'!K$118)
+($P469*VLOOKUP($S469+12,rate_basefnd,11)))
*$R469</f>
        <v>3591.0850483199997</v>
      </c>
      <c r="AD469" s="1">
        <f>(($D469*'fnd base rates'!L$107)
+($E469*'fnd base rates'!L$108)
+($F469*'fnd base rates'!L$109)
+($G469*'fnd base rates'!L$110)
+($H469*'fnd base rates'!L$111)
+($I469*'fnd base rates'!L$112)
+($J469*'fnd base rates'!L$113)
+($K469*'fnd base rates'!L$114)
+($M469*'fnd base rates'!L$116)
+($N469*'fnd base rates'!L$117)
+($O469*'fnd base rates'!L$118)
+($P469*VLOOKUP($S469+12,rate_basefnd,12)))</f>
        <v>6038.7500400000008</v>
      </c>
      <c r="AE469" s="1">
        <f>(($D469*'fnd base rates'!M$107)
+($E469*'fnd base rates'!M$108)
+($F469*'fnd base rates'!M$109)
+($G469*'fnd base rates'!M$110)
+($H469*'fnd base rates'!M$111)
+($I469*'fnd base rates'!M$112)
+($J469*'fnd base rates'!M$113)
+($K469*'fnd base rates'!M$114)
+($M469*'fnd base rates'!M$116)
+($N469*'fnd base rates'!M$117)
+($O469*'fnd base rates'!M$118)
+($P469*VLOOKUP($S469+12,rate_basefnd,13)))</f>
        <v>0</v>
      </c>
      <c r="AF469" s="4">
        <f t="shared" si="539"/>
        <v>50442.452352143999</v>
      </c>
      <c r="AH469" s="269">
        <f t="shared" si="540"/>
        <v>463035243</v>
      </c>
      <c r="AI469" s="4" t="str">
        <f t="shared" si="541"/>
        <v>463</v>
      </c>
      <c r="AJ469" s="2" t="str">
        <f t="shared" si="542"/>
        <v>035</v>
      </c>
      <c r="AK469" s="2" t="str">
        <f t="shared" si="543"/>
        <v>243</v>
      </c>
      <c r="AL469" s="4">
        <f t="shared" si="544"/>
        <v>1</v>
      </c>
      <c r="AM469" s="4">
        <f t="shared" si="535"/>
        <v>3</v>
      </c>
      <c r="AN469" s="4">
        <f t="shared" si="545"/>
        <v>50442.452352143999</v>
      </c>
      <c r="AO469" s="4">
        <f t="shared" si="546"/>
        <v>16814</v>
      </c>
      <c r="AP469" s="4">
        <f t="shared" si="536"/>
        <v>0</v>
      </c>
      <c r="AQ469" s="4">
        <v>16814</v>
      </c>
      <c r="AW469" s="4">
        <v>16814</v>
      </c>
      <c r="AX469" s="5">
        <f t="shared" si="547"/>
        <v>0</v>
      </c>
      <c r="AY469" s="4">
        <v>16814</v>
      </c>
      <c r="AZ469" s="5"/>
      <c r="BB469" s="5">
        <f t="shared" ref="BB469" si="558">BC469-BA469</f>
        <v>0</v>
      </c>
    </row>
    <row r="470" spans="1:54" s="4" customFormat="1">
      <c r="A470" s="269">
        <v>463</v>
      </c>
      <c r="B470" s="2">
        <v>463035244</v>
      </c>
      <c r="C470" s="9" t="s">
        <v>1045</v>
      </c>
      <c r="D470" s="14">
        <f>'fnd enro'!D470</f>
        <v>0</v>
      </c>
      <c r="E470" s="14">
        <f>'fnd enro'!E470</f>
        <v>0</v>
      </c>
      <c r="F470" s="14">
        <f>'fnd enro'!F470</f>
        <v>1</v>
      </c>
      <c r="G470" s="14">
        <f>'fnd enro'!G470</f>
        <v>3</v>
      </c>
      <c r="H470" s="14">
        <f>'fnd enro'!H470</f>
        <v>2</v>
      </c>
      <c r="I470" s="14">
        <f>'fnd enro'!I470</f>
        <v>0</v>
      </c>
      <c r="J470" s="14">
        <f>'fnd enro'!J470</f>
        <v>0</v>
      </c>
      <c r="K470" s="15">
        <f>'fnd enro'!K470</f>
        <v>0.2316</v>
      </c>
      <c r="L470" s="14">
        <f>'fnd enro'!L470</f>
        <v>0</v>
      </c>
      <c r="M470" s="14">
        <f>'fnd enro'!M470</f>
        <v>0</v>
      </c>
      <c r="N470" s="14">
        <f>'fnd enro'!N470</f>
        <v>0</v>
      </c>
      <c r="O470" s="14">
        <f>'fnd enro'!O470</f>
        <v>0</v>
      </c>
      <c r="P470" s="14">
        <f>'fnd enro'!P470</f>
        <v>3</v>
      </c>
      <c r="Q470" s="14">
        <f>'fnd enro'!R470</f>
        <v>6</v>
      </c>
      <c r="R470" s="15">
        <f t="shared" si="538"/>
        <v>1.0880000000000001</v>
      </c>
      <c r="S470" s="14">
        <f>VALUE('fnd enro'!Q470)</f>
        <v>10</v>
      </c>
      <c r="T470" s="2"/>
      <c r="U470" s="1">
        <f>(($D470*'fnd base rates'!C$107)
+($E470*'fnd base rates'!C$108)
+($F470*'fnd base rates'!C$109)
+($G470*'fnd base rates'!C$110)
+($H470*'fnd base rates'!C$111)
+($I470*'fnd base rates'!C$112)
+($J470*'fnd base rates'!C$113)
+($K470*'fnd base rates'!C$114)
+($M470*'fnd base rates'!C$116)
+($N470*'fnd base rates'!C$117)
+($O470*'fnd base rates'!C$118)
+($P470*VLOOKUP($S470+12,rate_basefnd,3)))
*$R470</f>
        <v>3760.887506688</v>
      </c>
      <c r="V470" s="1">
        <f>(($D470*'fnd base rates'!D$107)
+($E470*'fnd base rates'!D$108)
+($F470*'fnd base rates'!D$109)
+($G470*'fnd base rates'!D$110)
+($H470*'fnd base rates'!D$111)
+($I470*'fnd base rates'!D$112)
+($J470*'fnd base rates'!D$113)
+($K470*'fnd base rates'!D$114)
+($M470*'fnd base rates'!D$116)
+($N470*'fnd base rates'!D$117)
+($O470*'fnd base rates'!D$118)
+($P470*VLOOKUP($S470+12,rate_basefnd,4)))
*$R470</f>
        <v>6221.0534400000015</v>
      </c>
      <c r="W470" s="1">
        <f>(($D470*'fnd base rates'!E$107)
+($E470*'fnd base rates'!E$108)
+($F470*'fnd base rates'!E$109)
+($G470*'fnd base rates'!E$110)
+($H470*'fnd base rates'!E$111)
+($I470*'fnd base rates'!E$112)
+($J470*'fnd base rates'!E$113)
+($K470*'fnd base rates'!E$114)
+($M470*'fnd base rates'!E$116)
+($N470*'fnd base rates'!E$117)
+($O470*'fnd base rates'!E$118)
+($P470*VLOOKUP($S470+12,rate_basefnd,5)))
*$R470</f>
        <v>36389.304854527996</v>
      </c>
      <c r="X470" s="1">
        <f>(($D470*'fnd base rates'!F$107)
+($E470*'fnd base rates'!F$108)
+($F470*'fnd base rates'!F$109)
+($G470*'fnd base rates'!F$110)
+($H470*'fnd base rates'!F$111)
+($I470*'fnd base rates'!F$112)
+($J470*'fnd base rates'!F$113)
+($K470*'fnd base rates'!F$114)
+($M470*'fnd base rates'!F$116)
+($N470*'fnd base rates'!F$117)
+($O470*'fnd base rates'!F$118)
+($P470*VLOOKUP($S470+12,rate_basefnd,6)))
*$R470</f>
        <v>7594.8258575360005</v>
      </c>
      <c r="Y470" s="1">
        <f>(($D470*'fnd base rates'!G$107)
+($E470*'fnd base rates'!G$108)
+($F470*'fnd base rates'!G$109)
+($G470*'fnd base rates'!G$110)
+($H470*'fnd base rates'!G$111)
+($I470*'fnd base rates'!G$112)
+($J470*'fnd base rates'!G$113)
+($K470*'fnd base rates'!G$114)
+($M470*'fnd base rates'!G$116)
+($N470*'fnd base rates'!G$117)
+($O470*'fnd base rates'!G$118)
+($P470*VLOOKUP($S470+12,rate_basefnd,7)))
*$R470</f>
        <v>1629.791024896</v>
      </c>
      <c r="Z470" s="1">
        <f>(($D470*'fnd base rates'!H$107)
+($E470*'fnd base rates'!H$108)
+($F470*'fnd base rates'!H$109)
+($G470*'fnd base rates'!H$110)
+($H470*'fnd base rates'!H$111)
+($I470*'fnd base rates'!H$112)
+($J470*'fnd base rates'!H$113)
+($K470*'fnd base rates'!H$114)
+($M470*'fnd base rates'!H$116)
+($N470*'fnd base rates'!H$117)
+($O470*'fnd base rates'!H$118)
+($P470*VLOOKUP($S470+12,rate_basefnd,8)))</f>
        <v>3222.4736040000003</v>
      </c>
      <c r="AA470" s="1">
        <f>(($D470*'fnd base rates'!I$107)
+($E470*'fnd base rates'!I$108)
+($F470*'fnd base rates'!I$109)
+($G470*'fnd base rates'!I$110)
+($H470*'fnd base rates'!I$111)
+($I470*'fnd base rates'!I$112)
+($J470*'fnd base rates'!I$113)
+($K470*'fnd base rates'!I$114)
+($M470*'fnd base rates'!I$116)
+($N470*'fnd base rates'!I$117)
+($O470*'fnd base rates'!I$118)
+($P470*VLOOKUP($S470+12,rate_basefnd,9)))
*$R470</f>
        <v>2607.3158400000007</v>
      </c>
      <c r="AB470" s="1">
        <f>(($D470*'fnd base rates'!J$107)
+($E470*'fnd base rates'!J$108)
+($F470*'fnd base rates'!J$109)
+($G470*'fnd base rates'!J$110)
+($H470*'fnd base rates'!J$111)
+($I470*'fnd base rates'!J$112)
+($J470*'fnd base rates'!J$113)
+($K470*'fnd base rates'!J$114)
+($M470*'fnd base rates'!J$116)
+($N470*'fnd base rates'!J$117)
+($O470*'fnd base rates'!J$118)
+($P470*VLOOKUP($S470+12,rate_basefnd,10)))
*$R470</f>
        <v>3668.5292800000002</v>
      </c>
      <c r="AC470" s="1">
        <f>(($D470*'fnd base rates'!K$107)
+($E470*'fnd base rates'!K$108)
+($F470*'fnd base rates'!K$109)
+($G470*'fnd base rates'!K$110)
+($H470*'fnd base rates'!K$111)
+($I470*'fnd base rates'!K$112)
+($J470*'fnd base rates'!K$113)
+($K470*'fnd base rates'!K$114)
+($M470*'fnd base rates'!K$116)
+($N470*'fnd base rates'!K$117)
+($O470*'fnd base rates'!K$118)
+($P470*VLOOKUP($S470+12,rate_basefnd,11)))
*$R470</f>
        <v>7360.4932966399992</v>
      </c>
      <c r="AD470" s="1">
        <f>(($D470*'fnd base rates'!L$107)
+($E470*'fnd base rates'!L$108)
+($F470*'fnd base rates'!L$109)
+($G470*'fnd base rates'!L$110)
+($H470*'fnd base rates'!L$111)
+($I470*'fnd base rates'!L$112)
+($J470*'fnd base rates'!L$113)
+($K470*'fnd base rates'!L$114)
+($M470*'fnd base rates'!L$116)
+($N470*'fnd base rates'!L$117)
+($O470*'fnd base rates'!L$118)
+($P470*VLOOKUP($S470+12,rate_basefnd,12)))</f>
        <v>10589.750080000002</v>
      </c>
      <c r="AE470" s="1">
        <f>(($D470*'fnd base rates'!M$107)
+($E470*'fnd base rates'!M$108)
+($F470*'fnd base rates'!M$109)
+($G470*'fnd base rates'!M$110)
+($H470*'fnd base rates'!M$111)
+($I470*'fnd base rates'!M$112)
+($J470*'fnd base rates'!M$113)
+($K470*'fnd base rates'!M$114)
+($M470*'fnd base rates'!M$116)
+($N470*'fnd base rates'!M$117)
+($O470*'fnd base rates'!M$118)
+($P470*VLOOKUP($S470+12,rate_basefnd,13)))</f>
        <v>0</v>
      </c>
      <c r="AF470" s="4">
        <f t="shared" si="539"/>
        <v>83044.424784288</v>
      </c>
      <c r="AH470" s="269">
        <f t="shared" si="540"/>
        <v>463035244</v>
      </c>
      <c r="AI470" s="4" t="str">
        <f t="shared" si="541"/>
        <v>463</v>
      </c>
      <c r="AJ470" s="2" t="str">
        <f t="shared" si="542"/>
        <v>035</v>
      </c>
      <c r="AK470" s="2" t="str">
        <f t="shared" si="543"/>
        <v>244</v>
      </c>
      <c r="AL470" s="4">
        <f t="shared" si="544"/>
        <v>1</v>
      </c>
      <c r="AM470" s="4">
        <f t="shared" si="535"/>
        <v>6</v>
      </c>
      <c r="AN470" s="4">
        <f t="shared" si="545"/>
        <v>83044.424784288</v>
      </c>
      <c r="AO470" s="4">
        <f t="shared" si="546"/>
        <v>13841</v>
      </c>
      <c r="AP470" s="4">
        <f t="shared" si="536"/>
        <v>0</v>
      </c>
      <c r="AQ470" s="4">
        <v>13841</v>
      </c>
      <c r="AW470" s="4">
        <v>13841</v>
      </c>
      <c r="AX470" s="5">
        <f t="shared" si="547"/>
        <v>0</v>
      </c>
      <c r="AY470" s="4">
        <v>13841</v>
      </c>
      <c r="AZ470" s="5"/>
      <c r="BB470" s="5">
        <f t="shared" ref="BB470" si="559">BC470-BA470</f>
        <v>0</v>
      </c>
    </row>
    <row r="471" spans="1:54" s="4" customFormat="1">
      <c r="A471" s="269">
        <v>463</v>
      </c>
      <c r="B471" s="2">
        <v>463035251</v>
      </c>
      <c r="C471" s="9" t="s">
        <v>1045</v>
      </c>
      <c r="D471" s="14">
        <f>'fnd enro'!D471</f>
        <v>0</v>
      </c>
      <c r="E471" s="14">
        <f>'fnd enro'!E471</f>
        <v>0</v>
      </c>
      <c r="F471" s="14">
        <f>'fnd enro'!F471</f>
        <v>0</v>
      </c>
      <c r="G471" s="14">
        <f>'fnd enro'!G471</f>
        <v>1</v>
      </c>
      <c r="H471" s="14">
        <f>'fnd enro'!H471</f>
        <v>1</v>
      </c>
      <c r="I471" s="14">
        <f>'fnd enro'!I471</f>
        <v>0</v>
      </c>
      <c r="J471" s="14">
        <f>'fnd enro'!J471</f>
        <v>0</v>
      </c>
      <c r="K471" s="15">
        <f>'fnd enro'!K471</f>
        <v>7.7200000000000005E-2</v>
      </c>
      <c r="L471" s="14">
        <f>'fnd enro'!L471</f>
        <v>0</v>
      </c>
      <c r="M471" s="14">
        <f>'fnd enro'!M471</f>
        <v>0</v>
      </c>
      <c r="N471" s="14">
        <f>'fnd enro'!N471</f>
        <v>0</v>
      </c>
      <c r="O471" s="14">
        <f>'fnd enro'!O471</f>
        <v>0</v>
      </c>
      <c r="P471" s="14">
        <f>'fnd enro'!P471</f>
        <v>2</v>
      </c>
      <c r="Q471" s="14">
        <f>'fnd enro'!R471</f>
        <v>2</v>
      </c>
      <c r="R471" s="15">
        <f t="shared" si="538"/>
        <v>1.0880000000000001</v>
      </c>
      <c r="S471" s="14">
        <f>VALUE('fnd enro'!Q471)</f>
        <v>9</v>
      </c>
      <c r="T471" s="2"/>
      <c r="U471" s="1">
        <f>(($D471*'fnd base rates'!C$107)
+($E471*'fnd base rates'!C$108)
+($F471*'fnd base rates'!C$109)
+($G471*'fnd base rates'!C$110)
+($H471*'fnd base rates'!C$111)
+($I471*'fnd base rates'!C$112)
+($J471*'fnd base rates'!C$113)
+($K471*'fnd base rates'!C$114)
+($M471*'fnd base rates'!C$116)
+($N471*'fnd base rates'!C$117)
+($O471*'fnd base rates'!C$118)
+($P471*VLOOKUP($S471+12,rate_basefnd,3)))
*$R471</f>
        <v>1332.1936488960002</v>
      </c>
      <c r="V471" s="1">
        <f>(($D471*'fnd base rates'!D$107)
+($E471*'fnd base rates'!D$108)
+($F471*'fnd base rates'!D$109)
+($G471*'fnd base rates'!D$110)
+($H471*'fnd base rates'!D$111)
+($I471*'fnd base rates'!D$112)
+($J471*'fnd base rates'!D$113)
+($K471*'fnd base rates'!D$114)
+($M471*'fnd base rates'!D$116)
+($N471*'fnd base rates'!D$117)
+($O471*'fnd base rates'!D$118)
+($P471*VLOOKUP($S471+12,rate_basefnd,4)))
*$R471</f>
        <v>2445.8675200000002</v>
      </c>
      <c r="W471" s="1">
        <f>(($D471*'fnd base rates'!E$107)
+($E471*'fnd base rates'!E$108)
+($F471*'fnd base rates'!E$109)
+($G471*'fnd base rates'!E$110)
+($H471*'fnd base rates'!E$111)
+($I471*'fnd base rates'!E$112)
+($J471*'fnd base rates'!E$113)
+($K471*'fnd base rates'!E$114)
+($M471*'fnd base rates'!E$116)
+($N471*'fnd base rates'!E$117)
+($O471*'fnd base rates'!E$118)
+($P471*VLOOKUP($S471+12,rate_basefnd,5)))
*$R471</f>
        <v>15610.331058176</v>
      </c>
      <c r="X471" s="1">
        <f>(($D471*'fnd base rates'!F$107)
+($E471*'fnd base rates'!F$108)
+($F471*'fnd base rates'!F$109)
+($G471*'fnd base rates'!F$110)
+($H471*'fnd base rates'!F$111)
+($I471*'fnd base rates'!F$112)
+($J471*'fnd base rates'!F$113)
+($K471*'fnd base rates'!F$114)
+($M471*'fnd base rates'!F$116)
+($N471*'fnd base rates'!F$117)
+($O471*'fnd base rates'!F$118)
+($P471*VLOOKUP($S471+12,rate_basefnd,6)))
*$R471</f>
        <v>2440.1912325120002</v>
      </c>
      <c r="Y471" s="1">
        <f>(($D471*'fnd base rates'!G$107)
+($E471*'fnd base rates'!G$108)
+($F471*'fnd base rates'!G$109)
+($G471*'fnd base rates'!G$110)
+($H471*'fnd base rates'!G$111)
+($I471*'fnd base rates'!G$112)
+($J471*'fnd base rates'!G$113)
+($K471*'fnd base rates'!G$114)
+($M471*'fnd base rates'!G$116)
+($N471*'fnd base rates'!G$117)
+($O471*'fnd base rates'!G$118)
+($P471*VLOOKUP($S471+12,rate_basefnd,7)))
*$R471</f>
        <v>723.76650163200009</v>
      </c>
      <c r="Z471" s="1">
        <f>(($D471*'fnd base rates'!H$107)
+($E471*'fnd base rates'!H$108)
+($F471*'fnd base rates'!H$109)
+($G471*'fnd base rates'!H$110)
+($H471*'fnd base rates'!H$111)
+($I471*'fnd base rates'!H$112)
+($J471*'fnd base rates'!H$113)
+($K471*'fnd base rates'!H$114)
+($M471*'fnd base rates'!H$116)
+($N471*'fnd base rates'!H$117)
+($O471*'fnd base rates'!H$118)
+($P471*VLOOKUP($S471+12,rate_basefnd,8)))</f>
        <v>1098.9978679999999</v>
      </c>
      <c r="AA471" s="1">
        <f>(($D471*'fnd base rates'!I$107)
+($E471*'fnd base rates'!I$108)
+($F471*'fnd base rates'!I$109)
+($G471*'fnd base rates'!I$110)
+($H471*'fnd base rates'!I$111)
+($I471*'fnd base rates'!I$112)
+($J471*'fnd base rates'!I$113)
+($K471*'fnd base rates'!I$114)
+($M471*'fnd base rates'!I$116)
+($N471*'fnd base rates'!I$117)
+($O471*'fnd base rates'!I$118)
+($P471*VLOOKUP($S471+12,rate_basefnd,9)))
*$R471</f>
        <v>1036.6464000000001</v>
      </c>
      <c r="AB471" s="1">
        <f>(($D471*'fnd base rates'!J$107)
+($E471*'fnd base rates'!J$108)
+($F471*'fnd base rates'!J$109)
+($G471*'fnd base rates'!J$110)
+($H471*'fnd base rates'!J$111)
+($I471*'fnd base rates'!J$112)
+($J471*'fnd base rates'!J$113)
+($K471*'fnd base rates'!J$114)
+($M471*'fnd base rates'!J$116)
+($N471*'fnd base rates'!J$117)
+($O471*'fnd base rates'!J$118)
+($P471*VLOOKUP($S471+12,rate_basefnd,10)))
*$R471</f>
        <v>2040.7289600000001</v>
      </c>
      <c r="AC471" s="1">
        <f>(($D471*'fnd base rates'!K$107)
+($E471*'fnd base rates'!K$108)
+($F471*'fnd base rates'!K$109)
+($G471*'fnd base rates'!K$110)
+($H471*'fnd base rates'!K$111)
+($I471*'fnd base rates'!K$112)
+($J471*'fnd base rates'!K$113)
+($K471*'fnd base rates'!K$114)
+($M471*'fnd base rates'!K$116)
+($N471*'fnd base rates'!K$117)
+($O471*'fnd base rates'!K$118)
+($P471*VLOOKUP($S471+12,rate_basefnd,11)))
*$R471</f>
        <v>2483.21829888</v>
      </c>
      <c r="AD471" s="1">
        <f>(($D471*'fnd base rates'!L$107)
+($E471*'fnd base rates'!L$108)
+($F471*'fnd base rates'!L$109)
+($G471*'fnd base rates'!L$110)
+($H471*'fnd base rates'!L$111)
+($I471*'fnd base rates'!L$112)
+($J471*'fnd base rates'!L$113)
+($K471*'fnd base rates'!L$114)
+($M471*'fnd base rates'!L$116)
+($N471*'fnd base rates'!L$117)
+($O471*'fnd base rates'!L$118)
+($P471*VLOOKUP($S471+12,rate_basefnd,12)))</f>
        <v>4092.1933599999998</v>
      </c>
      <c r="AE471" s="1">
        <f>(($D471*'fnd base rates'!M$107)
+($E471*'fnd base rates'!M$108)
+($F471*'fnd base rates'!M$109)
+($G471*'fnd base rates'!M$110)
+($H471*'fnd base rates'!M$111)
+($I471*'fnd base rates'!M$112)
+($J471*'fnd base rates'!M$113)
+($K471*'fnd base rates'!M$114)
+($M471*'fnd base rates'!M$116)
+($N471*'fnd base rates'!M$117)
+($O471*'fnd base rates'!M$118)
+($P471*VLOOKUP($S471+12,rate_basefnd,13)))</f>
        <v>0</v>
      </c>
      <c r="AF471" s="4">
        <f t="shared" si="539"/>
        <v>33304.134848096</v>
      </c>
      <c r="AH471" s="269">
        <f t="shared" si="540"/>
        <v>463035251</v>
      </c>
      <c r="AI471" s="4" t="str">
        <f t="shared" si="541"/>
        <v>463</v>
      </c>
      <c r="AJ471" s="2" t="str">
        <f t="shared" si="542"/>
        <v>035</v>
      </c>
      <c r="AK471" s="2" t="str">
        <f t="shared" si="543"/>
        <v>251</v>
      </c>
      <c r="AL471" s="4">
        <f t="shared" si="544"/>
        <v>1</v>
      </c>
      <c r="AM471" s="4">
        <f t="shared" si="535"/>
        <v>2</v>
      </c>
      <c r="AN471" s="4">
        <f t="shared" si="545"/>
        <v>33304.134848096</v>
      </c>
      <c r="AO471" s="4">
        <f t="shared" si="546"/>
        <v>16652</v>
      </c>
      <c r="AP471" s="4">
        <f t="shared" si="536"/>
        <v>0</v>
      </c>
      <c r="AQ471" s="4">
        <v>16652</v>
      </c>
      <c r="AW471" s="4">
        <v>16652</v>
      </c>
      <c r="AX471" s="5">
        <f t="shared" si="547"/>
        <v>0</v>
      </c>
      <c r="AY471" s="4">
        <v>16652</v>
      </c>
      <c r="AZ471" s="5"/>
      <c r="BB471" s="5">
        <f t="shared" ref="BB471" si="560">BC471-BA471</f>
        <v>0</v>
      </c>
    </row>
    <row r="472" spans="1:54" s="4" customFormat="1">
      <c r="A472" s="269">
        <v>463</v>
      </c>
      <c r="B472" s="2">
        <v>463035285</v>
      </c>
      <c r="C472" s="9" t="s">
        <v>1045</v>
      </c>
      <c r="D472" s="14">
        <f>'fnd enro'!D472</f>
        <v>0</v>
      </c>
      <c r="E472" s="14">
        <f>'fnd enro'!E472</f>
        <v>0</v>
      </c>
      <c r="F472" s="14">
        <f>'fnd enro'!F472</f>
        <v>1</v>
      </c>
      <c r="G472" s="14">
        <f>'fnd enro'!G472</f>
        <v>4</v>
      </c>
      <c r="H472" s="14">
        <f>'fnd enro'!H472</f>
        <v>0</v>
      </c>
      <c r="I472" s="14">
        <f>'fnd enro'!I472</f>
        <v>0</v>
      </c>
      <c r="J472" s="14">
        <f>'fnd enro'!J472</f>
        <v>0</v>
      </c>
      <c r="K472" s="15">
        <f>'fnd enro'!K472</f>
        <v>0.193</v>
      </c>
      <c r="L472" s="14">
        <f>'fnd enro'!L472</f>
        <v>0</v>
      </c>
      <c r="M472" s="14">
        <f>'fnd enro'!M472</f>
        <v>1</v>
      </c>
      <c r="N472" s="14">
        <f>'fnd enro'!N472</f>
        <v>0</v>
      </c>
      <c r="O472" s="14">
        <f>'fnd enro'!O472</f>
        <v>0</v>
      </c>
      <c r="P472" s="14">
        <f>'fnd enro'!P472</f>
        <v>0</v>
      </c>
      <c r="Q472" s="14">
        <f>'fnd enro'!R472</f>
        <v>5</v>
      </c>
      <c r="R472" s="15">
        <f t="shared" si="538"/>
        <v>1.0880000000000001</v>
      </c>
      <c r="S472" s="14">
        <f>VALUE('fnd enro'!Q472)</f>
        <v>8</v>
      </c>
      <c r="T472" s="2"/>
      <c r="U472" s="1">
        <f>(($D472*'fnd base rates'!C$107)
+($E472*'fnd base rates'!C$108)
+($F472*'fnd base rates'!C$109)
+($G472*'fnd base rates'!C$110)
+($H472*'fnd base rates'!C$111)
+($I472*'fnd base rates'!C$112)
+($J472*'fnd base rates'!C$113)
+($K472*'fnd base rates'!C$114)
+($M472*'fnd base rates'!C$116)
+($N472*'fnd base rates'!C$117)
+($O472*'fnd base rates'!C$118)
+($P472*VLOOKUP($S472+12,rate_basefnd,3)))
*$R472</f>
        <v>3028.4118022400003</v>
      </c>
      <c r="V472" s="1">
        <f>(($D472*'fnd base rates'!D$107)
+($E472*'fnd base rates'!D$108)
+($F472*'fnd base rates'!D$109)
+($G472*'fnd base rates'!D$110)
+($H472*'fnd base rates'!D$111)
+($I472*'fnd base rates'!D$112)
+($J472*'fnd base rates'!D$113)
+($K472*'fnd base rates'!D$114)
+($M472*'fnd base rates'!D$116)
+($N472*'fnd base rates'!D$117)
+($O472*'fnd base rates'!D$118)
+($P472*VLOOKUP($S472+12,rate_basefnd,4)))
*$R472</f>
        <v>4354.6329600000008</v>
      </c>
      <c r="W472" s="1">
        <f>(($D472*'fnd base rates'!E$107)
+($E472*'fnd base rates'!E$108)
+($F472*'fnd base rates'!E$109)
+($G472*'fnd base rates'!E$110)
+($H472*'fnd base rates'!E$111)
+($I472*'fnd base rates'!E$112)
+($J472*'fnd base rates'!E$113)
+($K472*'fnd base rates'!E$114)
+($M472*'fnd base rates'!E$116)
+($N472*'fnd base rates'!E$117)
+($O472*'fnd base rates'!E$118)
+($P472*VLOOKUP($S472+12,rate_basefnd,5)))
*$R472</f>
        <v>22457.725565440003</v>
      </c>
      <c r="X472" s="1">
        <f>(($D472*'fnd base rates'!F$107)
+($E472*'fnd base rates'!F$108)
+($F472*'fnd base rates'!F$109)
+($G472*'fnd base rates'!F$110)
+($H472*'fnd base rates'!F$111)
+($I472*'fnd base rates'!F$112)
+($J472*'fnd base rates'!F$113)
+($K472*'fnd base rates'!F$114)
+($M472*'fnd base rates'!F$116)
+($N472*'fnd base rates'!F$117)
+($O472*'fnd base rates'!F$118)
+($P472*VLOOKUP($S472+12,rate_basefnd,6)))
*$R472</f>
        <v>6978.7062412800014</v>
      </c>
      <c r="Y472" s="1">
        <f>(($D472*'fnd base rates'!G$107)
+($E472*'fnd base rates'!G$108)
+($F472*'fnd base rates'!G$109)
+($G472*'fnd base rates'!G$110)
+($H472*'fnd base rates'!G$111)
+($I472*'fnd base rates'!G$112)
+($J472*'fnd base rates'!G$113)
+($K472*'fnd base rates'!G$114)
+($M472*'fnd base rates'!G$116)
+($N472*'fnd base rates'!G$117)
+($O472*'fnd base rates'!G$118)
+($P472*VLOOKUP($S472+12,rate_basefnd,7)))
*$R472</f>
        <v>907.95385408000027</v>
      </c>
      <c r="Z472" s="1">
        <f>(($D472*'fnd base rates'!H$107)
+($E472*'fnd base rates'!H$108)
+($F472*'fnd base rates'!H$109)
+($G472*'fnd base rates'!H$110)
+($H472*'fnd base rates'!H$111)
+($I472*'fnd base rates'!H$112)
+($J472*'fnd base rates'!H$113)
+($K472*'fnd base rates'!H$114)
+($M472*'fnd base rates'!H$116)
+($N472*'fnd base rates'!H$117)
+($O472*'fnd base rates'!H$118)
+($P472*VLOOKUP($S472+12,rate_basefnd,8)))</f>
        <v>2743.6246700000002</v>
      </c>
      <c r="AA472" s="1">
        <f>(($D472*'fnd base rates'!I$107)
+($E472*'fnd base rates'!I$108)
+($F472*'fnd base rates'!I$109)
+($G472*'fnd base rates'!I$110)
+($H472*'fnd base rates'!I$111)
+($I472*'fnd base rates'!I$112)
+($J472*'fnd base rates'!I$113)
+($K472*'fnd base rates'!I$114)
+($M472*'fnd base rates'!I$116)
+($N472*'fnd base rates'!I$117)
+($O472*'fnd base rates'!I$118)
+($P472*VLOOKUP($S472+12,rate_basefnd,9)))
*$R472</f>
        <v>1749.0796800000001</v>
      </c>
      <c r="AB472" s="1">
        <f>(($D472*'fnd base rates'!J$107)
+($E472*'fnd base rates'!J$108)
+($F472*'fnd base rates'!J$109)
+($G472*'fnd base rates'!J$110)
+($H472*'fnd base rates'!J$111)
+($I472*'fnd base rates'!J$112)
+($J472*'fnd base rates'!J$113)
+($K472*'fnd base rates'!J$114)
+($M472*'fnd base rates'!J$116)
+($N472*'fnd base rates'!J$117)
+($O472*'fnd base rates'!J$118)
+($P472*VLOOKUP($S472+12,rate_basefnd,10)))
*$R472</f>
        <v>800.92031999999995</v>
      </c>
      <c r="AC472" s="1">
        <f>(($D472*'fnd base rates'!K$107)
+($E472*'fnd base rates'!K$108)
+($F472*'fnd base rates'!K$109)
+($G472*'fnd base rates'!K$110)
+($H472*'fnd base rates'!K$111)
+($I472*'fnd base rates'!K$112)
+($J472*'fnd base rates'!K$113)
+($K472*'fnd base rates'!K$114)
+($M472*'fnd base rates'!K$116)
+($N472*'fnd base rates'!K$117)
+($O472*'fnd base rates'!K$118)
+($P472*VLOOKUP($S472+12,rate_basefnd,11)))
*$R472</f>
        <v>6315.2953471999999</v>
      </c>
      <c r="AD472" s="1">
        <f>(($D472*'fnd base rates'!L$107)
+($E472*'fnd base rates'!L$108)
+($F472*'fnd base rates'!L$109)
+($G472*'fnd base rates'!L$110)
+($H472*'fnd base rates'!L$111)
+($I472*'fnd base rates'!L$112)
+($J472*'fnd base rates'!L$113)
+($K472*'fnd base rates'!L$114)
+($M472*'fnd base rates'!L$116)
+($N472*'fnd base rates'!L$117)
+($O472*'fnd base rates'!L$118)
+($P472*VLOOKUP($S472+12,rate_basefnd,12)))</f>
        <v>7508.9234000000006</v>
      </c>
      <c r="AE472" s="1">
        <f>(($D472*'fnd base rates'!M$107)
+($E472*'fnd base rates'!M$108)
+($F472*'fnd base rates'!M$109)
+($G472*'fnd base rates'!M$110)
+($H472*'fnd base rates'!M$111)
+($I472*'fnd base rates'!M$112)
+($J472*'fnd base rates'!M$113)
+($K472*'fnd base rates'!M$114)
+($M472*'fnd base rates'!M$116)
+($N472*'fnd base rates'!M$117)
+($O472*'fnd base rates'!M$118)
+($P472*VLOOKUP($S472+12,rate_basefnd,13)))</f>
        <v>0</v>
      </c>
      <c r="AF472" s="4">
        <f t="shared" si="539"/>
        <v>56845.273840239999</v>
      </c>
      <c r="AH472" s="269">
        <f t="shared" si="540"/>
        <v>463035285</v>
      </c>
      <c r="AI472" s="4" t="str">
        <f t="shared" si="541"/>
        <v>463</v>
      </c>
      <c r="AJ472" s="2" t="str">
        <f t="shared" si="542"/>
        <v>035</v>
      </c>
      <c r="AK472" s="2" t="str">
        <f t="shared" si="543"/>
        <v>285</v>
      </c>
      <c r="AL472" s="4">
        <f t="shared" si="544"/>
        <v>1</v>
      </c>
      <c r="AM472" s="4">
        <f t="shared" si="535"/>
        <v>5</v>
      </c>
      <c r="AN472" s="4">
        <f t="shared" si="545"/>
        <v>56845.273840239999</v>
      </c>
      <c r="AO472" s="4">
        <f t="shared" si="546"/>
        <v>11369</v>
      </c>
      <c r="AP472" s="4">
        <f t="shared" si="536"/>
        <v>0</v>
      </c>
      <c r="AQ472" s="4">
        <v>11369</v>
      </c>
      <c r="AW472" s="4">
        <v>11369</v>
      </c>
      <c r="AX472" s="5">
        <f t="shared" si="547"/>
        <v>0</v>
      </c>
      <c r="AY472" s="4">
        <v>11369</v>
      </c>
      <c r="AZ472" s="5"/>
      <c r="BB472" s="5">
        <f t="shared" ref="BB472" si="561">BC472-BA472</f>
        <v>0</v>
      </c>
    </row>
    <row r="473" spans="1:54" s="4" customFormat="1">
      <c r="A473" s="269">
        <v>463</v>
      </c>
      <c r="B473" s="2">
        <v>463035293</v>
      </c>
      <c r="C473" s="9" t="s">
        <v>1045</v>
      </c>
      <c r="D473" s="14">
        <f>'fnd enro'!D473</f>
        <v>0</v>
      </c>
      <c r="E473" s="14">
        <f>'fnd enro'!E473</f>
        <v>0</v>
      </c>
      <c r="F473" s="14">
        <f>'fnd enro'!F473</f>
        <v>0</v>
      </c>
      <c r="G473" s="14">
        <f>'fnd enro'!G473</f>
        <v>2</v>
      </c>
      <c r="H473" s="14">
        <f>'fnd enro'!H473</f>
        <v>0</v>
      </c>
      <c r="I473" s="14">
        <f>'fnd enro'!I473</f>
        <v>0</v>
      </c>
      <c r="J473" s="14">
        <f>'fnd enro'!J473</f>
        <v>0</v>
      </c>
      <c r="K473" s="15">
        <f>'fnd enro'!K473</f>
        <v>7.7200000000000005E-2</v>
      </c>
      <c r="L473" s="14">
        <f>'fnd enro'!L473</f>
        <v>0</v>
      </c>
      <c r="M473" s="14">
        <f>'fnd enro'!M473</f>
        <v>0</v>
      </c>
      <c r="N473" s="14">
        <f>'fnd enro'!N473</f>
        <v>0</v>
      </c>
      <c r="O473" s="14">
        <f>'fnd enro'!O473</f>
        <v>0</v>
      </c>
      <c r="P473" s="14">
        <f>'fnd enro'!P473</f>
        <v>0</v>
      </c>
      <c r="Q473" s="14">
        <f>'fnd enro'!R473</f>
        <v>2</v>
      </c>
      <c r="R473" s="15">
        <f t="shared" si="538"/>
        <v>1.0880000000000001</v>
      </c>
      <c r="S473" s="14">
        <f>VALUE('fnd enro'!Q473)</f>
        <v>10</v>
      </c>
      <c r="T473" s="2"/>
      <c r="U473" s="1">
        <f>(($D473*'fnd base rates'!C$107)
+($E473*'fnd base rates'!C$108)
+($F473*'fnd base rates'!C$109)
+($G473*'fnd base rates'!C$110)
+($H473*'fnd base rates'!C$111)
+($I473*'fnd base rates'!C$112)
+($J473*'fnd base rates'!C$113)
+($K473*'fnd base rates'!C$114)
+($M473*'fnd base rates'!C$116)
+($N473*'fnd base rates'!C$117)
+($O473*'fnd base rates'!C$118)
+($P473*VLOOKUP($S473+12,rate_basefnd,3)))
*$R473</f>
        <v>1167.3398888960003</v>
      </c>
      <c r="V473" s="1">
        <f>(($D473*'fnd base rates'!D$107)
+($E473*'fnd base rates'!D$108)
+($F473*'fnd base rates'!D$109)
+($G473*'fnd base rates'!D$110)
+($H473*'fnd base rates'!D$111)
+($I473*'fnd base rates'!D$112)
+($J473*'fnd base rates'!D$113)
+($K473*'fnd base rates'!D$114)
+($M473*'fnd base rates'!D$116)
+($N473*'fnd base rates'!D$117)
+($O473*'fnd base rates'!D$118)
+($P473*VLOOKUP($S473+12,rate_basefnd,4)))
*$R473</f>
        <v>1664.8140800000001</v>
      </c>
      <c r="W473" s="1">
        <f>(($D473*'fnd base rates'!E$107)
+($E473*'fnd base rates'!E$108)
+($F473*'fnd base rates'!E$109)
+($G473*'fnd base rates'!E$110)
+($H473*'fnd base rates'!E$111)
+($I473*'fnd base rates'!E$112)
+($J473*'fnd base rates'!E$113)
+($K473*'fnd base rates'!E$114)
+($M473*'fnd base rates'!E$116)
+($N473*'fnd base rates'!E$117)
+($O473*'fnd base rates'!E$118)
+($P473*VLOOKUP($S473+12,rate_basefnd,5)))
*$R473</f>
        <v>8443.8164981760019</v>
      </c>
      <c r="X473" s="1">
        <f>(($D473*'fnd base rates'!F$107)
+($E473*'fnd base rates'!F$108)
+($F473*'fnd base rates'!F$109)
+($G473*'fnd base rates'!F$110)
+($H473*'fnd base rates'!F$111)
+($I473*'fnd base rates'!F$112)
+($J473*'fnd base rates'!F$113)
+($K473*'fnd base rates'!F$114)
+($M473*'fnd base rates'!F$116)
+($N473*'fnd base rates'!F$117)
+($O473*'fnd base rates'!F$118)
+($P473*VLOOKUP($S473+12,rate_basefnd,6)))
*$R473</f>
        <v>2714.4433925120002</v>
      </c>
      <c r="Y473" s="1">
        <f>(($D473*'fnd base rates'!G$107)
+($E473*'fnd base rates'!G$108)
+($F473*'fnd base rates'!G$109)
+($G473*'fnd base rates'!G$110)
+($H473*'fnd base rates'!G$111)
+($I473*'fnd base rates'!G$112)
+($J473*'fnd base rates'!G$113)
+($K473*'fnd base rates'!G$114)
+($M473*'fnd base rates'!G$116)
+($N473*'fnd base rates'!G$117)
+($O473*'fnd base rates'!G$118)
+($P473*VLOOKUP($S473+12,rate_basefnd,7)))
*$R473</f>
        <v>341.18218163200004</v>
      </c>
      <c r="Z473" s="1">
        <f>(($D473*'fnd base rates'!H$107)
+($E473*'fnd base rates'!H$108)
+($F473*'fnd base rates'!H$109)
+($G473*'fnd base rates'!H$110)
+($H473*'fnd base rates'!H$111)
+($I473*'fnd base rates'!H$112)
+($J473*'fnd base rates'!H$113)
+($K473*'fnd base rates'!H$114)
+($M473*'fnd base rates'!H$116)
+($N473*'fnd base rates'!H$117)
+($O473*'fnd base rates'!H$118)
+($P473*VLOOKUP($S473+12,rate_basefnd,8)))</f>
        <v>1046.877868</v>
      </c>
      <c r="AA473" s="1">
        <f>(($D473*'fnd base rates'!I$107)
+($E473*'fnd base rates'!I$108)
+($F473*'fnd base rates'!I$109)
+($G473*'fnd base rates'!I$110)
+($H473*'fnd base rates'!I$111)
+($I473*'fnd base rates'!I$112)
+($J473*'fnd base rates'!I$113)
+($K473*'fnd base rates'!I$114)
+($M473*'fnd base rates'!I$116)
+($N473*'fnd base rates'!I$117)
+($O473*'fnd base rates'!I$118)
+($P473*VLOOKUP($S473+12,rate_basefnd,9)))
*$R473</f>
        <v>666.61760000000015</v>
      </c>
      <c r="AB473" s="1">
        <f>(($D473*'fnd base rates'!J$107)
+($E473*'fnd base rates'!J$108)
+($F473*'fnd base rates'!J$109)
+($G473*'fnd base rates'!J$110)
+($H473*'fnd base rates'!J$111)
+($I473*'fnd base rates'!J$112)
+($J473*'fnd base rates'!J$113)
+($K473*'fnd base rates'!J$114)
+($M473*'fnd base rates'!J$116)
+($N473*'fnd base rates'!J$117)
+($O473*'fnd base rates'!J$118)
+($P473*VLOOKUP($S473+12,rate_basefnd,10)))
*$R473</f>
        <v>331.44832000000002</v>
      </c>
      <c r="AC473" s="1">
        <f>(($D473*'fnd base rates'!K$107)
+($E473*'fnd base rates'!K$108)
+($F473*'fnd base rates'!K$109)
+($G473*'fnd base rates'!K$110)
+($H473*'fnd base rates'!K$111)
+($I473*'fnd base rates'!K$112)
+($J473*'fnd base rates'!K$113)
+($K473*'fnd base rates'!K$114)
+($M473*'fnd base rates'!K$116)
+($N473*'fnd base rates'!K$117)
+($O473*'fnd base rates'!K$118)
+($P473*VLOOKUP($S473+12,rate_basefnd,11)))
*$R473</f>
        <v>2394.0566988800001</v>
      </c>
      <c r="AD473" s="1">
        <f>(($D473*'fnd base rates'!L$107)
+($E473*'fnd base rates'!L$108)
+($F473*'fnd base rates'!L$109)
+($G473*'fnd base rates'!L$110)
+($H473*'fnd base rates'!L$111)
+($I473*'fnd base rates'!L$112)
+($J473*'fnd base rates'!L$113)
+($K473*'fnd base rates'!L$114)
+($M473*'fnd base rates'!L$116)
+($N473*'fnd base rates'!L$117)
+($O473*'fnd base rates'!L$118)
+($P473*VLOOKUP($S473+12,rate_basefnd,12)))</f>
        <v>2892.3133600000001</v>
      </c>
      <c r="AE473" s="1">
        <f>(($D473*'fnd base rates'!M$107)
+($E473*'fnd base rates'!M$108)
+($F473*'fnd base rates'!M$109)
+($G473*'fnd base rates'!M$110)
+($H473*'fnd base rates'!M$111)
+($I473*'fnd base rates'!M$112)
+($J473*'fnd base rates'!M$113)
+($K473*'fnd base rates'!M$114)
+($M473*'fnd base rates'!M$116)
+($N473*'fnd base rates'!M$117)
+($O473*'fnd base rates'!M$118)
+($P473*VLOOKUP($S473+12,rate_basefnd,13)))</f>
        <v>0</v>
      </c>
      <c r="AF473" s="4">
        <f t="shared" si="539"/>
        <v>21662.909888096001</v>
      </c>
      <c r="AH473" s="269">
        <f t="shared" si="540"/>
        <v>463035293</v>
      </c>
      <c r="AI473" s="4" t="str">
        <f t="shared" si="541"/>
        <v>463</v>
      </c>
      <c r="AJ473" s="2" t="str">
        <f t="shared" si="542"/>
        <v>035</v>
      </c>
      <c r="AK473" s="2" t="str">
        <f t="shared" si="543"/>
        <v>293</v>
      </c>
      <c r="AL473" s="4">
        <f t="shared" si="544"/>
        <v>1</v>
      </c>
      <c r="AM473" s="4">
        <f t="shared" si="535"/>
        <v>2</v>
      </c>
      <c r="AN473" s="4">
        <f t="shared" si="545"/>
        <v>21662.909888096001</v>
      </c>
      <c r="AO473" s="4">
        <f t="shared" si="546"/>
        <v>10831</v>
      </c>
      <c r="AP473" s="4">
        <f t="shared" si="536"/>
        <v>0</v>
      </c>
      <c r="AQ473" s="4">
        <v>10831</v>
      </c>
      <c r="AW473" s="4">
        <v>10831</v>
      </c>
      <c r="AX473" s="5">
        <f t="shared" si="547"/>
        <v>0</v>
      </c>
      <c r="AY473" s="4">
        <v>10831</v>
      </c>
      <c r="AZ473" s="5"/>
      <c r="BB473" s="5">
        <f t="shared" ref="BB473" si="562">BC473-BA473</f>
        <v>0</v>
      </c>
    </row>
    <row r="474" spans="1:54" s="4" customFormat="1">
      <c r="A474" s="269">
        <v>463</v>
      </c>
      <c r="B474" s="2">
        <v>463035336</v>
      </c>
      <c r="C474" s="9" t="s">
        <v>1045</v>
      </c>
      <c r="D474" s="14">
        <f>'fnd enro'!D474</f>
        <v>0</v>
      </c>
      <c r="E474" s="14">
        <f>'fnd enro'!E474</f>
        <v>0</v>
      </c>
      <c r="F474" s="14">
        <f>'fnd enro'!F474</f>
        <v>0</v>
      </c>
      <c r="G474" s="14">
        <f>'fnd enro'!G474</f>
        <v>1</v>
      </c>
      <c r="H474" s="14">
        <f>'fnd enro'!H474</f>
        <v>1</v>
      </c>
      <c r="I474" s="14">
        <f>'fnd enro'!I474</f>
        <v>0</v>
      </c>
      <c r="J474" s="14">
        <f>'fnd enro'!J474</f>
        <v>0</v>
      </c>
      <c r="K474" s="15">
        <f>'fnd enro'!K474</f>
        <v>7.7200000000000005E-2</v>
      </c>
      <c r="L474" s="14">
        <f>'fnd enro'!L474</f>
        <v>0</v>
      </c>
      <c r="M474" s="14">
        <f>'fnd enro'!M474</f>
        <v>0</v>
      </c>
      <c r="N474" s="14">
        <f>'fnd enro'!N474</f>
        <v>0</v>
      </c>
      <c r="O474" s="14">
        <f>'fnd enro'!O474</f>
        <v>0</v>
      </c>
      <c r="P474" s="14">
        <f>'fnd enro'!P474</f>
        <v>0</v>
      </c>
      <c r="Q474" s="14">
        <f>'fnd enro'!R474</f>
        <v>2</v>
      </c>
      <c r="R474" s="15">
        <f t="shared" si="538"/>
        <v>1.0880000000000001</v>
      </c>
      <c r="S474" s="14">
        <f>VALUE('fnd enro'!Q474)</f>
        <v>8</v>
      </c>
      <c r="T474" s="2"/>
      <c r="U474" s="1">
        <f>(($D474*'fnd base rates'!C$107)
+($E474*'fnd base rates'!C$108)
+($F474*'fnd base rates'!C$109)
+($G474*'fnd base rates'!C$110)
+($H474*'fnd base rates'!C$111)
+($I474*'fnd base rates'!C$112)
+($J474*'fnd base rates'!C$113)
+($K474*'fnd base rates'!C$114)
+($M474*'fnd base rates'!C$116)
+($N474*'fnd base rates'!C$117)
+($O474*'fnd base rates'!C$118)
+($P474*VLOOKUP($S474+12,rate_basefnd,3)))
*$R474</f>
        <v>1167.3398888960003</v>
      </c>
      <c r="V474" s="1">
        <f>(($D474*'fnd base rates'!D$107)
+($E474*'fnd base rates'!D$108)
+($F474*'fnd base rates'!D$109)
+($G474*'fnd base rates'!D$110)
+($H474*'fnd base rates'!D$111)
+($I474*'fnd base rates'!D$112)
+($J474*'fnd base rates'!D$113)
+($K474*'fnd base rates'!D$114)
+($M474*'fnd base rates'!D$116)
+($N474*'fnd base rates'!D$117)
+($O474*'fnd base rates'!D$118)
+($P474*VLOOKUP($S474+12,rate_basefnd,4)))
*$R474</f>
        <v>1664.8140800000001</v>
      </c>
      <c r="W474" s="1">
        <f>(($D474*'fnd base rates'!E$107)
+($E474*'fnd base rates'!E$108)
+($F474*'fnd base rates'!E$109)
+($G474*'fnd base rates'!E$110)
+($H474*'fnd base rates'!E$111)
+($I474*'fnd base rates'!E$112)
+($J474*'fnd base rates'!E$113)
+($K474*'fnd base rates'!E$114)
+($M474*'fnd base rates'!E$116)
+($N474*'fnd base rates'!E$117)
+($O474*'fnd base rates'!E$118)
+($P474*VLOOKUP($S474+12,rate_basefnd,5)))
*$R474</f>
        <v>7985.8228981760003</v>
      </c>
      <c r="X474" s="1">
        <f>(($D474*'fnd base rates'!F$107)
+($E474*'fnd base rates'!F$108)
+($F474*'fnd base rates'!F$109)
+($G474*'fnd base rates'!F$110)
+($H474*'fnd base rates'!F$111)
+($I474*'fnd base rates'!F$112)
+($J474*'fnd base rates'!F$113)
+($K474*'fnd base rates'!F$114)
+($M474*'fnd base rates'!F$116)
+($N474*'fnd base rates'!F$117)
+($O474*'fnd base rates'!F$118)
+($P474*VLOOKUP($S474+12,rate_basefnd,6)))
*$R474</f>
        <v>2440.1912325120002</v>
      </c>
      <c r="Y474" s="1">
        <f>(($D474*'fnd base rates'!G$107)
+($E474*'fnd base rates'!G$108)
+($F474*'fnd base rates'!G$109)
+($G474*'fnd base rates'!G$110)
+($H474*'fnd base rates'!G$111)
+($I474*'fnd base rates'!G$112)
+($J474*'fnd base rates'!G$113)
+($K474*'fnd base rates'!G$114)
+($M474*'fnd base rates'!G$116)
+($N474*'fnd base rates'!G$117)
+($O474*'fnd base rates'!G$118)
+($P474*VLOOKUP($S474+12,rate_basefnd,7)))
*$R474</f>
        <v>353.86826163200004</v>
      </c>
      <c r="Z474" s="1">
        <f>(($D474*'fnd base rates'!H$107)
+($E474*'fnd base rates'!H$108)
+($F474*'fnd base rates'!H$109)
+($G474*'fnd base rates'!H$110)
+($H474*'fnd base rates'!H$111)
+($I474*'fnd base rates'!H$112)
+($J474*'fnd base rates'!H$113)
+($K474*'fnd base rates'!H$114)
+($M474*'fnd base rates'!H$116)
+($N474*'fnd base rates'!H$117)
+($O474*'fnd base rates'!H$118)
+($P474*VLOOKUP($S474+12,rate_basefnd,8)))</f>
        <v>1046.877868</v>
      </c>
      <c r="AA474" s="1">
        <f>(($D474*'fnd base rates'!I$107)
+($E474*'fnd base rates'!I$108)
+($F474*'fnd base rates'!I$109)
+($G474*'fnd base rates'!I$110)
+($H474*'fnd base rates'!I$111)
+($I474*'fnd base rates'!I$112)
+($J474*'fnd base rates'!I$113)
+($K474*'fnd base rates'!I$114)
+($M474*'fnd base rates'!I$116)
+($N474*'fnd base rates'!I$117)
+($O474*'fnd base rates'!I$118)
+($P474*VLOOKUP($S474+12,rate_basefnd,9)))
*$R474</f>
        <v>727.91552000000001</v>
      </c>
      <c r="AB474" s="1">
        <f>(($D474*'fnd base rates'!J$107)
+($E474*'fnd base rates'!J$108)
+($F474*'fnd base rates'!J$109)
+($G474*'fnd base rates'!J$110)
+($H474*'fnd base rates'!J$111)
+($I474*'fnd base rates'!J$112)
+($J474*'fnd base rates'!J$113)
+($K474*'fnd base rates'!J$114)
+($M474*'fnd base rates'!J$116)
+($N474*'fnd base rates'!J$117)
+($O474*'fnd base rates'!J$118)
+($P474*VLOOKUP($S474+12,rate_basefnd,10)))
*$R474</f>
        <v>436.42944</v>
      </c>
      <c r="AC474" s="1">
        <f>(($D474*'fnd base rates'!K$107)
+($E474*'fnd base rates'!K$108)
+($F474*'fnd base rates'!K$109)
+($G474*'fnd base rates'!K$110)
+($H474*'fnd base rates'!K$111)
+($I474*'fnd base rates'!K$112)
+($J474*'fnd base rates'!K$113)
+($K474*'fnd base rates'!K$114)
+($M474*'fnd base rates'!K$116)
+($N474*'fnd base rates'!K$117)
+($O474*'fnd base rates'!K$118)
+($P474*VLOOKUP($S474+12,rate_basefnd,11)))
*$R474</f>
        <v>2483.21829888</v>
      </c>
      <c r="AD474" s="1">
        <f>(($D474*'fnd base rates'!L$107)
+($E474*'fnd base rates'!L$108)
+($F474*'fnd base rates'!L$109)
+($G474*'fnd base rates'!L$110)
+($H474*'fnd base rates'!L$111)
+($I474*'fnd base rates'!L$112)
+($J474*'fnd base rates'!L$113)
+($K474*'fnd base rates'!L$114)
+($M474*'fnd base rates'!L$116)
+($N474*'fnd base rates'!L$117)
+($O474*'fnd base rates'!L$118)
+($P474*VLOOKUP($S474+12,rate_basefnd,12)))</f>
        <v>2958.6333599999998</v>
      </c>
      <c r="AE474" s="1">
        <f>(($D474*'fnd base rates'!M$107)
+($E474*'fnd base rates'!M$108)
+($F474*'fnd base rates'!M$109)
+($G474*'fnd base rates'!M$110)
+($H474*'fnd base rates'!M$111)
+($I474*'fnd base rates'!M$112)
+($J474*'fnd base rates'!M$113)
+($K474*'fnd base rates'!M$114)
+($M474*'fnd base rates'!M$116)
+($N474*'fnd base rates'!M$117)
+($O474*'fnd base rates'!M$118)
+($P474*VLOOKUP($S474+12,rate_basefnd,13)))</f>
        <v>0</v>
      </c>
      <c r="AF474" s="4">
        <f t="shared" si="539"/>
        <v>21265.110848095999</v>
      </c>
      <c r="AH474" s="269">
        <f t="shared" si="540"/>
        <v>463035336</v>
      </c>
      <c r="AI474" s="4" t="str">
        <f t="shared" si="541"/>
        <v>463</v>
      </c>
      <c r="AJ474" s="2" t="str">
        <f t="shared" si="542"/>
        <v>035</v>
      </c>
      <c r="AK474" s="2" t="str">
        <f t="shared" si="543"/>
        <v>336</v>
      </c>
      <c r="AL474" s="4">
        <f t="shared" si="544"/>
        <v>1</v>
      </c>
      <c r="AM474" s="4">
        <f t="shared" si="535"/>
        <v>2</v>
      </c>
      <c r="AN474" s="4">
        <f t="shared" si="545"/>
        <v>21265.110848095999</v>
      </c>
      <c r="AO474" s="4">
        <f t="shared" si="546"/>
        <v>10633</v>
      </c>
      <c r="AP474" s="4">
        <f t="shared" si="536"/>
        <v>0</v>
      </c>
      <c r="AQ474" s="4">
        <v>10633</v>
      </c>
      <c r="AW474" s="4">
        <v>10633</v>
      </c>
      <c r="AX474" s="5">
        <f t="shared" si="547"/>
        <v>0</v>
      </c>
      <c r="AY474" s="4">
        <v>10633</v>
      </c>
      <c r="AZ474" s="5"/>
      <c r="BB474" s="5">
        <f t="shared" ref="BB474" si="563">BC474-BA474</f>
        <v>0</v>
      </c>
    </row>
    <row r="475" spans="1:54" s="4" customFormat="1">
      <c r="A475" s="269">
        <v>463</v>
      </c>
      <c r="B475" s="2">
        <v>463035725</v>
      </c>
      <c r="C475" s="9" t="s">
        <v>1045</v>
      </c>
      <c r="D475" s="14">
        <f>'fnd enro'!D475</f>
        <v>0</v>
      </c>
      <c r="E475" s="14">
        <f>'fnd enro'!E475</f>
        <v>0</v>
      </c>
      <c r="F475" s="14">
        <f>'fnd enro'!F475</f>
        <v>1</v>
      </c>
      <c r="G475" s="14">
        <f>'fnd enro'!G475</f>
        <v>0</v>
      </c>
      <c r="H475" s="14">
        <f>'fnd enro'!H475</f>
        <v>0</v>
      </c>
      <c r="I475" s="14">
        <f>'fnd enro'!I475</f>
        <v>0</v>
      </c>
      <c r="J475" s="14">
        <f>'fnd enro'!J475</f>
        <v>0</v>
      </c>
      <c r="K475" s="15">
        <f>'fnd enro'!K475</f>
        <v>3.8600000000000002E-2</v>
      </c>
      <c r="L475" s="14">
        <f>'fnd enro'!L475</f>
        <v>0</v>
      </c>
      <c r="M475" s="14">
        <f>'fnd enro'!M475</f>
        <v>1</v>
      </c>
      <c r="N475" s="14">
        <f>'fnd enro'!N475</f>
        <v>0</v>
      </c>
      <c r="O475" s="14">
        <f>'fnd enro'!O475</f>
        <v>0</v>
      </c>
      <c r="P475" s="14">
        <f>'fnd enro'!P475</f>
        <v>1</v>
      </c>
      <c r="Q475" s="14">
        <f>'fnd enro'!R475</f>
        <v>1</v>
      </c>
      <c r="R475" s="15">
        <f t="shared" si="538"/>
        <v>1.0880000000000001</v>
      </c>
      <c r="S475" s="14">
        <f>VALUE('fnd enro'!Q475)</f>
        <v>3</v>
      </c>
      <c r="T475" s="2"/>
      <c r="U475" s="1">
        <f>(($D475*'fnd base rates'!C$107)
+($E475*'fnd base rates'!C$108)
+($F475*'fnd base rates'!C$109)
+($G475*'fnd base rates'!C$110)
+($H475*'fnd base rates'!C$111)
+($I475*'fnd base rates'!C$112)
+($J475*'fnd base rates'!C$113)
+($K475*'fnd base rates'!C$114)
+($M475*'fnd base rates'!C$116)
+($N475*'fnd base rates'!C$117)
+($O475*'fnd base rates'!C$118)
+($P475*VLOOKUP($S475+12,rate_basefnd,3)))
*$R475</f>
        <v>755.63922444800005</v>
      </c>
      <c r="V475" s="1">
        <f>(($D475*'fnd base rates'!D$107)
+($E475*'fnd base rates'!D$108)
+($F475*'fnd base rates'!D$109)
+($G475*'fnd base rates'!D$110)
+($H475*'fnd base rates'!D$111)
+($I475*'fnd base rates'!D$112)
+($J475*'fnd base rates'!D$113)
+($K475*'fnd base rates'!D$114)
+($M475*'fnd base rates'!D$116)
+($N475*'fnd base rates'!D$117)
+($O475*'fnd base rates'!D$118)
+($P475*VLOOKUP($S475+12,rate_basefnd,4)))
*$R475</f>
        <v>1318.3622400000002</v>
      </c>
      <c r="W475" s="1">
        <f>(($D475*'fnd base rates'!E$107)
+($E475*'fnd base rates'!E$108)
+($F475*'fnd base rates'!E$109)
+($G475*'fnd base rates'!E$110)
+($H475*'fnd base rates'!E$111)
+($I475*'fnd base rates'!E$112)
+($J475*'fnd base rates'!E$113)
+($K475*'fnd base rates'!E$114)
+($M475*'fnd base rates'!E$116)
+($N475*'fnd base rates'!E$117)
+($O475*'fnd base rates'!E$118)
+($P475*VLOOKUP($S475+12,rate_basefnd,5)))
*$R475</f>
        <v>8433.7629690880003</v>
      </c>
      <c r="X475" s="1">
        <f>(($D475*'fnd base rates'!F$107)
+($E475*'fnd base rates'!F$108)
+($F475*'fnd base rates'!F$109)
+($G475*'fnd base rates'!F$110)
+($H475*'fnd base rates'!F$111)
+($I475*'fnd base rates'!F$112)
+($J475*'fnd base rates'!F$113)
+($K475*'fnd base rates'!F$114)
+($M475*'fnd base rates'!F$116)
+($N475*'fnd base rates'!F$117)
+($O475*'fnd base rates'!F$118)
+($P475*VLOOKUP($S475+12,rate_basefnd,6)))
*$R475</f>
        <v>1549.8194562560002</v>
      </c>
      <c r="Y475" s="1">
        <f>(($D475*'fnd base rates'!G$107)
+($E475*'fnd base rates'!G$108)
+($F475*'fnd base rates'!G$109)
+($G475*'fnd base rates'!G$110)
+($H475*'fnd base rates'!G$111)
+($I475*'fnd base rates'!G$112)
+($J475*'fnd base rates'!G$113)
+($K475*'fnd base rates'!G$114)
+($M475*'fnd base rates'!G$116)
+($N475*'fnd base rates'!G$117)
+($O475*'fnd base rates'!G$118)
+($P475*VLOOKUP($S475+12,rate_basefnd,7)))
*$R475</f>
        <v>364.527090816</v>
      </c>
      <c r="Z475" s="1">
        <f>(($D475*'fnd base rates'!H$107)
+($E475*'fnd base rates'!H$108)
+($F475*'fnd base rates'!H$109)
+($G475*'fnd base rates'!H$110)
+($H475*'fnd base rates'!H$111)
+($I475*'fnd base rates'!H$112)
+($J475*'fnd base rates'!H$113)
+($K475*'fnd base rates'!H$114)
+($M475*'fnd base rates'!H$116)
+($N475*'fnd base rates'!H$117)
+($O475*'fnd base rates'!H$118)
+($P475*VLOOKUP($S475+12,rate_basefnd,8)))</f>
        <v>669.44893400000012</v>
      </c>
      <c r="AA475" s="1">
        <f>(($D475*'fnd base rates'!I$107)
+($E475*'fnd base rates'!I$108)
+($F475*'fnd base rates'!I$109)
+($G475*'fnd base rates'!I$110)
+($H475*'fnd base rates'!I$111)
+($I475*'fnd base rates'!I$112)
+($J475*'fnd base rates'!I$113)
+($K475*'fnd base rates'!I$114)
+($M475*'fnd base rates'!I$116)
+($N475*'fnd base rates'!I$117)
+($O475*'fnd base rates'!I$118)
+($P475*VLOOKUP($S475+12,rate_basefnd,9)))
*$R475</f>
        <v>531.80352000000005</v>
      </c>
      <c r="AB475" s="1">
        <f>(($D475*'fnd base rates'!J$107)
+($E475*'fnd base rates'!J$108)
+($F475*'fnd base rates'!J$109)
+($G475*'fnd base rates'!J$110)
+($H475*'fnd base rates'!J$111)
+($I475*'fnd base rates'!J$112)
+($J475*'fnd base rates'!J$113)
+($K475*'fnd base rates'!J$114)
+($M475*'fnd base rates'!J$116)
+($N475*'fnd base rates'!J$117)
+($O475*'fnd base rates'!J$118)
+($P475*VLOOKUP($S475+12,rate_basefnd,10)))
*$R475</f>
        <v>740.5798400000001</v>
      </c>
      <c r="AC475" s="1">
        <f>(($D475*'fnd base rates'!K$107)
+($E475*'fnd base rates'!K$108)
+($F475*'fnd base rates'!K$109)
+($G475*'fnd base rates'!K$110)
+($H475*'fnd base rates'!K$111)
+($I475*'fnd base rates'!K$112)
+($J475*'fnd base rates'!K$113)
+($K475*'fnd base rates'!K$114)
+($M475*'fnd base rates'!K$116)
+($N475*'fnd base rates'!K$117)
+($O475*'fnd base rates'!K$118)
+($P475*VLOOKUP($S475+12,rate_basefnd,11)))
*$R475</f>
        <v>1527.1819494399999</v>
      </c>
      <c r="AD475" s="1">
        <f>(($D475*'fnd base rates'!L$107)
+($E475*'fnd base rates'!L$108)
+($F475*'fnd base rates'!L$109)
+($G475*'fnd base rates'!L$110)
+($H475*'fnd base rates'!L$111)
+($I475*'fnd base rates'!L$112)
+($J475*'fnd base rates'!L$113)
+($K475*'fnd base rates'!L$114)
+($M475*'fnd base rates'!L$116)
+($N475*'fnd base rates'!L$117)
+($O475*'fnd base rates'!L$118)
+($P475*VLOOKUP($S475+12,rate_basefnd,12)))</f>
        <v>2150.0566800000001</v>
      </c>
      <c r="AE475" s="1">
        <f>(($D475*'fnd base rates'!M$107)
+($E475*'fnd base rates'!M$108)
+($F475*'fnd base rates'!M$109)
+($G475*'fnd base rates'!M$110)
+($H475*'fnd base rates'!M$111)
+($I475*'fnd base rates'!M$112)
+($J475*'fnd base rates'!M$113)
+($K475*'fnd base rates'!M$114)
+($M475*'fnd base rates'!M$116)
+($N475*'fnd base rates'!M$117)
+($O475*'fnd base rates'!M$118)
+($P475*VLOOKUP($S475+12,rate_basefnd,13)))</f>
        <v>0</v>
      </c>
      <c r="AF475" s="4">
        <f t="shared" si="539"/>
        <v>18041.181904048</v>
      </c>
      <c r="AH475" s="269">
        <f t="shared" si="540"/>
        <v>463035725</v>
      </c>
      <c r="AI475" s="4" t="str">
        <f t="shared" si="541"/>
        <v>463</v>
      </c>
      <c r="AJ475" s="2" t="str">
        <f t="shared" si="542"/>
        <v>035</v>
      </c>
      <c r="AK475" s="2" t="str">
        <f t="shared" si="543"/>
        <v>725</v>
      </c>
      <c r="AL475" s="4">
        <f t="shared" si="544"/>
        <v>1</v>
      </c>
      <c r="AM475" s="4">
        <f t="shared" si="535"/>
        <v>1</v>
      </c>
      <c r="AN475" s="4">
        <f t="shared" si="545"/>
        <v>18041.181904048</v>
      </c>
      <c r="AO475" s="4">
        <f t="shared" si="546"/>
        <v>18041</v>
      </c>
      <c r="AP475" s="4">
        <f t="shared" si="536"/>
        <v>0</v>
      </c>
      <c r="AQ475" s="4">
        <v>18041</v>
      </c>
      <c r="AW475" s="4">
        <v>18041</v>
      </c>
      <c r="AX475" s="5">
        <f t="shared" si="547"/>
        <v>0</v>
      </c>
      <c r="AY475" s="4">
        <v>18041</v>
      </c>
      <c r="AZ475" s="5"/>
      <c r="BB475" s="5">
        <f t="shared" ref="BB475" si="564">BC475-BA475</f>
        <v>0</v>
      </c>
    </row>
    <row r="476" spans="1:54" s="4" customFormat="1">
      <c r="A476" s="269">
        <v>464</v>
      </c>
      <c r="B476" s="2">
        <v>464168030</v>
      </c>
      <c r="C476" s="9" t="s">
        <v>1067</v>
      </c>
      <c r="D476" s="14">
        <f>'fnd enro'!D476</f>
        <v>0</v>
      </c>
      <c r="E476" s="14">
        <f>'fnd enro'!E476</f>
        <v>0</v>
      </c>
      <c r="F476" s="14">
        <f>'fnd enro'!F476</f>
        <v>0</v>
      </c>
      <c r="G476" s="14">
        <f>'fnd enro'!G476</f>
        <v>3</v>
      </c>
      <c r="H476" s="14">
        <f>'fnd enro'!H476</f>
        <v>1</v>
      </c>
      <c r="I476" s="14">
        <f>'fnd enro'!I476</f>
        <v>0</v>
      </c>
      <c r="J476" s="14">
        <f>'fnd enro'!J476</f>
        <v>0</v>
      </c>
      <c r="K476" s="15">
        <f>'fnd enro'!K476</f>
        <v>0.15440000000000001</v>
      </c>
      <c r="L476" s="14">
        <f>'fnd enro'!L476</f>
        <v>0</v>
      </c>
      <c r="M476" s="14">
        <f>'fnd enro'!M476</f>
        <v>0</v>
      </c>
      <c r="N476" s="14">
        <f>'fnd enro'!N476</f>
        <v>0</v>
      </c>
      <c r="O476" s="14">
        <f>'fnd enro'!O476</f>
        <v>0</v>
      </c>
      <c r="P476" s="14">
        <f>'fnd enro'!P476</f>
        <v>2</v>
      </c>
      <c r="Q476" s="14">
        <f>'fnd enro'!R476</f>
        <v>4</v>
      </c>
      <c r="R476" s="15">
        <f t="shared" si="538"/>
        <v>1</v>
      </c>
      <c r="S476" s="14">
        <f>VALUE('fnd enro'!Q476)</f>
        <v>7</v>
      </c>
      <c r="T476" s="2"/>
      <c r="U476" s="1">
        <f>(($D476*'fnd base rates'!C$107)
+($E476*'fnd base rates'!C$108)
+($F476*'fnd base rates'!C$109)
+($G476*'fnd base rates'!C$110)
+($H476*'fnd base rates'!C$111)
+($I476*'fnd base rates'!C$112)
+($J476*'fnd base rates'!C$113)
+($K476*'fnd base rates'!C$114)
+($M476*'fnd base rates'!C$116)
+($N476*'fnd base rates'!C$117)
+($O476*'fnd base rates'!C$118)
+($P476*VLOOKUP($S476+12,rate_basefnd,3)))
*$R476</f>
        <v>2283.1253840000004</v>
      </c>
      <c r="V476" s="1">
        <f>(($D476*'fnd base rates'!D$107)
+($E476*'fnd base rates'!D$108)
+($F476*'fnd base rates'!D$109)
+($G476*'fnd base rates'!D$110)
+($H476*'fnd base rates'!D$111)
+($I476*'fnd base rates'!D$112)
+($J476*'fnd base rates'!D$113)
+($K476*'fnd base rates'!D$114)
+($M476*'fnd base rates'!D$116)
+($N476*'fnd base rates'!D$117)
+($O476*'fnd base rates'!D$118)
+($P476*VLOOKUP($S476+12,rate_basefnd,4)))
*$R476</f>
        <v>3710.76</v>
      </c>
      <c r="W476" s="1">
        <f>(($D476*'fnd base rates'!E$107)
+($E476*'fnd base rates'!E$108)
+($F476*'fnd base rates'!E$109)
+($G476*'fnd base rates'!E$110)
+($H476*'fnd base rates'!E$111)
+($I476*'fnd base rates'!E$112)
+($J476*'fnd base rates'!E$113)
+($K476*'fnd base rates'!E$114)
+($M476*'fnd base rates'!E$116)
+($N476*'fnd base rates'!E$117)
+($O476*'fnd base rates'!E$118)
+($P476*VLOOKUP($S476+12,rate_basefnd,5)))
*$R476</f>
        <v>21450.431504</v>
      </c>
      <c r="X476" s="1">
        <f>(($D476*'fnd base rates'!F$107)
+($E476*'fnd base rates'!F$108)
+($F476*'fnd base rates'!F$109)
+($G476*'fnd base rates'!F$110)
+($H476*'fnd base rates'!F$111)
+($I476*'fnd base rates'!F$112)
+($J476*'fnd base rates'!F$113)
+($K476*'fnd base rates'!F$114)
+($M476*'fnd base rates'!F$116)
+($N476*'fnd base rates'!F$117)
+($O476*'fnd base rates'!F$118)
+($P476*VLOOKUP($S476+12,rate_basefnd,6)))
*$R476</f>
        <v>4737.7156479999994</v>
      </c>
      <c r="Y476" s="1">
        <f>(($D476*'fnd base rates'!G$107)
+($E476*'fnd base rates'!G$108)
+($F476*'fnd base rates'!G$109)
+($G476*'fnd base rates'!G$110)
+($H476*'fnd base rates'!G$111)
+($I476*'fnd base rates'!G$112)
+($J476*'fnd base rates'!G$113)
+($K476*'fnd base rates'!G$114)
+($M476*'fnd base rates'!G$116)
+($N476*'fnd base rates'!G$117)
+($O476*'fnd base rates'!G$118)
+($P476*VLOOKUP($S476+12,rate_basefnd,7)))
*$R476</f>
        <v>946.87312799999995</v>
      </c>
      <c r="Z476" s="1">
        <f>(($D476*'fnd base rates'!H$107)
+($E476*'fnd base rates'!H$108)
+($F476*'fnd base rates'!H$109)
+($G476*'fnd base rates'!H$110)
+($H476*'fnd base rates'!H$111)
+($I476*'fnd base rates'!H$112)
+($J476*'fnd base rates'!H$113)
+($K476*'fnd base rates'!H$114)
+($M476*'fnd base rates'!H$116)
+($N476*'fnd base rates'!H$117)
+($O476*'fnd base rates'!H$118)
+($P476*VLOOKUP($S476+12,rate_basefnd,8)))</f>
        <v>2140.9757359999999</v>
      </c>
      <c r="AA476" s="1">
        <f>(($D476*'fnd base rates'!I$107)
+($E476*'fnd base rates'!I$108)
+($F476*'fnd base rates'!I$109)
+($G476*'fnd base rates'!I$110)
+($H476*'fnd base rates'!I$111)
+($I476*'fnd base rates'!I$112)
+($J476*'fnd base rates'!I$113)
+($K476*'fnd base rates'!I$114)
+($M476*'fnd base rates'!I$116)
+($N476*'fnd base rates'!I$117)
+($O476*'fnd base rates'!I$118)
+($P476*VLOOKUP($S476+12,rate_basefnd,9)))
*$R476</f>
        <v>1538.8600000000001</v>
      </c>
      <c r="AB476" s="1">
        <f>(($D476*'fnd base rates'!J$107)
+($E476*'fnd base rates'!J$108)
+($F476*'fnd base rates'!J$109)
+($G476*'fnd base rates'!J$110)
+($H476*'fnd base rates'!J$111)
+($I476*'fnd base rates'!J$112)
+($J476*'fnd base rates'!J$113)
+($K476*'fnd base rates'!J$114)
+($M476*'fnd base rates'!J$116)
+($N476*'fnd base rates'!J$117)
+($O476*'fnd base rates'!J$118)
+($P476*VLOOKUP($S476+12,rate_basefnd,10)))
*$R476</f>
        <v>2041.83</v>
      </c>
      <c r="AC476" s="1">
        <f>(($D476*'fnd base rates'!K$107)
+($E476*'fnd base rates'!K$108)
+($F476*'fnd base rates'!K$109)
+($G476*'fnd base rates'!K$110)
+($H476*'fnd base rates'!K$111)
+($I476*'fnd base rates'!K$112)
+($J476*'fnd base rates'!K$113)
+($K476*'fnd base rates'!K$114)
+($M476*'fnd base rates'!K$116)
+($N476*'fnd base rates'!K$117)
+($O476*'fnd base rates'!K$118)
+($P476*VLOOKUP($S476+12,rate_basefnd,11)))
*$R476</f>
        <v>4482.7895200000003</v>
      </c>
      <c r="AD476" s="1">
        <f>(($D476*'fnd base rates'!L$107)
+($E476*'fnd base rates'!L$108)
+($F476*'fnd base rates'!L$109)
+($G476*'fnd base rates'!L$110)
+($H476*'fnd base rates'!L$111)
+($I476*'fnd base rates'!L$112)
+($J476*'fnd base rates'!L$113)
+($K476*'fnd base rates'!L$114)
+($M476*'fnd base rates'!L$116)
+($N476*'fnd base rates'!L$117)
+($O476*'fnd base rates'!L$118)
+($P476*VLOOKUP($S476+12,rate_basefnd,12)))</f>
        <v>6878.0467200000003</v>
      </c>
      <c r="AE476" s="1">
        <f>(($D476*'fnd base rates'!M$107)
+($E476*'fnd base rates'!M$108)
+($F476*'fnd base rates'!M$109)
+($G476*'fnd base rates'!M$110)
+($H476*'fnd base rates'!M$111)
+($I476*'fnd base rates'!M$112)
+($J476*'fnd base rates'!M$113)
+($K476*'fnd base rates'!M$114)
+($M476*'fnd base rates'!M$116)
+($N476*'fnd base rates'!M$117)
+($O476*'fnd base rates'!M$118)
+($P476*VLOOKUP($S476+12,rate_basefnd,13)))</f>
        <v>0</v>
      </c>
      <c r="AF476" s="4">
        <f t="shared" si="539"/>
        <v>50211.407639999998</v>
      </c>
      <c r="AH476" s="269">
        <f t="shared" si="540"/>
        <v>464168030</v>
      </c>
      <c r="AI476" s="4" t="str">
        <f t="shared" si="541"/>
        <v>464</v>
      </c>
      <c r="AJ476" s="2" t="str">
        <f t="shared" si="542"/>
        <v>168</v>
      </c>
      <c r="AK476" s="2" t="str">
        <f t="shared" si="543"/>
        <v>030</v>
      </c>
      <c r="AL476" s="4">
        <f t="shared" si="544"/>
        <v>1</v>
      </c>
      <c r="AM476" s="4">
        <f t="shared" si="535"/>
        <v>4</v>
      </c>
      <c r="AN476" s="4">
        <f t="shared" si="545"/>
        <v>50211.407639999998</v>
      </c>
      <c r="AO476" s="4">
        <f t="shared" si="546"/>
        <v>12553</v>
      </c>
      <c r="AP476" s="4">
        <f t="shared" si="536"/>
        <v>0</v>
      </c>
      <c r="AQ476" s="4">
        <v>12553</v>
      </c>
      <c r="AW476" s="4">
        <v>12553</v>
      </c>
      <c r="AX476" s="5">
        <f t="shared" si="547"/>
        <v>0</v>
      </c>
      <c r="AY476" s="4">
        <v>12553</v>
      </c>
      <c r="AZ476" s="5"/>
      <c r="BB476" s="5">
        <f t="shared" ref="BB476" si="565">BC476-BA476</f>
        <v>0</v>
      </c>
    </row>
    <row r="477" spans="1:54" s="4" customFormat="1">
      <c r="A477" s="269">
        <v>464</v>
      </c>
      <c r="B477" s="2">
        <v>464168163</v>
      </c>
      <c r="C477" s="9" t="s">
        <v>1067</v>
      </c>
      <c r="D477" s="14">
        <f>'fnd enro'!D477</f>
        <v>0</v>
      </c>
      <c r="E477" s="14">
        <f>'fnd enro'!E477</f>
        <v>0</v>
      </c>
      <c r="F477" s="14">
        <f>'fnd enro'!F477</f>
        <v>0</v>
      </c>
      <c r="G477" s="14">
        <f>'fnd enro'!G477</f>
        <v>7</v>
      </c>
      <c r="H477" s="14">
        <f>'fnd enro'!H477</f>
        <v>20</v>
      </c>
      <c r="I477" s="14">
        <f>'fnd enro'!I477</f>
        <v>0</v>
      </c>
      <c r="J477" s="14">
        <f>'fnd enro'!J477</f>
        <v>0</v>
      </c>
      <c r="K477" s="15">
        <f>'fnd enro'!K477</f>
        <v>1.0422</v>
      </c>
      <c r="L477" s="14">
        <f>'fnd enro'!L477</f>
        <v>0</v>
      </c>
      <c r="M477" s="14">
        <f>'fnd enro'!M477</f>
        <v>3</v>
      </c>
      <c r="N477" s="14">
        <f>'fnd enro'!N477</f>
        <v>2</v>
      </c>
      <c r="O477" s="14">
        <f>'fnd enro'!O477</f>
        <v>0</v>
      </c>
      <c r="P477" s="14">
        <f>'fnd enro'!P477</f>
        <v>16</v>
      </c>
      <c r="Q477" s="14">
        <f>'fnd enro'!R477</f>
        <v>27</v>
      </c>
      <c r="R477" s="15">
        <f t="shared" si="538"/>
        <v>1</v>
      </c>
      <c r="S477" s="14">
        <f>VALUE('fnd enro'!Q477)</f>
        <v>11</v>
      </c>
      <c r="T477" s="2"/>
      <c r="U477" s="1">
        <f>(($D477*'fnd base rates'!C$107)
+($E477*'fnd base rates'!C$108)
+($F477*'fnd base rates'!C$109)
+($G477*'fnd base rates'!C$110)
+($H477*'fnd base rates'!C$111)
+($I477*'fnd base rates'!C$112)
+($J477*'fnd base rates'!C$113)
+($K477*'fnd base rates'!C$114)
+($M477*'fnd base rates'!C$116)
+($N477*'fnd base rates'!C$117)
+($O477*'fnd base rates'!C$118)
+($P477*VLOOKUP($S477+12,rate_basefnd,3)))
*$R477</f>
        <v>16339.396342000002</v>
      </c>
      <c r="V477" s="1">
        <f>(($D477*'fnd base rates'!D$107)
+($E477*'fnd base rates'!D$108)
+($F477*'fnd base rates'!D$109)
+($G477*'fnd base rates'!D$110)
+($H477*'fnd base rates'!D$111)
+($I477*'fnd base rates'!D$112)
+($J477*'fnd base rates'!D$113)
+($K477*'fnd base rates'!D$114)
+($M477*'fnd base rates'!D$116)
+($N477*'fnd base rates'!D$117)
+($O477*'fnd base rates'!D$118)
+($P477*VLOOKUP($S477+12,rate_basefnd,4)))
*$R477</f>
        <v>27900.760000000002</v>
      </c>
      <c r="W477" s="1">
        <f>(($D477*'fnd base rates'!E$107)
+($E477*'fnd base rates'!E$108)
+($F477*'fnd base rates'!E$109)
+($G477*'fnd base rates'!E$110)
+($H477*'fnd base rates'!E$111)
+($I477*'fnd base rates'!E$112)
+($J477*'fnd base rates'!E$113)
+($K477*'fnd base rates'!E$114)
+($M477*'fnd base rates'!E$116)
+($N477*'fnd base rates'!E$117)
+($O477*'fnd base rates'!E$118)
+($P477*VLOOKUP($S477+12,rate_basefnd,5)))
*$R477</f>
        <v>164564.89015200001</v>
      </c>
      <c r="X477" s="1">
        <f>(($D477*'fnd base rates'!F$107)
+($E477*'fnd base rates'!F$108)
+($F477*'fnd base rates'!F$109)
+($G477*'fnd base rates'!F$110)
+($H477*'fnd base rates'!F$111)
+($I477*'fnd base rates'!F$112)
+($J477*'fnd base rates'!F$113)
+($K477*'fnd base rates'!F$114)
+($M477*'fnd base rates'!F$116)
+($N477*'fnd base rates'!F$117)
+($O477*'fnd base rates'!F$118)
+($P477*VLOOKUP($S477+12,rate_basefnd,6)))
*$R477</f>
        <v>29544.373124000005</v>
      </c>
      <c r="Y477" s="1">
        <f>(($D477*'fnd base rates'!G$107)
+($E477*'fnd base rates'!G$108)
+($F477*'fnd base rates'!G$109)
+($G477*'fnd base rates'!G$110)
+($H477*'fnd base rates'!G$111)
+($I477*'fnd base rates'!G$112)
+($J477*'fnd base rates'!G$113)
+($K477*'fnd base rates'!G$114)
+($M477*'fnd base rates'!G$116)
+($N477*'fnd base rates'!G$117)
+($O477*'fnd base rates'!G$118)
+($P477*VLOOKUP($S477+12,rate_basefnd,7)))
*$R477</f>
        <v>7727.1686140000002</v>
      </c>
      <c r="Z477" s="1">
        <f>(($D477*'fnd base rates'!H$107)
+($E477*'fnd base rates'!H$108)
+($F477*'fnd base rates'!H$109)
+($G477*'fnd base rates'!H$110)
+($H477*'fnd base rates'!H$111)
+($I477*'fnd base rates'!H$112)
+($J477*'fnd base rates'!H$113)
+($K477*'fnd base rates'!H$114)
+($M477*'fnd base rates'!H$116)
+($N477*'fnd base rates'!H$117)
+($O477*'fnd base rates'!H$118)
+($P477*VLOOKUP($S477+12,rate_basefnd,8)))</f>
        <v>15239.201218</v>
      </c>
      <c r="AA477" s="1">
        <f>(($D477*'fnd base rates'!I$107)
+($E477*'fnd base rates'!I$108)
+($F477*'fnd base rates'!I$109)
+($G477*'fnd base rates'!I$110)
+($H477*'fnd base rates'!I$111)
+($I477*'fnd base rates'!I$112)
+($J477*'fnd base rates'!I$113)
+($K477*'fnd base rates'!I$114)
+($M477*'fnd base rates'!I$116)
+($N477*'fnd base rates'!I$117)
+($O477*'fnd base rates'!I$118)
+($P477*VLOOKUP($S477+12,rate_basefnd,9)))
*$R477</f>
        <v>12291.75</v>
      </c>
      <c r="AB477" s="1">
        <f>(($D477*'fnd base rates'!J$107)
+($E477*'fnd base rates'!J$108)
+($F477*'fnd base rates'!J$109)
+($G477*'fnd base rates'!J$110)
+($H477*'fnd base rates'!J$111)
+($I477*'fnd base rates'!J$112)
+($J477*'fnd base rates'!J$113)
+($K477*'fnd base rates'!J$114)
+($M477*'fnd base rates'!J$116)
+($N477*'fnd base rates'!J$117)
+($O477*'fnd base rates'!J$118)
+($P477*VLOOKUP($S477+12,rate_basefnd,10)))
*$R477</f>
        <v>19192.04</v>
      </c>
      <c r="AC477" s="1">
        <f>(($D477*'fnd base rates'!K$107)
+($E477*'fnd base rates'!K$108)
+($F477*'fnd base rates'!K$109)
+($G477*'fnd base rates'!K$110)
+($H477*'fnd base rates'!K$111)
+($I477*'fnd base rates'!K$112)
+($J477*'fnd base rates'!K$113)
+($K477*'fnd base rates'!K$114)
+($M477*'fnd base rates'!K$116)
+($N477*'fnd base rates'!K$117)
+($O477*'fnd base rates'!K$118)
+($P477*VLOOKUP($S477+12,rate_basefnd,11)))
*$R477</f>
        <v>32895.576759999996</v>
      </c>
      <c r="AD477" s="1">
        <f>(($D477*'fnd base rates'!L$107)
+($E477*'fnd base rates'!L$108)
+($F477*'fnd base rates'!L$109)
+($G477*'fnd base rates'!L$110)
+($H477*'fnd base rates'!L$111)
+($I477*'fnd base rates'!L$112)
+($J477*'fnd base rates'!L$113)
+($K477*'fnd base rates'!L$114)
+($M477*'fnd base rates'!L$116)
+($N477*'fnd base rates'!L$117)
+($O477*'fnd base rates'!L$118)
+($P477*VLOOKUP($S477+12,rate_basefnd,12)))</f>
        <v>51803.76036</v>
      </c>
      <c r="AE477" s="1">
        <f>(($D477*'fnd base rates'!M$107)
+($E477*'fnd base rates'!M$108)
+($F477*'fnd base rates'!M$109)
+($G477*'fnd base rates'!M$110)
+($H477*'fnd base rates'!M$111)
+($I477*'fnd base rates'!M$112)
+($J477*'fnd base rates'!M$113)
+($K477*'fnd base rates'!M$114)
+($M477*'fnd base rates'!M$116)
+($N477*'fnd base rates'!M$117)
+($O477*'fnd base rates'!M$118)
+($P477*VLOOKUP($S477+12,rate_basefnd,13)))</f>
        <v>0</v>
      </c>
      <c r="AF477" s="4">
        <f t="shared" si="539"/>
        <v>377498.91657000006</v>
      </c>
      <c r="AH477" s="269">
        <f t="shared" si="540"/>
        <v>464168163</v>
      </c>
      <c r="AI477" s="4" t="str">
        <f t="shared" si="541"/>
        <v>464</v>
      </c>
      <c r="AJ477" s="2" t="str">
        <f t="shared" si="542"/>
        <v>168</v>
      </c>
      <c r="AK477" s="2" t="str">
        <f t="shared" si="543"/>
        <v>163</v>
      </c>
      <c r="AL477" s="4">
        <f t="shared" si="544"/>
        <v>1</v>
      </c>
      <c r="AM477" s="4">
        <f t="shared" si="535"/>
        <v>27</v>
      </c>
      <c r="AN477" s="4">
        <f t="shared" si="545"/>
        <v>377498.91657000006</v>
      </c>
      <c r="AO477" s="4">
        <f t="shared" si="546"/>
        <v>13981</v>
      </c>
      <c r="AP477" s="4">
        <f t="shared" si="536"/>
        <v>0</v>
      </c>
      <c r="AQ477" s="4">
        <v>13981</v>
      </c>
      <c r="AW477" s="4">
        <v>13981</v>
      </c>
      <c r="AX477" s="5">
        <f t="shared" si="547"/>
        <v>0</v>
      </c>
      <c r="AY477" s="4">
        <v>13981</v>
      </c>
      <c r="AZ477" s="5"/>
      <c r="BB477" s="5">
        <f t="shared" ref="BB477" si="566">BC477-BA477</f>
        <v>0</v>
      </c>
    </row>
    <row r="478" spans="1:54" s="4" customFormat="1">
      <c r="A478" s="269">
        <v>464</v>
      </c>
      <c r="B478" s="2">
        <v>464168168</v>
      </c>
      <c r="C478" s="9" t="s">
        <v>1067</v>
      </c>
      <c r="D478" s="14">
        <f>'fnd enro'!D478</f>
        <v>0</v>
      </c>
      <c r="E478" s="14">
        <f>'fnd enro'!E478</f>
        <v>0</v>
      </c>
      <c r="F478" s="14">
        <f>'fnd enro'!F478</f>
        <v>0</v>
      </c>
      <c r="G478" s="14">
        <f>'fnd enro'!G478</f>
        <v>51</v>
      </c>
      <c r="H478" s="14">
        <f>'fnd enro'!H478</f>
        <v>63</v>
      </c>
      <c r="I478" s="14">
        <f>'fnd enro'!I478</f>
        <v>0</v>
      </c>
      <c r="J478" s="14">
        <f>'fnd enro'!J478</f>
        <v>0</v>
      </c>
      <c r="K478" s="15">
        <f>'fnd enro'!K478</f>
        <v>4.4004000000000003</v>
      </c>
      <c r="L478" s="14">
        <f>'fnd enro'!L478</f>
        <v>0</v>
      </c>
      <c r="M478" s="14">
        <f>'fnd enro'!M478</f>
        <v>3</v>
      </c>
      <c r="N478" s="14">
        <f>'fnd enro'!N478</f>
        <v>1</v>
      </c>
      <c r="O478" s="14">
        <f>'fnd enro'!O478</f>
        <v>0</v>
      </c>
      <c r="P478" s="14">
        <f>'fnd enro'!P478</f>
        <v>21</v>
      </c>
      <c r="Q478" s="14">
        <f>'fnd enro'!R478</f>
        <v>114</v>
      </c>
      <c r="R478" s="15">
        <f t="shared" si="538"/>
        <v>1</v>
      </c>
      <c r="S478" s="14">
        <f>VALUE('fnd enro'!Q478)</f>
        <v>3</v>
      </c>
      <c r="T478" s="2"/>
      <c r="U478" s="1">
        <f>(($D478*'fnd base rates'!C$107)
+($E478*'fnd base rates'!C$108)
+($F478*'fnd base rates'!C$109)
+($G478*'fnd base rates'!C$110)
+($H478*'fnd base rates'!C$111)
+($I478*'fnd base rates'!C$112)
+($J478*'fnd base rates'!C$113)
+($K478*'fnd base rates'!C$114)
+($M478*'fnd base rates'!C$116)
+($N478*'fnd base rates'!C$117)
+($O478*'fnd base rates'!C$118)
+($P478*VLOOKUP($S478+12,rate_basefnd,3)))
*$R478</f>
        <v>62761.743444</v>
      </c>
      <c r="V478" s="1">
        <f>(($D478*'fnd base rates'!D$107)
+($E478*'fnd base rates'!D$108)
+($F478*'fnd base rates'!D$109)
+($G478*'fnd base rates'!D$110)
+($H478*'fnd base rates'!D$111)
+($I478*'fnd base rates'!D$112)
+($J478*'fnd base rates'!D$113)
+($K478*'fnd base rates'!D$114)
+($M478*'fnd base rates'!D$116)
+($N478*'fnd base rates'!D$117)
+($O478*'fnd base rates'!D$118)
+($P478*VLOOKUP($S478+12,rate_basefnd,4)))
*$R478</f>
        <v>93599.239999999991</v>
      </c>
      <c r="W478" s="1">
        <f>(($D478*'fnd base rates'!E$107)
+($E478*'fnd base rates'!E$108)
+($F478*'fnd base rates'!E$109)
+($G478*'fnd base rates'!E$110)
+($H478*'fnd base rates'!E$111)
+($I478*'fnd base rates'!E$112)
+($J478*'fnd base rates'!E$113)
+($K478*'fnd base rates'!E$114)
+($M478*'fnd base rates'!E$116)
+($N478*'fnd base rates'!E$117)
+($O478*'fnd base rates'!E$118)
+($P478*VLOOKUP($S478+12,rate_basefnd,5)))
*$R478</f>
        <v>476147.35286400001</v>
      </c>
      <c r="X478" s="1">
        <f>(($D478*'fnd base rates'!F$107)
+($E478*'fnd base rates'!F$108)
+($F478*'fnd base rates'!F$109)
+($G478*'fnd base rates'!F$110)
+($H478*'fnd base rates'!F$111)
+($I478*'fnd base rates'!F$112)
+($J478*'fnd base rates'!F$113)
+($K478*'fnd base rates'!F$114)
+($M478*'fnd base rates'!F$116)
+($N478*'fnd base rates'!F$117)
+($O478*'fnd base rates'!F$118)
+($P478*VLOOKUP($S478+12,rate_basefnd,6)))
*$R478</f>
        <v>127046.37096800002</v>
      </c>
      <c r="Y478" s="1">
        <f>(($D478*'fnd base rates'!G$107)
+($E478*'fnd base rates'!G$108)
+($F478*'fnd base rates'!G$109)
+($G478*'fnd base rates'!G$110)
+($H478*'fnd base rates'!G$111)
+($I478*'fnd base rates'!G$112)
+($J478*'fnd base rates'!G$113)
+($K478*'fnd base rates'!G$114)
+($M478*'fnd base rates'!G$116)
+($N478*'fnd base rates'!G$117)
+($O478*'fnd base rates'!G$118)
+($P478*VLOOKUP($S478+12,rate_basefnd,7)))
*$R478</f>
        <v>21495.804148000003</v>
      </c>
      <c r="Z478" s="1">
        <f>(($D478*'fnd base rates'!H$107)
+($E478*'fnd base rates'!H$108)
+($F478*'fnd base rates'!H$109)
+($G478*'fnd base rates'!H$110)
+($H478*'fnd base rates'!H$111)
+($I478*'fnd base rates'!H$112)
+($J478*'fnd base rates'!H$113)
+($K478*'fnd base rates'!H$114)
+($M478*'fnd base rates'!H$116)
+($N478*'fnd base rates'!H$117)
+($O478*'fnd base rates'!H$118)
+($P478*VLOOKUP($S478+12,rate_basefnd,8)))</f>
        <v>60595.958476</v>
      </c>
      <c r="AA478" s="1">
        <f>(($D478*'fnd base rates'!I$107)
+($E478*'fnd base rates'!I$108)
+($F478*'fnd base rates'!I$109)
+($G478*'fnd base rates'!I$110)
+($H478*'fnd base rates'!I$111)
+($I478*'fnd base rates'!I$112)
+($J478*'fnd base rates'!I$113)
+($K478*'fnd base rates'!I$114)
+($M478*'fnd base rates'!I$116)
+($N478*'fnd base rates'!I$117)
+($O478*'fnd base rates'!I$118)
+($P478*VLOOKUP($S478+12,rate_basefnd,9)))
*$R478</f>
        <v>41019.160000000003</v>
      </c>
      <c r="AB478" s="1">
        <f>(($D478*'fnd base rates'!J$107)
+($E478*'fnd base rates'!J$108)
+($F478*'fnd base rates'!J$109)
+($G478*'fnd base rates'!J$110)
+($H478*'fnd base rates'!J$111)
+($I478*'fnd base rates'!J$112)
+($J478*'fnd base rates'!J$113)
+($K478*'fnd base rates'!J$114)
+($M478*'fnd base rates'!J$116)
+($N478*'fnd base rates'!J$117)
+($O478*'fnd base rates'!J$118)
+($P478*VLOOKUP($S478+12,rate_basefnd,10)))
*$R478</f>
        <v>35176.160000000003</v>
      </c>
      <c r="AC478" s="1">
        <f>(($D478*'fnd base rates'!K$107)
+($E478*'fnd base rates'!K$108)
+($F478*'fnd base rates'!K$109)
+($G478*'fnd base rates'!K$110)
+($H478*'fnd base rates'!K$111)
+($I478*'fnd base rates'!K$112)
+($J478*'fnd base rates'!K$113)
+($K478*'fnd base rates'!K$114)
+($M478*'fnd base rates'!K$116)
+($N478*'fnd base rates'!K$117)
+($O478*'fnd base rates'!K$118)
+($P478*VLOOKUP($S478+12,rate_basefnd,11)))
*$R478</f>
        <v>131817.40631999998</v>
      </c>
      <c r="AD478" s="1">
        <f>(($D478*'fnd base rates'!L$107)
+($E478*'fnd base rates'!L$108)
+($F478*'fnd base rates'!L$109)
+($G478*'fnd base rates'!L$110)
+($H478*'fnd base rates'!L$111)
+($I478*'fnd base rates'!L$112)
+($J478*'fnd base rates'!L$113)
+($K478*'fnd base rates'!L$114)
+($M478*'fnd base rates'!L$116)
+($N478*'fnd base rates'!L$117)
+($O478*'fnd base rates'!L$118)
+($P478*VLOOKUP($S478+12,rate_basefnd,12)))</f>
        <v>179109.08152000001</v>
      </c>
      <c r="AE478" s="1">
        <f>(($D478*'fnd base rates'!M$107)
+($E478*'fnd base rates'!M$108)
+($F478*'fnd base rates'!M$109)
+($G478*'fnd base rates'!M$110)
+($H478*'fnd base rates'!M$111)
+($I478*'fnd base rates'!M$112)
+($J478*'fnd base rates'!M$113)
+($K478*'fnd base rates'!M$114)
+($M478*'fnd base rates'!M$116)
+($N478*'fnd base rates'!M$117)
+($O478*'fnd base rates'!M$118)
+($P478*VLOOKUP($S478+12,rate_basefnd,13)))</f>
        <v>0</v>
      </c>
      <c r="AF478" s="4">
        <f t="shared" si="539"/>
        <v>1228768.27774</v>
      </c>
      <c r="AH478" s="269">
        <f t="shared" si="540"/>
        <v>464168168</v>
      </c>
      <c r="AI478" s="4" t="str">
        <f t="shared" si="541"/>
        <v>464</v>
      </c>
      <c r="AJ478" s="2" t="str">
        <f t="shared" si="542"/>
        <v>168</v>
      </c>
      <c r="AK478" s="2" t="str">
        <f t="shared" si="543"/>
        <v>168</v>
      </c>
      <c r="AL478" s="4">
        <f t="shared" si="544"/>
        <v>1</v>
      </c>
      <c r="AM478" s="4">
        <f t="shared" si="535"/>
        <v>114</v>
      </c>
      <c r="AN478" s="4">
        <f t="shared" si="545"/>
        <v>1228768.27774</v>
      </c>
      <c r="AO478" s="4">
        <f t="shared" si="546"/>
        <v>10779</v>
      </c>
      <c r="AP478" s="4">
        <f t="shared" si="536"/>
        <v>0</v>
      </c>
      <c r="AQ478" s="4">
        <v>10779</v>
      </c>
      <c r="AW478" s="4">
        <v>10779</v>
      </c>
      <c r="AX478" s="5">
        <f t="shared" si="547"/>
        <v>0</v>
      </c>
      <c r="AY478" s="4">
        <v>10779</v>
      </c>
      <c r="AZ478" s="5"/>
      <c r="BB478" s="5">
        <f t="shared" ref="BB478" si="567">BC478-BA478</f>
        <v>0</v>
      </c>
    </row>
    <row r="479" spans="1:54" s="4" customFormat="1">
      <c r="A479" s="269">
        <v>464</v>
      </c>
      <c r="B479" s="2">
        <v>464168196</v>
      </c>
      <c r="C479" s="9" t="s">
        <v>1067</v>
      </c>
      <c r="D479" s="14">
        <f>'fnd enro'!D479</f>
        <v>0</v>
      </c>
      <c r="E479" s="14">
        <f>'fnd enro'!E479</f>
        <v>0</v>
      </c>
      <c r="F479" s="14">
        <f>'fnd enro'!F479</f>
        <v>0</v>
      </c>
      <c r="G479" s="14">
        <f>'fnd enro'!G479</f>
        <v>5</v>
      </c>
      <c r="H479" s="14">
        <f>'fnd enro'!H479</f>
        <v>4</v>
      </c>
      <c r="I479" s="14">
        <f>'fnd enro'!I479</f>
        <v>0</v>
      </c>
      <c r="J479" s="14">
        <f>'fnd enro'!J479</f>
        <v>0</v>
      </c>
      <c r="K479" s="15">
        <f>'fnd enro'!K479</f>
        <v>0.34739999999999999</v>
      </c>
      <c r="L479" s="14">
        <f>'fnd enro'!L479</f>
        <v>0</v>
      </c>
      <c r="M479" s="14">
        <f>'fnd enro'!M479</f>
        <v>0</v>
      </c>
      <c r="N479" s="14">
        <f>'fnd enro'!N479</f>
        <v>0</v>
      </c>
      <c r="O479" s="14">
        <f>'fnd enro'!O479</f>
        <v>0</v>
      </c>
      <c r="P479" s="14">
        <f>'fnd enro'!P479</f>
        <v>2</v>
      </c>
      <c r="Q479" s="14">
        <f>'fnd enro'!R479</f>
        <v>9</v>
      </c>
      <c r="R479" s="15">
        <f t="shared" si="538"/>
        <v>1</v>
      </c>
      <c r="S479" s="14">
        <f>VALUE('fnd enro'!Q479)</f>
        <v>5</v>
      </c>
      <c r="T479" s="2"/>
      <c r="U479" s="1">
        <f>(($D479*'fnd base rates'!C$107)
+($E479*'fnd base rates'!C$108)
+($F479*'fnd base rates'!C$109)
+($G479*'fnd base rates'!C$110)
+($H479*'fnd base rates'!C$111)
+($I479*'fnd base rates'!C$112)
+($J479*'fnd base rates'!C$113)
+($K479*'fnd base rates'!C$114)
+($M479*'fnd base rates'!C$116)
+($N479*'fnd base rates'!C$117)
+($O479*'fnd base rates'!C$118)
+($P479*VLOOKUP($S479+12,rate_basefnd,3)))
*$R479</f>
        <v>4947.8921140000002</v>
      </c>
      <c r="V479" s="1">
        <f>(($D479*'fnd base rates'!D$107)
+($E479*'fnd base rates'!D$108)
+($F479*'fnd base rates'!D$109)
+($G479*'fnd base rates'!D$110)
+($H479*'fnd base rates'!D$111)
+($I479*'fnd base rates'!D$112)
+($J479*'fnd base rates'!D$113)
+($K479*'fnd base rates'!D$114)
+($M479*'fnd base rates'!D$116)
+($N479*'fnd base rates'!D$117)
+($O479*'fnd base rates'!D$118)
+($P479*VLOOKUP($S479+12,rate_basefnd,4)))
*$R479</f>
        <v>7453.04</v>
      </c>
      <c r="W479" s="1">
        <f>(($D479*'fnd base rates'!E$107)
+($E479*'fnd base rates'!E$108)
+($F479*'fnd base rates'!E$109)
+($G479*'fnd base rates'!E$110)
+($H479*'fnd base rates'!E$111)
+($I479*'fnd base rates'!E$112)
+($J479*'fnd base rates'!E$113)
+($K479*'fnd base rates'!E$114)
+($M479*'fnd base rates'!E$116)
+($N479*'fnd base rates'!E$117)
+($O479*'fnd base rates'!E$118)
+($P479*VLOOKUP($S479+12,rate_basefnd,5)))
*$R479</f>
        <v>38778.293384000004</v>
      </c>
      <c r="X479" s="1">
        <f>(($D479*'fnd base rates'!F$107)
+($E479*'fnd base rates'!F$108)
+($F479*'fnd base rates'!F$109)
+($G479*'fnd base rates'!F$110)
+($H479*'fnd base rates'!F$111)
+($I479*'fnd base rates'!F$112)
+($J479*'fnd base rates'!F$113)
+($K479*'fnd base rates'!F$114)
+($M479*'fnd base rates'!F$116)
+($N479*'fnd base rates'!F$117)
+($O479*'fnd base rates'!F$118)
+($P479*VLOOKUP($S479+12,rate_basefnd,6)))
*$R479</f>
        <v>10218.737708000001</v>
      </c>
      <c r="Y479" s="1">
        <f>(($D479*'fnd base rates'!G$107)
+($E479*'fnd base rates'!G$108)
+($F479*'fnd base rates'!G$109)
+($G479*'fnd base rates'!G$110)
+($H479*'fnd base rates'!G$111)
+($I479*'fnd base rates'!G$112)
+($J479*'fnd base rates'!G$113)
+($K479*'fnd base rates'!G$114)
+($M479*'fnd base rates'!G$116)
+($N479*'fnd base rates'!G$117)
+($O479*'fnd base rates'!G$118)
+($P479*VLOOKUP($S479+12,rate_basefnd,7)))
*$R479</f>
        <v>1726.4795380000003</v>
      </c>
      <c r="Z479" s="1">
        <f>(($D479*'fnd base rates'!H$107)
+($E479*'fnd base rates'!H$108)
+($F479*'fnd base rates'!H$109)
+($G479*'fnd base rates'!H$110)
+($H479*'fnd base rates'!H$111)
+($I479*'fnd base rates'!H$112)
+($J479*'fnd base rates'!H$113)
+($K479*'fnd base rates'!H$114)
+($M479*'fnd base rates'!H$116)
+($N479*'fnd base rates'!H$117)
+($O479*'fnd base rates'!H$118)
+($P479*VLOOKUP($S479+12,rate_basefnd,8)))</f>
        <v>4752.1304060000002</v>
      </c>
      <c r="AA479" s="1">
        <f>(($D479*'fnd base rates'!I$107)
+($E479*'fnd base rates'!I$108)
+($F479*'fnd base rates'!I$109)
+($G479*'fnd base rates'!I$110)
+($H479*'fnd base rates'!I$111)
+($I479*'fnd base rates'!I$112)
+($J479*'fnd base rates'!I$113)
+($K479*'fnd base rates'!I$114)
+($M479*'fnd base rates'!I$116)
+($N479*'fnd base rates'!I$117)
+($O479*'fnd base rates'!I$118)
+($P479*VLOOKUP($S479+12,rate_basefnd,9)))
*$R479</f>
        <v>3206.7700000000004</v>
      </c>
      <c r="AB479" s="1">
        <f>(($D479*'fnd base rates'!J$107)
+($E479*'fnd base rates'!J$108)
+($F479*'fnd base rates'!J$109)
+($G479*'fnd base rates'!J$110)
+($H479*'fnd base rates'!J$111)
+($I479*'fnd base rates'!J$112)
+($J479*'fnd base rates'!J$113)
+($K479*'fnd base rates'!J$114)
+($M479*'fnd base rates'!J$116)
+($N479*'fnd base rates'!J$117)
+($O479*'fnd base rates'!J$118)
+($P479*VLOOKUP($S479+12,rate_basefnd,10)))
*$R479</f>
        <v>2922.16</v>
      </c>
      <c r="AC479" s="1">
        <f>(($D479*'fnd base rates'!K$107)
+($E479*'fnd base rates'!K$108)
+($F479*'fnd base rates'!K$109)
+($G479*'fnd base rates'!K$110)
+($H479*'fnd base rates'!K$111)
+($I479*'fnd base rates'!K$112)
+($J479*'fnd base rates'!K$113)
+($K479*'fnd base rates'!K$114)
+($M479*'fnd base rates'!K$116)
+($N479*'fnd base rates'!K$117)
+($O479*'fnd base rates'!K$118)
+($P479*VLOOKUP($S479+12,rate_basefnd,11)))
*$R479</f>
        <v>10229.688920000001</v>
      </c>
      <c r="AD479" s="1">
        <f>(($D479*'fnd base rates'!L$107)
+($E479*'fnd base rates'!L$108)
+($F479*'fnd base rates'!L$109)
+($G479*'fnd base rates'!L$110)
+($H479*'fnd base rates'!L$111)
+($I479*'fnd base rates'!L$112)
+($J479*'fnd base rates'!L$113)
+($K479*'fnd base rates'!L$114)
+($M479*'fnd base rates'!L$116)
+($N479*'fnd base rates'!L$117)
+($O479*'fnd base rates'!L$118)
+($P479*VLOOKUP($S479+12,rate_basefnd,12)))</f>
        <v>14176.550120000002</v>
      </c>
      <c r="AE479" s="1">
        <f>(($D479*'fnd base rates'!M$107)
+($E479*'fnd base rates'!M$108)
+($F479*'fnd base rates'!M$109)
+($G479*'fnd base rates'!M$110)
+($H479*'fnd base rates'!M$111)
+($I479*'fnd base rates'!M$112)
+($J479*'fnd base rates'!M$113)
+($K479*'fnd base rates'!M$114)
+($M479*'fnd base rates'!M$116)
+($N479*'fnd base rates'!M$117)
+($O479*'fnd base rates'!M$118)
+($P479*VLOOKUP($S479+12,rate_basefnd,13)))</f>
        <v>0</v>
      </c>
      <c r="AF479" s="4">
        <f t="shared" si="539"/>
        <v>98411.742190000004</v>
      </c>
      <c r="AH479" s="269">
        <f t="shared" si="540"/>
        <v>464168196</v>
      </c>
      <c r="AI479" s="4" t="str">
        <f t="shared" si="541"/>
        <v>464</v>
      </c>
      <c r="AJ479" s="2" t="str">
        <f t="shared" si="542"/>
        <v>168</v>
      </c>
      <c r="AK479" s="2" t="str">
        <f t="shared" si="543"/>
        <v>196</v>
      </c>
      <c r="AL479" s="4">
        <f t="shared" si="544"/>
        <v>1</v>
      </c>
      <c r="AM479" s="4">
        <f t="shared" si="535"/>
        <v>9</v>
      </c>
      <c r="AN479" s="4">
        <f t="shared" si="545"/>
        <v>98411.742190000004</v>
      </c>
      <c r="AO479" s="4">
        <f t="shared" si="546"/>
        <v>10935</v>
      </c>
      <c r="AP479" s="4">
        <f t="shared" si="536"/>
        <v>0</v>
      </c>
      <c r="AQ479" s="4">
        <v>10935</v>
      </c>
      <c r="AW479" s="4">
        <v>10935</v>
      </c>
      <c r="AX479" s="5">
        <f t="shared" si="547"/>
        <v>0</v>
      </c>
      <c r="AY479" s="4">
        <v>10935</v>
      </c>
      <c r="AZ479" s="5"/>
      <c r="BB479" s="5">
        <f t="shared" ref="BB479" si="568">BC479-BA479</f>
        <v>0</v>
      </c>
    </row>
    <row r="480" spans="1:54" s="4" customFormat="1">
      <c r="A480" s="269">
        <v>464</v>
      </c>
      <c r="B480" s="2">
        <v>464168229</v>
      </c>
      <c r="C480" s="9" t="s">
        <v>1067</v>
      </c>
      <c r="D480" s="14">
        <f>'fnd enro'!D480</f>
        <v>0</v>
      </c>
      <c r="E480" s="14">
        <f>'fnd enro'!E480</f>
        <v>0</v>
      </c>
      <c r="F480" s="14">
        <f>'fnd enro'!F480</f>
        <v>0</v>
      </c>
      <c r="G480" s="14">
        <f>'fnd enro'!G480</f>
        <v>1</v>
      </c>
      <c r="H480" s="14">
        <f>'fnd enro'!H480</f>
        <v>2</v>
      </c>
      <c r="I480" s="14">
        <f>'fnd enro'!I480</f>
        <v>0</v>
      </c>
      <c r="J480" s="14">
        <f>'fnd enro'!J480</f>
        <v>0</v>
      </c>
      <c r="K480" s="15">
        <f>'fnd enro'!K480</f>
        <v>0.1158</v>
      </c>
      <c r="L480" s="14">
        <f>'fnd enro'!L480</f>
        <v>0</v>
      </c>
      <c r="M480" s="14">
        <f>'fnd enro'!M480</f>
        <v>0</v>
      </c>
      <c r="N480" s="14">
        <f>'fnd enro'!N480</f>
        <v>0</v>
      </c>
      <c r="O480" s="14">
        <f>'fnd enro'!O480</f>
        <v>0</v>
      </c>
      <c r="P480" s="14">
        <f>'fnd enro'!P480</f>
        <v>2</v>
      </c>
      <c r="Q480" s="14">
        <f>'fnd enro'!R480</f>
        <v>3</v>
      </c>
      <c r="R480" s="15">
        <f t="shared" si="538"/>
        <v>1</v>
      </c>
      <c r="S480" s="14">
        <f>VALUE('fnd enro'!Q480)</f>
        <v>9</v>
      </c>
      <c r="T480" s="2"/>
      <c r="U480" s="1">
        <f>(($D480*'fnd base rates'!C$107)
+($E480*'fnd base rates'!C$108)
+($F480*'fnd base rates'!C$109)
+($G480*'fnd base rates'!C$110)
+($H480*'fnd base rates'!C$111)
+($I480*'fnd base rates'!C$112)
+($J480*'fnd base rates'!C$113)
+($K480*'fnd base rates'!C$114)
+($M480*'fnd base rates'!C$116)
+($N480*'fnd base rates'!C$117)
+($O480*'fnd base rates'!C$118)
+($P480*VLOOKUP($S480+12,rate_basefnd,3)))
*$R480</f>
        <v>1760.9040379999999</v>
      </c>
      <c r="V480" s="1">
        <f>(($D480*'fnd base rates'!D$107)
+($E480*'fnd base rates'!D$108)
+($F480*'fnd base rates'!D$109)
+($G480*'fnd base rates'!D$110)
+($H480*'fnd base rates'!D$111)
+($I480*'fnd base rates'!D$112)
+($J480*'fnd base rates'!D$113)
+($K480*'fnd base rates'!D$114)
+($M480*'fnd base rates'!D$116)
+($N480*'fnd base rates'!D$117)
+($O480*'fnd base rates'!D$118)
+($P480*VLOOKUP($S480+12,rate_basefnd,4)))
*$R480</f>
        <v>3013.1200000000003</v>
      </c>
      <c r="W480" s="1">
        <f>(($D480*'fnd base rates'!E$107)
+($E480*'fnd base rates'!E$108)
+($F480*'fnd base rates'!E$109)
+($G480*'fnd base rates'!E$110)
+($H480*'fnd base rates'!E$111)
+($I480*'fnd base rates'!E$112)
+($J480*'fnd base rates'!E$113)
+($K480*'fnd base rates'!E$114)
+($M480*'fnd base rates'!E$116)
+($N480*'fnd base rates'!E$117)
+($O480*'fnd base rates'!E$118)
+($P480*VLOOKUP($S480+12,rate_basefnd,5)))
*$R480</f>
        <v>17807.211127999999</v>
      </c>
      <c r="X480" s="1">
        <f>(($D480*'fnd base rates'!F$107)
+($E480*'fnd base rates'!F$108)
+($F480*'fnd base rates'!F$109)
+($G480*'fnd base rates'!F$110)
+($H480*'fnd base rates'!F$111)
+($I480*'fnd base rates'!F$112)
+($J480*'fnd base rates'!F$113)
+($K480*'fnd base rates'!F$114)
+($M480*'fnd base rates'!F$116)
+($N480*'fnd base rates'!F$117)
+($O480*'fnd base rates'!F$118)
+($P480*VLOOKUP($S480+12,rate_basefnd,6)))
*$R480</f>
        <v>3238.1992360000004</v>
      </c>
      <c r="Y480" s="1">
        <f>(($D480*'fnd base rates'!G$107)
+($E480*'fnd base rates'!G$108)
+($F480*'fnd base rates'!G$109)
+($G480*'fnd base rates'!G$110)
+($H480*'fnd base rates'!G$111)
+($I480*'fnd base rates'!G$112)
+($J480*'fnd base rates'!G$113)
+($K480*'fnd base rates'!G$114)
+($M480*'fnd base rates'!G$116)
+($N480*'fnd base rates'!G$117)
+($O480*'fnd base rates'!G$118)
+($P480*VLOOKUP($S480+12,rate_basefnd,7)))
*$R480</f>
        <v>833.679846</v>
      </c>
      <c r="Z480" s="1">
        <f>(($D480*'fnd base rates'!H$107)
+($E480*'fnd base rates'!H$108)
+($F480*'fnd base rates'!H$109)
+($G480*'fnd base rates'!H$110)
+($H480*'fnd base rates'!H$111)
+($I480*'fnd base rates'!H$112)
+($J480*'fnd base rates'!H$113)
+($K480*'fnd base rates'!H$114)
+($M480*'fnd base rates'!H$116)
+($N480*'fnd base rates'!H$117)
+($O480*'fnd base rates'!H$118)
+($P480*VLOOKUP($S480+12,rate_basefnd,8)))</f>
        <v>1622.4368019999999</v>
      </c>
      <c r="AA480" s="1">
        <f>(($D480*'fnd base rates'!I$107)
+($E480*'fnd base rates'!I$108)
+($F480*'fnd base rates'!I$109)
+($G480*'fnd base rates'!I$110)
+($H480*'fnd base rates'!I$111)
+($I480*'fnd base rates'!I$112)
+($J480*'fnd base rates'!I$113)
+($K480*'fnd base rates'!I$114)
+($M480*'fnd base rates'!I$116)
+($N480*'fnd base rates'!I$117)
+($O480*'fnd base rates'!I$118)
+($P480*VLOOKUP($S480+12,rate_basefnd,9)))
*$R480</f>
        <v>1315.49</v>
      </c>
      <c r="AB480" s="1">
        <f>(($D480*'fnd base rates'!J$107)
+($E480*'fnd base rates'!J$108)
+($F480*'fnd base rates'!J$109)
+($G480*'fnd base rates'!J$110)
+($H480*'fnd base rates'!J$111)
+($I480*'fnd base rates'!J$112)
+($J480*'fnd base rates'!J$113)
+($K480*'fnd base rates'!J$114)
+($M480*'fnd base rates'!J$116)
+($N480*'fnd base rates'!J$117)
+($O480*'fnd base rates'!J$118)
+($P480*VLOOKUP($S480+12,rate_basefnd,10)))
*$R480</f>
        <v>2124.48</v>
      </c>
      <c r="AC480" s="1">
        <f>(($D480*'fnd base rates'!K$107)
+($E480*'fnd base rates'!K$108)
+($F480*'fnd base rates'!K$109)
+($G480*'fnd base rates'!K$110)
+($H480*'fnd base rates'!K$111)
+($I480*'fnd base rates'!K$112)
+($J480*'fnd base rates'!K$113)
+($K480*'fnd base rates'!K$114)
+($M480*'fnd base rates'!K$116)
+($N480*'fnd base rates'!K$117)
+($O480*'fnd base rates'!K$118)
+($P480*VLOOKUP($S480+12,rate_basefnd,11)))
*$R480</f>
        <v>3464.5296399999997</v>
      </c>
      <c r="AD480" s="1">
        <f>(($D480*'fnd base rates'!L$107)
+($E480*'fnd base rates'!L$108)
+($F480*'fnd base rates'!L$109)
+($G480*'fnd base rates'!L$110)
+($H480*'fnd base rates'!L$111)
+($I480*'fnd base rates'!L$112)
+($J480*'fnd base rates'!L$113)
+($K480*'fnd base rates'!L$114)
+($M480*'fnd base rates'!L$116)
+($N480*'fnd base rates'!L$117)
+($O480*'fnd base rates'!L$118)
+($P480*VLOOKUP($S480+12,rate_basefnd,12)))</f>
        <v>5604.6700400000009</v>
      </c>
      <c r="AE480" s="1">
        <f>(($D480*'fnd base rates'!M$107)
+($E480*'fnd base rates'!M$108)
+($F480*'fnd base rates'!M$109)
+($G480*'fnd base rates'!M$110)
+($H480*'fnd base rates'!M$111)
+($I480*'fnd base rates'!M$112)
+($J480*'fnd base rates'!M$113)
+($K480*'fnd base rates'!M$114)
+($M480*'fnd base rates'!M$116)
+($N480*'fnd base rates'!M$117)
+($O480*'fnd base rates'!M$118)
+($P480*VLOOKUP($S480+12,rate_basefnd,13)))</f>
        <v>0</v>
      </c>
      <c r="AF480" s="4">
        <f t="shared" si="539"/>
        <v>40784.720730000001</v>
      </c>
      <c r="AH480" s="269">
        <f t="shared" si="540"/>
        <v>464168229</v>
      </c>
      <c r="AI480" s="4" t="str">
        <f t="shared" si="541"/>
        <v>464</v>
      </c>
      <c r="AJ480" s="2" t="str">
        <f t="shared" si="542"/>
        <v>168</v>
      </c>
      <c r="AK480" s="2" t="str">
        <f t="shared" si="543"/>
        <v>229</v>
      </c>
      <c r="AL480" s="4">
        <f t="shared" si="544"/>
        <v>1</v>
      </c>
      <c r="AM480" s="4">
        <f t="shared" si="535"/>
        <v>3</v>
      </c>
      <c r="AN480" s="4">
        <f t="shared" si="545"/>
        <v>40784.720730000001</v>
      </c>
      <c r="AO480" s="4">
        <f t="shared" si="546"/>
        <v>13595</v>
      </c>
      <c r="AP480" s="4">
        <f t="shared" si="536"/>
        <v>0</v>
      </c>
      <c r="AQ480" s="4">
        <v>13595</v>
      </c>
      <c r="AW480" s="4">
        <v>13595</v>
      </c>
      <c r="AX480" s="5">
        <f t="shared" si="547"/>
        <v>0</v>
      </c>
      <c r="AY480" s="4">
        <v>13595</v>
      </c>
      <c r="AZ480" s="5"/>
      <c r="BB480" s="5">
        <f t="shared" ref="BB480" si="569">BC480-BA480</f>
        <v>0</v>
      </c>
    </row>
    <row r="481" spans="1:54" s="4" customFormat="1">
      <c r="A481" s="269">
        <v>464</v>
      </c>
      <c r="B481" s="2">
        <v>464168248</v>
      </c>
      <c r="C481" s="9" t="s">
        <v>1067</v>
      </c>
      <c r="D481" s="14">
        <f>'fnd enro'!D481</f>
        <v>0</v>
      </c>
      <c r="E481" s="14">
        <f>'fnd enro'!E481</f>
        <v>0</v>
      </c>
      <c r="F481" s="14">
        <f>'fnd enro'!F481</f>
        <v>0</v>
      </c>
      <c r="G481" s="14">
        <f>'fnd enro'!G481</f>
        <v>1</v>
      </c>
      <c r="H481" s="14">
        <f>'fnd enro'!H481</f>
        <v>1</v>
      </c>
      <c r="I481" s="14">
        <f>'fnd enro'!I481</f>
        <v>0</v>
      </c>
      <c r="J481" s="14">
        <f>'fnd enro'!J481</f>
        <v>0</v>
      </c>
      <c r="K481" s="15">
        <f>'fnd enro'!K481</f>
        <v>7.7200000000000005E-2</v>
      </c>
      <c r="L481" s="14">
        <f>'fnd enro'!L481</f>
        <v>0</v>
      </c>
      <c r="M481" s="14">
        <f>'fnd enro'!M481</f>
        <v>0</v>
      </c>
      <c r="N481" s="14">
        <f>'fnd enro'!N481</f>
        <v>0</v>
      </c>
      <c r="O481" s="14">
        <f>'fnd enro'!O481</f>
        <v>0</v>
      </c>
      <c r="P481" s="14">
        <f>'fnd enro'!P481</f>
        <v>1</v>
      </c>
      <c r="Q481" s="14">
        <f>'fnd enro'!R481</f>
        <v>2</v>
      </c>
      <c r="R481" s="15">
        <f t="shared" si="538"/>
        <v>1</v>
      </c>
      <c r="S481" s="14">
        <f>VALUE('fnd enro'!Q481)</f>
        <v>11</v>
      </c>
      <c r="T481" s="2"/>
      <c r="U481" s="1">
        <f>(($D481*'fnd base rates'!C$107)
+($E481*'fnd base rates'!C$108)
+($F481*'fnd base rates'!C$109)
+($G481*'fnd base rates'!C$110)
+($H481*'fnd base rates'!C$111)
+($I481*'fnd base rates'!C$112)
+($J481*'fnd base rates'!C$113)
+($K481*'fnd base rates'!C$114)
+($M481*'fnd base rates'!C$116)
+($N481*'fnd base rates'!C$117)
+($O481*'fnd base rates'!C$118)
+($P481*VLOOKUP($S481+12,rate_basefnd,3)))
*$R481</f>
        <v>1156.542692</v>
      </c>
      <c r="V481" s="1">
        <f>(($D481*'fnd base rates'!D$107)
+($E481*'fnd base rates'!D$108)
+($F481*'fnd base rates'!D$109)
+($G481*'fnd base rates'!D$110)
+($H481*'fnd base rates'!D$111)
+($I481*'fnd base rates'!D$112)
+($J481*'fnd base rates'!D$113)
+($K481*'fnd base rates'!D$114)
+($M481*'fnd base rates'!D$116)
+($N481*'fnd base rates'!D$117)
+($O481*'fnd base rates'!D$118)
+($P481*VLOOKUP($S481+12,rate_basefnd,4)))
*$R481</f>
        <v>1926.3400000000001</v>
      </c>
      <c r="W481" s="1">
        <f>(($D481*'fnd base rates'!E$107)
+($E481*'fnd base rates'!E$108)
+($F481*'fnd base rates'!E$109)
+($G481*'fnd base rates'!E$110)
+($H481*'fnd base rates'!E$111)
+($I481*'fnd base rates'!E$112)
+($J481*'fnd base rates'!E$113)
+($K481*'fnd base rates'!E$114)
+($M481*'fnd base rates'!E$116)
+($N481*'fnd base rates'!E$117)
+($O481*'fnd base rates'!E$118)
+($P481*VLOOKUP($S481+12,rate_basefnd,5)))
*$R481</f>
        <v>11207.370751999999</v>
      </c>
      <c r="X481" s="1">
        <f>(($D481*'fnd base rates'!F$107)
+($E481*'fnd base rates'!F$108)
+($F481*'fnd base rates'!F$109)
+($G481*'fnd base rates'!F$110)
+($H481*'fnd base rates'!F$111)
+($I481*'fnd base rates'!F$112)
+($J481*'fnd base rates'!F$113)
+($K481*'fnd base rates'!F$114)
+($M481*'fnd base rates'!F$116)
+($N481*'fnd base rates'!F$117)
+($O481*'fnd base rates'!F$118)
+($P481*VLOOKUP($S481+12,rate_basefnd,6)))
*$R481</f>
        <v>2242.8228239999999</v>
      </c>
      <c r="Y481" s="1">
        <f>(($D481*'fnd base rates'!G$107)
+($E481*'fnd base rates'!G$108)
+($F481*'fnd base rates'!G$109)
+($G481*'fnd base rates'!G$110)
+($H481*'fnd base rates'!G$111)
+($I481*'fnd base rates'!G$112)
+($J481*'fnd base rates'!G$113)
+($K481*'fnd base rates'!G$114)
+($M481*'fnd base rates'!G$116)
+($N481*'fnd base rates'!G$117)
+($O481*'fnd base rates'!G$118)
+($P481*VLOOKUP($S481+12,rate_basefnd,7)))
*$R481</f>
        <v>512.87656400000003</v>
      </c>
      <c r="Z481" s="1">
        <f>(($D481*'fnd base rates'!H$107)
+($E481*'fnd base rates'!H$108)
+($F481*'fnd base rates'!H$109)
+($G481*'fnd base rates'!H$110)
+($H481*'fnd base rates'!H$111)
+($I481*'fnd base rates'!H$112)
+($J481*'fnd base rates'!H$113)
+($K481*'fnd base rates'!H$114)
+($M481*'fnd base rates'!H$116)
+($N481*'fnd base rates'!H$117)
+($O481*'fnd base rates'!H$118)
+($P481*VLOOKUP($S481+12,rate_basefnd,8)))</f>
        <v>1075.637868</v>
      </c>
      <c r="AA481" s="1">
        <f>(($D481*'fnd base rates'!I$107)
+($E481*'fnd base rates'!I$108)
+($F481*'fnd base rates'!I$109)
+($G481*'fnd base rates'!I$110)
+($H481*'fnd base rates'!I$111)
+($I481*'fnd base rates'!I$112)
+($J481*'fnd base rates'!I$113)
+($K481*'fnd base rates'!I$114)
+($M481*'fnd base rates'!I$116)
+($N481*'fnd base rates'!I$117)
+($O481*'fnd base rates'!I$118)
+($P481*VLOOKUP($S481+12,rate_basefnd,9)))
*$R481</f>
        <v>825.65</v>
      </c>
      <c r="AB481" s="1">
        <f>(($D481*'fnd base rates'!J$107)
+($E481*'fnd base rates'!J$108)
+($F481*'fnd base rates'!J$109)
+($G481*'fnd base rates'!J$110)
+($H481*'fnd base rates'!J$111)
+($I481*'fnd base rates'!J$112)
+($J481*'fnd base rates'!J$113)
+($K481*'fnd base rates'!J$114)
+($M481*'fnd base rates'!J$116)
+($N481*'fnd base rates'!J$117)
+($O481*'fnd base rates'!J$118)
+($P481*VLOOKUP($S481+12,rate_basefnd,10)))
*$R481</f>
        <v>1214.9000000000001</v>
      </c>
      <c r="AC481" s="1">
        <f>(($D481*'fnd base rates'!K$107)
+($E481*'fnd base rates'!K$108)
+($F481*'fnd base rates'!K$109)
+($G481*'fnd base rates'!K$110)
+($H481*'fnd base rates'!K$111)
+($I481*'fnd base rates'!K$112)
+($J481*'fnd base rates'!K$113)
+($K481*'fnd base rates'!K$114)
+($M481*'fnd base rates'!K$116)
+($N481*'fnd base rates'!K$117)
+($O481*'fnd base rates'!K$118)
+($P481*VLOOKUP($S481+12,rate_basefnd,11)))
*$R481</f>
        <v>2282.36976</v>
      </c>
      <c r="AD481" s="1">
        <f>(($D481*'fnd base rates'!L$107)
+($E481*'fnd base rates'!L$108)
+($F481*'fnd base rates'!L$109)
+($G481*'fnd base rates'!L$110)
+($H481*'fnd base rates'!L$111)
+($I481*'fnd base rates'!L$112)
+($J481*'fnd base rates'!L$113)
+($K481*'fnd base rates'!L$114)
+($M481*'fnd base rates'!L$116)
+($N481*'fnd base rates'!L$117)
+($O481*'fnd base rates'!L$118)
+($P481*VLOOKUP($S481+12,rate_basefnd,12)))</f>
        <v>3584.22336</v>
      </c>
      <c r="AE481" s="1">
        <f>(($D481*'fnd base rates'!M$107)
+($E481*'fnd base rates'!M$108)
+($F481*'fnd base rates'!M$109)
+($G481*'fnd base rates'!M$110)
+($H481*'fnd base rates'!M$111)
+($I481*'fnd base rates'!M$112)
+($J481*'fnd base rates'!M$113)
+($K481*'fnd base rates'!M$114)
+($M481*'fnd base rates'!M$116)
+($N481*'fnd base rates'!M$117)
+($O481*'fnd base rates'!M$118)
+($P481*VLOOKUP($S481+12,rate_basefnd,13)))</f>
        <v>0</v>
      </c>
      <c r="AF481" s="4">
        <f t="shared" si="539"/>
        <v>26028.733820000001</v>
      </c>
      <c r="AH481" s="269">
        <f t="shared" si="540"/>
        <v>464168248</v>
      </c>
      <c r="AI481" s="4" t="str">
        <f t="shared" si="541"/>
        <v>464</v>
      </c>
      <c r="AJ481" s="2" t="str">
        <f t="shared" si="542"/>
        <v>168</v>
      </c>
      <c r="AK481" s="2" t="str">
        <f t="shared" si="543"/>
        <v>248</v>
      </c>
      <c r="AL481" s="4">
        <f t="shared" si="544"/>
        <v>1</v>
      </c>
      <c r="AM481" s="4">
        <f t="shared" si="535"/>
        <v>2</v>
      </c>
      <c r="AN481" s="4">
        <f t="shared" si="545"/>
        <v>26028.733820000001</v>
      </c>
      <c r="AO481" s="4">
        <f t="shared" si="546"/>
        <v>13014</v>
      </c>
      <c r="AP481" s="4">
        <f t="shared" si="536"/>
        <v>0</v>
      </c>
      <c r="AQ481" s="4">
        <v>13014</v>
      </c>
      <c r="AW481" s="4">
        <v>13014</v>
      </c>
      <c r="AX481" s="5">
        <f t="shared" si="547"/>
        <v>0</v>
      </c>
      <c r="AY481" s="4">
        <v>13014</v>
      </c>
      <c r="AZ481" s="5"/>
      <c r="BB481" s="5">
        <f t="shared" ref="BB481" si="570">BC481-BA481</f>
        <v>0</v>
      </c>
    </row>
    <row r="482" spans="1:54" s="4" customFormat="1">
      <c r="A482" s="269">
        <v>464</v>
      </c>
      <c r="B482" s="2">
        <v>464168258</v>
      </c>
      <c r="C482" s="9" t="s">
        <v>1067</v>
      </c>
      <c r="D482" s="14">
        <f>'fnd enro'!D482</f>
        <v>0</v>
      </c>
      <c r="E482" s="14">
        <f>'fnd enro'!E482</f>
        <v>0</v>
      </c>
      <c r="F482" s="14">
        <f>'fnd enro'!F482</f>
        <v>0</v>
      </c>
      <c r="G482" s="14">
        <f>'fnd enro'!G482</f>
        <v>2</v>
      </c>
      <c r="H482" s="14">
        <f>'fnd enro'!H482</f>
        <v>7</v>
      </c>
      <c r="I482" s="14">
        <f>'fnd enro'!I482</f>
        <v>0</v>
      </c>
      <c r="J482" s="14">
        <f>'fnd enro'!J482</f>
        <v>0</v>
      </c>
      <c r="K482" s="15">
        <f>'fnd enro'!K482</f>
        <v>0.34739999999999999</v>
      </c>
      <c r="L482" s="14">
        <f>'fnd enro'!L482</f>
        <v>0</v>
      </c>
      <c r="M482" s="14">
        <f>'fnd enro'!M482</f>
        <v>0</v>
      </c>
      <c r="N482" s="14">
        <f>'fnd enro'!N482</f>
        <v>1</v>
      </c>
      <c r="O482" s="14">
        <f>'fnd enro'!O482</f>
        <v>0</v>
      </c>
      <c r="P482" s="14">
        <f>'fnd enro'!P482</f>
        <v>4</v>
      </c>
      <c r="Q482" s="14">
        <f>'fnd enro'!R482</f>
        <v>9</v>
      </c>
      <c r="R482" s="15">
        <f t="shared" si="538"/>
        <v>1</v>
      </c>
      <c r="S482" s="14">
        <f>VALUE('fnd enro'!Q482)</f>
        <v>10</v>
      </c>
      <c r="T482" s="2"/>
      <c r="U482" s="1">
        <f>(($D482*'fnd base rates'!C$107)
+($E482*'fnd base rates'!C$108)
+($F482*'fnd base rates'!C$109)
+($G482*'fnd base rates'!C$110)
+($H482*'fnd base rates'!C$111)
+($I482*'fnd base rates'!C$112)
+($J482*'fnd base rates'!C$113)
+($K482*'fnd base rates'!C$114)
+($M482*'fnd base rates'!C$116)
+($N482*'fnd base rates'!C$117)
+($O482*'fnd base rates'!C$118)
+($P482*VLOOKUP($S482+12,rate_basefnd,3)))
*$R482</f>
        <v>5252.1621139999997</v>
      </c>
      <c r="V482" s="1">
        <f>(($D482*'fnd base rates'!D$107)
+($E482*'fnd base rates'!D$108)
+($F482*'fnd base rates'!D$109)
+($G482*'fnd base rates'!D$110)
+($H482*'fnd base rates'!D$111)
+($I482*'fnd base rates'!D$112)
+($J482*'fnd base rates'!D$113)
+($K482*'fnd base rates'!D$114)
+($M482*'fnd base rates'!D$116)
+($N482*'fnd base rates'!D$117)
+($O482*'fnd base rates'!D$118)
+($P482*VLOOKUP($S482+12,rate_basefnd,4)))
*$R482</f>
        <v>8575.75</v>
      </c>
      <c r="W482" s="1">
        <f>(($D482*'fnd base rates'!E$107)
+($E482*'fnd base rates'!E$108)
+($F482*'fnd base rates'!E$109)
+($G482*'fnd base rates'!E$110)
+($H482*'fnd base rates'!E$111)
+($I482*'fnd base rates'!E$112)
+($J482*'fnd base rates'!E$113)
+($K482*'fnd base rates'!E$114)
+($M482*'fnd base rates'!E$116)
+($N482*'fnd base rates'!E$117)
+($O482*'fnd base rates'!E$118)
+($P482*VLOOKUP($S482+12,rate_basefnd,5)))
*$R482</f>
        <v>47958.803384000006</v>
      </c>
      <c r="X482" s="1">
        <f>(($D482*'fnd base rates'!F$107)
+($E482*'fnd base rates'!F$108)
+($F482*'fnd base rates'!F$109)
+($G482*'fnd base rates'!F$110)
+($H482*'fnd base rates'!F$111)
+($I482*'fnd base rates'!F$112)
+($J482*'fnd base rates'!F$113)
+($K482*'fnd base rates'!F$114)
+($M482*'fnd base rates'!F$116)
+($N482*'fnd base rates'!F$117)
+($O482*'fnd base rates'!F$118)
+($P482*VLOOKUP($S482+12,rate_basefnd,6)))
*$R482</f>
        <v>9649.3577079999995</v>
      </c>
      <c r="Y482" s="1">
        <f>(($D482*'fnd base rates'!G$107)
+($E482*'fnd base rates'!G$108)
+($F482*'fnd base rates'!G$109)
+($G482*'fnd base rates'!G$110)
+($H482*'fnd base rates'!G$111)
+($I482*'fnd base rates'!G$112)
+($J482*'fnd base rates'!G$113)
+($K482*'fnd base rates'!G$114)
+($M482*'fnd base rates'!G$116)
+($N482*'fnd base rates'!G$117)
+($O482*'fnd base rates'!G$118)
+($P482*VLOOKUP($S482+12,rate_basefnd,7)))
*$R482</f>
        <v>2258.0195380000005</v>
      </c>
      <c r="Z482" s="1">
        <f>(($D482*'fnd base rates'!H$107)
+($E482*'fnd base rates'!H$108)
+($F482*'fnd base rates'!H$109)
+($G482*'fnd base rates'!H$110)
+($H482*'fnd base rates'!H$111)
+($I482*'fnd base rates'!H$112)
+($J482*'fnd base rates'!H$113)
+($K482*'fnd base rates'!H$114)
+($M482*'fnd base rates'!H$116)
+($N482*'fnd base rates'!H$117)
+($O482*'fnd base rates'!H$118)
+($P482*VLOOKUP($S482+12,rate_basefnd,8)))</f>
        <v>4953.5204059999996</v>
      </c>
      <c r="AA482" s="1">
        <f>(($D482*'fnd base rates'!I$107)
+($E482*'fnd base rates'!I$108)
+($F482*'fnd base rates'!I$109)
+($G482*'fnd base rates'!I$110)
+($H482*'fnd base rates'!I$111)
+($I482*'fnd base rates'!I$112)
+($J482*'fnd base rates'!I$113)
+($K482*'fnd base rates'!I$114)
+($M482*'fnd base rates'!I$116)
+($N482*'fnd base rates'!I$117)
+($O482*'fnd base rates'!I$118)
+($P482*VLOOKUP($S482+12,rate_basefnd,9)))
*$R482</f>
        <v>3825.8099999999995</v>
      </c>
      <c r="AB482" s="1">
        <f>(($D482*'fnd base rates'!J$107)
+($E482*'fnd base rates'!J$108)
+($F482*'fnd base rates'!J$109)
+($G482*'fnd base rates'!J$110)
+($H482*'fnd base rates'!J$111)
+($I482*'fnd base rates'!J$112)
+($J482*'fnd base rates'!J$113)
+($K482*'fnd base rates'!J$114)
+($M482*'fnd base rates'!J$116)
+($N482*'fnd base rates'!J$117)
+($O482*'fnd base rates'!J$118)
+($P482*VLOOKUP($S482+12,rate_basefnd,10)))
*$R482</f>
        <v>5160.5599999999995</v>
      </c>
      <c r="AC482" s="1">
        <f>(($D482*'fnd base rates'!K$107)
+($E482*'fnd base rates'!K$108)
+($F482*'fnd base rates'!K$109)
+($G482*'fnd base rates'!K$110)
+($H482*'fnd base rates'!K$111)
+($I482*'fnd base rates'!K$112)
+($J482*'fnd base rates'!K$113)
+($K482*'fnd base rates'!K$114)
+($M482*'fnd base rates'!K$116)
+($N482*'fnd base rates'!K$117)
+($O482*'fnd base rates'!K$118)
+($P482*VLOOKUP($S482+12,rate_basefnd,11)))
*$R482</f>
        <v>10795.81892</v>
      </c>
      <c r="AD482" s="1">
        <f>(($D482*'fnd base rates'!L$107)
+($E482*'fnd base rates'!L$108)
+($F482*'fnd base rates'!L$109)
+($G482*'fnd base rates'!L$110)
+($H482*'fnd base rates'!L$111)
+($I482*'fnd base rates'!L$112)
+($J482*'fnd base rates'!L$113)
+($K482*'fnd base rates'!L$114)
+($M482*'fnd base rates'!L$116)
+($N482*'fnd base rates'!L$117)
+($O482*'fnd base rates'!L$118)
+($P482*VLOOKUP($S482+12,rate_basefnd,12)))</f>
        <v>16146.840120000001</v>
      </c>
      <c r="AE482" s="1">
        <f>(($D482*'fnd base rates'!M$107)
+($E482*'fnd base rates'!M$108)
+($F482*'fnd base rates'!M$109)
+($G482*'fnd base rates'!M$110)
+($H482*'fnd base rates'!M$111)
+($I482*'fnd base rates'!M$112)
+($J482*'fnd base rates'!M$113)
+($K482*'fnd base rates'!M$114)
+($M482*'fnd base rates'!M$116)
+($N482*'fnd base rates'!M$117)
+($O482*'fnd base rates'!M$118)
+($P482*VLOOKUP($S482+12,rate_basefnd,13)))</f>
        <v>0</v>
      </c>
      <c r="AF482" s="4">
        <f t="shared" si="539"/>
        <v>114576.64218999998</v>
      </c>
      <c r="AH482" s="269">
        <f t="shared" si="540"/>
        <v>464168258</v>
      </c>
      <c r="AI482" s="4" t="str">
        <f t="shared" si="541"/>
        <v>464</v>
      </c>
      <c r="AJ482" s="2" t="str">
        <f t="shared" si="542"/>
        <v>168</v>
      </c>
      <c r="AK482" s="2" t="str">
        <f t="shared" si="543"/>
        <v>258</v>
      </c>
      <c r="AL482" s="4">
        <f t="shared" si="544"/>
        <v>1</v>
      </c>
      <c r="AM482" s="4">
        <f t="shared" si="535"/>
        <v>9</v>
      </c>
      <c r="AN482" s="4">
        <f t="shared" si="545"/>
        <v>114576.64218999998</v>
      </c>
      <c r="AO482" s="4">
        <f t="shared" si="546"/>
        <v>12731</v>
      </c>
      <c r="AP482" s="4">
        <f t="shared" si="536"/>
        <v>0</v>
      </c>
      <c r="AQ482" s="4">
        <v>12731</v>
      </c>
      <c r="AW482" s="4">
        <v>12731</v>
      </c>
      <c r="AX482" s="5">
        <f t="shared" si="547"/>
        <v>0</v>
      </c>
      <c r="AY482" s="4">
        <v>12731</v>
      </c>
      <c r="AZ482" s="5"/>
      <c r="BB482" s="5">
        <f t="shared" ref="BB482" si="571">BC482-BA482</f>
        <v>0</v>
      </c>
    </row>
    <row r="483" spans="1:54" s="4" customFormat="1">
      <c r="A483" s="269">
        <v>464</v>
      </c>
      <c r="B483" s="2">
        <v>464168291</v>
      </c>
      <c r="C483" s="9" t="s">
        <v>1067</v>
      </c>
      <c r="D483" s="14">
        <f>'fnd enro'!D483</f>
        <v>0</v>
      </c>
      <c r="E483" s="14">
        <f>'fnd enro'!E483</f>
        <v>0</v>
      </c>
      <c r="F483" s="14">
        <f>'fnd enro'!F483</f>
        <v>0</v>
      </c>
      <c r="G483" s="14">
        <f>'fnd enro'!G483</f>
        <v>28</v>
      </c>
      <c r="H483" s="14">
        <f>'fnd enro'!H483</f>
        <v>29</v>
      </c>
      <c r="I483" s="14">
        <f>'fnd enro'!I483</f>
        <v>0</v>
      </c>
      <c r="J483" s="14">
        <f>'fnd enro'!J483</f>
        <v>0</v>
      </c>
      <c r="K483" s="15">
        <f>'fnd enro'!K483</f>
        <v>2.2002000000000002</v>
      </c>
      <c r="L483" s="14">
        <f>'fnd enro'!L483</f>
        <v>0</v>
      </c>
      <c r="M483" s="14">
        <f>'fnd enro'!M483</f>
        <v>4</v>
      </c>
      <c r="N483" s="14">
        <f>'fnd enro'!N483</f>
        <v>0</v>
      </c>
      <c r="O483" s="14">
        <f>'fnd enro'!O483</f>
        <v>0</v>
      </c>
      <c r="P483" s="14">
        <f>'fnd enro'!P483</f>
        <v>5</v>
      </c>
      <c r="Q483" s="14">
        <f>'fnd enro'!R483</f>
        <v>57</v>
      </c>
      <c r="R483" s="15">
        <f t="shared" si="538"/>
        <v>1</v>
      </c>
      <c r="S483" s="14">
        <f>VALUE('fnd enro'!Q483)</f>
        <v>5</v>
      </c>
      <c r="T483" s="2"/>
      <c r="U483" s="1">
        <f>(($D483*'fnd base rates'!C$107)
+($E483*'fnd base rates'!C$108)
+($F483*'fnd base rates'!C$109)
+($G483*'fnd base rates'!C$110)
+($H483*'fnd base rates'!C$111)
+($I483*'fnd base rates'!C$112)
+($J483*'fnd base rates'!C$113)
+($K483*'fnd base rates'!C$114)
+($M483*'fnd base rates'!C$116)
+($N483*'fnd base rates'!C$117)
+($O483*'fnd base rates'!C$118)
+($P483*VLOOKUP($S483+12,rate_basefnd,3)))
*$R483</f>
        <v>31282.286721999997</v>
      </c>
      <c r="V483" s="1">
        <f>(($D483*'fnd base rates'!D$107)
+($E483*'fnd base rates'!D$108)
+($F483*'fnd base rates'!D$109)
+($G483*'fnd base rates'!D$110)
+($H483*'fnd base rates'!D$111)
+($I483*'fnd base rates'!D$112)
+($J483*'fnd base rates'!D$113)
+($K483*'fnd base rates'!D$114)
+($M483*'fnd base rates'!D$116)
+($N483*'fnd base rates'!D$117)
+($O483*'fnd base rates'!D$118)
+($P483*VLOOKUP($S483+12,rate_basefnd,4)))
*$R483</f>
        <v>45735.94</v>
      </c>
      <c r="W483" s="1">
        <f>(($D483*'fnd base rates'!E$107)
+($E483*'fnd base rates'!E$108)
+($F483*'fnd base rates'!E$109)
+($G483*'fnd base rates'!E$110)
+($H483*'fnd base rates'!E$111)
+($I483*'fnd base rates'!E$112)
+($J483*'fnd base rates'!E$113)
+($K483*'fnd base rates'!E$114)
+($M483*'fnd base rates'!E$116)
+($N483*'fnd base rates'!E$117)
+($O483*'fnd base rates'!E$118)
+($P483*VLOOKUP($S483+12,rate_basefnd,5)))
*$R483</f>
        <v>227778.89143199997</v>
      </c>
      <c r="X483" s="1">
        <f>(($D483*'fnd base rates'!F$107)
+($E483*'fnd base rates'!F$108)
+($F483*'fnd base rates'!F$109)
+($G483*'fnd base rates'!F$110)
+($H483*'fnd base rates'!F$111)
+($I483*'fnd base rates'!F$112)
+($J483*'fnd base rates'!F$113)
+($K483*'fnd base rates'!F$114)
+($M483*'fnd base rates'!F$116)
+($N483*'fnd base rates'!F$117)
+($O483*'fnd base rates'!F$118)
+($P483*VLOOKUP($S483+12,rate_basefnd,6)))
*$R483</f>
        <v>64502.495483999999</v>
      </c>
      <c r="Y483" s="1">
        <f>(($D483*'fnd base rates'!G$107)
+($E483*'fnd base rates'!G$108)
+($F483*'fnd base rates'!G$109)
+($G483*'fnd base rates'!G$110)
+($H483*'fnd base rates'!G$111)
+($I483*'fnd base rates'!G$112)
+($J483*'fnd base rates'!G$113)
+($K483*'fnd base rates'!G$114)
+($M483*'fnd base rates'!G$116)
+($N483*'fnd base rates'!G$117)
+($O483*'fnd base rates'!G$118)
+($P483*VLOOKUP($S483+12,rate_basefnd,7)))
*$R483</f>
        <v>10149.387074000002</v>
      </c>
      <c r="Z483" s="1">
        <f>(($D483*'fnd base rates'!H$107)
+($E483*'fnd base rates'!H$108)
+($F483*'fnd base rates'!H$109)
+($G483*'fnd base rates'!H$110)
+($H483*'fnd base rates'!H$111)
+($I483*'fnd base rates'!H$112)
+($J483*'fnd base rates'!H$113)
+($K483*'fnd base rates'!H$114)
+($M483*'fnd base rates'!H$116)
+($N483*'fnd base rates'!H$117)
+($O483*'fnd base rates'!H$118)
+($P483*VLOOKUP($S483+12,rate_basefnd,8)))</f>
        <v>30444.689238000003</v>
      </c>
      <c r="AA483" s="1">
        <f>(($D483*'fnd base rates'!I$107)
+($E483*'fnd base rates'!I$108)
+($F483*'fnd base rates'!I$109)
+($G483*'fnd base rates'!I$110)
+($H483*'fnd base rates'!I$111)
+($I483*'fnd base rates'!I$112)
+($J483*'fnd base rates'!I$113)
+($K483*'fnd base rates'!I$114)
+($M483*'fnd base rates'!I$116)
+($N483*'fnd base rates'!I$117)
+($O483*'fnd base rates'!I$118)
+($P483*VLOOKUP($S483+12,rate_basefnd,9)))
*$R483</f>
        <v>19959.900000000001</v>
      </c>
      <c r="AB483" s="1">
        <f>(($D483*'fnd base rates'!J$107)
+($E483*'fnd base rates'!J$108)
+($F483*'fnd base rates'!J$109)
+($G483*'fnd base rates'!J$110)
+($H483*'fnd base rates'!J$111)
+($I483*'fnd base rates'!J$112)
+($J483*'fnd base rates'!J$113)
+($K483*'fnd base rates'!J$114)
+($M483*'fnd base rates'!J$116)
+($N483*'fnd base rates'!J$117)
+($O483*'fnd base rates'!J$118)
+($P483*VLOOKUP($S483+12,rate_basefnd,10)))
*$R483</f>
        <v>14494.95</v>
      </c>
      <c r="AC483" s="1">
        <f>(($D483*'fnd base rates'!K$107)
+($E483*'fnd base rates'!K$108)
+($F483*'fnd base rates'!K$109)
+($G483*'fnd base rates'!K$110)
+($H483*'fnd base rates'!K$111)
+($I483*'fnd base rates'!K$112)
+($J483*'fnd base rates'!K$113)
+($K483*'fnd base rates'!K$114)
+($M483*'fnd base rates'!K$116)
+($N483*'fnd base rates'!K$117)
+($O483*'fnd base rates'!K$118)
+($P483*VLOOKUP($S483+12,rate_basefnd,11)))
*$R483</f>
        <v>66302.313160000005</v>
      </c>
      <c r="AD483" s="1">
        <f>(($D483*'fnd base rates'!L$107)
+($E483*'fnd base rates'!L$108)
+($F483*'fnd base rates'!L$109)
+($G483*'fnd base rates'!L$110)
+($H483*'fnd base rates'!L$111)
+($I483*'fnd base rates'!L$112)
+($J483*'fnd base rates'!L$113)
+($K483*'fnd base rates'!L$114)
+($M483*'fnd base rates'!L$116)
+($N483*'fnd base rates'!L$117)
+($O483*'fnd base rates'!L$118)
+($P483*VLOOKUP($S483+12,rate_basefnd,12)))</f>
        <v>87706.540759999989</v>
      </c>
      <c r="AE483" s="1">
        <f>(($D483*'fnd base rates'!M$107)
+($E483*'fnd base rates'!M$108)
+($F483*'fnd base rates'!M$109)
+($G483*'fnd base rates'!M$110)
+($H483*'fnd base rates'!M$111)
+($I483*'fnd base rates'!M$112)
+($J483*'fnd base rates'!M$113)
+($K483*'fnd base rates'!M$114)
+($M483*'fnd base rates'!M$116)
+($N483*'fnd base rates'!M$117)
+($O483*'fnd base rates'!M$118)
+($P483*VLOOKUP($S483+12,rate_basefnd,13)))</f>
        <v>0</v>
      </c>
      <c r="AF483" s="4">
        <f t="shared" si="539"/>
        <v>598357.39387000003</v>
      </c>
      <c r="AH483" s="269">
        <f t="shared" si="540"/>
        <v>464168291</v>
      </c>
      <c r="AI483" s="4" t="str">
        <f t="shared" si="541"/>
        <v>464</v>
      </c>
      <c r="AJ483" s="2" t="str">
        <f t="shared" si="542"/>
        <v>168</v>
      </c>
      <c r="AK483" s="2" t="str">
        <f t="shared" si="543"/>
        <v>291</v>
      </c>
      <c r="AL483" s="4">
        <f t="shared" si="544"/>
        <v>1</v>
      </c>
      <c r="AM483" s="4">
        <f t="shared" si="535"/>
        <v>57</v>
      </c>
      <c r="AN483" s="4">
        <f t="shared" si="545"/>
        <v>598357.39387000003</v>
      </c>
      <c r="AO483" s="4">
        <f t="shared" si="546"/>
        <v>10497</v>
      </c>
      <c r="AP483" s="4">
        <f t="shared" si="536"/>
        <v>0</v>
      </c>
      <c r="AQ483" s="4">
        <v>10497</v>
      </c>
      <c r="AW483" s="4">
        <v>10497</v>
      </c>
      <c r="AX483" s="5">
        <f t="shared" si="547"/>
        <v>0</v>
      </c>
      <c r="AY483" s="4">
        <v>10497</v>
      </c>
      <c r="AZ483" s="5"/>
      <c r="BB483" s="5">
        <f t="shared" ref="BB483" si="572">BC483-BA483</f>
        <v>0</v>
      </c>
    </row>
    <row r="484" spans="1:54" s="4" customFormat="1">
      <c r="A484" s="269">
        <v>466</v>
      </c>
      <c r="B484" s="2">
        <v>466700700</v>
      </c>
      <c r="C484" s="9" t="s">
        <v>1068</v>
      </c>
      <c r="D484" s="14">
        <f>'fnd enro'!D484</f>
        <v>0</v>
      </c>
      <c r="E484" s="14">
        <f>'fnd enro'!E484</f>
        <v>0</v>
      </c>
      <c r="F484" s="14">
        <f>'fnd enro'!F484</f>
        <v>0</v>
      </c>
      <c r="G484" s="14">
        <f>'fnd enro'!G484</f>
        <v>0</v>
      </c>
      <c r="H484" s="14">
        <f>'fnd enro'!H484</f>
        <v>0</v>
      </c>
      <c r="I484" s="14">
        <f>'fnd enro'!I484</f>
        <v>33</v>
      </c>
      <c r="J484" s="14">
        <f>'fnd enro'!J484</f>
        <v>0</v>
      </c>
      <c r="K484" s="15">
        <f>'fnd enro'!K484</f>
        <v>1.2738</v>
      </c>
      <c r="L484" s="14">
        <f>'fnd enro'!L484</f>
        <v>0</v>
      </c>
      <c r="M484" s="14">
        <f>'fnd enro'!M484</f>
        <v>0</v>
      </c>
      <c r="N484" s="14">
        <f>'fnd enro'!N484</f>
        <v>0</v>
      </c>
      <c r="O484" s="14">
        <f>'fnd enro'!O484</f>
        <v>0</v>
      </c>
      <c r="P484" s="14">
        <f>'fnd enro'!P484</f>
        <v>16</v>
      </c>
      <c r="Q484" s="14">
        <f>'fnd enro'!R484</f>
        <v>33</v>
      </c>
      <c r="R484" s="15">
        <f t="shared" si="538"/>
        <v>1</v>
      </c>
      <c r="S484" s="14">
        <f>VALUE('fnd enro'!Q484)</f>
        <v>8</v>
      </c>
      <c r="T484" s="2"/>
      <c r="U484" s="1">
        <f>(($D484*'fnd base rates'!C$107)
+($E484*'fnd base rates'!C$108)
+($F484*'fnd base rates'!C$109)
+($G484*'fnd base rates'!C$110)
+($H484*'fnd base rates'!C$111)
+($I484*'fnd base rates'!C$112)
+($J484*'fnd base rates'!C$113)
+($K484*'fnd base rates'!C$114)
+($M484*'fnd base rates'!C$116)
+($N484*'fnd base rates'!C$117)
+($O484*'fnd base rates'!C$118)
+($P484*VLOOKUP($S484+12,rate_basefnd,3)))
*$R484</f>
        <v>18858.424418000002</v>
      </c>
      <c r="V484" s="1">
        <f>(($D484*'fnd base rates'!D$107)
+($E484*'fnd base rates'!D$108)
+($F484*'fnd base rates'!D$109)
+($G484*'fnd base rates'!D$110)
+($H484*'fnd base rates'!D$111)
+($I484*'fnd base rates'!D$112)
+($J484*'fnd base rates'!D$113)
+($K484*'fnd base rates'!D$114)
+($M484*'fnd base rates'!D$116)
+($N484*'fnd base rates'!D$117)
+($O484*'fnd base rates'!D$118)
+($P484*VLOOKUP($S484+12,rate_basefnd,4)))
*$R484</f>
        <v>30720.920000000002</v>
      </c>
      <c r="W484" s="1">
        <f>(($D484*'fnd base rates'!E$107)
+($E484*'fnd base rates'!E$108)
+($F484*'fnd base rates'!E$109)
+($G484*'fnd base rates'!E$110)
+($H484*'fnd base rates'!E$111)
+($I484*'fnd base rates'!E$112)
+($J484*'fnd base rates'!E$113)
+($K484*'fnd base rates'!E$114)
+($M484*'fnd base rates'!E$116)
+($N484*'fnd base rates'!E$117)
+($O484*'fnd base rates'!E$118)
+($P484*VLOOKUP($S484+12,rate_basefnd,5)))
*$R484</f>
        <v>215532.372408</v>
      </c>
      <c r="X484" s="1">
        <f>(($D484*'fnd base rates'!F$107)
+($E484*'fnd base rates'!F$108)
+($F484*'fnd base rates'!F$109)
+($G484*'fnd base rates'!F$110)
+($H484*'fnd base rates'!F$111)
+($I484*'fnd base rates'!F$112)
+($J484*'fnd base rates'!F$113)
+($K484*'fnd base rates'!F$114)
+($M484*'fnd base rates'!F$116)
+($N484*'fnd base rates'!F$117)
+($O484*'fnd base rates'!F$118)
+($P484*VLOOKUP($S484+12,rate_basefnd,6)))
*$R484</f>
        <v>29267.251596000002</v>
      </c>
      <c r="Y484" s="1">
        <f>(($D484*'fnd base rates'!G$107)
+($E484*'fnd base rates'!G$108)
+($F484*'fnd base rates'!G$109)
+($G484*'fnd base rates'!G$110)
+($H484*'fnd base rates'!G$111)
+($I484*'fnd base rates'!G$112)
+($J484*'fnd base rates'!G$113)
+($K484*'fnd base rates'!G$114)
+($M484*'fnd base rates'!G$116)
+($N484*'fnd base rates'!G$117)
+($O484*'fnd base rates'!G$118)
+($P484*VLOOKUP($S484+12,rate_basefnd,7)))
*$R484</f>
        <v>8000.3083059999999</v>
      </c>
      <c r="Z484" s="1">
        <f>(($D484*'fnd base rates'!H$107)
+($E484*'fnd base rates'!H$108)
+($F484*'fnd base rates'!H$109)
+($G484*'fnd base rates'!H$110)
+($H484*'fnd base rates'!H$111)
+($I484*'fnd base rates'!H$112)
+($J484*'fnd base rates'!H$113)
+($K484*'fnd base rates'!H$114)
+($M484*'fnd base rates'!H$116)
+($N484*'fnd base rates'!H$117)
+($O484*'fnd base rates'!H$118)
+($P484*VLOOKUP($S484+12,rate_basefnd,8)))</f>
        <v>27724.044822</v>
      </c>
      <c r="AA484" s="1">
        <f>(($D484*'fnd base rates'!I$107)
+($E484*'fnd base rates'!I$108)
+($F484*'fnd base rates'!I$109)
+($G484*'fnd base rates'!I$110)
+($H484*'fnd base rates'!I$111)
+($I484*'fnd base rates'!I$112)
+($J484*'fnd base rates'!I$113)
+($K484*'fnd base rates'!I$114)
+($M484*'fnd base rates'!I$116)
+($N484*'fnd base rates'!I$117)
+($O484*'fnd base rates'!I$118)
+($P484*VLOOKUP($S484+12,rate_basefnd,9)))
*$R484</f>
        <v>16219.54</v>
      </c>
      <c r="AB484" s="1">
        <f>(($D484*'fnd base rates'!J$107)
+($E484*'fnd base rates'!J$108)
+($F484*'fnd base rates'!J$109)
+($G484*'fnd base rates'!J$110)
+($H484*'fnd base rates'!J$111)
+($I484*'fnd base rates'!J$112)
+($J484*'fnd base rates'!J$113)
+($K484*'fnd base rates'!J$114)
+($M484*'fnd base rates'!J$116)
+($N484*'fnd base rates'!J$117)
+($O484*'fnd base rates'!J$118)
+($P484*VLOOKUP($S484+12,rate_basefnd,10)))
*$R484</f>
        <v>30175.989999999998</v>
      </c>
      <c r="AC484" s="1">
        <f>(($D484*'fnd base rates'!K$107)
+($E484*'fnd base rates'!K$108)
+($F484*'fnd base rates'!K$109)
+($G484*'fnd base rates'!K$110)
+($H484*'fnd base rates'!K$111)
+($I484*'fnd base rates'!K$112)
+($J484*'fnd base rates'!K$113)
+($K484*'fnd base rates'!K$114)
+($M484*'fnd base rates'!K$116)
+($N484*'fnd base rates'!K$117)
+($O484*'fnd base rates'!K$118)
+($P484*VLOOKUP($S484+12,rate_basefnd,11)))
*$R484</f>
        <v>37951.976040000001</v>
      </c>
      <c r="AD484" s="1">
        <f>(($D484*'fnd base rates'!L$107)
+($E484*'fnd base rates'!L$108)
+($F484*'fnd base rates'!L$109)
+($G484*'fnd base rates'!L$110)
+($H484*'fnd base rates'!L$111)
+($I484*'fnd base rates'!L$112)
+($J484*'fnd base rates'!L$113)
+($K484*'fnd base rates'!L$114)
+($M484*'fnd base rates'!L$116)
+($N484*'fnd base rates'!L$117)
+($O484*'fnd base rates'!L$118)
+($P484*VLOOKUP($S484+12,rate_basefnd,12)))</f>
        <v>53823.740440000001</v>
      </c>
      <c r="AE484" s="1">
        <f>(($D484*'fnd base rates'!M$107)
+($E484*'fnd base rates'!M$108)
+($F484*'fnd base rates'!M$109)
+($G484*'fnd base rates'!M$110)
+($H484*'fnd base rates'!M$111)
+($I484*'fnd base rates'!M$112)
+($J484*'fnd base rates'!M$113)
+($K484*'fnd base rates'!M$114)
+($M484*'fnd base rates'!M$116)
+($N484*'fnd base rates'!M$117)
+($O484*'fnd base rates'!M$118)
+($P484*VLOOKUP($S484+12,rate_basefnd,13)))</f>
        <v>0</v>
      </c>
      <c r="AF484" s="4">
        <f t="shared" si="539"/>
        <v>468274.56803000002</v>
      </c>
      <c r="AH484" s="269">
        <f t="shared" si="540"/>
        <v>466700700</v>
      </c>
      <c r="AI484" s="4" t="str">
        <f t="shared" si="541"/>
        <v>466</v>
      </c>
      <c r="AJ484" s="2" t="str">
        <f t="shared" si="542"/>
        <v>700</v>
      </c>
      <c r="AK484" s="2" t="str">
        <f t="shared" si="543"/>
        <v>700</v>
      </c>
      <c r="AL484" s="4">
        <f t="shared" si="544"/>
        <v>1</v>
      </c>
      <c r="AM484" s="4">
        <f t="shared" si="535"/>
        <v>33</v>
      </c>
      <c r="AN484" s="4">
        <f t="shared" si="545"/>
        <v>468274.56803000002</v>
      </c>
      <c r="AO484" s="4">
        <f t="shared" si="546"/>
        <v>14190</v>
      </c>
      <c r="AP484" s="4">
        <f t="shared" si="536"/>
        <v>0</v>
      </c>
      <c r="AQ484" s="4">
        <v>14190</v>
      </c>
      <c r="AW484" s="4">
        <v>14190</v>
      </c>
      <c r="AX484" s="5">
        <f t="shared" si="547"/>
        <v>0</v>
      </c>
      <c r="AY484" s="4">
        <v>14190</v>
      </c>
      <c r="AZ484" s="5"/>
      <c r="BB484" s="5">
        <f t="shared" ref="BB484" si="573">BC484-BA484</f>
        <v>0</v>
      </c>
    </row>
    <row r="485" spans="1:54" s="4" customFormat="1">
      <c r="A485" s="269">
        <v>466</v>
      </c>
      <c r="B485" s="2">
        <v>466774089</v>
      </c>
      <c r="C485" s="9" t="s">
        <v>1068</v>
      </c>
      <c r="D485" s="14">
        <f>'fnd enro'!D485</f>
        <v>0</v>
      </c>
      <c r="E485" s="14">
        <f>'fnd enro'!E485</f>
        <v>0</v>
      </c>
      <c r="F485" s="14">
        <f>'fnd enro'!F485</f>
        <v>0</v>
      </c>
      <c r="G485" s="14">
        <f>'fnd enro'!G485</f>
        <v>8</v>
      </c>
      <c r="H485" s="14">
        <f>'fnd enro'!H485</f>
        <v>15</v>
      </c>
      <c r="I485" s="14">
        <f>'fnd enro'!I485</f>
        <v>0</v>
      </c>
      <c r="J485" s="14">
        <f>'fnd enro'!J485</f>
        <v>0</v>
      </c>
      <c r="K485" s="15">
        <f>'fnd enro'!K485</f>
        <v>0.88780000000000003</v>
      </c>
      <c r="L485" s="14">
        <f>'fnd enro'!L485</f>
        <v>0</v>
      </c>
      <c r="M485" s="14">
        <f>'fnd enro'!M485</f>
        <v>1</v>
      </c>
      <c r="N485" s="14">
        <f>'fnd enro'!N485</f>
        <v>1</v>
      </c>
      <c r="O485" s="14">
        <f>'fnd enro'!O485</f>
        <v>0</v>
      </c>
      <c r="P485" s="14">
        <f>'fnd enro'!P485</f>
        <v>16</v>
      </c>
      <c r="Q485" s="14">
        <f>'fnd enro'!R485</f>
        <v>23</v>
      </c>
      <c r="R485" s="15">
        <f t="shared" si="538"/>
        <v>1</v>
      </c>
      <c r="S485" s="14">
        <f>VALUE('fnd enro'!Q485)</f>
        <v>10</v>
      </c>
      <c r="T485" s="2"/>
      <c r="U485" s="1">
        <f>(($D485*'fnd base rates'!C$107)
+($E485*'fnd base rates'!C$108)
+($F485*'fnd base rates'!C$109)
+($G485*'fnd base rates'!C$110)
+($H485*'fnd base rates'!C$111)
+($I485*'fnd base rates'!C$112)
+($J485*'fnd base rates'!C$113)
+($K485*'fnd base rates'!C$114)
+($M485*'fnd base rates'!C$116)
+($N485*'fnd base rates'!C$117)
+($O485*'fnd base rates'!C$118)
+($P485*VLOOKUP($S485+12,rate_basefnd,3)))
*$R485</f>
        <v>13815.500958000001</v>
      </c>
      <c r="V485" s="1">
        <f>(($D485*'fnd base rates'!D$107)
+($E485*'fnd base rates'!D$108)
+($F485*'fnd base rates'!D$109)
+($G485*'fnd base rates'!D$110)
+($H485*'fnd base rates'!D$111)
+($I485*'fnd base rates'!D$112)
+($J485*'fnd base rates'!D$113)
+($K485*'fnd base rates'!D$114)
+($M485*'fnd base rates'!D$116)
+($N485*'fnd base rates'!D$117)
+($O485*'fnd base rates'!D$118)
+($P485*VLOOKUP($S485+12,rate_basefnd,4)))
*$R485</f>
        <v>23973.49</v>
      </c>
      <c r="W485" s="1">
        <f>(($D485*'fnd base rates'!E$107)
+($E485*'fnd base rates'!E$108)
+($F485*'fnd base rates'!E$109)
+($G485*'fnd base rates'!E$110)
+($H485*'fnd base rates'!E$111)
+($I485*'fnd base rates'!E$112)
+($J485*'fnd base rates'!E$113)
+($K485*'fnd base rates'!E$114)
+($M485*'fnd base rates'!E$116)
+($N485*'fnd base rates'!E$117)
+($O485*'fnd base rates'!E$118)
+($P485*VLOOKUP($S485+12,rate_basefnd,5)))
*$R485</f>
        <v>144177.59864800001</v>
      </c>
      <c r="X485" s="1">
        <f>(($D485*'fnd base rates'!F$107)
+($E485*'fnd base rates'!F$108)
+($F485*'fnd base rates'!F$109)
+($G485*'fnd base rates'!F$110)
+($H485*'fnd base rates'!F$111)
+($I485*'fnd base rates'!F$112)
+($J485*'fnd base rates'!F$113)
+($K485*'fnd base rates'!F$114)
+($M485*'fnd base rates'!F$116)
+($N485*'fnd base rates'!F$117)
+($O485*'fnd base rates'!F$118)
+($P485*VLOOKUP($S485+12,rate_basefnd,6)))
*$R485</f>
        <v>25274.067476000004</v>
      </c>
      <c r="Y485" s="1">
        <f>(($D485*'fnd base rates'!G$107)
+($E485*'fnd base rates'!G$108)
+($F485*'fnd base rates'!G$109)
+($G485*'fnd base rates'!G$110)
+($H485*'fnd base rates'!G$111)
+($I485*'fnd base rates'!G$112)
+($J485*'fnd base rates'!G$113)
+($K485*'fnd base rates'!G$114)
+($M485*'fnd base rates'!G$116)
+($N485*'fnd base rates'!G$117)
+($O485*'fnd base rates'!G$118)
+($P485*VLOOKUP($S485+12,rate_basefnd,7)))
*$R485</f>
        <v>6732.6154860000006</v>
      </c>
      <c r="Z485" s="1">
        <f>(($D485*'fnd base rates'!H$107)
+($E485*'fnd base rates'!H$108)
+($F485*'fnd base rates'!H$109)
+($G485*'fnd base rates'!H$110)
+($H485*'fnd base rates'!H$111)
+($I485*'fnd base rates'!H$112)
+($J485*'fnd base rates'!H$113)
+($K485*'fnd base rates'!H$114)
+($M485*'fnd base rates'!H$116)
+($N485*'fnd base rates'!H$117)
+($O485*'fnd base rates'!H$118)
+($P485*VLOOKUP($S485+12,rate_basefnd,8)))</f>
        <v>12735.455481999999</v>
      </c>
      <c r="AA485" s="1">
        <f>(($D485*'fnd base rates'!I$107)
+($E485*'fnd base rates'!I$108)
+($F485*'fnd base rates'!I$109)
+($G485*'fnd base rates'!I$110)
+($H485*'fnd base rates'!I$111)
+($I485*'fnd base rates'!I$112)
+($J485*'fnd base rates'!I$113)
+($K485*'fnd base rates'!I$114)
+($M485*'fnd base rates'!I$116)
+($N485*'fnd base rates'!I$117)
+($O485*'fnd base rates'!I$118)
+($P485*VLOOKUP($S485+12,rate_basefnd,9)))
*$R485</f>
        <v>10423.89</v>
      </c>
      <c r="AB485" s="1">
        <f>(($D485*'fnd base rates'!J$107)
+($E485*'fnd base rates'!J$108)
+($F485*'fnd base rates'!J$109)
+($G485*'fnd base rates'!J$110)
+($H485*'fnd base rates'!J$111)
+($I485*'fnd base rates'!J$112)
+($J485*'fnd base rates'!J$113)
+($K485*'fnd base rates'!J$114)
+($M485*'fnd base rates'!J$116)
+($N485*'fnd base rates'!J$117)
+($O485*'fnd base rates'!J$118)
+($P485*VLOOKUP($S485+12,rate_basefnd,10)))
*$R485</f>
        <v>17352.939999999999</v>
      </c>
      <c r="AC485" s="1">
        <f>(($D485*'fnd base rates'!K$107)
+($E485*'fnd base rates'!K$108)
+($F485*'fnd base rates'!K$109)
+($G485*'fnd base rates'!K$110)
+($H485*'fnd base rates'!K$111)
+($I485*'fnd base rates'!K$112)
+($J485*'fnd base rates'!K$113)
+($K485*'fnd base rates'!K$114)
+($M485*'fnd base rates'!K$116)
+($N485*'fnd base rates'!K$117)
+($O485*'fnd base rates'!K$118)
+($P485*VLOOKUP($S485+12,rate_basefnd,11)))
*$R485</f>
        <v>27157.807239999998</v>
      </c>
      <c r="AD485" s="1">
        <f>(($D485*'fnd base rates'!L$107)
+($E485*'fnd base rates'!L$108)
+($F485*'fnd base rates'!L$109)
+($G485*'fnd base rates'!L$110)
+($H485*'fnd base rates'!L$111)
+($I485*'fnd base rates'!L$112)
+($J485*'fnd base rates'!L$113)
+($K485*'fnd base rates'!L$114)
+($M485*'fnd base rates'!L$116)
+($N485*'fnd base rates'!L$117)
+($O485*'fnd base rates'!L$118)
+($P485*VLOOKUP($S485+12,rate_basefnd,12)))</f>
        <v>44322.56364</v>
      </c>
      <c r="AE485" s="1">
        <f>(($D485*'fnd base rates'!M$107)
+($E485*'fnd base rates'!M$108)
+($F485*'fnd base rates'!M$109)
+($G485*'fnd base rates'!M$110)
+($H485*'fnd base rates'!M$111)
+($I485*'fnd base rates'!M$112)
+($J485*'fnd base rates'!M$113)
+($K485*'fnd base rates'!M$114)
+($M485*'fnd base rates'!M$116)
+($N485*'fnd base rates'!M$117)
+($O485*'fnd base rates'!M$118)
+($P485*VLOOKUP($S485+12,rate_basefnd,13)))</f>
        <v>0</v>
      </c>
      <c r="AF485" s="4">
        <f t="shared" si="539"/>
        <v>325965.92892999999</v>
      </c>
      <c r="AH485" s="269">
        <f t="shared" si="540"/>
        <v>466774089</v>
      </c>
      <c r="AI485" s="4" t="str">
        <f t="shared" si="541"/>
        <v>466</v>
      </c>
      <c r="AJ485" s="2" t="str">
        <f t="shared" si="542"/>
        <v>774</v>
      </c>
      <c r="AK485" s="2" t="str">
        <f t="shared" si="543"/>
        <v>089</v>
      </c>
      <c r="AL485" s="4">
        <f t="shared" si="544"/>
        <v>1</v>
      </c>
      <c r="AM485" s="4">
        <f t="shared" si="535"/>
        <v>23</v>
      </c>
      <c r="AN485" s="4">
        <f t="shared" si="545"/>
        <v>325965.92892999999</v>
      </c>
      <c r="AO485" s="4">
        <f t="shared" si="546"/>
        <v>14172</v>
      </c>
      <c r="AP485" s="4">
        <f t="shared" si="536"/>
        <v>0</v>
      </c>
      <c r="AQ485" s="4">
        <v>14172</v>
      </c>
      <c r="AW485" s="4">
        <v>14172</v>
      </c>
      <c r="AX485" s="5">
        <f t="shared" si="547"/>
        <v>0</v>
      </c>
      <c r="AY485" s="4">
        <v>14172</v>
      </c>
      <c r="AZ485" s="5"/>
      <c r="BB485" s="5">
        <f t="shared" ref="BB485" si="574">BC485-BA485</f>
        <v>0</v>
      </c>
    </row>
    <row r="486" spans="1:54" s="4" customFormat="1">
      <c r="A486" s="269">
        <v>466</v>
      </c>
      <c r="B486" s="2">
        <v>466774096</v>
      </c>
      <c r="C486" s="9" t="s">
        <v>1068</v>
      </c>
      <c r="D486" s="14">
        <f>'fnd enro'!D486</f>
        <v>0</v>
      </c>
      <c r="E486" s="14">
        <f>'fnd enro'!E486</f>
        <v>0</v>
      </c>
      <c r="F486" s="14">
        <f>'fnd enro'!F486</f>
        <v>0</v>
      </c>
      <c r="G486" s="14">
        <f>'fnd enro'!G486</f>
        <v>4</v>
      </c>
      <c r="H486" s="14">
        <f>'fnd enro'!H486</f>
        <v>6</v>
      </c>
      <c r="I486" s="14">
        <f>'fnd enro'!I486</f>
        <v>0</v>
      </c>
      <c r="J486" s="14">
        <f>'fnd enro'!J486</f>
        <v>0</v>
      </c>
      <c r="K486" s="15">
        <f>'fnd enro'!K486</f>
        <v>0.38600000000000001</v>
      </c>
      <c r="L486" s="14">
        <f>'fnd enro'!L486</f>
        <v>0</v>
      </c>
      <c r="M486" s="14">
        <f>'fnd enro'!M486</f>
        <v>0</v>
      </c>
      <c r="N486" s="14">
        <f>'fnd enro'!N486</f>
        <v>0</v>
      </c>
      <c r="O486" s="14">
        <f>'fnd enro'!O486</f>
        <v>0</v>
      </c>
      <c r="P486" s="14">
        <f>'fnd enro'!P486</f>
        <v>5</v>
      </c>
      <c r="Q486" s="14">
        <f>'fnd enro'!R486</f>
        <v>10</v>
      </c>
      <c r="R486" s="15">
        <f t="shared" si="538"/>
        <v>1</v>
      </c>
      <c r="S486" s="14">
        <f>VALUE('fnd enro'!Q486)</f>
        <v>8</v>
      </c>
      <c r="T486" s="2"/>
      <c r="U486" s="1">
        <f>(($D486*'fnd base rates'!C$107)
+($E486*'fnd base rates'!C$108)
+($F486*'fnd base rates'!C$109)
+($G486*'fnd base rates'!C$110)
+($H486*'fnd base rates'!C$111)
+($I486*'fnd base rates'!C$112)
+($J486*'fnd base rates'!C$113)
+($K486*'fnd base rates'!C$114)
+($M486*'fnd base rates'!C$116)
+($N486*'fnd base rates'!C$117)
+($O486*'fnd base rates'!C$118)
+($P486*VLOOKUP($S486+12,rate_basefnd,3)))
*$R486</f>
        <v>5725.6134600000005</v>
      </c>
      <c r="V486" s="1">
        <f>(($D486*'fnd base rates'!D$107)
+($E486*'fnd base rates'!D$108)
+($F486*'fnd base rates'!D$109)
+($G486*'fnd base rates'!D$110)
+($H486*'fnd base rates'!D$111)
+($I486*'fnd base rates'!D$112)
+($J486*'fnd base rates'!D$113)
+($K486*'fnd base rates'!D$114)
+($M486*'fnd base rates'!D$116)
+($N486*'fnd base rates'!D$117)
+($O486*'fnd base rates'!D$118)
+($P486*VLOOKUP($S486+12,rate_basefnd,4)))
*$R486</f>
        <v>9361.2000000000007</v>
      </c>
      <c r="W486" s="1">
        <f>(($D486*'fnd base rates'!E$107)
+($E486*'fnd base rates'!E$108)
+($F486*'fnd base rates'!E$109)
+($G486*'fnd base rates'!E$110)
+($H486*'fnd base rates'!E$111)
+($I486*'fnd base rates'!E$112)
+($J486*'fnd base rates'!E$113)
+($K486*'fnd base rates'!E$114)
+($M486*'fnd base rates'!E$116)
+($N486*'fnd base rates'!E$117)
+($O486*'fnd base rates'!E$118)
+($P486*VLOOKUP($S486+12,rate_basefnd,5)))
*$R486</f>
        <v>52975.403760000001</v>
      </c>
      <c r="X486" s="1">
        <f>(($D486*'fnd base rates'!F$107)
+($E486*'fnd base rates'!F$108)
+($F486*'fnd base rates'!F$109)
+($G486*'fnd base rates'!F$110)
+($H486*'fnd base rates'!F$111)
+($I486*'fnd base rates'!F$112)
+($J486*'fnd base rates'!F$113)
+($K486*'fnd base rates'!F$114)
+($M486*'fnd base rates'!F$116)
+($N486*'fnd base rates'!F$117)
+($O486*'fnd base rates'!F$118)
+($P486*VLOOKUP($S486+12,rate_basefnd,6)))
*$R486</f>
        <v>10962.04412</v>
      </c>
      <c r="Y486" s="1">
        <f>(($D486*'fnd base rates'!G$107)
+($E486*'fnd base rates'!G$108)
+($F486*'fnd base rates'!G$109)
+($G486*'fnd base rates'!G$110)
+($H486*'fnd base rates'!G$111)
+($I486*'fnd base rates'!G$112)
+($J486*'fnd base rates'!G$113)
+($K486*'fnd base rates'!G$114)
+($M486*'fnd base rates'!G$116)
+($N486*'fnd base rates'!G$117)
+($O486*'fnd base rates'!G$118)
+($P486*VLOOKUP($S486+12,rate_basefnd,7)))
*$R486</f>
        <v>2447.9428200000002</v>
      </c>
      <c r="Z486" s="1">
        <f>(($D486*'fnd base rates'!H$107)
+($E486*'fnd base rates'!H$108)
+($F486*'fnd base rates'!H$109)
+($G486*'fnd base rates'!H$110)
+($H486*'fnd base rates'!H$111)
+($I486*'fnd base rates'!H$112)
+($J486*'fnd base rates'!H$113)
+($K486*'fnd base rates'!H$114)
+($M486*'fnd base rates'!H$116)
+($N486*'fnd base rates'!H$117)
+($O486*'fnd base rates'!H$118)
+($P486*VLOOKUP($S486+12,rate_basefnd,8)))</f>
        <v>5358.5893400000004</v>
      </c>
      <c r="AA486" s="1">
        <f>(($D486*'fnd base rates'!I$107)
+($E486*'fnd base rates'!I$108)
+($F486*'fnd base rates'!I$109)
+($G486*'fnd base rates'!I$110)
+($H486*'fnd base rates'!I$111)
+($I486*'fnd base rates'!I$112)
+($J486*'fnd base rates'!I$113)
+($K486*'fnd base rates'!I$114)
+($M486*'fnd base rates'!I$116)
+($N486*'fnd base rates'!I$117)
+($O486*'fnd base rates'!I$118)
+($P486*VLOOKUP($S486+12,rate_basefnd,9)))
*$R486</f>
        <v>4077.64</v>
      </c>
      <c r="AB486" s="1">
        <f>(($D486*'fnd base rates'!J$107)
+($E486*'fnd base rates'!J$108)
+($F486*'fnd base rates'!J$109)
+($G486*'fnd base rates'!J$110)
+($H486*'fnd base rates'!J$111)
+($I486*'fnd base rates'!J$112)
+($J486*'fnd base rates'!J$113)
+($K486*'fnd base rates'!J$114)
+($M486*'fnd base rates'!J$116)
+($N486*'fnd base rates'!J$117)
+($O486*'fnd base rates'!J$118)
+($P486*VLOOKUP($S486+12,rate_basefnd,10)))
*$R486</f>
        <v>5615.34</v>
      </c>
      <c r="AC486" s="1">
        <f>(($D486*'fnd base rates'!K$107)
+($E486*'fnd base rates'!K$108)
+($F486*'fnd base rates'!K$109)
+($G486*'fnd base rates'!K$110)
+($H486*'fnd base rates'!K$111)
+($I486*'fnd base rates'!K$112)
+($J486*'fnd base rates'!K$113)
+($K486*'fnd base rates'!K$114)
+($M486*'fnd base rates'!K$116)
+($N486*'fnd base rates'!K$117)
+($O486*'fnd base rates'!K$118)
+($P486*VLOOKUP($S486+12,rate_basefnd,11)))
*$R486</f>
        <v>11493.798799999999</v>
      </c>
      <c r="AD486" s="1">
        <f>(($D486*'fnd base rates'!L$107)
+($E486*'fnd base rates'!L$108)
+($F486*'fnd base rates'!L$109)
+($G486*'fnd base rates'!L$110)
+($H486*'fnd base rates'!L$111)
+($I486*'fnd base rates'!L$112)
+($J486*'fnd base rates'!L$113)
+($K486*'fnd base rates'!L$114)
+($M486*'fnd base rates'!L$116)
+($N486*'fnd base rates'!L$117)
+($O486*'fnd base rates'!L$118)
+($P486*VLOOKUP($S486+12,rate_basefnd,12)))</f>
        <v>17560.286800000002</v>
      </c>
      <c r="AE486" s="1">
        <f>(($D486*'fnd base rates'!M$107)
+($E486*'fnd base rates'!M$108)
+($F486*'fnd base rates'!M$109)
+($G486*'fnd base rates'!M$110)
+($H486*'fnd base rates'!M$111)
+($I486*'fnd base rates'!M$112)
+($J486*'fnd base rates'!M$113)
+($K486*'fnd base rates'!M$114)
+($M486*'fnd base rates'!M$116)
+($N486*'fnd base rates'!M$117)
+($O486*'fnd base rates'!M$118)
+($P486*VLOOKUP($S486+12,rate_basefnd,13)))</f>
        <v>0</v>
      </c>
      <c r="AF486" s="4">
        <f t="shared" si="539"/>
        <v>125577.85910000002</v>
      </c>
      <c r="AH486" s="269">
        <f t="shared" si="540"/>
        <v>466774096</v>
      </c>
      <c r="AI486" s="4" t="str">
        <f t="shared" si="541"/>
        <v>466</v>
      </c>
      <c r="AJ486" s="2" t="str">
        <f t="shared" si="542"/>
        <v>774</v>
      </c>
      <c r="AK486" s="2" t="str">
        <f t="shared" si="543"/>
        <v>096</v>
      </c>
      <c r="AL486" s="4">
        <f t="shared" si="544"/>
        <v>1</v>
      </c>
      <c r="AM486" s="4">
        <f t="shared" si="535"/>
        <v>10</v>
      </c>
      <c r="AN486" s="4">
        <f t="shared" si="545"/>
        <v>125577.85910000002</v>
      </c>
      <c r="AO486" s="4">
        <f t="shared" si="546"/>
        <v>12558</v>
      </c>
      <c r="AP486" s="4">
        <f t="shared" si="536"/>
        <v>0</v>
      </c>
      <c r="AQ486" s="4">
        <v>12558</v>
      </c>
      <c r="AW486" s="4">
        <v>12558</v>
      </c>
      <c r="AX486" s="5">
        <f t="shared" si="547"/>
        <v>0</v>
      </c>
      <c r="AY486" s="4">
        <v>12558</v>
      </c>
      <c r="AZ486" s="5"/>
      <c r="BB486" s="5">
        <f t="shared" ref="BB486" si="575">BC486-BA486</f>
        <v>0</v>
      </c>
    </row>
    <row r="487" spans="1:54" s="4" customFormat="1">
      <c r="A487" s="269">
        <v>466</v>
      </c>
      <c r="B487" s="2">
        <v>466774221</v>
      </c>
      <c r="C487" s="9" t="s">
        <v>1068</v>
      </c>
      <c r="D487" s="14">
        <f>'fnd enro'!D487</f>
        <v>0</v>
      </c>
      <c r="E487" s="14">
        <f>'fnd enro'!E487</f>
        <v>0</v>
      </c>
      <c r="F487" s="14">
        <f>'fnd enro'!F487</f>
        <v>4</v>
      </c>
      <c r="G487" s="14">
        <f>'fnd enro'!G487</f>
        <v>14</v>
      </c>
      <c r="H487" s="14">
        <f>'fnd enro'!H487</f>
        <v>14</v>
      </c>
      <c r="I487" s="14">
        <f>'fnd enro'!I487</f>
        <v>0</v>
      </c>
      <c r="J487" s="14">
        <f>'fnd enro'!J487</f>
        <v>0</v>
      </c>
      <c r="K487" s="15">
        <f>'fnd enro'!K487</f>
        <v>1.2352000000000001</v>
      </c>
      <c r="L487" s="14">
        <f>'fnd enro'!L487</f>
        <v>0</v>
      </c>
      <c r="M487" s="14">
        <f>'fnd enro'!M487</f>
        <v>0</v>
      </c>
      <c r="N487" s="14">
        <f>'fnd enro'!N487</f>
        <v>0</v>
      </c>
      <c r="O487" s="14">
        <f>'fnd enro'!O487</f>
        <v>0</v>
      </c>
      <c r="P487" s="14">
        <f>'fnd enro'!P487</f>
        <v>19</v>
      </c>
      <c r="Q487" s="14">
        <f>'fnd enro'!R487</f>
        <v>32</v>
      </c>
      <c r="R487" s="15">
        <f t="shared" si="538"/>
        <v>1</v>
      </c>
      <c r="S487" s="14">
        <f>VALUE('fnd enro'!Q487)</f>
        <v>9</v>
      </c>
      <c r="T487" s="2"/>
      <c r="U487" s="1">
        <f>(($D487*'fnd base rates'!C$107)
+($E487*'fnd base rates'!C$108)
+($F487*'fnd base rates'!C$109)
+($G487*'fnd base rates'!C$110)
+($H487*'fnd base rates'!C$111)
+($I487*'fnd base rates'!C$112)
+($J487*'fnd base rates'!C$113)
+($K487*'fnd base rates'!C$114)
+($M487*'fnd base rates'!C$116)
+($N487*'fnd base rates'!C$117)
+($O487*'fnd base rates'!C$118)
+($P487*VLOOKUP($S487+12,rate_basefnd,3)))
*$R487</f>
        <v>18606.203072</v>
      </c>
      <c r="V487" s="1">
        <f>(($D487*'fnd base rates'!D$107)
+($E487*'fnd base rates'!D$108)
+($F487*'fnd base rates'!D$109)
+($G487*'fnd base rates'!D$110)
+($H487*'fnd base rates'!D$111)
+($I487*'fnd base rates'!D$112)
+($J487*'fnd base rates'!D$113)
+($K487*'fnd base rates'!D$114)
+($M487*'fnd base rates'!D$116)
+($N487*'fnd base rates'!D$117)
+($O487*'fnd base rates'!D$118)
+($P487*VLOOKUP($S487+12,rate_basefnd,4)))
*$R487</f>
        <v>31302.420000000002</v>
      </c>
      <c r="W487" s="1">
        <f>(($D487*'fnd base rates'!E$107)
+($E487*'fnd base rates'!E$108)
+($F487*'fnd base rates'!E$109)
+($G487*'fnd base rates'!E$110)
+($H487*'fnd base rates'!E$111)
+($I487*'fnd base rates'!E$112)
+($J487*'fnd base rates'!E$113)
+($K487*'fnd base rates'!E$114)
+($M487*'fnd base rates'!E$116)
+($N487*'fnd base rates'!E$117)
+($O487*'fnd base rates'!E$118)
+($P487*VLOOKUP($S487+12,rate_basefnd,5)))
*$R487</f>
        <v>184854.96203200001</v>
      </c>
      <c r="X487" s="1">
        <f>(($D487*'fnd base rates'!F$107)
+($E487*'fnd base rates'!F$108)
+($F487*'fnd base rates'!F$109)
+($G487*'fnd base rates'!F$110)
+($H487*'fnd base rates'!F$111)
+($I487*'fnd base rates'!F$112)
+($J487*'fnd base rates'!F$113)
+($K487*'fnd base rates'!F$114)
+($M487*'fnd base rates'!F$116)
+($N487*'fnd base rates'!F$117)
+($O487*'fnd base rates'!F$118)
+($P487*VLOOKUP($S487+12,rate_basefnd,6)))
*$R487</f>
        <v>36389.305183999997</v>
      </c>
      <c r="Y487" s="1">
        <f>(($D487*'fnd base rates'!G$107)
+($E487*'fnd base rates'!G$108)
+($F487*'fnd base rates'!G$109)
+($G487*'fnd base rates'!G$110)
+($H487*'fnd base rates'!G$111)
+($I487*'fnd base rates'!G$112)
+($J487*'fnd base rates'!G$113)
+($K487*'fnd base rates'!G$114)
+($M487*'fnd base rates'!G$116)
+($N487*'fnd base rates'!G$117)
+($O487*'fnd base rates'!G$118)
+($P487*VLOOKUP($S487+12,rate_basefnd,7)))
*$R487</f>
        <v>8410.3550240000004</v>
      </c>
      <c r="Z487" s="1">
        <f>(($D487*'fnd base rates'!H$107)
+($E487*'fnd base rates'!H$108)
+($F487*'fnd base rates'!H$109)
+($G487*'fnd base rates'!H$110)
+($H487*'fnd base rates'!H$111)
+($I487*'fnd base rates'!H$112)
+($J487*'fnd base rates'!H$113)
+($K487*'fnd base rates'!H$114)
+($M487*'fnd base rates'!H$116)
+($N487*'fnd base rates'!H$117)
+($O487*'fnd base rates'!H$118)
+($P487*VLOOKUP($S487+12,rate_basefnd,8)))</f>
        <v>17245.185888</v>
      </c>
      <c r="AA487" s="1">
        <f>(($D487*'fnd base rates'!I$107)
+($E487*'fnd base rates'!I$108)
+($F487*'fnd base rates'!I$109)
+($G487*'fnd base rates'!I$110)
+($H487*'fnd base rates'!I$111)
+($I487*'fnd base rates'!I$112)
+($J487*'fnd base rates'!I$113)
+($K487*'fnd base rates'!I$114)
+($M487*'fnd base rates'!I$116)
+($N487*'fnd base rates'!I$117)
+($O487*'fnd base rates'!I$118)
+($P487*VLOOKUP($S487+12,rate_basefnd,9)))
*$R487</f>
        <v>13287.68</v>
      </c>
      <c r="AB487" s="1">
        <f>(($D487*'fnd base rates'!J$107)
+($E487*'fnd base rates'!J$108)
+($F487*'fnd base rates'!J$109)
+($G487*'fnd base rates'!J$110)
+($H487*'fnd base rates'!J$111)
+($I487*'fnd base rates'!J$112)
+($J487*'fnd base rates'!J$113)
+($K487*'fnd base rates'!J$114)
+($M487*'fnd base rates'!J$116)
+($N487*'fnd base rates'!J$117)
+($O487*'fnd base rates'!J$118)
+($P487*VLOOKUP($S487+12,rate_basefnd,10)))
*$R487</f>
        <v>20030.189999999999</v>
      </c>
      <c r="AC487" s="1">
        <f>(($D487*'fnd base rates'!K$107)
+($E487*'fnd base rates'!K$108)
+($F487*'fnd base rates'!K$109)
+($G487*'fnd base rates'!K$110)
+($H487*'fnd base rates'!K$111)
+($I487*'fnd base rates'!K$112)
+($J487*'fnd base rates'!K$113)
+($K487*'fnd base rates'!K$114)
+($M487*'fnd base rates'!K$116)
+($N487*'fnd base rates'!K$117)
+($O487*'fnd base rates'!K$118)
+($P487*VLOOKUP($S487+12,rate_basefnd,11)))
*$R487</f>
        <v>36354.016159999999</v>
      </c>
      <c r="AD487" s="1">
        <f>(($D487*'fnd base rates'!L$107)
+($E487*'fnd base rates'!L$108)
+($F487*'fnd base rates'!L$109)
+($G487*'fnd base rates'!L$110)
+($H487*'fnd base rates'!L$111)
+($I487*'fnd base rates'!L$112)
+($J487*'fnd base rates'!L$113)
+($K487*'fnd base rates'!L$114)
+($M487*'fnd base rates'!L$116)
+($N487*'fnd base rates'!L$117)
+($O487*'fnd base rates'!L$118)
+($P487*VLOOKUP($S487+12,rate_basefnd,12)))</f>
        <v>57974.193760000002</v>
      </c>
      <c r="AE487" s="1">
        <f>(($D487*'fnd base rates'!M$107)
+($E487*'fnd base rates'!M$108)
+($F487*'fnd base rates'!M$109)
+($G487*'fnd base rates'!M$110)
+($H487*'fnd base rates'!M$111)
+($I487*'fnd base rates'!M$112)
+($J487*'fnd base rates'!M$113)
+($K487*'fnd base rates'!M$114)
+($M487*'fnd base rates'!M$116)
+($N487*'fnd base rates'!M$117)
+($O487*'fnd base rates'!M$118)
+($P487*VLOOKUP($S487+12,rate_basefnd,13)))</f>
        <v>0</v>
      </c>
      <c r="AF487" s="4">
        <f t="shared" si="539"/>
        <v>424454.51111999998</v>
      </c>
      <c r="AH487" s="269">
        <f t="shared" si="540"/>
        <v>466774221</v>
      </c>
      <c r="AI487" s="4" t="str">
        <f t="shared" si="541"/>
        <v>466</v>
      </c>
      <c r="AJ487" s="2" t="str">
        <f t="shared" si="542"/>
        <v>774</v>
      </c>
      <c r="AK487" s="2" t="str">
        <f t="shared" si="543"/>
        <v>221</v>
      </c>
      <c r="AL487" s="4">
        <f t="shared" si="544"/>
        <v>1</v>
      </c>
      <c r="AM487" s="4">
        <f t="shared" si="535"/>
        <v>32</v>
      </c>
      <c r="AN487" s="4">
        <f t="shared" si="545"/>
        <v>424454.51111999998</v>
      </c>
      <c r="AO487" s="4">
        <f t="shared" si="546"/>
        <v>13264</v>
      </c>
      <c r="AP487" s="4">
        <f t="shared" si="536"/>
        <v>0</v>
      </c>
      <c r="AQ487" s="4">
        <v>13264</v>
      </c>
      <c r="AW487" s="4">
        <v>13264</v>
      </c>
      <c r="AX487" s="5">
        <f t="shared" si="547"/>
        <v>0</v>
      </c>
      <c r="AY487" s="4">
        <v>13264</v>
      </c>
      <c r="AZ487" s="5"/>
      <c r="BB487" s="5">
        <f t="shared" ref="BB487" si="576">BC487-BA487</f>
        <v>0</v>
      </c>
    </row>
    <row r="488" spans="1:54" s="4" customFormat="1">
      <c r="A488" s="269">
        <v>466</v>
      </c>
      <c r="B488" s="2">
        <v>466774296</v>
      </c>
      <c r="C488" s="9" t="s">
        <v>1068</v>
      </c>
      <c r="D488" s="14">
        <f>'fnd enro'!D488</f>
        <v>0</v>
      </c>
      <c r="E488" s="14">
        <f>'fnd enro'!E488</f>
        <v>0</v>
      </c>
      <c r="F488" s="14">
        <f>'fnd enro'!F488</f>
        <v>1</v>
      </c>
      <c r="G488" s="14">
        <f>'fnd enro'!G488</f>
        <v>19</v>
      </c>
      <c r="H488" s="14">
        <f>'fnd enro'!H488</f>
        <v>14</v>
      </c>
      <c r="I488" s="14">
        <f>'fnd enro'!I488</f>
        <v>0</v>
      </c>
      <c r="J488" s="14">
        <f>'fnd enro'!J488</f>
        <v>0</v>
      </c>
      <c r="K488" s="15">
        <f>'fnd enro'!K488</f>
        <v>1.3124</v>
      </c>
      <c r="L488" s="14">
        <f>'fnd enro'!L488</f>
        <v>0</v>
      </c>
      <c r="M488" s="14">
        <f>'fnd enro'!M488</f>
        <v>2</v>
      </c>
      <c r="N488" s="14">
        <f>'fnd enro'!N488</f>
        <v>2</v>
      </c>
      <c r="O488" s="14">
        <f>'fnd enro'!O488</f>
        <v>0</v>
      </c>
      <c r="P488" s="14">
        <f>'fnd enro'!P488</f>
        <v>14</v>
      </c>
      <c r="Q488" s="14">
        <f>'fnd enro'!R488</f>
        <v>34</v>
      </c>
      <c r="R488" s="15">
        <f t="shared" si="538"/>
        <v>1</v>
      </c>
      <c r="S488" s="14">
        <f>VALUE('fnd enro'!Q488)</f>
        <v>10</v>
      </c>
      <c r="T488" s="2"/>
      <c r="U488" s="1">
        <f>(($D488*'fnd base rates'!C$107)
+($E488*'fnd base rates'!C$108)
+($F488*'fnd base rates'!C$109)
+($G488*'fnd base rates'!C$110)
+($H488*'fnd base rates'!C$111)
+($I488*'fnd base rates'!C$112)
+($J488*'fnd base rates'!C$113)
+($K488*'fnd base rates'!C$114)
+($M488*'fnd base rates'!C$116)
+($N488*'fnd base rates'!C$117)
+($O488*'fnd base rates'!C$118)
+($P488*VLOOKUP($S488+12,rate_basefnd,3)))
*$R488</f>
        <v>19765.885764000002</v>
      </c>
      <c r="V488" s="1">
        <f>(($D488*'fnd base rates'!D$107)
+($E488*'fnd base rates'!D$108)
+($F488*'fnd base rates'!D$109)
+($G488*'fnd base rates'!D$110)
+($H488*'fnd base rates'!D$111)
+($I488*'fnd base rates'!D$112)
+($J488*'fnd base rates'!D$113)
+($K488*'fnd base rates'!D$114)
+($M488*'fnd base rates'!D$116)
+($N488*'fnd base rates'!D$117)
+($O488*'fnd base rates'!D$118)
+($P488*VLOOKUP($S488+12,rate_basefnd,4)))
*$R488</f>
        <v>32001.620000000003</v>
      </c>
      <c r="W488" s="1">
        <f>(($D488*'fnd base rates'!E$107)
+($E488*'fnd base rates'!E$108)
+($F488*'fnd base rates'!E$109)
+($G488*'fnd base rates'!E$110)
+($H488*'fnd base rates'!E$111)
+($I488*'fnd base rates'!E$112)
+($J488*'fnd base rates'!E$113)
+($K488*'fnd base rates'!E$114)
+($M488*'fnd base rates'!E$116)
+($N488*'fnd base rates'!E$117)
+($O488*'fnd base rates'!E$118)
+($P488*VLOOKUP($S488+12,rate_basefnd,5)))
*$R488</f>
        <v>182493.36278400003</v>
      </c>
      <c r="X488" s="1">
        <f>(($D488*'fnd base rates'!F$107)
+($E488*'fnd base rates'!F$108)
+($F488*'fnd base rates'!F$109)
+($G488*'fnd base rates'!F$110)
+($H488*'fnd base rates'!F$111)
+($I488*'fnd base rates'!F$112)
+($J488*'fnd base rates'!F$113)
+($K488*'fnd base rates'!F$114)
+($M488*'fnd base rates'!F$116)
+($N488*'fnd base rates'!F$117)
+($O488*'fnd base rates'!F$118)
+($P488*VLOOKUP($S488+12,rate_basefnd,6)))
*$R488</f>
        <v>39611.898008000004</v>
      </c>
      <c r="Y488" s="1">
        <f>(($D488*'fnd base rates'!G$107)
+($E488*'fnd base rates'!G$108)
+($F488*'fnd base rates'!G$109)
+($G488*'fnd base rates'!G$110)
+($H488*'fnd base rates'!G$111)
+($I488*'fnd base rates'!G$112)
+($J488*'fnd base rates'!G$113)
+($K488*'fnd base rates'!G$114)
+($M488*'fnd base rates'!G$116)
+($N488*'fnd base rates'!G$117)
+($O488*'fnd base rates'!G$118)
+($P488*VLOOKUP($S488+12,rate_basefnd,7)))
*$R488</f>
        <v>8193.6715880000011</v>
      </c>
      <c r="Z488" s="1">
        <f>(($D488*'fnd base rates'!H$107)
+($E488*'fnd base rates'!H$108)
+($F488*'fnd base rates'!H$109)
+($G488*'fnd base rates'!H$110)
+($H488*'fnd base rates'!H$111)
+($I488*'fnd base rates'!H$112)
+($J488*'fnd base rates'!H$113)
+($K488*'fnd base rates'!H$114)
+($M488*'fnd base rates'!H$116)
+($N488*'fnd base rates'!H$117)
+($O488*'fnd base rates'!H$118)
+($P488*VLOOKUP($S488+12,rate_basefnd,8)))</f>
        <v>18698.603756</v>
      </c>
      <c r="AA488" s="1">
        <f>(($D488*'fnd base rates'!I$107)
+($E488*'fnd base rates'!I$108)
+($F488*'fnd base rates'!I$109)
+($G488*'fnd base rates'!I$110)
+($H488*'fnd base rates'!I$111)
+($I488*'fnd base rates'!I$112)
+($J488*'fnd base rates'!I$113)
+($K488*'fnd base rates'!I$114)
+($M488*'fnd base rates'!I$116)
+($N488*'fnd base rates'!I$117)
+($O488*'fnd base rates'!I$118)
+($P488*VLOOKUP($S488+12,rate_basefnd,9)))
*$R488</f>
        <v>13596.24</v>
      </c>
      <c r="AB488" s="1">
        <f>(($D488*'fnd base rates'!J$107)
+($E488*'fnd base rates'!J$108)
+($F488*'fnd base rates'!J$109)
+($G488*'fnd base rates'!J$110)
+($H488*'fnd base rates'!J$111)
+($I488*'fnd base rates'!J$112)
+($J488*'fnd base rates'!J$113)
+($K488*'fnd base rates'!J$114)
+($M488*'fnd base rates'!J$116)
+($N488*'fnd base rates'!J$117)
+($O488*'fnd base rates'!J$118)
+($P488*VLOOKUP($S488+12,rate_basefnd,10)))
*$R488</f>
        <v>17389.419999999998</v>
      </c>
      <c r="AC488" s="1">
        <f>(($D488*'fnd base rates'!K$107)
+($E488*'fnd base rates'!K$108)
+($F488*'fnd base rates'!K$109)
+($G488*'fnd base rates'!K$110)
+($H488*'fnd base rates'!K$111)
+($I488*'fnd base rates'!K$112)
+($J488*'fnd base rates'!K$113)
+($K488*'fnd base rates'!K$114)
+($M488*'fnd base rates'!K$116)
+($N488*'fnd base rates'!K$117)
+($O488*'fnd base rates'!K$118)
+($P488*VLOOKUP($S488+12,rate_basefnd,11)))
*$R488</f>
        <v>39801.895919999995</v>
      </c>
      <c r="AD488" s="1">
        <f>(($D488*'fnd base rates'!L$107)
+($E488*'fnd base rates'!L$108)
+($F488*'fnd base rates'!L$109)
+($G488*'fnd base rates'!L$110)
+($H488*'fnd base rates'!L$111)
+($I488*'fnd base rates'!L$112)
+($J488*'fnd base rates'!L$113)
+($K488*'fnd base rates'!L$114)
+($M488*'fnd base rates'!L$116)
+($N488*'fnd base rates'!L$117)
+($O488*'fnd base rates'!L$118)
+($P488*VLOOKUP($S488+12,rate_basefnd,12)))</f>
        <v>59548.897120000001</v>
      </c>
      <c r="AE488" s="1">
        <f>(($D488*'fnd base rates'!M$107)
+($E488*'fnd base rates'!M$108)
+($F488*'fnd base rates'!M$109)
+($G488*'fnd base rates'!M$110)
+($H488*'fnd base rates'!M$111)
+($I488*'fnd base rates'!M$112)
+($J488*'fnd base rates'!M$113)
+($K488*'fnd base rates'!M$114)
+($M488*'fnd base rates'!M$116)
+($N488*'fnd base rates'!M$117)
+($O488*'fnd base rates'!M$118)
+($P488*VLOOKUP($S488+12,rate_basefnd,13)))</f>
        <v>0</v>
      </c>
      <c r="AF488" s="4">
        <f t="shared" si="539"/>
        <v>431101.49494</v>
      </c>
      <c r="AH488" s="269">
        <f t="shared" si="540"/>
        <v>466774296</v>
      </c>
      <c r="AI488" s="4" t="str">
        <f t="shared" si="541"/>
        <v>466</v>
      </c>
      <c r="AJ488" s="2" t="str">
        <f t="shared" si="542"/>
        <v>774</v>
      </c>
      <c r="AK488" s="2" t="str">
        <f t="shared" si="543"/>
        <v>296</v>
      </c>
      <c r="AL488" s="4">
        <f t="shared" si="544"/>
        <v>1</v>
      </c>
      <c r="AM488" s="4">
        <f t="shared" si="535"/>
        <v>34</v>
      </c>
      <c r="AN488" s="4">
        <f t="shared" si="545"/>
        <v>431101.49494</v>
      </c>
      <c r="AO488" s="4">
        <f t="shared" si="546"/>
        <v>12679</v>
      </c>
      <c r="AP488" s="4">
        <f t="shared" si="536"/>
        <v>0</v>
      </c>
      <c r="AQ488" s="4">
        <v>12679</v>
      </c>
      <c r="AW488" s="4">
        <v>12679</v>
      </c>
      <c r="AX488" s="5">
        <f t="shared" si="547"/>
        <v>0</v>
      </c>
      <c r="AY488" s="4">
        <v>12679</v>
      </c>
      <c r="AZ488" s="5"/>
      <c r="BB488" s="5">
        <f t="shared" ref="BB488" si="577">BC488-BA488</f>
        <v>0</v>
      </c>
    </row>
    <row r="489" spans="1:54" s="4" customFormat="1">
      <c r="A489" s="269">
        <v>466</v>
      </c>
      <c r="B489" s="2">
        <v>466774774</v>
      </c>
      <c r="C489" s="9" t="s">
        <v>1068</v>
      </c>
      <c r="D489" s="14">
        <f>'fnd enro'!D489</f>
        <v>0</v>
      </c>
      <c r="E489" s="14">
        <f>'fnd enro'!E489</f>
        <v>0</v>
      </c>
      <c r="F489" s="14">
        <f>'fnd enro'!F489</f>
        <v>5</v>
      </c>
      <c r="G489" s="14">
        <f>'fnd enro'!G489</f>
        <v>18</v>
      </c>
      <c r="H489" s="14">
        <f>'fnd enro'!H489</f>
        <v>10</v>
      </c>
      <c r="I489" s="14">
        <f>'fnd enro'!I489</f>
        <v>0</v>
      </c>
      <c r="J489" s="14">
        <f>'fnd enro'!J489</f>
        <v>0</v>
      </c>
      <c r="K489" s="15">
        <f>'fnd enro'!K489</f>
        <v>1.2738</v>
      </c>
      <c r="L489" s="14">
        <f>'fnd enro'!L489</f>
        <v>0</v>
      </c>
      <c r="M489" s="14">
        <f>'fnd enro'!M489</f>
        <v>0</v>
      </c>
      <c r="N489" s="14">
        <f>'fnd enro'!N489</f>
        <v>0</v>
      </c>
      <c r="O489" s="14">
        <f>'fnd enro'!O489</f>
        <v>0</v>
      </c>
      <c r="P489" s="14">
        <f>'fnd enro'!P489</f>
        <v>23</v>
      </c>
      <c r="Q489" s="14">
        <f>'fnd enro'!R489</f>
        <v>33</v>
      </c>
      <c r="R489" s="15">
        <f t="shared" si="538"/>
        <v>1</v>
      </c>
      <c r="S489" s="14">
        <f>VALUE('fnd enro'!Q489)</f>
        <v>7</v>
      </c>
      <c r="T489" s="2"/>
      <c r="U489" s="1">
        <f>(($D489*'fnd base rates'!C$107)
+($E489*'fnd base rates'!C$108)
+($F489*'fnd base rates'!C$109)
+($G489*'fnd base rates'!C$110)
+($H489*'fnd base rates'!C$111)
+($I489*'fnd base rates'!C$112)
+($J489*'fnd base rates'!C$113)
+($K489*'fnd base rates'!C$114)
+($M489*'fnd base rates'!C$116)
+($N489*'fnd base rates'!C$117)
+($O489*'fnd base rates'!C$118)
+($P489*VLOOKUP($S489+12,rate_basefnd,3)))
*$R489</f>
        <v>19281.944418000003</v>
      </c>
      <c r="V489" s="1">
        <f>(($D489*'fnd base rates'!D$107)
+($E489*'fnd base rates'!D$108)
+($F489*'fnd base rates'!D$109)
+($G489*'fnd base rates'!D$110)
+($H489*'fnd base rates'!D$111)
+($I489*'fnd base rates'!D$112)
+($J489*'fnd base rates'!D$113)
+($K489*'fnd base rates'!D$114)
+($M489*'fnd base rates'!D$116)
+($N489*'fnd base rates'!D$117)
+($O489*'fnd base rates'!D$118)
+($P489*VLOOKUP($S489+12,rate_basefnd,4)))
*$R489</f>
        <v>32727.7</v>
      </c>
      <c r="W489" s="1">
        <f>(($D489*'fnd base rates'!E$107)
+($E489*'fnd base rates'!E$108)
+($F489*'fnd base rates'!E$109)
+($G489*'fnd base rates'!E$110)
+($H489*'fnd base rates'!E$111)
+($I489*'fnd base rates'!E$112)
+($J489*'fnd base rates'!E$113)
+($K489*'fnd base rates'!E$114)
+($M489*'fnd base rates'!E$116)
+($N489*'fnd base rates'!E$117)
+($O489*'fnd base rates'!E$118)
+($P489*VLOOKUP($S489+12,rate_basefnd,5)))
*$R489</f>
        <v>196866.04240799998</v>
      </c>
      <c r="X489" s="1">
        <f>(($D489*'fnd base rates'!F$107)
+($E489*'fnd base rates'!F$108)
+($F489*'fnd base rates'!F$109)
+($G489*'fnd base rates'!F$110)
+($H489*'fnd base rates'!F$111)
+($I489*'fnd base rates'!F$112)
+($J489*'fnd base rates'!F$113)
+($K489*'fnd base rates'!F$114)
+($M489*'fnd base rates'!F$116)
+($N489*'fnd base rates'!F$117)
+($O489*'fnd base rates'!F$118)
+($P489*VLOOKUP($S489+12,rate_basefnd,6)))
*$R489</f>
        <v>38645.031596000001</v>
      </c>
      <c r="Y489" s="1">
        <f>(($D489*'fnd base rates'!G$107)
+($E489*'fnd base rates'!G$108)
+($F489*'fnd base rates'!G$109)
+($G489*'fnd base rates'!G$110)
+($H489*'fnd base rates'!G$111)
+($I489*'fnd base rates'!G$112)
+($J489*'fnd base rates'!G$113)
+($K489*'fnd base rates'!G$114)
+($M489*'fnd base rates'!G$116)
+($N489*'fnd base rates'!G$117)
+($O489*'fnd base rates'!G$118)
+($P489*VLOOKUP($S489+12,rate_basefnd,7)))
*$R489</f>
        <v>8833.1383060000007</v>
      </c>
      <c r="Z489" s="1">
        <f>(($D489*'fnd base rates'!H$107)
+($E489*'fnd base rates'!H$108)
+($F489*'fnd base rates'!H$109)
+($G489*'fnd base rates'!H$110)
+($H489*'fnd base rates'!H$111)
+($I489*'fnd base rates'!H$112)
+($J489*'fnd base rates'!H$113)
+($K489*'fnd base rates'!H$114)
+($M489*'fnd base rates'!H$116)
+($N489*'fnd base rates'!H$117)
+($O489*'fnd base rates'!H$118)
+($P489*VLOOKUP($S489+12,rate_basefnd,8)))</f>
        <v>17816.514822000001</v>
      </c>
      <c r="AA489" s="1">
        <f>(($D489*'fnd base rates'!I$107)
+($E489*'fnd base rates'!I$108)
+($F489*'fnd base rates'!I$109)
+($G489*'fnd base rates'!I$110)
+($H489*'fnd base rates'!I$111)
+($I489*'fnd base rates'!I$112)
+($J489*'fnd base rates'!I$113)
+($K489*'fnd base rates'!I$114)
+($M489*'fnd base rates'!I$116)
+($N489*'fnd base rates'!I$117)
+($O489*'fnd base rates'!I$118)
+($P489*VLOOKUP($S489+12,rate_basefnd,9)))
*$R489</f>
        <v>13629.830000000002</v>
      </c>
      <c r="AB489" s="1">
        <f>(($D489*'fnd base rates'!J$107)
+($E489*'fnd base rates'!J$108)
+($F489*'fnd base rates'!J$109)
+($G489*'fnd base rates'!J$110)
+($H489*'fnd base rates'!J$111)
+($I489*'fnd base rates'!J$112)
+($J489*'fnd base rates'!J$113)
+($K489*'fnd base rates'!J$114)
+($M489*'fnd base rates'!J$116)
+($N489*'fnd base rates'!J$117)
+($O489*'fnd base rates'!J$118)
+($P489*VLOOKUP($S489+12,rate_basefnd,10)))
*$R489</f>
        <v>21102.35</v>
      </c>
      <c r="AC489" s="1">
        <f>(($D489*'fnd base rates'!K$107)
+($E489*'fnd base rates'!K$108)
+($F489*'fnd base rates'!K$109)
+($G489*'fnd base rates'!K$110)
+($H489*'fnd base rates'!K$111)
+($I489*'fnd base rates'!K$112)
+($J489*'fnd base rates'!K$113)
+($K489*'fnd base rates'!K$114)
+($M489*'fnd base rates'!K$116)
+($N489*'fnd base rates'!K$117)
+($O489*'fnd base rates'!K$118)
+($P489*VLOOKUP($S489+12,rate_basefnd,11)))
*$R489</f>
        <v>37126.426039999998</v>
      </c>
      <c r="AD489" s="1">
        <f>(($D489*'fnd base rates'!L$107)
+($E489*'fnd base rates'!L$108)
+($F489*'fnd base rates'!L$109)
+($G489*'fnd base rates'!L$110)
+($H489*'fnd base rates'!L$111)
+($I489*'fnd base rates'!L$112)
+($J489*'fnd base rates'!L$113)
+($K489*'fnd base rates'!L$114)
+($M489*'fnd base rates'!L$116)
+($N489*'fnd base rates'!L$117)
+($O489*'fnd base rates'!L$118)
+($P489*VLOOKUP($S489+12,rate_basefnd,12)))</f>
        <v>60197.870439999999</v>
      </c>
      <c r="AE489" s="1">
        <f>(($D489*'fnd base rates'!M$107)
+($E489*'fnd base rates'!M$108)
+($F489*'fnd base rates'!M$109)
+($G489*'fnd base rates'!M$110)
+($H489*'fnd base rates'!M$111)
+($I489*'fnd base rates'!M$112)
+($J489*'fnd base rates'!M$113)
+($K489*'fnd base rates'!M$114)
+($M489*'fnd base rates'!M$116)
+($N489*'fnd base rates'!M$117)
+($O489*'fnd base rates'!M$118)
+($P489*VLOOKUP($S489+12,rate_basefnd,13)))</f>
        <v>0</v>
      </c>
      <c r="AF489" s="4">
        <f t="shared" si="539"/>
        <v>446226.84802999999</v>
      </c>
      <c r="AH489" s="269">
        <f t="shared" si="540"/>
        <v>466774774</v>
      </c>
      <c r="AI489" s="4" t="str">
        <f t="shared" si="541"/>
        <v>466</v>
      </c>
      <c r="AJ489" s="2" t="str">
        <f t="shared" si="542"/>
        <v>774</v>
      </c>
      <c r="AK489" s="2" t="str">
        <f t="shared" si="543"/>
        <v>774</v>
      </c>
      <c r="AL489" s="4">
        <f t="shared" si="544"/>
        <v>1</v>
      </c>
      <c r="AM489" s="4">
        <f t="shared" si="535"/>
        <v>33</v>
      </c>
      <c r="AN489" s="4">
        <f t="shared" si="545"/>
        <v>446226.84802999999</v>
      </c>
      <c r="AO489" s="4">
        <f t="shared" si="546"/>
        <v>13522</v>
      </c>
      <c r="AP489" s="4">
        <f t="shared" si="536"/>
        <v>0</v>
      </c>
      <c r="AQ489" s="4">
        <v>13522</v>
      </c>
      <c r="AW489" s="4">
        <v>13522</v>
      </c>
      <c r="AX489" s="5">
        <f t="shared" si="547"/>
        <v>0</v>
      </c>
      <c r="AY489" s="4">
        <v>13522</v>
      </c>
      <c r="AZ489" s="5"/>
      <c r="BB489" s="5">
        <f t="shared" ref="BB489" si="578">BC489-BA489</f>
        <v>0</v>
      </c>
    </row>
    <row r="490" spans="1:54" s="4" customFormat="1">
      <c r="A490" s="269">
        <v>469</v>
      </c>
      <c r="B490" s="2">
        <v>469035018</v>
      </c>
      <c r="C490" s="9" t="s">
        <v>1069</v>
      </c>
      <c r="D490" s="14">
        <f>'fnd enro'!D490</f>
        <v>0</v>
      </c>
      <c r="E490" s="14">
        <f>'fnd enro'!E490</f>
        <v>0</v>
      </c>
      <c r="F490" s="14">
        <f>'fnd enro'!F490</f>
        <v>0</v>
      </c>
      <c r="G490" s="14">
        <f>'fnd enro'!G490</f>
        <v>2</v>
      </c>
      <c r="H490" s="14">
        <f>'fnd enro'!H490</f>
        <v>0</v>
      </c>
      <c r="I490" s="14">
        <f>'fnd enro'!I490</f>
        <v>0</v>
      </c>
      <c r="J490" s="14">
        <f>'fnd enro'!J490</f>
        <v>0</v>
      </c>
      <c r="K490" s="15">
        <f>'fnd enro'!K490</f>
        <v>7.7200000000000005E-2</v>
      </c>
      <c r="L490" s="14">
        <f>'fnd enro'!L490</f>
        <v>0</v>
      </c>
      <c r="M490" s="14">
        <f>'fnd enro'!M490</f>
        <v>0</v>
      </c>
      <c r="N490" s="14">
        <f>'fnd enro'!N490</f>
        <v>0</v>
      </c>
      <c r="O490" s="14">
        <f>'fnd enro'!O490</f>
        <v>0</v>
      </c>
      <c r="P490" s="14">
        <f>'fnd enro'!P490</f>
        <v>2</v>
      </c>
      <c r="Q490" s="14">
        <f>'fnd enro'!R490</f>
        <v>2</v>
      </c>
      <c r="R490" s="15">
        <f t="shared" si="538"/>
        <v>1.0880000000000001</v>
      </c>
      <c r="S490" s="14">
        <f>VALUE('fnd enro'!Q490)</f>
        <v>9</v>
      </c>
      <c r="T490" s="2"/>
      <c r="U490" s="1">
        <f>(($D490*'fnd base rates'!C$107)
+($E490*'fnd base rates'!C$108)
+($F490*'fnd base rates'!C$109)
+($G490*'fnd base rates'!C$110)
+($H490*'fnd base rates'!C$111)
+($I490*'fnd base rates'!C$112)
+($J490*'fnd base rates'!C$113)
+($K490*'fnd base rates'!C$114)
+($M490*'fnd base rates'!C$116)
+($N490*'fnd base rates'!C$117)
+($O490*'fnd base rates'!C$118)
+($P490*VLOOKUP($S490+12,rate_basefnd,3)))
*$R490</f>
        <v>1332.1936488960002</v>
      </c>
      <c r="V490" s="1">
        <f>(($D490*'fnd base rates'!D$107)
+($E490*'fnd base rates'!D$108)
+($F490*'fnd base rates'!D$109)
+($G490*'fnd base rates'!D$110)
+($H490*'fnd base rates'!D$111)
+($I490*'fnd base rates'!D$112)
+($J490*'fnd base rates'!D$113)
+($K490*'fnd base rates'!D$114)
+($M490*'fnd base rates'!D$116)
+($N490*'fnd base rates'!D$117)
+($O490*'fnd base rates'!D$118)
+($P490*VLOOKUP($S490+12,rate_basefnd,4)))
*$R490</f>
        <v>2445.8675200000002</v>
      </c>
      <c r="W490" s="1">
        <f>(($D490*'fnd base rates'!E$107)
+($E490*'fnd base rates'!E$108)
+($F490*'fnd base rates'!E$109)
+($G490*'fnd base rates'!E$110)
+($H490*'fnd base rates'!E$111)
+($I490*'fnd base rates'!E$112)
+($J490*'fnd base rates'!E$113)
+($K490*'fnd base rates'!E$114)
+($M490*'fnd base rates'!E$116)
+($N490*'fnd base rates'!E$117)
+($O490*'fnd base rates'!E$118)
+($P490*VLOOKUP($S490+12,rate_basefnd,5)))
*$R490</f>
        <v>16068.324658176001</v>
      </c>
      <c r="X490" s="1">
        <f>(($D490*'fnd base rates'!F$107)
+($E490*'fnd base rates'!F$108)
+($F490*'fnd base rates'!F$109)
+($G490*'fnd base rates'!F$110)
+($H490*'fnd base rates'!F$111)
+($I490*'fnd base rates'!F$112)
+($J490*'fnd base rates'!F$113)
+($K490*'fnd base rates'!F$114)
+($M490*'fnd base rates'!F$116)
+($N490*'fnd base rates'!F$117)
+($O490*'fnd base rates'!F$118)
+($P490*VLOOKUP($S490+12,rate_basefnd,6)))
*$R490</f>
        <v>2714.4433925120002</v>
      </c>
      <c r="Y490" s="1">
        <f>(($D490*'fnd base rates'!G$107)
+($E490*'fnd base rates'!G$108)
+($F490*'fnd base rates'!G$109)
+($G490*'fnd base rates'!G$110)
+($H490*'fnd base rates'!G$111)
+($I490*'fnd base rates'!G$112)
+($J490*'fnd base rates'!G$113)
+($K490*'fnd base rates'!G$114)
+($M490*'fnd base rates'!G$116)
+($N490*'fnd base rates'!G$117)
+($O490*'fnd base rates'!G$118)
+($P490*VLOOKUP($S490+12,rate_basefnd,7)))
*$R490</f>
        <v>711.08042163200003</v>
      </c>
      <c r="Z490" s="1">
        <f>(($D490*'fnd base rates'!H$107)
+($E490*'fnd base rates'!H$108)
+($F490*'fnd base rates'!H$109)
+($G490*'fnd base rates'!H$110)
+($H490*'fnd base rates'!H$111)
+($I490*'fnd base rates'!H$112)
+($J490*'fnd base rates'!H$113)
+($K490*'fnd base rates'!H$114)
+($M490*'fnd base rates'!H$116)
+($N490*'fnd base rates'!H$117)
+($O490*'fnd base rates'!H$118)
+($P490*VLOOKUP($S490+12,rate_basefnd,8)))</f>
        <v>1098.9978679999999</v>
      </c>
      <c r="AA490" s="1">
        <f>(($D490*'fnd base rates'!I$107)
+($E490*'fnd base rates'!I$108)
+($F490*'fnd base rates'!I$109)
+($G490*'fnd base rates'!I$110)
+($H490*'fnd base rates'!I$111)
+($I490*'fnd base rates'!I$112)
+($J490*'fnd base rates'!I$113)
+($K490*'fnd base rates'!I$114)
+($M490*'fnd base rates'!I$116)
+($N490*'fnd base rates'!I$117)
+($O490*'fnd base rates'!I$118)
+($P490*VLOOKUP($S490+12,rate_basefnd,9)))
*$R490</f>
        <v>975.34848000000011</v>
      </c>
      <c r="AB490" s="1">
        <f>(($D490*'fnd base rates'!J$107)
+($E490*'fnd base rates'!J$108)
+($F490*'fnd base rates'!J$109)
+($G490*'fnd base rates'!J$110)
+($H490*'fnd base rates'!J$111)
+($I490*'fnd base rates'!J$112)
+($J490*'fnd base rates'!J$113)
+($K490*'fnd base rates'!J$114)
+($M490*'fnd base rates'!J$116)
+($N490*'fnd base rates'!J$117)
+($O490*'fnd base rates'!J$118)
+($P490*VLOOKUP($S490+12,rate_basefnd,10)))
*$R490</f>
        <v>1935.74784</v>
      </c>
      <c r="AC490" s="1">
        <f>(($D490*'fnd base rates'!K$107)
+($E490*'fnd base rates'!K$108)
+($F490*'fnd base rates'!K$109)
+($G490*'fnd base rates'!K$110)
+($H490*'fnd base rates'!K$111)
+($I490*'fnd base rates'!K$112)
+($J490*'fnd base rates'!K$113)
+($K490*'fnd base rates'!K$114)
+($M490*'fnd base rates'!K$116)
+($N490*'fnd base rates'!K$117)
+($O490*'fnd base rates'!K$118)
+($P490*VLOOKUP($S490+12,rate_basefnd,11)))
*$R490</f>
        <v>2394.0566988800001</v>
      </c>
      <c r="AD490" s="1">
        <f>(($D490*'fnd base rates'!L$107)
+($E490*'fnd base rates'!L$108)
+($F490*'fnd base rates'!L$109)
+($G490*'fnd base rates'!L$110)
+($H490*'fnd base rates'!L$111)
+($I490*'fnd base rates'!L$112)
+($J490*'fnd base rates'!L$113)
+($K490*'fnd base rates'!L$114)
+($M490*'fnd base rates'!L$116)
+($N490*'fnd base rates'!L$117)
+($O490*'fnd base rates'!L$118)
+($P490*VLOOKUP($S490+12,rate_basefnd,12)))</f>
        <v>4025.87336</v>
      </c>
      <c r="AE490" s="1">
        <f>(($D490*'fnd base rates'!M$107)
+($E490*'fnd base rates'!M$108)
+($F490*'fnd base rates'!M$109)
+($G490*'fnd base rates'!M$110)
+($H490*'fnd base rates'!M$111)
+($I490*'fnd base rates'!M$112)
+($J490*'fnd base rates'!M$113)
+($K490*'fnd base rates'!M$114)
+($M490*'fnd base rates'!M$116)
+($N490*'fnd base rates'!M$117)
+($O490*'fnd base rates'!M$118)
+($P490*VLOOKUP($S490+12,rate_basefnd,13)))</f>
        <v>0</v>
      </c>
      <c r="AF490" s="4">
        <f t="shared" si="539"/>
        <v>33701.933888095999</v>
      </c>
      <c r="AH490" s="269">
        <f t="shared" si="540"/>
        <v>469035018</v>
      </c>
      <c r="AI490" s="4" t="str">
        <f t="shared" si="541"/>
        <v>469</v>
      </c>
      <c r="AJ490" s="2" t="str">
        <f t="shared" si="542"/>
        <v>035</v>
      </c>
      <c r="AK490" s="2" t="str">
        <f t="shared" si="543"/>
        <v>018</v>
      </c>
      <c r="AL490" s="4">
        <f t="shared" si="544"/>
        <v>1</v>
      </c>
      <c r="AM490" s="4">
        <f t="shared" si="535"/>
        <v>2</v>
      </c>
      <c r="AN490" s="4">
        <f t="shared" si="545"/>
        <v>33701.933888095999</v>
      </c>
      <c r="AO490" s="4">
        <f t="shared" si="546"/>
        <v>16851</v>
      </c>
      <c r="AP490" s="4">
        <f t="shared" si="536"/>
        <v>0</v>
      </c>
      <c r="AQ490" s="4">
        <v>16851</v>
      </c>
      <c r="AW490" s="4">
        <v>16851</v>
      </c>
      <c r="AX490" s="5">
        <f t="shared" si="547"/>
        <v>0</v>
      </c>
      <c r="AY490" s="4">
        <v>16851</v>
      </c>
      <c r="AZ490" s="5"/>
      <c r="BB490" s="5">
        <f t="shared" ref="BB490" si="579">BC490-BA490</f>
        <v>0</v>
      </c>
    </row>
    <row r="491" spans="1:54" s="4" customFormat="1">
      <c r="A491" s="269">
        <v>469</v>
      </c>
      <c r="B491" s="2">
        <v>469035035</v>
      </c>
      <c r="C491" s="9" t="s">
        <v>1069</v>
      </c>
      <c r="D491" s="14">
        <f>'fnd enro'!D491</f>
        <v>52</v>
      </c>
      <c r="E491" s="14">
        <f>'fnd enro'!E491</f>
        <v>0</v>
      </c>
      <c r="F491" s="14">
        <f>'fnd enro'!F491</f>
        <v>85</v>
      </c>
      <c r="G491" s="14">
        <f>'fnd enro'!G491</f>
        <v>471</v>
      </c>
      <c r="H491" s="14">
        <f>'fnd enro'!H491</f>
        <v>273</v>
      </c>
      <c r="I491" s="14">
        <f>'fnd enro'!I491</f>
        <v>299</v>
      </c>
      <c r="J491" s="14">
        <f>'fnd enro'!J491</f>
        <v>0</v>
      </c>
      <c r="K491" s="15">
        <f>'fnd enro'!K491</f>
        <v>43.540799999999997</v>
      </c>
      <c r="L491" s="14">
        <f>'fnd enro'!L491</f>
        <v>0</v>
      </c>
      <c r="M491" s="14">
        <f>'fnd enro'!M491</f>
        <v>150</v>
      </c>
      <c r="N491" s="14">
        <f>'fnd enro'!N491</f>
        <v>23</v>
      </c>
      <c r="O491" s="14">
        <f>'fnd enro'!O491</f>
        <v>30</v>
      </c>
      <c r="P491" s="14">
        <f>'fnd enro'!P491</f>
        <v>939</v>
      </c>
      <c r="Q491" s="14">
        <f>'fnd enro'!R491</f>
        <v>1154</v>
      </c>
      <c r="R491" s="15">
        <f t="shared" si="538"/>
        <v>1.0880000000000001</v>
      </c>
      <c r="S491" s="14">
        <f>VALUE('fnd enro'!Q491)</f>
        <v>11</v>
      </c>
      <c r="T491" s="2"/>
      <c r="U491" s="1">
        <f>(($D491*'fnd base rates'!C$107)
+($E491*'fnd base rates'!C$108)
+($F491*'fnd base rates'!C$109)
+($G491*'fnd base rates'!C$110)
+($H491*'fnd base rates'!C$111)
+($I491*'fnd base rates'!C$112)
+($J491*'fnd base rates'!C$113)
+($K491*'fnd base rates'!C$114)
+($M491*'fnd base rates'!C$116)
+($N491*'fnd base rates'!C$117)
+($O491*'fnd base rates'!C$118)
+($P491*VLOOKUP($S491+12,rate_basefnd,3)))
*$R491</f>
        <v>778224.97541734413</v>
      </c>
      <c r="V491" s="1">
        <f>(($D491*'fnd base rates'!D$107)
+($E491*'fnd base rates'!D$108)
+($F491*'fnd base rates'!D$109)
+($G491*'fnd base rates'!D$110)
+($H491*'fnd base rates'!D$111)
+($I491*'fnd base rates'!D$112)
+($J491*'fnd base rates'!D$113)
+($K491*'fnd base rates'!D$114)
+($M491*'fnd base rates'!D$116)
+($N491*'fnd base rates'!D$117)
+($O491*'fnd base rates'!D$118)
+($P491*VLOOKUP($S491+12,rate_basefnd,4)))
*$R491</f>
        <v>1404602.6796800001</v>
      </c>
      <c r="W491" s="1">
        <f>(($D491*'fnd base rates'!E$107)
+($E491*'fnd base rates'!E$108)
+($F491*'fnd base rates'!E$109)
+($G491*'fnd base rates'!E$110)
+($H491*'fnd base rates'!E$111)
+($I491*'fnd base rates'!E$112)
+($J491*'fnd base rates'!E$113)
+($K491*'fnd base rates'!E$114)
+($M491*'fnd base rates'!E$116)
+($N491*'fnd base rates'!E$117)
+($O491*'fnd base rates'!E$118)
+($P491*VLOOKUP($S491+12,rate_basefnd,5)))
*$R491</f>
        <v>9298068.9920112658</v>
      </c>
      <c r="X491" s="1">
        <f>(($D491*'fnd base rates'!F$107)
+($E491*'fnd base rates'!F$108)
+($F491*'fnd base rates'!F$109)
+($G491*'fnd base rates'!F$110)
+($H491*'fnd base rates'!F$111)
+($I491*'fnd base rates'!F$112)
+($J491*'fnd base rates'!F$113)
+($K491*'fnd base rates'!F$114)
+($M491*'fnd base rates'!F$116)
+($N491*'fnd base rates'!F$117)
+($O491*'fnd base rates'!F$118)
+($P491*VLOOKUP($S491+12,rate_basefnd,6)))
*$R491</f>
        <v>1403487.3738567682</v>
      </c>
      <c r="Y491" s="1">
        <f>(($D491*'fnd base rates'!G$107)
+($E491*'fnd base rates'!G$108)
+($F491*'fnd base rates'!G$109)
+($G491*'fnd base rates'!G$110)
+($H491*'fnd base rates'!G$111)
+($I491*'fnd base rates'!G$112)
+($J491*'fnd base rates'!G$113)
+($K491*'fnd base rates'!G$114)
+($M491*'fnd base rates'!G$116)
+($N491*'fnd base rates'!G$117)
+($O491*'fnd base rates'!G$118)
+($P491*VLOOKUP($S491+12,rate_basefnd,7)))
*$R491</f>
        <v>405022.42916044802</v>
      </c>
      <c r="Z491" s="1">
        <f>(($D491*'fnd base rates'!H$107)
+($E491*'fnd base rates'!H$108)
+($F491*'fnd base rates'!H$109)
+($G491*'fnd base rates'!H$110)
+($H491*'fnd base rates'!H$111)
+($I491*'fnd base rates'!H$112)
+($J491*'fnd base rates'!H$113)
+($K491*'fnd base rates'!H$114)
+($M491*'fnd base rates'!H$116)
+($N491*'fnd base rates'!H$117)
+($O491*'fnd base rates'!H$118)
+($P491*VLOOKUP($S491+12,rate_basefnd,8)))</f>
        <v>747502.80755199993</v>
      </c>
      <c r="AA491" s="1">
        <f>(($D491*'fnd base rates'!I$107)
+($E491*'fnd base rates'!I$108)
+($F491*'fnd base rates'!I$109)
+($G491*'fnd base rates'!I$110)
+($H491*'fnd base rates'!I$111)
+($I491*'fnd base rates'!I$112)
+($J491*'fnd base rates'!I$113)
+($K491*'fnd base rates'!I$114)
+($M491*'fnd base rates'!I$116)
+($N491*'fnd base rates'!I$117)
+($O491*'fnd base rates'!I$118)
+($P491*VLOOKUP($S491+12,rate_basefnd,9)))
*$R491</f>
        <v>617096.49664000003</v>
      </c>
      <c r="AB491" s="1">
        <f>(($D491*'fnd base rates'!J$107)
+($E491*'fnd base rates'!J$108)
+($F491*'fnd base rates'!J$109)
+($G491*'fnd base rates'!J$110)
+($H491*'fnd base rates'!J$111)
+($I491*'fnd base rates'!J$112)
+($J491*'fnd base rates'!J$113)
+($K491*'fnd base rates'!J$114)
+($M491*'fnd base rates'!J$116)
+($N491*'fnd base rates'!J$117)
+($O491*'fnd base rates'!J$118)
+($P491*VLOOKUP($S491+12,rate_basefnd,10)))
*$R491</f>
        <v>1187853.83296</v>
      </c>
      <c r="AC491" s="1">
        <f>(($D491*'fnd base rates'!K$107)
+($E491*'fnd base rates'!K$108)
+($F491*'fnd base rates'!K$109)
+($G491*'fnd base rates'!K$110)
+($H491*'fnd base rates'!K$111)
+($I491*'fnd base rates'!K$112)
+($J491*'fnd base rates'!K$113)
+($K491*'fnd base rates'!K$114)
+($M491*'fnd base rates'!K$116)
+($N491*'fnd base rates'!K$117)
+($O491*'fnd base rates'!K$118)
+($P491*VLOOKUP($S491+12,rate_basefnd,11)))
*$R491</f>
        <v>1485655.4533683199</v>
      </c>
      <c r="AD491" s="1">
        <f>(($D491*'fnd base rates'!L$107)
+($E491*'fnd base rates'!L$108)
+($F491*'fnd base rates'!L$109)
+($G491*'fnd base rates'!L$110)
+($H491*'fnd base rates'!L$111)
+($I491*'fnd base rates'!L$112)
+($J491*'fnd base rates'!L$113)
+($K491*'fnd base rates'!L$114)
+($M491*'fnd base rates'!L$116)
+($N491*'fnd base rates'!L$117)
+($O491*'fnd base rates'!L$118)
+($P491*VLOOKUP($S491+12,rate_basefnd,12)))</f>
        <v>2304344.1350400001</v>
      </c>
      <c r="AE491" s="1">
        <f>(($D491*'fnd base rates'!M$107)
+($E491*'fnd base rates'!M$108)
+($F491*'fnd base rates'!M$109)
+($G491*'fnd base rates'!M$110)
+($H491*'fnd base rates'!M$111)
+($I491*'fnd base rates'!M$112)
+($J491*'fnd base rates'!M$113)
+($K491*'fnd base rates'!M$114)
+($M491*'fnd base rates'!M$116)
+($N491*'fnd base rates'!M$117)
+($O491*'fnd base rates'!M$118)
+($P491*VLOOKUP($S491+12,rate_basefnd,13)))</f>
        <v>0</v>
      </c>
      <c r="AF491" s="4">
        <f t="shared" si="539"/>
        <v>19631859.175686147</v>
      </c>
      <c r="AH491" s="269">
        <f t="shared" si="540"/>
        <v>469035035</v>
      </c>
      <c r="AI491" s="4" t="str">
        <f t="shared" si="541"/>
        <v>469</v>
      </c>
      <c r="AJ491" s="2" t="str">
        <f t="shared" si="542"/>
        <v>035</v>
      </c>
      <c r="AK491" s="2" t="str">
        <f t="shared" si="543"/>
        <v>035</v>
      </c>
      <c r="AL491" s="4">
        <f t="shared" si="544"/>
        <v>1</v>
      </c>
      <c r="AM491" s="4">
        <f t="shared" si="535"/>
        <v>1154</v>
      </c>
      <c r="AN491" s="4">
        <f t="shared" si="545"/>
        <v>19631859.175686147</v>
      </c>
      <c r="AO491" s="4">
        <f t="shared" si="546"/>
        <v>17012</v>
      </c>
      <c r="AP491" s="4">
        <f t="shared" si="536"/>
        <v>0</v>
      </c>
      <c r="AQ491" s="4">
        <v>17012</v>
      </c>
      <c r="AW491" s="4">
        <v>17012</v>
      </c>
      <c r="AX491" s="5">
        <f t="shared" si="547"/>
        <v>0</v>
      </c>
      <c r="AY491" s="4">
        <v>17012</v>
      </c>
      <c r="AZ491" s="5"/>
      <c r="BB491" s="5">
        <f t="shared" ref="BB491" si="580">BC491-BA491</f>
        <v>0</v>
      </c>
    </row>
    <row r="492" spans="1:54" s="4" customFormat="1">
      <c r="A492" s="269">
        <v>469</v>
      </c>
      <c r="B492" s="2">
        <v>469035040</v>
      </c>
      <c r="C492" s="9" t="s">
        <v>1069</v>
      </c>
      <c r="D492" s="14">
        <f>'fnd enro'!D492</f>
        <v>0</v>
      </c>
      <c r="E492" s="14">
        <f>'fnd enro'!E492</f>
        <v>0</v>
      </c>
      <c r="F492" s="14">
        <f>'fnd enro'!F492</f>
        <v>0</v>
      </c>
      <c r="G492" s="14">
        <f>'fnd enro'!G492</f>
        <v>0</v>
      </c>
      <c r="H492" s="14">
        <f>'fnd enro'!H492</f>
        <v>0</v>
      </c>
      <c r="I492" s="14">
        <f>'fnd enro'!I492</f>
        <v>1</v>
      </c>
      <c r="J492" s="14">
        <f>'fnd enro'!J492</f>
        <v>0</v>
      </c>
      <c r="K492" s="15">
        <f>'fnd enro'!K492</f>
        <v>3.8600000000000002E-2</v>
      </c>
      <c r="L492" s="14">
        <f>'fnd enro'!L492</f>
        <v>0</v>
      </c>
      <c r="M492" s="14">
        <f>'fnd enro'!M492</f>
        <v>0</v>
      </c>
      <c r="N492" s="14">
        <f>'fnd enro'!N492</f>
        <v>0</v>
      </c>
      <c r="O492" s="14">
        <f>'fnd enro'!O492</f>
        <v>0</v>
      </c>
      <c r="P492" s="14">
        <f>'fnd enro'!P492</f>
        <v>1</v>
      </c>
      <c r="Q492" s="14">
        <f>'fnd enro'!R492</f>
        <v>1</v>
      </c>
      <c r="R492" s="15">
        <f t="shared" si="538"/>
        <v>1.0880000000000001</v>
      </c>
      <c r="S492" s="14">
        <f>VALUE('fnd enro'!Q492)</f>
        <v>6</v>
      </c>
      <c r="T492" s="2"/>
      <c r="U492" s="1">
        <f>(($D492*'fnd base rates'!C$107)
+($E492*'fnd base rates'!C$108)
+($F492*'fnd base rates'!C$109)
+($G492*'fnd base rates'!C$110)
+($H492*'fnd base rates'!C$111)
+($I492*'fnd base rates'!C$112)
+($J492*'fnd base rates'!C$113)
+($K492*'fnd base rates'!C$114)
+($M492*'fnd base rates'!C$116)
+($N492*'fnd base rates'!C$117)
+($O492*'fnd base rates'!C$118)
+($P492*VLOOKUP($S492+12,rate_basefnd,3)))
*$R492</f>
        <v>654.4878644480001</v>
      </c>
      <c r="V492" s="1">
        <f>(($D492*'fnd base rates'!D$107)
+($E492*'fnd base rates'!D$108)
+($F492*'fnd base rates'!D$109)
+($G492*'fnd base rates'!D$110)
+($H492*'fnd base rates'!D$111)
+($I492*'fnd base rates'!D$112)
+($J492*'fnd base rates'!D$113)
+($K492*'fnd base rates'!D$114)
+($M492*'fnd base rates'!D$116)
+($N492*'fnd base rates'!D$117)
+($O492*'fnd base rates'!D$118)
+($P492*VLOOKUP($S492+12,rate_basefnd,4)))
*$R492</f>
        <v>1167.9136000000001</v>
      </c>
      <c r="W492" s="1">
        <f>(($D492*'fnd base rates'!E$107)
+($E492*'fnd base rates'!E$108)
+($F492*'fnd base rates'!E$109)
+($G492*'fnd base rates'!E$110)
+($H492*'fnd base rates'!E$111)
+($I492*'fnd base rates'!E$112)
+($J492*'fnd base rates'!E$113)
+($K492*'fnd base rates'!E$114)
+($M492*'fnd base rates'!E$116)
+($N492*'fnd base rates'!E$117)
+($O492*'fnd base rates'!E$118)
+($P492*VLOOKUP($S492+12,rate_basefnd,5)))
*$R492</f>
        <v>8619.6804090880014</v>
      </c>
      <c r="X492" s="1">
        <f>(($D492*'fnd base rates'!F$107)
+($E492*'fnd base rates'!F$108)
+($F492*'fnd base rates'!F$109)
+($G492*'fnd base rates'!F$110)
+($H492*'fnd base rates'!F$111)
+($I492*'fnd base rates'!F$112)
+($J492*'fnd base rates'!F$113)
+($K492*'fnd base rates'!F$114)
+($M492*'fnd base rates'!F$116)
+($N492*'fnd base rates'!F$117)
+($O492*'fnd base rates'!F$118)
+($P492*VLOOKUP($S492+12,rate_basefnd,6)))
*$R492</f>
        <v>964.93241625600012</v>
      </c>
      <c r="Y492" s="1">
        <f>(($D492*'fnd base rates'!G$107)
+($E492*'fnd base rates'!G$108)
+($F492*'fnd base rates'!G$109)
+($G492*'fnd base rates'!G$110)
+($H492*'fnd base rates'!G$111)
+($I492*'fnd base rates'!G$112)
+($J492*'fnd base rates'!G$113)
+($K492*'fnd base rates'!G$114)
+($M492*'fnd base rates'!G$116)
+($N492*'fnd base rates'!G$117)
+($O492*'fnd base rates'!G$118)
+($P492*VLOOKUP($S492+12,rate_basefnd,7)))
*$R492</f>
        <v>337.19653081600001</v>
      </c>
      <c r="Z492" s="1">
        <f>(($D492*'fnd base rates'!H$107)
+($E492*'fnd base rates'!H$108)
+($F492*'fnd base rates'!H$109)
+($G492*'fnd base rates'!H$110)
+($H492*'fnd base rates'!H$111)
+($I492*'fnd base rates'!H$112)
+($J492*'fnd base rates'!H$113)
+($K492*'fnd base rates'!H$114)
+($M492*'fnd base rates'!H$116)
+($N492*'fnd base rates'!H$117)
+($O492*'fnd base rates'!H$118)
+($P492*VLOOKUP($S492+12,rate_basefnd,8)))</f>
        <v>850.46893399999999</v>
      </c>
      <c r="AA492" s="1">
        <f>(($D492*'fnd base rates'!I$107)
+($E492*'fnd base rates'!I$108)
+($F492*'fnd base rates'!I$109)
+($G492*'fnd base rates'!I$110)
+($H492*'fnd base rates'!I$111)
+($I492*'fnd base rates'!I$112)
+($J492*'fnd base rates'!I$113)
+($K492*'fnd base rates'!I$114)
+($M492*'fnd base rates'!I$116)
+($N492*'fnd base rates'!I$117)
+($O492*'fnd base rates'!I$118)
+($P492*VLOOKUP($S492+12,rate_basefnd,9)))
*$R492</f>
        <v>596.03904000000011</v>
      </c>
      <c r="AB492" s="1">
        <f>(($D492*'fnd base rates'!J$107)
+($E492*'fnd base rates'!J$108)
+($F492*'fnd base rates'!J$109)
+($G492*'fnd base rates'!J$110)
+($H492*'fnd base rates'!J$111)
+($I492*'fnd base rates'!J$112)
+($J492*'fnd base rates'!J$113)
+($K492*'fnd base rates'!J$114)
+($M492*'fnd base rates'!J$116)
+($N492*'fnd base rates'!J$117)
+($O492*'fnd base rates'!J$118)
+($P492*VLOOKUP($S492+12,rate_basefnd,10)))
*$R492</f>
        <v>1313.3792000000001</v>
      </c>
      <c r="AC492" s="1">
        <f>(($D492*'fnd base rates'!K$107)
+($E492*'fnd base rates'!K$108)
+($F492*'fnd base rates'!K$109)
+($G492*'fnd base rates'!K$110)
+($H492*'fnd base rates'!K$111)
+($I492*'fnd base rates'!K$112)
+($J492*'fnd base rates'!K$113)
+($K492*'fnd base rates'!K$114)
+($M492*'fnd base rates'!K$116)
+($N492*'fnd base rates'!K$117)
+($O492*'fnd base rates'!K$118)
+($P492*VLOOKUP($S492+12,rate_basefnd,11)))
*$R492</f>
        <v>1251.2651494400002</v>
      </c>
      <c r="AD492" s="1">
        <f>(($D492*'fnd base rates'!L$107)
+($E492*'fnd base rates'!L$108)
+($F492*'fnd base rates'!L$109)
+($G492*'fnd base rates'!L$110)
+($H492*'fnd base rates'!L$111)
+($I492*'fnd base rates'!L$112)
+($J492*'fnd base rates'!L$113)
+($K492*'fnd base rates'!L$114)
+($M492*'fnd base rates'!L$116)
+($N492*'fnd base rates'!L$117)
+($O492*'fnd base rates'!L$118)
+($P492*VLOOKUP($S492+12,rate_basefnd,12)))</f>
        <v>1856.0666800000001</v>
      </c>
      <c r="AE492" s="1">
        <f>(($D492*'fnd base rates'!M$107)
+($E492*'fnd base rates'!M$108)
+($F492*'fnd base rates'!M$109)
+($G492*'fnd base rates'!M$110)
+($H492*'fnd base rates'!M$111)
+($I492*'fnd base rates'!M$112)
+($J492*'fnd base rates'!M$113)
+($K492*'fnd base rates'!M$114)
+($M492*'fnd base rates'!M$116)
+($N492*'fnd base rates'!M$117)
+($O492*'fnd base rates'!M$118)
+($P492*VLOOKUP($S492+12,rate_basefnd,13)))</f>
        <v>0</v>
      </c>
      <c r="AF492" s="4">
        <f t="shared" si="539"/>
        <v>17611.429824048002</v>
      </c>
      <c r="AH492" s="269">
        <f t="shared" si="540"/>
        <v>469035040</v>
      </c>
      <c r="AI492" s="4" t="str">
        <f t="shared" si="541"/>
        <v>469</v>
      </c>
      <c r="AJ492" s="2" t="str">
        <f t="shared" si="542"/>
        <v>035</v>
      </c>
      <c r="AK492" s="2" t="str">
        <f t="shared" si="543"/>
        <v>040</v>
      </c>
      <c r="AL492" s="4">
        <f t="shared" si="544"/>
        <v>1</v>
      </c>
      <c r="AM492" s="4">
        <f t="shared" si="535"/>
        <v>1</v>
      </c>
      <c r="AN492" s="4">
        <f t="shared" si="545"/>
        <v>17611.429824048002</v>
      </c>
      <c r="AO492" s="4">
        <f t="shared" si="546"/>
        <v>17611</v>
      </c>
      <c r="AP492" s="4">
        <f t="shared" si="536"/>
        <v>0</v>
      </c>
      <c r="AQ492" s="4">
        <v>17611</v>
      </c>
      <c r="AW492" s="4">
        <v>17611</v>
      </c>
      <c r="AX492" s="5">
        <f t="shared" si="547"/>
        <v>0</v>
      </c>
      <c r="AY492" s="4">
        <v>17611</v>
      </c>
      <c r="AZ492" s="5"/>
      <c r="BB492" s="5">
        <f t="shared" ref="BB492" si="581">BC492-BA492</f>
        <v>0</v>
      </c>
    </row>
    <row r="493" spans="1:54" s="4" customFormat="1">
      <c r="A493" s="269">
        <v>469</v>
      </c>
      <c r="B493" s="2">
        <v>469035044</v>
      </c>
      <c r="C493" s="9" t="s">
        <v>1069</v>
      </c>
      <c r="D493" s="14">
        <f>'fnd enro'!D493</f>
        <v>0</v>
      </c>
      <c r="E493" s="14">
        <f>'fnd enro'!E493</f>
        <v>0</v>
      </c>
      <c r="F493" s="14">
        <f>'fnd enro'!F493</f>
        <v>2</v>
      </c>
      <c r="G493" s="14">
        <f>'fnd enro'!G493</f>
        <v>5</v>
      </c>
      <c r="H493" s="14">
        <f>'fnd enro'!H493</f>
        <v>2</v>
      </c>
      <c r="I493" s="14">
        <f>'fnd enro'!I493</f>
        <v>3</v>
      </c>
      <c r="J493" s="14">
        <f>'fnd enro'!J493</f>
        <v>0</v>
      </c>
      <c r="K493" s="15">
        <f>'fnd enro'!K493</f>
        <v>0.4632</v>
      </c>
      <c r="L493" s="14">
        <f>'fnd enro'!L493</f>
        <v>0</v>
      </c>
      <c r="M493" s="14">
        <f>'fnd enro'!M493</f>
        <v>3</v>
      </c>
      <c r="N493" s="14">
        <f>'fnd enro'!N493</f>
        <v>0</v>
      </c>
      <c r="O493" s="14">
        <f>'fnd enro'!O493</f>
        <v>0</v>
      </c>
      <c r="P493" s="14">
        <f>'fnd enro'!P493</f>
        <v>8</v>
      </c>
      <c r="Q493" s="14">
        <f>'fnd enro'!R493</f>
        <v>12</v>
      </c>
      <c r="R493" s="15">
        <f t="shared" si="538"/>
        <v>1.0880000000000001</v>
      </c>
      <c r="S493" s="14">
        <f>VALUE('fnd enro'!Q493)</f>
        <v>11</v>
      </c>
      <c r="T493" s="2"/>
      <c r="U493" s="1">
        <f>(($D493*'fnd base rates'!C$107)
+($E493*'fnd base rates'!C$108)
+($F493*'fnd base rates'!C$109)
+($G493*'fnd base rates'!C$110)
+($H493*'fnd base rates'!C$111)
+($I493*'fnd base rates'!C$112)
+($J493*'fnd base rates'!C$113)
+($K493*'fnd base rates'!C$114)
+($M493*'fnd base rates'!C$116)
+($N493*'fnd base rates'!C$117)
+($O493*'fnd base rates'!C$118)
+($P493*VLOOKUP($S493+12,rate_basefnd,3)))
*$R493</f>
        <v>8062.0540533760004</v>
      </c>
      <c r="V493" s="1">
        <f>(($D493*'fnd base rates'!D$107)
+($E493*'fnd base rates'!D$108)
+($F493*'fnd base rates'!D$109)
+($G493*'fnd base rates'!D$110)
+($H493*'fnd base rates'!D$111)
+($I493*'fnd base rates'!D$112)
+($J493*'fnd base rates'!D$113)
+($K493*'fnd base rates'!D$114)
+($M493*'fnd base rates'!D$116)
+($N493*'fnd base rates'!D$117)
+($O493*'fnd base rates'!D$118)
+($P493*VLOOKUP($S493+12,rate_basefnd,4)))
*$R493</f>
        <v>14015.028480000003</v>
      </c>
      <c r="W493" s="1">
        <f>(($D493*'fnd base rates'!E$107)
+($E493*'fnd base rates'!E$108)
+($F493*'fnd base rates'!E$109)
+($G493*'fnd base rates'!E$110)
+($H493*'fnd base rates'!E$111)
+($I493*'fnd base rates'!E$112)
+($J493*'fnd base rates'!E$113)
+($K493*'fnd base rates'!E$114)
+($M493*'fnd base rates'!E$116)
+($N493*'fnd base rates'!E$117)
+($O493*'fnd base rates'!E$118)
+($P493*VLOOKUP($S493+12,rate_basefnd,5)))
*$R493</f>
        <v>90821.479469055994</v>
      </c>
      <c r="X493" s="1">
        <f>(($D493*'fnd base rates'!F$107)
+($E493*'fnd base rates'!F$108)
+($F493*'fnd base rates'!F$109)
+($G493*'fnd base rates'!F$110)
+($H493*'fnd base rates'!F$111)
+($I493*'fnd base rates'!F$112)
+($J493*'fnd base rates'!F$113)
+($K493*'fnd base rates'!F$114)
+($M493*'fnd base rates'!F$116)
+($N493*'fnd base rates'!F$117)
+($O493*'fnd base rates'!F$118)
+($P493*VLOOKUP($S493+12,rate_basefnd,6)))
*$R493</f>
        <v>15139.081475072</v>
      </c>
      <c r="Y493" s="1">
        <f>(($D493*'fnd base rates'!G$107)
+($E493*'fnd base rates'!G$108)
+($F493*'fnd base rates'!G$109)
+($G493*'fnd base rates'!G$110)
+($H493*'fnd base rates'!G$111)
+($I493*'fnd base rates'!G$112)
+($J493*'fnd base rates'!G$113)
+($K493*'fnd base rates'!G$114)
+($M493*'fnd base rates'!G$116)
+($N493*'fnd base rates'!G$117)
+($O493*'fnd base rates'!G$118)
+($P493*VLOOKUP($S493+12,rate_basefnd,7)))
*$R493</f>
        <v>3893.7554897920004</v>
      </c>
      <c r="Z493" s="1">
        <f>(($D493*'fnd base rates'!H$107)
+($E493*'fnd base rates'!H$108)
+($F493*'fnd base rates'!H$109)
+($G493*'fnd base rates'!H$110)
+($H493*'fnd base rates'!H$111)
+($I493*'fnd base rates'!H$112)
+($J493*'fnd base rates'!H$113)
+($K493*'fnd base rates'!H$114)
+($M493*'fnd base rates'!H$116)
+($N493*'fnd base rates'!H$117)
+($O493*'fnd base rates'!H$118)
+($P493*VLOOKUP($S493+12,rate_basefnd,8)))</f>
        <v>7804.5572080000002</v>
      </c>
      <c r="AA493" s="1">
        <f>(($D493*'fnd base rates'!I$107)
+($E493*'fnd base rates'!I$108)
+($F493*'fnd base rates'!I$109)
+($G493*'fnd base rates'!I$110)
+($H493*'fnd base rates'!I$111)
+($I493*'fnd base rates'!I$112)
+($J493*'fnd base rates'!I$113)
+($K493*'fnd base rates'!I$114)
+($M493*'fnd base rates'!I$116)
+($N493*'fnd base rates'!I$117)
+($O493*'fnd base rates'!I$118)
+($P493*VLOOKUP($S493+12,rate_basefnd,9)))
*$R493</f>
        <v>6123.3836799999999</v>
      </c>
      <c r="AB493" s="1">
        <f>(($D493*'fnd base rates'!J$107)
+($E493*'fnd base rates'!J$108)
+($F493*'fnd base rates'!J$109)
+($G493*'fnd base rates'!J$110)
+($H493*'fnd base rates'!J$111)
+($I493*'fnd base rates'!J$112)
+($J493*'fnd base rates'!J$113)
+($K493*'fnd base rates'!J$114)
+($M493*'fnd base rates'!J$116)
+($N493*'fnd base rates'!J$117)
+($O493*'fnd base rates'!J$118)
+($P493*VLOOKUP($S493+12,rate_basefnd,10)))
*$R493</f>
        <v>10629.379200000001</v>
      </c>
      <c r="AC493" s="1">
        <f>(($D493*'fnd base rates'!K$107)
+($E493*'fnd base rates'!K$108)
+($F493*'fnd base rates'!K$109)
+($G493*'fnd base rates'!K$110)
+($H493*'fnd base rates'!K$111)
+($I493*'fnd base rates'!K$112)
+($J493*'fnd base rates'!K$113)
+($K493*'fnd base rates'!K$114)
+($M493*'fnd base rates'!K$116)
+($N493*'fnd base rates'!K$117)
+($O493*'fnd base rates'!K$118)
+($P493*VLOOKUP($S493+12,rate_basefnd,11)))
*$R493</f>
        <v>15695.83459328</v>
      </c>
      <c r="AD493" s="1">
        <f>(($D493*'fnd base rates'!L$107)
+($E493*'fnd base rates'!L$108)
+($F493*'fnd base rates'!L$109)
+($G493*'fnd base rates'!L$110)
+($H493*'fnd base rates'!L$111)
+($I493*'fnd base rates'!L$112)
+($J493*'fnd base rates'!L$113)
+($K493*'fnd base rates'!L$114)
+($M493*'fnd base rates'!L$116)
+($N493*'fnd base rates'!L$117)
+($O493*'fnd base rates'!L$118)
+($P493*VLOOKUP($S493+12,rate_basefnd,12)))</f>
        <v>23094.600160000002</v>
      </c>
      <c r="AE493" s="1">
        <f>(($D493*'fnd base rates'!M$107)
+($E493*'fnd base rates'!M$108)
+($F493*'fnd base rates'!M$109)
+($G493*'fnd base rates'!M$110)
+($H493*'fnd base rates'!M$111)
+($I493*'fnd base rates'!M$112)
+($J493*'fnd base rates'!M$113)
+($K493*'fnd base rates'!M$114)
+($M493*'fnd base rates'!M$116)
+($N493*'fnd base rates'!M$117)
+($O493*'fnd base rates'!M$118)
+($P493*VLOOKUP($S493+12,rate_basefnd,13)))</f>
        <v>0</v>
      </c>
      <c r="AF493" s="4">
        <f t="shared" si="539"/>
        <v>195279.15380857603</v>
      </c>
      <c r="AH493" s="269">
        <f t="shared" si="540"/>
        <v>469035044</v>
      </c>
      <c r="AI493" s="4" t="str">
        <f t="shared" si="541"/>
        <v>469</v>
      </c>
      <c r="AJ493" s="2" t="str">
        <f t="shared" si="542"/>
        <v>035</v>
      </c>
      <c r="AK493" s="2" t="str">
        <f t="shared" si="543"/>
        <v>044</v>
      </c>
      <c r="AL493" s="4">
        <f t="shared" si="544"/>
        <v>1</v>
      </c>
      <c r="AM493" s="4">
        <f t="shared" si="535"/>
        <v>12</v>
      </c>
      <c r="AN493" s="4">
        <f t="shared" si="545"/>
        <v>195279.15380857603</v>
      </c>
      <c r="AO493" s="4">
        <f t="shared" si="546"/>
        <v>16273</v>
      </c>
      <c r="AP493" s="4">
        <f t="shared" si="536"/>
        <v>0</v>
      </c>
      <c r="AQ493" s="4">
        <v>16273</v>
      </c>
      <c r="AW493" s="4">
        <v>16273</v>
      </c>
      <c r="AX493" s="5">
        <f t="shared" si="547"/>
        <v>0</v>
      </c>
      <c r="AY493" s="4">
        <v>16273</v>
      </c>
      <c r="AZ493" s="5"/>
      <c r="BB493" s="5">
        <f t="shared" ref="BB493" si="582">BC493-BA493</f>
        <v>0</v>
      </c>
    </row>
    <row r="494" spans="1:54" s="4" customFormat="1">
      <c r="A494" s="269">
        <v>469</v>
      </c>
      <c r="B494" s="2">
        <v>469035049</v>
      </c>
      <c r="C494" s="9" t="s">
        <v>1069</v>
      </c>
      <c r="D494" s="14">
        <f>'fnd enro'!D494</f>
        <v>0</v>
      </c>
      <c r="E494" s="14">
        <f>'fnd enro'!E494</f>
        <v>0</v>
      </c>
      <c r="F494" s="14">
        <f>'fnd enro'!F494</f>
        <v>0</v>
      </c>
      <c r="G494" s="14">
        <f>'fnd enro'!G494</f>
        <v>0</v>
      </c>
      <c r="H494" s="14">
        <f>'fnd enro'!H494</f>
        <v>0</v>
      </c>
      <c r="I494" s="14">
        <f>'fnd enro'!I494</f>
        <v>1</v>
      </c>
      <c r="J494" s="14">
        <f>'fnd enro'!J494</f>
        <v>0</v>
      </c>
      <c r="K494" s="15">
        <f>'fnd enro'!K494</f>
        <v>3.8600000000000002E-2</v>
      </c>
      <c r="L494" s="14">
        <f>'fnd enro'!L494</f>
        <v>0</v>
      </c>
      <c r="M494" s="14">
        <f>'fnd enro'!M494</f>
        <v>0</v>
      </c>
      <c r="N494" s="14">
        <f>'fnd enro'!N494</f>
        <v>0</v>
      </c>
      <c r="O494" s="14">
        <f>'fnd enro'!O494</f>
        <v>0</v>
      </c>
      <c r="P494" s="14">
        <f>'fnd enro'!P494</f>
        <v>1</v>
      </c>
      <c r="Q494" s="14">
        <f>'fnd enro'!R494</f>
        <v>1</v>
      </c>
      <c r="R494" s="15">
        <f t="shared" si="538"/>
        <v>1.0880000000000001</v>
      </c>
      <c r="S494" s="14">
        <f>VALUE('fnd enro'!Q494)</f>
        <v>8</v>
      </c>
      <c r="T494" s="2"/>
      <c r="U494" s="1">
        <f>(($D494*'fnd base rates'!C$107)
+($E494*'fnd base rates'!C$108)
+($F494*'fnd base rates'!C$109)
+($G494*'fnd base rates'!C$110)
+($H494*'fnd base rates'!C$111)
+($I494*'fnd base rates'!C$112)
+($J494*'fnd base rates'!C$113)
+($K494*'fnd base rates'!C$114)
+($M494*'fnd base rates'!C$116)
+($N494*'fnd base rates'!C$117)
+($O494*'fnd base rates'!C$118)
+($P494*VLOOKUP($S494+12,rate_basefnd,3)))
*$R494</f>
        <v>662.2235444480001</v>
      </c>
      <c r="V494" s="1">
        <f>(($D494*'fnd base rates'!D$107)
+($E494*'fnd base rates'!D$108)
+($F494*'fnd base rates'!D$109)
+($G494*'fnd base rates'!D$110)
+($H494*'fnd base rates'!D$111)
+($I494*'fnd base rates'!D$112)
+($J494*'fnd base rates'!D$113)
+($K494*'fnd base rates'!D$114)
+($M494*'fnd base rates'!D$116)
+($N494*'fnd base rates'!D$117)
+($O494*'fnd base rates'!D$118)
+($P494*VLOOKUP($S494+12,rate_basefnd,4)))
*$R494</f>
        <v>1204.5900800000002</v>
      </c>
      <c r="W494" s="1">
        <f>(($D494*'fnd base rates'!E$107)
+($E494*'fnd base rates'!E$108)
+($F494*'fnd base rates'!E$109)
+($G494*'fnd base rates'!E$110)
+($H494*'fnd base rates'!E$111)
+($I494*'fnd base rates'!E$112)
+($J494*'fnd base rates'!E$113)
+($K494*'fnd base rates'!E$114)
+($M494*'fnd base rates'!E$116)
+($N494*'fnd base rates'!E$117)
+($O494*'fnd base rates'!E$118)
+($P494*VLOOKUP($S494+12,rate_basefnd,5)))
*$R494</f>
        <v>8977.6976890879996</v>
      </c>
      <c r="X494" s="1">
        <f>(($D494*'fnd base rates'!F$107)
+($E494*'fnd base rates'!F$108)
+($F494*'fnd base rates'!F$109)
+($G494*'fnd base rates'!F$110)
+($H494*'fnd base rates'!F$111)
+($I494*'fnd base rates'!F$112)
+($J494*'fnd base rates'!F$113)
+($K494*'fnd base rates'!F$114)
+($M494*'fnd base rates'!F$116)
+($N494*'fnd base rates'!F$117)
+($O494*'fnd base rates'!F$118)
+($P494*VLOOKUP($S494+12,rate_basefnd,6)))
*$R494</f>
        <v>964.93241625600012</v>
      </c>
      <c r="Y494" s="1">
        <f>(($D494*'fnd base rates'!G$107)
+($E494*'fnd base rates'!G$108)
+($F494*'fnd base rates'!G$109)
+($G494*'fnd base rates'!G$110)
+($H494*'fnd base rates'!G$111)
+($I494*'fnd base rates'!G$112)
+($J494*'fnd base rates'!G$113)
+($K494*'fnd base rates'!G$114)
+($M494*'fnd base rates'!G$116)
+($N494*'fnd base rates'!G$117)
+($O494*'fnd base rates'!G$118)
+($P494*VLOOKUP($S494+12,rate_basefnd,7)))
*$R494</f>
        <v>354.57189081600001</v>
      </c>
      <c r="Z494" s="1">
        <f>(($D494*'fnd base rates'!H$107)
+($E494*'fnd base rates'!H$108)
+($F494*'fnd base rates'!H$109)
+($G494*'fnd base rates'!H$110)
+($H494*'fnd base rates'!H$111)
+($I494*'fnd base rates'!H$112)
+($J494*'fnd base rates'!H$113)
+($K494*'fnd base rates'!H$114)
+($M494*'fnd base rates'!H$116)
+($N494*'fnd base rates'!H$117)
+($O494*'fnd base rates'!H$118)
+($P494*VLOOKUP($S494+12,rate_basefnd,8)))</f>
        <v>852.91893400000004</v>
      </c>
      <c r="AA494" s="1">
        <f>(($D494*'fnd base rates'!I$107)
+($E494*'fnd base rates'!I$108)
+($F494*'fnd base rates'!I$109)
+($G494*'fnd base rates'!I$110)
+($H494*'fnd base rates'!I$111)
+($I494*'fnd base rates'!I$112)
+($J494*'fnd base rates'!I$113)
+($K494*'fnd base rates'!I$114)
+($M494*'fnd base rates'!I$116)
+($N494*'fnd base rates'!I$117)
+($O494*'fnd base rates'!I$118)
+($P494*VLOOKUP($S494+12,rate_basefnd,9)))
*$R494</f>
        <v>610.54208000000006</v>
      </c>
      <c r="AB494" s="1">
        <f>(($D494*'fnd base rates'!J$107)
+($E494*'fnd base rates'!J$108)
+($F494*'fnd base rates'!J$109)
+($G494*'fnd base rates'!J$110)
+($H494*'fnd base rates'!J$111)
+($I494*'fnd base rates'!J$112)
+($J494*'fnd base rates'!J$113)
+($K494*'fnd base rates'!J$114)
+($M494*'fnd base rates'!J$116)
+($N494*'fnd base rates'!J$117)
+($O494*'fnd base rates'!J$118)
+($P494*VLOOKUP($S494+12,rate_basefnd,10)))
*$R494</f>
        <v>1388.7123199999999</v>
      </c>
      <c r="AC494" s="1">
        <f>(($D494*'fnd base rates'!K$107)
+($E494*'fnd base rates'!K$108)
+($F494*'fnd base rates'!K$109)
+($G494*'fnd base rates'!K$110)
+($H494*'fnd base rates'!K$111)
+($I494*'fnd base rates'!K$112)
+($J494*'fnd base rates'!K$113)
+($K494*'fnd base rates'!K$114)
+($M494*'fnd base rates'!K$116)
+($N494*'fnd base rates'!K$117)
+($O494*'fnd base rates'!K$118)
+($P494*VLOOKUP($S494+12,rate_basefnd,11)))
*$R494</f>
        <v>1251.2651494400002</v>
      </c>
      <c r="AD494" s="1">
        <f>(($D494*'fnd base rates'!L$107)
+($E494*'fnd base rates'!L$108)
+($F494*'fnd base rates'!L$109)
+($G494*'fnd base rates'!L$110)
+($H494*'fnd base rates'!L$111)
+($I494*'fnd base rates'!L$112)
+($J494*'fnd base rates'!L$113)
+($K494*'fnd base rates'!L$114)
+($M494*'fnd base rates'!L$116)
+($N494*'fnd base rates'!L$117)
+($O494*'fnd base rates'!L$118)
+($P494*VLOOKUP($S494+12,rate_basefnd,12)))</f>
        <v>1909.2866800000002</v>
      </c>
      <c r="AE494" s="1">
        <f>(($D494*'fnd base rates'!M$107)
+($E494*'fnd base rates'!M$108)
+($F494*'fnd base rates'!M$109)
+($G494*'fnd base rates'!M$110)
+($H494*'fnd base rates'!M$111)
+($I494*'fnd base rates'!M$112)
+($J494*'fnd base rates'!M$113)
+($K494*'fnd base rates'!M$114)
+($M494*'fnd base rates'!M$116)
+($N494*'fnd base rates'!M$117)
+($O494*'fnd base rates'!M$118)
+($P494*VLOOKUP($S494+12,rate_basefnd,13)))</f>
        <v>0</v>
      </c>
      <c r="AF494" s="4">
        <f t="shared" si="539"/>
        <v>18176.740784048001</v>
      </c>
      <c r="AH494" s="269">
        <f t="shared" si="540"/>
        <v>469035049</v>
      </c>
      <c r="AI494" s="4" t="str">
        <f t="shared" si="541"/>
        <v>469</v>
      </c>
      <c r="AJ494" s="2" t="str">
        <f t="shared" si="542"/>
        <v>035</v>
      </c>
      <c r="AK494" s="2" t="str">
        <f t="shared" si="543"/>
        <v>049</v>
      </c>
      <c r="AL494" s="4">
        <f t="shared" si="544"/>
        <v>1</v>
      </c>
      <c r="AM494" s="4">
        <f t="shared" si="535"/>
        <v>1</v>
      </c>
      <c r="AN494" s="4">
        <f t="shared" si="545"/>
        <v>18176.740784048001</v>
      </c>
      <c r="AO494" s="4">
        <f t="shared" si="546"/>
        <v>18177</v>
      </c>
      <c r="AP494" s="4">
        <f t="shared" si="536"/>
        <v>0</v>
      </c>
      <c r="AQ494" s="4">
        <v>18177</v>
      </c>
      <c r="AW494" s="4">
        <v>18177</v>
      </c>
      <c r="AX494" s="5">
        <f t="shared" si="547"/>
        <v>0</v>
      </c>
      <c r="AY494" s="4">
        <v>18177</v>
      </c>
      <c r="AZ494" s="5"/>
      <c r="BB494" s="5">
        <f t="shared" ref="BB494" si="583">BC494-BA494</f>
        <v>0</v>
      </c>
    </row>
    <row r="495" spans="1:54" s="4" customFormat="1">
      <c r="A495" s="269">
        <v>469</v>
      </c>
      <c r="B495" s="2">
        <v>469035050</v>
      </c>
      <c r="C495" s="9" t="s">
        <v>1069</v>
      </c>
      <c r="D495" s="14">
        <f>'fnd enro'!D495</f>
        <v>0</v>
      </c>
      <c r="E495" s="14">
        <f>'fnd enro'!E495</f>
        <v>0</v>
      </c>
      <c r="F495" s="14">
        <f>'fnd enro'!F495</f>
        <v>1</v>
      </c>
      <c r="G495" s="14">
        <f>'fnd enro'!G495</f>
        <v>1</v>
      </c>
      <c r="H495" s="14">
        <f>'fnd enro'!H495</f>
        <v>0</v>
      </c>
      <c r="I495" s="14">
        <f>'fnd enro'!I495</f>
        <v>0</v>
      </c>
      <c r="J495" s="14">
        <f>'fnd enro'!J495</f>
        <v>0</v>
      </c>
      <c r="K495" s="15">
        <f>'fnd enro'!K495</f>
        <v>7.7200000000000005E-2</v>
      </c>
      <c r="L495" s="14">
        <f>'fnd enro'!L495</f>
        <v>0</v>
      </c>
      <c r="M495" s="14">
        <f>'fnd enro'!M495</f>
        <v>0</v>
      </c>
      <c r="N495" s="14">
        <f>'fnd enro'!N495</f>
        <v>0</v>
      </c>
      <c r="O495" s="14">
        <f>'fnd enro'!O495</f>
        <v>0</v>
      </c>
      <c r="P495" s="14">
        <f>'fnd enro'!P495</f>
        <v>2</v>
      </c>
      <c r="Q495" s="14">
        <f>'fnd enro'!R495</f>
        <v>2</v>
      </c>
      <c r="R495" s="15">
        <f t="shared" si="538"/>
        <v>1.0880000000000001</v>
      </c>
      <c r="S495" s="14">
        <f>VALUE('fnd enro'!Q495)</f>
        <v>4</v>
      </c>
      <c r="T495" s="2"/>
      <c r="U495" s="1">
        <f>(($D495*'fnd base rates'!C$107)
+($E495*'fnd base rates'!C$108)
+($F495*'fnd base rates'!C$109)
+($G495*'fnd base rates'!C$110)
+($H495*'fnd base rates'!C$111)
+($I495*'fnd base rates'!C$112)
+($J495*'fnd base rates'!C$113)
+($K495*'fnd base rates'!C$114)
+($M495*'fnd base rates'!C$116)
+($N495*'fnd base rates'!C$117)
+($O495*'fnd base rates'!C$118)
+($P495*VLOOKUP($S495+12,rate_basefnd,3)))
*$R495</f>
        <v>1294.3965288960001</v>
      </c>
      <c r="V495" s="1">
        <f>(($D495*'fnd base rates'!D$107)
+($E495*'fnd base rates'!D$108)
+($F495*'fnd base rates'!D$109)
+($G495*'fnd base rates'!D$110)
+($H495*'fnd base rates'!D$111)
+($I495*'fnd base rates'!D$112)
+($J495*'fnd base rates'!D$113)
+($K495*'fnd base rates'!D$114)
+($M495*'fnd base rates'!D$116)
+($N495*'fnd base rates'!D$117)
+($O495*'fnd base rates'!D$118)
+($P495*VLOOKUP($S495+12,rate_basefnd,4)))
*$R495</f>
        <v>2266.7827200000002</v>
      </c>
      <c r="W495" s="1">
        <f>(($D495*'fnd base rates'!E$107)
+($E495*'fnd base rates'!E$108)
+($F495*'fnd base rates'!E$109)
+($G495*'fnd base rates'!E$110)
+($H495*'fnd base rates'!E$111)
+($I495*'fnd base rates'!E$112)
+($J495*'fnd base rates'!E$113)
+($K495*'fnd base rates'!E$114)
+($M495*'fnd base rates'!E$116)
+($N495*'fnd base rates'!E$117)
+($O495*'fnd base rates'!E$118)
+($P495*VLOOKUP($S495+12,rate_basefnd,5)))
*$R495</f>
        <v>14320.332978176</v>
      </c>
      <c r="X495" s="1">
        <f>(($D495*'fnd base rates'!F$107)
+($E495*'fnd base rates'!F$108)
+($F495*'fnd base rates'!F$109)
+($G495*'fnd base rates'!F$110)
+($H495*'fnd base rates'!F$111)
+($I495*'fnd base rates'!F$112)
+($J495*'fnd base rates'!F$113)
+($K495*'fnd base rates'!F$114)
+($M495*'fnd base rates'!F$116)
+($N495*'fnd base rates'!F$117)
+($O495*'fnd base rates'!F$118)
+($P495*VLOOKUP($S495+12,rate_basefnd,6)))
*$R495</f>
        <v>2714.4433925120002</v>
      </c>
      <c r="Y495" s="1">
        <f>(($D495*'fnd base rates'!G$107)
+($E495*'fnd base rates'!G$108)
+($F495*'fnd base rates'!G$109)
+($G495*'fnd base rates'!G$110)
+($H495*'fnd base rates'!G$111)
+($I495*'fnd base rates'!G$112)
+($J495*'fnd base rates'!G$113)
+($K495*'fnd base rates'!G$114)
+($M495*'fnd base rates'!G$116)
+($N495*'fnd base rates'!G$117)
+($O495*'fnd base rates'!G$118)
+($P495*VLOOKUP($S495+12,rate_basefnd,7)))
*$R495</f>
        <v>626.25994163199994</v>
      </c>
      <c r="Z495" s="1">
        <f>(($D495*'fnd base rates'!H$107)
+($E495*'fnd base rates'!H$108)
+($F495*'fnd base rates'!H$109)
+($G495*'fnd base rates'!H$110)
+($H495*'fnd base rates'!H$111)
+($I495*'fnd base rates'!H$112)
+($J495*'fnd base rates'!H$113)
+($K495*'fnd base rates'!H$114)
+($M495*'fnd base rates'!H$116)
+($N495*'fnd base rates'!H$117)
+($O495*'fnd base rates'!H$118)
+($P495*VLOOKUP($S495+12,rate_basefnd,8)))</f>
        <v>1087.0378680000001</v>
      </c>
      <c r="AA495" s="1">
        <f>(($D495*'fnd base rates'!I$107)
+($E495*'fnd base rates'!I$108)
+($F495*'fnd base rates'!I$109)
+($G495*'fnd base rates'!I$110)
+($H495*'fnd base rates'!I$111)
+($I495*'fnd base rates'!I$112)
+($J495*'fnd base rates'!I$113)
+($K495*'fnd base rates'!I$114)
+($M495*'fnd base rates'!I$116)
+($N495*'fnd base rates'!I$117)
+($O495*'fnd base rates'!I$118)
+($P495*VLOOKUP($S495+12,rate_basefnd,9)))
*$R495</f>
        <v>904.58496000000014</v>
      </c>
      <c r="AB495" s="1">
        <f>(($D495*'fnd base rates'!J$107)
+($E495*'fnd base rates'!J$108)
+($F495*'fnd base rates'!J$109)
+($G495*'fnd base rates'!J$110)
+($H495*'fnd base rates'!J$111)
+($I495*'fnd base rates'!J$112)
+($J495*'fnd base rates'!J$113)
+($K495*'fnd base rates'!J$114)
+($M495*'fnd base rates'!J$116)
+($N495*'fnd base rates'!J$117)
+($O495*'fnd base rates'!J$118)
+($P495*VLOOKUP($S495+12,rate_basefnd,10)))
*$R495</f>
        <v>1512.7116800000003</v>
      </c>
      <c r="AC495" s="1">
        <f>(($D495*'fnd base rates'!K$107)
+($E495*'fnd base rates'!K$108)
+($F495*'fnd base rates'!K$109)
+($G495*'fnd base rates'!K$110)
+($H495*'fnd base rates'!K$111)
+($I495*'fnd base rates'!K$112)
+($J495*'fnd base rates'!K$113)
+($K495*'fnd base rates'!K$114)
+($M495*'fnd base rates'!K$116)
+($N495*'fnd base rates'!K$117)
+($O495*'fnd base rates'!K$118)
+($P495*VLOOKUP($S495+12,rate_basefnd,11)))
*$R495</f>
        <v>2394.0566988800001</v>
      </c>
      <c r="AD495" s="1">
        <f>(($D495*'fnd base rates'!L$107)
+($E495*'fnd base rates'!L$108)
+($F495*'fnd base rates'!L$109)
+($G495*'fnd base rates'!L$110)
+($H495*'fnd base rates'!L$111)
+($I495*'fnd base rates'!L$112)
+($J495*'fnd base rates'!L$113)
+($K495*'fnd base rates'!L$114)
+($M495*'fnd base rates'!L$116)
+($N495*'fnd base rates'!L$117)
+($O495*'fnd base rates'!L$118)
+($P495*VLOOKUP($S495+12,rate_basefnd,12)))</f>
        <v>3765.9633600000002</v>
      </c>
      <c r="AE495" s="1">
        <f>(($D495*'fnd base rates'!M$107)
+($E495*'fnd base rates'!M$108)
+($F495*'fnd base rates'!M$109)
+($G495*'fnd base rates'!M$110)
+($H495*'fnd base rates'!M$111)
+($I495*'fnd base rates'!M$112)
+($J495*'fnd base rates'!M$113)
+($K495*'fnd base rates'!M$114)
+($M495*'fnd base rates'!M$116)
+($N495*'fnd base rates'!M$117)
+($O495*'fnd base rates'!M$118)
+($P495*VLOOKUP($S495+12,rate_basefnd,13)))</f>
        <v>0</v>
      </c>
      <c r="AF495" s="4">
        <f t="shared" si="539"/>
        <v>30886.570128096006</v>
      </c>
      <c r="AH495" s="269">
        <f t="shared" si="540"/>
        <v>469035050</v>
      </c>
      <c r="AI495" s="4" t="str">
        <f t="shared" si="541"/>
        <v>469</v>
      </c>
      <c r="AJ495" s="2" t="str">
        <f t="shared" si="542"/>
        <v>035</v>
      </c>
      <c r="AK495" s="2" t="str">
        <f t="shared" si="543"/>
        <v>050</v>
      </c>
      <c r="AL495" s="4">
        <f t="shared" si="544"/>
        <v>1</v>
      </c>
      <c r="AM495" s="4">
        <f t="shared" si="535"/>
        <v>2</v>
      </c>
      <c r="AN495" s="4">
        <f t="shared" si="545"/>
        <v>30886.570128096006</v>
      </c>
      <c r="AO495" s="4">
        <f t="shared" si="546"/>
        <v>15443</v>
      </c>
      <c r="AP495" s="4">
        <f t="shared" si="536"/>
        <v>0</v>
      </c>
      <c r="AQ495" s="4">
        <v>15443</v>
      </c>
      <c r="AW495" s="4">
        <v>15443</v>
      </c>
      <c r="AX495" s="5">
        <f t="shared" si="547"/>
        <v>0</v>
      </c>
      <c r="AY495" s="4">
        <v>15443</v>
      </c>
      <c r="AZ495" s="5"/>
      <c r="BB495" s="5">
        <f t="shared" ref="BB495" si="584">BC495-BA495</f>
        <v>0</v>
      </c>
    </row>
    <row r="496" spans="1:54" s="4" customFormat="1">
      <c r="A496" s="269">
        <v>469</v>
      </c>
      <c r="B496" s="2">
        <v>469035073</v>
      </c>
      <c r="C496" s="9" t="s">
        <v>1069</v>
      </c>
      <c r="D496" s="14">
        <f>'fnd enro'!D496</f>
        <v>0</v>
      </c>
      <c r="E496" s="14">
        <f>'fnd enro'!E496</f>
        <v>0</v>
      </c>
      <c r="F496" s="14">
        <f>'fnd enro'!F496</f>
        <v>0</v>
      </c>
      <c r="G496" s="14">
        <f>'fnd enro'!G496</f>
        <v>1</v>
      </c>
      <c r="H496" s="14">
        <f>'fnd enro'!H496</f>
        <v>0</v>
      </c>
      <c r="I496" s="14">
        <f>'fnd enro'!I496</f>
        <v>1</v>
      </c>
      <c r="J496" s="14">
        <f>'fnd enro'!J496</f>
        <v>0</v>
      </c>
      <c r="K496" s="15">
        <f>'fnd enro'!K496</f>
        <v>7.7200000000000005E-2</v>
      </c>
      <c r="L496" s="14">
        <f>'fnd enro'!L496</f>
        <v>0</v>
      </c>
      <c r="M496" s="14">
        <f>'fnd enro'!M496</f>
        <v>0</v>
      </c>
      <c r="N496" s="14">
        <f>'fnd enro'!N496</f>
        <v>0</v>
      </c>
      <c r="O496" s="14">
        <f>'fnd enro'!O496</f>
        <v>0</v>
      </c>
      <c r="P496" s="14">
        <f>'fnd enro'!P496</f>
        <v>2</v>
      </c>
      <c r="Q496" s="14">
        <f>'fnd enro'!R496</f>
        <v>2</v>
      </c>
      <c r="R496" s="15">
        <f t="shared" si="538"/>
        <v>1.0880000000000001</v>
      </c>
      <c r="S496" s="14">
        <f>VALUE('fnd enro'!Q496)</f>
        <v>6</v>
      </c>
      <c r="T496" s="2"/>
      <c r="U496" s="1">
        <f>(($D496*'fnd base rates'!C$107)
+($E496*'fnd base rates'!C$108)
+($F496*'fnd base rates'!C$109)
+($G496*'fnd base rates'!C$110)
+($H496*'fnd base rates'!C$111)
+($I496*'fnd base rates'!C$112)
+($J496*'fnd base rates'!C$113)
+($K496*'fnd base rates'!C$114)
+($M496*'fnd base rates'!C$116)
+($N496*'fnd base rates'!C$117)
+($O496*'fnd base rates'!C$118)
+($P496*VLOOKUP($S496+12,rate_basefnd,3)))
*$R496</f>
        <v>1308.9757288960002</v>
      </c>
      <c r="V496" s="1">
        <f>(($D496*'fnd base rates'!D$107)
+($E496*'fnd base rates'!D$108)
+($F496*'fnd base rates'!D$109)
+($G496*'fnd base rates'!D$110)
+($H496*'fnd base rates'!D$111)
+($I496*'fnd base rates'!D$112)
+($J496*'fnd base rates'!D$113)
+($K496*'fnd base rates'!D$114)
+($M496*'fnd base rates'!D$116)
+($N496*'fnd base rates'!D$117)
+($O496*'fnd base rates'!D$118)
+($P496*VLOOKUP($S496+12,rate_basefnd,4)))
*$R496</f>
        <v>2335.8272000000002</v>
      </c>
      <c r="W496" s="1">
        <f>(($D496*'fnd base rates'!E$107)
+($E496*'fnd base rates'!E$108)
+($F496*'fnd base rates'!E$109)
+($G496*'fnd base rates'!E$110)
+($H496*'fnd base rates'!E$111)
+($I496*'fnd base rates'!E$112)
+($J496*'fnd base rates'!E$113)
+($K496*'fnd base rates'!E$114)
+($M496*'fnd base rates'!E$116)
+($N496*'fnd base rates'!E$117)
+($O496*'fnd base rates'!E$118)
+($P496*VLOOKUP($S496+12,rate_basefnd,5)))
*$R496</f>
        <v>16116.795058176001</v>
      </c>
      <c r="X496" s="1">
        <f>(($D496*'fnd base rates'!F$107)
+($E496*'fnd base rates'!F$108)
+($F496*'fnd base rates'!F$109)
+($G496*'fnd base rates'!F$110)
+($H496*'fnd base rates'!F$111)
+($I496*'fnd base rates'!F$112)
+($J496*'fnd base rates'!F$113)
+($K496*'fnd base rates'!F$114)
+($M496*'fnd base rates'!F$116)
+($N496*'fnd base rates'!F$117)
+($O496*'fnd base rates'!F$118)
+($P496*VLOOKUP($S496+12,rate_basefnd,6)))
*$R496</f>
        <v>2322.1541125120002</v>
      </c>
      <c r="Y496" s="1">
        <f>(($D496*'fnd base rates'!G$107)
+($E496*'fnd base rates'!G$108)
+($F496*'fnd base rates'!G$109)
+($G496*'fnd base rates'!G$110)
+($H496*'fnd base rates'!G$111)
+($I496*'fnd base rates'!G$112)
+($J496*'fnd base rates'!G$113)
+($K496*'fnd base rates'!G$114)
+($M496*'fnd base rates'!G$116)
+($N496*'fnd base rates'!G$117)
+($O496*'fnd base rates'!G$118)
+($P496*VLOOKUP($S496+12,rate_basefnd,7)))
*$R496</f>
        <v>666.6791416320001</v>
      </c>
      <c r="Z496" s="1">
        <f>(($D496*'fnd base rates'!H$107)
+($E496*'fnd base rates'!H$108)
+($F496*'fnd base rates'!H$109)
+($G496*'fnd base rates'!H$110)
+($H496*'fnd base rates'!H$111)
+($I496*'fnd base rates'!H$112)
+($J496*'fnd base rates'!H$113)
+($K496*'fnd base rates'!H$114)
+($M496*'fnd base rates'!H$116)
+($N496*'fnd base rates'!H$117)
+($O496*'fnd base rates'!H$118)
+($P496*VLOOKUP($S496+12,rate_basefnd,8)))</f>
        <v>1396.2978679999999</v>
      </c>
      <c r="AA496" s="1">
        <f>(($D496*'fnd base rates'!I$107)
+($E496*'fnd base rates'!I$108)
+($F496*'fnd base rates'!I$109)
+($G496*'fnd base rates'!I$110)
+($H496*'fnd base rates'!I$111)
+($I496*'fnd base rates'!I$112)
+($J496*'fnd base rates'!I$113)
+($K496*'fnd base rates'!I$114)
+($M496*'fnd base rates'!I$116)
+($N496*'fnd base rates'!I$117)
+($O496*'fnd base rates'!I$118)
+($P496*VLOOKUP($S496+12,rate_basefnd,9)))
*$R496</f>
        <v>1061.96416</v>
      </c>
      <c r="AB496" s="1">
        <f>(($D496*'fnd base rates'!J$107)
+($E496*'fnd base rates'!J$108)
+($F496*'fnd base rates'!J$109)
+($G496*'fnd base rates'!J$110)
+($H496*'fnd base rates'!J$111)
+($I496*'fnd base rates'!J$112)
+($J496*'fnd base rates'!J$113)
+($K496*'fnd base rates'!J$114)
+($M496*'fnd base rates'!J$116)
+($N496*'fnd base rates'!J$117)
+($O496*'fnd base rates'!J$118)
+($P496*VLOOKUP($S496+12,rate_basefnd,10)))
*$R496</f>
        <v>2168.2425600000001</v>
      </c>
      <c r="AC496" s="1">
        <f>(($D496*'fnd base rates'!K$107)
+($E496*'fnd base rates'!K$108)
+($F496*'fnd base rates'!K$109)
+($G496*'fnd base rates'!K$110)
+($H496*'fnd base rates'!K$111)
+($I496*'fnd base rates'!K$112)
+($J496*'fnd base rates'!K$113)
+($K496*'fnd base rates'!K$114)
+($M496*'fnd base rates'!K$116)
+($N496*'fnd base rates'!K$117)
+($O496*'fnd base rates'!K$118)
+($P496*VLOOKUP($S496+12,rate_basefnd,11)))
*$R496</f>
        <v>2448.2934988800002</v>
      </c>
      <c r="AD496" s="1">
        <f>(($D496*'fnd base rates'!L$107)
+($E496*'fnd base rates'!L$108)
+($F496*'fnd base rates'!L$109)
+($G496*'fnd base rates'!L$110)
+($H496*'fnd base rates'!L$111)
+($I496*'fnd base rates'!L$112)
+($J496*'fnd base rates'!L$113)
+($K496*'fnd base rates'!L$114)
+($M496*'fnd base rates'!L$116)
+($N496*'fnd base rates'!L$117)
+($O496*'fnd base rates'!L$118)
+($P496*VLOOKUP($S496+12,rate_basefnd,12)))</f>
        <v>3789.1633600000005</v>
      </c>
      <c r="AE496" s="1">
        <f>(($D496*'fnd base rates'!M$107)
+($E496*'fnd base rates'!M$108)
+($F496*'fnd base rates'!M$109)
+($G496*'fnd base rates'!M$110)
+($H496*'fnd base rates'!M$111)
+($I496*'fnd base rates'!M$112)
+($J496*'fnd base rates'!M$113)
+($K496*'fnd base rates'!M$114)
+($M496*'fnd base rates'!M$116)
+($N496*'fnd base rates'!M$117)
+($O496*'fnd base rates'!M$118)
+($P496*VLOOKUP($S496+12,rate_basefnd,13)))</f>
        <v>0</v>
      </c>
      <c r="AF496" s="4">
        <f t="shared" si="539"/>
        <v>33614.392688096006</v>
      </c>
      <c r="AH496" s="269">
        <f t="shared" si="540"/>
        <v>469035073</v>
      </c>
      <c r="AI496" s="4" t="str">
        <f t="shared" si="541"/>
        <v>469</v>
      </c>
      <c r="AJ496" s="2" t="str">
        <f t="shared" si="542"/>
        <v>035</v>
      </c>
      <c r="AK496" s="2" t="str">
        <f t="shared" si="543"/>
        <v>073</v>
      </c>
      <c r="AL496" s="4">
        <f t="shared" si="544"/>
        <v>1</v>
      </c>
      <c r="AM496" s="4">
        <f t="shared" si="535"/>
        <v>2</v>
      </c>
      <c r="AN496" s="4">
        <f t="shared" si="545"/>
        <v>33614.392688096006</v>
      </c>
      <c r="AO496" s="4">
        <f t="shared" si="546"/>
        <v>16807</v>
      </c>
      <c r="AP496" s="4">
        <f t="shared" si="536"/>
        <v>0</v>
      </c>
      <c r="AQ496" s="4">
        <v>16807</v>
      </c>
      <c r="AW496" s="4">
        <v>16807</v>
      </c>
      <c r="AX496" s="5">
        <f t="shared" si="547"/>
        <v>0</v>
      </c>
      <c r="AY496" s="4">
        <v>16807</v>
      </c>
      <c r="AZ496" s="5"/>
      <c r="BB496" s="5">
        <f t="shared" ref="BB496" si="585">BC496-BA496</f>
        <v>0</v>
      </c>
    </row>
    <row r="497" spans="1:54" s="4" customFormat="1">
      <c r="A497" s="269">
        <v>469</v>
      </c>
      <c r="B497" s="2">
        <v>469035093</v>
      </c>
      <c r="C497" s="9" t="s">
        <v>1069</v>
      </c>
      <c r="D497" s="14">
        <f>'fnd enro'!D497</f>
        <v>0</v>
      </c>
      <c r="E497" s="14">
        <f>'fnd enro'!E497</f>
        <v>0</v>
      </c>
      <c r="F497" s="14">
        <f>'fnd enro'!F497</f>
        <v>0</v>
      </c>
      <c r="G497" s="14">
        <f>'fnd enro'!G497</f>
        <v>0</v>
      </c>
      <c r="H497" s="14">
        <f>'fnd enro'!H497</f>
        <v>1</v>
      </c>
      <c r="I497" s="14">
        <f>'fnd enro'!I497</f>
        <v>1</v>
      </c>
      <c r="J497" s="14">
        <f>'fnd enro'!J497</f>
        <v>0</v>
      </c>
      <c r="K497" s="15">
        <f>'fnd enro'!K497</f>
        <v>7.7200000000000005E-2</v>
      </c>
      <c r="L497" s="14">
        <f>'fnd enro'!L497</f>
        <v>0</v>
      </c>
      <c r="M497" s="14">
        <f>'fnd enro'!M497</f>
        <v>0</v>
      </c>
      <c r="N497" s="14">
        <f>'fnd enro'!N497</f>
        <v>0</v>
      </c>
      <c r="O497" s="14">
        <f>'fnd enro'!O497</f>
        <v>0</v>
      </c>
      <c r="P497" s="14">
        <f>'fnd enro'!P497</f>
        <v>2</v>
      </c>
      <c r="Q497" s="14">
        <f>'fnd enro'!R497</f>
        <v>2</v>
      </c>
      <c r="R497" s="15">
        <f t="shared" si="538"/>
        <v>1.0880000000000001</v>
      </c>
      <c r="S497" s="14">
        <f>VALUE('fnd enro'!Q497)</f>
        <v>11</v>
      </c>
      <c r="T497" s="2"/>
      <c r="U497" s="1">
        <f>(($D497*'fnd base rates'!C$107)
+($E497*'fnd base rates'!C$108)
+($F497*'fnd base rates'!C$109)
+($G497*'fnd base rates'!C$110)
+($H497*'fnd base rates'!C$111)
+($I497*'fnd base rates'!C$112)
+($J497*'fnd base rates'!C$113)
+($K497*'fnd base rates'!C$114)
+($M497*'fnd base rates'!C$116)
+($N497*'fnd base rates'!C$117)
+($O497*'fnd base rates'!C$118)
+($P497*VLOOKUP($S497+12,rate_basefnd,3)))
*$R497</f>
        <v>1349.2970088960003</v>
      </c>
      <c r="V497" s="1">
        <f>(($D497*'fnd base rates'!D$107)
+($E497*'fnd base rates'!D$108)
+($F497*'fnd base rates'!D$109)
+($G497*'fnd base rates'!D$110)
+($H497*'fnd base rates'!D$111)
+($I497*'fnd base rates'!D$112)
+($J497*'fnd base rates'!D$113)
+($K497*'fnd base rates'!D$114)
+($M497*'fnd base rates'!D$116)
+($N497*'fnd base rates'!D$117)
+($O497*'fnd base rates'!D$118)
+($P497*VLOOKUP($S497+12,rate_basefnd,4)))
*$R497</f>
        <v>2526.9017600000002</v>
      </c>
      <c r="W497" s="1">
        <f>(($D497*'fnd base rates'!E$107)
+($E497*'fnd base rates'!E$108)
+($F497*'fnd base rates'!E$109)
+($G497*'fnd base rates'!E$110)
+($H497*'fnd base rates'!E$111)
+($I497*'fnd base rates'!E$112)
+($J497*'fnd base rates'!E$113)
+($K497*'fnd base rates'!E$114)
+($M497*'fnd base rates'!E$116)
+($N497*'fnd base rates'!E$117)
+($O497*'fnd base rates'!E$118)
+($P497*VLOOKUP($S497+12,rate_basefnd,5)))
*$R497</f>
        <v>17523.981618176</v>
      </c>
      <c r="X497" s="1">
        <f>(($D497*'fnd base rates'!F$107)
+($E497*'fnd base rates'!F$108)
+($F497*'fnd base rates'!F$109)
+($G497*'fnd base rates'!F$110)
+($H497*'fnd base rates'!F$111)
+($I497*'fnd base rates'!F$112)
+($J497*'fnd base rates'!F$113)
+($K497*'fnd base rates'!F$114)
+($M497*'fnd base rates'!F$116)
+($N497*'fnd base rates'!F$117)
+($O497*'fnd base rates'!F$118)
+($P497*VLOOKUP($S497+12,rate_basefnd,6)))
*$R497</f>
        <v>2047.9019525120002</v>
      </c>
      <c r="Y497" s="1">
        <f>(($D497*'fnd base rates'!G$107)
+($E497*'fnd base rates'!G$108)
+($F497*'fnd base rates'!G$109)
+($G497*'fnd base rates'!G$110)
+($H497*'fnd base rates'!G$111)
+($I497*'fnd base rates'!G$112)
+($J497*'fnd base rates'!G$113)
+($K497*'fnd base rates'!G$114)
+($M497*'fnd base rates'!G$116)
+($N497*'fnd base rates'!G$117)
+($O497*'fnd base rates'!G$118)
+($P497*VLOOKUP($S497+12,rate_basefnd,7)))
*$R497</f>
        <v>769.86506163199999</v>
      </c>
      <c r="Z497" s="1">
        <f>(($D497*'fnd base rates'!H$107)
+($E497*'fnd base rates'!H$108)
+($F497*'fnd base rates'!H$109)
+($G497*'fnd base rates'!H$110)
+($H497*'fnd base rates'!H$111)
+($I497*'fnd base rates'!H$112)
+($J497*'fnd base rates'!H$113)
+($K497*'fnd base rates'!H$114)
+($M497*'fnd base rates'!H$116)
+($N497*'fnd base rates'!H$117)
+($O497*'fnd base rates'!H$118)
+($P497*VLOOKUP($S497+12,rate_basefnd,8)))</f>
        <v>1409.0378679999999</v>
      </c>
      <c r="AA497" s="1">
        <f>(($D497*'fnd base rates'!I$107)
+($E497*'fnd base rates'!I$108)
+($F497*'fnd base rates'!I$109)
+($G497*'fnd base rates'!I$110)
+($H497*'fnd base rates'!I$111)
+($I497*'fnd base rates'!I$112)
+($J497*'fnd base rates'!I$113)
+($K497*'fnd base rates'!I$114)
+($M497*'fnd base rates'!I$116)
+($N497*'fnd base rates'!I$117)
+($O497*'fnd base rates'!I$118)
+($P497*VLOOKUP($S497+12,rate_basefnd,9)))
*$R497</f>
        <v>1198.8127999999999</v>
      </c>
      <c r="AB497" s="1">
        <f>(($D497*'fnd base rates'!J$107)
+($E497*'fnd base rates'!J$108)
+($F497*'fnd base rates'!J$109)
+($G497*'fnd base rates'!J$110)
+($H497*'fnd base rates'!J$111)
+($I497*'fnd base rates'!J$112)
+($J497*'fnd base rates'!J$113)
+($K497*'fnd base rates'!J$114)
+($M497*'fnd base rates'!J$116)
+($N497*'fnd base rates'!J$117)
+($O497*'fnd base rates'!J$118)
+($P497*VLOOKUP($S497+12,rate_basefnd,10)))
*$R497</f>
        <v>2665.7087999999999</v>
      </c>
      <c r="AC497" s="1">
        <f>(($D497*'fnd base rates'!K$107)
+($E497*'fnd base rates'!K$108)
+($F497*'fnd base rates'!K$109)
+($G497*'fnd base rates'!K$110)
+($H497*'fnd base rates'!K$111)
+($I497*'fnd base rates'!K$112)
+($J497*'fnd base rates'!K$113)
+($K497*'fnd base rates'!K$114)
+($M497*'fnd base rates'!K$116)
+($N497*'fnd base rates'!K$117)
+($O497*'fnd base rates'!K$118)
+($P497*VLOOKUP($S497+12,rate_basefnd,11)))
*$R497</f>
        <v>2537.4550988800002</v>
      </c>
      <c r="AD497" s="1">
        <f>(($D497*'fnd base rates'!L$107)
+($E497*'fnd base rates'!L$108)
+($F497*'fnd base rates'!L$109)
+($G497*'fnd base rates'!L$110)
+($H497*'fnd base rates'!L$111)
+($I497*'fnd base rates'!L$112)
+($J497*'fnd base rates'!L$113)
+($K497*'fnd base rates'!L$114)
+($M497*'fnd base rates'!L$116)
+($N497*'fnd base rates'!L$117)
+($O497*'fnd base rates'!L$118)
+($P497*VLOOKUP($S497+12,rate_basefnd,12)))</f>
        <v>4132.7833600000004</v>
      </c>
      <c r="AE497" s="1">
        <f>(($D497*'fnd base rates'!M$107)
+($E497*'fnd base rates'!M$108)
+($F497*'fnd base rates'!M$109)
+($G497*'fnd base rates'!M$110)
+($H497*'fnd base rates'!M$111)
+($I497*'fnd base rates'!M$112)
+($J497*'fnd base rates'!M$113)
+($K497*'fnd base rates'!M$114)
+($M497*'fnd base rates'!M$116)
+($N497*'fnd base rates'!M$117)
+($O497*'fnd base rates'!M$118)
+($P497*VLOOKUP($S497+12,rate_basefnd,13)))</f>
        <v>0</v>
      </c>
      <c r="AF497" s="4">
        <f t="shared" si="539"/>
        <v>36161.745328095996</v>
      </c>
      <c r="AH497" s="269">
        <f t="shared" si="540"/>
        <v>469035093</v>
      </c>
      <c r="AI497" s="4" t="str">
        <f t="shared" si="541"/>
        <v>469</v>
      </c>
      <c r="AJ497" s="2" t="str">
        <f t="shared" si="542"/>
        <v>035</v>
      </c>
      <c r="AK497" s="2" t="str">
        <f t="shared" si="543"/>
        <v>093</v>
      </c>
      <c r="AL497" s="4">
        <f t="shared" si="544"/>
        <v>1</v>
      </c>
      <c r="AM497" s="4">
        <f t="shared" si="535"/>
        <v>2</v>
      </c>
      <c r="AN497" s="4">
        <f t="shared" si="545"/>
        <v>36161.745328095996</v>
      </c>
      <c r="AO497" s="4">
        <f t="shared" si="546"/>
        <v>18081</v>
      </c>
      <c r="AP497" s="4">
        <f t="shared" si="536"/>
        <v>0</v>
      </c>
      <c r="AQ497" s="4">
        <v>18081</v>
      </c>
      <c r="AW497" s="4">
        <v>18081</v>
      </c>
      <c r="AX497" s="5">
        <f t="shared" si="547"/>
        <v>0</v>
      </c>
      <c r="AY497" s="4">
        <v>18081</v>
      </c>
      <c r="AZ497" s="5"/>
      <c r="BB497" s="5">
        <f t="shared" ref="BB497" si="586">BC497-BA497</f>
        <v>0</v>
      </c>
    </row>
    <row r="498" spans="1:54" s="4" customFormat="1">
      <c r="A498" s="269">
        <v>469</v>
      </c>
      <c r="B498" s="2">
        <v>469035095</v>
      </c>
      <c r="C498" s="9" t="s">
        <v>1069</v>
      </c>
      <c r="D498" s="14">
        <f>'fnd enro'!D498</f>
        <v>0</v>
      </c>
      <c r="E498" s="14">
        <f>'fnd enro'!E498</f>
        <v>0</v>
      </c>
      <c r="F498" s="14">
        <f>'fnd enro'!F498</f>
        <v>0</v>
      </c>
      <c r="G498" s="14">
        <f>'fnd enro'!G498</f>
        <v>1</v>
      </c>
      <c r="H498" s="14">
        <f>'fnd enro'!H498</f>
        <v>0</v>
      </c>
      <c r="I498" s="14">
        <f>'fnd enro'!I498</f>
        <v>0</v>
      </c>
      <c r="J498" s="14">
        <f>'fnd enro'!J498</f>
        <v>0</v>
      </c>
      <c r="K498" s="15">
        <f>'fnd enro'!K498</f>
        <v>3.8600000000000002E-2</v>
      </c>
      <c r="L498" s="14">
        <f>'fnd enro'!L498</f>
        <v>0</v>
      </c>
      <c r="M498" s="14">
        <f>'fnd enro'!M498</f>
        <v>0</v>
      </c>
      <c r="N498" s="14">
        <f>'fnd enro'!N498</f>
        <v>0</v>
      </c>
      <c r="O498" s="14">
        <f>'fnd enro'!O498</f>
        <v>0</v>
      </c>
      <c r="P498" s="14">
        <f>'fnd enro'!P498</f>
        <v>1</v>
      </c>
      <c r="Q498" s="14">
        <f>'fnd enro'!R498</f>
        <v>1</v>
      </c>
      <c r="R498" s="15">
        <f t="shared" si="538"/>
        <v>1.0880000000000001</v>
      </c>
      <c r="S498" s="14">
        <f>VALUE('fnd enro'!Q498)</f>
        <v>12</v>
      </c>
      <c r="T498" s="2"/>
      <c r="U498" s="1">
        <f>(($D498*'fnd base rates'!C$107)
+($E498*'fnd base rates'!C$108)
+($F498*'fnd base rates'!C$109)
+($G498*'fnd base rates'!C$110)
+($H498*'fnd base rates'!C$111)
+($I498*'fnd base rates'!C$112)
+($J498*'fnd base rates'!C$113)
+($K498*'fnd base rates'!C$114)
+($M498*'fnd base rates'!C$116)
+($N498*'fnd base rates'!C$117)
+($O498*'fnd base rates'!C$118)
+($P498*VLOOKUP($S498+12,rate_basefnd,3)))
*$R498</f>
        <v>679.32690444800005</v>
      </c>
      <c r="V498" s="1">
        <f>(($D498*'fnd base rates'!D$107)
+($E498*'fnd base rates'!D$108)
+($F498*'fnd base rates'!D$109)
+($G498*'fnd base rates'!D$110)
+($H498*'fnd base rates'!D$111)
+($I498*'fnd base rates'!D$112)
+($J498*'fnd base rates'!D$113)
+($K498*'fnd base rates'!D$114)
+($M498*'fnd base rates'!D$116)
+($N498*'fnd base rates'!D$117)
+($O498*'fnd base rates'!D$118)
+($P498*VLOOKUP($S498+12,rate_basefnd,4)))
*$R498</f>
        <v>1285.6352000000002</v>
      </c>
      <c r="W498" s="1">
        <f>(($D498*'fnd base rates'!E$107)
+($E498*'fnd base rates'!E$108)
+($F498*'fnd base rates'!E$109)
+($G498*'fnd base rates'!E$110)
+($H498*'fnd base rates'!E$111)
+($I498*'fnd base rates'!E$112)
+($J498*'fnd base rates'!E$113)
+($K498*'fnd base rates'!E$114)
+($M498*'fnd base rates'!E$116)
+($N498*'fnd base rates'!E$117)
+($O498*'fnd base rates'!E$118)
+($P498*VLOOKUP($S498+12,rate_basefnd,5)))
*$R498</f>
        <v>8646.2276090880005</v>
      </c>
      <c r="X498" s="1">
        <f>(($D498*'fnd base rates'!F$107)
+($E498*'fnd base rates'!F$108)
+($F498*'fnd base rates'!F$109)
+($G498*'fnd base rates'!F$110)
+($H498*'fnd base rates'!F$111)
+($I498*'fnd base rates'!F$112)
+($J498*'fnd base rates'!F$113)
+($K498*'fnd base rates'!F$114)
+($M498*'fnd base rates'!F$116)
+($N498*'fnd base rates'!F$117)
+($O498*'fnd base rates'!F$118)
+($P498*VLOOKUP($S498+12,rate_basefnd,6)))
*$R498</f>
        <v>1357.2216962560001</v>
      </c>
      <c r="Y498" s="1">
        <f>(($D498*'fnd base rates'!G$107)
+($E498*'fnd base rates'!G$108)
+($F498*'fnd base rates'!G$109)
+($G498*'fnd base rates'!G$110)
+($H498*'fnd base rates'!G$111)
+($I498*'fnd base rates'!G$112)
+($J498*'fnd base rates'!G$113)
+($K498*'fnd base rates'!G$114)
+($M498*'fnd base rates'!G$116)
+($N498*'fnd base rates'!G$117)
+($O498*'fnd base rates'!G$118)
+($P498*VLOOKUP($S498+12,rate_basefnd,7)))
*$R498</f>
        <v>385.23173081600004</v>
      </c>
      <c r="Z498" s="1">
        <f>(($D498*'fnd base rates'!H$107)
+($E498*'fnd base rates'!H$108)
+($F498*'fnd base rates'!H$109)
+($G498*'fnd base rates'!H$110)
+($H498*'fnd base rates'!H$111)
+($I498*'fnd base rates'!H$112)
+($J498*'fnd base rates'!H$113)
+($K498*'fnd base rates'!H$114)
+($M498*'fnd base rates'!H$116)
+($N498*'fnd base rates'!H$117)
+($O498*'fnd base rates'!H$118)
+($P498*VLOOKUP($S498+12,rate_basefnd,8)))</f>
        <v>553.67893400000003</v>
      </c>
      <c r="AA498" s="1">
        <f>(($D498*'fnd base rates'!I$107)
+($E498*'fnd base rates'!I$108)
+($F498*'fnd base rates'!I$109)
+($G498*'fnd base rates'!I$110)
+($H498*'fnd base rates'!I$111)
+($I498*'fnd base rates'!I$112)
+($J498*'fnd base rates'!I$113)
+($K498*'fnd base rates'!I$114)
+($M498*'fnd base rates'!I$116)
+($N498*'fnd base rates'!I$117)
+($O498*'fnd base rates'!I$118)
+($P498*VLOOKUP($S498+12,rate_basefnd,9)))
*$R498</f>
        <v>512.46976000000006</v>
      </c>
      <c r="AB498" s="1">
        <f>(($D498*'fnd base rates'!J$107)
+($E498*'fnd base rates'!J$108)
+($F498*'fnd base rates'!J$109)
+($G498*'fnd base rates'!J$110)
+($H498*'fnd base rates'!J$111)
+($I498*'fnd base rates'!J$112)
+($J498*'fnd base rates'!J$113)
+($K498*'fnd base rates'!J$114)
+($M498*'fnd base rates'!J$116)
+($N498*'fnd base rates'!J$117)
+($O498*'fnd base rates'!J$118)
+($P498*VLOOKUP($S498+12,rate_basefnd,10)))
*$R498</f>
        <v>1096.66048</v>
      </c>
      <c r="AC498" s="1">
        <f>(($D498*'fnd base rates'!K$107)
+($E498*'fnd base rates'!K$108)
+($F498*'fnd base rates'!K$109)
+($G498*'fnd base rates'!K$110)
+($H498*'fnd base rates'!K$111)
+($I498*'fnd base rates'!K$112)
+($J498*'fnd base rates'!K$113)
+($K498*'fnd base rates'!K$114)
+($M498*'fnd base rates'!K$116)
+($N498*'fnd base rates'!K$117)
+($O498*'fnd base rates'!K$118)
+($P498*VLOOKUP($S498+12,rate_basefnd,11)))
*$R498</f>
        <v>1197.0283494400001</v>
      </c>
      <c r="AD498" s="1">
        <f>(($D498*'fnd base rates'!L$107)
+($E498*'fnd base rates'!L$108)
+($F498*'fnd base rates'!L$109)
+($G498*'fnd base rates'!L$110)
+($H498*'fnd base rates'!L$111)
+($I498*'fnd base rates'!L$112)
+($J498*'fnd base rates'!L$113)
+($K498*'fnd base rates'!L$114)
+($M498*'fnd base rates'!L$116)
+($N498*'fnd base rates'!L$117)
+($O498*'fnd base rates'!L$118)
+($P498*VLOOKUP($S498+12,rate_basefnd,12)))</f>
        <v>2103.9366799999998</v>
      </c>
      <c r="AE498" s="1">
        <f>(($D498*'fnd base rates'!M$107)
+($E498*'fnd base rates'!M$108)
+($F498*'fnd base rates'!M$109)
+($G498*'fnd base rates'!M$110)
+($H498*'fnd base rates'!M$111)
+($I498*'fnd base rates'!M$112)
+($J498*'fnd base rates'!M$113)
+($K498*'fnd base rates'!M$114)
+($M498*'fnd base rates'!M$116)
+($N498*'fnd base rates'!M$117)
+($O498*'fnd base rates'!M$118)
+($P498*VLOOKUP($S498+12,rate_basefnd,13)))</f>
        <v>0</v>
      </c>
      <c r="AF498" s="4">
        <f t="shared" si="539"/>
        <v>17817.417344048001</v>
      </c>
      <c r="AH498" s="269">
        <f t="shared" si="540"/>
        <v>469035095</v>
      </c>
      <c r="AI498" s="4" t="str">
        <f t="shared" si="541"/>
        <v>469</v>
      </c>
      <c r="AJ498" s="2" t="str">
        <f t="shared" si="542"/>
        <v>035</v>
      </c>
      <c r="AK498" s="2" t="str">
        <f t="shared" si="543"/>
        <v>095</v>
      </c>
      <c r="AL498" s="4">
        <f t="shared" si="544"/>
        <v>1</v>
      </c>
      <c r="AM498" s="4">
        <f t="shared" si="535"/>
        <v>1</v>
      </c>
      <c r="AN498" s="4">
        <f t="shared" si="545"/>
        <v>17817.417344048001</v>
      </c>
      <c r="AO498" s="4">
        <f t="shared" si="546"/>
        <v>17817</v>
      </c>
      <c r="AP498" s="4">
        <f t="shared" si="536"/>
        <v>0</v>
      </c>
      <c r="AQ498" s="4">
        <v>17817</v>
      </c>
      <c r="AW498" s="4">
        <v>17817</v>
      </c>
      <c r="AX498" s="5">
        <f t="shared" si="547"/>
        <v>0</v>
      </c>
      <c r="AY498" s="4">
        <v>17817</v>
      </c>
      <c r="AZ498" s="5"/>
      <c r="BB498" s="5">
        <f t="shared" ref="BB498" si="587">BC498-BA498</f>
        <v>0</v>
      </c>
    </row>
    <row r="499" spans="1:54" s="4" customFormat="1">
      <c r="A499" s="269">
        <v>469</v>
      </c>
      <c r="B499" s="2">
        <v>469035133</v>
      </c>
      <c r="C499" s="9" t="s">
        <v>1069</v>
      </c>
      <c r="D499" s="14">
        <f>'fnd enro'!D499</f>
        <v>0</v>
      </c>
      <c r="E499" s="14">
        <f>'fnd enro'!E499</f>
        <v>0</v>
      </c>
      <c r="F499" s="14">
        <f>'fnd enro'!F499</f>
        <v>0</v>
      </c>
      <c r="G499" s="14">
        <f>'fnd enro'!G499</f>
        <v>0</v>
      </c>
      <c r="H499" s="14">
        <f>'fnd enro'!H499</f>
        <v>1</v>
      </c>
      <c r="I499" s="14">
        <f>'fnd enro'!I499</f>
        <v>0</v>
      </c>
      <c r="J499" s="14">
        <f>'fnd enro'!J499</f>
        <v>0</v>
      </c>
      <c r="K499" s="15">
        <f>'fnd enro'!K499</f>
        <v>3.8600000000000002E-2</v>
      </c>
      <c r="L499" s="14">
        <f>'fnd enro'!L499</f>
        <v>0</v>
      </c>
      <c r="M499" s="14">
        <f>'fnd enro'!M499</f>
        <v>0</v>
      </c>
      <c r="N499" s="14">
        <f>'fnd enro'!N499</f>
        <v>0</v>
      </c>
      <c r="O499" s="14">
        <f>'fnd enro'!O499</f>
        <v>0</v>
      </c>
      <c r="P499" s="14">
        <f>'fnd enro'!P499</f>
        <v>1</v>
      </c>
      <c r="Q499" s="14">
        <f>'fnd enro'!R499</f>
        <v>1</v>
      </c>
      <c r="R499" s="15">
        <f t="shared" si="538"/>
        <v>1.0880000000000001</v>
      </c>
      <c r="S499" s="14">
        <f>VALUE('fnd enro'!Q499)</f>
        <v>9</v>
      </c>
      <c r="T499" s="2"/>
      <c r="U499" s="1">
        <f>(($D499*'fnd base rates'!C$107)
+($E499*'fnd base rates'!C$108)
+($F499*'fnd base rates'!C$109)
+($G499*'fnd base rates'!C$110)
+($H499*'fnd base rates'!C$111)
+($I499*'fnd base rates'!C$112)
+($J499*'fnd base rates'!C$113)
+($K499*'fnd base rates'!C$114)
+($M499*'fnd base rates'!C$116)
+($N499*'fnd base rates'!C$117)
+($O499*'fnd base rates'!C$118)
+($P499*VLOOKUP($S499+12,rate_basefnd,3)))
*$R499</f>
        <v>666.09682444800012</v>
      </c>
      <c r="V499" s="1">
        <f>(($D499*'fnd base rates'!D$107)
+($E499*'fnd base rates'!D$108)
+($F499*'fnd base rates'!D$109)
+($G499*'fnd base rates'!D$110)
+($H499*'fnd base rates'!D$111)
+($I499*'fnd base rates'!D$112)
+($J499*'fnd base rates'!D$113)
+($K499*'fnd base rates'!D$114)
+($M499*'fnd base rates'!D$116)
+($N499*'fnd base rates'!D$117)
+($O499*'fnd base rates'!D$118)
+($P499*VLOOKUP($S499+12,rate_basefnd,4)))
*$R499</f>
        <v>1222.9337600000001</v>
      </c>
      <c r="W499" s="1">
        <f>(($D499*'fnd base rates'!E$107)
+($E499*'fnd base rates'!E$108)
+($F499*'fnd base rates'!E$109)
+($G499*'fnd base rates'!E$110)
+($H499*'fnd base rates'!E$111)
+($I499*'fnd base rates'!E$112)
+($J499*'fnd base rates'!E$113)
+($K499*'fnd base rates'!E$114)
+($M499*'fnd base rates'!E$116)
+($N499*'fnd base rates'!E$117)
+($O499*'fnd base rates'!E$118)
+($P499*VLOOKUP($S499+12,rate_basefnd,5)))
*$R499</f>
        <v>7576.168729088</v>
      </c>
      <c r="X499" s="1">
        <f>(($D499*'fnd base rates'!F$107)
+($E499*'fnd base rates'!F$108)
+($F499*'fnd base rates'!F$109)
+($G499*'fnd base rates'!F$110)
+($H499*'fnd base rates'!F$111)
+($I499*'fnd base rates'!F$112)
+($J499*'fnd base rates'!F$113)
+($K499*'fnd base rates'!F$114)
+($M499*'fnd base rates'!F$116)
+($N499*'fnd base rates'!F$117)
+($O499*'fnd base rates'!F$118)
+($P499*VLOOKUP($S499+12,rate_basefnd,6)))
*$R499</f>
        <v>1082.9695362560001</v>
      </c>
      <c r="Y499" s="1">
        <f>(($D499*'fnd base rates'!G$107)
+($E499*'fnd base rates'!G$108)
+($F499*'fnd base rates'!G$109)
+($G499*'fnd base rates'!G$110)
+($H499*'fnd base rates'!G$111)
+($I499*'fnd base rates'!G$112)
+($J499*'fnd base rates'!G$113)
+($K499*'fnd base rates'!G$114)
+($M499*'fnd base rates'!G$116)
+($N499*'fnd base rates'!G$117)
+($O499*'fnd base rates'!G$118)
+($P499*VLOOKUP($S499+12,rate_basefnd,7)))
*$R499</f>
        <v>368.22629081600002</v>
      </c>
      <c r="Z499" s="1">
        <f>(($D499*'fnd base rates'!H$107)
+($E499*'fnd base rates'!H$108)
+($F499*'fnd base rates'!H$109)
+($G499*'fnd base rates'!H$110)
+($H499*'fnd base rates'!H$111)
+($I499*'fnd base rates'!H$112)
+($J499*'fnd base rates'!H$113)
+($K499*'fnd base rates'!H$114)
+($M499*'fnd base rates'!H$116)
+($N499*'fnd base rates'!H$117)
+($O499*'fnd base rates'!H$118)
+($P499*VLOOKUP($S499+12,rate_basefnd,8)))</f>
        <v>549.49893399999996</v>
      </c>
      <c r="AA499" s="1">
        <f>(($D499*'fnd base rates'!I$107)
+($E499*'fnd base rates'!I$108)
+($F499*'fnd base rates'!I$109)
+($G499*'fnd base rates'!I$110)
+($H499*'fnd base rates'!I$111)
+($I499*'fnd base rates'!I$112)
+($J499*'fnd base rates'!I$113)
+($K499*'fnd base rates'!I$114)
+($M499*'fnd base rates'!I$116)
+($N499*'fnd base rates'!I$117)
+($O499*'fnd base rates'!I$118)
+($P499*VLOOKUP($S499+12,rate_basefnd,9)))
*$R499</f>
        <v>548.97216000000003</v>
      </c>
      <c r="AB499" s="1">
        <f>(($D499*'fnd base rates'!J$107)
+($E499*'fnd base rates'!J$108)
+($F499*'fnd base rates'!J$109)
+($G499*'fnd base rates'!J$110)
+($H499*'fnd base rates'!J$111)
+($I499*'fnd base rates'!J$112)
+($J499*'fnd base rates'!J$113)
+($K499*'fnd base rates'!J$114)
+($M499*'fnd base rates'!J$116)
+($N499*'fnd base rates'!J$117)
+($O499*'fnd base rates'!J$118)
+($P499*VLOOKUP($S499+12,rate_basefnd,10)))
*$R499</f>
        <v>1072.8550399999999</v>
      </c>
      <c r="AC499" s="1">
        <f>(($D499*'fnd base rates'!K$107)
+($E499*'fnd base rates'!K$108)
+($F499*'fnd base rates'!K$109)
+($G499*'fnd base rates'!K$110)
+($H499*'fnd base rates'!K$111)
+($I499*'fnd base rates'!K$112)
+($J499*'fnd base rates'!K$113)
+($K499*'fnd base rates'!K$114)
+($M499*'fnd base rates'!K$116)
+($N499*'fnd base rates'!K$117)
+($O499*'fnd base rates'!K$118)
+($P499*VLOOKUP($S499+12,rate_basefnd,11)))
*$R499</f>
        <v>1286.18994944</v>
      </c>
      <c r="AD499" s="1">
        <f>(($D499*'fnd base rates'!L$107)
+($E499*'fnd base rates'!L$108)
+($F499*'fnd base rates'!L$109)
+($G499*'fnd base rates'!L$110)
+($H499*'fnd base rates'!L$111)
+($I499*'fnd base rates'!L$112)
+($J499*'fnd base rates'!L$113)
+($K499*'fnd base rates'!L$114)
+($M499*'fnd base rates'!L$116)
+($N499*'fnd base rates'!L$117)
+($O499*'fnd base rates'!L$118)
+($P499*VLOOKUP($S499+12,rate_basefnd,12)))</f>
        <v>2079.25668</v>
      </c>
      <c r="AE499" s="1">
        <f>(($D499*'fnd base rates'!M$107)
+($E499*'fnd base rates'!M$108)
+($F499*'fnd base rates'!M$109)
+($G499*'fnd base rates'!M$110)
+($H499*'fnd base rates'!M$111)
+($I499*'fnd base rates'!M$112)
+($J499*'fnd base rates'!M$113)
+($K499*'fnd base rates'!M$114)
+($M499*'fnd base rates'!M$116)
+($N499*'fnd base rates'!M$117)
+($O499*'fnd base rates'!M$118)
+($P499*VLOOKUP($S499+12,rate_basefnd,13)))</f>
        <v>0</v>
      </c>
      <c r="AF499" s="4">
        <f t="shared" si="539"/>
        <v>16453.167904047998</v>
      </c>
      <c r="AH499" s="269">
        <f t="shared" si="540"/>
        <v>469035133</v>
      </c>
      <c r="AI499" s="4" t="str">
        <f t="shared" si="541"/>
        <v>469</v>
      </c>
      <c r="AJ499" s="2" t="str">
        <f t="shared" si="542"/>
        <v>035</v>
      </c>
      <c r="AK499" s="2" t="str">
        <f t="shared" si="543"/>
        <v>133</v>
      </c>
      <c r="AL499" s="4">
        <f t="shared" si="544"/>
        <v>1</v>
      </c>
      <c r="AM499" s="4">
        <f t="shared" si="535"/>
        <v>1</v>
      </c>
      <c r="AN499" s="4">
        <f t="shared" si="545"/>
        <v>16453.167904047998</v>
      </c>
      <c r="AO499" s="4">
        <f t="shared" si="546"/>
        <v>16453</v>
      </c>
      <c r="AP499" s="4">
        <f t="shared" si="536"/>
        <v>0</v>
      </c>
      <c r="AQ499" s="4">
        <v>16453</v>
      </c>
      <c r="AW499" s="4">
        <v>16453</v>
      </c>
      <c r="AX499" s="5">
        <f t="shared" si="547"/>
        <v>0</v>
      </c>
      <c r="AY499" s="4">
        <v>16453</v>
      </c>
      <c r="AZ499" s="5"/>
      <c r="BB499" s="5">
        <f t="shared" ref="BB499" si="588">BC499-BA499</f>
        <v>0</v>
      </c>
    </row>
    <row r="500" spans="1:54" s="4" customFormat="1">
      <c r="A500" s="269">
        <v>469</v>
      </c>
      <c r="B500" s="2">
        <v>469035165</v>
      </c>
      <c r="C500" s="9" t="s">
        <v>1069</v>
      </c>
      <c r="D500" s="14">
        <f>'fnd enro'!D500</f>
        <v>0</v>
      </c>
      <c r="E500" s="14">
        <f>'fnd enro'!E500</f>
        <v>0</v>
      </c>
      <c r="F500" s="14">
        <f>'fnd enro'!F500</f>
        <v>0</v>
      </c>
      <c r="G500" s="14">
        <f>'fnd enro'!G500</f>
        <v>0</v>
      </c>
      <c r="H500" s="14">
        <f>'fnd enro'!H500</f>
        <v>1</v>
      </c>
      <c r="I500" s="14">
        <f>'fnd enro'!I500</f>
        <v>0</v>
      </c>
      <c r="J500" s="14">
        <f>'fnd enro'!J500</f>
        <v>0</v>
      </c>
      <c r="K500" s="15">
        <f>'fnd enro'!K500</f>
        <v>3.8600000000000002E-2</v>
      </c>
      <c r="L500" s="14">
        <f>'fnd enro'!L500</f>
        <v>0</v>
      </c>
      <c r="M500" s="14">
        <f>'fnd enro'!M500</f>
        <v>0</v>
      </c>
      <c r="N500" s="14">
        <f>'fnd enro'!N500</f>
        <v>0</v>
      </c>
      <c r="O500" s="14">
        <f>'fnd enro'!O500</f>
        <v>0</v>
      </c>
      <c r="P500" s="14">
        <f>'fnd enro'!P500</f>
        <v>1</v>
      </c>
      <c r="Q500" s="14">
        <f>'fnd enro'!R500</f>
        <v>1</v>
      </c>
      <c r="R500" s="15">
        <f t="shared" si="538"/>
        <v>1.0880000000000001</v>
      </c>
      <c r="S500" s="14">
        <f>VALUE('fnd enro'!Q500)</f>
        <v>10</v>
      </c>
      <c r="T500" s="2"/>
      <c r="U500" s="1">
        <f>(($D500*'fnd base rates'!C$107)
+($E500*'fnd base rates'!C$108)
+($F500*'fnd base rates'!C$109)
+($G500*'fnd base rates'!C$110)
+($H500*'fnd base rates'!C$111)
+($I500*'fnd base rates'!C$112)
+($J500*'fnd base rates'!C$113)
+($K500*'fnd base rates'!C$114)
+($M500*'fnd base rates'!C$116)
+($N500*'fnd base rates'!C$117)
+($O500*'fnd base rates'!C$118)
+($P500*VLOOKUP($S500+12,rate_basefnd,3)))
*$R500</f>
        <v>669.95922444799999</v>
      </c>
      <c r="V500" s="1">
        <f>(($D500*'fnd base rates'!D$107)
+($E500*'fnd base rates'!D$108)
+($F500*'fnd base rates'!D$109)
+($G500*'fnd base rates'!D$110)
+($H500*'fnd base rates'!D$111)
+($I500*'fnd base rates'!D$112)
+($J500*'fnd base rates'!D$113)
+($K500*'fnd base rates'!D$114)
+($M500*'fnd base rates'!D$116)
+($N500*'fnd base rates'!D$117)
+($O500*'fnd base rates'!D$118)
+($P500*VLOOKUP($S500+12,rate_basefnd,4)))
*$R500</f>
        <v>1241.2774400000003</v>
      </c>
      <c r="W500" s="1">
        <f>(($D500*'fnd base rates'!E$107)
+($E500*'fnd base rates'!E$108)
+($F500*'fnd base rates'!E$109)
+($G500*'fnd base rates'!E$110)
+($H500*'fnd base rates'!E$111)
+($I500*'fnd base rates'!E$112)
+($J500*'fnd base rates'!E$113)
+($K500*'fnd base rates'!E$114)
+($M500*'fnd base rates'!E$116)
+($N500*'fnd base rates'!E$117)
+($O500*'fnd base rates'!E$118)
+($P500*VLOOKUP($S500+12,rate_basefnd,5)))
*$R500</f>
        <v>7755.1773690880009</v>
      </c>
      <c r="X500" s="1">
        <f>(($D500*'fnd base rates'!F$107)
+($E500*'fnd base rates'!F$108)
+($F500*'fnd base rates'!F$109)
+($G500*'fnd base rates'!F$110)
+($H500*'fnd base rates'!F$111)
+($I500*'fnd base rates'!F$112)
+($J500*'fnd base rates'!F$113)
+($K500*'fnd base rates'!F$114)
+($M500*'fnd base rates'!F$116)
+($N500*'fnd base rates'!F$117)
+($O500*'fnd base rates'!F$118)
+($P500*VLOOKUP($S500+12,rate_basefnd,6)))
*$R500</f>
        <v>1082.9695362560001</v>
      </c>
      <c r="Y500" s="1">
        <f>(($D500*'fnd base rates'!G$107)
+($E500*'fnd base rates'!G$108)
+($F500*'fnd base rates'!G$109)
+($G500*'fnd base rates'!G$110)
+($H500*'fnd base rates'!G$111)
+($I500*'fnd base rates'!G$112)
+($J500*'fnd base rates'!G$113)
+($K500*'fnd base rates'!G$114)
+($M500*'fnd base rates'!G$116)
+($N500*'fnd base rates'!G$117)
+($O500*'fnd base rates'!G$118)
+($P500*VLOOKUP($S500+12,rate_basefnd,7)))
*$R500</f>
        <v>376.908530816</v>
      </c>
      <c r="Z500" s="1">
        <f>(($D500*'fnd base rates'!H$107)
+($E500*'fnd base rates'!H$108)
+($F500*'fnd base rates'!H$109)
+($G500*'fnd base rates'!H$110)
+($H500*'fnd base rates'!H$111)
+($I500*'fnd base rates'!H$112)
+($J500*'fnd base rates'!H$113)
+($K500*'fnd base rates'!H$114)
+($M500*'fnd base rates'!H$116)
+($N500*'fnd base rates'!H$117)
+($O500*'fnd base rates'!H$118)
+($P500*VLOOKUP($S500+12,rate_basefnd,8)))</f>
        <v>550.71893399999999</v>
      </c>
      <c r="AA500" s="1">
        <f>(($D500*'fnd base rates'!I$107)
+($E500*'fnd base rates'!I$108)
+($F500*'fnd base rates'!I$109)
+($G500*'fnd base rates'!I$110)
+($H500*'fnd base rates'!I$111)
+($I500*'fnd base rates'!I$112)
+($J500*'fnd base rates'!I$113)
+($K500*'fnd base rates'!I$114)
+($M500*'fnd base rates'!I$116)
+($N500*'fnd base rates'!I$117)
+($O500*'fnd base rates'!I$118)
+($P500*VLOOKUP($S500+12,rate_basefnd,9)))
*$R500</f>
        <v>556.22912000000008</v>
      </c>
      <c r="AB500" s="1">
        <f>(($D500*'fnd base rates'!J$107)
+($E500*'fnd base rates'!J$108)
+($F500*'fnd base rates'!J$109)
+($G500*'fnd base rates'!J$110)
+($H500*'fnd base rates'!J$111)
+($I500*'fnd base rates'!J$112)
+($J500*'fnd base rates'!J$113)
+($K500*'fnd base rates'!J$114)
+($M500*'fnd base rates'!J$116)
+($N500*'fnd base rates'!J$117)
+($O500*'fnd base rates'!J$118)
+($P500*VLOOKUP($S500+12,rate_basefnd,10)))
*$R500</f>
        <v>1110.5216</v>
      </c>
      <c r="AC500" s="1">
        <f>(($D500*'fnd base rates'!K$107)
+($E500*'fnd base rates'!K$108)
+($F500*'fnd base rates'!K$109)
+($G500*'fnd base rates'!K$110)
+($H500*'fnd base rates'!K$111)
+($I500*'fnd base rates'!K$112)
+($J500*'fnd base rates'!K$113)
+($K500*'fnd base rates'!K$114)
+($M500*'fnd base rates'!K$116)
+($N500*'fnd base rates'!K$117)
+($O500*'fnd base rates'!K$118)
+($P500*VLOOKUP($S500+12,rate_basefnd,11)))
*$R500</f>
        <v>1286.18994944</v>
      </c>
      <c r="AD500" s="1">
        <f>(($D500*'fnd base rates'!L$107)
+($E500*'fnd base rates'!L$108)
+($F500*'fnd base rates'!L$109)
+($G500*'fnd base rates'!L$110)
+($H500*'fnd base rates'!L$111)
+($I500*'fnd base rates'!L$112)
+($J500*'fnd base rates'!L$113)
+($K500*'fnd base rates'!L$114)
+($M500*'fnd base rates'!L$116)
+($N500*'fnd base rates'!L$117)
+($O500*'fnd base rates'!L$118)
+($P500*VLOOKUP($S500+12,rate_basefnd,12)))</f>
        <v>2105.8766799999999</v>
      </c>
      <c r="AE500" s="1">
        <f>(($D500*'fnd base rates'!M$107)
+($E500*'fnd base rates'!M$108)
+($F500*'fnd base rates'!M$109)
+($G500*'fnd base rates'!M$110)
+($H500*'fnd base rates'!M$111)
+($I500*'fnd base rates'!M$112)
+($J500*'fnd base rates'!M$113)
+($K500*'fnd base rates'!M$114)
+($M500*'fnd base rates'!M$116)
+($N500*'fnd base rates'!M$117)
+($O500*'fnd base rates'!M$118)
+($P500*VLOOKUP($S500+12,rate_basefnd,13)))</f>
        <v>0</v>
      </c>
      <c r="AF500" s="4">
        <f t="shared" si="539"/>
        <v>16735.828384048</v>
      </c>
      <c r="AH500" s="269">
        <f t="shared" si="540"/>
        <v>469035165</v>
      </c>
      <c r="AI500" s="4" t="str">
        <f t="shared" si="541"/>
        <v>469</v>
      </c>
      <c r="AJ500" s="2" t="str">
        <f t="shared" si="542"/>
        <v>035</v>
      </c>
      <c r="AK500" s="2" t="str">
        <f t="shared" si="543"/>
        <v>165</v>
      </c>
      <c r="AL500" s="4">
        <f t="shared" si="544"/>
        <v>1</v>
      </c>
      <c r="AM500" s="4">
        <f t="shared" si="535"/>
        <v>1</v>
      </c>
      <c r="AN500" s="4">
        <f t="shared" si="545"/>
        <v>16735.828384048</v>
      </c>
      <c r="AO500" s="4">
        <f t="shared" si="546"/>
        <v>16736</v>
      </c>
      <c r="AP500" s="4">
        <f t="shared" si="536"/>
        <v>0</v>
      </c>
      <c r="AQ500" s="4">
        <v>16736</v>
      </c>
      <c r="AW500" s="4">
        <v>16736</v>
      </c>
      <c r="AX500" s="5">
        <f t="shared" si="547"/>
        <v>0</v>
      </c>
      <c r="AY500" s="4">
        <v>16736</v>
      </c>
      <c r="AZ500" s="5"/>
      <c r="BB500" s="5">
        <f t="shared" ref="BB500" si="589">BC500-BA500</f>
        <v>0</v>
      </c>
    </row>
    <row r="501" spans="1:54" s="4" customFormat="1">
      <c r="A501" s="269">
        <v>469</v>
      </c>
      <c r="B501" s="2">
        <v>469035176</v>
      </c>
      <c r="C501" s="9" t="s">
        <v>1069</v>
      </c>
      <c r="D501" s="14">
        <f>'fnd enro'!D501</f>
        <v>0</v>
      </c>
      <c r="E501" s="14">
        <f>'fnd enro'!E501</f>
        <v>0</v>
      </c>
      <c r="F501" s="14">
        <f>'fnd enro'!F501</f>
        <v>0</v>
      </c>
      <c r="G501" s="14">
        <f>'fnd enro'!G501</f>
        <v>1</v>
      </c>
      <c r="H501" s="14">
        <f>'fnd enro'!H501</f>
        <v>0</v>
      </c>
      <c r="I501" s="14">
        <f>'fnd enro'!I501</f>
        <v>0</v>
      </c>
      <c r="J501" s="14">
        <f>'fnd enro'!J501</f>
        <v>0</v>
      </c>
      <c r="K501" s="15">
        <f>'fnd enro'!K501</f>
        <v>3.8600000000000002E-2</v>
      </c>
      <c r="L501" s="14">
        <f>'fnd enro'!L501</f>
        <v>0</v>
      </c>
      <c r="M501" s="14">
        <f>'fnd enro'!M501</f>
        <v>0</v>
      </c>
      <c r="N501" s="14">
        <f>'fnd enro'!N501</f>
        <v>0</v>
      </c>
      <c r="O501" s="14">
        <f>'fnd enro'!O501</f>
        <v>0</v>
      </c>
      <c r="P501" s="14">
        <f>'fnd enro'!P501</f>
        <v>1</v>
      </c>
      <c r="Q501" s="14">
        <f>'fnd enro'!R501</f>
        <v>1</v>
      </c>
      <c r="R501" s="15">
        <f t="shared" si="538"/>
        <v>1.0880000000000001</v>
      </c>
      <c r="S501" s="14">
        <f>VALUE('fnd enro'!Q501)</f>
        <v>8</v>
      </c>
      <c r="T501" s="2"/>
      <c r="U501" s="1">
        <f>(($D501*'fnd base rates'!C$107)
+($E501*'fnd base rates'!C$108)
+($F501*'fnd base rates'!C$109)
+($G501*'fnd base rates'!C$110)
+($H501*'fnd base rates'!C$111)
+($I501*'fnd base rates'!C$112)
+($J501*'fnd base rates'!C$113)
+($K501*'fnd base rates'!C$114)
+($M501*'fnd base rates'!C$116)
+($N501*'fnd base rates'!C$117)
+($O501*'fnd base rates'!C$118)
+($P501*VLOOKUP($S501+12,rate_basefnd,3)))
*$R501</f>
        <v>662.2235444480001</v>
      </c>
      <c r="V501" s="1">
        <f>(($D501*'fnd base rates'!D$107)
+($E501*'fnd base rates'!D$108)
+($F501*'fnd base rates'!D$109)
+($G501*'fnd base rates'!D$110)
+($H501*'fnd base rates'!D$111)
+($I501*'fnd base rates'!D$112)
+($J501*'fnd base rates'!D$113)
+($K501*'fnd base rates'!D$114)
+($M501*'fnd base rates'!D$116)
+($N501*'fnd base rates'!D$117)
+($O501*'fnd base rates'!D$118)
+($P501*VLOOKUP($S501+12,rate_basefnd,4)))
*$R501</f>
        <v>1204.5900800000002</v>
      </c>
      <c r="W501" s="1">
        <f>(($D501*'fnd base rates'!E$107)
+($E501*'fnd base rates'!E$108)
+($F501*'fnd base rates'!E$109)
+($G501*'fnd base rates'!E$110)
+($H501*'fnd base rates'!E$111)
+($I501*'fnd base rates'!E$112)
+($J501*'fnd base rates'!E$113)
+($K501*'fnd base rates'!E$114)
+($M501*'fnd base rates'!E$116)
+($N501*'fnd base rates'!E$117)
+($O501*'fnd base rates'!E$118)
+($P501*VLOOKUP($S501+12,rate_basefnd,5)))
*$R501</f>
        <v>7855.1319290880019</v>
      </c>
      <c r="X501" s="1">
        <f>(($D501*'fnd base rates'!F$107)
+($E501*'fnd base rates'!F$108)
+($F501*'fnd base rates'!F$109)
+($G501*'fnd base rates'!F$110)
+($H501*'fnd base rates'!F$111)
+($I501*'fnd base rates'!F$112)
+($J501*'fnd base rates'!F$113)
+($K501*'fnd base rates'!F$114)
+($M501*'fnd base rates'!F$116)
+($N501*'fnd base rates'!F$117)
+($O501*'fnd base rates'!F$118)
+($P501*VLOOKUP($S501+12,rate_basefnd,6)))
*$R501</f>
        <v>1357.2216962560001</v>
      </c>
      <c r="Y501" s="1">
        <f>(($D501*'fnd base rates'!G$107)
+($E501*'fnd base rates'!G$108)
+($F501*'fnd base rates'!G$109)
+($G501*'fnd base rates'!G$110)
+($H501*'fnd base rates'!G$111)
+($I501*'fnd base rates'!G$112)
+($J501*'fnd base rates'!G$113)
+($K501*'fnd base rates'!G$114)
+($M501*'fnd base rates'!G$116)
+($N501*'fnd base rates'!G$117)
+($O501*'fnd base rates'!G$118)
+($P501*VLOOKUP($S501+12,rate_basefnd,7)))
*$R501</f>
        <v>346.85797081599998</v>
      </c>
      <c r="Z501" s="1">
        <f>(($D501*'fnd base rates'!H$107)
+($E501*'fnd base rates'!H$108)
+($F501*'fnd base rates'!H$109)
+($G501*'fnd base rates'!H$110)
+($H501*'fnd base rates'!H$111)
+($I501*'fnd base rates'!H$112)
+($J501*'fnd base rates'!H$113)
+($K501*'fnd base rates'!H$114)
+($M501*'fnd base rates'!H$116)
+($N501*'fnd base rates'!H$117)
+($O501*'fnd base rates'!H$118)
+($P501*VLOOKUP($S501+12,rate_basefnd,8)))</f>
        <v>548.27893400000005</v>
      </c>
      <c r="AA501" s="1">
        <f>(($D501*'fnd base rates'!I$107)
+($E501*'fnd base rates'!I$108)
+($F501*'fnd base rates'!I$109)
+($G501*'fnd base rates'!I$110)
+($H501*'fnd base rates'!I$111)
+($I501*'fnd base rates'!I$112)
+($J501*'fnd base rates'!I$113)
+($K501*'fnd base rates'!I$114)
+($M501*'fnd base rates'!I$116)
+($N501*'fnd base rates'!I$117)
+($O501*'fnd base rates'!I$118)
+($P501*VLOOKUP($S501+12,rate_basefnd,9)))
*$R501</f>
        <v>480.4281600000001</v>
      </c>
      <c r="AB501" s="1">
        <f>(($D501*'fnd base rates'!J$107)
+($E501*'fnd base rates'!J$108)
+($F501*'fnd base rates'!J$109)
+($G501*'fnd base rates'!J$110)
+($H501*'fnd base rates'!J$111)
+($I501*'fnd base rates'!J$112)
+($J501*'fnd base rates'!J$113)
+($K501*'fnd base rates'!J$114)
+($M501*'fnd base rates'!J$116)
+($N501*'fnd base rates'!J$117)
+($O501*'fnd base rates'!J$118)
+($P501*VLOOKUP($S501+12,rate_basefnd,10)))
*$R501</f>
        <v>930.19648000000007</v>
      </c>
      <c r="AC501" s="1">
        <f>(($D501*'fnd base rates'!K$107)
+($E501*'fnd base rates'!K$108)
+($F501*'fnd base rates'!K$109)
+($G501*'fnd base rates'!K$110)
+($H501*'fnd base rates'!K$111)
+($I501*'fnd base rates'!K$112)
+($J501*'fnd base rates'!K$113)
+($K501*'fnd base rates'!K$114)
+($M501*'fnd base rates'!K$116)
+($N501*'fnd base rates'!K$117)
+($O501*'fnd base rates'!K$118)
+($P501*VLOOKUP($S501+12,rate_basefnd,11)))
*$R501</f>
        <v>1197.0283494400001</v>
      </c>
      <c r="AD501" s="1">
        <f>(($D501*'fnd base rates'!L$107)
+($E501*'fnd base rates'!L$108)
+($F501*'fnd base rates'!L$109)
+($G501*'fnd base rates'!L$110)
+($H501*'fnd base rates'!L$111)
+($I501*'fnd base rates'!L$112)
+($J501*'fnd base rates'!L$113)
+($K501*'fnd base rates'!L$114)
+($M501*'fnd base rates'!L$116)
+($N501*'fnd base rates'!L$117)
+($O501*'fnd base rates'!L$118)
+($P501*VLOOKUP($S501+12,rate_basefnd,12)))</f>
        <v>1986.3166799999999</v>
      </c>
      <c r="AE501" s="1">
        <f>(($D501*'fnd base rates'!M$107)
+($E501*'fnd base rates'!M$108)
+($F501*'fnd base rates'!M$109)
+($G501*'fnd base rates'!M$110)
+($H501*'fnd base rates'!M$111)
+($I501*'fnd base rates'!M$112)
+($J501*'fnd base rates'!M$113)
+($K501*'fnd base rates'!M$114)
+($M501*'fnd base rates'!M$116)
+($N501*'fnd base rates'!M$117)
+($O501*'fnd base rates'!M$118)
+($P501*VLOOKUP($S501+12,rate_basefnd,13)))</f>
        <v>0</v>
      </c>
      <c r="AF501" s="4">
        <f t="shared" si="539"/>
        <v>16568.273824048003</v>
      </c>
      <c r="AH501" s="269">
        <f t="shared" si="540"/>
        <v>469035176</v>
      </c>
      <c r="AI501" s="4" t="str">
        <f t="shared" si="541"/>
        <v>469</v>
      </c>
      <c r="AJ501" s="2" t="str">
        <f t="shared" si="542"/>
        <v>035</v>
      </c>
      <c r="AK501" s="2" t="str">
        <f t="shared" si="543"/>
        <v>176</v>
      </c>
      <c r="AL501" s="4">
        <f t="shared" si="544"/>
        <v>1</v>
      </c>
      <c r="AM501" s="4">
        <f t="shared" si="535"/>
        <v>1</v>
      </c>
      <c r="AN501" s="4">
        <f t="shared" si="545"/>
        <v>16568.273824048003</v>
      </c>
      <c r="AO501" s="4">
        <f t="shared" si="546"/>
        <v>16568</v>
      </c>
      <c r="AP501" s="4">
        <f t="shared" si="536"/>
        <v>0</v>
      </c>
      <c r="AQ501" s="4">
        <v>16568</v>
      </c>
      <c r="AW501" s="4">
        <v>16568</v>
      </c>
      <c r="AX501" s="5">
        <f t="shared" si="547"/>
        <v>0</v>
      </c>
      <c r="AY501" s="4">
        <v>16568</v>
      </c>
      <c r="AZ501" s="5"/>
      <c r="BB501" s="5">
        <f t="shared" ref="BB501" si="590">BC501-BA501</f>
        <v>0</v>
      </c>
    </row>
    <row r="502" spans="1:54" s="4" customFormat="1">
      <c r="A502" s="269">
        <v>469</v>
      </c>
      <c r="B502" s="2">
        <v>469035189</v>
      </c>
      <c r="C502" s="9" t="s">
        <v>1069</v>
      </c>
      <c r="D502" s="14">
        <f>'fnd enro'!D502</f>
        <v>1</v>
      </c>
      <c r="E502" s="14">
        <f>'fnd enro'!E502</f>
        <v>0</v>
      </c>
      <c r="F502" s="14">
        <f>'fnd enro'!F502</f>
        <v>0</v>
      </c>
      <c r="G502" s="14">
        <f>'fnd enro'!G502</f>
        <v>0</v>
      </c>
      <c r="H502" s="14">
        <f>'fnd enro'!H502</f>
        <v>0</v>
      </c>
      <c r="I502" s="14">
        <f>'fnd enro'!I502</f>
        <v>1</v>
      </c>
      <c r="J502" s="14">
        <f>'fnd enro'!J502</f>
        <v>0</v>
      </c>
      <c r="K502" s="15">
        <f>'fnd enro'!K502</f>
        <v>3.8600000000000002E-2</v>
      </c>
      <c r="L502" s="14">
        <f>'fnd enro'!L502</f>
        <v>0</v>
      </c>
      <c r="M502" s="14">
        <f>'fnd enro'!M502</f>
        <v>1</v>
      </c>
      <c r="N502" s="14">
        <f>'fnd enro'!N502</f>
        <v>0</v>
      </c>
      <c r="O502" s="14">
        <f>'fnd enro'!O502</f>
        <v>0</v>
      </c>
      <c r="P502" s="14">
        <f>'fnd enro'!P502</f>
        <v>2</v>
      </c>
      <c r="Q502" s="14">
        <f>'fnd enro'!R502</f>
        <v>2</v>
      </c>
      <c r="R502" s="15">
        <f t="shared" si="538"/>
        <v>1.0880000000000001</v>
      </c>
      <c r="S502" s="14">
        <f>VALUE('fnd enro'!Q502)</f>
        <v>3</v>
      </c>
      <c r="T502" s="2"/>
      <c r="U502" s="1">
        <f>(($D502*'fnd base rates'!C$107)
+($E502*'fnd base rates'!C$108)
+($F502*'fnd base rates'!C$109)
+($G502*'fnd base rates'!C$110)
+($H502*'fnd base rates'!C$111)
+($I502*'fnd base rates'!C$112)
+($J502*'fnd base rates'!C$113)
+($K502*'fnd base rates'!C$114)
+($M502*'fnd base rates'!C$116)
+($N502*'fnd base rates'!C$117)
+($O502*'fnd base rates'!C$118)
+($P502*VLOOKUP($S502+12,rate_basefnd,3)))
*$R502</f>
        <v>1047.9957044480002</v>
      </c>
      <c r="V502" s="1">
        <f>(($D502*'fnd base rates'!D$107)
+($E502*'fnd base rates'!D$108)
+($F502*'fnd base rates'!D$109)
+($G502*'fnd base rates'!D$110)
+($H502*'fnd base rates'!D$111)
+($I502*'fnd base rates'!D$112)
+($J502*'fnd base rates'!D$113)
+($K502*'fnd base rates'!D$114)
+($M502*'fnd base rates'!D$116)
+($N502*'fnd base rates'!D$117)
+($O502*'fnd base rates'!D$118)
+($P502*VLOOKUP($S502+12,rate_basefnd,4)))
*$R502</f>
        <v>2027.9123200000004</v>
      </c>
      <c r="W502" s="1">
        <f>(($D502*'fnd base rates'!E$107)
+($E502*'fnd base rates'!E$108)
+($F502*'fnd base rates'!E$109)
+($G502*'fnd base rates'!E$110)
+($H502*'fnd base rates'!E$111)
+($I502*'fnd base rates'!E$112)
+($J502*'fnd base rates'!E$113)
+($K502*'fnd base rates'!E$114)
+($M502*'fnd base rates'!E$116)
+($N502*'fnd base rates'!E$117)
+($O502*'fnd base rates'!E$118)
+($P502*VLOOKUP($S502+12,rate_basefnd,5)))
*$R502</f>
        <v>14328.351129088001</v>
      </c>
      <c r="X502" s="1">
        <f>(($D502*'fnd base rates'!F$107)
+($E502*'fnd base rates'!F$108)
+($F502*'fnd base rates'!F$109)
+($G502*'fnd base rates'!F$110)
+($H502*'fnd base rates'!F$111)
+($I502*'fnd base rates'!F$112)
+($J502*'fnd base rates'!F$113)
+($K502*'fnd base rates'!F$114)
+($M502*'fnd base rates'!F$116)
+($N502*'fnd base rates'!F$117)
+($O502*'fnd base rates'!F$118)
+($P502*VLOOKUP($S502+12,rate_basefnd,6)))
*$R502</f>
        <v>1646.977856256</v>
      </c>
      <c r="Y502" s="1">
        <f>(($D502*'fnd base rates'!G$107)
+($E502*'fnd base rates'!G$108)
+($F502*'fnd base rates'!G$109)
+($G502*'fnd base rates'!G$110)
+($H502*'fnd base rates'!G$111)
+($I502*'fnd base rates'!G$112)
+($J502*'fnd base rates'!G$113)
+($K502*'fnd base rates'!G$114)
+($M502*'fnd base rates'!G$116)
+($N502*'fnd base rates'!G$117)
+($O502*'fnd base rates'!G$118)
+($P502*VLOOKUP($S502+12,rate_basefnd,7)))
*$R502</f>
        <v>586.67493081600014</v>
      </c>
      <c r="Z502" s="1">
        <f>(($D502*'fnd base rates'!H$107)
+($E502*'fnd base rates'!H$108)
+($F502*'fnd base rates'!H$109)
+($G502*'fnd base rates'!H$110)
+($H502*'fnd base rates'!H$111)
+($I502*'fnd base rates'!H$112)
+($J502*'fnd base rates'!H$113)
+($K502*'fnd base rates'!H$114)
+($M502*'fnd base rates'!H$116)
+($N502*'fnd base rates'!H$117)
+($O502*'fnd base rates'!H$118)
+($P502*VLOOKUP($S502+12,rate_basefnd,8)))</f>
        <v>1247.5389340000002</v>
      </c>
      <c r="AA502" s="1">
        <f>(($D502*'fnd base rates'!I$107)
+($E502*'fnd base rates'!I$108)
+($F502*'fnd base rates'!I$109)
+($G502*'fnd base rates'!I$110)
+($H502*'fnd base rates'!I$111)
+($I502*'fnd base rates'!I$112)
+($J502*'fnd base rates'!I$113)
+($K502*'fnd base rates'!I$114)
+($M502*'fnd base rates'!I$116)
+($N502*'fnd base rates'!I$117)
+($O502*'fnd base rates'!I$118)
+($P502*VLOOKUP($S502+12,rate_basefnd,9)))
*$R502</f>
        <v>944.51456000000007</v>
      </c>
      <c r="AB502" s="1">
        <f>(($D502*'fnd base rates'!J$107)
+($E502*'fnd base rates'!J$108)
+($F502*'fnd base rates'!J$109)
+($G502*'fnd base rates'!J$110)
+($H502*'fnd base rates'!J$111)
+($I502*'fnd base rates'!J$112)
+($J502*'fnd base rates'!J$113)
+($K502*'fnd base rates'!J$114)
+($M502*'fnd base rates'!J$116)
+($N502*'fnd base rates'!J$117)
+($O502*'fnd base rates'!J$118)
+($P502*VLOOKUP($S502+12,rate_basefnd,10)))
*$R502</f>
        <v>1912.1056000000001</v>
      </c>
      <c r="AC502" s="1">
        <f>(($D502*'fnd base rates'!K$107)
+($E502*'fnd base rates'!K$108)
+($F502*'fnd base rates'!K$109)
+($G502*'fnd base rates'!K$110)
+($H502*'fnd base rates'!K$111)
+($I502*'fnd base rates'!K$112)
+($J502*'fnd base rates'!K$113)
+($K502*'fnd base rates'!K$114)
+($M502*'fnd base rates'!K$116)
+($N502*'fnd base rates'!K$117)
+($O502*'fnd base rates'!K$118)
+($P502*VLOOKUP($S502+12,rate_basefnd,11)))
*$R502</f>
        <v>2111.3617894399999</v>
      </c>
      <c r="AD502" s="1">
        <f>(($D502*'fnd base rates'!L$107)
+($E502*'fnd base rates'!L$108)
+($F502*'fnd base rates'!L$109)
+($G502*'fnd base rates'!L$110)
+($H502*'fnd base rates'!L$111)
+($I502*'fnd base rates'!L$112)
+($J502*'fnd base rates'!L$113)
+($K502*'fnd base rates'!L$114)
+($M502*'fnd base rates'!L$116)
+($N502*'fnd base rates'!L$117)
+($O502*'fnd base rates'!L$118)
+($P502*VLOOKUP($S502+12,rate_basefnd,12)))</f>
        <v>3150.4066800000001</v>
      </c>
      <c r="AE502" s="1">
        <f>(($D502*'fnd base rates'!M$107)
+($E502*'fnd base rates'!M$108)
+($F502*'fnd base rates'!M$109)
+($G502*'fnd base rates'!M$110)
+($H502*'fnd base rates'!M$111)
+($I502*'fnd base rates'!M$112)
+($J502*'fnd base rates'!M$113)
+($K502*'fnd base rates'!M$114)
+($M502*'fnd base rates'!M$116)
+($N502*'fnd base rates'!M$117)
+($O502*'fnd base rates'!M$118)
+($P502*VLOOKUP($S502+12,rate_basefnd,13)))</f>
        <v>0</v>
      </c>
      <c r="AF502" s="4">
        <f t="shared" si="539"/>
        <v>29003.839504047999</v>
      </c>
      <c r="AH502" s="269">
        <f t="shared" si="540"/>
        <v>469035189</v>
      </c>
      <c r="AI502" s="4" t="str">
        <f t="shared" si="541"/>
        <v>469</v>
      </c>
      <c r="AJ502" s="2" t="str">
        <f t="shared" si="542"/>
        <v>035</v>
      </c>
      <c r="AK502" s="2" t="str">
        <f t="shared" si="543"/>
        <v>189</v>
      </c>
      <c r="AL502" s="4">
        <f t="shared" si="544"/>
        <v>1</v>
      </c>
      <c r="AM502" s="4">
        <f t="shared" si="535"/>
        <v>2</v>
      </c>
      <c r="AN502" s="4">
        <f t="shared" si="545"/>
        <v>29003.839504047999</v>
      </c>
      <c r="AO502" s="4">
        <f t="shared" si="546"/>
        <v>14502</v>
      </c>
      <c r="AP502" s="4">
        <f t="shared" si="536"/>
        <v>0</v>
      </c>
      <c r="AQ502" s="4">
        <v>14502</v>
      </c>
      <c r="AW502" s="4">
        <v>14502</v>
      </c>
      <c r="AX502" s="5">
        <f t="shared" si="547"/>
        <v>0</v>
      </c>
      <c r="AY502" s="4">
        <v>14502</v>
      </c>
      <c r="AZ502" s="5"/>
      <c r="BB502" s="5">
        <f t="shared" ref="BB502" si="591">BC502-BA502</f>
        <v>0</v>
      </c>
    </row>
    <row r="503" spans="1:54" s="4" customFormat="1">
      <c r="A503" s="269">
        <v>469</v>
      </c>
      <c r="B503" s="2">
        <v>469035220</v>
      </c>
      <c r="C503" s="9" t="s">
        <v>1069</v>
      </c>
      <c r="D503" s="14">
        <f>'fnd enro'!D503</f>
        <v>0</v>
      </c>
      <c r="E503" s="14">
        <f>'fnd enro'!E503</f>
        <v>0</v>
      </c>
      <c r="F503" s="14">
        <f>'fnd enro'!F503</f>
        <v>1</v>
      </c>
      <c r="G503" s="14">
        <f>'fnd enro'!G503</f>
        <v>0</v>
      </c>
      <c r="H503" s="14">
        <f>'fnd enro'!H503</f>
        <v>1</v>
      </c>
      <c r="I503" s="14">
        <f>'fnd enro'!I503</f>
        <v>0</v>
      </c>
      <c r="J503" s="14">
        <f>'fnd enro'!J503</f>
        <v>0</v>
      </c>
      <c r="K503" s="15">
        <f>'fnd enro'!K503</f>
        <v>7.7200000000000005E-2</v>
      </c>
      <c r="L503" s="14">
        <f>'fnd enro'!L503</f>
        <v>0</v>
      </c>
      <c r="M503" s="14">
        <f>'fnd enro'!M503</f>
        <v>1</v>
      </c>
      <c r="N503" s="14">
        <f>'fnd enro'!N503</f>
        <v>0</v>
      </c>
      <c r="O503" s="14">
        <f>'fnd enro'!O503</f>
        <v>0</v>
      </c>
      <c r="P503" s="14">
        <f>'fnd enro'!P503</f>
        <v>2</v>
      </c>
      <c r="Q503" s="14">
        <f>'fnd enro'!R503</f>
        <v>2</v>
      </c>
      <c r="R503" s="15">
        <f t="shared" si="538"/>
        <v>1.0880000000000001</v>
      </c>
      <c r="S503" s="14">
        <f>VALUE('fnd enro'!Q503)</f>
        <v>7</v>
      </c>
      <c r="T503" s="2"/>
      <c r="U503" s="1">
        <f>(($D503*'fnd base rates'!C$107)
+($E503*'fnd base rates'!C$108)
+($F503*'fnd base rates'!C$109)
+($G503*'fnd base rates'!C$110)
+($H503*'fnd base rates'!C$111)
+($I503*'fnd base rates'!C$112)
+($J503*'fnd base rates'!C$113)
+($K503*'fnd base rates'!C$114)
+($M503*'fnd base rates'!C$116)
+($N503*'fnd base rates'!C$117)
+($O503*'fnd base rates'!C$118)
+($P503*VLOOKUP($S503+12,rate_basefnd,3)))
*$R503</f>
        <v>1426.7626088960003</v>
      </c>
      <c r="V503" s="1">
        <f>(($D503*'fnd base rates'!D$107)
+($E503*'fnd base rates'!D$108)
+($F503*'fnd base rates'!D$109)
+($G503*'fnd base rates'!D$110)
+($H503*'fnd base rates'!D$111)
+($I503*'fnd base rates'!D$112)
+($J503*'fnd base rates'!D$113)
+($K503*'fnd base rates'!D$114)
+($M503*'fnd base rates'!D$116)
+($N503*'fnd base rates'!D$117)
+($O503*'fnd base rates'!D$118)
+($P503*VLOOKUP($S503+12,rate_basefnd,4)))
*$R503</f>
        <v>2565.0905600000001</v>
      </c>
      <c r="W503" s="1">
        <f>(($D503*'fnd base rates'!E$107)
+($E503*'fnd base rates'!E$108)
+($F503*'fnd base rates'!E$109)
+($G503*'fnd base rates'!E$110)
+($H503*'fnd base rates'!E$111)
+($I503*'fnd base rates'!E$112)
+($J503*'fnd base rates'!E$113)
+($K503*'fnd base rates'!E$114)
+($M503*'fnd base rates'!E$116)
+($N503*'fnd base rates'!E$117)
+($O503*'fnd base rates'!E$118)
+($P503*VLOOKUP($S503+12,rate_basefnd,5)))
*$R503</f>
        <v>16242.437298176001</v>
      </c>
      <c r="X503" s="1">
        <f>(($D503*'fnd base rates'!F$107)
+($E503*'fnd base rates'!F$108)
+($F503*'fnd base rates'!F$109)
+($G503*'fnd base rates'!F$110)
+($H503*'fnd base rates'!F$111)
+($I503*'fnd base rates'!F$112)
+($J503*'fnd base rates'!F$113)
+($K503*'fnd base rates'!F$114)
+($M503*'fnd base rates'!F$116)
+($N503*'fnd base rates'!F$117)
+($O503*'fnd base rates'!F$118)
+($P503*VLOOKUP($S503+12,rate_basefnd,6)))
*$R503</f>
        <v>2632.7889925119998</v>
      </c>
      <c r="Y503" s="1">
        <f>(($D503*'fnd base rates'!G$107)
+($E503*'fnd base rates'!G$108)
+($F503*'fnd base rates'!G$109)
+($G503*'fnd base rates'!G$110)
+($H503*'fnd base rates'!G$111)
+($I503*'fnd base rates'!G$112)
+($J503*'fnd base rates'!G$113)
+($K503*'fnd base rates'!G$114)
+($M503*'fnd base rates'!G$116)
+($N503*'fnd base rates'!G$117)
+($O503*'fnd base rates'!G$118)
+($P503*VLOOKUP($S503+12,rate_basefnd,7)))
*$R503</f>
        <v>744.01418163200003</v>
      </c>
      <c r="Z503" s="1">
        <f>(($D503*'fnd base rates'!H$107)
+($E503*'fnd base rates'!H$108)
+($F503*'fnd base rates'!H$109)
+($G503*'fnd base rates'!H$110)
+($H503*'fnd base rates'!H$111)
+($I503*'fnd base rates'!H$112)
+($J503*'fnd base rates'!H$113)
+($K503*'fnd base rates'!H$114)
+($M503*'fnd base rates'!H$116)
+($N503*'fnd base rates'!H$117)
+($O503*'fnd base rates'!H$118)
+($P503*VLOOKUP($S503+12,rate_basefnd,8)))</f>
        <v>1220.5278680000001</v>
      </c>
      <c r="AA503" s="1">
        <f>(($D503*'fnd base rates'!I$107)
+($E503*'fnd base rates'!I$108)
+($F503*'fnd base rates'!I$109)
+($G503*'fnd base rates'!I$110)
+($H503*'fnd base rates'!I$111)
+($I503*'fnd base rates'!I$112)
+($J503*'fnd base rates'!I$113)
+($K503*'fnd base rates'!I$114)
+($M503*'fnd base rates'!I$116)
+($N503*'fnd base rates'!I$117)
+($O503*'fnd base rates'!I$118)
+($P503*VLOOKUP($S503+12,rate_basefnd,9)))
*$R503</f>
        <v>1090.19776</v>
      </c>
      <c r="AB503" s="1">
        <f>(($D503*'fnd base rates'!J$107)
+($E503*'fnd base rates'!J$108)
+($F503*'fnd base rates'!J$109)
+($G503*'fnd base rates'!J$110)
+($H503*'fnd base rates'!J$111)
+($I503*'fnd base rates'!J$112)
+($J503*'fnd base rates'!J$113)
+($K503*'fnd base rates'!J$114)
+($M503*'fnd base rates'!J$116)
+($N503*'fnd base rates'!J$117)
+($O503*'fnd base rates'!J$118)
+($P503*VLOOKUP($S503+12,rate_basefnd,10)))
*$R503</f>
        <v>1862.3622400000002</v>
      </c>
      <c r="AC503" s="1">
        <f>(($D503*'fnd base rates'!K$107)
+($E503*'fnd base rates'!K$108)
+($F503*'fnd base rates'!K$109)
+($G503*'fnd base rates'!K$110)
+($H503*'fnd base rates'!K$111)
+($I503*'fnd base rates'!K$112)
+($J503*'fnd base rates'!K$113)
+($K503*'fnd base rates'!K$114)
+($M503*'fnd base rates'!K$116)
+($N503*'fnd base rates'!K$117)
+($O503*'fnd base rates'!K$118)
+($P503*VLOOKUP($S503+12,rate_basefnd,11)))
*$R503</f>
        <v>2813.3718988800001</v>
      </c>
      <c r="AD503" s="1">
        <f>(($D503*'fnd base rates'!L$107)
+($E503*'fnd base rates'!L$108)
+($F503*'fnd base rates'!L$109)
+($G503*'fnd base rates'!L$110)
+($H503*'fnd base rates'!L$111)
+($I503*'fnd base rates'!L$112)
+($J503*'fnd base rates'!L$113)
+($K503*'fnd base rates'!L$114)
+($M503*'fnd base rates'!L$116)
+($N503*'fnd base rates'!L$117)
+($O503*'fnd base rates'!L$118)
+($P503*VLOOKUP($S503+12,rate_basefnd,12)))</f>
        <v>4263.8733599999996</v>
      </c>
      <c r="AE503" s="1">
        <f>(($D503*'fnd base rates'!M$107)
+($E503*'fnd base rates'!M$108)
+($F503*'fnd base rates'!M$109)
+($G503*'fnd base rates'!M$110)
+($H503*'fnd base rates'!M$111)
+($I503*'fnd base rates'!M$112)
+($J503*'fnd base rates'!M$113)
+($K503*'fnd base rates'!M$114)
+($M503*'fnd base rates'!M$116)
+($N503*'fnd base rates'!M$117)
+($O503*'fnd base rates'!M$118)
+($P503*VLOOKUP($S503+12,rate_basefnd,13)))</f>
        <v>0</v>
      </c>
      <c r="AF503" s="4">
        <f t="shared" si="539"/>
        <v>34861.426768095997</v>
      </c>
      <c r="AH503" s="269">
        <f t="shared" si="540"/>
        <v>469035220</v>
      </c>
      <c r="AI503" s="4" t="str">
        <f t="shared" si="541"/>
        <v>469</v>
      </c>
      <c r="AJ503" s="2" t="str">
        <f t="shared" si="542"/>
        <v>035</v>
      </c>
      <c r="AK503" s="2" t="str">
        <f t="shared" si="543"/>
        <v>220</v>
      </c>
      <c r="AL503" s="4">
        <f t="shared" si="544"/>
        <v>1</v>
      </c>
      <c r="AM503" s="4">
        <f t="shared" si="535"/>
        <v>2</v>
      </c>
      <c r="AN503" s="4">
        <f t="shared" si="545"/>
        <v>34861.426768095997</v>
      </c>
      <c r="AO503" s="4">
        <f t="shared" si="546"/>
        <v>17431</v>
      </c>
      <c r="AP503" s="4">
        <f t="shared" si="536"/>
        <v>0</v>
      </c>
      <c r="AQ503" s="4">
        <v>17431</v>
      </c>
      <c r="AW503" s="4">
        <v>17431</v>
      </c>
      <c r="AX503" s="5">
        <f t="shared" si="547"/>
        <v>0</v>
      </c>
      <c r="AY503" s="4">
        <v>17431</v>
      </c>
      <c r="AZ503" s="5"/>
      <c r="BB503" s="5">
        <f t="shared" ref="BB503" si="592">BC503-BA503</f>
        <v>0</v>
      </c>
    </row>
    <row r="504" spans="1:54" s="4" customFormat="1">
      <c r="A504" s="269">
        <v>469</v>
      </c>
      <c r="B504" s="2">
        <v>469035244</v>
      </c>
      <c r="C504" s="9" t="s">
        <v>1069</v>
      </c>
      <c r="D504" s="14">
        <f>'fnd enro'!D504</f>
        <v>0</v>
      </c>
      <c r="E504" s="14">
        <f>'fnd enro'!E504</f>
        <v>0</v>
      </c>
      <c r="F504" s="14">
        <f>'fnd enro'!F504</f>
        <v>1</v>
      </c>
      <c r="G504" s="14">
        <f>'fnd enro'!G504</f>
        <v>3</v>
      </c>
      <c r="H504" s="14">
        <f>'fnd enro'!H504</f>
        <v>3</v>
      </c>
      <c r="I504" s="14">
        <f>'fnd enro'!I504</f>
        <v>1</v>
      </c>
      <c r="J504" s="14">
        <f>'fnd enro'!J504</f>
        <v>0</v>
      </c>
      <c r="K504" s="15">
        <f>'fnd enro'!K504</f>
        <v>0.30880000000000002</v>
      </c>
      <c r="L504" s="14">
        <f>'fnd enro'!L504</f>
        <v>0</v>
      </c>
      <c r="M504" s="14">
        <f>'fnd enro'!M504</f>
        <v>0</v>
      </c>
      <c r="N504" s="14">
        <f>'fnd enro'!N504</f>
        <v>0</v>
      </c>
      <c r="O504" s="14">
        <f>'fnd enro'!O504</f>
        <v>0</v>
      </c>
      <c r="P504" s="14">
        <f>'fnd enro'!P504</f>
        <v>4</v>
      </c>
      <c r="Q504" s="14">
        <f>'fnd enro'!R504</f>
        <v>8</v>
      </c>
      <c r="R504" s="15">
        <f t="shared" si="538"/>
        <v>1.0880000000000001</v>
      </c>
      <c r="S504" s="14">
        <f>VALUE('fnd enro'!Q504)</f>
        <v>10</v>
      </c>
      <c r="T504" s="2"/>
      <c r="U504" s="1">
        <f>(($D504*'fnd base rates'!C$107)
+($E504*'fnd base rates'!C$108)
+($F504*'fnd base rates'!C$109)
+($G504*'fnd base rates'!C$110)
+($H504*'fnd base rates'!C$111)
+($I504*'fnd base rates'!C$112)
+($J504*'fnd base rates'!C$113)
+($K504*'fnd base rates'!C$114)
+($M504*'fnd base rates'!C$116)
+($N504*'fnd base rates'!C$117)
+($O504*'fnd base rates'!C$118)
+($P504*VLOOKUP($S504+12,rate_basefnd,3)))
*$R504</f>
        <v>5014.516675584001</v>
      </c>
      <c r="V504" s="1">
        <f>(($D504*'fnd base rates'!D$107)
+($E504*'fnd base rates'!D$108)
+($F504*'fnd base rates'!D$109)
+($G504*'fnd base rates'!D$110)
+($H504*'fnd base rates'!D$111)
+($I504*'fnd base rates'!D$112)
+($J504*'fnd base rates'!D$113)
+($K504*'fnd base rates'!D$114)
+($M504*'fnd base rates'!D$116)
+($N504*'fnd base rates'!D$117)
+($O504*'fnd base rates'!D$118)
+($P504*VLOOKUP($S504+12,rate_basefnd,4)))
*$R504</f>
        <v>8294.7379200000014</v>
      </c>
      <c r="W504" s="1">
        <f>(($D504*'fnd base rates'!E$107)
+($E504*'fnd base rates'!E$108)
+($F504*'fnd base rates'!E$109)
+($G504*'fnd base rates'!E$110)
+($H504*'fnd base rates'!E$111)
+($I504*'fnd base rates'!E$112)
+($J504*'fnd base rates'!E$113)
+($K504*'fnd base rates'!E$114)
+($M504*'fnd base rates'!E$116)
+($N504*'fnd base rates'!E$117)
+($O504*'fnd base rates'!E$118)
+($P504*VLOOKUP($S504+12,rate_basefnd,5)))
*$R504</f>
        <v>49488.956232704011</v>
      </c>
      <c r="X504" s="1">
        <f>(($D504*'fnd base rates'!F$107)
+($E504*'fnd base rates'!F$108)
+($F504*'fnd base rates'!F$109)
+($G504*'fnd base rates'!F$110)
+($H504*'fnd base rates'!F$111)
+($I504*'fnd base rates'!F$112)
+($J504*'fnd base rates'!F$113)
+($K504*'fnd base rates'!F$114)
+($M504*'fnd base rates'!F$116)
+($N504*'fnd base rates'!F$117)
+($O504*'fnd base rates'!F$118)
+($P504*VLOOKUP($S504+12,rate_basefnd,6)))
*$R504</f>
        <v>9642.7278100480016</v>
      </c>
      <c r="Y504" s="1">
        <f>(($D504*'fnd base rates'!G$107)
+($E504*'fnd base rates'!G$108)
+($F504*'fnd base rates'!G$109)
+($G504*'fnd base rates'!G$110)
+($H504*'fnd base rates'!G$111)
+($I504*'fnd base rates'!G$112)
+($J504*'fnd base rates'!G$113)
+($K504*'fnd base rates'!G$114)
+($M504*'fnd base rates'!G$116)
+($N504*'fnd base rates'!G$117)
+($O504*'fnd base rates'!G$118)
+($P504*VLOOKUP($S504+12,rate_basefnd,7)))
*$R504</f>
        <v>2185.0045665280004</v>
      </c>
      <c r="Z504" s="1">
        <f>(($D504*'fnd base rates'!H$107)
+($E504*'fnd base rates'!H$108)
+($F504*'fnd base rates'!H$109)
+($G504*'fnd base rates'!H$110)
+($H504*'fnd base rates'!H$111)
+($I504*'fnd base rates'!H$112)
+($J504*'fnd base rates'!H$113)
+($K504*'fnd base rates'!H$114)
+($M504*'fnd base rates'!H$116)
+($N504*'fnd base rates'!H$117)
+($O504*'fnd base rates'!H$118)
+($P504*VLOOKUP($S504+12,rate_basefnd,8)))</f>
        <v>4601.2714719999994</v>
      </c>
      <c r="AA504" s="1">
        <f>(($D504*'fnd base rates'!I$107)
+($E504*'fnd base rates'!I$108)
+($F504*'fnd base rates'!I$109)
+($G504*'fnd base rates'!I$110)
+($H504*'fnd base rates'!I$111)
+($I504*'fnd base rates'!I$112)
+($J504*'fnd base rates'!I$113)
+($K504*'fnd base rates'!I$114)
+($M504*'fnd base rates'!I$116)
+($N504*'fnd base rates'!I$117)
+($O504*'fnd base rates'!I$118)
+($P504*VLOOKUP($S504+12,rate_basefnd,9)))
*$R504</f>
        <v>3626.9676800000011</v>
      </c>
      <c r="AB504" s="1">
        <f>(($D504*'fnd base rates'!J$107)
+($E504*'fnd base rates'!J$108)
+($F504*'fnd base rates'!J$109)
+($G504*'fnd base rates'!J$110)
+($H504*'fnd base rates'!J$111)
+($I504*'fnd base rates'!J$112)
+($J504*'fnd base rates'!J$113)
+($K504*'fnd base rates'!J$114)
+($M504*'fnd base rates'!J$116)
+($N504*'fnd base rates'!J$117)
+($O504*'fnd base rates'!J$118)
+($P504*VLOOKUP($S504+12,rate_basefnd,10)))
*$R504</f>
        <v>5403.2908800000005</v>
      </c>
      <c r="AC504" s="1">
        <f>(($D504*'fnd base rates'!K$107)
+($E504*'fnd base rates'!K$108)
+($F504*'fnd base rates'!K$109)
+($G504*'fnd base rates'!K$110)
+($H504*'fnd base rates'!K$111)
+($I504*'fnd base rates'!K$112)
+($J504*'fnd base rates'!K$113)
+($K504*'fnd base rates'!K$114)
+($M504*'fnd base rates'!K$116)
+($N504*'fnd base rates'!K$117)
+($O504*'fnd base rates'!K$118)
+($P504*VLOOKUP($S504+12,rate_basefnd,11)))
*$R504</f>
        <v>9897.9483955200012</v>
      </c>
      <c r="AD504" s="1">
        <f>(($D504*'fnd base rates'!L$107)
+($E504*'fnd base rates'!L$108)
+($F504*'fnd base rates'!L$109)
+($G504*'fnd base rates'!L$110)
+($H504*'fnd base rates'!L$111)
+($I504*'fnd base rates'!L$112)
+($J504*'fnd base rates'!L$113)
+($K504*'fnd base rates'!L$114)
+($M504*'fnd base rates'!L$116)
+($N504*'fnd base rates'!L$117)
+($O504*'fnd base rates'!L$118)
+($P504*VLOOKUP($S504+12,rate_basefnd,12)))</f>
        <v>14064.75344</v>
      </c>
      <c r="AE504" s="1">
        <f>(($D504*'fnd base rates'!M$107)
+($E504*'fnd base rates'!M$108)
+($F504*'fnd base rates'!M$109)
+($G504*'fnd base rates'!M$110)
+($H504*'fnd base rates'!M$111)
+($I504*'fnd base rates'!M$112)
+($J504*'fnd base rates'!M$113)
+($K504*'fnd base rates'!M$114)
+($M504*'fnd base rates'!M$116)
+($N504*'fnd base rates'!M$117)
+($O504*'fnd base rates'!M$118)
+($P504*VLOOKUP($S504+12,rate_basefnd,13)))</f>
        <v>0</v>
      </c>
      <c r="AF504" s="4">
        <f t="shared" si="539"/>
        <v>112220.17507238401</v>
      </c>
      <c r="AH504" s="269">
        <f t="shared" si="540"/>
        <v>469035244</v>
      </c>
      <c r="AI504" s="4" t="str">
        <f t="shared" si="541"/>
        <v>469</v>
      </c>
      <c r="AJ504" s="2" t="str">
        <f t="shared" si="542"/>
        <v>035</v>
      </c>
      <c r="AK504" s="2" t="str">
        <f t="shared" si="543"/>
        <v>244</v>
      </c>
      <c r="AL504" s="4">
        <f t="shared" si="544"/>
        <v>1</v>
      </c>
      <c r="AM504" s="4">
        <f t="shared" si="535"/>
        <v>8</v>
      </c>
      <c r="AN504" s="4">
        <f t="shared" si="545"/>
        <v>112220.17507238401</v>
      </c>
      <c r="AO504" s="4">
        <f t="shared" si="546"/>
        <v>14028</v>
      </c>
      <c r="AP504" s="4">
        <f t="shared" si="536"/>
        <v>0</v>
      </c>
      <c r="AQ504" s="4">
        <v>14028</v>
      </c>
      <c r="AW504" s="4">
        <v>14028</v>
      </c>
      <c r="AX504" s="5">
        <f t="shared" si="547"/>
        <v>0</v>
      </c>
      <c r="AY504" s="4">
        <v>14028</v>
      </c>
      <c r="AZ504" s="5"/>
      <c r="BB504" s="5">
        <f t="shared" ref="BB504" si="593">BC504-BA504</f>
        <v>0</v>
      </c>
    </row>
    <row r="505" spans="1:54" s="4" customFormat="1">
      <c r="A505" s="269">
        <v>469</v>
      </c>
      <c r="B505" s="2">
        <v>469035285</v>
      </c>
      <c r="C505" s="9" t="s">
        <v>1069</v>
      </c>
      <c r="D505" s="14">
        <f>'fnd enro'!D505</f>
        <v>1</v>
      </c>
      <c r="E505" s="14">
        <f>'fnd enro'!E505</f>
        <v>0</v>
      </c>
      <c r="F505" s="14">
        <f>'fnd enro'!F505</f>
        <v>0</v>
      </c>
      <c r="G505" s="14">
        <f>'fnd enro'!G505</f>
        <v>3</v>
      </c>
      <c r="H505" s="14">
        <f>'fnd enro'!H505</f>
        <v>0</v>
      </c>
      <c r="I505" s="14">
        <f>'fnd enro'!I505</f>
        <v>0</v>
      </c>
      <c r="J505" s="14">
        <f>'fnd enro'!J505</f>
        <v>0</v>
      </c>
      <c r="K505" s="15">
        <f>'fnd enro'!K505</f>
        <v>0.1158</v>
      </c>
      <c r="L505" s="14">
        <f>'fnd enro'!L505</f>
        <v>0</v>
      </c>
      <c r="M505" s="14">
        <f>'fnd enro'!M505</f>
        <v>0</v>
      </c>
      <c r="N505" s="14">
        <f>'fnd enro'!N505</f>
        <v>0</v>
      </c>
      <c r="O505" s="14">
        <f>'fnd enro'!O505</f>
        <v>0</v>
      </c>
      <c r="P505" s="14">
        <f>'fnd enro'!P505</f>
        <v>1</v>
      </c>
      <c r="Q505" s="14">
        <f>'fnd enro'!R505</f>
        <v>4</v>
      </c>
      <c r="R505" s="15">
        <f t="shared" si="538"/>
        <v>1.0880000000000001</v>
      </c>
      <c r="S505" s="14">
        <f>VALUE('fnd enro'!Q505)</f>
        <v>8</v>
      </c>
      <c r="T505" s="2"/>
      <c r="U505" s="1">
        <f>(($D505*'fnd base rates'!C$107)
+($E505*'fnd base rates'!C$108)
+($F505*'fnd base rates'!C$109)
+($G505*'fnd base rates'!C$110)
+($H505*'fnd base rates'!C$111)
+($I505*'fnd base rates'!C$112)
+($J505*'fnd base rates'!C$113)
+($K505*'fnd base rates'!C$114)
+($M505*'fnd base rates'!C$116)
+($N505*'fnd base rates'!C$117)
+($O505*'fnd base rates'!C$118)
+($P505*VLOOKUP($S505+12,rate_basefnd,3)))
*$R505</f>
        <v>2060.0127133440001</v>
      </c>
      <c r="V505" s="1">
        <f>(($D505*'fnd base rates'!D$107)
+($E505*'fnd base rates'!D$108)
+($F505*'fnd base rates'!D$109)
+($G505*'fnd base rates'!D$110)
+($H505*'fnd base rates'!D$111)
+($I505*'fnd base rates'!D$112)
+($J505*'fnd base rates'!D$113)
+($K505*'fnd base rates'!D$114)
+($M505*'fnd base rates'!D$116)
+($N505*'fnd base rates'!D$117)
+($O505*'fnd base rates'!D$118)
+($P505*VLOOKUP($S505+12,rate_basefnd,4)))
*$R505</f>
        <v>3285.5968000000007</v>
      </c>
      <c r="W505" s="1">
        <f>(($D505*'fnd base rates'!E$107)
+($E505*'fnd base rates'!E$108)
+($F505*'fnd base rates'!E$109)
+($G505*'fnd base rates'!E$110)
+($H505*'fnd base rates'!E$111)
+($I505*'fnd base rates'!E$112)
+($J505*'fnd base rates'!E$113)
+($K505*'fnd base rates'!E$114)
+($M505*'fnd base rates'!E$116)
+($N505*'fnd base rates'!E$117)
+($O505*'fnd base rates'!E$118)
+($P505*VLOOKUP($S505+12,rate_basefnd,5)))
*$R505</f>
        <v>18207.354827264004</v>
      </c>
      <c r="X505" s="1">
        <f>(($D505*'fnd base rates'!F$107)
+($E505*'fnd base rates'!F$108)
+($F505*'fnd base rates'!F$109)
+($G505*'fnd base rates'!F$110)
+($H505*'fnd base rates'!F$111)
+($I505*'fnd base rates'!F$112)
+($J505*'fnd base rates'!F$113)
+($K505*'fnd base rates'!F$114)
+($M505*'fnd base rates'!F$116)
+($N505*'fnd base rates'!F$117)
+($O505*'fnd base rates'!F$118)
+($P505*VLOOKUP($S505+12,rate_basefnd,6)))
*$R505</f>
        <v>4561.1127687680009</v>
      </c>
      <c r="Y505" s="1">
        <f>(($D505*'fnd base rates'!G$107)
+($E505*'fnd base rates'!G$108)
+($F505*'fnd base rates'!G$109)
+($G505*'fnd base rates'!G$110)
+($H505*'fnd base rates'!G$111)
+($I505*'fnd base rates'!G$112)
+($J505*'fnd base rates'!G$113)
+($K505*'fnd base rates'!G$114)
+($M505*'fnd base rates'!G$116)
+($N505*'fnd base rates'!G$117)
+($O505*'fnd base rates'!G$118)
+($P505*VLOOKUP($S505+12,rate_basefnd,7)))
*$R505</f>
        <v>763.51471244800007</v>
      </c>
      <c r="Z505" s="1">
        <f>(($D505*'fnd base rates'!H$107)
+($E505*'fnd base rates'!H$108)
+($F505*'fnd base rates'!H$109)
+($G505*'fnd base rates'!H$110)
+($H505*'fnd base rates'!H$111)
+($I505*'fnd base rates'!H$112)
+($J505*'fnd base rates'!H$113)
+($K505*'fnd base rates'!H$114)
+($M505*'fnd base rates'!H$116)
+($N505*'fnd base rates'!H$117)
+($O505*'fnd base rates'!H$118)
+($P505*VLOOKUP($S505+12,rate_basefnd,8)))</f>
        <v>1849.0268020000001</v>
      </c>
      <c r="AA505" s="1">
        <f>(($D505*'fnd base rates'!I$107)
+($E505*'fnd base rates'!I$108)
+($F505*'fnd base rates'!I$109)
+($G505*'fnd base rates'!I$110)
+($H505*'fnd base rates'!I$111)
+($I505*'fnd base rates'!I$112)
+($J505*'fnd base rates'!I$113)
+($K505*'fnd base rates'!I$114)
+($M505*'fnd base rates'!I$116)
+($N505*'fnd base rates'!I$117)
+($O505*'fnd base rates'!I$118)
+($P505*VLOOKUP($S505+12,rate_basefnd,9)))
*$R505</f>
        <v>1313.6838400000001</v>
      </c>
      <c r="AB505" s="1">
        <f>(($D505*'fnd base rates'!J$107)
+($E505*'fnd base rates'!J$108)
+($F505*'fnd base rates'!J$109)
+($G505*'fnd base rates'!J$110)
+($H505*'fnd base rates'!J$111)
+($I505*'fnd base rates'!J$112)
+($J505*'fnd base rates'!J$113)
+($K505*'fnd base rates'!J$114)
+($M505*'fnd base rates'!J$116)
+($N505*'fnd base rates'!J$117)
+($O505*'fnd base rates'!J$118)
+($P505*VLOOKUP($S505+12,rate_basefnd,10)))
*$R505</f>
        <v>1316.87168</v>
      </c>
      <c r="AC505" s="1">
        <f>(($D505*'fnd base rates'!K$107)
+($E505*'fnd base rates'!K$108)
+($F505*'fnd base rates'!K$109)
+($G505*'fnd base rates'!K$110)
+($H505*'fnd base rates'!K$111)
+($I505*'fnd base rates'!K$112)
+($J505*'fnd base rates'!K$113)
+($K505*'fnd base rates'!K$114)
+($M505*'fnd base rates'!K$116)
+($N505*'fnd base rates'!K$117)
+($O505*'fnd base rates'!K$118)
+($P505*VLOOKUP($S505+12,rate_basefnd,11)))
*$R505</f>
        <v>4121.0280883200003</v>
      </c>
      <c r="AD505" s="1">
        <f>(($D505*'fnd base rates'!L$107)
+($E505*'fnd base rates'!L$108)
+($F505*'fnd base rates'!L$109)
+($G505*'fnd base rates'!L$110)
+($H505*'fnd base rates'!L$111)
+($I505*'fnd base rates'!L$112)
+($J505*'fnd base rates'!L$113)
+($K505*'fnd base rates'!L$114)
+($M505*'fnd base rates'!L$116)
+($N505*'fnd base rates'!L$117)
+($O505*'fnd base rates'!L$118)
+($P505*VLOOKUP($S505+12,rate_basefnd,12)))</f>
        <v>5530.2200400000002</v>
      </c>
      <c r="AE505" s="1">
        <f>(($D505*'fnd base rates'!M$107)
+($E505*'fnd base rates'!M$108)
+($F505*'fnd base rates'!M$109)
+($G505*'fnd base rates'!M$110)
+($H505*'fnd base rates'!M$111)
+($I505*'fnd base rates'!M$112)
+($J505*'fnd base rates'!M$113)
+($K505*'fnd base rates'!M$114)
+($M505*'fnd base rates'!M$116)
+($N505*'fnd base rates'!M$117)
+($O505*'fnd base rates'!M$118)
+($P505*VLOOKUP($S505+12,rate_basefnd,13)))</f>
        <v>0</v>
      </c>
      <c r="AF505" s="4">
        <f t="shared" si="539"/>
        <v>43008.422272144009</v>
      </c>
      <c r="AH505" s="269">
        <f t="shared" si="540"/>
        <v>469035285</v>
      </c>
      <c r="AI505" s="4" t="str">
        <f t="shared" si="541"/>
        <v>469</v>
      </c>
      <c r="AJ505" s="2" t="str">
        <f t="shared" si="542"/>
        <v>035</v>
      </c>
      <c r="AK505" s="2" t="str">
        <f t="shared" si="543"/>
        <v>285</v>
      </c>
      <c r="AL505" s="4">
        <f t="shared" si="544"/>
        <v>1</v>
      </c>
      <c r="AM505" s="4">
        <f t="shared" si="535"/>
        <v>4</v>
      </c>
      <c r="AN505" s="4">
        <f t="shared" si="545"/>
        <v>43008.422272144009</v>
      </c>
      <c r="AO505" s="4">
        <f t="shared" si="546"/>
        <v>10752</v>
      </c>
      <c r="AP505" s="4">
        <f t="shared" si="536"/>
        <v>0</v>
      </c>
      <c r="AQ505" s="4">
        <v>10752</v>
      </c>
      <c r="AW505" s="4">
        <v>10752</v>
      </c>
      <c r="AX505" s="5">
        <f t="shared" si="547"/>
        <v>0</v>
      </c>
      <c r="AY505" s="4">
        <v>10752</v>
      </c>
      <c r="AZ505" s="5"/>
      <c r="BB505" s="5">
        <f t="shared" ref="BB505" si="594">BC505-BA505</f>
        <v>0</v>
      </c>
    </row>
    <row r="506" spans="1:54" s="4" customFormat="1">
      <c r="A506" s="269">
        <v>469</v>
      </c>
      <c r="B506" s="2">
        <v>469035293</v>
      </c>
      <c r="C506" s="9" t="s">
        <v>1069</v>
      </c>
      <c r="D506" s="14">
        <f>'fnd enro'!D506</f>
        <v>0</v>
      </c>
      <c r="E506" s="14">
        <f>'fnd enro'!E506</f>
        <v>0</v>
      </c>
      <c r="F506" s="14">
        <f>'fnd enro'!F506</f>
        <v>1</v>
      </c>
      <c r="G506" s="14">
        <f>'fnd enro'!G506</f>
        <v>1</v>
      </c>
      <c r="H506" s="14">
        <f>'fnd enro'!H506</f>
        <v>1</v>
      </c>
      <c r="I506" s="14">
        <f>'fnd enro'!I506</f>
        <v>0</v>
      </c>
      <c r="J506" s="14">
        <f>'fnd enro'!J506</f>
        <v>0</v>
      </c>
      <c r="K506" s="15">
        <f>'fnd enro'!K506</f>
        <v>0.1158</v>
      </c>
      <c r="L506" s="14">
        <f>'fnd enro'!L506</f>
        <v>0</v>
      </c>
      <c r="M506" s="14">
        <f>'fnd enro'!M506</f>
        <v>1</v>
      </c>
      <c r="N506" s="14">
        <f>'fnd enro'!N506</f>
        <v>0</v>
      </c>
      <c r="O506" s="14">
        <f>'fnd enro'!O506</f>
        <v>0</v>
      </c>
      <c r="P506" s="14">
        <f>'fnd enro'!P506</f>
        <v>3</v>
      </c>
      <c r="Q506" s="14">
        <f>'fnd enro'!R506</f>
        <v>3</v>
      </c>
      <c r="R506" s="15">
        <f t="shared" si="538"/>
        <v>1.0880000000000001</v>
      </c>
      <c r="S506" s="14">
        <f>VALUE('fnd enro'!Q506)</f>
        <v>10</v>
      </c>
      <c r="T506" s="2"/>
      <c r="U506" s="1">
        <f>(($D506*'fnd base rates'!C$107)
+($E506*'fnd base rates'!C$108)
+($F506*'fnd base rates'!C$109)
+($G506*'fnd base rates'!C$110)
+($H506*'fnd base rates'!C$111)
+($I506*'fnd base rates'!C$112)
+($J506*'fnd base rates'!C$113)
+($K506*'fnd base rates'!C$114)
+($M506*'fnd base rates'!C$116)
+($N506*'fnd base rates'!C$117)
+($O506*'fnd base rates'!C$118)
+($P506*VLOOKUP($S506+12,rate_basefnd,3)))
*$R506</f>
        <v>2119.9397533440001</v>
      </c>
      <c r="V506" s="1">
        <f>(($D506*'fnd base rates'!D$107)
+($E506*'fnd base rates'!D$108)
+($F506*'fnd base rates'!D$109)
+($G506*'fnd base rates'!D$110)
+($H506*'fnd base rates'!D$111)
+($I506*'fnd base rates'!D$112)
+($J506*'fnd base rates'!D$113)
+($K506*'fnd base rates'!D$114)
+($M506*'fnd base rates'!D$116)
+($N506*'fnd base rates'!D$117)
+($O506*'fnd base rates'!D$118)
+($P506*VLOOKUP($S506+12,rate_basefnd,4)))
*$R506</f>
        <v>3916.4300800000005</v>
      </c>
      <c r="W506" s="1">
        <f>(($D506*'fnd base rates'!E$107)
+($E506*'fnd base rates'!E$108)
+($F506*'fnd base rates'!E$109)
+($G506*'fnd base rates'!E$110)
+($H506*'fnd base rates'!E$111)
+($I506*'fnd base rates'!E$112)
+($J506*'fnd base rates'!E$113)
+($K506*'fnd base rates'!E$114)
+($M506*'fnd base rates'!E$116)
+($N506*'fnd base rates'!E$117)
+($O506*'fnd base rates'!E$118)
+($P506*VLOOKUP($S506+12,rate_basefnd,5)))
*$R506</f>
        <v>25529.703627264</v>
      </c>
      <c r="X506" s="1">
        <f>(($D506*'fnd base rates'!F$107)
+($E506*'fnd base rates'!F$108)
+($F506*'fnd base rates'!F$109)
+($G506*'fnd base rates'!F$110)
+($H506*'fnd base rates'!F$111)
+($I506*'fnd base rates'!F$112)
+($J506*'fnd base rates'!F$113)
+($K506*'fnd base rates'!F$114)
+($M506*'fnd base rates'!F$116)
+($N506*'fnd base rates'!F$117)
+($O506*'fnd base rates'!F$118)
+($P506*VLOOKUP($S506+12,rate_basefnd,6)))
*$R506</f>
        <v>3990.0106887680004</v>
      </c>
      <c r="Y506" s="1">
        <f>(($D506*'fnd base rates'!G$107)
+($E506*'fnd base rates'!G$108)
+($F506*'fnd base rates'!G$109)
+($G506*'fnd base rates'!G$110)
+($H506*'fnd base rates'!G$111)
+($I506*'fnd base rates'!G$112)
+($J506*'fnd base rates'!G$113)
+($K506*'fnd base rates'!G$114)
+($M506*'fnd base rates'!G$116)
+($N506*'fnd base rates'!G$117)
+($O506*'fnd base rates'!G$118)
+($P506*VLOOKUP($S506+12,rate_basefnd,7)))
*$R506</f>
        <v>1160.3518324480001</v>
      </c>
      <c r="Z506" s="1">
        <f>(($D506*'fnd base rates'!H$107)
+($E506*'fnd base rates'!H$108)
+($F506*'fnd base rates'!H$109)
+($G506*'fnd base rates'!H$110)
+($H506*'fnd base rates'!H$111)
+($I506*'fnd base rates'!H$112)
+($J506*'fnd base rates'!H$113)
+($K506*'fnd base rates'!H$114)
+($M506*'fnd base rates'!H$116)
+($N506*'fnd base rates'!H$117)
+($O506*'fnd base rates'!H$118)
+($P506*VLOOKUP($S506+12,rate_basefnd,8)))</f>
        <v>1778.586802</v>
      </c>
      <c r="AA506" s="1">
        <f>(($D506*'fnd base rates'!I$107)
+($E506*'fnd base rates'!I$108)
+($F506*'fnd base rates'!I$109)
+($G506*'fnd base rates'!I$110)
+($H506*'fnd base rates'!I$111)
+($I506*'fnd base rates'!I$112)
+($J506*'fnd base rates'!I$113)
+($K506*'fnd base rates'!I$114)
+($M506*'fnd base rates'!I$116)
+($N506*'fnd base rates'!I$117)
+($O506*'fnd base rates'!I$118)
+($P506*VLOOKUP($S506+12,rate_basefnd,9)))
*$R506</f>
        <v>1628.6272000000001</v>
      </c>
      <c r="AB506" s="1">
        <f>(($D506*'fnd base rates'!J$107)
+($E506*'fnd base rates'!J$108)
+($F506*'fnd base rates'!J$109)
+($G506*'fnd base rates'!J$110)
+($H506*'fnd base rates'!J$111)
+($I506*'fnd base rates'!J$112)
+($J506*'fnd base rates'!J$113)
+($K506*'fnd base rates'!J$114)
+($M506*'fnd base rates'!J$116)
+($N506*'fnd base rates'!J$117)
+($O506*'fnd base rates'!J$118)
+($P506*VLOOKUP($S506+12,rate_basefnd,10)))
*$R506</f>
        <v>3093.9020799999998</v>
      </c>
      <c r="AC506" s="1">
        <f>(($D506*'fnd base rates'!K$107)
+($E506*'fnd base rates'!K$108)
+($F506*'fnd base rates'!K$109)
+($G506*'fnd base rates'!K$110)
+($H506*'fnd base rates'!K$111)
+($I506*'fnd base rates'!K$112)
+($J506*'fnd base rates'!K$113)
+($K506*'fnd base rates'!K$114)
+($M506*'fnd base rates'!K$116)
+($N506*'fnd base rates'!K$117)
+($O506*'fnd base rates'!K$118)
+($P506*VLOOKUP($S506+12,rate_basefnd,11)))
*$R506</f>
        <v>4010.4002483199997</v>
      </c>
      <c r="AD506" s="1">
        <f>(($D506*'fnd base rates'!L$107)
+($E506*'fnd base rates'!L$108)
+($F506*'fnd base rates'!L$109)
+($G506*'fnd base rates'!L$110)
+($H506*'fnd base rates'!L$111)
+($I506*'fnd base rates'!L$112)
+($J506*'fnd base rates'!L$113)
+($K506*'fnd base rates'!L$114)
+($M506*'fnd base rates'!L$116)
+($N506*'fnd base rates'!L$117)
+($O506*'fnd base rates'!L$118)
+($P506*VLOOKUP($S506+12,rate_basefnd,12)))</f>
        <v>6463.1300400000009</v>
      </c>
      <c r="AE506" s="1">
        <f>(($D506*'fnd base rates'!M$107)
+($E506*'fnd base rates'!M$108)
+($F506*'fnd base rates'!M$109)
+($G506*'fnd base rates'!M$110)
+($H506*'fnd base rates'!M$111)
+($I506*'fnd base rates'!M$112)
+($J506*'fnd base rates'!M$113)
+($K506*'fnd base rates'!M$114)
+($M506*'fnd base rates'!M$116)
+($N506*'fnd base rates'!M$117)
+($O506*'fnd base rates'!M$118)
+($P506*VLOOKUP($S506+12,rate_basefnd,13)))</f>
        <v>0</v>
      </c>
      <c r="AF506" s="4">
        <f t="shared" si="539"/>
        <v>53691.082352144011</v>
      </c>
      <c r="AH506" s="269">
        <f t="shared" si="540"/>
        <v>469035293</v>
      </c>
      <c r="AI506" s="4" t="str">
        <f t="shared" si="541"/>
        <v>469</v>
      </c>
      <c r="AJ506" s="2" t="str">
        <f t="shared" si="542"/>
        <v>035</v>
      </c>
      <c r="AK506" s="2" t="str">
        <f t="shared" si="543"/>
        <v>293</v>
      </c>
      <c r="AL506" s="4">
        <f t="shared" si="544"/>
        <v>1</v>
      </c>
      <c r="AM506" s="4">
        <f t="shared" si="535"/>
        <v>3</v>
      </c>
      <c r="AN506" s="4">
        <f t="shared" si="545"/>
        <v>53691.082352144011</v>
      </c>
      <c r="AO506" s="4">
        <f t="shared" si="546"/>
        <v>17897</v>
      </c>
      <c r="AP506" s="4">
        <f t="shared" si="536"/>
        <v>0</v>
      </c>
      <c r="AQ506" s="4">
        <v>17897</v>
      </c>
      <c r="AW506" s="4">
        <v>17897</v>
      </c>
      <c r="AX506" s="5">
        <f t="shared" si="547"/>
        <v>0</v>
      </c>
      <c r="AY506" s="4">
        <v>17897</v>
      </c>
      <c r="AZ506" s="5"/>
      <c r="BB506" s="5">
        <f t="shared" ref="BB506" si="595">BC506-BA506</f>
        <v>0</v>
      </c>
    </row>
    <row r="507" spans="1:54" s="4" customFormat="1">
      <c r="A507" s="269">
        <v>470</v>
      </c>
      <c r="B507" s="2">
        <v>470165009</v>
      </c>
      <c r="C507" s="9" t="s">
        <v>1054</v>
      </c>
      <c r="D507" s="14">
        <f>'fnd enro'!D507</f>
        <v>0</v>
      </c>
      <c r="E507" s="14">
        <f>'fnd enro'!E507</f>
        <v>0</v>
      </c>
      <c r="F507" s="14">
        <f>'fnd enro'!F507</f>
        <v>0</v>
      </c>
      <c r="G507" s="14">
        <f>'fnd enro'!G507</f>
        <v>1</v>
      </c>
      <c r="H507" s="14">
        <f>'fnd enro'!H507</f>
        <v>3</v>
      </c>
      <c r="I507" s="14">
        <f>'fnd enro'!I507</f>
        <v>0</v>
      </c>
      <c r="J507" s="14">
        <f>'fnd enro'!J507</f>
        <v>0</v>
      </c>
      <c r="K507" s="15">
        <f>'fnd enro'!K507</f>
        <v>0.15440000000000001</v>
      </c>
      <c r="L507" s="14">
        <f>'fnd enro'!L507</f>
        <v>0</v>
      </c>
      <c r="M507" s="14">
        <f>'fnd enro'!M507</f>
        <v>0</v>
      </c>
      <c r="N507" s="14">
        <f>'fnd enro'!N507</f>
        <v>0</v>
      </c>
      <c r="O507" s="14">
        <f>'fnd enro'!O507</f>
        <v>0</v>
      </c>
      <c r="P507" s="14">
        <f>'fnd enro'!P507</f>
        <v>4</v>
      </c>
      <c r="Q507" s="14">
        <f>'fnd enro'!R507</f>
        <v>4</v>
      </c>
      <c r="R507" s="15">
        <f t="shared" si="538"/>
        <v>1.038</v>
      </c>
      <c r="S507" s="14">
        <f>VALUE('fnd enro'!Q507)</f>
        <v>3</v>
      </c>
      <c r="T507" s="2"/>
      <c r="U507" s="1">
        <f>(($D507*'fnd base rates'!C$107)
+($E507*'fnd base rates'!C$108)
+($F507*'fnd base rates'!C$109)
+($G507*'fnd base rates'!C$110)
+($H507*'fnd base rates'!C$111)
+($I507*'fnd base rates'!C$112)
+($J507*'fnd base rates'!C$113)
+($K507*'fnd base rates'!C$114)
+($M507*'fnd base rates'!C$116)
+($N507*'fnd base rates'!C$117)
+($O507*'fnd base rates'!C$118)
+($P507*VLOOKUP($S507+12,rate_basefnd,3)))
*$R507</f>
        <v>2463.6363085920002</v>
      </c>
      <c r="V507" s="1">
        <f>(($D507*'fnd base rates'!D$107)
+($E507*'fnd base rates'!D$108)
+($F507*'fnd base rates'!D$109)
+($G507*'fnd base rates'!D$110)
+($H507*'fnd base rates'!D$111)
+($I507*'fnd base rates'!D$112)
+($J507*'fnd base rates'!D$113)
+($K507*'fnd base rates'!D$114)
+($M507*'fnd base rates'!D$116)
+($N507*'fnd base rates'!D$117)
+($O507*'fnd base rates'!D$118)
+($P507*VLOOKUP($S507+12,rate_basefnd,4)))
*$R507</f>
        <v>4296.1159200000002</v>
      </c>
      <c r="W507" s="1">
        <f>(($D507*'fnd base rates'!E$107)
+($E507*'fnd base rates'!E$108)
+($F507*'fnd base rates'!E$109)
+($G507*'fnd base rates'!E$110)
+($H507*'fnd base rates'!E$111)
+($I507*'fnd base rates'!E$112)
+($J507*'fnd base rates'!E$113)
+($K507*'fnd base rates'!E$114)
+($M507*'fnd base rates'!E$116)
+($N507*'fnd base rates'!E$117)
+($O507*'fnd base rates'!E$118)
+($P507*VLOOKUP($S507+12,rate_basefnd,5)))
*$R507</f>
        <v>25728.980221152</v>
      </c>
      <c r="X507" s="1">
        <f>(($D507*'fnd base rates'!F$107)
+($E507*'fnd base rates'!F$108)
+($F507*'fnd base rates'!F$109)
+($G507*'fnd base rates'!F$110)
+($H507*'fnd base rates'!F$111)
+($I507*'fnd base rates'!F$112)
+($J507*'fnd base rates'!F$113)
+($K507*'fnd base rates'!F$114)
+($M507*'fnd base rates'!F$116)
+($N507*'fnd base rates'!F$117)
+($O507*'fnd base rates'!F$118)
+($P507*VLOOKUP($S507+12,rate_basefnd,6)))
*$R507</f>
        <v>4394.4515226240001</v>
      </c>
      <c r="Y507" s="1">
        <f>(($D507*'fnd base rates'!G$107)
+($E507*'fnd base rates'!G$108)
+($F507*'fnd base rates'!G$109)
+($G507*'fnd base rates'!G$110)
+($H507*'fnd base rates'!G$111)
+($I507*'fnd base rates'!G$112)
+($J507*'fnd base rates'!G$113)
+($K507*'fnd base rates'!G$114)
+($M507*'fnd base rates'!G$116)
+($N507*'fnd base rates'!G$117)
+($O507*'fnd base rates'!G$118)
+($P507*VLOOKUP($S507+12,rate_basefnd,7)))
*$R507</f>
        <v>1217.5253468640001</v>
      </c>
      <c r="Z507" s="1">
        <f>(($D507*'fnd base rates'!H$107)
+($E507*'fnd base rates'!H$108)
+($F507*'fnd base rates'!H$109)
+($G507*'fnd base rates'!H$110)
+($H507*'fnd base rates'!H$111)
+($I507*'fnd base rates'!H$112)
+($J507*'fnd base rates'!H$113)
+($K507*'fnd base rates'!H$114)
+($M507*'fnd base rates'!H$116)
+($N507*'fnd base rates'!H$117)
+($O507*'fnd base rates'!H$118)
+($P507*VLOOKUP($S507+12,rate_basefnd,8)))</f>
        <v>2172.0757360000002</v>
      </c>
      <c r="AA507" s="1">
        <f>(($D507*'fnd base rates'!I$107)
+($E507*'fnd base rates'!I$108)
+($F507*'fnd base rates'!I$109)
+($G507*'fnd base rates'!I$110)
+($H507*'fnd base rates'!I$111)
+($I507*'fnd base rates'!I$112)
+($J507*'fnd base rates'!I$113)
+($K507*'fnd base rates'!I$114)
+($M507*'fnd base rates'!I$116)
+($N507*'fnd base rates'!I$117)
+($O507*'fnd base rates'!I$118)
+($P507*VLOOKUP($S507+12,rate_basefnd,9)))
*$R507</f>
        <v>1889.92812</v>
      </c>
      <c r="AB507" s="1">
        <f>(($D507*'fnd base rates'!J$107)
+($E507*'fnd base rates'!J$108)
+($F507*'fnd base rates'!J$109)
+($G507*'fnd base rates'!J$110)
+($H507*'fnd base rates'!J$111)
+($I507*'fnd base rates'!J$112)
+($J507*'fnd base rates'!J$113)
+($K507*'fnd base rates'!J$114)
+($M507*'fnd base rates'!J$116)
+($N507*'fnd base rates'!J$117)
+($O507*'fnd base rates'!J$118)
+($P507*VLOOKUP($S507+12,rate_basefnd,10)))
*$R507</f>
        <v>3232.3631400000004</v>
      </c>
      <c r="AC507" s="1">
        <f>(($D507*'fnd base rates'!K$107)
+($E507*'fnd base rates'!K$108)
+($F507*'fnd base rates'!K$109)
+($G507*'fnd base rates'!K$110)
+($H507*'fnd base rates'!K$111)
+($I507*'fnd base rates'!K$112)
+($J507*'fnd base rates'!K$113)
+($K507*'fnd base rates'!K$114)
+($M507*'fnd base rates'!K$116)
+($N507*'fnd base rates'!K$117)
+($O507*'fnd base rates'!K$118)
+($P507*VLOOKUP($S507+12,rate_basefnd,11)))
*$R507</f>
        <v>4823.2637217600004</v>
      </c>
      <c r="AD507" s="1">
        <f>(($D507*'fnd base rates'!L$107)
+($E507*'fnd base rates'!L$108)
+($F507*'fnd base rates'!L$109)
+($G507*'fnd base rates'!L$110)
+($H507*'fnd base rates'!L$111)
+($I507*'fnd base rates'!L$112)
+($J507*'fnd base rates'!L$113)
+($K507*'fnd base rates'!L$114)
+($M507*'fnd base rates'!L$116)
+($N507*'fnd base rates'!L$117)
+($O507*'fnd base rates'!L$118)
+($P507*VLOOKUP($S507+12,rate_basefnd,12)))</f>
        <v>7686.6267199999993</v>
      </c>
      <c r="AE507" s="1">
        <f>(($D507*'fnd base rates'!M$107)
+($E507*'fnd base rates'!M$108)
+($F507*'fnd base rates'!M$109)
+($G507*'fnd base rates'!M$110)
+($H507*'fnd base rates'!M$111)
+($I507*'fnd base rates'!M$112)
+($J507*'fnd base rates'!M$113)
+($K507*'fnd base rates'!M$114)
+($M507*'fnd base rates'!M$116)
+($N507*'fnd base rates'!M$117)
+($O507*'fnd base rates'!M$118)
+($P507*VLOOKUP($S507+12,rate_basefnd,13)))</f>
        <v>0</v>
      </c>
      <c r="AF507" s="4">
        <f t="shared" si="539"/>
        <v>57904.966756991998</v>
      </c>
      <c r="AH507" s="269">
        <f t="shared" si="540"/>
        <v>470165009</v>
      </c>
      <c r="AI507" s="4" t="str">
        <f t="shared" si="541"/>
        <v>470</v>
      </c>
      <c r="AJ507" s="2" t="str">
        <f t="shared" si="542"/>
        <v>165</v>
      </c>
      <c r="AK507" s="2" t="str">
        <f t="shared" si="543"/>
        <v>009</v>
      </c>
      <c r="AL507" s="4">
        <f t="shared" si="544"/>
        <v>1</v>
      </c>
      <c r="AM507" s="4">
        <f t="shared" si="535"/>
        <v>4</v>
      </c>
      <c r="AN507" s="4">
        <f t="shared" si="545"/>
        <v>57904.966756991998</v>
      </c>
      <c r="AO507" s="4">
        <f t="shared" si="546"/>
        <v>14476</v>
      </c>
      <c r="AP507" s="4">
        <f t="shared" si="536"/>
        <v>0</v>
      </c>
      <c r="AQ507" s="4">
        <v>14476</v>
      </c>
      <c r="AW507" s="4">
        <v>14476</v>
      </c>
      <c r="AX507" s="5">
        <f t="shared" si="547"/>
        <v>0</v>
      </c>
      <c r="AY507" s="4">
        <v>14476</v>
      </c>
      <c r="AZ507" s="5"/>
      <c r="BB507" s="5">
        <f t="shared" ref="BB507" si="596">BC507-BA507</f>
        <v>0</v>
      </c>
    </row>
    <row r="508" spans="1:54" s="4" customFormat="1">
      <c r="A508" s="269">
        <v>470</v>
      </c>
      <c r="B508" s="2">
        <v>470165010</v>
      </c>
      <c r="C508" s="9" t="s">
        <v>1054</v>
      </c>
      <c r="D508" s="14">
        <f>'fnd enro'!D508</f>
        <v>0</v>
      </c>
      <c r="E508" s="14">
        <f>'fnd enro'!E508</f>
        <v>0</v>
      </c>
      <c r="F508" s="14">
        <f>'fnd enro'!F508</f>
        <v>1</v>
      </c>
      <c r="G508" s="14">
        <f>'fnd enro'!G508</f>
        <v>2</v>
      </c>
      <c r="H508" s="14">
        <f>'fnd enro'!H508</f>
        <v>0</v>
      </c>
      <c r="I508" s="14">
        <f>'fnd enro'!I508</f>
        <v>1</v>
      </c>
      <c r="J508" s="14">
        <f>'fnd enro'!J508</f>
        <v>0</v>
      </c>
      <c r="K508" s="15">
        <f>'fnd enro'!K508</f>
        <v>0.15440000000000001</v>
      </c>
      <c r="L508" s="14">
        <f>'fnd enro'!L508</f>
        <v>0</v>
      </c>
      <c r="M508" s="14">
        <f>'fnd enro'!M508</f>
        <v>0</v>
      </c>
      <c r="N508" s="14">
        <f>'fnd enro'!N508</f>
        <v>0</v>
      </c>
      <c r="O508" s="14">
        <f>'fnd enro'!O508</f>
        <v>0</v>
      </c>
      <c r="P508" s="14">
        <f>'fnd enro'!P508</f>
        <v>3</v>
      </c>
      <c r="Q508" s="14">
        <f>'fnd enro'!R508</f>
        <v>4</v>
      </c>
      <c r="R508" s="15">
        <f t="shared" si="538"/>
        <v>1.038</v>
      </c>
      <c r="S508" s="14">
        <f>VALUE('fnd enro'!Q508)</f>
        <v>3</v>
      </c>
      <c r="T508" s="2"/>
      <c r="U508" s="1">
        <f>(($D508*'fnd base rates'!C$107)
+($E508*'fnd base rates'!C$108)
+($F508*'fnd base rates'!C$109)
+($G508*'fnd base rates'!C$110)
+($H508*'fnd base rates'!C$111)
+($I508*'fnd base rates'!C$112)
+($J508*'fnd base rates'!C$113)
+($K508*'fnd base rates'!C$114)
+($M508*'fnd base rates'!C$116)
+($N508*'fnd base rates'!C$117)
+($O508*'fnd base rates'!C$118)
+($P508*VLOOKUP($S508+12,rate_basefnd,3)))
*$R508</f>
        <v>2404.5741085919999</v>
      </c>
      <c r="V508" s="1">
        <f>(($D508*'fnd base rates'!D$107)
+($E508*'fnd base rates'!D$108)
+($F508*'fnd base rates'!D$109)
+($G508*'fnd base rates'!D$110)
+($H508*'fnd base rates'!D$111)
+($I508*'fnd base rates'!D$112)
+($J508*'fnd base rates'!D$113)
+($K508*'fnd base rates'!D$114)
+($M508*'fnd base rates'!D$116)
+($N508*'fnd base rates'!D$117)
+($O508*'fnd base rates'!D$118)
+($P508*VLOOKUP($S508+12,rate_basefnd,4)))
*$R508</f>
        <v>4016.2399800000003</v>
      </c>
      <c r="W508" s="1">
        <f>(($D508*'fnd base rates'!E$107)
+($E508*'fnd base rates'!E$108)
+($F508*'fnd base rates'!E$109)
+($G508*'fnd base rates'!E$110)
+($H508*'fnd base rates'!E$111)
+($I508*'fnd base rates'!E$112)
+($J508*'fnd base rates'!E$113)
+($K508*'fnd base rates'!E$114)
+($M508*'fnd base rates'!E$116)
+($N508*'fnd base rates'!E$117)
+($O508*'fnd base rates'!E$118)
+($P508*VLOOKUP($S508+12,rate_basefnd,5)))
*$R508</f>
        <v>25378.779781152003</v>
      </c>
      <c r="X508" s="1">
        <f>(($D508*'fnd base rates'!F$107)
+($E508*'fnd base rates'!F$108)
+($F508*'fnd base rates'!F$109)
+($G508*'fnd base rates'!F$110)
+($H508*'fnd base rates'!F$111)
+($I508*'fnd base rates'!F$112)
+($J508*'fnd base rates'!F$113)
+($K508*'fnd base rates'!F$114)
+($M508*'fnd base rates'!F$116)
+($N508*'fnd base rates'!F$117)
+($O508*'fnd base rates'!F$118)
+($P508*VLOOKUP($S508+12,rate_basefnd,6)))
*$R508</f>
        <v>4805.1362226239999</v>
      </c>
      <c r="Y508" s="1">
        <f>(($D508*'fnd base rates'!G$107)
+($E508*'fnd base rates'!G$108)
+($F508*'fnd base rates'!G$109)
+($G508*'fnd base rates'!G$110)
+($H508*'fnd base rates'!G$111)
+($I508*'fnd base rates'!G$112)
+($J508*'fnd base rates'!G$113)
+($K508*'fnd base rates'!G$114)
+($M508*'fnd base rates'!G$116)
+($N508*'fnd base rates'!G$117)
+($O508*'fnd base rates'!G$118)
+($P508*VLOOKUP($S508+12,rate_basefnd,7)))
*$R508</f>
        <v>1056.0021668639999</v>
      </c>
      <c r="Z508" s="1">
        <f>(($D508*'fnd base rates'!H$107)
+($E508*'fnd base rates'!H$108)
+($F508*'fnd base rates'!H$109)
+($G508*'fnd base rates'!H$110)
+($H508*'fnd base rates'!H$111)
+($I508*'fnd base rates'!H$112)
+($J508*'fnd base rates'!H$113)
+($K508*'fnd base rates'!H$114)
+($M508*'fnd base rates'!H$116)
+($N508*'fnd base rates'!H$117)
+($O508*'fnd base rates'!H$118)
+($P508*VLOOKUP($S508+12,rate_basefnd,8)))</f>
        <v>2457.1357359999997</v>
      </c>
      <c r="AA508" s="1">
        <f>(($D508*'fnd base rates'!I$107)
+($E508*'fnd base rates'!I$108)
+($F508*'fnd base rates'!I$109)
+($G508*'fnd base rates'!I$110)
+($H508*'fnd base rates'!I$111)
+($I508*'fnd base rates'!I$112)
+($J508*'fnd base rates'!I$113)
+($K508*'fnd base rates'!I$114)
+($M508*'fnd base rates'!I$116)
+($N508*'fnd base rates'!I$117)
+($O508*'fnd base rates'!I$118)
+($P508*VLOOKUP($S508+12,rate_basefnd,9)))
*$R508</f>
        <v>1727.98974</v>
      </c>
      <c r="AB508" s="1">
        <f>(($D508*'fnd base rates'!J$107)
+($E508*'fnd base rates'!J$108)
+($F508*'fnd base rates'!J$109)
+($G508*'fnd base rates'!J$110)
+($H508*'fnd base rates'!J$111)
+($I508*'fnd base rates'!J$112)
+($J508*'fnd base rates'!J$113)
+($K508*'fnd base rates'!J$114)
+($M508*'fnd base rates'!J$116)
+($N508*'fnd base rates'!J$117)
+($O508*'fnd base rates'!J$118)
+($P508*VLOOKUP($S508+12,rate_basefnd,10)))
*$R508</f>
        <v>2741.7835799999998</v>
      </c>
      <c r="AC508" s="1">
        <f>(($D508*'fnd base rates'!K$107)
+($E508*'fnd base rates'!K$108)
+($F508*'fnd base rates'!K$109)
+($G508*'fnd base rates'!K$110)
+($H508*'fnd base rates'!K$111)
+($I508*'fnd base rates'!K$112)
+($J508*'fnd base rates'!K$113)
+($K508*'fnd base rates'!K$114)
+($M508*'fnd base rates'!K$116)
+($N508*'fnd base rates'!K$117)
+($O508*'fnd base rates'!K$118)
+($P508*VLOOKUP($S508+12,rate_basefnd,11)))
*$R508</f>
        <v>4619.8157217600001</v>
      </c>
      <c r="AD508" s="1">
        <f>(($D508*'fnd base rates'!L$107)
+($E508*'fnd base rates'!L$108)
+($F508*'fnd base rates'!L$109)
+($G508*'fnd base rates'!L$110)
+($H508*'fnd base rates'!L$111)
+($I508*'fnd base rates'!L$112)
+($J508*'fnd base rates'!L$113)
+($K508*'fnd base rates'!L$114)
+($M508*'fnd base rates'!L$116)
+($N508*'fnd base rates'!L$117)
+($O508*'fnd base rates'!L$118)
+($P508*VLOOKUP($S508+12,rate_basefnd,12)))</f>
        <v>6984.8467199999996</v>
      </c>
      <c r="AE508" s="1">
        <f>(($D508*'fnd base rates'!M$107)
+($E508*'fnd base rates'!M$108)
+($F508*'fnd base rates'!M$109)
+($G508*'fnd base rates'!M$110)
+($H508*'fnd base rates'!M$111)
+($I508*'fnd base rates'!M$112)
+($J508*'fnd base rates'!M$113)
+($K508*'fnd base rates'!M$114)
+($M508*'fnd base rates'!M$116)
+($N508*'fnd base rates'!M$117)
+($O508*'fnd base rates'!M$118)
+($P508*VLOOKUP($S508+12,rate_basefnd,13)))</f>
        <v>0</v>
      </c>
      <c r="AF508" s="4">
        <f t="shared" si="539"/>
        <v>56192.303756991998</v>
      </c>
      <c r="AH508" s="269">
        <f t="shared" si="540"/>
        <v>470165010</v>
      </c>
      <c r="AI508" s="4" t="str">
        <f t="shared" si="541"/>
        <v>470</v>
      </c>
      <c r="AJ508" s="2" t="str">
        <f t="shared" si="542"/>
        <v>165</v>
      </c>
      <c r="AK508" s="2" t="str">
        <f t="shared" si="543"/>
        <v>010</v>
      </c>
      <c r="AL508" s="4">
        <f t="shared" si="544"/>
        <v>1</v>
      </c>
      <c r="AM508" s="4">
        <f t="shared" si="535"/>
        <v>4</v>
      </c>
      <c r="AN508" s="4">
        <f t="shared" si="545"/>
        <v>56192.303756991998</v>
      </c>
      <c r="AO508" s="4">
        <f t="shared" si="546"/>
        <v>14048</v>
      </c>
      <c r="AP508" s="4">
        <f t="shared" si="536"/>
        <v>0</v>
      </c>
      <c r="AQ508" s="4">
        <v>14048</v>
      </c>
      <c r="AW508" s="4">
        <v>14048</v>
      </c>
      <c r="AX508" s="5">
        <f t="shared" si="547"/>
        <v>0</v>
      </c>
      <c r="AY508" s="4">
        <v>14048</v>
      </c>
      <c r="AZ508" s="5"/>
      <c r="BB508" s="5">
        <f t="shared" ref="BB508" si="597">BC508-BA508</f>
        <v>0</v>
      </c>
    </row>
    <row r="509" spans="1:54" s="4" customFormat="1">
      <c r="A509" s="269">
        <v>470</v>
      </c>
      <c r="B509" s="2">
        <v>470165031</v>
      </c>
      <c r="C509" s="9" t="s">
        <v>1054</v>
      </c>
      <c r="D509" s="14">
        <f>'fnd enro'!D509</f>
        <v>0</v>
      </c>
      <c r="E509" s="14">
        <f>'fnd enro'!E509</f>
        <v>0</v>
      </c>
      <c r="F509" s="14">
        <f>'fnd enro'!F509</f>
        <v>0</v>
      </c>
      <c r="G509" s="14">
        <f>'fnd enro'!G509</f>
        <v>1</v>
      </c>
      <c r="H509" s="14">
        <f>'fnd enro'!H509</f>
        <v>1</v>
      </c>
      <c r="I509" s="14">
        <f>'fnd enro'!I509</f>
        <v>0</v>
      </c>
      <c r="J509" s="14">
        <f>'fnd enro'!J509</f>
        <v>0</v>
      </c>
      <c r="K509" s="15">
        <f>'fnd enro'!K509</f>
        <v>7.7200000000000005E-2</v>
      </c>
      <c r="L509" s="14">
        <f>'fnd enro'!L509</f>
        <v>0</v>
      </c>
      <c r="M509" s="14">
        <f>'fnd enro'!M509</f>
        <v>0</v>
      </c>
      <c r="N509" s="14">
        <f>'fnd enro'!N509</f>
        <v>0</v>
      </c>
      <c r="O509" s="14">
        <f>'fnd enro'!O509</f>
        <v>0</v>
      </c>
      <c r="P509" s="14">
        <f>'fnd enro'!P509</f>
        <v>0</v>
      </c>
      <c r="Q509" s="14">
        <f>'fnd enro'!R509</f>
        <v>2</v>
      </c>
      <c r="R509" s="15">
        <f t="shared" si="538"/>
        <v>1.038</v>
      </c>
      <c r="S509" s="14">
        <f>VALUE('fnd enro'!Q509)</f>
        <v>5</v>
      </c>
      <c r="T509" s="2"/>
      <c r="U509" s="1">
        <f>(($D509*'fnd base rates'!C$107)
+($E509*'fnd base rates'!C$108)
+($F509*'fnd base rates'!C$109)
+($G509*'fnd base rates'!C$110)
+($H509*'fnd base rates'!C$111)
+($I509*'fnd base rates'!C$112)
+($J509*'fnd base rates'!C$113)
+($K509*'fnd base rates'!C$114)
+($M509*'fnd base rates'!C$116)
+($N509*'fnd base rates'!C$117)
+($O509*'fnd base rates'!C$118)
+($P509*VLOOKUP($S509+12,rate_basefnd,3)))
*$R509</f>
        <v>1113.6937542960002</v>
      </c>
      <c r="V509" s="1">
        <f>(($D509*'fnd base rates'!D$107)
+($E509*'fnd base rates'!D$108)
+($F509*'fnd base rates'!D$109)
+($G509*'fnd base rates'!D$110)
+($H509*'fnd base rates'!D$111)
+($I509*'fnd base rates'!D$112)
+($J509*'fnd base rates'!D$113)
+($K509*'fnd base rates'!D$114)
+($M509*'fnd base rates'!D$116)
+($N509*'fnd base rates'!D$117)
+($O509*'fnd base rates'!D$118)
+($P509*VLOOKUP($S509+12,rate_basefnd,4)))
*$R509</f>
        <v>1588.3060800000001</v>
      </c>
      <c r="W509" s="1">
        <f>(($D509*'fnd base rates'!E$107)
+($E509*'fnd base rates'!E$108)
+($F509*'fnd base rates'!E$109)
+($G509*'fnd base rates'!E$110)
+($H509*'fnd base rates'!E$111)
+($I509*'fnd base rates'!E$112)
+($J509*'fnd base rates'!E$113)
+($K509*'fnd base rates'!E$114)
+($M509*'fnd base rates'!E$116)
+($N509*'fnd base rates'!E$117)
+($O509*'fnd base rates'!E$118)
+($P509*VLOOKUP($S509+12,rate_basefnd,5)))
*$R509</f>
        <v>7618.8273605759996</v>
      </c>
      <c r="X509" s="1">
        <f>(($D509*'fnd base rates'!F$107)
+($E509*'fnd base rates'!F$108)
+($F509*'fnd base rates'!F$109)
+($G509*'fnd base rates'!F$110)
+($H509*'fnd base rates'!F$111)
+($I509*'fnd base rates'!F$112)
+($J509*'fnd base rates'!F$113)
+($K509*'fnd base rates'!F$114)
+($M509*'fnd base rates'!F$116)
+($N509*'fnd base rates'!F$117)
+($O509*'fnd base rates'!F$118)
+($P509*VLOOKUP($S509+12,rate_basefnd,6)))
*$R509</f>
        <v>2328.0500913119999</v>
      </c>
      <c r="Y509" s="1">
        <f>(($D509*'fnd base rates'!G$107)
+($E509*'fnd base rates'!G$108)
+($F509*'fnd base rates'!G$109)
+($G509*'fnd base rates'!G$110)
+($H509*'fnd base rates'!G$111)
+($I509*'fnd base rates'!G$112)
+($J509*'fnd base rates'!G$113)
+($K509*'fnd base rates'!G$114)
+($M509*'fnd base rates'!G$116)
+($N509*'fnd base rates'!G$117)
+($O509*'fnd base rates'!G$118)
+($P509*VLOOKUP($S509+12,rate_basefnd,7)))
*$R509</f>
        <v>337.60593343200003</v>
      </c>
      <c r="Z509" s="1">
        <f>(($D509*'fnd base rates'!H$107)
+($E509*'fnd base rates'!H$108)
+($F509*'fnd base rates'!H$109)
+($G509*'fnd base rates'!H$110)
+($H509*'fnd base rates'!H$111)
+($I509*'fnd base rates'!H$112)
+($J509*'fnd base rates'!H$113)
+($K509*'fnd base rates'!H$114)
+($M509*'fnd base rates'!H$116)
+($N509*'fnd base rates'!H$117)
+($O509*'fnd base rates'!H$118)
+($P509*VLOOKUP($S509+12,rate_basefnd,8)))</f>
        <v>1046.877868</v>
      </c>
      <c r="AA509" s="1">
        <f>(($D509*'fnd base rates'!I$107)
+($E509*'fnd base rates'!I$108)
+($F509*'fnd base rates'!I$109)
+($G509*'fnd base rates'!I$110)
+($H509*'fnd base rates'!I$111)
+($I509*'fnd base rates'!I$112)
+($J509*'fnd base rates'!I$113)
+($K509*'fnd base rates'!I$114)
+($M509*'fnd base rates'!I$116)
+($N509*'fnd base rates'!I$117)
+($O509*'fnd base rates'!I$118)
+($P509*VLOOKUP($S509+12,rate_basefnd,9)))
*$R509</f>
        <v>694.46352000000002</v>
      </c>
      <c r="AB509" s="1">
        <f>(($D509*'fnd base rates'!J$107)
+($E509*'fnd base rates'!J$108)
+($F509*'fnd base rates'!J$109)
+($G509*'fnd base rates'!J$110)
+($H509*'fnd base rates'!J$111)
+($I509*'fnd base rates'!J$112)
+($J509*'fnd base rates'!J$113)
+($K509*'fnd base rates'!J$114)
+($M509*'fnd base rates'!J$116)
+($N509*'fnd base rates'!J$117)
+($O509*'fnd base rates'!J$118)
+($P509*VLOOKUP($S509+12,rate_basefnd,10)))
*$R509</f>
        <v>416.37294000000003</v>
      </c>
      <c r="AC509" s="1">
        <f>(($D509*'fnd base rates'!K$107)
+($E509*'fnd base rates'!K$108)
+($F509*'fnd base rates'!K$109)
+($G509*'fnd base rates'!K$110)
+($H509*'fnd base rates'!K$111)
+($I509*'fnd base rates'!K$112)
+($J509*'fnd base rates'!K$113)
+($K509*'fnd base rates'!K$114)
+($M509*'fnd base rates'!K$116)
+($N509*'fnd base rates'!K$117)
+($O509*'fnd base rates'!K$118)
+($P509*VLOOKUP($S509+12,rate_basefnd,11)))
*$R509</f>
        <v>2369.0998108799999</v>
      </c>
      <c r="AD509" s="1">
        <f>(($D509*'fnd base rates'!L$107)
+($E509*'fnd base rates'!L$108)
+($F509*'fnd base rates'!L$109)
+($G509*'fnd base rates'!L$110)
+($H509*'fnd base rates'!L$111)
+($I509*'fnd base rates'!L$112)
+($J509*'fnd base rates'!L$113)
+($K509*'fnd base rates'!L$114)
+($M509*'fnd base rates'!L$116)
+($N509*'fnd base rates'!L$117)
+($O509*'fnd base rates'!L$118)
+($P509*VLOOKUP($S509+12,rate_basefnd,12)))</f>
        <v>2958.6333599999998</v>
      </c>
      <c r="AE509" s="1">
        <f>(($D509*'fnd base rates'!M$107)
+($E509*'fnd base rates'!M$108)
+($F509*'fnd base rates'!M$109)
+($G509*'fnd base rates'!M$110)
+($H509*'fnd base rates'!M$111)
+($I509*'fnd base rates'!M$112)
+($J509*'fnd base rates'!M$113)
+($K509*'fnd base rates'!M$114)
+($M509*'fnd base rates'!M$116)
+($N509*'fnd base rates'!M$117)
+($O509*'fnd base rates'!M$118)
+($P509*VLOOKUP($S509+12,rate_basefnd,13)))</f>
        <v>0</v>
      </c>
      <c r="AF509" s="4">
        <f t="shared" si="539"/>
        <v>20471.930718495998</v>
      </c>
      <c r="AH509" s="269">
        <f t="shared" si="540"/>
        <v>470165031</v>
      </c>
      <c r="AI509" s="4" t="str">
        <f t="shared" si="541"/>
        <v>470</v>
      </c>
      <c r="AJ509" s="2" t="str">
        <f t="shared" si="542"/>
        <v>165</v>
      </c>
      <c r="AK509" s="2" t="str">
        <f t="shared" si="543"/>
        <v>031</v>
      </c>
      <c r="AL509" s="4">
        <f t="shared" si="544"/>
        <v>1</v>
      </c>
      <c r="AM509" s="4">
        <f t="shared" si="535"/>
        <v>2</v>
      </c>
      <c r="AN509" s="4">
        <f t="shared" si="545"/>
        <v>20471.930718495998</v>
      </c>
      <c r="AO509" s="4">
        <f t="shared" si="546"/>
        <v>10236</v>
      </c>
      <c r="AP509" s="4">
        <f t="shared" si="536"/>
        <v>0</v>
      </c>
      <c r="AQ509" s="4">
        <v>10236</v>
      </c>
      <c r="AW509" s="4">
        <v>10236</v>
      </c>
      <c r="AX509" s="5">
        <f t="shared" si="547"/>
        <v>0</v>
      </c>
      <c r="AY509" s="4">
        <v>10236</v>
      </c>
      <c r="AZ509" s="5"/>
      <c r="BB509" s="5">
        <f t="shared" ref="BB509" si="598">BC509-BA509</f>
        <v>0</v>
      </c>
    </row>
    <row r="510" spans="1:54" s="4" customFormat="1">
      <c r="A510" s="269">
        <v>470</v>
      </c>
      <c r="B510" s="2">
        <v>470165035</v>
      </c>
      <c r="C510" s="9" t="s">
        <v>1054</v>
      </c>
      <c r="D510" s="14">
        <f>'fnd enro'!D510</f>
        <v>0</v>
      </c>
      <c r="E510" s="14">
        <f>'fnd enro'!E510</f>
        <v>0</v>
      </c>
      <c r="F510" s="14">
        <f>'fnd enro'!F510</f>
        <v>0</v>
      </c>
      <c r="G510" s="14">
        <f>'fnd enro'!G510</f>
        <v>3</v>
      </c>
      <c r="H510" s="14">
        <f>'fnd enro'!H510</f>
        <v>0</v>
      </c>
      <c r="I510" s="14">
        <f>'fnd enro'!I510</f>
        <v>1</v>
      </c>
      <c r="J510" s="14">
        <f>'fnd enro'!J510</f>
        <v>0</v>
      </c>
      <c r="K510" s="15">
        <f>'fnd enro'!K510</f>
        <v>0.15440000000000001</v>
      </c>
      <c r="L510" s="14">
        <f>'fnd enro'!L510</f>
        <v>0</v>
      </c>
      <c r="M510" s="14">
        <f>'fnd enro'!M510</f>
        <v>0</v>
      </c>
      <c r="N510" s="14">
        <f>'fnd enro'!N510</f>
        <v>0</v>
      </c>
      <c r="O510" s="14">
        <f>'fnd enro'!O510</f>
        <v>0</v>
      </c>
      <c r="P510" s="14">
        <f>'fnd enro'!P510</f>
        <v>2</v>
      </c>
      <c r="Q510" s="14">
        <f>'fnd enro'!R510</f>
        <v>4</v>
      </c>
      <c r="R510" s="15">
        <f t="shared" si="538"/>
        <v>1.038</v>
      </c>
      <c r="S510" s="14">
        <f>VALUE('fnd enro'!Q510)</f>
        <v>11</v>
      </c>
      <c r="T510" s="2"/>
      <c r="U510" s="1">
        <f>(($D510*'fnd base rates'!C$107)
+($E510*'fnd base rates'!C$108)
+($F510*'fnd base rates'!C$109)
+($G510*'fnd base rates'!C$110)
+($H510*'fnd base rates'!C$111)
+($I510*'fnd base rates'!C$112)
+($J510*'fnd base rates'!C$113)
+($K510*'fnd base rates'!C$114)
+($M510*'fnd base rates'!C$116)
+($N510*'fnd base rates'!C$117)
+($O510*'fnd base rates'!C$118)
+($P510*VLOOKUP($S510+12,rate_basefnd,3)))
*$R510</f>
        <v>2400.9826285919999</v>
      </c>
      <c r="V510" s="1">
        <f>(($D510*'fnd base rates'!D$107)
+($E510*'fnd base rates'!D$108)
+($F510*'fnd base rates'!D$109)
+($G510*'fnd base rates'!D$110)
+($H510*'fnd base rates'!D$111)
+($I510*'fnd base rates'!D$112)
+($J510*'fnd base rates'!D$113)
+($K510*'fnd base rates'!D$114)
+($M510*'fnd base rates'!D$116)
+($N510*'fnd base rates'!D$117)
+($O510*'fnd base rates'!D$118)
+($P510*VLOOKUP($S510+12,rate_basefnd,4)))
*$R510</f>
        <v>3999.0818400000003</v>
      </c>
      <c r="W510" s="1">
        <f>(($D510*'fnd base rates'!E$107)
+($E510*'fnd base rates'!E$108)
+($F510*'fnd base rates'!E$109)
+($G510*'fnd base rates'!E$110)
+($H510*'fnd base rates'!E$111)
+($I510*'fnd base rates'!E$112)
+($J510*'fnd base rates'!E$113)
+($K510*'fnd base rates'!E$114)
+($M510*'fnd base rates'!E$116)
+($N510*'fnd base rates'!E$117)
+($O510*'fnd base rates'!E$118)
+($P510*VLOOKUP($S510+12,rate_basefnd,5)))
*$R510</f>
        <v>25211.371141152005</v>
      </c>
      <c r="X510" s="1">
        <f>(($D510*'fnd base rates'!F$107)
+($E510*'fnd base rates'!F$108)
+($F510*'fnd base rates'!F$109)
+($G510*'fnd base rates'!F$110)
+($H510*'fnd base rates'!F$111)
+($I510*'fnd base rates'!F$112)
+($J510*'fnd base rates'!F$113)
+($K510*'fnd base rates'!F$114)
+($M510*'fnd base rates'!F$116)
+($N510*'fnd base rates'!F$117)
+($O510*'fnd base rates'!F$118)
+($P510*VLOOKUP($S510+12,rate_basefnd,6)))
*$R510</f>
        <v>4805.1362226239999</v>
      </c>
      <c r="Y510" s="1">
        <f>(($D510*'fnd base rates'!G$107)
+($E510*'fnd base rates'!G$108)
+($F510*'fnd base rates'!G$109)
+($G510*'fnd base rates'!G$110)
+($H510*'fnd base rates'!G$111)
+($I510*'fnd base rates'!G$112)
+($J510*'fnd base rates'!G$113)
+($K510*'fnd base rates'!G$114)
+($M510*'fnd base rates'!G$116)
+($N510*'fnd base rates'!G$117)
+($O510*'fnd base rates'!G$118)
+($P510*VLOOKUP($S510+12,rate_basefnd,7)))
*$R510</f>
        <v>1047.8850068639999</v>
      </c>
      <c r="Z510" s="1">
        <f>(($D510*'fnd base rates'!H$107)
+($E510*'fnd base rates'!H$108)
+($F510*'fnd base rates'!H$109)
+($G510*'fnd base rates'!H$110)
+($H510*'fnd base rates'!H$111)
+($I510*'fnd base rates'!H$112)
+($J510*'fnd base rates'!H$113)
+($K510*'fnd base rates'!H$114)
+($M510*'fnd base rates'!H$116)
+($N510*'fnd base rates'!H$117)
+($O510*'fnd base rates'!H$118)
+($P510*VLOOKUP($S510+12,rate_basefnd,8)))</f>
        <v>2455.9157359999999</v>
      </c>
      <c r="AA510" s="1">
        <f>(($D510*'fnd base rates'!I$107)
+($E510*'fnd base rates'!I$108)
+($F510*'fnd base rates'!I$109)
+($G510*'fnd base rates'!I$110)
+($H510*'fnd base rates'!I$111)
+($I510*'fnd base rates'!I$112)
+($J510*'fnd base rates'!I$113)
+($K510*'fnd base rates'!I$114)
+($M510*'fnd base rates'!I$116)
+($N510*'fnd base rates'!I$117)
+($O510*'fnd base rates'!I$118)
+($P510*VLOOKUP($S510+12,rate_basefnd,9)))
*$R510</f>
        <v>1721.22198</v>
      </c>
      <c r="AB510" s="1">
        <f>(($D510*'fnd base rates'!J$107)
+($E510*'fnd base rates'!J$108)
+($F510*'fnd base rates'!J$109)
+($G510*'fnd base rates'!J$110)
+($H510*'fnd base rates'!J$111)
+($I510*'fnd base rates'!J$112)
+($J510*'fnd base rates'!J$113)
+($K510*'fnd base rates'!J$114)
+($M510*'fnd base rates'!J$116)
+($N510*'fnd base rates'!J$117)
+($O510*'fnd base rates'!J$118)
+($P510*VLOOKUP($S510+12,rate_basefnd,10)))
*$R510</f>
        <v>2759.2635</v>
      </c>
      <c r="AC510" s="1">
        <f>(($D510*'fnd base rates'!K$107)
+($E510*'fnd base rates'!K$108)
+($F510*'fnd base rates'!K$109)
+($G510*'fnd base rates'!K$110)
+($H510*'fnd base rates'!K$111)
+($I510*'fnd base rates'!K$112)
+($J510*'fnd base rates'!K$113)
+($K510*'fnd base rates'!K$114)
+($M510*'fnd base rates'!K$116)
+($N510*'fnd base rates'!K$117)
+($O510*'fnd base rates'!K$118)
+($P510*VLOOKUP($S510+12,rate_basefnd,11)))
*$R510</f>
        <v>4619.8157217600001</v>
      </c>
      <c r="AD510" s="1">
        <f>(($D510*'fnd base rates'!L$107)
+($E510*'fnd base rates'!L$108)
+($F510*'fnd base rates'!L$109)
+($G510*'fnd base rates'!L$110)
+($H510*'fnd base rates'!L$111)
+($I510*'fnd base rates'!L$112)
+($J510*'fnd base rates'!L$113)
+($K510*'fnd base rates'!L$114)
+($M510*'fnd base rates'!L$116)
+($N510*'fnd base rates'!L$117)
+($O510*'fnd base rates'!L$118)
+($P510*VLOOKUP($S510+12,rate_basefnd,12)))</f>
        <v>6958.7767200000008</v>
      </c>
      <c r="AE510" s="1">
        <f>(($D510*'fnd base rates'!M$107)
+($E510*'fnd base rates'!M$108)
+($F510*'fnd base rates'!M$109)
+($G510*'fnd base rates'!M$110)
+($H510*'fnd base rates'!M$111)
+($I510*'fnd base rates'!M$112)
+($J510*'fnd base rates'!M$113)
+($K510*'fnd base rates'!M$114)
+($M510*'fnd base rates'!M$116)
+($N510*'fnd base rates'!M$117)
+($O510*'fnd base rates'!M$118)
+($P510*VLOOKUP($S510+12,rate_basefnd,13)))</f>
        <v>0</v>
      </c>
      <c r="AF510" s="4">
        <f t="shared" si="539"/>
        <v>55979.450496992016</v>
      </c>
      <c r="AH510" s="269">
        <f t="shared" si="540"/>
        <v>470165035</v>
      </c>
      <c r="AI510" s="4" t="str">
        <f t="shared" si="541"/>
        <v>470</v>
      </c>
      <c r="AJ510" s="2" t="str">
        <f t="shared" si="542"/>
        <v>165</v>
      </c>
      <c r="AK510" s="2" t="str">
        <f t="shared" si="543"/>
        <v>035</v>
      </c>
      <c r="AL510" s="4">
        <f t="shared" si="544"/>
        <v>1</v>
      </c>
      <c r="AM510" s="4">
        <f t="shared" si="535"/>
        <v>4</v>
      </c>
      <c r="AN510" s="4">
        <f t="shared" si="545"/>
        <v>55979.450496992016</v>
      </c>
      <c r="AO510" s="4">
        <f t="shared" si="546"/>
        <v>13995</v>
      </c>
      <c r="AP510" s="4">
        <f t="shared" si="536"/>
        <v>0</v>
      </c>
      <c r="AQ510" s="4">
        <v>13995</v>
      </c>
      <c r="AW510" s="4">
        <v>13995</v>
      </c>
      <c r="AX510" s="5">
        <f t="shared" si="547"/>
        <v>0</v>
      </c>
      <c r="AY510" s="4">
        <v>13995</v>
      </c>
      <c r="AZ510" s="5"/>
      <c r="BB510" s="5">
        <f t="shared" ref="BB510" si="599">BC510-BA510</f>
        <v>0</v>
      </c>
    </row>
    <row r="511" spans="1:54" s="4" customFormat="1">
      <c r="A511" s="269">
        <v>470</v>
      </c>
      <c r="B511" s="2">
        <v>470165057</v>
      </c>
      <c r="C511" s="9" t="s">
        <v>1054</v>
      </c>
      <c r="D511" s="14">
        <f>'fnd enro'!D511</f>
        <v>0</v>
      </c>
      <c r="E511" s="14">
        <f>'fnd enro'!E511</f>
        <v>0</v>
      </c>
      <c r="F511" s="14">
        <f>'fnd enro'!F511</f>
        <v>1</v>
      </c>
      <c r="G511" s="14">
        <f>'fnd enro'!G511</f>
        <v>1</v>
      </c>
      <c r="H511" s="14">
        <f>'fnd enro'!H511</f>
        <v>0</v>
      </c>
      <c r="I511" s="14">
        <f>'fnd enro'!I511</f>
        <v>1</v>
      </c>
      <c r="J511" s="14">
        <f>'fnd enro'!J511</f>
        <v>0</v>
      </c>
      <c r="K511" s="15">
        <f>'fnd enro'!K511</f>
        <v>0.1158</v>
      </c>
      <c r="L511" s="14">
        <f>'fnd enro'!L511</f>
        <v>0</v>
      </c>
      <c r="M511" s="14">
        <f>'fnd enro'!M511</f>
        <v>0</v>
      </c>
      <c r="N511" s="14">
        <f>'fnd enro'!N511</f>
        <v>0</v>
      </c>
      <c r="O511" s="14">
        <f>'fnd enro'!O511</f>
        <v>0</v>
      </c>
      <c r="P511" s="14">
        <f>'fnd enro'!P511</f>
        <v>2</v>
      </c>
      <c r="Q511" s="14">
        <f>'fnd enro'!R511</f>
        <v>3</v>
      </c>
      <c r="R511" s="15">
        <f t="shared" si="538"/>
        <v>1.038</v>
      </c>
      <c r="S511" s="14">
        <f>VALUE('fnd enro'!Q511)</f>
        <v>12</v>
      </c>
      <c r="T511" s="2"/>
      <c r="U511" s="1">
        <f>(($D511*'fnd base rates'!C$107)
+($E511*'fnd base rates'!C$108)
+($F511*'fnd base rates'!C$109)
+($G511*'fnd base rates'!C$110)
+($H511*'fnd base rates'!C$111)
+($I511*'fnd base rates'!C$112)
+($J511*'fnd base rates'!C$113)
+($K511*'fnd base rates'!C$114)
+($M511*'fnd base rates'!C$116)
+($N511*'fnd base rates'!C$117)
+($O511*'fnd base rates'!C$118)
+($P511*VLOOKUP($S511+12,rate_basefnd,3)))
*$R511</f>
        <v>1853.0625514439998</v>
      </c>
      <c r="V511" s="1">
        <f>(($D511*'fnd base rates'!D$107)
+($E511*'fnd base rates'!D$108)
+($F511*'fnd base rates'!D$109)
+($G511*'fnd base rates'!D$110)
+($H511*'fnd base rates'!D$111)
+($I511*'fnd base rates'!D$112)
+($J511*'fnd base rates'!D$113)
+($K511*'fnd base rates'!D$114)
+($M511*'fnd base rates'!D$116)
+($N511*'fnd base rates'!D$117)
+($O511*'fnd base rates'!D$118)
+($P511*VLOOKUP($S511+12,rate_basefnd,4)))
*$R511</f>
        <v>3247.2584400000001</v>
      </c>
      <c r="W511" s="1">
        <f>(($D511*'fnd base rates'!E$107)
+($E511*'fnd base rates'!E$108)
+($F511*'fnd base rates'!E$109)
+($G511*'fnd base rates'!E$110)
+($H511*'fnd base rates'!E$111)
+($I511*'fnd base rates'!E$112)
+($J511*'fnd base rates'!E$113)
+($K511*'fnd base rates'!E$114)
+($M511*'fnd base rates'!E$116)
+($N511*'fnd base rates'!E$117)
+($O511*'fnd base rates'!E$118)
+($P511*VLOOKUP($S511+12,rate_basefnd,5)))
*$R511</f>
        <v>21596.681070864001</v>
      </c>
      <c r="X511" s="1">
        <f>(($D511*'fnd base rates'!F$107)
+($E511*'fnd base rates'!F$108)
+($F511*'fnd base rates'!F$109)
+($G511*'fnd base rates'!F$110)
+($H511*'fnd base rates'!F$111)
+($I511*'fnd base rates'!F$112)
+($J511*'fnd base rates'!F$113)
+($K511*'fnd base rates'!F$114)
+($M511*'fnd base rates'!F$116)
+($N511*'fnd base rates'!F$117)
+($O511*'fnd base rates'!F$118)
+($P511*VLOOKUP($S511+12,rate_basefnd,6)))
*$R511</f>
        <v>3510.2868469680006</v>
      </c>
      <c r="Y511" s="1">
        <f>(($D511*'fnd base rates'!G$107)
+($E511*'fnd base rates'!G$108)
+($F511*'fnd base rates'!G$109)
+($G511*'fnd base rates'!G$110)
+($H511*'fnd base rates'!G$111)
+($I511*'fnd base rates'!G$112)
+($J511*'fnd base rates'!G$113)
+($K511*'fnd base rates'!G$114)
+($M511*'fnd base rates'!G$116)
+($N511*'fnd base rates'!G$117)
+($O511*'fnd base rates'!G$118)
+($P511*VLOOKUP($S511+12,rate_basefnd,7)))
*$R511</f>
        <v>905.146220148</v>
      </c>
      <c r="Z511" s="1">
        <f>(($D511*'fnd base rates'!H$107)
+($E511*'fnd base rates'!H$108)
+($F511*'fnd base rates'!H$109)
+($G511*'fnd base rates'!H$110)
+($H511*'fnd base rates'!H$111)
+($I511*'fnd base rates'!H$112)
+($J511*'fnd base rates'!H$113)
+($K511*'fnd base rates'!H$114)
+($M511*'fnd base rates'!H$116)
+($N511*'fnd base rates'!H$117)
+($O511*'fnd base rates'!H$118)
+($P511*VLOOKUP($S511+12,rate_basefnd,8)))</f>
        <v>1935.4368020000002</v>
      </c>
      <c r="AA511" s="1">
        <f>(($D511*'fnd base rates'!I$107)
+($E511*'fnd base rates'!I$108)
+($F511*'fnd base rates'!I$109)
+($G511*'fnd base rates'!I$110)
+($H511*'fnd base rates'!I$111)
+($I511*'fnd base rates'!I$112)
+($J511*'fnd base rates'!I$113)
+($K511*'fnd base rates'!I$114)
+($M511*'fnd base rates'!I$116)
+($N511*'fnd base rates'!I$117)
+($O511*'fnd base rates'!I$118)
+($P511*VLOOKUP($S511+12,rate_basefnd,9)))
*$R511</f>
        <v>1419.96324</v>
      </c>
      <c r="AB511" s="1">
        <f>(($D511*'fnd base rates'!J$107)
+($E511*'fnd base rates'!J$108)
+($F511*'fnd base rates'!J$109)
+($G511*'fnd base rates'!J$110)
+($H511*'fnd base rates'!J$111)
+($I511*'fnd base rates'!J$112)
+($J511*'fnd base rates'!J$113)
+($K511*'fnd base rates'!J$114)
+($M511*'fnd base rates'!J$116)
+($N511*'fnd base rates'!J$117)
+($O511*'fnd base rates'!J$118)
+($P511*VLOOKUP($S511+12,rate_basefnd,10)))
*$R511</f>
        <v>2635.3885799999998</v>
      </c>
      <c r="AC511" s="1">
        <f>(($D511*'fnd base rates'!K$107)
+($E511*'fnd base rates'!K$108)
+($F511*'fnd base rates'!K$109)
+($G511*'fnd base rates'!K$110)
+($H511*'fnd base rates'!K$111)
+($I511*'fnd base rates'!K$112)
+($J511*'fnd base rates'!K$113)
+($K511*'fnd base rates'!K$114)
+($M511*'fnd base rates'!K$116)
+($N511*'fnd base rates'!K$117)
+($O511*'fnd base rates'!K$118)
+($P511*VLOOKUP($S511+12,rate_basefnd,11)))
*$R511</f>
        <v>3477.7978663200001</v>
      </c>
      <c r="AD511" s="1">
        <f>(($D511*'fnd base rates'!L$107)
+($E511*'fnd base rates'!L$108)
+($F511*'fnd base rates'!L$109)
+($G511*'fnd base rates'!L$110)
+($H511*'fnd base rates'!L$111)
+($I511*'fnd base rates'!L$112)
+($J511*'fnd base rates'!L$113)
+($K511*'fnd base rates'!L$114)
+($M511*'fnd base rates'!L$116)
+($N511*'fnd base rates'!L$117)
+($O511*'fnd base rates'!L$118)
+($P511*VLOOKUP($S511+12,rate_basefnd,12)))</f>
        <v>5576.9700400000002</v>
      </c>
      <c r="AE511" s="1">
        <f>(($D511*'fnd base rates'!M$107)
+($E511*'fnd base rates'!M$108)
+($F511*'fnd base rates'!M$109)
+($G511*'fnd base rates'!M$110)
+($H511*'fnd base rates'!M$111)
+($I511*'fnd base rates'!M$112)
+($J511*'fnd base rates'!M$113)
+($K511*'fnd base rates'!M$114)
+($M511*'fnd base rates'!M$116)
+($N511*'fnd base rates'!M$117)
+($O511*'fnd base rates'!M$118)
+($P511*VLOOKUP($S511+12,rate_basefnd,13)))</f>
        <v>0</v>
      </c>
      <c r="AF511" s="4">
        <f t="shared" si="539"/>
        <v>46157.991657743994</v>
      </c>
      <c r="AH511" s="269">
        <f t="shared" si="540"/>
        <v>470165057</v>
      </c>
      <c r="AI511" s="4" t="str">
        <f t="shared" si="541"/>
        <v>470</v>
      </c>
      <c r="AJ511" s="2" t="str">
        <f t="shared" si="542"/>
        <v>165</v>
      </c>
      <c r="AK511" s="2" t="str">
        <f t="shared" si="543"/>
        <v>057</v>
      </c>
      <c r="AL511" s="4">
        <f t="shared" si="544"/>
        <v>1</v>
      </c>
      <c r="AM511" s="4">
        <f t="shared" si="535"/>
        <v>3</v>
      </c>
      <c r="AN511" s="4">
        <f t="shared" si="545"/>
        <v>46157.991657743994</v>
      </c>
      <c r="AO511" s="4">
        <f t="shared" si="546"/>
        <v>15386</v>
      </c>
      <c r="AP511" s="4">
        <f t="shared" si="536"/>
        <v>0</v>
      </c>
      <c r="AQ511" s="4">
        <v>15386</v>
      </c>
      <c r="AW511" s="4">
        <v>15386</v>
      </c>
      <c r="AX511" s="5">
        <f t="shared" si="547"/>
        <v>0</v>
      </c>
      <c r="AY511" s="4">
        <v>15386</v>
      </c>
      <c r="AZ511" s="5"/>
      <c r="BB511" s="5">
        <f t="shared" ref="BB511" si="600">BC511-BA511</f>
        <v>0</v>
      </c>
    </row>
    <row r="512" spans="1:54" s="4" customFormat="1">
      <c r="A512" s="269">
        <v>470</v>
      </c>
      <c r="B512" s="2">
        <v>470165071</v>
      </c>
      <c r="C512" s="9" t="s">
        <v>1054</v>
      </c>
      <c r="D512" s="14">
        <f>'fnd enro'!D512</f>
        <v>0</v>
      </c>
      <c r="E512" s="14">
        <f>'fnd enro'!E512</f>
        <v>0</v>
      </c>
      <c r="F512" s="14">
        <f>'fnd enro'!F512</f>
        <v>0</v>
      </c>
      <c r="G512" s="14">
        <f>'fnd enro'!G512</f>
        <v>1</v>
      </c>
      <c r="H512" s="14">
        <f>'fnd enro'!H512</f>
        <v>1</v>
      </c>
      <c r="I512" s="14">
        <f>'fnd enro'!I512</f>
        <v>1</v>
      </c>
      <c r="J512" s="14">
        <f>'fnd enro'!J512</f>
        <v>0</v>
      </c>
      <c r="K512" s="15">
        <f>'fnd enro'!K512</f>
        <v>0.1158</v>
      </c>
      <c r="L512" s="14">
        <f>'fnd enro'!L512</f>
        <v>0</v>
      </c>
      <c r="M512" s="14">
        <f>'fnd enro'!M512</f>
        <v>0</v>
      </c>
      <c r="N512" s="14">
        <f>'fnd enro'!N512</f>
        <v>0</v>
      </c>
      <c r="O512" s="14">
        <f>'fnd enro'!O512</f>
        <v>0</v>
      </c>
      <c r="P512" s="14">
        <f>'fnd enro'!P512</f>
        <v>0</v>
      </c>
      <c r="Q512" s="14">
        <f>'fnd enro'!R512</f>
        <v>3</v>
      </c>
      <c r="R512" s="15">
        <f t="shared" si="538"/>
        <v>1.038</v>
      </c>
      <c r="S512" s="14">
        <f>VALUE('fnd enro'!Q512)</f>
        <v>5</v>
      </c>
      <c r="T512" s="2"/>
      <c r="U512" s="1">
        <f>(($D512*'fnd base rates'!C$107)
+($E512*'fnd base rates'!C$108)
+($F512*'fnd base rates'!C$109)
+($G512*'fnd base rates'!C$110)
+($H512*'fnd base rates'!C$111)
+($I512*'fnd base rates'!C$112)
+($J512*'fnd base rates'!C$113)
+($K512*'fnd base rates'!C$114)
+($M512*'fnd base rates'!C$116)
+($N512*'fnd base rates'!C$117)
+($O512*'fnd base rates'!C$118)
+($P512*VLOOKUP($S512+12,rate_basefnd,3)))
*$R512</f>
        <v>1670.5406314439999</v>
      </c>
      <c r="V512" s="1">
        <f>(($D512*'fnd base rates'!D$107)
+($E512*'fnd base rates'!D$108)
+($F512*'fnd base rates'!D$109)
+($G512*'fnd base rates'!D$110)
+($H512*'fnd base rates'!D$111)
+($I512*'fnd base rates'!D$112)
+($J512*'fnd base rates'!D$113)
+($K512*'fnd base rates'!D$114)
+($M512*'fnd base rates'!D$116)
+($N512*'fnd base rates'!D$117)
+($O512*'fnd base rates'!D$118)
+($P512*VLOOKUP($S512+12,rate_basefnd,4)))
*$R512</f>
        <v>2382.4591200000004</v>
      </c>
      <c r="W512" s="1">
        <f>(($D512*'fnd base rates'!E$107)
+($E512*'fnd base rates'!E$108)
+($F512*'fnd base rates'!E$109)
+($G512*'fnd base rates'!E$110)
+($H512*'fnd base rates'!E$111)
+($I512*'fnd base rates'!E$112)
+($J512*'fnd base rates'!E$113)
+($K512*'fnd base rates'!E$114)
+($M512*'fnd base rates'!E$116)
+($N512*'fnd base rates'!E$117)
+($O512*'fnd base rates'!E$118)
+($P512*VLOOKUP($S512+12,rate_basefnd,5)))
*$R512</f>
        <v>12717.691350863999</v>
      </c>
      <c r="X512" s="1">
        <f>(($D512*'fnd base rates'!F$107)
+($E512*'fnd base rates'!F$108)
+($F512*'fnd base rates'!F$109)
+($G512*'fnd base rates'!F$110)
+($H512*'fnd base rates'!F$111)
+($I512*'fnd base rates'!F$112)
+($J512*'fnd base rates'!F$113)
+($K512*'fnd base rates'!F$114)
+($M512*'fnd base rates'!F$116)
+($N512*'fnd base rates'!F$117)
+($O512*'fnd base rates'!F$118)
+($P512*VLOOKUP($S512+12,rate_basefnd,6)))
*$R512</f>
        <v>3248.6381869680004</v>
      </c>
      <c r="Y512" s="1">
        <f>(($D512*'fnd base rates'!G$107)
+($E512*'fnd base rates'!G$108)
+($F512*'fnd base rates'!G$109)
+($G512*'fnd base rates'!G$110)
+($H512*'fnd base rates'!G$111)
+($I512*'fnd base rates'!G$112)
+($J512*'fnd base rates'!G$113)
+($K512*'fnd base rates'!G$114)
+($M512*'fnd base rates'!G$116)
+($N512*'fnd base rates'!G$117)
+($O512*'fnd base rates'!G$118)
+($P512*VLOOKUP($S512+12,rate_basefnd,7)))
*$R512</f>
        <v>507.716780148</v>
      </c>
      <c r="Z512" s="1">
        <f>(($D512*'fnd base rates'!H$107)
+($E512*'fnd base rates'!H$108)
+($F512*'fnd base rates'!H$109)
+($G512*'fnd base rates'!H$110)
+($H512*'fnd base rates'!H$111)
+($I512*'fnd base rates'!H$112)
+($J512*'fnd base rates'!H$113)
+($K512*'fnd base rates'!H$114)
+($M512*'fnd base rates'!H$116)
+($N512*'fnd base rates'!H$117)
+($O512*'fnd base rates'!H$118)
+($P512*VLOOKUP($S512+12,rate_basefnd,8)))</f>
        <v>1874.9568020000002</v>
      </c>
      <c r="AA512" s="1">
        <f>(($D512*'fnd base rates'!I$107)
+($E512*'fnd base rates'!I$108)
+($F512*'fnd base rates'!I$109)
+($G512*'fnd base rates'!I$110)
+($H512*'fnd base rates'!I$111)
+($I512*'fnd base rates'!I$112)
+($J512*'fnd base rates'!I$113)
+($K512*'fnd base rates'!I$114)
+($M512*'fnd base rates'!I$116)
+($N512*'fnd base rates'!I$117)
+($O512*'fnd base rates'!I$118)
+($P512*VLOOKUP($S512+12,rate_basefnd,9)))
*$R512</f>
        <v>1136.58924</v>
      </c>
      <c r="AB512" s="1">
        <f>(($D512*'fnd base rates'!J$107)
+($E512*'fnd base rates'!J$108)
+($F512*'fnd base rates'!J$109)
+($G512*'fnd base rates'!J$110)
+($H512*'fnd base rates'!J$111)
+($I512*'fnd base rates'!J$112)
+($J512*'fnd base rates'!J$113)
+($K512*'fnd base rates'!J$114)
+($M512*'fnd base rates'!J$116)
+($N512*'fnd base rates'!J$117)
+($O512*'fnd base rates'!J$118)
+($P512*VLOOKUP($S512+12,rate_basefnd,10)))
*$R512</f>
        <v>1011.92544</v>
      </c>
      <c r="AC512" s="1">
        <f>(($D512*'fnd base rates'!K$107)
+($E512*'fnd base rates'!K$108)
+($F512*'fnd base rates'!K$109)
+($G512*'fnd base rates'!K$110)
+($H512*'fnd base rates'!K$111)
+($I512*'fnd base rates'!K$112)
+($J512*'fnd base rates'!K$113)
+($K512*'fnd base rates'!K$114)
+($M512*'fnd base rates'!K$116)
+($N512*'fnd base rates'!K$117)
+($O512*'fnd base rates'!K$118)
+($P512*VLOOKUP($S512+12,rate_basefnd,11)))
*$R512</f>
        <v>3562.8619663199997</v>
      </c>
      <c r="AD512" s="1">
        <f>(($D512*'fnd base rates'!L$107)
+($E512*'fnd base rates'!L$108)
+($F512*'fnd base rates'!L$109)
+($G512*'fnd base rates'!L$110)
+($H512*'fnd base rates'!L$111)
+($I512*'fnd base rates'!L$112)
+($J512*'fnd base rates'!L$113)
+($K512*'fnd base rates'!L$114)
+($M512*'fnd base rates'!L$116)
+($N512*'fnd base rates'!L$117)
+($O512*'fnd base rates'!L$118)
+($P512*VLOOKUP($S512+12,rate_basefnd,12)))</f>
        <v>4327.7600400000001</v>
      </c>
      <c r="AE512" s="1">
        <f>(($D512*'fnd base rates'!M$107)
+($E512*'fnd base rates'!M$108)
+($F512*'fnd base rates'!M$109)
+($G512*'fnd base rates'!M$110)
+($H512*'fnd base rates'!M$111)
+($I512*'fnd base rates'!M$112)
+($J512*'fnd base rates'!M$113)
+($K512*'fnd base rates'!M$114)
+($M512*'fnd base rates'!M$116)
+($N512*'fnd base rates'!M$117)
+($O512*'fnd base rates'!M$118)
+($P512*VLOOKUP($S512+12,rate_basefnd,13)))</f>
        <v>0</v>
      </c>
      <c r="AF512" s="4">
        <f t="shared" si="539"/>
        <v>32441.139557744002</v>
      </c>
      <c r="AH512" s="269">
        <f t="shared" si="540"/>
        <v>470165071</v>
      </c>
      <c r="AI512" s="4" t="str">
        <f t="shared" si="541"/>
        <v>470</v>
      </c>
      <c r="AJ512" s="2" t="str">
        <f t="shared" si="542"/>
        <v>165</v>
      </c>
      <c r="AK512" s="2" t="str">
        <f t="shared" si="543"/>
        <v>071</v>
      </c>
      <c r="AL512" s="4">
        <f t="shared" si="544"/>
        <v>1</v>
      </c>
      <c r="AM512" s="4">
        <f t="shared" si="535"/>
        <v>3</v>
      </c>
      <c r="AN512" s="4">
        <f t="shared" si="545"/>
        <v>32441.139557744002</v>
      </c>
      <c r="AO512" s="4">
        <f t="shared" si="546"/>
        <v>10814</v>
      </c>
      <c r="AP512" s="4">
        <f t="shared" si="536"/>
        <v>0</v>
      </c>
      <c r="AQ512" s="4">
        <v>10814</v>
      </c>
      <c r="AW512" s="4">
        <v>10814</v>
      </c>
      <c r="AX512" s="5">
        <f t="shared" si="547"/>
        <v>0</v>
      </c>
      <c r="AY512" s="4">
        <v>10814</v>
      </c>
      <c r="AZ512" s="5"/>
      <c r="BB512" s="5">
        <f t="shared" ref="BB512" si="601">BC512-BA512</f>
        <v>0</v>
      </c>
    </row>
    <row r="513" spans="1:54" s="4" customFormat="1">
      <c r="A513" s="269">
        <v>470</v>
      </c>
      <c r="B513" s="2">
        <v>470165093</v>
      </c>
      <c r="C513" s="9" t="s">
        <v>1054</v>
      </c>
      <c r="D513" s="14">
        <f>'fnd enro'!D513</f>
        <v>0</v>
      </c>
      <c r="E513" s="14">
        <f>'fnd enro'!E513</f>
        <v>0</v>
      </c>
      <c r="F513" s="14">
        <f>'fnd enro'!F513</f>
        <v>47</v>
      </c>
      <c r="G513" s="14">
        <f>'fnd enro'!G513</f>
        <v>69</v>
      </c>
      <c r="H513" s="14">
        <f>'fnd enro'!H513</f>
        <v>42</v>
      </c>
      <c r="I513" s="14">
        <f>'fnd enro'!I513</f>
        <v>41</v>
      </c>
      <c r="J513" s="14">
        <f>'fnd enro'!J513</f>
        <v>0</v>
      </c>
      <c r="K513" s="15">
        <f>'fnd enro'!K513</f>
        <v>7.6814</v>
      </c>
      <c r="L513" s="14">
        <f>'fnd enro'!L513</f>
        <v>0</v>
      </c>
      <c r="M513" s="14">
        <f>'fnd enro'!M513</f>
        <v>10</v>
      </c>
      <c r="N513" s="14">
        <f>'fnd enro'!N513</f>
        <v>0</v>
      </c>
      <c r="O513" s="14">
        <f>'fnd enro'!O513</f>
        <v>0</v>
      </c>
      <c r="P513" s="14">
        <f>'fnd enro'!P513</f>
        <v>113</v>
      </c>
      <c r="Q513" s="14">
        <f>'fnd enro'!R513</f>
        <v>199</v>
      </c>
      <c r="R513" s="15">
        <f t="shared" si="538"/>
        <v>1.038</v>
      </c>
      <c r="S513" s="14">
        <f>VALUE('fnd enro'!Q513)</f>
        <v>11</v>
      </c>
      <c r="T513" s="2"/>
      <c r="U513" s="1">
        <f>(($D513*'fnd base rates'!C$107)
+($E513*'fnd base rates'!C$108)
+($F513*'fnd base rates'!C$109)
+($G513*'fnd base rates'!C$110)
+($H513*'fnd base rates'!C$111)
+($I513*'fnd base rates'!C$112)
+($J513*'fnd base rates'!C$113)
+($K513*'fnd base rates'!C$114)
+($M513*'fnd base rates'!C$116)
+($N513*'fnd base rates'!C$117)
+($O513*'fnd base rates'!C$118)
+($P513*VLOOKUP($S513+12,rate_basefnd,3)))
*$R513</f>
        <v>121670.69363245202</v>
      </c>
      <c r="V513" s="1">
        <f>(($D513*'fnd base rates'!D$107)
+($E513*'fnd base rates'!D$108)
+($F513*'fnd base rates'!D$109)
+($G513*'fnd base rates'!D$110)
+($H513*'fnd base rates'!D$111)
+($I513*'fnd base rates'!D$112)
+($J513*'fnd base rates'!D$113)
+($K513*'fnd base rates'!D$114)
+($M513*'fnd base rates'!D$116)
+($N513*'fnd base rates'!D$117)
+($O513*'fnd base rates'!D$118)
+($P513*VLOOKUP($S513+12,rate_basefnd,4)))
*$R513</f>
        <v>206343.45948000002</v>
      </c>
      <c r="W513" s="1">
        <f>(($D513*'fnd base rates'!E$107)
+($E513*'fnd base rates'!E$108)
+($F513*'fnd base rates'!E$109)
+($G513*'fnd base rates'!E$110)
+($H513*'fnd base rates'!E$111)
+($I513*'fnd base rates'!E$112)
+($J513*'fnd base rates'!E$113)
+($K513*'fnd base rates'!E$114)
+($M513*'fnd base rates'!E$116)
+($N513*'fnd base rates'!E$117)
+($O513*'fnd base rates'!E$118)
+($P513*VLOOKUP($S513+12,rate_basefnd,5)))
*$R513</f>
        <v>1293601.8375273121</v>
      </c>
      <c r="X513" s="1">
        <f>(($D513*'fnd base rates'!F$107)
+($E513*'fnd base rates'!F$108)
+($F513*'fnd base rates'!F$109)
+($G513*'fnd base rates'!F$110)
+($H513*'fnd base rates'!F$111)
+($I513*'fnd base rates'!F$112)
+($J513*'fnd base rates'!F$113)
+($K513*'fnd base rates'!F$114)
+($M513*'fnd base rates'!F$116)
+($N513*'fnd base rates'!F$117)
+($O513*'fnd base rates'!F$118)
+($P513*VLOOKUP($S513+12,rate_basefnd,6)))
*$R513</f>
        <v>233178.53715554404</v>
      </c>
      <c r="Y513" s="1">
        <f>(($D513*'fnd base rates'!G$107)
+($E513*'fnd base rates'!G$108)
+($F513*'fnd base rates'!G$109)
+($G513*'fnd base rates'!G$110)
+($H513*'fnd base rates'!G$111)
+($I513*'fnd base rates'!G$112)
+($J513*'fnd base rates'!G$113)
+($K513*'fnd base rates'!G$114)
+($M513*'fnd base rates'!G$116)
+($N513*'fnd base rates'!G$117)
+($O513*'fnd base rates'!G$118)
+($P513*VLOOKUP($S513+12,rate_basefnd,7)))
*$R513</f>
        <v>55729.413596483995</v>
      </c>
      <c r="Z513" s="1">
        <f>(($D513*'fnd base rates'!H$107)
+($E513*'fnd base rates'!H$108)
+($F513*'fnd base rates'!H$109)
+($G513*'fnd base rates'!H$110)
+($H513*'fnd base rates'!H$111)
+($I513*'fnd base rates'!H$112)
+($J513*'fnd base rates'!H$113)
+($K513*'fnd base rates'!H$114)
+($M513*'fnd base rates'!H$116)
+($N513*'fnd base rates'!H$117)
+($O513*'fnd base rates'!H$118)
+($P513*VLOOKUP($S513+12,rate_basefnd,8)))</f>
        <v>121168.76786600002</v>
      </c>
      <c r="AA513" s="1">
        <f>(($D513*'fnd base rates'!I$107)
+($E513*'fnd base rates'!I$108)
+($F513*'fnd base rates'!I$109)
+($G513*'fnd base rates'!I$110)
+($H513*'fnd base rates'!I$111)
+($I513*'fnd base rates'!I$112)
+($J513*'fnd base rates'!I$113)
+($K513*'fnd base rates'!I$114)
+($M513*'fnd base rates'!I$116)
+($N513*'fnd base rates'!I$117)
+($O513*'fnd base rates'!I$118)
+($P513*VLOOKUP($S513+12,rate_basefnd,9)))
*$R513</f>
        <v>89982.818700000003</v>
      </c>
      <c r="AB513" s="1">
        <f>(($D513*'fnd base rates'!J$107)
+($E513*'fnd base rates'!J$108)
+($F513*'fnd base rates'!J$109)
+($G513*'fnd base rates'!J$110)
+($H513*'fnd base rates'!J$111)
+($I513*'fnd base rates'!J$112)
+($J513*'fnd base rates'!J$113)
+($K513*'fnd base rates'!J$114)
+($M513*'fnd base rates'!J$116)
+($N513*'fnd base rates'!J$117)
+($O513*'fnd base rates'!J$118)
+($P513*VLOOKUP($S513+12,rate_basefnd,10)))
*$R513</f>
        <v>146841.89483999999</v>
      </c>
      <c r="AC513" s="1">
        <f>(($D513*'fnd base rates'!K$107)
+($E513*'fnd base rates'!K$108)
+($F513*'fnd base rates'!K$109)
+($G513*'fnd base rates'!K$110)
+($H513*'fnd base rates'!K$111)
+($I513*'fnd base rates'!K$112)
+($J513*'fnd base rates'!K$113)
+($K513*'fnd base rates'!K$114)
+($M513*'fnd base rates'!K$116)
+($N513*'fnd base rates'!K$117)
+($O513*'fnd base rates'!K$118)
+($P513*VLOOKUP($S513+12,rate_basefnd,11)))
*$R513</f>
        <v>236105.57273255999</v>
      </c>
      <c r="AD513" s="1">
        <f>(($D513*'fnd base rates'!L$107)
+($E513*'fnd base rates'!L$108)
+($F513*'fnd base rates'!L$109)
+($G513*'fnd base rates'!L$110)
+($H513*'fnd base rates'!L$111)
+($I513*'fnd base rates'!L$112)
+($J513*'fnd base rates'!L$113)
+($K513*'fnd base rates'!L$114)
+($M513*'fnd base rates'!L$116)
+($N513*'fnd base rates'!L$117)
+($O513*'fnd base rates'!L$118)
+($P513*VLOOKUP($S513+12,rate_basefnd,12)))</f>
        <v>360884.34931999998</v>
      </c>
      <c r="AE513" s="1">
        <f>(($D513*'fnd base rates'!M$107)
+($E513*'fnd base rates'!M$108)
+($F513*'fnd base rates'!M$109)
+($G513*'fnd base rates'!M$110)
+($H513*'fnd base rates'!M$111)
+($I513*'fnd base rates'!M$112)
+($J513*'fnd base rates'!M$113)
+($K513*'fnd base rates'!M$114)
+($M513*'fnd base rates'!M$116)
+($N513*'fnd base rates'!M$117)
+($O513*'fnd base rates'!M$118)
+($P513*VLOOKUP($S513+12,rate_basefnd,13)))</f>
        <v>0</v>
      </c>
      <c r="AF513" s="4">
        <f t="shared" si="539"/>
        <v>2865507.3448503525</v>
      </c>
      <c r="AH513" s="269">
        <f t="shared" si="540"/>
        <v>470165093</v>
      </c>
      <c r="AI513" s="4" t="str">
        <f t="shared" si="541"/>
        <v>470</v>
      </c>
      <c r="AJ513" s="2" t="str">
        <f t="shared" si="542"/>
        <v>165</v>
      </c>
      <c r="AK513" s="2" t="str">
        <f t="shared" si="543"/>
        <v>093</v>
      </c>
      <c r="AL513" s="4">
        <f t="shared" si="544"/>
        <v>1</v>
      </c>
      <c r="AM513" s="4">
        <f t="shared" si="535"/>
        <v>199</v>
      </c>
      <c r="AN513" s="4">
        <f t="shared" si="545"/>
        <v>2865507.3448503525</v>
      </c>
      <c r="AO513" s="4">
        <f t="shared" si="546"/>
        <v>14400</v>
      </c>
      <c r="AP513" s="4">
        <f t="shared" si="536"/>
        <v>0</v>
      </c>
      <c r="AQ513" s="4">
        <v>14400</v>
      </c>
      <c r="AW513" s="4">
        <v>14400</v>
      </c>
      <c r="AX513" s="5">
        <f t="shared" si="547"/>
        <v>0</v>
      </c>
      <c r="AY513" s="4">
        <v>14400</v>
      </c>
      <c r="AZ513" s="5"/>
      <c r="BB513" s="5">
        <f t="shared" ref="BB513" si="602">BC513-BA513</f>
        <v>0</v>
      </c>
    </row>
    <row r="514" spans="1:54" s="4" customFormat="1">
      <c r="A514" s="269">
        <v>470</v>
      </c>
      <c r="B514" s="2">
        <v>470165128</v>
      </c>
      <c r="C514" s="9" t="s">
        <v>1054</v>
      </c>
      <c r="D514" s="14">
        <f>'fnd enro'!D514</f>
        <v>0</v>
      </c>
      <c r="E514" s="14">
        <f>'fnd enro'!E514</f>
        <v>0</v>
      </c>
      <c r="F514" s="14">
        <f>'fnd enro'!F514</f>
        <v>1</v>
      </c>
      <c r="G514" s="14">
        <f>'fnd enro'!G514</f>
        <v>0</v>
      </c>
      <c r="H514" s="14">
        <f>'fnd enro'!H514</f>
        <v>2</v>
      </c>
      <c r="I514" s="14">
        <f>'fnd enro'!I514</f>
        <v>1</v>
      </c>
      <c r="J514" s="14">
        <f>'fnd enro'!J514</f>
        <v>0</v>
      </c>
      <c r="K514" s="15">
        <f>'fnd enro'!K514</f>
        <v>0.15440000000000001</v>
      </c>
      <c r="L514" s="14">
        <f>'fnd enro'!L514</f>
        <v>0</v>
      </c>
      <c r="M514" s="14">
        <f>'fnd enro'!M514</f>
        <v>0</v>
      </c>
      <c r="N514" s="14">
        <f>'fnd enro'!N514</f>
        <v>0</v>
      </c>
      <c r="O514" s="14">
        <f>'fnd enro'!O514</f>
        <v>0</v>
      </c>
      <c r="P514" s="14">
        <f>'fnd enro'!P514</f>
        <v>1</v>
      </c>
      <c r="Q514" s="14">
        <f>'fnd enro'!R514</f>
        <v>4</v>
      </c>
      <c r="R514" s="15">
        <f t="shared" si="538"/>
        <v>1.038</v>
      </c>
      <c r="S514" s="14">
        <f>VALUE('fnd enro'!Q514)</f>
        <v>10</v>
      </c>
      <c r="T514" s="2"/>
      <c r="U514" s="1">
        <f>(($D514*'fnd base rates'!C$107)
+($E514*'fnd base rates'!C$108)
+($F514*'fnd base rates'!C$109)
+($G514*'fnd base rates'!C$110)
+($H514*'fnd base rates'!C$111)
+($I514*'fnd base rates'!C$112)
+($J514*'fnd base rates'!C$113)
+($K514*'fnd base rates'!C$114)
+($M514*'fnd base rates'!C$116)
+($N514*'fnd base rates'!C$117)
+($O514*'fnd base rates'!C$118)
+($P514*VLOOKUP($S514+12,rate_basefnd,3)))
*$R514</f>
        <v>2309.7112885920001</v>
      </c>
      <c r="V514" s="1">
        <f>(($D514*'fnd base rates'!D$107)
+($E514*'fnd base rates'!D$108)
+($F514*'fnd base rates'!D$109)
+($G514*'fnd base rates'!D$110)
+($H514*'fnd base rates'!D$111)
+($I514*'fnd base rates'!D$112)
+($J514*'fnd base rates'!D$113)
+($K514*'fnd base rates'!D$114)
+($M514*'fnd base rates'!D$116)
+($N514*'fnd base rates'!D$117)
+($O514*'fnd base rates'!D$118)
+($P514*VLOOKUP($S514+12,rate_basefnd,4)))
*$R514</f>
        <v>3566.6925600000004</v>
      </c>
      <c r="W514" s="1">
        <f>(($D514*'fnd base rates'!E$107)
+($E514*'fnd base rates'!E$108)
+($F514*'fnd base rates'!E$109)
+($G514*'fnd base rates'!E$110)
+($H514*'fnd base rates'!E$111)
+($I514*'fnd base rates'!E$112)
+($J514*'fnd base rates'!E$113)
+($K514*'fnd base rates'!E$114)
+($M514*'fnd base rates'!E$116)
+($N514*'fnd base rates'!E$117)
+($O514*'fnd base rates'!E$118)
+($P514*VLOOKUP($S514+12,rate_basefnd,5)))
*$R514</f>
        <v>20116.524601151999</v>
      </c>
      <c r="X514" s="1">
        <f>(($D514*'fnd base rates'!F$107)
+($E514*'fnd base rates'!F$108)
+($F514*'fnd base rates'!F$109)
+($G514*'fnd base rates'!F$110)
+($H514*'fnd base rates'!F$111)
+($I514*'fnd base rates'!F$112)
+($J514*'fnd base rates'!F$113)
+($K514*'fnd base rates'!F$114)
+($M514*'fnd base rates'!F$116)
+($N514*'fnd base rates'!F$117)
+($O514*'fnd base rates'!F$118)
+($P514*VLOOKUP($S514+12,rate_basefnd,6)))
*$R514</f>
        <v>4281.8389026240002</v>
      </c>
      <c r="Y514" s="1">
        <f>(($D514*'fnd base rates'!G$107)
+($E514*'fnd base rates'!G$108)
+($F514*'fnd base rates'!G$109)
+($G514*'fnd base rates'!G$110)
+($H514*'fnd base rates'!G$111)
+($I514*'fnd base rates'!G$112)
+($J514*'fnd base rates'!G$113)
+($K514*'fnd base rates'!G$114)
+($M514*'fnd base rates'!G$116)
+($N514*'fnd base rates'!G$117)
+($O514*'fnd base rates'!G$118)
+($P514*VLOOKUP($S514+12,rate_basefnd,7)))
*$R514</f>
        <v>867.28338686400002</v>
      </c>
      <c r="Z514" s="1">
        <f>(($D514*'fnd base rates'!H$107)
+($E514*'fnd base rates'!H$108)
+($F514*'fnd base rates'!H$109)
+($G514*'fnd base rates'!H$110)
+($H514*'fnd base rates'!H$111)
+($I514*'fnd base rates'!H$112)
+($J514*'fnd base rates'!H$113)
+($K514*'fnd base rates'!H$114)
+($M514*'fnd base rates'!H$116)
+($N514*'fnd base rates'!H$117)
+($O514*'fnd base rates'!H$118)
+($P514*VLOOKUP($S514+12,rate_basefnd,8)))</f>
        <v>2425.6757360000001</v>
      </c>
      <c r="AA514" s="1">
        <f>(($D514*'fnd base rates'!I$107)
+($E514*'fnd base rates'!I$108)
+($F514*'fnd base rates'!I$109)
+($G514*'fnd base rates'!I$110)
+($H514*'fnd base rates'!I$111)
+($I514*'fnd base rates'!I$112)
+($J514*'fnd base rates'!I$113)
+($K514*'fnd base rates'!I$114)
+($M514*'fnd base rates'!I$116)
+($N514*'fnd base rates'!I$117)
+($O514*'fnd base rates'!I$118)
+($P514*VLOOKUP($S514+12,rate_basefnd,9)))
*$R514</f>
        <v>1667.2563600000001</v>
      </c>
      <c r="AB514" s="1">
        <f>(($D514*'fnd base rates'!J$107)
+($E514*'fnd base rates'!J$108)
+($F514*'fnd base rates'!J$109)
+($G514*'fnd base rates'!J$110)
+($H514*'fnd base rates'!J$111)
+($I514*'fnd base rates'!J$112)
+($J514*'fnd base rates'!J$113)
+($K514*'fnd base rates'!J$114)
+($M514*'fnd base rates'!J$116)
+($N514*'fnd base rates'!J$117)
+($O514*'fnd base rates'!J$118)
+($P514*VLOOKUP($S514+12,rate_basefnd,10)))
*$R514</f>
        <v>2018.7231600000002</v>
      </c>
      <c r="AC514" s="1">
        <f>(($D514*'fnd base rates'!K$107)
+($E514*'fnd base rates'!K$108)
+($F514*'fnd base rates'!K$109)
+($G514*'fnd base rates'!K$110)
+($H514*'fnd base rates'!K$111)
+($I514*'fnd base rates'!K$112)
+($J514*'fnd base rates'!K$113)
+($K514*'fnd base rates'!K$114)
+($M514*'fnd base rates'!K$116)
+($N514*'fnd base rates'!K$117)
+($O514*'fnd base rates'!K$118)
+($P514*VLOOKUP($S514+12,rate_basefnd,11)))
*$R514</f>
        <v>4789.9439217600002</v>
      </c>
      <c r="AD514" s="1">
        <f>(($D514*'fnd base rates'!L$107)
+($E514*'fnd base rates'!L$108)
+($F514*'fnd base rates'!L$109)
+($G514*'fnd base rates'!L$110)
+($H514*'fnd base rates'!L$111)
+($I514*'fnd base rates'!L$112)
+($J514*'fnd base rates'!L$113)
+($K514*'fnd base rates'!L$114)
+($M514*'fnd base rates'!L$116)
+($N514*'fnd base rates'!L$117)
+($O514*'fnd base rates'!L$118)
+($P514*VLOOKUP($S514+12,rate_basefnd,12)))</f>
        <v>6433.6067199999998</v>
      </c>
      <c r="AE514" s="1">
        <f>(($D514*'fnd base rates'!M$107)
+($E514*'fnd base rates'!M$108)
+($F514*'fnd base rates'!M$109)
+($G514*'fnd base rates'!M$110)
+($H514*'fnd base rates'!M$111)
+($I514*'fnd base rates'!M$112)
+($J514*'fnd base rates'!M$113)
+($K514*'fnd base rates'!M$114)
+($M514*'fnd base rates'!M$116)
+($N514*'fnd base rates'!M$117)
+($O514*'fnd base rates'!M$118)
+($P514*VLOOKUP($S514+12,rate_basefnd,13)))</f>
        <v>0</v>
      </c>
      <c r="AF514" s="4">
        <f t="shared" si="539"/>
        <v>48477.25663699201</v>
      </c>
      <c r="AH514" s="269">
        <f t="shared" si="540"/>
        <v>470165128</v>
      </c>
      <c r="AI514" s="4" t="str">
        <f t="shared" si="541"/>
        <v>470</v>
      </c>
      <c r="AJ514" s="2" t="str">
        <f t="shared" si="542"/>
        <v>165</v>
      </c>
      <c r="AK514" s="2" t="str">
        <f t="shared" si="543"/>
        <v>128</v>
      </c>
      <c r="AL514" s="4">
        <f t="shared" si="544"/>
        <v>1</v>
      </c>
      <c r="AM514" s="4">
        <f t="shared" si="535"/>
        <v>4</v>
      </c>
      <c r="AN514" s="4">
        <f t="shared" si="545"/>
        <v>48477.25663699201</v>
      </c>
      <c r="AO514" s="4">
        <f t="shared" si="546"/>
        <v>12119</v>
      </c>
      <c r="AP514" s="4">
        <f t="shared" si="536"/>
        <v>0</v>
      </c>
      <c r="AQ514" s="4">
        <v>12119</v>
      </c>
      <c r="AW514" s="4">
        <v>12119</v>
      </c>
      <c r="AX514" s="5">
        <f t="shared" si="547"/>
        <v>0</v>
      </c>
      <c r="AY514" s="4">
        <v>12119</v>
      </c>
      <c r="AZ514" s="5"/>
      <c r="BB514" s="5">
        <f t="shared" ref="BB514" si="603">BC514-BA514</f>
        <v>0</v>
      </c>
    </row>
    <row r="515" spans="1:54" s="4" customFormat="1">
      <c r="A515" s="269">
        <v>470</v>
      </c>
      <c r="B515" s="2">
        <v>470165149</v>
      </c>
      <c r="C515" s="9" t="s">
        <v>1054</v>
      </c>
      <c r="D515" s="14">
        <f>'fnd enro'!D515</f>
        <v>0</v>
      </c>
      <c r="E515" s="14">
        <f>'fnd enro'!E515</f>
        <v>0</v>
      </c>
      <c r="F515" s="14">
        <f>'fnd enro'!F515</f>
        <v>0</v>
      </c>
      <c r="G515" s="14">
        <f>'fnd enro'!G515</f>
        <v>0</v>
      </c>
      <c r="H515" s="14">
        <f>'fnd enro'!H515</f>
        <v>0</v>
      </c>
      <c r="I515" s="14">
        <f>'fnd enro'!I515</f>
        <v>1</v>
      </c>
      <c r="J515" s="14">
        <f>'fnd enro'!J515</f>
        <v>0</v>
      </c>
      <c r="K515" s="15">
        <f>'fnd enro'!K515</f>
        <v>3.8600000000000002E-2</v>
      </c>
      <c r="L515" s="14">
        <f>'fnd enro'!L515</f>
        <v>0</v>
      </c>
      <c r="M515" s="14">
        <f>'fnd enro'!M515</f>
        <v>0</v>
      </c>
      <c r="N515" s="14">
        <f>'fnd enro'!N515</f>
        <v>0</v>
      </c>
      <c r="O515" s="14">
        <f>'fnd enro'!O515</f>
        <v>0</v>
      </c>
      <c r="P515" s="14">
        <f>'fnd enro'!P515</f>
        <v>0</v>
      </c>
      <c r="Q515" s="14">
        <f>'fnd enro'!R515</f>
        <v>1</v>
      </c>
      <c r="R515" s="15">
        <f t="shared" si="538"/>
        <v>1.038</v>
      </c>
      <c r="S515" s="14">
        <f>VALUE('fnd enro'!Q515)</f>
        <v>12</v>
      </c>
      <c r="T515" s="2"/>
      <c r="U515" s="1">
        <f>(($D515*'fnd base rates'!C$107)
+($E515*'fnd base rates'!C$108)
+($F515*'fnd base rates'!C$109)
+($G515*'fnd base rates'!C$110)
+($H515*'fnd base rates'!C$111)
+($I515*'fnd base rates'!C$112)
+($J515*'fnd base rates'!C$113)
+($K515*'fnd base rates'!C$114)
+($M515*'fnd base rates'!C$116)
+($N515*'fnd base rates'!C$117)
+($O515*'fnd base rates'!C$118)
+($P515*VLOOKUP($S515+12,rate_basefnd,3)))
*$R515</f>
        <v>556.84687714800009</v>
      </c>
      <c r="V515" s="1">
        <f>(($D515*'fnd base rates'!D$107)
+($E515*'fnd base rates'!D$108)
+($F515*'fnd base rates'!D$109)
+($G515*'fnd base rates'!D$110)
+($H515*'fnd base rates'!D$111)
+($I515*'fnd base rates'!D$112)
+($J515*'fnd base rates'!D$113)
+($K515*'fnd base rates'!D$114)
+($M515*'fnd base rates'!D$116)
+($N515*'fnd base rates'!D$117)
+($O515*'fnd base rates'!D$118)
+($P515*VLOOKUP($S515+12,rate_basefnd,4)))
*$R515</f>
        <v>794.15304000000003</v>
      </c>
      <c r="W515" s="1">
        <f>(($D515*'fnd base rates'!E$107)
+($E515*'fnd base rates'!E$108)
+($F515*'fnd base rates'!E$109)
+($G515*'fnd base rates'!E$110)
+($H515*'fnd base rates'!E$111)
+($I515*'fnd base rates'!E$112)
+($J515*'fnd base rates'!E$113)
+($K515*'fnd base rates'!E$114)
+($M515*'fnd base rates'!E$116)
+($N515*'fnd base rates'!E$117)
+($O515*'fnd base rates'!E$118)
+($P515*VLOOKUP($S515+12,rate_basefnd,5)))
*$R515</f>
        <v>5098.8639902879995</v>
      </c>
      <c r="X515" s="1">
        <f>(($D515*'fnd base rates'!F$107)
+($E515*'fnd base rates'!F$108)
+($F515*'fnd base rates'!F$109)
+($G515*'fnd base rates'!F$110)
+($H515*'fnd base rates'!F$111)
+($I515*'fnd base rates'!F$112)
+($J515*'fnd base rates'!F$113)
+($K515*'fnd base rates'!F$114)
+($M515*'fnd base rates'!F$116)
+($N515*'fnd base rates'!F$117)
+($O515*'fnd base rates'!F$118)
+($P515*VLOOKUP($S515+12,rate_basefnd,6)))
*$R515</f>
        <v>920.58809565600006</v>
      </c>
      <c r="Y515" s="1">
        <f>(($D515*'fnd base rates'!G$107)
+($E515*'fnd base rates'!G$108)
+($F515*'fnd base rates'!G$109)
+($G515*'fnd base rates'!G$110)
+($H515*'fnd base rates'!G$111)
+($I515*'fnd base rates'!G$112)
+($J515*'fnd base rates'!G$113)
+($K515*'fnd base rates'!G$114)
+($M515*'fnd base rates'!G$116)
+($N515*'fnd base rates'!G$117)
+($O515*'fnd base rates'!G$118)
+($P515*VLOOKUP($S515+12,rate_basefnd,7)))
*$R515</f>
        <v>170.110846716</v>
      </c>
      <c r="Z515" s="1">
        <f>(($D515*'fnd base rates'!H$107)
+($E515*'fnd base rates'!H$108)
+($F515*'fnd base rates'!H$109)
+($G515*'fnd base rates'!H$110)
+($H515*'fnd base rates'!H$111)
+($I515*'fnd base rates'!H$112)
+($J515*'fnd base rates'!H$113)
+($K515*'fnd base rates'!H$114)
+($M515*'fnd base rates'!H$116)
+($N515*'fnd base rates'!H$117)
+($O515*'fnd base rates'!H$118)
+($P515*VLOOKUP($S515+12,rate_basefnd,8)))</f>
        <v>828.078934</v>
      </c>
      <c r="AA515" s="1">
        <f>(($D515*'fnd base rates'!I$107)
+($E515*'fnd base rates'!I$108)
+($F515*'fnd base rates'!I$109)
+($G515*'fnd base rates'!I$110)
+($H515*'fnd base rates'!I$111)
+($I515*'fnd base rates'!I$112)
+($J515*'fnd base rates'!I$113)
+($K515*'fnd base rates'!I$114)
+($M515*'fnd base rates'!I$116)
+($N515*'fnd base rates'!I$117)
+($O515*'fnd base rates'!I$118)
+($P515*VLOOKUP($S515+12,rate_basefnd,9)))
*$R515</f>
        <v>442.12572</v>
      </c>
      <c r="AB515" s="1">
        <f>(($D515*'fnd base rates'!J$107)
+($E515*'fnd base rates'!J$108)
+($F515*'fnd base rates'!J$109)
+($G515*'fnd base rates'!J$110)
+($H515*'fnd base rates'!J$111)
+($I515*'fnd base rates'!J$112)
+($J515*'fnd base rates'!J$113)
+($K515*'fnd base rates'!J$114)
+($M515*'fnd base rates'!J$116)
+($N515*'fnd base rates'!J$117)
+($O515*'fnd base rates'!J$118)
+($P515*VLOOKUP($S515+12,rate_basefnd,10)))
*$R515</f>
        <v>595.55250000000001</v>
      </c>
      <c r="AC515" s="1">
        <f>(($D515*'fnd base rates'!K$107)
+($E515*'fnd base rates'!K$108)
+($F515*'fnd base rates'!K$109)
+($G515*'fnd base rates'!K$110)
+($H515*'fnd base rates'!K$111)
+($I515*'fnd base rates'!K$112)
+($J515*'fnd base rates'!K$113)
+($K515*'fnd base rates'!K$114)
+($M515*'fnd base rates'!K$116)
+($N515*'fnd base rates'!K$117)
+($O515*'fnd base rates'!K$118)
+($P515*VLOOKUP($S515+12,rate_basefnd,11)))
*$R515</f>
        <v>1193.76215544</v>
      </c>
      <c r="AD515" s="1">
        <f>(($D515*'fnd base rates'!L$107)
+($E515*'fnd base rates'!L$108)
+($F515*'fnd base rates'!L$109)
+($G515*'fnd base rates'!L$110)
+($H515*'fnd base rates'!L$111)
+($I515*'fnd base rates'!L$112)
+($J515*'fnd base rates'!L$113)
+($K515*'fnd base rates'!L$114)
+($M515*'fnd base rates'!L$116)
+($N515*'fnd base rates'!L$117)
+($O515*'fnd base rates'!L$118)
+($P515*VLOOKUP($S515+12,rate_basefnd,12)))</f>
        <v>1369.1266800000001</v>
      </c>
      <c r="AE515" s="1">
        <f>(($D515*'fnd base rates'!M$107)
+($E515*'fnd base rates'!M$108)
+($F515*'fnd base rates'!M$109)
+($G515*'fnd base rates'!M$110)
+($H515*'fnd base rates'!M$111)
+($I515*'fnd base rates'!M$112)
+($J515*'fnd base rates'!M$113)
+($K515*'fnd base rates'!M$114)
+($M515*'fnd base rates'!M$116)
+($N515*'fnd base rates'!M$117)
+($O515*'fnd base rates'!M$118)
+($P515*VLOOKUP($S515+12,rate_basefnd,13)))</f>
        <v>0</v>
      </c>
      <c r="AF515" s="4">
        <f t="shared" si="539"/>
        <v>11969.208839247998</v>
      </c>
      <c r="AH515" s="269">
        <f t="shared" si="540"/>
        <v>470165149</v>
      </c>
      <c r="AI515" s="4" t="str">
        <f t="shared" si="541"/>
        <v>470</v>
      </c>
      <c r="AJ515" s="2" t="str">
        <f t="shared" si="542"/>
        <v>165</v>
      </c>
      <c r="AK515" s="2" t="str">
        <f t="shared" si="543"/>
        <v>149</v>
      </c>
      <c r="AL515" s="4">
        <f t="shared" si="544"/>
        <v>1</v>
      </c>
      <c r="AM515" s="4">
        <f t="shared" si="535"/>
        <v>1</v>
      </c>
      <c r="AN515" s="4">
        <f t="shared" si="545"/>
        <v>11969.208839247998</v>
      </c>
      <c r="AO515" s="4">
        <f t="shared" si="546"/>
        <v>11969</v>
      </c>
      <c r="AP515" s="4">
        <f t="shared" si="536"/>
        <v>0</v>
      </c>
      <c r="AQ515" s="4">
        <v>11969</v>
      </c>
      <c r="AW515" s="4">
        <v>11969</v>
      </c>
      <c r="AX515" s="5">
        <f t="shared" si="547"/>
        <v>0</v>
      </c>
      <c r="AY515" s="4">
        <v>11969</v>
      </c>
      <c r="AZ515" s="5"/>
      <c r="BB515" s="5">
        <f t="shared" ref="BB515" si="604">BC515-BA515</f>
        <v>0</v>
      </c>
    </row>
    <row r="516" spans="1:54" s="4" customFormat="1">
      <c r="A516" s="269">
        <v>470</v>
      </c>
      <c r="B516" s="2">
        <v>470165163</v>
      </c>
      <c r="C516" s="9" t="s">
        <v>1054</v>
      </c>
      <c r="D516" s="14">
        <f>'fnd enro'!D516</f>
        <v>0</v>
      </c>
      <c r="E516" s="14">
        <f>'fnd enro'!E516</f>
        <v>0</v>
      </c>
      <c r="F516" s="14">
        <f>'fnd enro'!F516</f>
        <v>2</v>
      </c>
      <c r="G516" s="14">
        <f>'fnd enro'!G516</f>
        <v>13</v>
      </c>
      <c r="H516" s="14">
        <f>'fnd enro'!H516</f>
        <v>9</v>
      </c>
      <c r="I516" s="14">
        <f>'fnd enro'!I516</f>
        <v>7</v>
      </c>
      <c r="J516" s="14">
        <f>'fnd enro'!J516</f>
        <v>0</v>
      </c>
      <c r="K516" s="15">
        <f>'fnd enro'!K516</f>
        <v>1.1966000000000001</v>
      </c>
      <c r="L516" s="14">
        <f>'fnd enro'!L516</f>
        <v>0</v>
      </c>
      <c r="M516" s="14">
        <f>'fnd enro'!M516</f>
        <v>0</v>
      </c>
      <c r="N516" s="14">
        <f>'fnd enro'!N516</f>
        <v>0</v>
      </c>
      <c r="O516" s="14">
        <f>'fnd enro'!O516</f>
        <v>0</v>
      </c>
      <c r="P516" s="14">
        <f>'fnd enro'!P516</f>
        <v>19</v>
      </c>
      <c r="Q516" s="14">
        <f>'fnd enro'!R516</f>
        <v>31</v>
      </c>
      <c r="R516" s="15">
        <f t="shared" si="538"/>
        <v>1.038</v>
      </c>
      <c r="S516" s="14">
        <f>VALUE('fnd enro'!Q516)</f>
        <v>11</v>
      </c>
      <c r="T516" s="2"/>
      <c r="U516" s="1">
        <f>(($D516*'fnd base rates'!C$107)
+($E516*'fnd base rates'!C$108)
+($F516*'fnd base rates'!C$109)
+($G516*'fnd base rates'!C$110)
+($H516*'fnd base rates'!C$111)
+($I516*'fnd base rates'!C$112)
+($J516*'fnd base rates'!C$113)
+($K516*'fnd base rates'!C$114)
+($M516*'fnd base rates'!C$116)
+($N516*'fnd base rates'!C$117)
+($O516*'fnd base rates'!C$118)
+($P516*VLOOKUP($S516+12,rate_basefnd,3)))
*$R516</f>
        <v>18911.406831587999</v>
      </c>
      <c r="V516" s="1">
        <f>(($D516*'fnd base rates'!D$107)
+($E516*'fnd base rates'!D$108)
+($F516*'fnd base rates'!D$109)
+($G516*'fnd base rates'!D$110)
+($H516*'fnd base rates'!D$111)
+($I516*'fnd base rates'!D$112)
+($J516*'fnd base rates'!D$113)
+($K516*'fnd base rates'!D$114)
+($M516*'fnd base rates'!D$116)
+($N516*'fnd base rates'!D$117)
+($O516*'fnd base rates'!D$118)
+($P516*VLOOKUP($S516+12,rate_basefnd,4)))
*$R516</f>
        <v>32432.206200000004</v>
      </c>
      <c r="W516" s="1">
        <f>(($D516*'fnd base rates'!E$107)
+($E516*'fnd base rates'!E$108)
+($F516*'fnd base rates'!E$109)
+($G516*'fnd base rates'!E$110)
+($H516*'fnd base rates'!E$111)
+($I516*'fnd base rates'!E$112)
+($J516*'fnd base rates'!E$113)
+($K516*'fnd base rates'!E$114)
+($M516*'fnd base rates'!E$116)
+($N516*'fnd base rates'!E$117)
+($O516*'fnd base rates'!E$118)
+($P516*VLOOKUP($S516+12,rate_basefnd,5)))
*$R516</f>
        <v>204702.96447892801</v>
      </c>
      <c r="X516" s="1">
        <f>(($D516*'fnd base rates'!F$107)
+($E516*'fnd base rates'!F$108)
+($F516*'fnd base rates'!F$109)
+($G516*'fnd base rates'!F$110)
+($H516*'fnd base rates'!F$111)
+($I516*'fnd base rates'!F$112)
+($J516*'fnd base rates'!F$113)
+($K516*'fnd base rates'!F$114)
+($M516*'fnd base rates'!F$116)
+($N516*'fnd base rates'!F$117)
+($O516*'fnd base rates'!F$118)
+($P516*VLOOKUP($S516+12,rate_basefnd,6)))
*$R516</f>
        <v>35165.663745336002</v>
      </c>
      <c r="Y516" s="1">
        <f>(($D516*'fnd base rates'!G$107)
+($E516*'fnd base rates'!G$108)
+($F516*'fnd base rates'!G$109)
+($G516*'fnd base rates'!G$110)
+($H516*'fnd base rates'!G$111)
+($I516*'fnd base rates'!G$112)
+($J516*'fnd base rates'!G$113)
+($K516*'fnd base rates'!G$114)
+($M516*'fnd base rates'!G$116)
+($N516*'fnd base rates'!G$117)
+($O516*'fnd base rates'!G$118)
+($P516*VLOOKUP($S516+12,rate_basefnd,7)))
*$R516</f>
        <v>8906.1352281960008</v>
      </c>
      <c r="Z516" s="1">
        <f>(($D516*'fnd base rates'!H$107)
+($E516*'fnd base rates'!H$108)
+($F516*'fnd base rates'!H$109)
+($G516*'fnd base rates'!H$110)
+($H516*'fnd base rates'!H$111)
+($I516*'fnd base rates'!H$112)
+($J516*'fnd base rates'!H$113)
+($K516*'fnd base rates'!H$114)
+($M516*'fnd base rates'!H$116)
+($N516*'fnd base rates'!H$117)
+($O516*'fnd base rates'!H$118)
+($P516*VLOOKUP($S516+12,rate_basefnd,8)))</f>
        <v>18905.526954000001</v>
      </c>
      <c r="AA516" s="1">
        <f>(($D516*'fnd base rates'!I$107)
+($E516*'fnd base rates'!I$108)
+($F516*'fnd base rates'!I$109)
+($G516*'fnd base rates'!I$110)
+($H516*'fnd base rates'!I$111)
+($I516*'fnd base rates'!I$112)
+($J516*'fnd base rates'!I$113)
+($K516*'fnd base rates'!I$114)
+($M516*'fnd base rates'!I$116)
+($N516*'fnd base rates'!I$117)
+($O516*'fnd base rates'!I$118)
+($P516*VLOOKUP($S516+12,rate_basefnd,9)))
*$R516</f>
        <v>14341.661940000002</v>
      </c>
      <c r="AB516" s="1">
        <f>(($D516*'fnd base rates'!J$107)
+($E516*'fnd base rates'!J$108)
+($F516*'fnd base rates'!J$109)
+($G516*'fnd base rates'!J$110)
+($H516*'fnd base rates'!J$111)
+($I516*'fnd base rates'!J$112)
+($J516*'fnd base rates'!J$113)
+($K516*'fnd base rates'!J$114)
+($M516*'fnd base rates'!J$116)
+($N516*'fnd base rates'!J$117)
+($O516*'fnd base rates'!J$118)
+($P516*VLOOKUP($S516+12,rate_basefnd,10)))
*$R516</f>
        <v>24808.667099999999</v>
      </c>
      <c r="AC516" s="1">
        <f>(($D516*'fnd base rates'!K$107)
+($E516*'fnd base rates'!K$108)
+($F516*'fnd base rates'!K$109)
+($G516*'fnd base rates'!K$110)
+($H516*'fnd base rates'!K$111)
+($I516*'fnd base rates'!K$112)
+($J516*'fnd base rates'!K$113)
+($K516*'fnd base rates'!K$114)
+($M516*'fnd base rates'!K$116)
+($N516*'fnd base rates'!K$117)
+($O516*'fnd base rates'!K$118)
+($P516*VLOOKUP($S516+12,rate_basefnd,11)))
*$R516</f>
        <v>36530.340518640005</v>
      </c>
      <c r="AD516" s="1">
        <f>(($D516*'fnd base rates'!L$107)
+($E516*'fnd base rates'!L$108)
+($F516*'fnd base rates'!L$109)
+($G516*'fnd base rates'!L$110)
+($H516*'fnd base rates'!L$111)
+($I516*'fnd base rates'!L$112)
+($J516*'fnd base rates'!L$113)
+($K516*'fnd base rates'!L$114)
+($M516*'fnd base rates'!L$116)
+($N516*'fnd base rates'!L$117)
+($O516*'fnd base rates'!L$118)
+($P516*VLOOKUP($S516+12,rate_basefnd,12)))</f>
        <v>56774.677080000001</v>
      </c>
      <c r="AE516" s="1">
        <f>(($D516*'fnd base rates'!M$107)
+($E516*'fnd base rates'!M$108)
+($F516*'fnd base rates'!M$109)
+($G516*'fnd base rates'!M$110)
+($H516*'fnd base rates'!M$111)
+($I516*'fnd base rates'!M$112)
+($J516*'fnd base rates'!M$113)
+($K516*'fnd base rates'!M$114)
+($M516*'fnd base rates'!M$116)
+($N516*'fnd base rates'!M$117)
+($O516*'fnd base rates'!M$118)
+($P516*VLOOKUP($S516+12,rate_basefnd,13)))</f>
        <v>0</v>
      </c>
      <c r="AF516" s="4">
        <f t="shared" si="539"/>
        <v>451479.25007668807</v>
      </c>
      <c r="AH516" s="269">
        <f t="shared" si="540"/>
        <v>470165163</v>
      </c>
      <c r="AI516" s="4" t="str">
        <f t="shared" si="541"/>
        <v>470</v>
      </c>
      <c r="AJ516" s="2" t="str">
        <f t="shared" si="542"/>
        <v>165</v>
      </c>
      <c r="AK516" s="2" t="str">
        <f t="shared" si="543"/>
        <v>163</v>
      </c>
      <c r="AL516" s="4">
        <f t="shared" si="544"/>
        <v>1</v>
      </c>
      <c r="AM516" s="4">
        <f t="shared" si="535"/>
        <v>31</v>
      </c>
      <c r="AN516" s="4">
        <f t="shared" si="545"/>
        <v>451479.25007668807</v>
      </c>
      <c r="AO516" s="4">
        <f t="shared" si="546"/>
        <v>14564</v>
      </c>
      <c r="AP516" s="4">
        <f t="shared" si="536"/>
        <v>0</v>
      </c>
      <c r="AQ516" s="4">
        <v>14564</v>
      </c>
      <c r="AW516" s="4">
        <v>14564</v>
      </c>
      <c r="AX516" s="5">
        <f t="shared" si="547"/>
        <v>0</v>
      </c>
      <c r="AY516" s="4">
        <v>14564</v>
      </c>
      <c r="AZ516" s="5"/>
      <c r="BB516" s="5">
        <f t="shared" ref="BB516" si="605">BC516-BA516</f>
        <v>0</v>
      </c>
    </row>
    <row r="517" spans="1:54" s="4" customFormat="1">
      <c r="A517" s="269">
        <v>470</v>
      </c>
      <c r="B517" s="2">
        <v>470165164</v>
      </c>
      <c r="C517" s="9" t="s">
        <v>1054</v>
      </c>
      <c r="D517" s="14">
        <f>'fnd enro'!D517</f>
        <v>0</v>
      </c>
      <c r="E517" s="14">
        <f>'fnd enro'!E517</f>
        <v>0</v>
      </c>
      <c r="F517" s="14">
        <f>'fnd enro'!F517</f>
        <v>0</v>
      </c>
      <c r="G517" s="14">
        <f>'fnd enro'!G517</f>
        <v>2</v>
      </c>
      <c r="H517" s="14">
        <f>'fnd enro'!H517</f>
        <v>3</v>
      </c>
      <c r="I517" s="14">
        <f>'fnd enro'!I517</f>
        <v>1</v>
      </c>
      <c r="J517" s="14">
        <f>'fnd enro'!J517</f>
        <v>0</v>
      </c>
      <c r="K517" s="15">
        <f>'fnd enro'!K517</f>
        <v>0.2316</v>
      </c>
      <c r="L517" s="14">
        <f>'fnd enro'!L517</f>
        <v>0</v>
      </c>
      <c r="M517" s="14">
        <f>'fnd enro'!M517</f>
        <v>0</v>
      </c>
      <c r="N517" s="14">
        <f>'fnd enro'!N517</f>
        <v>0</v>
      </c>
      <c r="O517" s="14">
        <f>'fnd enro'!O517</f>
        <v>0</v>
      </c>
      <c r="P517" s="14">
        <f>'fnd enro'!P517</f>
        <v>3</v>
      </c>
      <c r="Q517" s="14">
        <f>'fnd enro'!R517</f>
        <v>6</v>
      </c>
      <c r="R517" s="15">
        <f t="shared" si="538"/>
        <v>1.038</v>
      </c>
      <c r="S517" s="14">
        <f>VALUE('fnd enro'!Q517)</f>
        <v>2</v>
      </c>
      <c r="T517" s="2"/>
      <c r="U517" s="1">
        <f>(($D517*'fnd base rates'!C$107)
+($E517*'fnd base rates'!C$108)
+($F517*'fnd base rates'!C$109)
+($G517*'fnd base rates'!C$110)
+($H517*'fnd base rates'!C$111)
+($I517*'fnd base rates'!C$112)
+($J517*'fnd base rates'!C$113)
+($K517*'fnd base rates'!C$114)
+($M517*'fnd base rates'!C$116)
+($N517*'fnd base rates'!C$117)
+($O517*'fnd base rates'!C$118)
+($P517*VLOOKUP($S517+12,rate_basefnd,3)))
*$R517</f>
        <v>3513.6902828880002</v>
      </c>
      <c r="V517" s="1">
        <f>(($D517*'fnd base rates'!D$107)
+($E517*'fnd base rates'!D$108)
+($F517*'fnd base rates'!D$109)
+($G517*'fnd base rates'!D$110)
+($H517*'fnd base rates'!D$111)
+($I517*'fnd base rates'!D$112)
+($J517*'fnd base rates'!D$113)
+($K517*'fnd base rates'!D$114)
+($M517*'fnd base rates'!D$116)
+($N517*'fnd base rates'!D$117)
+($O517*'fnd base rates'!D$118)
+($P517*VLOOKUP($S517+12,rate_basefnd,4)))
*$R517</f>
        <v>5582.6546400000007</v>
      </c>
      <c r="W517" s="1">
        <f>(($D517*'fnd base rates'!E$107)
+($E517*'fnd base rates'!E$108)
+($F517*'fnd base rates'!E$109)
+($G517*'fnd base rates'!E$110)
+($H517*'fnd base rates'!E$111)
+($I517*'fnd base rates'!E$112)
+($J517*'fnd base rates'!E$113)
+($K517*'fnd base rates'!E$114)
+($M517*'fnd base rates'!E$116)
+($N517*'fnd base rates'!E$117)
+($O517*'fnd base rates'!E$118)
+($P517*VLOOKUP($S517+12,rate_basefnd,5)))
*$R517</f>
        <v>31910.291761728</v>
      </c>
      <c r="X517" s="1">
        <f>(($D517*'fnd base rates'!F$107)
+($E517*'fnd base rates'!F$108)
+($F517*'fnd base rates'!F$109)
+($G517*'fnd base rates'!F$110)
+($H517*'fnd base rates'!F$111)
+($I517*'fnd base rates'!F$112)
+($J517*'fnd base rates'!F$113)
+($K517*'fnd base rates'!F$114)
+($M517*'fnd base rates'!F$116)
+($N517*'fnd base rates'!F$117)
+($O517*'fnd base rates'!F$118)
+($P517*VLOOKUP($S517+12,rate_basefnd,6)))
*$R517</f>
        <v>6609.8889939360006</v>
      </c>
      <c r="Y517" s="1">
        <f>(($D517*'fnd base rates'!G$107)
+($E517*'fnd base rates'!G$108)
+($F517*'fnd base rates'!G$109)
+($G517*'fnd base rates'!G$110)
+($H517*'fnd base rates'!G$111)
+($I517*'fnd base rates'!G$112)
+($J517*'fnd base rates'!G$113)
+($K517*'fnd base rates'!G$114)
+($M517*'fnd base rates'!G$116)
+($N517*'fnd base rates'!G$117)
+($O517*'fnd base rates'!G$118)
+($P517*VLOOKUP($S517+12,rate_basefnd,7)))
*$R517</f>
        <v>1407.4654002959999</v>
      </c>
      <c r="Z517" s="1">
        <f>(($D517*'fnd base rates'!H$107)
+($E517*'fnd base rates'!H$108)
+($F517*'fnd base rates'!H$109)
+($G517*'fnd base rates'!H$110)
+($H517*'fnd base rates'!H$111)
+($I517*'fnd base rates'!H$112)
+($J517*'fnd base rates'!H$113)
+($K517*'fnd base rates'!H$114)
+($M517*'fnd base rates'!H$116)
+($N517*'fnd base rates'!H$117)
+($O517*'fnd base rates'!H$118)
+($P517*VLOOKUP($S517+12,rate_basefnd,8)))</f>
        <v>3502.4536040000003</v>
      </c>
      <c r="AA517" s="1">
        <f>(($D517*'fnd base rates'!I$107)
+($E517*'fnd base rates'!I$108)
+($F517*'fnd base rates'!I$109)
+($G517*'fnd base rates'!I$110)
+($H517*'fnd base rates'!I$111)
+($I517*'fnd base rates'!I$112)
+($J517*'fnd base rates'!I$113)
+($K517*'fnd base rates'!I$114)
+($M517*'fnd base rates'!I$116)
+($N517*'fnd base rates'!I$117)
+($O517*'fnd base rates'!I$118)
+($P517*VLOOKUP($S517+12,rate_basefnd,9)))
*$R517</f>
        <v>2530.7581800000003</v>
      </c>
      <c r="AB517" s="1">
        <f>(($D517*'fnd base rates'!J$107)
+($E517*'fnd base rates'!J$108)
+($F517*'fnd base rates'!J$109)
+($G517*'fnd base rates'!J$110)
+($H517*'fnd base rates'!J$111)
+($I517*'fnd base rates'!J$112)
+($J517*'fnd base rates'!J$113)
+($K517*'fnd base rates'!J$114)
+($M517*'fnd base rates'!J$116)
+($N517*'fnd base rates'!J$117)
+($O517*'fnd base rates'!J$118)
+($P517*VLOOKUP($S517+12,rate_basefnd,10)))
*$R517</f>
        <v>3366.2547600000003</v>
      </c>
      <c r="AC517" s="1">
        <f>(($D517*'fnd base rates'!K$107)
+($E517*'fnd base rates'!K$108)
+($F517*'fnd base rates'!K$109)
+($G517*'fnd base rates'!K$110)
+($H517*'fnd base rates'!K$111)
+($I517*'fnd base rates'!K$112)
+($J517*'fnd base rates'!K$113)
+($K517*'fnd base rates'!K$114)
+($M517*'fnd base rates'!K$116)
+($N517*'fnd base rates'!K$117)
+($O517*'fnd base rates'!K$118)
+($P517*VLOOKUP($S517+12,rate_basefnd,11)))
*$R517</f>
        <v>7159.0437326399997</v>
      </c>
      <c r="AD517" s="1">
        <f>(($D517*'fnd base rates'!L$107)
+($E517*'fnd base rates'!L$108)
+($F517*'fnd base rates'!L$109)
+($G517*'fnd base rates'!L$110)
+($H517*'fnd base rates'!L$111)
+($I517*'fnd base rates'!L$112)
+($J517*'fnd base rates'!L$113)
+($K517*'fnd base rates'!L$114)
+($M517*'fnd base rates'!L$116)
+($N517*'fnd base rates'!L$117)
+($O517*'fnd base rates'!L$118)
+($P517*VLOOKUP($S517+12,rate_basefnd,12)))</f>
        <v>10042.880080000001</v>
      </c>
      <c r="AE517" s="1">
        <f>(($D517*'fnd base rates'!M$107)
+($E517*'fnd base rates'!M$108)
+($F517*'fnd base rates'!M$109)
+($G517*'fnd base rates'!M$110)
+($H517*'fnd base rates'!M$111)
+($I517*'fnd base rates'!M$112)
+($J517*'fnd base rates'!M$113)
+($K517*'fnd base rates'!M$114)
+($M517*'fnd base rates'!M$116)
+($N517*'fnd base rates'!M$117)
+($O517*'fnd base rates'!M$118)
+($P517*VLOOKUP($S517+12,rate_basefnd,13)))</f>
        <v>0</v>
      </c>
      <c r="AF517" s="4">
        <f t="shared" si="539"/>
        <v>75625.381435488016</v>
      </c>
      <c r="AH517" s="269">
        <f t="shared" si="540"/>
        <v>470165164</v>
      </c>
      <c r="AI517" s="4" t="str">
        <f t="shared" si="541"/>
        <v>470</v>
      </c>
      <c r="AJ517" s="2" t="str">
        <f t="shared" si="542"/>
        <v>165</v>
      </c>
      <c r="AK517" s="2" t="str">
        <f t="shared" si="543"/>
        <v>164</v>
      </c>
      <c r="AL517" s="4">
        <f t="shared" si="544"/>
        <v>1</v>
      </c>
      <c r="AM517" s="4">
        <f t="shared" si="535"/>
        <v>6</v>
      </c>
      <c r="AN517" s="4">
        <f t="shared" si="545"/>
        <v>75625.381435488016</v>
      </c>
      <c r="AO517" s="4">
        <f t="shared" si="546"/>
        <v>12604</v>
      </c>
      <c r="AP517" s="4">
        <f t="shared" si="536"/>
        <v>0</v>
      </c>
      <c r="AQ517" s="4">
        <v>12604</v>
      </c>
      <c r="AW517" s="4">
        <v>12604</v>
      </c>
      <c r="AX517" s="5">
        <f t="shared" si="547"/>
        <v>0</v>
      </c>
      <c r="AY517" s="4">
        <v>12604</v>
      </c>
      <c r="AZ517" s="5"/>
      <c r="BB517" s="5">
        <f t="shared" ref="BB517" si="606">BC517-BA517</f>
        <v>0</v>
      </c>
    </row>
    <row r="518" spans="1:54" s="4" customFormat="1">
      <c r="A518" s="269">
        <v>470</v>
      </c>
      <c r="B518" s="2">
        <v>470165165</v>
      </c>
      <c r="C518" s="9" t="s">
        <v>1054</v>
      </c>
      <c r="D518" s="14">
        <f>'fnd enro'!D518</f>
        <v>0</v>
      </c>
      <c r="E518" s="14">
        <f>'fnd enro'!E518</f>
        <v>0</v>
      </c>
      <c r="F518" s="14">
        <f>'fnd enro'!F518</f>
        <v>12</v>
      </c>
      <c r="G518" s="14">
        <f>'fnd enro'!G518</f>
        <v>184</v>
      </c>
      <c r="H518" s="14">
        <f>'fnd enro'!H518</f>
        <v>143</v>
      </c>
      <c r="I518" s="14">
        <f>'fnd enro'!I518</f>
        <v>143</v>
      </c>
      <c r="J518" s="14">
        <f>'fnd enro'!J518</f>
        <v>0</v>
      </c>
      <c r="K518" s="15">
        <f>'fnd enro'!K518</f>
        <v>18.6052</v>
      </c>
      <c r="L518" s="14">
        <f>'fnd enro'!L518</f>
        <v>0</v>
      </c>
      <c r="M518" s="14">
        <f>'fnd enro'!M518</f>
        <v>7</v>
      </c>
      <c r="N518" s="14">
        <f>'fnd enro'!N518</f>
        <v>1</v>
      </c>
      <c r="O518" s="14">
        <f>'fnd enro'!O518</f>
        <v>0</v>
      </c>
      <c r="P518" s="14">
        <f>'fnd enro'!P518</f>
        <v>192</v>
      </c>
      <c r="Q518" s="14">
        <f>'fnd enro'!R518</f>
        <v>482</v>
      </c>
      <c r="R518" s="15">
        <f t="shared" si="538"/>
        <v>1.038</v>
      </c>
      <c r="S518" s="14">
        <f>VALUE('fnd enro'!Q518)</f>
        <v>10</v>
      </c>
      <c r="T518" s="2"/>
      <c r="U518" s="1">
        <f>(($D518*'fnd base rates'!C$107)
+($E518*'fnd base rates'!C$108)
+($F518*'fnd base rates'!C$109)
+($G518*'fnd base rates'!C$110)
+($H518*'fnd base rates'!C$111)
+($I518*'fnd base rates'!C$112)
+($J518*'fnd base rates'!C$113)
+($K518*'fnd base rates'!C$114)
+($M518*'fnd base rates'!C$116)
+($N518*'fnd base rates'!C$117)
+($O518*'fnd base rates'!C$118)
+($P518*VLOOKUP($S518+12,rate_basefnd,3)))
*$R518</f>
        <v>285052.21636533597</v>
      </c>
      <c r="V518" s="1">
        <f>(($D518*'fnd base rates'!D$107)
+($E518*'fnd base rates'!D$108)
+($F518*'fnd base rates'!D$109)
+($G518*'fnd base rates'!D$110)
+($H518*'fnd base rates'!D$111)
+($I518*'fnd base rates'!D$112)
+($J518*'fnd base rates'!D$113)
+($K518*'fnd base rates'!D$114)
+($M518*'fnd base rates'!D$116)
+($N518*'fnd base rates'!D$117)
+($O518*'fnd base rates'!D$118)
+($P518*VLOOKUP($S518+12,rate_basefnd,4)))
*$R518</f>
        <v>459157.35894000001</v>
      </c>
      <c r="W518" s="1">
        <f>(($D518*'fnd base rates'!E$107)
+($E518*'fnd base rates'!E$108)
+($F518*'fnd base rates'!E$109)
+($G518*'fnd base rates'!E$110)
+($H518*'fnd base rates'!E$111)
+($I518*'fnd base rates'!E$112)
+($J518*'fnd base rates'!E$113)
+($K518*'fnd base rates'!E$114)
+($M518*'fnd base rates'!E$116)
+($N518*'fnd base rates'!E$117)
+($O518*'fnd base rates'!E$118)
+($P518*VLOOKUP($S518+12,rate_basefnd,5)))
*$R518</f>
        <v>2773574.6460188157</v>
      </c>
      <c r="X518" s="1">
        <f>(($D518*'fnd base rates'!F$107)
+($E518*'fnd base rates'!F$108)
+($F518*'fnd base rates'!F$109)
+($G518*'fnd base rates'!F$110)
+($H518*'fnd base rates'!F$111)
+($I518*'fnd base rates'!F$112)
+($J518*'fnd base rates'!F$113)
+($K518*'fnd base rates'!F$114)
+($M518*'fnd base rates'!F$116)
+($N518*'fnd base rates'!F$117)
+($O518*'fnd base rates'!F$118)
+($P518*VLOOKUP($S518+12,rate_basefnd,6)))
*$R518</f>
        <v>534662.43450619199</v>
      </c>
      <c r="Y518" s="1">
        <f>(($D518*'fnd base rates'!G$107)
+($E518*'fnd base rates'!G$108)
+($F518*'fnd base rates'!G$109)
+($G518*'fnd base rates'!G$110)
+($H518*'fnd base rates'!G$111)
+($I518*'fnd base rates'!G$112)
+($J518*'fnd base rates'!G$113)
+($K518*'fnd base rates'!G$114)
+($M518*'fnd base rates'!G$116)
+($N518*'fnd base rates'!G$117)
+($O518*'fnd base rates'!G$118)
+($P518*VLOOKUP($S518+12,rate_basefnd,7)))
*$R518</f>
        <v>117120.63523711203</v>
      </c>
      <c r="Z518" s="1">
        <f>(($D518*'fnd base rates'!H$107)
+($E518*'fnd base rates'!H$108)
+($F518*'fnd base rates'!H$109)
+($G518*'fnd base rates'!H$110)
+($H518*'fnd base rates'!H$111)
+($I518*'fnd base rates'!H$112)
+($J518*'fnd base rates'!H$113)
+($K518*'fnd base rates'!H$114)
+($M518*'fnd base rates'!H$116)
+($N518*'fnd base rates'!H$117)
+($O518*'fnd base rates'!H$118)
+($P518*VLOOKUP($S518+12,rate_basefnd,8)))</f>
        <v>302117.30618800002</v>
      </c>
      <c r="AA518" s="1">
        <f>(($D518*'fnd base rates'!I$107)
+($E518*'fnd base rates'!I$108)
+($F518*'fnd base rates'!I$109)
+($G518*'fnd base rates'!I$110)
+($H518*'fnd base rates'!I$111)
+($I518*'fnd base rates'!I$112)
+($J518*'fnd base rates'!I$113)
+($K518*'fnd base rates'!I$114)
+($M518*'fnd base rates'!I$116)
+($N518*'fnd base rates'!I$117)
+($O518*'fnd base rates'!I$118)
+($P518*VLOOKUP($S518+12,rate_basefnd,9)))
*$R518</f>
        <v>209625.54282</v>
      </c>
      <c r="AB518" s="1">
        <f>(($D518*'fnd base rates'!J$107)
+($E518*'fnd base rates'!J$108)
+($F518*'fnd base rates'!J$109)
+($G518*'fnd base rates'!J$110)
+($H518*'fnd base rates'!J$111)
+($I518*'fnd base rates'!J$112)
+($J518*'fnd base rates'!J$113)
+($K518*'fnd base rates'!J$114)
+($M518*'fnd base rates'!J$116)
+($N518*'fnd base rates'!J$117)
+($O518*'fnd base rates'!J$118)
+($P518*VLOOKUP($S518+12,rate_basefnd,10)))
*$R518</f>
        <v>306498.92729999998</v>
      </c>
      <c r="AC518" s="1">
        <f>(($D518*'fnd base rates'!K$107)
+($E518*'fnd base rates'!K$108)
+($F518*'fnd base rates'!K$109)
+($G518*'fnd base rates'!K$110)
+($H518*'fnd base rates'!K$111)
+($I518*'fnd base rates'!K$112)
+($J518*'fnd base rates'!K$113)
+($K518*'fnd base rates'!K$114)
+($M518*'fnd base rates'!K$116)
+($N518*'fnd base rates'!K$117)
+($O518*'fnd base rates'!K$118)
+($P518*VLOOKUP($S518+12,rate_basefnd,11)))
*$R518</f>
        <v>572553.52586208005</v>
      </c>
      <c r="AD518" s="1">
        <f>(($D518*'fnd base rates'!L$107)
+($E518*'fnd base rates'!L$108)
+($F518*'fnd base rates'!L$109)
+($G518*'fnd base rates'!L$110)
+($H518*'fnd base rates'!L$111)
+($I518*'fnd base rates'!L$112)
+($J518*'fnd base rates'!L$113)
+($K518*'fnd base rates'!L$114)
+($M518*'fnd base rates'!L$116)
+($N518*'fnd base rates'!L$117)
+($O518*'fnd base rates'!L$118)
+($P518*VLOOKUP($S518+12,rate_basefnd,12)))</f>
        <v>811689.20976</v>
      </c>
      <c r="AE518" s="1">
        <f>(($D518*'fnd base rates'!M$107)
+($E518*'fnd base rates'!M$108)
+($F518*'fnd base rates'!M$109)
+($G518*'fnd base rates'!M$110)
+($H518*'fnd base rates'!M$111)
+($I518*'fnd base rates'!M$112)
+($J518*'fnd base rates'!M$113)
+($K518*'fnd base rates'!M$114)
+($M518*'fnd base rates'!M$116)
+($N518*'fnd base rates'!M$117)
+($O518*'fnd base rates'!M$118)
+($P518*VLOOKUP($S518+12,rate_basefnd,13)))</f>
        <v>0</v>
      </c>
      <c r="AF518" s="4">
        <f t="shared" si="539"/>
        <v>6372051.8029975351</v>
      </c>
      <c r="AH518" s="269">
        <f t="shared" si="540"/>
        <v>470165165</v>
      </c>
      <c r="AI518" s="4" t="str">
        <f t="shared" si="541"/>
        <v>470</v>
      </c>
      <c r="AJ518" s="2" t="str">
        <f t="shared" si="542"/>
        <v>165</v>
      </c>
      <c r="AK518" s="2" t="str">
        <f t="shared" si="543"/>
        <v>165</v>
      </c>
      <c r="AL518" s="4">
        <f t="shared" si="544"/>
        <v>1</v>
      </c>
      <c r="AM518" s="4">
        <f t="shared" si="535"/>
        <v>482</v>
      </c>
      <c r="AN518" s="4">
        <f t="shared" si="545"/>
        <v>6372051.8029975351</v>
      </c>
      <c r="AO518" s="4">
        <f t="shared" si="546"/>
        <v>13220</v>
      </c>
      <c r="AP518" s="4">
        <f t="shared" si="536"/>
        <v>0</v>
      </c>
      <c r="AQ518" s="4">
        <v>13220</v>
      </c>
      <c r="AW518" s="4">
        <v>13220</v>
      </c>
      <c r="AX518" s="5">
        <f t="shared" si="547"/>
        <v>0</v>
      </c>
      <c r="AY518" s="4">
        <v>13220</v>
      </c>
      <c r="AZ518" s="5"/>
      <c r="BB518" s="5">
        <f t="shared" ref="BB518" si="607">BC518-BA518</f>
        <v>0</v>
      </c>
    </row>
    <row r="519" spans="1:54" s="4" customFormat="1">
      <c r="A519" s="269">
        <v>470</v>
      </c>
      <c r="B519" s="2">
        <v>470165176</v>
      </c>
      <c r="C519" s="9" t="s">
        <v>1054</v>
      </c>
      <c r="D519" s="14">
        <f>'fnd enro'!D519</f>
        <v>0</v>
      </c>
      <c r="E519" s="14">
        <f>'fnd enro'!E519</f>
        <v>0</v>
      </c>
      <c r="F519" s="14">
        <f>'fnd enro'!F519</f>
        <v>14</v>
      </c>
      <c r="G519" s="14">
        <f>'fnd enro'!G519</f>
        <v>156</v>
      </c>
      <c r="H519" s="14">
        <f>'fnd enro'!H519</f>
        <v>53</v>
      </c>
      <c r="I519" s="14">
        <f>'fnd enro'!I519</f>
        <v>38</v>
      </c>
      <c r="J519" s="14">
        <f>'fnd enro'!J519</f>
        <v>0</v>
      </c>
      <c r="K519" s="15">
        <f>'fnd enro'!K519</f>
        <v>10.0746</v>
      </c>
      <c r="L519" s="14">
        <f>'fnd enro'!L519</f>
        <v>0</v>
      </c>
      <c r="M519" s="14">
        <f>'fnd enro'!M519</f>
        <v>2</v>
      </c>
      <c r="N519" s="14">
        <f>'fnd enro'!N519</f>
        <v>2</v>
      </c>
      <c r="O519" s="14">
        <f>'fnd enro'!O519</f>
        <v>0</v>
      </c>
      <c r="P519" s="14">
        <f>'fnd enro'!P519</f>
        <v>91</v>
      </c>
      <c r="Q519" s="14">
        <f>'fnd enro'!R519</f>
        <v>261</v>
      </c>
      <c r="R519" s="15">
        <f t="shared" si="538"/>
        <v>1.038</v>
      </c>
      <c r="S519" s="14">
        <f>VALUE('fnd enro'!Q519)</f>
        <v>8</v>
      </c>
      <c r="T519" s="2"/>
      <c r="U519" s="1">
        <f>(($D519*'fnd base rates'!C$107)
+($E519*'fnd base rates'!C$108)
+($F519*'fnd base rates'!C$109)
+($G519*'fnd base rates'!C$110)
+($H519*'fnd base rates'!C$111)
+($I519*'fnd base rates'!C$112)
+($J519*'fnd base rates'!C$113)
+($K519*'fnd base rates'!C$114)
+($M519*'fnd base rates'!C$116)
+($N519*'fnd base rates'!C$117)
+($O519*'fnd base rates'!C$118)
+($P519*VLOOKUP($S519+12,rate_basefnd,3)))
*$R519</f>
        <v>152588.56521562804</v>
      </c>
      <c r="V519" s="1">
        <f>(($D519*'fnd base rates'!D$107)
+($E519*'fnd base rates'!D$108)
+($F519*'fnd base rates'!D$109)
+($G519*'fnd base rates'!D$110)
+($H519*'fnd base rates'!D$111)
+($I519*'fnd base rates'!D$112)
+($J519*'fnd base rates'!D$113)
+($K519*'fnd base rates'!D$114)
+($M519*'fnd base rates'!D$116)
+($N519*'fnd base rates'!D$117)
+($O519*'fnd base rates'!D$118)
+($P519*VLOOKUP($S519+12,rate_basefnd,4)))
*$R519</f>
        <v>240341.48868000007</v>
      </c>
      <c r="W519" s="1">
        <f>(($D519*'fnd base rates'!E$107)
+($E519*'fnd base rates'!E$108)
+($F519*'fnd base rates'!E$109)
+($G519*'fnd base rates'!E$110)
+($H519*'fnd base rates'!E$111)
+($I519*'fnd base rates'!E$112)
+($J519*'fnd base rates'!E$113)
+($K519*'fnd base rates'!E$114)
+($M519*'fnd base rates'!E$116)
+($N519*'fnd base rates'!E$117)
+($O519*'fnd base rates'!E$118)
+($P519*VLOOKUP($S519+12,rate_basefnd,5)))
*$R519</f>
        <v>1389534.8078251681</v>
      </c>
      <c r="X519" s="1">
        <f>(($D519*'fnd base rates'!F$107)
+($E519*'fnd base rates'!F$108)
+($F519*'fnd base rates'!F$109)
+($G519*'fnd base rates'!F$110)
+($H519*'fnd base rates'!F$111)
+($I519*'fnd base rates'!F$112)
+($J519*'fnd base rates'!F$113)
+($K519*'fnd base rates'!F$114)
+($M519*'fnd base rates'!F$116)
+($N519*'fnd base rates'!F$117)
+($O519*'fnd base rates'!F$118)
+($P519*VLOOKUP($S519+12,rate_basefnd,6)))
*$R519</f>
        <v>310621.73202621599</v>
      </c>
      <c r="Y519" s="1">
        <f>(($D519*'fnd base rates'!G$107)
+($E519*'fnd base rates'!G$108)
+($F519*'fnd base rates'!G$109)
+($G519*'fnd base rates'!G$110)
+($H519*'fnd base rates'!G$111)
+($I519*'fnd base rates'!G$112)
+($J519*'fnd base rates'!G$113)
+($K519*'fnd base rates'!G$114)
+($M519*'fnd base rates'!G$116)
+($N519*'fnd base rates'!G$117)
+($O519*'fnd base rates'!G$118)
+($P519*VLOOKUP($S519+12,rate_basefnd,7)))
*$R519</f>
        <v>58917.893712875994</v>
      </c>
      <c r="Z519" s="1">
        <f>(($D519*'fnd base rates'!H$107)
+($E519*'fnd base rates'!H$108)
+($F519*'fnd base rates'!H$109)
+($G519*'fnd base rates'!H$110)
+($H519*'fnd base rates'!H$111)
+($I519*'fnd base rates'!H$112)
+($J519*'fnd base rates'!H$113)
+($K519*'fnd base rates'!H$114)
+($M519*'fnd base rates'!H$116)
+($N519*'fnd base rates'!H$117)
+($O519*'fnd base rates'!H$118)
+($P519*VLOOKUP($S519+12,rate_basefnd,8)))</f>
        <v>150974.08177399996</v>
      </c>
      <c r="AA519" s="1">
        <f>(($D519*'fnd base rates'!I$107)
+($E519*'fnd base rates'!I$108)
+($F519*'fnd base rates'!I$109)
+($G519*'fnd base rates'!I$110)
+($H519*'fnd base rates'!I$111)
+($I519*'fnd base rates'!I$112)
+($J519*'fnd base rates'!I$113)
+($K519*'fnd base rates'!I$114)
+($M519*'fnd base rates'!I$116)
+($N519*'fnd base rates'!I$117)
+($O519*'fnd base rates'!I$118)
+($P519*VLOOKUP($S519+12,rate_basefnd,9)))
*$R519</f>
        <v>103908.66822000002</v>
      </c>
      <c r="AB519" s="1">
        <f>(($D519*'fnd base rates'!J$107)
+($E519*'fnd base rates'!J$108)
+($F519*'fnd base rates'!J$109)
+($G519*'fnd base rates'!J$110)
+($H519*'fnd base rates'!J$111)
+($I519*'fnd base rates'!J$112)
+($J519*'fnd base rates'!J$113)
+($K519*'fnd base rates'!J$114)
+($M519*'fnd base rates'!J$116)
+($N519*'fnd base rates'!J$117)
+($O519*'fnd base rates'!J$118)
+($P519*VLOOKUP($S519+12,rate_basefnd,10)))
*$R519</f>
        <v>128937.67158000001</v>
      </c>
      <c r="AC519" s="1">
        <f>(($D519*'fnd base rates'!K$107)
+($E519*'fnd base rates'!K$108)
+($F519*'fnd base rates'!K$109)
+($G519*'fnd base rates'!K$110)
+($H519*'fnd base rates'!K$111)
+($I519*'fnd base rates'!K$112)
+($J519*'fnd base rates'!K$113)
+($K519*'fnd base rates'!K$114)
+($M519*'fnd base rates'!K$116)
+($N519*'fnd base rates'!K$117)
+($O519*'fnd base rates'!K$118)
+($P519*VLOOKUP($S519+12,rate_basefnd,11)))
*$R519</f>
        <v>305836.20444984006</v>
      </c>
      <c r="AD519" s="1">
        <f>(($D519*'fnd base rates'!L$107)
+($E519*'fnd base rates'!L$108)
+($F519*'fnd base rates'!L$109)
+($G519*'fnd base rates'!L$110)
+($H519*'fnd base rates'!L$111)
+($I519*'fnd base rates'!L$112)
+($J519*'fnd base rates'!L$113)
+($K519*'fnd base rates'!L$114)
+($M519*'fnd base rates'!L$116)
+($N519*'fnd base rates'!L$117)
+($O519*'fnd base rates'!L$118)
+($P519*VLOOKUP($S519+12,rate_basefnd,12)))</f>
        <v>428332.37348000007</v>
      </c>
      <c r="AE519" s="1">
        <f>(($D519*'fnd base rates'!M$107)
+($E519*'fnd base rates'!M$108)
+($F519*'fnd base rates'!M$109)
+($G519*'fnd base rates'!M$110)
+($H519*'fnd base rates'!M$111)
+($I519*'fnd base rates'!M$112)
+($J519*'fnd base rates'!M$113)
+($K519*'fnd base rates'!M$114)
+($M519*'fnd base rates'!M$116)
+($N519*'fnd base rates'!M$117)
+($O519*'fnd base rates'!M$118)
+($P519*VLOOKUP($S519+12,rate_basefnd,13)))</f>
        <v>0</v>
      </c>
      <c r="AF519" s="4">
        <f t="shared" si="539"/>
        <v>3269993.486963728</v>
      </c>
      <c r="AH519" s="269">
        <f t="shared" si="540"/>
        <v>470165176</v>
      </c>
      <c r="AI519" s="4" t="str">
        <f t="shared" si="541"/>
        <v>470</v>
      </c>
      <c r="AJ519" s="2" t="str">
        <f t="shared" si="542"/>
        <v>165</v>
      </c>
      <c r="AK519" s="2" t="str">
        <f t="shared" si="543"/>
        <v>176</v>
      </c>
      <c r="AL519" s="4">
        <f t="shared" si="544"/>
        <v>1</v>
      </c>
      <c r="AM519" s="4">
        <f t="shared" si="535"/>
        <v>261</v>
      </c>
      <c r="AN519" s="4">
        <f t="shared" si="545"/>
        <v>3269993.486963728</v>
      </c>
      <c r="AO519" s="4">
        <f t="shared" si="546"/>
        <v>12529</v>
      </c>
      <c r="AP519" s="4">
        <f t="shared" si="536"/>
        <v>0</v>
      </c>
      <c r="AQ519" s="4">
        <v>12529</v>
      </c>
      <c r="AW519" s="4">
        <v>12529</v>
      </c>
      <c r="AX519" s="5">
        <f t="shared" si="547"/>
        <v>0</v>
      </c>
      <c r="AY519" s="4">
        <v>12529</v>
      </c>
      <c r="AZ519" s="5"/>
      <c r="BB519" s="5">
        <f t="shared" ref="BB519" si="608">BC519-BA519</f>
        <v>0</v>
      </c>
    </row>
    <row r="520" spans="1:54" s="4" customFormat="1">
      <c r="A520" s="269">
        <v>470</v>
      </c>
      <c r="B520" s="2">
        <v>470165178</v>
      </c>
      <c r="C520" s="9" t="s">
        <v>1054</v>
      </c>
      <c r="D520" s="14">
        <f>'fnd enro'!D520</f>
        <v>0</v>
      </c>
      <c r="E520" s="14">
        <f>'fnd enro'!E520</f>
        <v>0</v>
      </c>
      <c r="F520" s="14">
        <f>'fnd enro'!F520</f>
        <v>33</v>
      </c>
      <c r="G520" s="14">
        <f>'fnd enro'!G520</f>
        <v>119</v>
      </c>
      <c r="H520" s="14">
        <f>'fnd enro'!H520</f>
        <v>37</v>
      </c>
      <c r="I520" s="14">
        <f>'fnd enro'!I520</f>
        <v>39</v>
      </c>
      <c r="J520" s="14">
        <f>'fnd enro'!J520</f>
        <v>0</v>
      </c>
      <c r="K520" s="15">
        <f>'fnd enro'!K520</f>
        <v>8.8008000000000006</v>
      </c>
      <c r="L520" s="14">
        <f>'fnd enro'!L520</f>
        <v>0</v>
      </c>
      <c r="M520" s="14">
        <f>'fnd enro'!M520</f>
        <v>3</v>
      </c>
      <c r="N520" s="14">
        <f>'fnd enro'!N520</f>
        <v>0</v>
      </c>
      <c r="O520" s="14">
        <f>'fnd enro'!O520</f>
        <v>0</v>
      </c>
      <c r="P520" s="14">
        <f>'fnd enro'!P520</f>
        <v>35</v>
      </c>
      <c r="Q520" s="14">
        <f>'fnd enro'!R520</f>
        <v>228</v>
      </c>
      <c r="R520" s="15">
        <f t="shared" si="538"/>
        <v>1.038</v>
      </c>
      <c r="S520" s="14">
        <f>VALUE('fnd enro'!Q520)</f>
        <v>3</v>
      </c>
      <c r="T520" s="2"/>
      <c r="U520" s="1">
        <f>(($D520*'fnd base rates'!C$107)
+($E520*'fnd base rates'!C$108)
+($F520*'fnd base rates'!C$109)
+($G520*'fnd base rates'!C$110)
+($H520*'fnd base rates'!C$111)
+($I520*'fnd base rates'!C$112)
+($J520*'fnd base rates'!C$113)
+($K520*'fnd base rates'!C$114)
+($M520*'fnd base rates'!C$116)
+($N520*'fnd base rates'!C$117)
+($O520*'fnd base rates'!C$118)
+($P520*VLOOKUP($S520+12,rate_basefnd,3)))
*$R520</f>
        <v>129343.27722974402</v>
      </c>
      <c r="V520" s="1">
        <f>(($D520*'fnd base rates'!D$107)
+($E520*'fnd base rates'!D$108)
+($F520*'fnd base rates'!D$109)
+($G520*'fnd base rates'!D$110)
+($H520*'fnd base rates'!D$111)
+($I520*'fnd base rates'!D$112)
+($J520*'fnd base rates'!D$113)
+($K520*'fnd base rates'!D$114)
+($M520*'fnd base rates'!D$116)
+($N520*'fnd base rates'!D$117)
+($O520*'fnd base rates'!D$118)
+($P520*VLOOKUP($S520+12,rate_basefnd,4)))
*$R520</f>
        <v>191413.79129999998</v>
      </c>
      <c r="W520" s="1">
        <f>(($D520*'fnd base rates'!E$107)
+($E520*'fnd base rates'!E$108)
+($F520*'fnd base rates'!E$109)
+($G520*'fnd base rates'!E$110)
+($H520*'fnd base rates'!E$111)
+($I520*'fnd base rates'!E$112)
+($J520*'fnd base rates'!E$113)
+($K520*'fnd base rates'!E$114)
+($M520*'fnd base rates'!E$116)
+($N520*'fnd base rates'!E$117)
+($O520*'fnd base rates'!E$118)
+($P520*VLOOKUP($S520+12,rate_basefnd,5)))
*$R520</f>
        <v>1043441.8974056641</v>
      </c>
      <c r="X520" s="1">
        <f>(($D520*'fnd base rates'!F$107)
+($E520*'fnd base rates'!F$108)
+($F520*'fnd base rates'!F$109)
+($G520*'fnd base rates'!F$110)
+($H520*'fnd base rates'!F$111)
+($I520*'fnd base rates'!F$112)
+($J520*'fnd base rates'!F$113)
+($K520*'fnd base rates'!F$114)
+($M520*'fnd base rates'!F$116)
+($N520*'fnd base rates'!F$117)
+($O520*'fnd base rates'!F$118)
+($P520*VLOOKUP($S520+12,rate_basefnd,6)))
*$R520</f>
        <v>271499.70758956799</v>
      </c>
      <c r="Y520" s="1">
        <f>(($D520*'fnd base rates'!G$107)
+($E520*'fnd base rates'!G$108)
+($F520*'fnd base rates'!G$109)
+($G520*'fnd base rates'!G$110)
+($H520*'fnd base rates'!G$111)
+($I520*'fnd base rates'!G$112)
+($J520*'fnd base rates'!G$113)
+($K520*'fnd base rates'!G$114)
+($M520*'fnd base rates'!G$116)
+($N520*'fnd base rates'!G$117)
+($O520*'fnd base rates'!G$118)
+($P520*VLOOKUP($S520+12,rate_basefnd,7)))
*$R520</f>
        <v>42638.287531248003</v>
      </c>
      <c r="Z520" s="1">
        <f>(($D520*'fnd base rates'!H$107)
+($E520*'fnd base rates'!H$108)
+($F520*'fnd base rates'!H$109)
+($G520*'fnd base rates'!H$110)
+($H520*'fnd base rates'!H$111)
+($I520*'fnd base rates'!H$112)
+($J520*'fnd base rates'!H$113)
+($K520*'fnd base rates'!H$114)
+($M520*'fnd base rates'!H$116)
+($N520*'fnd base rates'!H$117)
+($O520*'fnd base rates'!H$118)
+($P520*VLOOKUP($S520+12,rate_basefnd,8)))</f>
        <v>132289.62695199999</v>
      </c>
      <c r="AA520" s="1">
        <f>(($D520*'fnd base rates'!I$107)
+($E520*'fnd base rates'!I$108)
+($F520*'fnd base rates'!I$109)
+($G520*'fnd base rates'!I$110)
+($H520*'fnd base rates'!I$111)
+($I520*'fnd base rates'!I$112)
+($J520*'fnd base rates'!I$113)
+($K520*'fnd base rates'!I$114)
+($M520*'fnd base rates'!I$116)
+($N520*'fnd base rates'!I$117)
+($O520*'fnd base rates'!I$118)
+($P520*VLOOKUP($S520+12,rate_basefnd,9)))
*$R520</f>
        <v>83615.33226000001</v>
      </c>
      <c r="AB520" s="1">
        <f>(($D520*'fnd base rates'!J$107)
+($E520*'fnd base rates'!J$108)
+($F520*'fnd base rates'!J$109)
+($G520*'fnd base rates'!J$110)
+($H520*'fnd base rates'!J$111)
+($I520*'fnd base rates'!J$112)
+($J520*'fnd base rates'!J$113)
+($K520*'fnd base rates'!J$114)
+($M520*'fnd base rates'!J$116)
+($N520*'fnd base rates'!J$117)
+($O520*'fnd base rates'!J$118)
+($P520*VLOOKUP($S520+12,rate_basefnd,10)))
*$R520</f>
        <v>75275.116440000013</v>
      </c>
      <c r="AC520" s="1">
        <f>(($D520*'fnd base rates'!K$107)
+($E520*'fnd base rates'!K$108)
+($F520*'fnd base rates'!K$109)
+($G520*'fnd base rates'!K$110)
+($H520*'fnd base rates'!K$111)
+($I520*'fnd base rates'!K$112)
+($J520*'fnd base rates'!K$113)
+($K520*'fnd base rates'!K$114)
+($M520*'fnd base rates'!K$116)
+($N520*'fnd base rates'!K$117)
+($O520*'fnd base rates'!K$118)
+($P520*VLOOKUP($S520+12,rate_basefnd,11)))
*$R520</f>
        <v>266490.41374032001</v>
      </c>
      <c r="AD520" s="1">
        <f>(($D520*'fnd base rates'!L$107)
+($E520*'fnd base rates'!L$108)
+($F520*'fnd base rates'!L$109)
+($G520*'fnd base rates'!L$110)
+($H520*'fnd base rates'!L$111)
+($I520*'fnd base rates'!L$112)
+($J520*'fnd base rates'!L$113)
+($K520*'fnd base rates'!L$114)
+($M520*'fnd base rates'!L$116)
+($N520*'fnd base rates'!L$117)
+($O520*'fnd base rates'!L$118)
+($P520*VLOOKUP($S520+12,rate_basefnd,12)))</f>
        <v>344908.51303999999</v>
      </c>
      <c r="AE520" s="1">
        <f>(($D520*'fnd base rates'!M$107)
+($E520*'fnd base rates'!M$108)
+($F520*'fnd base rates'!M$109)
+($G520*'fnd base rates'!M$110)
+($H520*'fnd base rates'!M$111)
+($I520*'fnd base rates'!M$112)
+($J520*'fnd base rates'!M$113)
+($K520*'fnd base rates'!M$114)
+($M520*'fnd base rates'!M$116)
+($N520*'fnd base rates'!M$117)
+($O520*'fnd base rates'!M$118)
+($P520*VLOOKUP($S520+12,rate_basefnd,13)))</f>
        <v>0</v>
      </c>
      <c r="AF520" s="4">
        <f t="shared" si="539"/>
        <v>2580915.9634885443</v>
      </c>
      <c r="AH520" s="269">
        <f t="shared" si="540"/>
        <v>470165178</v>
      </c>
      <c r="AI520" s="4" t="str">
        <f t="shared" si="541"/>
        <v>470</v>
      </c>
      <c r="AJ520" s="2" t="str">
        <f t="shared" si="542"/>
        <v>165</v>
      </c>
      <c r="AK520" s="2" t="str">
        <f t="shared" si="543"/>
        <v>178</v>
      </c>
      <c r="AL520" s="4">
        <f t="shared" si="544"/>
        <v>1</v>
      </c>
      <c r="AM520" s="4">
        <f t="shared" si="535"/>
        <v>228</v>
      </c>
      <c r="AN520" s="4">
        <f t="shared" si="545"/>
        <v>2580915.9634885443</v>
      </c>
      <c r="AO520" s="4">
        <f t="shared" si="546"/>
        <v>11320</v>
      </c>
      <c r="AP520" s="4">
        <f t="shared" si="536"/>
        <v>0</v>
      </c>
      <c r="AQ520" s="4">
        <v>11320</v>
      </c>
      <c r="AW520" s="4">
        <v>11320</v>
      </c>
      <c r="AX520" s="5">
        <f t="shared" si="547"/>
        <v>0</v>
      </c>
      <c r="AY520" s="4">
        <v>11320</v>
      </c>
      <c r="AZ520" s="5"/>
      <c r="BB520" s="5">
        <f t="shared" ref="BB520" si="609">BC520-BA520</f>
        <v>0</v>
      </c>
    </row>
    <row r="521" spans="1:54" s="4" customFormat="1">
      <c r="A521" s="269">
        <v>470</v>
      </c>
      <c r="B521" s="2">
        <v>470165184</v>
      </c>
      <c r="C521" s="9" t="s">
        <v>1054</v>
      </c>
      <c r="D521" s="14">
        <f>'fnd enro'!D521</f>
        <v>0</v>
      </c>
      <c r="E521" s="14">
        <f>'fnd enro'!E521</f>
        <v>0</v>
      </c>
      <c r="F521" s="14">
        <f>'fnd enro'!F521</f>
        <v>0</v>
      </c>
      <c r="G521" s="14">
        <f>'fnd enro'!G521</f>
        <v>1</v>
      </c>
      <c r="H521" s="14">
        <f>'fnd enro'!H521</f>
        <v>0</v>
      </c>
      <c r="I521" s="14">
        <f>'fnd enro'!I521</f>
        <v>0</v>
      </c>
      <c r="J521" s="14">
        <f>'fnd enro'!J521</f>
        <v>0</v>
      </c>
      <c r="K521" s="15">
        <f>'fnd enro'!K521</f>
        <v>3.8600000000000002E-2</v>
      </c>
      <c r="L521" s="14">
        <f>'fnd enro'!L521</f>
        <v>0</v>
      </c>
      <c r="M521" s="14">
        <f>'fnd enro'!M521</f>
        <v>0</v>
      </c>
      <c r="N521" s="14">
        <f>'fnd enro'!N521</f>
        <v>0</v>
      </c>
      <c r="O521" s="14">
        <f>'fnd enro'!O521</f>
        <v>0</v>
      </c>
      <c r="P521" s="14">
        <f>'fnd enro'!P521</f>
        <v>0</v>
      </c>
      <c r="Q521" s="14">
        <f>'fnd enro'!R521</f>
        <v>1</v>
      </c>
      <c r="R521" s="15">
        <f t="shared" si="538"/>
        <v>1.038</v>
      </c>
      <c r="S521" s="14">
        <f>VALUE('fnd enro'!Q521)</f>
        <v>3</v>
      </c>
      <c r="T521" s="2"/>
      <c r="U521" s="1">
        <f>(($D521*'fnd base rates'!C$107)
+($E521*'fnd base rates'!C$108)
+($F521*'fnd base rates'!C$109)
+($G521*'fnd base rates'!C$110)
+($H521*'fnd base rates'!C$111)
+($I521*'fnd base rates'!C$112)
+($J521*'fnd base rates'!C$113)
+($K521*'fnd base rates'!C$114)
+($M521*'fnd base rates'!C$116)
+($N521*'fnd base rates'!C$117)
+($O521*'fnd base rates'!C$118)
+($P521*VLOOKUP($S521+12,rate_basefnd,3)))
*$R521</f>
        <v>556.84687714800009</v>
      </c>
      <c r="V521" s="1">
        <f>(($D521*'fnd base rates'!D$107)
+($E521*'fnd base rates'!D$108)
+($F521*'fnd base rates'!D$109)
+($G521*'fnd base rates'!D$110)
+($H521*'fnd base rates'!D$111)
+($I521*'fnd base rates'!D$112)
+($J521*'fnd base rates'!D$113)
+($K521*'fnd base rates'!D$114)
+($M521*'fnd base rates'!D$116)
+($N521*'fnd base rates'!D$117)
+($O521*'fnd base rates'!D$118)
+($P521*VLOOKUP($S521+12,rate_basefnd,4)))
*$R521</f>
        <v>794.15304000000003</v>
      </c>
      <c r="W521" s="1">
        <f>(($D521*'fnd base rates'!E$107)
+($E521*'fnd base rates'!E$108)
+($F521*'fnd base rates'!E$109)
+($G521*'fnd base rates'!E$110)
+($H521*'fnd base rates'!E$111)
+($I521*'fnd base rates'!E$112)
+($J521*'fnd base rates'!E$113)
+($K521*'fnd base rates'!E$114)
+($M521*'fnd base rates'!E$116)
+($N521*'fnd base rates'!E$117)
+($O521*'fnd base rates'!E$118)
+($P521*VLOOKUP($S521+12,rate_basefnd,5)))
*$R521</f>
        <v>4027.8867302880003</v>
      </c>
      <c r="X521" s="1">
        <f>(($D521*'fnd base rates'!F$107)
+($E521*'fnd base rates'!F$108)
+($F521*'fnd base rates'!F$109)
+($G521*'fnd base rates'!F$110)
+($H521*'fnd base rates'!F$111)
+($I521*'fnd base rates'!F$112)
+($J521*'fnd base rates'!F$113)
+($K521*'fnd base rates'!F$114)
+($M521*'fnd base rates'!F$116)
+($N521*'fnd base rates'!F$117)
+($O521*'fnd base rates'!F$118)
+($P521*VLOOKUP($S521+12,rate_basefnd,6)))
*$R521</f>
        <v>1294.8493756560001</v>
      </c>
      <c r="Y521" s="1">
        <f>(($D521*'fnd base rates'!G$107)
+($E521*'fnd base rates'!G$108)
+($F521*'fnd base rates'!G$109)
+($G521*'fnd base rates'!G$110)
+($H521*'fnd base rates'!G$111)
+($I521*'fnd base rates'!G$112)
+($J521*'fnd base rates'!G$113)
+($K521*'fnd base rates'!G$114)
+($M521*'fnd base rates'!G$116)
+($N521*'fnd base rates'!G$117)
+($O521*'fnd base rates'!G$118)
+($P521*VLOOKUP($S521+12,rate_basefnd,7)))
*$R521</f>
        <v>162.751426716</v>
      </c>
      <c r="Z521" s="1">
        <f>(($D521*'fnd base rates'!H$107)
+($E521*'fnd base rates'!H$108)
+($F521*'fnd base rates'!H$109)
+($G521*'fnd base rates'!H$110)
+($H521*'fnd base rates'!H$111)
+($I521*'fnd base rates'!H$112)
+($J521*'fnd base rates'!H$113)
+($K521*'fnd base rates'!H$114)
+($M521*'fnd base rates'!H$116)
+($N521*'fnd base rates'!H$117)
+($O521*'fnd base rates'!H$118)
+($P521*VLOOKUP($S521+12,rate_basefnd,8)))</f>
        <v>523.43893400000002</v>
      </c>
      <c r="AA521" s="1">
        <f>(($D521*'fnd base rates'!I$107)
+($E521*'fnd base rates'!I$108)
+($F521*'fnd base rates'!I$109)
+($G521*'fnd base rates'!I$110)
+($H521*'fnd base rates'!I$111)
+($I521*'fnd base rates'!I$112)
+($J521*'fnd base rates'!I$113)
+($K521*'fnd base rates'!I$114)
+($M521*'fnd base rates'!I$116)
+($N521*'fnd base rates'!I$117)
+($O521*'fnd base rates'!I$118)
+($P521*VLOOKUP($S521+12,rate_basefnd,9)))
*$R521</f>
        <v>317.99130000000002</v>
      </c>
      <c r="AB521" s="1">
        <f>(($D521*'fnd base rates'!J$107)
+($E521*'fnd base rates'!J$108)
+($F521*'fnd base rates'!J$109)
+($G521*'fnd base rates'!J$110)
+($H521*'fnd base rates'!J$111)
+($I521*'fnd base rates'!J$112)
+($J521*'fnd base rates'!J$113)
+($K521*'fnd base rates'!J$114)
+($M521*'fnd base rates'!J$116)
+($N521*'fnd base rates'!J$117)
+($O521*'fnd base rates'!J$118)
+($P521*VLOOKUP($S521+12,rate_basefnd,10)))
*$R521</f>
        <v>158.10816</v>
      </c>
      <c r="AC521" s="1">
        <f>(($D521*'fnd base rates'!K$107)
+($E521*'fnd base rates'!K$108)
+($F521*'fnd base rates'!K$109)
+($G521*'fnd base rates'!K$110)
+($H521*'fnd base rates'!K$111)
+($I521*'fnd base rates'!K$112)
+($J521*'fnd base rates'!K$113)
+($K521*'fnd base rates'!K$114)
+($M521*'fnd base rates'!K$116)
+($N521*'fnd base rates'!K$117)
+($O521*'fnd base rates'!K$118)
+($P521*VLOOKUP($S521+12,rate_basefnd,11)))
*$R521</f>
        <v>1142.0178554399999</v>
      </c>
      <c r="AD521" s="1">
        <f>(($D521*'fnd base rates'!L$107)
+($E521*'fnd base rates'!L$108)
+($F521*'fnd base rates'!L$109)
+($G521*'fnd base rates'!L$110)
+($H521*'fnd base rates'!L$111)
+($I521*'fnd base rates'!L$112)
+($J521*'fnd base rates'!L$113)
+($K521*'fnd base rates'!L$114)
+($M521*'fnd base rates'!L$116)
+($N521*'fnd base rates'!L$117)
+($O521*'fnd base rates'!L$118)
+($P521*VLOOKUP($S521+12,rate_basefnd,12)))</f>
        <v>1446.1566800000001</v>
      </c>
      <c r="AE521" s="1">
        <f>(($D521*'fnd base rates'!M$107)
+($E521*'fnd base rates'!M$108)
+($F521*'fnd base rates'!M$109)
+($G521*'fnd base rates'!M$110)
+($H521*'fnd base rates'!M$111)
+($I521*'fnd base rates'!M$112)
+($J521*'fnd base rates'!M$113)
+($K521*'fnd base rates'!M$114)
+($M521*'fnd base rates'!M$116)
+($N521*'fnd base rates'!M$117)
+($O521*'fnd base rates'!M$118)
+($P521*VLOOKUP($S521+12,rate_basefnd,13)))</f>
        <v>0</v>
      </c>
      <c r="AF521" s="4">
        <f t="shared" si="539"/>
        <v>10424.200379247999</v>
      </c>
      <c r="AH521" s="269">
        <f t="shared" si="540"/>
        <v>470165184</v>
      </c>
      <c r="AI521" s="4" t="str">
        <f t="shared" si="541"/>
        <v>470</v>
      </c>
      <c r="AJ521" s="2" t="str">
        <f t="shared" si="542"/>
        <v>165</v>
      </c>
      <c r="AK521" s="2" t="str">
        <f t="shared" si="543"/>
        <v>184</v>
      </c>
      <c r="AL521" s="4">
        <f t="shared" si="544"/>
        <v>1</v>
      </c>
      <c r="AM521" s="4">
        <f t="shared" si="535"/>
        <v>1</v>
      </c>
      <c r="AN521" s="4">
        <f t="shared" si="545"/>
        <v>10424.200379247999</v>
      </c>
      <c r="AO521" s="4">
        <f t="shared" si="546"/>
        <v>10424</v>
      </c>
      <c r="AP521" s="4">
        <f t="shared" si="536"/>
        <v>0</v>
      </c>
      <c r="AQ521" s="4">
        <v>10424</v>
      </c>
      <c r="AW521" s="4">
        <v>10424</v>
      </c>
      <c r="AX521" s="5">
        <f t="shared" si="547"/>
        <v>0</v>
      </c>
      <c r="AY521" s="4">
        <v>10424</v>
      </c>
      <c r="AZ521" s="5"/>
      <c r="BB521" s="5">
        <f t="shared" ref="BB521" si="610">BC521-BA521</f>
        <v>0</v>
      </c>
    </row>
    <row r="522" spans="1:54" s="4" customFormat="1">
      <c r="A522" s="269">
        <v>470</v>
      </c>
      <c r="B522" s="2">
        <v>470165217</v>
      </c>
      <c r="C522" s="9" t="s">
        <v>1054</v>
      </c>
      <c r="D522" s="14">
        <f>'fnd enro'!D522</f>
        <v>0</v>
      </c>
      <c r="E522" s="14">
        <f>'fnd enro'!E522</f>
        <v>0</v>
      </c>
      <c r="F522" s="14">
        <f>'fnd enro'!F522</f>
        <v>0</v>
      </c>
      <c r="G522" s="14">
        <f>'fnd enro'!G522</f>
        <v>0</v>
      </c>
      <c r="H522" s="14">
        <f>'fnd enro'!H522</f>
        <v>0</v>
      </c>
      <c r="I522" s="14">
        <f>'fnd enro'!I522</f>
        <v>1</v>
      </c>
      <c r="J522" s="14">
        <f>'fnd enro'!J522</f>
        <v>0</v>
      </c>
      <c r="K522" s="15">
        <f>'fnd enro'!K522</f>
        <v>3.8600000000000002E-2</v>
      </c>
      <c r="L522" s="14">
        <f>'fnd enro'!L522</f>
        <v>0</v>
      </c>
      <c r="M522" s="14">
        <f>'fnd enro'!M522</f>
        <v>0</v>
      </c>
      <c r="N522" s="14">
        <f>'fnd enro'!N522</f>
        <v>0</v>
      </c>
      <c r="O522" s="14">
        <f>'fnd enro'!O522</f>
        <v>0</v>
      </c>
      <c r="P522" s="14">
        <f>'fnd enro'!P522</f>
        <v>0</v>
      </c>
      <c r="Q522" s="14">
        <f>'fnd enro'!R522</f>
        <v>1</v>
      </c>
      <c r="R522" s="15">
        <f t="shared" si="538"/>
        <v>1.038</v>
      </c>
      <c r="S522" s="14">
        <f>VALUE('fnd enro'!Q522)</f>
        <v>3</v>
      </c>
      <c r="T522" s="2"/>
      <c r="U522" s="1">
        <f>(($D522*'fnd base rates'!C$107)
+($E522*'fnd base rates'!C$108)
+($F522*'fnd base rates'!C$109)
+($G522*'fnd base rates'!C$110)
+($H522*'fnd base rates'!C$111)
+($I522*'fnd base rates'!C$112)
+($J522*'fnd base rates'!C$113)
+($K522*'fnd base rates'!C$114)
+($M522*'fnd base rates'!C$116)
+($N522*'fnd base rates'!C$117)
+($O522*'fnd base rates'!C$118)
+($P522*VLOOKUP($S522+12,rate_basefnd,3)))
*$R522</f>
        <v>556.84687714800009</v>
      </c>
      <c r="V522" s="1">
        <f>(($D522*'fnd base rates'!D$107)
+($E522*'fnd base rates'!D$108)
+($F522*'fnd base rates'!D$109)
+($G522*'fnd base rates'!D$110)
+($H522*'fnd base rates'!D$111)
+($I522*'fnd base rates'!D$112)
+($J522*'fnd base rates'!D$113)
+($K522*'fnd base rates'!D$114)
+($M522*'fnd base rates'!D$116)
+($N522*'fnd base rates'!D$117)
+($O522*'fnd base rates'!D$118)
+($P522*VLOOKUP($S522+12,rate_basefnd,4)))
*$R522</f>
        <v>794.15304000000003</v>
      </c>
      <c r="W522" s="1">
        <f>(($D522*'fnd base rates'!E$107)
+($E522*'fnd base rates'!E$108)
+($F522*'fnd base rates'!E$109)
+($G522*'fnd base rates'!E$110)
+($H522*'fnd base rates'!E$111)
+($I522*'fnd base rates'!E$112)
+($J522*'fnd base rates'!E$113)
+($K522*'fnd base rates'!E$114)
+($M522*'fnd base rates'!E$116)
+($N522*'fnd base rates'!E$117)
+($O522*'fnd base rates'!E$118)
+($P522*VLOOKUP($S522+12,rate_basefnd,5)))
*$R522</f>
        <v>5098.8639902879995</v>
      </c>
      <c r="X522" s="1">
        <f>(($D522*'fnd base rates'!F$107)
+($E522*'fnd base rates'!F$108)
+($F522*'fnd base rates'!F$109)
+($G522*'fnd base rates'!F$110)
+($H522*'fnd base rates'!F$111)
+($I522*'fnd base rates'!F$112)
+($J522*'fnd base rates'!F$113)
+($K522*'fnd base rates'!F$114)
+($M522*'fnd base rates'!F$116)
+($N522*'fnd base rates'!F$117)
+($O522*'fnd base rates'!F$118)
+($P522*VLOOKUP($S522+12,rate_basefnd,6)))
*$R522</f>
        <v>920.58809565600006</v>
      </c>
      <c r="Y522" s="1">
        <f>(($D522*'fnd base rates'!G$107)
+($E522*'fnd base rates'!G$108)
+($F522*'fnd base rates'!G$109)
+($G522*'fnd base rates'!G$110)
+($H522*'fnd base rates'!G$111)
+($I522*'fnd base rates'!G$112)
+($J522*'fnd base rates'!G$113)
+($K522*'fnd base rates'!G$114)
+($M522*'fnd base rates'!G$116)
+($N522*'fnd base rates'!G$117)
+($O522*'fnd base rates'!G$118)
+($P522*VLOOKUP($S522+12,rate_basefnd,7)))
*$R522</f>
        <v>170.110846716</v>
      </c>
      <c r="Z522" s="1">
        <f>(($D522*'fnd base rates'!H$107)
+($E522*'fnd base rates'!H$108)
+($F522*'fnd base rates'!H$109)
+($G522*'fnd base rates'!H$110)
+($H522*'fnd base rates'!H$111)
+($I522*'fnd base rates'!H$112)
+($J522*'fnd base rates'!H$113)
+($K522*'fnd base rates'!H$114)
+($M522*'fnd base rates'!H$116)
+($N522*'fnd base rates'!H$117)
+($O522*'fnd base rates'!H$118)
+($P522*VLOOKUP($S522+12,rate_basefnd,8)))</f>
        <v>828.078934</v>
      </c>
      <c r="AA522" s="1">
        <f>(($D522*'fnd base rates'!I$107)
+($E522*'fnd base rates'!I$108)
+($F522*'fnd base rates'!I$109)
+($G522*'fnd base rates'!I$110)
+($H522*'fnd base rates'!I$111)
+($I522*'fnd base rates'!I$112)
+($J522*'fnd base rates'!I$113)
+($K522*'fnd base rates'!I$114)
+($M522*'fnd base rates'!I$116)
+($N522*'fnd base rates'!I$117)
+($O522*'fnd base rates'!I$118)
+($P522*VLOOKUP($S522+12,rate_basefnd,9)))
*$R522</f>
        <v>442.12572</v>
      </c>
      <c r="AB522" s="1">
        <f>(($D522*'fnd base rates'!J$107)
+($E522*'fnd base rates'!J$108)
+($F522*'fnd base rates'!J$109)
+($G522*'fnd base rates'!J$110)
+($H522*'fnd base rates'!J$111)
+($I522*'fnd base rates'!J$112)
+($J522*'fnd base rates'!J$113)
+($K522*'fnd base rates'!J$114)
+($M522*'fnd base rates'!J$116)
+($N522*'fnd base rates'!J$117)
+($O522*'fnd base rates'!J$118)
+($P522*VLOOKUP($S522+12,rate_basefnd,10)))
*$R522</f>
        <v>595.55250000000001</v>
      </c>
      <c r="AC522" s="1">
        <f>(($D522*'fnd base rates'!K$107)
+($E522*'fnd base rates'!K$108)
+($F522*'fnd base rates'!K$109)
+($G522*'fnd base rates'!K$110)
+($H522*'fnd base rates'!K$111)
+($I522*'fnd base rates'!K$112)
+($J522*'fnd base rates'!K$113)
+($K522*'fnd base rates'!K$114)
+($M522*'fnd base rates'!K$116)
+($N522*'fnd base rates'!K$117)
+($O522*'fnd base rates'!K$118)
+($P522*VLOOKUP($S522+12,rate_basefnd,11)))
*$R522</f>
        <v>1193.76215544</v>
      </c>
      <c r="AD522" s="1">
        <f>(($D522*'fnd base rates'!L$107)
+($E522*'fnd base rates'!L$108)
+($F522*'fnd base rates'!L$109)
+($G522*'fnd base rates'!L$110)
+($H522*'fnd base rates'!L$111)
+($I522*'fnd base rates'!L$112)
+($J522*'fnd base rates'!L$113)
+($K522*'fnd base rates'!L$114)
+($M522*'fnd base rates'!L$116)
+($N522*'fnd base rates'!L$117)
+($O522*'fnd base rates'!L$118)
+($P522*VLOOKUP($S522+12,rate_basefnd,12)))</f>
        <v>1369.1266800000001</v>
      </c>
      <c r="AE522" s="1">
        <f>(($D522*'fnd base rates'!M$107)
+($E522*'fnd base rates'!M$108)
+($F522*'fnd base rates'!M$109)
+($G522*'fnd base rates'!M$110)
+($H522*'fnd base rates'!M$111)
+($I522*'fnd base rates'!M$112)
+($J522*'fnd base rates'!M$113)
+($K522*'fnd base rates'!M$114)
+($M522*'fnd base rates'!M$116)
+($N522*'fnd base rates'!M$117)
+($O522*'fnd base rates'!M$118)
+($P522*VLOOKUP($S522+12,rate_basefnd,13)))</f>
        <v>0</v>
      </c>
      <c r="AF522" s="4">
        <f t="shared" si="539"/>
        <v>11969.208839247998</v>
      </c>
      <c r="AH522" s="269">
        <f t="shared" si="540"/>
        <v>470165217</v>
      </c>
      <c r="AI522" s="4" t="str">
        <f t="shared" si="541"/>
        <v>470</v>
      </c>
      <c r="AJ522" s="2" t="str">
        <f t="shared" si="542"/>
        <v>165</v>
      </c>
      <c r="AK522" s="2" t="str">
        <f t="shared" si="543"/>
        <v>217</v>
      </c>
      <c r="AL522" s="4">
        <f t="shared" si="544"/>
        <v>1</v>
      </c>
      <c r="AM522" s="4">
        <f t="shared" ref="AM522:AM585" si="611">enro</f>
        <v>1</v>
      </c>
      <c r="AN522" s="4">
        <f t="shared" si="545"/>
        <v>11969.208839247998</v>
      </c>
      <c r="AO522" s="4">
        <f t="shared" si="546"/>
        <v>11969</v>
      </c>
      <c r="AP522" s="4">
        <f t="shared" ref="AP522:AP585" si="612">AO522-AQ522</f>
        <v>0</v>
      </c>
      <c r="AQ522" s="4">
        <v>11969</v>
      </c>
      <c r="AW522" s="4">
        <v>11969</v>
      </c>
      <c r="AX522" s="5">
        <f t="shared" si="547"/>
        <v>0</v>
      </c>
      <c r="AY522" s="4">
        <v>11969</v>
      </c>
      <c r="AZ522" s="5"/>
      <c r="BB522" s="5">
        <f t="shared" ref="BB522" si="613">BC522-BA522</f>
        <v>0</v>
      </c>
    </row>
    <row r="523" spans="1:54" s="4" customFormat="1">
      <c r="A523" s="269">
        <v>470</v>
      </c>
      <c r="B523" s="2">
        <v>470165229</v>
      </c>
      <c r="C523" s="9" t="s">
        <v>1054</v>
      </c>
      <c r="D523" s="14">
        <f>'fnd enro'!D523</f>
        <v>0</v>
      </c>
      <c r="E523" s="14">
        <f>'fnd enro'!E523</f>
        <v>0</v>
      </c>
      <c r="F523" s="14">
        <f>'fnd enro'!F523</f>
        <v>1</v>
      </c>
      <c r="G523" s="14">
        <f>'fnd enro'!G523</f>
        <v>4</v>
      </c>
      <c r="H523" s="14">
        <f>'fnd enro'!H523</f>
        <v>2</v>
      </c>
      <c r="I523" s="14">
        <f>'fnd enro'!I523</f>
        <v>0</v>
      </c>
      <c r="J523" s="14">
        <f>'fnd enro'!J523</f>
        <v>0</v>
      </c>
      <c r="K523" s="15">
        <f>'fnd enro'!K523</f>
        <v>0.2702</v>
      </c>
      <c r="L523" s="14">
        <f>'fnd enro'!L523</f>
        <v>0</v>
      </c>
      <c r="M523" s="14">
        <f>'fnd enro'!M523</f>
        <v>0</v>
      </c>
      <c r="N523" s="14">
        <f>'fnd enro'!N523</f>
        <v>0</v>
      </c>
      <c r="O523" s="14">
        <f>'fnd enro'!O523</f>
        <v>0</v>
      </c>
      <c r="P523" s="14">
        <f>'fnd enro'!P523</f>
        <v>2</v>
      </c>
      <c r="Q523" s="14">
        <f>'fnd enro'!R523</f>
        <v>7</v>
      </c>
      <c r="R523" s="15">
        <f t="shared" ref="R523:R586" si="614">VLOOKUP(B523,charterinfo_b,6)</f>
        <v>1.038</v>
      </c>
      <c r="S523" s="14">
        <f>VALUE('fnd enro'!Q523)</f>
        <v>9</v>
      </c>
      <c r="T523" s="2"/>
      <c r="U523" s="1">
        <f>(($D523*'fnd base rates'!C$107)
+($E523*'fnd base rates'!C$108)
+($F523*'fnd base rates'!C$109)
+($G523*'fnd base rates'!C$110)
+($H523*'fnd base rates'!C$111)
+($I523*'fnd base rates'!C$112)
+($J523*'fnd base rates'!C$113)
+($K523*'fnd base rates'!C$114)
+($M523*'fnd base rates'!C$116)
+($N523*'fnd base rates'!C$117)
+($O523*'fnd base rates'!C$118)
+($P523*VLOOKUP($S523+12,rate_basefnd,3)))
*$R523</f>
        <v>4055.2059000360005</v>
      </c>
      <c r="V523" s="1">
        <f>(($D523*'fnd base rates'!D$107)
+($E523*'fnd base rates'!D$108)
+($F523*'fnd base rates'!D$109)
+($G523*'fnd base rates'!D$110)
+($H523*'fnd base rates'!D$111)
+($I523*'fnd base rates'!D$112)
+($J523*'fnd base rates'!D$113)
+($K523*'fnd base rates'!D$114)
+($M523*'fnd base rates'!D$116)
+($N523*'fnd base rates'!D$117)
+($O523*'fnd base rates'!D$118)
+($P523*VLOOKUP($S523+12,rate_basefnd,4)))
*$R523</f>
        <v>6304.2307200000005</v>
      </c>
      <c r="W523" s="1">
        <f>(($D523*'fnd base rates'!E$107)
+($E523*'fnd base rates'!E$108)
+($F523*'fnd base rates'!E$109)
+($G523*'fnd base rates'!E$110)
+($H523*'fnd base rates'!E$111)
+($I523*'fnd base rates'!E$112)
+($J523*'fnd base rates'!E$113)
+($K523*'fnd base rates'!E$114)
+($M523*'fnd base rates'!E$116)
+($N523*'fnd base rates'!E$117)
+($O523*'fnd base rates'!E$118)
+($P523*VLOOKUP($S523+12,rate_basefnd,5)))
*$R523</f>
        <v>34595.483972016002</v>
      </c>
      <c r="X523" s="1">
        <f>(($D523*'fnd base rates'!F$107)
+($E523*'fnd base rates'!F$108)
+($F523*'fnd base rates'!F$109)
+($G523*'fnd base rates'!F$110)
+($H523*'fnd base rates'!F$111)
+($I523*'fnd base rates'!F$112)
+($J523*'fnd base rates'!F$113)
+($K523*'fnd base rates'!F$114)
+($M523*'fnd base rates'!F$116)
+($N523*'fnd base rates'!F$117)
+($O523*'fnd base rates'!F$118)
+($P523*VLOOKUP($S523+12,rate_basefnd,6)))
*$R523</f>
        <v>8540.6483095920012</v>
      </c>
      <c r="Y523" s="1">
        <f>(($D523*'fnd base rates'!G$107)
+($E523*'fnd base rates'!G$108)
+($F523*'fnd base rates'!G$109)
+($G523*'fnd base rates'!G$110)
+($H523*'fnd base rates'!G$111)
+($I523*'fnd base rates'!G$112)
+($J523*'fnd base rates'!G$113)
+($K523*'fnd base rates'!G$114)
+($M523*'fnd base rates'!G$116)
+($N523*'fnd base rates'!G$117)
+($O523*'fnd base rates'!G$118)
+($P523*VLOOKUP($S523+12,rate_basefnd,7)))
*$R523</f>
        <v>1516.3446270120003</v>
      </c>
      <c r="Z523" s="1">
        <f>(($D523*'fnd base rates'!H$107)
+($E523*'fnd base rates'!H$108)
+($F523*'fnd base rates'!H$109)
+($G523*'fnd base rates'!H$110)
+($H523*'fnd base rates'!H$111)
+($I523*'fnd base rates'!H$112)
+($J523*'fnd base rates'!H$113)
+($K523*'fnd base rates'!H$114)
+($M523*'fnd base rates'!H$116)
+($N523*'fnd base rates'!H$117)
+($O523*'fnd base rates'!H$118)
+($P523*VLOOKUP($S523+12,rate_basefnd,8)))</f>
        <v>3716.1925380000002</v>
      </c>
      <c r="AA523" s="1">
        <f>(($D523*'fnd base rates'!I$107)
+($E523*'fnd base rates'!I$108)
+($F523*'fnd base rates'!I$109)
+($G523*'fnd base rates'!I$110)
+($H523*'fnd base rates'!I$111)
+($I523*'fnd base rates'!I$112)
+($J523*'fnd base rates'!I$113)
+($K523*'fnd base rates'!I$114)
+($M523*'fnd base rates'!I$116)
+($N523*'fnd base rates'!I$117)
+($O523*'fnd base rates'!I$118)
+($P523*VLOOKUP($S523+12,rate_basefnd,9)))
*$R523</f>
        <v>2637.4438200000004</v>
      </c>
      <c r="AB523" s="1">
        <f>(($D523*'fnd base rates'!J$107)
+($E523*'fnd base rates'!J$108)
+($F523*'fnd base rates'!J$109)
+($G523*'fnd base rates'!J$110)
+($H523*'fnd base rates'!J$111)
+($I523*'fnd base rates'!J$112)
+($J523*'fnd base rates'!J$113)
+($K523*'fnd base rates'!J$114)
+($M523*'fnd base rates'!J$116)
+($N523*'fnd base rates'!J$117)
+($O523*'fnd base rates'!J$118)
+($P523*VLOOKUP($S523+12,rate_basefnd,10)))
*$R523</f>
        <v>2784.9540000000002</v>
      </c>
      <c r="AC523" s="1">
        <f>(($D523*'fnd base rates'!K$107)
+($E523*'fnd base rates'!K$108)
+($F523*'fnd base rates'!K$109)
+($G523*'fnd base rates'!K$110)
+($H523*'fnd base rates'!K$111)
+($I523*'fnd base rates'!K$112)
+($J523*'fnd base rates'!K$113)
+($K523*'fnd base rates'!K$114)
+($M523*'fnd base rates'!K$116)
+($N523*'fnd base rates'!K$117)
+($O523*'fnd base rates'!K$118)
+($P523*VLOOKUP($S523+12,rate_basefnd,11)))
*$R523</f>
        <v>8164.2531880800007</v>
      </c>
      <c r="AD523" s="1">
        <f>(($D523*'fnd base rates'!L$107)
+($E523*'fnd base rates'!L$108)
+($F523*'fnd base rates'!L$109)
+($G523*'fnd base rates'!L$110)
+($H523*'fnd base rates'!L$111)
+($I523*'fnd base rates'!L$112)
+($J523*'fnd base rates'!L$113)
+($K523*'fnd base rates'!L$114)
+($M523*'fnd base rates'!L$116)
+($N523*'fnd base rates'!L$117)
+($O523*'fnd base rates'!L$118)
+($P523*VLOOKUP($S523+12,rate_basefnd,12)))</f>
        <v>11389.26676</v>
      </c>
      <c r="AE523" s="1">
        <f>(($D523*'fnd base rates'!M$107)
+($E523*'fnd base rates'!M$108)
+($F523*'fnd base rates'!M$109)
+($G523*'fnd base rates'!M$110)
+($H523*'fnd base rates'!M$111)
+($I523*'fnd base rates'!M$112)
+($J523*'fnd base rates'!M$113)
+($K523*'fnd base rates'!M$114)
+($M523*'fnd base rates'!M$116)
+($N523*'fnd base rates'!M$117)
+($O523*'fnd base rates'!M$118)
+($P523*VLOOKUP($S523+12,rate_basefnd,13)))</f>
        <v>0</v>
      </c>
      <c r="AF523" s="4">
        <f t="shared" ref="AF523:AF586" si="615">SUM(U523:AE523)</f>
        <v>83704.023834735999</v>
      </c>
      <c r="AH523" s="269">
        <f t="shared" ref="AH523:AH586" si="616">B523</f>
        <v>470165229</v>
      </c>
      <c r="AI523" s="4" t="str">
        <f t="shared" ref="AI523:AI586" si="617">IF($B523&lt;499999999,MID($B523,1,3),MID($B523,1,4))</f>
        <v>470</v>
      </c>
      <c r="AJ523" s="2" t="str">
        <f t="shared" ref="AJ523:AJ586" si="618">IF($B523&lt;499999999,MID($B523,4,3),MID($B523,5,3))</f>
        <v>165</v>
      </c>
      <c r="AK523" s="2" t="str">
        <f t="shared" ref="AK523:AK586" si="619">IF($B523&lt;499999999,MID($B523,7,3),MID($B523,8,3))</f>
        <v>229</v>
      </c>
      <c r="AL523" s="4">
        <f t="shared" ref="AL523:AL586" si="620">IF(VLOOKUP(VALUE(IF(AH523&lt;499999999,MID(AH523,4,3),MID(AH523,5,3))),distinfo,4)=R523,1,0)</f>
        <v>1</v>
      </c>
      <c r="AM523" s="4">
        <f t="shared" si="611"/>
        <v>7</v>
      </c>
      <c r="AN523" s="4">
        <f t="shared" ref="AN523:AN586" si="621">AF523</f>
        <v>83704.023834735999</v>
      </c>
      <c r="AO523" s="4">
        <f t="shared" ref="AO523:AO586" si="622">IF(OR(AF523=0,AM523=0),0,ROUND(AN523/AM523,0))</f>
        <v>11958</v>
      </c>
      <c r="AP523" s="4">
        <f t="shared" si="612"/>
        <v>0</v>
      </c>
      <c r="AQ523" s="4">
        <v>11958</v>
      </c>
      <c r="AW523" s="4">
        <v>11958</v>
      </c>
      <c r="AX523" s="5">
        <f t="shared" ref="AX523:AX586" si="623">AY523-AW523</f>
        <v>0</v>
      </c>
      <c r="AY523" s="4">
        <v>11958</v>
      </c>
      <c r="AZ523" s="5"/>
      <c r="BB523" s="5">
        <f t="shared" ref="BB523" si="624">BC523-BA523</f>
        <v>0</v>
      </c>
    </row>
    <row r="524" spans="1:54" s="4" customFormat="1">
      <c r="A524" s="269">
        <v>470</v>
      </c>
      <c r="B524" s="2">
        <v>470165246</v>
      </c>
      <c r="C524" s="9" t="s">
        <v>1054</v>
      </c>
      <c r="D524" s="14">
        <f>'fnd enro'!D524</f>
        <v>0</v>
      </c>
      <c r="E524" s="14">
        <f>'fnd enro'!E524</f>
        <v>0</v>
      </c>
      <c r="F524" s="14">
        <f>'fnd enro'!F524</f>
        <v>0</v>
      </c>
      <c r="G524" s="14">
        <f>'fnd enro'!G524</f>
        <v>1</v>
      </c>
      <c r="H524" s="14">
        <f>'fnd enro'!H524</f>
        <v>0</v>
      </c>
      <c r="I524" s="14">
        <f>'fnd enro'!I524</f>
        <v>0</v>
      </c>
      <c r="J524" s="14">
        <f>'fnd enro'!J524</f>
        <v>0</v>
      </c>
      <c r="K524" s="15">
        <f>'fnd enro'!K524</f>
        <v>3.8600000000000002E-2</v>
      </c>
      <c r="L524" s="14">
        <f>'fnd enro'!L524</f>
        <v>0</v>
      </c>
      <c r="M524" s="14">
        <f>'fnd enro'!M524</f>
        <v>0</v>
      </c>
      <c r="N524" s="14">
        <f>'fnd enro'!N524</f>
        <v>0</v>
      </c>
      <c r="O524" s="14">
        <f>'fnd enro'!O524</f>
        <v>0</v>
      </c>
      <c r="P524" s="14">
        <f>'fnd enro'!P524</f>
        <v>0</v>
      </c>
      <c r="Q524" s="14">
        <f>'fnd enro'!R524</f>
        <v>1</v>
      </c>
      <c r="R524" s="15">
        <f t="shared" si="614"/>
        <v>1.038</v>
      </c>
      <c r="S524" s="14">
        <f>VALUE('fnd enro'!Q524)</f>
        <v>2</v>
      </c>
      <c r="T524" s="2"/>
      <c r="U524" s="1">
        <f>(($D524*'fnd base rates'!C$107)
+($E524*'fnd base rates'!C$108)
+($F524*'fnd base rates'!C$109)
+($G524*'fnd base rates'!C$110)
+($H524*'fnd base rates'!C$111)
+($I524*'fnd base rates'!C$112)
+($J524*'fnd base rates'!C$113)
+($K524*'fnd base rates'!C$114)
+($M524*'fnd base rates'!C$116)
+($N524*'fnd base rates'!C$117)
+($O524*'fnd base rates'!C$118)
+($P524*VLOOKUP($S524+12,rate_basefnd,3)))
*$R524</f>
        <v>556.84687714800009</v>
      </c>
      <c r="V524" s="1">
        <f>(($D524*'fnd base rates'!D$107)
+($E524*'fnd base rates'!D$108)
+($F524*'fnd base rates'!D$109)
+($G524*'fnd base rates'!D$110)
+($H524*'fnd base rates'!D$111)
+($I524*'fnd base rates'!D$112)
+($J524*'fnd base rates'!D$113)
+($K524*'fnd base rates'!D$114)
+($M524*'fnd base rates'!D$116)
+($N524*'fnd base rates'!D$117)
+($O524*'fnd base rates'!D$118)
+($P524*VLOOKUP($S524+12,rate_basefnd,4)))
*$R524</f>
        <v>794.15304000000003</v>
      </c>
      <c r="W524" s="1">
        <f>(($D524*'fnd base rates'!E$107)
+($E524*'fnd base rates'!E$108)
+($F524*'fnd base rates'!E$109)
+($G524*'fnd base rates'!E$110)
+($H524*'fnd base rates'!E$111)
+($I524*'fnd base rates'!E$112)
+($J524*'fnd base rates'!E$113)
+($K524*'fnd base rates'!E$114)
+($M524*'fnd base rates'!E$116)
+($N524*'fnd base rates'!E$117)
+($O524*'fnd base rates'!E$118)
+($P524*VLOOKUP($S524+12,rate_basefnd,5)))
*$R524</f>
        <v>4027.8867302880003</v>
      </c>
      <c r="X524" s="1">
        <f>(($D524*'fnd base rates'!F$107)
+($E524*'fnd base rates'!F$108)
+($F524*'fnd base rates'!F$109)
+($G524*'fnd base rates'!F$110)
+($H524*'fnd base rates'!F$111)
+($I524*'fnd base rates'!F$112)
+($J524*'fnd base rates'!F$113)
+($K524*'fnd base rates'!F$114)
+($M524*'fnd base rates'!F$116)
+($N524*'fnd base rates'!F$117)
+($O524*'fnd base rates'!F$118)
+($P524*VLOOKUP($S524+12,rate_basefnd,6)))
*$R524</f>
        <v>1294.8493756560001</v>
      </c>
      <c r="Y524" s="1">
        <f>(($D524*'fnd base rates'!G$107)
+($E524*'fnd base rates'!G$108)
+($F524*'fnd base rates'!G$109)
+($G524*'fnd base rates'!G$110)
+($H524*'fnd base rates'!G$111)
+($I524*'fnd base rates'!G$112)
+($J524*'fnd base rates'!G$113)
+($K524*'fnd base rates'!G$114)
+($M524*'fnd base rates'!G$116)
+($N524*'fnd base rates'!G$117)
+($O524*'fnd base rates'!G$118)
+($P524*VLOOKUP($S524+12,rate_basefnd,7)))
*$R524</f>
        <v>162.751426716</v>
      </c>
      <c r="Z524" s="1">
        <f>(($D524*'fnd base rates'!H$107)
+($E524*'fnd base rates'!H$108)
+($F524*'fnd base rates'!H$109)
+($G524*'fnd base rates'!H$110)
+($H524*'fnd base rates'!H$111)
+($I524*'fnd base rates'!H$112)
+($J524*'fnd base rates'!H$113)
+($K524*'fnd base rates'!H$114)
+($M524*'fnd base rates'!H$116)
+($N524*'fnd base rates'!H$117)
+($O524*'fnd base rates'!H$118)
+($P524*VLOOKUP($S524+12,rate_basefnd,8)))</f>
        <v>523.43893400000002</v>
      </c>
      <c r="AA524" s="1">
        <f>(($D524*'fnd base rates'!I$107)
+($E524*'fnd base rates'!I$108)
+($F524*'fnd base rates'!I$109)
+($G524*'fnd base rates'!I$110)
+($H524*'fnd base rates'!I$111)
+($I524*'fnd base rates'!I$112)
+($J524*'fnd base rates'!I$113)
+($K524*'fnd base rates'!I$114)
+($M524*'fnd base rates'!I$116)
+($N524*'fnd base rates'!I$117)
+($O524*'fnd base rates'!I$118)
+($P524*VLOOKUP($S524+12,rate_basefnd,9)))
*$R524</f>
        <v>317.99130000000002</v>
      </c>
      <c r="AB524" s="1">
        <f>(($D524*'fnd base rates'!J$107)
+($E524*'fnd base rates'!J$108)
+($F524*'fnd base rates'!J$109)
+($G524*'fnd base rates'!J$110)
+($H524*'fnd base rates'!J$111)
+($I524*'fnd base rates'!J$112)
+($J524*'fnd base rates'!J$113)
+($K524*'fnd base rates'!J$114)
+($M524*'fnd base rates'!J$116)
+($N524*'fnd base rates'!J$117)
+($O524*'fnd base rates'!J$118)
+($P524*VLOOKUP($S524+12,rate_basefnd,10)))
*$R524</f>
        <v>158.10816</v>
      </c>
      <c r="AC524" s="1">
        <f>(($D524*'fnd base rates'!K$107)
+($E524*'fnd base rates'!K$108)
+($F524*'fnd base rates'!K$109)
+($G524*'fnd base rates'!K$110)
+($H524*'fnd base rates'!K$111)
+($I524*'fnd base rates'!K$112)
+($J524*'fnd base rates'!K$113)
+($K524*'fnd base rates'!K$114)
+($M524*'fnd base rates'!K$116)
+($N524*'fnd base rates'!K$117)
+($O524*'fnd base rates'!K$118)
+($P524*VLOOKUP($S524+12,rate_basefnd,11)))
*$R524</f>
        <v>1142.0178554399999</v>
      </c>
      <c r="AD524" s="1">
        <f>(($D524*'fnd base rates'!L$107)
+($E524*'fnd base rates'!L$108)
+($F524*'fnd base rates'!L$109)
+($G524*'fnd base rates'!L$110)
+($H524*'fnd base rates'!L$111)
+($I524*'fnd base rates'!L$112)
+($J524*'fnd base rates'!L$113)
+($K524*'fnd base rates'!L$114)
+($M524*'fnd base rates'!L$116)
+($N524*'fnd base rates'!L$117)
+($O524*'fnd base rates'!L$118)
+($P524*VLOOKUP($S524+12,rate_basefnd,12)))</f>
        <v>1446.1566800000001</v>
      </c>
      <c r="AE524" s="1">
        <f>(($D524*'fnd base rates'!M$107)
+($E524*'fnd base rates'!M$108)
+($F524*'fnd base rates'!M$109)
+($G524*'fnd base rates'!M$110)
+($H524*'fnd base rates'!M$111)
+($I524*'fnd base rates'!M$112)
+($J524*'fnd base rates'!M$113)
+($K524*'fnd base rates'!M$114)
+($M524*'fnd base rates'!M$116)
+($N524*'fnd base rates'!M$117)
+($O524*'fnd base rates'!M$118)
+($P524*VLOOKUP($S524+12,rate_basefnd,13)))</f>
        <v>0</v>
      </c>
      <c r="AF524" s="4">
        <f t="shared" si="615"/>
        <v>10424.200379247999</v>
      </c>
      <c r="AH524" s="269">
        <f t="shared" si="616"/>
        <v>470165246</v>
      </c>
      <c r="AI524" s="4" t="str">
        <f t="shared" si="617"/>
        <v>470</v>
      </c>
      <c r="AJ524" s="2" t="str">
        <f t="shared" si="618"/>
        <v>165</v>
      </c>
      <c r="AK524" s="2" t="str">
        <f t="shared" si="619"/>
        <v>246</v>
      </c>
      <c r="AL524" s="4">
        <f t="shared" si="620"/>
        <v>1</v>
      </c>
      <c r="AM524" s="4">
        <f t="shared" si="611"/>
        <v>1</v>
      </c>
      <c r="AN524" s="4">
        <f t="shared" si="621"/>
        <v>10424.200379247999</v>
      </c>
      <c r="AO524" s="4">
        <f t="shared" si="622"/>
        <v>10424</v>
      </c>
      <c r="AP524" s="4">
        <f t="shared" si="612"/>
        <v>0</v>
      </c>
      <c r="AQ524" s="4">
        <v>10424</v>
      </c>
      <c r="AW524" s="4">
        <v>10424</v>
      </c>
      <c r="AX524" s="5">
        <f t="shared" si="623"/>
        <v>0</v>
      </c>
      <c r="AY524" s="4">
        <v>10424</v>
      </c>
      <c r="AZ524" s="5"/>
      <c r="BB524" s="5">
        <f t="shared" ref="BB524" si="625">BC524-BA524</f>
        <v>0</v>
      </c>
    </row>
    <row r="525" spans="1:54" s="4" customFormat="1">
      <c r="A525" s="269">
        <v>470</v>
      </c>
      <c r="B525" s="2">
        <v>470165248</v>
      </c>
      <c r="C525" s="9" t="s">
        <v>1054</v>
      </c>
      <c r="D525" s="14">
        <f>'fnd enro'!D525</f>
        <v>0</v>
      </c>
      <c r="E525" s="14">
        <f>'fnd enro'!E525</f>
        <v>0</v>
      </c>
      <c r="F525" s="14">
        <f>'fnd enro'!F525</f>
        <v>6</v>
      </c>
      <c r="G525" s="14">
        <f>'fnd enro'!G525</f>
        <v>16</v>
      </c>
      <c r="H525" s="14">
        <f>'fnd enro'!H525</f>
        <v>4</v>
      </c>
      <c r="I525" s="14">
        <f>'fnd enro'!I525</f>
        <v>6</v>
      </c>
      <c r="J525" s="14">
        <f>'fnd enro'!J525</f>
        <v>0</v>
      </c>
      <c r="K525" s="15">
        <f>'fnd enro'!K525</f>
        <v>1.2352000000000001</v>
      </c>
      <c r="L525" s="14">
        <f>'fnd enro'!L525</f>
        <v>0</v>
      </c>
      <c r="M525" s="14">
        <f>'fnd enro'!M525</f>
        <v>2</v>
      </c>
      <c r="N525" s="14">
        <f>'fnd enro'!N525</f>
        <v>0</v>
      </c>
      <c r="O525" s="14">
        <f>'fnd enro'!O525</f>
        <v>0</v>
      </c>
      <c r="P525" s="14">
        <f>'fnd enro'!P525</f>
        <v>17</v>
      </c>
      <c r="Q525" s="14">
        <f>'fnd enro'!R525</f>
        <v>32</v>
      </c>
      <c r="R525" s="15">
        <f t="shared" si="614"/>
        <v>1.038</v>
      </c>
      <c r="S525" s="14">
        <f>VALUE('fnd enro'!Q525)</f>
        <v>11</v>
      </c>
      <c r="T525" s="2"/>
      <c r="U525" s="1">
        <f>(($D525*'fnd base rates'!C$107)
+($E525*'fnd base rates'!C$108)
+($F525*'fnd base rates'!C$109)
+($G525*'fnd base rates'!C$110)
+($H525*'fnd base rates'!C$111)
+($I525*'fnd base rates'!C$112)
+($J525*'fnd base rates'!C$113)
+($K525*'fnd base rates'!C$114)
+($M525*'fnd base rates'!C$116)
+($N525*'fnd base rates'!C$117)
+($O525*'fnd base rates'!C$118)
+($P525*VLOOKUP($S525+12,rate_basefnd,3)))
*$R525</f>
        <v>19504.666748736003</v>
      </c>
      <c r="V525" s="1">
        <f>(($D525*'fnd base rates'!D$107)
+($E525*'fnd base rates'!D$108)
+($F525*'fnd base rates'!D$109)
+($G525*'fnd base rates'!D$110)
+($H525*'fnd base rates'!D$111)
+($I525*'fnd base rates'!D$112)
+($J525*'fnd base rates'!D$113)
+($K525*'fnd base rates'!D$114)
+($M525*'fnd base rates'!D$116)
+($N525*'fnd base rates'!D$117)
+($O525*'fnd base rates'!D$118)
+($P525*VLOOKUP($S525+12,rate_basefnd,4)))
*$R525</f>
        <v>32771.383080000007</v>
      </c>
      <c r="W525" s="1">
        <f>(($D525*'fnd base rates'!E$107)
+($E525*'fnd base rates'!E$108)
+($F525*'fnd base rates'!E$109)
+($G525*'fnd base rates'!E$110)
+($H525*'fnd base rates'!E$111)
+($I525*'fnd base rates'!E$112)
+($J525*'fnd base rates'!E$113)
+($K525*'fnd base rates'!E$114)
+($M525*'fnd base rates'!E$116)
+($N525*'fnd base rates'!E$117)
+($O525*'fnd base rates'!E$118)
+($P525*VLOOKUP($S525+12,rate_basefnd,5)))
*$R525</f>
        <v>204388.31592921601</v>
      </c>
      <c r="X525" s="1">
        <f>(($D525*'fnd base rates'!F$107)
+($E525*'fnd base rates'!F$108)
+($F525*'fnd base rates'!F$109)
+($G525*'fnd base rates'!F$110)
+($H525*'fnd base rates'!F$111)
+($I525*'fnd base rates'!F$112)
+($J525*'fnd base rates'!F$113)
+($K525*'fnd base rates'!F$114)
+($M525*'fnd base rates'!F$116)
+($N525*'fnd base rates'!F$117)
+($O525*'fnd base rates'!F$118)
+($P525*VLOOKUP($S525+12,rate_basefnd,6)))
*$R525</f>
        <v>38510.511220992012</v>
      </c>
      <c r="Y525" s="1">
        <f>(($D525*'fnd base rates'!G$107)
+($E525*'fnd base rates'!G$108)
+($F525*'fnd base rates'!G$109)
+($G525*'fnd base rates'!G$110)
+($H525*'fnd base rates'!G$111)
+($I525*'fnd base rates'!G$112)
+($J525*'fnd base rates'!G$113)
+($K525*'fnd base rates'!G$114)
+($M525*'fnd base rates'!G$116)
+($N525*'fnd base rates'!G$117)
+($O525*'fnd base rates'!G$118)
+($P525*VLOOKUP($S525+12,rate_basefnd,7)))
*$R525</f>
        <v>8716.3922349120021</v>
      </c>
      <c r="Z525" s="1">
        <f>(($D525*'fnd base rates'!H$107)
+($E525*'fnd base rates'!H$108)
+($F525*'fnd base rates'!H$109)
+($G525*'fnd base rates'!H$110)
+($H525*'fnd base rates'!H$111)
+($I525*'fnd base rates'!H$112)
+($J525*'fnd base rates'!H$113)
+($K525*'fnd base rates'!H$114)
+($M525*'fnd base rates'!H$116)
+($N525*'fnd base rates'!H$117)
+($O525*'fnd base rates'!H$118)
+($P525*VLOOKUP($S525+12,rate_basefnd,8)))</f>
        <v>19319.665887999996</v>
      </c>
      <c r="AA525" s="1">
        <f>(($D525*'fnd base rates'!I$107)
+($E525*'fnd base rates'!I$108)
+($F525*'fnd base rates'!I$109)
+($G525*'fnd base rates'!I$110)
+($H525*'fnd base rates'!I$111)
+($I525*'fnd base rates'!I$112)
+($J525*'fnd base rates'!I$113)
+($K525*'fnd base rates'!I$114)
+($M525*'fnd base rates'!I$116)
+($N525*'fnd base rates'!I$117)
+($O525*'fnd base rates'!I$118)
+($P525*VLOOKUP($S525+12,rate_basefnd,9)))
*$R525</f>
        <v>14075.477220000001</v>
      </c>
      <c r="AB525" s="1">
        <f>(($D525*'fnd base rates'!J$107)
+($E525*'fnd base rates'!J$108)
+($F525*'fnd base rates'!J$109)
+($G525*'fnd base rates'!J$110)
+($H525*'fnd base rates'!J$111)
+($I525*'fnd base rates'!J$112)
+($J525*'fnd base rates'!J$113)
+($K525*'fnd base rates'!J$114)
+($M525*'fnd base rates'!J$116)
+($N525*'fnd base rates'!J$117)
+($O525*'fnd base rates'!J$118)
+($P525*VLOOKUP($S525+12,rate_basefnd,10)))
*$R525</f>
        <v>22180.92858</v>
      </c>
      <c r="AC525" s="1">
        <f>(($D525*'fnd base rates'!K$107)
+($E525*'fnd base rates'!K$108)
+($F525*'fnd base rates'!K$109)
+($G525*'fnd base rates'!K$110)
+($H525*'fnd base rates'!K$111)
+($I525*'fnd base rates'!K$112)
+($J525*'fnd base rates'!K$113)
+($K525*'fnd base rates'!K$114)
+($M525*'fnd base rates'!K$116)
+($N525*'fnd base rates'!K$117)
+($O525*'fnd base rates'!K$118)
+($P525*VLOOKUP($S525+12,rate_basefnd,11)))
*$R525</f>
        <v>37825.255774080004</v>
      </c>
      <c r="AD525" s="1">
        <f>(($D525*'fnd base rates'!L$107)
+($E525*'fnd base rates'!L$108)
+($F525*'fnd base rates'!L$109)
+($G525*'fnd base rates'!L$110)
+($H525*'fnd base rates'!L$111)
+($I525*'fnd base rates'!L$112)
+($J525*'fnd base rates'!L$113)
+($K525*'fnd base rates'!L$114)
+($M525*'fnd base rates'!L$116)
+($N525*'fnd base rates'!L$117)
+($O525*'fnd base rates'!L$118)
+($P525*VLOOKUP($S525+12,rate_basefnd,12)))</f>
        <v>57271.303759999995</v>
      </c>
      <c r="AE525" s="1">
        <f>(($D525*'fnd base rates'!M$107)
+($E525*'fnd base rates'!M$108)
+($F525*'fnd base rates'!M$109)
+($G525*'fnd base rates'!M$110)
+($H525*'fnd base rates'!M$111)
+($I525*'fnd base rates'!M$112)
+($J525*'fnd base rates'!M$113)
+($K525*'fnd base rates'!M$114)
+($M525*'fnd base rates'!M$116)
+($N525*'fnd base rates'!M$117)
+($O525*'fnd base rates'!M$118)
+($P525*VLOOKUP($S525+12,rate_basefnd,13)))</f>
        <v>0</v>
      </c>
      <c r="AF525" s="4">
        <f t="shared" si="615"/>
        <v>454563.90043593606</v>
      </c>
      <c r="AH525" s="269">
        <f t="shared" si="616"/>
        <v>470165248</v>
      </c>
      <c r="AI525" s="4" t="str">
        <f t="shared" si="617"/>
        <v>470</v>
      </c>
      <c r="AJ525" s="2" t="str">
        <f t="shared" si="618"/>
        <v>165</v>
      </c>
      <c r="AK525" s="2" t="str">
        <f t="shared" si="619"/>
        <v>248</v>
      </c>
      <c r="AL525" s="4">
        <f t="shared" si="620"/>
        <v>1</v>
      </c>
      <c r="AM525" s="4">
        <f t="shared" si="611"/>
        <v>32</v>
      </c>
      <c r="AN525" s="4">
        <f t="shared" si="621"/>
        <v>454563.90043593606</v>
      </c>
      <c r="AO525" s="4">
        <f t="shared" si="622"/>
        <v>14205</v>
      </c>
      <c r="AP525" s="4">
        <f t="shared" si="612"/>
        <v>0</v>
      </c>
      <c r="AQ525" s="4">
        <v>14205</v>
      </c>
      <c r="AW525" s="4">
        <v>14205</v>
      </c>
      <c r="AX525" s="5">
        <f t="shared" si="623"/>
        <v>0</v>
      </c>
      <c r="AY525" s="4">
        <v>14205</v>
      </c>
      <c r="AZ525" s="5"/>
      <c r="BB525" s="5">
        <f t="shared" ref="BB525" si="626">BC525-BA525</f>
        <v>0</v>
      </c>
    </row>
    <row r="526" spans="1:54" s="4" customFormat="1">
      <c r="A526" s="269">
        <v>470</v>
      </c>
      <c r="B526" s="2">
        <v>470165262</v>
      </c>
      <c r="C526" s="9" t="s">
        <v>1054</v>
      </c>
      <c r="D526" s="14">
        <f>'fnd enro'!D526</f>
        <v>0</v>
      </c>
      <c r="E526" s="14">
        <f>'fnd enro'!E526</f>
        <v>0</v>
      </c>
      <c r="F526" s="14">
        <f>'fnd enro'!F526</f>
        <v>10</v>
      </c>
      <c r="G526" s="14">
        <f>'fnd enro'!G526</f>
        <v>46</v>
      </c>
      <c r="H526" s="14">
        <f>'fnd enro'!H526</f>
        <v>19</v>
      </c>
      <c r="I526" s="14">
        <f>'fnd enro'!I526</f>
        <v>15</v>
      </c>
      <c r="J526" s="14">
        <f>'fnd enro'!J526</f>
        <v>0</v>
      </c>
      <c r="K526" s="15">
        <f>'fnd enro'!K526</f>
        <v>3.4740000000000002</v>
      </c>
      <c r="L526" s="14">
        <f>'fnd enro'!L526</f>
        <v>0</v>
      </c>
      <c r="M526" s="14">
        <f>'fnd enro'!M526</f>
        <v>1</v>
      </c>
      <c r="N526" s="14">
        <f>'fnd enro'!N526</f>
        <v>0</v>
      </c>
      <c r="O526" s="14">
        <f>'fnd enro'!O526</f>
        <v>0</v>
      </c>
      <c r="P526" s="14">
        <f>'fnd enro'!P526</f>
        <v>29</v>
      </c>
      <c r="Q526" s="14">
        <f>'fnd enro'!R526</f>
        <v>90</v>
      </c>
      <c r="R526" s="15">
        <f t="shared" si="614"/>
        <v>1.038</v>
      </c>
      <c r="S526" s="14">
        <f>VALUE('fnd enro'!Q526)</f>
        <v>9</v>
      </c>
      <c r="T526" s="2"/>
      <c r="U526" s="1">
        <f>(($D526*'fnd base rates'!C$107)
+($E526*'fnd base rates'!C$108)
+($F526*'fnd base rates'!C$109)
+($G526*'fnd base rates'!C$110)
+($H526*'fnd base rates'!C$111)
+($I526*'fnd base rates'!C$112)
+($J526*'fnd base rates'!C$113)
+($K526*'fnd base rates'!C$114)
+($M526*'fnd base rates'!C$116)
+($N526*'fnd base rates'!C$117)
+($O526*'fnd base rates'!C$118)
+($P526*VLOOKUP($S526+12,rate_basefnd,3)))
*$R526</f>
        <v>52501.750543320013</v>
      </c>
      <c r="V526" s="1">
        <f>(($D526*'fnd base rates'!D$107)
+($E526*'fnd base rates'!D$108)
+($F526*'fnd base rates'!D$109)
+($G526*'fnd base rates'!D$110)
+($H526*'fnd base rates'!D$111)
+($I526*'fnd base rates'!D$112)
+($J526*'fnd base rates'!D$113)
+($K526*'fnd base rates'!D$114)
+($M526*'fnd base rates'!D$116)
+($N526*'fnd base rates'!D$117)
+($O526*'fnd base rates'!D$118)
+($P526*VLOOKUP($S526+12,rate_basefnd,4)))
*$R526</f>
        <v>82462.332240000003</v>
      </c>
      <c r="W526" s="1">
        <f>(($D526*'fnd base rates'!E$107)
+($E526*'fnd base rates'!E$108)
+($F526*'fnd base rates'!E$109)
+($G526*'fnd base rates'!E$110)
+($H526*'fnd base rates'!E$111)
+($I526*'fnd base rates'!E$112)
+($J526*'fnd base rates'!E$113)
+($K526*'fnd base rates'!E$114)
+($M526*'fnd base rates'!E$116)
+($N526*'fnd base rates'!E$117)
+($O526*'fnd base rates'!E$118)
+($P526*VLOOKUP($S526+12,rate_basefnd,5)))
*$R526</f>
        <v>477033.88196592004</v>
      </c>
      <c r="X526" s="1">
        <f>(($D526*'fnd base rates'!F$107)
+($E526*'fnd base rates'!F$108)
+($F526*'fnd base rates'!F$109)
+($G526*'fnd base rates'!F$110)
+($H526*'fnd base rates'!F$111)
+($I526*'fnd base rates'!F$112)
+($J526*'fnd base rates'!F$113)
+($K526*'fnd base rates'!F$114)
+($M526*'fnd base rates'!F$116)
+($N526*'fnd base rates'!F$117)
+($O526*'fnd base rates'!F$118)
+($P526*VLOOKUP($S526+12,rate_basefnd,6)))
*$R526</f>
        <v>106134.94682904001</v>
      </c>
      <c r="Y526" s="1">
        <f>(($D526*'fnd base rates'!G$107)
+($E526*'fnd base rates'!G$108)
+($F526*'fnd base rates'!G$109)
+($G526*'fnd base rates'!G$110)
+($H526*'fnd base rates'!G$111)
+($I526*'fnd base rates'!G$112)
+($J526*'fnd base rates'!G$113)
+($K526*'fnd base rates'!G$114)
+($M526*'fnd base rates'!G$116)
+($N526*'fnd base rates'!G$117)
+($O526*'fnd base rates'!G$118)
+($P526*VLOOKUP($S526+12,rate_basefnd,7)))
*$R526</f>
        <v>20157.301264440001</v>
      </c>
      <c r="Z526" s="1">
        <f>(($D526*'fnd base rates'!H$107)
+($E526*'fnd base rates'!H$108)
+($F526*'fnd base rates'!H$109)
+($G526*'fnd base rates'!H$110)
+($H526*'fnd base rates'!H$111)
+($I526*'fnd base rates'!H$112)
+($J526*'fnd base rates'!H$113)
+($K526*'fnd base rates'!H$114)
+($M526*'fnd base rates'!H$116)
+($N526*'fnd base rates'!H$117)
+($O526*'fnd base rates'!H$118)
+($P526*VLOOKUP($S526+12,rate_basefnd,8)))</f>
        <v>52561.274059999996</v>
      </c>
      <c r="AA526" s="1">
        <f>(($D526*'fnd base rates'!I$107)
+($E526*'fnd base rates'!I$108)
+($F526*'fnd base rates'!I$109)
+($G526*'fnd base rates'!I$110)
+($H526*'fnd base rates'!I$111)
+($I526*'fnd base rates'!I$112)
+($J526*'fnd base rates'!I$113)
+($K526*'fnd base rates'!I$114)
+($M526*'fnd base rates'!I$116)
+($N526*'fnd base rates'!I$117)
+($O526*'fnd base rates'!I$118)
+($P526*VLOOKUP($S526+12,rate_basefnd,9)))
*$R526</f>
        <v>35941.985219999995</v>
      </c>
      <c r="AB526" s="1">
        <f>(($D526*'fnd base rates'!J$107)
+($E526*'fnd base rates'!J$108)
+($F526*'fnd base rates'!J$109)
+($G526*'fnd base rates'!J$110)
+($H526*'fnd base rates'!J$111)
+($I526*'fnd base rates'!J$112)
+($J526*'fnd base rates'!J$113)
+($K526*'fnd base rates'!J$114)
+($M526*'fnd base rates'!J$116)
+($N526*'fnd base rates'!J$117)
+($O526*'fnd base rates'!J$118)
+($P526*VLOOKUP($S526+12,rate_basefnd,10)))
*$R526</f>
        <v>44387.049419999996</v>
      </c>
      <c r="AC526" s="1">
        <f>(($D526*'fnd base rates'!K$107)
+($E526*'fnd base rates'!K$108)
+($F526*'fnd base rates'!K$109)
+($G526*'fnd base rates'!K$110)
+($H526*'fnd base rates'!K$111)
+($I526*'fnd base rates'!K$112)
+($J526*'fnd base rates'!K$113)
+($K526*'fnd base rates'!K$114)
+($M526*'fnd base rates'!K$116)
+($N526*'fnd base rates'!K$117)
+($O526*'fnd base rates'!K$118)
+($P526*VLOOKUP($S526+12,rate_basefnd,11)))
*$R526</f>
        <v>105488.9704896</v>
      </c>
      <c r="AD526" s="1">
        <f>(($D526*'fnd base rates'!L$107)
+($E526*'fnd base rates'!L$108)
+($F526*'fnd base rates'!L$109)
+($G526*'fnd base rates'!L$110)
+($H526*'fnd base rates'!L$111)
+($I526*'fnd base rates'!L$112)
+($J526*'fnd base rates'!L$113)
+($K526*'fnd base rates'!L$114)
+($M526*'fnd base rates'!L$116)
+($N526*'fnd base rates'!L$117)
+($O526*'fnd base rates'!L$118)
+($P526*VLOOKUP($S526+12,rate_basefnd,12)))</f>
        <v>146973.22120000003</v>
      </c>
      <c r="AE526" s="1">
        <f>(($D526*'fnd base rates'!M$107)
+($E526*'fnd base rates'!M$108)
+($F526*'fnd base rates'!M$109)
+($G526*'fnd base rates'!M$110)
+($H526*'fnd base rates'!M$111)
+($I526*'fnd base rates'!M$112)
+($J526*'fnd base rates'!M$113)
+($K526*'fnd base rates'!M$114)
+($M526*'fnd base rates'!M$116)
+($N526*'fnd base rates'!M$117)
+($O526*'fnd base rates'!M$118)
+($P526*VLOOKUP($S526+12,rate_basefnd,13)))</f>
        <v>0</v>
      </c>
      <c r="AF526" s="4">
        <f t="shared" si="615"/>
        <v>1123642.71323232</v>
      </c>
      <c r="AH526" s="269">
        <f t="shared" si="616"/>
        <v>470165262</v>
      </c>
      <c r="AI526" s="4" t="str">
        <f t="shared" si="617"/>
        <v>470</v>
      </c>
      <c r="AJ526" s="2" t="str">
        <f t="shared" si="618"/>
        <v>165</v>
      </c>
      <c r="AK526" s="2" t="str">
        <f t="shared" si="619"/>
        <v>262</v>
      </c>
      <c r="AL526" s="4">
        <f t="shared" si="620"/>
        <v>1</v>
      </c>
      <c r="AM526" s="4">
        <f t="shared" si="611"/>
        <v>90</v>
      </c>
      <c r="AN526" s="4">
        <f t="shared" si="621"/>
        <v>1123642.71323232</v>
      </c>
      <c r="AO526" s="4">
        <f t="shared" si="622"/>
        <v>12485</v>
      </c>
      <c r="AP526" s="4">
        <f t="shared" si="612"/>
        <v>0</v>
      </c>
      <c r="AQ526" s="4">
        <v>12485</v>
      </c>
      <c r="AW526" s="4">
        <v>12485</v>
      </c>
      <c r="AX526" s="5">
        <f t="shared" si="623"/>
        <v>0</v>
      </c>
      <c r="AY526" s="4">
        <v>12485</v>
      </c>
      <c r="AZ526" s="5"/>
      <c r="BB526" s="5">
        <f t="shared" ref="BB526" si="627">BC526-BA526</f>
        <v>0</v>
      </c>
    </row>
    <row r="527" spans="1:54" s="4" customFormat="1">
      <c r="A527" s="269">
        <v>470</v>
      </c>
      <c r="B527" s="2">
        <v>470165274</v>
      </c>
      <c r="C527" s="9" t="s">
        <v>1054</v>
      </c>
      <c r="D527" s="14">
        <f>'fnd enro'!D527</f>
        <v>0</v>
      </c>
      <c r="E527" s="14">
        <f>'fnd enro'!E527</f>
        <v>0</v>
      </c>
      <c r="F527" s="14">
        <f>'fnd enro'!F527</f>
        <v>0</v>
      </c>
      <c r="G527" s="14">
        <f>'fnd enro'!G527</f>
        <v>1</v>
      </c>
      <c r="H527" s="14">
        <f>'fnd enro'!H527</f>
        <v>0</v>
      </c>
      <c r="I527" s="14">
        <f>'fnd enro'!I527</f>
        <v>0</v>
      </c>
      <c r="J527" s="14">
        <f>'fnd enro'!J527</f>
        <v>0</v>
      </c>
      <c r="K527" s="15">
        <f>'fnd enro'!K527</f>
        <v>3.8600000000000002E-2</v>
      </c>
      <c r="L527" s="14">
        <f>'fnd enro'!L527</f>
        <v>0</v>
      </c>
      <c r="M527" s="14">
        <f>'fnd enro'!M527</f>
        <v>0</v>
      </c>
      <c r="N527" s="14">
        <f>'fnd enro'!N527</f>
        <v>0</v>
      </c>
      <c r="O527" s="14">
        <f>'fnd enro'!O527</f>
        <v>0</v>
      </c>
      <c r="P527" s="14">
        <f>'fnd enro'!P527</f>
        <v>0</v>
      </c>
      <c r="Q527" s="14">
        <f>'fnd enro'!R527</f>
        <v>1</v>
      </c>
      <c r="R527" s="15">
        <f t="shared" si="614"/>
        <v>1.038</v>
      </c>
      <c r="S527" s="14">
        <f>VALUE('fnd enro'!Q527)</f>
        <v>10</v>
      </c>
      <c r="T527" s="2"/>
      <c r="U527" s="1">
        <f>(($D527*'fnd base rates'!C$107)
+($E527*'fnd base rates'!C$108)
+($F527*'fnd base rates'!C$109)
+($G527*'fnd base rates'!C$110)
+($H527*'fnd base rates'!C$111)
+($I527*'fnd base rates'!C$112)
+($J527*'fnd base rates'!C$113)
+($K527*'fnd base rates'!C$114)
+($M527*'fnd base rates'!C$116)
+($N527*'fnd base rates'!C$117)
+($O527*'fnd base rates'!C$118)
+($P527*VLOOKUP($S527+12,rate_basefnd,3)))
*$R527</f>
        <v>556.84687714800009</v>
      </c>
      <c r="V527" s="1">
        <f>(($D527*'fnd base rates'!D$107)
+($E527*'fnd base rates'!D$108)
+($F527*'fnd base rates'!D$109)
+($G527*'fnd base rates'!D$110)
+($H527*'fnd base rates'!D$111)
+($I527*'fnd base rates'!D$112)
+($J527*'fnd base rates'!D$113)
+($K527*'fnd base rates'!D$114)
+($M527*'fnd base rates'!D$116)
+($N527*'fnd base rates'!D$117)
+($O527*'fnd base rates'!D$118)
+($P527*VLOOKUP($S527+12,rate_basefnd,4)))
*$R527</f>
        <v>794.15304000000003</v>
      </c>
      <c r="W527" s="1">
        <f>(($D527*'fnd base rates'!E$107)
+($E527*'fnd base rates'!E$108)
+($F527*'fnd base rates'!E$109)
+($G527*'fnd base rates'!E$110)
+($H527*'fnd base rates'!E$111)
+($I527*'fnd base rates'!E$112)
+($J527*'fnd base rates'!E$113)
+($K527*'fnd base rates'!E$114)
+($M527*'fnd base rates'!E$116)
+($N527*'fnd base rates'!E$117)
+($O527*'fnd base rates'!E$118)
+($P527*VLOOKUP($S527+12,rate_basefnd,5)))
*$R527</f>
        <v>4027.8867302880003</v>
      </c>
      <c r="X527" s="1">
        <f>(($D527*'fnd base rates'!F$107)
+($E527*'fnd base rates'!F$108)
+($F527*'fnd base rates'!F$109)
+($G527*'fnd base rates'!F$110)
+($H527*'fnd base rates'!F$111)
+($I527*'fnd base rates'!F$112)
+($J527*'fnd base rates'!F$113)
+($K527*'fnd base rates'!F$114)
+($M527*'fnd base rates'!F$116)
+($N527*'fnd base rates'!F$117)
+($O527*'fnd base rates'!F$118)
+($P527*VLOOKUP($S527+12,rate_basefnd,6)))
*$R527</f>
        <v>1294.8493756560001</v>
      </c>
      <c r="Y527" s="1">
        <f>(($D527*'fnd base rates'!G$107)
+($E527*'fnd base rates'!G$108)
+($F527*'fnd base rates'!G$109)
+($G527*'fnd base rates'!G$110)
+($H527*'fnd base rates'!G$111)
+($I527*'fnd base rates'!G$112)
+($J527*'fnd base rates'!G$113)
+($K527*'fnd base rates'!G$114)
+($M527*'fnd base rates'!G$116)
+($N527*'fnd base rates'!G$117)
+($O527*'fnd base rates'!G$118)
+($P527*VLOOKUP($S527+12,rate_basefnd,7)))
*$R527</f>
        <v>162.751426716</v>
      </c>
      <c r="Z527" s="1">
        <f>(($D527*'fnd base rates'!H$107)
+($E527*'fnd base rates'!H$108)
+($F527*'fnd base rates'!H$109)
+($G527*'fnd base rates'!H$110)
+($H527*'fnd base rates'!H$111)
+($I527*'fnd base rates'!H$112)
+($J527*'fnd base rates'!H$113)
+($K527*'fnd base rates'!H$114)
+($M527*'fnd base rates'!H$116)
+($N527*'fnd base rates'!H$117)
+($O527*'fnd base rates'!H$118)
+($P527*VLOOKUP($S527+12,rate_basefnd,8)))</f>
        <v>523.43893400000002</v>
      </c>
      <c r="AA527" s="1">
        <f>(($D527*'fnd base rates'!I$107)
+($E527*'fnd base rates'!I$108)
+($F527*'fnd base rates'!I$109)
+($G527*'fnd base rates'!I$110)
+($H527*'fnd base rates'!I$111)
+($I527*'fnd base rates'!I$112)
+($J527*'fnd base rates'!I$113)
+($K527*'fnd base rates'!I$114)
+($M527*'fnd base rates'!I$116)
+($N527*'fnd base rates'!I$117)
+($O527*'fnd base rates'!I$118)
+($P527*VLOOKUP($S527+12,rate_basefnd,9)))
*$R527</f>
        <v>317.99130000000002</v>
      </c>
      <c r="AB527" s="1">
        <f>(($D527*'fnd base rates'!J$107)
+($E527*'fnd base rates'!J$108)
+($F527*'fnd base rates'!J$109)
+($G527*'fnd base rates'!J$110)
+($H527*'fnd base rates'!J$111)
+($I527*'fnd base rates'!J$112)
+($J527*'fnd base rates'!J$113)
+($K527*'fnd base rates'!J$114)
+($M527*'fnd base rates'!J$116)
+($N527*'fnd base rates'!J$117)
+($O527*'fnd base rates'!J$118)
+($P527*VLOOKUP($S527+12,rate_basefnd,10)))
*$R527</f>
        <v>158.10816</v>
      </c>
      <c r="AC527" s="1">
        <f>(($D527*'fnd base rates'!K$107)
+($E527*'fnd base rates'!K$108)
+($F527*'fnd base rates'!K$109)
+($G527*'fnd base rates'!K$110)
+($H527*'fnd base rates'!K$111)
+($I527*'fnd base rates'!K$112)
+($J527*'fnd base rates'!K$113)
+($K527*'fnd base rates'!K$114)
+($M527*'fnd base rates'!K$116)
+($N527*'fnd base rates'!K$117)
+($O527*'fnd base rates'!K$118)
+($P527*VLOOKUP($S527+12,rate_basefnd,11)))
*$R527</f>
        <v>1142.0178554399999</v>
      </c>
      <c r="AD527" s="1">
        <f>(($D527*'fnd base rates'!L$107)
+($E527*'fnd base rates'!L$108)
+($F527*'fnd base rates'!L$109)
+($G527*'fnd base rates'!L$110)
+($H527*'fnd base rates'!L$111)
+($I527*'fnd base rates'!L$112)
+($J527*'fnd base rates'!L$113)
+($K527*'fnd base rates'!L$114)
+($M527*'fnd base rates'!L$116)
+($N527*'fnd base rates'!L$117)
+($O527*'fnd base rates'!L$118)
+($P527*VLOOKUP($S527+12,rate_basefnd,12)))</f>
        <v>1446.1566800000001</v>
      </c>
      <c r="AE527" s="1">
        <f>(($D527*'fnd base rates'!M$107)
+($E527*'fnd base rates'!M$108)
+($F527*'fnd base rates'!M$109)
+($G527*'fnd base rates'!M$110)
+($H527*'fnd base rates'!M$111)
+($I527*'fnd base rates'!M$112)
+($J527*'fnd base rates'!M$113)
+($K527*'fnd base rates'!M$114)
+($M527*'fnd base rates'!M$116)
+($N527*'fnd base rates'!M$117)
+($O527*'fnd base rates'!M$118)
+($P527*VLOOKUP($S527+12,rate_basefnd,13)))</f>
        <v>0</v>
      </c>
      <c r="AF527" s="4">
        <f t="shared" si="615"/>
        <v>10424.200379247999</v>
      </c>
      <c r="AH527" s="269">
        <f t="shared" si="616"/>
        <v>470165274</v>
      </c>
      <c r="AI527" s="4" t="str">
        <f t="shared" si="617"/>
        <v>470</v>
      </c>
      <c r="AJ527" s="2" t="str">
        <f t="shared" si="618"/>
        <v>165</v>
      </c>
      <c r="AK527" s="2" t="str">
        <f t="shared" si="619"/>
        <v>274</v>
      </c>
      <c r="AL527" s="4">
        <f t="shared" si="620"/>
        <v>1</v>
      </c>
      <c r="AM527" s="4">
        <f t="shared" si="611"/>
        <v>1</v>
      </c>
      <c r="AN527" s="4">
        <f t="shared" si="621"/>
        <v>10424.200379247999</v>
      </c>
      <c r="AO527" s="4">
        <f t="shared" si="622"/>
        <v>10424</v>
      </c>
      <c r="AP527" s="4">
        <f t="shared" si="612"/>
        <v>0</v>
      </c>
      <c r="AQ527" s="4">
        <v>10424</v>
      </c>
      <c r="AW527" s="4">
        <v>10424</v>
      </c>
      <c r="AX527" s="5">
        <f t="shared" si="623"/>
        <v>0</v>
      </c>
      <c r="AY527" s="4">
        <v>10424</v>
      </c>
      <c r="AZ527" s="5"/>
      <c r="BB527" s="5">
        <f t="shared" ref="BB527" si="628">BC527-BA527</f>
        <v>0</v>
      </c>
    </row>
    <row r="528" spans="1:54" s="4" customFormat="1">
      <c r="A528" s="269">
        <v>470</v>
      </c>
      <c r="B528" s="2">
        <v>470165284</v>
      </c>
      <c r="C528" s="9" t="s">
        <v>1054</v>
      </c>
      <c r="D528" s="14">
        <f>'fnd enro'!D528</f>
        <v>0</v>
      </c>
      <c r="E528" s="14">
        <f>'fnd enro'!E528</f>
        <v>0</v>
      </c>
      <c r="F528" s="14">
        <f>'fnd enro'!F528</f>
        <v>26</v>
      </c>
      <c r="G528" s="14">
        <f>'fnd enro'!G528</f>
        <v>61</v>
      </c>
      <c r="H528" s="14">
        <f>'fnd enro'!H528</f>
        <v>24</v>
      </c>
      <c r="I528" s="14">
        <f>'fnd enro'!I528</f>
        <v>21</v>
      </c>
      <c r="J528" s="14">
        <f>'fnd enro'!J528</f>
        <v>0</v>
      </c>
      <c r="K528" s="15">
        <f>'fnd enro'!K528</f>
        <v>5.0952000000000002</v>
      </c>
      <c r="L528" s="14">
        <f>'fnd enro'!L528</f>
        <v>0</v>
      </c>
      <c r="M528" s="14">
        <f>'fnd enro'!M528</f>
        <v>3</v>
      </c>
      <c r="N528" s="14">
        <f>'fnd enro'!N528</f>
        <v>0</v>
      </c>
      <c r="O528" s="14">
        <f>'fnd enro'!O528</f>
        <v>0</v>
      </c>
      <c r="P528" s="14">
        <f>'fnd enro'!P528</f>
        <v>28</v>
      </c>
      <c r="Q528" s="14">
        <f>'fnd enro'!R528</f>
        <v>132</v>
      </c>
      <c r="R528" s="15">
        <f t="shared" si="614"/>
        <v>1.038</v>
      </c>
      <c r="S528" s="14">
        <f>VALUE('fnd enro'!Q528)</f>
        <v>5</v>
      </c>
      <c r="T528" s="2"/>
      <c r="U528" s="1">
        <f>(($D528*'fnd base rates'!C$107)
+($E528*'fnd base rates'!C$108)
+($F528*'fnd base rates'!C$109)
+($G528*'fnd base rates'!C$110)
+($H528*'fnd base rates'!C$111)
+($I528*'fnd base rates'!C$112)
+($J528*'fnd base rates'!C$113)
+($K528*'fnd base rates'!C$114)
+($M528*'fnd base rates'!C$116)
+($N528*'fnd base rates'!C$117)
+($O528*'fnd base rates'!C$118)
+($P528*VLOOKUP($S528+12,rate_basefnd,3)))
*$R528</f>
        <v>75558.861703535993</v>
      </c>
      <c r="V528" s="1">
        <f>(($D528*'fnd base rates'!D$107)
+($E528*'fnd base rates'!D$108)
+($F528*'fnd base rates'!D$109)
+($G528*'fnd base rates'!D$110)
+($H528*'fnd base rates'!D$111)
+($I528*'fnd base rates'!D$112)
+($J528*'fnd base rates'!D$113)
+($K528*'fnd base rates'!D$114)
+($M528*'fnd base rates'!D$116)
+($N528*'fnd base rates'!D$117)
+($O528*'fnd base rates'!D$118)
+($P528*VLOOKUP($S528+12,rate_basefnd,4)))
*$R528</f>
        <v>113623.73579999999</v>
      </c>
      <c r="W528" s="1">
        <f>(($D528*'fnd base rates'!E$107)
+($E528*'fnd base rates'!E$108)
+($F528*'fnd base rates'!E$109)
+($G528*'fnd base rates'!E$110)
+($H528*'fnd base rates'!E$111)
+($I528*'fnd base rates'!E$112)
+($J528*'fnd base rates'!E$113)
+($K528*'fnd base rates'!E$114)
+($M528*'fnd base rates'!E$116)
+($N528*'fnd base rates'!E$117)
+($O528*'fnd base rates'!E$118)
+($P528*VLOOKUP($S528+12,rate_basefnd,5)))
*$R528</f>
        <v>628026.15315801592</v>
      </c>
      <c r="X528" s="1">
        <f>(($D528*'fnd base rates'!F$107)
+($E528*'fnd base rates'!F$108)
+($F528*'fnd base rates'!F$109)
+($G528*'fnd base rates'!F$110)
+($H528*'fnd base rates'!F$111)
+($I528*'fnd base rates'!F$112)
+($J528*'fnd base rates'!F$113)
+($K528*'fnd base rates'!F$114)
+($M528*'fnd base rates'!F$116)
+($N528*'fnd base rates'!F$117)
+($O528*'fnd base rates'!F$118)
+($P528*VLOOKUP($S528+12,rate_basefnd,6)))
*$R528</f>
        <v>157332.30314659199</v>
      </c>
      <c r="Y528" s="1">
        <f>(($D528*'fnd base rates'!G$107)
+($E528*'fnd base rates'!G$108)
+($F528*'fnd base rates'!G$109)
+($G528*'fnd base rates'!G$110)
+($H528*'fnd base rates'!G$111)
+($I528*'fnd base rates'!G$112)
+($J528*'fnd base rates'!G$113)
+($K528*'fnd base rates'!G$114)
+($M528*'fnd base rates'!G$116)
+($N528*'fnd base rates'!G$117)
+($O528*'fnd base rates'!G$118)
+($P528*VLOOKUP($S528+12,rate_basefnd,7)))
*$R528</f>
        <v>25989.893686512001</v>
      </c>
      <c r="Z528" s="1">
        <f>(($D528*'fnd base rates'!H$107)
+($E528*'fnd base rates'!H$108)
+($F528*'fnd base rates'!H$109)
+($G528*'fnd base rates'!H$110)
+($H528*'fnd base rates'!H$111)
+($I528*'fnd base rates'!H$112)
+($J528*'fnd base rates'!H$113)
+($K528*'fnd base rates'!H$114)
+($M528*'fnd base rates'!H$116)
+($N528*'fnd base rates'!H$117)
+($O528*'fnd base rates'!H$118)
+($P528*VLOOKUP($S528+12,rate_basefnd,8)))</f>
        <v>76447.189287999994</v>
      </c>
      <c r="AA528" s="1">
        <f>(($D528*'fnd base rates'!I$107)
+($E528*'fnd base rates'!I$108)
+($F528*'fnd base rates'!I$109)
+($G528*'fnd base rates'!I$110)
+($H528*'fnd base rates'!I$111)
+($I528*'fnd base rates'!I$112)
+($J528*'fnd base rates'!I$113)
+($K528*'fnd base rates'!I$114)
+($M528*'fnd base rates'!I$116)
+($N528*'fnd base rates'!I$117)
+($O528*'fnd base rates'!I$118)
+($P528*VLOOKUP($S528+12,rate_basefnd,9)))
*$R528</f>
        <v>49480.39086</v>
      </c>
      <c r="AB528" s="1">
        <f>(($D528*'fnd base rates'!J$107)
+($E528*'fnd base rates'!J$108)
+($F528*'fnd base rates'!J$109)
+($G528*'fnd base rates'!J$110)
+($H528*'fnd base rates'!J$111)
+($I528*'fnd base rates'!J$112)
+($J528*'fnd base rates'!J$113)
+($K528*'fnd base rates'!J$114)
+($M528*'fnd base rates'!J$116)
+($N528*'fnd base rates'!J$117)
+($O528*'fnd base rates'!J$118)
+($P528*VLOOKUP($S528+12,rate_basefnd,10)))
*$R528</f>
        <v>48103.670700000002</v>
      </c>
      <c r="AC528" s="1">
        <f>(($D528*'fnd base rates'!K$107)
+($E528*'fnd base rates'!K$108)
+($F528*'fnd base rates'!K$109)
+($G528*'fnd base rates'!K$110)
+($H528*'fnd base rates'!K$111)
+($I528*'fnd base rates'!K$112)
+($J528*'fnd base rates'!K$113)
+($K528*'fnd base rates'!K$114)
+($M528*'fnd base rates'!K$116)
+($N528*'fnd base rates'!K$117)
+($O528*'fnd base rates'!K$118)
+($P528*VLOOKUP($S528+12,rate_basefnd,11)))
*$R528</f>
        <v>154819.46891808003</v>
      </c>
      <c r="AD528" s="1">
        <f>(($D528*'fnd base rates'!L$107)
+($E528*'fnd base rates'!L$108)
+($F528*'fnd base rates'!L$109)
+($G528*'fnd base rates'!L$110)
+($H528*'fnd base rates'!L$111)
+($I528*'fnd base rates'!L$112)
+($J528*'fnd base rates'!L$113)
+($K528*'fnd base rates'!L$114)
+($M528*'fnd base rates'!L$116)
+($N528*'fnd base rates'!L$117)
+($O528*'fnd base rates'!L$118)
+($P528*VLOOKUP($S528+12,rate_basefnd,12)))</f>
        <v>204242.50175999998</v>
      </c>
      <c r="AE528" s="1">
        <f>(($D528*'fnd base rates'!M$107)
+($E528*'fnd base rates'!M$108)
+($F528*'fnd base rates'!M$109)
+($G528*'fnd base rates'!M$110)
+($H528*'fnd base rates'!M$111)
+($I528*'fnd base rates'!M$112)
+($J528*'fnd base rates'!M$113)
+($K528*'fnd base rates'!M$114)
+($M528*'fnd base rates'!M$116)
+($N528*'fnd base rates'!M$117)
+($O528*'fnd base rates'!M$118)
+($P528*VLOOKUP($S528+12,rate_basefnd,13)))</f>
        <v>0</v>
      </c>
      <c r="AF528" s="4">
        <f t="shared" si="615"/>
        <v>1533624.1690207357</v>
      </c>
      <c r="AH528" s="269">
        <f t="shared" si="616"/>
        <v>470165284</v>
      </c>
      <c r="AI528" s="4" t="str">
        <f t="shared" si="617"/>
        <v>470</v>
      </c>
      <c r="AJ528" s="2" t="str">
        <f t="shared" si="618"/>
        <v>165</v>
      </c>
      <c r="AK528" s="2" t="str">
        <f t="shared" si="619"/>
        <v>284</v>
      </c>
      <c r="AL528" s="4">
        <f t="shared" si="620"/>
        <v>1</v>
      </c>
      <c r="AM528" s="4">
        <f t="shared" si="611"/>
        <v>132</v>
      </c>
      <c r="AN528" s="4">
        <f t="shared" si="621"/>
        <v>1533624.1690207357</v>
      </c>
      <c r="AO528" s="4">
        <f t="shared" si="622"/>
        <v>11618</v>
      </c>
      <c r="AP528" s="4">
        <f t="shared" si="612"/>
        <v>0</v>
      </c>
      <c r="AQ528" s="4">
        <v>11618</v>
      </c>
      <c r="AW528" s="4">
        <v>11618</v>
      </c>
      <c r="AX528" s="5">
        <f t="shared" si="623"/>
        <v>0</v>
      </c>
      <c r="AY528" s="4">
        <v>11618</v>
      </c>
      <c r="AZ528" s="5"/>
      <c r="BB528" s="5">
        <f t="shared" ref="BB528" si="629">BC528-BA528</f>
        <v>0</v>
      </c>
    </row>
    <row r="529" spans="1:54" s="4" customFormat="1">
      <c r="A529" s="269">
        <v>470</v>
      </c>
      <c r="B529" s="2">
        <v>470165305</v>
      </c>
      <c r="C529" s="9" t="s">
        <v>1054</v>
      </c>
      <c r="D529" s="14">
        <f>'fnd enro'!D529</f>
        <v>0</v>
      </c>
      <c r="E529" s="14">
        <f>'fnd enro'!E529</f>
        <v>0</v>
      </c>
      <c r="F529" s="14">
        <f>'fnd enro'!F529</f>
        <v>13</v>
      </c>
      <c r="G529" s="14">
        <f>'fnd enro'!G529</f>
        <v>27</v>
      </c>
      <c r="H529" s="14">
        <f>'fnd enro'!H529</f>
        <v>18</v>
      </c>
      <c r="I529" s="14">
        <f>'fnd enro'!I529</f>
        <v>15</v>
      </c>
      <c r="J529" s="14">
        <f>'fnd enro'!J529</f>
        <v>0</v>
      </c>
      <c r="K529" s="15">
        <f>'fnd enro'!K529</f>
        <v>2.8178000000000001</v>
      </c>
      <c r="L529" s="14">
        <f>'fnd enro'!L529</f>
        <v>0</v>
      </c>
      <c r="M529" s="14">
        <f>'fnd enro'!M529</f>
        <v>2</v>
      </c>
      <c r="N529" s="14">
        <f>'fnd enro'!N529</f>
        <v>0</v>
      </c>
      <c r="O529" s="14">
        <f>'fnd enro'!O529</f>
        <v>0</v>
      </c>
      <c r="P529" s="14">
        <f>'fnd enro'!P529</f>
        <v>12</v>
      </c>
      <c r="Q529" s="14">
        <f>'fnd enro'!R529</f>
        <v>73</v>
      </c>
      <c r="R529" s="15">
        <f t="shared" si="614"/>
        <v>1.038</v>
      </c>
      <c r="S529" s="14">
        <f>VALUE('fnd enro'!Q529)</f>
        <v>4</v>
      </c>
      <c r="T529" s="2"/>
      <c r="U529" s="1">
        <f>(($D529*'fnd base rates'!C$107)
+($E529*'fnd base rates'!C$108)
+($F529*'fnd base rates'!C$109)
+($G529*'fnd base rates'!C$110)
+($H529*'fnd base rates'!C$111)
+($I529*'fnd base rates'!C$112)
+($J529*'fnd base rates'!C$113)
+($K529*'fnd base rates'!C$114)
+($M529*'fnd base rates'!C$116)
+($N529*'fnd base rates'!C$117)
+($O529*'fnd base rates'!C$118)
+($P529*VLOOKUP($S529+12,rate_basefnd,3)))
*$R529</f>
        <v>41587.136031804002</v>
      </c>
      <c r="V529" s="1">
        <f>(($D529*'fnd base rates'!D$107)
+($E529*'fnd base rates'!D$108)
+($F529*'fnd base rates'!D$109)
+($G529*'fnd base rates'!D$110)
+($H529*'fnd base rates'!D$111)
+($I529*'fnd base rates'!D$112)
+($J529*'fnd base rates'!D$113)
+($K529*'fnd base rates'!D$114)
+($M529*'fnd base rates'!D$116)
+($N529*'fnd base rates'!D$117)
+($O529*'fnd base rates'!D$118)
+($P529*VLOOKUP($S529+12,rate_basefnd,4)))
*$R529</f>
        <v>61786.493280000002</v>
      </c>
      <c r="W529" s="1">
        <f>(($D529*'fnd base rates'!E$107)
+($E529*'fnd base rates'!E$108)
+($F529*'fnd base rates'!E$109)
+($G529*'fnd base rates'!E$110)
+($H529*'fnd base rates'!E$111)
+($I529*'fnd base rates'!E$112)
+($J529*'fnd base rates'!E$113)
+($K529*'fnd base rates'!E$114)
+($M529*'fnd base rates'!E$116)
+($N529*'fnd base rates'!E$117)
+($O529*'fnd base rates'!E$118)
+($P529*VLOOKUP($S529+12,rate_basefnd,5)))
*$R529</f>
        <v>338446.81043102406</v>
      </c>
      <c r="X529" s="1">
        <f>(($D529*'fnd base rates'!F$107)
+($E529*'fnd base rates'!F$108)
+($F529*'fnd base rates'!F$109)
+($G529*'fnd base rates'!F$110)
+($H529*'fnd base rates'!F$111)
+($I529*'fnd base rates'!F$112)
+($J529*'fnd base rates'!F$113)
+($K529*'fnd base rates'!F$114)
+($M529*'fnd base rates'!F$116)
+($N529*'fnd base rates'!F$117)
+($O529*'fnd base rates'!F$118)
+($P529*VLOOKUP($S529+12,rate_basefnd,6)))
*$R529</f>
        <v>84567.902862888004</v>
      </c>
      <c r="Y529" s="1">
        <f>(($D529*'fnd base rates'!G$107)
+($E529*'fnd base rates'!G$108)
+($F529*'fnd base rates'!G$109)
+($G529*'fnd base rates'!G$110)
+($H529*'fnd base rates'!G$111)
+($I529*'fnd base rates'!G$112)
+($J529*'fnd base rates'!G$113)
+($K529*'fnd base rates'!G$114)
+($M529*'fnd base rates'!G$116)
+($N529*'fnd base rates'!G$117)
+($O529*'fnd base rates'!G$118)
+($P529*VLOOKUP($S529+12,rate_basefnd,7)))
*$R529</f>
        <v>13945.799450267999</v>
      </c>
      <c r="Z529" s="1">
        <f>(($D529*'fnd base rates'!H$107)
+($E529*'fnd base rates'!H$108)
+($F529*'fnd base rates'!H$109)
+($G529*'fnd base rates'!H$110)
+($H529*'fnd base rates'!H$111)
+($I529*'fnd base rates'!H$112)
+($J529*'fnd base rates'!H$113)
+($K529*'fnd base rates'!H$114)
+($M529*'fnd base rates'!H$116)
+($N529*'fnd base rates'!H$117)
+($O529*'fnd base rates'!H$118)
+($P529*VLOOKUP($S529+12,rate_basefnd,8)))</f>
        <v>43274.462182000003</v>
      </c>
      <c r="AA529" s="1">
        <f>(($D529*'fnd base rates'!I$107)
+($E529*'fnd base rates'!I$108)
+($F529*'fnd base rates'!I$109)
+($G529*'fnd base rates'!I$110)
+($H529*'fnd base rates'!I$111)
+($I529*'fnd base rates'!I$112)
+($J529*'fnd base rates'!I$113)
+($K529*'fnd base rates'!I$114)
+($M529*'fnd base rates'!I$116)
+($N529*'fnd base rates'!I$117)
+($O529*'fnd base rates'!I$118)
+($P529*VLOOKUP($S529+12,rate_basefnd,9)))
*$R529</f>
        <v>27647.71128</v>
      </c>
      <c r="AB529" s="1">
        <f>(($D529*'fnd base rates'!J$107)
+($E529*'fnd base rates'!J$108)
+($F529*'fnd base rates'!J$109)
+($G529*'fnd base rates'!J$110)
+($H529*'fnd base rates'!J$111)
+($I529*'fnd base rates'!J$112)
+($J529*'fnd base rates'!J$113)
+($K529*'fnd base rates'!J$114)
+($M529*'fnd base rates'!J$116)
+($N529*'fnd base rates'!J$117)
+($O529*'fnd base rates'!J$118)
+($P529*VLOOKUP($S529+12,rate_basefnd,10)))
*$R529</f>
        <v>26351.944739999999</v>
      </c>
      <c r="AC529" s="1">
        <f>(($D529*'fnd base rates'!K$107)
+($E529*'fnd base rates'!K$108)
+($F529*'fnd base rates'!K$109)
+($G529*'fnd base rates'!K$110)
+($H529*'fnd base rates'!K$111)
+($I529*'fnd base rates'!K$112)
+($J529*'fnd base rates'!K$113)
+($K529*'fnd base rates'!K$114)
+($M529*'fnd base rates'!K$116)
+($N529*'fnd base rates'!K$117)
+($O529*'fnd base rates'!K$118)
+($P529*VLOOKUP($S529+12,rate_basefnd,11)))
*$R529</f>
        <v>86304.583947119987</v>
      </c>
      <c r="AD529" s="1">
        <f>(($D529*'fnd base rates'!L$107)
+($E529*'fnd base rates'!L$108)
+($F529*'fnd base rates'!L$109)
+($G529*'fnd base rates'!L$110)
+($H529*'fnd base rates'!L$111)
+($I529*'fnd base rates'!L$112)
+($J529*'fnd base rates'!L$113)
+($K529*'fnd base rates'!L$114)
+($M529*'fnd base rates'!L$116)
+($N529*'fnd base rates'!L$117)
+($O529*'fnd base rates'!L$118)
+($P529*VLOOKUP($S529+12,rate_basefnd,12)))</f>
        <v>111405.77764</v>
      </c>
      <c r="AE529" s="1">
        <f>(($D529*'fnd base rates'!M$107)
+($E529*'fnd base rates'!M$108)
+($F529*'fnd base rates'!M$109)
+($G529*'fnd base rates'!M$110)
+($H529*'fnd base rates'!M$111)
+($I529*'fnd base rates'!M$112)
+($J529*'fnd base rates'!M$113)
+($K529*'fnd base rates'!M$114)
+($M529*'fnd base rates'!M$116)
+($N529*'fnd base rates'!M$117)
+($O529*'fnd base rates'!M$118)
+($P529*VLOOKUP($S529+12,rate_basefnd,13)))</f>
        <v>0</v>
      </c>
      <c r="AF529" s="4">
        <f t="shared" si="615"/>
        <v>835318.62184510415</v>
      </c>
      <c r="AH529" s="269">
        <f t="shared" si="616"/>
        <v>470165305</v>
      </c>
      <c r="AI529" s="4" t="str">
        <f t="shared" si="617"/>
        <v>470</v>
      </c>
      <c r="AJ529" s="2" t="str">
        <f t="shared" si="618"/>
        <v>165</v>
      </c>
      <c r="AK529" s="2" t="str">
        <f t="shared" si="619"/>
        <v>305</v>
      </c>
      <c r="AL529" s="4">
        <f t="shared" si="620"/>
        <v>1</v>
      </c>
      <c r="AM529" s="4">
        <f t="shared" si="611"/>
        <v>73</v>
      </c>
      <c r="AN529" s="4">
        <f t="shared" si="621"/>
        <v>835318.62184510415</v>
      </c>
      <c r="AO529" s="4">
        <f t="shared" si="622"/>
        <v>11443</v>
      </c>
      <c r="AP529" s="4">
        <f t="shared" si="612"/>
        <v>0</v>
      </c>
      <c r="AQ529" s="4">
        <v>11443</v>
      </c>
      <c r="AW529" s="4">
        <v>11443</v>
      </c>
      <c r="AX529" s="5">
        <f t="shared" si="623"/>
        <v>0</v>
      </c>
      <c r="AY529" s="4">
        <v>11443</v>
      </c>
      <c r="AZ529" s="5"/>
      <c r="BB529" s="5">
        <f t="shared" ref="BB529" si="630">BC529-BA529</f>
        <v>0</v>
      </c>
    </row>
    <row r="530" spans="1:54" s="4" customFormat="1">
      <c r="A530" s="269">
        <v>470</v>
      </c>
      <c r="B530" s="2">
        <v>470165342</v>
      </c>
      <c r="C530" s="9" t="s">
        <v>1054</v>
      </c>
      <c r="D530" s="14">
        <f>'fnd enro'!D530</f>
        <v>0</v>
      </c>
      <c r="E530" s="14">
        <f>'fnd enro'!E530</f>
        <v>0</v>
      </c>
      <c r="F530" s="14">
        <f>'fnd enro'!F530</f>
        <v>0</v>
      </c>
      <c r="G530" s="14">
        <f>'fnd enro'!G530</f>
        <v>1</v>
      </c>
      <c r="H530" s="14">
        <f>'fnd enro'!H530</f>
        <v>0</v>
      </c>
      <c r="I530" s="14">
        <f>'fnd enro'!I530</f>
        <v>2</v>
      </c>
      <c r="J530" s="14">
        <f>'fnd enro'!J530</f>
        <v>0</v>
      </c>
      <c r="K530" s="15">
        <f>'fnd enro'!K530</f>
        <v>0.1158</v>
      </c>
      <c r="L530" s="14">
        <f>'fnd enro'!L530</f>
        <v>0</v>
      </c>
      <c r="M530" s="14">
        <f>'fnd enro'!M530</f>
        <v>0</v>
      </c>
      <c r="N530" s="14">
        <f>'fnd enro'!N530</f>
        <v>0</v>
      </c>
      <c r="O530" s="14">
        <f>'fnd enro'!O530</f>
        <v>0</v>
      </c>
      <c r="P530" s="14">
        <f>'fnd enro'!P530</f>
        <v>1</v>
      </c>
      <c r="Q530" s="14">
        <f>'fnd enro'!R530</f>
        <v>3</v>
      </c>
      <c r="R530" s="15">
        <f t="shared" si="614"/>
        <v>1.038</v>
      </c>
      <c r="S530" s="14">
        <f>VALUE('fnd enro'!Q530)</f>
        <v>3</v>
      </c>
      <c r="T530" s="2"/>
      <c r="U530" s="1">
        <f>(($D530*'fnd base rates'!C$107)
+($E530*'fnd base rates'!C$108)
+($F530*'fnd base rates'!C$109)
+($G530*'fnd base rates'!C$110)
+($H530*'fnd base rates'!C$111)
+($I530*'fnd base rates'!C$112)
+($J530*'fnd base rates'!C$113)
+($K530*'fnd base rates'!C$114)
+($M530*'fnd base rates'!C$116)
+($N530*'fnd base rates'!C$117)
+($O530*'fnd base rates'!C$118)
+($P530*VLOOKUP($S530+12,rate_basefnd,3)))
*$R530</f>
        <v>1729.602831444</v>
      </c>
      <c r="V530" s="1">
        <f>(($D530*'fnd base rates'!D$107)
+($E530*'fnd base rates'!D$108)
+($F530*'fnd base rates'!D$109)
+($G530*'fnd base rates'!D$110)
+($H530*'fnd base rates'!D$111)
+($I530*'fnd base rates'!D$112)
+($J530*'fnd base rates'!D$113)
+($K530*'fnd base rates'!D$114)
+($M530*'fnd base rates'!D$116)
+($N530*'fnd base rates'!D$117)
+($O530*'fnd base rates'!D$118)
+($P530*VLOOKUP($S530+12,rate_basefnd,4)))
*$R530</f>
        <v>2662.3350600000003</v>
      </c>
      <c r="W530" s="1">
        <f>(($D530*'fnd base rates'!E$107)
+($E530*'fnd base rates'!E$108)
+($F530*'fnd base rates'!E$109)
+($G530*'fnd base rates'!E$110)
+($H530*'fnd base rates'!E$111)
+($I530*'fnd base rates'!E$112)
+($J530*'fnd base rates'!E$113)
+($K530*'fnd base rates'!E$114)
+($M530*'fnd base rates'!E$116)
+($N530*'fnd base rates'!E$117)
+($O530*'fnd base rates'!E$118)
+($P530*VLOOKUP($S530+12,rate_basefnd,5)))
*$R530</f>
        <v>16957.682610863998</v>
      </c>
      <c r="X530" s="1">
        <f>(($D530*'fnd base rates'!F$107)
+($E530*'fnd base rates'!F$108)
+($F530*'fnd base rates'!F$109)
+($G530*'fnd base rates'!F$110)
+($H530*'fnd base rates'!F$111)
+($I530*'fnd base rates'!F$112)
+($J530*'fnd base rates'!F$113)
+($K530*'fnd base rates'!F$114)
+($M530*'fnd base rates'!F$116)
+($N530*'fnd base rates'!F$117)
+($O530*'fnd base rates'!F$118)
+($P530*VLOOKUP($S530+12,rate_basefnd,6)))
*$R530</f>
        <v>3136.025566968</v>
      </c>
      <c r="Y530" s="1">
        <f>(($D530*'fnd base rates'!G$107)
+($E530*'fnd base rates'!G$108)
+($F530*'fnd base rates'!G$109)
+($G530*'fnd base rates'!G$110)
+($H530*'fnd base rates'!G$111)
+($I530*'fnd base rates'!G$112)
+($J530*'fnd base rates'!G$113)
+($K530*'fnd base rates'!G$114)
+($M530*'fnd base rates'!G$116)
+($N530*'fnd base rates'!G$117)
+($O530*'fnd base rates'!G$118)
+($P530*VLOOKUP($S530+12,rate_basefnd,7)))
*$R530</f>
        <v>635.52572014799989</v>
      </c>
      <c r="Z530" s="1">
        <f>(($D530*'fnd base rates'!H$107)
+($E530*'fnd base rates'!H$108)
+($F530*'fnd base rates'!H$109)
+($G530*'fnd base rates'!H$110)
+($H530*'fnd base rates'!H$111)
+($I530*'fnd base rates'!H$112)
+($J530*'fnd base rates'!H$113)
+($K530*'fnd base rates'!H$114)
+($M530*'fnd base rates'!H$116)
+($N530*'fnd base rates'!H$117)
+($O530*'fnd base rates'!H$118)
+($P530*VLOOKUP($S530+12,rate_basefnd,8)))</f>
        <v>2199.176802</v>
      </c>
      <c r="AA530" s="1">
        <f>(($D530*'fnd base rates'!I$107)
+($E530*'fnd base rates'!I$108)
+($F530*'fnd base rates'!I$109)
+($G530*'fnd base rates'!I$110)
+($H530*'fnd base rates'!I$111)
+($I530*'fnd base rates'!I$112)
+($J530*'fnd base rates'!I$113)
+($K530*'fnd base rates'!I$114)
+($M530*'fnd base rates'!I$116)
+($N530*'fnd base rates'!I$117)
+($O530*'fnd base rates'!I$118)
+($P530*VLOOKUP($S530+12,rate_basefnd,9)))
*$R530</f>
        <v>1312.8727799999999</v>
      </c>
      <c r="AB530" s="1">
        <f>(($D530*'fnd base rates'!J$107)
+($E530*'fnd base rates'!J$108)
+($F530*'fnd base rates'!J$109)
+($G530*'fnd base rates'!J$110)
+($H530*'fnd base rates'!J$111)
+($I530*'fnd base rates'!J$112)
+($J530*'fnd base rates'!J$113)
+($K530*'fnd base rates'!J$114)
+($M530*'fnd base rates'!J$116)
+($N530*'fnd base rates'!J$117)
+($O530*'fnd base rates'!J$118)
+($P530*VLOOKUP($S530+12,rate_basefnd,10)))
*$R530</f>
        <v>1924.0783199999998</v>
      </c>
      <c r="AC530" s="1">
        <f>(($D530*'fnd base rates'!K$107)
+($E530*'fnd base rates'!K$108)
+($F530*'fnd base rates'!K$109)
+($G530*'fnd base rates'!K$110)
+($H530*'fnd base rates'!K$111)
+($I530*'fnd base rates'!K$112)
+($J530*'fnd base rates'!K$113)
+($K530*'fnd base rates'!K$114)
+($M530*'fnd base rates'!K$116)
+($N530*'fnd base rates'!K$117)
+($O530*'fnd base rates'!K$118)
+($P530*VLOOKUP($S530+12,rate_basefnd,11)))
*$R530</f>
        <v>3529.54216632</v>
      </c>
      <c r="AD530" s="1">
        <f>(($D530*'fnd base rates'!L$107)
+($E530*'fnd base rates'!L$108)
+($F530*'fnd base rates'!L$109)
+($G530*'fnd base rates'!L$110)
+($H530*'fnd base rates'!L$111)
+($I530*'fnd base rates'!L$112)
+($J530*'fnd base rates'!L$113)
+($K530*'fnd base rates'!L$114)
+($M530*'fnd base rates'!L$116)
+($N530*'fnd base rates'!L$117)
+($O530*'fnd base rates'!L$118)
+($P530*VLOOKUP($S530+12,rate_basefnd,12)))</f>
        <v>4610.1700400000009</v>
      </c>
      <c r="AE530" s="1">
        <f>(($D530*'fnd base rates'!M$107)
+($E530*'fnd base rates'!M$108)
+($F530*'fnd base rates'!M$109)
+($G530*'fnd base rates'!M$110)
+($H530*'fnd base rates'!M$111)
+($I530*'fnd base rates'!M$112)
+($J530*'fnd base rates'!M$113)
+($K530*'fnd base rates'!M$114)
+($M530*'fnd base rates'!M$116)
+($N530*'fnd base rates'!M$117)
+($O530*'fnd base rates'!M$118)
+($P530*VLOOKUP($S530+12,rate_basefnd,13)))</f>
        <v>0</v>
      </c>
      <c r="AF530" s="4">
        <f t="shared" si="615"/>
        <v>38697.011897744</v>
      </c>
      <c r="AH530" s="269">
        <f t="shared" si="616"/>
        <v>470165342</v>
      </c>
      <c r="AI530" s="4" t="str">
        <f t="shared" si="617"/>
        <v>470</v>
      </c>
      <c r="AJ530" s="2" t="str">
        <f t="shared" si="618"/>
        <v>165</v>
      </c>
      <c r="AK530" s="2" t="str">
        <f t="shared" si="619"/>
        <v>342</v>
      </c>
      <c r="AL530" s="4">
        <f t="shared" si="620"/>
        <v>1</v>
      </c>
      <c r="AM530" s="4">
        <f t="shared" si="611"/>
        <v>3</v>
      </c>
      <c r="AN530" s="4">
        <f t="shared" si="621"/>
        <v>38697.011897744</v>
      </c>
      <c r="AO530" s="4">
        <f t="shared" si="622"/>
        <v>12899</v>
      </c>
      <c r="AP530" s="4">
        <f t="shared" si="612"/>
        <v>0</v>
      </c>
      <c r="AQ530" s="4">
        <v>12899</v>
      </c>
      <c r="AW530" s="4">
        <v>12899</v>
      </c>
      <c r="AX530" s="5">
        <f t="shared" si="623"/>
        <v>0</v>
      </c>
      <c r="AY530" s="4">
        <v>12899</v>
      </c>
      <c r="AZ530" s="5"/>
      <c r="BB530" s="5">
        <f t="shared" ref="BB530" si="631">BC530-BA530</f>
        <v>0</v>
      </c>
    </row>
    <row r="531" spans="1:54" s="4" customFormat="1">
      <c r="A531" s="269">
        <v>470</v>
      </c>
      <c r="B531" s="2">
        <v>470165344</v>
      </c>
      <c r="C531" s="9" t="s">
        <v>1054</v>
      </c>
      <c r="D531" s="14">
        <f>'fnd enro'!D531</f>
        <v>0</v>
      </c>
      <c r="E531" s="14">
        <f>'fnd enro'!E531</f>
        <v>0</v>
      </c>
      <c r="F531" s="14">
        <f>'fnd enro'!F531</f>
        <v>0</v>
      </c>
      <c r="G531" s="14">
        <f>'fnd enro'!G531</f>
        <v>2</v>
      </c>
      <c r="H531" s="14">
        <f>'fnd enro'!H531</f>
        <v>0</v>
      </c>
      <c r="I531" s="14">
        <f>'fnd enro'!I531</f>
        <v>0</v>
      </c>
      <c r="J531" s="14">
        <f>'fnd enro'!J531</f>
        <v>0</v>
      </c>
      <c r="K531" s="15">
        <f>'fnd enro'!K531</f>
        <v>7.7200000000000005E-2</v>
      </c>
      <c r="L531" s="14">
        <f>'fnd enro'!L531</f>
        <v>0</v>
      </c>
      <c r="M531" s="14">
        <f>'fnd enro'!M531</f>
        <v>0</v>
      </c>
      <c r="N531" s="14">
        <f>'fnd enro'!N531</f>
        <v>0</v>
      </c>
      <c r="O531" s="14">
        <f>'fnd enro'!O531</f>
        <v>0</v>
      </c>
      <c r="P531" s="14">
        <f>'fnd enro'!P531</f>
        <v>2</v>
      </c>
      <c r="Q531" s="14">
        <f>'fnd enro'!R531</f>
        <v>2</v>
      </c>
      <c r="R531" s="15">
        <f t="shared" si="614"/>
        <v>1.038</v>
      </c>
      <c r="S531" s="14">
        <f>VALUE('fnd enro'!Q531)</f>
        <v>2</v>
      </c>
      <c r="T531" s="2"/>
      <c r="U531" s="1">
        <f>(($D531*'fnd base rates'!C$107)
+($E531*'fnd base rates'!C$108)
+($F531*'fnd base rates'!C$109)
+($G531*'fnd base rates'!C$110)
+($H531*'fnd base rates'!C$111)
+($I531*'fnd base rates'!C$112)
+($J531*'fnd base rates'!C$113)
+($K531*'fnd base rates'!C$114)
+($M531*'fnd base rates'!C$116)
+($N531*'fnd base rates'!C$117)
+($O531*'fnd base rates'!C$118)
+($P531*VLOOKUP($S531+12,rate_basefnd,3)))
*$R531</f>
        <v>1228.7664342959999</v>
      </c>
      <c r="V531" s="1">
        <f>(($D531*'fnd base rates'!D$107)
+($E531*'fnd base rates'!D$108)
+($F531*'fnd base rates'!D$109)
+($G531*'fnd base rates'!D$110)
+($H531*'fnd base rates'!D$111)
+($I531*'fnd base rates'!D$112)
+($J531*'fnd base rates'!D$113)
+($K531*'fnd base rates'!D$114)
+($M531*'fnd base rates'!D$116)
+($N531*'fnd base rates'!D$117)
+($O531*'fnd base rates'!D$118)
+($P531*VLOOKUP($S531+12,rate_basefnd,4)))
*$R531</f>
        <v>2133.4636800000003</v>
      </c>
      <c r="W531" s="1">
        <f>(($D531*'fnd base rates'!E$107)
+($E531*'fnd base rates'!E$108)
+($F531*'fnd base rates'!E$109)
+($G531*'fnd base rates'!E$110)
+($H531*'fnd base rates'!E$111)
+($I531*'fnd base rates'!E$112)
+($J531*'fnd base rates'!E$113)
+($K531*'fnd base rates'!E$114)
+($M531*'fnd base rates'!E$116)
+($N531*'fnd base rates'!E$117)
+($O531*'fnd base rates'!E$118)
+($P531*VLOOKUP($S531+12,rate_basefnd,5)))
*$R531</f>
        <v>13377.661740576003</v>
      </c>
      <c r="X531" s="1">
        <f>(($D531*'fnd base rates'!F$107)
+($E531*'fnd base rates'!F$108)
+($F531*'fnd base rates'!F$109)
+($G531*'fnd base rates'!F$110)
+($H531*'fnd base rates'!F$111)
+($I531*'fnd base rates'!F$112)
+($J531*'fnd base rates'!F$113)
+($K531*'fnd base rates'!F$114)
+($M531*'fnd base rates'!F$116)
+($N531*'fnd base rates'!F$117)
+($O531*'fnd base rates'!F$118)
+($P531*VLOOKUP($S531+12,rate_basefnd,6)))
*$R531</f>
        <v>2589.6987513120002</v>
      </c>
      <c r="Y531" s="1">
        <f>(($D531*'fnd base rates'!G$107)
+($E531*'fnd base rates'!G$108)
+($F531*'fnd base rates'!G$109)
+($G531*'fnd base rates'!G$110)
+($H531*'fnd base rates'!G$111)
+($I531*'fnd base rates'!G$112)
+($J531*'fnd base rates'!G$113)
+($K531*'fnd base rates'!G$114)
+($M531*'fnd base rates'!G$116)
+($N531*'fnd base rates'!G$117)
+($O531*'fnd base rates'!G$118)
+($P531*VLOOKUP($S531+12,rate_basefnd,7)))
*$R531</f>
        <v>583.69497343199998</v>
      </c>
      <c r="Z531" s="1">
        <f>(($D531*'fnd base rates'!H$107)
+($E531*'fnd base rates'!H$108)
+($F531*'fnd base rates'!H$109)
+($G531*'fnd base rates'!H$110)
+($H531*'fnd base rates'!H$111)
+($I531*'fnd base rates'!H$112)
+($J531*'fnd base rates'!H$113)
+($K531*'fnd base rates'!H$114)
+($M531*'fnd base rates'!H$116)
+($N531*'fnd base rates'!H$117)
+($O531*'fnd base rates'!H$118)
+($P531*VLOOKUP($S531+12,rate_basefnd,8)))</f>
        <v>1084.9978679999999</v>
      </c>
      <c r="AA531" s="1">
        <f>(($D531*'fnd base rates'!I$107)
+($E531*'fnd base rates'!I$108)
+($F531*'fnd base rates'!I$109)
+($G531*'fnd base rates'!I$110)
+($H531*'fnd base rates'!I$111)
+($I531*'fnd base rates'!I$112)
+($J531*'fnd base rates'!I$113)
+($K531*'fnd base rates'!I$114)
+($M531*'fnd base rates'!I$116)
+($N531*'fnd base rates'!I$117)
+($O531*'fnd base rates'!I$118)
+($P531*VLOOKUP($S531+12,rate_basefnd,9)))
*$R531</f>
        <v>851.47140000000013</v>
      </c>
      <c r="AB531" s="1">
        <f>(($D531*'fnd base rates'!J$107)
+($E531*'fnd base rates'!J$108)
+($F531*'fnd base rates'!J$109)
+($G531*'fnd base rates'!J$110)
+($H531*'fnd base rates'!J$111)
+($I531*'fnd base rates'!J$112)
+($J531*'fnd base rates'!J$113)
+($K531*'fnd base rates'!J$114)
+($M531*'fnd base rates'!J$116)
+($N531*'fnd base rates'!J$117)
+($O531*'fnd base rates'!J$118)
+($P531*VLOOKUP($S531+12,rate_basefnd,10)))
*$R531</f>
        <v>1436.01072</v>
      </c>
      <c r="AC531" s="1">
        <f>(($D531*'fnd base rates'!K$107)
+($E531*'fnd base rates'!K$108)
+($F531*'fnd base rates'!K$109)
+($G531*'fnd base rates'!K$110)
+($H531*'fnd base rates'!K$111)
+($I531*'fnd base rates'!K$112)
+($J531*'fnd base rates'!K$113)
+($K531*'fnd base rates'!K$114)
+($M531*'fnd base rates'!K$116)
+($N531*'fnd base rates'!K$117)
+($O531*'fnd base rates'!K$118)
+($P531*VLOOKUP($S531+12,rate_basefnd,11)))
*$R531</f>
        <v>2284.0357108799999</v>
      </c>
      <c r="AD531" s="1">
        <f>(($D531*'fnd base rates'!L$107)
+($E531*'fnd base rates'!L$108)
+($F531*'fnd base rates'!L$109)
+($G531*'fnd base rates'!L$110)
+($H531*'fnd base rates'!L$111)
+($I531*'fnd base rates'!L$112)
+($J531*'fnd base rates'!L$113)
+($K531*'fnd base rates'!L$114)
+($M531*'fnd base rates'!L$116)
+($N531*'fnd base rates'!L$117)
+($O531*'fnd base rates'!L$118)
+($P531*VLOOKUP($S531+12,rate_basefnd,12)))</f>
        <v>3721.6533600000002</v>
      </c>
      <c r="AE531" s="1">
        <f>(($D531*'fnd base rates'!M$107)
+($E531*'fnd base rates'!M$108)
+($F531*'fnd base rates'!M$109)
+($G531*'fnd base rates'!M$110)
+($H531*'fnd base rates'!M$111)
+($I531*'fnd base rates'!M$112)
+($J531*'fnd base rates'!M$113)
+($K531*'fnd base rates'!M$114)
+($M531*'fnd base rates'!M$116)
+($N531*'fnd base rates'!M$117)
+($O531*'fnd base rates'!M$118)
+($P531*VLOOKUP($S531+12,rate_basefnd,13)))</f>
        <v>0</v>
      </c>
      <c r="AF531" s="4">
        <f t="shared" si="615"/>
        <v>29291.454638496001</v>
      </c>
      <c r="AH531" s="269">
        <f t="shared" si="616"/>
        <v>470165344</v>
      </c>
      <c r="AI531" s="4" t="str">
        <f t="shared" si="617"/>
        <v>470</v>
      </c>
      <c r="AJ531" s="2" t="str">
        <f t="shared" si="618"/>
        <v>165</v>
      </c>
      <c r="AK531" s="2" t="str">
        <f t="shared" si="619"/>
        <v>344</v>
      </c>
      <c r="AL531" s="4">
        <f t="shared" si="620"/>
        <v>1</v>
      </c>
      <c r="AM531" s="4">
        <f t="shared" si="611"/>
        <v>2</v>
      </c>
      <c r="AN531" s="4">
        <f t="shared" si="621"/>
        <v>29291.454638496001</v>
      </c>
      <c r="AO531" s="4">
        <f t="shared" si="622"/>
        <v>14646</v>
      </c>
      <c r="AP531" s="4">
        <f t="shared" si="612"/>
        <v>0</v>
      </c>
      <c r="AQ531" s="4">
        <v>14646</v>
      </c>
      <c r="AW531" s="4">
        <v>14646</v>
      </c>
      <c r="AX531" s="5">
        <f t="shared" si="623"/>
        <v>0</v>
      </c>
      <c r="AY531" s="4">
        <v>14646</v>
      </c>
      <c r="AZ531" s="5"/>
      <c r="BB531" s="5">
        <f t="shared" ref="BB531" si="632">BC531-BA531</f>
        <v>0</v>
      </c>
    </row>
    <row r="532" spans="1:54" s="4" customFormat="1">
      <c r="A532" s="269">
        <v>470</v>
      </c>
      <c r="B532" s="2">
        <v>470165346</v>
      </c>
      <c r="C532" s="9" t="s">
        <v>1054</v>
      </c>
      <c r="D532" s="14">
        <f>'fnd enro'!D532</f>
        <v>0</v>
      </c>
      <c r="E532" s="14">
        <f>'fnd enro'!E532</f>
        <v>0</v>
      </c>
      <c r="F532" s="14">
        <f>'fnd enro'!F532</f>
        <v>1</v>
      </c>
      <c r="G532" s="14">
        <f>'fnd enro'!G532</f>
        <v>0</v>
      </c>
      <c r="H532" s="14">
        <f>'fnd enro'!H532</f>
        <v>0</v>
      </c>
      <c r="I532" s="14">
        <f>'fnd enro'!I532</f>
        <v>0</v>
      </c>
      <c r="J532" s="14">
        <f>'fnd enro'!J532</f>
        <v>0</v>
      </c>
      <c r="K532" s="15">
        <f>'fnd enro'!K532</f>
        <v>3.8600000000000002E-2</v>
      </c>
      <c r="L532" s="14">
        <f>'fnd enro'!L532</f>
        <v>0</v>
      </c>
      <c r="M532" s="14">
        <f>'fnd enro'!M532</f>
        <v>1</v>
      </c>
      <c r="N532" s="14">
        <f>'fnd enro'!N532</f>
        <v>0</v>
      </c>
      <c r="O532" s="14">
        <f>'fnd enro'!O532</f>
        <v>0</v>
      </c>
      <c r="P532" s="14">
        <f>'fnd enro'!P532</f>
        <v>1</v>
      </c>
      <c r="Q532" s="14">
        <f>'fnd enro'!R532</f>
        <v>1</v>
      </c>
      <c r="R532" s="15">
        <f t="shared" si="614"/>
        <v>1.038</v>
      </c>
      <c r="S532" s="14">
        <f>VALUE('fnd enro'!Q532)</f>
        <v>8</v>
      </c>
      <c r="T532" s="2"/>
      <c r="U532" s="1">
        <f>(($D532*'fnd base rates'!C$107)
+($E532*'fnd base rates'!C$108)
+($F532*'fnd base rates'!C$109)
+($G532*'fnd base rates'!C$110)
+($H532*'fnd base rates'!C$111)
+($I532*'fnd base rates'!C$112)
+($J532*'fnd base rates'!C$113)
+($K532*'fnd base rates'!C$114)
+($M532*'fnd base rates'!C$116)
+($N532*'fnd base rates'!C$117)
+($O532*'fnd base rates'!C$118)
+($P532*VLOOKUP($S532+12,rate_basefnd,3)))
*$R532</f>
        <v>736.79455714800008</v>
      </c>
      <c r="V532" s="1">
        <f>(($D532*'fnd base rates'!D$107)
+($E532*'fnd base rates'!D$108)
+($F532*'fnd base rates'!D$109)
+($G532*'fnd base rates'!D$110)
+($H532*'fnd base rates'!D$111)
+($I532*'fnd base rates'!D$112)
+($J532*'fnd base rates'!D$113)
+($K532*'fnd base rates'!D$114)
+($M532*'fnd base rates'!D$116)
+($N532*'fnd base rates'!D$117)
+($O532*'fnd base rates'!D$118)
+($P532*VLOOKUP($S532+12,rate_basefnd,4)))
*$R532</f>
        <v>1332.9788400000002</v>
      </c>
      <c r="W532" s="1">
        <f>(($D532*'fnd base rates'!E$107)
+($E532*'fnd base rates'!E$108)
+($F532*'fnd base rates'!E$109)
+($G532*'fnd base rates'!E$110)
+($H532*'fnd base rates'!E$111)
+($I532*'fnd base rates'!E$112)
+($J532*'fnd base rates'!E$113)
+($K532*'fnd base rates'!E$114)
+($M532*'fnd base rates'!E$116)
+($N532*'fnd base rates'!E$117)
+($O532*'fnd base rates'!E$118)
+($P532*VLOOKUP($S532+12,rate_basefnd,5)))
*$R532</f>
        <v>8780.3697302880009</v>
      </c>
      <c r="X532" s="1">
        <f>(($D532*'fnd base rates'!F$107)
+($E532*'fnd base rates'!F$108)
+($F532*'fnd base rates'!F$109)
+($G532*'fnd base rates'!F$110)
+($H532*'fnd base rates'!F$111)
+($I532*'fnd base rates'!F$112)
+($J532*'fnd base rates'!F$113)
+($K532*'fnd base rates'!F$114)
+($M532*'fnd base rates'!F$116)
+($N532*'fnd base rates'!F$117)
+($O532*'fnd base rates'!F$118)
+($P532*VLOOKUP($S532+12,rate_basefnd,6)))
*$R532</f>
        <v>1478.5961356560001</v>
      </c>
      <c r="Y532" s="1">
        <f>(($D532*'fnd base rates'!G$107)
+($E532*'fnd base rates'!G$108)
+($F532*'fnd base rates'!G$109)
+($G532*'fnd base rates'!G$110)
+($H532*'fnd base rates'!G$111)
+($I532*'fnd base rates'!G$112)
+($J532*'fnd base rates'!G$113)
+($K532*'fnd base rates'!G$114)
+($M532*'fnd base rates'!G$116)
+($N532*'fnd base rates'!G$117)
+($O532*'fnd base rates'!G$118)
+($P532*VLOOKUP($S532+12,rate_basefnd,7)))
*$R532</f>
        <v>383.388706716</v>
      </c>
      <c r="Z532" s="1">
        <f>(($D532*'fnd base rates'!H$107)
+($E532*'fnd base rates'!H$108)
+($F532*'fnd base rates'!H$109)
+($G532*'fnd base rates'!H$110)
+($H532*'fnd base rates'!H$111)
+($I532*'fnd base rates'!H$112)
+($J532*'fnd base rates'!H$113)
+($K532*'fnd base rates'!H$114)
+($M532*'fnd base rates'!H$116)
+($N532*'fnd base rates'!H$117)
+($O532*'fnd base rates'!H$118)
+($P532*VLOOKUP($S532+12,rate_basefnd,8)))</f>
        <v>674.70893400000011</v>
      </c>
      <c r="AA532" s="1">
        <f>(($D532*'fnd base rates'!I$107)
+($E532*'fnd base rates'!I$108)
+($F532*'fnd base rates'!I$109)
+($G532*'fnd base rates'!I$110)
+($H532*'fnd base rates'!I$111)
+($I532*'fnd base rates'!I$112)
+($J532*'fnd base rates'!I$113)
+($K532*'fnd base rates'!I$114)
+($M532*'fnd base rates'!I$116)
+($N532*'fnd base rates'!I$117)
+($O532*'fnd base rates'!I$118)
+($P532*VLOOKUP($S532+12,rate_basefnd,9)))
*$R532</f>
        <v>537.09234000000004</v>
      </c>
      <c r="AB532" s="1">
        <f>(($D532*'fnd base rates'!J$107)
+($E532*'fnd base rates'!J$108)
+($F532*'fnd base rates'!J$109)
+($G532*'fnd base rates'!J$110)
+($H532*'fnd base rates'!J$111)
+($I532*'fnd base rates'!J$112)
+($J532*'fnd base rates'!J$113)
+($K532*'fnd base rates'!J$114)
+($M532*'fnd base rates'!J$116)
+($N532*'fnd base rates'!J$117)
+($O532*'fnd base rates'!J$118)
+($P532*VLOOKUP($S532+12,rate_basefnd,10)))
*$R532</f>
        <v>861.02100000000007</v>
      </c>
      <c r="AC532" s="1">
        <f>(($D532*'fnd base rates'!K$107)
+($E532*'fnd base rates'!K$108)
+($F532*'fnd base rates'!K$109)
+($G532*'fnd base rates'!K$110)
+($H532*'fnd base rates'!K$111)
+($I532*'fnd base rates'!K$112)
+($J532*'fnd base rates'!K$113)
+($K532*'fnd base rates'!K$114)
+($M532*'fnd base rates'!K$116)
+($N532*'fnd base rates'!K$117)
+($O532*'fnd base rates'!K$118)
+($P532*VLOOKUP($S532+12,rate_basefnd,11)))
*$R532</f>
        <v>1456.9989554399999</v>
      </c>
      <c r="AD532" s="1">
        <f>(($D532*'fnd base rates'!L$107)
+($E532*'fnd base rates'!L$108)
+($F532*'fnd base rates'!L$109)
+($G532*'fnd base rates'!L$110)
+($H532*'fnd base rates'!L$111)
+($I532*'fnd base rates'!L$112)
+($J532*'fnd base rates'!L$113)
+($K532*'fnd base rates'!L$114)
+($M532*'fnd base rates'!L$116)
+($N532*'fnd base rates'!L$117)
+($O532*'fnd base rates'!L$118)
+($P532*VLOOKUP($S532+12,rate_basefnd,12)))</f>
        <v>2264.4566800000002</v>
      </c>
      <c r="AE532" s="1">
        <f>(($D532*'fnd base rates'!M$107)
+($E532*'fnd base rates'!M$108)
+($F532*'fnd base rates'!M$109)
+($G532*'fnd base rates'!M$110)
+($H532*'fnd base rates'!M$111)
+($I532*'fnd base rates'!M$112)
+($J532*'fnd base rates'!M$113)
+($K532*'fnd base rates'!M$114)
+($M532*'fnd base rates'!M$116)
+($N532*'fnd base rates'!M$117)
+($O532*'fnd base rates'!M$118)
+($P532*VLOOKUP($S532+12,rate_basefnd,13)))</f>
        <v>0</v>
      </c>
      <c r="AF532" s="4">
        <f t="shared" si="615"/>
        <v>18506.405879247999</v>
      </c>
      <c r="AH532" s="269">
        <f t="shared" si="616"/>
        <v>470165346</v>
      </c>
      <c r="AI532" s="4" t="str">
        <f t="shared" si="617"/>
        <v>470</v>
      </c>
      <c r="AJ532" s="2" t="str">
        <f t="shared" si="618"/>
        <v>165</v>
      </c>
      <c r="AK532" s="2" t="str">
        <f t="shared" si="619"/>
        <v>346</v>
      </c>
      <c r="AL532" s="4">
        <f t="shared" si="620"/>
        <v>1</v>
      </c>
      <c r="AM532" s="4">
        <f t="shared" si="611"/>
        <v>1</v>
      </c>
      <c r="AN532" s="4">
        <f t="shared" si="621"/>
        <v>18506.405879247999</v>
      </c>
      <c r="AO532" s="4">
        <f t="shared" si="622"/>
        <v>18506</v>
      </c>
      <c r="AP532" s="4">
        <f t="shared" si="612"/>
        <v>0</v>
      </c>
      <c r="AQ532" s="4">
        <v>18506</v>
      </c>
      <c r="AW532" s="4">
        <v>18506</v>
      </c>
      <c r="AX532" s="5">
        <f t="shared" si="623"/>
        <v>0</v>
      </c>
      <c r="AY532" s="4">
        <v>18506</v>
      </c>
      <c r="AZ532" s="5"/>
      <c r="BB532" s="5">
        <f t="shared" ref="BB532" si="633">BC532-BA532</f>
        <v>0</v>
      </c>
    </row>
    <row r="533" spans="1:54" s="4" customFormat="1">
      <c r="A533" s="269">
        <v>470</v>
      </c>
      <c r="B533" s="2">
        <v>470165347</v>
      </c>
      <c r="C533" s="9" t="s">
        <v>1054</v>
      </c>
      <c r="D533" s="14">
        <f>'fnd enro'!D533</f>
        <v>0</v>
      </c>
      <c r="E533" s="14">
        <f>'fnd enro'!E533</f>
        <v>0</v>
      </c>
      <c r="F533" s="14">
        <f>'fnd enro'!F533</f>
        <v>1</v>
      </c>
      <c r="G533" s="14">
        <f>'fnd enro'!G533</f>
        <v>2</v>
      </c>
      <c r="H533" s="14">
        <f>'fnd enro'!H533</f>
        <v>4</v>
      </c>
      <c r="I533" s="14">
        <f>'fnd enro'!I533</f>
        <v>1</v>
      </c>
      <c r="J533" s="14">
        <f>'fnd enro'!J533</f>
        <v>0</v>
      </c>
      <c r="K533" s="15">
        <f>'fnd enro'!K533</f>
        <v>0.30880000000000002</v>
      </c>
      <c r="L533" s="14">
        <f>'fnd enro'!L533</f>
        <v>0</v>
      </c>
      <c r="M533" s="14">
        <f>'fnd enro'!M533</f>
        <v>0</v>
      </c>
      <c r="N533" s="14">
        <f>'fnd enro'!N533</f>
        <v>0</v>
      </c>
      <c r="O533" s="14">
        <f>'fnd enro'!O533</f>
        <v>0</v>
      </c>
      <c r="P533" s="14">
        <f>'fnd enro'!P533</f>
        <v>3</v>
      </c>
      <c r="Q533" s="14">
        <f>'fnd enro'!R533</f>
        <v>8</v>
      </c>
      <c r="R533" s="15">
        <f t="shared" si="614"/>
        <v>1.038</v>
      </c>
      <c r="S533" s="14">
        <f>VALUE('fnd enro'!Q533)</f>
        <v>8</v>
      </c>
      <c r="T533" s="2"/>
      <c r="U533" s="1">
        <f>(($D533*'fnd base rates'!C$107)
+($E533*'fnd base rates'!C$108)
+($F533*'fnd base rates'!C$109)
+($G533*'fnd base rates'!C$110)
+($H533*'fnd base rates'!C$111)
+($I533*'fnd base rates'!C$112)
+($J533*'fnd base rates'!C$113)
+($K533*'fnd base rates'!C$114)
+($M533*'fnd base rates'!C$116)
+($N533*'fnd base rates'!C$117)
+($O533*'fnd base rates'!C$118)
+($P533*VLOOKUP($S533+12,rate_basefnd,3)))
*$R533</f>
        <v>4679.6058171840014</v>
      </c>
      <c r="V533" s="1">
        <f>(($D533*'fnd base rates'!D$107)
+($E533*'fnd base rates'!D$108)
+($F533*'fnd base rates'!D$109)
+($G533*'fnd base rates'!D$110)
+($H533*'fnd base rates'!D$111)
+($I533*'fnd base rates'!D$112)
+($J533*'fnd base rates'!D$113)
+($K533*'fnd base rates'!D$114)
+($M533*'fnd base rates'!D$116)
+($N533*'fnd base rates'!D$117)
+($O533*'fnd base rates'!D$118)
+($P533*VLOOKUP($S533+12,rate_basefnd,4)))
*$R533</f>
        <v>7418.46144</v>
      </c>
      <c r="W533" s="1">
        <f>(($D533*'fnd base rates'!E$107)
+($E533*'fnd base rates'!E$108)
+($F533*'fnd base rates'!E$109)
+($G533*'fnd base rates'!E$110)
+($H533*'fnd base rates'!E$111)
+($I533*'fnd base rates'!E$112)
+($J533*'fnd base rates'!E$113)
+($K533*'fnd base rates'!E$114)
+($M533*'fnd base rates'!E$116)
+($N533*'fnd base rates'!E$117)
+($O533*'fnd base rates'!E$118)
+($P533*VLOOKUP($S533+12,rate_basefnd,5)))
*$R533</f>
        <v>41945.105642303999</v>
      </c>
      <c r="X533" s="1">
        <f>(($D533*'fnd base rates'!F$107)
+($E533*'fnd base rates'!F$108)
+($F533*'fnd base rates'!F$109)
+($G533*'fnd base rates'!F$110)
+($H533*'fnd base rates'!F$111)
+($I533*'fnd base rates'!F$112)
+($J533*'fnd base rates'!F$113)
+($K533*'fnd base rates'!F$114)
+($M533*'fnd base rates'!F$116)
+($N533*'fnd base rates'!F$117)
+($O533*'fnd base rates'!F$118)
+($P533*VLOOKUP($S533+12,rate_basefnd,6)))
*$R533</f>
        <v>8937.939085248001</v>
      </c>
      <c r="Y533" s="1">
        <f>(($D533*'fnd base rates'!G$107)
+($E533*'fnd base rates'!G$108)
+($F533*'fnd base rates'!G$109)
+($G533*'fnd base rates'!G$110)
+($H533*'fnd base rates'!G$111)
+($I533*'fnd base rates'!G$112)
+($J533*'fnd base rates'!G$113)
+($K533*'fnd base rates'!G$114)
+($M533*'fnd base rates'!G$116)
+($N533*'fnd base rates'!G$117)
+($O533*'fnd base rates'!G$118)
+($P533*VLOOKUP($S533+12,rate_basefnd,7)))
*$R533</f>
        <v>1862.2615337280001</v>
      </c>
      <c r="Z533" s="1">
        <f>(($D533*'fnd base rates'!H$107)
+($E533*'fnd base rates'!H$108)
+($F533*'fnd base rates'!H$109)
+($G533*'fnd base rates'!H$110)
+($H533*'fnd base rates'!H$111)
+($I533*'fnd base rates'!H$112)
+($J533*'fnd base rates'!H$113)
+($K533*'fnd base rates'!H$114)
+($M533*'fnd base rates'!H$116)
+($N533*'fnd base rates'!H$117)
+($O533*'fnd base rates'!H$118)
+($P533*VLOOKUP($S533+12,rate_basefnd,8)))</f>
        <v>4566.671472</v>
      </c>
      <c r="AA533" s="1">
        <f>(($D533*'fnd base rates'!I$107)
+($E533*'fnd base rates'!I$108)
+($F533*'fnd base rates'!I$109)
+($G533*'fnd base rates'!I$110)
+($H533*'fnd base rates'!I$111)
+($I533*'fnd base rates'!I$112)
+($J533*'fnd base rates'!I$113)
+($K533*'fnd base rates'!I$114)
+($M533*'fnd base rates'!I$116)
+($N533*'fnd base rates'!I$117)
+($O533*'fnd base rates'!I$118)
+($P533*VLOOKUP($S533+12,rate_basefnd,9)))
*$R533</f>
        <v>3323.06358</v>
      </c>
      <c r="AB533" s="1">
        <f>(($D533*'fnd base rates'!J$107)
+($E533*'fnd base rates'!J$108)
+($F533*'fnd base rates'!J$109)
+($G533*'fnd base rates'!J$110)
+($H533*'fnd base rates'!J$111)
+($I533*'fnd base rates'!J$112)
+($J533*'fnd base rates'!J$113)
+($K533*'fnd base rates'!J$114)
+($M533*'fnd base rates'!J$116)
+($N533*'fnd base rates'!J$117)
+($O533*'fnd base rates'!J$118)
+($P533*VLOOKUP($S533+12,rate_basefnd,10)))
*$R533</f>
        <v>4238.26818</v>
      </c>
      <c r="AC533" s="1">
        <f>(($D533*'fnd base rates'!K$107)
+($E533*'fnd base rates'!K$108)
+($F533*'fnd base rates'!K$109)
+($G533*'fnd base rates'!K$110)
+($H533*'fnd base rates'!K$111)
+($I533*'fnd base rates'!K$112)
+($J533*'fnd base rates'!K$113)
+($K533*'fnd base rates'!K$114)
+($M533*'fnd base rates'!K$116)
+($N533*'fnd base rates'!K$117)
+($O533*'fnd base rates'!K$118)
+($P533*VLOOKUP($S533+12,rate_basefnd,11)))
*$R533</f>
        <v>9528.1435435200001</v>
      </c>
      <c r="AD533" s="1">
        <f>(($D533*'fnd base rates'!L$107)
+($E533*'fnd base rates'!L$108)
+($F533*'fnd base rates'!L$109)
+($G533*'fnd base rates'!L$110)
+($H533*'fnd base rates'!L$111)
+($I533*'fnd base rates'!L$112)
+($J533*'fnd base rates'!L$113)
+($K533*'fnd base rates'!L$114)
+($M533*'fnd base rates'!L$116)
+($N533*'fnd base rates'!L$117)
+($O533*'fnd base rates'!L$118)
+($P533*VLOOKUP($S533+12,rate_basefnd,12)))</f>
        <v>13377.953439999999</v>
      </c>
      <c r="AE533" s="1">
        <f>(($D533*'fnd base rates'!M$107)
+($E533*'fnd base rates'!M$108)
+($F533*'fnd base rates'!M$109)
+($G533*'fnd base rates'!M$110)
+($H533*'fnd base rates'!M$111)
+($I533*'fnd base rates'!M$112)
+($J533*'fnd base rates'!M$113)
+($K533*'fnd base rates'!M$114)
+($M533*'fnd base rates'!M$116)
+($N533*'fnd base rates'!M$117)
+($O533*'fnd base rates'!M$118)
+($P533*VLOOKUP($S533+12,rate_basefnd,13)))</f>
        <v>0</v>
      </c>
      <c r="AF533" s="4">
        <f t="shared" si="615"/>
        <v>99877.473733983992</v>
      </c>
      <c r="AH533" s="269">
        <f t="shared" si="616"/>
        <v>470165347</v>
      </c>
      <c r="AI533" s="4" t="str">
        <f t="shared" si="617"/>
        <v>470</v>
      </c>
      <c r="AJ533" s="2" t="str">
        <f t="shared" si="618"/>
        <v>165</v>
      </c>
      <c r="AK533" s="2" t="str">
        <f t="shared" si="619"/>
        <v>347</v>
      </c>
      <c r="AL533" s="4">
        <f t="shared" si="620"/>
        <v>1</v>
      </c>
      <c r="AM533" s="4">
        <f t="shared" si="611"/>
        <v>8</v>
      </c>
      <c r="AN533" s="4">
        <f t="shared" si="621"/>
        <v>99877.473733983992</v>
      </c>
      <c r="AO533" s="4">
        <f t="shared" si="622"/>
        <v>12485</v>
      </c>
      <c r="AP533" s="4">
        <f t="shared" si="612"/>
        <v>0</v>
      </c>
      <c r="AQ533" s="4">
        <v>12485</v>
      </c>
      <c r="AW533" s="4">
        <v>12485</v>
      </c>
      <c r="AX533" s="5">
        <f t="shared" si="623"/>
        <v>0</v>
      </c>
      <c r="AY533" s="4">
        <v>12485</v>
      </c>
      <c r="AZ533" s="5"/>
      <c r="BB533" s="5">
        <f t="shared" ref="BB533" si="634">BC533-BA533</f>
        <v>0</v>
      </c>
    </row>
    <row r="534" spans="1:54" s="4" customFormat="1">
      <c r="A534" s="269">
        <v>470</v>
      </c>
      <c r="B534" s="2">
        <v>470165705</v>
      </c>
      <c r="C534" s="9" t="s">
        <v>1054</v>
      </c>
      <c r="D534" s="14">
        <f>'fnd enro'!D534</f>
        <v>0</v>
      </c>
      <c r="E534" s="14">
        <f>'fnd enro'!E534</f>
        <v>0</v>
      </c>
      <c r="F534" s="14">
        <f>'fnd enro'!F534</f>
        <v>0</v>
      </c>
      <c r="G534" s="14">
        <f>'fnd enro'!G534</f>
        <v>0</v>
      </c>
      <c r="H534" s="14">
        <f>'fnd enro'!H534</f>
        <v>1</v>
      </c>
      <c r="I534" s="14">
        <f>'fnd enro'!I534</f>
        <v>1</v>
      </c>
      <c r="J534" s="14">
        <f>'fnd enro'!J534</f>
        <v>0</v>
      </c>
      <c r="K534" s="15">
        <f>'fnd enro'!K534</f>
        <v>7.7200000000000005E-2</v>
      </c>
      <c r="L534" s="14">
        <f>'fnd enro'!L534</f>
        <v>0</v>
      </c>
      <c r="M534" s="14">
        <f>'fnd enro'!M534</f>
        <v>0</v>
      </c>
      <c r="N534" s="14">
        <f>'fnd enro'!N534</f>
        <v>0</v>
      </c>
      <c r="O534" s="14">
        <f>'fnd enro'!O534</f>
        <v>0</v>
      </c>
      <c r="P534" s="14">
        <f>'fnd enro'!P534</f>
        <v>0</v>
      </c>
      <c r="Q534" s="14">
        <f>'fnd enro'!R534</f>
        <v>2</v>
      </c>
      <c r="R534" s="15">
        <f t="shared" si="614"/>
        <v>1.038</v>
      </c>
      <c r="S534" s="14">
        <f>VALUE('fnd enro'!Q534)</f>
        <v>2</v>
      </c>
      <c r="T534" s="2"/>
      <c r="U534" s="1">
        <f>(($D534*'fnd base rates'!C$107)
+($E534*'fnd base rates'!C$108)
+($F534*'fnd base rates'!C$109)
+($G534*'fnd base rates'!C$110)
+($H534*'fnd base rates'!C$111)
+($I534*'fnd base rates'!C$112)
+($J534*'fnd base rates'!C$113)
+($K534*'fnd base rates'!C$114)
+($M534*'fnd base rates'!C$116)
+($N534*'fnd base rates'!C$117)
+($O534*'fnd base rates'!C$118)
+($P534*VLOOKUP($S534+12,rate_basefnd,3)))
*$R534</f>
        <v>1113.6937542960002</v>
      </c>
      <c r="V534" s="1">
        <f>(($D534*'fnd base rates'!D$107)
+($E534*'fnd base rates'!D$108)
+($F534*'fnd base rates'!D$109)
+($G534*'fnd base rates'!D$110)
+($H534*'fnd base rates'!D$111)
+($I534*'fnd base rates'!D$112)
+($J534*'fnd base rates'!D$113)
+($K534*'fnd base rates'!D$114)
+($M534*'fnd base rates'!D$116)
+($N534*'fnd base rates'!D$117)
+($O534*'fnd base rates'!D$118)
+($P534*VLOOKUP($S534+12,rate_basefnd,4)))
*$R534</f>
        <v>1588.3060800000001</v>
      </c>
      <c r="W534" s="1">
        <f>(($D534*'fnd base rates'!E$107)
+($E534*'fnd base rates'!E$108)
+($F534*'fnd base rates'!E$109)
+($G534*'fnd base rates'!E$110)
+($H534*'fnd base rates'!E$111)
+($I534*'fnd base rates'!E$112)
+($J534*'fnd base rates'!E$113)
+($K534*'fnd base rates'!E$114)
+($M534*'fnd base rates'!E$116)
+($N534*'fnd base rates'!E$117)
+($O534*'fnd base rates'!E$118)
+($P534*VLOOKUP($S534+12,rate_basefnd,5)))
*$R534</f>
        <v>8689.8046205760002</v>
      </c>
      <c r="X534" s="1">
        <f>(($D534*'fnd base rates'!F$107)
+($E534*'fnd base rates'!F$108)
+($F534*'fnd base rates'!F$109)
+($G534*'fnd base rates'!F$110)
+($H534*'fnd base rates'!F$111)
+($I534*'fnd base rates'!F$112)
+($J534*'fnd base rates'!F$113)
+($K534*'fnd base rates'!F$114)
+($M534*'fnd base rates'!F$116)
+($N534*'fnd base rates'!F$117)
+($O534*'fnd base rates'!F$118)
+($P534*VLOOKUP($S534+12,rate_basefnd,6)))
*$R534</f>
        <v>1953.7888113120002</v>
      </c>
      <c r="Y534" s="1">
        <f>(($D534*'fnd base rates'!G$107)
+($E534*'fnd base rates'!G$108)
+($F534*'fnd base rates'!G$109)
+($G534*'fnd base rates'!G$110)
+($H534*'fnd base rates'!G$111)
+($I534*'fnd base rates'!G$112)
+($J534*'fnd base rates'!G$113)
+($K534*'fnd base rates'!G$114)
+($M534*'fnd base rates'!G$116)
+($N534*'fnd base rates'!G$117)
+($O534*'fnd base rates'!G$118)
+($P534*VLOOKUP($S534+12,rate_basefnd,7)))
*$R534</f>
        <v>344.96535343199997</v>
      </c>
      <c r="Z534" s="1">
        <f>(($D534*'fnd base rates'!H$107)
+($E534*'fnd base rates'!H$108)
+($F534*'fnd base rates'!H$109)
+($G534*'fnd base rates'!H$110)
+($H534*'fnd base rates'!H$111)
+($I534*'fnd base rates'!H$112)
+($J534*'fnd base rates'!H$113)
+($K534*'fnd base rates'!H$114)
+($M534*'fnd base rates'!H$116)
+($N534*'fnd base rates'!H$117)
+($O534*'fnd base rates'!H$118)
+($P534*VLOOKUP($S534+12,rate_basefnd,8)))</f>
        <v>1351.5178679999999</v>
      </c>
      <c r="AA534" s="1">
        <f>(($D534*'fnd base rates'!I$107)
+($E534*'fnd base rates'!I$108)
+($F534*'fnd base rates'!I$109)
+($G534*'fnd base rates'!I$110)
+($H534*'fnd base rates'!I$111)
+($I534*'fnd base rates'!I$112)
+($J534*'fnd base rates'!I$113)
+($K534*'fnd base rates'!I$114)
+($M534*'fnd base rates'!I$116)
+($N534*'fnd base rates'!I$117)
+($O534*'fnd base rates'!I$118)
+($P534*VLOOKUP($S534+12,rate_basefnd,9)))
*$R534</f>
        <v>818.59793999999999</v>
      </c>
      <c r="AB534" s="1">
        <f>(($D534*'fnd base rates'!J$107)
+($E534*'fnd base rates'!J$108)
+($F534*'fnd base rates'!J$109)
+($G534*'fnd base rates'!J$110)
+($H534*'fnd base rates'!J$111)
+($I534*'fnd base rates'!J$112)
+($J534*'fnd base rates'!J$113)
+($K534*'fnd base rates'!J$114)
+($M534*'fnd base rates'!J$116)
+($N534*'fnd base rates'!J$117)
+($O534*'fnd base rates'!J$118)
+($P534*VLOOKUP($S534+12,rate_basefnd,10)))
*$R534</f>
        <v>853.81727999999998</v>
      </c>
      <c r="AC534" s="1">
        <f>(($D534*'fnd base rates'!K$107)
+($E534*'fnd base rates'!K$108)
+($F534*'fnd base rates'!K$109)
+($G534*'fnd base rates'!K$110)
+($H534*'fnd base rates'!K$111)
+($I534*'fnd base rates'!K$112)
+($J534*'fnd base rates'!K$113)
+($K534*'fnd base rates'!K$114)
+($M534*'fnd base rates'!K$116)
+($N534*'fnd base rates'!K$117)
+($O534*'fnd base rates'!K$118)
+($P534*VLOOKUP($S534+12,rate_basefnd,11)))
*$R534</f>
        <v>2420.8441108800002</v>
      </c>
      <c r="AD534" s="1">
        <f>(($D534*'fnd base rates'!L$107)
+($E534*'fnd base rates'!L$108)
+($F534*'fnd base rates'!L$109)
+($G534*'fnd base rates'!L$110)
+($H534*'fnd base rates'!L$111)
+($I534*'fnd base rates'!L$112)
+($J534*'fnd base rates'!L$113)
+($K534*'fnd base rates'!L$114)
+($M534*'fnd base rates'!L$116)
+($N534*'fnd base rates'!L$117)
+($O534*'fnd base rates'!L$118)
+($P534*VLOOKUP($S534+12,rate_basefnd,12)))</f>
        <v>2881.6033600000001</v>
      </c>
      <c r="AE534" s="1">
        <f>(($D534*'fnd base rates'!M$107)
+($E534*'fnd base rates'!M$108)
+($F534*'fnd base rates'!M$109)
+($G534*'fnd base rates'!M$110)
+($H534*'fnd base rates'!M$111)
+($I534*'fnd base rates'!M$112)
+($J534*'fnd base rates'!M$113)
+($K534*'fnd base rates'!M$114)
+($M534*'fnd base rates'!M$116)
+($N534*'fnd base rates'!M$117)
+($O534*'fnd base rates'!M$118)
+($P534*VLOOKUP($S534+12,rate_basefnd,13)))</f>
        <v>0</v>
      </c>
      <c r="AF534" s="4">
        <f t="shared" si="615"/>
        <v>22016.939178496003</v>
      </c>
      <c r="AH534" s="269">
        <f t="shared" si="616"/>
        <v>470165705</v>
      </c>
      <c r="AI534" s="4" t="str">
        <f t="shared" si="617"/>
        <v>470</v>
      </c>
      <c r="AJ534" s="2" t="str">
        <f t="shared" si="618"/>
        <v>165</v>
      </c>
      <c r="AK534" s="2" t="str">
        <f t="shared" si="619"/>
        <v>705</v>
      </c>
      <c r="AL534" s="4">
        <f t="shared" si="620"/>
        <v>1</v>
      </c>
      <c r="AM534" s="4">
        <f t="shared" si="611"/>
        <v>2</v>
      </c>
      <c r="AN534" s="4">
        <f t="shared" si="621"/>
        <v>22016.939178496003</v>
      </c>
      <c r="AO534" s="4">
        <f t="shared" si="622"/>
        <v>11008</v>
      </c>
      <c r="AP534" s="4">
        <f t="shared" si="612"/>
        <v>0</v>
      </c>
      <c r="AQ534" s="4">
        <v>11008</v>
      </c>
      <c r="AW534" s="4">
        <v>11008</v>
      </c>
      <c r="AX534" s="5">
        <f t="shared" si="623"/>
        <v>0</v>
      </c>
      <c r="AY534" s="4">
        <v>11008</v>
      </c>
      <c r="AZ534" s="5"/>
      <c r="BB534" s="5">
        <f t="shared" ref="BB534" si="635">BC534-BA534</f>
        <v>0</v>
      </c>
    </row>
    <row r="535" spans="1:54" s="4" customFormat="1">
      <c r="A535" s="269">
        <v>474</v>
      </c>
      <c r="B535" s="2">
        <v>474097057</v>
      </c>
      <c r="C535" s="9" t="s">
        <v>1090</v>
      </c>
      <c r="D535" s="14">
        <f>'fnd enro'!D535</f>
        <v>0</v>
      </c>
      <c r="E535" s="14">
        <f>'fnd enro'!E535</f>
        <v>0</v>
      </c>
      <c r="F535" s="14">
        <f>'fnd enro'!F535</f>
        <v>0</v>
      </c>
      <c r="G535" s="14">
        <f>'fnd enro'!G535</f>
        <v>0</v>
      </c>
      <c r="H535" s="14">
        <f>'fnd enro'!H535</f>
        <v>1</v>
      </c>
      <c r="I535" s="14">
        <f>'fnd enro'!I535</f>
        <v>0</v>
      </c>
      <c r="J535" s="14">
        <f>'fnd enro'!J535</f>
        <v>0</v>
      </c>
      <c r="K535" s="15">
        <f>'fnd enro'!K535</f>
        <v>3.8600000000000002E-2</v>
      </c>
      <c r="L535" s="14">
        <f>'fnd enro'!L535</f>
        <v>0</v>
      </c>
      <c r="M535" s="14">
        <f>'fnd enro'!M535</f>
        <v>0</v>
      </c>
      <c r="N535" s="14">
        <f>'fnd enro'!N535</f>
        <v>0</v>
      </c>
      <c r="O535" s="14">
        <f>'fnd enro'!O535</f>
        <v>0</v>
      </c>
      <c r="P535" s="14">
        <f>'fnd enro'!P535</f>
        <v>1</v>
      </c>
      <c r="Q535" s="14">
        <f>'fnd enro'!R535</f>
        <v>1</v>
      </c>
      <c r="R535" s="15">
        <f t="shared" si="614"/>
        <v>1</v>
      </c>
      <c r="S535" s="14">
        <f>VALUE('fnd enro'!Q535)</f>
        <v>12</v>
      </c>
      <c r="T535" s="2"/>
      <c r="U535" s="1">
        <f>(($D535*'fnd base rates'!C$107)
+($E535*'fnd base rates'!C$108)
+($F535*'fnd base rates'!C$109)
+($G535*'fnd base rates'!C$110)
+($H535*'fnd base rates'!C$111)
+($I535*'fnd base rates'!C$112)
+($J535*'fnd base rates'!C$113)
+($K535*'fnd base rates'!C$114)
+($M535*'fnd base rates'!C$116)
+($N535*'fnd base rates'!C$117)
+($O535*'fnd base rates'!C$118)
+($P535*VLOOKUP($S535+12,rate_basefnd,3)))
*$R535</f>
        <v>624.38134600000001</v>
      </c>
      <c r="V535" s="1">
        <f>(($D535*'fnd base rates'!D$107)
+($E535*'fnd base rates'!D$108)
+($F535*'fnd base rates'!D$109)
+($G535*'fnd base rates'!D$110)
+($H535*'fnd base rates'!D$111)
+($I535*'fnd base rates'!D$112)
+($J535*'fnd base rates'!D$113)
+($K535*'fnd base rates'!D$114)
+($M535*'fnd base rates'!D$116)
+($N535*'fnd base rates'!D$117)
+($O535*'fnd base rates'!D$118)
+($P535*VLOOKUP($S535+12,rate_basefnd,4)))
*$R535</f>
        <v>1181.6500000000001</v>
      </c>
      <c r="W535" s="1">
        <f>(($D535*'fnd base rates'!E$107)
+($E535*'fnd base rates'!E$108)
+($F535*'fnd base rates'!E$109)
+($G535*'fnd base rates'!E$110)
+($H535*'fnd base rates'!E$111)
+($I535*'fnd base rates'!E$112)
+($J535*'fnd base rates'!E$113)
+($K535*'fnd base rates'!E$114)
+($M535*'fnd base rates'!E$116)
+($N535*'fnd base rates'!E$117)
+($O535*'fnd base rates'!E$118)
+($P535*VLOOKUP($S535+12,rate_basefnd,5)))
*$R535</f>
        <v>7525.9503759999998</v>
      </c>
      <c r="X535" s="1">
        <f>(($D535*'fnd base rates'!F$107)
+($E535*'fnd base rates'!F$108)
+($F535*'fnd base rates'!F$109)
+($G535*'fnd base rates'!F$110)
+($H535*'fnd base rates'!F$111)
+($I535*'fnd base rates'!F$112)
+($J535*'fnd base rates'!F$113)
+($K535*'fnd base rates'!F$114)
+($M535*'fnd base rates'!F$116)
+($N535*'fnd base rates'!F$117)
+($O535*'fnd base rates'!F$118)
+($P535*VLOOKUP($S535+12,rate_basefnd,6)))
*$R535</f>
        <v>995.37641200000007</v>
      </c>
      <c r="Y535" s="1">
        <f>(($D535*'fnd base rates'!G$107)
+($E535*'fnd base rates'!G$108)
+($F535*'fnd base rates'!G$109)
+($G535*'fnd base rates'!G$110)
+($H535*'fnd base rates'!G$111)
+($I535*'fnd base rates'!G$112)
+($J535*'fnd base rates'!G$113)
+($K535*'fnd base rates'!G$114)
+($M535*'fnd base rates'!G$116)
+($N535*'fnd base rates'!G$117)
+($O535*'fnd base rates'!G$118)
+($P535*VLOOKUP($S535+12,rate_basefnd,7)))
*$R535</f>
        <v>365.73328200000003</v>
      </c>
      <c r="Z535" s="1">
        <f>(($D535*'fnd base rates'!H$107)
+($E535*'fnd base rates'!H$108)
+($F535*'fnd base rates'!H$109)
+($G535*'fnd base rates'!H$110)
+($H535*'fnd base rates'!H$111)
+($I535*'fnd base rates'!H$112)
+($J535*'fnd base rates'!H$113)
+($K535*'fnd base rates'!H$114)
+($M535*'fnd base rates'!H$116)
+($N535*'fnd base rates'!H$117)
+($O535*'fnd base rates'!H$118)
+($P535*VLOOKUP($S535+12,rate_basefnd,8)))</f>
        <v>553.67893400000003</v>
      </c>
      <c r="AA535" s="1">
        <f>(($D535*'fnd base rates'!I$107)
+($E535*'fnd base rates'!I$108)
+($F535*'fnd base rates'!I$109)
+($G535*'fnd base rates'!I$110)
+($H535*'fnd base rates'!I$111)
+($I535*'fnd base rates'!I$112)
+($J535*'fnd base rates'!I$113)
+($K535*'fnd base rates'!I$114)
+($M535*'fnd base rates'!I$116)
+($N535*'fnd base rates'!I$117)
+($O535*'fnd base rates'!I$118)
+($P535*VLOOKUP($S535+12,rate_basefnd,9)))
*$R535</f>
        <v>527.36</v>
      </c>
      <c r="AB535" s="1">
        <f>(($D535*'fnd base rates'!J$107)
+($E535*'fnd base rates'!J$108)
+($F535*'fnd base rates'!J$109)
+($G535*'fnd base rates'!J$110)
+($H535*'fnd base rates'!J$111)
+($I535*'fnd base rates'!J$112)
+($J535*'fnd base rates'!J$113)
+($K535*'fnd base rates'!J$114)
+($M535*'fnd base rates'!J$116)
+($N535*'fnd base rates'!J$117)
+($O535*'fnd base rates'!J$118)
+($P535*VLOOKUP($S535+12,rate_basefnd,10)))
*$R535</f>
        <v>1104.45</v>
      </c>
      <c r="AC535" s="1">
        <f>(($D535*'fnd base rates'!K$107)
+($E535*'fnd base rates'!K$108)
+($F535*'fnd base rates'!K$109)
+($G535*'fnd base rates'!K$110)
+($H535*'fnd base rates'!K$111)
+($I535*'fnd base rates'!K$112)
+($J535*'fnd base rates'!K$113)
+($K535*'fnd base rates'!K$114)
+($M535*'fnd base rates'!K$116)
+($N535*'fnd base rates'!K$117)
+($O535*'fnd base rates'!K$118)
+($P535*VLOOKUP($S535+12,rate_basefnd,11)))
*$R535</f>
        <v>1182.1598799999999</v>
      </c>
      <c r="AD535" s="1">
        <f>(($D535*'fnd base rates'!L$107)
+($E535*'fnd base rates'!L$108)
+($F535*'fnd base rates'!L$109)
+($G535*'fnd base rates'!L$110)
+($H535*'fnd base rates'!L$111)
+($I535*'fnd base rates'!L$112)
+($J535*'fnd base rates'!L$113)
+($K535*'fnd base rates'!L$114)
+($M535*'fnd base rates'!L$116)
+($N535*'fnd base rates'!L$117)
+($O535*'fnd base rates'!L$118)
+($P535*VLOOKUP($S535+12,rate_basefnd,12)))</f>
        <v>2170.25668</v>
      </c>
      <c r="AE535" s="1">
        <f>(($D535*'fnd base rates'!M$107)
+($E535*'fnd base rates'!M$108)
+($F535*'fnd base rates'!M$109)
+($G535*'fnd base rates'!M$110)
+($H535*'fnd base rates'!M$111)
+($I535*'fnd base rates'!M$112)
+($J535*'fnd base rates'!M$113)
+($K535*'fnd base rates'!M$114)
+($M535*'fnd base rates'!M$116)
+($N535*'fnd base rates'!M$117)
+($O535*'fnd base rates'!M$118)
+($P535*VLOOKUP($S535+12,rate_basefnd,13)))</f>
        <v>0</v>
      </c>
      <c r="AF535" s="4">
        <f t="shared" si="615"/>
        <v>16230.99691</v>
      </c>
      <c r="AH535" s="269">
        <f t="shared" si="616"/>
        <v>474097057</v>
      </c>
      <c r="AI535" s="4" t="str">
        <f t="shared" si="617"/>
        <v>474</v>
      </c>
      <c r="AJ535" s="2" t="str">
        <f t="shared" si="618"/>
        <v>097</v>
      </c>
      <c r="AK535" s="2" t="str">
        <f t="shared" si="619"/>
        <v>057</v>
      </c>
      <c r="AL535" s="4">
        <f t="shared" si="620"/>
        <v>1</v>
      </c>
      <c r="AM535" s="4">
        <f t="shared" si="611"/>
        <v>1</v>
      </c>
      <c r="AN535" s="4">
        <f t="shared" si="621"/>
        <v>16230.99691</v>
      </c>
      <c r="AO535" s="4">
        <f t="shared" si="622"/>
        <v>16231</v>
      </c>
      <c r="AP535" s="4">
        <f t="shared" si="612"/>
        <v>0</v>
      </c>
      <c r="AQ535" s="4">
        <v>16231</v>
      </c>
      <c r="AW535" s="4">
        <v>16231</v>
      </c>
      <c r="AX535" s="5">
        <f t="shared" si="623"/>
        <v>0</v>
      </c>
      <c r="AY535" s="4">
        <v>16231</v>
      </c>
      <c r="AZ535" s="5"/>
      <c r="BB535" s="5">
        <f t="shared" ref="BB535" si="636">BC535-BA535</f>
        <v>0</v>
      </c>
    </row>
    <row r="536" spans="1:54" s="4" customFormat="1">
      <c r="A536" s="269">
        <v>474</v>
      </c>
      <c r="B536" s="2">
        <v>474097064</v>
      </c>
      <c r="C536" s="9" t="s">
        <v>1090</v>
      </c>
      <c r="D536" s="14">
        <f>'fnd enro'!D536</f>
        <v>0</v>
      </c>
      <c r="E536" s="14">
        <f>'fnd enro'!E536</f>
        <v>0</v>
      </c>
      <c r="F536" s="14">
        <f>'fnd enro'!F536</f>
        <v>0</v>
      </c>
      <c r="G536" s="14">
        <f>'fnd enro'!G536</f>
        <v>0</v>
      </c>
      <c r="H536" s="14">
        <f>'fnd enro'!H536</f>
        <v>0</v>
      </c>
      <c r="I536" s="14">
        <f>'fnd enro'!I536</f>
        <v>1</v>
      </c>
      <c r="J536" s="14">
        <f>'fnd enro'!J536</f>
        <v>0</v>
      </c>
      <c r="K536" s="15">
        <f>'fnd enro'!K536</f>
        <v>3.8600000000000002E-2</v>
      </c>
      <c r="L536" s="14">
        <f>'fnd enro'!L536</f>
        <v>0</v>
      </c>
      <c r="M536" s="14">
        <f>'fnd enro'!M536</f>
        <v>0</v>
      </c>
      <c r="N536" s="14">
        <f>'fnd enro'!N536</f>
        <v>0</v>
      </c>
      <c r="O536" s="14">
        <f>'fnd enro'!O536</f>
        <v>0</v>
      </c>
      <c r="P536" s="14">
        <f>'fnd enro'!P536</f>
        <v>0</v>
      </c>
      <c r="Q536" s="14">
        <f>'fnd enro'!R536</f>
        <v>1</v>
      </c>
      <c r="R536" s="15">
        <f t="shared" si="614"/>
        <v>1</v>
      </c>
      <c r="S536" s="14">
        <f>VALUE('fnd enro'!Q536)</f>
        <v>10</v>
      </c>
      <c r="T536" s="2"/>
      <c r="U536" s="1">
        <f>(($D536*'fnd base rates'!C$107)
+($E536*'fnd base rates'!C$108)
+($F536*'fnd base rates'!C$109)
+($G536*'fnd base rates'!C$110)
+($H536*'fnd base rates'!C$111)
+($I536*'fnd base rates'!C$112)
+($J536*'fnd base rates'!C$113)
+($K536*'fnd base rates'!C$114)
+($M536*'fnd base rates'!C$116)
+($N536*'fnd base rates'!C$117)
+($O536*'fnd base rates'!C$118)
+($P536*VLOOKUP($S536+12,rate_basefnd,3)))
*$R536</f>
        <v>536.46134600000005</v>
      </c>
      <c r="V536" s="1">
        <f>(($D536*'fnd base rates'!D$107)
+($E536*'fnd base rates'!D$108)
+($F536*'fnd base rates'!D$109)
+($G536*'fnd base rates'!D$110)
+($H536*'fnd base rates'!D$111)
+($I536*'fnd base rates'!D$112)
+($J536*'fnd base rates'!D$113)
+($K536*'fnd base rates'!D$114)
+($M536*'fnd base rates'!D$116)
+($N536*'fnd base rates'!D$117)
+($O536*'fnd base rates'!D$118)
+($P536*VLOOKUP($S536+12,rate_basefnd,4)))
*$R536</f>
        <v>765.08</v>
      </c>
      <c r="W536" s="1">
        <f>(($D536*'fnd base rates'!E$107)
+($E536*'fnd base rates'!E$108)
+($F536*'fnd base rates'!E$109)
+($G536*'fnd base rates'!E$110)
+($H536*'fnd base rates'!E$111)
+($I536*'fnd base rates'!E$112)
+($J536*'fnd base rates'!E$113)
+($K536*'fnd base rates'!E$114)
+($M536*'fnd base rates'!E$116)
+($N536*'fnd base rates'!E$117)
+($O536*'fnd base rates'!E$118)
+($P536*VLOOKUP($S536+12,rate_basefnd,5)))
*$R536</f>
        <v>4912.2003759999998</v>
      </c>
      <c r="X536" s="1">
        <f>(($D536*'fnd base rates'!F$107)
+($E536*'fnd base rates'!F$108)
+($F536*'fnd base rates'!F$109)
+($G536*'fnd base rates'!F$110)
+($H536*'fnd base rates'!F$111)
+($I536*'fnd base rates'!F$112)
+($J536*'fnd base rates'!F$113)
+($K536*'fnd base rates'!F$114)
+($M536*'fnd base rates'!F$116)
+($N536*'fnd base rates'!F$117)
+($O536*'fnd base rates'!F$118)
+($P536*VLOOKUP($S536+12,rate_basefnd,6)))
*$R536</f>
        <v>886.88641200000006</v>
      </c>
      <c r="Y536" s="1">
        <f>(($D536*'fnd base rates'!G$107)
+($E536*'fnd base rates'!G$108)
+($F536*'fnd base rates'!G$109)
+($G536*'fnd base rates'!G$110)
+($H536*'fnd base rates'!G$111)
+($I536*'fnd base rates'!G$112)
+($J536*'fnd base rates'!G$113)
+($K536*'fnd base rates'!G$114)
+($M536*'fnd base rates'!G$116)
+($N536*'fnd base rates'!G$117)
+($O536*'fnd base rates'!G$118)
+($P536*VLOOKUP($S536+12,rate_basefnd,7)))
*$R536</f>
        <v>163.88328199999998</v>
      </c>
      <c r="Z536" s="1">
        <f>(($D536*'fnd base rates'!H$107)
+($E536*'fnd base rates'!H$108)
+($F536*'fnd base rates'!H$109)
+($G536*'fnd base rates'!H$110)
+($H536*'fnd base rates'!H$111)
+($I536*'fnd base rates'!H$112)
+($J536*'fnd base rates'!H$113)
+($K536*'fnd base rates'!H$114)
+($M536*'fnd base rates'!H$116)
+($N536*'fnd base rates'!H$117)
+($O536*'fnd base rates'!H$118)
+($P536*VLOOKUP($S536+12,rate_basefnd,8)))</f>
        <v>828.078934</v>
      </c>
      <c r="AA536" s="1">
        <f>(($D536*'fnd base rates'!I$107)
+($E536*'fnd base rates'!I$108)
+($F536*'fnd base rates'!I$109)
+($G536*'fnd base rates'!I$110)
+($H536*'fnd base rates'!I$111)
+($I536*'fnd base rates'!I$112)
+($J536*'fnd base rates'!I$113)
+($K536*'fnd base rates'!I$114)
+($M536*'fnd base rates'!I$116)
+($N536*'fnd base rates'!I$117)
+($O536*'fnd base rates'!I$118)
+($P536*VLOOKUP($S536+12,rate_basefnd,9)))
*$R536</f>
        <v>425.94</v>
      </c>
      <c r="AB536" s="1">
        <f>(($D536*'fnd base rates'!J$107)
+($E536*'fnd base rates'!J$108)
+($F536*'fnd base rates'!J$109)
+($G536*'fnd base rates'!J$110)
+($H536*'fnd base rates'!J$111)
+($I536*'fnd base rates'!J$112)
+($J536*'fnd base rates'!J$113)
+($K536*'fnd base rates'!J$114)
+($M536*'fnd base rates'!J$116)
+($N536*'fnd base rates'!J$117)
+($O536*'fnd base rates'!J$118)
+($P536*VLOOKUP($S536+12,rate_basefnd,10)))
*$R536</f>
        <v>573.75</v>
      </c>
      <c r="AC536" s="1">
        <f>(($D536*'fnd base rates'!K$107)
+($E536*'fnd base rates'!K$108)
+($F536*'fnd base rates'!K$109)
+($G536*'fnd base rates'!K$110)
+($H536*'fnd base rates'!K$111)
+($I536*'fnd base rates'!K$112)
+($J536*'fnd base rates'!K$113)
+($K536*'fnd base rates'!K$114)
+($M536*'fnd base rates'!K$116)
+($N536*'fnd base rates'!K$117)
+($O536*'fnd base rates'!K$118)
+($P536*VLOOKUP($S536+12,rate_basefnd,11)))
*$R536</f>
        <v>1150.05988</v>
      </c>
      <c r="AD536" s="1">
        <f>(($D536*'fnd base rates'!L$107)
+($E536*'fnd base rates'!L$108)
+($F536*'fnd base rates'!L$109)
+($G536*'fnd base rates'!L$110)
+($H536*'fnd base rates'!L$111)
+($I536*'fnd base rates'!L$112)
+($J536*'fnd base rates'!L$113)
+($K536*'fnd base rates'!L$114)
+($M536*'fnd base rates'!L$116)
+($N536*'fnd base rates'!L$117)
+($O536*'fnd base rates'!L$118)
+($P536*VLOOKUP($S536+12,rate_basefnd,12)))</f>
        <v>1369.1266800000001</v>
      </c>
      <c r="AE536" s="1">
        <f>(($D536*'fnd base rates'!M$107)
+($E536*'fnd base rates'!M$108)
+($F536*'fnd base rates'!M$109)
+($G536*'fnd base rates'!M$110)
+($H536*'fnd base rates'!M$111)
+($I536*'fnd base rates'!M$112)
+($J536*'fnd base rates'!M$113)
+($K536*'fnd base rates'!M$114)
+($M536*'fnd base rates'!M$116)
+($N536*'fnd base rates'!M$117)
+($O536*'fnd base rates'!M$118)
+($P536*VLOOKUP($S536+12,rate_basefnd,13)))</f>
        <v>0</v>
      </c>
      <c r="AF536" s="4">
        <f t="shared" si="615"/>
        <v>11611.466909999999</v>
      </c>
      <c r="AH536" s="269">
        <f t="shared" si="616"/>
        <v>474097064</v>
      </c>
      <c r="AI536" s="4" t="str">
        <f t="shared" si="617"/>
        <v>474</v>
      </c>
      <c r="AJ536" s="2" t="str">
        <f t="shared" si="618"/>
        <v>097</v>
      </c>
      <c r="AK536" s="2" t="str">
        <f t="shared" si="619"/>
        <v>064</v>
      </c>
      <c r="AL536" s="4">
        <f t="shared" si="620"/>
        <v>1</v>
      </c>
      <c r="AM536" s="4">
        <f t="shared" si="611"/>
        <v>1</v>
      </c>
      <c r="AN536" s="4">
        <f t="shared" si="621"/>
        <v>11611.466909999999</v>
      </c>
      <c r="AO536" s="4">
        <f t="shared" si="622"/>
        <v>11611</v>
      </c>
      <c r="AP536" s="4">
        <f t="shared" si="612"/>
        <v>0</v>
      </c>
      <c r="AQ536" s="4">
        <v>11611</v>
      </c>
      <c r="AW536" s="4">
        <v>11611</v>
      </c>
      <c r="AX536" s="5">
        <f t="shared" si="623"/>
        <v>0</v>
      </c>
      <c r="AY536" s="4">
        <v>11611</v>
      </c>
      <c r="AZ536" s="5"/>
      <c r="BB536" s="5">
        <f t="shared" ref="BB536" si="637">BC536-BA536</f>
        <v>0</v>
      </c>
    </row>
    <row r="537" spans="1:54" s="4" customFormat="1">
      <c r="A537" s="269">
        <v>474</v>
      </c>
      <c r="B537" s="2">
        <v>474097097</v>
      </c>
      <c r="C537" s="9" t="s">
        <v>1090</v>
      </c>
      <c r="D537" s="14">
        <f>'fnd enro'!D537</f>
        <v>0</v>
      </c>
      <c r="E537" s="14">
        <f>'fnd enro'!E537</f>
        <v>0</v>
      </c>
      <c r="F537" s="14">
        <f>'fnd enro'!F537</f>
        <v>0</v>
      </c>
      <c r="G537" s="14">
        <f>'fnd enro'!G537</f>
        <v>0</v>
      </c>
      <c r="H537" s="14">
        <f>'fnd enro'!H537</f>
        <v>93</v>
      </c>
      <c r="I537" s="14">
        <f>'fnd enro'!I537</f>
        <v>134</v>
      </c>
      <c r="J537" s="14">
        <f>'fnd enro'!J537</f>
        <v>0</v>
      </c>
      <c r="K537" s="15">
        <f>'fnd enro'!K537</f>
        <v>8.7622</v>
      </c>
      <c r="L537" s="14">
        <f>'fnd enro'!L537</f>
        <v>0</v>
      </c>
      <c r="M537" s="14">
        <f>'fnd enro'!M537</f>
        <v>0</v>
      </c>
      <c r="N537" s="14">
        <f>'fnd enro'!N537</f>
        <v>3</v>
      </c>
      <c r="O537" s="14">
        <f>'fnd enro'!O537</f>
        <v>5</v>
      </c>
      <c r="P537" s="14">
        <f>'fnd enro'!P537</f>
        <v>144</v>
      </c>
      <c r="Q537" s="14">
        <f>'fnd enro'!R537</f>
        <v>227</v>
      </c>
      <c r="R537" s="15">
        <f t="shared" si="614"/>
        <v>1</v>
      </c>
      <c r="S537" s="14">
        <f>VALUE('fnd enro'!Q537)</f>
        <v>11</v>
      </c>
      <c r="T537" s="2"/>
      <c r="U537" s="1">
        <f>(($D537*'fnd base rates'!C$107)
+($E537*'fnd base rates'!C$108)
+($F537*'fnd base rates'!C$109)
+($G537*'fnd base rates'!C$110)
+($H537*'fnd base rates'!C$111)
+($I537*'fnd base rates'!C$112)
+($J537*'fnd base rates'!C$113)
+($K537*'fnd base rates'!C$114)
+($M537*'fnd base rates'!C$116)
+($N537*'fnd base rates'!C$117)
+($O537*'fnd base rates'!C$118)
+($P537*VLOOKUP($S537+12,rate_basefnd,3)))
*$R537</f>
        <v>134636.46554199999</v>
      </c>
      <c r="V537" s="1">
        <f>(($D537*'fnd base rates'!D$107)
+($E537*'fnd base rates'!D$108)
+($F537*'fnd base rates'!D$109)
+($G537*'fnd base rates'!D$110)
+($H537*'fnd base rates'!D$111)
+($I537*'fnd base rates'!D$112)
+($J537*'fnd base rates'!D$113)
+($K537*'fnd base rates'!D$114)
+($M537*'fnd base rates'!D$116)
+($N537*'fnd base rates'!D$117)
+($O537*'fnd base rates'!D$118)
+($P537*VLOOKUP($S537+12,rate_basefnd,4)))
*$R537</f>
        <v>232155.27000000002</v>
      </c>
      <c r="W537" s="1">
        <f>(($D537*'fnd base rates'!E$107)
+($E537*'fnd base rates'!E$108)
+($F537*'fnd base rates'!E$109)
+($G537*'fnd base rates'!E$110)
+($H537*'fnd base rates'!E$111)
+($I537*'fnd base rates'!E$112)
+($J537*'fnd base rates'!E$113)
+($K537*'fnd base rates'!E$114)
+($M537*'fnd base rates'!E$116)
+($N537*'fnd base rates'!E$117)
+($O537*'fnd base rates'!E$118)
+($P537*VLOOKUP($S537+12,rate_basefnd,5)))
*$R537</f>
        <v>1546906.0253519998</v>
      </c>
      <c r="X537" s="1">
        <f>(($D537*'fnd base rates'!F$107)
+($E537*'fnd base rates'!F$108)
+($F537*'fnd base rates'!F$109)
+($G537*'fnd base rates'!F$110)
+($H537*'fnd base rates'!F$111)
+($I537*'fnd base rates'!F$112)
+($J537*'fnd base rates'!F$113)
+($K537*'fnd base rates'!F$114)
+($M537*'fnd base rates'!F$116)
+($N537*'fnd base rates'!F$117)
+($O537*'fnd base rates'!F$118)
+($P537*VLOOKUP($S537+12,rate_basefnd,6)))
*$R537</f>
        <v>212844.97552400001</v>
      </c>
      <c r="Y537" s="1">
        <f>(($D537*'fnd base rates'!G$107)
+($E537*'fnd base rates'!G$108)
+($F537*'fnd base rates'!G$109)
+($G537*'fnd base rates'!G$110)
+($H537*'fnd base rates'!G$111)
+($I537*'fnd base rates'!G$112)
+($J537*'fnd base rates'!G$113)
+($K537*'fnd base rates'!G$114)
+($M537*'fnd base rates'!G$116)
+($N537*'fnd base rates'!G$117)
+($O537*'fnd base rates'!G$118)
+($P537*VLOOKUP($S537+12,rate_basefnd,7)))
*$R537</f>
        <v>65054.375013999997</v>
      </c>
      <c r="Z537" s="1">
        <f>(($D537*'fnd base rates'!H$107)
+($E537*'fnd base rates'!H$108)
+($F537*'fnd base rates'!H$109)
+($G537*'fnd base rates'!H$110)
+($H537*'fnd base rates'!H$111)
+($I537*'fnd base rates'!H$112)
+($J537*'fnd base rates'!H$113)
+($K537*'fnd base rates'!H$114)
+($M537*'fnd base rates'!H$116)
+($N537*'fnd base rates'!H$117)
+($O537*'fnd base rates'!H$118)
+($P537*VLOOKUP($S537+12,rate_basefnd,8)))</f>
        <v>164806.78801800002</v>
      </c>
      <c r="AA537" s="1">
        <f>(($D537*'fnd base rates'!I$107)
+($E537*'fnd base rates'!I$108)
+($F537*'fnd base rates'!I$109)
+($G537*'fnd base rates'!I$110)
+($H537*'fnd base rates'!I$111)
+($I537*'fnd base rates'!I$112)
+($J537*'fnd base rates'!I$113)
+($K537*'fnd base rates'!I$114)
+($M537*'fnd base rates'!I$116)
+($N537*'fnd base rates'!I$117)
+($O537*'fnd base rates'!I$118)
+($P537*VLOOKUP($S537+12,rate_basefnd,9)))
*$R537</f>
        <v>113971.76000000001</v>
      </c>
      <c r="AB537" s="1">
        <f>(($D537*'fnd base rates'!J$107)
+($E537*'fnd base rates'!J$108)
+($F537*'fnd base rates'!J$109)
+($G537*'fnd base rates'!J$110)
+($H537*'fnd base rates'!J$111)
+($I537*'fnd base rates'!J$112)
+($J537*'fnd base rates'!J$113)
+($K537*'fnd base rates'!J$114)
+($M537*'fnd base rates'!J$116)
+($N537*'fnd base rates'!J$117)
+($O537*'fnd base rates'!J$118)
+($P537*VLOOKUP($S537+12,rate_basefnd,10)))
*$R537</f>
        <v>217409.33000000002</v>
      </c>
      <c r="AC537" s="1">
        <f>(($D537*'fnd base rates'!K$107)
+($E537*'fnd base rates'!K$108)
+($F537*'fnd base rates'!K$109)
+($G537*'fnd base rates'!K$110)
+($H537*'fnd base rates'!K$111)
+($I537*'fnd base rates'!K$112)
+($J537*'fnd base rates'!K$113)
+($K537*'fnd base rates'!K$114)
+($M537*'fnd base rates'!K$116)
+($N537*'fnd base rates'!K$117)
+($O537*'fnd base rates'!K$118)
+($P537*VLOOKUP($S537+12,rate_basefnd,11)))
*$R537</f>
        <v>266504.03276000003</v>
      </c>
      <c r="AD537" s="1">
        <f>(($D537*'fnd base rates'!L$107)
+($E537*'fnd base rates'!L$108)
+($F537*'fnd base rates'!L$109)
+($G537*'fnd base rates'!L$110)
+($H537*'fnd base rates'!L$111)
+($I537*'fnd base rates'!L$112)
+($J537*'fnd base rates'!L$113)
+($K537*'fnd base rates'!L$114)
+($M537*'fnd base rates'!L$116)
+($N537*'fnd base rates'!L$117)
+($O537*'fnd base rates'!L$118)
+($P537*VLOOKUP($S537+12,rate_basefnd,12)))</f>
        <v>416458.83636000002</v>
      </c>
      <c r="AE537" s="1">
        <f>(($D537*'fnd base rates'!M$107)
+($E537*'fnd base rates'!M$108)
+($F537*'fnd base rates'!M$109)
+($G537*'fnd base rates'!M$110)
+($H537*'fnd base rates'!M$111)
+($I537*'fnd base rates'!M$112)
+($J537*'fnd base rates'!M$113)
+($K537*'fnd base rates'!M$114)
+($M537*'fnd base rates'!M$116)
+($N537*'fnd base rates'!M$117)
+($O537*'fnd base rates'!M$118)
+($P537*VLOOKUP($S537+12,rate_basefnd,13)))</f>
        <v>0</v>
      </c>
      <c r="AF537" s="4">
        <f t="shared" si="615"/>
        <v>3370747.8585700002</v>
      </c>
      <c r="AH537" s="269">
        <f t="shared" si="616"/>
        <v>474097097</v>
      </c>
      <c r="AI537" s="4" t="str">
        <f t="shared" si="617"/>
        <v>474</v>
      </c>
      <c r="AJ537" s="2" t="str">
        <f t="shared" si="618"/>
        <v>097</v>
      </c>
      <c r="AK537" s="2" t="str">
        <f t="shared" si="619"/>
        <v>097</v>
      </c>
      <c r="AL537" s="4">
        <f t="shared" si="620"/>
        <v>1</v>
      </c>
      <c r="AM537" s="4">
        <f t="shared" si="611"/>
        <v>227</v>
      </c>
      <c r="AN537" s="4">
        <f t="shared" si="621"/>
        <v>3370747.8585700002</v>
      </c>
      <c r="AO537" s="4">
        <f t="shared" si="622"/>
        <v>14849</v>
      </c>
      <c r="AP537" s="4">
        <f t="shared" si="612"/>
        <v>0</v>
      </c>
      <c r="AQ537" s="4">
        <v>14849</v>
      </c>
      <c r="AW537" s="4">
        <v>14849</v>
      </c>
      <c r="AX537" s="5">
        <f t="shared" si="623"/>
        <v>0</v>
      </c>
      <c r="AY537" s="4">
        <v>14849</v>
      </c>
      <c r="AZ537" s="5"/>
      <c r="BB537" s="5">
        <f t="shared" ref="BB537" si="638">BC537-BA537</f>
        <v>0</v>
      </c>
    </row>
    <row r="538" spans="1:54" s="4" customFormat="1">
      <c r="A538" s="269">
        <v>474</v>
      </c>
      <c r="B538" s="2">
        <v>474097103</v>
      </c>
      <c r="C538" s="9" t="s">
        <v>1090</v>
      </c>
      <c r="D538" s="14">
        <f>'fnd enro'!D538</f>
        <v>0</v>
      </c>
      <c r="E538" s="14">
        <f>'fnd enro'!E538</f>
        <v>0</v>
      </c>
      <c r="F538" s="14">
        <f>'fnd enro'!F538</f>
        <v>0</v>
      </c>
      <c r="G538" s="14">
        <f>'fnd enro'!G538</f>
        <v>0</v>
      </c>
      <c r="H538" s="14">
        <f>'fnd enro'!H538</f>
        <v>7</v>
      </c>
      <c r="I538" s="14">
        <f>'fnd enro'!I538</f>
        <v>7</v>
      </c>
      <c r="J538" s="14">
        <f>'fnd enro'!J538</f>
        <v>0</v>
      </c>
      <c r="K538" s="15">
        <f>'fnd enro'!K538</f>
        <v>0.54039999999999999</v>
      </c>
      <c r="L538" s="14">
        <f>'fnd enro'!L538</f>
        <v>0</v>
      </c>
      <c r="M538" s="14">
        <f>'fnd enro'!M538</f>
        <v>0</v>
      </c>
      <c r="N538" s="14">
        <f>'fnd enro'!N538</f>
        <v>0</v>
      </c>
      <c r="O538" s="14">
        <f>'fnd enro'!O538</f>
        <v>0</v>
      </c>
      <c r="P538" s="14">
        <f>'fnd enro'!P538</f>
        <v>9</v>
      </c>
      <c r="Q538" s="14">
        <f>'fnd enro'!R538</f>
        <v>14</v>
      </c>
      <c r="R538" s="15">
        <f t="shared" si="614"/>
        <v>1</v>
      </c>
      <c r="S538" s="14">
        <f>VALUE('fnd enro'!Q538)</f>
        <v>10</v>
      </c>
      <c r="T538" s="2"/>
      <c r="U538" s="1">
        <f>(($D538*'fnd base rates'!C$107)
+($E538*'fnd base rates'!C$108)
+($F538*'fnd base rates'!C$109)
+($G538*'fnd base rates'!C$110)
+($H538*'fnd base rates'!C$111)
+($I538*'fnd base rates'!C$112)
+($J538*'fnd base rates'!C$113)
+($K538*'fnd base rates'!C$114)
+($M538*'fnd base rates'!C$116)
+($N538*'fnd base rates'!C$117)
+($O538*'fnd base rates'!C$118)
+($P538*VLOOKUP($S538+12,rate_basefnd,3)))
*$R538</f>
        <v>8224.2488439999997</v>
      </c>
      <c r="V538" s="1">
        <f>(($D538*'fnd base rates'!D$107)
+($E538*'fnd base rates'!D$108)
+($F538*'fnd base rates'!D$109)
+($G538*'fnd base rates'!D$110)
+($H538*'fnd base rates'!D$111)
+($I538*'fnd base rates'!D$112)
+($J538*'fnd base rates'!D$113)
+($K538*'fnd base rates'!D$114)
+($M538*'fnd base rates'!D$116)
+($N538*'fnd base rates'!D$117)
+($O538*'fnd base rates'!D$118)
+($P538*VLOOKUP($S538+12,rate_basefnd,4)))
*$R538</f>
        <v>14093.320000000002</v>
      </c>
      <c r="W538" s="1">
        <f>(($D538*'fnd base rates'!E$107)
+($E538*'fnd base rates'!E$108)
+($F538*'fnd base rates'!E$109)
+($G538*'fnd base rates'!E$110)
+($H538*'fnd base rates'!E$111)
+($I538*'fnd base rates'!E$112)
+($J538*'fnd base rates'!E$113)
+($K538*'fnd base rates'!E$114)
+($M538*'fnd base rates'!E$116)
+($N538*'fnd base rates'!E$117)
+($O538*'fnd base rates'!E$118)
+($P538*VLOOKUP($S538+12,rate_basefnd,5)))
*$R538</f>
        <v>91617.725264000008</v>
      </c>
      <c r="X538" s="1">
        <f>(($D538*'fnd base rates'!F$107)
+($E538*'fnd base rates'!F$108)
+($F538*'fnd base rates'!F$109)
+($G538*'fnd base rates'!F$110)
+($H538*'fnd base rates'!F$111)
+($I538*'fnd base rates'!F$112)
+($J538*'fnd base rates'!F$113)
+($K538*'fnd base rates'!F$114)
+($M538*'fnd base rates'!F$116)
+($N538*'fnd base rates'!F$117)
+($O538*'fnd base rates'!F$118)
+($P538*VLOOKUP($S538+12,rate_basefnd,6)))
*$R538</f>
        <v>13175.839768</v>
      </c>
      <c r="Y538" s="1">
        <f>(($D538*'fnd base rates'!G$107)
+($E538*'fnd base rates'!G$108)
+($F538*'fnd base rates'!G$109)
+($G538*'fnd base rates'!G$110)
+($H538*'fnd base rates'!G$111)
+($I538*'fnd base rates'!G$112)
+($J538*'fnd base rates'!G$113)
+($K538*'fnd base rates'!G$114)
+($M538*'fnd base rates'!G$116)
+($N538*'fnd base rates'!G$117)
+($O538*'fnd base rates'!G$118)
+($P538*VLOOKUP($S538+12,rate_basefnd,7)))
*$R538</f>
        <v>3928.0859479999999</v>
      </c>
      <c r="Z538" s="1">
        <f>(($D538*'fnd base rates'!H$107)
+($E538*'fnd base rates'!H$108)
+($F538*'fnd base rates'!H$109)
+($G538*'fnd base rates'!H$110)
+($H538*'fnd base rates'!H$111)
+($I538*'fnd base rates'!H$112)
+($J538*'fnd base rates'!H$113)
+($K538*'fnd base rates'!H$114)
+($M538*'fnd base rates'!H$116)
+($N538*'fnd base rates'!H$117)
+($O538*'fnd base rates'!H$118)
+($P538*VLOOKUP($S538+12,rate_basefnd,8)))</f>
        <v>9706.1450759999989</v>
      </c>
      <c r="AA538" s="1">
        <f>(($D538*'fnd base rates'!I$107)
+($E538*'fnd base rates'!I$108)
+($F538*'fnd base rates'!I$109)
+($G538*'fnd base rates'!I$110)
+($H538*'fnd base rates'!I$111)
+($I538*'fnd base rates'!I$112)
+($J538*'fnd base rates'!I$113)
+($K538*'fnd base rates'!I$114)
+($M538*'fnd base rates'!I$116)
+($N538*'fnd base rates'!I$117)
+($O538*'fnd base rates'!I$118)
+($P538*VLOOKUP($S538+12,rate_basefnd,9)))
*$R538</f>
        <v>6857.36</v>
      </c>
      <c r="AB538" s="1">
        <f>(($D538*'fnd base rates'!J$107)
+($E538*'fnd base rates'!J$108)
+($F538*'fnd base rates'!J$109)
+($G538*'fnd base rates'!J$110)
+($H538*'fnd base rates'!J$111)
+($I538*'fnd base rates'!J$112)
+($J538*'fnd base rates'!J$113)
+($K538*'fnd base rates'!J$114)
+($M538*'fnd base rates'!J$116)
+($N538*'fnd base rates'!J$117)
+($O538*'fnd base rates'!J$118)
+($P538*VLOOKUP($S538+12,rate_basefnd,10)))
*$R538</f>
        <v>12704.93</v>
      </c>
      <c r="AC538" s="1">
        <f>(($D538*'fnd base rates'!K$107)
+($E538*'fnd base rates'!K$108)
+($F538*'fnd base rates'!K$109)
+($G538*'fnd base rates'!K$110)
+($H538*'fnd base rates'!K$111)
+($I538*'fnd base rates'!K$112)
+($J538*'fnd base rates'!K$113)
+($K538*'fnd base rates'!K$114)
+($M538*'fnd base rates'!K$116)
+($N538*'fnd base rates'!K$117)
+($O538*'fnd base rates'!K$118)
+($P538*VLOOKUP($S538+12,rate_basefnd,11)))
*$R538</f>
        <v>16325.53832</v>
      </c>
      <c r="AD538" s="1">
        <f>(($D538*'fnd base rates'!L$107)
+($E538*'fnd base rates'!L$108)
+($F538*'fnd base rates'!L$109)
+($G538*'fnd base rates'!L$110)
+($H538*'fnd base rates'!L$111)
+($I538*'fnd base rates'!L$112)
+($J538*'fnd base rates'!L$113)
+($K538*'fnd base rates'!L$114)
+($M538*'fnd base rates'!L$116)
+($N538*'fnd base rates'!L$117)
+($O538*'fnd base rates'!L$118)
+($P538*VLOOKUP($S538+12,rate_basefnd,12)))</f>
        <v>25511.823520000002</v>
      </c>
      <c r="AE538" s="1">
        <f>(($D538*'fnd base rates'!M$107)
+($E538*'fnd base rates'!M$108)
+($F538*'fnd base rates'!M$109)
+($G538*'fnd base rates'!M$110)
+($H538*'fnd base rates'!M$111)
+($I538*'fnd base rates'!M$112)
+($J538*'fnd base rates'!M$113)
+($K538*'fnd base rates'!M$114)
+($M538*'fnd base rates'!M$116)
+($N538*'fnd base rates'!M$117)
+($O538*'fnd base rates'!M$118)
+($P538*VLOOKUP($S538+12,rate_basefnd,13)))</f>
        <v>0</v>
      </c>
      <c r="AF538" s="4">
        <f t="shared" si="615"/>
        <v>202145.01673999996</v>
      </c>
      <c r="AH538" s="269">
        <f t="shared" si="616"/>
        <v>474097103</v>
      </c>
      <c r="AI538" s="4" t="str">
        <f t="shared" si="617"/>
        <v>474</v>
      </c>
      <c r="AJ538" s="2" t="str">
        <f t="shared" si="618"/>
        <v>097</v>
      </c>
      <c r="AK538" s="2" t="str">
        <f t="shared" si="619"/>
        <v>103</v>
      </c>
      <c r="AL538" s="4">
        <f t="shared" si="620"/>
        <v>1</v>
      </c>
      <c r="AM538" s="4">
        <f t="shared" si="611"/>
        <v>14</v>
      </c>
      <c r="AN538" s="4">
        <f t="shared" si="621"/>
        <v>202145.01673999996</v>
      </c>
      <c r="AO538" s="4">
        <f t="shared" si="622"/>
        <v>14439</v>
      </c>
      <c r="AP538" s="4">
        <f t="shared" si="612"/>
        <v>0</v>
      </c>
      <c r="AQ538" s="4">
        <v>14439</v>
      </c>
      <c r="AW538" s="4">
        <v>14439</v>
      </c>
      <c r="AX538" s="5">
        <f t="shared" si="623"/>
        <v>0</v>
      </c>
      <c r="AY538" s="4">
        <v>14439</v>
      </c>
      <c r="AZ538" s="5"/>
      <c r="BB538" s="5">
        <f t="shared" ref="BB538" si="639">BC538-BA538</f>
        <v>0</v>
      </c>
    </row>
    <row r="539" spans="1:54" s="4" customFormat="1">
      <c r="A539" s="269">
        <v>474</v>
      </c>
      <c r="B539" s="2">
        <v>474097153</v>
      </c>
      <c r="C539" s="9" t="s">
        <v>1090</v>
      </c>
      <c r="D539" s="14">
        <f>'fnd enro'!D539</f>
        <v>0</v>
      </c>
      <c r="E539" s="14">
        <f>'fnd enro'!E539</f>
        <v>0</v>
      </c>
      <c r="F539" s="14">
        <f>'fnd enro'!F539</f>
        <v>0</v>
      </c>
      <c r="G539" s="14">
        <f>'fnd enro'!G539</f>
        <v>0</v>
      </c>
      <c r="H539" s="14">
        <f>'fnd enro'!H539</f>
        <v>12</v>
      </c>
      <c r="I539" s="14">
        <f>'fnd enro'!I539</f>
        <v>28</v>
      </c>
      <c r="J539" s="14">
        <f>'fnd enro'!J539</f>
        <v>0</v>
      </c>
      <c r="K539" s="15">
        <f>'fnd enro'!K539</f>
        <v>1.544</v>
      </c>
      <c r="L539" s="14">
        <f>'fnd enro'!L539</f>
        <v>0</v>
      </c>
      <c r="M539" s="14">
        <f>'fnd enro'!M539</f>
        <v>0</v>
      </c>
      <c r="N539" s="14">
        <f>'fnd enro'!N539</f>
        <v>0</v>
      </c>
      <c r="O539" s="14">
        <f>'fnd enro'!O539</f>
        <v>0</v>
      </c>
      <c r="P539" s="14">
        <f>'fnd enro'!P539</f>
        <v>19</v>
      </c>
      <c r="Q539" s="14">
        <f>'fnd enro'!R539</f>
        <v>40</v>
      </c>
      <c r="R539" s="15">
        <f t="shared" si="614"/>
        <v>1</v>
      </c>
      <c r="S539" s="14">
        <f>VALUE('fnd enro'!Q539)</f>
        <v>10</v>
      </c>
      <c r="T539" s="2"/>
      <c r="U539" s="1">
        <f>(($D539*'fnd base rates'!C$107)
+($E539*'fnd base rates'!C$108)
+($F539*'fnd base rates'!C$109)
+($G539*'fnd base rates'!C$110)
+($H539*'fnd base rates'!C$111)
+($I539*'fnd base rates'!C$112)
+($J539*'fnd base rates'!C$113)
+($K539*'fnd base rates'!C$114)
+($M539*'fnd base rates'!C$116)
+($N539*'fnd base rates'!C$117)
+($O539*'fnd base rates'!C$118)
+($P539*VLOOKUP($S539+12,rate_basefnd,3)))
*$R539</f>
        <v>22965.343840000001</v>
      </c>
      <c r="V539" s="1">
        <f>(($D539*'fnd base rates'!D$107)
+($E539*'fnd base rates'!D$108)
+($F539*'fnd base rates'!D$109)
+($G539*'fnd base rates'!D$110)
+($H539*'fnd base rates'!D$111)
+($I539*'fnd base rates'!D$112)
+($J539*'fnd base rates'!D$113)
+($K539*'fnd base rates'!D$114)
+($M539*'fnd base rates'!D$116)
+($N539*'fnd base rates'!D$117)
+($O539*'fnd base rates'!D$118)
+($P539*VLOOKUP($S539+12,rate_basefnd,4)))
*$R539</f>
        <v>37743.4</v>
      </c>
      <c r="W539" s="1">
        <f>(($D539*'fnd base rates'!E$107)
+($E539*'fnd base rates'!E$108)
+($F539*'fnd base rates'!E$109)
+($G539*'fnd base rates'!E$110)
+($H539*'fnd base rates'!E$111)
+($I539*'fnd base rates'!E$112)
+($J539*'fnd base rates'!E$113)
+($K539*'fnd base rates'!E$114)
+($M539*'fnd base rates'!E$116)
+($N539*'fnd base rates'!E$117)
+($O539*'fnd base rates'!E$118)
+($P539*VLOOKUP($S539+12,rate_basefnd,5)))
*$R539</f>
        <v>248755.73504</v>
      </c>
      <c r="X539" s="1">
        <f>(($D539*'fnd base rates'!F$107)
+($E539*'fnd base rates'!F$108)
+($F539*'fnd base rates'!F$109)
+($G539*'fnd base rates'!F$110)
+($H539*'fnd base rates'!F$111)
+($I539*'fnd base rates'!F$112)
+($J539*'fnd base rates'!F$113)
+($K539*'fnd base rates'!F$114)
+($M539*'fnd base rates'!F$116)
+($N539*'fnd base rates'!F$117)
+($O539*'fnd base rates'!F$118)
+($P539*VLOOKUP($S539+12,rate_basefnd,6)))
*$R539</f>
        <v>36777.336480000005</v>
      </c>
      <c r="Y539" s="1">
        <f>(($D539*'fnd base rates'!G$107)
+($E539*'fnd base rates'!G$108)
+($F539*'fnd base rates'!G$109)
+($G539*'fnd base rates'!G$110)
+($H539*'fnd base rates'!G$111)
+($I539*'fnd base rates'!G$112)
+($J539*'fnd base rates'!G$113)
+($K539*'fnd base rates'!G$114)
+($M539*'fnd base rates'!G$116)
+($N539*'fnd base rates'!G$117)
+($O539*'fnd base rates'!G$118)
+($P539*VLOOKUP($S539+12,rate_basefnd,7)))
*$R539</f>
        <v>9991.601279999999</v>
      </c>
      <c r="Z539" s="1">
        <f>(($D539*'fnd base rates'!H$107)
+($E539*'fnd base rates'!H$108)
+($F539*'fnd base rates'!H$109)
+($G539*'fnd base rates'!H$110)
+($H539*'fnd base rates'!H$111)
+($I539*'fnd base rates'!H$112)
+($J539*'fnd base rates'!H$113)
+($K539*'fnd base rates'!H$114)
+($M539*'fnd base rates'!H$116)
+($N539*'fnd base rates'!H$117)
+($O539*'fnd base rates'!H$118)
+($P539*VLOOKUP($S539+12,rate_basefnd,8)))</f>
        <v>29985.79736</v>
      </c>
      <c r="AA539" s="1">
        <f>(($D539*'fnd base rates'!I$107)
+($E539*'fnd base rates'!I$108)
+($F539*'fnd base rates'!I$109)
+($G539*'fnd base rates'!I$110)
+($H539*'fnd base rates'!I$111)
+($I539*'fnd base rates'!I$112)
+($J539*'fnd base rates'!I$113)
+($K539*'fnd base rates'!I$114)
+($M539*'fnd base rates'!I$116)
+($N539*'fnd base rates'!I$117)
+($O539*'fnd base rates'!I$118)
+($P539*VLOOKUP($S539+12,rate_basefnd,9)))
*$R539</f>
        <v>19101.05</v>
      </c>
      <c r="AB539" s="1">
        <f>(($D539*'fnd base rates'!J$107)
+($E539*'fnd base rates'!J$108)
+($F539*'fnd base rates'!J$109)
+($G539*'fnd base rates'!J$110)
+($H539*'fnd base rates'!J$111)
+($I539*'fnd base rates'!J$112)
+($J539*'fnd base rates'!J$113)
+($K539*'fnd base rates'!J$114)
+($M539*'fnd base rates'!J$116)
+($N539*'fnd base rates'!J$117)
+($O539*'fnd base rates'!J$118)
+($P539*VLOOKUP($S539+12,rate_basefnd,10)))
*$R539</f>
        <v>33716.630000000005</v>
      </c>
      <c r="AC539" s="1">
        <f>(($D539*'fnd base rates'!K$107)
+($E539*'fnd base rates'!K$108)
+($F539*'fnd base rates'!K$109)
+($G539*'fnd base rates'!K$110)
+($H539*'fnd base rates'!K$111)
+($I539*'fnd base rates'!K$112)
+($J539*'fnd base rates'!K$113)
+($K539*'fnd base rates'!K$114)
+($M539*'fnd base rates'!K$116)
+($N539*'fnd base rates'!K$117)
+($O539*'fnd base rates'!K$118)
+($P539*VLOOKUP($S539+12,rate_basefnd,11)))
*$R539</f>
        <v>46387.595199999996</v>
      </c>
      <c r="AD539" s="1">
        <f>(($D539*'fnd base rates'!L$107)
+($E539*'fnd base rates'!L$108)
+($F539*'fnd base rates'!L$109)
+($G539*'fnd base rates'!L$110)
+($H539*'fnd base rates'!L$111)
+($I539*'fnd base rates'!L$112)
+($J539*'fnd base rates'!L$113)
+($K539*'fnd base rates'!L$114)
+($M539*'fnd base rates'!L$116)
+($N539*'fnd base rates'!L$117)
+($O539*'fnd base rates'!L$118)
+($P539*VLOOKUP($S539+12,rate_basefnd,12)))</f>
        <v>67759.867200000008</v>
      </c>
      <c r="AE539" s="1">
        <f>(($D539*'fnd base rates'!M$107)
+($E539*'fnd base rates'!M$108)
+($F539*'fnd base rates'!M$109)
+($G539*'fnd base rates'!M$110)
+($H539*'fnd base rates'!M$111)
+($I539*'fnd base rates'!M$112)
+($J539*'fnd base rates'!M$113)
+($K539*'fnd base rates'!M$114)
+($M539*'fnd base rates'!M$116)
+($N539*'fnd base rates'!M$117)
+($O539*'fnd base rates'!M$118)
+($P539*VLOOKUP($S539+12,rate_basefnd,13)))</f>
        <v>0</v>
      </c>
      <c r="AF539" s="4">
        <f t="shared" si="615"/>
        <v>553184.35640000005</v>
      </c>
      <c r="AH539" s="269">
        <f t="shared" si="616"/>
        <v>474097153</v>
      </c>
      <c r="AI539" s="4" t="str">
        <f t="shared" si="617"/>
        <v>474</v>
      </c>
      <c r="AJ539" s="2" t="str">
        <f t="shared" si="618"/>
        <v>097</v>
      </c>
      <c r="AK539" s="2" t="str">
        <f t="shared" si="619"/>
        <v>153</v>
      </c>
      <c r="AL539" s="4">
        <f t="shared" si="620"/>
        <v>1</v>
      </c>
      <c r="AM539" s="4">
        <f t="shared" si="611"/>
        <v>40</v>
      </c>
      <c r="AN539" s="4">
        <f t="shared" si="621"/>
        <v>553184.35640000005</v>
      </c>
      <c r="AO539" s="4">
        <f t="shared" si="622"/>
        <v>13830</v>
      </c>
      <c r="AP539" s="4">
        <f t="shared" si="612"/>
        <v>0</v>
      </c>
      <c r="AQ539" s="4">
        <v>13830</v>
      </c>
      <c r="AW539" s="4">
        <v>13830</v>
      </c>
      <c r="AX539" s="5">
        <f t="shared" si="623"/>
        <v>0</v>
      </c>
      <c r="AY539" s="4">
        <v>13830</v>
      </c>
      <c r="AZ539" s="5"/>
      <c r="BB539" s="5">
        <f t="shared" ref="BB539" si="640">BC539-BA539</f>
        <v>0</v>
      </c>
    </row>
    <row r="540" spans="1:54" s="4" customFormat="1">
      <c r="A540" s="269">
        <v>474</v>
      </c>
      <c r="B540" s="2">
        <v>474097162</v>
      </c>
      <c r="C540" s="9" t="s">
        <v>1090</v>
      </c>
      <c r="D540" s="14">
        <f>'fnd enro'!D540</f>
        <v>0</v>
      </c>
      <c r="E540" s="14">
        <f>'fnd enro'!E540</f>
        <v>0</v>
      </c>
      <c r="F540" s="14">
        <f>'fnd enro'!F540</f>
        <v>0</v>
      </c>
      <c r="G540" s="14">
        <f>'fnd enro'!G540</f>
        <v>0</v>
      </c>
      <c r="H540" s="14">
        <f>'fnd enro'!H540</f>
        <v>5</v>
      </c>
      <c r="I540" s="14">
        <f>'fnd enro'!I540</f>
        <v>9</v>
      </c>
      <c r="J540" s="14">
        <f>'fnd enro'!J540</f>
        <v>0</v>
      </c>
      <c r="K540" s="15">
        <f>'fnd enro'!K540</f>
        <v>0.54039999999999999</v>
      </c>
      <c r="L540" s="14">
        <f>'fnd enro'!L540</f>
        <v>0</v>
      </c>
      <c r="M540" s="14">
        <f>'fnd enro'!M540</f>
        <v>0</v>
      </c>
      <c r="N540" s="14">
        <f>'fnd enro'!N540</f>
        <v>0</v>
      </c>
      <c r="O540" s="14">
        <f>'fnd enro'!O540</f>
        <v>0</v>
      </c>
      <c r="P540" s="14">
        <f>'fnd enro'!P540</f>
        <v>5</v>
      </c>
      <c r="Q540" s="14">
        <f>'fnd enro'!R540</f>
        <v>14</v>
      </c>
      <c r="R540" s="15">
        <f t="shared" si="614"/>
        <v>1</v>
      </c>
      <c r="S540" s="14">
        <f>VALUE('fnd enro'!Q540)</f>
        <v>5</v>
      </c>
      <c r="T540" s="2"/>
      <c r="U540" s="1">
        <f>(($D540*'fnd base rates'!C$107)
+($E540*'fnd base rates'!C$108)
+($F540*'fnd base rates'!C$109)
+($G540*'fnd base rates'!C$110)
+($H540*'fnd base rates'!C$111)
+($I540*'fnd base rates'!C$112)
+($J540*'fnd base rates'!C$113)
+($K540*'fnd base rates'!C$114)
+($M540*'fnd base rates'!C$116)
+($N540*'fnd base rates'!C$117)
+($O540*'fnd base rates'!C$118)
+($P540*VLOOKUP($S540+12,rate_basefnd,3)))
*$R540</f>
        <v>7809.808844000001</v>
      </c>
      <c r="V540" s="1">
        <f>(($D540*'fnd base rates'!D$107)
+($E540*'fnd base rates'!D$108)
+($F540*'fnd base rates'!D$109)
+($G540*'fnd base rates'!D$110)
+($H540*'fnd base rates'!D$111)
+($I540*'fnd base rates'!D$112)
+($J540*'fnd base rates'!D$113)
+($K540*'fnd base rates'!D$114)
+($M540*'fnd base rates'!D$116)
+($N540*'fnd base rates'!D$117)
+($O540*'fnd base rates'!D$118)
+($P540*VLOOKUP($S540+12,rate_basefnd,4)))
*$R540</f>
        <v>12129.420000000002</v>
      </c>
      <c r="W540" s="1">
        <f>(($D540*'fnd base rates'!E$107)
+($E540*'fnd base rates'!E$108)
+($F540*'fnd base rates'!E$109)
+($G540*'fnd base rates'!E$110)
+($H540*'fnd base rates'!E$111)
+($I540*'fnd base rates'!E$112)
+($J540*'fnd base rates'!E$113)
+($K540*'fnd base rates'!E$114)
+($M540*'fnd base rates'!E$116)
+($N540*'fnd base rates'!E$117)
+($O540*'fnd base rates'!E$118)
+($P540*VLOOKUP($S540+12,rate_basefnd,5)))
*$R540</f>
        <v>75352.755263999992</v>
      </c>
      <c r="X540" s="1">
        <f>(($D540*'fnd base rates'!F$107)
+($E540*'fnd base rates'!F$108)
+($F540*'fnd base rates'!F$109)
+($G540*'fnd base rates'!F$110)
+($H540*'fnd base rates'!F$111)
+($I540*'fnd base rates'!F$112)
+($J540*'fnd base rates'!F$113)
+($K540*'fnd base rates'!F$114)
+($M540*'fnd base rates'!F$116)
+($N540*'fnd base rates'!F$117)
+($O540*'fnd base rates'!F$118)
+($P540*VLOOKUP($S540+12,rate_basefnd,6)))
*$R540</f>
        <v>12958.859768</v>
      </c>
      <c r="Y540" s="1">
        <f>(($D540*'fnd base rates'!G$107)
+($E540*'fnd base rates'!G$108)
+($F540*'fnd base rates'!G$109)
+($G540*'fnd base rates'!G$110)
+($H540*'fnd base rates'!G$111)
+($I540*'fnd base rates'!G$112)
+($J540*'fnd base rates'!G$113)
+($K540*'fnd base rates'!G$114)
+($M540*'fnd base rates'!G$116)
+($N540*'fnd base rates'!G$117)
+($O540*'fnd base rates'!G$118)
+($P540*VLOOKUP($S540+12,rate_basefnd,7)))
*$R540</f>
        <v>2988.965948</v>
      </c>
      <c r="Z540" s="1">
        <f>(($D540*'fnd base rates'!H$107)
+($E540*'fnd base rates'!H$108)
+($F540*'fnd base rates'!H$109)
+($G540*'fnd base rates'!H$110)
+($H540*'fnd base rates'!H$111)
+($I540*'fnd base rates'!H$112)
+($J540*'fnd base rates'!H$113)
+($K540*'fnd base rates'!H$114)
+($M540*'fnd base rates'!H$116)
+($N540*'fnd base rates'!H$117)
+($O540*'fnd base rates'!H$118)
+($P540*VLOOKUP($S540+12,rate_basefnd,8)))</f>
        <v>10172.855076</v>
      </c>
      <c r="AA540" s="1">
        <f>(($D540*'fnd base rates'!I$107)
+($E540*'fnd base rates'!I$108)
+($F540*'fnd base rates'!I$109)
+($G540*'fnd base rates'!I$110)
+($H540*'fnd base rates'!I$111)
+($I540*'fnd base rates'!I$112)
+($J540*'fnd base rates'!I$113)
+($K540*'fnd base rates'!I$114)
+($M540*'fnd base rates'!I$116)
+($N540*'fnd base rates'!I$117)
+($O540*'fnd base rates'!I$118)
+($P540*VLOOKUP($S540+12,rate_basefnd,9)))
*$R540</f>
        <v>6207.5599999999995</v>
      </c>
      <c r="AB540" s="1">
        <f>(($D540*'fnd base rates'!J$107)
+($E540*'fnd base rates'!J$108)
+($F540*'fnd base rates'!J$109)
+($G540*'fnd base rates'!J$110)
+($H540*'fnd base rates'!J$111)
+($I540*'fnd base rates'!J$112)
+($J540*'fnd base rates'!J$113)
+($K540*'fnd base rates'!J$114)
+($M540*'fnd base rates'!J$116)
+($N540*'fnd base rates'!J$117)
+($O540*'fnd base rates'!J$118)
+($P540*VLOOKUP($S540+12,rate_basefnd,10)))
*$R540</f>
        <v>9321.1</v>
      </c>
      <c r="AC540" s="1">
        <f>(($D540*'fnd base rates'!K$107)
+($E540*'fnd base rates'!K$108)
+($F540*'fnd base rates'!K$109)
+($G540*'fnd base rates'!K$110)
+($H540*'fnd base rates'!K$111)
+($I540*'fnd base rates'!K$112)
+($J540*'fnd base rates'!K$113)
+($K540*'fnd base rates'!K$114)
+($M540*'fnd base rates'!K$116)
+($N540*'fnd base rates'!K$117)
+($O540*'fnd base rates'!K$118)
+($P540*VLOOKUP($S540+12,rate_basefnd,11)))
*$R540</f>
        <v>16261.338320000001</v>
      </c>
      <c r="AD540" s="1">
        <f>(($D540*'fnd base rates'!L$107)
+($E540*'fnd base rates'!L$108)
+($F540*'fnd base rates'!L$109)
+($G540*'fnd base rates'!L$110)
+($H540*'fnd base rates'!L$111)
+($I540*'fnd base rates'!L$112)
+($J540*'fnd base rates'!L$113)
+($K540*'fnd base rates'!L$114)
+($M540*'fnd base rates'!L$116)
+($N540*'fnd base rates'!L$117)
+($O540*'fnd base rates'!L$118)
+($P540*VLOOKUP($S540+12,rate_basefnd,12)))</f>
        <v>22124.173520000004</v>
      </c>
      <c r="AE540" s="1">
        <f>(($D540*'fnd base rates'!M$107)
+($E540*'fnd base rates'!M$108)
+($F540*'fnd base rates'!M$109)
+($G540*'fnd base rates'!M$110)
+($H540*'fnd base rates'!M$111)
+($I540*'fnd base rates'!M$112)
+($J540*'fnd base rates'!M$113)
+($K540*'fnd base rates'!M$114)
+($M540*'fnd base rates'!M$116)
+($N540*'fnd base rates'!M$117)
+($O540*'fnd base rates'!M$118)
+($P540*VLOOKUP($S540+12,rate_basefnd,13)))</f>
        <v>0</v>
      </c>
      <c r="AF540" s="4">
        <f t="shared" si="615"/>
        <v>175326.83674000003</v>
      </c>
      <c r="AH540" s="269">
        <f t="shared" si="616"/>
        <v>474097162</v>
      </c>
      <c r="AI540" s="4" t="str">
        <f t="shared" si="617"/>
        <v>474</v>
      </c>
      <c r="AJ540" s="2" t="str">
        <f t="shared" si="618"/>
        <v>097</v>
      </c>
      <c r="AK540" s="2" t="str">
        <f t="shared" si="619"/>
        <v>162</v>
      </c>
      <c r="AL540" s="4">
        <f t="shared" si="620"/>
        <v>1</v>
      </c>
      <c r="AM540" s="4">
        <f t="shared" si="611"/>
        <v>14</v>
      </c>
      <c r="AN540" s="4">
        <f t="shared" si="621"/>
        <v>175326.83674000003</v>
      </c>
      <c r="AO540" s="4">
        <f t="shared" si="622"/>
        <v>12523</v>
      </c>
      <c r="AP540" s="4">
        <f t="shared" si="612"/>
        <v>0</v>
      </c>
      <c r="AQ540" s="4">
        <v>12523</v>
      </c>
      <c r="AW540" s="4">
        <v>12523</v>
      </c>
      <c r="AX540" s="5">
        <f t="shared" si="623"/>
        <v>0</v>
      </c>
      <c r="AY540" s="4">
        <v>12523</v>
      </c>
      <c r="AZ540" s="5"/>
      <c r="BB540" s="5">
        <f t="shared" ref="BB540" si="641">BC540-BA540</f>
        <v>0</v>
      </c>
    </row>
    <row r="541" spans="1:54" s="4" customFormat="1">
      <c r="A541" s="269">
        <v>474</v>
      </c>
      <c r="B541" s="2">
        <v>474097343</v>
      </c>
      <c r="C541" s="9" t="s">
        <v>1090</v>
      </c>
      <c r="D541" s="14">
        <f>'fnd enro'!D541</f>
        <v>0</v>
      </c>
      <c r="E541" s="14">
        <f>'fnd enro'!E541</f>
        <v>0</v>
      </c>
      <c r="F541" s="14">
        <f>'fnd enro'!F541</f>
        <v>0</v>
      </c>
      <c r="G541" s="14">
        <f>'fnd enro'!G541</f>
        <v>0</v>
      </c>
      <c r="H541" s="14">
        <f>'fnd enro'!H541</f>
        <v>7</v>
      </c>
      <c r="I541" s="14">
        <f>'fnd enro'!I541</f>
        <v>8</v>
      </c>
      <c r="J541" s="14">
        <f>'fnd enro'!J541</f>
        <v>0</v>
      </c>
      <c r="K541" s="15">
        <f>'fnd enro'!K541</f>
        <v>0.57899999999999996</v>
      </c>
      <c r="L541" s="14">
        <f>'fnd enro'!L541</f>
        <v>0</v>
      </c>
      <c r="M541" s="14">
        <f>'fnd enro'!M541</f>
        <v>0</v>
      </c>
      <c r="N541" s="14">
        <f>'fnd enro'!N541</f>
        <v>0</v>
      </c>
      <c r="O541" s="14">
        <f>'fnd enro'!O541</f>
        <v>0</v>
      </c>
      <c r="P541" s="14">
        <f>'fnd enro'!P541</f>
        <v>4</v>
      </c>
      <c r="Q541" s="14">
        <f>'fnd enro'!R541</f>
        <v>15</v>
      </c>
      <c r="R541" s="15">
        <f t="shared" si="614"/>
        <v>1</v>
      </c>
      <c r="S541" s="14">
        <f>VALUE('fnd enro'!Q541)</f>
        <v>10</v>
      </c>
      <c r="T541" s="2"/>
      <c r="U541" s="1">
        <f>(($D541*'fnd base rates'!C$107)
+($E541*'fnd base rates'!C$108)
+($F541*'fnd base rates'!C$109)
+($G541*'fnd base rates'!C$110)
+($H541*'fnd base rates'!C$111)
+($I541*'fnd base rates'!C$112)
+($J541*'fnd base rates'!C$113)
+($K541*'fnd base rates'!C$114)
+($M541*'fnd base rates'!C$116)
+($N541*'fnd base rates'!C$117)
+($O541*'fnd base rates'!C$118)
+($P541*VLOOKUP($S541+12,rate_basefnd,3)))
*$R541</f>
        <v>8364.1601900000005</v>
      </c>
      <c r="V541" s="1">
        <f>(($D541*'fnd base rates'!D$107)
+($E541*'fnd base rates'!D$108)
+($F541*'fnd base rates'!D$109)
+($G541*'fnd base rates'!D$110)
+($H541*'fnd base rates'!D$111)
+($I541*'fnd base rates'!D$112)
+($J541*'fnd base rates'!D$113)
+($K541*'fnd base rates'!D$114)
+($M541*'fnd base rates'!D$116)
+($N541*'fnd base rates'!D$117)
+($O541*'fnd base rates'!D$118)
+($P541*VLOOKUP($S541+12,rate_basefnd,4)))
*$R541</f>
        <v>12979.400000000001</v>
      </c>
      <c r="W541" s="1">
        <f>(($D541*'fnd base rates'!E$107)
+($E541*'fnd base rates'!E$108)
+($F541*'fnd base rates'!E$109)
+($G541*'fnd base rates'!E$110)
+($H541*'fnd base rates'!E$111)
+($I541*'fnd base rates'!E$112)
+($J541*'fnd base rates'!E$113)
+($K541*'fnd base rates'!E$114)
+($M541*'fnd base rates'!E$116)
+($N541*'fnd base rates'!E$117)
+($O541*'fnd base rates'!E$118)
+($P541*VLOOKUP($S541+12,rate_basefnd,5)))
*$R541</f>
        <v>78187.72563999999</v>
      </c>
      <c r="X541" s="1">
        <f>(($D541*'fnd base rates'!F$107)
+($E541*'fnd base rates'!F$108)
+($F541*'fnd base rates'!F$109)
+($G541*'fnd base rates'!F$110)
+($H541*'fnd base rates'!F$111)
+($I541*'fnd base rates'!F$112)
+($J541*'fnd base rates'!F$113)
+($K541*'fnd base rates'!F$114)
+($M541*'fnd base rates'!F$116)
+($N541*'fnd base rates'!F$117)
+($O541*'fnd base rates'!F$118)
+($P541*VLOOKUP($S541+12,rate_basefnd,6)))
*$R541</f>
        <v>14062.72618</v>
      </c>
      <c r="Y541" s="1">
        <f>(($D541*'fnd base rates'!G$107)
+($E541*'fnd base rates'!G$108)
+($F541*'fnd base rates'!G$109)
+($G541*'fnd base rates'!G$110)
+($H541*'fnd base rates'!G$111)
+($I541*'fnd base rates'!G$112)
+($J541*'fnd base rates'!G$113)
+($K541*'fnd base rates'!G$114)
+($M541*'fnd base rates'!G$116)
+($N541*'fnd base rates'!G$117)
+($O541*'fnd base rates'!G$118)
+($P541*VLOOKUP($S541+12,rate_basefnd,7)))
*$R541</f>
        <v>3202.1192300000002</v>
      </c>
      <c r="Z541" s="1">
        <f>(($D541*'fnd base rates'!H$107)
+($E541*'fnd base rates'!H$108)
+($F541*'fnd base rates'!H$109)
+($G541*'fnd base rates'!H$110)
+($H541*'fnd base rates'!H$111)
+($I541*'fnd base rates'!H$112)
+($J541*'fnd base rates'!H$113)
+($K541*'fnd base rates'!H$114)
+($M541*'fnd base rates'!H$116)
+($N541*'fnd base rates'!H$117)
+($O541*'fnd base rates'!H$118)
+($P541*VLOOKUP($S541+12,rate_basefnd,8)))</f>
        <v>10397.824010000002</v>
      </c>
      <c r="AA541" s="1">
        <f>(($D541*'fnd base rates'!I$107)
+($E541*'fnd base rates'!I$108)
+($F541*'fnd base rates'!I$109)
+($G541*'fnd base rates'!I$110)
+($H541*'fnd base rates'!I$111)
+($I541*'fnd base rates'!I$112)
+($J541*'fnd base rates'!I$113)
+($K541*'fnd base rates'!I$114)
+($M541*'fnd base rates'!I$116)
+($N541*'fnd base rates'!I$117)
+($O541*'fnd base rates'!I$118)
+($P541*VLOOKUP($S541+12,rate_basefnd,9)))
*$R541</f>
        <v>6540.55</v>
      </c>
      <c r="AB541" s="1">
        <f>(($D541*'fnd base rates'!J$107)
+($E541*'fnd base rates'!J$108)
+($F541*'fnd base rates'!J$109)
+($G541*'fnd base rates'!J$110)
+($H541*'fnd base rates'!J$111)
+($I541*'fnd base rates'!J$112)
+($J541*'fnd base rates'!J$113)
+($K541*'fnd base rates'!J$114)
+($M541*'fnd base rates'!J$116)
+($N541*'fnd base rates'!J$117)
+($O541*'fnd base rates'!J$118)
+($P541*VLOOKUP($S541+12,rate_basefnd,10)))
*$R541</f>
        <v>9419.23</v>
      </c>
      <c r="AC541" s="1">
        <f>(($D541*'fnd base rates'!K$107)
+($E541*'fnd base rates'!K$108)
+($F541*'fnd base rates'!K$109)
+($G541*'fnd base rates'!K$110)
+($H541*'fnd base rates'!K$111)
+($I541*'fnd base rates'!K$112)
+($J541*'fnd base rates'!K$113)
+($K541*'fnd base rates'!K$114)
+($M541*'fnd base rates'!K$116)
+($N541*'fnd base rates'!K$117)
+($O541*'fnd base rates'!K$118)
+($P541*VLOOKUP($S541+12,rate_basefnd,11)))
*$R541</f>
        <v>17475.5982</v>
      </c>
      <c r="AD541" s="1">
        <f>(($D541*'fnd base rates'!L$107)
+($E541*'fnd base rates'!L$108)
+($F541*'fnd base rates'!L$109)
+($G541*'fnd base rates'!L$110)
+($H541*'fnd base rates'!L$111)
+($I541*'fnd base rates'!L$112)
+($J541*'fnd base rates'!L$113)
+($K541*'fnd base rates'!L$114)
+($M541*'fnd base rates'!L$116)
+($N541*'fnd base rates'!L$117)
+($O541*'fnd base rates'!L$118)
+($P541*VLOOKUP($S541+12,rate_basefnd,12)))</f>
        <v>23913.950199999996</v>
      </c>
      <c r="AE541" s="1">
        <f>(($D541*'fnd base rates'!M$107)
+($E541*'fnd base rates'!M$108)
+($F541*'fnd base rates'!M$109)
+($G541*'fnd base rates'!M$110)
+($H541*'fnd base rates'!M$111)
+($I541*'fnd base rates'!M$112)
+($J541*'fnd base rates'!M$113)
+($K541*'fnd base rates'!M$114)
+($M541*'fnd base rates'!M$116)
+($N541*'fnd base rates'!M$117)
+($O541*'fnd base rates'!M$118)
+($P541*VLOOKUP($S541+12,rate_basefnd,13)))</f>
        <v>0</v>
      </c>
      <c r="AF541" s="4">
        <f t="shared" si="615"/>
        <v>184543.28365</v>
      </c>
      <c r="AH541" s="269">
        <f t="shared" si="616"/>
        <v>474097343</v>
      </c>
      <c r="AI541" s="4" t="str">
        <f t="shared" si="617"/>
        <v>474</v>
      </c>
      <c r="AJ541" s="2" t="str">
        <f t="shared" si="618"/>
        <v>097</v>
      </c>
      <c r="AK541" s="2" t="str">
        <f t="shared" si="619"/>
        <v>343</v>
      </c>
      <c r="AL541" s="4">
        <f t="shared" si="620"/>
        <v>1</v>
      </c>
      <c r="AM541" s="4">
        <f t="shared" si="611"/>
        <v>15</v>
      </c>
      <c r="AN541" s="4">
        <f t="shared" si="621"/>
        <v>184543.28365</v>
      </c>
      <c r="AO541" s="4">
        <f t="shared" si="622"/>
        <v>12303</v>
      </c>
      <c r="AP541" s="4">
        <f t="shared" si="612"/>
        <v>0</v>
      </c>
      <c r="AQ541" s="4">
        <v>12303</v>
      </c>
      <c r="AW541" s="4">
        <v>12303</v>
      </c>
      <c r="AX541" s="5">
        <f t="shared" si="623"/>
        <v>0</v>
      </c>
      <c r="AY541" s="4">
        <v>12303</v>
      </c>
      <c r="AZ541" s="5"/>
      <c r="BB541" s="5">
        <f t="shared" ref="BB541" si="642">BC541-BA541</f>
        <v>0</v>
      </c>
    </row>
    <row r="542" spans="1:54" s="4" customFormat="1">
      <c r="A542" s="269">
        <v>474</v>
      </c>
      <c r="B542" s="2">
        <v>474097610</v>
      </c>
      <c r="C542" s="9" t="s">
        <v>1090</v>
      </c>
      <c r="D542" s="14">
        <f>'fnd enro'!D542</f>
        <v>0</v>
      </c>
      <c r="E542" s="14">
        <f>'fnd enro'!E542</f>
        <v>0</v>
      </c>
      <c r="F542" s="14">
        <f>'fnd enro'!F542</f>
        <v>0</v>
      </c>
      <c r="G542" s="14">
        <f>'fnd enro'!G542</f>
        <v>0</v>
      </c>
      <c r="H542" s="14">
        <f>'fnd enro'!H542</f>
        <v>4</v>
      </c>
      <c r="I542" s="14">
        <f>'fnd enro'!I542</f>
        <v>2</v>
      </c>
      <c r="J542" s="14">
        <f>'fnd enro'!J542</f>
        <v>0</v>
      </c>
      <c r="K542" s="15">
        <f>'fnd enro'!K542</f>
        <v>0.2316</v>
      </c>
      <c r="L542" s="14">
        <f>'fnd enro'!L542</f>
        <v>0</v>
      </c>
      <c r="M542" s="14">
        <f>'fnd enro'!M542</f>
        <v>0</v>
      </c>
      <c r="N542" s="14">
        <f>'fnd enro'!N542</f>
        <v>0</v>
      </c>
      <c r="O542" s="14">
        <f>'fnd enro'!O542</f>
        <v>0</v>
      </c>
      <c r="P542" s="14">
        <f>'fnd enro'!P542</f>
        <v>2</v>
      </c>
      <c r="Q542" s="14">
        <f>'fnd enro'!R542</f>
        <v>6</v>
      </c>
      <c r="R542" s="15">
        <f t="shared" si="614"/>
        <v>1</v>
      </c>
      <c r="S542" s="14">
        <f>VALUE('fnd enro'!Q542)</f>
        <v>5</v>
      </c>
      <c r="T542" s="2"/>
      <c r="U542" s="1">
        <f>(($D542*'fnd base rates'!C$107)
+($E542*'fnd base rates'!C$108)
+($F542*'fnd base rates'!C$109)
+($G542*'fnd base rates'!C$110)
+($H542*'fnd base rates'!C$111)
+($I542*'fnd base rates'!C$112)
+($J542*'fnd base rates'!C$113)
+($K542*'fnd base rates'!C$114)
+($M542*'fnd base rates'!C$116)
+($N542*'fnd base rates'!C$117)
+($O542*'fnd base rates'!C$118)
+($P542*VLOOKUP($S542+12,rate_basefnd,3)))
*$R542</f>
        <v>3338.5080759999996</v>
      </c>
      <c r="V542" s="1">
        <f>(($D542*'fnd base rates'!D$107)
+($E542*'fnd base rates'!D$108)
+($F542*'fnd base rates'!D$109)
+($G542*'fnd base rates'!D$110)
+($H542*'fnd base rates'!D$111)
+($I542*'fnd base rates'!D$112)
+($J542*'fnd base rates'!D$113)
+($K542*'fnd base rates'!D$114)
+($M542*'fnd base rates'!D$116)
+($N542*'fnd base rates'!D$117)
+($O542*'fnd base rates'!D$118)
+($P542*VLOOKUP($S542+12,rate_basefnd,4)))
*$R542</f>
        <v>5157.8</v>
      </c>
      <c r="W542" s="1">
        <f>(($D542*'fnd base rates'!E$107)
+($E542*'fnd base rates'!E$108)
+($F542*'fnd base rates'!E$109)
+($G542*'fnd base rates'!E$110)
+($H542*'fnd base rates'!E$111)
+($I542*'fnd base rates'!E$112)
+($J542*'fnd base rates'!E$113)
+($K542*'fnd base rates'!E$114)
+($M542*'fnd base rates'!E$116)
+($N542*'fnd base rates'!E$117)
+($O542*'fnd base rates'!E$118)
+($P542*VLOOKUP($S542+12,rate_basefnd,5)))
*$R542</f>
        <v>29200.542256000001</v>
      </c>
      <c r="X542" s="1">
        <f>(($D542*'fnd base rates'!F$107)
+($E542*'fnd base rates'!F$108)
+($F542*'fnd base rates'!F$109)
+($G542*'fnd base rates'!F$110)
+($H542*'fnd base rates'!F$111)
+($I542*'fnd base rates'!F$112)
+($J542*'fnd base rates'!F$113)
+($K542*'fnd base rates'!F$114)
+($M542*'fnd base rates'!F$116)
+($N542*'fnd base rates'!F$117)
+($O542*'fnd base rates'!F$118)
+($P542*VLOOKUP($S542+12,rate_basefnd,6)))
*$R542</f>
        <v>5755.278472</v>
      </c>
      <c r="Y542" s="1">
        <f>(($D542*'fnd base rates'!G$107)
+($E542*'fnd base rates'!G$108)
+($F542*'fnd base rates'!G$109)
+($G542*'fnd base rates'!G$110)
+($H542*'fnd base rates'!G$111)
+($I542*'fnd base rates'!G$112)
+($J542*'fnd base rates'!G$113)
+($K542*'fnd base rates'!G$114)
+($M542*'fnd base rates'!G$116)
+($N542*'fnd base rates'!G$117)
+($O542*'fnd base rates'!G$118)
+($P542*VLOOKUP($S542+12,rate_basefnd,7)))
*$R542</f>
        <v>1270.2796919999998</v>
      </c>
      <c r="Z542" s="1">
        <f>(($D542*'fnd base rates'!H$107)
+($E542*'fnd base rates'!H$108)
+($F542*'fnd base rates'!H$109)
+($G542*'fnd base rates'!H$110)
+($H542*'fnd base rates'!H$111)
+($I542*'fnd base rates'!H$112)
+($J542*'fnd base rates'!H$113)
+($K542*'fnd base rates'!H$114)
+($M542*'fnd base rates'!H$116)
+($N542*'fnd base rates'!H$117)
+($O542*'fnd base rates'!H$118)
+($P542*VLOOKUP($S542+12,rate_basefnd,8)))</f>
        <v>3791.0936040000001</v>
      </c>
      <c r="AA542" s="1">
        <f>(($D542*'fnd base rates'!I$107)
+($E542*'fnd base rates'!I$108)
+($F542*'fnd base rates'!I$109)
+($G542*'fnd base rates'!I$110)
+($H542*'fnd base rates'!I$111)
+($I542*'fnd base rates'!I$112)
+($J542*'fnd base rates'!I$113)
+($K542*'fnd base rates'!I$114)
+($M542*'fnd base rates'!I$116)
+($N542*'fnd base rates'!I$117)
+($O542*'fnd base rates'!I$118)
+($P542*VLOOKUP($S542+12,rate_basefnd,9)))
*$R542</f>
        <v>2526.8999999999996</v>
      </c>
      <c r="AB542" s="1">
        <f>(($D542*'fnd base rates'!J$107)
+($E542*'fnd base rates'!J$108)
+($F542*'fnd base rates'!J$109)
+($G542*'fnd base rates'!J$110)
+($H542*'fnd base rates'!J$111)
+($I542*'fnd base rates'!J$112)
+($J542*'fnd base rates'!J$113)
+($K542*'fnd base rates'!J$114)
+($M542*'fnd base rates'!J$116)
+($N542*'fnd base rates'!J$117)
+($O542*'fnd base rates'!J$118)
+($P542*VLOOKUP($S542+12,rate_basefnd,10)))
*$R542</f>
        <v>3308.0599999999995</v>
      </c>
      <c r="AC542" s="1">
        <f>(($D542*'fnd base rates'!K$107)
+($E542*'fnd base rates'!K$108)
+($F542*'fnd base rates'!K$109)
+($G542*'fnd base rates'!K$110)
+($H542*'fnd base rates'!K$111)
+($I542*'fnd base rates'!K$112)
+($J542*'fnd base rates'!K$113)
+($K542*'fnd base rates'!K$114)
+($M542*'fnd base rates'!K$116)
+($N542*'fnd base rates'!K$117)
+($O542*'fnd base rates'!K$118)
+($P542*VLOOKUP($S542+12,rate_basefnd,11)))
*$R542</f>
        <v>7028.7592799999993</v>
      </c>
      <c r="AD542" s="1">
        <f>(($D542*'fnd base rates'!L$107)
+($E542*'fnd base rates'!L$108)
+($F542*'fnd base rates'!L$109)
+($G542*'fnd base rates'!L$110)
+($H542*'fnd base rates'!L$111)
+($I542*'fnd base rates'!L$112)
+($J542*'fnd base rates'!L$113)
+($K542*'fnd base rates'!L$114)
+($M542*'fnd base rates'!L$116)
+($N542*'fnd base rates'!L$117)
+($O542*'fnd base rates'!L$118)
+($P542*VLOOKUP($S542+12,rate_basefnd,12)))</f>
        <v>9684.0200800000021</v>
      </c>
      <c r="AE542" s="1">
        <f>(($D542*'fnd base rates'!M$107)
+($E542*'fnd base rates'!M$108)
+($F542*'fnd base rates'!M$109)
+($G542*'fnd base rates'!M$110)
+($H542*'fnd base rates'!M$111)
+($I542*'fnd base rates'!M$112)
+($J542*'fnd base rates'!M$113)
+($K542*'fnd base rates'!M$114)
+($M542*'fnd base rates'!M$116)
+($N542*'fnd base rates'!M$117)
+($O542*'fnd base rates'!M$118)
+($P542*VLOOKUP($S542+12,rate_basefnd,13)))</f>
        <v>0</v>
      </c>
      <c r="AF542" s="4">
        <f t="shared" si="615"/>
        <v>71061.24145999999</v>
      </c>
      <c r="AH542" s="269">
        <f t="shared" si="616"/>
        <v>474097610</v>
      </c>
      <c r="AI542" s="4" t="str">
        <f t="shared" si="617"/>
        <v>474</v>
      </c>
      <c r="AJ542" s="2" t="str">
        <f t="shared" si="618"/>
        <v>097</v>
      </c>
      <c r="AK542" s="2" t="str">
        <f t="shared" si="619"/>
        <v>610</v>
      </c>
      <c r="AL542" s="4">
        <f t="shared" si="620"/>
        <v>1</v>
      </c>
      <c r="AM542" s="4">
        <f t="shared" si="611"/>
        <v>6</v>
      </c>
      <c r="AN542" s="4">
        <f t="shared" si="621"/>
        <v>71061.24145999999</v>
      </c>
      <c r="AO542" s="4">
        <f t="shared" si="622"/>
        <v>11844</v>
      </c>
      <c r="AP542" s="4">
        <f t="shared" si="612"/>
        <v>0</v>
      </c>
      <c r="AQ542" s="4">
        <v>11844</v>
      </c>
      <c r="AW542" s="4">
        <v>11844</v>
      </c>
      <c r="AX542" s="5">
        <f t="shared" si="623"/>
        <v>0</v>
      </c>
      <c r="AY542" s="4">
        <v>11844</v>
      </c>
      <c r="AZ542" s="5"/>
      <c r="BB542" s="5">
        <f t="shared" ref="BB542" si="643">BC542-BA542</f>
        <v>0</v>
      </c>
    </row>
    <row r="543" spans="1:54" s="4" customFormat="1">
      <c r="A543" s="269">
        <v>474</v>
      </c>
      <c r="B543" s="2">
        <v>474097615</v>
      </c>
      <c r="C543" s="9" t="s">
        <v>1090</v>
      </c>
      <c r="D543" s="14">
        <f>'fnd enro'!D543</f>
        <v>0</v>
      </c>
      <c r="E543" s="14">
        <f>'fnd enro'!E543</f>
        <v>0</v>
      </c>
      <c r="F543" s="14">
        <f>'fnd enro'!F543</f>
        <v>0</v>
      </c>
      <c r="G543" s="14">
        <f>'fnd enro'!G543</f>
        <v>0</v>
      </c>
      <c r="H543" s="14">
        <f>'fnd enro'!H543</f>
        <v>1</v>
      </c>
      <c r="I543" s="14">
        <f>'fnd enro'!I543</f>
        <v>2</v>
      </c>
      <c r="J543" s="14">
        <f>'fnd enro'!J543</f>
        <v>0</v>
      </c>
      <c r="K543" s="15">
        <f>'fnd enro'!K543</f>
        <v>0.1158</v>
      </c>
      <c r="L543" s="14">
        <f>'fnd enro'!L543</f>
        <v>0</v>
      </c>
      <c r="M543" s="14">
        <f>'fnd enro'!M543</f>
        <v>0</v>
      </c>
      <c r="N543" s="14">
        <f>'fnd enro'!N543</f>
        <v>0</v>
      </c>
      <c r="O543" s="14">
        <f>'fnd enro'!O543</f>
        <v>0</v>
      </c>
      <c r="P543" s="14">
        <f>'fnd enro'!P543</f>
        <v>2</v>
      </c>
      <c r="Q543" s="14">
        <f>'fnd enro'!R543</f>
        <v>3</v>
      </c>
      <c r="R543" s="15">
        <f t="shared" si="614"/>
        <v>1</v>
      </c>
      <c r="S543" s="14">
        <f>VALUE('fnd enro'!Q543)</f>
        <v>10</v>
      </c>
      <c r="T543" s="2"/>
      <c r="U543" s="1">
        <f>(($D543*'fnd base rates'!C$107)
+($E543*'fnd base rates'!C$108)
+($F543*'fnd base rates'!C$109)
+($G543*'fnd base rates'!C$110)
+($H543*'fnd base rates'!C$111)
+($I543*'fnd base rates'!C$112)
+($J543*'fnd base rates'!C$113)
+($K543*'fnd base rates'!C$114)
+($M543*'fnd base rates'!C$116)
+($N543*'fnd base rates'!C$117)
+($O543*'fnd base rates'!C$118)
+($P543*VLOOKUP($S543+12,rate_basefnd,3)))
*$R543</f>
        <v>1768.004038</v>
      </c>
      <c r="V543" s="1">
        <f>(($D543*'fnd base rates'!D$107)
+($E543*'fnd base rates'!D$108)
+($F543*'fnd base rates'!D$109)
+($G543*'fnd base rates'!D$110)
+($H543*'fnd base rates'!D$111)
+($I543*'fnd base rates'!D$112)
+($J543*'fnd base rates'!D$113)
+($K543*'fnd base rates'!D$114)
+($M543*'fnd base rates'!D$116)
+($N543*'fnd base rates'!D$117)
+($O543*'fnd base rates'!D$118)
+($P543*VLOOKUP($S543+12,rate_basefnd,4)))
*$R543</f>
        <v>3046.84</v>
      </c>
      <c r="W543" s="1">
        <f>(($D543*'fnd base rates'!E$107)
+($E543*'fnd base rates'!E$108)
+($F543*'fnd base rates'!E$109)
+($G543*'fnd base rates'!E$110)
+($H543*'fnd base rates'!E$111)
+($I543*'fnd base rates'!E$112)
+($J543*'fnd base rates'!E$113)
+($K543*'fnd base rates'!E$114)
+($M543*'fnd base rates'!E$116)
+($N543*'fnd base rates'!E$117)
+($O543*'fnd base rates'!E$118)
+($P543*VLOOKUP($S543+12,rate_basefnd,5)))
*$R543</f>
        <v>20620.761127999998</v>
      </c>
      <c r="X543" s="1">
        <f>(($D543*'fnd base rates'!F$107)
+($E543*'fnd base rates'!F$108)
+($F543*'fnd base rates'!F$109)
+($G543*'fnd base rates'!F$110)
+($H543*'fnd base rates'!F$111)
+($I543*'fnd base rates'!F$112)
+($J543*'fnd base rates'!F$113)
+($K543*'fnd base rates'!F$114)
+($M543*'fnd base rates'!F$116)
+($N543*'fnd base rates'!F$117)
+($O543*'fnd base rates'!F$118)
+($P543*VLOOKUP($S543+12,rate_basefnd,6)))
*$R543</f>
        <v>2769.1492360000002</v>
      </c>
      <c r="Y543" s="1">
        <f>(($D543*'fnd base rates'!G$107)
+($E543*'fnd base rates'!G$108)
+($F543*'fnd base rates'!G$109)
+($G543*'fnd base rates'!G$110)
+($H543*'fnd base rates'!G$111)
+($I543*'fnd base rates'!G$112)
+($J543*'fnd base rates'!G$113)
+($K543*'fnd base rates'!G$114)
+($M543*'fnd base rates'!G$116)
+($N543*'fnd base rates'!G$117)
+($O543*'fnd base rates'!G$118)
+($P543*VLOOKUP($S543+12,rate_basefnd,7)))
*$R543</f>
        <v>852.15984600000002</v>
      </c>
      <c r="Z543" s="1">
        <f>(($D543*'fnd base rates'!H$107)
+($E543*'fnd base rates'!H$108)
+($F543*'fnd base rates'!H$109)
+($G543*'fnd base rates'!H$110)
+($H543*'fnd base rates'!H$111)
+($I543*'fnd base rates'!H$112)
+($J543*'fnd base rates'!H$113)
+($K543*'fnd base rates'!H$114)
+($M543*'fnd base rates'!H$116)
+($N543*'fnd base rates'!H$117)
+($O543*'fnd base rates'!H$118)
+($P543*VLOOKUP($S543+12,rate_basefnd,8)))</f>
        <v>2234.156802</v>
      </c>
      <c r="AA543" s="1">
        <f>(($D543*'fnd base rates'!I$107)
+($E543*'fnd base rates'!I$108)
+($F543*'fnd base rates'!I$109)
+($G543*'fnd base rates'!I$110)
+($H543*'fnd base rates'!I$111)
+($I543*'fnd base rates'!I$112)
+($J543*'fnd base rates'!I$113)
+($K543*'fnd base rates'!I$114)
+($M543*'fnd base rates'!I$116)
+($N543*'fnd base rates'!I$117)
+($O543*'fnd base rates'!I$118)
+($P543*VLOOKUP($S543+12,rate_basefnd,9)))
*$R543</f>
        <v>1511.67</v>
      </c>
      <c r="AB543" s="1">
        <f>(($D543*'fnd base rates'!J$107)
+($E543*'fnd base rates'!J$108)
+($F543*'fnd base rates'!J$109)
+($G543*'fnd base rates'!J$110)
+($H543*'fnd base rates'!J$111)
+($I543*'fnd base rates'!J$112)
+($J543*'fnd base rates'!J$113)
+($K543*'fnd base rates'!J$114)
+($M543*'fnd base rates'!J$116)
+($N543*'fnd base rates'!J$117)
+($O543*'fnd base rates'!J$118)
+($P543*VLOOKUP($S543+12,rate_basefnd,10)))
*$R543</f>
        <v>2940.09</v>
      </c>
      <c r="AC543" s="1">
        <f>(($D543*'fnd base rates'!K$107)
+($E543*'fnd base rates'!K$108)
+($F543*'fnd base rates'!K$109)
+($G543*'fnd base rates'!K$110)
+($H543*'fnd base rates'!K$111)
+($I543*'fnd base rates'!K$112)
+($J543*'fnd base rates'!K$113)
+($K543*'fnd base rates'!K$114)
+($M543*'fnd base rates'!K$116)
+($N543*'fnd base rates'!K$117)
+($O543*'fnd base rates'!K$118)
+($P543*VLOOKUP($S543+12,rate_basefnd,11)))
*$R543</f>
        <v>3482.2796399999997</v>
      </c>
      <c r="AD543" s="1">
        <f>(($D543*'fnd base rates'!L$107)
+($E543*'fnd base rates'!L$108)
+($F543*'fnd base rates'!L$109)
+($G543*'fnd base rates'!L$110)
+($H543*'fnd base rates'!L$111)
+($I543*'fnd base rates'!L$112)
+($J543*'fnd base rates'!L$113)
+($K543*'fnd base rates'!L$114)
+($M543*'fnd base rates'!L$116)
+($N543*'fnd base rates'!L$117)
+($O543*'fnd base rates'!L$118)
+($P543*VLOOKUP($S543+12,rate_basefnd,12)))</f>
        <v>5437.5300400000006</v>
      </c>
      <c r="AE543" s="1">
        <f>(($D543*'fnd base rates'!M$107)
+($E543*'fnd base rates'!M$108)
+($F543*'fnd base rates'!M$109)
+($G543*'fnd base rates'!M$110)
+($H543*'fnd base rates'!M$111)
+($I543*'fnd base rates'!M$112)
+($J543*'fnd base rates'!M$113)
+($K543*'fnd base rates'!M$114)
+($M543*'fnd base rates'!M$116)
+($N543*'fnd base rates'!M$117)
+($O543*'fnd base rates'!M$118)
+($P543*VLOOKUP($S543+12,rate_basefnd,13)))</f>
        <v>0</v>
      </c>
      <c r="AF543" s="4">
        <f t="shared" si="615"/>
        <v>44662.640729999992</v>
      </c>
      <c r="AH543" s="269">
        <f t="shared" si="616"/>
        <v>474097615</v>
      </c>
      <c r="AI543" s="4" t="str">
        <f t="shared" si="617"/>
        <v>474</v>
      </c>
      <c r="AJ543" s="2" t="str">
        <f t="shared" si="618"/>
        <v>097</v>
      </c>
      <c r="AK543" s="2" t="str">
        <f t="shared" si="619"/>
        <v>615</v>
      </c>
      <c r="AL543" s="4">
        <f t="shared" si="620"/>
        <v>1</v>
      </c>
      <c r="AM543" s="4">
        <f t="shared" si="611"/>
        <v>3</v>
      </c>
      <c r="AN543" s="4">
        <f t="shared" si="621"/>
        <v>44662.640729999992</v>
      </c>
      <c r="AO543" s="4">
        <f t="shared" si="622"/>
        <v>14888</v>
      </c>
      <c r="AP543" s="4">
        <f t="shared" si="612"/>
        <v>0</v>
      </c>
      <c r="AQ543" s="4">
        <v>14888</v>
      </c>
      <c r="AW543" s="4">
        <v>14888</v>
      </c>
      <c r="AX543" s="5">
        <f t="shared" si="623"/>
        <v>0</v>
      </c>
      <c r="AY543" s="4">
        <v>14888</v>
      </c>
      <c r="AZ543" s="5"/>
      <c r="BB543" s="5">
        <f t="shared" ref="BB543" si="644">BC543-BA543</f>
        <v>0</v>
      </c>
    </row>
    <row r="544" spans="1:54" s="4" customFormat="1">
      <c r="A544" s="269">
        <v>474</v>
      </c>
      <c r="B544" s="2">
        <v>474097616</v>
      </c>
      <c r="C544" s="9" t="s">
        <v>1090</v>
      </c>
      <c r="D544" s="14">
        <f>'fnd enro'!D544</f>
        <v>0</v>
      </c>
      <c r="E544" s="14">
        <f>'fnd enro'!E544</f>
        <v>0</v>
      </c>
      <c r="F544" s="14">
        <f>'fnd enro'!F544</f>
        <v>0</v>
      </c>
      <c r="G544" s="14">
        <f>'fnd enro'!G544</f>
        <v>0</v>
      </c>
      <c r="H544" s="14">
        <f>'fnd enro'!H544</f>
        <v>0</v>
      </c>
      <c r="I544" s="14">
        <f>'fnd enro'!I544</f>
        <v>1</v>
      </c>
      <c r="J544" s="14">
        <f>'fnd enro'!J544</f>
        <v>0</v>
      </c>
      <c r="K544" s="15">
        <f>'fnd enro'!K544</f>
        <v>3.8600000000000002E-2</v>
      </c>
      <c r="L544" s="14">
        <f>'fnd enro'!L544</f>
        <v>0</v>
      </c>
      <c r="M544" s="14">
        <f>'fnd enro'!M544</f>
        <v>0</v>
      </c>
      <c r="N544" s="14">
        <f>'fnd enro'!N544</f>
        <v>0</v>
      </c>
      <c r="O544" s="14">
        <f>'fnd enro'!O544</f>
        <v>0</v>
      </c>
      <c r="P544" s="14">
        <f>'fnd enro'!P544</f>
        <v>1</v>
      </c>
      <c r="Q544" s="14">
        <f>'fnd enro'!R544</f>
        <v>1</v>
      </c>
      <c r="R544" s="15">
        <f t="shared" si="614"/>
        <v>1</v>
      </c>
      <c r="S544" s="14">
        <f>VALUE('fnd enro'!Q544)</f>
        <v>6</v>
      </c>
      <c r="T544" s="2"/>
      <c r="U544" s="1">
        <f>(($D544*'fnd base rates'!C$107)
+($E544*'fnd base rates'!C$108)
+($F544*'fnd base rates'!C$109)
+($G544*'fnd base rates'!C$110)
+($H544*'fnd base rates'!C$111)
+($I544*'fnd base rates'!C$112)
+($J544*'fnd base rates'!C$113)
+($K544*'fnd base rates'!C$114)
+($M544*'fnd base rates'!C$116)
+($N544*'fnd base rates'!C$117)
+($O544*'fnd base rates'!C$118)
+($P544*VLOOKUP($S544+12,rate_basefnd,3)))
*$R544</f>
        <v>601.55134600000008</v>
      </c>
      <c r="V544" s="1">
        <f>(($D544*'fnd base rates'!D$107)
+($E544*'fnd base rates'!D$108)
+($F544*'fnd base rates'!D$109)
+($G544*'fnd base rates'!D$110)
+($H544*'fnd base rates'!D$111)
+($I544*'fnd base rates'!D$112)
+($J544*'fnd base rates'!D$113)
+($K544*'fnd base rates'!D$114)
+($M544*'fnd base rates'!D$116)
+($N544*'fnd base rates'!D$117)
+($O544*'fnd base rates'!D$118)
+($P544*VLOOKUP($S544+12,rate_basefnd,4)))
*$R544</f>
        <v>1073.45</v>
      </c>
      <c r="W544" s="1">
        <f>(($D544*'fnd base rates'!E$107)
+($E544*'fnd base rates'!E$108)
+($F544*'fnd base rates'!E$109)
+($G544*'fnd base rates'!E$110)
+($H544*'fnd base rates'!E$111)
+($I544*'fnd base rates'!E$112)
+($J544*'fnd base rates'!E$113)
+($K544*'fnd base rates'!E$114)
+($M544*'fnd base rates'!E$116)
+($N544*'fnd base rates'!E$117)
+($O544*'fnd base rates'!E$118)
+($P544*VLOOKUP($S544+12,rate_basefnd,5)))
*$R544</f>
        <v>7922.500376</v>
      </c>
      <c r="X544" s="1">
        <f>(($D544*'fnd base rates'!F$107)
+($E544*'fnd base rates'!F$108)
+($F544*'fnd base rates'!F$109)
+($G544*'fnd base rates'!F$110)
+($H544*'fnd base rates'!F$111)
+($I544*'fnd base rates'!F$112)
+($J544*'fnd base rates'!F$113)
+($K544*'fnd base rates'!F$114)
+($M544*'fnd base rates'!F$116)
+($N544*'fnd base rates'!F$117)
+($O544*'fnd base rates'!F$118)
+($P544*VLOOKUP($S544+12,rate_basefnd,6)))
*$R544</f>
        <v>886.88641200000006</v>
      </c>
      <c r="Y544" s="1">
        <f>(($D544*'fnd base rates'!G$107)
+($E544*'fnd base rates'!G$108)
+($F544*'fnd base rates'!G$109)
+($G544*'fnd base rates'!G$110)
+($H544*'fnd base rates'!G$111)
+($I544*'fnd base rates'!G$112)
+($J544*'fnd base rates'!G$113)
+($K544*'fnd base rates'!G$114)
+($M544*'fnd base rates'!G$116)
+($N544*'fnd base rates'!G$117)
+($O544*'fnd base rates'!G$118)
+($P544*VLOOKUP($S544+12,rate_basefnd,7)))
*$R544</f>
        <v>309.92328199999997</v>
      </c>
      <c r="Z544" s="1">
        <f>(($D544*'fnd base rates'!H$107)
+($E544*'fnd base rates'!H$108)
+($F544*'fnd base rates'!H$109)
+($G544*'fnd base rates'!H$110)
+($H544*'fnd base rates'!H$111)
+($I544*'fnd base rates'!H$112)
+($J544*'fnd base rates'!H$113)
+($K544*'fnd base rates'!H$114)
+($M544*'fnd base rates'!H$116)
+($N544*'fnd base rates'!H$117)
+($O544*'fnd base rates'!H$118)
+($P544*VLOOKUP($S544+12,rate_basefnd,8)))</f>
        <v>850.46893399999999</v>
      </c>
      <c r="AA544" s="1">
        <f>(($D544*'fnd base rates'!I$107)
+($E544*'fnd base rates'!I$108)
+($F544*'fnd base rates'!I$109)
+($G544*'fnd base rates'!I$110)
+($H544*'fnd base rates'!I$111)
+($I544*'fnd base rates'!I$112)
+($J544*'fnd base rates'!I$113)
+($K544*'fnd base rates'!I$114)
+($M544*'fnd base rates'!I$116)
+($N544*'fnd base rates'!I$117)
+($O544*'fnd base rates'!I$118)
+($P544*VLOOKUP($S544+12,rate_basefnd,9)))
*$R544</f>
        <v>547.83000000000004</v>
      </c>
      <c r="AB544" s="1">
        <f>(($D544*'fnd base rates'!J$107)
+($E544*'fnd base rates'!J$108)
+($F544*'fnd base rates'!J$109)
+($G544*'fnd base rates'!J$110)
+($H544*'fnd base rates'!J$111)
+($I544*'fnd base rates'!J$112)
+($J544*'fnd base rates'!J$113)
+($K544*'fnd base rates'!J$114)
+($M544*'fnd base rates'!J$116)
+($N544*'fnd base rates'!J$117)
+($O544*'fnd base rates'!J$118)
+($P544*VLOOKUP($S544+12,rate_basefnd,10)))
*$R544</f>
        <v>1207.1500000000001</v>
      </c>
      <c r="AC544" s="1">
        <f>(($D544*'fnd base rates'!K$107)
+($E544*'fnd base rates'!K$108)
+($F544*'fnd base rates'!K$109)
+($G544*'fnd base rates'!K$110)
+($H544*'fnd base rates'!K$111)
+($I544*'fnd base rates'!K$112)
+($J544*'fnd base rates'!K$113)
+($K544*'fnd base rates'!K$114)
+($M544*'fnd base rates'!K$116)
+($N544*'fnd base rates'!K$117)
+($O544*'fnd base rates'!K$118)
+($P544*VLOOKUP($S544+12,rate_basefnd,11)))
*$R544</f>
        <v>1150.05988</v>
      </c>
      <c r="AD544" s="1">
        <f>(($D544*'fnd base rates'!L$107)
+($E544*'fnd base rates'!L$108)
+($F544*'fnd base rates'!L$109)
+($G544*'fnd base rates'!L$110)
+($H544*'fnd base rates'!L$111)
+($I544*'fnd base rates'!L$112)
+($J544*'fnd base rates'!L$113)
+($K544*'fnd base rates'!L$114)
+($M544*'fnd base rates'!L$116)
+($N544*'fnd base rates'!L$117)
+($O544*'fnd base rates'!L$118)
+($P544*VLOOKUP($S544+12,rate_basefnd,12)))</f>
        <v>1856.0666800000001</v>
      </c>
      <c r="AE544" s="1">
        <f>(($D544*'fnd base rates'!M$107)
+($E544*'fnd base rates'!M$108)
+($F544*'fnd base rates'!M$109)
+($G544*'fnd base rates'!M$110)
+($H544*'fnd base rates'!M$111)
+($I544*'fnd base rates'!M$112)
+($J544*'fnd base rates'!M$113)
+($K544*'fnd base rates'!M$114)
+($M544*'fnd base rates'!M$116)
+($N544*'fnd base rates'!M$117)
+($O544*'fnd base rates'!M$118)
+($P544*VLOOKUP($S544+12,rate_basefnd,13)))</f>
        <v>0</v>
      </c>
      <c r="AF544" s="4">
        <f t="shared" si="615"/>
        <v>16405.886910000001</v>
      </c>
      <c r="AH544" s="269">
        <f t="shared" si="616"/>
        <v>474097616</v>
      </c>
      <c r="AI544" s="4" t="str">
        <f t="shared" si="617"/>
        <v>474</v>
      </c>
      <c r="AJ544" s="2" t="str">
        <f t="shared" si="618"/>
        <v>097</v>
      </c>
      <c r="AK544" s="2" t="str">
        <f t="shared" si="619"/>
        <v>616</v>
      </c>
      <c r="AL544" s="4">
        <f t="shared" si="620"/>
        <v>1</v>
      </c>
      <c r="AM544" s="4">
        <f t="shared" si="611"/>
        <v>1</v>
      </c>
      <c r="AN544" s="4">
        <f t="shared" si="621"/>
        <v>16405.886910000001</v>
      </c>
      <c r="AO544" s="4">
        <f t="shared" si="622"/>
        <v>16406</v>
      </c>
      <c r="AP544" s="4">
        <f t="shared" si="612"/>
        <v>0</v>
      </c>
      <c r="AQ544" s="4">
        <v>16406</v>
      </c>
      <c r="AW544" s="4">
        <v>16406</v>
      </c>
      <c r="AX544" s="5">
        <f t="shared" si="623"/>
        <v>0</v>
      </c>
      <c r="AY544" s="4">
        <v>16406</v>
      </c>
      <c r="AZ544" s="5"/>
      <c r="BB544" s="5">
        <f t="shared" ref="BB544" si="645">BC544-BA544</f>
        <v>0</v>
      </c>
    </row>
    <row r="545" spans="1:54" s="4" customFormat="1">
      <c r="A545" s="269">
        <v>474</v>
      </c>
      <c r="B545" s="2">
        <v>474097620</v>
      </c>
      <c r="C545" s="9" t="s">
        <v>1090</v>
      </c>
      <c r="D545" s="14">
        <f>'fnd enro'!D545</f>
        <v>0</v>
      </c>
      <c r="E545" s="14">
        <f>'fnd enro'!E545</f>
        <v>0</v>
      </c>
      <c r="F545" s="14">
        <f>'fnd enro'!F545</f>
        <v>0</v>
      </c>
      <c r="G545" s="14">
        <f>'fnd enro'!G545</f>
        <v>0</v>
      </c>
      <c r="H545" s="14">
        <f>'fnd enro'!H545</f>
        <v>1</v>
      </c>
      <c r="I545" s="14">
        <f>'fnd enro'!I545</f>
        <v>0</v>
      </c>
      <c r="J545" s="14">
        <f>'fnd enro'!J545</f>
        <v>0</v>
      </c>
      <c r="K545" s="15">
        <f>'fnd enro'!K545</f>
        <v>3.8600000000000002E-2</v>
      </c>
      <c r="L545" s="14">
        <f>'fnd enro'!L545</f>
        <v>0</v>
      </c>
      <c r="M545" s="14">
        <f>'fnd enro'!M545</f>
        <v>0</v>
      </c>
      <c r="N545" s="14">
        <f>'fnd enro'!N545</f>
        <v>0</v>
      </c>
      <c r="O545" s="14">
        <f>'fnd enro'!O545</f>
        <v>0</v>
      </c>
      <c r="P545" s="14">
        <f>'fnd enro'!P545</f>
        <v>1</v>
      </c>
      <c r="Q545" s="14">
        <f>'fnd enro'!R545</f>
        <v>1</v>
      </c>
      <c r="R545" s="15">
        <f t="shared" si="614"/>
        <v>1</v>
      </c>
      <c r="S545" s="14">
        <f>VALUE('fnd enro'!Q545)</f>
        <v>4</v>
      </c>
      <c r="T545" s="2"/>
      <c r="U545" s="1">
        <f>(($D545*'fnd base rates'!C$107)
+($E545*'fnd base rates'!C$108)
+($F545*'fnd base rates'!C$109)
+($G545*'fnd base rates'!C$110)
+($H545*'fnd base rates'!C$111)
+($I545*'fnd base rates'!C$112)
+($J545*'fnd base rates'!C$113)
+($K545*'fnd base rates'!C$114)
+($M545*'fnd base rates'!C$116)
+($N545*'fnd base rates'!C$117)
+($O545*'fnd base rates'!C$118)
+($P545*VLOOKUP($S545+12,rate_basefnd,3)))
*$R545</f>
        <v>594.85134600000004</v>
      </c>
      <c r="V545" s="1">
        <f>(($D545*'fnd base rates'!D$107)
+($E545*'fnd base rates'!D$108)
+($F545*'fnd base rates'!D$109)
+($G545*'fnd base rates'!D$110)
+($H545*'fnd base rates'!D$111)
+($I545*'fnd base rates'!D$112)
+($J545*'fnd base rates'!D$113)
+($K545*'fnd base rates'!D$114)
+($M545*'fnd base rates'!D$116)
+($N545*'fnd base rates'!D$117)
+($O545*'fnd base rates'!D$118)
+($P545*VLOOKUP($S545+12,rate_basefnd,4)))
*$R545</f>
        <v>1041.72</v>
      </c>
      <c r="W545" s="1">
        <f>(($D545*'fnd base rates'!E$107)
+($E545*'fnd base rates'!E$108)
+($F545*'fnd base rates'!E$109)
+($G545*'fnd base rates'!E$110)
+($H545*'fnd base rates'!E$111)
+($I545*'fnd base rates'!E$112)
+($J545*'fnd base rates'!E$113)
+($K545*'fnd base rates'!E$114)
+($M545*'fnd base rates'!E$116)
+($N545*'fnd base rates'!E$117)
+($O545*'fnd base rates'!E$118)
+($P545*VLOOKUP($S545+12,rate_basefnd,5)))
*$R545</f>
        <v>6160.0603759999995</v>
      </c>
      <c r="X545" s="1">
        <f>(($D545*'fnd base rates'!F$107)
+($E545*'fnd base rates'!F$108)
+($F545*'fnd base rates'!F$109)
+($G545*'fnd base rates'!F$110)
+($H545*'fnd base rates'!F$111)
+($I545*'fnd base rates'!F$112)
+($J545*'fnd base rates'!F$113)
+($K545*'fnd base rates'!F$114)
+($M545*'fnd base rates'!F$116)
+($N545*'fnd base rates'!F$117)
+($O545*'fnd base rates'!F$118)
+($P545*VLOOKUP($S545+12,rate_basefnd,6)))
*$R545</f>
        <v>995.37641200000007</v>
      </c>
      <c r="Y545" s="1">
        <f>(($D545*'fnd base rates'!G$107)
+($E545*'fnd base rates'!G$108)
+($F545*'fnd base rates'!G$109)
+($G545*'fnd base rates'!G$110)
+($H545*'fnd base rates'!G$111)
+($I545*'fnd base rates'!G$112)
+($J545*'fnd base rates'!G$113)
+($K545*'fnd base rates'!G$114)
+($M545*'fnd base rates'!G$116)
+($N545*'fnd base rates'!G$117)
+($O545*'fnd base rates'!G$118)
+($P545*VLOOKUP($S545+12,rate_basefnd,7)))
*$R545</f>
        <v>299.47328200000004</v>
      </c>
      <c r="Z545" s="1">
        <f>(($D545*'fnd base rates'!H$107)
+($E545*'fnd base rates'!H$108)
+($F545*'fnd base rates'!H$109)
+($G545*'fnd base rates'!H$110)
+($H545*'fnd base rates'!H$111)
+($I545*'fnd base rates'!H$112)
+($J545*'fnd base rates'!H$113)
+($K545*'fnd base rates'!H$114)
+($M545*'fnd base rates'!H$116)
+($N545*'fnd base rates'!H$117)
+($O545*'fnd base rates'!H$118)
+($P545*VLOOKUP($S545+12,rate_basefnd,8)))</f>
        <v>543.51893400000006</v>
      </c>
      <c r="AA545" s="1">
        <f>(($D545*'fnd base rates'!I$107)
+($E545*'fnd base rates'!I$108)
+($F545*'fnd base rates'!I$109)
+($G545*'fnd base rates'!I$110)
+($H545*'fnd base rates'!I$111)
+($I545*'fnd base rates'!I$112)
+($J545*'fnd base rates'!I$113)
+($K545*'fnd base rates'!I$114)
+($M545*'fnd base rates'!I$116)
+($N545*'fnd base rates'!I$117)
+($O545*'fnd base rates'!I$118)
+($P545*VLOOKUP($S545+12,rate_basefnd,9)))
*$R545</f>
        <v>472.05</v>
      </c>
      <c r="AB545" s="1">
        <f>(($D545*'fnd base rates'!J$107)
+($E545*'fnd base rates'!J$108)
+($F545*'fnd base rates'!J$109)
+($G545*'fnd base rates'!J$110)
+($H545*'fnd base rates'!J$111)
+($I545*'fnd base rates'!J$112)
+($J545*'fnd base rates'!J$113)
+($K545*'fnd base rates'!J$114)
+($M545*'fnd base rates'!J$116)
+($N545*'fnd base rates'!J$117)
+($O545*'fnd base rates'!J$118)
+($P545*VLOOKUP($S545+12,rate_basefnd,10)))
*$R545</f>
        <v>817.05</v>
      </c>
      <c r="AC545" s="1">
        <f>(($D545*'fnd base rates'!K$107)
+($E545*'fnd base rates'!K$108)
+($F545*'fnd base rates'!K$109)
+($G545*'fnd base rates'!K$110)
+($H545*'fnd base rates'!K$111)
+($I545*'fnd base rates'!K$112)
+($J545*'fnd base rates'!K$113)
+($K545*'fnd base rates'!K$114)
+($M545*'fnd base rates'!K$116)
+($N545*'fnd base rates'!K$117)
+($O545*'fnd base rates'!K$118)
+($P545*VLOOKUP($S545+12,rate_basefnd,11)))
*$R545</f>
        <v>1182.1598799999999</v>
      </c>
      <c r="AD545" s="1">
        <f>(($D545*'fnd base rates'!L$107)
+($E545*'fnd base rates'!L$108)
+($F545*'fnd base rates'!L$109)
+($G545*'fnd base rates'!L$110)
+($H545*'fnd base rates'!L$111)
+($I545*'fnd base rates'!L$112)
+($J545*'fnd base rates'!L$113)
+($K545*'fnd base rates'!L$114)
+($M545*'fnd base rates'!L$116)
+($N545*'fnd base rates'!L$117)
+($O545*'fnd base rates'!L$118)
+($P545*VLOOKUP($S545+12,rate_basefnd,12)))</f>
        <v>1949.3166799999999</v>
      </c>
      <c r="AE545" s="1">
        <f>(($D545*'fnd base rates'!M$107)
+($E545*'fnd base rates'!M$108)
+($F545*'fnd base rates'!M$109)
+($G545*'fnd base rates'!M$110)
+($H545*'fnd base rates'!M$111)
+($I545*'fnd base rates'!M$112)
+($J545*'fnd base rates'!M$113)
+($K545*'fnd base rates'!M$114)
+($M545*'fnd base rates'!M$116)
+($N545*'fnd base rates'!M$117)
+($O545*'fnd base rates'!M$118)
+($P545*VLOOKUP($S545+12,rate_basefnd,13)))</f>
        <v>0</v>
      </c>
      <c r="AF545" s="4">
        <f t="shared" si="615"/>
        <v>14055.576909999998</v>
      </c>
      <c r="AH545" s="269">
        <f t="shared" si="616"/>
        <v>474097620</v>
      </c>
      <c r="AI545" s="4" t="str">
        <f t="shared" si="617"/>
        <v>474</v>
      </c>
      <c r="AJ545" s="2" t="str">
        <f t="shared" si="618"/>
        <v>097</v>
      </c>
      <c r="AK545" s="2" t="str">
        <f t="shared" si="619"/>
        <v>620</v>
      </c>
      <c r="AL545" s="4">
        <f t="shared" si="620"/>
        <v>1</v>
      </c>
      <c r="AM545" s="4">
        <f t="shared" si="611"/>
        <v>1</v>
      </c>
      <c r="AN545" s="4">
        <f t="shared" si="621"/>
        <v>14055.576909999998</v>
      </c>
      <c r="AO545" s="4">
        <f t="shared" si="622"/>
        <v>14056</v>
      </c>
      <c r="AP545" s="4">
        <f t="shared" si="612"/>
        <v>0</v>
      </c>
      <c r="AQ545" s="4">
        <v>14056</v>
      </c>
      <c r="AW545" s="4">
        <v>14056</v>
      </c>
      <c r="AX545" s="5">
        <f t="shared" si="623"/>
        <v>0</v>
      </c>
      <c r="AY545" s="4">
        <v>14056</v>
      </c>
      <c r="AZ545" s="5"/>
      <c r="BB545" s="5">
        <f t="shared" ref="BB545" si="646">BC545-BA545</f>
        <v>0</v>
      </c>
    </row>
    <row r="546" spans="1:54" s="4" customFormat="1">
      <c r="A546" s="269">
        <v>474</v>
      </c>
      <c r="B546" s="2">
        <v>474097673</v>
      </c>
      <c r="C546" s="9" t="s">
        <v>1090</v>
      </c>
      <c r="D546" s="14">
        <f>'fnd enro'!D546</f>
        <v>0</v>
      </c>
      <c r="E546" s="14">
        <f>'fnd enro'!E546</f>
        <v>0</v>
      </c>
      <c r="F546" s="14">
        <f>'fnd enro'!F546</f>
        <v>0</v>
      </c>
      <c r="G546" s="14">
        <f>'fnd enro'!G546</f>
        <v>0</v>
      </c>
      <c r="H546" s="14">
        <f>'fnd enro'!H546</f>
        <v>1</v>
      </c>
      <c r="I546" s="14">
        <f>'fnd enro'!I546</f>
        <v>0</v>
      </c>
      <c r="J546" s="14">
        <f>'fnd enro'!J546</f>
        <v>0</v>
      </c>
      <c r="K546" s="15">
        <f>'fnd enro'!K546</f>
        <v>3.8600000000000002E-2</v>
      </c>
      <c r="L546" s="14">
        <f>'fnd enro'!L546</f>
        <v>0</v>
      </c>
      <c r="M546" s="14">
        <f>'fnd enro'!M546</f>
        <v>0</v>
      </c>
      <c r="N546" s="14">
        <f>'fnd enro'!N546</f>
        <v>0</v>
      </c>
      <c r="O546" s="14">
        <f>'fnd enro'!O546</f>
        <v>0</v>
      </c>
      <c r="P546" s="14">
        <f>'fnd enro'!P546</f>
        <v>0</v>
      </c>
      <c r="Q546" s="14">
        <f>'fnd enro'!R546</f>
        <v>1</v>
      </c>
      <c r="R546" s="15">
        <f t="shared" si="614"/>
        <v>1</v>
      </c>
      <c r="S546" s="14">
        <f>VALUE('fnd enro'!Q546)</f>
        <v>3</v>
      </c>
      <c r="T546" s="2"/>
      <c r="U546" s="1">
        <f>(($D546*'fnd base rates'!C$107)
+($E546*'fnd base rates'!C$108)
+($F546*'fnd base rates'!C$109)
+($G546*'fnd base rates'!C$110)
+($H546*'fnd base rates'!C$111)
+($I546*'fnd base rates'!C$112)
+($J546*'fnd base rates'!C$113)
+($K546*'fnd base rates'!C$114)
+($M546*'fnd base rates'!C$116)
+($N546*'fnd base rates'!C$117)
+($O546*'fnd base rates'!C$118)
+($P546*VLOOKUP($S546+12,rate_basefnd,3)))
*$R546</f>
        <v>536.46134600000005</v>
      </c>
      <c r="V546" s="1">
        <f>(($D546*'fnd base rates'!D$107)
+($E546*'fnd base rates'!D$108)
+($F546*'fnd base rates'!D$109)
+($G546*'fnd base rates'!D$110)
+($H546*'fnd base rates'!D$111)
+($I546*'fnd base rates'!D$112)
+($J546*'fnd base rates'!D$113)
+($K546*'fnd base rates'!D$114)
+($M546*'fnd base rates'!D$116)
+($N546*'fnd base rates'!D$117)
+($O546*'fnd base rates'!D$118)
+($P546*VLOOKUP($S546+12,rate_basefnd,4)))
*$R546</f>
        <v>765.08</v>
      </c>
      <c r="W546" s="1">
        <f>(($D546*'fnd base rates'!E$107)
+($E546*'fnd base rates'!E$108)
+($F546*'fnd base rates'!E$109)
+($G546*'fnd base rates'!E$110)
+($H546*'fnd base rates'!E$111)
+($I546*'fnd base rates'!E$112)
+($J546*'fnd base rates'!E$113)
+($K546*'fnd base rates'!E$114)
+($M546*'fnd base rates'!E$116)
+($N546*'fnd base rates'!E$117)
+($O546*'fnd base rates'!E$118)
+($P546*VLOOKUP($S546+12,rate_basefnd,5)))
*$R546</f>
        <v>3459.480376</v>
      </c>
      <c r="X546" s="1">
        <f>(($D546*'fnd base rates'!F$107)
+($E546*'fnd base rates'!F$108)
+($F546*'fnd base rates'!F$109)
+($G546*'fnd base rates'!F$110)
+($H546*'fnd base rates'!F$111)
+($I546*'fnd base rates'!F$112)
+($J546*'fnd base rates'!F$113)
+($K546*'fnd base rates'!F$114)
+($M546*'fnd base rates'!F$116)
+($N546*'fnd base rates'!F$117)
+($O546*'fnd base rates'!F$118)
+($P546*VLOOKUP($S546+12,rate_basefnd,6)))
*$R546</f>
        <v>995.37641200000007</v>
      </c>
      <c r="Y546" s="1">
        <f>(($D546*'fnd base rates'!G$107)
+($E546*'fnd base rates'!G$108)
+($F546*'fnd base rates'!G$109)
+($G546*'fnd base rates'!G$110)
+($H546*'fnd base rates'!G$111)
+($I546*'fnd base rates'!G$112)
+($J546*'fnd base rates'!G$113)
+($K546*'fnd base rates'!G$114)
+($M546*'fnd base rates'!G$116)
+($N546*'fnd base rates'!G$117)
+($O546*'fnd base rates'!G$118)
+($P546*VLOOKUP($S546+12,rate_basefnd,7)))
*$R546</f>
        <v>168.453282</v>
      </c>
      <c r="Z546" s="1">
        <f>(($D546*'fnd base rates'!H$107)
+($E546*'fnd base rates'!H$108)
+($F546*'fnd base rates'!H$109)
+($G546*'fnd base rates'!H$110)
+($H546*'fnd base rates'!H$111)
+($I546*'fnd base rates'!H$112)
+($J546*'fnd base rates'!H$113)
+($K546*'fnd base rates'!H$114)
+($M546*'fnd base rates'!H$116)
+($N546*'fnd base rates'!H$117)
+($O546*'fnd base rates'!H$118)
+($P546*VLOOKUP($S546+12,rate_basefnd,8)))</f>
        <v>523.43893400000002</v>
      </c>
      <c r="AA546" s="1">
        <f>(($D546*'fnd base rates'!I$107)
+($E546*'fnd base rates'!I$108)
+($F546*'fnd base rates'!I$109)
+($G546*'fnd base rates'!I$110)
+($H546*'fnd base rates'!I$111)
+($I546*'fnd base rates'!I$112)
+($J546*'fnd base rates'!I$113)
+($K546*'fnd base rates'!I$114)
+($M546*'fnd base rates'!I$116)
+($N546*'fnd base rates'!I$117)
+($O546*'fnd base rates'!I$118)
+($P546*VLOOKUP($S546+12,rate_basefnd,9)))
*$R546</f>
        <v>362.69</v>
      </c>
      <c r="AB546" s="1">
        <f>(($D546*'fnd base rates'!J$107)
+($E546*'fnd base rates'!J$108)
+($F546*'fnd base rates'!J$109)
+($G546*'fnd base rates'!J$110)
+($H546*'fnd base rates'!J$111)
+($I546*'fnd base rates'!J$112)
+($J546*'fnd base rates'!J$113)
+($K546*'fnd base rates'!J$114)
+($M546*'fnd base rates'!J$116)
+($N546*'fnd base rates'!J$117)
+($O546*'fnd base rates'!J$118)
+($P546*VLOOKUP($S546+12,rate_basefnd,10)))
*$R546</f>
        <v>248.81</v>
      </c>
      <c r="AC546" s="1">
        <f>(($D546*'fnd base rates'!K$107)
+($E546*'fnd base rates'!K$108)
+($F546*'fnd base rates'!K$109)
+($G546*'fnd base rates'!K$110)
+($H546*'fnd base rates'!K$111)
+($I546*'fnd base rates'!K$112)
+($J546*'fnd base rates'!K$113)
+($K546*'fnd base rates'!K$114)
+($M546*'fnd base rates'!K$116)
+($N546*'fnd base rates'!K$117)
+($O546*'fnd base rates'!K$118)
+($P546*VLOOKUP($S546+12,rate_basefnd,11)))
*$R546</f>
        <v>1182.1598799999999</v>
      </c>
      <c r="AD546" s="1">
        <f>(($D546*'fnd base rates'!L$107)
+($E546*'fnd base rates'!L$108)
+($F546*'fnd base rates'!L$109)
+($G546*'fnd base rates'!L$110)
+($H546*'fnd base rates'!L$111)
+($I546*'fnd base rates'!L$112)
+($J546*'fnd base rates'!L$113)
+($K546*'fnd base rates'!L$114)
+($M546*'fnd base rates'!L$116)
+($N546*'fnd base rates'!L$117)
+($O546*'fnd base rates'!L$118)
+($P546*VLOOKUP($S546+12,rate_basefnd,12)))</f>
        <v>1512.47668</v>
      </c>
      <c r="AE546" s="1">
        <f>(($D546*'fnd base rates'!M$107)
+($E546*'fnd base rates'!M$108)
+($F546*'fnd base rates'!M$109)
+($G546*'fnd base rates'!M$110)
+($H546*'fnd base rates'!M$111)
+($I546*'fnd base rates'!M$112)
+($J546*'fnd base rates'!M$113)
+($K546*'fnd base rates'!M$114)
+($M546*'fnd base rates'!M$116)
+($N546*'fnd base rates'!M$117)
+($O546*'fnd base rates'!M$118)
+($P546*VLOOKUP($S546+12,rate_basefnd,13)))</f>
        <v>0</v>
      </c>
      <c r="AF546" s="4">
        <f t="shared" si="615"/>
        <v>9754.4269099999983</v>
      </c>
      <c r="AH546" s="269">
        <f t="shared" si="616"/>
        <v>474097673</v>
      </c>
      <c r="AI546" s="4" t="str">
        <f t="shared" si="617"/>
        <v>474</v>
      </c>
      <c r="AJ546" s="2" t="str">
        <f t="shared" si="618"/>
        <v>097</v>
      </c>
      <c r="AK546" s="2" t="str">
        <f t="shared" si="619"/>
        <v>673</v>
      </c>
      <c r="AL546" s="4">
        <f t="shared" si="620"/>
        <v>1</v>
      </c>
      <c r="AM546" s="4">
        <f t="shared" si="611"/>
        <v>1</v>
      </c>
      <c r="AN546" s="4">
        <f t="shared" si="621"/>
        <v>9754.4269099999983</v>
      </c>
      <c r="AO546" s="4">
        <f t="shared" si="622"/>
        <v>9754</v>
      </c>
      <c r="AP546" s="4">
        <f t="shared" si="612"/>
        <v>0</v>
      </c>
      <c r="AQ546" s="4">
        <v>9754</v>
      </c>
      <c r="AW546" s="4">
        <v>9754</v>
      </c>
      <c r="AX546" s="5">
        <f t="shared" si="623"/>
        <v>0</v>
      </c>
      <c r="AY546" s="4">
        <v>9754</v>
      </c>
      <c r="AZ546" s="5"/>
      <c r="BB546" s="5">
        <f t="shared" ref="BB546" si="647">BC546-BA546</f>
        <v>0</v>
      </c>
    </row>
    <row r="547" spans="1:54" s="4" customFormat="1">
      <c r="A547" s="269">
        <v>474</v>
      </c>
      <c r="B547" s="2">
        <v>474097720</v>
      </c>
      <c r="C547" s="9" t="s">
        <v>1090</v>
      </c>
      <c r="D547" s="14">
        <f>'fnd enro'!D547</f>
        <v>0</v>
      </c>
      <c r="E547" s="14">
        <f>'fnd enro'!E547</f>
        <v>0</v>
      </c>
      <c r="F547" s="14">
        <f>'fnd enro'!F547</f>
        <v>0</v>
      </c>
      <c r="G547" s="14">
        <f>'fnd enro'!G547</f>
        <v>0</v>
      </c>
      <c r="H547" s="14">
        <f>'fnd enro'!H547</f>
        <v>4</v>
      </c>
      <c r="I547" s="14">
        <f>'fnd enro'!I547</f>
        <v>5</v>
      </c>
      <c r="J547" s="14">
        <f>'fnd enro'!J547</f>
        <v>0</v>
      </c>
      <c r="K547" s="15">
        <f>'fnd enro'!K547</f>
        <v>0.34739999999999999</v>
      </c>
      <c r="L547" s="14">
        <f>'fnd enro'!L547</f>
        <v>0</v>
      </c>
      <c r="M547" s="14">
        <f>'fnd enro'!M547</f>
        <v>0</v>
      </c>
      <c r="N547" s="14">
        <f>'fnd enro'!N547</f>
        <v>0</v>
      </c>
      <c r="O547" s="14">
        <f>'fnd enro'!O547</f>
        <v>0</v>
      </c>
      <c r="P547" s="14">
        <f>'fnd enro'!P547</f>
        <v>5</v>
      </c>
      <c r="Q547" s="14">
        <f>'fnd enro'!R547</f>
        <v>9</v>
      </c>
      <c r="R547" s="15">
        <f t="shared" si="614"/>
        <v>1</v>
      </c>
      <c r="S547" s="14">
        <f>VALUE('fnd enro'!Q547)</f>
        <v>8</v>
      </c>
      <c r="T547" s="2"/>
      <c r="U547" s="1">
        <f>(($D547*'fnd base rates'!C$107)
+($E547*'fnd base rates'!C$108)
+($F547*'fnd base rates'!C$109)
+($G547*'fnd base rates'!C$110)
+($H547*'fnd base rates'!C$111)
+($I547*'fnd base rates'!C$112)
+($J547*'fnd base rates'!C$113)
+($K547*'fnd base rates'!C$114)
+($M547*'fnd base rates'!C$116)
+($N547*'fnd base rates'!C$117)
+($O547*'fnd base rates'!C$118)
+($P547*VLOOKUP($S547+12,rate_basefnd,3)))
*$R547</f>
        <v>5189.1521140000004</v>
      </c>
      <c r="V547" s="1">
        <f>(($D547*'fnd base rates'!D$107)
+($E547*'fnd base rates'!D$108)
+($F547*'fnd base rates'!D$109)
+($G547*'fnd base rates'!D$110)
+($H547*'fnd base rates'!D$111)
+($I547*'fnd base rates'!D$112)
+($J547*'fnd base rates'!D$113)
+($K547*'fnd base rates'!D$114)
+($M547*'fnd base rates'!D$116)
+($N547*'fnd base rates'!D$117)
+($O547*'fnd base rates'!D$118)
+($P547*VLOOKUP($S547+12,rate_basefnd,4)))
*$R547</f>
        <v>8596.1200000000008</v>
      </c>
      <c r="W547" s="1">
        <f>(($D547*'fnd base rates'!E$107)
+($E547*'fnd base rates'!E$108)
+($F547*'fnd base rates'!E$109)
+($G547*'fnd base rates'!E$110)
+($H547*'fnd base rates'!E$111)
+($I547*'fnd base rates'!E$112)
+($J547*'fnd base rates'!E$113)
+($K547*'fnd base rates'!E$114)
+($M547*'fnd base rates'!E$116)
+($N547*'fnd base rates'!E$117)
+($O547*'fnd base rates'!E$118)
+($P547*VLOOKUP($S547+12,rate_basefnd,5)))
*$R547</f>
        <v>55095.723383999997</v>
      </c>
      <c r="X547" s="1">
        <f>(($D547*'fnd base rates'!F$107)
+($E547*'fnd base rates'!F$108)
+($F547*'fnd base rates'!F$109)
+($G547*'fnd base rates'!F$110)
+($H547*'fnd base rates'!F$111)
+($I547*'fnd base rates'!F$112)
+($J547*'fnd base rates'!F$113)
+($K547*'fnd base rates'!F$114)
+($M547*'fnd base rates'!F$116)
+($N547*'fnd base rates'!F$117)
+($O547*'fnd base rates'!F$118)
+($P547*VLOOKUP($S547+12,rate_basefnd,6)))
*$R547</f>
        <v>8415.9377079999995</v>
      </c>
      <c r="Y547" s="1">
        <f>(($D547*'fnd base rates'!G$107)
+($E547*'fnd base rates'!G$108)
+($F547*'fnd base rates'!G$109)
+($G547*'fnd base rates'!G$110)
+($H547*'fnd base rates'!G$111)
+($I547*'fnd base rates'!G$112)
+($J547*'fnd base rates'!G$113)
+($K547*'fnd base rates'!G$114)
+($M547*'fnd base rates'!G$116)
+($N547*'fnd base rates'!G$117)
+($O547*'fnd base rates'!G$118)
+($P547*VLOOKUP($S547+12,rate_basefnd,7)))
*$R547</f>
        <v>2303.2795379999998</v>
      </c>
      <c r="Z547" s="1">
        <f>(($D547*'fnd base rates'!H$107)
+($E547*'fnd base rates'!H$108)
+($F547*'fnd base rates'!H$109)
+($G547*'fnd base rates'!H$110)
+($H547*'fnd base rates'!H$111)
+($I547*'fnd base rates'!H$112)
+($J547*'fnd base rates'!H$113)
+($K547*'fnd base rates'!H$114)
+($M547*'fnd base rates'!H$116)
+($N547*'fnd base rates'!H$117)
+($O547*'fnd base rates'!H$118)
+($P547*VLOOKUP($S547+12,rate_basefnd,8)))</f>
        <v>6358.3504059999996</v>
      </c>
      <c r="AA547" s="1">
        <f>(($D547*'fnd base rates'!I$107)
+($E547*'fnd base rates'!I$108)
+($F547*'fnd base rates'!I$109)
+($G547*'fnd base rates'!I$110)
+($H547*'fnd base rates'!I$111)
+($I547*'fnd base rates'!I$112)
+($J547*'fnd base rates'!I$113)
+($K547*'fnd base rates'!I$114)
+($M547*'fnd base rates'!I$116)
+($N547*'fnd base rates'!I$117)
+($O547*'fnd base rates'!I$118)
+($P547*VLOOKUP($S547+12,rate_basefnd,9)))
*$R547</f>
        <v>4256.5600000000004</v>
      </c>
      <c r="AB547" s="1">
        <f>(($D547*'fnd base rates'!J$107)
+($E547*'fnd base rates'!J$108)
+($F547*'fnd base rates'!J$109)
+($G547*'fnd base rates'!J$110)
+($H547*'fnd base rates'!J$111)
+($I547*'fnd base rates'!J$112)
+($J547*'fnd base rates'!J$113)
+($K547*'fnd base rates'!J$114)
+($M547*'fnd base rates'!J$116)
+($N547*'fnd base rates'!J$117)
+($O547*'fnd base rates'!J$118)
+($P547*VLOOKUP($S547+12,rate_basefnd,10)))
*$R547</f>
        <v>7377.19</v>
      </c>
      <c r="AC547" s="1">
        <f>(($D547*'fnd base rates'!K$107)
+($E547*'fnd base rates'!K$108)
+($F547*'fnd base rates'!K$109)
+($G547*'fnd base rates'!K$110)
+($H547*'fnd base rates'!K$111)
+($I547*'fnd base rates'!K$112)
+($J547*'fnd base rates'!K$113)
+($K547*'fnd base rates'!K$114)
+($M547*'fnd base rates'!K$116)
+($N547*'fnd base rates'!K$117)
+($O547*'fnd base rates'!K$118)
+($P547*VLOOKUP($S547+12,rate_basefnd,11)))
*$R547</f>
        <v>10478.938920000001</v>
      </c>
      <c r="AD547" s="1">
        <f>(($D547*'fnd base rates'!L$107)
+($E547*'fnd base rates'!L$108)
+($F547*'fnd base rates'!L$109)
+($G547*'fnd base rates'!L$110)
+($H547*'fnd base rates'!L$111)
+($I547*'fnd base rates'!L$112)
+($J547*'fnd base rates'!L$113)
+($K547*'fnd base rates'!L$114)
+($M547*'fnd base rates'!L$116)
+($N547*'fnd base rates'!L$117)
+($O547*'fnd base rates'!L$118)
+($P547*VLOOKUP($S547+12,rate_basefnd,12)))</f>
        <v>15596.340119999999</v>
      </c>
      <c r="AE547" s="1">
        <f>(($D547*'fnd base rates'!M$107)
+($E547*'fnd base rates'!M$108)
+($F547*'fnd base rates'!M$109)
+($G547*'fnd base rates'!M$110)
+($H547*'fnd base rates'!M$111)
+($I547*'fnd base rates'!M$112)
+($J547*'fnd base rates'!M$113)
+($K547*'fnd base rates'!M$114)
+($M547*'fnd base rates'!M$116)
+($N547*'fnd base rates'!M$117)
+($O547*'fnd base rates'!M$118)
+($P547*VLOOKUP($S547+12,rate_basefnd,13)))</f>
        <v>0</v>
      </c>
      <c r="AF547" s="4">
        <f t="shared" si="615"/>
        <v>123667.59219</v>
      </c>
      <c r="AH547" s="269">
        <f t="shared" si="616"/>
        <v>474097720</v>
      </c>
      <c r="AI547" s="4" t="str">
        <f t="shared" si="617"/>
        <v>474</v>
      </c>
      <c r="AJ547" s="2" t="str">
        <f t="shared" si="618"/>
        <v>097</v>
      </c>
      <c r="AK547" s="2" t="str">
        <f t="shared" si="619"/>
        <v>720</v>
      </c>
      <c r="AL547" s="4">
        <f t="shared" si="620"/>
        <v>1</v>
      </c>
      <c r="AM547" s="4">
        <f t="shared" si="611"/>
        <v>9</v>
      </c>
      <c r="AN547" s="4">
        <f t="shared" si="621"/>
        <v>123667.59219</v>
      </c>
      <c r="AO547" s="4">
        <f t="shared" si="622"/>
        <v>13741</v>
      </c>
      <c r="AP547" s="4">
        <f t="shared" si="612"/>
        <v>0</v>
      </c>
      <c r="AQ547" s="4">
        <v>13741</v>
      </c>
      <c r="AW547" s="4">
        <v>13741</v>
      </c>
      <c r="AX547" s="5">
        <f t="shared" si="623"/>
        <v>0</v>
      </c>
      <c r="AY547" s="4">
        <v>13741</v>
      </c>
      <c r="AZ547" s="5"/>
      <c r="BB547" s="5">
        <f t="shared" ref="BB547" si="648">BC547-BA547</f>
        <v>0</v>
      </c>
    </row>
    <row r="548" spans="1:54" s="4" customFormat="1">
      <c r="A548" s="269">
        <v>474</v>
      </c>
      <c r="B548" s="2">
        <v>474097735</v>
      </c>
      <c r="C548" s="9" t="s">
        <v>1090</v>
      </c>
      <c r="D548" s="14">
        <f>'fnd enro'!D548</f>
        <v>0</v>
      </c>
      <c r="E548" s="14">
        <f>'fnd enro'!E548</f>
        <v>0</v>
      </c>
      <c r="F548" s="14">
        <f>'fnd enro'!F548</f>
        <v>0</v>
      </c>
      <c r="G548" s="14">
        <f>'fnd enro'!G548</f>
        <v>0</v>
      </c>
      <c r="H548" s="14">
        <f>'fnd enro'!H548</f>
        <v>3</v>
      </c>
      <c r="I548" s="14">
        <f>'fnd enro'!I548</f>
        <v>10</v>
      </c>
      <c r="J548" s="14">
        <f>'fnd enro'!J548</f>
        <v>0</v>
      </c>
      <c r="K548" s="15">
        <f>'fnd enro'!K548</f>
        <v>0.50180000000000002</v>
      </c>
      <c r="L548" s="14">
        <f>'fnd enro'!L548</f>
        <v>0</v>
      </c>
      <c r="M548" s="14">
        <f>'fnd enro'!M548</f>
        <v>0</v>
      </c>
      <c r="N548" s="14">
        <f>'fnd enro'!N548</f>
        <v>0</v>
      </c>
      <c r="O548" s="14">
        <f>'fnd enro'!O548</f>
        <v>0</v>
      </c>
      <c r="P548" s="14">
        <f>'fnd enro'!P548</f>
        <v>6</v>
      </c>
      <c r="Q548" s="14">
        <f>'fnd enro'!R548</f>
        <v>13</v>
      </c>
      <c r="R548" s="15">
        <f t="shared" si="614"/>
        <v>1</v>
      </c>
      <c r="S548" s="14">
        <f>VALUE('fnd enro'!Q548)</f>
        <v>6</v>
      </c>
      <c r="T548" s="2"/>
      <c r="U548" s="1">
        <f>(($D548*'fnd base rates'!C$107)
+($E548*'fnd base rates'!C$108)
+($F548*'fnd base rates'!C$109)
+($G548*'fnd base rates'!C$110)
+($H548*'fnd base rates'!C$111)
+($I548*'fnd base rates'!C$112)
+($J548*'fnd base rates'!C$113)
+($K548*'fnd base rates'!C$114)
+($M548*'fnd base rates'!C$116)
+($N548*'fnd base rates'!C$117)
+($O548*'fnd base rates'!C$118)
+($P548*VLOOKUP($S548+12,rate_basefnd,3)))
*$R548</f>
        <v>7364.5374980000006</v>
      </c>
      <c r="V548" s="1">
        <f>(($D548*'fnd base rates'!D$107)
+($E548*'fnd base rates'!D$108)
+($F548*'fnd base rates'!D$109)
+($G548*'fnd base rates'!D$110)
+($H548*'fnd base rates'!D$111)
+($I548*'fnd base rates'!D$112)
+($J548*'fnd base rates'!D$113)
+($K548*'fnd base rates'!D$114)
+($M548*'fnd base rates'!D$116)
+($N548*'fnd base rates'!D$117)
+($O548*'fnd base rates'!D$118)
+($P548*VLOOKUP($S548+12,rate_basefnd,4)))
*$R548</f>
        <v>11796.26</v>
      </c>
      <c r="W548" s="1">
        <f>(($D548*'fnd base rates'!E$107)
+($E548*'fnd base rates'!E$108)
+($F548*'fnd base rates'!E$109)
+($G548*'fnd base rates'!E$110)
+($H548*'fnd base rates'!E$111)
+($I548*'fnd base rates'!E$112)
+($J548*'fnd base rates'!E$113)
+($K548*'fnd base rates'!E$114)
+($M548*'fnd base rates'!E$116)
+($N548*'fnd base rates'!E$117)
+($O548*'fnd base rates'!E$118)
+($P548*VLOOKUP($S548+12,rate_basefnd,5)))
*$R548</f>
        <v>77562.244888000001</v>
      </c>
      <c r="X548" s="1">
        <f>(($D548*'fnd base rates'!F$107)
+($E548*'fnd base rates'!F$108)
+($F548*'fnd base rates'!F$109)
+($G548*'fnd base rates'!F$110)
+($H548*'fnd base rates'!F$111)
+($I548*'fnd base rates'!F$112)
+($J548*'fnd base rates'!F$113)
+($K548*'fnd base rates'!F$114)
+($M548*'fnd base rates'!F$116)
+($N548*'fnd base rates'!F$117)
+($O548*'fnd base rates'!F$118)
+($P548*VLOOKUP($S548+12,rate_basefnd,6)))
*$R548</f>
        <v>11854.993355999999</v>
      </c>
      <c r="Y548" s="1">
        <f>(($D548*'fnd base rates'!G$107)
+($E548*'fnd base rates'!G$108)
+($F548*'fnd base rates'!G$109)
+($G548*'fnd base rates'!G$110)
+($H548*'fnd base rates'!G$111)
+($I548*'fnd base rates'!G$112)
+($J548*'fnd base rates'!G$113)
+($K548*'fnd base rates'!G$114)
+($M548*'fnd base rates'!G$116)
+($N548*'fnd base rates'!G$117)
+($O548*'fnd base rates'!G$118)
+($P548*VLOOKUP($S548+12,rate_basefnd,7)))
*$R548</f>
        <v>3020.4326659999997</v>
      </c>
      <c r="Z548" s="1">
        <f>(($D548*'fnd base rates'!H$107)
+($E548*'fnd base rates'!H$108)
+($F548*'fnd base rates'!H$109)
+($G548*'fnd base rates'!H$110)
+($H548*'fnd base rates'!H$111)
+($I548*'fnd base rates'!H$112)
+($J548*'fnd base rates'!H$113)
+($K548*'fnd base rates'!H$114)
+($M548*'fnd base rates'!H$116)
+($N548*'fnd base rates'!H$117)
+($O548*'fnd base rates'!H$118)
+($P548*VLOOKUP($S548+12,rate_basefnd,8)))</f>
        <v>9985.4461420000007</v>
      </c>
      <c r="AA548" s="1">
        <f>(($D548*'fnd base rates'!I$107)
+($E548*'fnd base rates'!I$108)
+($F548*'fnd base rates'!I$109)
+($G548*'fnd base rates'!I$110)
+($H548*'fnd base rates'!I$111)
+($I548*'fnd base rates'!I$112)
+($J548*'fnd base rates'!I$113)
+($K548*'fnd base rates'!I$114)
+($M548*'fnd base rates'!I$116)
+($N548*'fnd base rates'!I$117)
+($O548*'fnd base rates'!I$118)
+($P548*VLOOKUP($S548+12,rate_basefnd,9)))
*$R548</f>
        <v>6078.8099999999995</v>
      </c>
      <c r="AB548" s="1">
        <f>(($D548*'fnd base rates'!J$107)
+($E548*'fnd base rates'!J$108)
+($F548*'fnd base rates'!J$109)
+($G548*'fnd base rates'!J$110)
+($H548*'fnd base rates'!J$111)
+($I548*'fnd base rates'!J$112)
+($J548*'fnd base rates'!J$113)
+($K548*'fnd base rates'!J$114)
+($M548*'fnd base rates'!J$116)
+($N548*'fnd base rates'!J$117)
+($O548*'fnd base rates'!J$118)
+($P548*VLOOKUP($S548+12,rate_basefnd,10)))
*$R548</f>
        <v>10284.33</v>
      </c>
      <c r="AC548" s="1">
        <f>(($D548*'fnd base rates'!K$107)
+($E548*'fnd base rates'!K$108)
+($F548*'fnd base rates'!K$109)
+($G548*'fnd base rates'!K$110)
+($H548*'fnd base rates'!K$111)
+($I548*'fnd base rates'!K$112)
+($J548*'fnd base rates'!K$113)
+($K548*'fnd base rates'!K$114)
+($M548*'fnd base rates'!K$116)
+($N548*'fnd base rates'!K$117)
+($O548*'fnd base rates'!K$118)
+($P548*VLOOKUP($S548+12,rate_basefnd,11)))
*$R548</f>
        <v>15047.078439999999</v>
      </c>
      <c r="AD548" s="1">
        <f>(($D548*'fnd base rates'!L$107)
+($E548*'fnd base rates'!L$108)
+($F548*'fnd base rates'!L$109)
+($G548*'fnd base rates'!L$110)
+($H548*'fnd base rates'!L$111)
+($I548*'fnd base rates'!L$112)
+($J548*'fnd base rates'!L$113)
+($K548*'fnd base rates'!L$114)
+($M548*'fnd base rates'!L$116)
+($N548*'fnd base rates'!L$117)
+($O548*'fnd base rates'!L$118)
+($P548*VLOOKUP($S548+12,rate_basefnd,12)))</f>
        <v>21150.33684</v>
      </c>
      <c r="AE548" s="1">
        <f>(($D548*'fnd base rates'!M$107)
+($E548*'fnd base rates'!M$108)
+($F548*'fnd base rates'!M$109)
+($G548*'fnd base rates'!M$110)
+($H548*'fnd base rates'!M$111)
+($I548*'fnd base rates'!M$112)
+($J548*'fnd base rates'!M$113)
+($K548*'fnd base rates'!M$114)
+($M548*'fnd base rates'!M$116)
+($N548*'fnd base rates'!M$117)
+($O548*'fnd base rates'!M$118)
+($P548*VLOOKUP($S548+12,rate_basefnd,13)))</f>
        <v>0</v>
      </c>
      <c r="AF548" s="4">
        <f t="shared" si="615"/>
        <v>174144.46983000002</v>
      </c>
      <c r="AH548" s="269">
        <f t="shared" si="616"/>
        <v>474097735</v>
      </c>
      <c r="AI548" s="4" t="str">
        <f t="shared" si="617"/>
        <v>474</v>
      </c>
      <c r="AJ548" s="2" t="str">
        <f t="shared" si="618"/>
        <v>097</v>
      </c>
      <c r="AK548" s="2" t="str">
        <f t="shared" si="619"/>
        <v>735</v>
      </c>
      <c r="AL548" s="4">
        <f t="shared" si="620"/>
        <v>1</v>
      </c>
      <c r="AM548" s="4">
        <f t="shared" si="611"/>
        <v>13</v>
      </c>
      <c r="AN548" s="4">
        <f t="shared" si="621"/>
        <v>174144.46983000002</v>
      </c>
      <c r="AO548" s="4">
        <f t="shared" si="622"/>
        <v>13396</v>
      </c>
      <c r="AP548" s="4">
        <f t="shared" si="612"/>
        <v>0</v>
      </c>
      <c r="AQ548" s="4">
        <v>13396</v>
      </c>
      <c r="AW548" s="4">
        <v>13396</v>
      </c>
      <c r="AX548" s="5">
        <f t="shared" si="623"/>
        <v>0</v>
      </c>
      <c r="AY548" s="4">
        <v>13396</v>
      </c>
      <c r="AZ548" s="5"/>
      <c r="BB548" s="5">
        <f t="shared" ref="BB548" si="649">BC548-BA548</f>
        <v>0</v>
      </c>
    </row>
    <row r="549" spans="1:54" s="4" customFormat="1">
      <c r="A549" s="269">
        <v>474</v>
      </c>
      <c r="B549" s="2">
        <v>474097753</v>
      </c>
      <c r="C549" s="9" t="s">
        <v>1090</v>
      </c>
      <c r="D549" s="14">
        <f>'fnd enro'!D549</f>
        <v>0</v>
      </c>
      <c r="E549" s="14">
        <f>'fnd enro'!E549</f>
        <v>0</v>
      </c>
      <c r="F549" s="14">
        <f>'fnd enro'!F549</f>
        <v>0</v>
      </c>
      <c r="G549" s="14">
        <f>'fnd enro'!G549</f>
        <v>0</v>
      </c>
      <c r="H549" s="14">
        <f>'fnd enro'!H549</f>
        <v>0</v>
      </c>
      <c r="I549" s="14">
        <f>'fnd enro'!I549</f>
        <v>2</v>
      </c>
      <c r="J549" s="14">
        <f>'fnd enro'!J549</f>
        <v>0</v>
      </c>
      <c r="K549" s="15">
        <f>'fnd enro'!K549</f>
        <v>7.7200000000000005E-2</v>
      </c>
      <c r="L549" s="14">
        <f>'fnd enro'!L549</f>
        <v>0</v>
      </c>
      <c r="M549" s="14">
        <f>'fnd enro'!M549</f>
        <v>0</v>
      </c>
      <c r="N549" s="14">
        <f>'fnd enro'!N549</f>
        <v>0</v>
      </c>
      <c r="O549" s="14">
        <f>'fnd enro'!O549</f>
        <v>0</v>
      </c>
      <c r="P549" s="14">
        <f>'fnd enro'!P549</f>
        <v>0</v>
      </c>
      <c r="Q549" s="14">
        <f>'fnd enro'!R549</f>
        <v>2</v>
      </c>
      <c r="R549" s="15">
        <f t="shared" si="614"/>
        <v>1</v>
      </c>
      <c r="S549" s="14">
        <f>VALUE('fnd enro'!Q549)</f>
        <v>7</v>
      </c>
      <c r="T549" s="2"/>
      <c r="U549" s="1">
        <f>(($D549*'fnd base rates'!C$107)
+($E549*'fnd base rates'!C$108)
+($F549*'fnd base rates'!C$109)
+($G549*'fnd base rates'!C$110)
+($H549*'fnd base rates'!C$111)
+($I549*'fnd base rates'!C$112)
+($J549*'fnd base rates'!C$113)
+($K549*'fnd base rates'!C$114)
+($M549*'fnd base rates'!C$116)
+($N549*'fnd base rates'!C$117)
+($O549*'fnd base rates'!C$118)
+($P549*VLOOKUP($S549+12,rate_basefnd,3)))
*$R549</f>
        <v>1072.9226920000001</v>
      </c>
      <c r="V549" s="1">
        <f>(($D549*'fnd base rates'!D$107)
+($E549*'fnd base rates'!D$108)
+($F549*'fnd base rates'!D$109)
+($G549*'fnd base rates'!D$110)
+($H549*'fnd base rates'!D$111)
+($I549*'fnd base rates'!D$112)
+($J549*'fnd base rates'!D$113)
+($K549*'fnd base rates'!D$114)
+($M549*'fnd base rates'!D$116)
+($N549*'fnd base rates'!D$117)
+($O549*'fnd base rates'!D$118)
+($P549*VLOOKUP($S549+12,rate_basefnd,4)))
*$R549</f>
        <v>1530.16</v>
      </c>
      <c r="W549" s="1">
        <f>(($D549*'fnd base rates'!E$107)
+($E549*'fnd base rates'!E$108)
+($F549*'fnd base rates'!E$109)
+($G549*'fnd base rates'!E$110)
+($H549*'fnd base rates'!E$111)
+($I549*'fnd base rates'!E$112)
+($J549*'fnd base rates'!E$113)
+($K549*'fnd base rates'!E$114)
+($M549*'fnd base rates'!E$116)
+($N549*'fnd base rates'!E$117)
+($O549*'fnd base rates'!E$118)
+($P549*VLOOKUP($S549+12,rate_basefnd,5)))
*$R549</f>
        <v>9824.4007519999996</v>
      </c>
      <c r="X549" s="1">
        <f>(($D549*'fnd base rates'!F$107)
+($E549*'fnd base rates'!F$108)
+($F549*'fnd base rates'!F$109)
+($G549*'fnd base rates'!F$110)
+($H549*'fnd base rates'!F$111)
+($I549*'fnd base rates'!F$112)
+($J549*'fnd base rates'!F$113)
+($K549*'fnd base rates'!F$114)
+($M549*'fnd base rates'!F$116)
+($N549*'fnd base rates'!F$117)
+($O549*'fnd base rates'!F$118)
+($P549*VLOOKUP($S549+12,rate_basefnd,6)))
*$R549</f>
        <v>1773.7728240000001</v>
      </c>
      <c r="Y549" s="1">
        <f>(($D549*'fnd base rates'!G$107)
+($E549*'fnd base rates'!G$108)
+($F549*'fnd base rates'!G$109)
+($G549*'fnd base rates'!G$110)
+($H549*'fnd base rates'!G$111)
+($I549*'fnd base rates'!G$112)
+($J549*'fnd base rates'!G$113)
+($K549*'fnd base rates'!G$114)
+($M549*'fnd base rates'!G$116)
+($N549*'fnd base rates'!G$117)
+($O549*'fnd base rates'!G$118)
+($P549*VLOOKUP($S549+12,rate_basefnd,7)))
*$R549</f>
        <v>327.76656399999996</v>
      </c>
      <c r="Z549" s="1">
        <f>(($D549*'fnd base rates'!H$107)
+($E549*'fnd base rates'!H$108)
+($F549*'fnd base rates'!H$109)
+($G549*'fnd base rates'!H$110)
+($H549*'fnd base rates'!H$111)
+($I549*'fnd base rates'!H$112)
+($J549*'fnd base rates'!H$113)
+($K549*'fnd base rates'!H$114)
+($M549*'fnd base rates'!H$116)
+($N549*'fnd base rates'!H$117)
+($O549*'fnd base rates'!H$118)
+($P549*VLOOKUP($S549+12,rate_basefnd,8)))</f>
        <v>1656.157868</v>
      </c>
      <c r="AA549" s="1">
        <f>(($D549*'fnd base rates'!I$107)
+($E549*'fnd base rates'!I$108)
+($F549*'fnd base rates'!I$109)
+($G549*'fnd base rates'!I$110)
+($H549*'fnd base rates'!I$111)
+($I549*'fnd base rates'!I$112)
+($J549*'fnd base rates'!I$113)
+($K549*'fnd base rates'!I$114)
+($M549*'fnd base rates'!I$116)
+($N549*'fnd base rates'!I$117)
+($O549*'fnd base rates'!I$118)
+($P549*VLOOKUP($S549+12,rate_basefnd,9)))
*$R549</f>
        <v>851.88</v>
      </c>
      <c r="AB549" s="1">
        <f>(($D549*'fnd base rates'!J$107)
+($E549*'fnd base rates'!J$108)
+($F549*'fnd base rates'!J$109)
+($G549*'fnd base rates'!J$110)
+($H549*'fnd base rates'!J$111)
+($I549*'fnd base rates'!J$112)
+($J549*'fnd base rates'!J$113)
+($K549*'fnd base rates'!J$114)
+($M549*'fnd base rates'!J$116)
+($N549*'fnd base rates'!J$117)
+($O549*'fnd base rates'!J$118)
+($P549*VLOOKUP($S549+12,rate_basefnd,10)))
*$R549</f>
        <v>1147.5</v>
      </c>
      <c r="AC549" s="1">
        <f>(($D549*'fnd base rates'!K$107)
+($E549*'fnd base rates'!K$108)
+($F549*'fnd base rates'!K$109)
+($G549*'fnd base rates'!K$110)
+($H549*'fnd base rates'!K$111)
+($I549*'fnd base rates'!K$112)
+($J549*'fnd base rates'!K$113)
+($K549*'fnd base rates'!K$114)
+($M549*'fnd base rates'!K$116)
+($N549*'fnd base rates'!K$117)
+($O549*'fnd base rates'!K$118)
+($P549*VLOOKUP($S549+12,rate_basefnd,11)))
*$R549</f>
        <v>2300.11976</v>
      </c>
      <c r="AD549" s="1">
        <f>(($D549*'fnd base rates'!L$107)
+($E549*'fnd base rates'!L$108)
+($F549*'fnd base rates'!L$109)
+($G549*'fnd base rates'!L$110)
+($H549*'fnd base rates'!L$111)
+($I549*'fnd base rates'!L$112)
+($J549*'fnd base rates'!L$113)
+($K549*'fnd base rates'!L$114)
+($M549*'fnd base rates'!L$116)
+($N549*'fnd base rates'!L$117)
+($O549*'fnd base rates'!L$118)
+($P549*VLOOKUP($S549+12,rate_basefnd,12)))</f>
        <v>2738.2533600000002</v>
      </c>
      <c r="AE549" s="1">
        <f>(($D549*'fnd base rates'!M$107)
+($E549*'fnd base rates'!M$108)
+($F549*'fnd base rates'!M$109)
+($G549*'fnd base rates'!M$110)
+($H549*'fnd base rates'!M$111)
+($I549*'fnd base rates'!M$112)
+($J549*'fnd base rates'!M$113)
+($K549*'fnd base rates'!M$114)
+($M549*'fnd base rates'!M$116)
+($N549*'fnd base rates'!M$117)
+($O549*'fnd base rates'!M$118)
+($P549*VLOOKUP($S549+12,rate_basefnd,13)))</f>
        <v>0</v>
      </c>
      <c r="AF549" s="4">
        <f t="shared" si="615"/>
        <v>23222.933819999998</v>
      </c>
      <c r="AH549" s="269">
        <f t="shared" si="616"/>
        <v>474097753</v>
      </c>
      <c r="AI549" s="4" t="str">
        <f t="shared" si="617"/>
        <v>474</v>
      </c>
      <c r="AJ549" s="2" t="str">
        <f t="shared" si="618"/>
        <v>097</v>
      </c>
      <c r="AK549" s="2" t="str">
        <f t="shared" si="619"/>
        <v>753</v>
      </c>
      <c r="AL549" s="4">
        <f t="shared" si="620"/>
        <v>1</v>
      </c>
      <c r="AM549" s="4">
        <f t="shared" si="611"/>
        <v>2</v>
      </c>
      <c r="AN549" s="4">
        <f t="shared" si="621"/>
        <v>23222.933819999998</v>
      </c>
      <c r="AO549" s="4">
        <f t="shared" si="622"/>
        <v>11611</v>
      </c>
      <c r="AP549" s="4">
        <f t="shared" si="612"/>
        <v>0</v>
      </c>
      <c r="AQ549" s="4">
        <v>11611</v>
      </c>
      <c r="AW549" s="4">
        <v>11611</v>
      </c>
      <c r="AX549" s="5">
        <f t="shared" si="623"/>
        <v>0</v>
      </c>
      <c r="AY549" s="4">
        <v>11611</v>
      </c>
      <c r="AZ549" s="5"/>
      <c r="BB549" s="5">
        <f t="shared" ref="BB549" si="650">BC549-BA549</f>
        <v>0</v>
      </c>
    </row>
    <row r="550" spans="1:54" s="4" customFormat="1">
      <c r="A550" s="269">
        <v>474</v>
      </c>
      <c r="B550" s="2">
        <v>474097775</v>
      </c>
      <c r="C550" s="9" t="s">
        <v>1090</v>
      </c>
      <c r="D550" s="14">
        <f>'fnd enro'!D550</f>
        <v>0</v>
      </c>
      <c r="E550" s="14">
        <f>'fnd enro'!E550</f>
        <v>0</v>
      </c>
      <c r="F550" s="14">
        <f>'fnd enro'!F550</f>
        <v>0</v>
      </c>
      <c r="G550" s="14">
        <f>'fnd enro'!G550</f>
        <v>0</v>
      </c>
      <c r="H550" s="14">
        <f>'fnd enro'!H550</f>
        <v>1</v>
      </c>
      <c r="I550" s="14">
        <f>'fnd enro'!I550</f>
        <v>1</v>
      </c>
      <c r="J550" s="14">
        <f>'fnd enro'!J550</f>
        <v>0</v>
      </c>
      <c r="K550" s="15">
        <f>'fnd enro'!K550</f>
        <v>7.7200000000000005E-2</v>
      </c>
      <c r="L550" s="14">
        <f>'fnd enro'!L550</f>
        <v>0</v>
      </c>
      <c r="M550" s="14">
        <f>'fnd enro'!M550</f>
        <v>0</v>
      </c>
      <c r="N550" s="14">
        <f>'fnd enro'!N550</f>
        <v>0</v>
      </c>
      <c r="O550" s="14">
        <f>'fnd enro'!O550</f>
        <v>0</v>
      </c>
      <c r="P550" s="14">
        <f>'fnd enro'!P550</f>
        <v>2</v>
      </c>
      <c r="Q550" s="14">
        <f>'fnd enro'!R550</f>
        <v>2</v>
      </c>
      <c r="R550" s="15">
        <f t="shared" si="614"/>
        <v>1</v>
      </c>
      <c r="S550" s="14">
        <f>VALUE('fnd enro'!Q550)</f>
        <v>4</v>
      </c>
      <c r="T550" s="2"/>
      <c r="U550" s="1">
        <f>(($D550*'fnd base rates'!C$107)
+($E550*'fnd base rates'!C$108)
+($F550*'fnd base rates'!C$109)
+($G550*'fnd base rates'!C$110)
+($H550*'fnd base rates'!C$111)
+($I550*'fnd base rates'!C$112)
+($J550*'fnd base rates'!C$113)
+($K550*'fnd base rates'!C$114)
+($M550*'fnd base rates'!C$116)
+($N550*'fnd base rates'!C$117)
+($O550*'fnd base rates'!C$118)
+($P550*VLOOKUP($S550+12,rate_basefnd,3)))
*$R550</f>
        <v>1189.7026920000001</v>
      </c>
      <c r="V550" s="1">
        <f>(($D550*'fnd base rates'!D$107)
+($E550*'fnd base rates'!D$108)
+($F550*'fnd base rates'!D$109)
+($G550*'fnd base rates'!D$110)
+($H550*'fnd base rates'!D$111)
+($I550*'fnd base rates'!D$112)
+($J550*'fnd base rates'!D$113)
+($K550*'fnd base rates'!D$114)
+($M550*'fnd base rates'!D$116)
+($N550*'fnd base rates'!D$117)
+($O550*'fnd base rates'!D$118)
+($P550*VLOOKUP($S550+12,rate_basefnd,4)))
*$R550</f>
        <v>2083.44</v>
      </c>
      <c r="W550" s="1">
        <f>(($D550*'fnd base rates'!E$107)
+($E550*'fnd base rates'!E$108)
+($F550*'fnd base rates'!E$109)
+($G550*'fnd base rates'!E$110)
+($H550*'fnd base rates'!E$111)
+($I550*'fnd base rates'!E$112)
+($J550*'fnd base rates'!E$113)
+($K550*'fnd base rates'!E$114)
+($M550*'fnd base rates'!E$116)
+($N550*'fnd base rates'!E$117)
+($O550*'fnd base rates'!E$118)
+($P550*VLOOKUP($S550+12,rate_basefnd,5)))
*$R550</f>
        <v>13772.840752</v>
      </c>
      <c r="X550" s="1">
        <f>(($D550*'fnd base rates'!F$107)
+($E550*'fnd base rates'!F$108)
+($F550*'fnd base rates'!F$109)
+($G550*'fnd base rates'!F$110)
+($H550*'fnd base rates'!F$111)
+($I550*'fnd base rates'!F$112)
+($J550*'fnd base rates'!F$113)
+($K550*'fnd base rates'!F$114)
+($M550*'fnd base rates'!F$116)
+($N550*'fnd base rates'!F$117)
+($O550*'fnd base rates'!F$118)
+($P550*VLOOKUP($S550+12,rate_basefnd,6)))
*$R550</f>
        <v>1882.2628240000001</v>
      </c>
      <c r="Y550" s="1">
        <f>(($D550*'fnd base rates'!G$107)
+($E550*'fnd base rates'!G$108)
+($F550*'fnd base rates'!G$109)
+($G550*'fnd base rates'!G$110)
+($H550*'fnd base rates'!G$111)
+($I550*'fnd base rates'!G$112)
+($J550*'fnd base rates'!G$113)
+($K550*'fnd base rates'!G$114)
+($M550*'fnd base rates'!G$116)
+($N550*'fnd base rates'!G$117)
+($O550*'fnd base rates'!G$118)
+($P550*VLOOKUP($S550+12,rate_basefnd,7)))
*$R550</f>
        <v>594.37656399999992</v>
      </c>
      <c r="Z550" s="1">
        <f>(($D550*'fnd base rates'!H$107)
+($E550*'fnd base rates'!H$108)
+($F550*'fnd base rates'!H$109)
+($G550*'fnd base rates'!H$110)
+($H550*'fnd base rates'!H$111)
+($I550*'fnd base rates'!H$112)
+($J550*'fnd base rates'!H$113)
+($K550*'fnd base rates'!H$114)
+($M550*'fnd base rates'!H$116)
+($N550*'fnd base rates'!H$117)
+($O550*'fnd base rates'!H$118)
+($P550*VLOOKUP($S550+12,rate_basefnd,8)))</f>
        <v>1391.677868</v>
      </c>
      <c r="AA550" s="1">
        <f>(($D550*'fnd base rates'!I$107)
+($E550*'fnd base rates'!I$108)
+($F550*'fnd base rates'!I$109)
+($G550*'fnd base rates'!I$110)
+($H550*'fnd base rates'!I$111)
+($I550*'fnd base rates'!I$112)
+($J550*'fnd base rates'!I$113)
+($K550*'fnd base rates'!I$114)
+($M550*'fnd base rates'!I$116)
+($N550*'fnd base rates'!I$117)
+($O550*'fnd base rates'!I$118)
+($P550*VLOOKUP($S550+12,rate_basefnd,9)))
*$R550</f>
        <v>1007.35</v>
      </c>
      <c r="AB550" s="1">
        <f>(($D550*'fnd base rates'!J$107)
+($E550*'fnd base rates'!J$108)
+($F550*'fnd base rates'!J$109)
+($G550*'fnd base rates'!J$110)
+($H550*'fnd base rates'!J$111)
+($I550*'fnd base rates'!J$112)
+($J550*'fnd base rates'!J$113)
+($K550*'fnd base rates'!J$114)
+($M550*'fnd base rates'!J$116)
+($N550*'fnd base rates'!J$117)
+($O550*'fnd base rates'!J$118)
+($P550*VLOOKUP($S550+12,rate_basefnd,10)))
*$R550</f>
        <v>1959.04</v>
      </c>
      <c r="AC550" s="1">
        <f>(($D550*'fnd base rates'!K$107)
+($E550*'fnd base rates'!K$108)
+($F550*'fnd base rates'!K$109)
+($G550*'fnd base rates'!K$110)
+($H550*'fnd base rates'!K$111)
+($I550*'fnd base rates'!K$112)
+($J550*'fnd base rates'!K$113)
+($K550*'fnd base rates'!K$114)
+($M550*'fnd base rates'!K$116)
+($N550*'fnd base rates'!K$117)
+($O550*'fnd base rates'!K$118)
+($P550*VLOOKUP($S550+12,rate_basefnd,11)))
*$R550</f>
        <v>2332.21976</v>
      </c>
      <c r="AD550" s="1">
        <f>(($D550*'fnd base rates'!L$107)
+($E550*'fnd base rates'!L$108)
+($F550*'fnd base rates'!L$109)
+($G550*'fnd base rates'!L$110)
+($H550*'fnd base rates'!L$111)
+($I550*'fnd base rates'!L$112)
+($J550*'fnd base rates'!L$113)
+($K550*'fnd base rates'!L$114)
+($M550*'fnd base rates'!L$116)
+($N550*'fnd base rates'!L$117)
+($O550*'fnd base rates'!L$118)
+($P550*VLOOKUP($S550+12,rate_basefnd,12)))</f>
        <v>3755.2833599999999</v>
      </c>
      <c r="AE550" s="1">
        <f>(($D550*'fnd base rates'!M$107)
+($E550*'fnd base rates'!M$108)
+($F550*'fnd base rates'!M$109)
+($G550*'fnd base rates'!M$110)
+($H550*'fnd base rates'!M$111)
+($I550*'fnd base rates'!M$112)
+($J550*'fnd base rates'!M$113)
+($K550*'fnd base rates'!M$114)
+($M550*'fnd base rates'!M$116)
+($N550*'fnd base rates'!M$117)
+($O550*'fnd base rates'!M$118)
+($P550*VLOOKUP($S550+12,rate_basefnd,13)))</f>
        <v>0</v>
      </c>
      <c r="AF550" s="4">
        <f t="shared" si="615"/>
        <v>29968.19382</v>
      </c>
      <c r="AH550" s="269">
        <f t="shared" si="616"/>
        <v>474097775</v>
      </c>
      <c r="AI550" s="4" t="str">
        <f t="shared" si="617"/>
        <v>474</v>
      </c>
      <c r="AJ550" s="2" t="str">
        <f t="shared" si="618"/>
        <v>097</v>
      </c>
      <c r="AK550" s="2" t="str">
        <f t="shared" si="619"/>
        <v>775</v>
      </c>
      <c r="AL550" s="4">
        <f t="shared" si="620"/>
        <v>1</v>
      </c>
      <c r="AM550" s="4">
        <f t="shared" si="611"/>
        <v>2</v>
      </c>
      <c r="AN550" s="4">
        <f t="shared" si="621"/>
        <v>29968.19382</v>
      </c>
      <c r="AO550" s="4">
        <f t="shared" si="622"/>
        <v>14984</v>
      </c>
      <c r="AP550" s="4">
        <f t="shared" si="612"/>
        <v>0</v>
      </c>
      <c r="AQ550" s="4">
        <v>14984</v>
      </c>
      <c r="AW550" s="4">
        <v>14984</v>
      </c>
      <c r="AX550" s="5">
        <f t="shared" si="623"/>
        <v>0</v>
      </c>
      <c r="AY550" s="4">
        <v>14984</v>
      </c>
      <c r="AZ550" s="5"/>
      <c r="BB550" s="5">
        <f t="shared" ref="BB550" si="651">BC550-BA550</f>
        <v>0</v>
      </c>
    </row>
    <row r="551" spans="1:54" s="4" customFormat="1">
      <c r="A551" s="269">
        <v>478</v>
      </c>
      <c r="B551" s="2">
        <v>478352023</v>
      </c>
      <c r="C551" s="9" t="s">
        <v>4</v>
      </c>
      <c r="D551" s="14">
        <f>'fnd enro'!D551</f>
        <v>0</v>
      </c>
      <c r="E551" s="14">
        <f>'fnd enro'!E551</f>
        <v>0</v>
      </c>
      <c r="F551" s="14">
        <f>'fnd enro'!F551</f>
        <v>0</v>
      </c>
      <c r="G551" s="14">
        <f>'fnd enro'!G551</f>
        <v>0</v>
      </c>
      <c r="H551" s="14">
        <f>'fnd enro'!H551</f>
        <v>0</v>
      </c>
      <c r="I551" s="14">
        <f>'fnd enro'!I551</f>
        <v>1</v>
      </c>
      <c r="J551" s="14">
        <f>'fnd enro'!J551</f>
        <v>0</v>
      </c>
      <c r="K551" s="15">
        <f>'fnd enro'!K551</f>
        <v>3.8600000000000002E-2</v>
      </c>
      <c r="L551" s="14">
        <f>'fnd enro'!L551</f>
        <v>0</v>
      </c>
      <c r="M551" s="14">
        <f>'fnd enro'!M551</f>
        <v>0</v>
      </c>
      <c r="N551" s="14">
        <f>'fnd enro'!N551</f>
        <v>0</v>
      </c>
      <c r="O551" s="14">
        <f>'fnd enro'!O551</f>
        <v>0</v>
      </c>
      <c r="P551" s="14">
        <f>'fnd enro'!P551</f>
        <v>0</v>
      </c>
      <c r="Q551" s="14">
        <f>'fnd enro'!R551</f>
        <v>1</v>
      </c>
      <c r="R551" s="15">
        <f t="shared" si="614"/>
        <v>1</v>
      </c>
      <c r="S551" s="14">
        <f>VALUE('fnd enro'!Q551)</f>
        <v>3</v>
      </c>
      <c r="T551" s="2"/>
      <c r="U551" s="1">
        <f>(($D551*'fnd base rates'!C$107)
+($E551*'fnd base rates'!C$108)
+($F551*'fnd base rates'!C$109)
+($G551*'fnd base rates'!C$110)
+($H551*'fnd base rates'!C$111)
+($I551*'fnd base rates'!C$112)
+($J551*'fnd base rates'!C$113)
+($K551*'fnd base rates'!C$114)
+($M551*'fnd base rates'!C$116)
+($N551*'fnd base rates'!C$117)
+($O551*'fnd base rates'!C$118)
+($P551*VLOOKUP($S551+12,rate_basefnd,3)))
*$R551</f>
        <v>536.46134600000005</v>
      </c>
      <c r="V551" s="1">
        <f>(($D551*'fnd base rates'!D$107)
+($E551*'fnd base rates'!D$108)
+($F551*'fnd base rates'!D$109)
+($G551*'fnd base rates'!D$110)
+($H551*'fnd base rates'!D$111)
+($I551*'fnd base rates'!D$112)
+($J551*'fnd base rates'!D$113)
+($K551*'fnd base rates'!D$114)
+($M551*'fnd base rates'!D$116)
+($N551*'fnd base rates'!D$117)
+($O551*'fnd base rates'!D$118)
+($P551*VLOOKUP($S551+12,rate_basefnd,4)))
*$R551</f>
        <v>765.08</v>
      </c>
      <c r="W551" s="1">
        <f>(($D551*'fnd base rates'!E$107)
+($E551*'fnd base rates'!E$108)
+($F551*'fnd base rates'!E$109)
+($G551*'fnd base rates'!E$110)
+($H551*'fnd base rates'!E$111)
+($I551*'fnd base rates'!E$112)
+($J551*'fnd base rates'!E$113)
+($K551*'fnd base rates'!E$114)
+($M551*'fnd base rates'!E$116)
+($N551*'fnd base rates'!E$117)
+($O551*'fnd base rates'!E$118)
+($P551*VLOOKUP($S551+12,rate_basefnd,5)))
*$R551</f>
        <v>4912.2003759999998</v>
      </c>
      <c r="X551" s="1">
        <f>(($D551*'fnd base rates'!F$107)
+($E551*'fnd base rates'!F$108)
+($F551*'fnd base rates'!F$109)
+($G551*'fnd base rates'!F$110)
+($H551*'fnd base rates'!F$111)
+($I551*'fnd base rates'!F$112)
+($J551*'fnd base rates'!F$113)
+($K551*'fnd base rates'!F$114)
+($M551*'fnd base rates'!F$116)
+($N551*'fnd base rates'!F$117)
+($O551*'fnd base rates'!F$118)
+($P551*VLOOKUP($S551+12,rate_basefnd,6)))
*$R551</f>
        <v>886.88641200000006</v>
      </c>
      <c r="Y551" s="1">
        <f>(($D551*'fnd base rates'!G$107)
+($E551*'fnd base rates'!G$108)
+($F551*'fnd base rates'!G$109)
+($G551*'fnd base rates'!G$110)
+($H551*'fnd base rates'!G$111)
+($I551*'fnd base rates'!G$112)
+($J551*'fnd base rates'!G$113)
+($K551*'fnd base rates'!G$114)
+($M551*'fnd base rates'!G$116)
+($N551*'fnd base rates'!G$117)
+($O551*'fnd base rates'!G$118)
+($P551*VLOOKUP($S551+12,rate_basefnd,7)))
*$R551</f>
        <v>163.88328199999998</v>
      </c>
      <c r="Z551" s="1">
        <f>(($D551*'fnd base rates'!H$107)
+($E551*'fnd base rates'!H$108)
+($F551*'fnd base rates'!H$109)
+($G551*'fnd base rates'!H$110)
+($H551*'fnd base rates'!H$111)
+($I551*'fnd base rates'!H$112)
+($J551*'fnd base rates'!H$113)
+($K551*'fnd base rates'!H$114)
+($M551*'fnd base rates'!H$116)
+($N551*'fnd base rates'!H$117)
+($O551*'fnd base rates'!H$118)
+($P551*VLOOKUP($S551+12,rate_basefnd,8)))</f>
        <v>828.078934</v>
      </c>
      <c r="AA551" s="1">
        <f>(($D551*'fnd base rates'!I$107)
+($E551*'fnd base rates'!I$108)
+($F551*'fnd base rates'!I$109)
+($G551*'fnd base rates'!I$110)
+($H551*'fnd base rates'!I$111)
+($I551*'fnd base rates'!I$112)
+($J551*'fnd base rates'!I$113)
+($K551*'fnd base rates'!I$114)
+($M551*'fnd base rates'!I$116)
+($N551*'fnd base rates'!I$117)
+($O551*'fnd base rates'!I$118)
+($P551*VLOOKUP($S551+12,rate_basefnd,9)))
*$R551</f>
        <v>425.94</v>
      </c>
      <c r="AB551" s="1">
        <f>(($D551*'fnd base rates'!J$107)
+($E551*'fnd base rates'!J$108)
+($F551*'fnd base rates'!J$109)
+($G551*'fnd base rates'!J$110)
+($H551*'fnd base rates'!J$111)
+($I551*'fnd base rates'!J$112)
+($J551*'fnd base rates'!J$113)
+($K551*'fnd base rates'!J$114)
+($M551*'fnd base rates'!J$116)
+($N551*'fnd base rates'!J$117)
+($O551*'fnd base rates'!J$118)
+($P551*VLOOKUP($S551+12,rate_basefnd,10)))
*$R551</f>
        <v>573.75</v>
      </c>
      <c r="AC551" s="1">
        <f>(($D551*'fnd base rates'!K$107)
+($E551*'fnd base rates'!K$108)
+($F551*'fnd base rates'!K$109)
+($G551*'fnd base rates'!K$110)
+($H551*'fnd base rates'!K$111)
+($I551*'fnd base rates'!K$112)
+($J551*'fnd base rates'!K$113)
+($K551*'fnd base rates'!K$114)
+($M551*'fnd base rates'!K$116)
+($N551*'fnd base rates'!K$117)
+($O551*'fnd base rates'!K$118)
+($P551*VLOOKUP($S551+12,rate_basefnd,11)))
*$R551</f>
        <v>1150.05988</v>
      </c>
      <c r="AD551" s="1">
        <f>(($D551*'fnd base rates'!L$107)
+($E551*'fnd base rates'!L$108)
+($F551*'fnd base rates'!L$109)
+($G551*'fnd base rates'!L$110)
+($H551*'fnd base rates'!L$111)
+($I551*'fnd base rates'!L$112)
+($J551*'fnd base rates'!L$113)
+($K551*'fnd base rates'!L$114)
+($M551*'fnd base rates'!L$116)
+($N551*'fnd base rates'!L$117)
+($O551*'fnd base rates'!L$118)
+($P551*VLOOKUP($S551+12,rate_basefnd,12)))</f>
        <v>1369.1266800000001</v>
      </c>
      <c r="AE551" s="1">
        <f>(($D551*'fnd base rates'!M$107)
+($E551*'fnd base rates'!M$108)
+($F551*'fnd base rates'!M$109)
+($G551*'fnd base rates'!M$110)
+($H551*'fnd base rates'!M$111)
+($I551*'fnd base rates'!M$112)
+($J551*'fnd base rates'!M$113)
+($K551*'fnd base rates'!M$114)
+($M551*'fnd base rates'!M$116)
+($N551*'fnd base rates'!M$117)
+($O551*'fnd base rates'!M$118)
+($P551*VLOOKUP($S551+12,rate_basefnd,13)))</f>
        <v>0</v>
      </c>
      <c r="AF551" s="4">
        <f t="shared" si="615"/>
        <v>11611.466909999999</v>
      </c>
      <c r="AH551" s="269">
        <f t="shared" si="616"/>
        <v>478352023</v>
      </c>
      <c r="AI551" s="4" t="str">
        <f t="shared" si="617"/>
        <v>478</v>
      </c>
      <c r="AJ551" s="2" t="str">
        <f t="shared" si="618"/>
        <v>352</v>
      </c>
      <c r="AK551" s="2" t="str">
        <f t="shared" si="619"/>
        <v>023</v>
      </c>
      <c r="AL551" s="4">
        <f t="shared" si="620"/>
        <v>1</v>
      </c>
      <c r="AM551" s="4">
        <f t="shared" si="611"/>
        <v>1</v>
      </c>
      <c r="AN551" s="4">
        <f t="shared" si="621"/>
        <v>11611.466909999999</v>
      </c>
      <c r="AO551" s="4">
        <f t="shared" si="622"/>
        <v>11611</v>
      </c>
      <c r="AP551" s="4">
        <f t="shared" si="612"/>
        <v>0</v>
      </c>
      <c r="AQ551" s="4">
        <v>11611</v>
      </c>
      <c r="AW551" s="4">
        <v>11611</v>
      </c>
      <c r="AX551" s="5">
        <f t="shared" si="623"/>
        <v>0</v>
      </c>
      <c r="AY551" s="4">
        <v>11611</v>
      </c>
      <c r="AZ551" s="5"/>
      <c r="BB551" s="5">
        <f t="shared" ref="BB551" si="652">BC551-BA551</f>
        <v>0</v>
      </c>
    </row>
    <row r="552" spans="1:54" s="4" customFormat="1">
      <c r="A552" s="269">
        <v>478</v>
      </c>
      <c r="B552" s="2">
        <v>478352056</v>
      </c>
      <c r="C552" s="9" t="s">
        <v>4</v>
      </c>
      <c r="D552" s="14">
        <f>'fnd enro'!D552</f>
        <v>0</v>
      </c>
      <c r="E552" s="14">
        <f>'fnd enro'!E552</f>
        <v>0</v>
      </c>
      <c r="F552" s="14">
        <f>'fnd enro'!F552</f>
        <v>0</v>
      </c>
      <c r="G552" s="14">
        <f>'fnd enro'!G552</f>
        <v>0</v>
      </c>
      <c r="H552" s="14">
        <f>'fnd enro'!H552</f>
        <v>1</v>
      </c>
      <c r="I552" s="14">
        <f>'fnd enro'!I552</f>
        <v>0</v>
      </c>
      <c r="J552" s="14">
        <f>'fnd enro'!J552</f>
        <v>0</v>
      </c>
      <c r="K552" s="15">
        <f>'fnd enro'!K552</f>
        <v>3.8600000000000002E-2</v>
      </c>
      <c r="L552" s="14">
        <f>'fnd enro'!L552</f>
        <v>0</v>
      </c>
      <c r="M552" s="14">
        <f>'fnd enro'!M552</f>
        <v>0</v>
      </c>
      <c r="N552" s="14">
        <f>'fnd enro'!N552</f>
        <v>0</v>
      </c>
      <c r="O552" s="14">
        <f>'fnd enro'!O552</f>
        <v>0</v>
      </c>
      <c r="P552" s="14">
        <f>'fnd enro'!P552</f>
        <v>1</v>
      </c>
      <c r="Q552" s="14">
        <f>'fnd enro'!R552</f>
        <v>1</v>
      </c>
      <c r="R552" s="15">
        <f t="shared" si="614"/>
        <v>1</v>
      </c>
      <c r="S552" s="14">
        <f>VALUE('fnd enro'!Q552)</f>
        <v>4</v>
      </c>
      <c r="T552" s="2"/>
      <c r="U552" s="1">
        <f>(($D552*'fnd base rates'!C$107)
+($E552*'fnd base rates'!C$108)
+($F552*'fnd base rates'!C$109)
+($G552*'fnd base rates'!C$110)
+($H552*'fnd base rates'!C$111)
+($I552*'fnd base rates'!C$112)
+($J552*'fnd base rates'!C$113)
+($K552*'fnd base rates'!C$114)
+($M552*'fnd base rates'!C$116)
+($N552*'fnd base rates'!C$117)
+($O552*'fnd base rates'!C$118)
+($P552*VLOOKUP($S552+12,rate_basefnd,3)))
*$R552</f>
        <v>594.85134600000004</v>
      </c>
      <c r="V552" s="1">
        <f>(($D552*'fnd base rates'!D$107)
+($E552*'fnd base rates'!D$108)
+($F552*'fnd base rates'!D$109)
+($G552*'fnd base rates'!D$110)
+($H552*'fnd base rates'!D$111)
+($I552*'fnd base rates'!D$112)
+($J552*'fnd base rates'!D$113)
+($K552*'fnd base rates'!D$114)
+($M552*'fnd base rates'!D$116)
+($N552*'fnd base rates'!D$117)
+($O552*'fnd base rates'!D$118)
+($P552*VLOOKUP($S552+12,rate_basefnd,4)))
*$R552</f>
        <v>1041.72</v>
      </c>
      <c r="W552" s="1">
        <f>(($D552*'fnd base rates'!E$107)
+($E552*'fnd base rates'!E$108)
+($F552*'fnd base rates'!E$109)
+($G552*'fnd base rates'!E$110)
+($H552*'fnd base rates'!E$111)
+($I552*'fnd base rates'!E$112)
+($J552*'fnd base rates'!E$113)
+($K552*'fnd base rates'!E$114)
+($M552*'fnd base rates'!E$116)
+($N552*'fnd base rates'!E$117)
+($O552*'fnd base rates'!E$118)
+($P552*VLOOKUP($S552+12,rate_basefnd,5)))
*$R552</f>
        <v>6160.0603759999995</v>
      </c>
      <c r="X552" s="1">
        <f>(($D552*'fnd base rates'!F$107)
+($E552*'fnd base rates'!F$108)
+($F552*'fnd base rates'!F$109)
+($G552*'fnd base rates'!F$110)
+($H552*'fnd base rates'!F$111)
+($I552*'fnd base rates'!F$112)
+($J552*'fnd base rates'!F$113)
+($K552*'fnd base rates'!F$114)
+($M552*'fnd base rates'!F$116)
+($N552*'fnd base rates'!F$117)
+($O552*'fnd base rates'!F$118)
+($P552*VLOOKUP($S552+12,rate_basefnd,6)))
*$R552</f>
        <v>995.37641200000007</v>
      </c>
      <c r="Y552" s="1">
        <f>(($D552*'fnd base rates'!G$107)
+($E552*'fnd base rates'!G$108)
+($F552*'fnd base rates'!G$109)
+($G552*'fnd base rates'!G$110)
+($H552*'fnd base rates'!G$111)
+($I552*'fnd base rates'!G$112)
+($J552*'fnd base rates'!G$113)
+($K552*'fnd base rates'!G$114)
+($M552*'fnd base rates'!G$116)
+($N552*'fnd base rates'!G$117)
+($O552*'fnd base rates'!G$118)
+($P552*VLOOKUP($S552+12,rate_basefnd,7)))
*$R552</f>
        <v>299.47328200000004</v>
      </c>
      <c r="Z552" s="1">
        <f>(($D552*'fnd base rates'!H$107)
+($E552*'fnd base rates'!H$108)
+($F552*'fnd base rates'!H$109)
+($G552*'fnd base rates'!H$110)
+($H552*'fnd base rates'!H$111)
+($I552*'fnd base rates'!H$112)
+($J552*'fnd base rates'!H$113)
+($K552*'fnd base rates'!H$114)
+($M552*'fnd base rates'!H$116)
+($N552*'fnd base rates'!H$117)
+($O552*'fnd base rates'!H$118)
+($P552*VLOOKUP($S552+12,rate_basefnd,8)))</f>
        <v>543.51893400000006</v>
      </c>
      <c r="AA552" s="1">
        <f>(($D552*'fnd base rates'!I$107)
+($E552*'fnd base rates'!I$108)
+($F552*'fnd base rates'!I$109)
+($G552*'fnd base rates'!I$110)
+($H552*'fnd base rates'!I$111)
+($I552*'fnd base rates'!I$112)
+($J552*'fnd base rates'!I$113)
+($K552*'fnd base rates'!I$114)
+($M552*'fnd base rates'!I$116)
+($N552*'fnd base rates'!I$117)
+($O552*'fnd base rates'!I$118)
+($P552*VLOOKUP($S552+12,rate_basefnd,9)))
*$R552</f>
        <v>472.05</v>
      </c>
      <c r="AB552" s="1">
        <f>(($D552*'fnd base rates'!J$107)
+($E552*'fnd base rates'!J$108)
+($F552*'fnd base rates'!J$109)
+($G552*'fnd base rates'!J$110)
+($H552*'fnd base rates'!J$111)
+($I552*'fnd base rates'!J$112)
+($J552*'fnd base rates'!J$113)
+($K552*'fnd base rates'!J$114)
+($M552*'fnd base rates'!J$116)
+($N552*'fnd base rates'!J$117)
+($O552*'fnd base rates'!J$118)
+($P552*VLOOKUP($S552+12,rate_basefnd,10)))
*$R552</f>
        <v>817.05</v>
      </c>
      <c r="AC552" s="1">
        <f>(($D552*'fnd base rates'!K$107)
+($E552*'fnd base rates'!K$108)
+($F552*'fnd base rates'!K$109)
+($G552*'fnd base rates'!K$110)
+($H552*'fnd base rates'!K$111)
+($I552*'fnd base rates'!K$112)
+($J552*'fnd base rates'!K$113)
+($K552*'fnd base rates'!K$114)
+($M552*'fnd base rates'!K$116)
+($N552*'fnd base rates'!K$117)
+($O552*'fnd base rates'!K$118)
+($P552*VLOOKUP($S552+12,rate_basefnd,11)))
*$R552</f>
        <v>1182.1598799999999</v>
      </c>
      <c r="AD552" s="1">
        <f>(($D552*'fnd base rates'!L$107)
+($E552*'fnd base rates'!L$108)
+($F552*'fnd base rates'!L$109)
+($G552*'fnd base rates'!L$110)
+($H552*'fnd base rates'!L$111)
+($I552*'fnd base rates'!L$112)
+($J552*'fnd base rates'!L$113)
+($K552*'fnd base rates'!L$114)
+($M552*'fnd base rates'!L$116)
+($N552*'fnd base rates'!L$117)
+($O552*'fnd base rates'!L$118)
+($P552*VLOOKUP($S552+12,rate_basefnd,12)))</f>
        <v>1949.3166799999999</v>
      </c>
      <c r="AE552" s="1">
        <f>(($D552*'fnd base rates'!M$107)
+($E552*'fnd base rates'!M$108)
+($F552*'fnd base rates'!M$109)
+($G552*'fnd base rates'!M$110)
+($H552*'fnd base rates'!M$111)
+($I552*'fnd base rates'!M$112)
+($J552*'fnd base rates'!M$113)
+($K552*'fnd base rates'!M$114)
+($M552*'fnd base rates'!M$116)
+($N552*'fnd base rates'!M$117)
+($O552*'fnd base rates'!M$118)
+($P552*VLOOKUP($S552+12,rate_basefnd,13)))</f>
        <v>0</v>
      </c>
      <c r="AF552" s="4">
        <f t="shared" si="615"/>
        <v>14055.576909999998</v>
      </c>
      <c r="AH552" s="269">
        <f t="shared" si="616"/>
        <v>478352056</v>
      </c>
      <c r="AI552" s="4" t="str">
        <f t="shared" si="617"/>
        <v>478</v>
      </c>
      <c r="AJ552" s="2" t="str">
        <f t="shared" si="618"/>
        <v>352</v>
      </c>
      <c r="AK552" s="2" t="str">
        <f t="shared" si="619"/>
        <v>056</v>
      </c>
      <c r="AL552" s="4">
        <f t="shared" si="620"/>
        <v>1</v>
      </c>
      <c r="AM552" s="4">
        <f t="shared" si="611"/>
        <v>1</v>
      </c>
      <c r="AN552" s="4">
        <f t="shared" si="621"/>
        <v>14055.576909999998</v>
      </c>
      <c r="AO552" s="4">
        <f t="shared" si="622"/>
        <v>14056</v>
      </c>
      <c r="AP552" s="4">
        <f t="shared" si="612"/>
        <v>0</v>
      </c>
      <c r="AQ552" s="4">
        <v>14056</v>
      </c>
      <c r="AW552" s="4">
        <v>14056</v>
      </c>
      <c r="AX552" s="5">
        <f t="shared" si="623"/>
        <v>0</v>
      </c>
      <c r="AY552" s="4">
        <v>14056</v>
      </c>
      <c r="AZ552" s="5"/>
      <c r="BB552" s="5">
        <f t="shared" ref="BB552" si="653">BC552-BA552</f>
        <v>0</v>
      </c>
    </row>
    <row r="553" spans="1:54" s="4" customFormat="1">
      <c r="A553" s="269">
        <v>478</v>
      </c>
      <c r="B553" s="2">
        <v>478352064</v>
      </c>
      <c r="C553" s="9" t="s">
        <v>4</v>
      </c>
      <c r="D553" s="14">
        <f>'fnd enro'!D553</f>
        <v>0</v>
      </c>
      <c r="E553" s="14">
        <f>'fnd enro'!E553</f>
        <v>0</v>
      </c>
      <c r="F553" s="14">
        <f>'fnd enro'!F553</f>
        <v>0</v>
      </c>
      <c r="G553" s="14">
        <f>'fnd enro'!G553</f>
        <v>0</v>
      </c>
      <c r="H553" s="14">
        <f>'fnd enro'!H553</f>
        <v>1</v>
      </c>
      <c r="I553" s="14">
        <f>'fnd enro'!I553</f>
        <v>1</v>
      </c>
      <c r="J553" s="14">
        <f>'fnd enro'!J553</f>
        <v>0</v>
      </c>
      <c r="K553" s="15">
        <f>'fnd enro'!K553</f>
        <v>7.7200000000000005E-2</v>
      </c>
      <c r="L553" s="14">
        <f>'fnd enro'!L553</f>
        <v>0</v>
      </c>
      <c r="M553" s="14">
        <f>'fnd enro'!M553</f>
        <v>0</v>
      </c>
      <c r="N553" s="14">
        <f>'fnd enro'!N553</f>
        <v>0</v>
      </c>
      <c r="O553" s="14">
        <f>'fnd enro'!O553</f>
        <v>0</v>
      </c>
      <c r="P553" s="14">
        <f>'fnd enro'!P553</f>
        <v>1</v>
      </c>
      <c r="Q553" s="14">
        <f>'fnd enro'!R553</f>
        <v>2</v>
      </c>
      <c r="R553" s="15">
        <f t="shared" si="614"/>
        <v>1</v>
      </c>
      <c r="S553" s="14">
        <f>VALUE('fnd enro'!Q553)</f>
        <v>10</v>
      </c>
      <c r="T553" s="2"/>
      <c r="U553" s="1">
        <f>(($D553*'fnd base rates'!C$107)
+($E553*'fnd base rates'!C$108)
+($F553*'fnd base rates'!C$109)
+($G553*'fnd base rates'!C$110)
+($H553*'fnd base rates'!C$111)
+($I553*'fnd base rates'!C$112)
+($J553*'fnd base rates'!C$113)
+($K553*'fnd base rates'!C$114)
+($M553*'fnd base rates'!C$116)
+($N553*'fnd base rates'!C$117)
+($O553*'fnd base rates'!C$118)
+($P553*VLOOKUP($S553+12,rate_basefnd,3)))
*$R553</f>
        <v>1152.232692</v>
      </c>
      <c r="V553" s="1">
        <f>(($D553*'fnd base rates'!D$107)
+($E553*'fnd base rates'!D$108)
+($F553*'fnd base rates'!D$109)
+($G553*'fnd base rates'!D$110)
+($H553*'fnd base rates'!D$111)
+($I553*'fnd base rates'!D$112)
+($J553*'fnd base rates'!D$113)
+($K553*'fnd base rates'!D$114)
+($M553*'fnd base rates'!D$116)
+($N553*'fnd base rates'!D$117)
+($O553*'fnd base rates'!D$118)
+($P553*VLOOKUP($S553+12,rate_basefnd,4)))
*$R553</f>
        <v>1905.96</v>
      </c>
      <c r="W553" s="1">
        <f>(($D553*'fnd base rates'!E$107)
+($E553*'fnd base rates'!E$108)
+($F553*'fnd base rates'!E$109)
+($G553*'fnd base rates'!E$110)
+($H553*'fnd base rates'!E$111)
+($I553*'fnd base rates'!E$112)
+($J553*'fnd base rates'!E$113)
+($K553*'fnd base rates'!E$114)
+($M553*'fnd base rates'!E$116)
+($N553*'fnd base rates'!E$117)
+($O553*'fnd base rates'!E$118)
+($P553*VLOOKUP($S553+12,rate_basefnd,5)))
*$R553</f>
        <v>12040.120752000001</v>
      </c>
      <c r="X553" s="1">
        <f>(($D553*'fnd base rates'!F$107)
+($E553*'fnd base rates'!F$108)
+($F553*'fnd base rates'!F$109)
+($G553*'fnd base rates'!F$110)
+($H553*'fnd base rates'!F$111)
+($I553*'fnd base rates'!F$112)
+($J553*'fnd base rates'!F$113)
+($K553*'fnd base rates'!F$114)
+($M553*'fnd base rates'!F$116)
+($N553*'fnd base rates'!F$117)
+($O553*'fnd base rates'!F$118)
+($P553*VLOOKUP($S553+12,rate_basefnd,6)))
*$R553</f>
        <v>1882.2628240000001</v>
      </c>
      <c r="Y553" s="1">
        <f>(($D553*'fnd base rates'!G$107)
+($E553*'fnd base rates'!G$108)
+($F553*'fnd base rates'!G$109)
+($G553*'fnd base rates'!G$110)
+($H553*'fnd base rates'!G$111)
+($I553*'fnd base rates'!G$112)
+($J553*'fnd base rates'!G$113)
+($K553*'fnd base rates'!G$114)
+($M553*'fnd base rates'!G$116)
+($N553*'fnd base rates'!G$117)
+($O553*'fnd base rates'!G$118)
+($P553*VLOOKUP($S553+12,rate_basefnd,7)))
*$R553</f>
        <v>510.30656399999998</v>
      </c>
      <c r="Z553" s="1">
        <f>(($D553*'fnd base rates'!H$107)
+($E553*'fnd base rates'!H$108)
+($F553*'fnd base rates'!H$109)
+($G553*'fnd base rates'!H$110)
+($H553*'fnd base rates'!H$111)
+($I553*'fnd base rates'!H$112)
+($J553*'fnd base rates'!H$113)
+($K553*'fnd base rates'!H$114)
+($M553*'fnd base rates'!H$116)
+($N553*'fnd base rates'!H$117)
+($O553*'fnd base rates'!H$118)
+($P553*VLOOKUP($S553+12,rate_basefnd,8)))</f>
        <v>1378.7978679999999</v>
      </c>
      <c r="AA553" s="1">
        <f>(($D553*'fnd base rates'!I$107)
+($E553*'fnd base rates'!I$108)
+($F553*'fnd base rates'!I$109)
+($G553*'fnd base rates'!I$110)
+($H553*'fnd base rates'!I$111)
+($I553*'fnd base rates'!I$112)
+($J553*'fnd base rates'!I$113)
+($K553*'fnd base rates'!I$114)
+($M553*'fnd base rates'!I$116)
+($N553*'fnd base rates'!I$117)
+($O553*'fnd base rates'!I$118)
+($P553*VLOOKUP($S553+12,rate_basefnd,9)))
*$R553</f>
        <v>937.18000000000006</v>
      </c>
      <c r="AB553" s="1">
        <f>(($D553*'fnd base rates'!J$107)
+($E553*'fnd base rates'!J$108)
+($F553*'fnd base rates'!J$109)
+($G553*'fnd base rates'!J$110)
+($H553*'fnd base rates'!J$111)
+($I553*'fnd base rates'!J$112)
+($J553*'fnd base rates'!J$113)
+($K553*'fnd base rates'!J$114)
+($M553*'fnd base rates'!J$116)
+($N553*'fnd base rates'!J$117)
+($O553*'fnd base rates'!J$118)
+($P553*VLOOKUP($S553+12,rate_basefnd,10)))
*$R553</f>
        <v>1594.4499999999998</v>
      </c>
      <c r="AC553" s="1">
        <f>(($D553*'fnd base rates'!K$107)
+($E553*'fnd base rates'!K$108)
+($F553*'fnd base rates'!K$109)
+($G553*'fnd base rates'!K$110)
+($H553*'fnd base rates'!K$111)
+($I553*'fnd base rates'!K$112)
+($J553*'fnd base rates'!K$113)
+($K553*'fnd base rates'!K$114)
+($M553*'fnd base rates'!K$116)
+($N553*'fnd base rates'!K$117)
+($O553*'fnd base rates'!K$118)
+($P553*VLOOKUP($S553+12,rate_basefnd,11)))
*$R553</f>
        <v>2332.21976</v>
      </c>
      <c r="AD553" s="1">
        <f>(($D553*'fnd base rates'!L$107)
+($E553*'fnd base rates'!L$108)
+($F553*'fnd base rates'!L$109)
+($G553*'fnd base rates'!L$110)
+($H553*'fnd base rates'!L$111)
+($I553*'fnd base rates'!L$112)
+($J553*'fnd base rates'!L$113)
+($K553*'fnd base rates'!L$114)
+($M553*'fnd base rates'!L$116)
+($N553*'fnd base rates'!L$117)
+($O553*'fnd base rates'!L$118)
+($P553*VLOOKUP($S553+12,rate_basefnd,12)))</f>
        <v>3475.0033600000002</v>
      </c>
      <c r="AE553" s="1">
        <f>(($D553*'fnd base rates'!M$107)
+($E553*'fnd base rates'!M$108)
+($F553*'fnd base rates'!M$109)
+($G553*'fnd base rates'!M$110)
+($H553*'fnd base rates'!M$111)
+($I553*'fnd base rates'!M$112)
+($J553*'fnd base rates'!M$113)
+($K553*'fnd base rates'!M$114)
+($M553*'fnd base rates'!M$116)
+($N553*'fnd base rates'!M$117)
+($O553*'fnd base rates'!M$118)
+($P553*VLOOKUP($S553+12,rate_basefnd,13)))</f>
        <v>0</v>
      </c>
      <c r="AF553" s="4">
        <f t="shared" si="615"/>
        <v>27208.533820000001</v>
      </c>
      <c r="AH553" s="269">
        <f t="shared" si="616"/>
        <v>478352064</v>
      </c>
      <c r="AI553" s="4" t="str">
        <f t="shared" si="617"/>
        <v>478</v>
      </c>
      <c r="AJ553" s="2" t="str">
        <f t="shared" si="618"/>
        <v>352</v>
      </c>
      <c r="AK553" s="2" t="str">
        <f t="shared" si="619"/>
        <v>064</v>
      </c>
      <c r="AL553" s="4">
        <f t="shared" si="620"/>
        <v>1</v>
      </c>
      <c r="AM553" s="4">
        <f t="shared" si="611"/>
        <v>2</v>
      </c>
      <c r="AN553" s="4">
        <f t="shared" si="621"/>
        <v>27208.533820000001</v>
      </c>
      <c r="AO553" s="4">
        <f t="shared" si="622"/>
        <v>13604</v>
      </c>
      <c r="AP553" s="4">
        <f t="shared" si="612"/>
        <v>0</v>
      </c>
      <c r="AQ553" s="4">
        <v>13604</v>
      </c>
      <c r="AW553" s="4">
        <v>13604</v>
      </c>
      <c r="AX553" s="5">
        <f t="shared" si="623"/>
        <v>0</v>
      </c>
      <c r="AY553" s="4">
        <v>13604</v>
      </c>
      <c r="AZ553" s="5"/>
      <c r="BB553" s="5">
        <f t="shared" ref="BB553" si="654">BC553-BA553</f>
        <v>0</v>
      </c>
    </row>
    <row r="554" spans="1:54" s="4" customFormat="1">
      <c r="A554" s="269">
        <v>478</v>
      </c>
      <c r="B554" s="2">
        <v>478352067</v>
      </c>
      <c r="C554" s="9" t="s">
        <v>4</v>
      </c>
      <c r="D554" s="14">
        <f>'fnd enro'!D554</f>
        <v>0</v>
      </c>
      <c r="E554" s="14">
        <f>'fnd enro'!E554</f>
        <v>0</v>
      </c>
      <c r="F554" s="14">
        <f>'fnd enro'!F554</f>
        <v>0</v>
      </c>
      <c r="G554" s="14">
        <f>'fnd enro'!G554</f>
        <v>0</v>
      </c>
      <c r="H554" s="14">
        <f>'fnd enro'!H554</f>
        <v>2</v>
      </c>
      <c r="I554" s="14">
        <f>'fnd enro'!I554</f>
        <v>0</v>
      </c>
      <c r="J554" s="14">
        <f>'fnd enro'!J554</f>
        <v>0</v>
      </c>
      <c r="K554" s="15">
        <f>'fnd enro'!K554</f>
        <v>7.7200000000000005E-2</v>
      </c>
      <c r="L554" s="14">
        <f>'fnd enro'!L554</f>
        <v>0</v>
      </c>
      <c r="M554" s="14">
        <f>'fnd enro'!M554</f>
        <v>0</v>
      </c>
      <c r="N554" s="14">
        <f>'fnd enro'!N554</f>
        <v>0</v>
      </c>
      <c r="O554" s="14">
        <f>'fnd enro'!O554</f>
        <v>0</v>
      </c>
      <c r="P554" s="14">
        <f>'fnd enro'!P554</f>
        <v>0</v>
      </c>
      <c r="Q554" s="14">
        <f>'fnd enro'!R554</f>
        <v>2</v>
      </c>
      <c r="R554" s="15">
        <f t="shared" si="614"/>
        <v>1</v>
      </c>
      <c r="S554" s="14">
        <f>VALUE('fnd enro'!Q554)</f>
        <v>2</v>
      </c>
      <c r="T554" s="2"/>
      <c r="U554" s="1">
        <f>(($D554*'fnd base rates'!C$107)
+($E554*'fnd base rates'!C$108)
+($F554*'fnd base rates'!C$109)
+($G554*'fnd base rates'!C$110)
+($H554*'fnd base rates'!C$111)
+($I554*'fnd base rates'!C$112)
+($J554*'fnd base rates'!C$113)
+($K554*'fnd base rates'!C$114)
+($M554*'fnd base rates'!C$116)
+($N554*'fnd base rates'!C$117)
+($O554*'fnd base rates'!C$118)
+($P554*VLOOKUP($S554+12,rate_basefnd,3)))
*$R554</f>
        <v>1072.9226920000001</v>
      </c>
      <c r="V554" s="1">
        <f>(($D554*'fnd base rates'!D$107)
+($E554*'fnd base rates'!D$108)
+($F554*'fnd base rates'!D$109)
+($G554*'fnd base rates'!D$110)
+($H554*'fnd base rates'!D$111)
+($I554*'fnd base rates'!D$112)
+($J554*'fnd base rates'!D$113)
+($K554*'fnd base rates'!D$114)
+($M554*'fnd base rates'!D$116)
+($N554*'fnd base rates'!D$117)
+($O554*'fnd base rates'!D$118)
+($P554*VLOOKUP($S554+12,rate_basefnd,4)))
*$R554</f>
        <v>1530.16</v>
      </c>
      <c r="W554" s="1">
        <f>(($D554*'fnd base rates'!E$107)
+($E554*'fnd base rates'!E$108)
+($F554*'fnd base rates'!E$109)
+($G554*'fnd base rates'!E$110)
+($H554*'fnd base rates'!E$111)
+($I554*'fnd base rates'!E$112)
+($J554*'fnd base rates'!E$113)
+($K554*'fnd base rates'!E$114)
+($M554*'fnd base rates'!E$116)
+($N554*'fnd base rates'!E$117)
+($O554*'fnd base rates'!E$118)
+($P554*VLOOKUP($S554+12,rate_basefnd,5)))
*$R554</f>
        <v>6918.960752</v>
      </c>
      <c r="X554" s="1">
        <f>(($D554*'fnd base rates'!F$107)
+($E554*'fnd base rates'!F$108)
+($F554*'fnd base rates'!F$109)
+($G554*'fnd base rates'!F$110)
+($H554*'fnd base rates'!F$111)
+($I554*'fnd base rates'!F$112)
+($J554*'fnd base rates'!F$113)
+($K554*'fnd base rates'!F$114)
+($M554*'fnd base rates'!F$116)
+($N554*'fnd base rates'!F$117)
+($O554*'fnd base rates'!F$118)
+($P554*VLOOKUP($S554+12,rate_basefnd,6)))
*$R554</f>
        <v>1990.7528240000001</v>
      </c>
      <c r="Y554" s="1">
        <f>(($D554*'fnd base rates'!G$107)
+($E554*'fnd base rates'!G$108)
+($F554*'fnd base rates'!G$109)
+($G554*'fnd base rates'!G$110)
+($H554*'fnd base rates'!G$111)
+($I554*'fnd base rates'!G$112)
+($J554*'fnd base rates'!G$113)
+($K554*'fnd base rates'!G$114)
+($M554*'fnd base rates'!G$116)
+($N554*'fnd base rates'!G$117)
+($O554*'fnd base rates'!G$118)
+($P554*VLOOKUP($S554+12,rate_basefnd,7)))
*$R554</f>
        <v>336.906564</v>
      </c>
      <c r="Z554" s="1">
        <f>(($D554*'fnd base rates'!H$107)
+($E554*'fnd base rates'!H$108)
+($F554*'fnd base rates'!H$109)
+($G554*'fnd base rates'!H$110)
+($H554*'fnd base rates'!H$111)
+($I554*'fnd base rates'!H$112)
+($J554*'fnd base rates'!H$113)
+($K554*'fnd base rates'!H$114)
+($M554*'fnd base rates'!H$116)
+($N554*'fnd base rates'!H$117)
+($O554*'fnd base rates'!H$118)
+($P554*VLOOKUP($S554+12,rate_basefnd,8)))</f>
        <v>1046.877868</v>
      </c>
      <c r="AA554" s="1">
        <f>(($D554*'fnd base rates'!I$107)
+($E554*'fnd base rates'!I$108)
+($F554*'fnd base rates'!I$109)
+($G554*'fnd base rates'!I$110)
+($H554*'fnd base rates'!I$111)
+($I554*'fnd base rates'!I$112)
+($J554*'fnd base rates'!I$113)
+($K554*'fnd base rates'!I$114)
+($M554*'fnd base rates'!I$116)
+($N554*'fnd base rates'!I$117)
+($O554*'fnd base rates'!I$118)
+($P554*VLOOKUP($S554+12,rate_basefnd,9)))
*$R554</f>
        <v>725.38</v>
      </c>
      <c r="AB554" s="1">
        <f>(($D554*'fnd base rates'!J$107)
+($E554*'fnd base rates'!J$108)
+($F554*'fnd base rates'!J$109)
+($G554*'fnd base rates'!J$110)
+($H554*'fnd base rates'!J$111)
+($I554*'fnd base rates'!J$112)
+($J554*'fnd base rates'!J$113)
+($K554*'fnd base rates'!J$114)
+($M554*'fnd base rates'!J$116)
+($N554*'fnd base rates'!J$117)
+($O554*'fnd base rates'!J$118)
+($P554*VLOOKUP($S554+12,rate_basefnd,10)))
*$R554</f>
        <v>497.62</v>
      </c>
      <c r="AC554" s="1">
        <f>(($D554*'fnd base rates'!K$107)
+($E554*'fnd base rates'!K$108)
+($F554*'fnd base rates'!K$109)
+($G554*'fnd base rates'!K$110)
+($H554*'fnd base rates'!K$111)
+($I554*'fnd base rates'!K$112)
+($J554*'fnd base rates'!K$113)
+($K554*'fnd base rates'!K$114)
+($M554*'fnd base rates'!K$116)
+($N554*'fnd base rates'!K$117)
+($O554*'fnd base rates'!K$118)
+($P554*VLOOKUP($S554+12,rate_basefnd,11)))
*$R554</f>
        <v>2364.3197599999999</v>
      </c>
      <c r="AD554" s="1">
        <f>(($D554*'fnd base rates'!L$107)
+($E554*'fnd base rates'!L$108)
+($F554*'fnd base rates'!L$109)
+($G554*'fnd base rates'!L$110)
+($H554*'fnd base rates'!L$111)
+($I554*'fnd base rates'!L$112)
+($J554*'fnd base rates'!L$113)
+($K554*'fnd base rates'!L$114)
+($M554*'fnd base rates'!L$116)
+($N554*'fnd base rates'!L$117)
+($O554*'fnd base rates'!L$118)
+($P554*VLOOKUP($S554+12,rate_basefnd,12)))</f>
        <v>3024.95336</v>
      </c>
      <c r="AE554" s="1">
        <f>(($D554*'fnd base rates'!M$107)
+($E554*'fnd base rates'!M$108)
+($F554*'fnd base rates'!M$109)
+($G554*'fnd base rates'!M$110)
+($H554*'fnd base rates'!M$111)
+($I554*'fnd base rates'!M$112)
+($J554*'fnd base rates'!M$113)
+($K554*'fnd base rates'!M$114)
+($M554*'fnd base rates'!M$116)
+($N554*'fnd base rates'!M$117)
+($O554*'fnd base rates'!M$118)
+($P554*VLOOKUP($S554+12,rate_basefnd,13)))</f>
        <v>0</v>
      </c>
      <c r="AF554" s="4">
        <f t="shared" si="615"/>
        <v>19508.853819999997</v>
      </c>
      <c r="AH554" s="269">
        <f t="shared" si="616"/>
        <v>478352067</v>
      </c>
      <c r="AI554" s="4" t="str">
        <f t="shared" si="617"/>
        <v>478</v>
      </c>
      <c r="AJ554" s="2" t="str">
        <f t="shared" si="618"/>
        <v>352</v>
      </c>
      <c r="AK554" s="2" t="str">
        <f t="shared" si="619"/>
        <v>067</v>
      </c>
      <c r="AL554" s="4">
        <f t="shared" si="620"/>
        <v>1</v>
      </c>
      <c r="AM554" s="4">
        <f t="shared" si="611"/>
        <v>2</v>
      </c>
      <c r="AN554" s="4">
        <f t="shared" si="621"/>
        <v>19508.853819999997</v>
      </c>
      <c r="AO554" s="4">
        <f t="shared" si="622"/>
        <v>9754</v>
      </c>
      <c r="AP554" s="4">
        <f t="shared" si="612"/>
        <v>0</v>
      </c>
      <c r="AQ554" s="4">
        <v>9754</v>
      </c>
      <c r="AW554" s="4">
        <v>9754</v>
      </c>
      <c r="AX554" s="5">
        <f t="shared" si="623"/>
        <v>0</v>
      </c>
      <c r="AY554" s="4">
        <v>9754</v>
      </c>
      <c r="AZ554" s="5"/>
      <c r="BB554" s="5">
        <f t="shared" ref="BB554" si="655">BC554-BA554</f>
        <v>0</v>
      </c>
    </row>
    <row r="555" spans="1:54" s="4" customFormat="1">
      <c r="A555" s="269">
        <v>478</v>
      </c>
      <c r="B555" s="2">
        <v>478352097</v>
      </c>
      <c r="C555" s="9" t="s">
        <v>4</v>
      </c>
      <c r="D555" s="14">
        <f>'fnd enro'!D555</f>
        <v>0</v>
      </c>
      <c r="E555" s="14">
        <f>'fnd enro'!E555</f>
        <v>0</v>
      </c>
      <c r="F555" s="14">
        <f>'fnd enro'!F555</f>
        <v>0</v>
      </c>
      <c r="G555" s="14">
        <f>'fnd enro'!G555</f>
        <v>0</v>
      </c>
      <c r="H555" s="14">
        <f>'fnd enro'!H555</f>
        <v>4</v>
      </c>
      <c r="I555" s="14">
        <f>'fnd enro'!I555</f>
        <v>6</v>
      </c>
      <c r="J555" s="14">
        <f>'fnd enro'!J555</f>
        <v>0</v>
      </c>
      <c r="K555" s="15">
        <f>'fnd enro'!K555</f>
        <v>0.38600000000000001</v>
      </c>
      <c r="L555" s="14">
        <f>'fnd enro'!L555</f>
        <v>0</v>
      </c>
      <c r="M555" s="14">
        <f>'fnd enro'!M555</f>
        <v>0</v>
      </c>
      <c r="N555" s="14">
        <f>'fnd enro'!N555</f>
        <v>0</v>
      </c>
      <c r="O555" s="14">
        <f>'fnd enro'!O555</f>
        <v>0</v>
      </c>
      <c r="P555" s="14">
        <f>'fnd enro'!P555</f>
        <v>3</v>
      </c>
      <c r="Q555" s="14">
        <f>'fnd enro'!R555</f>
        <v>10</v>
      </c>
      <c r="R555" s="15">
        <f t="shared" si="614"/>
        <v>1</v>
      </c>
      <c r="S555" s="14">
        <f>VALUE('fnd enro'!Q555)</f>
        <v>11</v>
      </c>
      <c r="T555" s="2"/>
      <c r="U555" s="1">
        <f>(($D555*'fnd base rates'!C$107)
+($E555*'fnd base rates'!C$108)
+($F555*'fnd base rates'!C$109)
+($G555*'fnd base rates'!C$110)
+($H555*'fnd base rates'!C$111)
+($I555*'fnd base rates'!C$112)
+($J555*'fnd base rates'!C$113)
+($K555*'fnd base rates'!C$114)
+($M555*'fnd base rates'!C$116)
+($N555*'fnd base rates'!C$117)
+($O555*'fnd base rates'!C$118)
+($P555*VLOOKUP($S555+12,rate_basefnd,3)))
*$R555</f>
        <v>5615.4734600000002</v>
      </c>
      <c r="V555" s="1">
        <f>(($D555*'fnd base rates'!D$107)
+($E555*'fnd base rates'!D$108)
+($F555*'fnd base rates'!D$109)
+($G555*'fnd base rates'!D$110)
+($H555*'fnd base rates'!D$111)
+($I555*'fnd base rates'!D$112)
+($J555*'fnd base rates'!D$113)
+($K555*'fnd base rates'!D$114)
+($M555*'fnd base rates'!D$116)
+($N555*'fnd base rates'!D$117)
+($O555*'fnd base rates'!D$118)
+($P555*VLOOKUP($S555+12,rate_basefnd,4)))
*$R555</f>
        <v>8839.34</v>
      </c>
      <c r="W555" s="1">
        <f>(($D555*'fnd base rates'!E$107)
+($E555*'fnd base rates'!E$108)
+($F555*'fnd base rates'!E$109)
+($G555*'fnd base rates'!E$110)
+($H555*'fnd base rates'!E$111)
+($I555*'fnd base rates'!E$112)
+($J555*'fnd base rates'!E$113)
+($K555*'fnd base rates'!E$114)
+($M555*'fnd base rates'!E$116)
+($N555*'fnd base rates'!E$117)
+($O555*'fnd base rates'!E$118)
+($P555*VLOOKUP($S555+12,rate_basefnd,5)))
*$R555</f>
        <v>54913.503760000007</v>
      </c>
      <c r="X555" s="1">
        <f>(($D555*'fnd base rates'!F$107)
+($E555*'fnd base rates'!F$108)
+($F555*'fnd base rates'!F$109)
+($G555*'fnd base rates'!F$110)
+($H555*'fnd base rates'!F$111)
+($I555*'fnd base rates'!F$112)
+($J555*'fnd base rates'!F$113)
+($K555*'fnd base rates'!F$114)
+($M555*'fnd base rates'!F$116)
+($N555*'fnd base rates'!F$117)
+($O555*'fnd base rates'!F$118)
+($P555*VLOOKUP($S555+12,rate_basefnd,6)))
*$R555</f>
        <v>9302.8241200000011</v>
      </c>
      <c r="Y555" s="1">
        <f>(($D555*'fnd base rates'!G$107)
+($E555*'fnd base rates'!G$108)
+($F555*'fnd base rates'!G$109)
+($G555*'fnd base rates'!G$110)
+($H555*'fnd base rates'!G$111)
+($I555*'fnd base rates'!G$112)
+($J555*'fnd base rates'!G$113)
+($K555*'fnd base rates'!G$114)
+($M555*'fnd base rates'!G$116)
+($N555*'fnd base rates'!G$117)
+($O555*'fnd base rates'!G$118)
+($P555*VLOOKUP($S555+12,rate_basefnd,7)))
*$R555</f>
        <v>2220.0028200000002</v>
      </c>
      <c r="Z555" s="1">
        <f>(($D555*'fnd base rates'!H$107)
+($E555*'fnd base rates'!H$108)
+($F555*'fnd base rates'!H$109)
+($G555*'fnd base rates'!H$110)
+($H555*'fnd base rates'!H$111)
+($I555*'fnd base rates'!H$112)
+($J555*'fnd base rates'!H$113)
+($K555*'fnd base rates'!H$114)
+($M555*'fnd base rates'!H$116)
+($N555*'fnd base rates'!H$117)
+($O555*'fnd base rates'!H$118)
+($P555*VLOOKUP($S555+12,rate_basefnd,8)))</f>
        <v>7148.5093399999996</v>
      </c>
      <c r="AA555" s="1">
        <f>(($D555*'fnd base rates'!I$107)
+($E555*'fnd base rates'!I$108)
+($F555*'fnd base rates'!I$109)
+($G555*'fnd base rates'!I$110)
+($H555*'fnd base rates'!I$111)
+($I555*'fnd base rates'!I$112)
+($J555*'fnd base rates'!I$113)
+($K555*'fnd base rates'!I$114)
+($M555*'fnd base rates'!I$116)
+($N555*'fnd base rates'!I$117)
+($O555*'fnd base rates'!I$118)
+($P555*VLOOKUP($S555+12,rate_basefnd,9)))
*$R555</f>
        <v>4476.2299999999996</v>
      </c>
      <c r="AB555" s="1">
        <f>(($D555*'fnd base rates'!J$107)
+($E555*'fnd base rates'!J$108)
+($F555*'fnd base rates'!J$109)
+($G555*'fnd base rates'!J$110)
+($H555*'fnd base rates'!J$111)
+($I555*'fnd base rates'!J$112)
+($J555*'fnd base rates'!J$113)
+($K555*'fnd base rates'!J$114)
+($M555*'fnd base rates'!J$116)
+($N555*'fnd base rates'!J$117)
+($O555*'fnd base rates'!J$118)
+($P555*VLOOKUP($S555+12,rate_basefnd,10)))
*$R555</f>
        <v>6879.0499999999993</v>
      </c>
      <c r="AC555" s="1">
        <f>(($D555*'fnd base rates'!K$107)
+($E555*'fnd base rates'!K$108)
+($F555*'fnd base rates'!K$109)
+($G555*'fnd base rates'!K$110)
+($H555*'fnd base rates'!K$111)
+($I555*'fnd base rates'!K$112)
+($J555*'fnd base rates'!K$113)
+($K555*'fnd base rates'!K$114)
+($M555*'fnd base rates'!K$116)
+($N555*'fnd base rates'!K$117)
+($O555*'fnd base rates'!K$118)
+($P555*VLOOKUP($S555+12,rate_basefnd,11)))
*$R555</f>
        <v>11628.998799999999</v>
      </c>
      <c r="AD555" s="1">
        <f>(($D555*'fnd base rates'!L$107)
+($E555*'fnd base rates'!L$108)
+($F555*'fnd base rates'!L$109)
+($G555*'fnd base rates'!L$110)
+($H555*'fnd base rates'!L$111)
+($I555*'fnd base rates'!L$112)
+($J555*'fnd base rates'!L$113)
+($K555*'fnd base rates'!L$114)
+($M555*'fnd base rates'!L$116)
+($N555*'fnd base rates'!L$117)
+($O555*'fnd base rates'!L$118)
+($P555*VLOOKUP($S555+12,rate_basefnd,12)))</f>
        <v>16141.436800000001</v>
      </c>
      <c r="AE555" s="1">
        <f>(($D555*'fnd base rates'!M$107)
+($E555*'fnd base rates'!M$108)
+($F555*'fnd base rates'!M$109)
+($G555*'fnd base rates'!M$110)
+($H555*'fnd base rates'!M$111)
+($I555*'fnd base rates'!M$112)
+($J555*'fnd base rates'!M$113)
+($K555*'fnd base rates'!M$114)
+($M555*'fnd base rates'!M$116)
+($N555*'fnd base rates'!M$117)
+($O555*'fnd base rates'!M$118)
+($P555*VLOOKUP($S555+12,rate_basefnd,13)))</f>
        <v>0</v>
      </c>
      <c r="AF555" s="4">
        <f t="shared" si="615"/>
        <v>127165.36910000001</v>
      </c>
      <c r="AH555" s="269">
        <f t="shared" si="616"/>
        <v>478352097</v>
      </c>
      <c r="AI555" s="4" t="str">
        <f t="shared" si="617"/>
        <v>478</v>
      </c>
      <c r="AJ555" s="2" t="str">
        <f t="shared" si="618"/>
        <v>352</v>
      </c>
      <c r="AK555" s="2" t="str">
        <f t="shared" si="619"/>
        <v>097</v>
      </c>
      <c r="AL555" s="4">
        <f t="shared" si="620"/>
        <v>1</v>
      </c>
      <c r="AM555" s="4">
        <f t="shared" si="611"/>
        <v>10</v>
      </c>
      <c r="AN555" s="4">
        <f t="shared" si="621"/>
        <v>127165.36910000001</v>
      </c>
      <c r="AO555" s="4">
        <f t="shared" si="622"/>
        <v>12717</v>
      </c>
      <c r="AP555" s="4">
        <f t="shared" si="612"/>
        <v>0</v>
      </c>
      <c r="AQ555" s="4">
        <v>12717</v>
      </c>
      <c r="AW555" s="4">
        <v>12717</v>
      </c>
      <c r="AX555" s="5">
        <f t="shared" si="623"/>
        <v>0</v>
      </c>
      <c r="AY555" s="4">
        <v>12717</v>
      </c>
      <c r="AZ555" s="5"/>
      <c r="BB555" s="5">
        <f t="shared" ref="BB555" si="656">BC555-BA555</f>
        <v>0</v>
      </c>
    </row>
    <row r="556" spans="1:54" s="4" customFormat="1">
      <c r="A556" s="269">
        <v>478</v>
      </c>
      <c r="B556" s="2">
        <v>478352125</v>
      </c>
      <c r="C556" s="9" t="s">
        <v>4</v>
      </c>
      <c r="D556" s="14">
        <f>'fnd enro'!D556</f>
        <v>0</v>
      </c>
      <c r="E556" s="14">
        <f>'fnd enro'!E556</f>
        <v>0</v>
      </c>
      <c r="F556" s="14">
        <f>'fnd enro'!F556</f>
        <v>0</v>
      </c>
      <c r="G556" s="14">
        <f>'fnd enro'!G556</f>
        <v>0</v>
      </c>
      <c r="H556" s="14">
        <f>'fnd enro'!H556</f>
        <v>13</v>
      </c>
      <c r="I556" s="14">
        <f>'fnd enro'!I556</f>
        <v>14</v>
      </c>
      <c r="J556" s="14">
        <f>'fnd enro'!J556</f>
        <v>0</v>
      </c>
      <c r="K556" s="15">
        <f>'fnd enro'!K556</f>
        <v>1.0422</v>
      </c>
      <c r="L556" s="14">
        <f>'fnd enro'!L556</f>
        <v>0</v>
      </c>
      <c r="M556" s="14">
        <f>'fnd enro'!M556</f>
        <v>0</v>
      </c>
      <c r="N556" s="14">
        <f>'fnd enro'!N556</f>
        <v>0</v>
      </c>
      <c r="O556" s="14">
        <f>'fnd enro'!O556</f>
        <v>0</v>
      </c>
      <c r="P556" s="14">
        <f>'fnd enro'!P556</f>
        <v>5</v>
      </c>
      <c r="Q556" s="14">
        <f>'fnd enro'!R556</f>
        <v>27</v>
      </c>
      <c r="R556" s="15">
        <f t="shared" si="614"/>
        <v>1</v>
      </c>
      <c r="S556" s="14">
        <f>VALUE('fnd enro'!Q556)</f>
        <v>2</v>
      </c>
      <c r="T556" s="2"/>
      <c r="U556" s="1">
        <f>(($D556*'fnd base rates'!C$107)
+($E556*'fnd base rates'!C$108)
+($F556*'fnd base rates'!C$109)
+($G556*'fnd base rates'!C$110)
+($H556*'fnd base rates'!C$111)
+($I556*'fnd base rates'!C$112)
+($J556*'fnd base rates'!C$113)
+($K556*'fnd base rates'!C$114)
+($M556*'fnd base rates'!C$116)
+($N556*'fnd base rates'!C$117)
+($O556*'fnd base rates'!C$118)
+($P556*VLOOKUP($S556+12,rate_basefnd,3)))
*$R556</f>
        <v>14761.606342000001</v>
      </c>
      <c r="V556" s="1">
        <f>(($D556*'fnd base rates'!D$107)
+($E556*'fnd base rates'!D$108)
+($F556*'fnd base rates'!D$109)
+($G556*'fnd base rates'!D$110)
+($H556*'fnd base rates'!D$111)
+($I556*'fnd base rates'!D$112)
+($J556*'fnd base rates'!D$113)
+($K556*'fnd base rates'!D$114)
+($M556*'fnd base rates'!D$116)
+($N556*'fnd base rates'!D$117)
+($O556*'fnd base rates'!D$118)
+($P556*VLOOKUP($S556+12,rate_basefnd,4)))
*$R556</f>
        <v>21970.160000000003</v>
      </c>
      <c r="W556" s="1">
        <f>(($D556*'fnd base rates'!E$107)
+($E556*'fnd base rates'!E$108)
+($F556*'fnd base rates'!E$109)
+($G556*'fnd base rates'!E$110)
+($H556*'fnd base rates'!E$111)
+($I556*'fnd base rates'!E$112)
+($J556*'fnd base rates'!E$113)
+($K556*'fnd base rates'!E$114)
+($M556*'fnd base rates'!E$116)
+($N556*'fnd base rates'!E$117)
+($O556*'fnd base rates'!E$118)
+($P556*VLOOKUP($S556+12,rate_basefnd,5)))
*$R556</f>
        <v>126561.700152</v>
      </c>
      <c r="X556" s="1">
        <f>(($D556*'fnd base rates'!F$107)
+($E556*'fnd base rates'!F$108)
+($F556*'fnd base rates'!F$109)
+($G556*'fnd base rates'!F$110)
+($H556*'fnd base rates'!F$111)
+($I556*'fnd base rates'!F$112)
+($J556*'fnd base rates'!F$113)
+($K556*'fnd base rates'!F$114)
+($M556*'fnd base rates'!F$116)
+($N556*'fnd base rates'!F$117)
+($O556*'fnd base rates'!F$118)
+($P556*VLOOKUP($S556+12,rate_basefnd,6)))
*$R556</f>
        <v>25356.303124000002</v>
      </c>
      <c r="Y556" s="1">
        <f>(($D556*'fnd base rates'!G$107)
+($E556*'fnd base rates'!G$108)
+($F556*'fnd base rates'!G$109)
+($G556*'fnd base rates'!G$110)
+($H556*'fnd base rates'!G$111)
+($I556*'fnd base rates'!G$112)
+($J556*'fnd base rates'!G$113)
+($K556*'fnd base rates'!G$114)
+($M556*'fnd base rates'!G$116)
+($N556*'fnd base rates'!G$117)
+($O556*'fnd base rates'!G$118)
+($P556*VLOOKUP($S556+12,rate_basefnd,7)))
*$R556</f>
        <v>5106.1086140000007</v>
      </c>
      <c r="Z556" s="1">
        <f>(($D556*'fnd base rates'!H$107)
+($E556*'fnd base rates'!H$108)
+($F556*'fnd base rates'!H$109)
+($G556*'fnd base rates'!H$110)
+($H556*'fnd base rates'!H$111)
+($I556*'fnd base rates'!H$112)
+($J556*'fnd base rates'!H$113)
+($K556*'fnd base rates'!H$114)
+($M556*'fnd base rates'!H$116)
+($N556*'fnd base rates'!H$117)
+($O556*'fnd base rates'!H$118)
+($P556*VLOOKUP($S556+12,rate_basefnd,8)))</f>
        <v>18493.111217999998</v>
      </c>
      <c r="AA556" s="1">
        <f>(($D556*'fnd base rates'!I$107)
+($E556*'fnd base rates'!I$108)
+($F556*'fnd base rates'!I$109)
+($G556*'fnd base rates'!I$110)
+($H556*'fnd base rates'!I$111)
+($I556*'fnd base rates'!I$112)
+($J556*'fnd base rates'!I$113)
+($K556*'fnd base rates'!I$114)
+($M556*'fnd base rates'!I$116)
+($N556*'fnd base rates'!I$117)
+($O556*'fnd base rates'!I$118)
+($P556*VLOOKUP($S556+12,rate_basefnd,9)))
*$R556</f>
        <v>11197.130000000001</v>
      </c>
      <c r="AB556" s="1">
        <f>(($D556*'fnd base rates'!J$107)
+($E556*'fnd base rates'!J$108)
+($F556*'fnd base rates'!J$109)
+($G556*'fnd base rates'!J$110)
+($H556*'fnd base rates'!J$111)
+($I556*'fnd base rates'!J$112)
+($J556*'fnd base rates'!J$113)
+($K556*'fnd base rates'!J$114)
+($M556*'fnd base rates'!J$116)
+($N556*'fnd base rates'!J$117)
+($O556*'fnd base rates'!J$118)
+($P556*VLOOKUP($S556+12,rate_basefnd,10)))
*$R556</f>
        <v>13964.03</v>
      </c>
      <c r="AC556" s="1">
        <f>(($D556*'fnd base rates'!K$107)
+($E556*'fnd base rates'!K$108)
+($F556*'fnd base rates'!K$109)
+($G556*'fnd base rates'!K$110)
+($H556*'fnd base rates'!K$111)
+($I556*'fnd base rates'!K$112)
+($J556*'fnd base rates'!K$113)
+($K556*'fnd base rates'!K$114)
+($M556*'fnd base rates'!K$116)
+($N556*'fnd base rates'!K$117)
+($O556*'fnd base rates'!K$118)
+($P556*VLOOKUP($S556+12,rate_basefnd,11)))
*$R556</f>
        <v>31468.91676</v>
      </c>
      <c r="AD556" s="1">
        <f>(($D556*'fnd base rates'!L$107)
+($E556*'fnd base rates'!L$108)
+($F556*'fnd base rates'!L$109)
+($G556*'fnd base rates'!L$110)
+($H556*'fnd base rates'!L$111)
+($I556*'fnd base rates'!L$112)
+($J556*'fnd base rates'!L$113)
+($K556*'fnd base rates'!L$114)
+($M556*'fnd base rates'!L$116)
+($N556*'fnd base rates'!L$117)
+($O556*'fnd base rates'!L$118)
+($P556*VLOOKUP($S556+12,rate_basefnd,12)))</f>
        <v>40903.320360000005</v>
      </c>
      <c r="AE556" s="1">
        <f>(($D556*'fnd base rates'!M$107)
+($E556*'fnd base rates'!M$108)
+($F556*'fnd base rates'!M$109)
+($G556*'fnd base rates'!M$110)
+($H556*'fnd base rates'!M$111)
+($I556*'fnd base rates'!M$112)
+($J556*'fnd base rates'!M$113)
+($K556*'fnd base rates'!M$114)
+($M556*'fnd base rates'!M$116)
+($N556*'fnd base rates'!M$117)
+($O556*'fnd base rates'!M$118)
+($P556*VLOOKUP($S556+12,rate_basefnd,13)))</f>
        <v>0</v>
      </c>
      <c r="AF556" s="4">
        <f t="shared" si="615"/>
        <v>309782.38657000003</v>
      </c>
      <c r="AH556" s="269">
        <f t="shared" si="616"/>
        <v>478352125</v>
      </c>
      <c r="AI556" s="4" t="str">
        <f t="shared" si="617"/>
        <v>478</v>
      </c>
      <c r="AJ556" s="2" t="str">
        <f t="shared" si="618"/>
        <v>352</v>
      </c>
      <c r="AK556" s="2" t="str">
        <f t="shared" si="619"/>
        <v>125</v>
      </c>
      <c r="AL556" s="4">
        <f t="shared" si="620"/>
        <v>1</v>
      </c>
      <c r="AM556" s="4">
        <f t="shared" si="611"/>
        <v>27</v>
      </c>
      <c r="AN556" s="4">
        <f t="shared" si="621"/>
        <v>309782.38657000003</v>
      </c>
      <c r="AO556" s="4">
        <f t="shared" si="622"/>
        <v>11473</v>
      </c>
      <c r="AP556" s="4">
        <f t="shared" si="612"/>
        <v>0</v>
      </c>
      <c r="AQ556" s="4">
        <v>11473</v>
      </c>
      <c r="AW556" s="4">
        <v>11473</v>
      </c>
      <c r="AX556" s="5">
        <f t="shared" si="623"/>
        <v>0</v>
      </c>
      <c r="AY556" s="4">
        <v>11473</v>
      </c>
      <c r="AZ556" s="5"/>
      <c r="BB556" s="5">
        <f t="shared" ref="BB556" si="657">BC556-BA556</f>
        <v>0</v>
      </c>
    </row>
    <row r="557" spans="1:54" s="4" customFormat="1">
      <c r="A557" s="269">
        <v>478</v>
      </c>
      <c r="B557" s="2">
        <v>478352141</v>
      </c>
      <c r="C557" s="9" t="s">
        <v>4</v>
      </c>
      <c r="D557" s="14">
        <f>'fnd enro'!D557</f>
        <v>0</v>
      </c>
      <c r="E557" s="14">
        <f>'fnd enro'!E557</f>
        <v>0</v>
      </c>
      <c r="F557" s="14">
        <f>'fnd enro'!F557</f>
        <v>0</v>
      </c>
      <c r="G557" s="14">
        <f>'fnd enro'!G557</f>
        <v>0</v>
      </c>
      <c r="H557" s="14">
        <f>'fnd enro'!H557</f>
        <v>1</v>
      </c>
      <c r="I557" s="14">
        <f>'fnd enro'!I557</f>
        <v>4</v>
      </c>
      <c r="J557" s="14">
        <f>'fnd enro'!J557</f>
        <v>0</v>
      </c>
      <c r="K557" s="15">
        <f>'fnd enro'!K557</f>
        <v>0.193</v>
      </c>
      <c r="L557" s="14">
        <f>'fnd enro'!L557</f>
        <v>0</v>
      </c>
      <c r="M557" s="14">
        <f>'fnd enro'!M557</f>
        <v>0</v>
      </c>
      <c r="N557" s="14">
        <f>'fnd enro'!N557</f>
        <v>0</v>
      </c>
      <c r="O557" s="14">
        <f>'fnd enro'!O557</f>
        <v>0</v>
      </c>
      <c r="P557" s="14">
        <f>'fnd enro'!P557</f>
        <v>0</v>
      </c>
      <c r="Q557" s="14">
        <f>'fnd enro'!R557</f>
        <v>5</v>
      </c>
      <c r="R557" s="15">
        <f t="shared" si="614"/>
        <v>1</v>
      </c>
      <c r="S557" s="14">
        <f>VALUE('fnd enro'!Q557)</f>
        <v>7</v>
      </c>
      <c r="T557" s="2"/>
      <c r="U557" s="1">
        <f>(($D557*'fnd base rates'!C$107)
+($E557*'fnd base rates'!C$108)
+($F557*'fnd base rates'!C$109)
+($G557*'fnd base rates'!C$110)
+($H557*'fnd base rates'!C$111)
+($I557*'fnd base rates'!C$112)
+($J557*'fnd base rates'!C$113)
+($K557*'fnd base rates'!C$114)
+($M557*'fnd base rates'!C$116)
+($N557*'fnd base rates'!C$117)
+($O557*'fnd base rates'!C$118)
+($P557*VLOOKUP($S557+12,rate_basefnd,3)))
*$R557</f>
        <v>2682.3067300000002</v>
      </c>
      <c r="V557" s="1">
        <f>(($D557*'fnd base rates'!D$107)
+($E557*'fnd base rates'!D$108)
+($F557*'fnd base rates'!D$109)
+($G557*'fnd base rates'!D$110)
+($H557*'fnd base rates'!D$111)
+($I557*'fnd base rates'!D$112)
+($J557*'fnd base rates'!D$113)
+($K557*'fnd base rates'!D$114)
+($M557*'fnd base rates'!D$116)
+($N557*'fnd base rates'!D$117)
+($O557*'fnd base rates'!D$118)
+($P557*VLOOKUP($S557+12,rate_basefnd,4)))
*$R557</f>
        <v>3825.4</v>
      </c>
      <c r="W557" s="1">
        <f>(($D557*'fnd base rates'!E$107)
+($E557*'fnd base rates'!E$108)
+($F557*'fnd base rates'!E$109)
+($G557*'fnd base rates'!E$110)
+($H557*'fnd base rates'!E$111)
+($I557*'fnd base rates'!E$112)
+($J557*'fnd base rates'!E$113)
+($K557*'fnd base rates'!E$114)
+($M557*'fnd base rates'!E$116)
+($N557*'fnd base rates'!E$117)
+($O557*'fnd base rates'!E$118)
+($P557*VLOOKUP($S557+12,rate_basefnd,5)))
*$R557</f>
        <v>23108.281879999999</v>
      </c>
      <c r="X557" s="1">
        <f>(($D557*'fnd base rates'!F$107)
+($E557*'fnd base rates'!F$108)
+($F557*'fnd base rates'!F$109)
+($G557*'fnd base rates'!F$110)
+($H557*'fnd base rates'!F$111)
+($I557*'fnd base rates'!F$112)
+($J557*'fnd base rates'!F$113)
+($K557*'fnd base rates'!F$114)
+($M557*'fnd base rates'!F$116)
+($N557*'fnd base rates'!F$117)
+($O557*'fnd base rates'!F$118)
+($P557*VLOOKUP($S557+12,rate_basefnd,6)))
*$R557</f>
        <v>4542.9220600000008</v>
      </c>
      <c r="Y557" s="1">
        <f>(($D557*'fnd base rates'!G$107)
+($E557*'fnd base rates'!G$108)
+($F557*'fnd base rates'!G$109)
+($G557*'fnd base rates'!G$110)
+($H557*'fnd base rates'!G$111)
+($I557*'fnd base rates'!G$112)
+($J557*'fnd base rates'!G$113)
+($K557*'fnd base rates'!G$114)
+($M557*'fnd base rates'!G$116)
+($N557*'fnd base rates'!G$117)
+($O557*'fnd base rates'!G$118)
+($P557*VLOOKUP($S557+12,rate_basefnd,7)))
*$R557</f>
        <v>823.98640999999998</v>
      </c>
      <c r="Z557" s="1">
        <f>(($D557*'fnd base rates'!H$107)
+($E557*'fnd base rates'!H$108)
+($F557*'fnd base rates'!H$109)
+($G557*'fnd base rates'!H$110)
+($H557*'fnd base rates'!H$111)
+($I557*'fnd base rates'!H$112)
+($J557*'fnd base rates'!H$113)
+($K557*'fnd base rates'!H$114)
+($M557*'fnd base rates'!H$116)
+($N557*'fnd base rates'!H$117)
+($O557*'fnd base rates'!H$118)
+($P557*VLOOKUP($S557+12,rate_basefnd,8)))</f>
        <v>3835.7546699999998</v>
      </c>
      <c r="AA557" s="1">
        <f>(($D557*'fnd base rates'!I$107)
+($E557*'fnd base rates'!I$108)
+($F557*'fnd base rates'!I$109)
+($G557*'fnd base rates'!I$110)
+($H557*'fnd base rates'!I$111)
+($I557*'fnd base rates'!I$112)
+($J557*'fnd base rates'!I$113)
+($K557*'fnd base rates'!I$114)
+($M557*'fnd base rates'!I$116)
+($N557*'fnd base rates'!I$117)
+($O557*'fnd base rates'!I$118)
+($P557*VLOOKUP($S557+12,rate_basefnd,9)))
*$R557</f>
        <v>2066.4499999999998</v>
      </c>
      <c r="AB557" s="1">
        <f>(($D557*'fnd base rates'!J$107)
+($E557*'fnd base rates'!J$108)
+($F557*'fnd base rates'!J$109)
+($G557*'fnd base rates'!J$110)
+($H557*'fnd base rates'!J$111)
+($I557*'fnd base rates'!J$112)
+($J557*'fnd base rates'!J$113)
+($K557*'fnd base rates'!J$114)
+($M557*'fnd base rates'!J$116)
+($N557*'fnd base rates'!J$117)
+($O557*'fnd base rates'!J$118)
+($P557*VLOOKUP($S557+12,rate_basefnd,10)))
*$R557</f>
        <v>2543.81</v>
      </c>
      <c r="AC557" s="1">
        <f>(($D557*'fnd base rates'!K$107)
+($E557*'fnd base rates'!K$108)
+($F557*'fnd base rates'!K$109)
+($G557*'fnd base rates'!K$110)
+($H557*'fnd base rates'!K$111)
+($I557*'fnd base rates'!K$112)
+($J557*'fnd base rates'!K$113)
+($K557*'fnd base rates'!K$114)
+($M557*'fnd base rates'!K$116)
+($N557*'fnd base rates'!K$117)
+($O557*'fnd base rates'!K$118)
+($P557*VLOOKUP($S557+12,rate_basefnd,11)))
*$R557</f>
        <v>5782.3994000000002</v>
      </c>
      <c r="AD557" s="1">
        <f>(($D557*'fnd base rates'!L$107)
+($E557*'fnd base rates'!L$108)
+($F557*'fnd base rates'!L$109)
+($G557*'fnd base rates'!L$110)
+($H557*'fnd base rates'!L$111)
+($I557*'fnd base rates'!L$112)
+($J557*'fnd base rates'!L$113)
+($K557*'fnd base rates'!L$114)
+($M557*'fnd base rates'!L$116)
+($N557*'fnd base rates'!L$117)
+($O557*'fnd base rates'!L$118)
+($P557*VLOOKUP($S557+12,rate_basefnd,12)))</f>
        <v>6988.983400000001</v>
      </c>
      <c r="AE557" s="1">
        <f>(($D557*'fnd base rates'!M$107)
+($E557*'fnd base rates'!M$108)
+($F557*'fnd base rates'!M$109)
+($G557*'fnd base rates'!M$110)
+($H557*'fnd base rates'!M$111)
+($I557*'fnd base rates'!M$112)
+($J557*'fnd base rates'!M$113)
+($K557*'fnd base rates'!M$114)
+($M557*'fnd base rates'!M$116)
+($N557*'fnd base rates'!M$117)
+($O557*'fnd base rates'!M$118)
+($P557*VLOOKUP($S557+12,rate_basefnd,13)))</f>
        <v>0</v>
      </c>
      <c r="AF557" s="4">
        <f t="shared" si="615"/>
        <v>56200.294549999991</v>
      </c>
      <c r="AH557" s="269">
        <f t="shared" si="616"/>
        <v>478352141</v>
      </c>
      <c r="AI557" s="4" t="str">
        <f t="shared" si="617"/>
        <v>478</v>
      </c>
      <c r="AJ557" s="2" t="str">
        <f t="shared" si="618"/>
        <v>352</v>
      </c>
      <c r="AK557" s="2" t="str">
        <f t="shared" si="619"/>
        <v>141</v>
      </c>
      <c r="AL557" s="4">
        <f t="shared" si="620"/>
        <v>1</v>
      </c>
      <c r="AM557" s="4">
        <f t="shared" si="611"/>
        <v>5</v>
      </c>
      <c r="AN557" s="4">
        <f t="shared" si="621"/>
        <v>56200.294549999991</v>
      </c>
      <c r="AO557" s="4">
        <f t="shared" si="622"/>
        <v>11240</v>
      </c>
      <c r="AP557" s="4">
        <f t="shared" si="612"/>
        <v>0</v>
      </c>
      <c r="AQ557" s="4">
        <v>11240</v>
      </c>
      <c r="AW557" s="4">
        <v>11240</v>
      </c>
      <c r="AX557" s="5">
        <f t="shared" si="623"/>
        <v>0</v>
      </c>
      <c r="AY557" s="4">
        <v>11240</v>
      </c>
      <c r="AZ557" s="5"/>
      <c r="BB557" s="5">
        <f t="shared" ref="BB557" si="658">BC557-BA557</f>
        <v>0</v>
      </c>
    </row>
    <row r="558" spans="1:54" s="4" customFormat="1">
      <c r="A558" s="269">
        <v>478</v>
      </c>
      <c r="B558" s="2">
        <v>478352153</v>
      </c>
      <c r="C558" s="9" t="s">
        <v>4</v>
      </c>
      <c r="D558" s="14">
        <f>'fnd enro'!D558</f>
        <v>0</v>
      </c>
      <c r="E558" s="14">
        <f>'fnd enro'!E558</f>
        <v>0</v>
      </c>
      <c r="F558" s="14">
        <f>'fnd enro'!F558</f>
        <v>0</v>
      </c>
      <c r="G558" s="14">
        <f>'fnd enro'!G558</f>
        <v>0</v>
      </c>
      <c r="H558" s="14">
        <f>'fnd enro'!H558</f>
        <v>17</v>
      </c>
      <c r="I558" s="14">
        <f>'fnd enro'!I558</f>
        <v>28</v>
      </c>
      <c r="J558" s="14">
        <f>'fnd enro'!J558</f>
        <v>0</v>
      </c>
      <c r="K558" s="15">
        <f>'fnd enro'!K558</f>
        <v>1.7370000000000001</v>
      </c>
      <c r="L558" s="14">
        <f>'fnd enro'!L558</f>
        <v>0</v>
      </c>
      <c r="M558" s="14">
        <f>'fnd enro'!M558</f>
        <v>0</v>
      </c>
      <c r="N558" s="14">
        <f>'fnd enro'!N558</f>
        <v>0</v>
      </c>
      <c r="O558" s="14">
        <f>'fnd enro'!O558</f>
        <v>0</v>
      </c>
      <c r="P558" s="14">
        <f>'fnd enro'!P558</f>
        <v>9</v>
      </c>
      <c r="Q558" s="14">
        <f>'fnd enro'!R558</f>
        <v>45</v>
      </c>
      <c r="R558" s="15">
        <f t="shared" si="614"/>
        <v>1</v>
      </c>
      <c r="S558" s="14">
        <f>VALUE('fnd enro'!Q558)</f>
        <v>10</v>
      </c>
      <c r="T558" s="2"/>
      <c r="U558" s="1">
        <f>(($D558*'fnd base rates'!C$107)
+($E558*'fnd base rates'!C$108)
+($F558*'fnd base rates'!C$109)
+($G558*'fnd base rates'!C$110)
+($H558*'fnd base rates'!C$111)
+($I558*'fnd base rates'!C$112)
+($J558*'fnd base rates'!C$113)
+($K558*'fnd base rates'!C$114)
+($M558*'fnd base rates'!C$116)
+($N558*'fnd base rates'!C$117)
+($O558*'fnd base rates'!C$118)
+($P558*VLOOKUP($S558+12,rate_basefnd,3)))
*$R558</f>
        <v>24854.550570000003</v>
      </c>
      <c r="V558" s="1">
        <f>(($D558*'fnd base rates'!D$107)
+($E558*'fnd base rates'!D$108)
+($F558*'fnd base rates'!D$109)
+($G558*'fnd base rates'!D$110)
+($H558*'fnd base rates'!D$111)
+($I558*'fnd base rates'!D$112)
+($J558*'fnd base rates'!D$113)
+($K558*'fnd base rates'!D$114)
+($M558*'fnd base rates'!D$116)
+($N558*'fnd base rates'!D$117)
+($O558*'fnd base rates'!D$118)
+($P558*VLOOKUP($S558+12,rate_basefnd,4)))
*$R558</f>
        <v>37810.800000000003</v>
      </c>
      <c r="W558" s="1">
        <f>(($D558*'fnd base rates'!E$107)
+($E558*'fnd base rates'!E$108)
+($F558*'fnd base rates'!E$109)
+($G558*'fnd base rates'!E$110)
+($H558*'fnd base rates'!E$111)
+($I558*'fnd base rates'!E$112)
+($J558*'fnd base rates'!E$113)
+($K558*'fnd base rates'!E$114)
+($M558*'fnd base rates'!E$116)
+($N558*'fnd base rates'!E$117)
+($O558*'fnd base rates'!E$118)
+($P558*VLOOKUP($S558+12,rate_basefnd,5)))
*$R558</f>
        <v>229368.73691999997</v>
      </c>
      <c r="X558" s="1">
        <f>(($D558*'fnd base rates'!F$107)
+($E558*'fnd base rates'!F$108)
+($F558*'fnd base rates'!F$109)
+($G558*'fnd base rates'!F$110)
+($H558*'fnd base rates'!F$111)
+($I558*'fnd base rates'!F$112)
+($J558*'fnd base rates'!F$113)
+($K558*'fnd base rates'!F$114)
+($M558*'fnd base rates'!F$116)
+($N558*'fnd base rates'!F$117)
+($O558*'fnd base rates'!F$118)
+($P558*VLOOKUP($S558+12,rate_basefnd,6)))
*$R558</f>
        <v>41754.218540000002</v>
      </c>
      <c r="Y558" s="1">
        <f>(($D558*'fnd base rates'!G$107)
+($E558*'fnd base rates'!G$108)
+($F558*'fnd base rates'!G$109)
+($G558*'fnd base rates'!G$110)
+($H558*'fnd base rates'!G$111)
+($I558*'fnd base rates'!G$112)
+($J558*'fnd base rates'!G$113)
+($K558*'fnd base rates'!G$114)
+($M558*'fnd base rates'!G$116)
+($N558*'fnd base rates'!G$117)
+($O558*'fnd base rates'!G$118)
+($P558*VLOOKUP($S558+12,rate_basefnd,7)))
*$R558</f>
        <v>9054.1676900000002</v>
      </c>
      <c r="Z558" s="1">
        <f>(($D558*'fnd base rates'!H$107)
+($E558*'fnd base rates'!H$108)
+($F558*'fnd base rates'!H$109)
+($G558*'fnd base rates'!H$110)
+($H558*'fnd base rates'!H$111)
+($I558*'fnd base rates'!H$112)
+($J558*'fnd base rates'!H$113)
+($K558*'fnd base rates'!H$114)
+($M558*'fnd base rates'!H$116)
+($N558*'fnd base rates'!H$117)
+($O558*'fnd base rates'!H$118)
+($P558*VLOOKUP($S558+12,rate_basefnd,8)))</f>
        <v>32330.192030000002</v>
      </c>
      <c r="AA558" s="1">
        <f>(($D558*'fnd base rates'!I$107)
+($E558*'fnd base rates'!I$108)
+($F558*'fnd base rates'!I$109)
+($G558*'fnd base rates'!I$110)
+($H558*'fnd base rates'!I$111)
+($I558*'fnd base rates'!I$112)
+($J558*'fnd base rates'!I$113)
+($K558*'fnd base rates'!I$114)
+($M558*'fnd base rates'!I$116)
+($N558*'fnd base rates'!I$117)
+($O558*'fnd base rates'!I$118)
+($P558*VLOOKUP($S558+12,rate_basefnd,9)))
*$R558</f>
        <v>19429</v>
      </c>
      <c r="AB558" s="1">
        <f>(($D558*'fnd base rates'!J$107)
+($E558*'fnd base rates'!J$108)
+($F558*'fnd base rates'!J$109)
+($G558*'fnd base rates'!J$110)
+($H558*'fnd base rates'!J$111)
+($I558*'fnd base rates'!J$112)
+($J558*'fnd base rates'!J$113)
+($K558*'fnd base rates'!J$114)
+($M558*'fnd base rates'!J$116)
+($N558*'fnd base rates'!J$117)
+($O558*'fnd base rates'!J$118)
+($P558*VLOOKUP($S558+12,rate_basefnd,10)))
*$R558</f>
        <v>27241.78</v>
      </c>
      <c r="AC558" s="1">
        <f>(($D558*'fnd base rates'!K$107)
+($E558*'fnd base rates'!K$108)
+($F558*'fnd base rates'!K$109)
+($G558*'fnd base rates'!K$110)
+($H558*'fnd base rates'!K$111)
+($I558*'fnd base rates'!K$112)
+($J558*'fnd base rates'!K$113)
+($K558*'fnd base rates'!K$114)
+($M558*'fnd base rates'!K$116)
+($N558*'fnd base rates'!K$117)
+($O558*'fnd base rates'!K$118)
+($P558*VLOOKUP($S558+12,rate_basefnd,11)))
*$R558</f>
        <v>52298.3946</v>
      </c>
      <c r="AD558" s="1">
        <f>(($D558*'fnd base rates'!L$107)
+($E558*'fnd base rates'!L$108)
+($F558*'fnd base rates'!L$109)
+($G558*'fnd base rates'!L$110)
+($H558*'fnd base rates'!L$111)
+($I558*'fnd base rates'!L$112)
+($J558*'fnd base rates'!L$113)
+($K558*'fnd base rates'!L$114)
+($M558*'fnd base rates'!L$116)
+($N558*'fnd base rates'!L$117)
+($O558*'fnd base rates'!L$118)
+($P558*VLOOKUP($S558+12,rate_basefnd,12)))</f>
        <v>69388.250599999999</v>
      </c>
      <c r="AE558" s="1">
        <f>(($D558*'fnd base rates'!M$107)
+($E558*'fnd base rates'!M$108)
+($F558*'fnd base rates'!M$109)
+($G558*'fnd base rates'!M$110)
+($H558*'fnd base rates'!M$111)
+($I558*'fnd base rates'!M$112)
+($J558*'fnd base rates'!M$113)
+($K558*'fnd base rates'!M$114)
+($M558*'fnd base rates'!M$116)
+($N558*'fnd base rates'!M$117)
+($O558*'fnd base rates'!M$118)
+($P558*VLOOKUP($S558+12,rate_basefnd,13)))</f>
        <v>0</v>
      </c>
      <c r="AF558" s="4">
        <f t="shared" si="615"/>
        <v>543530.09094999998</v>
      </c>
      <c r="AH558" s="269">
        <f t="shared" si="616"/>
        <v>478352153</v>
      </c>
      <c r="AI558" s="4" t="str">
        <f t="shared" si="617"/>
        <v>478</v>
      </c>
      <c r="AJ558" s="2" t="str">
        <f t="shared" si="618"/>
        <v>352</v>
      </c>
      <c r="AK558" s="2" t="str">
        <f t="shared" si="619"/>
        <v>153</v>
      </c>
      <c r="AL558" s="4">
        <f t="shared" si="620"/>
        <v>1</v>
      </c>
      <c r="AM558" s="4">
        <f t="shared" si="611"/>
        <v>45</v>
      </c>
      <c r="AN558" s="4">
        <f t="shared" si="621"/>
        <v>543530.09094999998</v>
      </c>
      <c r="AO558" s="4">
        <f t="shared" si="622"/>
        <v>12078</v>
      </c>
      <c r="AP558" s="4">
        <f t="shared" si="612"/>
        <v>0</v>
      </c>
      <c r="AQ558" s="4">
        <v>12078</v>
      </c>
      <c r="AW558" s="4">
        <v>12078</v>
      </c>
      <c r="AX558" s="5">
        <f t="shared" si="623"/>
        <v>0</v>
      </c>
      <c r="AY558" s="4">
        <v>12078</v>
      </c>
      <c r="AZ558" s="5"/>
      <c r="BB558" s="5">
        <f t="shared" ref="BB558" si="659">BC558-BA558</f>
        <v>0</v>
      </c>
    </row>
    <row r="559" spans="1:54" s="4" customFormat="1">
      <c r="A559" s="269">
        <v>478</v>
      </c>
      <c r="B559" s="2">
        <v>478352158</v>
      </c>
      <c r="C559" s="9" t="s">
        <v>4</v>
      </c>
      <c r="D559" s="14">
        <f>'fnd enro'!D559</f>
        <v>0</v>
      </c>
      <c r="E559" s="14">
        <f>'fnd enro'!E559</f>
        <v>0</v>
      </c>
      <c r="F559" s="14">
        <f>'fnd enro'!F559</f>
        <v>0</v>
      </c>
      <c r="G559" s="14">
        <f>'fnd enro'!G559</f>
        <v>0</v>
      </c>
      <c r="H559" s="14">
        <f>'fnd enro'!H559</f>
        <v>18</v>
      </c>
      <c r="I559" s="14">
        <f>'fnd enro'!I559</f>
        <v>32</v>
      </c>
      <c r="J559" s="14">
        <f>'fnd enro'!J559</f>
        <v>0</v>
      </c>
      <c r="K559" s="15">
        <f>'fnd enro'!K559</f>
        <v>1.93</v>
      </c>
      <c r="L559" s="14">
        <f>'fnd enro'!L559</f>
        <v>0</v>
      </c>
      <c r="M559" s="14">
        <f>'fnd enro'!M559</f>
        <v>0</v>
      </c>
      <c r="N559" s="14">
        <f>'fnd enro'!N559</f>
        <v>0</v>
      </c>
      <c r="O559" s="14">
        <f>'fnd enro'!O559</f>
        <v>0</v>
      </c>
      <c r="P559" s="14">
        <f>'fnd enro'!P559</f>
        <v>11</v>
      </c>
      <c r="Q559" s="14">
        <f>'fnd enro'!R559</f>
        <v>50</v>
      </c>
      <c r="R559" s="15">
        <f t="shared" si="614"/>
        <v>1</v>
      </c>
      <c r="S559" s="14">
        <f>VALUE('fnd enro'!Q559)</f>
        <v>3</v>
      </c>
      <c r="T559" s="2"/>
      <c r="U559" s="1">
        <f>(($D559*'fnd base rates'!C$107)
+($E559*'fnd base rates'!C$108)
+($F559*'fnd base rates'!C$109)
+($G559*'fnd base rates'!C$110)
+($H559*'fnd base rates'!C$111)
+($I559*'fnd base rates'!C$112)
+($J559*'fnd base rates'!C$113)
+($K559*'fnd base rates'!C$114)
+($M559*'fnd base rates'!C$116)
+($N559*'fnd base rates'!C$117)
+($O559*'fnd base rates'!C$118)
+($P559*VLOOKUP($S559+12,rate_basefnd,3)))
*$R559</f>
        <v>27448.9673</v>
      </c>
      <c r="V559" s="1">
        <f>(($D559*'fnd base rates'!D$107)
+($E559*'fnd base rates'!D$108)
+($F559*'fnd base rates'!D$109)
+($G559*'fnd base rates'!D$110)
+($H559*'fnd base rates'!D$111)
+($I559*'fnd base rates'!D$112)
+($J559*'fnd base rates'!D$113)
+($K559*'fnd base rates'!D$114)
+($M559*'fnd base rates'!D$116)
+($N559*'fnd base rates'!D$117)
+($O559*'fnd base rates'!D$118)
+($P559*VLOOKUP($S559+12,rate_basefnd,4)))
*$R559</f>
        <v>41219.93</v>
      </c>
      <c r="W559" s="1">
        <f>(($D559*'fnd base rates'!E$107)
+($E559*'fnd base rates'!E$108)
+($F559*'fnd base rates'!E$109)
+($G559*'fnd base rates'!E$110)
+($H559*'fnd base rates'!E$111)
+($I559*'fnd base rates'!E$112)
+($J559*'fnd base rates'!E$113)
+($K559*'fnd base rates'!E$114)
+($M559*'fnd base rates'!E$116)
+($N559*'fnd base rates'!E$117)
+($O559*'fnd base rates'!E$118)
+($P559*VLOOKUP($S559+12,rate_basefnd,5)))
*$R559</f>
        <v>248413.60879999999</v>
      </c>
      <c r="X559" s="1">
        <f>(($D559*'fnd base rates'!F$107)
+($E559*'fnd base rates'!F$108)
+($F559*'fnd base rates'!F$109)
+($G559*'fnd base rates'!F$110)
+($H559*'fnd base rates'!F$111)
+($I559*'fnd base rates'!F$112)
+($J559*'fnd base rates'!F$113)
+($K559*'fnd base rates'!F$114)
+($M559*'fnd base rates'!F$116)
+($N559*'fnd base rates'!F$117)
+($O559*'fnd base rates'!F$118)
+($P559*VLOOKUP($S559+12,rate_basefnd,6)))
*$R559</f>
        <v>46297.140599999999</v>
      </c>
      <c r="Y559" s="1">
        <f>(($D559*'fnd base rates'!G$107)
+($E559*'fnd base rates'!G$108)
+($F559*'fnd base rates'!G$109)
+($G559*'fnd base rates'!G$110)
+($H559*'fnd base rates'!G$111)
+($I559*'fnd base rates'!G$112)
+($J559*'fnd base rates'!G$113)
+($K559*'fnd base rates'!G$114)
+($M559*'fnd base rates'!G$116)
+($N559*'fnd base rates'!G$117)
+($O559*'fnd base rates'!G$118)
+($P559*VLOOKUP($S559+12,rate_basefnd,7)))
*$R559</f>
        <v>9681.1241000000009</v>
      </c>
      <c r="Z559" s="1">
        <f>(($D559*'fnd base rates'!H$107)
+($E559*'fnd base rates'!H$108)
+($F559*'fnd base rates'!H$109)
+($G559*'fnd base rates'!H$110)
+($H559*'fnd base rates'!H$111)
+($I559*'fnd base rates'!H$112)
+($J559*'fnd base rates'!H$113)
+($K559*'fnd base rates'!H$114)
+($M559*'fnd base rates'!H$116)
+($N559*'fnd base rates'!H$117)
+($O559*'fnd base rates'!H$118)
+($P559*VLOOKUP($S559+12,rate_basefnd,8)))</f>
        <v>36135.806699999994</v>
      </c>
      <c r="AA559" s="1">
        <f>(($D559*'fnd base rates'!I$107)
+($E559*'fnd base rates'!I$108)
+($F559*'fnd base rates'!I$109)
+($G559*'fnd base rates'!I$110)
+($H559*'fnd base rates'!I$111)
+($I559*'fnd base rates'!I$112)
+($J559*'fnd base rates'!I$113)
+($K559*'fnd base rates'!I$114)
+($M559*'fnd base rates'!I$116)
+($N559*'fnd base rates'!I$117)
+($O559*'fnd base rates'!I$118)
+($P559*VLOOKUP($S559+12,rate_basefnd,9)))
*$R559</f>
        <v>21330.880000000001</v>
      </c>
      <c r="AB559" s="1">
        <f>(($D559*'fnd base rates'!J$107)
+($E559*'fnd base rates'!J$108)
+($F559*'fnd base rates'!J$109)
+($G559*'fnd base rates'!J$110)
+($H559*'fnd base rates'!J$111)
+($I559*'fnd base rates'!J$112)
+($J559*'fnd base rates'!J$113)
+($K559*'fnd base rates'!J$114)
+($M559*'fnd base rates'!J$116)
+($N559*'fnd base rates'!J$117)
+($O559*'fnd base rates'!J$118)
+($P559*VLOOKUP($S559+12,rate_basefnd,10)))
*$R559</f>
        <v>28930.600000000002</v>
      </c>
      <c r="AC559" s="1">
        <f>(($D559*'fnd base rates'!K$107)
+($E559*'fnd base rates'!K$108)
+($F559*'fnd base rates'!K$109)
+($G559*'fnd base rates'!K$110)
+($H559*'fnd base rates'!K$111)
+($I559*'fnd base rates'!K$112)
+($J559*'fnd base rates'!K$113)
+($K559*'fnd base rates'!K$114)
+($M559*'fnd base rates'!K$116)
+($N559*'fnd base rates'!K$117)
+($O559*'fnd base rates'!K$118)
+($P559*VLOOKUP($S559+12,rate_basefnd,11)))
*$R559</f>
        <v>58080.794000000002</v>
      </c>
      <c r="AD559" s="1">
        <f>(($D559*'fnd base rates'!L$107)
+($E559*'fnd base rates'!L$108)
+($F559*'fnd base rates'!L$109)
+($G559*'fnd base rates'!L$110)
+($H559*'fnd base rates'!L$111)
+($I559*'fnd base rates'!L$112)
+($J559*'fnd base rates'!L$113)
+($K559*'fnd base rates'!L$114)
+($M559*'fnd base rates'!L$116)
+($N559*'fnd base rates'!L$117)
+($O559*'fnd base rates'!L$118)
+($P559*VLOOKUP($S559+12,rate_basefnd,12)))</f>
        <v>75719.994000000006</v>
      </c>
      <c r="AE559" s="1">
        <f>(($D559*'fnd base rates'!M$107)
+($E559*'fnd base rates'!M$108)
+($F559*'fnd base rates'!M$109)
+($G559*'fnd base rates'!M$110)
+($H559*'fnd base rates'!M$111)
+($I559*'fnd base rates'!M$112)
+($J559*'fnd base rates'!M$113)
+($K559*'fnd base rates'!M$114)
+($M559*'fnd base rates'!M$116)
+($N559*'fnd base rates'!M$117)
+($O559*'fnd base rates'!M$118)
+($P559*VLOOKUP($S559+12,rate_basefnd,13)))</f>
        <v>0</v>
      </c>
      <c r="AF559" s="4">
        <f t="shared" si="615"/>
        <v>593258.84550000005</v>
      </c>
      <c r="AH559" s="269">
        <f t="shared" si="616"/>
        <v>478352158</v>
      </c>
      <c r="AI559" s="4" t="str">
        <f t="shared" si="617"/>
        <v>478</v>
      </c>
      <c r="AJ559" s="2" t="str">
        <f t="shared" si="618"/>
        <v>352</v>
      </c>
      <c r="AK559" s="2" t="str">
        <f t="shared" si="619"/>
        <v>158</v>
      </c>
      <c r="AL559" s="4">
        <f t="shared" si="620"/>
        <v>1</v>
      </c>
      <c r="AM559" s="4">
        <f t="shared" si="611"/>
        <v>50</v>
      </c>
      <c r="AN559" s="4">
        <f t="shared" si="621"/>
        <v>593258.84550000005</v>
      </c>
      <c r="AO559" s="4">
        <f t="shared" si="622"/>
        <v>11865</v>
      </c>
      <c r="AP559" s="4">
        <f t="shared" si="612"/>
        <v>0</v>
      </c>
      <c r="AQ559" s="4">
        <v>11865</v>
      </c>
      <c r="AW559" s="4">
        <v>11865</v>
      </c>
      <c r="AX559" s="5">
        <f t="shared" si="623"/>
        <v>0</v>
      </c>
      <c r="AY559" s="4">
        <v>11865</v>
      </c>
      <c r="AZ559" s="5"/>
      <c r="BB559" s="5">
        <f t="shared" ref="BB559" si="660">BC559-BA559</f>
        <v>0</v>
      </c>
    </row>
    <row r="560" spans="1:54" s="4" customFormat="1">
      <c r="A560" s="269">
        <v>478</v>
      </c>
      <c r="B560" s="2">
        <v>478352162</v>
      </c>
      <c r="C560" s="9" t="s">
        <v>4</v>
      </c>
      <c r="D560" s="14">
        <f>'fnd enro'!D560</f>
        <v>0</v>
      </c>
      <c r="E560" s="14">
        <f>'fnd enro'!E560</f>
        <v>0</v>
      </c>
      <c r="F560" s="14">
        <f>'fnd enro'!F560</f>
        <v>0</v>
      </c>
      <c r="G560" s="14">
        <f>'fnd enro'!G560</f>
        <v>0</v>
      </c>
      <c r="H560" s="14">
        <f>'fnd enro'!H560</f>
        <v>4</v>
      </c>
      <c r="I560" s="14">
        <f>'fnd enro'!I560</f>
        <v>8</v>
      </c>
      <c r="J560" s="14">
        <f>'fnd enro'!J560</f>
        <v>0</v>
      </c>
      <c r="K560" s="15">
        <f>'fnd enro'!K560</f>
        <v>0.4632</v>
      </c>
      <c r="L560" s="14">
        <f>'fnd enro'!L560</f>
        <v>0</v>
      </c>
      <c r="M560" s="14">
        <f>'fnd enro'!M560</f>
        <v>0</v>
      </c>
      <c r="N560" s="14">
        <f>'fnd enro'!N560</f>
        <v>0</v>
      </c>
      <c r="O560" s="14">
        <f>'fnd enro'!O560</f>
        <v>0</v>
      </c>
      <c r="P560" s="14">
        <f>'fnd enro'!P560</f>
        <v>1</v>
      </c>
      <c r="Q560" s="14">
        <f>'fnd enro'!R560</f>
        <v>12</v>
      </c>
      <c r="R560" s="15">
        <f t="shared" si="614"/>
        <v>1</v>
      </c>
      <c r="S560" s="14">
        <f>VALUE('fnd enro'!Q560)</f>
        <v>5</v>
      </c>
      <c r="T560" s="2"/>
      <c r="U560" s="1">
        <f>(($D560*'fnd base rates'!C$107)
+($E560*'fnd base rates'!C$108)
+($F560*'fnd base rates'!C$109)
+($G560*'fnd base rates'!C$110)
+($H560*'fnd base rates'!C$111)
+($I560*'fnd base rates'!C$112)
+($J560*'fnd base rates'!C$113)
+($K560*'fnd base rates'!C$114)
+($M560*'fnd base rates'!C$116)
+($N560*'fnd base rates'!C$117)
+($O560*'fnd base rates'!C$118)
+($P560*VLOOKUP($S560+12,rate_basefnd,3)))
*$R560</f>
        <v>6497.4061519999996</v>
      </c>
      <c r="V560" s="1">
        <f>(($D560*'fnd base rates'!D$107)
+($E560*'fnd base rates'!D$108)
+($F560*'fnd base rates'!D$109)
+($G560*'fnd base rates'!D$110)
+($H560*'fnd base rates'!D$111)
+($I560*'fnd base rates'!D$112)
+($J560*'fnd base rates'!D$113)
+($K560*'fnd base rates'!D$114)
+($M560*'fnd base rates'!D$116)
+($N560*'fnd base rates'!D$117)
+($O560*'fnd base rates'!D$118)
+($P560*VLOOKUP($S560+12,rate_basefnd,4)))
*$R560</f>
        <v>9464.6200000000008</v>
      </c>
      <c r="W560" s="1">
        <f>(($D560*'fnd base rates'!E$107)
+($E560*'fnd base rates'!E$108)
+($F560*'fnd base rates'!E$109)
+($G560*'fnd base rates'!E$110)
+($H560*'fnd base rates'!E$111)
+($I560*'fnd base rates'!E$112)
+($J560*'fnd base rates'!E$113)
+($K560*'fnd base rates'!E$114)
+($M560*'fnd base rates'!E$116)
+($N560*'fnd base rates'!E$117)
+($O560*'fnd base rates'!E$118)
+($P560*VLOOKUP($S560+12,rate_basefnd,5)))
*$R560</f>
        <v>55904.634511999997</v>
      </c>
      <c r="X560" s="1">
        <f>(($D560*'fnd base rates'!F$107)
+($E560*'fnd base rates'!F$108)
+($F560*'fnd base rates'!F$109)
+($G560*'fnd base rates'!F$110)
+($H560*'fnd base rates'!F$111)
+($I560*'fnd base rates'!F$112)
+($J560*'fnd base rates'!F$113)
+($K560*'fnd base rates'!F$114)
+($M560*'fnd base rates'!F$116)
+($N560*'fnd base rates'!F$117)
+($O560*'fnd base rates'!F$118)
+($P560*VLOOKUP($S560+12,rate_basefnd,6)))
*$R560</f>
        <v>11076.596944000001</v>
      </c>
      <c r="Y560" s="1">
        <f>(($D560*'fnd base rates'!G$107)
+($E560*'fnd base rates'!G$108)
+($F560*'fnd base rates'!G$109)
+($G560*'fnd base rates'!G$110)
+($H560*'fnd base rates'!G$111)
+($I560*'fnd base rates'!G$112)
+($J560*'fnd base rates'!G$113)
+($K560*'fnd base rates'!G$114)
+($M560*'fnd base rates'!G$116)
+($N560*'fnd base rates'!G$117)
+($O560*'fnd base rates'!G$118)
+($P560*VLOOKUP($S560+12,rate_basefnd,7)))
*$R560</f>
        <v>2119.2293839999998</v>
      </c>
      <c r="Z560" s="1">
        <f>(($D560*'fnd base rates'!H$107)
+($E560*'fnd base rates'!H$108)
+($F560*'fnd base rates'!H$109)
+($G560*'fnd base rates'!H$110)
+($H560*'fnd base rates'!H$111)
+($I560*'fnd base rates'!H$112)
+($J560*'fnd base rates'!H$113)
+($K560*'fnd base rates'!H$114)
+($M560*'fnd base rates'!H$116)
+($N560*'fnd base rates'!H$117)
+($O560*'fnd base rates'!H$118)
+($P560*VLOOKUP($S560+12,rate_basefnd,8)))</f>
        <v>8738.9772080000002</v>
      </c>
      <c r="AA560" s="1">
        <f>(($D560*'fnd base rates'!I$107)
+($E560*'fnd base rates'!I$108)
+($F560*'fnd base rates'!I$109)
+($G560*'fnd base rates'!I$110)
+($H560*'fnd base rates'!I$111)
+($I560*'fnd base rates'!I$112)
+($J560*'fnd base rates'!I$113)
+($K560*'fnd base rates'!I$114)
+($M560*'fnd base rates'!I$116)
+($N560*'fnd base rates'!I$117)
+($O560*'fnd base rates'!I$118)
+($P560*VLOOKUP($S560+12,rate_basefnd,9)))
*$R560</f>
        <v>4970.41</v>
      </c>
      <c r="AB560" s="1">
        <f>(($D560*'fnd base rates'!J$107)
+($E560*'fnd base rates'!J$108)
+($F560*'fnd base rates'!J$109)
+($G560*'fnd base rates'!J$110)
+($H560*'fnd base rates'!J$111)
+($I560*'fnd base rates'!J$112)
+($J560*'fnd base rates'!J$113)
+($K560*'fnd base rates'!J$114)
+($M560*'fnd base rates'!J$116)
+($N560*'fnd base rates'!J$117)
+($O560*'fnd base rates'!J$118)
+($P560*VLOOKUP($S560+12,rate_basefnd,10)))
*$R560</f>
        <v>6167.9</v>
      </c>
      <c r="AC560" s="1">
        <f>(($D560*'fnd base rates'!K$107)
+($E560*'fnd base rates'!K$108)
+($F560*'fnd base rates'!K$109)
+($G560*'fnd base rates'!K$110)
+($H560*'fnd base rates'!K$111)
+($I560*'fnd base rates'!K$112)
+($J560*'fnd base rates'!K$113)
+($K560*'fnd base rates'!K$114)
+($M560*'fnd base rates'!K$116)
+($N560*'fnd base rates'!K$117)
+($O560*'fnd base rates'!K$118)
+($P560*VLOOKUP($S560+12,rate_basefnd,11)))
*$R560</f>
        <v>13929.118559999999</v>
      </c>
      <c r="AD560" s="1">
        <f>(($D560*'fnd base rates'!L$107)
+($E560*'fnd base rates'!L$108)
+($F560*'fnd base rates'!L$109)
+($G560*'fnd base rates'!L$110)
+($H560*'fnd base rates'!L$111)
+($I560*'fnd base rates'!L$112)
+($J560*'fnd base rates'!L$113)
+($K560*'fnd base rates'!L$114)
+($M560*'fnd base rates'!L$116)
+($N560*'fnd base rates'!L$117)
+($O560*'fnd base rates'!L$118)
+($P560*VLOOKUP($S560+12,rate_basefnd,12)))</f>
        <v>17450.850160000002</v>
      </c>
      <c r="AE560" s="1">
        <f>(($D560*'fnd base rates'!M$107)
+($E560*'fnd base rates'!M$108)
+($F560*'fnd base rates'!M$109)
+($G560*'fnd base rates'!M$110)
+($H560*'fnd base rates'!M$111)
+($I560*'fnd base rates'!M$112)
+($J560*'fnd base rates'!M$113)
+($K560*'fnd base rates'!M$114)
+($M560*'fnd base rates'!M$116)
+($N560*'fnd base rates'!M$117)
+($O560*'fnd base rates'!M$118)
+($P560*VLOOKUP($S560+12,rate_basefnd,13)))</f>
        <v>0</v>
      </c>
      <c r="AF560" s="4">
        <f t="shared" si="615"/>
        <v>136319.74291999999</v>
      </c>
      <c r="AH560" s="269">
        <f t="shared" si="616"/>
        <v>478352162</v>
      </c>
      <c r="AI560" s="4" t="str">
        <f t="shared" si="617"/>
        <v>478</v>
      </c>
      <c r="AJ560" s="2" t="str">
        <f t="shared" si="618"/>
        <v>352</v>
      </c>
      <c r="AK560" s="2" t="str">
        <f t="shared" si="619"/>
        <v>162</v>
      </c>
      <c r="AL560" s="4">
        <f t="shared" si="620"/>
        <v>1</v>
      </c>
      <c r="AM560" s="4">
        <f t="shared" si="611"/>
        <v>12</v>
      </c>
      <c r="AN560" s="4">
        <f t="shared" si="621"/>
        <v>136319.74291999999</v>
      </c>
      <c r="AO560" s="4">
        <f t="shared" si="622"/>
        <v>11360</v>
      </c>
      <c r="AP560" s="4">
        <f t="shared" si="612"/>
        <v>0</v>
      </c>
      <c r="AQ560" s="4">
        <v>11360</v>
      </c>
      <c r="AW560" s="4">
        <v>11360</v>
      </c>
      <c r="AX560" s="5">
        <f t="shared" si="623"/>
        <v>0</v>
      </c>
      <c r="AY560" s="4">
        <v>11360</v>
      </c>
      <c r="AZ560" s="5"/>
      <c r="BB560" s="5">
        <f t="shared" ref="BB560" si="661">BC560-BA560</f>
        <v>0</v>
      </c>
    </row>
    <row r="561" spans="1:54" s="4" customFormat="1">
      <c r="A561" s="269">
        <v>478</v>
      </c>
      <c r="B561" s="2">
        <v>478352170</v>
      </c>
      <c r="C561" s="9" t="s">
        <v>4</v>
      </c>
      <c r="D561" s="14">
        <f>'fnd enro'!D561</f>
        <v>0</v>
      </c>
      <c r="E561" s="14">
        <f>'fnd enro'!E561</f>
        <v>0</v>
      </c>
      <c r="F561" s="14">
        <f>'fnd enro'!F561</f>
        <v>0</v>
      </c>
      <c r="G561" s="14">
        <f>'fnd enro'!G561</f>
        <v>0</v>
      </c>
      <c r="H561" s="14">
        <f>'fnd enro'!H561</f>
        <v>2</v>
      </c>
      <c r="I561" s="14">
        <f>'fnd enro'!I561</f>
        <v>1</v>
      </c>
      <c r="J561" s="14">
        <f>'fnd enro'!J561</f>
        <v>0</v>
      </c>
      <c r="K561" s="15">
        <f>'fnd enro'!K561</f>
        <v>0.1158</v>
      </c>
      <c r="L561" s="14">
        <f>'fnd enro'!L561</f>
        <v>0</v>
      </c>
      <c r="M561" s="14">
        <f>'fnd enro'!M561</f>
        <v>0</v>
      </c>
      <c r="N561" s="14">
        <f>'fnd enro'!N561</f>
        <v>0</v>
      </c>
      <c r="O561" s="14">
        <f>'fnd enro'!O561</f>
        <v>0</v>
      </c>
      <c r="P561" s="14">
        <f>'fnd enro'!P561</f>
        <v>0</v>
      </c>
      <c r="Q561" s="14">
        <f>'fnd enro'!R561</f>
        <v>3</v>
      </c>
      <c r="R561" s="15">
        <f t="shared" si="614"/>
        <v>1</v>
      </c>
      <c r="S561" s="14">
        <f>VALUE('fnd enro'!Q561)</f>
        <v>10</v>
      </c>
      <c r="T561" s="2"/>
      <c r="U561" s="1">
        <f>(($D561*'fnd base rates'!C$107)
+($E561*'fnd base rates'!C$108)
+($F561*'fnd base rates'!C$109)
+($G561*'fnd base rates'!C$110)
+($H561*'fnd base rates'!C$111)
+($I561*'fnd base rates'!C$112)
+($J561*'fnd base rates'!C$113)
+($K561*'fnd base rates'!C$114)
+($M561*'fnd base rates'!C$116)
+($N561*'fnd base rates'!C$117)
+($O561*'fnd base rates'!C$118)
+($P561*VLOOKUP($S561+12,rate_basefnd,3)))
*$R561</f>
        <v>1609.3840379999999</v>
      </c>
      <c r="V561" s="1">
        <f>(($D561*'fnd base rates'!D$107)
+($E561*'fnd base rates'!D$108)
+($F561*'fnd base rates'!D$109)
+($G561*'fnd base rates'!D$110)
+($H561*'fnd base rates'!D$111)
+($I561*'fnd base rates'!D$112)
+($J561*'fnd base rates'!D$113)
+($K561*'fnd base rates'!D$114)
+($M561*'fnd base rates'!D$116)
+($N561*'fnd base rates'!D$117)
+($O561*'fnd base rates'!D$118)
+($P561*VLOOKUP($S561+12,rate_basefnd,4)))
*$R561</f>
        <v>2295.2400000000002</v>
      </c>
      <c r="W561" s="1">
        <f>(($D561*'fnd base rates'!E$107)
+($E561*'fnd base rates'!E$108)
+($F561*'fnd base rates'!E$109)
+($G561*'fnd base rates'!E$110)
+($H561*'fnd base rates'!E$111)
+($I561*'fnd base rates'!E$112)
+($J561*'fnd base rates'!E$113)
+($K561*'fnd base rates'!E$114)
+($M561*'fnd base rates'!E$116)
+($N561*'fnd base rates'!E$117)
+($O561*'fnd base rates'!E$118)
+($P561*VLOOKUP($S561+12,rate_basefnd,5)))
*$R561</f>
        <v>11831.161128</v>
      </c>
      <c r="X561" s="1">
        <f>(($D561*'fnd base rates'!F$107)
+($E561*'fnd base rates'!F$108)
+($F561*'fnd base rates'!F$109)
+($G561*'fnd base rates'!F$110)
+($H561*'fnd base rates'!F$111)
+($I561*'fnd base rates'!F$112)
+($J561*'fnd base rates'!F$113)
+($K561*'fnd base rates'!F$114)
+($M561*'fnd base rates'!F$116)
+($N561*'fnd base rates'!F$117)
+($O561*'fnd base rates'!F$118)
+($P561*VLOOKUP($S561+12,rate_basefnd,6)))
*$R561</f>
        <v>2877.639236</v>
      </c>
      <c r="Y561" s="1">
        <f>(($D561*'fnd base rates'!G$107)
+($E561*'fnd base rates'!G$108)
+($F561*'fnd base rates'!G$109)
+($G561*'fnd base rates'!G$110)
+($H561*'fnd base rates'!G$111)
+($I561*'fnd base rates'!G$112)
+($J561*'fnd base rates'!G$113)
+($K561*'fnd base rates'!G$114)
+($M561*'fnd base rates'!G$116)
+($N561*'fnd base rates'!G$117)
+($O561*'fnd base rates'!G$118)
+($P561*VLOOKUP($S561+12,rate_basefnd,7)))
*$R561</f>
        <v>500.78984599999995</v>
      </c>
      <c r="Z561" s="1">
        <f>(($D561*'fnd base rates'!H$107)
+($E561*'fnd base rates'!H$108)
+($F561*'fnd base rates'!H$109)
+($G561*'fnd base rates'!H$110)
+($H561*'fnd base rates'!H$111)
+($I561*'fnd base rates'!H$112)
+($J561*'fnd base rates'!H$113)
+($K561*'fnd base rates'!H$114)
+($M561*'fnd base rates'!H$116)
+($N561*'fnd base rates'!H$117)
+($O561*'fnd base rates'!H$118)
+($P561*VLOOKUP($S561+12,rate_basefnd,8)))</f>
        <v>1874.9568020000002</v>
      </c>
      <c r="AA561" s="1">
        <f>(($D561*'fnd base rates'!I$107)
+($E561*'fnd base rates'!I$108)
+($F561*'fnd base rates'!I$109)
+($G561*'fnd base rates'!I$110)
+($H561*'fnd base rates'!I$111)
+($I561*'fnd base rates'!I$112)
+($J561*'fnd base rates'!I$113)
+($K561*'fnd base rates'!I$114)
+($M561*'fnd base rates'!I$116)
+($N561*'fnd base rates'!I$117)
+($O561*'fnd base rates'!I$118)
+($P561*VLOOKUP($S561+12,rate_basefnd,9)))
*$R561</f>
        <v>1151.32</v>
      </c>
      <c r="AB561" s="1">
        <f>(($D561*'fnd base rates'!J$107)
+($E561*'fnd base rates'!J$108)
+($F561*'fnd base rates'!J$109)
+($G561*'fnd base rates'!J$110)
+($H561*'fnd base rates'!J$111)
+($I561*'fnd base rates'!J$112)
+($J561*'fnd base rates'!J$113)
+($K561*'fnd base rates'!J$114)
+($M561*'fnd base rates'!J$116)
+($N561*'fnd base rates'!J$117)
+($O561*'fnd base rates'!J$118)
+($P561*VLOOKUP($S561+12,rate_basefnd,10)))
*$R561</f>
        <v>1071.3699999999999</v>
      </c>
      <c r="AC561" s="1">
        <f>(($D561*'fnd base rates'!K$107)
+($E561*'fnd base rates'!K$108)
+($F561*'fnd base rates'!K$109)
+($G561*'fnd base rates'!K$110)
+($H561*'fnd base rates'!K$111)
+($I561*'fnd base rates'!K$112)
+($J561*'fnd base rates'!K$113)
+($K561*'fnd base rates'!K$114)
+($M561*'fnd base rates'!K$116)
+($N561*'fnd base rates'!K$117)
+($O561*'fnd base rates'!K$118)
+($P561*VLOOKUP($S561+12,rate_basefnd,11)))
*$R561</f>
        <v>3514.3796399999997</v>
      </c>
      <c r="AD561" s="1">
        <f>(($D561*'fnd base rates'!L$107)
+($E561*'fnd base rates'!L$108)
+($F561*'fnd base rates'!L$109)
+($G561*'fnd base rates'!L$110)
+($H561*'fnd base rates'!L$111)
+($I561*'fnd base rates'!L$112)
+($J561*'fnd base rates'!L$113)
+($K561*'fnd base rates'!L$114)
+($M561*'fnd base rates'!L$116)
+($N561*'fnd base rates'!L$117)
+($O561*'fnd base rates'!L$118)
+($P561*VLOOKUP($S561+12,rate_basefnd,12)))</f>
        <v>4394.0800400000007</v>
      </c>
      <c r="AE561" s="1">
        <f>(($D561*'fnd base rates'!M$107)
+($E561*'fnd base rates'!M$108)
+($F561*'fnd base rates'!M$109)
+($G561*'fnd base rates'!M$110)
+($H561*'fnd base rates'!M$111)
+($I561*'fnd base rates'!M$112)
+($J561*'fnd base rates'!M$113)
+($K561*'fnd base rates'!M$114)
+($M561*'fnd base rates'!M$116)
+($N561*'fnd base rates'!M$117)
+($O561*'fnd base rates'!M$118)
+($P561*VLOOKUP($S561+12,rate_basefnd,13)))</f>
        <v>0</v>
      </c>
      <c r="AF561" s="4">
        <f t="shared" si="615"/>
        <v>31120.320729999999</v>
      </c>
      <c r="AH561" s="269">
        <f t="shared" si="616"/>
        <v>478352170</v>
      </c>
      <c r="AI561" s="4" t="str">
        <f t="shared" si="617"/>
        <v>478</v>
      </c>
      <c r="AJ561" s="2" t="str">
        <f t="shared" si="618"/>
        <v>352</v>
      </c>
      <c r="AK561" s="2" t="str">
        <f t="shared" si="619"/>
        <v>170</v>
      </c>
      <c r="AL561" s="4">
        <f t="shared" si="620"/>
        <v>1</v>
      </c>
      <c r="AM561" s="4">
        <f t="shared" si="611"/>
        <v>3</v>
      </c>
      <c r="AN561" s="4">
        <f t="shared" si="621"/>
        <v>31120.320729999999</v>
      </c>
      <c r="AO561" s="4">
        <f t="shared" si="622"/>
        <v>10373</v>
      </c>
      <c r="AP561" s="4">
        <f t="shared" si="612"/>
        <v>0</v>
      </c>
      <c r="AQ561" s="4">
        <v>10373</v>
      </c>
      <c r="AW561" s="4">
        <v>10373</v>
      </c>
      <c r="AX561" s="5">
        <f t="shared" si="623"/>
        <v>0</v>
      </c>
      <c r="AY561" s="4">
        <v>10373</v>
      </c>
      <c r="AZ561" s="5"/>
      <c r="BB561" s="5">
        <f t="shared" ref="BB561" si="662">BC561-BA561</f>
        <v>0</v>
      </c>
    </row>
    <row r="562" spans="1:54" s="4" customFormat="1">
      <c r="A562" s="269">
        <v>478</v>
      </c>
      <c r="B562" s="2">
        <v>478352174</v>
      </c>
      <c r="C562" s="9" t="s">
        <v>4</v>
      </c>
      <c r="D562" s="14">
        <f>'fnd enro'!D562</f>
        <v>0</v>
      </c>
      <c r="E562" s="14">
        <f>'fnd enro'!E562</f>
        <v>0</v>
      </c>
      <c r="F562" s="14">
        <f>'fnd enro'!F562</f>
        <v>0</v>
      </c>
      <c r="G562" s="14">
        <f>'fnd enro'!G562</f>
        <v>0</v>
      </c>
      <c r="H562" s="14">
        <f>'fnd enro'!H562</f>
        <v>4</v>
      </c>
      <c r="I562" s="14">
        <f>'fnd enro'!I562</f>
        <v>5</v>
      </c>
      <c r="J562" s="14">
        <f>'fnd enro'!J562</f>
        <v>0</v>
      </c>
      <c r="K562" s="15">
        <f>'fnd enro'!K562</f>
        <v>0.34739999999999999</v>
      </c>
      <c r="L562" s="14">
        <f>'fnd enro'!L562</f>
        <v>0</v>
      </c>
      <c r="M562" s="14">
        <f>'fnd enro'!M562</f>
        <v>0</v>
      </c>
      <c r="N562" s="14">
        <f>'fnd enro'!N562</f>
        <v>0</v>
      </c>
      <c r="O562" s="14">
        <f>'fnd enro'!O562</f>
        <v>0</v>
      </c>
      <c r="P562" s="14">
        <f>'fnd enro'!P562</f>
        <v>1</v>
      </c>
      <c r="Q562" s="14">
        <f>'fnd enro'!R562</f>
        <v>9</v>
      </c>
      <c r="R562" s="15">
        <f t="shared" si="614"/>
        <v>1</v>
      </c>
      <c r="S562" s="14">
        <f>VALUE('fnd enro'!Q562)</f>
        <v>5</v>
      </c>
      <c r="T562" s="2"/>
      <c r="U562" s="1">
        <f>(($D562*'fnd base rates'!C$107)
+($E562*'fnd base rates'!C$108)
+($F562*'fnd base rates'!C$109)
+($G562*'fnd base rates'!C$110)
+($H562*'fnd base rates'!C$111)
+($I562*'fnd base rates'!C$112)
+($J562*'fnd base rates'!C$113)
+($K562*'fnd base rates'!C$114)
+($M562*'fnd base rates'!C$116)
+($N562*'fnd base rates'!C$117)
+($O562*'fnd base rates'!C$118)
+($P562*VLOOKUP($S562+12,rate_basefnd,3)))
*$R562</f>
        <v>4888.0221140000003</v>
      </c>
      <c r="V562" s="1">
        <f>(($D562*'fnd base rates'!D$107)
+($E562*'fnd base rates'!D$108)
+($F562*'fnd base rates'!D$109)
+($G562*'fnd base rates'!D$110)
+($H562*'fnd base rates'!D$111)
+($I562*'fnd base rates'!D$112)
+($J562*'fnd base rates'!D$113)
+($K562*'fnd base rates'!D$114)
+($M562*'fnd base rates'!D$116)
+($N562*'fnd base rates'!D$117)
+($O562*'fnd base rates'!D$118)
+($P562*VLOOKUP($S562+12,rate_basefnd,4)))
*$R562</f>
        <v>7169.38</v>
      </c>
      <c r="W562" s="1">
        <f>(($D562*'fnd base rates'!E$107)
+($E562*'fnd base rates'!E$108)
+($F562*'fnd base rates'!E$109)
+($G562*'fnd base rates'!E$110)
+($H562*'fnd base rates'!E$111)
+($I562*'fnd base rates'!E$112)
+($J562*'fnd base rates'!E$113)
+($K562*'fnd base rates'!E$114)
+($M562*'fnd base rates'!E$116)
+($N562*'fnd base rates'!E$117)
+($O562*'fnd base rates'!E$118)
+($P562*VLOOKUP($S562+12,rate_basefnd,5)))
*$R562</f>
        <v>41168.033384000002</v>
      </c>
      <c r="X562" s="1">
        <f>(($D562*'fnd base rates'!F$107)
+($E562*'fnd base rates'!F$108)
+($F562*'fnd base rates'!F$109)
+($G562*'fnd base rates'!F$110)
+($H562*'fnd base rates'!F$111)
+($I562*'fnd base rates'!F$112)
+($J562*'fnd base rates'!F$113)
+($K562*'fnd base rates'!F$114)
+($M562*'fnd base rates'!F$116)
+($N562*'fnd base rates'!F$117)
+($O562*'fnd base rates'!F$118)
+($P562*VLOOKUP($S562+12,rate_basefnd,6)))
*$R562</f>
        <v>8415.9377079999995</v>
      </c>
      <c r="Y562" s="1">
        <f>(($D562*'fnd base rates'!G$107)
+($E562*'fnd base rates'!G$108)
+($F562*'fnd base rates'!G$109)
+($G562*'fnd base rates'!G$110)
+($H562*'fnd base rates'!G$111)
+($I562*'fnd base rates'!G$112)
+($J562*'fnd base rates'!G$113)
+($K562*'fnd base rates'!G$114)
+($M562*'fnd base rates'!G$116)
+($N562*'fnd base rates'!G$117)
+($O562*'fnd base rates'!G$118)
+($P562*VLOOKUP($S562+12,rate_basefnd,7)))
*$R562</f>
        <v>1627.579538</v>
      </c>
      <c r="Z562" s="1">
        <f>(($D562*'fnd base rates'!H$107)
+($E562*'fnd base rates'!H$108)
+($F562*'fnd base rates'!H$109)
+($G562*'fnd base rates'!H$110)
+($H562*'fnd base rates'!H$111)
+($I562*'fnd base rates'!H$112)
+($J562*'fnd base rates'!H$113)
+($K562*'fnd base rates'!H$114)
+($M562*'fnd base rates'!H$116)
+($N562*'fnd base rates'!H$117)
+($O562*'fnd base rates'!H$118)
+($P562*VLOOKUP($S562+12,rate_basefnd,8)))</f>
        <v>6254.7404059999999</v>
      </c>
      <c r="AA562" s="1">
        <f>(($D562*'fnd base rates'!I$107)
+($E562*'fnd base rates'!I$108)
+($F562*'fnd base rates'!I$109)
+($G562*'fnd base rates'!I$110)
+($H562*'fnd base rates'!I$111)
+($I562*'fnd base rates'!I$112)
+($J562*'fnd base rates'!I$113)
+($K562*'fnd base rates'!I$114)
+($M562*'fnd base rates'!I$116)
+($N562*'fnd base rates'!I$117)
+($O562*'fnd base rates'!I$118)
+($P562*VLOOKUP($S562+12,rate_basefnd,9)))
*$R562</f>
        <v>3692.59</v>
      </c>
      <c r="AB562" s="1">
        <f>(($D562*'fnd base rates'!J$107)
+($E562*'fnd base rates'!J$108)
+($F562*'fnd base rates'!J$109)
+($G562*'fnd base rates'!J$110)
+($H562*'fnd base rates'!J$111)
+($I562*'fnd base rates'!J$112)
+($J562*'fnd base rates'!J$113)
+($K562*'fnd base rates'!J$114)
+($M562*'fnd base rates'!J$116)
+($N562*'fnd base rates'!J$117)
+($O562*'fnd base rates'!J$118)
+($P562*VLOOKUP($S562+12,rate_basefnd,10)))
*$R562</f>
        <v>4446.6499999999996</v>
      </c>
      <c r="AC562" s="1">
        <f>(($D562*'fnd base rates'!K$107)
+($E562*'fnd base rates'!K$108)
+($F562*'fnd base rates'!K$109)
+($G562*'fnd base rates'!K$110)
+($H562*'fnd base rates'!K$111)
+($I562*'fnd base rates'!K$112)
+($J562*'fnd base rates'!K$113)
+($K562*'fnd base rates'!K$114)
+($M562*'fnd base rates'!K$116)
+($N562*'fnd base rates'!K$117)
+($O562*'fnd base rates'!K$118)
+($P562*VLOOKUP($S562+12,rate_basefnd,11)))
*$R562</f>
        <v>10478.938920000001</v>
      </c>
      <c r="AD562" s="1">
        <f>(($D562*'fnd base rates'!L$107)
+($E562*'fnd base rates'!L$108)
+($F562*'fnd base rates'!L$109)
+($G562*'fnd base rates'!L$110)
+($H562*'fnd base rates'!L$111)
+($I562*'fnd base rates'!L$112)
+($J562*'fnd base rates'!L$113)
+($K562*'fnd base rates'!L$114)
+($M562*'fnd base rates'!L$116)
+($N562*'fnd base rates'!L$117)
+($O562*'fnd base rates'!L$118)
+($P562*VLOOKUP($S562+12,rate_basefnd,12)))</f>
        <v>13343.47012</v>
      </c>
      <c r="AE562" s="1">
        <f>(($D562*'fnd base rates'!M$107)
+($E562*'fnd base rates'!M$108)
+($F562*'fnd base rates'!M$109)
+($G562*'fnd base rates'!M$110)
+($H562*'fnd base rates'!M$111)
+($I562*'fnd base rates'!M$112)
+($J562*'fnd base rates'!M$113)
+($K562*'fnd base rates'!M$114)
+($M562*'fnd base rates'!M$116)
+($N562*'fnd base rates'!M$117)
+($O562*'fnd base rates'!M$118)
+($P562*VLOOKUP($S562+12,rate_basefnd,13)))</f>
        <v>0</v>
      </c>
      <c r="AF562" s="4">
        <f t="shared" si="615"/>
        <v>101485.34219</v>
      </c>
      <c r="AH562" s="269">
        <f t="shared" si="616"/>
        <v>478352174</v>
      </c>
      <c r="AI562" s="4" t="str">
        <f t="shared" si="617"/>
        <v>478</v>
      </c>
      <c r="AJ562" s="2" t="str">
        <f t="shared" si="618"/>
        <v>352</v>
      </c>
      <c r="AK562" s="2" t="str">
        <f t="shared" si="619"/>
        <v>174</v>
      </c>
      <c r="AL562" s="4">
        <f t="shared" si="620"/>
        <v>1</v>
      </c>
      <c r="AM562" s="4">
        <f t="shared" si="611"/>
        <v>9</v>
      </c>
      <c r="AN562" s="4">
        <f t="shared" si="621"/>
        <v>101485.34219</v>
      </c>
      <c r="AO562" s="4">
        <f t="shared" si="622"/>
        <v>11276</v>
      </c>
      <c r="AP562" s="4">
        <f t="shared" si="612"/>
        <v>0</v>
      </c>
      <c r="AQ562" s="4">
        <v>11276</v>
      </c>
      <c r="AW562" s="4">
        <v>11276</v>
      </c>
      <c r="AX562" s="5">
        <f t="shared" si="623"/>
        <v>0</v>
      </c>
      <c r="AY562" s="4">
        <v>11276</v>
      </c>
      <c r="AZ562" s="5"/>
      <c r="BB562" s="5">
        <f t="shared" ref="BB562" si="663">BC562-BA562</f>
        <v>0</v>
      </c>
    </row>
    <row r="563" spans="1:54" s="4" customFormat="1">
      <c r="A563" s="269">
        <v>478</v>
      </c>
      <c r="B563" s="2">
        <v>478352288</v>
      </c>
      <c r="C563" s="9" t="s">
        <v>4</v>
      </c>
      <c r="D563" s="14">
        <f>'fnd enro'!D563</f>
        <v>0</v>
      </c>
      <c r="E563" s="14">
        <f>'fnd enro'!E563</f>
        <v>0</v>
      </c>
      <c r="F563" s="14">
        <f>'fnd enro'!F563</f>
        <v>0</v>
      </c>
      <c r="G563" s="14">
        <f>'fnd enro'!G563</f>
        <v>0</v>
      </c>
      <c r="H563" s="14">
        <f>'fnd enro'!H563</f>
        <v>1</v>
      </c>
      <c r="I563" s="14">
        <f>'fnd enro'!I563</f>
        <v>0</v>
      </c>
      <c r="J563" s="14">
        <f>'fnd enro'!J563</f>
        <v>0</v>
      </c>
      <c r="K563" s="15">
        <f>'fnd enro'!K563</f>
        <v>3.8600000000000002E-2</v>
      </c>
      <c r="L563" s="14">
        <f>'fnd enro'!L563</f>
        <v>0</v>
      </c>
      <c r="M563" s="14">
        <f>'fnd enro'!M563</f>
        <v>0</v>
      </c>
      <c r="N563" s="14">
        <f>'fnd enro'!N563</f>
        <v>0</v>
      </c>
      <c r="O563" s="14">
        <f>'fnd enro'!O563</f>
        <v>0</v>
      </c>
      <c r="P563" s="14">
        <f>'fnd enro'!P563</f>
        <v>0</v>
      </c>
      <c r="Q563" s="14">
        <f>'fnd enro'!R563</f>
        <v>1</v>
      </c>
      <c r="R563" s="15">
        <f t="shared" si="614"/>
        <v>1</v>
      </c>
      <c r="S563" s="14">
        <f>VALUE('fnd enro'!Q563)</f>
        <v>2</v>
      </c>
      <c r="T563" s="2"/>
      <c r="U563" s="1">
        <f>(($D563*'fnd base rates'!C$107)
+($E563*'fnd base rates'!C$108)
+($F563*'fnd base rates'!C$109)
+($G563*'fnd base rates'!C$110)
+($H563*'fnd base rates'!C$111)
+($I563*'fnd base rates'!C$112)
+($J563*'fnd base rates'!C$113)
+($K563*'fnd base rates'!C$114)
+($M563*'fnd base rates'!C$116)
+($N563*'fnd base rates'!C$117)
+($O563*'fnd base rates'!C$118)
+($P563*VLOOKUP($S563+12,rate_basefnd,3)))
*$R563</f>
        <v>536.46134600000005</v>
      </c>
      <c r="V563" s="1">
        <f>(($D563*'fnd base rates'!D$107)
+($E563*'fnd base rates'!D$108)
+($F563*'fnd base rates'!D$109)
+($G563*'fnd base rates'!D$110)
+($H563*'fnd base rates'!D$111)
+($I563*'fnd base rates'!D$112)
+($J563*'fnd base rates'!D$113)
+($K563*'fnd base rates'!D$114)
+($M563*'fnd base rates'!D$116)
+($N563*'fnd base rates'!D$117)
+($O563*'fnd base rates'!D$118)
+($P563*VLOOKUP($S563+12,rate_basefnd,4)))
*$R563</f>
        <v>765.08</v>
      </c>
      <c r="W563" s="1">
        <f>(($D563*'fnd base rates'!E$107)
+($E563*'fnd base rates'!E$108)
+($F563*'fnd base rates'!E$109)
+($G563*'fnd base rates'!E$110)
+($H563*'fnd base rates'!E$111)
+($I563*'fnd base rates'!E$112)
+($J563*'fnd base rates'!E$113)
+($K563*'fnd base rates'!E$114)
+($M563*'fnd base rates'!E$116)
+($N563*'fnd base rates'!E$117)
+($O563*'fnd base rates'!E$118)
+($P563*VLOOKUP($S563+12,rate_basefnd,5)))
*$R563</f>
        <v>3459.480376</v>
      </c>
      <c r="X563" s="1">
        <f>(($D563*'fnd base rates'!F$107)
+($E563*'fnd base rates'!F$108)
+($F563*'fnd base rates'!F$109)
+($G563*'fnd base rates'!F$110)
+($H563*'fnd base rates'!F$111)
+($I563*'fnd base rates'!F$112)
+($J563*'fnd base rates'!F$113)
+($K563*'fnd base rates'!F$114)
+($M563*'fnd base rates'!F$116)
+($N563*'fnd base rates'!F$117)
+($O563*'fnd base rates'!F$118)
+($P563*VLOOKUP($S563+12,rate_basefnd,6)))
*$R563</f>
        <v>995.37641200000007</v>
      </c>
      <c r="Y563" s="1">
        <f>(($D563*'fnd base rates'!G$107)
+($E563*'fnd base rates'!G$108)
+($F563*'fnd base rates'!G$109)
+($G563*'fnd base rates'!G$110)
+($H563*'fnd base rates'!G$111)
+($I563*'fnd base rates'!G$112)
+($J563*'fnd base rates'!G$113)
+($K563*'fnd base rates'!G$114)
+($M563*'fnd base rates'!G$116)
+($N563*'fnd base rates'!G$117)
+($O563*'fnd base rates'!G$118)
+($P563*VLOOKUP($S563+12,rate_basefnd,7)))
*$R563</f>
        <v>168.453282</v>
      </c>
      <c r="Z563" s="1">
        <f>(($D563*'fnd base rates'!H$107)
+($E563*'fnd base rates'!H$108)
+($F563*'fnd base rates'!H$109)
+($G563*'fnd base rates'!H$110)
+($H563*'fnd base rates'!H$111)
+($I563*'fnd base rates'!H$112)
+($J563*'fnd base rates'!H$113)
+($K563*'fnd base rates'!H$114)
+($M563*'fnd base rates'!H$116)
+($N563*'fnd base rates'!H$117)
+($O563*'fnd base rates'!H$118)
+($P563*VLOOKUP($S563+12,rate_basefnd,8)))</f>
        <v>523.43893400000002</v>
      </c>
      <c r="AA563" s="1">
        <f>(($D563*'fnd base rates'!I$107)
+($E563*'fnd base rates'!I$108)
+($F563*'fnd base rates'!I$109)
+($G563*'fnd base rates'!I$110)
+($H563*'fnd base rates'!I$111)
+($I563*'fnd base rates'!I$112)
+($J563*'fnd base rates'!I$113)
+($K563*'fnd base rates'!I$114)
+($M563*'fnd base rates'!I$116)
+($N563*'fnd base rates'!I$117)
+($O563*'fnd base rates'!I$118)
+($P563*VLOOKUP($S563+12,rate_basefnd,9)))
*$R563</f>
        <v>362.69</v>
      </c>
      <c r="AB563" s="1">
        <f>(($D563*'fnd base rates'!J$107)
+($E563*'fnd base rates'!J$108)
+($F563*'fnd base rates'!J$109)
+($G563*'fnd base rates'!J$110)
+($H563*'fnd base rates'!J$111)
+($I563*'fnd base rates'!J$112)
+($J563*'fnd base rates'!J$113)
+($K563*'fnd base rates'!J$114)
+($M563*'fnd base rates'!J$116)
+($N563*'fnd base rates'!J$117)
+($O563*'fnd base rates'!J$118)
+($P563*VLOOKUP($S563+12,rate_basefnd,10)))
*$R563</f>
        <v>248.81</v>
      </c>
      <c r="AC563" s="1">
        <f>(($D563*'fnd base rates'!K$107)
+($E563*'fnd base rates'!K$108)
+($F563*'fnd base rates'!K$109)
+($G563*'fnd base rates'!K$110)
+($H563*'fnd base rates'!K$111)
+($I563*'fnd base rates'!K$112)
+($J563*'fnd base rates'!K$113)
+($K563*'fnd base rates'!K$114)
+($M563*'fnd base rates'!K$116)
+($N563*'fnd base rates'!K$117)
+($O563*'fnd base rates'!K$118)
+($P563*VLOOKUP($S563+12,rate_basefnd,11)))
*$R563</f>
        <v>1182.1598799999999</v>
      </c>
      <c r="AD563" s="1">
        <f>(($D563*'fnd base rates'!L$107)
+($E563*'fnd base rates'!L$108)
+($F563*'fnd base rates'!L$109)
+($G563*'fnd base rates'!L$110)
+($H563*'fnd base rates'!L$111)
+($I563*'fnd base rates'!L$112)
+($J563*'fnd base rates'!L$113)
+($K563*'fnd base rates'!L$114)
+($M563*'fnd base rates'!L$116)
+($N563*'fnd base rates'!L$117)
+($O563*'fnd base rates'!L$118)
+($P563*VLOOKUP($S563+12,rate_basefnd,12)))</f>
        <v>1512.47668</v>
      </c>
      <c r="AE563" s="1">
        <f>(($D563*'fnd base rates'!M$107)
+($E563*'fnd base rates'!M$108)
+($F563*'fnd base rates'!M$109)
+($G563*'fnd base rates'!M$110)
+($H563*'fnd base rates'!M$111)
+($I563*'fnd base rates'!M$112)
+($J563*'fnd base rates'!M$113)
+($K563*'fnd base rates'!M$114)
+($M563*'fnd base rates'!M$116)
+($N563*'fnd base rates'!M$117)
+($O563*'fnd base rates'!M$118)
+($P563*VLOOKUP($S563+12,rate_basefnd,13)))</f>
        <v>0</v>
      </c>
      <c r="AF563" s="4">
        <f t="shared" si="615"/>
        <v>9754.4269099999983</v>
      </c>
      <c r="AH563" s="269">
        <f t="shared" si="616"/>
        <v>478352288</v>
      </c>
      <c r="AI563" s="4" t="str">
        <f t="shared" si="617"/>
        <v>478</v>
      </c>
      <c r="AJ563" s="2" t="str">
        <f t="shared" si="618"/>
        <v>352</v>
      </c>
      <c r="AK563" s="2" t="str">
        <f t="shared" si="619"/>
        <v>288</v>
      </c>
      <c r="AL563" s="4">
        <f t="shared" si="620"/>
        <v>1</v>
      </c>
      <c r="AM563" s="4">
        <f t="shared" si="611"/>
        <v>1</v>
      </c>
      <c r="AN563" s="4">
        <f t="shared" si="621"/>
        <v>9754.4269099999983</v>
      </c>
      <c r="AO563" s="4">
        <f t="shared" si="622"/>
        <v>9754</v>
      </c>
      <c r="AP563" s="4">
        <f t="shared" si="612"/>
        <v>0</v>
      </c>
      <c r="AQ563" s="4">
        <v>9754</v>
      </c>
      <c r="AW563" s="4">
        <v>9754</v>
      </c>
      <c r="AX563" s="5">
        <f t="shared" si="623"/>
        <v>0</v>
      </c>
      <c r="AY563" s="4">
        <v>9754</v>
      </c>
      <c r="AZ563" s="5"/>
      <c r="BB563" s="5">
        <f t="shared" ref="BB563" si="664">BC563-BA563</f>
        <v>0</v>
      </c>
    </row>
    <row r="564" spans="1:54" s="4" customFormat="1">
      <c r="A564" s="269">
        <v>478</v>
      </c>
      <c r="B564" s="2">
        <v>478352321</v>
      </c>
      <c r="C564" s="9" t="s">
        <v>4</v>
      </c>
      <c r="D564" s="14">
        <f>'fnd enro'!D564</f>
        <v>0</v>
      </c>
      <c r="E564" s="14">
        <f>'fnd enro'!E564</f>
        <v>0</v>
      </c>
      <c r="F564" s="14">
        <f>'fnd enro'!F564</f>
        <v>0</v>
      </c>
      <c r="G564" s="14">
        <f>'fnd enro'!G564</f>
        <v>0</v>
      </c>
      <c r="H564" s="14">
        <f>'fnd enro'!H564</f>
        <v>1</v>
      </c>
      <c r="I564" s="14">
        <f>'fnd enro'!I564</f>
        <v>0</v>
      </c>
      <c r="J564" s="14">
        <f>'fnd enro'!J564</f>
        <v>0</v>
      </c>
      <c r="K564" s="15">
        <f>'fnd enro'!K564</f>
        <v>3.8600000000000002E-2</v>
      </c>
      <c r="L564" s="14">
        <f>'fnd enro'!L564</f>
        <v>0</v>
      </c>
      <c r="M564" s="14">
        <f>'fnd enro'!M564</f>
        <v>0</v>
      </c>
      <c r="N564" s="14">
        <f>'fnd enro'!N564</f>
        <v>0</v>
      </c>
      <c r="O564" s="14">
        <f>'fnd enro'!O564</f>
        <v>0</v>
      </c>
      <c r="P564" s="14">
        <f>'fnd enro'!P564</f>
        <v>0</v>
      </c>
      <c r="Q564" s="14">
        <f>'fnd enro'!R564</f>
        <v>1</v>
      </c>
      <c r="R564" s="15">
        <f t="shared" si="614"/>
        <v>1</v>
      </c>
      <c r="S564" s="14">
        <f>VALUE('fnd enro'!Q564)</f>
        <v>3</v>
      </c>
      <c r="T564" s="2"/>
      <c r="U564" s="1">
        <f>(($D564*'fnd base rates'!C$107)
+($E564*'fnd base rates'!C$108)
+($F564*'fnd base rates'!C$109)
+($G564*'fnd base rates'!C$110)
+($H564*'fnd base rates'!C$111)
+($I564*'fnd base rates'!C$112)
+($J564*'fnd base rates'!C$113)
+($K564*'fnd base rates'!C$114)
+($M564*'fnd base rates'!C$116)
+($N564*'fnd base rates'!C$117)
+($O564*'fnd base rates'!C$118)
+($P564*VLOOKUP($S564+12,rate_basefnd,3)))
*$R564</f>
        <v>536.46134600000005</v>
      </c>
      <c r="V564" s="1">
        <f>(($D564*'fnd base rates'!D$107)
+($E564*'fnd base rates'!D$108)
+($F564*'fnd base rates'!D$109)
+($G564*'fnd base rates'!D$110)
+($H564*'fnd base rates'!D$111)
+($I564*'fnd base rates'!D$112)
+($J564*'fnd base rates'!D$113)
+($K564*'fnd base rates'!D$114)
+($M564*'fnd base rates'!D$116)
+($N564*'fnd base rates'!D$117)
+($O564*'fnd base rates'!D$118)
+($P564*VLOOKUP($S564+12,rate_basefnd,4)))
*$R564</f>
        <v>765.08</v>
      </c>
      <c r="W564" s="1">
        <f>(($D564*'fnd base rates'!E$107)
+($E564*'fnd base rates'!E$108)
+($F564*'fnd base rates'!E$109)
+($G564*'fnd base rates'!E$110)
+($H564*'fnd base rates'!E$111)
+($I564*'fnd base rates'!E$112)
+($J564*'fnd base rates'!E$113)
+($K564*'fnd base rates'!E$114)
+($M564*'fnd base rates'!E$116)
+($N564*'fnd base rates'!E$117)
+($O564*'fnd base rates'!E$118)
+($P564*VLOOKUP($S564+12,rate_basefnd,5)))
*$R564</f>
        <v>3459.480376</v>
      </c>
      <c r="X564" s="1">
        <f>(($D564*'fnd base rates'!F$107)
+($E564*'fnd base rates'!F$108)
+($F564*'fnd base rates'!F$109)
+($G564*'fnd base rates'!F$110)
+($H564*'fnd base rates'!F$111)
+($I564*'fnd base rates'!F$112)
+($J564*'fnd base rates'!F$113)
+($K564*'fnd base rates'!F$114)
+($M564*'fnd base rates'!F$116)
+($N564*'fnd base rates'!F$117)
+($O564*'fnd base rates'!F$118)
+($P564*VLOOKUP($S564+12,rate_basefnd,6)))
*$R564</f>
        <v>995.37641200000007</v>
      </c>
      <c r="Y564" s="1">
        <f>(($D564*'fnd base rates'!G$107)
+($E564*'fnd base rates'!G$108)
+($F564*'fnd base rates'!G$109)
+($G564*'fnd base rates'!G$110)
+($H564*'fnd base rates'!G$111)
+($I564*'fnd base rates'!G$112)
+($J564*'fnd base rates'!G$113)
+($K564*'fnd base rates'!G$114)
+($M564*'fnd base rates'!G$116)
+($N564*'fnd base rates'!G$117)
+($O564*'fnd base rates'!G$118)
+($P564*VLOOKUP($S564+12,rate_basefnd,7)))
*$R564</f>
        <v>168.453282</v>
      </c>
      <c r="Z564" s="1">
        <f>(($D564*'fnd base rates'!H$107)
+($E564*'fnd base rates'!H$108)
+($F564*'fnd base rates'!H$109)
+($G564*'fnd base rates'!H$110)
+($H564*'fnd base rates'!H$111)
+($I564*'fnd base rates'!H$112)
+($J564*'fnd base rates'!H$113)
+($K564*'fnd base rates'!H$114)
+($M564*'fnd base rates'!H$116)
+($N564*'fnd base rates'!H$117)
+($O564*'fnd base rates'!H$118)
+($P564*VLOOKUP($S564+12,rate_basefnd,8)))</f>
        <v>523.43893400000002</v>
      </c>
      <c r="AA564" s="1">
        <f>(($D564*'fnd base rates'!I$107)
+($E564*'fnd base rates'!I$108)
+($F564*'fnd base rates'!I$109)
+($G564*'fnd base rates'!I$110)
+($H564*'fnd base rates'!I$111)
+($I564*'fnd base rates'!I$112)
+($J564*'fnd base rates'!I$113)
+($K564*'fnd base rates'!I$114)
+($M564*'fnd base rates'!I$116)
+($N564*'fnd base rates'!I$117)
+($O564*'fnd base rates'!I$118)
+($P564*VLOOKUP($S564+12,rate_basefnd,9)))
*$R564</f>
        <v>362.69</v>
      </c>
      <c r="AB564" s="1">
        <f>(($D564*'fnd base rates'!J$107)
+($E564*'fnd base rates'!J$108)
+($F564*'fnd base rates'!J$109)
+($G564*'fnd base rates'!J$110)
+($H564*'fnd base rates'!J$111)
+($I564*'fnd base rates'!J$112)
+($J564*'fnd base rates'!J$113)
+($K564*'fnd base rates'!J$114)
+($M564*'fnd base rates'!J$116)
+($N564*'fnd base rates'!J$117)
+($O564*'fnd base rates'!J$118)
+($P564*VLOOKUP($S564+12,rate_basefnd,10)))
*$R564</f>
        <v>248.81</v>
      </c>
      <c r="AC564" s="1">
        <f>(($D564*'fnd base rates'!K$107)
+($E564*'fnd base rates'!K$108)
+($F564*'fnd base rates'!K$109)
+($G564*'fnd base rates'!K$110)
+($H564*'fnd base rates'!K$111)
+($I564*'fnd base rates'!K$112)
+($J564*'fnd base rates'!K$113)
+($K564*'fnd base rates'!K$114)
+($M564*'fnd base rates'!K$116)
+($N564*'fnd base rates'!K$117)
+($O564*'fnd base rates'!K$118)
+($P564*VLOOKUP($S564+12,rate_basefnd,11)))
*$R564</f>
        <v>1182.1598799999999</v>
      </c>
      <c r="AD564" s="1">
        <f>(($D564*'fnd base rates'!L$107)
+($E564*'fnd base rates'!L$108)
+($F564*'fnd base rates'!L$109)
+($G564*'fnd base rates'!L$110)
+($H564*'fnd base rates'!L$111)
+($I564*'fnd base rates'!L$112)
+($J564*'fnd base rates'!L$113)
+($K564*'fnd base rates'!L$114)
+($M564*'fnd base rates'!L$116)
+($N564*'fnd base rates'!L$117)
+($O564*'fnd base rates'!L$118)
+($P564*VLOOKUP($S564+12,rate_basefnd,12)))</f>
        <v>1512.47668</v>
      </c>
      <c r="AE564" s="1">
        <f>(($D564*'fnd base rates'!M$107)
+($E564*'fnd base rates'!M$108)
+($F564*'fnd base rates'!M$109)
+($G564*'fnd base rates'!M$110)
+($H564*'fnd base rates'!M$111)
+($I564*'fnd base rates'!M$112)
+($J564*'fnd base rates'!M$113)
+($K564*'fnd base rates'!M$114)
+($M564*'fnd base rates'!M$116)
+($N564*'fnd base rates'!M$117)
+($O564*'fnd base rates'!M$118)
+($P564*VLOOKUP($S564+12,rate_basefnd,13)))</f>
        <v>0</v>
      </c>
      <c r="AF564" s="4">
        <f t="shared" si="615"/>
        <v>9754.4269099999983</v>
      </c>
      <c r="AH564" s="269">
        <f t="shared" si="616"/>
        <v>478352321</v>
      </c>
      <c r="AI564" s="4" t="str">
        <f t="shared" si="617"/>
        <v>478</v>
      </c>
      <c r="AJ564" s="2" t="str">
        <f t="shared" si="618"/>
        <v>352</v>
      </c>
      <c r="AK564" s="2" t="str">
        <f t="shared" si="619"/>
        <v>321</v>
      </c>
      <c r="AL564" s="4">
        <f t="shared" si="620"/>
        <v>1</v>
      </c>
      <c r="AM564" s="4">
        <f t="shared" si="611"/>
        <v>1</v>
      </c>
      <c r="AN564" s="4">
        <f t="shared" si="621"/>
        <v>9754.4269099999983</v>
      </c>
      <c r="AO564" s="4">
        <f t="shared" si="622"/>
        <v>9754</v>
      </c>
      <c r="AP564" s="4">
        <f t="shared" si="612"/>
        <v>0</v>
      </c>
      <c r="AQ564" s="4">
        <v>9754</v>
      </c>
      <c r="AW564" s="4">
        <v>9754</v>
      </c>
      <c r="AX564" s="5">
        <f t="shared" si="623"/>
        <v>0</v>
      </c>
      <c r="AY564" s="4">
        <v>9754</v>
      </c>
      <c r="AZ564" s="5"/>
      <c r="BB564" s="5">
        <f t="shared" ref="BB564" si="665">BC564-BA564</f>
        <v>0</v>
      </c>
    </row>
    <row r="565" spans="1:54" s="4" customFormat="1">
      <c r="A565" s="269">
        <v>478</v>
      </c>
      <c r="B565" s="2">
        <v>478352326</v>
      </c>
      <c r="C565" s="9" t="s">
        <v>4</v>
      </c>
      <c r="D565" s="14">
        <f>'fnd enro'!D565</f>
        <v>0</v>
      </c>
      <c r="E565" s="14">
        <f>'fnd enro'!E565</f>
        <v>0</v>
      </c>
      <c r="F565" s="14">
        <f>'fnd enro'!F565</f>
        <v>0</v>
      </c>
      <c r="G565" s="14">
        <f>'fnd enro'!G565</f>
        <v>0</v>
      </c>
      <c r="H565" s="14">
        <f>'fnd enro'!H565</f>
        <v>0</v>
      </c>
      <c r="I565" s="14">
        <f>'fnd enro'!I565</f>
        <v>3</v>
      </c>
      <c r="J565" s="14">
        <f>'fnd enro'!J565</f>
        <v>0</v>
      </c>
      <c r="K565" s="15">
        <f>'fnd enro'!K565</f>
        <v>0.1158</v>
      </c>
      <c r="L565" s="14">
        <f>'fnd enro'!L565</f>
        <v>0</v>
      </c>
      <c r="M565" s="14">
        <f>'fnd enro'!M565</f>
        <v>0</v>
      </c>
      <c r="N565" s="14">
        <f>'fnd enro'!N565</f>
        <v>0</v>
      </c>
      <c r="O565" s="14">
        <f>'fnd enro'!O565</f>
        <v>0</v>
      </c>
      <c r="P565" s="14">
        <f>'fnd enro'!P565</f>
        <v>0</v>
      </c>
      <c r="Q565" s="14">
        <f>'fnd enro'!R565</f>
        <v>3</v>
      </c>
      <c r="R565" s="15">
        <f t="shared" si="614"/>
        <v>1</v>
      </c>
      <c r="S565" s="14">
        <f>VALUE('fnd enro'!Q565)</f>
        <v>2</v>
      </c>
      <c r="T565" s="2"/>
      <c r="U565" s="1">
        <f>(($D565*'fnd base rates'!C$107)
+($E565*'fnd base rates'!C$108)
+($F565*'fnd base rates'!C$109)
+($G565*'fnd base rates'!C$110)
+($H565*'fnd base rates'!C$111)
+($I565*'fnd base rates'!C$112)
+($J565*'fnd base rates'!C$113)
+($K565*'fnd base rates'!C$114)
+($M565*'fnd base rates'!C$116)
+($N565*'fnd base rates'!C$117)
+($O565*'fnd base rates'!C$118)
+($P565*VLOOKUP($S565+12,rate_basefnd,3)))
*$R565</f>
        <v>1609.3840379999999</v>
      </c>
      <c r="V565" s="1">
        <f>(($D565*'fnd base rates'!D$107)
+($E565*'fnd base rates'!D$108)
+($F565*'fnd base rates'!D$109)
+($G565*'fnd base rates'!D$110)
+($H565*'fnd base rates'!D$111)
+($I565*'fnd base rates'!D$112)
+($J565*'fnd base rates'!D$113)
+($K565*'fnd base rates'!D$114)
+($M565*'fnd base rates'!D$116)
+($N565*'fnd base rates'!D$117)
+($O565*'fnd base rates'!D$118)
+($P565*VLOOKUP($S565+12,rate_basefnd,4)))
*$R565</f>
        <v>2295.2400000000002</v>
      </c>
      <c r="W565" s="1">
        <f>(($D565*'fnd base rates'!E$107)
+($E565*'fnd base rates'!E$108)
+($F565*'fnd base rates'!E$109)
+($G565*'fnd base rates'!E$110)
+($H565*'fnd base rates'!E$111)
+($I565*'fnd base rates'!E$112)
+($J565*'fnd base rates'!E$113)
+($K565*'fnd base rates'!E$114)
+($M565*'fnd base rates'!E$116)
+($N565*'fnd base rates'!E$117)
+($O565*'fnd base rates'!E$118)
+($P565*VLOOKUP($S565+12,rate_basefnd,5)))
*$R565</f>
        <v>14736.601127999998</v>
      </c>
      <c r="X565" s="1">
        <f>(($D565*'fnd base rates'!F$107)
+($E565*'fnd base rates'!F$108)
+($F565*'fnd base rates'!F$109)
+($G565*'fnd base rates'!F$110)
+($H565*'fnd base rates'!F$111)
+($I565*'fnd base rates'!F$112)
+($J565*'fnd base rates'!F$113)
+($K565*'fnd base rates'!F$114)
+($M565*'fnd base rates'!F$116)
+($N565*'fnd base rates'!F$117)
+($O565*'fnd base rates'!F$118)
+($P565*VLOOKUP($S565+12,rate_basefnd,6)))
*$R565</f>
        <v>2660.6592360000004</v>
      </c>
      <c r="Y565" s="1">
        <f>(($D565*'fnd base rates'!G$107)
+($E565*'fnd base rates'!G$108)
+($F565*'fnd base rates'!G$109)
+($G565*'fnd base rates'!G$110)
+($H565*'fnd base rates'!G$111)
+($I565*'fnd base rates'!G$112)
+($J565*'fnd base rates'!G$113)
+($K565*'fnd base rates'!G$114)
+($M565*'fnd base rates'!G$116)
+($N565*'fnd base rates'!G$117)
+($O565*'fnd base rates'!G$118)
+($P565*VLOOKUP($S565+12,rate_basefnd,7)))
*$R565</f>
        <v>491.64984599999997</v>
      </c>
      <c r="Z565" s="1">
        <f>(($D565*'fnd base rates'!H$107)
+($E565*'fnd base rates'!H$108)
+($F565*'fnd base rates'!H$109)
+($G565*'fnd base rates'!H$110)
+($H565*'fnd base rates'!H$111)
+($I565*'fnd base rates'!H$112)
+($J565*'fnd base rates'!H$113)
+($K565*'fnd base rates'!H$114)
+($M565*'fnd base rates'!H$116)
+($N565*'fnd base rates'!H$117)
+($O565*'fnd base rates'!H$118)
+($P565*VLOOKUP($S565+12,rate_basefnd,8)))</f>
        <v>2484.2368019999999</v>
      </c>
      <c r="AA565" s="1">
        <f>(($D565*'fnd base rates'!I$107)
+($E565*'fnd base rates'!I$108)
+($F565*'fnd base rates'!I$109)
+($G565*'fnd base rates'!I$110)
+($H565*'fnd base rates'!I$111)
+($I565*'fnd base rates'!I$112)
+($J565*'fnd base rates'!I$113)
+($K565*'fnd base rates'!I$114)
+($M565*'fnd base rates'!I$116)
+($N565*'fnd base rates'!I$117)
+($O565*'fnd base rates'!I$118)
+($P565*VLOOKUP($S565+12,rate_basefnd,9)))
*$R565</f>
        <v>1277.82</v>
      </c>
      <c r="AB565" s="1">
        <f>(($D565*'fnd base rates'!J$107)
+($E565*'fnd base rates'!J$108)
+($F565*'fnd base rates'!J$109)
+($G565*'fnd base rates'!J$110)
+($H565*'fnd base rates'!J$111)
+($I565*'fnd base rates'!J$112)
+($J565*'fnd base rates'!J$113)
+($K565*'fnd base rates'!J$114)
+($M565*'fnd base rates'!J$116)
+($N565*'fnd base rates'!J$117)
+($O565*'fnd base rates'!J$118)
+($P565*VLOOKUP($S565+12,rate_basefnd,10)))
*$R565</f>
        <v>1721.25</v>
      </c>
      <c r="AC565" s="1">
        <f>(($D565*'fnd base rates'!K$107)
+($E565*'fnd base rates'!K$108)
+($F565*'fnd base rates'!K$109)
+($G565*'fnd base rates'!K$110)
+($H565*'fnd base rates'!K$111)
+($I565*'fnd base rates'!K$112)
+($J565*'fnd base rates'!K$113)
+($K565*'fnd base rates'!K$114)
+($M565*'fnd base rates'!K$116)
+($N565*'fnd base rates'!K$117)
+($O565*'fnd base rates'!K$118)
+($P565*VLOOKUP($S565+12,rate_basefnd,11)))
*$R565</f>
        <v>3450.1796399999998</v>
      </c>
      <c r="AD565" s="1">
        <f>(($D565*'fnd base rates'!L$107)
+($E565*'fnd base rates'!L$108)
+($F565*'fnd base rates'!L$109)
+($G565*'fnd base rates'!L$110)
+($H565*'fnd base rates'!L$111)
+($I565*'fnd base rates'!L$112)
+($J565*'fnd base rates'!L$113)
+($K565*'fnd base rates'!L$114)
+($M565*'fnd base rates'!L$116)
+($N565*'fnd base rates'!L$117)
+($O565*'fnd base rates'!L$118)
+($P565*VLOOKUP($S565+12,rate_basefnd,12)))</f>
        <v>4107.3800400000009</v>
      </c>
      <c r="AE565" s="1">
        <f>(($D565*'fnd base rates'!M$107)
+($E565*'fnd base rates'!M$108)
+($F565*'fnd base rates'!M$109)
+($G565*'fnd base rates'!M$110)
+($H565*'fnd base rates'!M$111)
+($I565*'fnd base rates'!M$112)
+($J565*'fnd base rates'!M$113)
+($K565*'fnd base rates'!M$114)
+($M565*'fnd base rates'!M$116)
+($N565*'fnd base rates'!M$117)
+($O565*'fnd base rates'!M$118)
+($P565*VLOOKUP($S565+12,rate_basefnd,13)))</f>
        <v>0</v>
      </c>
      <c r="AF565" s="4">
        <f t="shared" si="615"/>
        <v>34834.400729999994</v>
      </c>
      <c r="AH565" s="269">
        <f t="shared" si="616"/>
        <v>478352326</v>
      </c>
      <c r="AI565" s="4" t="str">
        <f t="shared" si="617"/>
        <v>478</v>
      </c>
      <c r="AJ565" s="2" t="str">
        <f t="shared" si="618"/>
        <v>352</v>
      </c>
      <c r="AK565" s="2" t="str">
        <f t="shared" si="619"/>
        <v>326</v>
      </c>
      <c r="AL565" s="4">
        <f t="shared" si="620"/>
        <v>1</v>
      </c>
      <c r="AM565" s="4">
        <f t="shared" si="611"/>
        <v>3</v>
      </c>
      <c r="AN565" s="4">
        <f t="shared" si="621"/>
        <v>34834.400729999994</v>
      </c>
      <c r="AO565" s="4">
        <f t="shared" si="622"/>
        <v>11611</v>
      </c>
      <c r="AP565" s="4">
        <f t="shared" si="612"/>
        <v>0</v>
      </c>
      <c r="AQ565" s="4">
        <v>11611</v>
      </c>
      <c r="AW565" s="4">
        <v>11611</v>
      </c>
      <c r="AX565" s="5">
        <f t="shared" si="623"/>
        <v>0</v>
      </c>
      <c r="AY565" s="4">
        <v>11611</v>
      </c>
      <c r="AZ565" s="5"/>
      <c r="BB565" s="5">
        <f t="shared" ref="BB565" si="666">BC565-BA565</f>
        <v>0</v>
      </c>
    </row>
    <row r="566" spans="1:54" s="4" customFormat="1">
      <c r="A566" s="269">
        <v>478</v>
      </c>
      <c r="B566" s="2">
        <v>478352343</v>
      </c>
      <c r="C566" s="9" t="s">
        <v>4</v>
      </c>
      <c r="D566" s="14">
        <f>'fnd enro'!D566</f>
        <v>0</v>
      </c>
      <c r="E566" s="14">
        <f>'fnd enro'!E566</f>
        <v>0</v>
      </c>
      <c r="F566" s="14">
        <f>'fnd enro'!F566</f>
        <v>0</v>
      </c>
      <c r="G566" s="14">
        <f>'fnd enro'!G566</f>
        <v>0</v>
      </c>
      <c r="H566" s="14">
        <f>'fnd enro'!H566</f>
        <v>1</v>
      </c>
      <c r="I566" s="14">
        <f>'fnd enro'!I566</f>
        <v>0</v>
      </c>
      <c r="J566" s="14">
        <f>'fnd enro'!J566</f>
        <v>0</v>
      </c>
      <c r="K566" s="15">
        <f>'fnd enro'!K566</f>
        <v>3.8600000000000002E-2</v>
      </c>
      <c r="L566" s="14">
        <f>'fnd enro'!L566</f>
        <v>0</v>
      </c>
      <c r="M566" s="14">
        <f>'fnd enro'!M566</f>
        <v>0</v>
      </c>
      <c r="N566" s="14">
        <f>'fnd enro'!N566</f>
        <v>0</v>
      </c>
      <c r="O566" s="14">
        <f>'fnd enro'!O566</f>
        <v>0</v>
      </c>
      <c r="P566" s="14">
        <f>'fnd enro'!P566</f>
        <v>0</v>
      </c>
      <c r="Q566" s="14">
        <f>'fnd enro'!R566</f>
        <v>1</v>
      </c>
      <c r="R566" s="15">
        <f t="shared" si="614"/>
        <v>1</v>
      </c>
      <c r="S566" s="14">
        <f>VALUE('fnd enro'!Q566)</f>
        <v>10</v>
      </c>
      <c r="T566" s="2"/>
      <c r="U566" s="1">
        <f>(($D566*'fnd base rates'!C$107)
+($E566*'fnd base rates'!C$108)
+($F566*'fnd base rates'!C$109)
+($G566*'fnd base rates'!C$110)
+($H566*'fnd base rates'!C$111)
+($I566*'fnd base rates'!C$112)
+($J566*'fnd base rates'!C$113)
+($K566*'fnd base rates'!C$114)
+($M566*'fnd base rates'!C$116)
+($N566*'fnd base rates'!C$117)
+($O566*'fnd base rates'!C$118)
+($P566*VLOOKUP($S566+12,rate_basefnd,3)))
*$R566</f>
        <v>536.46134600000005</v>
      </c>
      <c r="V566" s="1">
        <f>(($D566*'fnd base rates'!D$107)
+($E566*'fnd base rates'!D$108)
+($F566*'fnd base rates'!D$109)
+($G566*'fnd base rates'!D$110)
+($H566*'fnd base rates'!D$111)
+($I566*'fnd base rates'!D$112)
+($J566*'fnd base rates'!D$113)
+($K566*'fnd base rates'!D$114)
+($M566*'fnd base rates'!D$116)
+($N566*'fnd base rates'!D$117)
+($O566*'fnd base rates'!D$118)
+($P566*VLOOKUP($S566+12,rate_basefnd,4)))
*$R566</f>
        <v>765.08</v>
      </c>
      <c r="W566" s="1">
        <f>(($D566*'fnd base rates'!E$107)
+($E566*'fnd base rates'!E$108)
+($F566*'fnd base rates'!E$109)
+($G566*'fnd base rates'!E$110)
+($H566*'fnd base rates'!E$111)
+($I566*'fnd base rates'!E$112)
+($J566*'fnd base rates'!E$113)
+($K566*'fnd base rates'!E$114)
+($M566*'fnd base rates'!E$116)
+($N566*'fnd base rates'!E$117)
+($O566*'fnd base rates'!E$118)
+($P566*VLOOKUP($S566+12,rate_basefnd,5)))
*$R566</f>
        <v>3459.480376</v>
      </c>
      <c r="X566" s="1">
        <f>(($D566*'fnd base rates'!F$107)
+($E566*'fnd base rates'!F$108)
+($F566*'fnd base rates'!F$109)
+($G566*'fnd base rates'!F$110)
+($H566*'fnd base rates'!F$111)
+($I566*'fnd base rates'!F$112)
+($J566*'fnd base rates'!F$113)
+($K566*'fnd base rates'!F$114)
+($M566*'fnd base rates'!F$116)
+($N566*'fnd base rates'!F$117)
+($O566*'fnd base rates'!F$118)
+($P566*VLOOKUP($S566+12,rate_basefnd,6)))
*$R566</f>
        <v>995.37641200000007</v>
      </c>
      <c r="Y566" s="1">
        <f>(($D566*'fnd base rates'!G$107)
+($E566*'fnd base rates'!G$108)
+($F566*'fnd base rates'!G$109)
+($G566*'fnd base rates'!G$110)
+($H566*'fnd base rates'!G$111)
+($I566*'fnd base rates'!G$112)
+($J566*'fnd base rates'!G$113)
+($K566*'fnd base rates'!G$114)
+($M566*'fnd base rates'!G$116)
+($N566*'fnd base rates'!G$117)
+($O566*'fnd base rates'!G$118)
+($P566*VLOOKUP($S566+12,rate_basefnd,7)))
*$R566</f>
        <v>168.453282</v>
      </c>
      <c r="Z566" s="1">
        <f>(($D566*'fnd base rates'!H$107)
+($E566*'fnd base rates'!H$108)
+($F566*'fnd base rates'!H$109)
+($G566*'fnd base rates'!H$110)
+($H566*'fnd base rates'!H$111)
+($I566*'fnd base rates'!H$112)
+($J566*'fnd base rates'!H$113)
+($K566*'fnd base rates'!H$114)
+($M566*'fnd base rates'!H$116)
+($N566*'fnd base rates'!H$117)
+($O566*'fnd base rates'!H$118)
+($P566*VLOOKUP($S566+12,rate_basefnd,8)))</f>
        <v>523.43893400000002</v>
      </c>
      <c r="AA566" s="1">
        <f>(($D566*'fnd base rates'!I$107)
+($E566*'fnd base rates'!I$108)
+($F566*'fnd base rates'!I$109)
+($G566*'fnd base rates'!I$110)
+($H566*'fnd base rates'!I$111)
+($I566*'fnd base rates'!I$112)
+($J566*'fnd base rates'!I$113)
+($K566*'fnd base rates'!I$114)
+($M566*'fnd base rates'!I$116)
+($N566*'fnd base rates'!I$117)
+($O566*'fnd base rates'!I$118)
+($P566*VLOOKUP($S566+12,rate_basefnd,9)))
*$R566</f>
        <v>362.69</v>
      </c>
      <c r="AB566" s="1">
        <f>(($D566*'fnd base rates'!J$107)
+($E566*'fnd base rates'!J$108)
+($F566*'fnd base rates'!J$109)
+($G566*'fnd base rates'!J$110)
+($H566*'fnd base rates'!J$111)
+($I566*'fnd base rates'!J$112)
+($J566*'fnd base rates'!J$113)
+($K566*'fnd base rates'!J$114)
+($M566*'fnd base rates'!J$116)
+($N566*'fnd base rates'!J$117)
+($O566*'fnd base rates'!J$118)
+($P566*VLOOKUP($S566+12,rate_basefnd,10)))
*$R566</f>
        <v>248.81</v>
      </c>
      <c r="AC566" s="1">
        <f>(($D566*'fnd base rates'!K$107)
+($E566*'fnd base rates'!K$108)
+($F566*'fnd base rates'!K$109)
+($G566*'fnd base rates'!K$110)
+($H566*'fnd base rates'!K$111)
+($I566*'fnd base rates'!K$112)
+($J566*'fnd base rates'!K$113)
+($K566*'fnd base rates'!K$114)
+($M566*'fnd base rates'!K$116)
+($N566*'fnd base rates'!K$117)
+($O566*'fnd base rates'!K$118)
+($P566*VLOOKUP($S566+12,rate_basefnd,11)))
*$R566</f>
        <v>1182.1598799999999</v>
      </c>
      <c r="AD566" s="1">
        <f>(($D566*'fnd base rates'!L$107)
+($E566*'fnd base rates'!L$108)
+($F566*'fnd base rates'!L$109)
+($G566*'fnd base rates'!L$110)
+($H566*'fnd base rates'!L$111)
+($I566*'fnd base rates'!L$112)
+($J566*'fnd base rates'!L$113)
+($K566*'fnd base rates'!L$114)
+($M566*'fnd base rates'!L$116)
+($N566*'fnd base rates'!L$117)
+($O566*'fnd base rates'!L$118)
+($P566*VLOOKUP($S566+12,rate_basefnd,12)))</f>
        <v>1512.47668</v>
      </c>
      <c r="AE566" s="1">
        <f>(($D566*'fnd base rates'!M$107)
+($E566*'fnd base rates'!M$108)
+($F566*'fnd base rates'!M$109)
+($G566*'fnd base rates'!M$110)
+($H566*'fnd base rates'!M$111)
+($I566*'fnd base rates'!M$112)
+($J566*'fnd base rates'!M$113)
+($K566*'fnd base rates'!M$114)
+($M566*'fnd base rates'!M$116)
+($N566*'fnd base rates'!M$117)
+($O566*'fnd base rates'!M$118)
+($P566*VLOOKUP($S566+12,rate_basefnd,13)))</f>
        <v>0</v>
      </c>
      <c r="AF566" s="4">
        <f t="shared" si="615"/>
        <v>9754.4269099999983</v>
      </c>
      <c r="AH566" s="269">
        <f t="shared" si="616"/>
        <v>478352343</v>
      </c>
      <c r="AI566" s="4" t="str">
        <f t="shared" si="617"/>
        <v>478</v>
      </c>
      <c r="AJ566" s="2" t="str">
        <f t="shared" si="618"/>
        <v>352</v>
      </c>
      <c r="AK566" s="2" t="str">
        <f t="shared" si="619"/>
        <v>343</v>
      </c>
      <c r="AL566" s="4">
        <f t="shared" si="620"/>
        <v>1</v>
      </c>
      <c r="AM566" s="4">
        <f t="shared" si="611"/>
        <v>1</v>
      </c>
      <c r="AN566" s="4">
        <f t="shared" si="621"/>
        <v>9754.4269099999983</v>
      </c>
      <c r="AO566" s="4">
        <f t="shared" si="622"/>
        <v>9754</v>
      </c>
      <c r="AP566" s="4">
        <f t="shared" si="612"/>
        <v>0</v>
      </c>
      <c r="AQ566" s="4">
        <v>9754</v>
      </c>
      <c r="AW566" s="4">
        <v>9754</v>
      </c>
      <c r="AX566" s="5">
        <f t="shared" si="623"/>
        <v>0</v>
      </c>
      <c r="AY566" s="4">
        <v>9754</v>
      </c>
      <c r="AZ566" s="5"/>
      <c r="BB566" s="5">
        <f t="shared" ref="BB566" si="667">BC566-BA566</f>
        <v>0</v>
      </c>
    </row>
    <row r="567" spans="1:54" s="4" customFormat="1">
      <c r="A567" s="269">
        <v>478</v>
      </c>
      <c r="B567" s="2">
        <v>478352348</v>
      </c>
      <c r="C567" s="9" t="s">
        <v>4</v>
      </c>
      <c r="D567" s="14">
        <f>'fnd enro'!D567</f>
        <v>0</v>
      </c>
      <c r="E567" s="14">
        <f>'fnd enro'!E567</f>
        <v>0</v>
      </c>
      <c r="F567" s="14">
        <f>'fnd enro'!F567</f>
        <v>0</v>
      </c>
      <c r="G567" s="14">
        <f>'fnd enro'!G567</f>
        <v>0</v>
      </c>
      <c r="H567" s="14">
        <f>'fnd enro'!H567</f>
        <v>2</v>
      </c>
      <c r="I567" s="14">
        <f>'fnd enro'!I567</f>
        <v>7</v>
      </c>
      <c r="J567" s="14">
        <f>'fnd enro'!J567</f>
        <v>0</v>
      </c>
      <c r="K567" s="15">
        <f>'fnd enro'!K567</f>
        <v>0.34739999999999999</v>
      </c>
      <c r="L567" s="14">
        <f>'fnd enro'!L567</f>
        <v>0</v>
      </c>
      <c r="M567" s="14">
        <f>'fnd enro'!M567</f>
        <v>0</v>
      </c>
      <c r="N567" s="14">
        <f>'fnd enro'!N567</f>
        <v>0</v>
      </c>
      <c r="O567" s="14">
        <f>'fnd enro'!O567</f>
        <v>0</v>
      </c>
      <c r="P567" s="14">
        <f>'fnd enro'!P567</f>
        <v>3</v>
      </c>
      <c r="Q567" s="14">
        <f>'fnd enro'!R567</f>
        <v>9</v>
      </c>
      <c r="R567" s="15">
        <f t="shared" si="614"/>
        <v>1</v>
      </c>
      <c r="S567" s="14">
        <f>VALUE('fnd enro'!Q567)</f>
        <v>11</v>
      </c>
      <c r="T567" s="2"/>
      <c r="U567" s="1">
        <f>(($D567*'fnd base rates'!C$107)
+($E567*'fnd base rates'!C$108)
+($F567*'fnd base rates'!C$109)
+($G567*'fnd base rates'!C$110)
+($H567*'fnd base rates'!C$111)
+($I567*'fnd base rates'!C$112)
+($J567*'fnd base rates'!C$113)
+($K567*'fnd base rates'!C$114)
+($M567*'fnd base rates'!C$116)
+($N567*'fnd base rates'!C$117)
+($O567*'fnd base rates'!C$118)
+($P567*VLOOKUP($S567+12,rate_basefnd,3)))
*$R567</f>
        <v>5079.0121139999992</v>
      </c>
      <c r="V567" s="1">
        <f>(($D567*'fnd base rates'!D$107)
+($E567*'fnd base rates'!D$108)
+($F567*'fnd base rates'!D$109)
+($G567*'fnd base rates'!D$110)
+($H567*'fnd base rates'!D$111)
+($I567*'fnd base rates'!D$112)
+($J567*'fnd base rates'!D$113)
+($K567*'fnd base rates'!D$114)
+($M567*'fnd base rates'!D$116)
+($N567*'fnd base rates'!D$117)
+($O567*'fnd base rates'!D$118)
+($P567*VLOOKUP($S567+12,rate_basefnd,4)))
*$R567</f>
        <v>8074.26</v>
      </c>
      <c r="W567" s="1">
        <f>(($D567*'fnd base rates'!E$107)
+($E567*'fnd base rates'!E$108)
+($F567*'fnd base rates'!E$109)
+($G567*'fnd base rates'!E$110)
+($H567*'fnd base rates'!E$111)
+($I567*'fnd base rates'!E$112)
+($J567*'fnd base rates'!E$113)
+($K567*'fnd base rates'!E$114)
+($M567*'fnd base rates'!E$116)
+($N567*'fnd base rates'!E$117)
+($O567*'fnd base rates'!E$118)
+($P567*VLOOKUP($S567+12,rate_basefnd,5)))
*$R567</f>
        <v>52906.743384000001</v>
      </c>
      <c r="X567" s="1">
        <f>(($D567*'fnd base rates'!F$107)
+($E567*'fnd base rates'!F$108)
+($F567*'fnd base rates'!F$109)
+($G567*'fnd base rates'!F$110)
+($H567*'fnd base rates'!F$111)
+($I567*'fnd base rates'!F$112)
+($J567*'fnd base rates'!F$113)
+($K567*'fnd base rates'!F$114)
+($M567*'fnd base rates'!F$116)
+($N567*'fnd base rates'!F$117)
+($O567*'fnd base rates'!F$118)
+($P567*VLOOKUP($S567+12,rate_basefnd,6)))
*$R567</f>
        <v>8198.9577079999999</v>
      </c>
      <c r="Y567" s="1">
        <f>(($D567*'fnd base rates'!G$107)
+($E567*'fnd base rates'!G$108)
+($F567*'fnd base rates'!G$109)
+($G567*'fnd base rates'!G$110)
+($H567*'fnd base rates'!G$111)
+($I567*'fnd base rates'!G$112)
+($J567*'fnd base rates'!G$113)
+($K567*'fnd base rates'!G$114)
+($M567*'fnd base rates'!G$116)
+($N567*'fnd base rates'!G$117)
+($O567*'fnd base rates'!G$118)
+($P567*VLOOKUP($S567+12,rate_basefnd,7)))
*$R567</f>
        <v>2046.979538</v>
      </c>
      <c r="Z567" s="1">
        <f>(($D567*'fnd base rates'!H$107)
+($E567*'fnd base rates'!H$108)
+($F567*'fnd base rates'!H$109)
+($G567*'fnd base rates'!H$110)
+($H567*'fnd base rates'!H$111)
+($I567*'fnd base rates'!H$112)
+($J567*'fnd base rates'!H$113)
+($K567*'fnd base rates'!H$114)
+($M567*'fnd base rates'!H$116)
+($N567*'fnd base rates'!H$117)
+($O567*'fnd base rates'!H$118)
+($P567*VLOOKUP($S567+12,rate_basefnd,8)))</f>
        <v>6929.7104059999992</v>
      </c>
      <c r="AA567" s="1">
        <f>(($D567*'fnd base rates'!I$107)
+($E567*'fnd base rates'!I$108)
+($F567*'fnd base rates'!I$109)
+($G567*'fnd base rates'!I$110)
+($H567*'fnd base rates'!I$111)
+($I567*'fnd base rates'!I$112)
+($J567*'fnd base rates'!I$113)
+($K567*'fnd base rates'!I$114)
+($M567*'fnd base rates'!I$116)
+($N567*'fnd base rates'!I$117)
+($O567*'fnd base rates'!I$118)
+($P567*VLOOKUP($S567+12,rate_basefnd,9)))
*$R567</f>
        <v>4176.79</v>
      </c>
      <c r="AB567" s="1">
        <f>(($D567*'fnd base rates'!J$107)
+($E567*'fnd base rates'!J$108)
+($F567*'fnd base rates'!J$109)
+($G567*'fnd base rates'!J$110)
+($H567*'fnd base rates'!J$111)
+($I567*'fnd base rates'!J$112)
+($J567*'fnd base rates'!J$113)
+($K567*'fnd base rates'!J$114)
+($M567*'fnd base rates'!J$116)
+($N567*'fnd base rates'!J$117)
+($O567*'fnd base rates'!J$118)
+($P567*VLOOKUP($S567+12,rate_basefnd,10)))
*$R567</f>
        <v>6955.18</v>
      </c>
      <c r="AC567" s="1">
        <f>(($D567*'fnd base rates'!K$107)
+($E567*'fnd base rates'!K$108)
+($F567*'fnd base rates'!K$109)
+($G567*'fnd base rates'!K$110)
+($H567*'fnd base rates'!K$111)
+($I567*'fnd base rates'!K$112)
+($J567*'fnd base rates'!K$113)
+($K567*'fnd base rates'!K$114)
+($M567*'fnd base rates'!K$116)
+($N567*'fnd base rates'!K$117)
+($O567*'fnd base rates'!K$118)
+($P567*VLOOKUP($S567+12,rate_basefnd,11)))
*$R567</f>
        <v>10414.73892</v>
      </c>
      <c r="AD567" s="1">
        <f>(($D567*'fnd base rates'!L$107)
+($E567*'fnd base rates'!L$108)
+($F567*'fnd base rates'!L$109)
+($G567*'fnd base rates'!L$110)
+($H567*'fnd base rates'!L$111)
+($I567*'fnd base rates'!L$112)
+($J567*'fnd base rates'!L$113)
+($K567*'fnd base rates'!L$114)
+($M567*'fnd base rates'!L$116)
+($N567*'fnd base rates'!L$117)
+($O567*'fnd base rates'!L$118)
+($P567*VLOOKUP($S567+12,rate_basefnd,12)))</f>
        <v>14485.610120000001</v>
      </c>
      <c r="AE567" s="1">
        <f>(($D567*'fnd base rates'!M$107)
+($E567*'fnd base rates'!M$108)
+($F567*'fnd base rates'!M$109)
+($G567*'fnd base rates'!M$110)
+($H567*'fnd base rates'!M$111)
+($I567*'fnd base rates'!M$112)
+($J567*'fnd base rates'!M$113)
+($K567*'fnd base rates'!M$114)
+($M567*'fnd base rates'!M$116)
+($N567*'fnd base rates'!M$117)
+($O567*'fnd base rates'!M$118)
+($P567*VLOOKUP($S567+12,rate_basefnd,13)))</f>
        <v>0</v>
      </c>
      <c r="AF567" s="4">
        <f t="shared" si="615"/>
        <v>119267.98218999998</v>
      </c>
      <c r="AH567" s="269">
        <f t="shared" si="616"/>
        <v>478352348</v>
      </c>
      <c r="AI567" s="4" t="str">
        <f t="shared" si="617"/>
        <v>478</v>
      </c>
      <c r="AJ567" s="2" t="str">
        <f t="shared" si="618"/>
        <v>352</v>
      </c>
      <c r="AK567" s="2" t="str">
        <f t="shared" si="619"/>
        <v>348</v>
      </c>
      <c r="AL567" s="4">
        <f t="shared" si="620"/>
        <v>1</v>
      </c>
      <c r="AM567" s="4">
        <f t="shared" si="611"/>
        <v>9</v>
      </c>
      <c r="AN567" s="4">
        <f t="shared" si="621"/>
        <v>119267.98218999998</v>
      </c>
      <c r="AO567" s="4">
        <f t="shared" si="622"/>
        <v>13252</v>
      </c>
      <c r="AP567" s="4">
        <f t="shared" si="612"/>
        <v>0</v>
      </c>
      <c r="AQ567" s="4">
        <v>13252</v>
      </c>
      <c r="AW567" s="4">
        <v>13252</v>
      </c>
      <c r="AX567" s="5">
        <f t="shared" si="623"/>
        <v>0</v>
      </c>
      <c r="AY567" s="4">
        <v>13252</v>
      </c>
      <c r="AZ567" s="5"/>
      <c r="BB567" s="5">
        <f t="shared" ref="BB567" si="668">BC567-BA567</f>
        <v>0</v>
      </c>
    </row>
    <row r="568" spans="1:54" s="4" customFormat="1">
      <c r="A568" s="269">
        <v>478</v>
      </c>
      <c r="B568" s="2">
        <v>478352352</v>
      </c>
      <c r="C568" s="9" t="s">
        <v>4</v>
      </c>
      <c r="D568" s="14">
        <f>'fnd enro'!D568</f>
        <v>0</v>
      </c>
      <c r="E568" s="14">
        <f>'fnd enro'!E568</f>
        <v>0</v>
      </c>
      <c r="F568" s="14">
        <f>'fnd enro'!F568</f>
        <v>0</v>
      </c>
      <c r="G568" s="14">
        <f>'fnd enro'!G568</f>
        <v>0</v>
      </c>
      <c r="H568" s="14">
        <f>'fnd enro'!H568</f>
        <v>3</v>
      </c>
      <c r="I568" s="14">
        <f>'fnd enro'!I568</f>
        <v>6</v>
      </c>
      <c r="J568" s="14">
        <f>'fnd enro'!J568</f>
        <v>0</v>
      </c>
      <c r="K568" s="15">
        <f>'fnd enro'!K568</f>
        <v>0.34739999999999999</v>
      </c>
      <c r="L568" s="14">
        <f>'fnd enro'!L568</f>
        <v>0</v>
      </c>
      <c r="M568" s="14">
        <f>'fnd enro'!M568</f>
        <v>0</v>
      </c>
      <c r="N568" s="14">
        <f>'fnd enro'!N568</f>
        <v>0</v>
      </c>
      <c r="O568" s="14">
        <f>'fnd enro'!O568</f>
        <v>0</v>
      </c>
      <c r="P568" s="14">
        <f>'fnd enro'!P568</f>
        <v>4</v>
      </c>
      <c r="Q568" s="14">
        <f>'fnd enro'!R568</f>
        <v>9</v>
      </c>
      <c r="R568" s="15">
        <f t="shared" si="614"/>
        <v>1</v>
      </c>
      <c r="S568" s="14">
        <f>VALUE('fnd enro'!Q568)</f>
        <v>2</v>
      </c>
      <c r="T568" s="2"/>
      <c r="U568" s="1">
        <f>(($D568*'fnd base rates'!C$107)
+($E568*'fnd base rates'!C$108)
+($F568*'fnd base rates'!C$109)
+($G568*'fnd base rates'!C$110)
+($H568*'fnd base rates'!C$111)
+($I568*'fnd base rates'!C$112)
+($J568*'fnd base rates'!C$113)
+($K568*'fnd base rates'!C$114)
+($M568*'fnd base rates'!C$116)
+($N568*'fnd base rates'!C$117)
+($O568*'fnd base rates'!C$118)
+($P568*VLOOKUP($S568+12,rate_basefnd,3)))
*$R568</f>
        <v>5049.8721139999998</v>
      </c>
      <c r="V568" s="1">
        <f>(($D568*'fnd base rates'!D$107)
+($E568*'fnd base rates'!D$108)
+($F568*'fnd base rates'!D$109)
+($G568*'fnd base rates'!D$110)
+($H568*'fnd base rates'!D$111)
+($I568*'fnd base rates'!D$112)
+($J568*'fnd base rates'!D$113)
+($K568*'fnd base rates'!D$114)
+($M568*'fnd base rates'!D$116)
+($N568*'fnd base rates'!D$117)
+($O568*'fnd base rates'!D$118)
+($P568*VLOOKUP($S568+12,rate_basefnd,4)))
*$R568</f>
        <v>7936.1200000000008</v>
      </c>
      <c r="W568" s="1">
        <f>(($D568*'fnd base rates'!E$107)
+($E568*'fnd base rates'!E$108)
+($F568*'fnd base rates'!E$109)
+($G568*'fnd base rates'!E$110)
+($H568*'fnd base rates'!E$111)
+($I568*'fnd base rates'!E$112)
+($J568*'fnd base rates'!E$113)
+($K568*'fnd base rates'!E$114)
+($M568*'fnd base rates'!E$116)
+($N568*'fnd base rates'!E$117)
+($O568*'fnd base rates'!E$118)
+($P568*VLOOKUP($S568+12,rate_basefnd,5)))
*$R568</f>
        <v>50105.763384000005</v>
      </c>
      <c r="X568" s="1">
        <f>(($D568*'fnd base rates'!F$107)
+($E568*'fnd base rates'!F$108)
+($F568*'fnd base rates'!F$109)
+($G568*'fnd base rates'!F$110)
+($H568*'fnd base rates'!F$111)
+($I568*'fnd base rates'!F$112)
+($J568*'fnd base rates'!F$113)
+($K568*'fnd base rates'!F$114)
+($M568*'fnd base rates'!F$116)
+($N568*'fnd base rates'!F$117)
+($O568*'fnd base rates'!F$118)
+($P568*VLOOKUP($S568+12,rate_basefnd,6)))
*$R568</f>
        <v>8307.4477079999997</v>
      </c>
      <c r="Y568" s="1">
        <f>(($D568*'fnd base rates'!G$107)
+($E568*'fnd base rates'!G$108)
+($F568*'fnd base rates'!G$109)
+($G568*'fnd base rates'!G$110)
+($H568*'fnd base rates'!G$111)
+($I568*'fnd base rates'!G$112)
+($J568*'fnd base rates'!G$113)
+($K568*'fnd base rates'!G$114)
+($M568*'fnd base rates'!G$116)
+($N568*'fnd base rates'!G$117)
+($O568*'fnd base rates'!G$118)
+($P568*VLOOKUP($S568+12,rate_basefnd,7)))
*$R568</f>
        <v>1986.1395379999999</v>
      </c>
      <c r="Z568" s="1">
        <f>(($D568*'fnd base rates'!H$107)
+($E568*'fnd base rates'!H$108)
+($F568*'fnd base rates'!H$109)
+($G568*'fnd base rates'!H$110)
+($H568*'fnd base rates'!H$111)
+($I568*'fnd base rates'!H$112)
+($J568*'fnd base rates'!H$113)
+($K568*'fnd base rates'!H$114)
+($M568*'fnd base rates'!H$116)
+($N568*'fnd base rates'!H$117)
+($O568*'fnd base rates'!H$118)
+($P568*VLOOKUP($S568+12,rate_basefnd,8)))</f>
        <v>6615.0304059999989</v>
      </c>
      <c r="AA568" s="1">
        <f>(($D568*'fnd base rates'!I$107)
+($E568*'fnd base rates'!I$108)
+($F568*'fnd base rates'!I$109)
+($G568*'fnd base rates'!I$110)
+($H568*'fnd base rates'!I$111)
+($I568*'fnd base rates'!I$112)
+($J568*'fnd base rates'!I$113)
+($K568*'fnd base rates'!I$114)
+($M568*'fnd base rates'!I$116)
+($N568*'fnd base rates'!I$117)
+($O568*'fnd base rates'!I$118)
+($P568*VLOOKUP($S568+12,rate_basefnd,9)))
*$R568</f>
        <v>4058.91</v>
      </c>
      <c r="AB568" s="1">
        <f>(($D568*'fnd base rates'!J$107)
+($E568*'fnd base rates'!J$108)
+($F568*'fnd base rates'!J$109)
+($G568*'fnd base rates'!J$110)
+($H568*'fnd base rates'!J$111)
+($I568*'fnd base rates'!J$112)
+($J568*'fnd base rates'!J$113)
+($K568*'fnd base rates'!J$114)
+($M568*'fnd base rates'!J$116)
+($N568*'fnd base rates'!J$117)
+($O568*'fnd base rates'!J$118)
+($P568*VLOOKUP($S568+12,rate_basefnd,10)))
*$R568</f>
        <v>6346.5300000000007</v>
      </c>
      <c r="AC568" s="1">
        <f>(($D568*'fnd base rates'!K$107)
+($E568*'fnd base rates'!K$108)
+($F568*'fnd base rates'!K$109)
+($G568*'fnd base rates'!K$110)
+($H568*'fnd base rates'!K$111)
+($I568*'fnd base rates'!K$112)
+($J568*'fnd base rates'!K$113)
+($K568*'fnd base rates'!K$114)
+($M568*'fnd base rates'!K$116)
+($N568*'fnd base rates'!K$117)
+($O568*'fnd base rates'!K$118)
+($P568*VLOOKUP($S568+12,rate_basefnd,11)))
*$R568</f>
        <v>10446.838919999998</v>
      </c>
      <c r="AD568" s="1">
        <f>(($D568*'fnd base rates'!L$107)
+($E568*'fnd base rates'!L$108)
+($F568*'fnd base rates'!L$109)
+($G568*'fnd base rates'!L$110)
+($H568*'fnd base rates'!L$111)
+($I568*'fnd base rates'!L$112)
+($J568*'fnd base rates'!L$113)
+($K568*'fnd base rates'!L$114)
+($M568*'fnd base rates'!L$116)
+($N568*'fnd base rates'!L$117)
+($O568*'fnd base rates'!L$118)
+($P568*VLOOKUP($S568+12,rate_basefnd,12)))</f>
        <v>14410.870120000001</v>
      </c>
      <c r="AE568" s="1">
        <f>(($D568*'fnd base rates'!M$107)
+($E568*'fnd base rates'!M$108)
+($F568*'fnd base rates'!M$109)
+($G568*'fnd base rates'!M$110)
+($H568*'fnd base rates'!M$111)
+($I568*'fnd base rates'!M$112)
+($J568*'fnd base rates'!M$113)
+($K568*'fnd base rates'!M$114)
+($M568*'fnd base rates'!M$116)
+($N568*'fnd base rates'!M$117)
+($O568*'fnd base rates'!M$118)
+($P568*VLOOKUP($S568+12,rate_basefnd,13)))</f>
        <v>0</v>
      </c>
      <c r="AF568" s="4">
        <f t="shared" si="615"/>
        <v>115263.52219000002</v>
      </c>
      <c r="AH568" s="269">
        <f t="shared" si="616"/>
        <v>478352352</v>
      </c>
      <c r="AI568" s="4" t="str">
        <f t="shared" si="617"/>
        <v>478</v>
      </c>
      <c r="AJ568" s="2" t="str">
        <f t="shared" si="618"/>
        <v>352</v>
      </c>
      <c r="AK568" s="2" t="str">
        <f t="shared" si="619"/>
        <v>352</v>
      </c>
      <c r="AL568" s="4">
        <f t="shared" si="620"/>
        <v>1</v>
      </c>
      <c r="AM568" s="4">
        <f t="shared" si="611"/>
        <v>9</v>
      </c>
      <c r="AN568" s="4">
        <f t="shared" si="621"/>
        <v>115263.52219000002</v>
      </c>
      <c r="AO568" s="4">
        <f t="shared" si="622"/>
        <v>12807</v>
      </c>
      <c r="AP568" s="4">
        <f t="shared" si="612"/>
        <v>0</v>
      </c>
      <c r="AQ568" s="4">
        <v>12807</v>
      </c>
      <c r="AW568" s="4">
        <v>12807</v>
      </c>
      <c r="AX568" s="5">
        <f t="shared" si="623"/>
        <v>0</v>
      </c>
      <c r="AY568" s="4">
        <v>12807</v>
      </c>
      <c r="AZ568" s="5"/>
      <c r="BB568" s="5">
        <f t="shared" ref="BB568" si="669">BC568-BA568</f>
        <v>0</v>
      </c>
    </row>
    <row r="569" spans="1:54" s="4" customFormat="1">
      <c r="A569" s="269">
        <v>478</v>
      </c>
      <c r="B569" s="2">
        <v>478352600</v>
      </c>
      <c r="C569" s="9" t="s">
        <v>4</v>
      </c>
      <c r="D569" s="14">
        <f>'fnd enro'!D569</f>
        <v>0</v>
      </c>
      <c r="E569" s="14">
        <f>'fnd enro'!E569</f>
        <v>0</v>
      </c>
      <c r="F569" s="14">
        <f>'fnd enro'!F569</f>
        <v>0</v>
      </c>
      <c r="G569" s="14">
        <f>'fnd enro'!G569</f>
        <v>0</v>
      </c>
      <c r="H569" s="14">
        <f>'fnd enro'!H569</f>
        <v>15</v>
      </c>
      <c r="I569" s="14">
        <f>'fnd enro'!I569</f>
        <v>19</v>
      </c>
      <c r="J569" s="14">
        <f>'fnd enro'!J569</f>
        <v>0</v>
      </c>
      <c r="K569" s="15">
        <f>'fnd enro'!K569</f>
        <v>1.3124</v>
      </c>
      <c r="L569" s="14">
        <f>'fnd enro'!L569</f>
        <v>0</v>
      </c>
      <c r="M569" s="14">
        <f>'fnd enro'!M569</f>
        <v>0</v>
      </c>
      <c r="N569" s="14">
        <f>'fnd enro'!N569</f>
        <v>0</v>
      </c>
      <c r="O569" s="14">
        <f>'fnd enro'!O569</f>
        <v>0</v>
      </c>
      <c r="P569" s="14">
        <f>'fnd enro'!P569</f>
        <v>3</v>
      </c>
      <c r="Q569" s="14">
        <f>'fnd enro'!R569</f>
        <v>34</v>
      </c>
      <c r="R569" s="15">
        <f t="shared" si="614"/>
        <v>1</v>
      </c>
      <c r="S569" s="14">
        <f>VALUE('fnd enro'!Q569)</f>
        <v>2</v>
      </c>
      <c r="T569" s="2"/>
      <c r="U569" s="1">
        <f>(($D569*'fnd base rates'!C$107)
+($E569*'fnd base rates'!C$108)
+($F569*'fnd base rates'!C$109)
+($G569*'fnd base rates'!C$110)
+($H569*'fnd base rates'!C$111)
+($I569*'fnd base rates'!C$112)
+($J569*'fnd base rates'!C$113)
+($K569*'fnd base rates'!C$114)
+($M569*'fnd base rates'!C$116)
+($N569*'fnd base rates'!C$117)
+($O569*'fnd base rates'!C$118)
+($P569*VLOOKUP($S569+12,rate_basefnd,3)))
*$R569</f>
        <v>18405.975764000003</v>
      </c>
      <c r="V569" s="1">
        <f>(($D569*'fnd base rates'!D$107)
+($E569*'fnd base rates'!D$108)
+($F569*'fnd base rates'!D$109)
+($G569*'fnd base rates'!D$110)
+($H569*'fnd base rates'!D$111)
+($I569*'fnd base rates'!D$112)
+($J569*'fnd base rates'!D$113)
+($K569*'fnd base rates'!D$114)
+($M569*'fnd base rates'!D$116)
+($N569*'fnd base rates'!D$117)
+($O569*'fnd base rates'!D$118)
+($P569*VLOOKUP($S569+12,rate_basefnd,4)))
*$R569</f>
        <v>26800.52</v>
      </c>
      <c r="W569" s="1">
        <f>(($D569*'fnd base rates'!E$107)
+($E569*'fnd base rates'!E$108)
+($F569*'fnd base rates'!E$109)
+($G569*'fnd base rates'!E$110)
+($H569*'fnd base rates'!E$111)
+($I569*'fnd base rates'!E$112)
+($J569*'fnd base rates'!E$113)
+($K569*'fnd base rates'!E$114)
+($M569*'fnd base rates'!E$116)
+($N569*'fnd base rates'!E$117)
+($O569*'fnd base rates'!E$118)
+($P569*VLOOKUP($S569+12,rate_basefnd,5)))
*$R569</f>
        <v>152914.60278399999</v>
      </c>
      <c r="X569" s="1">
        <f>(($D569*'fnd base rates'!F$107)
+($E569*'fnd base rates'!F$108)
+($F569*'fnd base rates'!F$109)
+($G569*'fnd base rates'!F$110)
+($H569*'fnd base rates'!F$111)
+($I569*'fnd base rates'!F$112)
+($J569*'fnd base rates'!F$113)
+($K569*'fnd base rates'!F$114)
+($M569*'fnd base rates'!F$116)
+($N569*'fnd base rates'!F$117)
+($O569*'fnd base rates'!F$118)
+($P569*VLOOKUP($S569+12,rate_basefnd,6)))
*$R569</f>
        <v>31781.488008</v>
      </c>
      <c r="Y569" s="1">
        <f>(($D569*'fnd base rates'!G$107)
+($E569*'fnd base rates'!G$108)
+($F569*'fnd base rates'!G$109)
+($G569*'fnd base rates'!G$110)
+($H569*'fnd base rates'!G$111)
+($I569*'fnd base rates'!G$112)
+($J569*'fnd base rates'!G$113)
+($K569*'fnd base rates'!G$114)
+($M569*'fnd base rates'!G$116)
+($N569*'fnd base rates'!G$117)
+($O569*'fnd base rates'!G$118)
+($P569*VLOOKUP($S569+12,rate_basefnd,7)))
*$R569</f>
        <v>6013.6915879999997</v>
      </c>
      <c r="Z569" s="1">
        <f>(($D569*'fnd base rates'!H$107)
+($E569*'fnd base rates'!H$108)
+($F569*'fnd base rates'!H$109)
+($G569*'fnd base rates'!H$110)
+($H569*'fnd base rates'!H$111)
+($I569*'fnd base rates'!H$112)
+($J569*'fnd base rates'!H$113)
+($K569*'fnd base rates'!H$114)
+($M569*'fnd base rates'!H$116)
+($N569*'fnd base rates'!H$117)
+($O569*'fnd base rates'!H$118)
+($P569*VLOOKUP($S569+12,rate_basefnd,8)))</f>
        <v>23642.263756</v>
      </c>
      <c r="AA569" s="1">
        <f>(($D569*'fnd base rates'!I$107)
+($E569*'fnd base rates'!I$108)
+($F569*'fnd base rates'!I$109)
+($G569*'fnd base rates'!I$110)
+($H569*'fnd base rates'!I$111)
+($I569*'fnd base rates'!I$112)
+($J569*'fnd base rates'!I$113)
+($K569*'fnd base rates'!I$114)
+($M569*'fnd base rates'!I$116)
+($N569*'fnd base rates'!I$117)
+($O569*'fnd base rates'!I$118)
+($P569*VLOOKUP($S569+12,rate_basefnd,9)))
*$R569</f>
        <v>13844.609999999999</v>
      </c>
      <c r="AB569" s="1">
        <f>(($D569*'fnd base rates'!J$107)
+($E569*'fnd base rates'!J$108)
+($F569*'fnd base rates'!J$109)
+($G569*'fnd base rates'!J$110)
+($H569*'fnd base rates'!J$111)
+($I569*'fnd base rates'!J$112)
+($J569*'fnd base rates'!J$113)
+($K569*'fnd base rates'!J$114)
+($M569*'fnd base rates'!J$116)
+($N569*'fnd base rates'!J$117)
+($O569*'fnd base rates'!J$118)
+($P569*VLOOKUP($S569+12,rate_basefnd,10)))
*$R569</f>
        <v>16251.599999999999</v>
      </c>
      <c r="AC569" s="1">
        <f>(($D569*'fnd base rates'!K$107)
+($E569*'fnd base rates'!K$108)
+($F569*'fnd base rates'!K$109)
+($G569*'fnd base rates'!K$110)
+($H569*'fnd base rates'!K$111)
+($I569*'fnd base rates'!K$112)
+($J569*'fnd base rates'!K$113)
+($K569*'fnd base rates'!K$114)
+($M569*'fnd base rates'!K$116)
+($N569*'fnd base rates'!K$117)
+($O569*'fnd base rates'!K$118)
+($P569*VLOOKUP($S569+12,rate_basefnd,11)))
*$R569</f>
        <v>39583.535920000002</v>
      </c>
      <c r="AD569" s="1">
        <f>(($D569*'fnd base rates'!L$107)
+($E569*'fnd base rates'!L$108)
+($F569*'fnd base rates'!L$109)
+($G569*'fnd base rates'!L$110)
+($H569*'fnd base rates'!L$111)
+($I569*'fnd base rates'!L$112)
+($J569*'fnd base rates'!L$113)
+($K569*'fnd base rates'!L$114)
+($M569*'fnd base rates'!L$116)
+($N569*'fnd base rates'!L$117)
+($O569*'fnd base rates'!L$118)
+($P569*VLOOKUP($S569+12,rate_basefnd,12)))</f>
        <v>49944.567120000007</v>
      </c>
      <c r="AE569" s="1">
        <f>(($D569*'fnd base rates'!M$107)
+($E569*'fnd base rates'!M$108)
+($F569*'fnd base rates'!M$109)
+($G569*'fnd base rates'!M$110)
+($H569*'fnd base rates'!M$111)
+($I569*'fnd base rates'!M$112)
+($J569*'fnd base rates'!M$113)
+($K569*'fnd base rates'!M$114)
+($M569*'fnd base rates'!M$116)
+($N569*'fnd base rates'!M$117)
+($O569*'fnd base rates'!M$118)
+($P569*VLOOKUP($S569+12,rate_basefnd,13)))</f>
        <v>0</v>
      </c>
      <c r="AF569" s="4">
        <f t="shared" si="615"/>
        <v>379182.85493999999</v>
      </c>
      <c r="AH569" s="269">
        <f t="shared" si="616"/>
        <v>478352600</v>
      </c>
      <c r="AI569" s="4" t="str">
        <f t="shared" si="617"/>
        <v>478</v>
      </c>
      <c r="AJ569" s="2" t="str">
        <f t="shared" si="618"/>
        <v>352</v>
      </c>
      <c r="AK569" s="2" t="str">
        <f t="shared" si="619"/>
        <v>600</v>
      </c>
      <c r="AL569" s="4">
        <f t="shared" si="620"/>
        <v>1</v>
      </c>
      <c r="AM569" s="4">
        <f t="shared" si="611"/>
        <v>34</v>
      </c>
      <c r="AN569" s="4">
        <f t="shared" si="621"/>
        <v>379182.85493999999</v>
      </c>
      <c r="AO569" s="4">
        <f t="shared" si="622"/>
        <v>11152</v>
      </c>
      <c r="AP569" s="4">
        <f t="shared" si="612"/>
        <v>0</v>
      </c>
      <c r="AQ569" s="4">
        <v>11152</v>
      </c>
      <c r="AW569" s="4">
        <v>11152</v>
      </c>
      <c r="AX569" s="5">
        <f t="shared" si="623"/>
        <v>0</v>
      </c>
      <c r="AY569" s="4">
        <v>11152</v>
      </c>
      <c r="AZ569" s="5"/>
      <c r="BB569" s="5">
        <f t="shared" ref="BB569" si="670">BC569-BA569</f>
        <v>0</v>
      </c>
    </row>
    <row r="570" spans="1:54" s="4" customFormat="1">
      <c r="A570" s="269">
        <v>478</v>
      </c>
      <c r="B570" s="2">
        <v>478352610</v>
      </c>
      <c r="C570" s="9" t="s">
        <v>4</v>
      </c>
      <c r="D570" s="14">
        <f>'fnd enro'!D570</f>
        <v>0</v>
      </c>
      <c r="E570" s="14">
        <f>'fnd enro'!E570</f>
        <v>0</v>
      </c>
      <c r="F570" s="14">
        <f>'fnd enro'!F570</f>
        <v>0</v>
      </c>
      <c r="G570" s="14">
        <f>'fnd enro'!G570</f>
        <v>0</v>
      </c>
      <c r="H570" s="14">
        <f>'fnd enro'!H570</f>
        <v>0</v>
      </c>
      <c r="I570" s="14">
        <f>'fnd enro'!I570</f>
        <v>7</v>
      </c>
      <c r="J570" s="14">
        <f>'fnd enro'!J570</f>
        <v>0</v>
      </c>
      <c r="K570" s="15">
        <f>'fnd enro'!K570</f>
        <v>0.2702</v>
      </c>
      <c r="L570" s="14">
        <f>'fnd enro'!L570</f>
        <v>0</v>
      </c>
      <c r="M570" s="14">
        <f>'fnd enro'!M570</f>
        <v>0</v>
      </c>
      <c r="N570" s="14">
        <f>'fnd enro'!N570</f>
        <v>0</v>
      </c>
      <c r="O570" s="14">
        <f>'fnd enro'!O570</f>
        <v>0</v>
      </c>
      <c r="P570" s="14">
        <f>'fnd enro'!P570</f>
        <v>0</v>
      </c>
      <c r="Q570" s="14">
        <f>'fnd enro'!R570</f>
        <v>7</v>
      </c>
      <c r="R570" s="15">
        <f t="shared" si="614"/>
        <v>1</v>
      </c>
      <c r="S570" s="14">
        <f>VALUE('fnd enro'!Q570)</f>
        <v>5</v>
      </c>
      <c r="T570" s="2"/>
      <c r="U570" s="1">
        <f>(($D570*'fnd base rates'!C$107)
+($E570*'fnd base rates'!C$108)
+($F570*'fnd base rates'!C$109)
+($G570*'fnd base rates'!C$110)
+($H570*'fnd base rates'!C$111)
+($I570*'fnd base rates'!C$112)
+($J570*'fnd base rates'!C$113)
+($K570*'fnd base rates'!C$114)
+($M570*'fnd base rates'!C$116)
+($N570*'fnd base rates'!C$117)
+($O570*'fnd base rates'!C$118)
+($P570*VLOOKUP($S570+12,rate_basefnd,3)))
*$R570</f>
        <v>3755.2294219999999</v>
      </c>
      <c r="V570" s="1">
        <f>(($D570*'fnd base rates'!D$107)
+($E570*'fnd base rates'!D$108)
+($F570*'fnd base rates'!D$109)
+($G570*'fnd base rates'!D$110)
+($H570*'fnd base rates'!D$111)
+($I570*'fnd base rates'!D$112)
+($J570*'fnd base rates'!D$113)
+($K570*'fnd base rates'!D$114)
+($M570*'fnd base rates'!D$116)
+($N570*'fnd base rates'!D$117)
+($O570*'fnd base rates'!D$118)
+($P570*VLOOKUP($S570+12,rate_basefnd,4)))
*$R570</f>
        <v>5355.56</v>
      </c>
      <c r="W570" s="1">
        <f>(($D570*'fnd base rates'!E$107)
+($E570*'fnd base rates'!E$108)
+($F570*'fnd base rates'!E$109)
+($G570*'fnd base rates'!E$110)
+($H570*'fnd base rates'!E$111)
+($I570*'fnd base rates'!E$112)
+($J570*'fnd base rates'!E$113)
+($K570*'fnd base rates'!E$114)
+($M570*'fnd base rates'!E$116)
+($N570*'fnd base rates'!E$117)
+($O570*'fnd base rates'!E$118)
+($P570*VLOOKUP($S570+12,rate_basefnd,5)))
*$R570</f>
        <v>34385.402631999998</v>
      </c>
      <c r="X570" s="1">
        <f>(($D570*'fnd base rates'!F$107)
+($E570*'fnd base rates'!F$108)
+($F570*'fnd base rates'!F$109)
+($G570*'fnd base rates'!F$110)
+($H570*'fnd base rates'!F$111)
+($I570*'fnd base rates'!F$112)
+($J570*'fnd base rates'!F$113)
+($K570*'fnd base rates'!F$114)
+($M570*'fnd base rates'!F$116)
+($N570*'fnd base rates'!F$117)
+($O570*'fnd base rates'!F$118)
+($P570*VLOOKUP($S570+12,rate_basefnd,6)))
*$R570</f>
        <v>6208.2048840000007</v>
      </c>
      <c r="Y570" s="1">
        <f>(($D570*'fnd base rates'!G$107)
+($E570*'fnd base rates'!G$108)
+($F570*'fnd base rates'!G$109)
+($G570*'fnd base rates'!G$110)
+($H570*'fnd base rates'!G$111)
+($I570*'fnd base rates'!G$112)
+($J570*'fnd base rates'!G$113)
+($K570*'fnd base rates'!G$114)
+($M570*'fnd base rates'!G$116)
+($N570*'fnd base rates'!G$117)
+($O570*'fnd base rates'!G$118)
+($P570*VLOOKUP($S570+12,rate_basefnd,7)))
*$R570</f>
        <v>1147.1829739999998</v>
      </c>
      <c r="Z570" s="1">
        <f>(($D570*'fnd base rates'!H$107)
+($E570*'fnd base rates'!H$108)
+($F570*'fnd base rates'!H$109)
+($G570*'fnd base rates'!H$110)
+($H570*'fnd base rates'!H$111)
+($I570*'fnd base rates'!H$112)
+($J570*'fnd base rates'!H$113)
+($K570*'fnd base rates'!H$114)
+($M570*'fnd base rates'!H$116)
+($N570*'fnd base rates'!H$117)
+($O570*'fnd base rates'!H$118)
+($P570*VLOOKUP($S570+12,rate_basefnd,8)))</f>
        <v>5796.5525379999999</v>
      </c>
      <c r="AA570" s="1">
        <f>(($D570*'fnd base rates'!I$107)
+($E570*'fnd base rates'!I$108)
+($F570*'fnd base rates'!I$109)
+($G570*'fnd base rates'!I$110)
+($H570*'fnd base rates'!I$111)
+($I570*'fnd base rates'!I$112)
+($J570*'fnd base rates'!I$113)
+($K570*'fnd base rates'!I$114)
+($M570*'fnd base rates'!I$116)
+($N570*'fnd base rates'!I$117)
+($O570*'fnd base rates'!I$118)
+($P570*VLOOKUP($S570+12,rate_basefnd,9)))
*$R570</f>
        <v>2981.58</v>
      </c>
      <c r="AB570" s="1">
        <f>(($D570*'fnd base rates'!J$107)
+($E570*'fnd base rates'!J$108)
+($F570*'fnd base rates'!J$109)
+($G570*'fnd base rates'!J$110)
+($H570*'fnd base rates'!J$111)
+($I570*'fnd base rates'!J$112)
+($J570*'fnd base rates'!J$113)
+($K570*'fnd base rates'!J$114)
+($M570*'fnd base rates'!J$116)
+($N570*'fnd base rates'!J$117)
+($O570*'fnd base rates'!J$118)
+($P570*VLOOKUP($S570+12,rate_basefnd,10)))
*$R570</f>
        <v>4016.25</v>
      </c>
      <c r="AC570" s="1">
        <f>(($D570*'fnd base rates'!K$107)
+($E570*'fnd base rates'!K$108)
+($F570*'fnd base rates'!K$109)
+($G570*'fnd base rates'!K$110)
+($H570*'fnd base rates'!K$111)
+($I570*'fnd base rates'!K$112)
+($J570*'fnd base rates'!K$113)
+($K570*'fnd base rates'!K$114)
+($M570*'fnd base rates'!K$116)
+($N570*'fnd base rates'!K$117)
+($O570*'fnd base rates'!K$118)
+($P570*VLOOKUP($S570+12,rate_basefnd,11)))
*$R570</f>
        <v>8050.4191600000004</v>
      </c>
      <c r="AD570" s="1">
        <f>(($D570*'fnd base rates'!L$107)
+($E570*'fnd base rates'!L$108)
+($F570*'fnd base rates'!L$109)
+($G570*'fnd base rates'!L$110)
+($H570*'fnd base rates'!L$111)
+($I570*'fnd base rates'!L$112)
+($J570*'fnd base rates'!L$113)
+($K570*'fnd base rates'!L$114)
+($M570*'fnd base rates'!L$116)
+($N570*'fnd base rates'!L$117)
+($O570*'fnd base rates'!L$118)
+($P570*VLOOKUP($S570+12,rate_basefnd,12)))</f>
        <v>9583.8867600000012</v>
      </c>
      <c r="AE570" s="1">
        <f>(($D570*'fnd base rates'!M$107)
+($E570*'fnd base rates'!M$108)
+($F570*'fnd base rates'!M$109)
+($G570*'fnd base rates'!M$110)
+($H570*'fnd base rates'!M$111)
+($I570*'fnd base rates'!M$112)
+($J570*'fnd base rates'!M$113)
+($K570*'fnd base rates'!M$114)
+($M570*'fnd base rates'!M$116)
+($N570*'fnd base rates'!M$117)
+($O570*'fnd base rates'!M$118)
+($P570*VLOOKUP($S570+12,rate_basefnd,13)))</f>
        <v>0</v>
      </c>
      <c r="AF570" s="4">
        <f t="shared" si="615"/>
        <v>81280.268370000005</v>
      </c>
      <c r="AH570" s="269">
        <f t="shared" si="616"/>
        <v>478352610</v>
      </c>
      <c r="AI570" s="4" t="str">
        <f t="shared" si="617"/>
        <v>478</v>
      </c>
      <c r="AJ570" s="2" t="str">
        <f t="shared" si="618"/>
        <v>352</v>
      </c>
      <c r="AK570" s="2" t="str">
        <f t="shared" si="619"/>
        <v>610</v>
      </c>
      <c r="AL570" s="4">
        <f t="shared" si="620"/>
        <v>1</v>
      </c>
      <c r="AM570" s="4">
        <f t="shared" si="611"/>
        <v>7</v>
      </c>
      <c r="AN570" s="4">
        <f t="shared" si="621"/>
        <v>81280.268370000005</v>
      </c>
      <c r="AO570" s="4">
        <f t="shared" si="622"/>
        <v>11611</v>
      </c>
      <c r="AP570" s="4">
        <f t="shared" si="612"/>
        <v>0</v>
      </c>
      <c r="AQ570" s="4">
        <v>11611</v>
      </c>
      <c r="AW570" s="4">
        <v>11611</v>
      </c>
      <c r="AX570" s="5">
        <f t="shared" si="623"/>
        <v>0</v>
      </c>
      <c r="AY570" s="4">
        <v>11611</v>
      </c>
      <c r="AZ570" s="5"/>
      <c r="BB570" s="5">
        <f t="shared" ref="BB570" si="671">BC570-BA570</f>
        <v>0</v>
      </c>
    </row>
    <row r="571" spans="1:54" s="4" customFormat="1">
      <c r="A571" s="269">
        <v>478</v>
      </c>
      <c r="B571" s="2">
        <v>478352616</v>
      </c>
      <c r="C571" s="9" t="s">
        <v>4</v>
      </c>
      <c r="D571" s="14">
        <f>'fnd enro'!D571</f>
        <v>0</v>
      </c>
      <c r="E571" s="14">
        <f>'fnd enro'!E571</f>
        <v>0</v>
      </c>
      <c r="F571" s="14">
        <f>'fnd enro'!F571</f>
        <v>0</v>
      </c>
      <c r="G571" s="14">
        <f>'fnd enro'!G571</f>
        <v>0</v>
      </c>
      <c r="H571" s="14">
        <f>'fnd enro'!H571</f>
        <v>19</v>
      </c>
      <c r="I571" s="14">
        <f>'fnd enro'!I571</f>
        <v>34</v>
      </c>
      <c r="J571" s="14">
        <f>'fnd enro'!J571</f>
        <v>0</v>
      </c>
      <c r="K571" s="15">
        <f>'fnd enro'!K571</f>
        <v>2.0457999999999998</v>
      </c>
      <c r="L571" s="14">
        <f>'fnd enro'!L571</f>
        <v>0</v>
      </c>
      <c r="M571" s="14">
        <f>'fnd enro'!M571</f>
        <v>0</v>
      </c>
      <c r="N571" s="14">
        <f>'fnd enro'!N571</f>
        <v>0</v>
      </c>
      <c r="O571" s="14">
        <f>'fnd enro'!O571</f>
        <v>0</v>
      </c>
      <c r="P571" s="14">
        <f>'fnd enro'!P571</f>
        <v>7</v>
      </c>
      <c r="Q571" s="14">
        <f>'fnd enro'!R571</f>
        <v>53</v>
      </c>
      <c r="R571" s="15">
        <f t="shared" si="614"/>
        <v>1</v>
      </c>
      <c r="S571" s="14">
        <f>VALUE('fnd enro'!Q571)</f>
        <v>6</v>
      </c>
      <c r="T571" s="2"/>
      <c r="U571" s="1">
        <f>(($D571*'fnd base rates'!C$107)
+($E571*'fnd base rates'!C$108)
+($F571*'fnd base rates'!C$109)
+($G571*'fnd base rates'!C$110)
+($H571*'fnd base rates'!C$111)
+($I571*'fnd base rates'!C$112)
+($J571*'fnd base rates'!C$113)
+($K571*'fnd base rates'!C$114)
+($M571*'fnd base rates'!C$116)
+($N571*'fnd base rates'!C$117)
+($O571*'fnd base rates'!C$118)
+($P571*VLOOKUP($S571+12,rate_basefnd,3)))
*$R571</f>
        <v>28888.081338000004</v>
      </c>
      <c r="V571" s="1">
        <f>(($D571*'fnd base rates'!D$107)
+($E571*'fnd base rates'!D$108)
+($F571*'fnd base rates'!D$109)
+($G571*'fnd base rates'!D$110)
+($H571*'fnd base rates'!D$111)
+($I571*'fnd base rates'!D$112)
+($J571*'fnd base rates'!D$113)
+($K571*'fnd base rates'!D$114)
+($M571*'fnd base rates'!D$116)
+($N571*'fnd base rates'!D$117)
+($O571*'fnd base rates'!D$118)
+($P571*VLOOKUP($S571+12,rate_basefnd,4)))
*$R571</f>
        <v>42707.83</v>
      </c>
      <c r="W571" s="1">
        <f>(($D571*'fnd base rates'!E$107)
+($E571*'fnd base rates'!E$108)
+($F571*'fnd base rates'!E$109)
+($G571*'fnd base rates'!E$110)
+($H571*'fnd base rates'!E$111)
+($I571*'fnd base rates'!E$112)
+($J571*'fnd base rates'!E$113)
+($K571*'fnd base rates'!E$114)
+($M571*'fnd base rates'!E$116)
+($N571*'fnd base rates'!E$117)
+($O571*'fnd base rates'!E$118)
+($P571*VLOOKUP($S571+12,rate_basefnd,5)))
*$R571</f>
        <v>253817.03992800001</v>
      </c>
      <c r="X571" s="1">
        <f>(($D571*'fnd base rates'!F$107)
+($E571*'fnd base rates'!F$108)
+($F571*'fnd base rates'!F$109)
+($G571*'fnd base rates'!F$110)
+($H571*'fnd base rates'!F$111)
+($I571*'fnd base rates'!F$112)
+($J571*'fnd base rates'!F$113)
+($K571*'fnd base rates'!F$114)
+($M571*'fnd base rates'!F$116)
+($N571*'fnd base rates'!F$117)
+($O571*'fnd base rates'!F$118)
+($P571*VLOOKUP($S571+12,rate_basefnd,6)))
*$R571</f>
        <v>49066.289836000004</v>
      </c>
      <c r="Y571" s="1">
        <f>(($D571*'fnd base rates'!G$107)
+($E571*'fnd base rates'!G$108)
+($F571*'fnd base rates'!G$109)
+($G571*'fnd base rates'!G$110)
+($H571*'fnd base rates'!G$111)
+($I571*'fnd base rates'!G$112)
+($J571*'fnd base rates'!G$113)
+($K571*'fnd base rates'!G$114)
+($M571*'fnd base rates'!G$116)
+($N571*'fnd base rates'!G$117)
+($O571*'fnd base rates'!G$118)
+($P571*VLOOKUP($S571+12,rate_basefnd,7)))
*$R571</f>
        <v>9794.9239460000008</v>
      </c>
      <c r="Z571" s="1">
        <f>(($D571*'fnd base rates'!H$107)
+($E571*'fnd base rates'!H$108)
+($F571*'fnd base rates'!H$109)
+($G571*'fnd base rates'!H$110)
+($H571*'fnd base rates'!H$111)
+($I571*'fnd base rates'!H$112)
+($J571*'fnd base rates'!H$113)
+($K571*'fnd base rates'!H$114)
+($M571*'fnd base rates'!H$116)
+($N571*'fnd base rates'!H$117)
+($O571*'fnd base rates'!H$118)
+($P571*VLOOKUP($S571+12,rate_basefnd,8)))</f>
        <v>38256.753502000007</v>
      </c>
      <c r="AA571" s="1">
        <f>(($D571*'fnd base rates'!I$107)
+($E571*'fnd base rates'!I$108)
+($F571*'fnd base rates'!I$109)
+($G571*'fnd base rates'!I$110)
+($H571*'fnd base rates'!I$111)
+($I571*'fnd base rates'!I$112)
+($J571*'fnd base rates'!I$113)
+($K571*'fnd base rates'!I$114)
+($M571*'fnd base rates'!I$116)
+($N571*'fnd base rates'!I$117)
+($O571*'fnd base rates'!I$118)
+($P571*VLOOKUP($S571+12,rate_basefnd,9)))
*$R571</f>
        <v>22226.3</v>
      </c>
      <c r="AB571" s="1">
        <f>(($D571*'fnd base rates'!J$107)
+($E571*'fnd base rates'!J$108)
+($F571*'fnd base rates'!J$109)
+($G571*'fnd base rates'!J$110)
+($H571*'fnd base rates'!J$111)
+($I571*'fnd base rates'!J$112)
+($J571*'fnd base rates'!J$113)
+($K571*'fnd base rates'!J$114)
+($M571*'fnd base rates'!J$116)
+($N571*'fnd base rates'!J$117)
+($O571*'fnd base rates'!J$118)
+($P571*VLOOKUP($S571+12,rate_basefnd,10)))
*$R571</f>
        <v>28668.69</v>
      </c>
      <c r="AC571" s="1">
        <f>(($D571*'fnd base rates'!K$107)
+($E571*'fnd base rates'!K$108)
+($F571*'fnd base rates'!K$109)
+($G571*'fnd base rates'!K$110)
+($H571*'fnd base rates'!K$111)
+($I571*'fnd base rates'!K$112)
+($J571*'fnd base rates'!K$113)
+($K571*'fnd base rates'!K$114)
+($M571*'fnd base rates'!K$116)
+($N571*'fnd base rates'!K$117)
+($O571*'fnd base rates'!K$118)
+($P571*VLOOKUP($S571+12,rate_basefnd,11)))
*$R571</f>
        <v>61563.073639999995</v>
      </c>
      <c r="AD571" s="1">
        <f>(($D571*'fnd base rates'!L$107)
+($E571*'fnd base rates'!L$108)
+($F571*'fnd base rates'!L$109)
+($G571*'fnd base rates'!L$110)
+($H571*'fnd base rates'!L$111)
+($I571*'fnd base rates'!L$112)
+($J571*'fnd base rates'!L$113)
+($K571*'fnd base rates'!L$114)
+($M571*'fnd base rates'!L$116)
+($N571*'fnd base rates'!L$117)
+($O571*'fnd base rates'!L$118)
+($P571*VLOOKUP($S571+12,rate_basefnd,12)))</f>
        <v>78695.944040000002</v>
      </c>
      <c r="AE571" s="1">
        <f>(($D571*'fnd base rates'!M$107)
+($E571*'fnd base rates'!M$108)
+($F571*'fnd base rates'!M$109)
+($G571*'fnd base rates'!M$110)
+($H571*'fnd base rates'!M$111)
+($I571*'fnd base rates'!M$112)
+($J571*'fnd base rates'!M$113)
+($K571*'fnd base rates'!M$114)
+($M571*'fnd base rates'!M$116)
+($N571*'fnd base rates'!M$117)
+($O571*'fnd base rates'!M$118)
+($P571*VLOOKUP($S571+12,rate_basefnd,13)))</f>
        <v>0</v>
      </c>
      <c r="AF571" s="4">
        <f t="shared" si="615"/>
        <v>613684.92622999998</v>
      </c>
      <c r="AH571" s="269">
        <f t="shared" si="616"/>
        <v>478352616</v>
      </c>
      <c r="AI571" s="4" t="str">
        <f t="shared" si="617"/>
        <v>478</v>
      </c>
      <c r="AJ571" s="2" t="str">
        <f t="shared" si="618"/>
        <v>352</v>
      </c>
      <c r="AK571" s="2" t="str">
        <f t="shared" si="619"/>
        <v>616</v>
      </c>
      <c r="AL571" s="4">
        <f t="shared" si="620"/>
        <v>1</v>
      </c>
      <c r="AM571" s="4">
        <f t="shared" si="611"/>
        <v>53</v>
      </c>
      <c r="AN571" s="4">
        <f t="shared" si="621"/>
        <v>613684.92622999998</v>
      </c>
      <c r="AO571" s="4">
        <f t="shared" si="622"/>
        <v>11579</v>
      </c>
      <c r="AP571" s="4">
        <f t="shared" si="612"/>
        <v>0</v>
      </c>
      <c r="AQ571" s="4">
        <v>11579</v>
      </c>
      <c r="AW571" s="4">
        <v>11579</v>
      </c>
      <c r="AX571" s="5">
        <f t="shared" si="623"/>
        <v>0</v>
      </c>
      <c r="AY571" s="4">
        <v>11579</v>
      </c>
      <c r="AZ571" s="5"/>
      <c r="BB571" s="5">
        <f t="shared" ref="BB571" si="672">BC571-BA571</f>
        <v>0</v>
      </c>
    </row>
    <row r="572" spans="1:54" s="4" customFormat="1">
      <c r="A572" s="269">
        <v>478</v>
      </c>
      <c r="B572" s="2">
        <v>478352620</v>
      </c>
      <c r="C572" s="9" t="s">
        <v>4</v>
      </c>
      <c r="D572" s="14">
        <f>'fnd enro'!D572</f>
        <v>0</v>
      </c>
      <c r="E572" s="14">
        <f>'fnd enro'!E572</f>
        <v>0</v>
      </c>
      <c r="F572" s="14">
        <f>'fnd enro'!F572</f>
        <v>0</v>
      </c>
      <c r="G572" s="14">
        <f>'fnd enro'!G572</f>
        <v>0</v>
      </c>
      <c r="H572" s="14">
        <f>'fnd enro'!H572</f>
        <v>0</v>
      </c>
      <c r="I572" s="14">
        <f>'fnd enro'!I572</f>
        <v>2</v>
      </c>
      <c r="J572" s="14">
        <f>'fnd enro'!J572</f>
        <v>0</v>
      </c>
      <c r="K572" s="15">
        <f>'fnd enro'!K572</f>
        <v>7.7200000000000005E-2</v>
      </c>
      <c r="L572" s="14">
        <f>'fnd enro'!L572</f>
        <v>0</v>
      </c>
      <c r="M572" s="14">
        <f>'fnd enro'!M572</f>
        <v>0</v>
      </c>
      <c r="N572" s="14">
        <f>'fnd enro'!N572</f>
        <v>0</v>
      </c>
      <c r="O572" s="14">
        <f>'fnd enro'!O572</f>
        <v>0</v>
      </c>
      <c r="P572" s="14">
        <f>'fnd enro'!P572</f>
        <v>0</v>
      </c>
      <c r="Q572" s="14">
        <f>'fnd enro'!R572</f>
        <v>2</v>
      </c>
      <c r="R572" s="15">
        <f t="shared" si="614"/>
        <v>1</v>
      </c>
      <c r="S572" s="14">
        <f>VALUE('fnd enro'!Q572)</f>
        <v>4</v>
      </c>
      <c r="T572" s="2"/>
      <c r="U572" s="1">
        <f>(($D572*'fnd base rates'!C$107)
+($E572*'fnd base rates'!C$108)
+($F572*'fnd base rates'!C$109)
+($G572*'fnd base rates'!C$110)
+($H572*'fnd base rates'!C$111)
+($I572*'fnd base rates'!C$112)
+($J572*'fnd base rates'!C$113)
+($K572*'fnd base rates'!C$114)
+($M572*'fnd base rates'!C$116)
+($N572*'fnd base rates'!C$117)
+($O572*'fnd base rates'!C$118)
+($P572*VLOOKUP($S572+12,rate_basefnd,3)))
*$R572</f>
        <v>1072.9226920000001</v>
      </c>
      <c r="V572" s="1">
        <f>(($D572*'fnd base rates'!D$107)
+($E572*'fnd base rates'!D$108)
+($F572*'fnd base rates'!D$109)
+($G572*'fnd base rates'!D$110)
+($H572*'fnd base rates'!D$111)
+($I572*'fnd base rates'!D$112)
+($J572*'fnd base rates'!D$113)
+($K572*'fnd base rates'!D$114)
+($M572*'fnd base rates'!D$116)
+($N572*'fnd base rates'!D$117)
+($O572*'fnd base rates'!D$118)
+($P572*VLOOKUP($S572+12,rate_basefnd,4)))
*$R572</f>
        <v>1530.16</v>
      </c>
      <c r="W572" s="1">
        <f>(($D572*'fnd base rates'!E$107)
+($E572*'fnd base rates'!E$108)
+($F572*'fnd base rates'!E$109)
+($G572*'fnd base rates'!E$110)
+($H572*'fnd base rates'!E$111)
+($I572*'fnd base rates'!E$112)
+($J572*'fnd base rates'!E$113)
+($K572*'fnd base rates'!E$114)
+($M572*'fnd base rates'!E$116)
+($N572*'fnd base rates'!E$117)
+($O572*'fnd base rates'!E$118)
+($P572*VLOOKUP($S572+12,rate_basefnd,5)))
*$R572</f>
        <v>9824.4007519999996</v>
      </c>
      <c r="X572" s="1">
        <f>(($D572*'fnd base rates'!F$107)
+($E572*'fnd base rates'!F$108)
+($F572*'fnd base rates'!F$109)
+($G572*'fnd base rates'!F$110)
+($H572*'fnd base rates'!F$111)
+($I572*'fnd base rates'!F$112)
+($J572*'fnd base rates'!F$113)
+($K572*'fnd base rates'!F$114)
+($M572*'fnd base rates'!F$116)
+($N572*'fnd base rates'!F$117)
+($O572*'fnd base rates'!F$118)
+($P572*VLOOKUP($S572+12,rate_basefnd,6)))
*$R572</f>
        <v>1773.7728240000001</v>
      </c>
      <c r="Y572" s="1">
        <f>(($D572*'fnd base rates'!G$107)
+($E572*'fnd base rates'!G$108)
+($F572*'fnd base rates'!G$109)
+($G572*'fnd base rates'!G$110)
+($H572*'fnd base rates'!G$111)
+($I572*'fnd base rates'!G$112)
+($J572*'fnd base rates'!G$113)
+($K572*'fnd base rates'!G$114)
+($M572*'fnd base rates'!G$116)
+($N572*'fnd base rates'!G$117)
+($O572*'fnd base rates'!G$118)
+($P572*VLOOKUP($S572+12,rate_basefnd,7)))
*$R572</f>
        <v>327.76656399999996</v>
      </c>
      <c r="Z572" s="1">
        <f>(($D572*'fnd base rates'!H$107)
+($E572*'fnd base rates'!H$108)
+($F572*'fnd base rates'!H$109)
+($G572*'fnd base rates'!H$110)
+($H572*'fnd base rates'!H$111)
+($I572*'fnd base rates'!H$112)
+($J572*'fnd base rates'!H$113)
+($K572*'fnd base rates'!H$114)
+($M572*'fnd base rates'!H$116)
+($N572*'fnd base rates'!H$117)
+($O572*'fnd base rates'!H$118)
+($P572*VLOOKUP($S572+12,rate_basefnd,8)))</f>
        <v>1656.157868</v>
      </c>
      <c r="AA572" s="1">
        <f>(($D572*'fnd base rates'!I$107)
+($E572*'fnd base rates'!I$108)
+($F572*'fnd base rates'!I$109)
+($G572*'fnd base rates'!I$110)
+($H572*'fnd base rates'!I$111)
+($I572*'fnd base rates'!I$112)
+($J572*'fnd base rates'!I$113)
+($K572*'fnd base rates'!I$114)
+($M572*'fnd base rates'!I$116)
+($N572*'fnd base rates'!I$117)
+($O572*'fnd base rates'!I$118)
+($P572*VLOOKUP($S572+12,rate_basefnd,9)))
*$R572</f>
        <v>851.88</v>
      </c>
      <c r="AB572" s="1">
        <f>(($D572*'fnd base rates'!J$107)
+($E572*'fnd base rates'!J$108)
+($F572*'fnd base rates'!J$109)
+($G572*'fnd base rates'!J$110)
+($H572*'fnd base rates'!J$111)
+($I572*'fnd base rates'!J$112)
+($J572*'fnd base rates'!J$113)
+($K572*'fnd base rates'!J$114)
+($M572*'fnd base rates'!J$116)
+($N572*'fnd base rates'!J$117)
+($O572*'fnd base rates'!J$118)
+($P572*VLOOKUP($S572+12,rate_basefnd,10)))
*$R572</f>
        <v>1147.5</v>
      </c>
      <c r="AC572" s="1">
        <f>(($D572*'fnd base rates'!K$107)
+($E572*'fnd base rates'!K$108)
+($F572*'fnd base rates'!K$109)
+($G572*'fnd base rates'!K$110)
+($H572*'fnd base rates'!K$111)
+($I572*'fnd base rates'!K$112)
+($J572*'fnd base rates'!K$113)
+($K572*'fnd base rates'!K$114)
+($M572*'fnd base rates'!K$116)
+($N572*'fnd base rates'!K$117)
+($O572*'fnd base rates'!K$118)
+($P572*VLOOKUP($S572+12,rate_basefnd,11)))
*$R572</f>
        <v>2300.11976</v>
      </c>
      <c r="AD572" s="1">
        <f>(($D572*'fnd base rates'!L$107)
+($E572*'fnd base rates'!L$108)
+($F572*'fnd base rates'!L$109)
+($G572*'fnd base rates'!L$110)
+($H572*'fnd base rates'!L$111)
+($I572*'fnd base rates'!L$112)
+($J572*'fnd base rates'!L$113)
+($K572*'fnd base rates'!L$114)
+($M572*'fnd base rates'!L$116)
+($N572*'fnd base rates'!L$117)
+($O572*'fnd base rates'!L$118)
+($P572*VLOOKUP($S572+12,rate_basefnd,12)))</f>
        <v>2738.2533600000002</v>
      </c>
      <c r="AE572" s="1">
        <f>(($D572*'fnd base rates'!M$107)
+($E572*'fnd base rates'!M$108)
+($F572*'fnd base rates'!M$109)
+($G572*'fnd base rates'!M$110)
+($H572*'fnd base rates'!M$111)
+($I572*'fnd base rates'!M$112)
+($J572*'fnd base rates'!M$113)
+($K572*'fnd base rates'!M$114)
+($M572*'fnd base rates'!M$116)
+($N572*'fnd base rates'!M$117)
+($O572*'fnd base rates'!M$118)
+($P572*VLOOKUP($S572+12,rate_basefnd,13)))</f>
        <v>0</v>
      </c>
      <c r="AF572" s="4">
        <f t="shared" si="615"/>
        <v>23222.933819999998</v>
      </c>
      <c r="AH572" s="269">
        <f t="shared" si="616"/>
        <v>478352620</v>
      </c>
      <c r="AI572" s="4" t="str">
        <f t="shared" si="617"/>
        <v>478</v>
      </c>
      <c r="AJ572" s="2" t="str">
        <f t="shared" si="618"/>
        <v>352</v>
      </c>
      <c r="AK572" s="2" t="str">
        <f t="shared" si="619"/>
        <v>620</v>
      </c>
      <c r="AL572" s="4">
        <f t="shared" si="620"/>
        <v>1</v>
      </c>
      <c r="AM572" s="4">
        <f t="shared" si="611"/>
        <v>2</v>
      </c>
      <c r="AN572" s="4">
        <f t="shared" si="621"/>
        <v>23222.933819999998</v>
      </c>
      <c r="AO572" s="4">
        <f t="shared" si="622"/>
        <v>11611</v>
      </c>
      <c r="AP572" s="4">
        <f t="shared" si="612"/>
        <v>0</v>
      </c>
      <c r="AQ572" s="4">
        <v>11611</v>
      </c>
      <c r="AW572" s="4">
        <v>11611</v>
      </c>
      <c r="AX572" s="5">
        <f t="shared" si="623"/>
        <v>0</v>
      </c>
      <c r="AY572" s="4">
        <v>11611</v>
      </c>
      <c r="AZ572" s="5"/>
      <c r="BB572" s="5">
        <f t="shared" ref="BB572" si="673">BC572-BA572</f>
        <v>0</v>
      </c>
    </row>
    <row r="573" spans="1:54" s="4" customFormat="1">
      <c r="A573" s="269">
        <v>478</v>
      </c>
      <c r="B573" s="2">
        <v>478352640</v>
      </c>
      <c r="C573" s="9" t="s">
        <v>4</v>
      </c>
      <c r="D573" s="14">
        <f>'fnd enro'!D573</f>
        <v>0</v>
      </c>
      <c r="E573" s="14">
        <f>'fnd enro'!E573</f>
        <v>0</v>
      </c>
      <c r="F573" s="14">
        <f>'fnd enro'!F573</f>
        <v>0</v>
      </c>
      <c r="G573" s="14">
        <f>'fnd enro'!G573</f>
        <v>0</v>
      </c>
      <c r="H573" s="14">
        <f>'fnd enro'!H573</f>
        <v>0</v>
      </c>
      <c r="I573" s="14">
        <f>'fnd enro'!I573</f>
        <v>1</v>
      </c>
      <c r="J573" s="14">
        <f>'fnd enro'!J573</f>
        <v>0</v>
      </c>
      <c r="K573" s="15">
        <f>'fnd enro'!K573</f>
        <v>3.8600000000000002E-2</v>
      </c>
      <c r="L573" s="14">
        <f>'fnd enro'!L573</f>
        <v>0</v>
      </c>
      <c r="M573" s="14">
        <f>'fnd enro'!M573</f>
        <v>0</v>
      </c>
      <c r="N573" s="14">
        <f>'fnd enro'!N573</f>
        <v>0</v>
      </c>
      <c r="O573" s="14">
        <f>'fnd enro'!O573</f>
        <v>0</v>
      </c>
      <c r="P573" s="14">
        <f>'fnd enro'!P573</f>
        <v>0</v>
      </c>
      <c r="Q573" s="14">
        <f>'fnd enro'!R573</f>
        <v>1</v>
      </c>
      <c r="R573" s="15">
        <f t="shared" si="614"/>
        <v>1</v>
      </c>
      <c r="S573" s="14">
        <f>VALUE('fnd enro'!Q573)</f>
        <v>2</v>
      </c>
      <c r="T573" s="2"/>
      <c r="U573" s="1">
        <f>(($D573*'fnd base rates'!C$107)
+($E573*'fnd base rates'!C$108)
+($F573*'fnd base rates'!C$109)
+($G573*'fnd base rates'!C$110)
+($H573*'fnd base rates'!C$111)
+($I573*'fnd base rates'!C$112)
+($J573*'fnd base rates'!C$113)
+($K573*'fnd base rates'!C$114)
+($M573*'fnd base rates'!C$116)
+($N573*'fnd base rates'!C$117)
+($O573*'fnd base rates'!C$118)
+($P573*VLOOKUP($S573+12,rate_basefnd,3)))
*$R573</f>
        <v>536.46134600000005</v>
      </c>
      <c r="V573" s="1">
        <f>(($D573*'fnd base rates'!D$107)
+($E573*'fnd base rates'!D$108)
+($F573*'fnd base rates'!D$109)
+($G573*'fnd base rates'!D$110)
+($H573*'fnd base rates'!D$111)
+($I573*'fnd base rates'!D$112)
+($J573*'fnd base rates'!D$113)
+($K573*'fnd base rates'!D$114)
+($M573*'fnd base rates'!D$116)
+($N573*'fnd base rates'!D$117)
+($O573*'fnd base rates'!D$118)
+($P573*VLOOKUP($S573+12,rate_basefnd,4)))
*$R573</f>
        <v>765.08</v>
      </c>
      <c r="W573" s="1">
        <f>(($D573*'fnd base rates'!E$107)
+($E573*'fnd base rates'!E$108)
+($F573*'fnd base rates'!E$109)
+($G573*'fnd base rates'!E$110)
+($H573*'fnd base rates'!E$111)
+($I573*'fnd base rates'!E$112)
+($J573*'fnd base rates'!E$113)
+($K573*'fnd base rates'!E$114)
+($M573*'fnd base rates'!E$116)
+($N573*'fnd base rates'!E$117)
+($O573*'fnd base rates'!E$118)
+($P573*VLOOKUP($S573+12,rate_basefnd,5)))
*$R573</f>
        <v>4912.2003759999998</v>
      </c>
      <c r="X573" s="1">
        <f>(($D573*'fnd base rates'!F$107)
+($E573*'fnd base rates'!F$108)
+($F573*'fnd base rates'!F$109)
+($G573*'fnd base rates'!F$110)
+($H573*'fnd base rates'!F$111)
+($I573*'fnd base rates'!F$112)
+($J573*'fnd base rates'!F$113)
+($K573*'fnd base rates'!F$114)
+($M573*'fnd base rates'!F$116)
+($N573*'fnd base rates'!F$117)
+($O573*'fnd base rates'!F$118)
+($P573*VLOOKUP($S573+12,rate_basefnd,6)))
*$R573</f>
        <v>886.88641200000006</v>
      </c>
      <c r="Y573" s="1">
        <f>(($D573*'fnd base rates'!G$107)
+($E573*'fnd base rates'!G$108)
+($F573*'fnd base rates'!G$109)
+($G573*'fnd base rates'!G$110)
+($H573*'fnd base rates'!G$111)
+($I573*'fnd base rates'!G$112)
+($J573*'fnd base rates'!G$113)
+($K573*'fnd base rates'!G$114)
+($M573*'fnd base rates'!G$116)
+($N573*'fnd base rates'!G$117)
+($O573*'fnd base rates'!G$118)
+($P573*VLOOKUP($S573+12,rate_basefnd,7)))
*$R573</f>
        <v>163.88328199999998</v>
      </c>
      <c r="Z573" s="1">
        <f>(($D573*'fnd base rates'!H$107)
+($E573*'fnd base rates'!H$108)
+($F573*'fnd base rates'!H$109)
+($G573*'fnd base rates'!H$110)
+($H573*'fnd base rates'!H$111)
+($I573*'fnd base rates'!H$112)
+($J573*'fnd base rates'!H$113)
+($K573*'fnd base rates'!H$114)
+($M573*'fnd base rates'!H$116)
+($N573*'fnd base rates'!H$117)
+($O573*'fnd base rates'!H$118)
+($P573*VLOOKUP($S573+12,rate_basefnd,8)))</f>
        <v>828.078934</v>
      </c>
      <c r="AA573" s="1">
        <f>(($D573*'fnd base rates'!I$107)
+($E573*'fnd base rates'!I$108)
+($F573*'fnd base rates'!I$109)
+($G573*'fnd base rates'!I$110)
+($H573*'fnd base rates'!I$111)
+($I573*'fnd base rates'!I$112)
+($J573*'fnd base rates'!I$113)
+($K573*'fnd base rates'!I$114)
+($M573*'fnd base rates'!I$116)
+($N573*'fnd base rates'!I$117)
+($O573*'fnd base rates'!I$118)
+($P573*VLOOKUP($S573+12,rate_basefnd,9)))
*$R573</f>
        <v>425.94</v>
      </c>
      <c r="AB573" s="1">
        <f>(($D573*'fnd base rates'!J$107)
+($E573*'fnd base rates'!J$108)
+($F573*'fnd base rates'!J$109)
+($G573*'fnd base rates'!J$110)
+($H573*'fnd base rates'!J$111)
+($I573*'fnd base rates'!J$112)
+($J573*'fnd base rates'!J$113)
+($K573*'fnd base rates'!J$114)
+($M573*'fnd base rates'!J$116)
+($N573*'fnd base rates'!J$117)
+($O573*'fnd base rates'!J$118)
+($P573*VLOOKUP($S573+12,rate_basefnd,10)))
*$R573</f>
        <v>573.75</v>
      </c>
      <c r="AC573" s="1">
        <f>(($D573*'fnd base rates'!K$107)
+($E573*'fnd base rates'!K$108)
+($F573*'fnd base rates'!K$109)
+($G573*'fnd base rates'!K$110)
+($H573*'fnd base rates'!K$111)
+($I573*'fnd base rates'!K$112)
+($J573*'fnd base rates'!K$113)
+($K573*'fnd base rates'!K$114)
+($M573*'fnd base rates'!K$116)
+($N573*'fnd base rates'!K$117)
+($O573*'fnd base rates'!K$118)
+($P573*VLOOKUP($S573+12,rate_basefnd,11)))
*$R573</f>
        <v>1150.05988</v>
      </c>
      <c r="AD573" s="1">
        <f>(($D573*'fnd base rates'!L$107)
+($E573*'fnd base rates'!L$108)
+($F573*'fnd base rates'!L$109)
+($G573*'fnd base rates'!L$110)
+($H573*'fnd base rates'!L$111)
+($I573*'fnd base rates'!L$112)
+($J573*'fnd base rates'!L$113)
+($K573*'fnd base rates'!L$114)
+($M573*'fnd base rates'!L$116)
+($N573*'fnd base rates'!L$117)
+($O573*'fnd base rates'!L$118)
+($P573*VLOOKUP($S573+12,rate_basefnd,12)))</f>
        <v>1369.1266800000001</v>
      </c>
      <c r="AE573" s="1">
        <f>(($D573*'fnd base rates'!M$107)
+($E573*'fnd base rates'!M$108)
+($F573*'fnd base rates'!M$109)
+($G573*'fnd base rates'!M$110)
+($H573*'fnd base rates'!M$111)
+($I573*'fnd base rates'!M$112)
+($J573*'fnd base rates'!M$113)
+($K573*'fnd base rates'!M$114)
+($M573*'fnd base rates'!M$116)
+($N573*'fnd base rates'!M$117)
+($O573*'fnd base rates'!M$118)
+($P573*VLOOKUP($S573+12,rate_basefnd,13)))</f>
        <v>0</v>
      </c>
      <c r="AF573" s="4">
        <f t="shared" si="615"/>
        <v>11611.466909999999</v>
      </c>
      <c r="AH573" s="269">
        <f t="shared" si="616"/>
        <v>478352640</v>
      </c>
      <c r="AI573" s="4" t="str">
        <f t="shared" si="617"/>
        <v>478</v>
      </c>
      <c r="AJ573" s="2" t="str">
        <f t="shared" si="618"/>
        <v>352</v>
      </c>
      <c r="AK573" s="2" t="str">
        <f t="shared" si="619"/>
        <v>640</v>
      </c>
      <c r="AL573" s="4">
        <f t="shared" si="620"/>
        <v>1</v>
      </c>
      <c r="AM573" s="4">
        <f t="shared" si="611"/>
        <v>1</v>
      </c>
      <c r="AN573" s="4">
        <f t="shared" si="621"/>
        <v>11611.466909999999</v>
      </c>
      <c r="AO573" s="4">
        <f t="shared" si="622"/>
        <v>11611</v>
      </c>
      <c r="AP573" s="4">
        <f t="shared" si="612"/>
        <v>0</v>
      </c>
      <c r="AQ573" s="4">
        <v>11611</v>
      </c>
      <c r="AW573" s="4">
        <v>11611</v>
      </c>
      <c r="AX573" s="5">
        <f t="shared" si="623"/>
        <v>0</v>
      </c>
      <c r="AY573" s="4">
        <v>11611</v>
      </c>
      <c r="AZ573" s="5"/>
      <c r="BB573" s="5">
        <f t="shared" ref="BB573" si="674">BC573-BA573</f>
        <v>0</v>
      </c>
    </row>
    <row r="574" spans="1:54" s="4" customFormat="1">
      <c r="A574" s="269">
        <v>478</v>
      </c>
      <c r="B574" s="2">
        <v>478352673</v>
      </c>
      <c r="C574" s="9" t="s">
        <v>4</v>
      </c>
      <c r="D574" s="14">
        <f>'fnd enro'!D574</f>
        <v>0</v>
      </c>
      <c r="E574" s="14">
        <f>'fnd enro'!E574</f>
        <v>0</v>
      </c>
      <c r="F574" s="14">
        <f>'fnd enro'!F574</f>
        <v>0</v>
      </c>
      <c r="G574" s="14">
        <f>'fnd enro'!G574</f>
        <v>0</v>
      </c>
      <c r="H574" s="14">
        <f>'fnd enro'!H574</f>
        <v>9</v>
      </c>
      <c r="I574" s="14">
        <f>'fnd enro'!I574</f>
        <v>14</v>
      </c>
      <c r="J574" s="14">
        <f>'fnd enro'!J574</f>
        <v>0</v>
      </c>
      <c r="K574" s="15">
        <f>'fnd enro'!K574</f>
        <v>0.88780000000000003</v>
      </c>
      <c r="L574" s="14">
        <f>'fnd enro'!L574</f>
        <v>0</v>
      </c>
      <c r="M574" s="14">
        <f>'fnd enro'!M574</f>
        <v>0</v>
      </c>
      <c r="N574" s="14">
        <f>'fnd enro'!N574</f>
        <v>0</v>
      </c>
      <c r="O574" s="14">
        <f>'fnd enro'!O574</f>
        <v>0</v>
      </c>
      <c r="P574" s="14">
        <f>'fnd enro'!P574</f>
        <v>1</v>
      </c>
      <c r="Q574" s="14">
        <f>'fnd enro'!R574</f>
        <v>23</v>
      </c>
      <c r="R574" s="15">
        <f t="shared" si="614"/>
        <v>1</v>
      </c>
      <c r="S574" s="14">
        <f>VALUE('fnd enro'!Q574)</f>
        <v>3</v>
      </c>
      <c r="T574" s="2"/>
      <c r="U574" s="1">
        <f>(($D574*'fnd base rates'!C$107)
+($E574*'fnd base rates'!C$108)
+($F574*'fnd base rates'!C$109)
+($G574*'fnd base rates'!C$110)
+($H574*'fnd base rates'!C$111)
+($I574*'fnd base rates'!C$112)
+($J574*'fnd base rates'!C$113)
+($K574*'fnd base rates'!C$114)
+($M574*'fnd base rates'!C$116)
+($N574*'fnd base rates'!C$117)
+($O574*'fnd base rates'!C$118)
+($P574*VLOOKUP($S574+12,rate_basefnd,3)))
*$R574</f>
        <v>12395.510958000001</v>
      </c>
      <c r="V574" s="1">
        <f>(($D574*'fnd base rates'!D$107)
+($E574*'fnd base rates'!D$108)
+($F574*'fnd base rates'!D$109)
+($G574*'fnd base rates'!D$110)
+($H574*'fnd base rates'!D$111)
+($I574*'fnd base rates'!D$112)
+($J574*'fnd base rates'!D$113)
+($K574*'fnd base rates'!D$114)
+($M574*'fnd base rates'!D$116)
+($N574*'fnd base rates'!D$117)
+($O574*'fnd base rates'!D$118)
+($P574*VLOOKUP($S574+12,rate_basefnd,4)))
*$R574</f>
        <v>17866.47</v>
      </c>
      <c r="W574" s="1">
        <f>(($D574*'fnd base rates'!E$107)
+($E574*'fnd base rates'!E$108)
+($F574*'fnd base rates'!E$109)
+($G574*'fnd base rates'!E$110)
+($H574*'fnd base rates'!E$111)
+($I574*'fnd base rates'!E$112)
+($J574*'fnd base rates'!E$113)
+($K574*'fnd base rates'!E$114)
+($M574*'fnd base rates'!E$116)
+($N574*'fnd base rates'!E$117)
+($O574*'fnd base rates'!E$118)
+($P574*VLOOKUP($S574+12,rate_basefnd,5)))
*$R574</f>
        <v>102538.17864799999</v>
      </c>
      <c r="X574" s="1">
        <f>(($D574*'fnd base rates'!F$107)
+($E574*'fnd base rates'!F$108)
+($F574*'fnd base rates'!F$109)
+($G574*'fnd base rates'!F$110)
+($H574*'fnd base rates'!F$111)
+($I574*'fnd base rates'!F$112)
+($J574*'fnd base rates'!F$113)
+($K574*'fnd base rates'!F$114)
+($M574*'fnd base rates'!F$116)
+($N574*'fnd base rates'!F$117)
+($O574*'fnd base rates'!F$118)
+($P574*VLOOKUP($S574+12,rate_basefnd,6)))
*$R574</f>
        <v>21374.797476000003</v>
      </c>
      <c r="Y574" s="1">
        <f>(($D574*'fnd base rates'!G$107)
+($E574*'fnd base rates'!G$108)
+($F574*'fnd base rates'!G$109)
+($G574*'fnd base rates'!G$110)
+($H574*'fnd base rates'!G$111)
+($I574*'fnd base rates'!G$112)
+($J574*'fnd base rates'!G$113)
+($K574*'fnd base rates'!G$114)
+($M574*'fnd base rates'!G$116)
+($N574*'fnd base rates'!G$117)
+($O574*'fnd base rates'!G$118)
+($P574*VLOOKUP($S574+12,rate_basefnd,7)))
*$R574</f>
        <v>3938.1454859999999</v>
      </c>
      <c r="Z574" s="1">
        <f>(($D574*'fnd base rates'!H$107)
+($E574*'fnd base rates'!H$108)
+($F574*'fnd base rates'!H$109)
+($G574*'fnd base rates'!H$110)
+($H574*'fnd base rates'!H$111)
+($I574*'fnd base rates'!H$112)
+($J574*'fnd base rates'!H$113)
+($K574*'fnd base rates'!H$114)
+($M574*'fnd base rates'!H$116)
+($N574*'fnd base rates'!H$117)
+($O574*'fnd base rates'!H$118)
+($P574*VLOOKUP($S574+12,rate_basefnd,8)))</f>
        <v>16323.635482</v>
      </c>
      <c r="AA574" s="1">
        <f>(($D574*'fnd base rates'!I$107)
+($E574*'fnd base rates'!I$108)
+($F574*'fnd base rates'!I$109)
+($G574*'fnd base rates'!I$110)
+($H574*'fnd base rates'!I$111)
+($I574*'fnd base rates'!I$112)
+($J574*'fnd base rates'!I$113)
+($K574*'fnd base rates'!I$114)
+($M574*'fnd base rates'!I$116)
+($N574*'fnd base rates'!I$117)
+($O574*'fnd base rates'!I$118)
+($P574*VLOOKUP($S574+12,rate_basefnd,9)))
*$R574</f>
        <v>9333.9499999999989</v>
      </c>
      <c r="AB574" s="1">
        <f>(($D574*'fnd base rates'!J$107)
+($E574*'fnd base rates'!J$108)
+($F574*'fnd base rates'!J$109)
+($G574*'fnd base rates'!J$110)
+($H574*'fnd base rates'!J$111)
+($I574*'fnd base rates'!J$112)
+($J574*'fnd base rates'!J$113)
+($K574*'fnd base rates'!J$114)
+($M574*'fnd base rates'!J$116)
+($N574*'fnd base rates'!J$117)
+($O574*'fnd base rates'!J$118)
+($P574*VLOOKUP($S574+12,rate_basefnd,10)))
*$R574</f>
        <v>10825.61</v>
      </c>
      <c r="AC574" s="1">
        <f>(($D574*'fnd base rates'!K$107)
+($E574*'fnd base rates'!K$108)
+($F574*'fnd base rates'!K$109)
+($G574*'fnd base rates'!K$110)
+($H574*'fnd base rates'!K$111)
+($I574*'fnd base rates'!K$112)
+($J574*'fnd base rates'!K$113)
+($K574*'fnd base rates'!K$114)
+($M574*'fnd base rates'!K$116)
+($N574*'fnd base rates'!K$117)
+($O574*'fnd base rates'!K$118)
+($P574*VLOOKUP($S574+12,rate_basefnd,11)))
*$R574</f>
        <v>26740.277240000003</v>
      </c>
      <c r="AD574" s="1">
        <f>(($D574*'fnd base rates'!L$107)
+($E574*'fnd base rates'!L$108)
+($F574*'fnd base rates'!L$109)
+($G574*'fnd base rates'!L$110)
+($H574*'fnd base rates'!L$111)
+($I574*'fnd base rates'!L$112)
+($J574*'fnd base rates'!L$113)
+($K574*'fnd base rates'!L$114)
+($M574*'fnd base rates'!L$116)
+($N574*'fnd base rates'!L$117)
+($O574*'fnd base rates'!L$118)
+($P574*VLOOKUP($S574+12,rate_basefnd,12)))</f>
        <v>33205.823640000002</v>
      </c>
      <c r="AE574" s="1">
        <f>(($D574*'fnd base rates'!M$107)
+($E574*'fnd base rates'!M$108)
+($F574*'fnd base rates'!M$109)
+($G574*'fnd base rates'!M$110)
+($H574*'fnd base rates'!M$111)
+($I574*'fnd base rates'!M$112)
+($J574*'fnd base rates'!M$113)
+($K574*'fnd base rates'!M$114)
+($M574*'fnd base rates'!M$116)
+($N574*'fnd base rates'!M$117)
+($O574*'fnd base rates'!M$118)
+($P574*VLOOKUP($S574+12,rate_basefnd,13)))</f>
        <v>0</v>
      </c>
      <c r="AF574" s="4">
        <f t="shared" si="615"/>
        <v>254542.39893000002</v>
      </c>
      <c r="AH574" s="269">
        <f t="shared" si="616"/>
        <v>478352673</v>
      </c>
      <c r="AI574" s="4" t="str">
        <f t="shared" si="617"/>
        <v>478</v>
      </c>
      <c r="AJ574" s="2" t="str">
        <f t="shared" si="618"/>
        <v>352</v>
      </c>
      <c r="AK574" s="2" t="str">
        <f t="shared" si="619"/>
        <v>673</v>
      </c>
      <c r="AL574" s="4">
        <f t="shared" si="620"/>
        <v>1</v>
      </c>
      <c r="AM574" s="4">
        <f t="shared" si="611"/>
        <v>23</v>
      </c>
      <c r="AN574" s="4">
        <f t="shared" si="621"/>
        <v>254542.39893000002</v>
      </c>
      <c r="AO574" s="4">
        <f t="shared" si="622"/>
        <v>11067</v>
      </c>
      <c r="AP574" s="4">
        <f t="shared" si="612"/>
        <v>0</v>
      </c>
      <c r="AQ574" s="4">
        <v>11067</v>
      </c>
      <c r="AW574" s="4">
        <v>11067</v>
      </c>
      <c r="AX574" s="5">
        <f t="shared" si="623"/>
        <v>0</v>
      </c>
      <c r="AY574" s="4">
        <v>11067</v>
      </c>
      <c r="AZ574" s="5"/>
      <c r="BB574" s="5">
        <f t="shared" ref="BB574" si="675">BC574-BA574</f>
        <v>0</v>
      </c>
    </row>
    <row r="575" spans="1:54" s="4" customFormat="1">
      <c r="A575" s="269">
        <v>478</v>
      </c>
      <c r="B575" s="2">
        <v>478352695</v>
      </c>
      <c r="C575" s="9" t="s">
        <v>4</v>
      </c>
      <c r="D575" s="14">
        <f>'fnd enro'!D575</f>
        <v>0</v>
      </c>
      <c r="E575" s="14">
        <f>'fnd enro'!E575</f>
        <v>0</v>
      </c>
      <c r="F575" s="14">
        <f>'fnd enro'!F575</f>
        <v>0</v>
      </c>
      <c r="G575" s="14">
        <f>'fnd enro'!G575</f>
        <v>0</v>
      </c>
      <c r="H575" s="14">
        <f>'fnd enro'!H575</f>
        <v>0</v>
      </c>
      <c r="I575" s="14">
        <f>'fnd enro'!I575</f>
        <v>1</v>
      </c>
      <c r="J575" s="14">
        <f>'fnd enro'!J575</f>
        <v>0</v>
      </c>
      <c r="K575" s="15">
        <f>'fnd enro'!K575</f>
        <v>3.8600000000000002E-2</v>
      </c>
      <c r="L575" s="14">
        <f>'fnd enro'!L575</f>
        <v>0</v>
      </c>
      <c r="M575" s="14">
        <f>'fnd enro'!M575</f>
        <v>0</v>
      </c>
      <c r="N575" s="14">
        <f>'fnd enro'!N575</f>
        <v>0</v>
      </c>
      <c r="O575" s="14">
        <f>'fnd enro'!O575</f>
        <v>0</v>
      </c>
      <c r="P575" s="14">
        <f>'fnd enro'!P575</f>
        <v>0</v>
      </c>
      <c r="Q575" s="14">
        <f>'fnd enro'!R575</f>
        <v>1</v>
      </c>
      <c r="R575" s="15">
        <f t="shared" si="614"/>
        <v>1</v>
      </c>
      <c r="S575" s="14">
        <f>VALUE('fnd enro'!Q575)</f>
        <v>2</v>
      </c>
      <c r="T575" s="2"/>
      <c r="U575" s="1">
        <f>(($D575*'fnd base rates'!C$107)
+($E575*'fnd base rates'!C$108)
+($F575*'fnd base rates'!C$109)
+($G575*'fnd base rates'!C$110)
+($H575*'fnd base rates'!C$111)
+($I575*'fnd base rates'!C$112)
+($J575*'fnd base rates'!C$113)
+($K575*'fnd base rates'!C$114)
+($M575*'fnd base rates'!C$116)
+($N575*'fnd base rates'!C$117)
+($O575*'fnd base rates'!C$118)
+($P575*VLOOKUP($S575+12,rate_basefnd,3)))
*$R575</f>
        <v>536.46134600000005</v>
      </c>
      <c r="V575" s="1">
        <f>(($D575*'fnd base rates'!D$107)
+($E575*'fnd base rates'!D$108)
+($F575*'fnd base rates'!D$109)
+($G575*'fnd base rates'!D$110)
+($H575*'fnd base rates'!D$111)
+($I575*'fnd base rates'!D$112)
+($J575*'fnd base rates'!D$113)
+($K575*'fnd base rates'!D$114)
+($M575*'fnd base rates'!D$116)
+($N575*'fnd base rates'!D$117)
+($O575*'fnd base rates'!D$118)
+($P575*VLOOKUP($S575+12,rate_basefnd,4)))
*$R575</f>
        <v>765.08</v>
      </c>
      <c r="W575" s="1">
        <f>(($D575*'fnd base rates'!E$107)
+($E575*'fnd base rates'!E$108)
+($F575*'fnd base rates'!E$109)
+($G575*'fnd base rates'!E$110)
+($H575*'fnd base rates'!E$111)
+($I575*'fnd base rates'!E$112)
+($J575*'fnd base rates'!E$113)
+($K575*'fnd base rates'!E$114)
+($M575*'fnd base rates'!E$116)
+($N575*'fnd base rates'!E$117)
+($O575*'fnd base rates'!E$118)
+($P575*VLOOKUP($S575+12,rate_basefnd,5)))
*$R575</f>
        <v>4912.2003759999998</v>
      </c>
      <c r="X575" s="1">
        <f>(($D575*'fnd base rates'!F$107)
+($E575*'fnd base rates'!F$108)
+($F575*'fnd base rates'!F$109)
+($G575*'fnd base rates'!F$110)
+($H575*'fnd base rates'!F$111)
+($I575*'fnd base rates'!F$112)
+($J575*'fnd base rates'!F$113)
+($K575*'fnd base rates'!F$114)
+($M575*'fnd base rates'!F$116)
+($N575*'fnd base rates'!F$117)
+($O575*'fnd base rates'!F$118)
+($P575*VLOOKUP($S575+12,rate_basefnd,6)))
*$R575</f>
        <v>886.88641200000006</v>
      </c>
      <c r="Y575" s="1">
        <f>(($D575*'fnd base rates'!G$107)
+($E575*'fnd base rates'!G$108)
+($F575*'fnd base rates'!G$109)
+($G575*'fnd base rates'!G$110)
+($H575*'fnd base rates'!G$111)
+($I575*'fnd base rates'!G$112)
+($J575*'fnd base rates'!G$113)
+($K575*'fnd base rates'!G$114)
+($M575*'fnd base rates'!G$116)
+($N575*'fnd base rates'!G$117)
+($O575*'fnd base rates'!G$118)
+($P575*VLOOKUP($S575+12,rate_basefnd,7)))
*$R575</f>
        <v>163.88328199999998</v>
      </c>
      <c r="Z575" s="1">
        <f>(($D575*'fnd base rates'!H$107)
+($E575*'fnd base rates'!H$108)
+($F575*'fnd base rates'!H$109)
+($G575*'fnd base rates'!H$110)
+($H575*'fnd base rates'!H$111)
+($I575*'fnd base rates'!H$112)
+($J575*'fnd base rates'!H$113)
+($K575*'fnd base rates'!H$114)
+($M575*'fnd base rates'!H$116)
+($N575*'fnd base rates'!H$117)
+($O575*'fnd base rates'!H$118)
+($P575*VLOOKUP($S575+12,rate_basefnd,8)))</f>
        <v>828.078934</v>
      </c>
      <c r="AA575" s="1">
        <f>(($D575*'fnd base rates'!I$107)
+($E575*'fnd base rates'!I$108)
+($F575*'fnd base rates'!I$109)
+($G575*'fnd base rates'!I$110)
+($H575*'fnd base rates'!I$111)
+($I575*'fnd base rates'!I$112)
+($J575*'fnd base rates'!I$113)
+($K575*'fnd base rates'!I$114)
+($M575*'fnd base rates'!I$116)
+($N575*'fnd base rates'!I$117)
+($O575*'fnd base rates'!I$118)
+($P575*VLOOKUP($S575+12,rate_basefnd,9)))
*$R575</f>
        <v>425.94</v>
      </c>
      <c r="AB575" s="1">
        <f>(($D575*'fnd base rates'!J$107)
+($E575*'fnd base rates'!J$108)
+($F575*'fnd base rates'!J$109)
+($G575*'fnd base rates'!J$110)
+($H575*'fnd base rates'!J$111)
+($I575*'fnd base rates'!J$112)
+($J575*'fnd base rates'!J$113)
+($K575*'fnd base rates'!J$114)
+($M575*'fnd base rates'!J$116)
+($N575*'fnd base rates'!J$117)
+($O575*'fnd base rates'!J$118)
+($P575*VLOOKUP($S575+12,rate_basefnd,10)))
*$R575</f>
        <v>573.75</v>
      </c>
      <c r="AC575" s="1">
        <f>(($D575*'fnd base rates'!K$107)
+($E575*'fnd base rates'!K$108)
+($F575*'fnd base rates'!K$109)
+($G575*'fnd base rates'!K$110)
+($H575*'fnd base rates'!K$111)
+($I575*'fnd base rates'!K$112)
+($J575*'fnd base rates'!K$113)
+($K575*'fnd base rates'!K$114)
+($M575*'fnd base rates'!K$116)
+($N575*'fnd base rates'!K$117)
+($O575*'fnd base rates'!K$118)
+($P575*VLOOKUP($S575+12,rate_basefnd,11)))
*$R575</f>
        <v>1150.05988</v>
      </c>
      <c r="AD575" s="1">
        <f>(($D575*'fnd base rates'!L$107)
+($E575*'fnd base rates'!L$108)
+($F575*'fnd base rates'!L$109)
+($G575*'fnd base rates'!L$110)
+($H575*'fnd base rates'!L$111)
+($I575*'fnd base rates'!L$112)
+($J575*'fnd base rates'!L$113)
+($K575*'fnd base rates'!L$114)
+($M575*'fnd base rates'!L$116)
+($N575*'fnd base rates'!L$117)
+($O575*'fnd base rates'!L$118)
+($P575*VLOOKUP($S575+12,rate_basefnd,12)))</f>
        <v>1369.1266800000001</v>
      </c>
      <c r="AE575" s="1">
        <f>(($D575*'fnd base rates'!M$107)
+($E575*'fnd base rates'!M$108)
+($F575*'fnd base rates'!M$109)
+($G575*'fnd base rates'!M$110)
+($H575*'fnd base rates'!M$111)
+($I575*'fnd base rates'!M$112)
+($J575*'fnd base rates'!M$113)
+($K575*'fnd base rates'!M$114)
+($M575*'fnd base rates'!M$116)
+($N575*'fnd base rates'!M$117)
+($O575*'fnd base rates'!M$118)
+($P575*VLOOKUP($S575+12,rate_basefnd,13)))</f>
        <v>0</v>
      </c>
      <c r="AF575" s="4">
        <f t="shared" si="615"/>
        <v>11611.466909999999</v>
      </c>
      <c r="AH575" s="269">
        <f t="shared" si="616"/>
        <v>478352695</v>
      </c>
      <c r="AI575" s="4" t="str">
        <f t="shared" si="617"/>
        <v>478</v>
      </c>
      <c r="AJ575" s="2" t="str">
        <f t="shared" si="618"/>
        <v>352</v>
      </c>
      <c r="AK575" s="2" t="str">
        <f t="shared" si="619"/>
        <v>695</v>
      </c>
      <c r="AL575" s="4">
        <f t="shared" si="620"/>
        <v>1</v>
      </c>
      <c r="AM575" s="4">
        <f t="shared" si="611"/>
        <v>1</v>
      </c>
      <c r="AN575" s="4">
        <f t="shared" si="621"/>
        <v>11611.466909999999</v>
      </c>
      <c r="AO575" s="4">
        <f t="shared" si="622"/>
        <v>11611</v>
      </c>
      <c r="AP575" s="4">
        <f t="shared" si="612"/>
        <v>0</v>
      </c>
      <c r="AQ575" s="4">
        <v>11611</v>
      </c>
      <c r="AW575" s="4">
        <v>11611</v>
      </c>
      <c r="AX575" s="5">
        <f t="shared" si="623"/>
        <v>0</v>
      </c>
      <c r="AY575" s="4">
        <v>11611</v>
      </c>
      <c r="AZ575" s="5"/>
      <c r="BB575" s="5">
        <f t="shared" ref="BB575" si="676">BC575-BA575</f>
        <v>0</v>
      </c>
    </row>
    <row r="576" spans="1:54" s="4" customFormat="1">
      <c r="A576" s="269">
        <v>478</v>
      </c>
      <c r="B576" s="2">
        <v>478352720</v>
      </c>
      <c r="C576" s="9" t="s">
        <v>4</v>
      </c>
      <c r="D576" s="14">
        <f>'fnd enro'!D576</f>
        <v>0</v>
      </c>
      <c r="E576" s="14">
        <f>'fnd enro'!E576</f>
        <v>0</v>
      </c>
      <c r="F576" s="14">
        <f>'fnd enro'!F576</f>
        <v>0</v>
      </c>
      <c r="G576" s="14">
        <f>'fnd enro'!G576</f>
        <v>0</v>
      </c>
      <c r="H576" s="14">
        <f>'fnd enro'!H576</f>
        <v>2</v>
      </c>
      <c r="I576" s="14">
        <f>'fnd enro'!I576</f>
        <v>1</v>
      </c>
      <c r="J576" s="14">
        <f>'fnd enro'!J576</f>
        <v>0</v>
      </c>
      <c r="K576" s="15">
        <f>'fnd enro'!K576</f>
        <v>0.1158</v>
      </c>
      <c r="L576" s="14">
        <f>'fnd enro'!L576</f>
        <v>0</v>
      </c>
      <c r="M576" s="14">
        <f>'fnd enro'!M576</f>
        <v>0</v>
      </c>
      <c r="N576" s="14">
        <f>'fnd enro'!N576</f>
        <v>0</v>
      </c>
      <c r="O576" s="14">
        <f>'fnd enro'!O576</f>
        <v>0</v>
      </c>
      <c r="P576" s="14">
        <f>'fnd enro'!P576</f>
        <v>0</v>
      </c>
      <c r="Q576" s="14">
        <f>'fnd enro'!R576</f>
        <v>3</v>
      </c>
      <c r="R576" s="15">
        <f t="shared" si="614"/>
        <v>1</v>
      </c>
      <c r="S576" s="14">
        <f>VALUE('fnd enro'!Q576)</f>
        <v>8</v>
      </c>
      <c r="T576" s="2"/>
      <c r="U576" s="1">
        <f>(($D576*'fnd base rates'!C$107)
+($E576*'fnd base rates'!C$108)
+($F576*'fnd base rates'!C$109)
+($G576*'fnd base rates'!C$110)
+($H576*'fnd base rates'!C$111)
+($I576*'fnd base rates'!C$112)
+($J576*'fnd base rates'!C$113)
+($K576*'fnd base rates'!C$114)
+($M576*'fnd base rates'!C$116)
+($N576*'fnd base rates'!C$117)
+($O576*'fnd base rates'!C$118)
+($P576*VLOOKUP($S576+12,rate_basefnd,3)))
*$R576</f>
        <v>1609.3840379999999</v>
      </c>
      <c r="V576" s="1">
        <f>(($D576*'fnd base rates'!D$107)
+($E576*'fnd base rates'!D$108)
+($F576*'fnd base rates'!D$109)
+($G576*'fnd base rates'!D$110)
+($H576*'fnd base rates'!D$111)
+($I576*'fnd base rates'!D$112)
+($J576*'fnd base rates'!D$113)
+($K576*'fnd base rates'!D$114)
+($M576*'fnd base rates'!D$116)
+($N576*'fnd base rates'!D$117)
+($O576*'fnd base rates'!D$118)
+($P576*VLOOKUP($S576+12,rate_basefnd,4)))
*$R576</f>
        <v>2295.2400000000002</v>
      </c>
      <c r="W576" s="1">
        <f>(($D576*'fnd base rates'!E$107)
+($E576*'fnd base rates'!E$108)
+($F576*'fnd base rates'!E$109)
+($G576*'fnd base rates'!E$110)
+($H576*'fnd base rates'!E$111)
+($I576*'fnd base rates'!E$112)
+($J576*'fnd base rates'!E$113)
+($K576*'fnd base rates'!E$114)
+($M576*'fnd base rates'!E$116)
+($N576*'fnd base rates'!E$117)
+($O576*'fnd base rates'!E$118)
+($P576*VLOOKUP($S576+12,rate_basefnd,5)))
*$R576</f>
        <v>11831.161128</v>
      </c>
      <c r="X576" s="1">
        <f>(($D576*'fnd base rates'!F$107)
+($E576*'fnd base rates'!F$108)
+($F576*'fnd base rates'!F$109)
+($G576*'fnd base rates'!F$110)
+($H576*'fnd base rates'!F$111)
+($I576*'fnd base rates'!F$112)
+($J576*'fnd base rates'!F$113)
+($K576*'fnd base rates'!F$114)
+($M576*'fnd base rates'!F$116)
+($N576*'fnd base rates'!F$117)
+($O576*'fnd base rates'!F$118)
+($P576*VLOOKUP($S576+12,rate_basefnd,6)))
*$R576</f>
        <v>2877.639236</v>
      </c>
      <c r="Y576" s="1">
        <f>(($D576*'fnd base rates'!G$107)
+($E576*'fnd base rates'!G$108)
+($F576*'fnd base rates'!G$109)
+($G576*'fnd base rates'!G$110)
+($H576*'fnd base rates'!G$111)
+($I576*'fnd base rates'!G$112)
+($J576*'fnd base rates'!G$113)
+($K576*'fnd base rates'!G$114)
+($M576*'fnd base rates'!G$116)
+($N576*'fnd base rates'!G$117)
+($O576*'fnd base rates'!G$118)
+($P576*VLOOKUP($S576+12,rate_basefnd,7)))
*$R576</f>
        <v>500.78984599999995</v>
      </c>
      <c r="Z576" s="1">
        <f>(($D576*'fnd base rates'!H$107)
+($E576*'fnd base rates'!H$108)
+($F576*'fnd base rates'!H$109)
+($G576*'fnd base rates'!H$110)
+($H576*'fnd base rates'!H$111)
+($I576*'fnd base rates'!H$112)
+($J576*'fnd base rates'!H$113)
+($K576*'fnd base rates'!H$114)
+($M576*'fnd base rates'!H$116)
+($N576*'fnd base rates'!H$117)
+($O576*'fnd base rates'!H$118)
+($P576*VLOOKUP($S576+12,rate_basefnd,8)))</f>
        <v>1874.9568020000002</v>
      </c>
      <c r="AA576" s="1">
        <f>(($D576*'fnd base rates'!I$107)
+($E576*'fnd base rates'!I$108)
+($F576*'fnd base rates'!I$109)
+($G576*'fnd base rates'!I$110)
+($H576*'fnd base rates'!I$111)
+($I576*'fnd base rates'!I$112)
+($J576*'fnd base rates'!I$113)
+($K576*'fnd base rates'!I$114)
+($M576*'fnd base rates'!I$116)
+($N576*'fnd base rates'!I$117)
+($O576*'fnd base rates'!I$118)
+($P576*VLOOKUP($S576+12,rate_basefnd,9)))
*$R576</f>
        <v>1151.32</v>
      </c>
      <c r="AB576" s="1">
        <f>(($D576*'fnd base rates'!J$107)
+($E576*'fnd base rates'!J$108)
+($F576*'fnd base rates'!J$109)
+($G576*'fnd base rates'!J$110)
+($H576*'fnd base rates'!J$111)
+($I576*'fnd base rates'!J$112)
+($J576*'fnd base rates'!J$113)
+($K576*'fnd base rates'!J$114)
+($M576*'fnd base rates'!J$116)
+($N576*'fnd base rates'!J$117)
+($O576*'fnd base rates'!J$118)
+($P576*VLOOKUP($S576+12,rate_basefnd,10)))
*$R576</f>
        <v>1071.3699999999999</v>
      </c>
      <c r="AC576" s="1">
        <f>(($D576*'fnd base rates'!K$107)
+($E576*'fnd base rates'!K$108)
+($F576*'fnd base rates'!K$109)
+($G576*'fnd base rates'!K$110)
+($H576*'fnd base rates'!K$111)
+($I576*'fnd base rates'!K$112)
+($J576*'fnd base rates'!K$113)
+($K576*'fnd base rates'!K$114)
+($M576*'fnd base rates'!K$116)
+($N576*'fnd base rates'!K$117)
+($O576*'fnd base rates'!K$118)
+($P576*VLOOKUP($S576+12,rate_basefnd,11)))
*$R576</f>
        <v>3514.3796399999997</v>
      </c>
      <c r="AD576" s="1">
        <f>(($D576*'fnd base rates'!L$107)
+($E576*'fnd base rates'!L$108)
+($F576*'fnd base rates'!L$109)
+($G576*'fnd base rates'!L$110)
+($H576*'fnd base rates'!L$111)
+($I576*'fnd base rates'!L$112)
+($J576*'fnd base rates'!L$113)
+($K576*'fnd base rates'!L$114)
+($M576*'fnd base rates'!L$116)
+($N576*'fnd base rates'!L$117)
+($O576*'fnd base rates'!L$118)
+($P576*VLOOKUP($S576+12,rate_basefnd,12)))</f>
        <v>4394.0800400000007</v>
      </c>
      <c r="AE576" s="1">
        <f>(($D576*'fnd base rates'!M$107)
+($E576*'fnd base rates'!M$108)
+($F576*'fnd base rates'!M$109)
+($G576*'fnd base rates'!M$110)
+($H576*'fnd base rates'!M$111)
+($I576*'fnd base rates'!M$112)
+($J576*'fnd base rates'!M$113)
+($K576*'fnd base rates'!M$114)
+($M576*'fnd base rates'!M$116)
+($N576*'fnd base rates'!M$117)
+($O576*'fnd base rates'!M$118)
+($P576*VLOOKUP($S576+12,rate_basefnd,13)))</f>
        <v>0</v>
      </c>
      <c r="AF576" s="4">
        <f t="shared" si="615"/>
        <v>31120.320729999999</v>
      </c>
      <c r="AH576" s="269">
        <f t="shared" si="616"/>
        <v>478352720</v>
      </c>
      <c r="AI576" s="4" t="str">
        <f t="shared" si="617"/>
        <v>478</v>
      </c>
      <c r="AJ576" s="2" t="str">
        <f t="shared" si="618"/>
        <v>352</v>
      </c>
      <c r="AK576" s="2" t="str">
        <f t="shared" si="619"/>
        <v>720</v>
      </c>
      <c r="AL576" s="4">
        <f t="shared" si="620"/>
        <v>1</v>
      </c>
      <c r="AM576" s="4">
        <f t="shared" si="611"/>
        <v>3</v>
      </c>
      <c r="AN576" s="4">
        <f t="shared" si="621"/>
        <v>31120.320729999999</v>
      </c>
      <c r="AO576" s="4">
        <f t="shared" si="622"/>
        <v>10373</v>
      </c>
      <c r="AP576" s="4">
        <f t="shared" si="612"/>
        <v>0</v>
      </c>
      <c r="AQ576" s="4">
        <v>10373</v>
      </c>
      <c r="AW576" s="4">
        <v>10373</v>
      </c>
      <c r="AX576" s="5">
        <f t="shared" si="623"/>
        <v>0</v>
      </c>
      <c r="AY576" s="4">
        <v>10373</v>
      </c>
      <c r="AZ576" s="5"/>
      <c r="BB576" s="5">
        <f t="shared" ref="BB576" si="677">BC576-BA576</f>
        <v>0</v>
      </c>
    </row>
    <row r="577" spans="1:54" s="4" customFormat="1">
      <c r="A577" s="269">
        <v>478</v>
      </c>
      <c r="B577" s="2">
        <v>478352725</v>
      </c>
      <c r="C577" s="9" t="s">
        <v>4</v>
      </c>
      <c r="D577" s="14">
        <f>'fnd enro'!D577</f>
        <v>0</v>
      </c>
      <c r="E577" s="14">
        <f>'fnd enro'!E577</f>
        <v>0</v>
      </c>
      <c r="F577" s="14">
        <f>'fnd enro'!F577</f>
        <v>0</v>
      </c>
      <c r="G577" s="14">
        <f>'fnd enro'!G577</f>
        <v>0</v>
      </c>
      <c r="H577" s="14">
        <f>'fnd enro'!H577</f>
        <v>4</v>
      </c>
      <c r="I577" s="14">
        <f>'fnd enro'!I577</f>
        <v>13</v>
      </c>
      <c r="J577" s="14">
        <f>'fnd enro'!J577</f>
        <v>0</v>
      </c>
      <c r="K577" s="15">
        <f>'fnd enro'!K577</f>
        <v>0.65620000000000001</v>
      </c>
      <c r="L577" s="14">
        <f>'fnd enro'!L577</f>
        <v>0</v>
      </c>
      <c r="M577" s="14">
        <f>'fnd enro'!M577</f>
        <v>0</v>
      </c>
      <c r="N577" s="14">
        <f>'fnd enro'!N577</f>
        <v>0</v>
      </c>
      <c r="O577" s="14">
        <f>'fnd enro'!O577</f>
        <v>0</v>
      </c>
      <c r="P577" s="14">
        <f>'fnd enro'!P577</f>
        <v>2</v>
      </c>
      <c r="Q577" s="14">
        <f>'fnd enro'!R577</f>
        <v>17</v>
      </c>
      <c r="R577" s="15">
        <f t="shared" si="614"/>
        <v>1</v>
      </c>
      <c r="S577" s="14">
        <f>VALUE('fnd enro'!Q577)</f>
        <v>3</v>
      </c>
      <c r="T577" s="2"/>
      <c r="U577" s="1">
        <f>(($D577*'fnd base rates'!C$107)
+($E577*'fnd base rates'!C$108)
+($F577*'fnd base rates'!C$109)
+($G577*'fnd base rates'!C$110)
+($H577*'fnd base rates'!C$111)
+($I577*'fnd base rates'!C$112)
+($J577*'fnd base rates'!C$113)
+($K577*'fnd base rates'!C$114)
+($M577*'fnd base rates'!C$116)
+($N577*'fnd base rates'!C$117)
+($O577*'fnd base rates'!C$118)
+($P577*VLOOKUP($S577+12,rate_basefnd,3)))
*$R577</f>
        <v>9233.6428820000001</v>
      </c>
      <c r="V577" s="1">
        <f>(($D577*'fnd base rates'!D$107)
+($E577*'fnd base rates'!D$108)
+($F577*'fnd base rates'!D$109)
+($G577*'fnd base rates'!D$110)
+($H577*'fnd base rates'!D$111)
+($I577*'fnd base rates'!D$112)
+($J577*'fnd base rates'!D$113)
+($K577*'fnd base rates'!D$114)
+($M577*'fnd base rates'!D$116)
+($N577*'fnd base rates'!D$117)
+($O577*'fnd base rates'!D$118)
+($P577*VLOOKUP($S577+12,rate_basefnd,4)))
*$R577</f>
        <v>13545.62</v>
      </c>
      <c r="W577" s="1">
        <f>(($D577*'fnd base rates'!E$107)
+($E577*'fnd base rates'!E$108)
+($F577*'fnd base rates'!E$109)
+($G577*'fnd base rates'!E$110)
+($H577*'fnd base rates'!E$111)
+($I577*'fnd base rates'!E$112)
+($J577*'fnd base rates'!E$113)
+($K577*'fnd base rates'!E$114)
+($M577*'fnd base rates'!E$116)
+($N577*'fnd base rates'!E$117)
+($O577*'fnd base rates'!E$118)
+($P577*VLOOKUP($S577+12,rate_basefnd,5)))
*$R577</f>
        <v>82960.626392000006</v>
      </c>
      <c r="X577" s="1">
        <f>(($D577*'fnd base rates'!F$107)
+($E577*'fnd base rates'!F$108)
+($F577*'fnd base rates'!F$109)
+($G577*'fnd base rates'!F$110)
+($H577*'fnd base rates'!F$111)
+($I577*'fnd base rates'!F$112)
+($J577*'fnd base rates'!F$113)
+($K577*'fnd base rates'!F$114)
+($M577*'fnd base rates'!F$116)
+($N577*'fnd base rates'!F$117)
+($O577*'fnd base rates'!F$118)
+($P577*VLOOKUP($S577+12,rate_basefnd,6)))
*$R577</f>
        <v>15511.029004</v>
      </c>
      <c r="Y577" s="1">
        <f>(($D577*'fnd base rates'!G$107)
+($E577*'fnd base rates'!G$108)
+($F577*'fnd base rates'!G$109)
+($G577*'fnd base rates'!G$110)
+($H577*'fnd base rates'!G$111)
+($I577*'fnd base rates'!G$112)
+($J577*'fnd base rates'!G$113)
+($K577*'fnd base rates'!G$114)
+($M577*'fnd base rates'!G$116)
+($N577*'fnd base rates'!G$117)
+($O577*'fnd base rates'!G$118)
+($P577*VLOOKUP($S577+12,rate_basefnd,7)))
*$R577</f>
        <v>3059.6957940000002</v>
      </c>
      <c r="Z577" s="1">
        <f>(($D577*'fnd base rates'!H$107)
+($E577*'fnd base rates'!H$108)
+($F577*'fnd base rates'!H$109)
+($G577*'fnd base rates'!H$110)
+($H577*'fnd base rates'!H$111)
+($I577*'fnd base rates'!H$112)
+($J577*'fnd base rates'!H$113)
+($K577*'fnd base rates'!H$114)
+($M577*'fnd base rates'!H$116)
+($N577*'fnd base rates'!H$117)
+($O577*'fnd base rates'!H$118)
+($P577*VLOOKUP($S577+12,rate_basefnd,8)))</f>
        <v>12897.941877999998</v>
      </c>
      <c r="AA577" s="1">
        <f>(($D577*'fnd base rates'!I$107)
+($E577*'fnd base rates'!I$108)
+($F577*'fnd base rates'!I$109)
+($G577*'fnd base rates'!I$110)
+($H577*'fnd base rates'!I$111)
+($I577*'fnd base rates'!I$112)
+($J577*'fnd base rates'!I$113)
+($K577*'fnd base rates'!I$114)
+($M577*'fnd base rates'!I$116)
+($N577*'fnd base rates'!I$117)
+($O577*'fnd base rates'!I$118)
+($P577*VLOOKUP($S577+12,rate_basefnd,9)))
*$R577</f>
        <v>7201.14</v>
      </c>
      <c r="AB577" s="1">
        <f>(($D577*'fnd base rates'!J$107)
+($E577*'fnd base rates'!J$108)
+($F577*'fnd base rates'!J$109)
+($G577*'fnd base rates'!J$110)
+($H577*'fnd base rates'!J$111)
+($I577*'fnd base rates'!J$112)
+($J577*'fnd base rates'!J$113)
+($K577*'fnd base rates'!J$114)
+($M577*'fnd base rates'!J$116)
+($N577*'fnd base rates'!J$117)
+($O577*'fnd base rates'!J$118)
+($P577*VLOOKUP($S577+12,rate_basefnd,10)))
*$R577</f>
        <v>9561.6299999999992</v>
      </c>
      <c r="AC577" s="1">
        <f>(($D577*'fnd base rates'!K$107)
+($E577*'fnd base rates'!K$108)
+($F577*'fnd base rates'!K$109)
+($G577*'fnd base rates'!K$110)
+($H577*'fnd base rates'!K$111)
+($I577*'fnd base rates'!K$112)
+($J577*'fnd base rates'!K$113)
+($K577*'fnd base rates'!K$114)
+($M577*'fnd base rates'!K$116)
+($N577*'fnd base rates'!K$117)
+($O577*'fnd base rates'!K$118)
+($P577*VLOOKUP($S577+12,rate_basefnd,11)))
*$R577</f>
        <v>19679.417960000002</v>
      </c>
      <c r="AD577" s="1">
        <f>(($D577*'fnd base rates'!L$107)
+($E577*'fnd base rates'!L$108)
+($F577*'fnd base rates'!L$109)
+($G577*'fnd base rates'!L$110)
+($H577*'fnd base rates'!L$111)
+($I577*'fnd base rates'!L$112)
+($J577*'fnd base rates'!L$113)
+($K577*'fnd base rates'!L$114)
+($M577*'fnd base rates'!L$116)
+($N577*'fnd base rates'!L$117)
+($O577*'fnd base rates'!L$118)
+($P577*VLOOKUP($S577+12,rate_basefnd,12)))</f>
        <v>24700.073560000004</v>
      </c>
      <c r="AE577" s="1">
        <f>(($D577*'fnd base rates'!M$107)
+($E577*'fnd base rates'!M$108)
+($F577*'fnd base rates'!M$109)
+($G577*'fnd base rates'!M$110)
+($H577*'fnd base rates'!M$111)
+($I577*'fnd base rates'!M$112)
+($J577*'fnd base rates'!M$113)
+($K577*'fnd base rates'!M$114)
+($M577*'fnd base rates'!M$116)
+($N577*'fnd base rates'!M$117)
+($O577*'fnd base rates'!M$118)
+($P577*VLOOKUP($S577+12,rate_basefnd,13)))</f>
        <v>0</v>
      </c>
      <c r="AF577" s="4">
        <f t="shared" si="615"/>
        <v>198350.81747000001</v>
      </c>
      <c r="AH577" s="269">
        <f t="shared" si="616"/>
        <v>478352725</v>
      </c>
      <c r="AI577" s="4" t="str">
        <f t="shared" si="617"/>
        <v>478</v>
      </c>
      <c r="AJ577" s="2" t="str">
        <f t="shared" si="618"/>
        <v>352</v>
      </c>
      <c r="AK577" s="2" t="str">
        <f t="shared" si="619"/>
        <v>725</v>
      </c>
      <c r="AL577" s="4">
        <f t="shared" si="620"/>
        <v>1</v>
      </c>
      <c r="AM577" s="4">
        <f t="shared" si="611"/>
        <v>17</v>
      </c>
      <c r="AN577" s="4">
        <f t="shared" si="621"/>
        <v>198350.81747000001</v>
      </c>
      <c r="AO577" s="4">
        <f t="shared" si="622"/>
        <v>11668</v>
      </c>
      <c r="AP577" s="4">
        <f t="shared" si="612"/>
        <v>0</v>
      </c>
      <c r="AQ577" s="4">
        <v>11668</v>
      </c>
      <c r="AW577" s="4">
        <v>11668</v>
      </c>
      <c r="AX577" s="5">
        <f t="shared" si="623"/>
        <v>0</v>
      </c>
      <c r="AY577" s="4">
        <v>11668</v>
      </c>
      <c r="AZ577" s="5"/>
      <c r="BB577" s="5">
        <f t="shared" ref="BB577" si="678">BC577-BA577</f>
        <v>0</v>
      </c>
    </row>
    <row r="578" spans="1:54" s="4" customFormat="1">
      <c r="A578" s="269">
        <v>478</v>
      </c>
      <c r="B578" s="2">
        <v>478352735</v>
      </c>
      <c r="C578" s="9" t="s">
        <v>4</v>
      </c>
      <c r="D578" s="14">
        <f>'fnd enro'!D578</f>
        <v>0</v>
      </c>
      <c r="E578" s="14">
        <f>'fnd enro'!E578</f>
        <v>0</v>
      </c>
      <c r="F578" s="14">
        <f>'fnd enro'!F578</f>
        <v>0</v>
      </c>
      <c r="G578" s="14">
        <f>'fnd enro'!G578</f>
        <v>0</v>
      </c>
      <c r="H578" s="14">
        <f>'fnd enro'!H578</f>
        <v>8</v>
      </c>
      <c r="I578" s="14">
        <f>'fnd enro'!I578</f>
        <v>23</v>
      </c>
      <c r="J578" s="14">
        <f>'fnd enro'!J578</f>
        <v>0</v>
      </c>
      <c r="K578" s="15">
        <f>'fnd enro'!K578</f>
        <v>1.1966000000000001</v>
      </c>
      <c r="L578" s="14">
        <f>'fnd enro'!L578</f>
        <v>0</v>
      </c>
      <c r="M578" s="14">
        <f>'fnd enro'!M578</f>
        <v>0</v>
      </c>
      <c r="N578" s="14">
        <f>'fnd enro'!N578</f>
        <v>0</v>
      </c>
      <c r="O578" s="14">
        <f>'fnd enro'!O578</f>
        <v>0</v>
      </c>
      <c r="P578" s="14">
        <f>'fnd enro'!P578</f>
        <v>4</v>
      </c>
      <c r="Q578" s="14">
        <f>'fnd enro'!R578</f>
        <v>31</v>
      </c>
      <c r="R578" s="15">
        <f t="shared" si="614"/>
        <v>1</v>
      </c>
      <c r="S578" s="14">
        <f>VALUE('fnd enro'!Q578)</f>
        <v>6</v>
      </c>
      <c r="T578" s="2"/>
      <c r="U578" s="1">
        <f>(($D578*'fnd base rates'!C$107)
+($E578*'fnd base rates'!C$108)
+($F578*'fnd base rates'!C$109)
+($G578*'fnd base rates'!C$110)
+($H578*'fnd base rates'!C$111)
+($I578*'fnd base rates'!C$112)
+($J578*'fnd base rates'!C$113)
+($K578*'fnd base rates'!C$114)
+($M578*'fnd base rates'!C$116)
+($N578*'fnd base rates'!C$117)
+($O578*'fnd base rates'!C$118)
+($P578*VLOOKUP($S578+12,rate_basefnd,3)))
*$R578</f>
        <v>16890.661726000002</v>
      </c>
      <c r="V578" s="1">
        <f>(($D578*'fnd base rates'!D$107)
+($E578*'fnd base rates'!D$108)
+($F578*'fnd base rates'!D$109)
+($G578*'fnd base rates'!D$110)
+($H578*'fnd base rates'!D$111)
+($I578*'fnd base rates'!D$112)
+($J578*'fnd base rates'!D$113)
+($K578*'fnd base rates'!D$114)
+($M578*'fnd base rates'!D$116)
+($N578*'fnd base rates'!D$117)
+($O578*'fnd base rates'!D$118)
+($P578*VLOOKUP($S578+12,rate_basefnd,4)))
*$R578</f>
        <v>24950.959999999999</v>
      </c>
      <c r="W578" s="1">
        <f>(($D578*'fnd base rates'!E$107)
+($E578*'fnd base rates'!E$108)
+($F578*'fnd base rates'!E$109)
+($G578*'fnd base rates'!E$110)
+($H578*'fnd base rates'!E$111)
+($I578*'fnd base rates'!E$112)
+($J578*'fnd base rates'!E$113)
+($K578*'fnd base rates'!E$114)
+($M578*'fnd base rates'!E$116)
+($N578*'fnd base rates'!E$117)
+($O578*'fnd base rates'!E$118)
+($P578*VLOOKUP($S578+12,rate_basefnd,5)))
*$R578</f>
        <v>152697.651656</v>
      </c>
      <c r="X578" s="1">
        <f>(($D578*'fnd base rates'!F$107)
+($E578*'fnd base rates'!F$108)
+($F578*'fnd base rates'!F$109)
+($G578*'fnd base rates'!F$110)
+($H578*'fnd base rates'!F$111)
+($I578*'fnd base rates'!F$112)
+($J578*'fnd base rates'!F$113)
+($K578*'fnd base rates'!F$114)
+($M578*'fnd base rates'!F$116)
+($N578*'fnd base rates'!F$117)
+($O578*'fnd base rates'!F$118)
+($P578*VLOOKUP($S578+12,rate_basefnd,6)))
*$R578</f>
        <v>28361.398772000004</v>
      </c>
      <c r="Y578" s="1">
        <f>(($D578*'fnd base rates'!G$107)
+($E578*'fnd base rates'!G$108)
+($F578*'fnd base rates'!G$109)
+($G578*'fnd base rates'!G$110)
+($H578*'fnd base rates'!G$111)
+($I578*'fnd base rates'!G$112)
+($J578*'fnd base rates'!G$113)
+($K578*'fnd base rates'!G$114)
+($M578*'fnd base rates'!G$116)
+($N578*'fnd base rates'!G$117)
+($O578*'fnd base rates'!G$118)
+($P578*VLOOKUP($S578+12,rate_basefnd,7)))
*$R578</f>
        <v>5701.1017419999998</v>
      </c>
      <c r="Z578" s="1">
        <f>(($D578*'fnd base rates'!H$107)
+($E578*'fnd base rates'!H$108)
+($F578*'fnd base rates'!H$109)
+($G578*'fnd base rates'!H$110)
+($H578*'fnd base rates'!H$111)
+($I578*'fnd base rates'!H$112)
+($J578*'fnd base rates'!H$113)
+($K578*'fnd base rates'!H$114)
+($M578*'fnd base rates'!H$116)
+($N578*'fnd base rates'!H$117)
+($O578*'fnd base rates'!H$118)
+($P578*VLOOKUP($S578+12,rate_basefnd,8)))</f>
        <v>23322.886954000001</v>
      </c>
      <c r="AA578" s="1">
        <f>(($D578*'fnd base rates'!I$107)
+($E578*'fnd base rates'!I$108)
+($F578*'fnd base rates'!I$109)
+($G578*'fnd base rates'!I$110)
+($H578*'fnd base rates'!I$111)
+($I578*'fnd base rates'!I$112)
+($J578*'fnd base rates'!I$113)
+($K578*'fnd base rates'!I$114)
+($M578*'fnd base rates'!I$116)
+($N578*'fnd base rates'!I$117)
+($O578*'fnd base rates'!I$118)
+($P578*VLOOKUP($S578+12,rate_basefnd,9)))
*$R578</f>
        <v>13185.7</v>
      </c>
      <c r="AB578" s="1">
        <f>(($D578*'fnd base rates'!J$107)
+($E578*'fnd base rates'!J$108)
+($F578*'fnd base rates'!J$109)
+($G578*'fnd base rates'!J$110)
+($H578*'fnd base rates'!J$111)
+($I578*'fnd base rates'!J$112)
+($J578*'fnd base rates'!J$113)
+($K578*'fnd base rates'!J$114)
+($M578*'fnd base rates'!J$116)
+($N578*'fnd base rates'!J$117)
+($O578*'fnd base rates'!J$118)
+($P578*VLOOKUP($S578+12,rate_basefnd,10)))
*$R578</f>
        <v>17720.329999999998</v>
      </c>
      <c r="AC578" s="1">
        <f>(($D578*'fnd base rates'!K$107)
+($E578*'fnd base rates'!K$108)
+($F578*'fnd base rates'!K$109)
+($G578*'fnd base rates'!K$110)
+($H578*'fnd base rates'!K$111)
+($I578*'fnd base rates'!K$112)
+($J578*'fnd base rates'!K$113)
+($K578*'fnd base rates'!K$114)
+($M578*'fnd base rates'!K$116)
+($N578*'fnd base rates'!K$117)
+($O578*'fnd base rates'!K$118)
+($P578*VLOOKUP($S578+12,rate_basefnd,11)))
*$R578</f>
        <v>35908.656280000003</v>
      </c>
      <c r="AD578" s="1">
        <f>(($D578*'fnd base rates'!L$107)
+($E578*'fnd base rates'!L$108)
+($F578*'fnd base rates'!L$109)
+($G578*'fnd base rates'!L$110)
+($H578*'fnd base rates'!L$111)
+($I578*'fnd base rates'!L$112)
+($J578*'fnd base rates'!L$113)
+($K578*'fnd base rates'!L$114)
+($M578*'fnd base rates'!L$116)
+($N578*'fnd base rates'!L$117)
+($O578*'fnd base rates'!L$118)
+($P578*VLOOKUP($S578+12,rate_basefnd,12)))</f>
        <v>45537.487080000006</v>
      </c>
      <c r="AE578" s="1">
        <f>(($D578*'fnd base rates'!M$107)
+($E578*'fnd base rates'!M$108)
+($F578*'fnd base rates'!M$109)
+($G578*'fnd base rates'!M$110)
+($H578*'fnd base rates'!M$111)
+($I578*'fnd base rates'!M$112)
+($J578*'fnd base rates'!M$113)
+($K578*'fnd base rates'!M$114)
+($M578*'fnd base rates'!M$116)
+($N578*'fnd base rates'!M$117)
+($O578*'fnd base rates'!M$118)
+($P578*VLOOKUP($S578+12,rate_basefnd,13)))</f>
        <v>0</v>
      </c>
      <c r="AF578" s="4">
        <f t="shared" si="615"/>
        <v>364276.83421</v>
      </c>
      <c r="AH578" s="269">
        <f t="shared" si="616"/>
        <v>478352735</v>
      </c>
      <c r="AI578" s="4" t="str">
        <f t="shared" si="617"/>
        <v>478</v>
      </c>
      <c r="AJ578" s="2" t="str">
        <f t="shared" si="618"/>
        <v>352</v>
      </c>
      <c r="AK578" s="2" t="str">
        <f t="shared" si="619"/>
        <v>735</v>
      </c>
      <c r="AL578" s="4">
        <f t="shared" si="620"/>
        <v>1</v>
      </c>
      <c r="AM578" s="4">
        <f t="shared" si="611"/>
        <v>31</v>
      </c>
      <c r="AN578" s="4">
        <f t="shared" si="621"/>
        <v>364276.83421</v>
      </c>
      <c r="AO578" s="4">
        <f t="shared" si="622"/>
        <v>11751</v>
      </c>
      <c r="AP578" s="4">
        <f t="shared" si="612"/>
        <v>0</v>
      </c>
      <c r="AQ578" s="4">
        <v>11751</v>
      </c>
      <c r="AW578" s="4">
        <v>11751</v>
      </c>
      <c r="AX578" s="5">
        <f t="shared" si="623"/>
        <v>0</v>
      </c>
      <c r="AY578" s="4">
        <v>11751</v>
      </c>
      <c r="AZ578" s="5"/>
      <c r="BB578" s="5">
        <f t="shared" ref="BB578" si="679">BC578-BA578</f>
        <v>0</v>
      </c>
    </row>
    <row r="579" spans="1:54" s="4" customFormat="1">
      <c r="A579" s="269">
        <v>478</v>
      </c>
      <c r="B579" s="2">
        <v>478352753</v>
      </c>
      <c r="C579" s="9" t="s">
        <v>4</v>
      </c>
      <c r="D579" s="14">
        <f>'fnd enro'!D579</f>
        <v>0</v>
      </c>
      <c r="E579" s="14">
        <f>'fnd enro'!E579</f>
        <v>0</v>
      </c>
      <c r="F579" s="14">
        <f>'fnd enro'!F579</f>
        <v>0</v>
      </c>
      <c r="G579" s="14">
        <f>'fnd enro'!G579</f>
        <v>0</v>
      </c>
      <c r="H579" s="14">
        <f>'fnd enro'!H579</f>
        <v>1</v>
      </c>
      <c r="I579" s="14">
        <f>'fnd enro'!I579</f>
        <v>3</v>
      </c>
      <c r="J579" s="14">
        <f>'fnd enro'!J579</f>
        <v>0</v>
      </c>
      <c r="K579" s="15">
        <f>'fnd enro'!K579</f>
        <v>0.15440000000000001</v>
      </c>
      <c r="L579" s="14">
        <f>'fnd enro'!L579</f>
        <v>0</v>
      </c>
      <c r="M579" s="14">
        <f>'fnd enro'!M579</f>
        <v>0</v>
      </c>
      <c r="N579" s="14">
        <f>'fnd enro'!N579</f>
        <v>0</v>
      </c>
      <c r="O579" s="14">
        <f>'fnd enro'!O579</f>
        <v>0</v>
      </c>
      <c r="P579" s="14">
        <f>'fnd enro'!P579</f>
        <v>0</v>
      </c>
      <c r="Q579" s="14">
        <f>'fnd enro'!R579</f>
        <v>4</v>
      </c>
      <c r="R579" s="15">
        <f t="shared" si="614"/>
        <v>1</v>
      </c>
      <c r="S579" s="14">
        <f>VALUE('fnd enro'!Q579)</f>
        <v>7</v>
      </c>
      <c r="T579" s="2"/>
      <c r="U579" s="1">
        <f>(($D579*'fnd base rates'!C$107)
+($E579*'fnd base rates'!C$108)
+($F579*'fnd base rates'!C$109)
+($G579*'fnd base rates'!C$110)
+($H579*'fnd base rates'!C$111)
+($I579*'fnd base rates'!C$112)
+($J579*'fnd base rates'!C$113)
+($K579*'fnd base rates'!C$114)
+($M579*'fnd base rates'!C$116)
+($N579*'fnd base rates'!C$117)
+($O579*'fnd base rates'!C$118)
+($P579*VLOOKUP($S579+12,rate_basefnd,3)))
*$R579</f>
        <v>2145.8453840000002</v>
      </c>
      <c r="V579" s="1">
        <f>(($D579*'fnd base rates'!D$107)
+($E579*'fnd base rates'!D$108)
+($F579*'fnd base rates'!D$109)
+($G579*'fnd base rates'!D$110)
+($H579*'fnd base rates'!D$111)
+($I579*'fnd base rates'!D$112)
+($J579*'fnd base rates'!D$113)
+($K579*'fnd base rates'!D$114)
+($M579*'fnd base rates'!D$116)
+($N579*'fnd base rates'!D$117)
+($O579*'fnd base rates'!D$118)
+($P579*VLOOKUP($S579+12,rate_basefnd,4)))
*$R579</f>
        <v>3060.32</v>
      </c>
      <c r="W579" s="1">
        <f>(($D579*'fnd base rates'!E$107)
+($E579*'fnd base rates'!E$108)
+($F579*'fnd base rates'!E$109)
+($G579*'fnd base rates'!E$110)
+($H579*'fnd base rates'!E$111)
+($I579*'fnd base rates'!E$112)
+($J579*'fnd base rates'!E$113)
+($K579*'fnd base rates'!E$114)
+($M579*'fnd base rates'!E$116)
+($N579*'fnd base rates'!E$117)
+($O579*'fnd base rates'!E$118)
+($P579*VLOOKUP($S579+12,rate_basefnd,5)))
*$R579</f>
        <v>18196.081503999998</v>
      </c>
      <c r="X579" s="1">
        <f>(($D579*'fnd base rates'!F$107)
+($E579*'fnd base rates'!F$108)
+($F579*'fnd base rates'!F$109)
+($G579*'fnd base rates'!F$110)
+($H579*'fnd base rates'!F$111)
+($I579*'fnd base rates'!F$112)
+($J579*'fnd base rates'!F$113)
+($K579*'fnd base rates'!F$114)
+($M579*'fnd base rates'!F$116)
+($N579*'fnd base rates'!F$117)
+($O579*'fnd base rates'!F$118)
+($P579*VLOOKUP($S579+12,rate_basefnd,6)))
*$R579</f>
        <v>3656.035648</v>
      </c>
      <c r="Y579" s="1">
        <f>(($D579*'fnd base rates'!G$107)
+($E579*'fnd base rates'!G$108)
+($F579*'fnd base rates'!G$109)
+($G579*'fnd base rates'!G$110)
+($H579*'fnd base rates'!G$111)
+($I579*'fnd base rates'!G$112)
+($J579*'fnd base rates'!G$113)
+($K579*'fnd base rates'!G$114)
+($M579*'fnd base rates'!G$116)
+($N579*'fnd base rates'!G$117)
+($O579*'fnd base rates'!G$118)
+($P579*VLOOKUP($S579+12,rate_basefnd,7)))
*$R579</f>
        <v>660.10312799999997</v>
      </c>
      <c r="Z579" s="1">
        <f>(($D579*'fnd base rates'!H$107)
+($E579*'fnd base rates'!H$108)
+($F579*'fnd base rates'!H$109)
+($G579*'fnd base rates'!H$110)
+($H579*'fnd base rates'!H$111)
+($I579*'fnd base rates'!H$112)
+($J579*'fnd base rates'!H$113)
+($K579*'fnd base rates'!H$114)
+($M579*'fnd base rates'!H$116)
+($N579*'fnd base rates'!H$117)
+($O579*'fnd base rates'!H$118)
+($P579*VLOOKUP($S579+12,rate_basefnd,8)))</f>
        <v>3007.6757360000001</v>
      </c>
      <c r="AA579" s="1">
        <f>(($D579*'fnd base rates'!I$107)
+($E579*'fnd base rates'!I$108)
+($F579*'fnd base rates'!I$109)
+($G579*'fnd base rates'!I$110)
+($H579*'fnd base rates'!I$111)
+($I579*'fnd base rates'!I$112)
+($J579*'fnd base rates'!I$113)
+($K579*'fnd base rates'!I$114)
+($M579*'fnd base rates'!I$116)
+($N579*'fnd base rates'!I$117)
+($O579*'fnd base rates'!I$118)
+($P579*VLOOKUP($S579+12,rate_basefnd,9)))
*$R579</f>
        <v>1640.51</v>
      </c>
      <c r="AB579" s="1">
        <f>(($D579*'fnd base rates'!J$107)
+($E579*'fnd base rates'!J$108)
+($F579*'fnd base rates'!J$109)
+($G579*'fnd base rates'!J$110)
+($H579*'fnd base rates'!J$111)
+($I579*'fnd base rates'!J$112)
+($J579*'fnd base rates'!J$113)
+($K579*'fnd base rates'!J$114)
+($M579*'fnd base rates'!J$116)
+($N579*'fnd base rates'!J$117)
+($O579*'fnd base rates'!J$118)
+($P579*VLOOKUP($S579+12,rate_basefnd,10)))
*$R579</f>
        <v>1970.06</v>
      </c>
      <c r="AC579" s="1">
        <f>(($D579*'fnd base rates'!K$107)
+($E579*'fnd base rates'!K$108)
+($F579*'fnd base rates'!K$109)
+($G579*'fnd base rates'!K$110)
+($H579*'fnd base rates'!K$111)
+($I579*'fnd base rates'!K$112)
+($J579*'fnd base rates'!K$113)
+($K579*'fnd base rates'!K$114)
+($M579*'fnd base rates'!K$116)
+($N579*'fnd base rates'!K$117)
+($O579*'fnd base rates'!K$118)
+($P579*VLOOKUP($S579+12,rate_basefnd,11)))
*$R579</f>
        <v>4632.3395200000004</v>
      </c>
      <c r="AD579" s="1">
        <f>(($D579*'fnd base rates'!L$107)
+($E579*'fnd base rates'!L$108)
+($F579*'fnd base rates'!L$109)
+($G579*'fnd base rates'!L$110)
+($H579*'fnd base rates'!L$111)
+($I579*'fnd base rates'!L$112)
+($J579*'fnd base rates'!L$113)
+($K579*'fnd base rates'!L$114)
+($M579*'fnd base rates'!L$116)
+($N579*'fnd base rates'!L$117)
+($O579*'fnd base rates'!L$118)
+($P579*VLOOKUP($S579+12,rate_basefnd,12)))</f>
        <v>5619.8567200000007</v>
      </c>
      <c r="AE579" s="1">
        <f>(($D579*'fnd base rates'!M$107)
+($E579*'fnd base rates'!M$108)
+($F579*'fnd base rates'!M$109)
+($G579*'fnd base rates'!M$110)
+($H579*'fnd base rates'!M$111)
+($I579*'fnd base rates'!M$112)
+($J579*'fnd base rates'!M$113)
+($K579*'fnd base rates'!M$114)
+($M579*'fnd base rates'!M$116)
+($N579*'fnd base rates'!M$117)
+($O579*'fnd base rates'!M$118)
+($P579*VLOOKUP($S579+12,rate_basefnd,13)))</f>
        <v>0</v>
      </c>
      <c r="AF579" s="4">
        <f t="shared" si="615"/>
        <v>44588.827640000003</v>
      </c>
      <c r="AH579" s="269">
        <f t="shared" si="616"/>
        <v>478352753</v>
      </c>
      <c r="AI579" s="4" t="str">
        <f t="shared" si="617"/>
        <v>478</v>
      </c>
      <c r="AJ579" s="2" t="str">
        <f t="shared" si="618"/>
        <v>352</v>
      </c>
      <c r="AK579" s="2" t="str">
        <f t="shared" si="619"/>
        <v>753</v>
      </c>
      <c r="AL579" s="4">
        <f t="shared" si="620"/>
        <v>1</v>
      </c>
      <c r="AM579" s="4">
        <f t="shared" si="611"/>
        <v>4</v>
      </c>
      <c r="AN579" s="4">
        <f t="shared" si="621"/>
        <v>44588.827640000003</v>
      </c>
      <c r="AO579" s="4">
        <f t="shared" si="622"/>
        <v>11147</v>
      </c>
      <c r="AP579" s="4">
        <f t="shared" si="612"/>
        <v>0</v>
      </c>
      <c r="AQ579" s="4">
        <v>11147</v>
      </c>
      <c r="AW579" s="4">
        <v>11147</v>
      </c>
      <c r="AX579" s="5">
        <f t="shared" si="623"/>
        <v>0</v>
      </c>
      <c r="AY579" s="4">
        <v>11147</v>
      </c>
      <c r="AZ579" s="5"/>
      <c r="BB579" s="5">
        <f t="shared" ref="BB579" si="680">BC579-BA579</f>
        <v>0</v>
      </c>
    </row>
    <row r="580" spans="1:54" s="4" customFormat="1">
      <c r="A580" s="269">
        <v>478</v>
      </c>
      <c r="B580" s="2">
        <v>478352770</v>
      </c>
      <c r="C580" s="9" t="s">
        <v>4</v>
      </c>
      <c r="D580" s="14">
        <f>'fnd enro'!D580</f>
        <v>0</v>
      </c>
      <c r="E580" s="14">
        <f>'fnd enro'!E580</f>
        <v>0</v>
      </c>
      <c r="F580" s="14">
        <f>'fnd enro'!F580</f>
        <v>0</v>
      </c>
      <c r="G580" s="14">
        <f>'fnd enro'!G580</f>
        <v>0</v>
      </c>
      <c r="H580" s="14">
        <f>'fnd enro'!H580</f>
        <v>0</v>
      </c>
      <c r="I580" s="14">
        <f>'fnd enro'!I580</f>
        <v>1</v>
      </c>
      <c r="J580" s="14">
        <f>'fnd enro'!J580</f>
        <v>0</v>
      </c>
      <c r="K580" s="15">
        <f>'fnd enro'!K580</f>
        <v>3.8600000000000002E-2</v>
      </c>
      <c r="L580" s="14">
        <f>'fnd enro'!L580</f>
        <v>0</v>
      </c>
      <c r="M580" s="14">
        <f>'fnd enro'!M580</f>
        <v>0</v>
      </c>
      <c r="N580" s="14">
        <f>'fnd enro'!N580</f>
        <v>0</v>
      </c>
      <c r="O580" s="14">
        <f>'fnd enro'!O580</f>
        <v>0</v>
      </c>
      <c r="P580" s="14">
        <f>'fnd enro'!P580</f>
        <v>0</v>
      </c>
      <c r="Q580" s="14">
        <f>'fnd enro'!R580</f>
        <v>1</v>
      </c>
      <c r="R580" s="15">
        <f t="shared" si="614"/>
        <v>1</v>
      </c>
      <c r="S580" s="14">
        <f>VALUE('fnd enro'!Q580)</f>
        <v>6</v>
      </c>
      <c r="T580" s="2"/>
      <c r="U580" s="1">
        <f>(($D580*'fnd base rates'!C$107)
+($E580*'fnd base rates'!C$108)
+($F580*'fnd base rates'!C$109)
+($G580*'fnd base rates'!C$110)
+($H580*'fnd base rates'!C$111)
+($I580*'fnd base rates'!C$112)
+($J580*'fnd base rates'!C$113)
+($K580*'fnd base rates'!C$114)
+($M580*'fnd base rates'!C$116)
+($N580*'fnd base rates'!C$117)
+($O580*'fnd base rates'!C$118)
+($P580*VLOOKUP($S580+12,rate_basefnd,3)))
*$R580</f>
        <v>536.46134600000005</v>
      </c>
      <c r="V580" s="1">
        <f>(($D580*'fnd base rates'!D$107)
+($E580*'fnd base rates'!D$108)
+($F580*'fnd base rates'!D$109)
+($G580*'fnd base rates'!D$110)
+($H580*'fnd base rates'!D$111)
+($I580*'fnd base rates'!D$112)
+($J580*'fnd base rates'!D$113)
+($K580*'fnd base rates'!D$114)
+($M580*'fnd base rates'!D$116)
+($N580*'fnd base rates'!D$117)
+($O580*'fnd base rates'!D$118)
+($P580*VLOOKUP($S580+12,rate_basefnd,4)))
*$R580</f>
        <v>765.08</v>
      </c>
      <c r="W580" s="1">
        <f>(($D580*'fnd base rates'!E$107)
+($E580*'fnd base rates'!E$108)
+($F580*'fnd base rates'!E$109)
+($G580*'fnd base rates'!E$110)
+($H580*'fnd base rates'!E$111)
+($I580*'fnd base rates'!E$112)
+($J580*'fnd base rates'!E$113)
+($K580*'fnd base rates'!E$114)
+($M580*'fnd base rates'!E$116)
+($N580*'fnd base rates'!E$117)
+($O580*'fnd base rates'!E$118)
+($P580*VLOOKUP($S580+12,rate_basefnd,5)))
*$R580</f>
        <v>4912.2003759999998</v>
      </c>
      <c r="X580" s="1">
        <f>(($D580*'fnd base rates'!F$107)
+($E580*'fnd base rates'!F$108)
+($F580*'fnd base rates'!F$109)
+($G580*'fnd base rates'!F$110)
+($H580*'fnd base rates'!F$111)
+($I580*'fnd base rates'!F$112)
+($J580*'fnd base rates'!F$113)
+($K580*'fnd base rates'!F$114)
+($M580*'fnd base rates'!F$116)
+($N580*'fnd base rates'!F$117)
+($O580*'fnd base rates'!F$118)
+($P580*VLOOKUP($S580+12,rate_basefnd,6)))
*$R580</f>
        <v>886.88641200000006</v>
      </c>
      <c r="Y580" s="1">
        <f>(($D580*'fnd base rates'!G$107)
+($E580*'fnd base rates'!G$108)
+($F580*'fnd base rates'!G$109)
+($G580*'fnd base rates'!G$110)
+($H580*'fnd base rates'!G$111)
+($I580*'fnd base rates'!G$112)
+($J580*'fnd base rates'!G$113)
+($K580*'fnd base rates'!G$114)
+($M580*'fnd base rates'!G$116)
+($N580*'fnd base rates'!G$117)
+($O580*'fnd base rates'!G$118)
+($P580*VLOOKUP($S580+12,rate_basefnd,7)))
*$R580</f>
        <v>163.88328199999998</v>
      </c>
      <c r="Z580" s="1">
        <f>(($D580*'fnd base rates'!H$107)
+($E580*'fnd base rates'!H$108)
+($F580*'fnd base rates'!H$109)
+($G580*'fnd base rates'!H$110)
+($H580*'fnd base rates'!H$111)
+($I580*'fnd base rates'!H$112)
+($J580*'fnd base rates'!H$113)
+($K580*'fnd base rates'!H$114)
+($M580*'fnd base rates'!H$116)
+($N580*'fnd base rates'!H$117)
+($O580*'fnd base rates'!H$118)
+($P580*VLOOKUP($S580+12,rate_basefnd,8)))</f>
        <v>828.078934</v>
      </c>
      <c r="AA580" s="1">
        <f>(($D580*'fnd base rates'!I$107)
+($E580*'fnd base rates'!I$108)
+($F580*'fnd base rates'!I$109)
+($G580*'fnd base rates'!I$110)
+($H580*'fnd base rates'!I$111)
+($I580*'fnd base rates'!I$112)
+($J580*'fnd base rates'!I$113)
+($K580*'fnd base rates'!I$114)
+($M580*'fnd base rates'!I$116)
+($N580*'fnd base rates'!I$117)
+($O580*'fnd base rates'!I$118)
+($P580*VLOOKUP($S580+12,rate_basefnd,9)))
*$R580</f>
        <v>425.94</v>
      </c>
      <c r="AB580" s="1">
        <f>(($D580*'fnd base rates'!J$107)
+($E580*'fnd base rates'!J$108)
+($F580*'fnd base rates'!J$109)
+($G580*'fnd base rates'!J$110)
+($H580*'fnd base rates'!J$111)
+($I580*'fnd base rates'!J$112)
+($J580*'fnd base rates'!J$113)
+($K580*'fnd base rates'!J$114)
+($M580*'fnd base rates'!J$116)
+($N580*'fnd base rates'!J$117)
+($O580*'fnd base rates'!J$118)
+($P580*VLOOKUP($S580+12,rate_basefnd,10)))
*$R580</f>
        <v>573.75</v>
      </c>
      <c r="AC580" s="1">
        <f>(($D580*'fnd base rates'!K$107)
+($E580*'fnd base rates'!K$108)
+($F580*'fnd base rates'!K$109)
+($G580*'fnd base rates'!K$110)
+($H580*'fnd base rates'!K$111)
+($I580*'fnd base rates'!K$112)
+($J580*'fnd base rates'!K$113)
+($K580*'fnd base rates'!K$114)
+($M580*'fnd base rates'!K$116)
+($N580*'fnd base rates'!K$117)
+($O580*'fnd base rates'!K$118)
+($P580*VLOOKUP($S580+12,rate_basefnd,11)))
*$R580</f>
        <v>1150.05988</v>
      </c>
      <c r="AD580" s="1">
        <f>(($D580*'fnd base rates'!L$107)
+($E580*'fnd base rates'!L$108)
+($F580*'fnd base rates'!L$109)
+($G580*'fnd base rates'!L$110)
+($H580*'fnd base rates'!L$111)
+($I580*'fnd base rates'!L$112)
+($J580*'fnd base rates'!L$113)
+($K580*'fnd base rates'!L$114)
+($M580*'fnd base rates'!L$116)
+($N580*'fnd base rates'!L$117)
+($O580*'fnd base rates'!L$118)
+($P580*VLOOKUP($S580+12,rate_basefnd,12)))</f>
        <v>1369.1266800000001</v>
      </c>
      <c r="AE580" s="1">
        <f>(($D580*'fnd base rates'!M$107)
+($E580*'fnd base rates'!M$108)
+($F580*'fnd base rates'!M$109)
+($G580*'fnd base rates'!M$110)
+($H580*'fnd base rates'!M$111)
+($I580*'fnd base rates'!M$112)
+($J580*'fnd base rates'!M$113)
+($K580*'fnd base rates'!M$114)
+($M580*'fnd base rates'!M$116)
+($N580*'fnd base rates'!M$117)
+($O580*'fnd base rates'!M$118)
+($P580*VLOOKUP($S580+12,rate_basefnd,13)))</f>
        <v>0</v>
      </c>
      <c r="AF580" s="4">
        <f t="shared" si="615"/>
        <v>11611.466909999999</v>
      </c>
      <c r="AH580" s="269">
        <f t="shared" si="616"/>
        <v>478352770</v>
      </c>
      <c r="AI580" s="4" t="str">
        <f t="shared" si="617"/>
        <v>478</v>
      </c>
      <c r="AJ580" s="2" t="str">
        <f t="shared" si="618"/>
        <v>352</v>
      </c>
      <c r="AK580" s="2" t="str">
        <f t="shared" si="619"/>
        <v>770</v>
      </c>
      <c r="AL580" s="4">
        <f t="shared" si="620"/>
        <v>1</v>
      </c>
      <c r="AM580" s="4">
        <f t="shared" si="611"/>
        <v>1</v>
      </c>
      <c r="AN580" s="4">
        <f t="shared" si="621"/>
        <v>11611.466909999999</v>
      </c>
      <c r="AO580" s="4">
        <f t="shared" si="622"/>
        <v>11611</v>
      </c>
      <c r="AP580" s="4">
        <f t="shared" si="612"/>
        <v>0</v>
      </c>
      <c r="AQ580" s="4">
        <v>11611</v>
      </c>
      <c r="AW580" s="4">
        <v>11611</v>
      </c>
      <c r="AX580" s="5">
        <f t="shared" si="623"/>
        <v>0</v>
      </c>
      <c r="AY580" s="4">
        <v>11611</v>
      </c>
      <c r="AZ580" s="5"/>
      <c r="BB580" s="5">
        <f t="shared" ref="BB580" si="681">BC580-BA580</f>
        <v>0</v>
      </c>
    </row>
    <row r="581" spans="1:54" s="4" customFormat="1">
      <c r="A581" s="269">
        <v>478</v>
      </c>
      <c r="B581" s="2">
        <v>478352775</v>
      </c>
      <c r="C581" s="9" t="s">
        <v>4</v>
      </c>
      <c r="D581" s="14">
        <f>'fnd enro'!D581</f>
        <v>0</v>
      </c>
      <c r="E581" s="14">
        <f>'fnd enro'!E581</f>
        <v>0</v>
      </c>
      <c r="F581" s="14">
        <f>'fnd enro'!F581</f>
        <v>0</v>
      </c>
      <c r="G581" s="14">
        <f>'fnd enro'!G581</f>
        <v>0</v>
      </c>
      <c r="H581" s="14">
        <f>'fnd enro'!H581</f>
        <v>5</v>
      </c>
      <c r="I581" s="14">
        <f>'fnd enro'!I581</f>
        <v>13</v>
      </c>
      <c r="J581" s="14">
        <f>'fnd enro'!J581</f>
        <v>0</v>
      </c>
      <c r="K581" s="15">
        <f>'fnd enro'!K581</f>
        <v>0.69479999999999997</v>
      </c>
      <c r="L581" s="14">
        <f>'fnd enro'!L581</f>
        <v>0</v>
      </c>
      <c r="M581" s="14">
        <f>'fnd enro'!M581</f>
        <v>0</v>
      </c>
      <c r="N581" s="14">
        <f>'fnd enro'!N581</f>
        <v>0</v>
      </c>
      <c r="O581" s="14">
        <f>'fnd enro'!O581</f>
        <v>0</v>
      </c>
      <c r="P581" s="14">
        <f>'fnd enro'!P581</f>
        <v>1</v>
      </c>
      <c r="Q581" s="14">
        <f>'fnd enro'!R581</f>
        <v>18</v>
      </c>
      <c r="R581" s="15">
        <f t="shared" si="614"/>
        <v>1</v>
      </c>
      <c r="S581" s="14">
        <f>VALUE('fnd enro'!Q581)</f>
        <v>4</v>
      </c>
      <c r="T581" s="2"/>
      <c r="U581" s="1">
        <f>(($D581*'fnd base rates'!C$107)
+($E581*'fnd base rates'!C$108)
+($F581*'fnd base rates'!C$109)
+($G581*'fnd base rates'!C$110)
+($H581*'fnd base rates'!C$111)
+($I581*'fnd base rates'!C$112)
+($J581*'fnd base rates'!C$113)
+($K581*'fnd base rates'!C$114)
+($M581*'fnd base rates'!C$116)
+($N581*'fnd base rates'!C$117)
+($O581*'fnd base rates'!C$118)
+($P581*VLOOKUP($S581+12,rate_basefnd,3)))
*$R581</f>
        <v>9714.6942280000003</v>
      </c>
      <c r="V581" s="1">
        <f>(($D581*'fnd base rates'!D$107)
+($E581*'fnd base rates'!D$108)
+($F581*'fnd base rates'!D$109)
+($G581*'fnd base rates'!D$110)
+($H581*'fnd base rates'!D$111)
+($I581*'fnd base rates'!D$112)
+($J581*'fnd base rates'!D$113)
+($K581*'fnd base rates'!D$114)
+($M581*'fnd base rates'!D$116)
+($N581*'fnd base rates'!D$117)
+($O581*'fnd base rates'!D$118)
+($P581*VLOOKUP($S581+12,rate_basefnd,4)))
*$R581</f>
        <v>14048.08</v>
      </c>
      <c r="W581" s="1">
        <f>(($D581*'fnd base rates'!E$107)
+($E581*'fnd base rates'!E$108)
+($F581*'fnd base rates'!E$109)
+($G581*'fnd base rates'!E$110)
+($H581*'fnd base rates'!E$111)
+($I581*'fnd base rates'!E$112)
+($J581*'fnd base rates'!E$113)
+($K581*'fnd base rates'!E$114)
+($M581*'fnd base rates'!E$116)
+($N581*'fnd base rates'!E$117)
+($O581*'fnd base rates'!E$118)
+($P581*VLOOKUP($S581+12,rate_basefnd,5)))
*$R581</f>
        <v>83856.586768000008</v>
      </c>
      <c r="X581" s="1">
        <f>(($D581*'fnd base rates'!F$107)
+($E581*'fnd base rates'!F$108)
+($F581*'fnd base rates'!F$109)
+($G581*'fnd base rates'!F$110)
+($H581*'fnd base rates'!F$111)
+($I581*'fnd base rates'!F$112)
+($J581*'fnd base rates'!F$113)
+($K581*'fnd base rates'!F$114)
+($M581*'fnd base rates'!F$116)
+($N581*'fnd base rates'!F$117)
+($O581*'fnd base rates'!F$118)
+($P581*VLOOKUP($S581+12,rate_basefnd,6)))
*$R581</f>
        <v>16506.405416000001</v>
      </c>
      <c r="Y581" s="1">
        <f>(($D581*'fnd base rates'!G$107)
+($E581*'fnd base rates'!G$108)
+($F581*'fnd base rates'!G$109)
+($G581*'fnd base rates'!G$110)
+($H581*'fnd base rates'!G$111)
+($I581*'fnd base rates'!G$112)
+($J581*'fnd base rates'!G$113)
+($K581*'fnd base rates'!G$114)
+($M581*'fnd base rates'!G$116)
+($N581*'fnd base rates'!G$117)
+($O581*'fnd base rates'!G$118)
+($P581*VLOOKUP($S581+12,rate_basefnd,7)))
*$R581</f>
        <v>3103.769076</v>
      </c>
      <c r="Z581" s="1">
        <f>(($D581*'fnd base rates'!H$107)
+($E581*'fnd base rates'!H$108)
+($F581*'fnd base rates'!H$109)
+($G581*'fnd base rates'!H$110)
+($H581*'fnd base rates'!H$111)
+($I581*'fnd base rates'!H$112)
+($J581*'fnd base rates'!H$113)
+($K581*'fnd base rates'!H$114)
+($M581*'fnd base rates'!H$116)
+($N581*'fnd base rates'!H$117)
+($O581*'fnd base rates'!H$118)
+($P581*VLOOKUP($S581+12,rate_basefnd,8)))</f>
        <v>13402.300811999999</v>
      </c>
      <c r="AA581" s="1">
        <f>(($D581*'fnd base rates'!I$107)
+($E581*'fnd base rates'!I$108)
+($F581*'fnd base rates'!I$109)
+($G581*'fnd base rates'!I$110)
+($H581*'fnd base rates'!I$111)
+($I581*'fnd base rates'!I$112)
+($J581*'fnd base rates'!I$113)
+($K581*'fnd base rates'!I$114)
+($M581*'fnd base rates'!I$116)
+($N581*'fnd base rates'!I$117)
+($O581*'fnd base rates'!I$118)
+($P581*VLOOKUP($S581+12,rate_basefnd,9)))
*$R581</f>
        <v>7460.03</v>
      </c>
      <c r="AB581" s="1">
        <f>(($D581*'fnd base rates'!J$107)
+($E581*'fnd base rates'!J$108)
+($F581*'fnd base rates'!J$109)
+($G581*'fnd base rates'!J$110)
+($H581*'fnd base rates'!J$111)
+($I581*'fnd base rates'!J$112)
+($J581*'fnd base rates'!J$113)
+($K581*'fnd base rates'!J$114)
+($M581*'fnd base rates'!J$116)
+($N581*'fnd base rates'!J$117)
+($O581*'fnd base rates'!J$118)
+($P581*VLOOKUP($S581+12,rate_basefnd,10)))
*$R581</f>
        <v>9271.0399999999991</v>
      </c>
      <c r="AC581" s="1">
        <f>(($D581*'fnd base rates'!K$107)
+($E581*'fnd base rates'!K$108)
+($F581*'fnd base rates'!K$109)
+($G581*'fnd base rates'!K$110)
+($H581*'fnd base rates'!K$111)
+($I581*'fnd base rates'!K$112)
+($J581*'fnd base rates'!K$113)
+($K581*'fnd base rates'!K$114)
+($M581*'fnd base rates'!K$116)
+($N581*'fnd base rates'!K$117)
+($O581*'fnd base rates'!K$118)
+($P581*VLOOKUP($S581+12,rate_basefnd,11)))
*$R581</f>
        <v>20861.577839999998</v>
      </c>
      <c r="AD581" s="1">
        <f>(($D581*'fnd base rates'!L$107)
+($E581*'fnd base rates'!L$108)
+($F581*'fnd base rates'!L$109)
+($G581*'fnd base rates'!L$110)
+($H581*'fnd base rates'!L$111)
+($I581*'fnd base rates'!L$112)
+($J581*'fnd base rates'!L$113)
+($K581*'fnd base rates'!L$114)
+($M581*'fnd base rates'!L$116)
+($N581*'fnd base rates'!L$117)
+($O581*'fnd base rates'!L$118)
+($P581*VLOOKUP($S581+12,rate_basefnd,12)))</f>
        <v>25797.87024</v>
      </c>
      <c r="AE581" s="1">
        <f>(($D581*'fnd base rates'!M$107)
+($E581*'fnd base rates'!M$108)
+($F581*'fnd base rates'!M$109)
+($G581*'fnd base rates'!M$110)
+($H581*'fnd base rates'!M$111)
+($I581*'fnd base rates'!M$112)
+($J581*'fnd base rates'!M$113)
+($K581*'fnd base rates'!M$114)
+($M581*'fnd base rates'!M$116)
+($N581*'fnd base rates'!M$117)
+($O581*'fnd base rates'!M$118)
+($P581*VLOOKUP($S581+12,rate_basefnd,13)))</f>
        <v>0</v>
      </c>
      <c r="AF581" s="4">
        <f t="shared" si="615"/>
        <v>204022.35438</v>
      </c>
      <c r="AH581" s="269">
        <f t="shared" si="616"/>
        <v>478352775</v>
      </c>
      <c r="AI581" s="4" t="str">
        <f t="shared" si="617"/>
        <v>478</v>
      </c>
      <c r="AJ581" s="2" t="str">
        <f t="shared" si="618"/>
        <v>352</v>
      </c>
      <c r="AK581" s="2" t="str">
        <f t="shared" si="619"/>
        <v>775</v>
      </c>
      <c r="AL581" s="4">
        <f t="shared" si="620"/>
        <v>1</v>
      </c>
      <c r="AM581" s="4">
        <f t="shared" si="611"/>
        <v>18</v>
      </c>
      <c r="AN581" s="4">
        <f t="shared" si="621"/>
        <v>204022.35438</v>
      </c>
      <c r="AO581" s="4">
        <f t="shared" si="622"/>
        <v>11335</v>
      </c>
      <c r="AP581" s="4">
        <f t="shared" si="612"/>
        <v>0</v>
      </c>
      <c r="AQ581" s="4">
        <v>11335</v>
      </c>
      <c r="AW581" s="4">
        <v>11335</v>
      </c>
      <c r="AX581" s="5">
        <f t="shared" si="623"/>
        <v>0</v>
      </c>
      <c r="AY581" s="4">
        <v>11335</v>
      </c>
      <c r="AZ581" s="5"/>
      <c r="BB581" s="5">
        <f t="shared" ref="BB581" si="682">BC581-BA581</f>
        <v>0</v>
      </c>
    </row>
    <row r="582" spans="1:54" s="4" customFormat="1">
      <c r="A582" s="269">
        <v>479</v>
      </c>
      <c r="B582" s="2">
        <v>479278005</v>
      </c>
      <c r="C582" s="9" t="s">
        <v>1070</v>
      </c>
      <c r="D582" s="14">
        <f>'fnd enro'!D582</f>
        <v>0</v>
      </c>
      <c r="E582" s="14">
        <f>'fnd enro'!E582</f>
        <v>0</v>
      </c>
      <c r="F582" s="14">
        <f>'fnd enro'!F582</f>
        <v>0</v>
      </c>
      <c r="G582" s="14">
        <f>'fnd enro'!G582</f>
        <v>0</v>
      </c>
      <c r="H582" s="14">
        <f>'fnd enro'!H582</f>
        <v>1</v>
      </c>
      <c r="I582" s="14">
        <f>'fnd enro'!I582</f>
        <v>2</v>
      </c>
      <c r="J582" s="14">
        <f>'fnd enro'!J582</f>
        <v>0</v>
      </c>
      <c r="K582" s="15">
        <f>'fnd enro'!K582</f>
        <v>0.1158</v>
      </c>
      <c r="L582" s="14">
        <f>'fnd enro'!L582</f>
        <v>0</v>
      </c>
      <c r="M582" s="14">
        <f>'fnd enro'!M582</f>
        <v>0</v>
      </c>
      <c r="N582" s="14">
        <f>'fnd enro'!N582</f>
        <v>0</v>
      </c>
      <c r="O582" s="14">
        <f>'fnd enro'!O582</f>
        <v>0</v>
      </c>
      <c r="P582" s="14">
        <f>'fnd enro'!P582</f>
        <v>1</v>
      </c>
      <c r="Q582" s="14">
        <f>'fnd enro'!R582</f>
        <v>3</v>
      </c>
      <c r="R582" s="15">
        <f t="shared" si="614"/>
        <v>1</v>
      </c>
      <c r="S582" s="14">
        <f>VALUE('fnd enro'!Q582)</f>
        <v>8</v>
      </c>
      <c r="T582" s="2"/>
      <c r="U582" s="1">
        <f>(($D582*'fnd base rates'!C$107)
+($E582*'fnd base rates'!C$108)
+($F582*'fnd base rates'!C$109)
+($G582*'fnd base rates'!C$110)
+($H582*'fnd base rates'!C$111)
+($I582*'fnd base rates'!C$112)
+($J582*'fnd base rates'!C$113)
+($K582*'fnd base rates'!C$114)
+($M582*'fnd base rates'!C$116)
+($N582*'fnd base rates'!C$117)
+($O582*'fnd base rates'!C$118)
+($P582*VLOOKUP($S582+12,rate_basefnd,3)))
*$R582</f>
        <v>1681.584038</v>
      </c>
      <c r="V582" s="1">
        <f>(($D582*'fnd base rates'!D$107)
+($E582*'fnd base rates'!D$108)
+($F582*'fnd base rates'!D$109)
+($G582*'fnd base rates'!D$110)
+($H582*'fnd base rates'!D$111)
+($I582*'fnd base rates'!D$112)
+($J582*'fnd base rates'!D$113)
+($K582*'fnd base rates'!D$114)
+($M582*'fnd base rates'!D$116)
+($N582*'fnd base rates'!D$117)
+($O582*'fnd base rates'!D$118)
+($P582*VLOOKUP($S582+12,rate_basefnd,4)))
*$R582</f>
        <v>2637.32</v>
      </c>
      <c r="W582" s="1">
        <f>(($D582*'fnd base rates'!E$107)
+($E582*'fnd base rates'!E$108)
+($F582*'fnd base rates'!E$109)
+($G582*'fnd base rates'!E$110)
+($H582*'fnd base rates'!E$111)
+($I582*'fnd base rates'!E$112)
+($J582*'fnd base rates'!E$113)
+($K582*'fnd base rates'!E$114)
+($M582*'fnd base rates'!E$116)
+($N582*'fnd base rates'!E$117)
+($O582*'fnd base rates'!E$118)
+($P582*VLOOKUP($S582+12,rate_basefnd,5)))
*$R582</f>
        <v>16623.241127999998</v>
      </c>
      <c r="X582" s="1">
        <f>(($D582*'fnd base rates'!F$107)
+($E582*'fnd base rates'!F$108)
+($F582*'fnd base rates'!F$109)
+($G582*'fnd base rates'!F$110)
+($H582*'fnd base rates'!F$111)
+($I582*'fnd base rates'!F$112)
+($J582*'fnd base rates'!F$113)
+($K582*'fnd base rates'!F$114)
+($M582*'fnd base rates'!F$116)
+($N582*'fnd base rates'!F$117)
+($O582*'fnd base rates'!F$118)
+($P582*VLOOKUP($S582+12,rate_basefnd,6)))
*$R582</f>
        <v>2769.1492360000002</v>
      </c>
      <c r="Y582" s="1">
        <f>(($D582*'fnd base rates'!G$107)
+($E582*'fnd base rates'!G$108)
+($F582*'fnd base rates'!G$109)
+($G582*'fnd base rates'!G$110)
+($H582*'fnd base rates'!G$111)
+($I582*'fnd base rates'!G$112)
+($J582*'fnd base rates'!G$113)
+($K582*'fnd base rates'!G$114)
+($M582*'fnd base rates'!G$116)
+($N582*'fnd base rates'!G$117)
+($O582*'fnd base rates'!G$118)
+($P582*VLOOKUP($S582+12,rate_basefnd,7)))
*$R582</f>
        <v>658.22984599999995</v>
      </c>
      <c r="Z582" s="1">
        <f>(($D582*'fnd base rates'!H$107)
+($E582*'fnd base rates'!H$108)
+($F582*'fnd base rates'!H$109)
+($G582*'fnd base rates'!H$110)
+($H582*'fnd base rates'!H$111)
+($I582*'fnd base rates'!H$112)
+($J582*'fnd base rates'!H$113)
+($K582*'fnd base rates'!H$114)
+($M582*'fnd base rates'!H$116)
+($N582*'fnd base rates'!H$117)
+($O582*'fnd base rates'!H$118)
+($P582*VLOOKUP($S582+12,rate_basefnd,8)))</f>
        <v>2204.4368020000002</v>
      </c>
      <c r="AA582" s="1">
        <f>(($D582*'fnd base rates'!I$107)
+($E582*'fnd base rates'!I$108)
+($F582*'fnd base rates'!I$109)
+($G582*'fnd base rates'!I$110)
+($H582*'fnd base rates'!I$111)
+($I582*'fnd base rates'!I$112)
+($J582*'fnd base rates'!I$113)
+($K582*'fnd base rates'!I$114)
+($M582*'fnd base rates'!I$116)
+($N582*'fnd base rates'!I$117)
+($O582*'fnd base rates'!I$118)
+($P582*VLOOKUP($S582+12,rate_basefnd,9)))
*$R582</f>
        <v>1349.79</v>
      </c>
      <c r="AB582" s="1">
        <f>(($D582*'fnd base rates'!J$107)
+($E582*'fnd base rates'!J$108)
+($F582*'fnd base rates'!J$109)
+($G582*'fnd base rates'!J$110)
+($H582*'fnd base rates'!J$111)
+($I582*'fnd base rates'!J$112)
+($J582*'fnd base rates'!J$113)
+($K582*'fnd base rates'!J$114)
+($M582*'fnd base rates'!J$116)
+($N582*'fnd base rates'!J$117)
+($O582*'fnd base rates'!J$118)
+($P582*VLOOKUP($S582+12,rate_basefnd,10)))
*$R582</f>
        <v>2098.9499999999998</v>
      </c>
      <c r="AC582" s="1">
        <f>(($D582*'fnd base rates'!K$107)
+($E582*'fnd base rates'!K$108)
+($F582*'fnd base rates'!K$109)
+($G582*'fnd base rates'!K$110)
+($H582*'fnd base rates'!K$111)
+($I582*'fnd base rates'!K$112)
+($J582*'fnd base rates'!K$113)
+($K582*'fnd base rates'!K$114)
+($M582*'fnd base rates'!K$116)
+($N582*'fnd base rates'!K$117)
+($O582*'fnd base rates'!K$118)
+($P582*VLOOKUP($S582+12,rate_basefnd,11)))
*$R582</f>
        <v>3482.2796399999997</v>
      </c>
      <c r="AD582" s="1">
        <f>(($D582*'fnd base rates'!L$107)
+($E582*'fnd base rates'!L$108)
+($F582*'fnd base rates'!L$109)
+($G582*'fnd base rates'!L$110)
+($H582*'fnd base rates'!L$111)
+($I582*'fnd base rates'!L$112)
+($J582*'fnd base rates'!L$113)
+($K582*'fnd base rates'!L$114)
+($M582*'fnd base rates'!L$116)
+($N582*'fnd base rates'!L$117)
+($O582*'fnd base rates'!L$118)
+($P582*VLOOKUP($S582+12,rate_basefnd,12)))</f>
        <v>4790.8900400000002</v>
      </c>
      <c r="AE582" s="1">
        <f>(($D582*'fnd base rates'!M$107)
+($E582*'fnd base rates'!M$108)
+($F582*'fnd base rates'!M$109)
+($G582*'fnd base rates'!M$110)
+($H582*'fnd base rates'!M$111)
+($I582*'fnd base rates'!M$112)
+($J582*'fnd base rates'!M$113)
+($K582*'fnd base rates'!M$114)
+($M582*'fnd base rates'!M$116)
+($N582*'fnd base rates'!M$117)
+($O582*'fnd base rates'!M$118)
+($P582*VLOOKUP($S582+12,rate_basefnd,13)))</f>
        <v>0</v>
      </c>
      <c r="AF582" s="4">
        <f t="shared" si="615"/>
        <v>38295.870729999995</v>
      </c>
      <c r="AH582" s="269">
        <f t="shared" si="616"/>
        <v>479278005</v>
      </c>
      <c r="AI582" s="4" t="str">
        <f t="shared" si="617"/>
        <v>479</v>
      </c>
      <c r="AJ582" s="2" t="str">
        <f t="shared" si="618"/>
        <v>278</v>
      </c>
      <c r="AK582" s="2" t="str">
        <f t="shared" si="619"/>
        <v>005</v>
      </c>
      <c r="AL582" s="4">
        <f t="shared" si="620"/>
        <v>1</v>
      </c>
      <c r="AM582" s="4">
        <f t="shared" si="611"/>
        <v>3</v>
      </c>
      <c r="AN582" s="4">
        <f t="shared" si="621"/>
        <v>38295.870729999995</v>
      </c>
      <c r="AO582" s="4">
        <f t="shared" si="622"/>
        <v>12765</v>
      </c>
      <c r="AP582" s="4">
        <f t="shared" si="612"/>
        <v>0</v>
      </c>
      <c r="AQ582" s="4">
        <v>12765</v>
      </c>
      <c r="AW582" s="4">
        <v>12765</v>
      </c>
      <c r="AX582" s="5">
        <f t="shared" si="623"/>
        <v>0</v>
      </c>
      <c r="AY582" s="4">
        <v>12765</v>
      </c>
      <c r="AZ582" s="5"/>
      <c r="BB582" s="5">
        <f t="shared" ref="BB582" si="683">BC582-BA582</f>
        <v>0</v>
      </c>
    </row>
    <row r="583" spans="1:54" s="4" customFormat="1">
      <c r="A583" s="269">
        <v>479</v>
      </c>
      <c r="B583" s="2">
        <v>479278024</v>
      </c>
      <c r="C583" s="9" t="s">
        <v>1070</v>
      </c>
      <c r="D583" s="14">
        <f>'fnd enro'!D583</f>
        <v>0</v>
      </c>
      <c r="E583" s="14">
        <f>'fnd enro'!E583</f>
        <v>0</v>
      </c>
      <c r="F583" s="14">
        <f>'fnd enro'!F583</f>
        <v>0</v>
      </c>
      <c r="G583" s="14">
        <f>'fnd enro'!G583</f>
        <v>0</v>
      </c>
      <c r="H583" s="14">
        <f>'fnd enro'!H583</f>
        <v>9</v>
      </c>
      <c r="I583" s="14">
        <f>'fnd enro'!I583</f>
        <v>12</v>
      </c>
      <c r="J583" s="14">
        <f>'fnd enro'!J583</f>
        <v>0</v>
      </c>
      <c r="K583" s="15">
        <f>'fnd enro'!K583</f>
        <v>0.81059999999999999</v>
      </c>
      <c r="L583" s="14">
        <f>'fnd enro'!L583</f>
        <v>0</v>
      </c>
      <c r="M583" s="14">
        <f>'fnd enro'!M583</f>
        <v>0</v>
      </c>
      <c r="N583" s="14">
        <f>'fnd enro'!N583</f>
        <v>0</v>
      </c>
      <c r="O583" s="14">
        <f>'fnd enro'!O583</f>
        <v>0</v>
      </c>
      <c r="P583" s="14">
        <f>'fnd enro'!P583</f>
        <v>2</v>
      </c>
      <c r="Q583" s="14">
        <f>'fnd enro'!R583</f>
        <v>21</v>
      </c>
      <c r="R583" s="15">
        <f t="shared" si="614"/>
        <v>1</v>
      </c>
      <c r="S583" s="14">
        <f>VALUE('fnd enro'!Q583)</f>
        <v>5</v>
      </c>
      <c r="T583" s="2"/>
      <c r="U583" s="1">
        <f>(($D583*'fnd base rates'!C$107)
+($E583*'fnd base rates'!C$108)
+($F583*'fnd base rates'!C$109)
+($G583*'fnd base rates'!C$110)
+($H583*'fnd base rates'!C$111)
+($I583*'fnd base rates'!C$112)
+($J583*'fnd base rates'!C$113)
+($K583*'fnd base rates'!C$114)
+($M583*'fnd base rates'!C$116)
+($N583*'fnd base rates'!C$117)
+($O583*'fnd base rates'!C$118)
+($P583*VLOOKUP($S583+12,rate_basefnd,3)))
*$R583</f>
        <v>11385.428265999999</v>
      </c>
      <c r="V583" s="1">
        <f>(($D583*'fnd base rates'!D$107)
+($E583*'fnd base rates'!D$108)
+($F583*'fnd base rates'!D$109)
+($G583*'fnd base rates'!D$110)
+($H583*'fnd base rates'!D$111)
+($I583*'fnd base rates'!D$112)
+($J583*'fnd base rates'!D$113)
+($K583*'fnd base rates'!D$114)
+($M583*'fnd base rates'!D$116)
+($N583*'fnd base rates'!D$117)
+($O583*'fnd base rates'!D$118)
+($P583*VLOOKUP($S583+12,rate_basefnd,4)))
*$R583</f>
        <v>16634</v>
      </c>
      <c r="W583" s="1">
        <f>(($D583*'fnd base rates'!E$107)
+($E583*'fnd base rates'!E$108)
+($F583*'fnd base rates'!E$109)
+($G583*'fnd base rates'!E$110)
+($H583*'fnd base rates'!E$111)
+($I583*'fnd base rates'!E$112)
+($J583*'fnd base rates'!E$113)
+($K583*'fnd base rates'!E$114)
+($M583*'fnd base rates'!E$116)
+($N583*'fnd base rates'!E$117)
+($O583*'fnd base rates'!E$118)
+($P583*VLOOKUP($S583+12,rate_basefnd,5)))
*$R583</f>
        <v>95619.947895999998</v>
      </c>
      <c r="X583" s="1">
        <f>(($D583*'fnd base rates'!F$107)
+($E583*'fnd base rates'!F$108)
+($F583*'fnd base rates'!F$109)
+($G583*'fnd base rates'!F$110)
+($H583*'fnd base rates'!F$111)
+($I583*'fnd base rates'!F$112)
+($J583*'fnd base rates'!F$113)
+($K583*'fnd base rates'!F$114)
+($M583*'fnd base rates'!F$116)
+($N583*'fnd base rates'!F$117)
+($O583*'fnd base rates'!F$118)
+($P583*VLOOKUP($S583+12,rate_basefnd,6)))
*$R583</f>
        <v>19601.024652</v>
      </c>
      <c r="Y583" s="1">
        <f>(($D583*'fnd base rates'!G$107)
+($E583*'fnd base rates'!G$108)
+($F583*'fnd base rates'!G$109)
+($G583*'fnd base rates'!G$110)
+($H583*'fnd base rates'!G$111)
+($I583*'fnd base rates'!G$112)
+($J583*'fnd base rates'!G$113)
+($K583*'fnd base rates'!G$114)
+($M583*'fnd base rates'!G$116)
+($N583*'fnd base rates'!G$117)
+($O583*'fnd base rates'!G$118)
+($P583*VLOOKUP($S583+12,rate_basefnd,7)))
*$R583</f>
        <v>3751.3789219999999</v>
      </c>
      <c r="Z583" s="1">
        <f>(($D583*'fnd base rates'!H$107)
+($E583*'fnd base rates'!H$108)
+($F583*'fnd base rates'!H$109)
+($G583*'fnd base rates'!H$110)
+($H583*'fnd base rates'!H$111)
+($I583*'fnd base rates'!H$112)
+($J583*'fnd base rates'!H$113)
+($K583*'fnd base rates'!H$114)
+($M583*'fnd base rates'!H$116)
+($N583*'fnd base rates'!H$117)
+($O583*'fnd base rates'!H$118)
+($P583*VLOOKUP($S583+12,rate_basefnd,8)))</f>
        <v>14689.077614</v>
      </c>
      <c r="AA583" s="1">
        <f>(($D583*'fnd base rates'!I$107)
+($E583*'fnd base rates'!I$108)
+($F583*'fnd base rates'!I$109)
+($G583*'fnd base rates'!I$110)
+($H583*'fnd base rates'!I$111)
+($I583*'fnd base rates'!I$112)
+($J583*'fnd base rates'!I$113)
+($K583*'fnd base rates'!I$114)
+($M583*'fnd base rates'!I$116)
+($N583*'fnd base rates'!I$117)
+($O583*'fnd base rates'!I$118)
+($P583*VLOOKUP($S583+12,rate_basefnd,9)))
*$R583</f>
        <v>8599.75</v>
      </c>
      <c r="AB583" s="1">
        <f>(($D583*'fnd base rates'!J$107)
+($E583*'fnd base rates'!J$108)
+($F583*'fnd base rates'!J$109)
+($G583*'fnd base rates'!J$110)
+($H583*'fnd base rates'!J$111)
+($I583*'fnd base rates'!J$112)
+($J583*'fnd base rates'!J$113)
+($K583*'fnd base rates'!J$114)
+($M583*'fnd base rates'!J$116)
+($N583*'fnd base rates'!J$117)
+($O583*'fnd base rates'!J$118)
+($P583*VLOOKUP($S583+12,rate_basefnd,10)))
*$R583</f>
        <v>10289.61</v>
      </c>
      <c r="AC583" s="1">
        <f>(($D583*'fnd base rates'!K$107)
+($E583*'fnd base rates'!K$108)
+($F583*'fnd base rates'!K$109)
+($G583*'fnd base rates'!K$110)
+($H583*'fnd base rates'!K$111)
+($I583*'fnd base rates'!K$112)
+($J583*'fnd base rates'!K$113)
+($K583*'fnd base rates'!K$114)
+($M583*'fnd base rates'!K$116)
+($N583*'fnd base rates'!K$117)
+($O583*'fnd base rates'!K$118)
+($P583*VLOOKUP($S583+12,rate_basefnd,11)))
*$R583</f>
        <v>24440.157480000002</v>
      </c>
      <c r="AD583" s="1">
        <f>(($D583*'fnd base rates'!L$107)
+($E583*'fnd base rates'!L$108)
+($F583*'fnd base rates'!L$109)
+($G583*'fnd base rates'!L$110)
+($H583*'fnd base rates'!L$111)
+($I583*'fnd base rates'!L$112)
+($J583*'fnd base rates'!L$113)
+($K583*'fnd base rates'!L$114)
+($M583*'fnd base rates'!L$116)
+($N583*'fnd base rates'!L$117)
+($O583*'fnd base rates'!L$118)
+($P583*VLOOKUP($S583+12,rate_basefnd,12)))</f>
        <v>30937.670280000002</v>
      </c>
      <c r="AE583" s="1">
        <f>(($D583*'fnd base rates'!M$107)
+($E583*'fnd base rates'!M$108)
+($F583*'fnd base rates'!M$109)
+($G583*'fnd base rates'!M$110)
+($H583*'fnd base rates'!M$111)
+($I583*'fnd base rates'!M$112)
+($J583*'fnd base rates'!M$113)
+($K583*'fnd base rates'!M$114)
+($M583*'fnd base rates'!M$116)
+($N583*'fnd base rates'!M$117)
+($O583*'fnd base rates'!M$118)
+($P583*VLOOKUP($S583+12,rate_basefnd,13)))</f>
        <v>0</v>
      </c>
      <c r="AF583" s="4">
        <f t="shared" si="615"/>
        <v>235948.04510999998</v>
      </c>
      <c r="AH583" s="269">
        <f t="shared" si="616"/>
        <v>479278024</v>
      </c>
      <c r="AI583" s="4" t="str">
        <f t="shared" si="617"/>
        <v>479</v>
      </c>
      <c r="AJ583" s="2" t="str">
        <f t="shared" si="618"/>
        <v>278</v>
      </c>
      <c r="AK583" s="2" t="str">
        <f t="shared" si="619"/>
        <v>024</v>
      </c>
      <c r="AL583" s="4">
        <f t="shared" si="620"/>
        <v>1</v>
      </c>
      <c r="AM583" s="4">
        <f t="shared" si="611"/>
        <v>21</v>
      </c>
      <c r="AN583" s="4">
        <f t="shared" si="621"/>
        <v>235948.04510999998</v>
      </c>
      <c r="AO583" s="4">
        <f t="shared" si="622"/>
        <v>11236</v>
      </c>
      <c r="AP583" s="4">
        <f t="shared" si="612"/>
        <v>0</v>
      </c>
      <c r="AQ583" s="4">
        <v>11236</v>
      </c>
      <c r="AW583" s="4">
        <v>11236</v>
      </c>
      <c r="AX583" s="5">
        <f t="shared" si="623"/>
        <v>0</v>
      </c>
      <c r="AY583" s="4">
        <v>11236</v>
      </c>
      <c r="AZ583" s="5"/>
      <c r="BB583" s="5">
        <f t="shared" ref="BB583" si="684">BC583-BA583</f>
        <v>0</v>
      </c>
    </row>
    <row r="584" spans="1:54" s="4" customFormat="1">
      <c r="A584" s="269">
        <v>479</v>
      </c>
      <c r="B584" s="2">
        <v>479278061</v>
      </c>
      <c r="C584" s="9" t="s">
        <v>1070</v>
      </c>
      <c r="D584" s="14">
        <f>'fnd enro'!D584</f>
        <v>0</v>
      </c>
      <c r="E584" s="14">
        <f>'fnd enro'!E584</f>
        <v>0</v>
      </c>
      <c r="F584" s="14">
        <f>'fnd enro'!F584</f>
        <v>0</v>
      </c>
      <c r="G584" s="14">
        <f>'fnd enro'!G584</f>
        <v>0</v>
      </c>
      <c r="H584" s="14">
        <f>'fnd enro'!H584</f>
        <v>9</v>
      </c>
      <c r="I584" s="14">
        <f>'fnd enro'!I584</f>
        <v>22</v>
      </c>
      <c r="J584" s="14">
        <f>'fnd enro'!J584</f>
        <v>0</v>
      </c>
      <c r="K584" s="15">
        <f>'fnd enro'!K584</f>
        <v>1.1966000000000001</v>
      </c>
      <c r="L584" s="14">
        <f>'fnd enro'!L584</f>
        <v>0</v>
      </c>
      <c r="M584" s="14">
        <f>'fnd enro'!M584</f>
        <v>0</v>
      </c>
      <c r="N584" s="14">
        <f>'fnd enro'!N584</f>
        <v>0</v>
      </c>
      <c r="O584" s="14">
        <f>'fnd enro'!O584</f>
        <v>0</v>
      </c>
      <c r="P584" s="14">
        <f>'fnd enro'!P584</f>
        <v>20</v>
      </c>
      <c r="Q584" s="14">
        <f>'fnd enro'!R584</f>
        <v>31</v>
      </c>
      <c r="R584" s="15">
        <f t="shared" si="614"/>
        <v>1</v>
      </c>
      <c r="S584" s="14">
        <f>VALUE('fnd enro'!Q584)</f>
        <v>11</v>
      </c>
      <c r="T584" s="2"/>
      <c r="U584" s="1">
        <f>(($D584*'fnd base rates'!C$107)
+($E584*'fnd base rates'!C$108)
+($F584*'fnd base rates'!C$109)
+($G584*'fnd base rates'!C$110)
+($H584*'fnd base rates'!C$111)
+($I584*'fnd base rates'!C$112)
+($J584*'fnd base rates'!C$113)
+($K584*'fnd base rates'!C$114)
+($M584*'fnd base rates'!C$116)
+($N584*'fnd base rates'!C$117)
+($O584*'fnd base rates'!C$118)
+($P584*VLOOKUP($S584+12,rate_basefnd,3)))
*$R584</f>
        <v>18302.701726000003</v>
      </c>
      <c r="V584" s="1">
        <f>(($D584*'fnd base rates'!D$107)
+($E584*'fnd base rates'!D$108)
+($F584*'fnd base rates'!D$109)
+($G584*'fnd base rates'!D$110)
+($H584*'fnd base rates'!D$111)
+($I584*'fnd base rates'!D$112)
+($J584*'fnd base rates'!D$113)
+($K584*'fnd base rates'!D$114)
+($M584*'fnd base rates'!D$116)
+($N584*'fnd base rates'!D$117)
+($O584*'fnd base rates'!D$118)
+($P584*VLOOKUP($S584+12,rate_basefnd,4)))
*$R584</f>
        <v>31641.08</v>
      </c>
      <c r="W584" s="1">
        <f>(($D584*'fnd base rates'!E$107)
+($E584*'fnd base rates'!E$108)
+($F584*'fnd base rates'!E$109)
+($G584*'fnd base rates'!E$110)
+($H584*'fnd base rates'!E$111)
+($I584*'fnd base rates'!E$112)
+($J584*'fnd base rates'!E$113)
+($K584*'fnd base rates'!E$114)
+($M584*'fnd base rates'!E$116)
+($N584*'fnd base rates'!E$117)
+($O584*'fnd base rates'!E$118)
+($P584*VLOOKUP($S584+12,rate_basefnd,5)))
*$R584</f>
        <v>216552.93165599997</v>
      </c>
      <c r="X584" s="1">
        <f>(($D584*'fnd base rates'!F$107)
+($E584*'fnd base rates'!F$108)
+($F584*'fnd base rates'!F$109)
+($G584*'fnd base rates'!F$110)
+($H584*'fnd base rates'!F$111)
+($I584*'fnd base rates'!F$112)
+($J584*'fnd base rates'!F$113)
+($K584*'fnd base rates'!F$114)
+($M584*'fnd base rates'!F$116)
+($N584*'fnd base rates'!F$117)
+($O584*'fnd base rates'!F$118)
+($P584*VLOOKUP($S584+12,rate_basefnd,6)))
*$R584</f>
        <v>28469.888772000002</v>
      </c>
      <c r="Y584" s="1">
        <f>(($D584*'fnd base rates'!G$107)
+($E584*'fnd base rates'!G$108)
+($F584*'fnd base rates'!G$109)
+($G584*'fnd base rates'!G$110)
+($H584*'fnd base rates'!G$111)
+($I584*'fnd base rates'!G$112)
+($J584*'fnd base rates'!G$113)
+($K584*'fnd base rates'!G$114)
+($M584*'fnd base rates'!G$116)
+($N584*'fnd base rates'!G$117)
+($O584*'fnd base rates'!G$118)
+($P584*VLOOKUP($S584+12,rate_basefnd,7)))
*$R584</f>
        <v>8874.1117419999991</v>
      </c>
      <c r="Z584" s="1">
        <f>(($D584*'fnd base rates'!H$107)
+($E584*'fnd base rates'!H$108)
+($F584*'fnd base rates'!H$109)
+($G584*'fnd base rates'!H$110)
+($H584*'fnd base rates'!H$111)
+($I584*'fnd base rates'!H$112)
+($J584*'fnd base rates'!H$113)
+($K584*'fnd base rates'!H$114)
+($M584*'fnd base rates'!H$116)
+($N584*'fnd base rates'!H$117)
+($O584*'fnd base rates'!H$118)
+($P584*VLOOKUP($S584+12,rate_basefnd,8)))</f>
        <v>23503.886954000001</v>
      </c>
      <c r="AA584" s="1">
        <f>(($D584*'fnd base rates'!I$107)
+($E584*'fnd base rates'!I$108)
+($F584*'fnd base rates'!I$109)
+($G584*'fnd base rates'!I$110)
+($H584*'fnd base rates'!I$111)
+($I584*'fnd base rates'!I$112)
+($J584*'fnd base rates'!I$113)
+($K584*'fnd base rates'!I$114)
+($M584*'fnd base rates'!I$116)
+($N584*'fnd base rates'!I$117)
+($O584*'fnd base rates'!I$118)
+($P584*VLOOKUP($S584+12,rate_basefnd,9)))
*$R584</f>
        <v>15767.09</v>
      </c>
      <c r="AB584" s="1">
        <f>(($D584*'fnd base rates'!J$107)
+($E584*'fnd base rates'!J$108)
+($F584*'fnd base rates'!J$109)
+($G584*'fnd base rates'!J$110)
+($H584*'fnd base rates'!J$111)
+($I584*'fnd base rates'!J$112)
+($J584*'fnd base rates'!J$113)
+($K584*'fnd base rates'!J$114)
+($M584*'fnd base rates'!J$116)
+($N584*'fnd base rates'!J$117)
+($O584*'fnd base rates'!J$118)
+($P584*VLOOKUP($S584+12,rate_basefnd,10)))
*$R584</f>
        <v>31137.190000000002</v>
      </c>
      <c r="AC584" s="1">
        <f>(($D584*'fnd base rates'!K$107)
+($E584*'fnd base rates'!K$108)
+($F584*'fnd base rates'!K$109)
+($G584*'fnd base rates'!K$110)
+($H584*'fnd base rates'!K$111)
+($I584*'fnd base rates'!K$112)
+($J584*'fnd base rates'!K$113)
+($K584*'fnd base rates'!K$114)
+($M584*'fnd base rates'!K$116)
+($N584*'fnd base rates'!K$117)
+($O584*'fnd base rates'!K$118)
+($P584*VLOOKUP($S584+12,rate_basefnd,11)))
*$R584</f>
        <v>35940.756280000001</v>
      </c>
      <c r="AD584" s="1">
        <f>(($D584*'fnd base rates'!L$107)
+($E584*'fnd base rates'!L$108)
+($F584*'fnd base rates'!L$109)
+($G584*'fnd base rates'!L$110)
+($H584*'fnd base rates'!L$111)
+($I584*'fnd base rates'!L$112)
+($J584*'fnd base rates'!L$113)
+($K584*'fnd base rates'!L$114)
+($M584*'fnd base rates'!L$116)
+($N584*'fnd base rates'!L$117)
+($O584*'fnd base rates'!L$118)
+($P584*VLOOKUP($S584+12,rate_basefnd,12)))</f>
        <v>56244.877080000006</v>
      </c>
      <c r="AE584" s="1">
        <f>(($D584*'fnd base rates'!M$107)
+($E584*'fnd base rates'!M$108)
+($F584*'fnd base rates'!M$109)
+($G584*'fnd base rates'!M$110)
+($H584*'fnd base rates'!M$111)
+($I584*'fnd base rates'!M$112)
+($J584*'fnd base rates'!M$113)
+($K584*'fnd base rates'!M$114)
+($M584*'fnd base rates'!M$116)
+($N584*'fnd base rates'!M$117)
+($O584*'fnd base rates'!M$118)
+($P584*VLOOKUP($S584+12,rate_basefnd,13)))</f>
        <v>0</v>
      </c>
      <c r="AF584" s="4">
        <f t="shared" si="615"/>
        <v>466434.51420999994</v>
      </c>
      <c r="AH584" s="269">
        <f t="shared" si="616"/>
        <v>479278061</v>
      </c>
      <c r="AI584" s="4" t="str">
        <f t="shared" si="617"/>
        <v>479</v>
      </c>
      <c r="AJ584" s="2" t="str">
        <f t="shared" si="618"/>
        <v>278</v>
      </c>
      <c r="AK584" s="2" t="str">
        <f t="shared" si="619"/>
        <v>061</v>
      </c>
      <c r="AL584" s="4">
        <f t="shared" si="620"/>
        <v>1</v>
      </c>
      <c r="AM584" s="4">
        <f t="shared" si="611"/>
        <v>31</v>
      </c>
      <c r="AN584" s="4">
        <f t="shared" si="621"/>
        <v>466434.51420999994</v>
      </c>
      <c r="AO584" s="4">
        <f t="shared" si="622"/>
        <v>15046</v>
      </c>
      <c r="AP584" s="4">
        <f t="shared" si="612"/>
        <v>0</v>
      </c>
      <c r="AQ584" s="4">
        <v>15046</v>
      </c>
      <c r="AW584" s="4">
        <v>15046</v>
      </c>
      <c r="AX584" s="5">
        <f t="shared" si="623"/>
        <v>0</v>
      </c>
      <c r="AY584" s="4">
        <v>15046</v>
      </c>
      <c r="AZ584" s="5"/>
      <c r="BB584" s="5">
        <f t="shared" ref="BB584" si="685">BC584-BA584</f>
        <v>0</v>
      </c>
    </row>
    <row r="585" spans="1:54" s="4" customFormat="1">
      <c r="A585" s="269">
        <v>479</v>
      </c>
      <c r="B585" s="2">
        <v>479278086</v>
      </c>
      <c r="C585" s="9" t="s">
        <v>1070</v>
      </c>
      <c r="D585" s="14">
        <f>'fnd enro'!D585</f>
        <v>0</v>
      </c>
      <c r="E585" s="14">
        <f>'fnd enro'!E585</f>
        <v>0</v>
      </c>
      <c r="F585" s="14">
        <f>'fnd enro'!F585</f>
        <v>0</v>
      </c>
      <c r="G585" s="14">
        <f>'fnd enro'!G585</f>
        <v>0</v>
      </c>
      <c r="H585" s="14">
        <f>'fnd enro'!H585</f>
        <v>11</v>
      </c>
      <c r="I585" s="14">
        <f>'fnd enro'!I585</f>
        <v>7</v>
      </c>
      <c r="J585" s="14">
        <f>'fnd enro'!J585</f>
        <v>0</v>
      </c>
      <c r="K585" s="15">
        <f>'fnd enro'!K585</f>
        <v>0.69479999999999997</v>
      </c>
      <c r="L585" s="14">
        <f>'fnd enro'!L585</f>
        <v>0</v>
      </c>
      <c r="M585" s="14">
        <f>'fnd enro'!M585</f>
        <v>0</v>
      </c>
      <c r="N585" s="14">
        <f>'fnd enro'!N585</f>
        <v>0</v>
      </c>
      <c r="O585" s="14">
        <f>'fnd enro'!O585</f>
        <v>0</v>
      </c>
      <c r="P585" s="14">
        <f>'fnd enro'!P585</f>
        <v>4</v>
      </c>
      <c r="Q585" s="14">
        <f>'fnd enro'!R585</f>
        <v>18</v>
      </c>
      <c r="R585" s="15">
        <f t="shared" si="614"/>
        <v>1</v>
      </c>
      <c r="S585" s="14">
        <f>VALUE('fnd enro'!Q585)</f>
        <v>8</v>
      </c>
      <c r="T585" s="2"/>
      <c r="U585" s="1">
        <f>(($D585*'fnd base rates'!C$107)
+($E585*'fnd base rates'!C$108)
+($F585*'fnd base rates'!C$109)
+($G585*'fnd base rates'!C$110)
+($H585*'fnd base rates'!C$111)
+($I585*'fnd base rates'!C$112)
+($J585*'fnd base rates'!C$113)
+($K585*'fnd base rates'!C$114)
+($M585*'fnd base rates'!C$116)
+($N585*'fnd base rates'!C$117)
+($O585*'fnd base rates'!C$118)
+($P585*VLOOKUP($S585+12,rate_basefnd,3)))
*$R585</f>
        <v>9945.1042279999983</v>
      </c>
      <c r="V585" s="1">
        <f>(($D585*'fnd base rates'!D$107)
+($E585*'fnd base rates'!D$108)
+($F585*'fnd base rates'!D$109)
+($G585*'fnd base rates'!D$110)
+($H585*'fnd base rates'!D$111)
+($I585*'fnd base rates'!D$112)
+($J585*'fnd base rates'!D$113)
+($K585*'fnd base rates'!D$114)
+($M585*'fnd base rates'!D$116)
+($N585*'fnd base rates'!D$117)
+($O585*'fnd base rates'!D$118)
+($P585*VLOOKUP($S585+12,rate_basefnd,4)))
*$R585</f>
        <v>15139.760000000002</v>
      </c>
      <c r="W585" s="1">
        <f>(($D585*'fnd base rates'!E$107)
+($E585*'fnd base rates'!E$108)
+($F585*'fnd base rates'!E$109)
+($G585*'fnd base rates'!E$110)
+($H585*'fnd base rates'!E$111)
+($I585*'fnd base rates'!E$112)
+($J585*'fnd base rates'!E$113)
+($K585*'fnd base rates'!E$114)
+($M585*'fnd base rates'!E$116)
+($N585*'fnd base rates'!E$117)
+($O585*'fnd base rates'!E$118)
+($P585*VLOOKUP($S585+12,rate_basefnd,5)))
*$R585</f>
        <v>85797.126768000002</v>
      </c>
      <c r="X585" s="1">
        <f>(($D585*'fnd base rates'!F$107)
+($E585*'fnd base rates'!F$108)
+($F585*'fnd base rates'!F$109)
+($G585*'fnd base rates'!F$110)
+($H585*'fnd base rates'!F$111)
+($I585*'fnd base rates'!F$112)
+($J585*'fnd base rates'!F$113)
+($K585*'fnd base rates'!F$114)
+($M585*'fnd base rates'!F$116)
+($N585*'fnd base rates'!F$117)
+($O585*'fnd base rates'!F$118)
+($P585*VLOOKUP($S585+12,rate_basefnd,6)))
*$R585</f>
        <v>17157.345416</v>
      </c>
      <c r="Y585" s="1">
        <f>(($D585*'fnd base rates'!G$107)
+($E585*'fnd base rates'!G$108)
+($F585*'fnd base rates'!G$109)
+($G585*'fnd base rates'!G$110)
+($H585*'fnd base rates'!G$111)
+($I585*'fnd base rates'!G$112)
+($J585*'fnd base rates'!G$113)
+($K585*'fnd base rates'!G$114)
+($M585*'fnd base rates'!G$116)
+($N585*'fnd base rates'!G$117)
+($O585*'fnd base rates'!G$118)
+($P585*VLOOKUP($S585+12,rate_basefnd,7)))
*$R585</f>
        <v>3648.2090760000001</v>
      </c>
      <c r="Z585" s="1">
        <f>(($D585*'fnd base rates'!H$107)
+($E585*'fnd base rates'!H$108)
+($F585*'fnd base rates'!H$109)
+($G585*'fnd base rates'!H$110)
+($H585*'fnd base rates'!H$111)
+($I585*'fnd base rates'!H$112)
+($J585*'fnd base rates'!H$113)
+($K585*'fnd base rates'!H$114)
+($M585*'fnd base rates'!H$116)
+($N585*'fnd base rates'!H$117)
+($O585*'fnd base rates'!H$118)
+($P585*VLOOKUP($S585+12,rate_basefnd,8)))</f>
        <v>11653.740812</v>
      </c>
      <c r="AA585" s="1">
        <f>(($D585*'fnd base rates'!I$107)
+($E585*'fnd base rates'!I$108)
+($F585*'fnd base rates'!I$109)
+($G585*'fnd base rates'!I$110)
+($H585*'fnd base rates'!I$111)
+($I585*'fnd base rates'!I$112)
+($J585*'fnd base rates'!I$113)
+($K585*'fnd base rates'!I$114)
+($M585*'fnd base rates'!I$116)
+($N585*'fnd base rates'!I$117)
+($O585*'fnd base rates'!I$118)
+($P585*VLOOKUP($S585+12,rate_basefnd,9)))
*$R585</f>
        <v>7512.05</v>
      </c>
      <c r="AB585" s="1">
        <f>(($D585*'fnd base rates'!J$107)
+($E585*'fnd base rates'!J$108)
+($F585*'fnd base rates'!J$109)
+($G585*'fnd base rates'!J$110)
+($H585*'fnd base rates'!J$111)
+($I585*'fnd base rates'!J$112)
+($J585*'fnd base rates'!J$113)
+($K585*'fnd base rates'!J$114)
+($M585*'fnd base rates'!J$116)
+($N585*'fnd base rates'!J$117)
+($O585*'fnd base rates'!J$118)
+($P585*VLOOKUP($S585+12,rate_basefnd,10)))
*$R585</f>
        <v>9563.7199999999993</v>
      </c>
      <c r="AC585" s="1">
        <f>(($D585*'fnd base rates'!K$107)
+($E585*'fnd base rates'!K$108)
+($F585*'fnd base rates'!K$109)
+($G585*'fnd base rates'!K$110)
+($H585*'fnd base rates'!K$111)
+($I585*'fnd base rates'!K$112)
+($J585*'fnd base rates'!K$113)
+($K585*'fnd base rates'!K$114)
+($M585*'fnd base rates'!K$116)
+($N585*'fnd base rates'!K$117)
+($O585*'fnd base rates'!K$118)
+($P585*VLOOKUP($S585+12,rate_basefnd,11)))
*$R585</f>
        <v>21054.177839999997</v>
      </c>
      <c r="AD585" s="1">
        <f>(($D585*'fnd base rates'!L$107)
+($E585*'fnd base rates'!L$108)
+($F585*'fnd base rates'!L$109)
+($G585*'fnd base rates'!L$110)
+($H585*'fnd base rates'!L$111)
+($I585*'fnd base rates'!L$112)
+($J585*'fnd base rates'!L$113)
+($K585*'fnd base rates'!L$114)
+($M585*'fnd base rates'!L$116)
+($N585*'fnd base rates'!L$117)
+($O585*'fnd base rates'!L$118)
+($P585*VLOOKUP($S585+12,rate_basefnd,12)))</f>
        <v>28381.770240000002</v>
      </c>
      <c r="AE585" s="1">
        <f>(($D585*'fnd base rates'!M$107)
+($E585*'fnd base rates'!M$108)
+($F585*'fnd base rates'!M$109)
+($G585*'fnd base rates'!M$110)
+($H585*'fnd base rates'!M$111)
+($I585*'fnd base rates'!M$112)
+($J585*'fnd base rates'!M$113)
+($K585*'fnd base rates'!M$114)
+($M585*'fnd base rates'!M$116)
+($N585*'fnd base rates'!M$117)
+($O585*'fnd base rates'!M$118)
+($P585*VLOOKUP($S585+12,rate_basefnd,13)))</f>
        <v>0</v>
      </c>
      <c r="AF585" s="4">
        <f t="shared" si="615"/>
        <v>209853.00438</v>
      </c>
      <c r="AH585" s="269">
        <f t="shared" si="616"/>
        <v>479278086</v>
      </c>
      <c r="AI585" s="4" t="str">
        <f t="shared" si="617"/>
        <v>479</v>
      </c>
      <c r="AJ585" s="2" t="str">
        <f t="shared" si="618"/>
        <v>278</v>
      </c>
      <c r="AK585" s="2" t="str">
        <f t="shared" si="619"/>
        <v>086</v>
      </c>
      <c r="AL585" s="4">
        <f t="shared" si="620"/>
        <v>1</v>
      </c>
      <c r="AM585" s="4">
        <f t="shared" si="611"/>
        <v>18</v>
      </c>
      <c r="AN585" s="4">
        <f t="shared" si="621"/>
        <v>209853.00438</v>
      </c>
      <c r="AO585" s="4">
        <f t="shared" si="622"/>
        <v>11659</v>
      </c>
      <c r="AP585" s="4">
        <f t="shared" si="612"/>
        <v>0</v>
      </c>
      <c r="AQ585" s="4">
        <v>11659</v>
      </c>
      <c r="AW585" s="4">
        <v>11659</v>
      </c>
      <c r="AX585" s="5">
        <f t="shared" si="623"/>
        <v>0</v>
      </c>
      <c r="AY585" s="4">
        <v>11659</v>
      </c>
      <c r="AZ585" s="5"/>
      <c r="BB585" s="5">
        <f t="shared" ref="BB585" si="686">BC585-BA585</f>
        <v>0</v>
      </c>
    </row>
    <row r="586" spans="1:54" s="4" customFormat="1">
      <c r="A586" s="269">
        <v>479</v>
      </c>
      <c r="B586" s="2">
        <v>479278087</v>
      </c>
      <c r="C586" s="9" t="s">
        <v>1070</v>
      </c>
      <c r="D586" s="14">
        <f>'fnd enro'!D586</f>
        <v>0</v>
      </c>
      <c r="E586" s="14">
        <f>'fnd enro'!E586</f>
        <v>0</v>
      </c>
      <c r="F586" s="14">
        <f>'fnd enro'!F586</f>
        <v>0</v>
      </c>
      <c r="G586" s="14">
        <f>'fnd enro'!G586</f>
        <v>0</v>
      </c>
      <c r="H586" s="14">
        <f>'fnd enro'!H586</f>
        <v>3</v>
      </c>
      <c r="I586" s="14">
        <f>'fnd enro'!I586</f>
        <v>2</v>
      </c>
      <c r="J586" s="14">
        <f>'fnd enro'!J586</f>
        <v>0</v>
      </c>
      <c r="K586" s="15">
        <f>'fnd enro'!K586</f>
        <v>0.193</v>
      </c>
      <c r="L586" s="14">
        <f>'fnd enro'!L586</f>
        <v>0</v>
      </c>
      <c r="M586" s="14">
        <f>'fnd enro'!M586</f>
        <v>0</v>
      </c>
      <c r="N586" s="14">
        <f>'fnd enro'!N586</f>
        <v>0</v>
      </c>
      <c r="O586" s="14">
        <f>'fnd enro'!O586</f>
        <v>0</v>
      </c>
      <c r="P586" s="14">
        <f>'fnd enro'!P586</f>
        <v>3</v>
      </c>
      <c r="Q586" s="14">
        <f>'fnd enro'!R586</f>
        <v>5</v>
      </c>
      <c r="R586" s="15">
        <f t="shared" si="614"/>
        <v>1</v>
      </c>
      <c r="S586" s="14">
        <f>VALUE('fnd enro'!Q586)</f>
        <v>5</v>
      </c>
      <c r="T586" s="2"/>
      <c r="U586" s="1">
        <f>(($D586*'fnd base rates'!C$107)
+($E586*'fnd base rates'!C$108)
+($F586*'fnd base rates'!C$109)
+($G586*'fnd base rates'!C$110)
+($H586*'fnd base rates'!C$111)
+($I586*'fnd base rates'!C$112)
+($J586*'fnd base rates'!C$113)
+($K586*'fnd base rates'!C$114)
+($M586*'fnd base rates'!C$116)
+($N586*'fnd base rates'!C$117)
+($O586*'fnd base rates'!C$118)
+($P586*VLOOKUP($S586+12,rate_basefnd,3)))
*$R586</f>
        <v>2861.9167300000004</v>
      </c>
      <c r="V586" s="1">
        <f>(($D586*'fnd base rates'!D$107)
+($E586*'fnd base rates'!D$108)
+($F586*'fnd base rates'!D$109)
+($G586*'fnd base rates'!D$110)
+($H586*'fnd base rates'!D$111)
+($I586*'fnd base rates'!D$112)
+($J586*'fnd base rates'!D$113)
+($K586*'fnd base rates'!D$114)
+($M586*'fnd base rates'!D$116)
+($N586*'fnd base rates'!D$117)
+($O586*'fnd base rates'!D$118)
+($P586*VLOOKUP($S586+12,rate_basefnd,4)))
*$R586</f>
        <v>4676.380000000001</v>
      </c>
      <c r="W586" s="1">
        <f>(($D586*'fnd base rates'!E$107)
+($E586*'fnd base rates'!E$108)
+($F586*'fnd base rates'!E$109)
+($G586*'fnd base rates'!E$110)
+($H586*'fnd base rates'!E$111)
+($I586*'fnd base rates'!E$112)
+($J586*'fnd base rates'!E$113)
+($K586*'fnd base rates'!E$114)
+($M586*'fnd base rates'!E$116)
+($N586*'fnd base rates'!E$117)
+($O586*'fnd base rates'!E$118)
+($P586*VLOOKUP($S586+12,rate_basefnd,5)))
*$R586</f>
        <v>28510.171880000002</v>
      </c>
      <c r="X586" s="1">
        <f>(($D586*'fnd base rates'!F$107)
+($E586*'fnd base rates'!F$108)
+($F586*'fnd base rates'!F$109)
+($G586*'fnd base rates'!F$110)
+($H586*'fnd base rates'!F$111)
+($I586*'fnd base rates'!F$112)
+($J586*'fnd base rates'!F$113)
+($K586*'fnd base rates'!F$114)
+($M586*'fnd base rates'!F$116)
+($N586*'fnd base rates'!F$117)
+($O586*'fnd base rates'!F$118)
+($P586*VLOOKUP($S586+12,rate_basefnd,6)))
*$R586</f>
        <v>4759.9020600000003</v>
      </c>
      <c r="Y586" s="1">
        <f>(($D586*'fnd base rates'!G$107)
+($E586*'fnd base rates'!G$108)
+($F586*'fnd base rates'!G$109)
+($G586*'fnd base rates'!G$110)
+($H586*'fnd base rates'!G$111)
+($I586*'fnd base rates'!G$112)
+($J586*'fnd base rates'!G$113)
+($K586*'fnd base rates'!G$114)
+($M586*'fnd base rates'!G$116)
+($N586*'fnd base rates'!G$117)
+($O586*'fnd base rates'!G$118)
+($P586*VLOOKUP($S586+12,rate_basefnd,7)))
*$R586</f>
        <v>1236.17641</v>
      </c>
      <c r="Z586" s="1">
        <f>(($D586*'fnd base rates'!H$107)
+($E586*'fnd base rates'!H$108)
+($F586*'fnd base rates'!H$109)
+($G586*'fnd base rates'!H$110)
+($H586*'fnd base rates'!H$111)
+($I586*'fnd base rates'!H$112)
+($J586*'fnd base rates'!H$113)
+($K586*'fnd base rates'!H$114)
+($M586*'fnd base rates'!H$116)
+($N586*'fnd base rates'!H$117)
+($O586*'fnd base rates'!H$118)
+($P586*VLOOKUP($S586+12,rate_basefnd,8)))</f>
        <v>3288.24467</v>
      </c>
      <c r="AA586" s="1">
        <f>(($D586*'fnd base rates'!I$107)
+($E586*'fnd base rates'!I$108)
+($F586*'fnd base rates'!I$109)
+($G586*'fnd base rates'!I$110)
+($H586*'fnd base rates'!I$111)
+($I586*'fnd base rates'!I$112)
+($J586*'fnd base rates'!I$113)
+($K586*'fnd base rates'!I$114)
+($M586*'fnd base rates'!I$116)
+($N586*'fnd base rates'!I$117)
+($O586*'fnd base rates'!I$118)
+($P586*VLOOKUP($S586+12,rate_basefnd,9)))
*$R586</f>
        <v>2276.3399999999997</v>
      </c>
      <c r="AB586" s="1">
        <f>(($D586*'fnd base rates'!J$107)
+($E586*'fnd base rates'!J$108)
+($F586*'fnd base rates'!J$109)
+($G586*'fnd base rates'!J$110)
+($H586*'fnd base rates'!J$111)
+($I586*'fnd base rates'!J$112)
+($J586*'fnd base rates'!J$113)
+($K586*'fnd base rates'!J$114)
+($M586*'fnd base rates'!J$116)
+($N586*'fnd base rates'!J$117)
+($O586*'fnd base rates'!J$118)
+($P586*VLOOKUP($S586+12,rate_basefnd,10)))
*$R586</f>
        <v>3641.91</v>
      </c>
      <c r="AC586" s="1">
        <f>(($D586*'fnd base rates'!K$107)
+($E586*'fnd base rates'!K$108)
+($F586*'fnd base rates'!K$109)
+($G586*'fnd base rates'!K$110)
+($H586*'fnd base rates'!K$111)
+($I586*'fnd base rates'!K$112)
+($J586*'fnd base rates'!K$113)
+($K586*'fnd base rates'!K$114)
+($M586*'fnd base rates'!K$116)
+($N586*'fnd base rates'!K$117)
+($O586*'fnd base rates'!K$118)
+($P586*VLOOKUP($S586+12,rate_basefnd,11)))
*$R586</f>
        <v>5846.5993999999992</v>
      </c>
      <c r="AD586" s="1">
        <f>(($D586*'fnd base rates'!L$107)
+($E586*'fnd base rates'!L$108)
+($F586*'fnd base rates'!L$109)
+($G586*'fnd base rates'!L$110)
+($H586*'fnd base rates'!L$111)
+($I586*'fnd base rates'!L$112)
+($J586*'fnd base rates'!L$113)
+($K586*'fnd base rates'!L$114)
+($M586*'fnd base rates'!L$116)
+($N586*'fnd base rates'!L$117)
+($O586*'fnd base rates'!L$118)
+($P586*VLOOKUP($S586+12,rate_basefnd,12)))</f>
        <v>8619.4734000000008</v>
      </c>
      <c r="AE586" s="1">
        <f>(($D586*'fnd base rates'!M$107)
+($E586*'fnd base rates'!M$108)
+($F586*'fnd base rates'!M$109)
+($G586*'fnd base rates'!M$110)
+($H586*'fnd base rates'!M$111)
+($I586*'fnd base rates'!M$112)
+($J586*'fnd base rates'!M$113)
+($K586*'fnd base rates'!M$114)
+($M586*'fnd base rates'!M$116)
+($N586*'fnd base rates'!M$117)
+($O586*'fnd base rates'!M$118)
+($P586*VLOOKUP($S586+12,rate_basefnd,13)))</f>
        <v>0</v>
      </c>
      <c r="AF586" s="4">
        <f t="shared" si="615"/>
        <v>65717.114549999998</v>
      </c>
      <c r="AH586" s="269">
        <f t="shared" si="616"/>
        <v>479278087</v>
      </c>
      <c r="AI586" s="4" t="str">
        <f t="shared" si="617"/>
        <v>479</v>
      </c>
      <c r="AJ586" s="2" t="str">
        <f t="shared" si="618"/>
        <v>278</v>
      </c>
      <c r="AK586" s="2" t="str">
        <f t="shared" si="619"/>
        <v>087</v>
      </c>
      <c r="AL586" s="4">
        <f t="shared" si="620"/>
        <v>1</v>
      </c>
      <c r="AM586" s="4">
        <f t="shared" ref="AM586:AM649" si="687">enro</f>
        <v>5</v>
      </c>
      <c r="AN586" s="4">
        <f t="shared" si="621"/>
        <v>65717.114549999998</v>
      </c>
      <c r="AO586" s="4">
        <f t="shared" si="622"/>
        <v>13143</v>
      </c>
      <c r="AP586" s="4">
        <f t="shared" ref="AP586:AP649" si="688">AO586-AQ586</f>
        <v>0</v>
      </c>
      <c r="AQ586" s="4">
        <v>13143</v>
      </c>
      <c r="AW586" s="4">
        <v>13143</v>
      </c>
      <c r="AX586" s="5">
        <f t="shared" si="623"/>
        <v>0</v>
      </c>
      <c r="AY586" s="4">
        <v>13143</v>
      </c>
      <c r="AZ586" s="5"/>
      <c r="BB586" s="5">
        <f t="shared" ref="BB586" si="689">BC586-BA586</f>
        <v>0</v>
      </c>
    </row>
    <row r="587" spans="1:54" s="4" customFormat="1">
      <c r="A587" s="269">
        <v>479</v>
      </c>
      <c r="B587" s="2">
        <v>479278091</v>
      </c>
      <c r="C587" s="9" t="s">
        <v>1070</v>
      </c>
      <c r="D587" s="14">
        <f>'fnd enro'!D587</f>
        <v>0</v>
      </c>
      <c r="E587" s="14">
        <f>'fnd enro'!E587</f>
        <v>0</v>
      </c>
      <c r="F587" s="14">
        <f>'fnd enro'!F587</f>
        <v>0</v>
      </c>
      <c r="G587" s="14">
        <f>'fnd enro'!G587</f>
        <v>0</v>
      </c>
      <c r="H587" s="14">
        <f>'fnd enro'!H587</f>
        <v>0</v>
      </c>
      <c r="I587" s="14">
        <f>'fnd enro'!I587</f>
        <v>1</v>
      </c>
      <c r="J587" s="14">
        <f>'fnd enro'!J587</f>
        <v>0</v>
      </c>
      <c r="K587" s="15">
        <f>'fnd enro'!K587</f>
        <v>3.8600000000000002E-2</v>
      </c>
      <c r="L587" s="14">
        <f>'fnd enro'!L587</f>
        <v>0</v>
      </c>
      <c r="M587" s="14">
        <f>'fnd enro'!M587</f>
        <v>0</v>
      </c>
      <c r="N587" s="14">
        <f>'fnd enro'!N587</f>
        <v>0</v>
      </c>
      <c r="O587" s="14">
        <f>'fnd enro'!O587</f>
        <v>0</v>
      </c>
      <c r="P587" s="14">
        <f>'fnd enro'!P587</f>
        <v>0</v>
      </c>
      <c r="Q587" s="14">
        <f>'fnd enro'!R587</f>
        <v>1</v>
      </c>
      <c r="R587" s="15">
        <f t="shared" ref="R587:R650" si="690">VLOOKUP(B587,charterinfo_b,6)</f>
        <v>1</v>
      </c>
      <c r="S587" s="14">
        <f>VALUE('fnd enro'!Q587)</f>
        <v>9</v>
      </c>
      <c r="T587" s="2"/>
      <c r="U587" s="1">
        <f>(($D587*'fnd base rates'!C$107)
+($E587*'fnd base rates'!C$108)
+($F587*'fnd base rates'!C$109)
+($G587*'fnd base rates'!C$110)
+($H587*'fnd base rates'!C$111)
+($I587*'fnd base rates'!C$112)
+($J587*'fnd base rates'!C$113)
+($K587*'fnd base rates'!C$114)
+($M587*'fnd base rates'!C$116)
+($N587*'fnd base rates'!C$117)
+($O587*'fnd base rates'!C$118)
+($P587*VLOOKUP($S587+12,rate_basefnd,3)))
*$R587</f>
        <v>536.46134600000005</v>
      </c>
      <c r="V587" s="1">
        <f>(($D587*'fnd base rates'!D$107)
+($E587*'fnd base rates'!D$108)
+($F587*'fnd base rates'!D$109)
+($G587*'fnd base rates'!D$110)
+($H587*'fnd base rates'!D$111)
+($I587*'fnd base rates'!D$112)
+($J587*'fnd base rates'!D$113)
+($K587*'fnd base rates'!D$114)
+($M587*'fnd base rates'!D$116)
+($N587*'fnd base rates'!D$117)
+($O587*'fnd base rates'!D$118)
+($P587*VLOOKUP($S587+12,rate_basefnd,4)))
*$R587</f>
        <v>765.08</v>
      </c>
      <c r="W587" s="1">
        <f>(($D587*'fnd base rates'!E$107)
+($E587*'fnd base rates'!E$108)
+($F587*'fnd base rates'!E$109)
+($G587*'fnd base rates'!E$110)
+($H587*'fnd base rates'!E$111)
+($I587*'fnd base rates'!E$112)
+($J587*'fnd base rates'!E$113)
+($K587*'fnd base rates'!E$114)
+($M587*'fnd base rates'!E$116)
+($N587*'fnd base rates'!E$117)
+($O587*'fnd base rates'!E$118)
+($P587*VLOOKUP($S587+12,rate_basefnd,5)))
*$R587</f>
        <v>4912.2003759999998</v>
      </c>
      <c r="X587" s="1">
        <f>(($D587*'fnd base rates'!F$107)
+($E587*'fnd base rates'!F$108)
+($F587*'fnd base rates'!F$109)
+($G587*'fnd base rates'!F$110)
+($H587*'fnd base rates'!F$111)
+($I587*'fnd base rates'!F$112)
+($J587*'fnd base rates'!F$113)
+($K587*'fnd base rates'!F$114)
+($M587*'fnd base rates'!F$116)
+($N587*'fnd base rates'!F$117)
+($O587*'fnd base rates'!F$118)
+($P587*VLOOKUP($S587+12,rate_basefnd,6)))
*$R587</f>
        <v>886.88641200000006</v>
      </c>
      <c r="Y587" s="1">
        <f>(($D587*'fnd base rates'!G$107)
+($E587*'fnd base rates'!G$108)
+($F587*'fnd base rates'!G$109)
+($G587*'fnd base rates'!G$110)
+($H587*'fnd base rates'!G$111)
+($I587*'fnd base rates'!G$112)
+($J587*'fnd base rates'!G$113)
+($K587*'fnd base rates'!G$114)
+($M587*'fnd base rates'!G$116)
+($N587*'fnd base rates'!G$117)
+($O587*'fnd base rates'!G$118)
+($P587*VLOOKUP($S587+12,rate_basefnd,7)))
*$R587</f>
        <v>163.88328199999998</v>
      </c>
      <c r="Z587" s="1">
        <f>(($D587*'fnd base rates'!H$107)
+($E587*'fnd base rates'!H$108)
+($F587*'fnd base rates'!H$109)
+($G587*'fnd base rates'!H$110)
+($H587*'fnd base rates'!H$111)
+($I587*'fnd base rates'!H$112)
+($J587*'fnd base rates'!H$113)
+($K587*'fnd base rates'!H$114)
+($M587*'fnd base rates'!H$116)
+($N587*'fnd base rates'!H$117)
+($O587*'fnd base rates'!H$118)
+($P587*VLOOKUP($S587+12,rate_basefnd,8)))</f>
        <v>828.078934</v>
      </c>
      <c r="AA587" s="1">
        <f>(($D587*'fnd base rates'!I$107)
+($E587*'fnd base rates'!I$108)
+($F587*'fnd base rates'!I$109)
+($G587*'fnd base rates'!I$110)
+($H587*'fnd base rates'!I$111)
+($I587*'fnd base rates'!I$112)
+($J587*'fnd base rates'!I$113)
+($K587*'fnd base rates'!I$114)
+($M587*'fnd base rates'!I$116)
+($N587*'fnd base rates'!I$117)
+($O587*'fnd base rates'!I$118)
+($P587*VLOOKUP($S587+12,rate_basefnd,9)))
*$R587</f>
        <v>425.94</v>
      </c>
      <c r="AB587" s="1">
        <f>(($D587*'fnd base rates'!J$107)
+($E587*'fnd base rates'!J$108)
+($F587*'fnd base rates'!J$109)
+($G587*'fnd base rates'!J$110)
+($H587*'fnd base rates'!J$111)
+($I587*'fnd base rates'!J$112)
+($J587*'fnd base rates'!J$113)
+($K587*'fnd base rates'!J$114)
+($M587*'fnd base rates'!J$116)
+($N587*'fnd base rates'!J$117)
+($O587*'fnd base rates'!J$118)
+($P587*VLOOKUP($S587+12,rate_basefnd,10)))
*$R587</f>
        <v>573.75</v>
      </c>
      <c r="AC587" s="1">
        <f>(($D587*'fnd base rates'!K$107)
+($E587*'fnd base rates'!K$108)
+($F587*'fnd base rates'!K$109)
+($G587*'fnd base rates'!K$110)
+($H587*'fnd base rates'!K$111)
+($I587*'fnd base rates'!K$112)
+($J587*'fnd base rates'!K$113)
+($K587*'fnd base rates'!K$114)
+($M587*'fnd base rates'!K$116)
+($N587*'fnd base rates'!K$117)
+($O587*'fnd base rates'!K$118)
+($P587*VLOOKUP($S587+12,rate_basefnd,11)))
*$R587</f>
        <v>1150.05988</v>
      </c>
      <c r="AD587" s="1">
        <f>(($D587*'fnd base rates'!L$107)
+($E587*'fnd base rates'!L$108)
+($F587*'fnd base rates'!L$109)
+($G587*'fnd base rates'!L$110)
+($H587*'fnd base rates'!L$111)
+($I587*'fnd base rates'!L$112)
+($J587*'fnd base rates'!L$113)
+($K587*'fnd base rates'!L$114)
+($M587*'fnd base rates'!L$116)
+($N587*'fnd base rates'!L$117)
+($O587*'fnd base rates'!L$118)
+($P587*VLOOKUP($S587+12,rate_basefnd,12)))</f>
        <v>1369.1266800000001</v>
      </c>
      <c r="AE587" s="1">
        <f>(($D587*'fnd base rates'!M$107)
+($E587*'fnd base rates'!M$108)
+($F587*'fnd base rates'!M$109)
+($G587*'fnd base rates'!M$110)
+($H587*'fnd base rates'!M$111)
+($I587*'fnd base rates'!M$112)
+($J587*'fnd base rates'!M$113)
+($K587*'fnd base rates'!M$114)
+($M587*'fnd base rates'!M$116)
+($N587*'fnd base rates'!M$117)
+($O587*'fnd base rates'!M$118)
+($P587*VLOOKUP($S587+12,rate_basefnd,13)))</f>
        <v>0</v>
      </c>
      <c r="AF587" s="4">
        <f t="shared" ref="AF587:AF650" si="691">SUM(U587:AE587)</f>
        <v>11611.466909999999</v>
      </c>
      <c r="AH587" s="269">
        <f t="shared" ref="AH587:AH650" si="692">B587</f>
        <v>479278091</v>
      </c>
      <c r="AI587" s="4" t="str">
        <f t="shared" ref="AI587:AI650" si="693">IF($B587&lt;499999999,MID($B587,1,3),MID($B587,1,4))</f>
        <v>479</v>
      </c>
      <c r="AJ587" s="2" t="str">
        <f t="shared" ref="AJ587:AJ650" si="694">IF($B587&lt;499999999,MID($B587,4,3),MID($B587,5,3))</f>
        <v>278</v>
      </c>
      <c r="AK587" s="2" t="str">
        <f t="shared" ref="AK587:AK650" si="695">IF($B587&lt;499999999,MID($B587,7,3),MID($B587,8,3))</f>
        <v>091</v>
      </c>
      <c r="AL587" s="4">
        <f t="shared" ref="AL587:AL650" si="696">IF(VLOOKUP(VALUE(IF(AH587&lt;499999999,MID(AH587,4,3),MID(AH587,5,3))),distinfo,4)=R587,1,0)</f>
        <v>1</v>
      </c>
      <c r="AM587" s="4">
        <f t="shared" si="687"/>
        <v>1</v>
      </c>
      <c r="AN587" s="4">
        <f t="shared" ref="AN587:AN650" si="697">AF587</f>
        <v>11611.466909999999</v>
      </c>
      <c r="AO587" s="4">
        <f t="shared" ref="AO587:AO650" si="698">IF(OR(AF587=0,AM587=0),0,ROUND(AN587/AM587,0))</f>
        <v>11611</v>
      </c>
      <c r="AP587" s="4">
        <f t="shared" si="688"/>
        <v>0</v>
      </c>
      <c r="AQ587" s="4">
        <v>11611</v>
      </c>
      <c r="AW587" s="4">
        <v>11611</v>
      </c>
      <c r="AX587" s="5">
        <f t="shared" ref="AX587:AX650" si="699">AY587-AW587</f>
        <v>0</v>
      </c>
      <c r="AY587" s="4">
        <v>11611</v>
      </c>
      <c r="AZ587" s="5"/>
      <c r="BB587" s="5">
        <f t="shared" ref="BB587" si="700">BC587-BA587</f>
        <v>0</v>
      </c>
    </row>
    <row r="588" spans="1:54" s="4" customFormat="1">
      <c r="A588" s="269">
        <v>479</v>
      </c>
      <c r="B588" s="2">
        <v>479278111</v>
      </c>
      <c r="C588" s="9" t="s">
        <v>1070</v>
      </c>
      <c r="D588" s="14">
        <f>'fnd enro'!D588</f>
        <v>0</v>
      </c>
      <c r="E588" s="14">
        <f>'fnd enro'!E588</f>
        <v>0</v>
      </c>
      <c r="F588" s="14">
        <f>'fnd enro'!F588</f>
        <v>0</v>
      </c>
      <c r="G588" s="14">
        <f>'fnd enro'!G588</f>
        <v>0</v>
      </c>
      <c r="H588" s="14">
        <f>'fnd enro'!H588</f>
        <v>3</v>
      </c>
      <c r="I588" s="14">
        <f>'fnd enro'!I588</f>
        <v>5</v>
      </c>
      <c r="J588" s="14">
        <f>'fnd enro'!J588</f>
        <v>0</v>
      </c>
      <c r="K588" s="15">
        <f>'fnd enro'!K588</f>
        <v>0.30880000000000002</v>
      </c>
      <c r="L588" s="14">
        <f>'fnd enro'!L588</f>
        <v>0</v>
      </c>
      <c r="M588" s="14">
        <f>'fnd enro'!M588</f>
        <v>0</v>
      </c>
      <c r="N588" s="14">
        <f>'fnd enro'!N588</f>
        <v>0</v>
      </c>
      <c r="O588" s="14">
        <f>'fnd enro'!O588</f>
        <v>0</v>
      </c>
      <c r="P588" s="14">
        <f>'fnd enro'!P588</f>
        <v>3</v>
      </c>
      <c r="Q588" s="14">
        <f>'fnd enro'!R588</f>
        <v>8</v>
      </c>
      <c r="R588" s="15">
        <f t="shared" si="690"/>
        <v>1</v>
      </c>
      <c r="S588" s="14">
        <f>VALUE('fnd enro'!Q588)</f>
        <v>7</v>
      </c>
      <c r="T588" s="2"/>
      <c r="U588" s="1">
        <f>(($D588*'fnd base rates'!C$107)
+($E588*'fnd base rates'!C$108)
+($F588*'fnd base rates'!C$109)
+($G588*'fnd base rates'!C$110)
+($H588*'fnd base rates'!C$111)
+($I588*'fnd base rates'!C$112)
+($J588*'fnd base rates'!C$113)
+($K588*'fnd base rates'!C$114)
+($M588*'fnd base rates'!C$116)
+($N588*'fnd base rates'!C$117)
+($O588*'fnd base rates'!C$118)
+($P588*VLOOKUP($S588+12,rate_basefnd,3)))
*$R588</f>
        <v>4497.6107680000005</v>
      </c>
      <c r="V588" s="1">
        <f>(($D588*'fnd base rates'!D$107)
+($E588*'fnd base rates'!D$108)
+($F588*'fnd base rates'!D$109)
+($G588*'fnd base rates'!D$110)
+($H588*'fnd base rates'!D$111)
+($I588*'fnd base rates'!D$112)
+($J588*'fnd base rates'!D$113)
+($K588*'fnd base rates'!D$114)
+($M588*'fnd base rates'!D$116)
+($N588*'fnd base rates'!D$117)
+($O588*'fnd base rates'!D$118)
+($P588*VLOOKUP($S588+12,rate_basefnd,4)))
*$R588</f>
        <v>7096.3</v>
      </c>
      <c r="W588" s="1">
        <f>(($D588*'fnd base rates'!E$107)
+($E588*'fnd base rates'!E$108)
+($F588*'fnd base rates'!E$109)
+($G588*'fnd base rates'!E$110)
+($H588*'fnd base rates'!E$111)
+($I588*'fnd base rates'!E$112)
+($J588*'fnd base rates'!E$113)
+($K588*'fnd base rates'!E$114)
+($M588*'fnd base rates'!E$116)
+($N588*'fnd base rates'!E$117)
+($O588*'fnd base rates'!E$118)
+($P588*VLOOKUP($S588+12,rate_basefnd,5)))
*$R588</f>
        <v>44463.933007999993</v>
      </c>
      <c r="X588" s="1">
        <f>(($D588*'fnd base rates'!F$107)
+($E588*'fnd base rates'!F$108)
+($F588*'fnd base rates'!F$109)
+($G588*'fnd base rates'!F$110)
+($H588*'fnd base rates'!F$111)
+($I588*'fnd base rates'!F$112)
+($J588*'fnd base rates'!F$113)
+($K588*'fnd base rates'!F$114)
+($M588*'fnd base rates'!F$116)
+($N588*'fnd base rates'!F$117)
+($O588*'fnd base rates'!F$118)
+($P588*VLOOKUP($S588+12,rate_basefnd,6)))
*$R588</f>
        <v>7420.5612959999999</v>
      </c>
      <c r="Y588" s="1">
        <f>(($D588*'fnd base rates'!G$107)
+($E588*'fnd base rates'!G$108)
+($F588*'fnd base rates'!G$109)
+($G588*'fnd base rates'!G$110)
+($H588*'fnd base rates'!G$111)
+($I588*'fnd base rates'!G$112)
+($J588*'fnd base rates'!G$113)
+($K588*'fnd base rates'!G$114)
+($M588*'fnd base rates'!G$116)
+($N588*'fnd base rates'!G$117)
+($O588*'fnd base rates'!G$118)
+($P588*VLOOKUP($S588+12,rate_basefnd,7)))
*$R588</f>
        <v>1786.836256</v>
      </c>
      <c r="Z588" s="1">
        <f>(($D588*'fnd base rates'!H$107)
+($E588*'fnd base rates'!H$108)
+($F588*'fnd base rates'!H$109)
+($G588*'fnd base rates'!H$110)
+($H588*'fnd base rates'!H$111)
+($I588*'fnd base rates'!H$112)
+($J588*'fnd base rates'!H$113)
+($K588*'fnd base rates'!H$114)
+($M588*'fnd base rates'!H$116)
+($N588*'fnd base rates'!H$117)
+($O588*'fnd base rates'!H$118)
+($P588*VLOOKUP($S588+12,rate_basefnd,8)))</f>
        <v>5781.5414719999999</v>
      </c>
      <c r="AA588" s="1">
        <f>(($D588*'fnd base rates'!I$107)
+($E588*'fnd base rates'!I$108)
+($F588*'fnd base rates'!I$109)
+($G588*'fnd base rates'!I$110)
+($H588*'fnd base rates'!I$111)
+($I588*'fnd base rates'!I$112)
+($J588*'fnd base rates'!I$113)
+($K588*'fnd base rates'!I$114)
+($M588*'fnd base rates'!I$116)
+($N588*'fnd base rates'!I$117)
+($O588*'fnd base rates'!I$118)
+($P588*VLOOKUP($S588+12,rate_basefnd,9)))
*$R588</f>
        <v>3603.4499999999994</v>
      </c>
      <c r="AB588" s="1">
        <f>(($D588*'fnd base rates'!J$107)
+($E588*'fnd base rates'!J$108)
+($F588*'fnd base rates'!J$109)
+($G588*'fnd base rates'!J$110)
+($H588*'fnd base rates'!J$111)
+($I588*'fnd base rates'!J$112)
+($J588*'fnd base rates'!J$113)
+($K588*'fnd base rates'!J$114)
+($M588*'fnd base rates'!J$116)
+($N588*'fnd base rates'!J$117)
+($O588*'fnd base rates'!J$118)
+($P588*VLOOKUP($S588+12,rate_basefnd,10)))
*$R588</f>
        <v>5619.27</v>
      </c>
      <c r="AC588" s="1">
        <f>(($D588*'fnd base rates'!K$107)
+($E588*'fnd base rates'!K$108)
+($F588*'fnd base rates'!K$109)
+($G588*'fnd base rates'!K$110)
+($H588*'fnd base rates'!K$111)
+($I588*'fnd base rates'!K$112)
+($J588*'fnd base rates'!K$113)
+($K588*'fnd base rates'!K$114)
+($M588*'fnd base rates'!K$116)
+($N588*'fnd base rates'!K$117)
+($O588*'fnd base rates'!K$118)
+($P588*VLOOKUP($S588+12,rate_basefnd,11)))
*$R588</f>
        <v>9296.7790399999994</v>
      </c>
      <c r="AD588" s="1">
        <f>(($D588*'fnd base rates'!L$107)
+($E588*'fnd base rates'!L$108)
+($F588*'fnd base rates'!L$109)
+($G588*'fnd base rates'!L$110)
+($H588*'fnd base rates'!L$111)
+($I588*'fnd base rates'!L$112)
+($J588*'fnd base rates'!L$113)
+($K588*'fnd base rates'!L$114)
+($M588*'fnd base rates'!L$116)
+($N588*'fnd base rates'!L$117)
+($O588*'fnd base rates'!L$118)
+($P588*VLOOKUP($S588+12,rate_basefnd,12)))</f>
        <v>12923.71344</v>
      </c>
      <c r="AE588" s="1">
        <f>(($D588*'fnd base rates'!M$107)
+($E588*'fnd base rates'!M$108)
+($F588*'fnd base rates'!M$109)
+($G588*'fnd base rates'!M$110)
+($H588*'fnd base rates'!M$111)
+($I588*'fnd base rates'!M$112)
+($J588*'fnd base rates'!M$113)
+($K588*'fnd base rates'!M$114)
+($M588*'fnd base rates'!M$116)
+($N588*'fnd base rates'!M$117)
+($O588*'fnd base rates'!M$118)
+($P588*VLOOKUP($S588+12,rate_basefnd,13)))</f>
        <v>0</v>
      </c>
      <c r="AF588" s="4">
        <f t="shared" si="691"/>
        <v>102489.99528</v>
      </c>
      <c r="AH588" s="269">
        <f t="shared" si="692"/>
        <v>479278111</v>
      </c>
      <c r="AI588" s="4" t="str">
        <f t="shared" si="693"/>
        <v>479</v>
      </c>
      <c r="AJ588" s="2" t="str">
        <f t="shared" si="694"/>
        <v>278</v>
      </c>
      <c r="AK588" s="2" t="str">
        <f t="shared" si="695"/>
        <v>111</v>
      </c>
      <c r="AL588" s="4">
        <f t="shared" si="696"/>
        <v>1</v>
      </c>
      <c r="AM588" s="4">
        <f t="shared" si="687"/>
        <v>8</v>
      </c>
      <c r="AN588" s="4">
        <f t="shared" si="697"/>
        <v>102489.99528</v>
      </c>
      <c r="AO588" s="4">
        <f t="shared" si="698"/>
        <v>12811</v>
      </c>
      <c r="AP588" s="4">
        <f t="shared" si="688"/>
        <v>0</v>
      </c>
      <c r="AQ588" s="4">
        <v>12811</v>
      </c>
      <c r="AW588" s="4">
        <v>12811</v>
      </c>
      <c r="AX588" s="5">
        <f t="shared" si="699"/>
        <v>0</v>
      </c>
      <c r="AY588" s="4">
        <v>12811</v>
      </c>
      <c r="AZ588" s="5"/>
      <c r="BB588" s="5">
        <f t="shared" ref="BB588" si="701">BC588-BA588</f>
        <v>0</v>
      </c>
    </row>
    <row r="589" spans="1:54" s="4" customFormat="1">
      <c r="A589" s="269">
        <v>479</v>
      </c>
      <c r="B589" s="2">
        <v>479278114</v>
      </c>
      <c r="C589" s="9" t="s">
        <v>1070</v>
      </c>
      <c r="D589" s="14">
        <f>'fnd enro'!D589</f>
        <v>0</v>
      </c>
      <c r="E589" s="14">
        <f>'fnd enro'!E589</f>
        <v>0</v>
      </c>
      <c r="F589" s="14">
        <f>'fnd enro'!F589</f>
        <v>0</v>
      </c>
      <c r="G589" s="14">
        <f>'fnd enro'!G589</f>
        <v>0</v>
      </c>
      <c r="H589" s="14">
        <f>'fnd enro'!H589</f>
        <v>1</v>
      </c>
      <c r="I589" s="14">
        <f>'fnd enro'!I589</f>
        <v>1</v>
      </c>
      <c r="J589" s="14">
        <f>'fnd enro'!J589</f>
        <v>0</v>
      </c>
      <c r="K589" s="15">
        <f>'fnd enro'!K589</f>
        <v>7.7200000000000005E-2</v>
      </c>
      <c r="L589" s="14">
        <f>'fnd enro'!L589</f>
        <v>0</v>
      </c>
      <c r="M589" s="14">
        <f>'fnd enro'!M589</f>
        <v>0</v>
      </c>
      <c r="N589" s="14">
        <f>'fnd enro'!N589</f>
        <v>0</v>
      </c>
      <c r="O589" s="14">
        <f>'fnd enro'!O589</f>
        <v>0</v>
      </c>
      <c r="P589" s="14">
        <f>'fnd enro'!P589</f>
        <v>0</v>
      </c>
      <c r="Q589" s="14">
        <f>'fnd enro'!R589</f>
        <v>2</v>
      </c>
      <c r="R589" s="15">
        <f t="shared" si="690"/>
        <v>1</v>
      </c>
      <c r="S589" s="14">
        <f>VALUE('fnd enro'!Q589)</f>
        <v>10</v>
      </c>
      <c r="T589" s="2"/>
      <c r="U589" s="1">
        <f>(($D589*'fnd base rates'!C$107)
+($E589*'fnd base rates'!C$108)
+($F589*'fnd base rates'!C$109)
+($G589*'fnd base rates'!C$110)
+($H589*'fnd base rates'!C$111)
+($I589*'fnd base rates'!C$112)
+($J589*'fnd base rates'!C$113)
+($K589*'fnd base rates'!C$114)
+($M589*'fnd base rates'!C$116)
+($N589*'fnd base rates'!C$117)
+($O589*'fnd base rates'!C$118)
+($P589*VLOOKUP($S589+12,rate_basefnd,3)))
*$R589</f>
        <v>1072.9226920000001</v>
      </c>
      <c r="V589" s="1">
        <f>(($D589*'fnd base rates'!D$107)
+($E589*'fnd base rates'!D$108)
+($F589*'fnd base rates'!D$109)
+($G589*'fnd base rates'!D$110)
+($H589*'fnd base rates'!D$111)
+($I589*'fnd base rates'!D$112)
+($J589*'fnd base rates'!D$113)
+($K589*'fnd base rates'!D$114)
+($M589*'fnd base rates'!D$116)
+($N589*'fnd base rates'!D$117)
+($O589*'fnd base rates'!D$118)
+($P589*VLOOKUP($S589+12,rate_basefnd,4)))
*$R589</f>
        <v>1530.16</v>
      </c>
      <c r="W589" s="1">
        <f>(($D589*'fnd base rates'!E$107)
+($E589*'fnd base rates'!E$108)
+($F589*'fnd base rates'!E$109)
+($G589*'fnd base rates'!E$110)
+($H589*'fnd base rates'!E$111)
+($I589*'fnd base rates'!E$112)
+($J589*'fnd base rates'!E$113)
+($K589*'fnd base rates'!E$114)
+($M589*'fnd base rates'!E$116)
+($N589*'fnd base rates'!E$117)
+($O589*'fnd base rates'!E$118)
+($P589*VLOOKUP($S589+12,rate_basefnd,5)))
*$R589</f>
        <v>8371.6807520000002</v>
      </c>
      <c r="X589" s="1">
        <f>(($D589*'fnd base rates'!F$107)
+($E589*'fnd base rates'!F$108)
+($F589*'fnd base rates'!F$109)
+($G589*'fnd base rates'!F$110)
+($H589*'fnd base rates'!F$111)
+($I589*'fnd base rates'!F$112)
+($J589*'fnd base rates'!F$113)
+($K589*'fnd base rates'!F$114)
+($M589*'fnd base rates'!F$116)
+($N589*'fnd base rates'!F$117)
+($O589*'fnd base rates'!F$118)
+($P589*VLOOKUP($S589+12,rate_basefnd,6)))
*$R589</f>
        <v>1882.2628240000001</v>
      </c>
      <c r="Y589" s="1">
        <f>(($D589*'fnd base rates'!G$107)
+($E589*'fnd base rates'!G$108)
+($F589*'fnd base rates'!G$109)
+($G589*'fnd base rates'!G$110)
+($H589*'fnd base rates'!G$111)
+($I589*'fnd base rates'!G$112)
+($J589*'fnd base rates'!G$113)
+($K589*'fnd base rates'!G$114)
+($M589*'fnd base rates'!G$116)
+($N589*'fnd base rates'!G$117)
+($O589*'fnd base rates'!G$118)
+($P589*VLOOKUP($S589+12,rate_basefnd,7)))
*$R589</f>
        <v>332.33656399999995</v>
      </c>
      <c r="Z589" s="1">
        <f>(($D589*'fnd base rates'!H$107)
+($E589*'fnd base rates'!H$108)
+($F589*'fnd base rates'!H$109)
+($G589*'fnd base rates'!H$110)
+($H589*'fnd base rates'!H$111)
+($I589*'fnd base rates'!H$112)
+($J589*'fnd base rates'!H$113)
+($K589*'fnd base rates'!H$114)
+($M589*'fnd base rates'!H$116)
+($N589*'fnd base rates'!H$117)
+($O589*'fnd base rates'!H$118)
+($P589*VLOOKUP($S589+12,rate_basefnd,8)))</f>
        <v>1351.5178679999999</v>
      </c>
      <c r="AA589" s="1">
        <f>(($D589*'fnd base rates'!I$107)
+($E589*'fnd base rates'!I$108)
+($F589*'fnd base rates'!I$109)
+($G589*'fnd base rates'!I$110)
+($H589*'fnd base rates'!I$111)
+($I589*'fnd base rates'!I$112)
+($J589*'fnd base rates'!I$113)
+($K589*'fnd base rates'!I$114)
+($M589*'fnd base rates'!I$116)
+($N589*'fnd base rates'!I$117)
+($O589*'fnd base rates'!I$118)
+($P589*VLOOKUP($S589+12,rate_basefnd,9)))
*$R589</f>
        <v>788.63</v>
      </c>
      <c r="AB589" s="1">
        <f>(($D589*'fnd base rates'!J$107)
+($E589*'fnd base rates'!J$108)
+($F589*'fnd base rates'!J$109)
+($G589*'fnd base rates'!J$110)
+($H589*'fnd base rates'!J$111)
+($I589*'fnd base rates'!J$112)
+($J589*'fnd base rates'!J$113)
+($K589*'fnd base rates'!J$114)
+($M589*'fnd base rates'!J$116)
+($N589*'fnd base rates'!J$117)
+($O589*'fnd base rates'!J$118)
+($P589*VLOOKUP($S589+12,rate_basefnd,10)))
*$R589</f>
        <v>822.56</v>
      </c>
      <c r="AC589" s="1">
        <f>(($D589*'fnd base rates'!K$107)
+($E589*'fnd base rates'!K$108)
+($F589*'fnd base rates'!K$109)
+($G589*'fnd base rates'!K$110)
+($H589*'fnd base rates'!K$111)
+($I589*'fnd base rates'!K$112)
+($J589*'fnd base rates'!K$113)
+($K589*'fnd base rates'!K$114)
+($M589*'fnd base rates'!K$116)
+($N589*'fnd base rates'!K$117)
+($O589*'fnd base rates'!K$118)
+($P589*VLOOKUP($S589+12,rate_basefnd,11)))
*$R589</f>
        <v>2332.21976</v>
      </c>
      <c r="AD589" s="1">
        <f>(($D589*'fnd base rates'!L$107)
+($E589*'fnd base rates'!L$108)
+($F589*'fnd base rates'!L$109)
+($G589*'fnd base rates'!L$110)
+($H589*'fnd base rates'!L$111)
+($I589*'fnd base rates'!L$112)
+($J589*'fnd base rates'!L$113)
+($K589*'fnd base rates'!L$114)
+($M589*'fnd base rates'!L$116)
+($N589*'fnd base rates'!L$117)
+($O589*'fnd base rates'!L$118)
+($P589*VLOOKUP($S589+12,rate_basefnd,12)))</f>
        <v>2881.6033600000001</v>
      </c>
      <c r="AE589" s="1">
        <f>(($D589*'fnd base rates'!M$107)
+($E589*'fnd base rates'!M$108)
+($F589*'fnd base rates'!M$109)
+($G589*'fnd base rates'!M$110)
+($H589*'fnd base rates'!M$111)
+($I589*'fnd base rates'!M$112)
+($J589*'fnd base rates'!M$113)
+($K589*'fnd base rates'!M$114)
+($M589*'fnd base rates'!M$116)
+($N589*'fnd base rates'!M$117)
+($O589*'fnd base rates'!M$118)
+($P589*VLOOKUP($S589+12,rate_basefnd,13)))</f>
        <v>0</v>
      </c>
      <c r="AF589" s="4">
        <f t="shared" si="691"/>
        <v>21365.893819999998</v>
      </c>
      <c r="AH589" s="269">
        <f t="shared" si="692"/>
        <v>479278114</v>
      </c>
      <c r="AI589" s="4" t="str">
        <f t="shared" si="693"/>
        <v>479</v>
      </c>
      <c r="AJ589" s="2" t="str">
        <f t="shared" si="694"/>
        <v>278</v>
      </c>
      <c r="AK589" s="2" t="str">
        <f t="shared" si="695"/>
        <v>114</v>
      </c>
      <c r="AL589" s="4">
        <f t="shared" si="696"/>
        <v>1</v>
      </c>
      <c r="AM589" s="4">
        <f t="shared" si="687"/>
        <v>2</v>
      </c>
      <c r="AN589" s="4">
        <f t="shared" si="697"/>
        <v>21365.893819999998</v>
      </c>
      <c r="AO589" s="4">
        <f t="shared" si="698"/>
        <v>10683</v>
      </c>
      <c r="AP589" s="4">
        <f t="shared" si="688"/>
        <v>0</v>
      </c>
      <c r="AQ589" s="4">
        <v>10683</v>
      </c>
      <c r="AW589" s="4">
        <v>10683</v>
      </c>
      <c r="AX589" s="5">
        <f t="shared" si="699"/>
        <v>0</v>
      </c>
      <c r="AY589" s="4">
        <v>10683</v>
      </c>
      <c r="AZ589" s="5"/>
      <c r="BB589" s="5">
        <f t="shared" ref="BB589" si="702">BC589-BA589</f>
        <v>0</v>
      </c>
    </row>
    <row r="590" spans="1:54" s="4" customFormat="1">
      <c r="A590" s="269">
        <v>479</v>
      </c>
      <c r="B590" s="2">
        <v>479278117</v>
      </c>
      <c r="C590" s="9" t="s">
        <v>1070</v>
      </c>
      <c r="D590" s="14">
        <f>'fnd enro'!D590</f>
        <v>0</v>
      </c>
      <c r="E590" s="14">
        <f>'fnd enro'!E590</f>
        <v>0</v>
      </c>
      <c r="F590" s="14">
        <f>'fnd enro'!F590</f>
        <v>0</v>
      </c>
      <c r="G590" s="14">
        <f>'fnd enro'!G590</f>
        <v>0</v>
      </c>
      <c r="H590" s="14">
        <f>'fnd enro'!H590</f>
        <v>5</v>
      </c>
      <c r="I590" s="14">
        <f>'fnd enro'!I590</f>
        <v>7</v>
      </c>
      <c r="J590" s="14">
        <f>'fnd enro'!J590</f>
        <v>0</v>
      </c>
      <c r="K590" s="15">
        <f>'fnd enro'!K590</f>
        <v>0.4632</v>
      </c>
      <c r="L590" s="14">
        <f>'fnd enro'!L590</f>
        <v>0</v>
      </c>
      <c r="M590" s="14">
        <f>'fnd enro'!M590</f>
        <v>0</v>
      </c>
      <c r="N590" s="14">
        <f>'fnd enro'!N590</f>
        <v>0</v>
      </c>
      <c r="O590" s="14">
        <f>'fnd enro'!O590</f>
        <v>0</v>
      </c>
      <c r="P590" s="14">
        <f>'fnd enro'!P590</f>
        <v>5</v>
      </c>
      <c r="Q590" s="14">
        <f>'fnd enro'!R590</f>
        <v>12</v>
      </c>
      <c r="R590" s="15">
        <f t="shared" si="690"/>
        <v>1</v>
      </c>
      <c r="S590" s="14">
        <f>VALUE('fnd enro'!Q590)</f>
        <v>5</v>
      </c>
      <c r="T590" s="2"/>
      <c r="U590" s="1">
        <f>(($D590*'fnd base rates'!C$107)
+($E590*'fnd base rates'!C$108)
+($F590*'fnd base rates'!C$109)
+($G590*'fnd base rates'!C$110)
+($H590*'fnd base rates'!C$111)
+($I590*'fnd base rates'!C$112)
+($J590*'fnd base rates'!C$113)
+($K590*'fnd base rates'!C$114)
+($M590*'fnd base rates'!C$116)
+($N590*'fnd base rates'!C$117)
+($O590*'fnd base rates'!C$118)
+($P590*VLOOKUP($S590+12,rate_basefnd,3)))
*$R590</f>
        <v>6736.886152</v>
      </c>
      <c r="V590" s="1">
        <f>(($D590*'fnd base rates'!D$107)
+($E590*'fnd base rates'!D$108)
+($F590*'fnd base rates'!D$109)
+($G590*'fnd base rates'!D$110)
+($H590*'fnd base rates'!D$111)
+($I590*'fnd base rates'!D$112)
+($J590*'fnd base rates'!D$113)
+($K590*'fnd base rates'!D$114)
+($M590*'fnd base rates'!D$116)
+($N590*'fnd base rates'!D$117)
+($O590*'fnd base rates'!D$118)
+($P590*VLOOKUP($S590+12,rate_basefnd,4)))
*$R590</f>
        <v>10599.260000000002</v>
      </c>
      <c r="W590" s="1">
        <f>(($D590*'fnd base rates'!E$107)
+($E590*'fnd base rates'!E$108)
+($F590*'fnd base rates'!E$109)
+($G590*'fnd base rates'!E$110)
+($H590*'fnd base rates'!E$111)
+($I590*'fnd base rates'!E$112)
+($J590*'fnd base rates'!E$113)
+($K590*'fnd base rates'!E$114)
+($M590*'fnd base rates'!E$116)
+($N590*'fnd base rates'!E$117)
+($O590*'fnd base rates'!E$118)
+($P590*VLOOKUP($S590+12,rate_basefnd,5)))
*$R590</f>
        <v>65528.354511999998</v>
      </c>
      <c r="X590" s="1">
        <f>(($D590*'fnd base rates'!F$107)
+($E590*'fnd base rates'!F$108)
+($F590*'fnd base rates'!F$109)
+($G590*'fnd base rates'!F$110)
+($H590*'fnd base rates'!F$111)
+($I590*'fnd base rates'!F$112)
+($J590*'fnd base rates'!F$113)
+($K590*'fnd base rates'!F$114)
+($M590*'fnd base rates'!F$116)
+($N590*'fnd base rates'!F$117)
+($O590*'fnd base rates'!F$118)
+($P590*VLOOKUP($S590+12,rate_basefnd,6)))
*$R590</f>
        <v>11185.086944000001</v>
      </c>
      <c r="Y590" s="1">
        <f>(($D590*'fnd base rates'!G$107)
+($E590*'fnd base rates'!G$108)
+($F590*'fnd base rates'!G$109)
+($G590*'fnd base rates'!G$110)
+($H590*'fnd base rates'!G$111)
+($I590*'fnd base rates'!G$112)
+($J590*'fnd base rates'!G$113)
+($K590*'fnd base rates'!G$114)
+($M590*'fnd base rates'!G$116)
+($N590*'fnd base rates'!G$117)
+($O590*'fnd base rates'!G$118)
+($P590*VLOOKUP($S590+12,rate_basefnd,7)))
*$R590</f>
        <v>2661.1993839999996</v>
      </c>
      <c r="Z590" s="1">
        <f>(($D590*'fnd base rates'!H$107)
+($E590*'fnd base rates'!H$108)
+($F590*'fnd base rates'!H$109)
+($G590*'fnd base rates'!H$110)
+($H590*'fnd base rates'!H$111)
+($I590*'fnd base rates'!H$112)
+($J590*'fnd base rates'!H$113)
+($K590*'fnd base rates'!H$114)
+($M590*'fnd base rates'!H$116)
+($N590*'fnd base rates'!H$117)
+($O590*'fnd base rates'!H$118)
+($P590*VLOOKUP($S590+12,rate_basefnd,8)))</f>
        <v>8516.6972080000014</v>
      </c>
      <c r="AA590" s="1">
        <f>(($D590*'fnd base rates'!I$107)
+($E590*'fnd base rates'!I$108)
+($F590*'fnd base rates'!I$109)
+($G590*'fnd base rates'!I$110)
+($H590*'fnd base rates'!I$111)
+($I590*'fnd base rates'!I$112)
+($J590*'fnd base rates'!I$113)
+($K590*'fnd base rates'!I$114)
+($M590*'fnd base rates'!I$116)
+($N590*'fnd base rates'!I$117)
+($O590*'fnd base rates'!I$118)
+($P590*VLOOKUP($S590+12,rate_basefnd,9)))
*$R590</f>
        <v>5355.6799999999994</v>
      </c>
      <c r="AB590" s="1">
        <f>(($D590*'fnd base rates'!J$107)
+($E590*'fnd base rates'!J$108)
+($F590*'fnd base rates'!J$109)
+($G590*'fnd base rates'!J$110)
+($H590*'fnd base rates'!J$111)
+($I590*'fnd base rates'!J$112)
+($J590*'fnd base rates'!J$113)
+($K590*'fnd base rates'!J$114)
+($M590*'fnd base rates'!J$116)
+($N590*'fnd base rates'!J$117)
+($O590*'fnd base rates'!J$118)
+($P590*VLOOKUP($S590+12,rate_basefnd,10)))
*$R590</f>
        <v>8173.6</v>
      </c>
      <c r="AC590" s="1">
        <f>(($D590*'fnd base rates'!K$107)
+($E590*'fnd base rates'!K$108)
+($F590*'fnd base rates'!K$109)
+($G590*'fnd base rates'!K$110)
+($H590*'fnd base rates'!K$111)
+($I590*'fnd base rates'!K$112)
+($J590*'fnd base rates'!K$113)
+($K590*'fnd base rates'!K$114)
+($M590*'fnd base rates'!K$116)
+($N590*'fnd base rates'!K$117)
+($O590*'fnd base rates'!K$118)
+($P590*VLOOKUP($S590+12,rate_basefnd,11)))
*$R590</f>
        <v>13961.218559999999</v>
      </c>
      <c r="AD590" s="1">
        <f>(($D590*'fnd base rates'!L$107)
+($E590*'fnd base rates'!L$108)
+($F590*'fnd base rates'!L$109)
+($G590*'fnd base rates'!L$110)
+($H590*'fnd base rates'!L$111)
+($I590*'fnd base rates'!L$112)
+($J590*'fnd base rates'!L$113)
+($K590*'fnd base rates'!L$114)
+($M590*'fnd base rates'!L$116)
+($N590*'fnd base rates'!L$117)
+($O590*'fnd base rates'!L$118)
+($P590*VLOOKUP($S590+12,rate_basefnd,12)))</f>
        <v>19385.920160000005</v>
      </c>
      <c r="AE590" s="1">
        <f>(($D590*'fnd base rates'!M$107)
+($E590*'fnd base rates'!M$108)
+($F590*'fnd base rates'!M$109)
+($G590*'fnd base rates'!M$110)
+($H590*'fnd base rates'!M$111)
+($I590*'fnd base rates'!M$112)
+($J590*'fnd base rates'!M$113)
+($K590*'fnd base rates'!M$114)
+($M590*'fnd base rates'!M$116)
+($N590*'fnd base rates'!M$117)
+($O590*'fnd base rates'!M$118)
+($P590*VLOOKUP($S590+12,rate_basefnd,13)))</f>
        <v>0</v>
      </c>
      <c r="AF590" s="4">
        <f t="shared" si="691"/>
        <v>152103.90291999999</v>
      </c>
      <c r="AH590" s="269">
        <f t="shared" si="692"/>
        <v>479278117</v>
      </c>
      <c r="AI590" s="4" t="str">
        <f t="shared" si="693"/>
        <v>479</v>
      </c>
      <c r="AJ590" s="2" t="str">
        <f t="shared" si="694"/>
        <v>278</v>
      </c>
      <c r="AK590" s="2" t="str">
        <f t="shared" si="695"/>
        <v>117</v>
      </c>
      <c r="AL590" s="4">
        <f t="shared" si="696"/>
        <v>1</v>
      </c>
      <c r="AM590" s="4">
        <f t="shared" si="687"/>
        <v>12</v>
      </c>
      <c r="AN590" s="4">
        <f t="shared" si="697"/>
        <v>152103.90291999999</v>
      </c>
      <c r="AO590" s="4">
        <f t="shared" si="698"/>
        <v>12675</v>
      </c>
      <c r="AP590" s="4">
        <f t="shared" si="688"/>
        <v>0</v>
      </c>
      <c r="AQ590" s="4">
        <v>12675</v>
      </c>
      <c r="AW590" s="4">
        <v>12675</v>
      </c>
      <c r="AX590" s="5">
        <f t="shared" si="699"/>
        <v>0</v>
      </c>
      <c r="AY590" s="4">
        <v>12675</v>
      </c>
      <c r="AZ590" s="5"/>
      <c r="BB590" s="5">
        <f t="shared" ref="BB590" si="703">BC590-BA590</f>
        <v>0</v>
      </c>
    </row>
    <row r="591" spans="1:54" s="4" customFormat="1">
      <c r="A591" s="269">
        <v>479</v>
      </c>
      <c r="B591" s="2">
        <v>479278127</v>
      </c>
      <c r="C591" s="9" t="s">
        <v>1070</v>
      </c>
      <c r="D591" s="14">
        <f>'fnd enro'!D591</f>
        <v>0</v>
      </c>
      <c r="E591" s="14">
        <f>'fnd enro'!E591</f>
        <v>0</v>
      </c>
      <c r="F591" s="14">
        <f>'fnd enro'!F591</f>
        <v>0</v>
      </c>
      <c r="G591" s="14">
        <f>'fnd enro'!G591</f>
        <v>0</v>
      </c>
      <c r="H591" s="14">
        <f>'fnd enro'!H591</f>
        <v>4</v>
      </c>
      <c r="I591" s="14">
        <f>'fnd enro'!I591</f>
        <v>3</v>
      </c>
      <c r="J591" s="14">
        <f>'fnd enro'!J591</f>
        <v>0</v>
      </c>
      <c r="K591" s="15">
        <f>'fnd enro'!K591</f>
        <v>0.2702</v>
      </c>
      <c r="L591" s="14">
        <f>'fnd enro'!L591</f>
        <v>0</v>
      </c>
      <c r="M591" s="14">
        <f>'fnd enro'!M591</f>
        <v>0</v>
      </c>
      <c r="N591" s="14">
        <f>'fnd enro'!N591</f>
        <v>0</v>
      </c>
      <c r="O591" s="14">
        <f>'fnd enro'!O591</f>
        <v>0</v>
      </c>
      <c r="P591" s="14">
        <f>'fnd enro'!P591</f>
        <v>4</v>
      </c>
      <c r="Q591" s="14">
        <f>'fnd enro'!R591</f>
        <v>7</v>
      </c>
      <c r="R591" s="15">
        <f t="shared" si="690"/>
        <v>1</v>
      </c>
      <c r="S591" s="14">
        <f>VALUE('fnd enro'!Q591)</f>
        <v>5</v>
      </c>
      <c r="T591" s="2"/>
      <c r="U591" s="1">
        <f>(($D591*'fnd base rates'!C$107)
+($E591*'fnd base rates'!C$108)
+($F591*'fnd base rates'!C$109)
+($G591*'fnd base rates'!C$110)
+($H591*'fnd base rates'!C$111)
+($I591*'fnd base rates'!C$112)
+($J591*'fnd base rates'!C$113)
+($K591*'fnd base rates'!C$114)
+($M591*'fnd base rates'!C$116)
+($N591*'fnd base rates'!C$117)
+($O591*'fnd base rates'!C$118)
+($P591*VLOOKUP($S591+12,rate_basefnd,3)))
*$R591</f>
        <v>3994.7094219999999</v>
      </c>
      <c r="V591" s="1">
        <f>(($D591*'fnd base rates'!D$107)
+($E591*'fnd base rates'!D$108)
+($F591*'fnd base rates'!D$109)
+($G591*'fnd base rates'!D$110)
+($H591*'fnd base rates'!D$111)
+($I591*'fnd base rates'!D$112)
+($J591*'fnd base rates'!D$113)
+($K591*'fnd base rates'!D$114)
+($M591*'fnd base rates'!D$116)
+($N591*'fnd base rates'!D$117)
+($O591*'fnd base rates'!D$118)
+($P591*VLOOKUP($S591+12,rate_basefnd,4)))
*$R591</f>
        <v>6490.2000000000007</v>
      </c>
      <c r="W591" s="1">
        <f>(($D591*'fnd base rates'!E$107)
+($E591*'fnd base rates'!E$108)
+($F591*'fnd base rates'!E$109)
+($G591*'fnd base rates'!E$110)
+($H591*'fnd base rates'!E$111)
+($I591*'fnd base rates'!E$112)
+($J591*'fnd base rates'!E$113)
+($K591*'fnd base rates'!E$114)
+($M591*'fnd base rates'!E$116)
+($N591*'fnd base rates'!E$117)
+($O591*'fnd base rates'!E$118)
+($P591*VLOOKUP($S591+12,rate_basefnd,5)))
*$R591</f>
        <v>39650.962632000002</v>
      </c>
      <c r="X591" s="1">
        <f>(($D591*'fnd base rates'!F$107)
+($E591*'fnd base rates'!F$108)
+($F591*'fnd base rates'!F$109)
+($G591*'fnd base rates'!F$110)
+($H591*'fnd base rates'!F$111)
+($I591*'fnd base rates'!F$112)
+($J591*'fnd base rates'!F$113)
+($K591*'fnd base rates'!F$114)
+($M591*'fnd base rates'!F$116)
+($N591*'fnd base rates'!F$117)
+($O591*'fnd base rates'!F$118)
+($P591*VLOOKUP($S591+12,rate_basefnd,6)))
*$R591</f>
        <v>6642.1648840000007</v>
      </c>
      <c r="Y591" s="1">
        <f>(($D591*'fnd base rates'!G$107)
+($E591*'fnd base rates'!G$108)
+($F591*'fnd base rates'!G$109)
+($G591*'fnd base rates'!G$110)
+($H591*'fnd base rates'!G$111)
+($I591*'fnd base rates'!G$112)
+($J591*'fnd base rates'!G$113)
+($K591*'fnd base rates'!G$114)
+($M591*'fnd base rates'!G$116)
+($N591*'fnd base rates'!G$117)
+($O591*'fnd base rates'!G$118)
+($P591*VLOOKUP($S591+12,rate_basefnd,7)))
*$R591</f>
        <v>1702.8629740000001</v>
      </c>
      <c r="Z591" s="1">
        <f>(($D591*'fnd base rates'!H$107)
+($E591*'fnd base rates'!H$108)
+($F591*'fnd base rates'!H$109)
+($G591*'fnd base rates'!H$110)
+($H591*'fnd base rates'!H$111)
+($I591*'fnd base rates'!H$112)
+($J591*'fnd base rates'!H$113)
+($K591*'fnd base rates'!H$114)
+($M591*'fnd base rates'!H$116)
+($N591*'fnd base rates'!H$117)
+($O591*'fnd base rates'!H$118)
+($P591*VLOOKUP($S591+12,rate_basefnd,8)))</f>
        <v>4660.3525379999992</v>
      </c>
      <c r="AA591" s="1">
        <f>(($D591*'fnd base rates'!I$107)
+($E591*'fnd base rates'!I$108)
+($F591*'fnd base rates'!I$109)
+($G591*'fnd base rates'!I$110)
+($H591*'fnd base rates'!I$111)
+($I591*'fnd base rates'!I$112)
+($J591*'fnd base rates'!I$113)
+($K591*'fnd base rates'!I$114)
+($M591*'fnd base rates'!I$116)
+($N591*'fnd base rates'!I$117)
+($O591*'fnd base rates'!I$118)
+($P591*VLOOKUP($S591+12,rate_basefnd,9)))
*$R591</f>
        <v>3177.1</v>
      </c>
      <c r="AB591" s="1">
        <f>(($D591*'fnd base rates'!J$107)
+($E591*'fnd base rates'!J$108)
+($F591*'fnd base rates'!J$109)
+($G591*'fnd base rates'!J$110)
+($H591*'fnd base rates'!J$111)
+($I591*'fnd base rates'!J$112)
+($J591*'fnd base rates'!J$113)
+($K591*'fnd base rates'!J$114)
+($M591*'fnd base rates'!J$116)
+($N591*'fnd base rates'!J$117)
+($O591*'fnd base rates'!J$118)
+($P591*VLOOKUP($S591+12,rate_basefnd,10)))
*$R591</f>
        <v>5047.1299999999992</v>
      </c>
      <c r="AC591" s="1">
        <f>(($D591*'fnd base rates'!K$107)
+($E591*'fnd base rates'!K$108)
+($F591*'fnd base rates'!K$109)
+($G591*'fnd base rates'!K$110)
+($H591*'fnd base rates'!K$111)
+($I591*'fnd base rates'!K$112)
+($J591*'fnd base rates'!K$113)
+($K591*'fnd base rates'!K$114)
+($M591*'fnd base rates'!K$116)
+($N591*'fnd base rates'!K$117)
+($O591*'fnd base rates'!K$118)
+($P591*VLOOKUP($S591+12,rate_basefnd,11)))
*$R591</f>
        <v>8178.81916</v>
      </c>
      <c r="AD591" s="1">
        <f>(($D591*'fnd base rates'!L$107)
+($E591*'fnd base rates'!L$108)
+($F591*'fnd base rates'!L$109)
+($G591*'fnd base rates'!L$110)
+($H591*'fnd base rates'!L$111)
+($I591*'fnd base rates'!L$112)
+($J591*'fnd base rates'!L$113)
+($K591*'fnd base rates'!L$114)
+($M591*'fnd base rates'!L$116)
+($N591*'fnd base rates'!L$117)
+($O591*'fnd base rates'!L$118)
+($P591*VLOOKUP($S591+12,rate_basefnd,12)))</f>
        <v>11949.00676</v>
      </c>
      <c r="AE591" s="1">
        <f>(($D591*'fnd base rates'!M$107)
+($E591*'fnd base rates'!M$108)
+($F591*'fnd base rates'!M$109)
+($G591*'fnd base rates'!M$110)
+($H591*'fnd base rates'!M$111)
+($I591*'fnd base rates'!M$112)
+($J591*'fnd base rates'!M$113)
+($K591*'fnd base rates'!M$114)
+($M591*'fnd base rates'!M$116)
+($N591*'fnd base rates'!M$117)
+($O591*'fnd base rates'!M$118)
+($P591*VLOOKUP($S591+12,rate_basefnd,13)))</f>
        <v>0</v>
      </c>
      <c r="AF591" s="4">
        <f t="shared" si="691"/>
        <v>91493.308370000013</v>
      </c>
      <c r="AH591" s="269">
        <f t="shared" si="692"/>
        <v>479278127</v>
      </c>
      <c r="AI591" s="4" t="str">
        <f t="shared" si="693"/>
        <v>479</v>
      </c>
      <c r="AJ591" s="2" t="str">
        <f t="shared" si="694"/>
        <v>278</v>
      </c>
      <c r="AK591" s="2" t="str">
        <f t="shared" si="695"/>
        <v>127</v>
      </c>
      <c r="AL591" s="4">
        <f t="shared" si="696"/>
        <v>1</v>
      </c>
      <c r="AM591" s="4">
        <f t="shared" si="687"/>
        <v>7</v>
      </c>
      <c r="AN591" s="4">
        <f t="shared" si="697"/>
        <v>91493.308370000013</v>
      </c>
      <c r="AO591" s="4">
        <f t="shared" si="698"/>
        <v>13070</v>
      </c>
      <c r="AP591" s="4">
        <f t="shared" si="688"/>
        <v>0</v>
      </c>
      <c r="AQ591" s="4">
        <v>13070</v>
      </c>
      <c r="AW591" s="4">
        <v>13070</v>
      </c>
      <c r="AX591" s="5">
        <f t="shared" si="699"/>
        <v>0</v>
      </c>
      <c r="AY591" s="4">
        <v>13070</v>
      </c>
      <c r="AZ591" s="5"/>
      <c r="BB591" s="5">
        <f t="shared" ref="BB591" si="704">BC591-BA591</f>
        <v>0</v>
      </c>
    </row>
    <row r="592" spans="1:54" s="4" customFormat="1">
      <c r="A592" s="269">
        <v>479</v>
      </c>
      <c r="B592" s="2">
        <v>479278137</v>
      </c>
      <c r="C592" s="9" t="s">
        <v>1070</v>
      </c>
      <c r="D592" s="14">
        <f>'fnd enro'!D592</f>
        <v>0</v>
      </c>
      <c r="E592" s="14">
        <f>'fnd enro'!E592</f>
        <v>0</v>
      </c>
      <c r="F592" s="14">
        <f>'fnd enro'!F592</f>
        <v>0</v>
      </c>
      <c r="G592" s="14">
        <f>'fnd enro'!G592</f>
        <v>0</v>
      </c>
      <c r="H592" s="14">
        <f>'fnd enro'!H592</f>
        <v>8</v>
      </c>
      <c r="I592" s="14">
        <f>'fnd enro'!I592</f>
        <v>19</v>
      </c>
      <c r="J592" s="14">
        <f>'fnd enro'!J592</f>
        <v>0</v>
      </c>
      <c r="K592" s="15">
        <f>'fnd enro'!K592</f>
        <v>1.0422</v>
      </c>
      <c r="L592" s="14">
        <f>'fnd enro'!L592</f>
        <v>0</v>
      </c>
      <c r="M592" s="14">
        <f>'fnd enro'!M592</f>
        <v>0</v>
      </c>
      <c r="N592" s="14">
        <f>'fnd enro'!N592</f>
        <v>0</v>
      </c>
      <c r="O592" s="14">
        <f>'fnd enro'!O592</f>
        <v>0</v>
      </c>
      <c r="P592" s="14">
        <f>'fnd enro'!P592</f>
        <v>9</v>
      </c>
      <c r="Q592" s="14">
        <f>'fnd enro'!R592</f>
        <v>27</v>
      </c>
      <c r="R592" s="15">
        <f t="shared" si="690"/>
        <v>1</v>
      </c>
      <c r="S592" s="14">
        <f>VALUE('fnd enro'!Q592)</f>
        <v>12</v>
      </c>
      <c r="T592" s="2"/>
      <c r="U592" s="1">
        <f>(($D592*'fnd base rates'!C$107)
+($E592*'fnd base rates'!C$108)
+($F592*'fnd base rates'!C$109)
+($G592*'fnd base rates'!C$110)
+($H592*'fnd base rates'!C$111)
+($I592*'fnd base rates'!C$112)
+($J592*'fnd base rates'!C$113)
+($K592*'fnd base rates'!C$114)
+($M592*'fnd base rates'!C$116)
+($N592*'fnd base rates'!C$117)
+($O592*'fnd base rates'!C$118)
+($P592*VLOOKUP($S592+12,rate_basefnd,3)))
*$R592</f>
        <v>15275.736342000002</v>
      </c>
      <c r="V592" s="1">
        <f>(($D592*'fnd base rates'!D$107)
+($E592*'fnd base rates'!D$108)
+($F592*'fnd base rates'!D$109)
+($G592*'fnd base rates'!D$110)
+($H592*'fnd base rates'!D$111)
+($I592*'fnd base rates'!D$112)
+($J592*'fnd base rates'!D$113)
+($K592*'fnd base rates'!D$114)
+($M592*'fnd base rates'!D$116)
+($N592*'fnd base rates'!D$117)
+($O592*'fnd base rates'!D$118)
+($P592*VLOOKUP($S592+12,rate_basefnd,4)))
*$R592</f>
        <v>24406.29</v>
      </c>
      <c r="W592" s="1">
        <f>(($D592*'fnd base rates'!E$107)
+($E592*'fnd base rates'!E$108)
+($F592*'fnd base rates'!E$109)
+($G592*'fnd base rates'!E$110)
+($H592*'fnd base rates'!E$111)
+($I592*'fnd base rates'!E$112)
+($J592*'fnd base rates'!E$113)
+($K592*'fnd base rates'!E$114)
+($M592*'fnd base rates'!E$116)
+($N592*'fnd base rates'!E$117)
+($O592*'fnd base rates'!E$118)
+($P592*VLOOKUP($S592+12,rate_basefnd,5)))
*$R592</f>
        <v>157605.880152</v>
      </c>
      <c r="X592" s="1">
        <f>(($D592*'fnd base rates'!F$107)
+($E592*'fnd base rates'!F$108)
+($F592*'fnd base rates'!F$109)
+($G592*'fnd base rates'!F$110)
+($H592*'fnd base rates'!F$111)
+($I592*'fnd base rates'!F$112)
+($J592*'fnd base rates'!F$113)
+($K592*'fnd base rates'!F$114)
+($M592*'fnd base rates'!F$116)
+($N592*'fnd base rates'!F$117)
+($O592*'fnd base rates'!F$118)
+($P592*VLOOKUP($S592+12,rate_basefnd,6)))
*$R592</f>
        <v>24813.853124000001</v>
      </c>
      <c r="Y592" s="1">
        <f>(($D592*'fnd base rates'!G$107)
+($E592*'fnd base rates'!G$108)
+($F592*'fnd base rates'!G$109)
+($G592*'fnd base rates'!G$110)
+($H592*'fnd base rates'!G$111)
+($I592*'fnd base rates'!G$112)
+($J592*'fnd base rates'!G$113)
+($K592*'fnd base rates'!G$114)
+($M592*'fnd base rates'!G$116)
+($N592*'fnd base rates'!G$117)
+($O592*'fnd base rates'!G$118)
+($P592*VLOOKUP($S592+12,rate_basefnd,7)))
*$R592</f>
        <v>6236.9286140000004</v>
      </c>
      <c r="Z592" s="1">
        <f>(($D592*'fnd base rates'!H$107)
+($E592*'fnd base rates'!H$108)
+($F592*'fnd base rates'!H$109)
+($G592*'fnd base rates'!H$110)
+($H592*'fnd base rates'!H$111)
+($I592*'fnd base rates'!H$112)
+($J592*'fnd base rates'!H$113)
+($K592*'fnd base rates'!H$114)
+($M592*'fnd base rates'!H$116)
+($N592*'fnd base rates'!H$117)
+($O592*'fnd base rates'!H$118)
+($P592*VLOOKUP($S592+12,rate_basefnd,8)))</f>
        <v>20193.171217999999</v>
      </c>
      <c r="AA592" s="1">
        <f>(($D592*'fnd base rates'!I$107)
+($E592*'fnd base rates'!I$108)
+($F592*'fnd base rates'!I$109)
+($G592*'fnd base rates'!I$110)
+($H592*'fnd base rates'!I$111)
+($I592*'fnd base rates'!I$112)
+($J592*'fnd base rates'!I$113)
+($K592*'fnd base rates'!I$114)
+($M592*'fnd base rates'!I$116)
+($N592*'fnd base rates'!I$117)
+($O592*'fnd base rates'!I$118)
+($P592*VLOOKUP($S592+12,rate_basefnd,9)))
*$R592</f>
        <v>12476.41</v>
      </c>
      <c r="AB592" s="1">
        <f>(($D592*'fnd base rates'!J$107)
+($E592*'fnd base rates'!J$108)
+($F592*'fnd base rates'!J$109)
+($G592*'fnd base rates'!J$110)
+($H592*'fnd base rates'!J$111)
+($I592*'fnd base rates'!J$112)
+($J592*'fnd base rates'!J$113)
+($K592*'fnd base rates'!J$114)
+($M592*'fnd base rates'!J$116)
+($N592*'fnd base rates'!J$117)
+($O592*'fnd base rates'!J$118)
+($P592*VLOOKUP($S592+12,rate_basefnd,10)))
*$R592</f>
        <v>20592.489999999998</v>
      </c>
      <c r="AC592" s="1">
        <f>(($D592*'fnd base rates'!K$107)
+($E592*'fnd base rates'!K$108)
+($F592*'fnd base rates'!K$109)
+($G592*'fnd base rates'!K$110)
+($H592*'fnd base rates'!K$111)
+($I592*'fnd base rates'!K$112)
+($J592*'fnd base rates'!K$113)
+($K592*'fnd base rates'!K$114)
+($M592*'fnd base rates'!K$116)
+($N592*'fnd base rates'!K$117)
+($O592*'fnd base rates'!K$118)
+($P592*VLOOKUP($S592+12,rate_basefnd,11)))
*$R592</f>
        <v>31308.41676</v>
      </c>
      <c r="AD592" s="1">
        <f>(($D592*'fnd base rates'!L$107)
+($E592*'fnd base rates'!L$108)
+($F592*'fnd base rates'!L$109)
+($G592*'fnd base rates'!L$110)
+($H592*'fnd base rates'!L$111)
+($I592*'fnd base rates'!L$112)
+($J592*'fnd base rates'!L$113)
+($K592*'fnd base rates'!L$114)
+($M592*'fnd base rates'!L$116)
+($N592*'fnd base rates'!L$117)
+($O592*'fnd base rates'!L$118)
+($P592*VLOOKUP($S592+12,rate_basefnd,12)))</f>
        <v>44033.240360000003</v>
      </c>
      <c r="AE592" s="1">
        <f>(($D592*'fnd base rates'!M$107)
+($E592*'fnd base rates'!M$108)
+($F592*'fnd base rates'!M$109)
+($G592*'fnd base rates'!M$110)
+($H592*'fnd base rates'!M$111)
+($I592*'fnd base rates'!M$112)
+($J592*'fnd base rates'!M$113)
+($K592*'fnd base rates'!M$114)
+($M592*'fnd base rates'!M$116)
+($N592*'fnd base rates'!M$117)
+($O592*'fnd base rates'!M$118)
+($P592*VLOOKUP($S592+12,rate_basefnd,13)))</f>
        <v>0</v>
      </c>
      <c r="AF592" s="4">
        <f t="shared" si="691"/>
        <v>356942.41657</v>
      </c>
      <c r="AH592" s="269">
        <f t="shared" si="692"/>
        <v>479278137</v>
      </c>
      <c r="AI592" s="4" t="str">
        <f t="shared" si="693"/>
        <v>479</v>
      </c>
      <c r="AJ592" s="2" t="str">
        <f t="shared" si="694"/>
        <v>278</v>
      </c>
      <c r="AK592" s="2" t="str">
        <f t="shared" si="695"/>
        <v>137</v>
      </c>
      <c r="AL592" s="4">
        <f t="shared" si="696"/>
        <v>1</v>
      </c>
      <c r="AM592" s="4">
        <f t="shared" si="687"/>
        <v>27</v>
      </c>
      <c r="AN592" s="4">
        <f t="shared" si="697"/>
        <v>356942.41657</v>
      </c>
      <c r="AO592" s="4">
        <f t="shared" si="698"/>
        <v>13220</v>
      </c>
      <c r="AP592" s="4">
        <f t="shared" si="688"/>
        <v>0</v>
      </c>
      <c r="AQ592" s="4">
        <v>13220</v>
      </c>
      <c r="AW592" s="4">
        <v>13220</v>
      </c>
      <c r="AX592" s="5">
        <f t="shared" si="699"/>
        <v>0</v>
      </c>
      <c r="AY592" s="4">
        <v>13220</v>
      </c>
      <c r="AZ592" s="5"/>
      <c r="BB592" s="5">
        <f t="shared" ref="BB592" si="705">BC592-BA592</f>
        <v>0</v>
      </c>
    </row>
    <row r="593" spans="1:54" s="4" customFormat="1">
      <c r="A593" s="269">
        <v>479</v>
      </c>
      <c r="B593" s="2">
        <v>479278159</v>
      </c>
      <c r="C593" s="9" t="s">
        <v>1070</v>
      </c>
      <c r="D593" s="14">
        <f>'fnd enro'!D593</f>
        <v>0</v>
      </c>
      <c r="E593" s="14">
        <f>'fnd enro'!E593</f>
        <v>0</v>
      </c>
      <c r="F593" s="14">
        <f>'fnd enro'!F593</f>
        <v>0</v>
      </c>
      <c r="G593" s="14">
        <f>'fnd enro'!G593</f>
        <v>0</v>
      </c>
      <c r="H593" s="14">
        <f>'fnd enro'!H593</f>
        <v>0</v>
      </c>
      <c r="I593" s="14">
        <f>'fnd enro'!I593</f>
        <v>1</v>
      </c>
      <c r="J593" s="14">
        <f>'fnd enro'!J593</f>
        <v>0</v>
      </c>
      <c r="K593" s="15">
        <f>'fnd enro'!K593</f>
        <v>3.8600000000000002E-2</v>
      </c>
      <c r="L593" s="14">
        <f>'fnd enro'!L593</f>
        <v>0</v>
      </c>
      <c r="M593" s="14">
        <f>'fnd enro'!M593</f>
        <v>0</v>
      </c>
      <c r="N593" s="14">
        <f>'fnd enro'!N593</f>
        <v>0</v>
      </c>
      <c r="O593" s="14">
        <f>'fnd enro'!O593</f>
        <v>0</v>
      </c>
      <c r="P593" s="14">
        <f>'fnd enro'!P593</f>
        <v>0</v>
      </c>
      <c r="Q593" s="14">
        <f>'fnd enro'!R593</f>
        <v>1</v>
      </c>
      <c r="R593" s="15">
        <f t="shared" si="690"/>
        <v>1</v>
      </c>
      <c r="S593" s="14">
        <f>VALUE('fnd enro'!Q593)</f>
        <v>3</v>
      </c>
      <c r="T593" s="2"/>
      <c r="U593" s="1">
        <f>(($D593*'fnd base rates'!C$107)
+($E593*'fnd base rates'!C$108)
+($F593*'fnd base rates'!C$109)
+($G593*'fnd base rates'!C$110)
+($H593*'fnd base rates'!C$111)
+($I593*'fnd base rates'!C$112)
+($J593*'fnd base rates'!C$113)
+($K593*'fnd base rates'!C$114)
+($M593*'fnd base rates'!C$116)
+($N593*'fnd base rates'!C$117)
+($O593*'fnd base rates'!C$118)
+($P593*VLOOKUP($S593+12,rate_basefnd,3)))
*$R593</f>
        <v>536.46134600000005</v>
      </c>
      <c r="V593" s="1">
        <f>(($D593*'fnd base rates'!D$107)
+($E593*'fnd base rates'!D$108)
+($F593*'fnd base rates'!D$109)
+($G593*'fnd base rates'!D$110)
+($H593*'fnd base rates'!D$111)
+($I593*'fnd base rates'!D$112)
+($J593*'fnd base rates'!D$113)
+($K593*'fnd base rates'!D$114)
+($M593*'fnd base rates'!D$116)
+($N593*'fnd base rates'!D$117)
+($O593*'fnd base rates'!D$118)
+($P593*VLOOKUP($S593+12,rate_basefnd,4)))
*$R593</f>
        <v>765.08</v>
      </c>
      <c r="W593" s="1">
        <f>(($D593*'fnd base rates'!E$107)
+($E593*'fnd base rates'!E$108)
+($F593*'fnd base rates'!E$109)
+($G593*'fnd base rates'!E$110)
+($H593*'fnd base rates'!E$111)
+($I593*'fnd base rates'!E$112)
+($J593*'fnd base rates'!E$113)
+($K593*'fnd base rates'!E$114)
+($M593*'fnd base rates'!E$116)
+($N593*'fnd base rates'!E$117)
+($O593*'fnd base rates'!E$118)
+($P593*VLOOKUP($S593+12,rate_basefnd,5)))
*$R593</f>
        <v>4912.2003759999998</v>
      </c>
      <c r="X593" s="1">
        <f>(($D593*'fnd base rates'!F$107)
+($E593*'fnd base rates'!F$108)
+($F593*'fnd base rates'!F$109)
+($G593*'fnd base rates'!F$110)
+($H593*'fnd base rates'!F$111)
+($I593*'fnd base rates'!F$112)
+($J593*'fnd base rates'!F$113)
+($K593*'fnd base rates'!F$114)
+($M593*'fnd base rates'!F$116)
+($N593*'fnd base rates'!F$117)
+($O593*'fnd base rates'!F$118)
+($P593*VLOOKUP($S593+12,rate_basefnd,6)))
*$R593</f>
        <v>886.88641200000006</v>
      </c>
      <c r="Y593" s="1">
        <f>(($D593*'fnd base rates'!G$107)
+($E593*'fnd base rates'!G$108)
+($F593*'fnd base rates'!G$109)
+($G593*'fnd base rates'!G$110)
+($H593*'fnd base rates'!G$111)
+($I593*'fnd base rates'!G$112)
+($J593*'fnd base rates'!G$113)
+($K593*'fnd base rates'!G$114)
+($M593*'fnd base rates'!G$116)
+($N593*'fnd base rates'!G$117)
+($O593*'fnd base rates'!G$118)
+($P593*VLOOKUP($S593+12,rate_basefnd,7)))
*$R593</f>
        <v>163.88328199999998</v>
      </c>
      <c r="Z593" s="1">
        <f>(($D593*'fnd base rates'!H$107)
+($E593*'fnd base rates'!H$108)
+($F593*'fnd base rates'!H$109)
+($G593*'fnd base rates'!H$110)
+($H593*'fnd base rates'!H$111)
+($I593*'fnd base rates'!H$112)
+($J593*'fnd base rates'!H$113)
+($K593*'fnd base rates'!H$114)
+($M593*'fnd base rates'!H$116)
+($N593*'fnd base rates'!H$117)
+($O593*'fnd base rates'!H$118)
+($P593*VLOOKUP($S593+12,rate_basefnd,8)))</f>
        <v>828.078934</v>
      </c>
      <c r="AA593" s="1">
        <f>(($D593*'fnd base rates'!I$107)
+($E593*'fnd base rates'!I$108)
+($F593*'fnd base rates'!I$109)
+($G593*'fnd base rates'!I$110)
+($H593*'fnd base rates'!I$111)
+($I593*'fnd base rates'!I$112)
+($J593*'fnd base rates'!I$113)
+($K593*'fnd base rates'!I$114)
+($M593*'fnd base rates'!I$116)
+($N593*'fnd base rates'!I$117)
+($O593*'fnd base rates'!I$118)
+($P593*VLOOKUP($S593+12,rate_basefnd,9)))
*$R593</f>
        <v>425.94</v>
      </c>
      <c r="AB593" s="1">
        <f>(($D593*'fnd base rates'!J$107)
+($E593*'fnd base rates'!J$108)
+($F593*'fnd base rates'!J$109)
+($G593*'fnd base rates'!J$110)
+($H593*'fnd base rates'!J$111)
+($I593*'fnd base rates'!J$112)
+($J593*'fnd base rates'!J$113)
+($K593*'fnd base rates'!J$114)
+($M593*'fnd base rates'!J$116)
+($N593*'fnd base rates'!J$117)
+($O593*'fnd base rates'!J$118)
+($P593*VLOOKUP($S593+12,rate_basefnd,10)))
*$R593</f>
        <v>573.75</v>
      </c>
      <c r="AC593" s="1">
        <f>(($D593*'fnd base rates'!K$107)
+($E593*'fnd base rates'!K$108)
+($F593*'fnd base rates'!K$109)
+($G593*'fnd base rates'!K$110)
+($H593*'fnd base rates'!K$111)
+($I593*'fnd base rates'!K$112)
+($J593*'fnd base rates'!K$113)
+($K593*'fnd base rates'!K$114)
+($M593*'fnd base rates'!K$116)
+($N593*'fnd base rates'!K$117)
+($O593*'fnd base rates'!K$118)
+($P593*VLOOKUP($S593+12,rate_basefnd,11)))
*$R593</f>
        <v>1150.05988</v>
      </c>
      <c r="AD593" s="1">
        <f>(($D593*'fnd base rates'!L$107)
+($E593*'fnd base rates'!L$108)
+($F593*'fnd base rates'!L$109)
+($G593*'fnd base rates'!L$110)
+($H593*'fnd base rates'!L$111)
+($I593*'fnd base rates'!L$112)
+($J593*'fnd base rates'!L$113)
+($K593*'fnd base rates'!L$114)
+($M593*'fnd base rates'!L$116)
+($N593*'fnd base rates'!L$117)
+($O593*'fnd base rates'!L$118)
+($P593*VLOOKUP($S593+12,rate_basefnd,12)))</f>
        <v>1369.1266800000001</v>
      </c>
      <c r="AE593" s="1">
        <f>(($D593*'fnd base rates'!M$107)
+($E593*'fnd base rates'!M$108)
+($F593*'fnd base rates'!M$109)
+($G593*'fnd base rates'!M$110)
+($H593*'fnd base rates'!M$111)
+($I593*'fnd base rates'!M$112)
+($J593*'fnd base rates'!M$113)
+($K593*'fnd base rates'!M$114)
+($M593*'fnd base rates'!M$116)
+($N593*'fnd base rates'!M$117)
+($O593*'fnd base rates'!M$118)
+($P593*VLOOKUP($S593+12,rate_basefnd,13)))</f>
        <v>0</v>
      </c>
      <c r="AF593" s="4">
        <f t="shared" si="691"/>
        <v>11611.466909999999</v>
      </c>
      <c r="AH593" s="269">
        <f t="shared" si="692"/>
        <v>479278159</v>
      </c>
      <c r="AI593" s="4" t="str">
        <f t="shared" si="693"/>
        <v>479</v>
      </c>
      <c r="AJ593" s="2" t="str">
        <f t="shared" si="694"/>
        <v>278</v>
      </c>
      <c r="AK593" s="2" t="str">
        <f t="shared" si="695"/>
        <v>159</v>
      </c>
      <c r="AL593" s="4">
        <f t="shared" si="696"/>
        <v>1</v>
      </c>
      <c r="AM593" s="4">
        <f t="shared" si="687"/>
        <v>1</v>
      </c>
      <c r="AN593" s="4">
        <f t="shared" si="697"/>
        <v>11611.466909999999</v>
      </c>
      <c r="AO593" s="4">
        <f t="shared" si="698"/>
        <v>11611</v>
      </c>
      <c r="AP593" s="4">
        <f t="shared" si="688"/>
        <v>0</v>
      </c>
      <c r="AQ593" s="4">
        <v>11611</v>
      </c>
      <c r="AW593" s="4">
        <v>11611</v>
      </c>
      <c r="AX593" s="5">
        <f t="shared" si="699"/>
        <v>0</v>
      </c>
      <c r="AY593" s="4">
        <v>11611</v>
      </c>
      <c r="AZ593" s="5"/>
      <c r="BB593" s="5">
        <f t="shared" ref="BB593" si="706">BC593-BA593</f>
        <v>0</v>
      </c>
    </row>
    <row r="594" spans="1:54" s="4" customFormat="1">
      <c r="A594" s="269">
        <v>479</v>
      </c>
      <c r="B594" s="2">
        <v>479278161</v>
      </c>
      <c r="C594" s="9" t="s">
        <v>1070</v>
      </c>
      <c r="D594" s="14">
        <f>'fnd enro'!D594</f>
        <v>0</v>
      </c>
      <c r="E594" s="14">
        <f>'fnd enro'!E594</f>
        <v>0</v>
      </c>
      <c r="F594" s="14">
        <f>'fnd enro'!F594</f>
        <v>0</v>
      </c>
      <c r="G594" s="14">
        <f>'fnd enro'!G594</f>
        <v>0</v>
      </c>
      <c r="H594" s="14">
        <f>'fnd enro'!H594</f>
        <v>1</v>
      </c>
      <c r="I594" s="14">
        <f>'fnd enro'!I594</f>
        <v>5</v>
      </c>
      <c r="J594" s="14">
        <f>'fnd enro'!J594</f>
        <v>0</v>
      </c>
      <c r="K594" s="15">
        <f>'fnd enro'!K594</f>
        <v>0.2316</v>
      </c>
      <c r="L594" s="14">
        <f>'fnd enro'!L594</f>
        <v>0</v>
      </c>
      <c r="M594" s="14">
        <f>'fnd enro'!M594</f>
        <v>0</v>
      </c>
      <c r="N594" s="14">
        <f>'fnd enro'!N594</f>
        <v>0</v>
      </c>
      <c r="O594" s="14">
        <f>'fnd enro'!O594</f>
        <v>0</v>
      </c>
      <c r="P594" s="14">
        <f>'fnd enro'!P594</f>
        <v>2</v>
      </c>
      <c r="Q594" s="14">
        <f>'fnd enro'!R594</f>
        <v>6</v>
      </c>
      <c r="R594" s="15">
        <f t="shared" si="690"/>
        <v>1</v>
      </c>
      <c r="S594" s="14">
        <f>VALUE('fnd enro'!Q594)</f>
        <v>7</v>
      </c>
      <c r="T594" s="2"/>
      <c r="U594" s="1">
        <f>(($D594*'fnd base rates'!C$107)
+($E594*'fnd base rates'!C$108)
+($F594*'fnd base rates'!C$109)
+($G594*'fnd base rates'!C$110)
+($H594*'fnd base rates'!C$111)
+($I594*'fnd base rates'!C$112)
+($J594*'fnd base rates'!C$113)
+($K594*'fnd base rates'!C$114)
+($M594*'fnd base rates'!C$116)
+($N594*'fnd base rates'!C$117)
+($O594*'fnd base rates'!C$118)
+($P594*VLOOKUP($S594+12,rate_basefnd,3)))
*$R594</f>
        <v>3356.0480760000005</v>
      </c>
      <c r="V594" s="1">
        <f>(($D594*'fnd base rates'!D$107)
+($E594*'fnd base rates'!D$108)
+($F594*'fnd base rates'!D$109)
+($G594*'fnd base rates'!D$110)
+($H594*'fnd base rates'!D$111)
+($I594*'fnd base rates'!D$112)
+($J594*'fnd base rates'!D$113)
+($K594*'fnd base rates'!D$114)
+($M594*'fnd base rates'!D$116)
+($N594*'fnd base rates'!D$117)
+($O594*'fnd base rates'!D$118)
+($P594*VLOOKUP($S594+12,rate_basefnd,4)))
*$R594</f>
        <v>5240.92</v>
      </c>
      <c r="W594" s="1">
        <f>(($D594*'fnd base rates'!E$107)
+($E594*'fnd base rates'!E$108)
+($F594*'fnd base rates'!E$109)
+($G594*'fnd base rates'!E$110)
+($H594*'fnd base rates'!E$111)
+($I594*'fnd base rates'!E$112)
+($J594*'fnd base rates'!E$113)
+($K594*'fnd base rates'!E$114)
+($M594*'fnd base rates'!E$116)
+($N594*'fnd base rates'!E$117)
+($O594*'fnd base rates'!E$118)
+($P594*VLOOKUP($S594+12,rate_basefnd,5)))
*$R594</f>
        <v>34370.142255999992</v>
      </c>
      <c r="X594" s="1">
        <f>(($D594*'fnd base rates'!F$107)
+($E594*'fnd base rates'!F$108)
+($F594*'fnd base rates'!F$109)
+($G594*'fnd base rates'!F$110)
+($H594*'fnd base rates'!F$111)
+($I594*'fnd base rates'!F$112)
+($J594*'fnd base rates'!F$113)
+($K594*'fnd base rates'!F$114)
+($M594*'fnd base rates'!F$116)
+($N594*'fnd base rates'!F$117)
+($O594*'fnd base rates'!F$118)
+($P594*VLOOKUP($S594+12,rate_basefnd,6)))
*$R594</f>
        <v>5429.8084720000006</v>
      </c>
      <c r="Y594" s="1">
        <f>(($D594*'fnd base rates'!G$107)
+($E594*'fnd base rates'!G$108)
+($F594*'fnd base rates'!G$109)
+($G594*'fnd base rates'!G$110)
+($H594*'fnd base rates'!G$111)
+($I594*'fnd base rates'!G$112)
+($J594*'fnd base rates'!G$113)
+($K594*'fnd base rates'!G$114)
+($M594*'fnd base rates'!G$116)
+($N594*'fnd base rates'!G$117)
+($O594*'fnd base rates'!G$118)
+($P594*VLOOKUP($S594+12,rate_basefnd,7)))
*$R594</f>
        <v>1295.9096919999999</v>
      </c>
      <c r="Z594" s="1">
        <f>(($D594*'fnd base rates'!H$107)
+($E594*'fnd base rates'!H$108)
+($F594*'fnd base rates'!H$109)
+($G594*'fnd base rates'!H$110)
+($H594*'fnd base rates'!H$111)
+($I594*'fnd base rates'!H$112)
+($J594*'fnd base rates'!H$113)
+($K594*'fnd base rates'!H$114)
+($M594*'fnd base rates'!H$116)
+($N594*'fnd base rates'!H$117)
+($O594*'fnd base rates'!H$118)
+($P594*VLOOKUP($S594+12,rate_basefnd,8)))</f>
        <v>4711.0536040000006</v>
      </c>
      <c r="AA594" s="1">
        <f>(($D594*'fnd base rates'!I$107)
+($E594*'fnd base rates'!I$108)
+($F594*'fnd base rates'!I$109)
+($G594*'fnd base rates'!I$110)
+($H594*'fnd base rates'!I$111)
+($I594*'fnd base rates'!I$112)
+($J594*'fnd base rates'!I$113)
+($K594*'fnd base rates'!I$114)
+($M594*'fnd base rates'!I$116)
+($N594*'fnd base rates'!I$117)
+($O594*'fnd base rates'!I$118)
+($P594*VLOOKUP($S594+12,rate_basefnd,9)))
*$R594</f>
        <v>2749.5099999999998</v>
      </c>
      <c r="AB594" s="1">
        <f>(($D594*'fnd base rates'!J$107)
+($E594*'fnd base rates'!J$108)
+($F594*'fnd base rates'!J$109)
+($G594*'fnd base rates'!J$110)
+($H594*'fnd base rates'!J$111)
+($I594*'fnd base rates'!J$112)
+($J594*'fnd base rates'!J$113)
+($K594*'fnd base rates'!J$114)
+($M594*'fnd base rates'!J$116)
+($N594*'fnd base rates'!J$117)
+($O594*'fnd base rates'!J$118)
+($P594*VLOOKUP($S594+12,rate_basefnd,10)))
*$R594</f>
        <v>4453.62</v>
      </c>
      <c r="AC594" s="1">
        <f>(($D594*'fnd base rates'!K$107)
+($E594*'fnd base rates'!K$108)
+($F594*'fnd base rates'!K$109)
+($G594*'fnd base rates'!K$110)
+($H594*'fnd base rates'!K$111)
+($I594*'fnd base rates'!K$112)
+($J594*'fnd base rates'!K$113)
+($K594*'fnd base rates'!K$114)
+($M594*'fnd base rates'!K$116)
+($N594*'fnd base rates'!K$117)
+($O594*'fnd base rates'!K$118)
+($P594*VLOOKUP($S594+12,rate_basefnd,11)))
*$R594</f>
        <v>6932.45928</v>
      </c>
      <c r="AD594" s="1">
        <f>(($D594*'fnd base rates'!L$107)
+($E594*'fnd base rates'!L$108)
+($F594*'fnd base rates'!L$109)
+($G594*'fnd base rates'!L$110)
+($H594*'fnd base rates'!L$111)
+($I594*'fnd base rates'!L$112)
+($J594*'fnd base rates'!L$113)
+($K594*'fnd base rates'!L$114)
+($M594*'fnd base rates'!L$116)
+($N594*'fnd base rates'!L$117)
+($O594*'fnd base rates'!L$118)
+($P594*VLOOKUP($S594+12,rate_basefnd,12)))</f>
        <v>9385.2100800000007</v>
      </c>
      <c r="AE594" s="1">
        <f>(($D594*'fnd base rates'!M$107)
+($E594*'fnd base rates'!M$108)
+($F594*'fnd base rates'!M$109)
+($G594*'fnd base rates'!M$110)
+($H594*'fnd base rates'!M$111)
+($I594*'fnd base rates'!M$112)
+($J594*'fnd base rates'!M$113)
+($K594*'fnd base rates'!M$114)
+($M594*'fnd base rates'!M$116)
+($N594*'fnd base rates'!M$117)
+($O594*'fnd base rates'!M$118)
+($P594*VLOOKUP($S594+12,rate_basefnd,13)))</f>
        <v>0</v>
      </c>
      <c r="AF594" s="4">
        <f t="shared" si="691"/>
        <v>77924.681460000007</v>
      </c>
      <c r="AH594" s="269">
        <f t="shared" si="692"/>
        <v>479278161</v>
      </c>
      <c r="AI594" s="4" t="str">
        <f t="shared" si="693"/>
        <v>479</v>
      </c>
      <c r="AJ594" s="2" t="str">
        <f t="shared" si="694"/>
        <v>278</v>
      </c>
      <c r="AK594" s="2" t="str">
        <f t="shared" si="695"/>
        <v>161</v>
      </c>
      <c r="AL594" s="4">
        <f t="shared" si="696"/>
        <v>1</v>
      </c>
      <c r="AM594" s="4">
        <f t="shared" si="687"/>
        <v>6</v>
      </c>
      <c r="AN594" s="4">
        <f t="shared" si="697"/>
        <v>77924.681460000007</v>
      </c>
      <c r="AO594" s="4">
        <f t="shared" si="698"/>
        <v>12987</v>
      </c>
      <c r="AP594" s="4">
        <f t="shared" si="688"/>
        <v>0</v>
      </c>
      <c r="AQ594" s="4">
        <v>12987</v>
      </c>
      <c r="AW594" s="4">
        <v>12987</v>
      </c>
      <c r="AX594" s="5">
        <f t="shared" si="699"/>
        <v>0</v>
      </c>
      <c r="AY594" s="4">
        <v>12987</v>
      </c>
      <c r="AZ594" s="5"/>
      <c r="BB594" s="5">
        <f t="shared" ref="BB594" si="707">BC594-BA594</f>
        <v>0</v>
      </c>
    </row>
    <row r="595" spans="1:54" s="4" customFormat="1">
      <c r="A595" s="269">
        <v>479</v>
      </c>
      <c r="B595" s="2">
        <v>479278191</v>
      </c>
      <c r="C595" s="9" t="s">
        <v>1070</v>
      </c>
      <c r="D595" s="14">
        <f>'fnd enro'!D595</f>
        <v>0</v>
      </c>
      <c r="E595" s="14">
        <f>'fnd enro'!E595</f>
        <v>0</v>
      </c>
      <c r="F595" s="14">
        <f>'fnd enro'!F595</f>
        <v>0</v>
      </c>
      <c r="G595" s="14">
        <f>'fnd enro'!G595</f>
        <v>0</v>
      </c>
      <c r="H595" s="14">
        <f>'fnd enro'!H595</f>
        <v>4</v>
      </c>
      <c r="I595" s="14">
        <f>'fnd enro'!I595</f>
        <v>3</v>
      </c>
      <c r="J595" s="14">
        <f>'fnd enro'!J595</f>
        <v>0</v>
      </c>
      <c r="K595" s="15">
        <f>'fnd enro'!K595</f>
        <v>0.2702</v>
      </c>
      <c r="L595" s="14">
        <f>'fnd enro'!L595</f>
        <v>0</v>
      </c>
      <c r="M595" s="14">
        <f>'fnd enro'!M595</f>
        <v>0</v>
      </c>
      <c r="N595" s="14">
        <f>'fnd enro'!N595</f>
        <v>0</v>
      </c>
      <c r="O595" s="14">
        <f>'fnd enro'!O595</f>
        <v>0</v>
      </c>
      <c r="P595" s="14">
        <f>'fnd enro'!P595</f>
        <v>1</v>
      </c>
      <c r="Q595" s="14">
        <f>'fnd enro'!R595</f>
        <v>7</v>
      </c>
      <c r="R595" s="15">
        <f t="shared" si="690"/>
        <v>1</v>
      </c>
      <c r="S595" s="14">
        <f>VALUE('fnd enro'!Q595)</f>
        <v>8</v>
      </c>
      <c r="T595" s="2"/>
      <c r="U595" s="1">
        <f>(($D595*'fnd base rates'!C$107)
+($E595*'fnd base rates'!C$108)
+($F595*'fnd base rates'!C$109)
+($G595*'fnd base rates'!C$110)
+($H595*'fnd base rates'!C$111)
+($I595*'fnd base rates'!C$112)
+($J595*'fnd base rates'!C$113)
+($K595*'fnd base rates'!C$114)
+($M595*'fnd base rates'!C$116)
+($N595*'fnd base rates'!C$117)
+($O595*'fnd base rates'!C$118)
+($P595*VLOOKUP($S595+12,rate_basefnd,3)))
*$R595</f>
        <v>3827.4294219999997</v>
      </c>
      <c r="V595" s="1">
        <f>(($D595*'fnd base rates'!D$107)
+($E595*'fnd base rates'!D$108)
+($F595*'fnd base rates'!D$109)
+($G595*'fnd base rates'!D$110)
+($H595*'fnd base rates'!D$111)
+($I595*'fnd base rates'!D$112)
+($J595*'fnd base rates'!D$113)
+($K595*'fnd base rates'!D$114)
+($M595*'fnd base rates'!D$116)
+($N595*'fnd base rates'!D$117)
+($O595*'fnd base rates'!D$118)
+($P595*VLOOKUP($S595+12,rate_basefnd,4)))
*$R595</f>
        <v>5697.64</v>
      </c>
      <c r="W595" s="1">
        <f>(($D595*'fnd base rates'!E$107)
+($E595*'fnd base rates'!E$108)
+($F595*'fnd base rates'!E$109)
+($G595*'fnd base rates'!E$110)
+($H595*'fnd base rates'!E$111)
+($I595*'fnd base rates'!E$112)
+($J595*'fnd base rates'!E$113)
+($K595*'fnd base rates'!E$114)
+($M595*'fnd base rates'!E$116)
+($N595*'fnd base rates'!E$117)
+($O595*'fnd base rates'!E$118)
+($P595*VLOOKUP($S595+12,rate_basefnd,5)))
*$R595</f>
        <v>31913.882632000001</v>
      </c>
      <c r="X595" s="1">
        <f>(($D595*'fnd base rates'!F$107)
+($E595*'fnd base rates'!F$108)
+($F595*'fnd base rates'!F$109)
+($G595*'fnd base rates'!F$110)
+($H595*'fnd base rates'!F$111)
+($I595*'fnd base rates'!F$112)
+($J595*'fnd base rates'!F$113)
+($K595*'fnd base rates'!F$114)
+($M595*'fnd base rates'!F$116)
+($N595*'fnd base rates'!F$117)
+($O595*'fnd base rates'!F$118)
+($P595*VLOOKUP($S595+12,rate_basefnd,6)))
*$R595</f>
        <v>6642.1648840000007</v>
      </c>
      <c r="Y595" s="1">
        <f>(($D595*'fnd base rates'!G$107)
+($E595*'fnd base rates'!G$108)
+($F595*'fnd base rates'!G$109)
+($G595*'fnd base rates'!G$110)
+($H595*'fnd base rates'!G$111)
+($I595*'fnd base rates'!G$112)
+($J595*'fnd base rates'!G$113)
+($K595*'fnd base rates'!G$114)
+($M595*'fnd base rates'!G$116)
+($N595*'fnd base rates'!G$117)
+($O595*'fnd base rates'!G$118)
+($P595*VLOOKUP($S595+12,rate_basefnd,7)))
*$R595</f>
        <v>1327.472974</v>
      </c>
      <c r="Z595" s="1">
        <f>(($D595*'fnd base rates'!H$107)
+($E595*'fnd base rates'!H$108)
+($F595*'fnd base rates'!H$109)
+($G595*'fnd base rates'!H$110)
+($H595*'fnd base rates'!H$111)
+($I595*'fnd base rates'!H$112)
+($J595*'fnd base rates'!H$113)
+($K595*'fnd base rates'!H$114)
+($M595*'fnd base rates'!H$116)
+($N595*'fnd base rates'!H$117)
+($O595*'fnd base rates'!H$118)
+($P595*VLOOKUP($S595+12,rate_basefnd,8)))</f>
        <v>4602.8325379999997</v>
      </c>
      <c r="AA595" s="1">
        <f>(($D595*'fnd base rates'!I$107)
+($E595*'fnd base rates'!I$108)
+($F595*'fnd base rates'!I$109)
+($G595*'fnd base rates'!I$110)
+($H595*'fnd base rates'!I$111)
+($I595*'fnd base rates'!I$112)
+($J595*'fnd base rates'!I$113)
+($K595*'fnd base rates'!I$114)
+($M595*'fnd base rates'!I$116)
+($N595*'fnd base rates'!I$117)
+($O595*'fnd base rates'!I$118)
+($P595*VLOOKUP($S595+12,rate_basefnd,9)))
*$R595</f>
        <v>2863.7999999999997</v>
      </c>
      <c r="AB595" s="1">
        <f>(($D595*'fnd base rates'!J$107)
+($E595*'fnd base rates'!J$108)
+($F595*'fnd base rates'!J$109)
+($G595*'fnd base rates'!J$110)
+($H595*'fnd base rates'!J$111)
+($I595*'fnd base rates'!J$112)
+($J595*'fnd base rates'!J$113)
+($K595*'fnd base rates'!J$114)
+($M595*'fnd base rates'!J$116)
+($N595*'fnd base rates'!J$117)
+($O595*'fnd base rates'!J$118)
+($P595*VLOOKUP($S595+12,rate_basefnd,10)))
*$R595</f>
        <v>3419.1299999999997</v>
      </c>
      <c r="AC595" s="1">
        <f>(($D595*'fnd base rates'!K$107)
+($E595*'fnd base rates'!K$108)
+($F595*'fnd base rates'!K$109)
+($G595*'fnd base rates'!K$110)
+($H595*'fnd base rates'!K$111)
+($I595*'fnd base rates'!K$112)
+($J595*'fnd base rates'!K$113)
+($K595*'fnd base rates'!K$114)
+($M595*'fnd base rates'!K$116)
+($N595*'fnd base rates'!K$117)
+($O595*'fnd base rates'!K$118)
+($P595*VLOOKUP($S595+12,rate_basefnd,11)))
*$R595</f>
        <v>8178.81916</v>
      </c>
      <c r="AD595" s="1">
        <f>(($D595*'fnd base rates'!L$107)
+($E595*'fnd base rates'!L$108)
+($F595*'fnd base rates'!L$109)
+($G595*'fnd base rates'!L$110)
+($H595*'fnd base rates'!L$111)
+($I595*'fnd base rates'!L$112)
+($J595*'fnd base rates'!L$113)
+($K595*'fnd base rates'!L$114)
+($M595*'fnd base rates'!L$116)
+($N595*'fnd base rates'!L$117)
+($O595*'fnd base rates'!L$118)
+($P595*VLOOKUP($S595+12,rate_basefnd,12)))</f>
        <v>10697.446760000001</v>
      </c>
      <c r="AE595" s="1">
        <f>(($D595*'fnd base rates'!M$107)
+($E595*'fnd base rates'!M$108)
+($F595*'fnd base rates'!M$109)
+($G595*'fnd base rates'!M$110)
+($H595*'fnd base rates'!M$111)
+($I595*'fnd base rates'!M$112)
+($J595*'fnd base rates'!M$113)
+($K595*'fnd base rates'!M$114)
+($M595*'fnd base rates'!M$116)
+($N595*'fnd base rates'!M$117)
+($O595*'fnd base rates'!M$118)
+($P595*VLOOKUP($S595+12,rate_basefnd,13)))</f>
        <v>0</v>
      </c>
      <c r="AF595" s="4">
        <f t="shared" si="691"/>
        <v>79170.618370000011</v>
      </c>
      <c r="AH595" s="269">
        <f t="shared" si="692"/>
        <v>479278191</v>
      </c>
      <c r="AI595" s="4" t="str">
        <f t="shared" si="693"/>
        <v>479</v>
      </c>
      <c r="AJ595" s="2" t="str">
        <f t="shared" si="694"/>
        <v>278</v>
      </c>
      <c r="AK595" s="2" t="str">
        <f t="shared" si="695"/>
        <v>191</v>
      </c>
      <c r="AL595" s="4">
        <f t="shared" si="696"/>
        <v>1</v>
      </c>
      <c r="AM595" s="4">
        <f t="shared" si="687"/>
        <v>7</v>
      </c>
      <c r="AN595" s="4">
        <f t="shared" si="697"/>
        <v>79170.618370000011</v>
      </c>
      <c r="AO595" s="4">
        <f t="shared" si="698"/>
        <v>11310</v>
      </c>
      <c r="AP595" s="4">
        <f t="shared" si="688"/>
        <v>0</v>
      </c>
      <c r="AQ595" s="4">
        <v>11310</v>
      </c>
      <c r="AW595" s="4">
        <v>11310</v>
      </c>
      <c r="AX595" s="5">
        <f t="shared" si="699"/>
        <v>0</v>
      </c>
      <c r="AY595" s="4">
        <v>11310</v>
      </c>
      <c r="AZ595" s="5"/>
      <c r="BB595" s="5">
        <f t="shared" ref="BB595" si="708">BC595-BA595</f>
        <v>0</v>
      </c>
    </row>
    <row r="596" spans="1:54" s="4" customFormat="1">
      <c r="A596" s="269">
        <v>479</v>
      </c>
      <c r="B596" s="2">
        <v>479278210</v>
      </c>
      <c r="C596" s="9" t="s">
        <v>1070</v>
      </c>
      <c r="D596" s="14">
        <f>'fnd enro'!D596</f>
        <v>0</v>
      </c>
      <c r="E596" s="14">
        <f>'fnd enro'!E596</f>
        <v>0</v>
      </c>
      <c r="F596" s="14">
        <f>'fnd enro'!F596</f>
        <v>0</v>
      </c>
      <c r="G596" s="14">
        <f>'fnd enro'!G596</f>
        <v>0</v>
      </c>
      <c r="H596" s="14">
        <f>'fnd enro'!H596</f>
        <v>10</v>
      </c>
      <c r="I596" s="14">
        <f>'fnd enro'!I596</f>
        <v>12</v>
      </c>
      <c r="J596" s="14">
        <f>'fnd enro'!J596</f>
        <v>0</v>
      </c>
      <c r="K596" s="15">
        <f>'fnd enro'!K596</f>
        <v>0.84919999999999995</v>
      </c>
      <c r="L596" s="14">
        <f>'fnd enro'!L596</f>
        <v>0</v>
      </c>
      <c r="M596" s="14">
        <f>'fnd enro'!M596</f>
        <v>0</v>
      </c>
      <c r="N596" s="14">
        <f>'fnd enro'!N596</f>
        <v>0</v>
      </c>
      <c r="O596" s="14">
        <f>'fnd enro'!O596</f>
        <v>0</v>
      </c>
      <c r="P596" s="14">
        <f>'fnd enro'!P596</f>
        <v>6</v>
      </c>
      <c r="Q596" s="14">
        <f>'fnd enro'!R596</f>
        <v>22</v>
      </c>
      <c r="R596" s="15">
        <f t="shared" si="690"/>
        <v>1</v>
      </c>
      <c r="S596" s="14">
        <f>VALUE('fnd enro'!Q596)</f>
        <v>6</v>
      </c>
      <c r="T596" s="2"/>
      <c r="U596" s="1">
        <f>(($D596*'fnd base rates'!C$107)
+($E596*'fnd base rates'!C$108)
+($F596*'fnd base rates'!C$109)
+($G596*'fnd base rates'!C$110)
+($H596*'fnd base rates'!C$111)
+($I596*'fnd base rates'!C$112)
+($J596*'fnd base rates'!C$113)
+($K596*'fnd base rates'!C$114)
+($M596*'fnd base rates'!C$116)
+($N596*'fnd base rates'!C$117)
+($O596*'fnd base rates'!C$118)
+($P596*VLOOKUP($S596+12,rate_basefnd,3)))
*$R596</f>
        <v>12192.689612000002</v>
      </c>
      <c r="V596" s="1">
        <f>(($D596*'fnd base rates'!D$107)
+($E596*'fnd base rates'!D$108)
+($F596*'fnd base rates'!D$109)
+($G596*'fnd base rates'!D$110)
+($H596*'fnd base rates'!D$111)
+($I596*'fnd base rates'!D$112)
+($J596*'fnd base rates'!D$113)
+($K596*'fnd base rates'!D$114)
+($M596*'fnd base rates'!D$116)
+($N596*'fnd base rates'!D$117)
+($O596*'fnd base rates'!D$118)
+($P596*VLOOKUP($S596+12,rate_basefnd,4)))
*$R596</f>
        <v>18681.980000000003</v>
      </c>
      <c r="W596" s="1">
        <f>(($D596*'fnd base rates'!E$107)
+($E596*'fnd base rates'!E$108)
+($F596*'fnd base rates'!E$109)
+($G596*'fnd base rates'!E$110)
+($H596*'fnd base rates'!E$111)
+($I596*'fnd base rates'!E$112)
+($J596*'fnd base rates'!E$113)
+($K596*'fnd base rates'!E$114)
+($M596*'fnd base rates'!E$116)
+($N596*'fnd base rates'!E$117)
+($O596*'fnd base rates'!E$118)
+($P596*VLOOKUP($S596+12,rate_basefnd,5)))
*$R596</f>
        <v>111603.00827199999</v>
      </c>
      <c r="X596" s="1">
        <f>(($D596*'fnd base rates'!F$107)
+($E596*'fnd base rates'!F$108)
+($F596*'fnd base rates'!F$109)
+($G596*'fnd base rates'!F$110)
+($H596*'fnd base rates'!F$111)
+($I596*'fnd base rates'!F$112)
+($J596*'fnd base rates'!F$113)
+($K596*'fnd base rates'!F$114)
+($M596*'fnd base rates'!F$116)
+($N596*'fnd base rates'!F$117)
+($O596*'fnd base rates'!F$118)
+($P596*VLOOKUP($S596+12,rate_basefnd,6)))
*$R596</f>
        <v>20596.401064000001</v>
      </c>
      <c r="Y596" s="1">
        <f>(($D596*'fnd base rates'!G$107)
+($E596*'fnd base rates'!G$108)
+($F596*'fnd base rates'!G$109)
+($G596*'fnd base rates'!G$110)
+($H596*'fnd base rates'!G$111)
+($I596*'fnd base rates'!G$112)
+($J596*'fnd base rates'!G$113)
+($K596*'fnd base rates'!G$114)
+($M596*'fnd base rates'!G$116)
+($N596*'fnd base rates'!G$117)
+($O596*'fnd base rates'!G$118)
+($P596*VLOOKUP($S596+12,rate_basefnd,7)))
*$R596</f>
        <v>4527.3722040000002</v>
      </c>
      <c r="Z596" s="1">
        <f>(($D596*'fnd base rates'!H$107)
+($E596*'fnd base rates'!H$108)
+($F596*'fnd base rates'!H$109)
+($G596*'fnd base rates'!H$110)
+($H596*'fnd base rates'!H$111)
+($I596*'fnd base rates'!H$112)
+($J596*'fnd base rates'!H$113)
+($K596*'fnd base rates'!H$114)
+($M596*'fnd base rates'!H$116)
+($N596*'fnd base rates'!H$117)
+($O596*'fnd base rates'!H$118)
+($P596*VLOOKUP($S596+12,rate_basefnd,8)))</f>
        <v>15305.676547999999</v>
      </c>
      <c r="AA596" s="1">
        <f>(($D596*'fnd base rates'!I$107)
+($E596*'fnd base rates'!I$108)
+($F596*'fnd base rates'!I$109)
+($G596*'fnd base rates'!I$110)
+($H596*'fnd base rates'!I$111)
+($I596*'fnd base rates'!I$112)
+($J596*'fnd base rates'!I$113)
+($K596*'fnd base rates'!I$114)
+($M596*'fnd base rates'!I$116)
+($N596*'fnd base rates'!I$117)
+($O596*'fnd base rates'!I$118)
+($P596*VLOOKUP($S596+12,rate_basefnd,9)))
*$R596</f>
        <v>9469.52</v>
      </c>
      <c r="AB596" s="1">
        <f>(($D596*'fnd base rates'!J$107)
+($E596*'fnd base rates'!J$108)
+($F596*'fnd base rates'!J$109)
+($G596*'fnd base rates'!J$110)
+($H596*'fnd base rates'!J$111)
+($I596*'fnd base rates'!J$112)
+($J596*'fnd base rates'!J$113)
+($K596*'fnd base rates'!J$114)
+($M596*'fnd base rates'!J$116)
+($N596*'fnd base rates'!J$117)
+($O596*'fnd base rates'!J$118)
+($P596*VLOOKUP($S596+12,rate_basefnd,10)))
*$R596</f>
        <v>13173.5</v>
      </c>
      <c r="AC596" s="1">
        <f>(($D596*'fnd base rates'!K$107)
+($E596*'fnd base rates'!K$108)
+($F596*'fnd base rates'!K$109)
+($G596*'fnd base rates'!K$110)
+($H596*'fnd base rates'!K$111)
+($I596*'fnd base rates'!K$112)
+($J596*'fnd base rates'!K$113)
+($K596*'fnd base rates'!K$114)
+($M596*'fnd base rates'!K$116)
+($N596*'fnd base rates'!K$117)
+($O596*'fnd base rates'!K$118)
+($P596*VLOOKUP($S596+12,rate_basefnd,11)))
*$R596</f>
        <v>25622.317360000001</v>
      </c>
      <c r="AD596" s="1">
        <f>(($D596*'fnd base rates'!L$107)
+($E596*'fnd base rates'!L$108)
+($F596*'fnd base rates'!L$109)
+($G596*'fnd base rates'!L$110)
+($H596*'fnd base rates'!L$111)
+($I596*'fnd base rates'!L$112)
+($J596*'fnd base rates'!L$113)
+($K596*'fnd base rates'!L$114)
+($M596*'fnd base rates'!L$116)
+($N596*'fnd base rates'!L$117)
+($O596*'fnd base rates'!L$118)
+($P596*VLOOKUP($S596+12,rate_basefnd,12)))</f>
        <v>34475.926960000004</v>
      </c>
      <c r="AE596" s="1">
        <f>(($D596*'fnd base rates'!M$107)
+($E596*'fnd base rates'!M$108)
+($F596*'fnd base rates'!M$109)
+($G596*'fnd base rates'!M$110)
+($H596*'fnd base rates'!M$111)
+($I596*'fnd base rates'!M$112)
+($J596*'fnd base rates'!M$113)
+($K596*'fnd base rates'!M$114)
+($M596*'fnd base rates'!M$116)
+($N596*'fnd base rates'!M$117)
+($O596*'fnd base rates'!M$118)
+($P596*VLOOKUP($S596+12,rate_basefnd,13)))</f>
        <v>0</v>
      </c>
      <c r="AF596" s="4">
        <f t="shared" si="691"/>
        <v>265648.39202000003</v>
      </c>
      <c r="AH596" s="269">
        <f t="shared" si="692"/>
        <v>479278210</v>
      </c>
      <c r="AI596" s="4" t="str">
        <f t="shared" si="693"/>
        <v>479</v>
      </c>
      <c r="AJ596" s="2" t="str">
        <f t="shared" si="694"/>
        <v>278</v>
      </c>
      <c r="AK596" s="2" t="str">
        <f t="shared" si="695"/>
        <v>210</v>
      </c>
      <c r="AL596" s="4">
        <f t="shared" si="696"/>
        <v>1</v>
      </c>
      <c r="AM596" s="4">
        <f t="shared" si="687"/>
        <v>22</v>
      </c>
      <c r="AN596" s="4">
        <f t="shared" si="697"/>
        <v>265648.39202000003</v>
      </c>
      <c r="AO596" s="4">
        <f t="shared" si="698"/>
        <v>12075</v>
      </c>
      <c r="AP596" s="4">
        <f t="shared" si="688"/>
        <v>0</v>
      </c>
      <c r="AQ596" s="4">
        <v>12075</v>
      </c>
      <c r="AW596" s="4">
        <v>12075</v>
      </c>
      <c r="AX596" s="5">
        <f t="shared" si="699"/>
        <v>0</v>
      </c>
      <c r="AY596" s="4">
        <v>12075</v>
      </c>
      <c r="AZ596" s="5"/>
      <c r="BB596" s="5">
        <f t="shared" ref="BB596" si="709">BC596-BA596</f>
        <v>0</v>
      </c>
    </row>
    <row r="597" spans="1:54" s="4" customFormat="1">
      <c r="A597" s="269">
        <v>479</v>
      </c>
      <c r="B597" s="2">
        <v>479278227</v>
      </c>
      <c r="C597" s="9" t="s">
        <v>1070</v>
      </c>
      <c r="D597" s="14">
        <f>'fnd enro'!D597</f>
        <v>0</v>
      </c>
      <c r="E597" s="14">
        <f>'fnd enro'!E597</f>
        <v>0</v>
      </c>
      <c r="F597" s="14">
        <f>'fnd enro'!F597</f>
        <v>0</v>
      </c>
      <c r="G597" s="14">
        <f>'fnd enro'!G597</f>
        <v>0</v>
      </c>
      <c r="H597" s="14">
        <f>'fnd enro'!H597</f>
        <v>2</v>
      </c>
      <c r="I597" s="14">
        <f>'fnd enro'!I597</f>
        <v>4</v>
      </c>
      <c r="J597" s="14">
        <f>'fnd enro'!J597</f>
        <v>0</v>
      </c>
      <c r="K597" s="15">
        <f>'fnd enro'!K597</f>
        <v>0.2316</v>
      </c>
      <c r="L597" s="14">
        <f>'fnd enro'!L597</f>
        <v>0</v>
      </c>
      <c r="M597" s="14">
        <f>'fnd enro'!M597</f>
        <v>0</v>
      </c>
      <c r="N597" s="14">
        <f>'fnd enro'!N597</f>
        <v>0</v>
      </c>
      <c r="O597" s="14">
        <f>'fnd enro'!O597</f>
        <v>0</v>
      </c>
      <c r="P597" s="14">
        <f>'fnd enro'!P597</f>
        <v>2</v>
      </c>
      <c r="Q597" s="14">
        <f>'fnd enro'!R597</f>
        <v>6</v>
      </c>
      <c r="R597" s="15">
        <f t="shared" si="690"/>
        <v>1</v>
      </c>
      <c r="S597" s="14">
        <f>VALUE('fnd enro'!Q597)</f>
        <v>10</v>
      </c>
      <c r="T597" s="2"/>
      <c r="U597" s="1">
        <f>(($D597*'fnd base rates'!C$107)
+($E597*'fnd base rates'!C$108)
+($F597*'fnd base rates'!C$109)
+($G597*'fnd base rates'!C$110)
+($H597*'fnd base rates'!C$111)
+($I597*'fnd base rates'!C$112)
+($J597*'fnd base rates'!C$113)
+($K597*'fnd base rates'!C$114)
+($M597*'fnd base rates'!C$116)
+($N597*'fnd base rates'!C$117)
+($O597*'fnd base rates'!C$118)
+($P597*VLOOKUP($S597+12,rate_basefnd,3)))
*$R597</f>
        <v>3377.3880759999997</v>
      </c>
      <c r="V597" s="1">
        <f>(($D597*'fnd base rates'!D$107)
+($E597*'fnd base rates'!D$108)
+($F597*'fnd base rates'!D$109)
+($G597*'fnd base rates'!D$110)
+($H597*'fnd base rates'!D$111)
+($I597*'fnd base rates'!D$112)
+($J597*'fnd base rates'!D$113)
+($K597*'fnd base rates'!D$114)
+($M597*'fnd base rates'!D$116)
+($N597*'fnd base rates'!D$117)
+($O597*'fnd base rates'!D$118)
+($P597*VLOOKUP($S597+12,rate_basefnd,4)))
*$R597</f>
        <v>5342.0800000000008</v>
      </c>
      <c r="W597" s="1">
        <f>(($D597*'fnd base rates'!E$107)
+($E597*'fnd base rates'!E$108)
+($F597*'fnd base rates'!E$109)
+($G597*'fnd base rates'!E$110)
+($H597*'fnd base rates'!E$111)
+($I597*'fnd base rates'!E$112)
+($J597*'fnd base rates'!E$113)
+($K597*'fnd base rates'!E$114)
+($M597*'fnd base rates'!E$116)
+($N597*'fnd base rates'!E$117)
+($O597*'fnd base rates'!E$118)
+($P597*VLOOKUP($S597+12,rate_basefnd,5)))
*$R597</f>
        <v>33904.642255999999</v>
      </c>
      <c r="X597" s="1">
        <f>(($D597*'fnd base rates'!F$107)
+($E597*'fnd base rates'!F$108)
+($F597*'fnd base rates'!F$109)
+($G597*'fnd base rates'!F$110)
+($H597*'fnd base rates'!F$111)
+($I597*'fnd base rates'!F$112)
+($J597*'fnd base rates'!F$113)
+($K597*'fnd base rates'!F$114)
+($M597*'fnd base rates'!F$116)
+($N597*'fnd base rates'!F$117)
+($O597*'fnd base rates'!F$118)
+($P597*VLOOKUP($S597+12,rate_basefnd,6)))
*$R597</f>
        <v>5538.2984720000004</v>
      </c>
      <c r="Y597" s="1">
        <f>(($D597*'fnd base rates'!G$107)
+($E597*'fnd base rates'!G$108)
+($F597*'fnd base rates'!G$109)
+($G597*'fnd base rates'!G$110)
+($H597*'fnd base rates'!G$111)
+($I597*'fnd base rates'!G$112)
+($J597*'fnd base rates'!G$113)
+($K597*'fnd base rates'!G$114)
+($M597*'fnd base rates'!G$116)
+($N597*'fnd base rates'!G$117)
+($O597*'fnd base rates'!G$118)
+($P597*VLOOKUP($S597+12,rate_basefnd,7)))
*$R597</f>
        <v>1348.379692</v>
      </c>
      <c r="Z597" s="1">
        <f>(($D597*'fnd base rates'!H$107)
+($E597*'fnd base rates'!H$108)
+($F597*'fnd base rates'!H$109)
+($G597*'fnd base rates'!H$110)
+($H597*'fnd base rates'!H$111)
+($I597*'fnd base rates'!H$112)
+($J597*'fnd base rates'!H$113)
+($K597*'fnd base rates'!H$114)
+($M597*'fnd base rates'!H$116)
+($N597*'fnd base rates'!H$117)
+($O597*'fnd base rates'!H$118)
+($P597*VLOOKUP($S597+12,rate_basefnd,8)))</f>
        <v>4413.7536040000005</v>
      </c>
      <c r="AA597" s="1">
        <f>(($D597*'fnd base rates'!I$107)
+($E597*'fnd base rates'!I$108)
+($F597*'fnd base rates'!I$109)
+($G597*'fnd base rates'!I$110)
+($H597*'fnd base rates'!I$111)
+($I597*'fnd base rates'!I$112)
+($J597*'fnd base rates'!I$113)
+($K597*'fnd base rates'!I$114)
+($M597*'fnd base rates'!I$116)
+($N597*'fnd base rates'!I$117)
+($O597*'fnd base rates'!I$118)
+($P597*VLOOKUP($S597+12,rate_basefnd,9)))
*$R597</f>
        <v>2726.24</v>
      </c>
      <c r="AB597" s="1">
        <f>(($D597*'fnd base rates'!J$107)
+($E597*'fnd base rates'!J$108)
+($F597*'fnd base rates'!J$109)
+($G597*'fnd base rates'!J$110)
+($H597*'fnd base rates'!J$111)
+($I597*'fnd base rates'!J$112)
+($J597*'fnd base rates'!J$113)
+($K597*'fnd base rates'!J$114)
+($M597*'fnd base rates'!J$116)
+($N597*'fnd base rates'!J$117)
+($O597*'fnd base rates'!J$118)
+($P597*VLOOKUP($S597+12,rate_basefnd,10)))
*$R597</f>
        <v>4336.3999999999996</v>
      </c>
      <c r="AC597" s="1">
        <f>(($D597*'fnd base rates'!K$107)
+($E597*'fnd base rates'!K$108)
+($F597*'fnd base rates'!K$109)
+($G597*'fnd base rates'!K$110)
+($H597*'fnd base rates'!K$111)
+($I597*'fnd base rates'!K$112)
+($J597*'fnd base rates'!K$113)
+($K597*'fnd base rates'!K$114)
+($M597*'fnd base rates'!K$116)
+($N597*'fnd base rates'!K$117)
+($O597*'fnd base rates'!K$118)
+($P597*VLOOKUP($S597+12,rate_basefnd,11)))
*$R597</f>
        <v>6964.5592799999995</v>
      </c>
      <c r="AD597" s="1">
        <f>(($D597*'fnd base rates'!L$107)
+($E597*'fnd base rates'!L$108)
+($F597*'fnd base rates'!L$109)
+($G597*'fnd base rates'!L$110)
+($H597*'fnd base rates'!L$111)
+($I597*'fnd base rates'!L$112)
+($J597*'fnd base rates'!L$113)
+($K597*'fnd base rates'!L$114)
+($M597*'fnd base rates'!L$116)
+($N597*'fnd base rates'!L$117)
+($O597*'fnd base rates'!L$118)
+($P597*VLOOKUP($S597+12,rate_basefnd,12)))</f>
        <v>9688.26008</v>
      </c>
      <c r="AE597" s="1">
        <f>(($D597*'fnd base rates'!M$107)
+($E597*'fnd base rates'!M$108)
+($F597*'fnd base rates'!M$109)
+($G597*'fnd base rates'!M$110)
+($H597*'fnd base rates'!M$111)
+($I597*'fnd base rates'!M$112)
+($J597*'fnd base rates'!M$113)
+($K597*'fnd base rates'!M$114)
+($M597*'fnd base rates'!M$116)
+($N597*'fnd base rates'!M$117)
+($O597*'fnd base rates'!M$118)
+($P597*VLOOKUP($S597+12,rate_basefnd,13)))</f>
        <v>0</v>
      </c>
      <c r="AF597" s="4">
        <f t="shared" si="691"/>
        <v>77640.001459999999</v>
      </c>
      <c r="AH597" s="269">
        <f t="shared" si="692"/>
        <v>479278227</v>
      </c>
      <c r="AI597" s="4" t="str">
        <f t="shared" si="693"/>
        <v>479</v>
      </c>
      <c r="AJ597" s="2" t="str">
        <f t="shared" si="694"/>
        <v>278</v>
      </c>
      <c r="AK597" s="2" t="str">
        <f t="shared" si="695"/>
        <v>227</v>
      </c>
      <c r="AL597" s="4">
        <f t="shared" si="696"/>
        <v>1</v>
      </c>
      <c r="AM597" s="4">
        <f t="shared" si="687"/>
        <v>6</v>
      </c>
      <c r="AN597" s="4">
        <f t="shared" si="697"/>
        <v>77640.001459999999</v>
      </c>
      <c r="AO597" s="4">
        <f t="shared" si="698"/>
        <v>12940</v>
      </c>
      <c r="AP597" s="4">
        <f t="shared" si="688"/>
        <v>0</v>
      </c>
      <c r="AQ597" s="4">
        <v>12940</v>
      </c>
      <c r="AW597" s="4">
        <v>12940</v>
      </c>
      <c r="AX597" s="5">
        <f t="shared" si="699"/>
        <v>0</v>
      </c>
      <c r="AY597" s="4">
        <v>12940</v>
      </c>
      <c r="AZ597" s="5"/>
      <c r="BB597" s="5">
        <f t="shared" ref="BB597" si="710">BC597-BA597</f>
        <v>0</v>
      </c>
    </row>
    <row r="598" spans="1:54" s="4" customFormat="1">
      <c r="A598" s="269">
        <v>479</v>
      </c>
      <c r="B598" s="2">
        <v>479278278</v>
      </c>
      <c r="C598" s="9" t="s">
        <v>1070</v>
      </c>
      <c r="D598" s="14">
        <f>'fnd enro'!D598</f>
        <v>0</v>
      </c>
      <c r="E598" s="14">
        <f>'fnd enro'!E598</f>
        <v>0</v>
      </c>
      <c r="F598" s="14">
        <f>'fnd enro'!F598</f>
        <v>0</v>
      </c>
      <c r="G598" s="14">
        <f>'fnd enro'!G598</f>
        <v>0</v>
      </c>
      <c r="H598" s="14">
        <f>'fnd enro'!H598</f>
        <v>13</v>
      </c>
      <c r="I598" s="14">
        <f>'fnd enro'!I598</f>
        <v>38</v>
      </c>
      <c r="J598" s="14">
        <f>'fnd enro'!J598</f>
        <v>0</v>
      </c>
      <c r="K598" s="15">
        <f>'fnd enro'!K598</f>
        <v>1.9685999999999999</v>
      </c>
      <c r="L598" s="14">
        <f>'fnd enro'!L598</f>
        <v>0</v>
      </c>
      <c r="M598" s="14">
        <f>'fnd enro'!M598</f>
        <v>0</v>
      </c>
      <c r="N598" s="14">
        <f>'fnd enro'!N598</f>
        <v>0</v>
      </c>
      <c r="O598" s="14">
        <f>'fnd enro'!O598</f>
        <v>0</v>
      </c>
      <c r="P598" s="14">
        <f>'fnd enro'!P598</f>
        <v>19</v>
      </c>
      <c r="Q598" s="14">
        <f>'fnd enro'!R598</f>
        <v>51</v>
      </c>
      <c r="R598" s="15">
        <f t="shared" si="690"/>
        <v>1</v>
      </c>
      <c r="S598" s="14">
        <f>VALUE('fnd enro'!Q598)</f>
        <v>7</v>
      </c>
      <c r="T598" s="2"/>
      <c r="U598" s="1">
        <f>(($D598*'fnd base rates'!C$107)
+($E598*'fnd base rates'!C$108)
+($F598*'fnd base rates'!C$109)
+($G598*'fnd base rates'!C$110)
+($H598*'fnd base rates'!C$111)
+($I598*'fnd base rates'!C$112)
+($J598*'fnd base rates'!C$113)
+($K598*'fnd base rates'!C$114)
+($M598*'fnd base rates'!C$116)
+($N598*'fnd base rates'!C$117)
+($O598*'fnd base rates'!C$118)
+($P598*VLOOKUP($S598+12,rate_basefnd,3)))
*$R598</f>
        <v>28663.688645999999</v>
      </c>
      <c r="V598" s="1">
        <f>(($D598*'fnd base rates'!D$107)
+($E598*'fnd base rates'!D$108)
+($F598*'fnd base rates'!D$109)
+($G598*'fnd base rates'!D$110)
+($H598*'fnd base rates'!D$111)
+($I598*'fnd base rates'!D$112)
+($J598*'fnd base rates'!D$113)
+($K598*'fnd base rates'!D$114)
+($M598*'fnd base rates'!D$116)
+($N598*'fnd base rates'!D$117)
+($O598*'fnd base rates'!D$118)
+($P598*VLOOKUP($S598+12,rate_basefnd,4)))
*$R598</f>
        <v>45198.26</v>
      </c>
      <c r="W598" s="1">
        <f>(($D598*'fnd base rates'!E$107)
+($E598*'fnd base rates'!E$108)
+($F598*'fnd base rates'!E$109)
+($G598*'fnd base rates'!E$110)
+($H598*'fnd base rates'!E$111)
+($I598*'fnd base rates'!E$112)
+($J598*'fnd base rates'!E$113)
+($K598*'fnd base rates'!E$114)
+($M598*'fnd base rates'!E$116)
+($N598*'fnd base rates'!E$117)
+($O598*'fnd base rates'!E$118)
+($P598*VLOOKUP($S598+12,rate_basefnd,5)))
*$R598</f>
        <v>291958.62917599996</v>
      </c>
      <c r="X598" s="1">
        <f>(($D598*'fnd base rates'!F$107)
+($E598*'fnd base rates'!F$108)
+($F598*'fnd base rates'!F$109)
+($G598*'fnd base rates'!F$110)
+($H598*'fnd base rates'!F$111)
+($I598*'fnd base rates'!F$112)
+($J598*'fnd base rates'!F$113)
+($K598*'fnd base rates'!F$114)
+($M598*'fnd base rates'!F$116)
+($N598*'fnd base rates'!F$117)
+($O598*'fnd base rates'!F$118)
+($P598*VLOOKUP($S598+12,rate_basefnd,6)))
*$R598</f>
        <v>46641.577012000002</v>
      </c>
      <c r="Y598" s="1">
        <f>(($D598*'fnd base rates'!G$107)
+($E598*'fnd base rates'!G$108)
+($F598*'fnd base rates'!G$109)
+($G598*'fnd base rates'!G$110)
+($H598*'fnd base rates'!G$111)
+($I598*'fnd base rates'!G$112)
+($J598*'fnd base rates'!G$113)
+($K598*'fnd base rates'!G$114)
+($M598*'fnd base rates'!G$116)
+($N598*'fnd base rates'!G$117)
+($O598*'fnd base rates'!G$118)
+($P598*VLOOKUP($S598+12,rate_basefnd,7)))
*$R598</f>
        <v>11343.837381999998</v>
      </c>
      <c r="Z598" s="1">
        <f>(($D598*'fnd base rates'!H$107)
+($E598*'fnd base rates'!H$108)
+($F598*'fnd base rates'!H$109)
+($G598*'fnd base rates'!H$110)
+($H598*'fnd base rates'!H$111)
+($I598*'fnd base rates'!H$112)
+($J598*'fnd base rates'!H$113)
+($K598*'fnd base rates'!H$114)
+($M598*'fnd base rates'!H$116)
+($N598*'fnd base rates'!H$117)
+($O598*'fnd base rates'!H$118)
+($P598*VLOOKUP($S598+12,rate_basefnd,8)))</f>
        <v>38720.295633999995</v>
      </c>
      <c r="AA598" s="1">
        <f>(($D598*'fnd base rates'!I$107)
+($E598*'fnd base rates'!I$108)
+($F598*'fnd base rates'!I$109)
+($G598*'fnd base rates'!I$110)
+($H598*'fnd base rates'!I$111)
+($I598*'fnd base rates'!I$112)
+($J598*'fnd base rates'!I$113)
+($K598*'fnd base rates'!I$114)
+($M598*'fnd base rates'!I$116)
+($N598*'fnd base rates'!I$117)
+($O598*'fnd base rates'!I$118)
+($P598*VLOOKUP($S598+12,rate_basefnd,9)))
*$R598</f>
        <v>23343.329999999998</v>
      </c>
      <c r="AB598" s="1">
        <f>(($D598*'fnd base rates'!J$107)
+($E598*'fnd base rates'!J$108)
+($F598*'fnd base rates'!J$109)
+($G598*'fnd base rates'!J$110)
+($H598*'fnd base rates'!J$111)
+($I598*'fnd base rates'!J$112)
+($J598*'fnd base rates'!J$113)
+($K598*'fnd base rates'!J$114)
+($M598*'fnd base rates'!J$116)
+($N598*'fnd base rates'!J$117)
+($O598*'fnd base rates'!J$118)
+($P598*VLOOKUP($S598+12,rate_basefnd,10)))
*$R598</f>
        <v>37729.599999999999</v>
      </c>
      <c r="AC598" s="1">
        <f>(($D598*'fnd base rates'!K$107)
+($E598*'fnd base rates'!K$108)
+($F598*'fnd base rates'!K$109)
+($G598*'fnd base rates'!K$110)
+($H598*'fnd base rates'!K$111)
+($I598*'fnd base rates'!K$112)
+($J598*'fnd base rates'!K$113)
+($K598*'fnd base rates'!K$114)
+($M598*'fnd base rates'!K$116)
+($N598*'fnd base rates'!K$117)
+($O598*'fnd base rates'!K$118)
+($P598*VLOOKUP($S598+12,rate_basefnd,11)))
*$R598</f>
        <v>59070.353880000002</v>
      </c>
      <c r="AD598" s="1">
        <f>(($D598*'fnd base rates'!L$107)
+($E598*'fnd base rates'!L$108)
+($F598*'fnd base rates'!L$109)
+($G598*'fnd base rates'!L$110)
+($H598*'fnd base rates'!L$111)
+($I598*'fnd base rates'!L$112)
+($J598*'fnd base rates'!L$113)
+($K598*'fnd base rates'!L$114)
+($M598*'fnd base rates'!L$116)
+($N598*'fnd base rates'!L$117)
+($O598*'fnd base rates'!L$118)
+($P598*VLOOKUP($S598+12,rate_basefnd,12)))</f>
        <v>81446.460680000004</v>
      </c>
      <c r="AE598" s="1">
        <f>(($D598*'fnd base rates'!M$107)
+($E598*'fnd base rates'!M$108)
+($F598*'fnd base rates'!M$109)
+($G598*'fnd base rates'!M$110)
+($H598*'fnd base rates'!M$111)
+($I598*'fnd base rates'!M$112)
+($J598*'fnd base rates'!M$113)
+($K598*'fnd base rates'!M$114)
+($M598*'fnd base rates'!M$116)
+($N598*'fnd base rates'!M$117)
+($O598*'fnd base rates'!M$118)
+($P598*VLOOKUP($S598+12,rate_basefnd,13)))</f>
        <v>0</v>
      </c>
      <c r="AF598" s="4">
        <f t="shared" si="691"/>
        <v>664116.03240999999</v>
      </c>
      <c r="AH598" s="269">
        <f t="shared" si="692"/>
        <v>479278278</v>
      </c>
      <c r="AI598" s="4" t="str">
        <f t="shared" si="693"/>
        <v>479</v>
      </c>
      <c r="AJ598" s="2" t="str">
        <f t="shared" si="694"/>
        <v>278</v>
      </c>
      <c r="AK598" s="2" t="str">
        <f t="shared" si="695"/>
        <v>278</v>
      </c>
      <c r="AL598" s="4">
        <f t="shared" si="696"/>
        <v>1</v>
      </c>
      <c r="AM598" s="4">
        <f t="shared" si="687"/>
        <v>51</v>
      </c>
      <c r="AN598" s="4">
        <f t="shared" si="697"/>
        <v>664116.03240999999</v>
      </c>
      <c r="AO598" s="4">
        <f t="shared" si="698"/>
        <v>13022</v>
      </c>
      <c r="AP598" s="4">
        <f t="shared" si="688"/>
        <v>0</v>
      </c>
      <c r="AQ598" s="4">
        <v>13022</v>
      </c>
      <c r="AW598" s="4">
        <v>13022</v>
      </c>
      <c r="AX598" s="5">
        <f t="shared" si="699"/>
        <v>0</v>
      </c>
      <c r="AY598" s="4">
        <v>13022</v>
      </c>
      <c r="AZ598" s="5"/>
      <c r="BB598" s="5">
        <f t="shared" ref="BB598" si="711">BC598-BA598</f>
        <v>0</v>
      </c>
    </row>
    <row r="599" spans="1:54" s="4" customFormat="1">
      <c r="A599" s="269">
        <v>479</v>
      </c>
      <c r="B599" s="2">
        <v>479278281</v>
      </c>
      <c r="C599" s="9" t="s">
        <v>1070</v>
      </c>
      <c r="D599" s="14">
        <f>'fnd enro'!D599</f>
        <v>0</v>
      </c>
      <c r="E599" s="14">
        <f>'fnd enro'!E599</f>
        <v>0</v>
      </c>
      <c r="F599" s="14">
        <f>'fnd enro'!F599</f>
        <v>0</v>
      </c>
      <c r="G599" s="14">
        <f>'fnd enro'!G599</f>
        <v>0</v>
      </c>
      <c r="H599" s="14">
        <f>'fnd enro'!H599</f>
        <v>16</v>
      </c>
      <c r="I599" s="14">
        <f>'fnd enro'!I599</f>
        <v>41</v>
      </c>
      <c r="J599" s="14">
        <f>'fnd enro'!J599</f>
        <v>0</v>
      </c>
      <c r="K599" s="15">
        <f>'fnd enro'!K599</f>
        <v>2.2002000000000002</v>
      </c>
      <c r="L599" s="14">
        <f>'fnd enro'!L599</f>
        <v>0</v>
      </c>
      <c r="M599" s="14">
        <f>'fnd enro'!M599</f>
        <v>0</v>
      </c>
      <c r="N599" s="14">
        <f>'fnd enro'!N599</f>
        <v>0</v>
      </c>
      <c r="O599" s="14">
        <f>'fnd enro'!O599</f>
        <v>0</v>
      </c>
      <c r="P599" s="14">
        <f>'fnd enro'!P599</f>
        <v>45</v>
      </c>
      <c r="Q599" s="14">
        <f>'fnd enro'!R599</f>
        <v>57</v>
      </c>
      <c r="R599" s="15">
        <f t="shared" si="690"/>
        <v>1</v>
      </c>
      <c r="S599" s="14">
        <f>VALUE('fnd enro'!Q599)</f>
        <v>12</v>
      </c>
      <c r="T599" s="2"/>
      <c r="U599" s="1">
        <f>(($D599*'fnd base rates'!C$107)
+($E599*'fnd base rates'!C$108)
+($F599*'fnd base rates'!C$109)
+($G599*'fnd base rates'!C$110)
+($H599*'fnd base rates'!C$111)
+($I599*'fnd base rates'!C$112)
+($J599*'fnd base rates'!C$113)
+($K599*'fnd base rates'!C$114)
+($M599*'fnd base rates'!C$116)
+($N599*'fnd base rates'!C$117)
+($O599*'fnd base rates'!C$118)
+($P599*VLOOKUP($S599+12,rate_basefnd,3)))
*$R599</f>
        <v>34534.696722000008</v>
      </c>
      <c r="V599" s="1">
        <f>(($D599*'fnd base rates'!D$107)
+($E599*'fnd base rates'!D$108)
+($F599*'fnd base rates'!D$109)
+($G599*'fnd base rates'!D$110)
+($H599*'fnd base rates'!D$111)
+($I599*'fnd base rates'!D$112)
+($J599*'fnd base rates'!D$113)
+($K599*'fnd base rates'!D$114)
+($M599*'fnd base rates'!D$116)
+($N599*'fnd base rates'!D$117)
+($O599*'fnd base rates'!D$118)
+($P599*VLOOKUP($S599+12,rate_basefnd,4)))
*$R599</f>
        <v>62355.210000000006</v>
      </c>
      <c r="W599" s="1">
        <f>(($D599*'fnd base rates'!E$107)
+($E599*'fnd base rates'!E$108)
+($F599*'fnd base rates'!E$109)
+($G599*'fnd base rates'!E$110)
+($H599*'fnd base rates'!E$111)
+($I599*'fnd base rates'!E$112)
+($J599*'fnd base rates'!E$113)
+($K599*'fnd base rates'!E$114)
+($M599*'fnd base rates'!E$116)
+($N599*'fnd base rates'!E$117)
+($O599*'fnd base rates'!E$118)
+($P599*VLOOKUP($S599+12,rate_basefnd,5)))
*$R599</f>
        <v>439743.05143200001</v>
      </c>
      <c r="X599" s="1">
        <f>(($D599*'fnd base rates'!F$107)
+($E599*'fnd base rates'!F$108)
+($F599*'fnd base rates'!F$109)
+($G599*'fnd base rates'!F$110)
+($H599*'fnd base rates'!F$111)
+($I599*'fnd base rates'!F$112)
+($J599*'fnd base rates'!F$113)
+($K599*'fnd base rates'!F$114)
+($M599*'fnd base rates'!F$116)
+($N599*'fnd base rates'!F$117)
+($O599*'fnd base rates'!F$118)
+($P599*VLOOKUP($S599+12,rate_basefnd,6)))
*$R599</f>
        <v>52288.365484000002</v>
      </c>
      <c r="Y599" s="1">
        <f>(($D599*'fnd base rates'!G$107)
+($E599*'fnd base rates'!G$108)
+($F599*'fnd base rates'!G$109)
+($G599*'fnd base rates'!G$110)
+($H599*'fnd base rates'!G$111)
+($I599*'fnd base rates'!G$112)
+($J599*'fnd base rates'!G$113)
+($K599*'fnd base rates'!G$114)
+($M599*'fnd base rates'!G$116)
+($N599*'fnd base rates'!G$117)
+($O599*'fnd base rates'!G$118)
+($P599*VLOOKUP($S599+12,rate_basefnd,7)))
*$R599</f>
        <v>18292.067073999999</v>
      </c>
      <c r="Z599" s="1">
        <f>(($D599*'fnd base rates'!H$107)
+($E599*'fnd base rates'!H$108)
+($F599*'fnd base rates'!H$109)
+($G599*'fnd base rates'!H$110)
+($H599*'fnd base rates'!H$111)
+($I599*'fnd base rates'!H$112)
+($J599*'fnd base rates'!H$113)
+($K599*'fnd base rates'!H$114)
+($M599*'fnd base rates'!H$116)
+($N599*'fnd base rates'!H$117)
+($O599*'fnd base rates'!H$118)
+($P599*VLOOKUP($S599+12,rate_basefnd,8)))</f>
        <v>43687.059238000002</v>
      </c>
      <c r="AA599" s="1">
        <f>(($D599*'fnd base rates'!I$107)
+($E599*'fnd base rates'!I$108)
+($F599*'fnd base rates'!I$109)
+($G599*'fnd base rates'!I$110)
+($H599*'fnd base rates'!I$111)
+($I599*'fnd base rates'!I$112)
+($J599*'fnd base rates'!I$113)
+($K599*'fnd base rates'!I$114)
+($M599*'fnd base rates'!I$116)
+($N599*'fnd base rates'!I$117)
+($O599*'fnd base rates'!I$118)
+($P599*VLOOKUP($S599+12,rate_basefnd,9)))
*$R599</f>
        <v>30676.730000000003</v>
      </c>
      <c r="AB599" s="1">
        <f>(($D599*'fnd base rates'!J$107)
+($E599*'fnd base rates'!J$108)
+($F599*'fnd base rates'!J$109)
+($G599*'fnd base rates'!J$110)
+($H599*'fnd base rates'!J$111)
+($I599*'fnd base rates'!J$112)
+($J599*'fnd base rates'!J$113)
+($K599*'fnd base rates'!J$114)
+($M599*'fnd base rates'!J$116)
+($N599*'fnd base rates'!J$117)
+($O599*'fnd base rates'!J$118)
+($P599*VLOOKUP($S599+12,rate_basefnd,10)))
*$R599</f>
        <v>66008.510000000009</v>
      </c>
      <c r="AC599" s="1">
        <f>(($D599*'fnd base rates'!K$107)
+($E599*'fnd base rates'!K$108)
+($F599*'fnd base rates'!K$109)
+($G599*'fnd base rates'!K$110)
+($H599*'fnd base rates'!K$111)
+($I599*'fnd base rates'!K$112)
+($J599*'fnd base rates'!K$113)
+($K599*'fnd base rates'!K$114)
+($M599*'fnd base rates'!K$116)
+($N599*'fnd base rates'!K$117)
+($O599*'fnd base rates'!K$118)
+($P599*VLOOKUP($S599+12,rate_basefnd,11)))
*$R599</f>
        <v>66067.013160000002</v>
      </c>
      <c r="AD599" s="1">
        <f>(($D599*'fnd base rates'!L$107)
+($E599*'fnd base rates'!L$108)
+($F599*'fnd base rates'!L$109)
+($G599*'fnd base rates'!L$110)
+($H599*'fnd base rates'!L$111)
+($I599*'fnd base rates'!L$112)
+($J599*'fnd base rates'!L$113)
+($K599*'fnd base rates'!L$114)
+($M599*'fnd base rates'!L$116)
+($N599*'fnd base rates'!L$117)
+($O599*'fnd base rates'!L$118)
+($P599*VLOOKUP($S599+12,rate_basefnd,12)))</f>
        <v>109933.92076000001</v>
      </c>
      <c r="AE599" s="1">
        <f>(($D599*'fnd base rates'!M$107)
+($E599*'fnd base rates'!M$108)
+($F599*'fnd base rates'!M$109)
+($G599*'fnd base rates'!M$110)
+($H599*'fnd base rates'!M$111)
+($I599*'fnd base rates'!M$112)
+($J599*'fnd base rates'!M$113)
+($K599*'fnd base rates'!M$114)
+($M599*'fnd base rates'!M$116)
+($N599*'fnd base rates'!M$117)
+($O599*'fnd base rates'!M$118)
+($P599*VLOOKUP($S599+12,rate_basefnd,13)))</f>
        <v>0</v>
      </c>
      <c r="AF599" s="4">
        <f t="shared" si="691"/>
        <v>923586.62386999989</v>
      </c>
      <c r="AH599" s="269">
        <f t="shared" si="692"/>
        <v>479278281</v>
      </c>
      <c r="AI599" s="4" t="str">
        <f t="shared" si="693"/>
        <v>479</v>
      </c>
      <c r="AJ599" s="2" t="str">
        <f t="shared" si="694"/>
        <v>278</v>
      </c>
      <c r="AK599" s="2" t="str">
        <f t="shared" si="695"/>
        <v>281</v>
      </c>
      <c r="AL599" s="4">
        <f t="shared" si="696"/>
        <v>1</v>
      </c>
      <c r="AM599" s="4">
        <f t="shared" si="687"/>
        <v>57</v>
      </c>
      <c r="AN599" s="4">
        <f t="shared" si="697"/>
        <v>923586.62386999989</v>
      </c>
      <c r="AO599" s="4">
        <f t="shared" si="698"/>
        <v>16203</v>
      </c>
      <c r="AP599" s="4">
        <f t="shared" si="688"/>
        <v>0</v>
      </c>
      <c r="AQ599" s="4">
        <v>16203</v>
      </c>
      <c r="AW599" s="4">
        <v>16203</v>
      </c>
      <c r="AX599" s="5">
        <f t="shared" si="699"/>
        <v>0</v>
      </c>
      <c r="AY599" s="4">
        <v>16203</v>
      </c>
      <c r="AZ599" s="5"/>
      <c r="BB599" s="5">
        <f t="shared" ref="BB599" si="712">BC599-BA599</f>
        <v>0</v>
      </c>
    </row>
    <row r="600" spans="1:54" s="4" customFormat="1">
      <c r="A600" s="269">
        <v>479</v>
      </c>
      <c r="B600" s="2">
        <v>479278309</v>
      </c>
      <c r="C600" s="9" t="s">
        <v>1070</v>
      </c>
      <c r="D600" s="14">
        <f>'fnd enro'!D600</f>
        <v>0</v>
      </c>
      <c r="E600" s="14">
        <f>'fnd enro'!E600</f>
        <v>0</v>
      </c>
      <c r="F600" s="14">
        <f>'fnd enro'!F600</f>
        <v>0</v>
      </c>
      <c r="G600" s="14">
        <f>'fnd enro'!G600</f>
        <v>0</v>
      </c>
      <c r="H600" s="14">
        <f>'fnd enro'!H600</f>
        <v>2</v>
      </c>
      <c r="I600" s="14">
        <f>'fnd enro'!I600</f>
        <v>2</v>
      </c>
      <c r="J600" s="14">
        <f>'fnd enro'!J600</f>
        <v>0</v>
      </c>
      <c r="K600" s="15">
        <f>'fnd enro'!K600</f>
        <v>0.15440000000000001</v>
      </c>
      <c r="L600" s="14">
        <f>'fnd enro'!L600</f>
        <v>0</v>
      </c>
      <c r="M600" s="14">
        <f>'fnd enro'!M600</f>
        <v>0</v>
      </c>
      <c r="N600" s="14">
        <f>'fnd enro'!N600</f>
        <v>0</v>
      </c>
      <c r="O600" s="14">
        <f>'fnd enro'!O600</f>
        <v>0</v>
      </c>
      <c r="P600" s="14">
        <f>'fnd enro'!P600</f>
        <v>1</v>
      </c>
      <c r="Q600" s="14">
        <f>'fnd enro'!R600</f>
        <v>4</v>
      </c>
      <c r="R600" s="15">
        <f t="shared" si="690"/>
        <v>1</v>
      </c>
      <c r="S600" s="14">
        <f>VALUE('fnd enro'!Q600)</f>
        <v>10</v>
      </c>
      <c r="T600" s="2"/>
      <c r="U600" s="1">
        <f>(($D600*'fnd base rates'!C$107)
+($E600*'fnd base rates'!C$108)
+($F600*'fnd base rates'!C$109)
+($G600*'fnd base rates'!C$110)
+($H600*'fnd base rates'!C$111)
+($I600*'fnd base rates'!C$112)
+($J600*'fnd base rates'!C$113)
+($K600*'fnd base rates'!C$114)
+($M600*'fnd base rates'!C$116)
+($N600*'fnd base rates'!C$117)
+($O600*'fnd base rates'!C$118)
+($P600*VLOOKUP($S600+12,rate_basefnd,3)))
*$R600</f>
        <v>2225.1553840000001</v>
      </c>
      <c r="V600" s="1">
        <f>(($D600*'fnd base rates'!D$107)
+($E600*'fnd base rates'!D$108)
+($F600*'fnd base rates'!D$109)
+($G600*'fnd base rates'!D$110)
+($H600*'fnd base rates'!D$111)
+($I600*'fnd base rates'!D$112)
+($J600*'fnd base rates'!D$113)
+($K600*'fnd base rates'!D$114)
+($M600*'fnd base rates'!D$116)
+($N600*'fnd base rates'!D$117)
+($O600*'fnd base rates'!D$118)
+($P600*VLOOKUP($S600+12,rate_basefnd,4)))
*$R600</f>
        <v>3436.1200000000003</v>
      </c>
      <c r="W600" s="1">
        <f>(($D600*'fnd base rates'!E$107)
+($E600*'fnd base rates'!E$108)
+($F600*'fnd base rates'!E$109)
+($G600*'fnd base rates'!E$110)
+($H600*'fnd base rates'!E$111)
+($I600*'fnd base rates'!E$112)
+($J600*'fnd base rates'!E$113)
+($K600*'fnd base rates'!E$114)
+($M600*'fnd base rates'!E$116)
+($N600*'fnd base rates'!E$117)
+($O600*'fnd base rates'!E$118)
+($P600*VLOOKUP($S600+12,rate_basefnd,5)))
*$R600</f>
        <v>20411.801503999999</v>
      </c>
      <c r="X600" s="1">
        <f>(($D600*'fnd base rates'!F$107)
+($E600*'fnd base rates'!F$108)
+($F600*'fnd base rates'!F$109)
+($G600*'fnd base rates'!F$110)
+($H600*'fnd base rates'!F$111)
+($I600*'fnd base rates'!F$112)
+($J600*'fnd base rates'!F$113)
+($K600*'fnd base rates'!F$114)
+($M600*'fnd base rates'!F$116)
+($N600*'fnd base rates'!F$117)
+($O600*'fnd base rates'!F$118)
+($P600*VLOOKUP($S600+12,rate_basefnd,6)))
*$R600</f>
        <v>3764.5256480000003</v>
      </c>
      <c r="Y600" s="1">
        <f>(($D600*'fnd base rates'!G$107)
+($E600*'fnd base rates'!G$108)
+($F600*'fnd base rates'!G$109)
+($G600*'fnd base rates'!G$110)
+($H600*'fnd base rates'!G$111)
+($I600*'fnd base rates'!G$112)
+($J600*'fnd base rates'!G$113)
+($K600*'fnd base rates'!G$114)
+($M600*'fnd base rates'!G$116)
+($N600*'fnd base rates'!G$117)
+($O600*'fnd base rates'!G$118)
+($P600*VLOOKUP($S600+12,rate_basefnd,7)))
*$R600</f>
        <v>842.64312799999993</v>
      </c>
      <c r="Z600" s="1">
        <f>(($D600*'fnd base rates'!H$107)
+($E600*'fnd base rates'!H$108)
+($F600*'fnd base rates'!H$109)
+($G600*'fnd base rates'!H$110)
+($H600*'fnd base rates'!H$111)
+($I600*'fnd base rates'!H$112)
+($J600*'fnd base rates'!H$113)
+($K600*'fnd base rates'!H$114)
+($M600*'fnd base rates'!H$116)
+($N600*'fnd base rates'!H$117)
+($O600*'fnd base rates'!H$118)
+($P600*VLOOKUP($S600+12,rate_basefnd,8)))</f>
        <v>2730.315736</v>
      </c>
      <c r="AA600" s="1">
        <f>(($D600*'fnd base rates'!I$107)
+($E600*'fnd base rates'!I$108)
+($F600*'fnd base rates'!I$109)
+($G600*'fnd base rates'!I$110)
+($H600*'fnd base rates'!I$111)
+($I600*'fnd base rates'!I$112)
+($J600*'fnd base rates'!I$113)
+($K600*'fnd base rates'!I$114)
+($M600*'fnd base rates'!I$116)
+($N600*'fnd base rates'!I$117)
+($O600*'fnd base rates'!I$118)
+($P600*VLOOKUP($S600+12,rate_basefnd,9)))
*$R600</f>
        <v>1725.81</v>
      </c>
      <c r="AB600" s="1">
        <f>(($D600*'fnd base rates'!J$107)
+($E600*'fnd base rates'!J$108)
+($F600*'fnd base rates'!J$109)
+($G600*'fnd base rates'!J$110)
+($H600*'fnd base rates'!J$111)
+($I600*'fnd base rates'!J$112)
+($J600*'fnd base rates'!J$113)
+($K600*'fnd base rates'!J$114)
+($M600*'fnd base rates'!J$116)
+($N600*'fnd base rates'!J$117)
+($O600*'fnd base rates'!J$118)
+($P600*VLOOKUP($S600+12,rate_basefnd,10)))
*$R600</f>
        <v>2417.0099999999998</v>
      </c>
      <c r="AC600" s="1">
        <f>(($D600*'fnd base rates'!K$107)
+($E600*'fnd base rates'!K$108)
+($F600*'fnd base rates'!K$109)
+($G600*'fnd base rates'!K$110)
+($H600*'fnd base rates'!K$111)
+($I600*'fnd base rates'!K$112)
+($J600*'fnd base rates'!K$113)
+($K600*'fnd base rates'!K$114)
+($M600*'fnd base rates'!K$116)
+($N600*'fnd base rates'!K$117)
+($O600*'fnd base rates'!K$118)
+($P600*VLOOKUP($S600+12,rate_basefnd,11)))
*$R600</f>
        <v>4664.4395199999999</v>
      </c>
      <c r="AD600" s="1">
        <f>(($D600*'fnd base rates'!L$107)
+($E600*'fnd base rates'!L$108)
+($F600*'fnd base rates'!L$109)
+($G600*'fnd base rates'!L$110)
+($H600*'fnd base rates'!L$111)
+($I600*'fnd base rates'!L$112)
+($J600*'fnd base rates'!L$113)
+($K600*'fnd base rates'!L$114)
+($M600*'fnd base rates'!L$116)
+($N600*'fnd base rates'!L$117)
+($O600*'fnd base rates'!L$118)
+($P600*VLOOKUP($S600+12,rate_basefnd,12)))</f>
        <v>6356.6067199999998</v>
      </c>
      <c r="AE600" s="1">
        <f>(($D600*'fnd base rates'!M$107)
+($E600*'fnd base rates'!M$108)
+($F600*'fnd base rates'!M$109)
+($G600*'fnd base rates'!M$110)
+($H600*'fnd base rates'!M$111)
+($I600*'fnd base rates'!M$112)
+($J600*'fnd base rates'!M$113)
+($K600*'fnd base rates'!M$114)
+($M600*'fnd base rates'!M$116)
+($N600*'fnd base rates'!M$117)
+($O600*'fnd base rates'!M$118)
+($P600*VLOOKUP($S600+12,rate_basefnd,13)))</f>
        <v>0</v>
      </c>
      <c r="AF600" s="4">
        <f t="shared" si="691"/>
        <v>48574.427639999994</v>
      </c>
      <c r="AH600" s="269">
        <f t="shared" si="692"/>
        <v>479278309</v>
      </c>
      <c r="AI600" s="4" t="str">
        <f t="shared" si="693"/>
        <v>479</v>
      </c>
      <c r="AJ600" s="2" t="str">
        <f t="shared" si="694"/>
        <v>278</v>
      </c>
      <c r="AK600" s="2" t="str">
        <f t="shared" si="695"/>
        <v>309</v>
      </c>
      <c r="AL600" s="4">
        <f t="shared" si="696"/>
        <v>1</v>
      </c>
      <c r="AM600" s="4">
        <f t="shared" si="687"/>
        <v>4</v>
      </c>
      <c r="AN600" s="4">
        <f t="shared" si="697"/>
        <v>48574.427639999994</v>
      </c>
      <c r="AO600" s="4">
        <f t="shared" si="698"/>
        <v>12144</v>
      </c>
      <c r="AP600" s="4">
        <f t="shared" si="688"/>
        <v>0</v>
      </c>
      <c r="AQ600" s="4">
        <v>12144</v>
      </c>
      <c r="AW600" s="4">
        <v>12144</v>
      </c>
      <c r="AX600" s="5">
        <f t="shared" si="699"/>
        <v>0</v>
      </c>
      <c r="AY600" s="4">
        <v>12144</v>
      </c>
      <c r="AZ600" s="5"/>
      <c r="BB600" s="5">
        <f t="shared" ref="BB600" si="713">BC600-BA600</f>
        <v>0</v>
      </c>
    </row>
    <row r="601" spans="1:54" s="4" customFormat="1">
      <c r="A601" s="269">
        <v>479</v>
      </c>
      <c r="B601" s="2">
        <v>479278325</v>
      </c>
      <c r="C601" s="9" t="s">
        <v>1070</v>
      </c>
      <c r="D601" s="14">
        <f>'fnd enro'!D601</f>
        <v>0</v>
      </c>
      <c r="E601" s="14">
        <f>'fnd enro'!E601</f>
        <v>0</v>
      </c>
      <c r="F601" s="14">
        <f>'fnd enro'!F601</f>
        <v>0</v>
      </c>
      <c r="G601" s="14">
        <f>'fnd enro'!G601</f>
        <v>0</v>
      </c>
      <c r="H601" s="14">
        <f>'fnd enro'!H601</f>
        <v>9</v>
      </c>
      <c r="I601" s="14">
        <f>'fnd enro'!I601</f>
        <v>9</v>
      </c>
      <c r="J601" s="14">
        <f>'fnd enro'!J601</f>
        <v>0</v>
      </c>
      <c r="K601" s="15">
        <f>'fnd enro'!K601</f>
        <v>0.69479999999999997</v>
      </c>
      <c r="L601" s="14">
        <f>'fnd enro'!L601</f>
        <v>0</v>
      </c>
      <c r="M601" s="14">
        <f>'fnd enro'!M601</f>
        <v>0</v>
      </c>
      <c r="N601" s="14">
        <f>'fnd enro'!N601</f>
        <v>0</v>
      </c>
      <c r="O601" s="14">
        <f>'fnd enro'!O601</f>
        <v>0</v>
      </c>
      <c r="P601" s="14">
        <f>'fnd enro'!P601</f>
        <v>9</v>
      </c>
      <c r="Q601" s="14">
        <f>'fnd enro'!R601</f>
        <v>18</v>
      </c>
      <c r="R601" s="15">
        <f t="shared" si="690"/>
        <v>1</v>
      </c>
      <c r="S601" s="14">
        <f>VALUE('fnd enro'!Q601)</f>
        <v>9</v>
      </c>
      <c r="T601" s="2"/>
      <c r="U601" s="1">
        <f>(($D601*'fnd base rates'!C$107)
+($E601*'fnd base rates'!C$108)
+($F601*'fnd base rates'!C$109)
+($G601*'fnd base rates'!C$110)
+($H601*'fnd base rates'!C$111)
+($I601*'fnd base rates'!C$112)
+($J601*'fnd base rates'!C$113)
+($K601*'fnd base rates'!C$114)
+($M601*'fnd base rates'!C$116)
+($N601*'fnd base rates'!C$117)
+($O601*'fnd base rates'!C$118)
+($P601*VLOOKUP($S601+12,rate_basefnd,3)))
*$R601</f>
        <v>10338.144228000001</v>
      </c>
      <c r="V601" s="1">
        <f>(($D601*'fnd base rates'!D$107)
+($E601*'fnd base rates'!D$108)
+($F601*'fnd base rates'!D$109)
+($G601*'fnd base rates'!D$110)
+($H601*'fnd base rates'!D$111)
+($I601*'fnd base rates'!D$112)
+($J601*'fnd base rates'!D$113)
+($K601*'fnd base rates'!D$114)
+($M601*'fnd base rates'!D$116)
+($N601*'fnd base rates'!D$117)
+($O601*'fnd base rates'!D$118)
+($P601*VLOOKUP($S601+12,rate_basefnd,4)))
*$R601</f>
        <v>17001.900000000001</v>
      </c>
      <c r="W601" s="1">
        <f>(($D601*'fnd base rates'!E$107)
+($E601*'fnd base rates'!E$108)
+($F601*'fnd base rates'!E$109)
+($G601*'fnd base rates'!E$110)
+($H601*'fnd base rates'!E$111)
+($I601*'fnd base rates'!E$112)
+($J601*'fnd base rates'!E$113)
+($K601*'fnd base rates'!E$114)
+($M601*'fnd base rates'!E$116)
+($N601*'fnd base rates'!E$117)
+($O601*'fnd base rates'!E$118)
+($P601*VLOOKUP($S601+12,rate_basefnd,5)))
*$R601</f>
        <v>106880.316768</v>
      </c>
      <c r="X601" s="1">
        <f>(($D601*'fnd base rates'!F$107)
+($E601*'fnd base rates'!F$108)
+($F601*'fnd base rates'!F$109)
+($G601*'fnd base rates'!F$110)
+($H601*'fnd base rates'!F$111)
+($I601*'fnd base rates'!F$112)
+($J601*'fnd base rates'!F$113)
+($K601*'fnd base rates'!F$114)
+($M601*'fnd base rates'!F$116)
+($N601*'fnd base rates'!F$117)
+($O601*'fnd base rates'!F$118)
+($P601*VLOOKUP($S601+12,rate_basefnd,6)))
*$R601</f>
        <v>16940.365416000001</v>
      </c>
      <c r="Y601" s="1">
        <f>(($D601*'fnd base rates'!G$107)
+($E601*'fnd base rates'!G$108)
+($F601*'fnd base rates'!G$109)
+($G601*'fnd base rates'!G$110)
+($H601*'fnd base rates'!G$111)
+($I601*'fnd base rates'!G$112)
+($J601*'fnd base rates'!G$113)
+($K601*'fnd base rates'!G$114)
+($M601*'fnd base rates'!G$116)
+($N601*'fnd base rates'!G$117)
+($O601*'fnd base rates'!G$118)
+($P601*VLOOKUP($S601+12,rate_basefnd,7)))
*$R601</f>
        <v>4520.9390759999997</v>
      </c>
      <c r="Z601" s="1">
        <f>(($D601*'fnd base rates'!H$107)
+($E601*'fnd base rates'!H$108)
+($F601*'fnd base rates'!H$109)
+($G601*'fnd base rates'!H$110)
+($H601*'fnd base rates'!H$111)
+($I601*'fnd base rates'!H$112)
+($J601*'fnd base rates'!H$113)
+($K601*'fnd base rates'!H$114)
+($M601*'fnd base rates'!H$116)
+($N601*'fnd base rates'!H$117)
+($O601*'fnd base rates'!H$118)
+($P601*VLOOKUP($S601+12,rate_basefnd,8)))</f>
        <v>12398.200811999999</v>
      </c>
      <c r="AA601" s="1">
        <f>(($D601*'fnd base rates'!I$107)
+($E601*'fnd base rates'!I$108)
+($F601*'fnd base rates'!I$109)
+($G601*'fnd base rates'!I$110)
+($H601*'fnd base rates'!I$111)
+($I601*'fnd base rates'!I$112)
+($J601*'fnd base rates'!I$113)
+($K601*'fnd base rates'!I$114)
+($M601*'fnd base rates'!I$116)
+($N601*'fnd base rates'!I$117)
+($O601*'fnd base rates'!I$118)
+($P601*VLOOKUP($S601+12,rate_basefnd,9)))
*$R601</f>
        <v>8374.59</v>
      </c>
      <c r="AB601" s="1">
        <f>(($D601*'fnd base rates'!J$107)
+($E601*'fnd base rates'!J$108)
+($F601*'fnd base rates'!J$109)
+($G601*'fnd base rates'!J$110)
+($H601*'fnd base rates'!J$111)
+($I601*'fnd base rates'!J$112)
+($J601*'fnd base rates'!J$113)
+($K601*'fnd base rates'!J$114)
+($M601*'fnd base rates'!J$116)
+($N601*'fnd base rates'!J$117)
+($O601*'fnd base rates'!J$118)
+($P601*VLOOKUP($S601+12,rate_basefnd,10)))
*$R601</f>
        <v>14038.470000000001</v>
      </c>
      <c r="AC601" s="1">
        <f>(($D601*'fnd base rates'!K$107)
+($E601*'fnd base rates'!K$108)
+($F601*'fnd base rates'!K$109)
+($G601*'fnd base rates'!K$110)
+($H601*'fnd base rates'!K$111)
+($I601*'fnd base rates'!K$112)
+($J601*'fnd base rates'!K$113)
+($K601*'fnd base rates'!K$114)
+($M601*'fnd base rates'!K$116)
+($N601*'fnd base rates'!K$117)
+($O601*'fnd base rates'!K$118)
+($P601*VLOOKUP($S601+12,rate_basefnd,11)))
*$R601</f>
        <v>20989.97784</v>
      </c>
      <c r="AD601" s="1">
        <f>(($D601*'fnd base rates'!L$107)
+($E601*'fnd base rates'!L$108)
+($F601*'fnd base rates'!L$109)
+($G601*'fnd base rates'!L$110)
+($H601*'fnd base rates'!L$111)
+($I601*'fnd base rates'!L$112)
+($J601*'fnd base rates'!L$113)
+($K601*'fnd base rates'!L$114)
+($M601*'fnd base rates'!L$116)
+($N601*'fnd base rates'!L$117)
+($O601*'fnd base rates'!L$118)
+($P601*VLOOKUP($S601+12,rate_basefnd,12)))</f>
        <v>31035.450239999998</v>
      </c>
      <c r="AE601" s="1">
        <f>(($D601*'fnd base rates'!M$107)
+($E601*'fnd base rates'!M$108)
+($F601*'fnd base rates'!M$109)
+($G601*'fnd base rates'!M$110)
+($H601*'fnd base rates'!M$111)
+($I601*'fnd base rates'!M$112)
+($J601*'fnd base rates'!M$113)
+($K601*'fnd base rates'!M$114)
+($M601*'fnd base rates'!M$116)
+($N601*'fnd base rates'!M$117)
+($O601*'fnd base rates'!M$118)
+($P601*VLOOKUP($S601+12,rate_basefnd,13)))</f>
        <v>0</v>
      </c>
      <c r="AF601" s="4">
        <f t="shared" si="691"/>
        <v>242518.35438000003</v>
      </c>
      <c r="AH601" s="269">
        <f t="shared" si="692"/>
        <v>479278325</v>
      </c>
      <c r="AI601" s="4" t="str">
        <f t="shared" si="693"/>
        <v>479</v>
      </c>
      <c r="AJ601" s="2" t="str">
        <f t="shared" si="694"/>
        <v>278</v>
      </c>
      <c r="AK601" s="2" t="str">
        <f t="shared" si="695"/>
        <v>325</v>
      </c>
      <c r="AL601" s="4">
        <f t="shared" si="696"/>
        <v>1</v>
      </c>
      <c r="AM601" s="4">
        <f t="shared" si="687"/>
        <v>18</v>
      </c>
      <c r="AN601" s="4">
        <f t="shared" si="697"/>
        <v>242518.35438000003</v>
      </c>
      <c r="AO601" s="4">
        <f t="shared" si="698"/>
        <v>13473</v>
      </c>
      <c r="AP601" s="4">
        <f t="shared" si="688"/>
        <v>0</v>
      </c>
      <c r="AQ601" s="4">
        <v>13473</v>
      </c>
      <c r="AW601" s="4">
        <v>13473</v>
      </c>
      <c r="AX601" s="5">
        <f t="shared" si="699"/>
        <v>0</v>
      </c>
      <c r="AY601" s="4">
        <v>13473</v>
      </c>
      <c r="AZ601" s="5"/>
      <c r="BB601" s="5">
        <f t="shared" ref="BB601" si="714">BC601-BA601</f>
        <v>0</v>
      </c>
    </row>
    <row r="602" spans="1:54" s="4" customFormat="1">
      <c r="A602" s="269">
        <v>479</v>
      </c>
      <c r="B602" s="2">
        <v>479278332</v>
      </c>
      <c r="C602" s="9" t="s">
        <v>1070</v>
      </c>
      <c r="D602" s="14">
        <f>'fnd enro'!D602</f>
        <v>0</v>
      </c>
      <c r="E602" s="14">
        <f>'fnd enro'!E602</f>
        <v>0</v>
      </c>
      <c r="F602" s="14">
        <f>'fnd enro'!F602</f>
        <v>0</v>
      </c>
      <c r="G602" s="14">
        <f>'fnd enro'!G602</f>
        <v>0</v>
      </c>
      <c r="H602" s="14">
        <f>'fnd enro'!H602</f>
        <v>1</v>
      </c>
      <c r="I602" s="14">
        <f>'fnd enro'!I602</f>
        <v>9</v>
      </c>
      <c r="J602" s="14">
        <f>'fnd enro'!J602</f>
        <v>0</v>
      </c>
      <c r="K602" s="15">
        <f>'fnd enro'!K602</f>
        <v>0.38600000000000001</v>
      </c>
      <c r="L602" s="14">
        <f>'fnd enro'!L602</f>
        <v>0</v>
      </c>
      <c r="M602" s="14">
        <f>'fnd enro'!M602</f>
        <v>0</v>
      </c>
      <c r="N602" s="14">
        <f>'fnd enro'!N602</f>
        <v>0</v>
      </c>
      <c r="O602" s="14">
        <f>'fnd enro'!O602</f>
        <v>0</v>
      </c>
      <c r="P602" s="14">
        <f>'fnd enro'!P602</f>
        <v>2</v>
      </c>
      <c r="Q602" s="14">
        <f>'fnd enro'!R602</f>
        <v>10</v>
      </c>
      <c r="R602" s="15">
        <f t="shared" si="690"/>
        <v>1</v>
      </c>
      <c r="S602" s="14">
        <f>VALUE('fnd enro'!Q602)</f>
        <v>10</v>
      </c>
      <c r="T602" s="2"/>
      <c r="U602" s="1">
        <f>(($D602*'fnd base rates'!C$107)
+($E602*'fnd base rates'!C$108)
+($F602*'fnd base rates'!C$109)
+($G602*'fnd base rates'!C$110)
+($H602*'fnd base rates'!C$111)
+($I602*'fnd base rates'!C$112)
+($J602*'fnd base rates'!C$113)
+($K602*'fnd base rates'!C$114)
+($M602*'fnd base rates'!C$116)
+($N602*'fnd base rates'!C$117)
+($O602*'fnd base rates'!C$118)
+($P602*VLOOKUP($S602+12,rate_basefnd,3)))
*$R602</f>
        <v>5523.2334600000004</v>
      </c>
      <c r="V602" s="1">
        <f>(($D602*'fnd base rates'!D$107)
+($E602*'fnd base rates'!D$108)
+($F602*'fnd base rates'!D$109)
+($G602*'fnd base rates'!D$110)
+($H602*'fnd base rates'!D$111)
+($I602*'fnd base rates'!D$112)
+($J602*'fnd base rates'!D$113)
+($K602*'fnd base rates'!D$114)
+($M602*'fnd base rates'!D$116)
+($N602*'fnd base rates'!D$117)
+($O602*'fnd base rates'!D$118)
+($P602*VLOOKUP($S602+12,rate_basefnd,4)))
*$R602</f>
        <v>8402.4</v>
      </c>
      <c r="W602" s="1">
        <f>(($D602*'fnd base rates'!E$107)
+($E602*'fnd base rates'!E$108)
+($F602*'fnd base rates'!E$109)
+($G602*'fnd base rates'!E$110)
+($H602*'fnd base rates'!E$111)
+($I602*'fnd base rates'!E$112)
+($J602*'fnd base rates'!E$113)
+($K602*'fnd base rates'!E$114)
+($M602*'fnd base rates'!E$116)
+($N602*'fnd base rates'!E$117)
+($O602*'fnd base rates'!E$118)
+($P602*VLOOKUP($S602+12,rate_basefnd,5)))
*$R602</f>
        <v>55006.163759999996</v>
      </c>
      <c r="X602" s="1">
        <f>(($D602*'fnd base rates'!F$107)
+($E602*'fnd base rates'!F$108)
+($F602*'fnd base rates'!F$109)
+($G602*'fnd base rates'!F$110)
+($H602*'fnd base rates'!F$111)
+($I602*'fnd base rates'!F$112)
+($J602*'fnd base rates'!F$113)
+($K602*'fnd base rates'!F$114)
+($M602*'fnd base rates'!F$116)
+($N602*'fnd base rates'!F$117)
+($O602*'fnd base rates'!F$118)
+($P602*VLOOKUP($S602+12,rate_basefnd,6)))
*$R602</f>
        <v>8977.35412</v>
      </c>
      <c r="Y602" s="1">
        <f>(($D602*'fnd base rates'!G$107)
+($E602*'fnd base rates'!G$108)
+($F602*'fnd base rates'!G$109)
+($G602*'fnd base rates'!G$110)
+($H602*'fnd base rates'!G$111)
+($I602*'fnd base rates'!G$112)
+($J602*'fnd base rates'!G$113)
+($K602*'fnd base rates'!G$114)
+($M602*'fnd base rates'!G$116)
+($N602*'fnd base rates'!G$117)
+($O602*'fnd base rates'!G$118)
+($P602*VLOOKUP($S602+12,rate_basefnd,7)))
*$R602</f>
        <v>1999.3428200000001</v>
      </c>
      <c r="Z602" s="1">
        <f>(($D602*'fnd base rates'!H$107)
+($E602*'fnd base rates'!H$108)
+($F602*'fnd base rates'!H$109)
+($G602*'fnd base rates'!H$110)
+($H602*'fnd base rates'!H$111)
+($I602*'fnd base rates'!H$112)
+($J602*'fnd base rates'!H$113)
+($K602*'fnd base rates'!H$114)
+($M602*'fnd base rates'!H$116)
+($N602*'fnd base rates'!H$117)
+($O602*'fnd base rates'!H$118)
+($P602*VLOOKUP($S602+12,rate_basefnd,8)))</f>
        <v>8030.7093400000003</v>
      </c>
      <c r="AA602" s="1">
        <f>(($D602*'fnd base rates'!I$107)
+($E602*'fnd base rates'!I$108)
+($F602*'fnd base rates'!I$109)
+($G602*'fnd base rates'!I$110)
+($H602*'fnd base rates'!I$111)
+($I602*'fnd base rates'!I$112)
+($J602*'fnd base rates'!I$113)
+($K602*'fnd base rates'!I$114)
+($M602*'fnd base rates'!I$116)
+($N602*'fnd base rates'!I$117)
+($O602*'fnd base rates'!I$118)
+($P602*VLOOKUP($S602+12,rate_basefnd,9)))
*$R602</f>
        <v>4493.25</v>
      </c>
      <c r="AB602" s="1">
        <f>(($D602*'fnd base rates'!J$107)
+($E602*'fnd base rates'!J$108)
+($F602*'fnd base rates'!J$109)
+($G602*'fnd base rates'!J$110)
+($H602*'fnd base rates'!J$111)
+($I602*'fnd base rates'!J$112)
+($J602*'fnd base rates'!J$113)
+($K602*'fnd base rates'!J$114)
+($M602*'fnd base rates'!J$116)
+($N602*'fnd base rates'!J$117)
+($O602*'fnd base rates'!J$118)
+($P602*VLOOKUP($S602+12,rate_basefnd,10)))
*$R602</f>
        <v>6956.34</v>
      </c>
      <c r="AC602" s="1">
        <f>(($D602*'fnd base rates'!K$107)
+($E602*'fnd base rates'!K$108)
+($F602*'fnd base rates'!K$109)
+($G602*'fnd base rates'!K$110)
+($H602*'fnd base rates'!K$111)
+($I602*'fnd base rates'!K$112)
+($J602*'fnd base rates'!K$113)
+($K602*'fnd base rates'!K$114)
+($M602*'fnd base rates'!K$116)
+($N602*'fnd base rates'!K$117)
+($O602*'fnd base rates'!K$118)
+($P602*VLOOKUP($S602+12,rate_basefnd,11)))
*$R602</f>
        <v>11532.6988</v>
      </c>
      <c r="AD602" s="1">
        <f>(($D602*'fnd base rates'!L$107)
+($E602*'fnd base rates'!L$108)
+($F602*'fnd base rates'!L$109)
+($G602*'fnd base rates'!L$110)
+($H602*'fnd base rates'!L$111)
+($I602*'fnd base rates'!L$112)
+($J602*'fnd base rates'!L$113)
+($K602*'fnd base rates'!L$114)
+($M602*'fnd base rates'!L$116)
+($N602*'fnd base rates'!L$117)
+($O602*'fnd base rates'!L$118)
+($P602*VLOOKUP($S602+12,rate_basefnd,12)))</f>
        <v>15021.416800000001</v>
      </c>
      <c r="AE602" s="1">
        <f>(($D602*'fnd base rates'!M$107)
+($E602*'fnd base rates'!M$108)
+($F602*'fnd base rates'!M$109)
+($G602*'fnd base rates'!M$110)
+($H602*'fnd base rates'!M$111)
+($I602*'fnd base rates'!M$112)
+($J602*'fnd base rates'!M$113)
+($K602*'fnd base rates'!M$114)
+($M602*'fnd base rates'!M$116)
+($N602*'fnd base rates'!M$117)
+($O602*'fnd base rates'!M$118)
+($P602*VLOOKUP($S602+12,rate_basefnd,13)))</f>
        <v>0</v>
      </c>
      <c r="AF602" s="4">
        <f t="shared" si="691"/>
        <v>125942.9091</v>
      </c>
      <c r="AH602" s="269">
        <f t="shared" si="692"/>
        <v>479278332</v>
      </c>
      <c r="AI602" s="4" t="str">
        <f t="shared" si="693"/>
        <v>479</v>
      </c>
      <c r="AJ602" s="2" t="str">
        <f t="shared" si="694"/>
        <v>278</v>
      </c>
      <c r="AK602" s="2" t="str">
        <f t="shared" si="695"/>
        <v>332</v>
      </c>
      <c r="AL602" s="4">
        <f t="shared" si="696"/>
        <v>1</v>
      </c>
      <c r="AM602" s="4">
        <f t="shared" si="687"/>
        <v>10</v>
      </c>
      <c r="AN602" s="4">
        <f t="shared" si="697"/>
        <v>125942.9091</v>
      </c>
      <c r="AO602" s="4">
        <f t="shared" si="698"/>
        <v>12594</v>
      </c>
      <c r="AP602" s="4">
        <f t="shared" si="688"/>
        <v>0</v>
      </c>
      <c r="AQ602" s="4">
        <v>12594</v>
      </c>
      <c r="AW602" s="4">
        <v>12594</v>
      </c>
      <c r="AX602" s="5">
        <f t="shared" si="699"/>
        <v>0</v>
      </c>
      <c r="AY602" s="4">
        <v>12594</v>
      </c>
      <c r="AZ602" s="5"/>
      <c r="BB602" s="5">
        <f t="shared" ref="BB602" si="715">BC602-BA602</f>
        <v>0</v>
      </c>
    </row>
    <row r="603" spans="1:54" s="4" customFormat="1">
      <c r="A603" s="269">
        <v>479</v>
      </c>
      <c r="B603" s="2">
        <v>479278605</v>
      </c>
      <c r="C603" s="9" t="s">
        <v>1070</v>
      </c>
      <c r="D603" s="14">
        <f>'fnd enro'!D603</f>
        <v>0</v>
      </c>
      <c r="E603" s="14">
        <f>'fnd enro'!E603</f>
        <v>0</v>
      </c>
      <c r="F603" s="14">
        <f>'fnd enro'!F603</f>
        <v>0</v>
      </c>
      <c r="G603" s="14">
        <f>'fnd enro'!G603</f>
        <v>0</v>
      </c>
      <c r="H603" s="14">
        <f>'fnd enro'!H603</f>
        <v>16</v>
      </c>
      <c r="I603" s="14">
        <f>'fnd enro'!I603</f>
        <v>18</v>
      </c>
      <c r="J603" s="14">
        <f>'fnd enro'!J603</f>
        <v>0</v>
      </c>
      <c r="K603" s="15">
        <f>'fnd enro'!K603</f>
        <v>1.3124</v>
      </c>
      <c r="L603" s="14">
        <f>'fnd enro'!L603</f>
        <v>0</v>
      </c>
      <c r="M603" s="14">
        <f>'fnd enro'!M603</f>
        <v>0</v>
      </c>
      <c r="N603" s="14">
        <f>'fnd enro'!N603</f>
        <v>0</v>
      </c>
      <c r="O603" s="14">
        <f>'fnd enro'!O603</f>
        <v>0</v>
      </c>
      <c r="P603" s="14">
        <f>'fnd enro'!P603</f>
        <v>19</v>
      </c>
      <c r="Q603" s="14">
        <f>'fnd enro'!R603</f>
        <v>34</v>
      </c>
      <c r="R603" s="15">
        <f t="shared" si="690"/>
        <v>1</v>
      </c>
      <c r="S603" s="14">
        <f>VALUE('fnd enro'!Q603)</f>
        <v>6</v>
      </c>
      <c r="T603" s="2"/>
      <c r="U603" s="1">
        <f>(($D603*'fnd base rates'!C$107)
+($E603*'fnd base rates'!C$108)
+($F603*'fnd base rates'!C$109)
+($G603*'fnd base rates'!C$110)
+($H603*'fnd base rates'!C$111)
+($I603*'fnd base rates'!C$112)
+($J603*'fnd base rates'!C$113)
+($K603*'fnd base rates'!C$114)
+($M603*'fnd base rates'!C$116)
+($N603*'fnd base rates'!C$117)
+($O603*'fnd base rates'!C$118)
+($P603*VLOOKUP($S603+12,rate_basefnd,3)))
*$R603</f>
        <v>19476.395764000001</v>
      </c>
      <c r="V603" s="1">
        <f>(($D603*'fnd base rates'!D$107)
+($E603*'fnd base rates'!D$108)
+($F603*'fnd base rates'!D$109)
+($G603*'fnd base rates'!D$110)
+($H603*'fnd base rates'!D$111)
+($I603*'fnd base rates'!D$112)
+($J603*'fnd base rates'!D$113)
+($K603*'fnd base rates'!D$114)
+($M603*'fnd base rates'!D$116)
+($N603*'fnd base rates'!D$117)
+($O603*'fnd base rates'!D$118)
+($P603*VLOOKUP($S603+12,rate_basefnd,4)))
*$R603</f>
        <v>31871.75</v>
      </c>
      <c r="W603" s="1">
        <f>(($D603*'fnd base rates'!E$107)
+($E603*'fnd base rates'!E$108)
+($F603*'fnd base rates'!E$109)
+($G603*'fnd base rates'!E$110)
+($H603*'fnd base rates'!E$111)
+($I603*'fnd base rates'!E$112)
+($J603*'fnd base rates'!E$113)
+($K603*'fnd base rates'!E$114)
+($M603*'fnd base rates'!E$116)
+($N603*'fnd base rates'!E$117)
+($O603*'fnd base rates'!E$118)
+($P603*VLOOKUP($S603+12,rate_basefnd,5)))
*$R603</f>
        <v>200966.992784</v>
      </c>
      <c r="X603" s="1">
        <f>(($D603*'fnd base rates'!F$107)
+($E603*'fnd base rates'!F$108)
+($F603*'fnd base rates'!F$109)
+($G603*'fnd base rates'!F$110)
+($H603*'fnd base rates'!F$111)
+($I603*'fnd base rates'!F$112)
+($J603*'fnd base rates'!F$113)
+($K603*'fnd base rates'!F$114)
+($M603*'fnd base rates'!F$116)
+($N603*'fnd base rates'!F$117)
+($O603*'fnd base rates'!F$118)
+($P603*VLOOKUP($S603+12,rate_basefnd,6)))
*$R603</f>
        <v>31889.978007999998</v>
      </c>
      <c r="Y603" s="1">
        <f>(($D603*'fnd base rates'!G$107)
+($E603*'fnd base rates'!G$108)
+($F603*'fnd base rates'!G$109)
+($G603*'fnd base rates'!G$110)
+($H603*'fnd base rates'!G$111)
+($I603*'fnd base rates'!G$112)
+($J603*'fnd base rates'!G$113)
+($K603*'fnd base rates'!G$114)
+($M603*'fnd base rates'!G$116)
+($N603*'fnd base rates'!G$117)
+($O603*'fnd base rates'!G$118)
+($P603*VLOOKUP($S603+12,rate_basefnd,7)))
*$R603</f>
        <v>8419.911587999999</v>
      </c>
      <c r="Z603" s="1">
        <f>(($D603*'fnd base rates'!H$107)
+($E603*'fnd base rates'!H$108)
+($F603*'fnd base rates'!H$109)
+($G603*'fnd base rates'!H$110)
+($H603*'fnd base rates'!H$111)
+($I603*'fnd base rates'!H$112)
+($J603*'fnd base rates'!H$113)
+($K603*'fnd base rates'!H$114)
+($M603*'fnd base rates'!H$116)
+($N603*'fnd base rates'!H$117)
+($O603*'fnd base rates'!H$118)
+($P603*VLOOKUP($S603+12,rate_basefnd,8)))</f>
        <v>23705.853756</v>
      </c>
      <c r="AA603" s="1">
        <f>(($D603*'fnd base rates'!I$107)
+($E603*'fnd base rates'!I$108)
+($F603*'fnd base rates'!I$109)
+($G603*'fnd base rates'!I$110)
+($H603*'fnd base rates'!I$111)
+($I603*'fnd base rates'!I$112)
+($J603*'fnd base rates'!I$113)
+($K603*'fnd base rates'!I$114)
+($M603*'fnd base rates'!I$116)
+($N603*'fnd base rates'!I$117)
+($O603*'fnd base rates'!I$118)
+($P603*VLOOKUP($S603+12,rate_basefnd,9)))
*$R603</f>
        <v>15785.869999999999</v>
      </c>
      <c r="AB603" s="1">
        <f>(($D603*'fnd base rates'!J$107)
+($E603*'fnd base rates'!J$108)
+($F603*'fnd base rates'!J$109)
+($G603*'fnd base rates'!J$110)
+($H603*'fnd base rates'!J$111)
+($I603*'fnd base rates'!J$112)
+($J603*'fnd base rates'!J$113)
+($K603*'fnd base rates'!J$114)
+($M603*'fnd base rates'!J$116)
+($N603*'fnd base rates'!J$117)
+($O603*'fnd base rates'!J$118)
+($P603*VLOOKUP($S603+12,rate_basefnd,10)))
*$R603</f>
        <v>26343.059999999998</v>
      </c>
      <c r="AC603" s="1">
        <f>(($D603*'fnd base rates'!K$107)
+($E603*'fnd base rates'!K$108)
+($F603*'fnd base rates'!K$109)
+($G603*'fnd base rates'!K$110)
+($H603*'fnd base rates'!K$111)
+($I603*'fnd base rates'!K$112)
+($J603*'fnd base rates'!K$113)
+($K603*'fnd base rates'!K$114)
+($M603*'fnd base rates'!K$116)
+($N603*'fnd base rates'!K$117)
+($O603*'fnd base rates'!K$118)
+($P603*VLOOKUP($S603+12,rate_basefnd,11)))
*$R603</f>
        <v>39615.635920000001</v>
      </c>
      <c r="AD603" s="1">
        <f>(($D603*'fnd base rates'!L$107)
+($E603*'fnd base rates'!L$108)
+($F603*'fnd base rates'!L$109)
+($G603*'fnd base rates'!L$110)
+($H603*'fnd base rates'!L$111)
+($I603*'fnd base rates'!L$112)
+($J603*'fnd base rates'!L$113)
+($K603*'fnd base rates'!L$114)
+($M603*'fnd base rates'!L$116)
+($N603*'fnd base rates'!L$117)
+($O603*'fnd base rates'!L$118)
+($P603*VLOOKUP($S603+12,rate_basefnd,12)))</f>
        <v>58095.767120000004</v>
      </c>
      <c r="AE603" s="1">
        <f>(($D603*'fnd base rates'!M$107)
+($E603*'fnd base rates'!M$108)
+($F603*'fnd base rates'!M$109)
+($G603*'fnd base rates'!M$110)
+($H603*'fnd base rates'!M$111)
+($I603*'fnd base rates'!M$112)
+($J603*'fnd base rates'!M$113)
+($K603*'fnd base rates'!M$114)
+($M603*'fnd base rates'!M$116)
+($N603*'fnd base rates'!M$117)
+($O603*'fnd base rates'!M$118)
+($P603*VLOOKUP($S603+12,rate_basefnd,13)))</f>
        <v>0</v>
      </c>
      <c r="AF603" s="4">
        <f t="shared" si="691"/>
        <v>456171.21493999998</v>
      </c>
      <c r="AH603" s="269">
        <f t="shared" si="692"/>
        <v>479278605</v>
      </c>
      <c r="AI603" s="4" t="str">
        <f t="shared" si="693"/>
        <v>479</v>
      </c>
      <c r="AJ603" s="2" t="str">
        <f t="shared" si="694"/>
        <v>278</v>
      </c>
      <c r="AK603" s="2" t="str">
        <f t="shared" si="695"/>
        <v>605</v>
      </c>
      <c r="AL603" s="4">
        <f t="shared" si="696"/>
        <v>1</v>
      </c>
      <c r="AM603" s="4">
        <f t="shared" si="687"/>
        <v>34</v>
      </c>
      <c r="AN603" s="4">
        <f t="shared" si="697"/>
        <v>456171.21493999998</v>
      </c>
      <c r="AO603" s="4">
        <f t="shared" si="698"/>
        <v>13417</v>
      </c>
      <c r="AP603" s="4">
        <f t="shared" si="688"/>
        <v>0</v>
      </c>
      <c r="AQ603" s="4">
        <v>13417</v>
      </c>
      <c r="AW603" s="4">
        <v>13417</v>
      </c>
      <c r="AX603" s="5">
        <f t="shared" si="699"/>
        <v>0</v>
      </c>
      <c r="AY603" s="4">
        <v>13417</v>
      </c>
      <c r="AZ603" s="5"/>
      <c r="BB603" s="5">
        <f t="shared" ref="BB603" si="716">BC603-BA603</f>
        <v>0</v>
      </c>
    </row>
    <row r="604" spans="1:54" s="4" customFormat="1">
      <c r="A604" s="269">
        <v>479</v>
      </c>
      <c r="B604" s="2">
        <v>479278635</v>
      </c>
      <c r="C604" s="9" t="s">
        <v>1070</v>
      </c>
      <c r="D604" s="14">
        <f>'fnd enro'!D604</f>
        <v>0</v>
      </c>
      <c r="E604" s="14">
        <f>'fnd enro'!E604</f>
        <v>0</v>
      </c>
      <c r="F604" s="14">
        <f>'fnd enro'!F604</f>
        <v>0</v>
      </c>
      <c r="G604" s="14">
        <f>'fnd enro'!G604</f>
        <v>0</v>
      </c>
      <c r="H604" s="14">
        <f>'fnd enro'!H604</f>
        <v>0</v>
      </c>
      <c r="I604" s="14">
        <f>'fnd enro'!I604</f>
        <v>1</v>
      </c>
      <c r="J604" s="14">
        <f>'fnd enro'!J604</f>
        <v>0</v>
      </c>
      <c r="K604" s="15">
        <f>'fnd enro'!K604</f>
        <v>3.8600000000000002E-2</v>
      </c>
      <c r="L604" s="14">
        <f>'fnd enro'!L604</f>
        <v>0</v>
      </c>
      <c r="M604" s="14">
        <f>'fnd enro'!M604</f>
        <v>0</v>
      </c>
      <c r="N604" s="14">
        <f>'fnd enro'!N604</f>
        <v>0</v>
      </c>
      <c r="O604" s="14">
        <f>'fnd enro'!O604</f>
        <v>0</v>
      </c>
      <c r="P604" s="14">
        <f>'fnd enro'!P604</f>
        <v>0</v>
      </c>
      <c r="Q604" s="14">
        <f>'fnd enro'!R604</f>
        <v>1</v>
      </c>
      <c r="R604" s="15">
        <f t="shared" si="690"/>
        <v>1</v>
      </c>
      <c r="S604" s="14">
        <f>VALUE('fnd enro'!Q604)</f>
        <v>8</v>
      </c>
      <c r="T604" s="2"/>
      <c r="U604" s="1">
        <f>(($D604*'fnd base rates'!C$107)
+($E604*'fnd base rates'!C$108)
+($F604*'fnd base rates'!C$109)
+($G604*'fnd base rates'!C$110)
+($H604*'fnd base rates'!C$111)
+($I604*'fnd base rates'!C$112)
+($J604*'fnd base rates'!C$113)
+($K604*'fnd base rates'!C$114)
+($M604*'fnd base rates'!C$116)
+($N604*'fnd base rates'!C$117)
+($O604*'fnd base rates'!C$118)
+($P604*VLOOKUP($S604+12,rate_basefnd,3)))
*$R604</f>
        <v>536.46134600000005</v>
      </c>
      <c r="V604" s="1">
        <f>(($D604*'fnd base rates'!D$107)
+($E604*'fnd base rates'!D$108)
+($F604*'fnd base rates'!D$109)
+($G604*'fnd base rates'!D$110)
+($H604*'fnd base rates'!D$111)
+($I604*'fnd base rates'!D$112)
+($J604*'fnd base rates'!D$113)
+($K604*'fnd base rates'!D$114)
+($M604*'fnd base rates'!D$116)
+($N604*'fnd base rates'!D$117)
+($O604*'fnd base rates'!D$118)
+($P604*VLOOKUP($S604+12,rate_basefnd,4)))
*$R604</f>
        <v>765.08</v>
      </c>
      <c r="W604" s="1">
        <f>(($D604*'fnd base rates'!E$107)
+($E604*'fnd base rates'!E$108)
+($F604*'fnd base rates'!E$109)
+($G604*'fnd base rates'!E$110)
+($H604*'fnd base rates'!E$111)
+($I604*'fnd base rates'!E$112)
+($J604*'fnd base rates'!E$113)
+($K604*'fnd base rates'!E$114)
+($M604*'fnd base rates'!E$116)
+($N604*'fnd base rates'!E$117)
+($O604*'fnd base rates'!E$118)
+($P604*VLOOKUP($S604+12,rate_basefnd,5)))
*$R604</f>
        <v>4912.2003759999998</v>
      </c>
      <c r="X604" s="1">
        <f>(($D604*'fnd base rates'!F$107)
+($E604*'fnd base rates'!F$108)
+($F604*'fnd base rates'!F$109)
+($G604*'fnd base rates'!F$110)
+($H604*'fnd base rates'!F$111)
+($I604*'fnd base rates'!F$112)
+($J604*'fnd base rates'!F$113)
+($K604*'fnd base rates'!F$114)
+($M604*'fnd base rates'!F$116)
+($N604*'fnd base rates'!F$117)
+($O604*'fnd base rates'!F$118)
+($P604*VLOOKUP($S604+12,rate_basefnd,6)))
*$R604</f>
        <v>886.88641200000006</v>
      </c>
      <c r="Y604" s="1">
        <f>(($D604*'fnd base rates'!G$107)
+($E604*'fnd base rates'!G$108)
+($F604*'fnd base rates'!G$109)
+($G604*'fnd base rates'!G$110)
+($H604*'fnd base rates'!G$111)
+($I604*'fnd base rates'!G$112)
+($J604*'fnd base rates'!G$113)
+($K604*'fnd base rates'!G$114)
+($M604*'fnd base rates'!G$116)
+($N604*'fnd base rates'!G$117)
+($O604*'fnd base rates'!G$118)
+($P604*VLOOKUP($S604+12,rate_basefnd,7)))
*$R604</f>
        <v>163.88328199999998</v>
      </c>
      <c r="Z604" s="1">
        <f>(($D604*'fnd base rates'!H$107)
+($E604*'fnd base rates'!H$108)
+($F604*'fnd base rates'!H$109)
+($G604*'fnd base rates'!H$110)
+($H604*'fnd base rates'!H$111)
+($I604*'fnd base rates'!H$112)
+($J604*'fnd base rates'!H$113)
+($K604*'fnd base rates'!H$114)
+($M604*'fnd base rates'!H$116)
+($N604*'fnd base rates'!H$117)
+($O604*'fnd base rates'!H$118)
+($P604*VLOOKUP($S604+12,rate_basefnd,8)))</f>
        <v>828.078934</v>
      </c>
      <c r="AA604" s="1">
        <f>(($D604*'fnd base rates'!I$107)
+($E604*'fnd base rates'!I$108)
+($F604*'fnd base rates'!I$109)
+($G604*'fnd base rates'!I$110)
+($H604*'fnd base rates'!I$111)
+($I604*'fnd base rates'!I$112)
+($J604*'fnd base rates'!I$113)
+($K604*'fnd base rates'!I$114)
+($M604*'fnd base rates'!I$116)
+($N604*'fnd base rates'!I$117)
+($O604*'fnd base rates'!I$118)
+($P604*VLOOKUP($S604+12,rate_basefnd,9)))
*$R604</f>
        <v>425.94</v>
      </c>
      <c r="AB604" s="1">
        <f>(($D604*'fnd base rates'!J$107)
+($E604*'fnd base rates'!J$108)
+($F604*'fnd base rates'!J$109)
+($G604*'fnd base rates'!J$110)
+($H604*'fnd base rates'!J$111)
+($I604*'fnd base rates'!J$112)
+($J604*'fnd base rates'!J$113)
+($K604*'fnd base rates'!J$114)
+($M604*'fnd base rates'!J$116)
+($N604*'fnd base rates'!J$117)
+($O604*'fnd base rates'!J$118)
+($P604*VLOOKUP($S604+12,rate_basefnd,10)))
*$R604</f>
        <v>573.75</v>
      </c>
      <c r="AC604" s="1">
        <f>(($D604*'fnd base rates'!K$107)
+($E604*'fnd base rates'!K$108)
+($F604*'fnd base rates'!K$109)
+($G604*'fnd base rates'!K$110)
+($H604*'fnd base rates'!K$111)
+($I604*'fnd base rates'!K$112)
+($J604*'fnd base rates'!K$113)
+($K604*'fnd base rates'!K$114)
+($M604*'fnd base rates'!K$116)
+($N604*'fnd base rates'!K$117)
+($O604*'fnd base rates'!K$118)
+($P604*VLOOKUP($S604+12,rate_basefnd,11)))
*$R604</f>
        <v>1150.05988</v>
      </c>
      <c r="AD604" s="1">
        <f>(($D604*'fnd base rates'!L$107)
+($E604*'fnd base rates'!L$108)
+($F604*'fnd base rates'!L$109)
+($G604*'fnd base rates'!L$110)
+($H604*'fnd base rates'!L$111)
+($I604*'fnd base rates'!L$112)
+($J604*'fnd base rates'!L$113)
+($K604*'fnd base rates'!L$114)
+($M604*'fnd base rates'!L$116)
+($N604*'fnd base rates'!L$117)
+($O604*'fnd base rates'!L$118)
+($P604*VLOOKUP($S604+12,rate_basefnd,12)))</f>
        <v>1369.1266800000001</v>
      </c>
      <c r="AE604" s="1">
        <f>(($D604*'fnd base rates'!M$107)
+($E604*'fnd base rates'!M$108)
+($F604*'fnd base rates'!M$109)
+($G604*'fnd base rates'!M$110)
+($H604*'fnd base rates'!M$111)
+($I604*'fnd base rates'!M$112)
+($J604*'fnd base rates'!M$113)
+($K604*'fnd base rates'!M$114)
+($M604*'fnd base rates'!M$116)
+($N604*'fnd base rates'!M$117)
+($O604*'fnd base rates'!M$118)
+($P604*VLOOKUP($S604+12,rate_basefnd,13)))</f>
        <v>0</v>
      </c>
      <c r="AF604" s="4">
        <f t="shared" si="691"/>
        <v>11611.466909999999</v>
      </c>
      <c r="AH604" s="269">
        <f t="shared" si="692"/>
        <v>479278635</v>
      </c>
      <c r="AI604" s="4" t="str">
        <f t="shared" si="693"/>
        <v>479</v>
      </c>
      <c r="AJ604" s="2" t="str">
        <f t="shared" si="694"/>
        <v>278</v>
      </c>
      <c r="AK604" s="2" t="str">
        <f t="shared" si="695"/>
        <v>635</v>
      </c>
      <c r="AL604" s="4">
        <f t="shared" si="696"/>
        <v>1</v>
      </c>
      <c r="AM604" s="4">
        <f t="shared" si="687"/>
        <v>1</v>
      </c>
      <c r="AN604" s="4">
        <f t="shared" si="697"/>
        <v>11611.466909999999</v>
      </c>
      <c r="AO604" s="4">
        <f t="shared" si="698"/>
        <v>11611</v>
      </c>
      <c r="AP604" s="4">
        <f t="shared" si="688"/>
        <v>0</v>
      </c>
      <c r="AQ604" s="4">
        <v>11611</v>
      </c>
      <c r="AW604" s="4">
        <v>11611</v>
      </c>
      <c r="AX604" s="5">
        <f t="shared" si="699"/>
        <v>0</v>
      </c>
      <c r="AY604" s="4">
        <v>11611</v>
      </c>
      <c r="AZ604" s="5"/>
      <c r="BB604" s="5">
        <f t="shared" ref="BB604" si="717">BC604-BA604</f>
        <v>0</v>
      </c>
    </row>
    <row r="605" spans="1:54" s="4" customFormat="1">
      <c r="A605" s="269">
        <v>479</v>
      </c>
      <c r="B605" s="2">
        <v>479278670</v>
      </c>
      <c r="C605" s="9" t="s">
        <v>1070</v>
      </c>
      <c r="D605" s="14">
        <f>'fnd enro'!D605</f>
        <v>0</v>
      </c>
      <c r="E605" s="14">
        <f>'fnd enro'!E605</f>
        <v>0</v>
      </c>
      <c r="F605" s="14">
        <f>'fnd enro'!F605</f>
        <v>0</v>
      </c>
      <c r="G605" s="14">
        <f>'fnd enro'!G605</f>
        <v>0</v>
      </c>
      <c r="H605" s="14">
        <f>'fnd enro'!H605</f>
        <v>2</v>
      </c>
      <c r="I605" s="14">
        <f>'fnd enro'!I605</f>
        <v>7</v>
      </c>
      <c r="J605" s="14">
        <f>'fnd enro'!J605</f>
        <v>0</v>
      </c>
      <c r="K605" s="15">
        <f>'fnd enro'!K605</f>
        <v>0.34739999999999999</v>
      </c>
      <c r="L605" s="14">
        <f>'fnd enro'!L605</f>
        <v>0</v>
      </c>
      <c r="M605" s="14">
        <f>'fnd enro'!M605</f>
        <v>0</v>
      </c>
      <c r="N605" s="14">
        <f>'fnd enro'!N605</f>
        <v>0</v>
      </c>
      <c r="O605" s="14">
        <f>'fnd enro'!O605</f>
        <v>0</v>
      </c>
      <c r="P605" s="14">
        <f>'fnd enro'!P605</f>
        <v>1</v>
      </c>
      <c r="Q605" s="14">
        <f>'fnd enro'!R605</f>
        <v>9</v>
      </c>
      <c r="R605" s="15">
        <f t="shared" si="690"/>
        <v>1</v>
      </c>
      <c r="S605" s="14">
        <f>VALUE('fnd enro'!Q605)</f>
        <v>6</v>
      </c>
      <c r="T605" s="2"/>
      <c r="U605" s="1">
        <f>(($D605*'fnd base rates'!C$107)
+($E605*'fnd base rates'!C$108)
+($F605*'fnd base rates'!C$109)
+($G605*'fnd base rates'!C$110)
+($H605*'fnd base rates'!C$111)
+($I605*'fnd base rates'!C$112)
+($J605*'fnd base rates'!C$113)
+($K605*'fnd base rates'!C$114)
+($M605*'fnd base rates'!C$116)
+($N605*'fnd base rates'!C$117)
+($O605*'fnd base rates'!C$118)
+($P605*VLOOKUP($S605+12,rate_basefnd,3)))
*$R605</f>
        <v>4893.2421139999997</v>
      </c>
      <c r="V605" s="1">
        <f>(($D605*'fnd base rates'!D$107)
+($E605*'fnd base rates'!D$108)
+($F605*'fnd base rates'!D$109)
+($G605*'fnd base rates'!D$110)
+($H605*'fnd base rates'!D$111)
+($I605*'fnd base rates'!D$112)
+($J605*'fnd base rates'!D$113)
+($K605*'fnd base rates'!D$114)
+($M605*'fnd base rates'!D$116)
+($N605*'fnd base rates'!D$117)
+($O605*'fnd base rates'!D$118)
+($P605*VLOOKUP($S605+12,rate_basefnd,4)))
*$R605</f>
        <v>7194.09</v>
      </c>
      <c r="W605" s="1">
        <f>(($D605*'fnd base rates'!E$107)
+($E605*'fnd base rates'!E$108)
+($F605*'fnd base rates'!E$109)
+($G605*'fnd base rates'!E$110)
+($H605*'fnd base rates'!E$111)
+($I605*'fnd base rates'!E$112)
+($J605*'fnd base rates'!E$113)
+($K605*'fnd base rates'!E$114)
+($M605*'fnd base rates'!E$116)
+($N605*'fnd base rates'!E$117)
+($O605*'fnd base rates'!E$118)
+($P605*VLOOKUP($S605+12,rate_basefnd,5)))
*$R605</f>
        <v>44314.663383999999</v>
      </c>
      <c r="X605" s="1">
        <f>(($D605*'fnd base rates'!F$107)
+($E605*'fnd base rates'!F$108)
+($F605*'fnd base rates'!F$109)
+($G605*'fnd base rates'!F$110)
+($H605*'fnd base rates'!F$111)
+($I605*'fnd base rates'!F$112)
+($J605*'fnd base rates'!F$113)
+($K605*'fnd base rates'!F$114)
+($M605*'fnd base rates'!F$116)
+($N605*'fnd base rates'!F$117)
+($O605*'fnd base rates'!F$118)
+($P605*VLOOKUP($S605+12,rate_basefnd,6)))
*$R605</f>
        <v>8198.9577079999999</v>
      </c>
      <c r="Y605" s="1">
        <f>(($D605*'fnd base rates'!G$107)
+($E605*'fnd base rates'!G$108)
+($F605*'fnd base rates'!G$109)
+($G605*'fnd base rates'!G$110)
+($H605*'fnd base rates'!G$111)
+($I605*'fnd base rates'!G$112)
+($J605*'fnd base rates'!G$113)
+($K605*'fnd base rates'!G$114)
+($M605*'fnd base rates'!G$116)
+($N605*'fnd base rates'!G$117)
+($O605*'fnd base rates'!G$118)
+($P605*VLOOKUP($S605+12,rate_basefnd,7)))
*$R605</f>
        <v>1630.1295380000001</v>
      </c>
      <c r="Z605" s="1">
        <f>(($D605*'fnd base rates'!H$107)
+($E605*'fnd base rates'!H$108)
+($F605*'fnd base rates'!H$109)
+($G605*'fnd base rates'!H$110)
+($H605*'fnd base rates'!H$111)
+($I605*'fnd base rates'!H$112)
+($J605*'fnd base rates'!H$113)
+($K605*'fnd base rates'!H$114)
+($M605*'fnd base rates'!H$116)
+($N605*'fnd base rates'!H$117)
+($O605*'fnd base rates'!H$118)
+($P605*VLOOKUP($S605+12,rate_basefnd,8)))</f>
        <v>6865.8204059999998</v>
      </c>
      <c r="AA605" s="1">
        <f>(($D605*'fnd base rates'!I$107)
+($E605*'fnd base rates'!I$108)
+($F605*'fnd base rates'!I$109)
+($G605*'fnd base rates'!I$110)
+($H605*'fnd base rates'!I$111)
+($I605*'fnd base rates'!I$112)
+($J605*'fnd base rates'!I$113)
+($K605*'fnd base rates'!I$114)
+($M605*'fnd base rates'!I$116)
+($N605*'fnd base rates'!I$117)
+($O605*'fnd base rates'!I$118)
+($P605*VLOOKUP($S605+12,rate_basefnd,9)))
*$R605</f>
        <v>3828.85</v>
      </c>
      <c r="AB605" s="1">
        <f>(($D605*'fnd base rates'!J$107)
+($E605*'fnd base rates'!J$108)
+($F605*'fnd base rates'!J$109)
+($G605*'fnd base rates'!J$110)
+($H605*'fnd base rates'!J$111)
+($I605*'fnd base rates'!J$112)
+($J605*'fnd base rates'!J$113)
+($K605*'fnd base rates'!J$114)
+($M605*'fnd base rates'!J$116)
+($N605*'fnd base rates'!J$117)
+($O605*'fnd base rates'!J$118)
+($P605*VLOOKUP($S605+12,rate_basefnd,10)))
*$R605</f>
        <v>5147.2699999999995</v>
      </c>
      <c r="AC605" s="1">
        <f>(($D605*'fnd base rates'!K$107)
+($E605*'fnd base rates'!K$108)
+($F605*'fnd base rates'!K$109)
+($G605*'fnd base rates'!K$110)
+($H605*'fnd base rates'!K$111)
+($I605*'fnd base rates'!K$112)
+($J605*'fnd base rates'!K$113)
+($K605*'fnd base rates'!K$114)
+($M605*'fnd base rates'!K$116)
+($N605*'fnd base rates'!K$117)
+($O605*'fnd base rates'!K$118)
+($P605*VLOOKUP($S605+12,rate_basefnd,11)))
*$R605</f>
        <v>10414.73892</v>
      </c>
      <c r="AD605" s="1">
        <f>(($D605*'fnd base rates'!L$107)
+($E605*'fnd base rates'!L$108)
+($F605*'fnd base rates'!L$109)
+($G605*'fnd base rates'!L$110)
+($H605*'fnd base rates'!L$111)
+($I605*'fnd base rates'!L$112)
+($J605*'fnd base rates'!L$113)
+($K605*'fnd base rates'!L$114)
+($M605*'fnd base rates'!L$116)
+($N605*'fnd base rates'!L$117)
+($O605*'fnd base rates'!L$118)
+($P605*VLOOKUP($S605+12,rate_basefnd,12)))</f>
        <v>13095.780120000001</v>
      </c>
      <c r="AE605" s="1">
        <f>(($D605*'fnd base rates'!M$107)
+($E605*'fnd base rates'!M$108)
+($F605*'fnd base rates'!M$109)
+($G605*'fnd base rates'!M$110)
+($H605*'fnd base rates'!M$111)
+($I605*'fnd base rates'!M$112)
+($J605*'fnd base rates'!M$113)
+($K605*'fnd base rates'!M$114)
+($M605*'fnd base rates'!M$116)
+($N605*'fnd base rates'!M$117)
+($O605*'fnd base rates'!M$118)
+($P605*VLOOKUP($S605+12,rate_basefnd,13)))</f>
        <v>0</v>
      </c>
      <c r="AF605" s="4">
        <f t="shared" si="691"/>
        <v>105583.54219000001</v>
      </c>
      <c r="AH605" s="269">
        <f t="shared" si="692"/>
        <v>479278670</v>
      </c>
      <c r="AI605" s="4" t="str">
        <f t="shared" si="693"/>
        <v>479</v>
      </c>
      <c r="AJ605" s="2" t="str">
        <f t="shared" si="694"/>
        <v>278</v>
      </c>
      <c r="AK605" s="2" t="str">
        <f t="shared" si="695"/>
        <v>670</v>
      </c>
      <c r="AL605" s="4">
        <f t="shared" si="696"/>
        <v>1</v>
      </c>
      <c r="AM605" s="4">
        <f t="shared" si="687"/>
        <v>9</v>
      </c>
      <c r="AN605" s="4">
        <f t="shared" si="697"/>
        <v>105583.54219000001</v>
      </c>
      <c r="AO605" s="4">
        <f t="shared" si="698"/>
        <v>11732</v>
      </c>
      <c r="AP605" s="4">
        <f t="shared" si="688"/>
        <v>0</v>
      </c>
      <c r="AQ605" s="4">
        <v>11732</v>
      </c>
      <c r="AW605" s="4">
        <v>11732</v>
      </c>
      <c r="AX605" s="5">
        <f t="shared" si="699"/>
        <v>0</v>
      </c>
      <c r="AY605" s="4">
        <v>11732</v>
      </c>
      <c r="AZ605" s="5"/>
      <c r="BB605" s="5">
        <f t="shared" ref="BB605" si="718">BC605-BA605</f>
        <v>0</v>
      </c>
    </row>
    <row r="606" spans="1:54" s="4" customFormat="1">
      <c r="A606" s="269">
        <v>479</v>
      </c>
      <c r="B606" s="2">
        <v>479278672</v>
      </c>
      <c r="C606" s="9" t="s">
        <v>1070</v>
      </c>
      <c r="D606" s="14">
        <f>'fnd enro'!D606</f>
        <v>0</v>
      </c>
      <c r="E606" s="14">
        <f>'fnd enro'!E606</f>
        <v>0</v>
      </c>
      <c r="F606" s="14">
        <f>'fnd enro'!F606</f>
        <v>0</v>
      </c>
      <c r="G606" s="14">
        <f>'fnd enro'!G606</f>
        <v>0</v>
      </c>
      <c r="H606" s="14">
        <f>'fnd enro'!H606</f>
        <v>1</v>
      </c>
      <c r="I606" s="14">
        <f>'fnd enro'!I606</f>
        <v>2</v>
      </c>
      <c r="J606" s="14">
        <f>'fnd enro'!J606</f>
        <v>0</v>
      </c>
      <c r="K606" s="15">
        <f>'fnd enro'!K606</f>
        <v>0.1158</v>
      </c>
      <c r="L606" s="14">
        <f>'fnd enro'!L606</f>
        <v>0</v>
      </c>
      <c r="M606" s="14">
        <f>'fnd enro'!M606</f>
        <v>0</v>
      </c>
      <c r="N606" s="14">
        <f>'fnd enro'!N606</f>
        <v>0</v>
      </c>
      <c r="O606" s="14">
        <f>'fnd enro'!O606</f>
        <v>0</v>
      </c>
      <c r="P606" s="14">
        <f>'fnd enro'!P606</f>
        <v>1</v>
      </c>
      <c r="Q606" s="14">
        <f>'fnd enro'!R606</f>
        <v>3</v>
      </c>
      <c r="R606" s="15">
        <f t="shared" si="690"/>
        <v>1</v>
      </c>
      <c r="S606" s="14">
        <f>VALUE('fnd enro'!Q606)</f>
        <v>9</v>
      </c>
      <c r="T606" s="2"/>
      <c r="U606" s="1">
        <f>(($D606*'fnd base rates'!C$107)
+($E606*'fnd base rates'!C$108)
+($F606*'fnd base rates'!C$109)
+($G606*'fnd base rates'!C$110)
+($H606*'fnd base rates'!C$111)
+($I606*'fnd base rates'!C$112)
+($J606*'fnd base rates'!C$113)
+($K606*'fnd base rates'!C$114)
+($M606*'fnd base rates'!C$116)
+($N606*'fnd base rates'!C$117)
+($O606*'fnd base rates'!C$118)
+($P606*VLOOKUP($S606+12,rate_basefnd,3)))
*$R606</f>
        <v>1685.1440379999999</v>
      </c>
      <c r="V606" s="1">
        <f>(($D606*'fnd base rates'!D$107)
+($E606*'fnd base rates'!D$108)
+($F606*'fnd base rates'!D$109)
+($G606*'fnd base rates'!D$110)
+($H606*'fnd base rates'!D$111)
+($I606*'fnd base rates'!D$112)
+($J606*'fnd base rates'!D$113)
+($K606*'fnd base rates'!D$114)
+($M606*'fnd base rates'!D$116)
+($N606*'fnd base rates'!D$117)
+($O606*'fnd base rates'!D$118)
+($P606*VLOOKUP($S606+12,rate_basefnd,4)))
*$R606</f>
        <v>2654.1800000000003</v>
      </c>
      <c r="W606" s="1">
        <f>(($D606*'fnd base rates'!E$107)
+($E606*'fnd base rates'!E$108)
+($F606*'fnd base rates'!E$109)
+($G606*'fnd base rates'!E$110)
+($H606*'fnd base rates'!E$111)
+($I606*'fnd base rates'!E$112)
+($J606*'fnd base rates'!E$113)
+($K606*'fnd base rates'!E$114)
+($M606*'fnd base rates'!E$116)
+($N606*'fnd base rates'!E$117)
+($O606*'fnd base rates'!E$118)
+($P606*VLOOKUP($S606+12,rate_basefnd,5)))
*$R606</f>
        <v>16787.791127999997</v>
      </c>
      <c r="X606" s="1">
        <f>(($D606*'fnd base rates'!F$107)
+($E606*'fnd base rates'!F$108)
+($F606*'fnd base rates'!F$109)
+($G606*'fnd base rates'!F$110)
+($H606*'fnd base rates'!F$111)
+($I606*'fnd base rates'!F$112)
+($J606*'fnd base rates'!F$113)
+($K606*'fnd base rates'!F$114)
+($M606*'fnd base rates'!F$116)
+($N606*'fnd base rates'!F$117)
+($O606*'fnd base rates'!F$118)
+($P606*VLOOKUP($S606+12,rate_basefnd,6)))
*$R606</f>
        <v>2769.1492360000002</v>
      </c>
      <c r="Y606" s="1">
        <f>(($D606*'fnd base rates'!G$107)
+($E606*'fnd base rates'!G$108)
+($F606*'fnd base rates'!G$109)
+($G606*'fnd base rates'!G$110)
+($H606*'fnd base rates'!G$111)
+($I606*'fnd base rates'!G$112)
+($J606*'fnd base rates'!G$113)
+($K606*'fnd base rates'!G$114)
+($M606*'fnd base rates'!G$116)
+($N606*'fnd base rates'!G$117)
+($O606*'fnd base rates'!G$118)
+($P606*VLOOKUP($S606+12,rate_basefnd,7)))
*$R606</f>
        <v>666.20984599999997</v>
      </c>
      <c r="Z606" s="1">
        <f>(($D606*'fnd base rates'!H$107)
+($E606*'fnd base rates'!H$108)
+($F606*'fnd base rates'!H$109)
+($G606*'fnd base rates'!H$110)
+($H606*'fnd base rates'!H$111)
+($I606*'fnd base rates'!H$112)
+($J606*'fnd base rates'!H$113)
+($K606*'fnd base rates'!H$114)
+($M606*'fnd base rates'!H$116)
+($N606*'fnd base rates'!H$117)
+($O606*'fnd base rates'!H$118)
+($P606*VLOOKUP($S606+12,rate_basefnd,8)))</f>
        <v>2205.656802</v>
      </c>
      <c r="AA606" s="1">
        <f>(($D606*'fnd base rates'!I$107)
+($E606*'fnd base rates'!I$108)
+($F606*'fnd base rates'!I$109)
+($G606*'fnd base rates'!I$110)
+($H606*'fnd base rates'!I$111)
+($I606*'fnd base rates'!I$112)
+($J606*'fnd base rates'!I$113)
+($K606*'fnd base rates'!I$114)
+($M606*'fnd base rates'!I$116)
+($N606*'fnd base rates'!I$117)
+($O606*'fnd base rates'!I$118)
+($P606*VLOOKUP($S606+12,rate_basefnd,9)))
*$R606</f>
        <v>1356.4499999999998</v>
      </c>
      <c r="AB606" s="1">
        <f>(($D606*'fnd base rates'!J$107)
+($E606*'fnd base rates'!J$108)
+($F606*'fnd base rates'!J$109)
+($G606*'fnd base rates'!J$110)
+($H606*'fnd base rates'!J$111)
+($I606*'fnd base rates'!J$112)
+($J606*'fnd base rates'!J$113)
+($K606*'fnd base rates'!J$114)
+($M606*'fnd base rates'!J$116)
+($N606*'fnd base rates'!J$117)
+($O606*'fnd base rates'!J$118)
+($P606*VLOOKUP($S606+12,rate_basefnd,10)))
*$R606</f>
        <v>2133.58</v>
      </c>
      <c r="AC606" s="1">
        <f>(($D606*'fnd base rates'!K$107)
+($E606*'fnd base rates'!K$108)
+($F606*'fnd base rates'!K$109)
+($G606*'fnd base rates'!K$110)
+($H606*'fnd base rates'!K$111)
+($I606*'fnd base rates'!K$112)
+($J606*'fnd base rates'!K$113)
+($K606*'fnd base rates'!K$114)
+($M606*'fnd base rates'!K$116)
+($N606*'fnd base rates'!K$117)
+($O606*'fnd base rates'!K$118)
+($P606*VLOOKUP($S606+12,rate_basefnd,11)))
*$R606</f>
        <v>3482.2796399999997</v>
      </c>
      <c r="AD606" s="1">
        <f>(($D606*'fnd base rates'!L$107)
+($E606*'fnd base rates'!L$108)
+($F606*'fnd base rates'!L$109)
+($G606*'fnd base rates'!L$110)
+($H606*'fnd base rates'!L$111)
+($I606*'fnd base rates'!L$112)
+($J606*'fnd base rates'!L$113)
+($K606*'fnd base rates'!L$114)
+($M606*'fnd base rates'!L$116)
+($N606*'fnd base rates'!L$117)
+($O606*'fnd base rates'!L$118)
+($P606*VLOOKUP($S606+12,rate_basefnd,12)))</f>
        <v>4817.5100400000001</v>
      </c>
      <c r="AE606" s="1">
        <f>(($D606*'fnd base rates'!M$107)
+($E606*'fnd base rates'!M$108)
+($F606*'fnd base rates'!M$109)
+($G606*'fnd base rates'!M$110)
+($H606*'fnd base rates'!M$111)
+($I606*'fnd base rates'!M$112)
+($J606*'fnd base rates'!M$113)
+($K606*'fnd base rates'!M$114)
+($M606*'fnd base rates'!M$116)
+($N606*'fnd base rates'!M$117)
+($O606*'fnd base rates'!M$118)
+($P606*VLOOKUP($S606+12,rate_basefnd,13)))</f>
        <v>0</v>
      </c>
      <c r="AF606" s="4">
        <f t="shared" si="691"/>
        <v>38557.950730000004</v>
      </c>
      <c r="AH606" s="269">
        <f t="shared" si="692"/>
        <v>479278672</v>
      </c>
      <c r="AI606" s="4" t="str">
        <f t="shared" si="693"/>
        <v>479</v>
      </c>
      <c r="AJ606" s="2" t="str">
        <f t="shared" si="694"/>
        <v>278</v>
      </c>
      <c r="AK606" s="2" t="str">
        <f t="shared" si="695"/>
        <v>672</v>
      </c>
      <c r="AL606" s="4">
        <f t="shared" si="696"/>
        <v>1</v>
      </c>
      <c r="AM606" s="4">
        <f t="shared" si="687"/>
        <v>3</v>
      </c>
      <c r="AN606" s="4">
        <f t="shared" si="697"/>
        <v>38557.950730000004</v>
      </c>
      <c r="AO606" s="4">
        <f t="shared" si="698"/>
        <v>12853</v>
      </c>
      <c r="AP606" s="4">
        <f t="shared" si="688"/>
        <v>0</v>
      </c>
      <c r="AQ606" s="4">
        <v>12853</v>
      </c>
      <c r="AW606" s="4">
        <v>12853</v>
      </c>
      <c r="AX606" s="5">
        <f t="shared" si="699"/>
        <v>0</v>
      </c>
      <c r="AY606" s="4">
        <v>12853</v>
      </c>
      <c r="AZ606" s="5"/>
      <c r="BB606" s="5">
        <f t="shared" ref="BB606" si="719">BC606-BA606</f>
        <v>0</v>
      </c>
    </row>
    <row r="607" spans="1:54" s="4" customFormat="1">
      <c r="A607" s="269">
        <v>479</v>
      </c>
      <c r="B607" s="2">
        <v>479278674</v>
      </c>
      <c r="C607" s="9" t="s">
        <v>1070</v>
      </c>
      <c r="D607" s="14">
        <f>'fnd enro'!D607</f>
        <v>0</v>
      </c>
      <c r="E607" s="14">
        <f>'fnd enro'!E607</f>
        <v>0</v>
      </c>
      <c r="F607" s="14">
        <f>'fnd enro'!F607</f>
        <v>0</v>
      </c>
      <c r="G607" s="14">
        <f>'fnd enro'!G607</f>
        <v>0</v>
      </c>
      <c r="H607" s="14">
        <f>'fnd enro'!H607</f>
        <v>2</v>
      </c>
      <c r="I607" s="14">
        <f>'fnd enro'!I607</f>
        <v>7</v>
      </c>
      <c r="J607" s="14">
        <f>'fnd enro'!J607</f>
        <v>0</v>
      </c>
      <c r="K607" s="15">
        <f>'fnd enro'!K607</f>
        <v>0.34739999999999999</v>
      </c>
      <c r="L607" s="14">
        <f>'fnd enro'!L607</f>
        <v>0</v>
      </c>
      <c r="M607" s="14">
        <f>'fnd enro'!M607</f>
        <v>0</v>
      </c>
      <c r="N607" s="14">
        <f>'fnd enro'!N607</f>
        <v>0</v>
      </c>
      <c r="O607" s="14">
        <f>'fnd enro'!O607</f>
        <v>0</v>
      </c>
      <c r="P607" s="14">
        <f>'fnd enro'!P607</f>
        <v>4</v>
      </c>
      <c r="Q607" s="14">
        <f>'fnd enro'!R607</f>
        <v>9</v>
      </c>
      <c r="R607" s="15">
        <f t="shared" si="690"/>
        <v>1</v>
      </c>
      <c r="S607" s="14">
        <f>VALUE('fnd enro'!Q607)</f>
        <v>10</v>
      </c>
      <c r="T607" s="2"/>
      <c r="U607" s="1">
        <f>(($D607*'fnd base rates'!C$107)
+($E607*'fnd base rates'!C$108)
+($F607*'fnd base rates'!C$109)
+($G607*'fnd base rates'!C$110)
+($H607*'fnd base rates'!C$111)
+($I607*'fnd base rates'!C$112)
+($J607*'fnd base rates'!C$113)
+($K607*'fnd base rates'!C$114)
+($M607*'fnd base rates'!C$116)
+($N607*'fnd base rates'!C$117)
+($O607*'fnd base rates'!C$118)
+($P607*VLOOKUP($S607+12,rate_basefnd,3)))
*$R607</f>
        <v>5145.3921139999993</v>
      </c>
      <c r="V607" s="1">
        <f>(($D607*'fnd base rates'!D$107)
+($E607*'fnd base rates'!D$108)
+($F607*'fnd base rates'!D$109)
+($G607*'fnd base rates'!D$110)
+($H607*'fnd base rates'!D$111)
+($I607*'fnd base rates'!D$112)
+($J607*'fnd base rates'!D$113)
+($K607*'fnd base rates'!D$114)
+($M607*'fnd base rates'!D$116)
+($N607*'fnd base rates'!D$117)
+($O607*'fnd base rates'!D$118)
+($P607*VLOOKUP($S607+12,rate_basefnd,4)))
*$R607</f>
        <v>8388.92</v>
      </c>
      <c r="W607" s="1">
        <f>(($D607*'fnd base rates'!E$107)
+($E607*'fnd base rates'!E$108)
+($F607*'fnd base rates'!E$109)
+($G607*'fnd base rates'!E$110)
+($H607*'fnd base rates'!E$111)
+($I607*'fnd base rates'!E$112)
+($J607*'fnd base rates'!E$113)
+($K607*'fnd base rates'!E$114)
+($M607*'fnd base rates'!E$116)
+($N607*'fnd base rates'!E$117)
+($O607*'fnd base rates'!E$118)
+($P607*VLOOKUP($S607+12,rate_basefnd,5)))
*$R607</f>
        <v>55978.123383999999</v>
      </c>
      <c r="X607" s="1">
        <f>(($D607*'fnd base rates'!F$107)
+($E607*'fnd base rates'!F$108)
+($F607*'fnd base rates'!F$109)
+($G607*'fnd base rates'!F$110)
+($H607*'fnd base rates'!F$111)
+($I607*'fnd base rates'!F$112)
+($J607*'fnd base rates'!F$113)
+($K607*'fnd base rates'!F$114)
+($M607*'fnd base rates'!F$116)
+($N607*'fnd base rates'!F$117)
+($O607*'fnd base rates'!F$118)
+($P607*VLOOKUP($S607+12,rate_basefnd,6)))
*$R607</f>
        <v>8198.9577079999999</v>
      </c>
      <c r="Y607" s="1">
        <f>(($D607*'fnd base rates'!G$107)
+($E607*'fnd base rates'!G$108)
+($F607*'fnd base rates'!G$109)
+($G607*'fnd base rates'!G$110)
+($H607*'fnd base rates'!G$111)
+($I607*'fnd base rates'!G$112)
+($J607*'fnd base rates'!G$113)
+($K607*'fnd base rates'!G$114)
+($M607*'fnd base rates'!G$116)
+($N607*'fnd base rates'!G$117)
+($O607*'fnd base rates'!G$118)
+($P607*VLOOKUP($S607+12,rate_basefnd,7)))
*$R607</f>
        <v>2195.9695380000003</v>
      </c>
      <c r="Z607" s="1">
        <f>(($D607*'fnd base rates'!H$107)
+($E607*'fnd base rates'!H$108)
+($F607*'fnd base rates'!H$109)
+($G607*'fnd base rates'!H$110)
+($H607*'fnd base rates'!H$111)
+($I607*'fnd base rates'!H$112)
+($J607*'fnd base rates'!H$113)
+($K607*'fnd base rates'!H$114)
+($M607*'fnd base rates'!H$116)
+($N607*'fnd base rates'!H$117)
+($O607*'fnd base rates'!H$118)
+($P607*VLOOKUP($S607+12,rate_basefnd,8)))</f>
        <v>6952.5504059999994</v>
      </c>
      <c r="AA607" s="1">
        <f>(($D607*'fnd base rates'!I$107)
+($E607*'fnd base rates'!I$108)
+($F607*'fnd base rates'!I$109)
+($G607*'fnd base rates'!I$110)
+($H607*'fnd base rates'!I$111)
+($I607*'fnd base rates'!I$112)
+($J607*'fnd base rates'!I$113)
+($K607*'fnd base rates'!I$114)
+($M607*'fnd base rates'!I$116)
+($N607*'fnd base rates'!I$117)
+($O607*'fnd base rates'!I$118)
+($P607*VLOOKUP($S607+12,rate_basefnd,9)))
*$R607</f>
        <v>4301.16</v>
      </c>
      <c r="AB607" s="1">
        <f>(($D607*'fnd base rates'!J$107)
+($E607*'fnd base rates'!J$108)
+($F607*'fnd base rates'!J$109)
+($G607*'fnd base rates'!J$110)
+($H607*'fnd base rates'!J$111)
+($I607*'fnd base rates'!J$112)
+($J607*'fnd base rates'!J$113)
+($K607*'fnd base rates'!J$114)
+($M607*'fnd base rates'!J$116)
+($N607*'fnd base rates'!J$117)
+($O607*'fnd base rates'!J$118)
+($P607*VLOOKUP($S607+12,rate_basefnd,10)))
*$R607</f>
        <v>7601.43</v>
      </c>
      <c r="AC607" s="1">
        <f>(($D607*'fnd base rates'!K$107)
+($E607*'fnd base rates'!K$108)
+($F607*'fnd base rates'!K$109)
+($G607*'fnd base rates'!K$110)
+($H607*'fnd base rates'!K$111)
+($I607*'fnd base rates'!K$112)
+($J607*'fnd base rates'!K$113)
+($K607*'fnd base rates'!K$114)
+($M607*'fnd base rates'!K$116)
+($N607*'fnd base rates'!K$117)
+($O607*'fnd base rates'!K$118)
+($P607*VLOOKUP($S607+12,rate_basefnd,11)))
*$R607</f>
        <v>10414.73892</v>
      </c>
      <c r="AD607" s="1">
        <f>(($D607*'fnd base rates'!L$107)
+($E607*'fnd base rates'!L$108)
+($F607*'fnd base rates'!L$109)
+($G607*'fnd base rates'!L$110)
+($H607*'fnd base rates'!L$111)
+($I607*'fnd base rates'!L$112)
+($J607*'fnd base rates'!L$113)
+($K607*'fnd base rates'!L$114)
+($M607*'fnd base rates'!L$116)
+($N607*'fnd base rates'!L$117)
+($O607*'fnd base rates'!L$118)
+($P607*VLOOKUP($S607+12,rate_basefnd,12)))</f>
        <v>14982.440120000001</v>
      </c>
      <c r="AE607" s="1">
        <f>(($D607*'fnd base rates'!M$107)
+($E607*'fnd base rates'!M$108)
+($F607*'fnd base rates'!M$109)
+($G607*'fnd base rates'!M$110)
+($H607*'fnd base rates'!M$111)
+($I607*'fnd base rates'!M$112)
+($J607*'fnd base rates'!M$113)
+($K607*'fnd base rates'!M$114)
+($M607*'fnd base rates'!M$116)
+($N607*'fnd base rates'!M$117)
+($O607*'fnd base rates'!M$118)
+($P607*VLOOKUP($S607+12,rate_basefnd,13)))</f>
        <v>0</v>
      </c>
      <c r="AF607" s="4">
        <f t="shared" si="691"/>
        <v>124159.68219000001</v>
      </c>
      <c r="AH607" s="269">
        <f t="shared" si="692"/>
        <v>479278674</v>
      </c>
      <c r="AI607" s="4" t="str">
        <f t="shared" si="693"/>
        <v>479</v>
      </c>
      <c r="AJ607" s="2" t="str">
        <f t="shared" si="694"/>
        <v>278</v>
      </c>
      <c r="AK607" s="2" t="str">
        <f t="shared" si="695"/>
        <v>674</v>
      </c>
      <c r="AL607" s="4">
        <f t="shared" si="696"/>
        <v>1</v>
      </c>
      <c r="AM607" s="4">
        <f t="shared" si="687"/>
        <v>9</v>
      </c>
      <c r="AN607" s="4">
        <f t="shared" si="697"/>
        <v>124159.68219000001</v>
      </c>
      <c r="AO607" s="4">
        <f t="shared" si="698"/>
        <v>13796</v>
      </c>
      <c r="AP607" s="4">
        <f t="shared" si="688"/>
        <v>0</v>
      </c>
      <c r="AQ607" s="4">
        <v>13796</v>
      </c>
      <c r="AW607" s="4">
        <v>13796</v>
      </c>
      <c r="AX607" s="5">
        <f t="shared" si="699"/>
        <v>0</v>
      </c>
      <c r="AY607" s="4">
        <v>13796</v>
      </c>
      <c r="AZ607" s="5"/>
      <c r="BB607" s="5">
        <f t="shared" ref="BB607" si="720">BC607-BA607</f>
        <v>0</v>
      </c>
    </row>
    <row r="608" spans="1:54" s="4" customFormat="1">
      <c r="A608" s="269">
        <v>479</v>
      </c>
      <c r="B608" s="2">
        <v>479278680</v>
      </c>
      <c r="C608" s="9" t="s">
        <v>1070</v>
      </c>
      <c r="D608" s="14">
        <f>'fnd enro'!D608</f>
        <v>0</v>
      </c>
      <c r="E608" s="14">
        <f>'fnd enro'!E608</f>
        <v>0</v>
      </c>
      <c r="F608" s="14">
        <f>'fnd enro'!F608</f>
        <v>0</v>
      </c>
      <c r="G608" s="14">
        <f>'fnd enro'!G608</f>
        <v>0</v>
      </c>
      <c r="H608" s="14">
        <f>'fnd enro'!H608</f>
        <v>3</v>
      </c>
      <c r="I608" s="14">
        <f>'fnd enro'!I608</f>
        <v>4</v>
      </c>
      <c r="J608" s="14">
        <f>'fnd enro'!J608</f>
        <v>0</v>
      </c>
      <c r="K608" s="15">
        <f>'fnd enro'!K608</f>
        <v>0.2702</v>
      </c>
      <c r="L608" s="14">
        <f>'fnd enro'!L608</f>
        <v>0</v>
      </c>
      <c r="M608" s="14">
        <f>'fnd enro'!M608</f>
        <v>0</v>
      </c>
      <c r="N608" s="14">
        <f>'fnd enro'!N608</f>
        <v>0</v>
      </c>
      <c r="O608" s="14">
        <f>'fnd enro'!O608</f>
        <v>0</v>
      </c>
      <c r="P608" s="14">
        <f>'fnd enro'!P608</f>
        <v>2</v>
      </c>
      <c r="Q608" s="14">
        <f>'fnd enro'!R608</f>
        <v>7</v>
      </c>
      <c r="R608" s="15">
        <f t="shared" si="690"/>
        <v>1</v>
      </c>
      <c r="S608" s="14">
        <f>VALUE('fnd enro'!Q608)</f>
        <v>5</v>
      </c>
      <c r="T608" s="2"/>
      <c r="U608" s="1">
        <f>(($D608*'fnd base rates'!C$107)
+($E608*'fnd base rates'!C$108)
+($F608*'fnd base rates'!C$109)
+($G608*'fnd base rates'!C$110)
+($H608*'fnd base rates'!C$111)
+($I608*'fnd base rates'!C$112)
+($J608*'fnd base rates'!C$113)
+($K608*'fnd base rates'!C$114)
+($M608*'fnd base rates'!C$116)
+($N608*'fnd base rates'!C$117)
+($O608*'fnd base rates'!C$118)
+($P608*VLOOKUP($S608+12,rate_basefnd,3)))
*$R608</f>
        <v>3874.9694219999997</v>
      </c>
      <c r="V608" s="1">
        <f>(($D608*'fnd base rates'!D$107)
+($E608*'fnd base rates'!D$108)
+($F608*'fnd base rates'!D$109)
+($G608*'fnd base rates'!D$110)
+($H608*'fnd base rates'!D$111)
+($I608*'fnd base rates'!D$112)
+($J608*'fnd base rates'!D$113)
+($K608*'fnd base rates'!D$114)
+($M608*'fnd base rates'!D$116)
+($N608*'fnd base rates'!D$117)
+($O608*'fnd base rates'!D$118)
+($P608*VLOOKUP($S608+12,rate_basefnd,4)))
*$R608</f>
        <v>5922.88</v>
      </c>
      <c r="W608" s="1">
        <f>(($D608*'fnd base rates'!E$107)
+($E608*'fnd base rates'!E$108)
+($F608*'fnd base rates'!E$109)
+($G608*'fnd base rates'!E$110)
+($H608*'fnd base rates'!E$111)
+($I608*'fnd base rates'!E$112)
+($J608*'fnd base rates'!E$113)
+($K608*'fnd base rates'!E$114)
+($M608*'fnd base rates'!E$116)
+($N608*'fnd base rates'!E$117)
+($O608*'fnd base rates'!E$118)
+($P608*VLOOKUP($S608+12,rate_basefnd,5)))
*$R608</f>
        <v>35565.462631999995</v>
      </c>
      <c r="X608" s="1">
        <f>(($D608*'fnd base rates'!F$107)
+($E608*'fnd base rates'!F$108)
+($F608*'fnd base rates'!F$109)
+($G608*'fnd base rates'!F$110)
+($H608*'fnd base rates'!F$111)
+($I608*'fnd base rates'!F$112)
+($J608*'fnd base rates'!F$113)
+($K608*'fnd base rates'!F$114)
+($M608*'fnd base rates'!F$116)
+($N608*'fnd base rates'!F$117)
+($O608*'fnd base rates'!F$118)
+($P608*VLOOKUP($S608+12,rate_basefnd,6)))
*$R608</f>
        <v>6533.6748840000009</v>
      </c>
      <c r="Y608" s="1">
        <f>(($D608*'fnd base rates'!G$107)
+($E608*'fnd base rates'!G$108)
+($F608*'fnd base rates'!G$109)
+($G608*'fnd base rates'!G$110)
+($H608*'fnd base rates'!G$111)
+($I608*'fnd base rates'!G$112)
+($J608*'fnd base rates'!G$113)
+($K608*'fnd base rates'!G$114)
+($M608*'fnd base rates'!G$116)
+($N608*'fnd base rates'!G$117)
+($O608*'fnd base rates'!G$118)
+($P608*VLOOKUP($S608+12,rate_basefnd,7)))
*$R608</f>
        <v>1429.5929740000001</v>
      </c>
      <c r="Z608" s="1">
        <f>(($D608*'fnd base rates'!H$107)
+($E608*'fnd base rates'!H$108)
+($F608*'fnd base rates'!H$109)
+($G608*'fnd base rates'!H$110)
+($H608*'fnd base rates'!H$111)
+($I608*'fnd base rates'!H$112)
+($J608*'fnd base rates'!H$113)
+($K608*'fnd base rates'!H$114)
+($M608*'fnd base rates'!H$116)
+($N608*'fnd base rates'!H$117)
+($O608*'fnd base rates'!H$118)
+($P608*VLOOKUP($S608+12,rate_basefnd,8)))</f>
        <v>4923.8125380000001</v>
      </c>
      <c r="AA608" s="1">
        <f>(($D608*'fnd base rates'!I$107)
+($E608*'fnd base rates'!I$108)
+($F608*'fnd base rates'!I$109)
+($G608*'fnd base rates'!I$110)
+($H608*'fnd base rates'!I$111)
+($I608*'fnd base rates'!I$112)
+($J608*'fnd base rates'!I$113)
+($K608*'fnd base rates'!I$114)
+($M608*'fnd base rates'!I$116)
+($N608*'fnd base rates'!I$117)
+($O608*'fnd base rates'!I$118)
+($P608*VLOOKUP($S608+12,rate_basefnd,9)))
*$R608</f>
        <v>3016.09</v>
      </c>
      <c r="AB608" s="1">
        <f>(($D608*'fnd base rates'!J$107)
+($E608*'fnd base rates'!J$108)
+($F608*'fnd base rates'!J$109)
+($G608*'fnd base rates'!J$110)
+($H608*'fnd base rates'!J$111)
+($I608*'fnd base rates'!J$112)
+($J608*'fnd base rates'!J$113)
+($K608*'fnd base rates'!J$114)
+($M608*'fnd base rates'!J$116)
+($N608*'fnd base rates'!J$117)
+($O608*'fnd base rates'!J$118)
+($P608*VLOOKUP($S608+12,rate_basefnd,10)))
*$R608</f>
        <v>4206.75</v>
      </c>
      <c r="AC608" s="1">
        <f>(($D608*'fnd base rates'!K$107)
+($E608*'fnd base rates'!K$108)
+($F608*'fnd base rates'!K$109)
+($G608*'fnd base rates'!K$110)
+($H608*'fnd base rates'!K$111)
+($I608*'fnd base rates'!K$112)
+($J608*'fnd base rates'!K$113)
+($K608*'fnd base rates'!K$114)
+($M608*'fnd base rates'!K$116)
+($N608*'fnd base rates'!K$117)
+($O608*'fnd base rates'!K$118)
+($P608*VLOOKUP($S608+12,rate_basefnd,11)))
*$R608</f>
        <v>8146.7191599999996</v>
      </c>
      <c r="AD608" s="1">
        <f>(($D608*'fnd base rates'!L$107)
+($E608*'fnd base rates'!L$108)
+($F608*'fnd base rates'!L$109)
+($G608*'fnd base rates'!L$110)
+($H608*'fnd base rates'!L$111)
+($I608*'fnd base rates'!L$112)
+($J608*'fnd base rates'!L$113)
+($K608*'fnd base rates'!L$114)
+($M608*'fnd base rates'!L$116)
+($N608*'fnd base rates'!L$117)
+($O608*'fnd base rates'!L$118)
+($P608*VLOOKUP($S608+12,rate_basefnd,12)))</f>
        <v>10909.796760000001</v>
      </c>
      <c r="AE608" s="1">
        <f>(($D608*'fnd base rates'!M$107)
+($E608*'fnd base rates'!M$108)
+($F608*'fnd base rates'!M$109)
+($G608*'fnd base rates'!M$110)
+($H608*'fnd base rates'!M$111)
+($I608*'fnd base rates'!M$112)
+($J608*'fnd base rates'!M$113)
+($K608*'fnd base rates'!M$114)
+($M608*'fnd base rates'!M$116)
+($N608*'fnd base rates'!M$117)
+($O608*'fnd base rates'!M$118)
+($P608*VLOOKUP($S608+12,rate_basefnd,13)))</f>
        <v>0</v>
      </c>
      <c r="AF608" s="4">
        <f t="shared" si="691"/>
        <v>84529.748369999987</v>
      </c>
      <c r="AH608" s="269">
        <f t="shared" si="692"/>
        <v>479278680</v>
      </c>
      <c r="AI608" s="4" t="str">
        <f t="shared" si="693"/>
        <v>479</v>
      </c>
      <c r="AJ608" s="2" t="str">
        <f t="shared" si="694"/>
        <v>278</v>
      </c>
      <c r="AK608" s="2" t="str">
        <f t="shared" si="695"/>
        <v>680</v>
      </c>
      <c r="AL608" s="4">
        <f t="shared" si="696"/>
        <v>1</v>
      </c>
      <c r="AM608" s="4">
        <f t="shared" si="687"/>
        <v>7</v>
      </c>
      <c r="AN608" s="4">
        <f t="shared" si="697"/>
        <v>84529.748369999987</v>
      </c>
      <c r="AO608" s="4">
        <f t="shared" si="698"/>
        <v>12076</v>
      </c>
      <c r="AP608" s="4">
        <f t="shared" si="688"/>
        <v>0</v>
      </c>
      <c r="AQ608" s="4">
        <v>12076</v>
      </c>
      <c r="AW608" s="4">
        <v>12076</v>
      </c>
      <c r="AX608" s="5">
        <f t="shared" si="699"/>
        <v>0</v>
      </c>
      <c r="AY608" s="4">
        <v>12076</v>
      </c>
      <c r="AZ608" s="5"/>
      <c r="BB608" s="5">
        <f t="shared" ref="BB608" si="721">BC608-BA608</f>
        <v>0</v>
      </c>
    </row>
    <row r="609" spans="1:54" s="4" customFormat="1">
      <c r="A609" s="269">
        <v>479</v>
      </c>
      <c r="B609" s="2">
        <v>479278683</v>
      </c>
      <c r="C609" s="9" t="s">
        <v>1070</v>
      </c>
      <c r="D609" s="14">
        <f>'fnd enro'!D609</f>
        <v>0</v>
      </c>
      <c r="E609" s="14">
        <f>'fnd enro'!E609</f>
        <v>0</v>
      </c>
      <c r="F609" s="14">
        <f>'fnd enro'!F609</f>
        <v>0</v>
      </c>
      <c r="G609" s="14">
        <f>'fnd enro'!G609</f>
        <v>0</v>
      </c>
      <c r="H609" s="14">
        <f>'fnd enro'!H609</f>
        <v>3</v>
      </c>
      <c r="I609" s="14">
        <f>'fnd enro'!I609</f>
        <v>7</v>
      </c>
      <c r="J609" s="14">
        <f>'fnd enro'!J609</f>
        <v>0</v>
      </c>
      <c r="K609" s="15">
        <f>'fnd enro'!K609</f>
        <v>0.38600000000000001</v>
      </c>
      <c r="L609" s="14">
        <f>'fnd enro'!L609</f>
        <v>0</v>
      </c>
      <c r="M609" s="14">
        <f>'fnd enro'!M609</f>
        <v>0</v>
      </c>
      <c r="N609" s="14">
        <f>'fnd enro'!N609</f>
        <v>0</v>
      </c>
      <c r="O609" s="14">
        <f>'fnd enro'!O609</f>
        <v>0</v>
      </c>
      <c r="P609" s="14">
        <f>'fnd enro'!P609</f>
        <v>3</v>
      </c>
      <c r="Q609" s="14">
        <f>'fnd enro'!R609</f>
        <v>10</v>
      </c>
      <c r="R609" s="15">
        <f t="shared" si="690"/>
        <v>1</v>
      </c>
      <c r="S609" s="14">
        <f>VALUE('fnd enro'!Q609)</f>
        <v>5</v>
      </c>
      <c r="T609" s="2"/>
      <c r="U609" s="1">
        <f>(($D609*'fnd base rates'!C$107)
+($E609*'fnd base rates'!C$108)
+($F609*'fnd base rates'!C$109)
+($G609*'fnd base rates'!C$110)
+($H609*'fnd base rates'!C$111)
+($I609*'fnd base rates'!C$112)
+($J609*'fnd base rates'!C$113)
+($K609*'fnd base rates'!C$114)
+($M609*'fnd base rates'!C$116)
+($N609*'fnd base rates'!C$117)
+($O609*'fnd base rates'!C$118)
+($P609*VLOOKUP($S609+12,rate_basefnd,3)))
*$R609</f>
        <v>5544.2234600000002</v>
      </c>
      <c r="V609" s="1">
        <f>(($D609*'fnd base rates'!D$107)
+($E609*'fnd base rates'!D$108)
+($F609*'fnd base rates'!D$109)
+($G609*'fnd base rates'!D$110)
+($H609*'fnd base rates'!D$111)
+($I609*'fnd base rates'!D$112)
+($J609*'fnd base rates'!D$113)
+($K609*'fnd base rates'!D$114)
+($M609*'fnd base rates'!D$116)
+($N609*'fnd base rates'!D$117)
+($O609*'fnd base rates'!D$118)
+($P609*VLOOKUP($S609+12,rate_basefnd,4)))
*$R609</f>
        <v>8501.7800000000007</v>
      </c>
      <c r="W609" s="1">
        <f>(($D609*'fnd base rates'!E$107)
+($E609*'fnd base rates'!E$108)
+($F609*'fnd base rates'!E$109)
+($G609*'fnd base rates'!E$110)
+($H609*'fnd base rates'!E$111)
+($I609*'fnd base rates'!E$112)
+($J609*'fnd base rates'!E$113)
+($K609*'fnd base rates'!E$114)
+($M609*'fnd base rates'!E$116)
+($N609*'fnd base rates'!E$117)
+($O609*'fnd base rates'!E$118)
+($P609*VLOOKUP($S609+12,rate_basefnd,5)))
*$R609</f>
        <v>53071.173759999998</v>
      </c>
      <c r="X609" s="1">
        <f>(($D609*'fnd base rates'!F$107)
+($E609*'fnd base rates'!F$108)
+($F609*'fnd base rates'!F$109)
+($G609*'fnd base rates'!F$110)
+($H609*'fnd base rates'!F$111)
+($I609*'fnd base rates'!F$112)
+($J609*'fnd base rates'!F$113)
+($K609*'fnd base rates'!F$114)
+($M609*'fnd base rates'!F$116)
+($N609*'fnd base rates'!F$117)
+($O609*'fnd base rates'!F$118)
+($P609*VLOOKUP($S609+12,rate_basefnd,6)))
*$R609</f>
        <v>9194.3341200000013</v>
      </c>
      <c r="Y609" s="1">
        <f>(($D609*'fnd base rates'!G$107)
+($E609*'fnd base rates'!G$108)
+($F609*'fnd base rates'!G$109)
+($G609*'fnd base rates'!G$110)
+($H609*'fnd base rates'!G$111)
+($I609*'fnd base rates'!G$112)
+($J609*'fnd base rates'!G$113)
+($K609*'fnd base rates'!G$114)
+($M609*'fnd base rates'!G$116)
+($N609*'fnd base rates'!G$117)
+($O609*'fnd base rates'!G$118)
+($P609*VLOOKUP($S609+12,rate_basefnd,7)))
*$R609</f>
        <v>2055.5928199999998</v>
      </c>
      <c r="Z609" s="1">
        <f>(($D609*'fnd base rates'!H$107)
+($E609*'fnd base rates'!H$108)
+($F609*'fnd base rates'!H$109)
+($G609*'fnd base rates'!H$110)
+($H609*'fnd base rates'!H$111)
+($I609*'fnd base rates'!H$112)
+($J609*'fnd base rates'!H$113)
+($K609*'fnd base rates'!H$114)
+($M609*'fnd base rates'!H$116)
+($N609*'fnd base rates'!H$117)
+($O609*'fnd base rates'!H$118)
+($P609*VLOOKUP($S609+12,rate_basefnd,8)))</f>
        <v>7428.6393400000006</v>
      </c>
      <c r="AA609" s="1">
        <f>(($D609*'fnd base rates'!I$107)
+($E609*'fnd base rates'!I$108)
+($F609*'fnd base rates'!I$109)
+($G609*'fnd base rates'!I$110)
+($H609*'fnd base rates'!I$111)
+($I609*'fnd base rates'!I$112)
+($J609*'fnd base rates'!I$113)
+($K609*'fnd base rates'!I$114)
+($M609*'fnd base rates'!I$116)
+($N609*'fnd base rates'!I$117)
+($O609*'fnd base rates'!I$118)
+($P609*VLOOKUP($S609+12,rate_basefnd,9)))
*$R609</f>
        <v>4406.04</v>
      </c>
      <c r="AB609" s="1">
        <f>(($D609*'fnd base rates'!J$107)
+($E609*'fnd base rates'!J$108)
+($F609*'fnd base rates'!J$109)
+($G609*'fnd base rates'!J$110)
+($H609*'fnd base rates'!J$111)
+($I609*'fnd base rates'!J$112)
+($J609*'fnd base rates'!J$113)
+($K609*'fnd base rates'!J$114)
+($M609*'fnd base rates'!J$116)
+($N609*'fnd base rates'!J$117)
+($O609*'fnd base rates'!J$118)
+($P609*VLOOKUP($S609+12,rate_basefnd,10)))
*$R609</f>
        <v>6510.66</v>
      </c>
      <c r="AC609" s="1">
        <f>(($D609*'fnd base rates'!K$107)
+($E609*'fnd base rates'!K$108)
+($F609*'fnd base rates'!K$109)
+($G609*'fnd base rates'!K$110)
+($H609*'fnd base rates'!K$111)
+($I609*'fnd base rates'!K$112)
+($J609*'fnd base rates'!K$113)
+($K609*'fnd base rates'!K$114)
+($M609*'fnd base rates'!K$116)
+($N609*'fnd base rates'!K$117)
+($O609*'fnd base rates'!K$118)
+($P609*VLOOKUP($S609+12,rate_basefnd,11)))
*$R609</f>
        <v>11596.898799999999</v>
      </c>
      <c r="AD609" s="1">
        <f>(($D609*'fnd base rates'!L$107)
+($E609*'fnd base rates'!L$108)
+($F609*'fnd base rates'!L$109)
+($G609*'fnd base rates'!L$110)
+($H609*'fnd base rates'!L$111)
+($I609*'fnd base rates'!L$112)
+($J609*'fnd base rates'!L$113)
+($K609*'fnd base rates'!L$114)
+($M609*'fnd base rates'!L$116)
+($N609*'fnd base rates'!L$117)
+($O609*'fnd base rates'!L$118)
+($P609*VLOOKUP($S609+12,rate_basefnd,12)))</f>
        <v>15465.106800000001</v>
      </c>
      <c r="AE609" s="1">
        <f>(($D609*'fnd base rates'!M$107)
+($E609*'fnd base rates'!M$108)
+($F609*'fnd base rates'!M$109)
+($G609*'fnd base rates'!M$110)
+($H609*'fnd base rates'!M$111)
+($I609*'fnd base rates'!M$112)
+($J609*'fnd base rates'!M$113)
+($K609*'fnd base rates'!M$114)
+($M609*'fnd base rates'!M$116)
+($N609*'fnd base rates'!M$117)
+($O609*'fnd base rates'!M$118)
+($P609*VLOOKUP($S609+12,rate_basefnd,13)))</f>
        <v>0</v>
      </c>
      <c r="AF609" s="4">
        <f t="shared" si="691"/>
        <v>123774.4491</v>
      </c>
      <c r="AH609" s="269">
        <f t="shared" si="692"/>
        <v>479278683</v>
      </c>
      <c r="AI609" s="4" t="str">
        <f t="shared" si="693"/>
        <v>479</v>
      </c>
      <c r="AJ609" s="2" t="str">
        <f t="shared" si="694"/>
        <v>278</v>
      </c>
      <c r="AK609" s="2" t="str">
        <f t="shared" si="695"/>
        <v>683</v>
      </c>
      <c r="AL609" s="4">
        <f t="shared" si="696"/>
        <v>1</v>
      </c>
      <c r="AM609" s="4">
        <f t="shared" si="687"/>
        <v>10</v>
      </c>
      <c r="AN609" s="4">
        <f t="shared" si="697"/>
        <v>123774.4491</v>
      </c>
      <c r="AO609" s="4">
        <f t="shared" si="698"/>
        <v>12377</v>
      </c>
      <c r="AP609" s="4">
        <f t="shared" si="688"/>
        <v>0</v>
      </c>
      <c r="AQ609" s="4">
        <v>12377</v>
      </c>
      <c r="AW609" s="4">
        <v>12377</v>
      </c>
      <c r="AX609" s="5">
        <f t="shared" si="699"/>
        <v>0</v>
      </c>
      <c r="AY609" s="4">
        <v>12377</v>
      </c>
      <c r="AZ609" s="5"/>
      <c r="BB609" s="5">
        <f t="shared" ref="BB609" si="722">BC609-BA609</f>
        <v>0</v>
      </c>
    </row>
    <row r="610" spans="1:54" s="4" customFormat="1">
      <c r="A610" s="269">
        <v>479</v>
      </c>
      <c r="B610" s="2">
        <v>479278717</v>
      </c>
      <c r="C610" s="9" t="s">
        <v>1070</v>
      </c>
      <c r="D610" s="14">
        <f>'fnd enro'!D610</f>
        <v>0</v>
      </c>
      <c r="E610" s="14">
        <f>'fnd enro'!E610</f>
        <v>0</v>
      </c>
      <c r="F610" s="14">
        <f>'fnd enro'!F610</f>
        <v>0</v>
      </c>
      <c r="G610" s="14">
        <f>'fnd enro'!G610</f>
        <v>0</v>
      </c>
      <c r="H610" s="14">
        <f>'fnd enro'!H610</f>
        <v>1</v>
      </c>
      <c r="I610" s="14">
        <f>'fnd enro'!I610</f>
        <v>1</v>
      </c>
      <c r="J610" s="14">
        <f>'fnd enro'!J610</f>
        <v>0</v>
      </c>
      <c r="K610" s="15">
        <f>'fnd enro'!K610</f>
        <v>7.7200000000000005E-2</v>
      </c>
      <c r="L610" s="14">
        <f>'fnd enro'!L610</f>
        <v>0</v>
      </c>
      <c r="M610" s="14">
        <f>'fnd enro'!M610</f>
        <v>0</v>
      </c>
      <c r="N610" s="14">
        <f>'fnd enro'!N610</f>
        <v>0</v>
      </c>
      <c r="O610" s="14">
        <f>'fnd enro'!O610</f>
        <v>0</v>
      </c>
      <c r="P610" s="14">
        <f>'fnd enro'!P610</f>
        <v>0</v>
      </c>
      <c r="Q610" s="14">
        <f>'fnd enro'!R610</f>
        <v>2</v>
      </c>
      <c r="R610" s="15">
        <f t="shared" si="690"/>
        <v>1</v>
      </c>
      <c r="S610" s="14">
        <f>VALUE('fnd enro'!Q610)</f>
        <v>9</v>
      </c>
      <c r="T610" s="2"/>
      <c r="U610" s="1">
        <f>(($D610*'fnd base rates'!C$107)
+($E610*'fnd base rates'!C$108)
+($F610*'fnd base rates'!C$109)
+($G610*'fnd base rates'!C$110)
+($H610*'fnd base rates'!C$111)
+($I610*'fnd base rates'!C$112)
+($J610*'fnd base rates'!C$113)
+($K610*'fnd base rates'!C$114)
+($M610*'fnd base rates'!C$116)
+($N610*'fnd base rates'!C$117)
+($O610*'fnd base rates'!C$118)
+($P610*VLOOKUP($S610+12,rate_basefnd,3)))
*$R610</f>
        <v>1072.9226920000001</v>
      </c>
      <c r="V610" s="1">
        <f>(($D610*'fnd base rates'!D$107)
+($E610*'fnd base rates'!D$108)
+($F610*'fnd base rates'!D$109)
+($G610*'fnd base rates'!D$110)
+($H610*'fnd base rates'!D$111)
+($I610*'fnd base rates'!D$112)
+($J610*'fnd base rates'!D$113)
+($K610*'fnd base rates'!D$114)
+($M610*'fnd base rates'!D$116)
+($N610*'fnd base rates'!D$117)
+($O610*'fnd base rates'!D$118)
+($P610*VLOOKUP($S610+12,rate_basefnd,4)))
*$R610</f>
        <v>1530.16</v>
      </c>
      <c r="W610" s="1">
        <f>(($D610*'fnd base rates'!E$107)
+($E610*'fnd base rates'!E$108)
+($F610*'fnd base rates'!E$109)
+($G610*'fnd base rates'!E$110)
+($H610*'fnd base rates'!E$111)
+($I610*'fnd base rates'!E$112)
+($J610*'fnd base rates'!E$113)
+($K610*'fnd base rates'!E$114)
+($M610*'fnd base rates'!E$116)
+($N610*'fnd base rates'!E$117)
+($O610*'fnd base rates'!E$118)
+($P610*VLOOKUP($S610+12,rate_basefnd,5)))
*$R610</f>
        <v>8371.6807520000002</v>
      </c>
      <c r="X610" s="1">
        <f>(($D610*'fnd base rates'!F$107)
+($E610*'fnd base rates'!F$108)
+($F610*'fnd base rates'!F$109)
+($G610*'fnd base rates'!F$110)
+($H610*'fnd base rates'!F$111)
+($I610*'fnd base rates'!F$112)
+($J610*'fnd base rates'!F$113)
+($K610*'fnd base rates'!F$114)
+($M610*'fnd base rates'!F$116)
+($N610*'fnd base rates'!F$117)
+($O610*'fnd base rates'!F$118)
+($P610*VLOOKUP($S610+12,rate_basefnd,6)))
*$R610</f>
        <v>1882.2628240000001</v>
      </c>
      <c r="Y610" s="1">
        <f>(($D610*'fnd base rates'!G$107)
+($E610*'fnd base rates'!G$108)
+($F610*'fnd base rates'!G$109)
+($G610*'fnd base rates'!G$110)
+($H610*'fnd base rates'!G$111)
+($I610*'fnd base rates'!G$112)
+($J610*'fnd base rates'!G$113)
+($K610*'fnd base rates'!G$114)
+($M610*'fnd base rates'!G$116)
+($N610*'fnd base rates'!G$117)
+($O610*'fnd base rates'!G$118)
+($P610*VLOOKUP($S610+12,rate_basefnd,7)))
*$R610</f>
        <v>332.33656399999995</v>
      </c>
      <c r="Z610" s="1">
        <f>(($D610*'fnd base rates'!H$107)
+($E610*'fnd base rates'!H$108)
+($F610*'fnd base rates'!H$109)
+($G610*'fnd base rates'!H$110)
+($H610*'fnd base rates'!H$111)
+($I610*'fnd base rates'!H$112)
+($J610*'fnd base rates'!H$113)
+($K610*'fnd base rates'!H$114)
+($M610*'fnd base rates'!H$116)
+($N610*'fnd base rates'!H$117)
+($O610*'fnd base rates'!H$118)
+($P610*VLOOKUP($S610+12,rate_basefnd,8)))</f>
        <v>1351.5178679999999</v>
      </c>
      <c r="AA610" s="1">
        <f>(($D610*'fnd base rates'!I$107)
+($E610*'fnd base rates'!I$108)
+($F610*'fnd base rates'!I$109)
+($G610*'fnd base rates'!I$110)
+($H610*'fnd base rates'!I$111)
+($I610*'fnd base rates'!I$112)
+($J610*'fnd base rates'!I$113)
+($K610*'fnd base rates'!I$114)
+($M610*'fnd base rates'!I$116)
+($N610*'fnd base rates'!I$117)
+($O610*'fnd base rates'!I$118)
+($P610*VLOOKUP($S610+12,rate_basefnd,9)))
*$R610</f>
        <v>788.63</v>
      </c>
      <c r="AB610" s="1">
        <f>(($D610*'fnd base rates'!J$107)
+($E610*'fnd base rates'!J$108)
+($F610*'fnd base rates'!J$109)
+($G610*'fnd base rates'!J$110)
+($H610*'fnd base rates'!J$111)
+($I610*'fnd base rates'!J$112)
+($J610*'fnd base rates'!J$113)
+($K610*'fnd base rates'!J$114)
+($M610*'fnd base rates'!J$116)
+($N610*'fnd base rates'!J$117)
+($O610*'fnd base rates'!J$118)
+($P610*VLOOKUP($S610+12,rate_basefnd,10)))
*$R610</f>
        <v>822.56</v>
      </c>
      <c r="AC610" s="1">
        <f>(($D610*'fnd base rates'!K$107)
+($E610*'fnd base rates'!K$108)
+($F610*'fnd base rates'!K$109)
+($G610*'fnd base rates'!K$110)
+($H610*'fnd base rates'!K$111)
+($I610*'fnd base rates'!K$112)
+($J610*'fnd base rates'!K$113)
+($K610*'fnd base rates'!K$114)
+($M610*'fnd base rates'!K$116)
+($N610*'fnd base rates'!K$117)
+($O610*'fnd base rates'!K$118)
+($P610*VLOOKUP($S610+12,rate_basefnd,11)))
*$R610</f>
        <v>2332.21976</v>
      </c>
      <c r="AD610" s="1">
        <f>(($D610*'fnd base rates'!L$107)
+($E610*'fnd base rates'!L$108)
+($F610*'fnd base rates'!L$109)
+($G610*'fnd base rates'!L$110)
+($H610*'fnd base rates'!L$111)
+($I610*'fnd base rates'!L$112)
+($J610*'fnd base rates'!L$113)
+($K610*'fnd base rates'!L$114)
+($M610*'fnd base rates'!L$116)
+($N610*'fnd base rates'!L$117)
+($O610*'fnd base rates'!L$118)
+($P610*VLOOKUP($S610+12,rate_basefnd,12)))</f>
        <v>2881.6033600000001</v>
      </c>
      <c r="AE610" s="1">
        <f>(($D610*'fnd base rates'!M$107)
+($E610*'fnd base rates'!M$108)
+($F610*'fnd base rates'!M$109)
+($G610*'fnd base rates'!M$110)
+($H610*'fnd base rates'!M$111)
+($I610*'fnd base rates'!M$112)
+($J610*'fnd base rates'!M$113)
+($K610*'fnd base rates'!M$114)
+($M610*'fnd base rates'!M$116)
+($N610*'fnd base rates'!M$117)
+($O610*'fnd base rates'!M$118)
+($P610*VLOOKUP($S610+12,rate_basefnd,13)))</f>
        <v>0</v>
      </c>
      <c r="AF610" s="4">
        <f t="shared" si="691"/>
        <v>21365.893819999998</v>
      </c>
      <c r="AH610" s="269">
        <f t="shared" si="692"/>
        <v>479278717</v>
      </c>
      <c r="AI610" s="4" t="str">
        <f t="shared" si="693"/>
        <v>479</v>
      </c>
      <c r="AJ610" s="2" t="str">
        <f t="shared" si="694"/>
        <v>278</v>
      </c>
      <c r="AK610" s="2" t="str">
        <f t="shared" si="695"/>
        <v>717</v>
      </c>
      <c r="AL610" s="4">
        <f t="shared" si="696"/>
        <v>1</v>
      </c>
      <c r="AM610" s="4">
        <f t="shared" si="687"/>
        <v>2</v>
      </c>
      <c r="AN610" s="4">
        <f t="shared" si="697"/>
        <v>21365.893819999998</v>
      </c>
      <c r="AO610" s="4">
        <f t="shared" si="698"/>
        <v>10683</v>
      </c>
      <c r="AP610" s="4">
        <f t="shared" si="688"/>
        <v>0</v>
      </c>
      <c r="AQ610" s="4">
        <v>10683</v>
      </c>
      <c r="AW610" s="4">
        <v>10683</v>
      </c>
      <c r="AX610" s="5">
        <f t="shared" si="699"/>
        <v>0</v>
      </c>
      <c r="AY610" s="4">
        <v>10683</v>
      </c>
      <c r="AZ610" s="5"/>
      <c r="BB610" s="5">
        <f t="shared" ref="BB610" si="723">BC610-BA610</f>
        <v>0</v>
      </c>
    </row>
    <row r="611" spans="1:54" s="4" customFormat="1">
      <c r="A611" s="269">
        <v>479</v>
      </c>
      <c r="B611" s="2">
        <v>479278750</v>
      </c>
      <c r="C611" s="9" t="s">
        <v>1070</v>
      </c>
      <c r="D611" s="14">
        <f>'fnd enro'!D611</f>
        <v>0</v>
      </c>
      <c r="E611" s="14">
        <f>'fnd enro'!E611</f>
        <v>0</v>
      </c>
      <c r="F611" s="14">
        <f>'fnd enro'!F611</f>
        <v>0</v>
      </c>
      <c r="G611" s="14">
        <f>'fnd enro'!G611</f>
        <v>0</v>
      </c>
      <c r="H611" s="14">
        <f>'fnd enro'!H611</f>
        <v>1</v>
      </c>
      <c r="I611" s="14">
        <f>'fnd enro'!I611</f>
        <v>0</v>
      </c>
      <c r="J611" s="14">
        <f>'fnd enro'!J611</f>
        <v>0</v>
      </c>
      <c r="K611" s="15">
        <f>'fnd enro'!K611</f>
        <v>3.8600000000000002E-2</v>
      </c>
      <c r="L611" s="14">
        <f>'fnd enro'!L611</f>
        <v>0</v>
      </c>
      <c r="M611" s="14">
        <f>'fnd enro'!M611</f>
        <v>0</v>
      </c>
      <c r="N611" s="14">
        <f>'fnd enro'!N611</f>
        <v>0</v>
      </c>
      <c r="O611" s="14">
        <f>'fnd enro'!O611</f>
        <v>0</v>
      </c>
      <c r="P611" s="14">
        <f>'fnd enro'!P611</f>
        <v>0</v>
      </c>
      <c r="Q611" s="14">
        <f>'fnd enro'!R611</f>
        <v>1</v>
      </c>
      <c r="R611" s="15">
        <f t="shared" si="690"/>
        <v>1</v>
      </c>
      <c r="S611" s="14">
        <f>VALUE('fnd enro'!Q611)</f>
        <v>7</v>
      </c>
      <c r="T611" s="2"/>
      <c r="U611" s="1">
        <f>(($D611*'fnd base rates'!C$107)
+($E611*'fnd base rates'!C$108)
+($F611*'fnd base rates'!C$109)
+($G611*'fnd base rates'!C$110)
+($H611*'fnd base rates'!C$111)
+($I611*'fnd base rates'!C$112)
+($J611*'fnd base rates'!C$113)
+($K611*'fnd base rates'!C$114)
+($M611*'fnd base rates'!C$116)
+($N611*'fnd base rates'!C$117)
+($O611*'fnd base rates'!C$118)
+($P611*VLOOKUP($S611+12,rate_basefnd,3)))
*$R611</f>
        <v>536.46134600000005</v>
      </c>
      <c r="V611" s="1">
        <f>(($D611*'fnd base rates'!D$107)
+($E611*'fnd base rates'!D$108)
+($F611*'fnd base rates'!D$109)
+($G611*'fnd base rates'!D$110)
+($H611*'fnd base rates'!D$111)
+($I611*'fnd base rates'!D$112)
+($J611*'fnd base rates'!D$113)
+($K611*'fnd base rates'!D$114)
+($M611*'fnd base rates'!D$116)
+($N611*'fnd base rates'!D$117)
+($O611*'fnd base rates'!D$118)
+($P611*VLOOKUP($S611+12,rate_basefnd,4)))
*$R611</f>
        <v>765.08</v>
      </c>
      <c r="W611" s="1">
        <f>(($D611*'fnd base rates'!E$107)
+($E611*'fnd base rates'!E$108)
+($F611*'fnd base rates'!E$109)
+($G611*'fnd base rates'!E$110)
+($H611*'fnd base rates'!E$111)
+($I611*'fnd base rates'!E$112)
+($J611*'fnd base rates'!E$113)
+($K611*'fnd base rates'!E$114)
+($M611*'fnd base rates'!E$116)
+($N611*'fnd base rates'!E$117)
+($O611*'fnd base rates'!E$118)
+($P611*VLOOKUP($S611+12,rate_basefnd,5)))
*$R611</f>
        <v>3459.480376</v>
      </c>
      <c r="X611" s="1">
        <f>(($D611*'fnd base rates'!F$107)
+($E611*'fnd base rates'!F$108)
+($F611*'fnd base rates'!F$109)
+($G611*'fnd base rates'!F$110)
+($H611*'fnd base rates'!F$111)
+($I611*'fnd base rates'!F$112)
+($J611*'fnd base rates'!F$113)
+($K611*'fnd base rates'!F$114)
+($M611*'fnd base rates'!F$116)
+($N611*'fnd base rates'!F$117)
+($O611*'fnd base rates'!F$118)
+($P611*VLOOKUP($S611+12,rate_basefnd,6)))
*$R611</f>
        <v>995.37641200000007</v>
      </c>
      <c r="Y611" s="1">
        <f>(($D611*'fnd base rates'!G$107)
+($E611*'fnd base rates'!G$108)
+($F611*'fnd base rates'!G$109)
+($G611*'fnd base rates'!G$110)
+($H611*'fnd base rates'!G$111)
+($I611*'fnd base rates'!G$112)
+($J611*'fnd base rates'!G$113)
+($K611*'fnd base rates'!G$114)
+($M611*'fnd base rates'!G$116)
+($N611*'fnd base rates'!G$117)
+($O611*'fnd base rates'!G$118)
+($P611*VLOOKUP($S611+12,rate_basefnd,7)))
*$R611</f>
        <v>168.453282</v>
      </c>
      <c r="Z611" s="1">
        <f>(($D611*'fnd base rates'!H$107)
+($E611*'fnd base rates'!H$108)
+($F611*'fnd base rates'!H$109)
+($G611*'fnd base rates'!H$110)
+($H611*'fnd base rates'!H$111)
+($I611*'fnd base rates'!H$112)
+($J611*'fnd base rates'!H$113)
+($K611*'fnd base rates'!H$114)
+($M611*'fnd base rates'!H$116)
+($N611*'fnd base rates'!H$117)
+($O611*'fnd base rates'!H$118)
+($P611*VLOOKUP($S611+12,rate_basefnd,8)))</f>
        <v>523.43893400000002</v>
      </c>
      <c r="AA611" s="1">
        <f>(($D611*'fnd base rates'!I$107)
+($E611*'fnd base rates'!I$108)
+($F611*'fnd base rates'!I$109)
+($G611*'fnd base rates'!I$110)
+($H611*'fnd base rates'!I$111)
+($I611*'fnd base rates'!I$112)
+($J611*'fnd base rates'!I$113)
+($K611*'fnd base rates'!I$114)
+($M611*'fnd base rates'!I$116)
+($N611*'fnd base rates'!I$117)
+($O611*'fnd base rates'!I$118)
+($P611*VLOOKUP($S611+12,rate_basefnd,9)))
*$R611</f>
        <v>362.69</v>
      </c>
      <c r="AB611" s="1">
        <f>(($D611*'fnd base rates'!J$107)
+($E611*'fnd base rates'!J$108)
+($F611*'fnd base rates'!J$109)
+($G611*'fnd base rates'!J$110)
+($H611*'fnd base rates'!J$111)
+($I611*'fnd base rates'!J$112)
+($J611*'fnd base rates'!J$113)
+($K611*'fnd base rates'!J$114)
+($M611*'fnd base rates'!J$116)
+($N611*'fnd base rates'!J$117)
+($O611*'fnd base rates'!J$118)
+($P611*VLOOKUP($S611+12,rate_basefnd,10)))
*$R611</f>
        <v>248.81</v>
      </c>
      <c r="AC611" s="1">
        <f>(($D611*'fnd base rates'!K$107)
+($E611*'fnd base rates'!K$108)
+($F611*'fnd base rates'!K$109)
+($G611*'fnd base rates'!K$110)
+($H611*'fnd base rates'!K$111)
+($I611*'fnd base rates'!K$112)
+($J611*'fnd base rates'!K$113)
+($K611*'fnd base rates'!K$114)
+($M611*'fnd base rates'!K$116)
+($N611*'fnd base rates'!K$117)
+($O611*'fnd base rates'!K$118)
+($P611*VLOOKUP($S611+12,rate_basefnd,11)))
*$R611</f>
        <v>1182.1598799999999</v>
      </c>
      <c r="AD611" s="1">
        <f>(($D611*'fnd base rates'!L$107)
+($E611*'fnd base rates'!L$108)
+($F611*'fnd base rates'!L$109)
+($G611*'fnd base rates'!L$110)
+($H611*'fnd base rates'!L$111)
+($I611*'fnd base rates'!L$112)
+($J611*'fnd base rates'!L$113)
+($K611*'fnd base rates'!L$114)
+($M611*'fnd base rates'!L$116)
+($N611*'fnd base rates'!L$117)
+($O611*'fnd base rates'!L$118)
+($P611*VLOOKUP($S611+12,rate_basefnd,12)))</f>
        <v>1512.47668</v>
      </c>
      <c r="AE611" s="1">
        <f>(($D611*'fnd base rates'!M$107)
+($E611*'fnd base rates'!M$108)
+($F611*'fnd base rates'!M$109)
+($G611*'fnd base rates'!M$110)
+($H611*'fnd base rates'!M$111)
+($I611*'fnd base rates'!M$112)
+($J611*'fnd base rates'!M$113)
+($K611*'fnd base rates'!M$114)
+($M611*'fnd base rates'!M$116)
+($N611*'fnd base rates'!M$117)
+($O611*'fnd base rates'!M$118)
+($P611*VLOOKUP($S611+12,rate_basefnd,13)))</f>
        <v>0</v>
      </c>
      <c r="AF611" s="4">
        <f t="shared" si="691"/>
        <v>9754.4269099999983</v>
      </c>
      <c r="AH611" s="269">
        <f t="shared" si="692"/>
        <v>479278750</v>
      </c>
      <c r="AI611" s="4" t="str">
        <f t="shared" si="693"/>
        <v>479</v>
      </c>
      <c r="AJ611" s="2" t="str">
        <f t="shared" si="694"/>
        <v>278</v>
      </c>
      <c r="AK611" s="2" t="str">
        <f t="shared" si="695"/>
        <v>750</v>
      </c>
      <c r="AL611" s="4">
        <f t="shared" si="696"/>
        <v>1</v>
      </c>
      <c r="AM611" s="4">
        <f t="shared" si="687"/>
        <v>1</v>
      </c>
      <c r="AN611" s="4">
        <f t="shared" si="697"/>
        <v>9754.4269099999983</v>
      </c>
      <c r="AO611" s="4">
        <f t="shared" si="698"/>
        <v>9754</v>
      </c>
      <c r="AP611" s="4">
        <f t="shared" si="688"/>
        <v>0</v>
      </c>
      <c r="AQ611" s="4">
        <v>9754</v>
      </c>
      <c r="AW611" s="4">
        <v>9754</v>
      </c>
      <c r="AX611" s="5">
        <f t="shared" si="699"/>
        <v>0</v>
      </c>
      <c r="AY611" s="4">
        <v>9754</v>
      </c>
      <c r="AZ611" s="5"/>
      <c r="BB611" s="5">
        <f t="shared" ref="BB611" si="724">BC611-BA611</f>
        <v>0</v>
      </c>
    </row>
    <row r="612" spans="1:54" s="4" customFormat="1">
      <c r="A612" s="269">
        <v>479</v>
      </c>
      <c r="B612" s="2">
        <v>479278753</v>
      </c>
      <c r="C612" s="9" t="s">
        <v>1070</v>
      </c>
      <c r="D612" s="14">
        <f>'fnd enro'!D612</f>
        <v>0</v>
      </c>
      <c r="E612" s="14">
        <f>'fnd enro'!E612</f>
        <v>0</v>
      </c>
      <c r="F612" s="14">
        <f>'fnd enro'!F612</f>
        <v>0</v>
      </c>
      <c r="G612" s="14">
        <f>'fnd enro'!G612</f>
        <v>0</v>
      </c>
      <c r="H612" s="14">
        <f>'fnd enro'!H612</f>
        <v>0</v>
      </c>
      <c r="I612" s="14">
        <f>'fnd enro'!I612</f>
        <v>1</v>
      </c>
      <c r="J612" s="14">
        <f>'fnd enro'!J612</f>
        <v>0</v>
      </c>
      <c r="K612" s="15">
        <f>'fnd enro'!K612</f>
        <v>3.8600000000000002E-2</v>
      </c>
      <c r="L612" s="14">
        <f>'fnd enro'!L612</f>
        <v>0</v>
      </c>
      <c r="M612" s="14">
        <f>'fnd enro'!M612</f>
        <v>0</v>
      </c>
      <c r="N612" s="14">
        <f>'fnd enro'!N612</f>
        <v>0</v>
      </c>
      <c r="O612" s="14">
        <f>'fnd enro'!O612</f>
        <v>0</v>
      </c>
      <c r="P612" s="14">
        <f>'fnd enro'!P612</f>
        <v>1</v>
      </c>
      <c r="Q612" s="14">
        <f>'fnd enro'!R612</f>
        <v>1</v>
      </c>
      <c r="R612" s="15">
        <f t="shared" si="690"/>
        <v>1</v>
      </c>
      <c r="S612" s="14">
        <f>VALUE('fnd enro'!Q612)</f>
        <v>7</v>
      </c>
      <c r="T612" s="2"/>
      <c r="U612" s="1">
        <f>(($D612*'fnd base rates'!C$107)
+($E612*'fnd base rates'!C$108)
+($F612*'fnd base rates'!C$109)
+($G612*'fnd base rates'!C$110)
+($H612*'fnd base rates'!C$111)
+($I612*'fnd base rates'!C$112)
+($J612*'fnd base rates'!C$113)
+($K612*'fnd base rates'!C$114)
+($M612*'fnd base rates'!C$116)
+($N612*'fnd base rates'!C$117)
+($O612*'fnd base rates'!C$118)
+($P612*VLOOKUP($S612+12,rate_basefnd,3)))
*$R612</f>
        <v>605.10134600000004</v>
      </c>
      <c r="V612" s="1">
        <f>(($D612*'fnd base rates'!D$107)
+($E612*'fnd base rates'!D$108)
+($F612*'fnd base rates'!D$109)
+($G612*'fnd base rates'!D$110)
+($H612*'fnd base rates'!D$111)
+($I612*'fnd base rates'!D$112)
+($J612*'fnd base rates'!D$113)
+($K612*'fnd base rates'!D$114)
+($M612*'fnd base rates'!D$116)
+($N612*'fnd base rates'!D$117)
+($O612*'fnd base rates'!D$118)
+($P612*VLOOKUP($S612+12,rate_basefnd,4)))
*$R612</f>
        <v>1090.3000000000002</v>
      </c>
      <c r="W612" s="1">
        <f>(($D612*'fnd base rates'!E$107)
+($E612*'fnd base rates'!E$108)
+($F612*'fnd base rates'!E$109)
+($G612*'fnd base rates'!E$110)
+($H612*'fnd base rates'!E$111)
+($I612*'fnd base rates'!E$112)
+($J612*'fnd base rates'!E$113)
+($K612*'fnd base rates'!E$114)
+($M612*'fnd base rates'!E$116)
+($N612*'fnd base rates'!E$117)
+($O612*'fnd base rates'!E$118)
+($P612*VLOOKUP($S612+12,rate_basefnd,5)))
*$R612</f>
        <v>8087.0303759999997</v>
      </c>
      <c r="X612" s="1">
        <f>(($D612*'fnd base rates'!F$107)
+($E612*'fnd base rates'!F$108)
+($F612*'fnd base rates'!F$109)
+($G612*'fnd base rates'!F$110)
+($H612*'fnd base rates'!F$111)
+($I612*'fnd base rates'!F$112)
+($J612*'fnd base rates'!F$113)
+($K612*'fnd base rates'!F$114)
+($M612*'fnd base rates'!F$116)
+($N612*'fnd base rates'!F$117)
+($O612*'fnd base rates'!F$118)
+($P612*VLOOKUP($S612+12,rate_basefnd,6)))
*$R612</f>
        <v>886.88641200000006</v>
      </c>
      <c r="Y612" s="1">
        <f>(($D612*'fnd base rates'!G$107)
+($E612*'fnd base rates'!G$108)
+($F612*'fnd base rates'!G$109)
+($G612*'fnd base rates'!G$110)
+($H612*'fnd base rates'!G$111)
+($I612*'fnd base rates'!G$112)
+($J612*'fnd base rates'!G$113)
+($K612*'fnd base rates'!G$114)
+($M612*'fnd base rates'!G$116)
+($N612*'fnd base rates'!G$117)
+($O612*'fnd base rates'!G$118)
+($P612*VLOOKUP($S612+12,rate_basefnd,7)))
*$R612</f>
        <v>317.90328199999999</v>
      </c>
      <c r="Z612" s="1">
        <f>(($D612*'fnd base rates'!H$107)
+($E612*'fnd base rates'!H$108)
+($F612*'fnd base rates'!H$109)
+($G612*'fnd base rates'!H$110)
+($H612*'fnd base rates'!H$111)
+($I612*'fnd base rates'!H$112)
+($J612*'fnd base rates'!H$113)
+($K612*'fnd base rates'!H$114)
+($M612*'fnd base rates'!H$116)
+($N612*'fnd base rates'!H$117)
+($O612*'fnd base rates'!H$118)
+($P612*VLOOKUP($S612+12,rate_basefnd,8)))</f>
        <v>851.68893400000002</v>
      </c>
      <c r="AA612" s="1">
        <f>(($D612*'fnd base rates'!I$107)
+($E612*'fnd base rates'!I$108)
+($F612*'fnd base rates'!I$109)
+($G612*'fnd base rates'!I$110)
+($H612*'fnd base rates'!I$111)
+($I612*'fnd base rates'!I$112)
+($J612*'fnd base rates'!I$113)
+($K612*'fnd base rates'!I$114)
+($M612*'fnd base rates'!I$116)
+($N612*'fnd base rates'!I$117)
+($O612*'fnd base rates'!I$118)
+($P612*VLOOKUP($S612+12,rate_basefnd,9)))
*$R612</f>
        <v>554.5</v>
      </c>
      <c r="AB612" s="1">
        <f>(($D612*'fnd base rates'!J$107)
+($E612*'fnd base rates'!J$108)
+($F612*'fnd base rates'!J$109)
+($G612*'fnd base rates'!J$110)
+($H612*'fnd base rates'!J$111)
+($I612*'fnd base rates'!J$112)
+($J612*'fnd base rates'!J$113)
+($K612*'fnd base rates'!J$114)
+($M612*'fnd base rates'!J$116)
+($N612*'fnd base rates'!J$117)
+($O612*'fnd base rates'!J$118)
+($P612*VLOOKUP($S612+12,rate_basefnd,10)))
*$R612</f>
        <v>1241.78</v>
      </c>
      <c r="AC612" s="1">
        <f>(($D612*'fnd base rates'!K$107)
+($E612*'fnd base rates'!K$108)
+($F612*'fnd base rates'!K$109)
+($G612*'fnd base rates'!K$110)
+($H612*'fnd base rates'!K$111)
+($I612*'fnd base rates'!K$112)
+($J612*'fnd base rates'!K$113)
+($K612*'fnd base rates'!K$114)
+($M612*'fnd base rates'!K$116)
+($N612*'fnd base rates'!K$117)
+($O612*'fnd base rates'!K$118)
+($P612*VLOOKUP($S612+12,rate_basefnd,11)))
*$R612</f>
        <v>1150.05988</v>
      </c>
      <c r="AD612" s="1">
        <f>(($D612*'fnd base rates'!L$107)
+($E612*'fnd base rates'!L$108)
+($F612*'fnd base rates'!L$109)
+($G612*'fnd base rates'!L$110)
+($H612*'fnd base rates'!L$111)
+($I612*'fnd base rates'!L$112)
+($J612*'fnd base rates'!L$113)
+($K612*'fnd base rates'!L$114)
+($M612*'fnd base rates'!L$116)
+($N612*'fnd base rates'!L$117)
+($O612*'fnd base rates'!L$118)
+($P612*VLOOKUP($S612+12,rate_basefnd,12)))</f>
        <v>1882.67668</v>
      </c>
      <c r="AE612" s="1">
        <f>(($D612*'fnd base rates'!M$107)
+($E612*'fnd base rates'!M$108)
+($F612*'fnd base rates'!M$109)
+($G612*'fnd base rates'!M$110)
+($H612*'fnd base rates'!M$111)
+($I612*'fnd base rates'!M$112)
+($J612*'fnd base rates'!M$113)
+($K612*'fnd base rates'!M$114)
+($M612*'fnd base rates'!M$116)
+($N612*'fnd base rates'!M$117)
+($O612*'fnd base rates'!M$118)
+($P612*VLOOKUP($S612+12,rate_basefnd,13)))</f>
        <v>0</v>
      </c>
      <c r="AF612" s="4">
        <f t="shared" si="691"/>
        <v>16667.926909999998</v>
      </c>
      <c r="AH612" s="269">
        <f t="shared" si="692"/>
        <v>479278753</v>
      </c>
      <c r="AI612" s="4" t="str">
        <f t="shared" si="693"/>
        <v>479</v>
      </c>
      <c r="AJ612" s="2" t="str">
        <f t="shared" si="694"/>
        <v>278</v>
      </c>
      <c r="AK612" s="2" t="str">
        <f t="shared" si="695"/>
        <v>753</v>
      </c>
      <c r="AL612" s="4">
        <f t="shared" si="696"/>
        <v>1</v>
      </c>
      <c r="AM612" s="4">
        <f t="shared" si="687"/>
        <v>1</v>
      </c>
      <c r="AN612" s="4">
        <f t="shared" si="697"/>
        <v>16667.926909999998</v>
      </c>
      <c r="AO612" s="4">
        <f t="shared" si="698"/>
        <v>16668</v>
      </c>
      <c r="AP612" s="4">
        <f t="shared" si="688"/>
        <v>0</v>
      </c>
      <c r="AQ612" s="4">
        <v>16668</v>
      </c>
      <c r="AW612" s="4">
        <v>16668</v>
      </c>
      <c r="AX612" s="5">
        <f t="shared" si="699"/>
        <v>0</v>
      </c>
      <c r="AY612" s="4">
        <v>16668</v>
      </c>
      <c r="AZ612" s="5"/>
      <c r="BB612" s="5">
        <f t="shared" ref="BB612" si="725">BC612-BA612</f>
        <v>0</v>
      </c>
    </row>
    <row r="613" spans="1:54" s="4" customFormat="1">
      <c r="A613" s="269">
        <v>479</v>
      </c>
      <c r="B613" s="2">
        <v>479278755</v>
      </c>
      <c r="C613" s="9" t="s">
        <v>1070</v>
      </c>
      <c r="D613" s="14">
        <f>'fnd enro'!D613</f>
        <v>0</v>
      </c>
      <c r="E613" s="14">
        <f>'fnd enro'!E613</f>
        <v>0</v>
      </c>
      <c r="F613" s="14">
        <f>'fnd enro'!F613</f>
        <v>0</v>
      </c>
      <c r="G613" s="14">
        <f>'fnd enro'!G613</f>
        <v>0</v>
      </c>
      <c r="H613" s="14">
        <f>'fnd enro'!H613</f>
        <v>1</v>
      </c>
      <c r="I613" s="14">
        <f>'fnd enro'!I613</f>
        <v>3</v>
      </c>
      <c r="J613" s="14">
        <f>'fnd enro'!J613</f>
        <v>0</v>
      </c>
      <c r="K613" s="15">
        <f>'fnd enro'!K613</f>
        <v>0.15440000000000001</v>
      </c>
      <c r="L613" s="14">
        <f>'fnd enro'!L613</f>
        <v>0</v>
      </c>
      <c r="M613" s="14">
        <f>'fnd enro'!M613</f>
        <v>0</v>
      </c>
      <c r="N613" s="14">
        <f>'fnd enro'!N613</f>
        <v>0</v>
      </c>
      <c r="O613" s="14">
        <f>'fnd enro'!O613</f>
        <v>0</v>
      </c>
      <c r="P613" s="14">
        <f>'fnd enro'!P613</f>
        <v>2</v>
      </c>
      <c r="Q613" s="14">
        <f>'fnd enro'!R613</f>
        <v>4</v>
      </c>
      <c r="R613" s="15">
        <f t="shared" si="690"/>
        <v>1</v>
      </c>
      <c r="S613" s="14">
        <f>VALUE('fnd enro'!Q613)</f>
        <v>10</v>
      </c>
      <c r="T613" s="2"/>
      <c r="U613" s="1">
        <f>(($D613*'fnd base rates'!C$107)
+($E613*'fnd base rates'!C$108)
+($F613*'fnd base rates'!C$109)
+($G613*'fnd base rates'!C$110)
+($H613*'fnd base rates'!C$111)
+($I613*'fnd base rates'!C$112)
+($J613*'fnd base rates'!C$113)
+($K613*'fnd base rates'!C$114)
+($M613*'fnd base rates'!C$116)
+($N613*'fnd base rates'!C$117)
+($O613*'fnd base rates'!C$118)
+($P613*VLOOKUP($S613+12,rate_basefnd,3)))
*$R613</f>
        <v>2304.4653840000001</v>
      </c>
      <c r="V613" s="1">
        <f>(($D613*'fnd base rates'!D$107)
+($E613*'fnd base rates'!D$108)
+($F613*'fnd base rates'!D$109)
+($G613*'fnd base rates'!D$110)
+($H613*'fnd base rates'!D$111)
+($I613*'fnd base rates'!D$112)
+($J613*'fnd base rates'!D$113)
+($K613*'fnd base rates'!D$114)
+($M613*'fnd base rates'!D$116)
+($N613*'fnd base rates'!D$117)
+($O613*'fnd base rates'!D$118)
+($P613*VLOOKUP($S613+12,rate_basefnd,4)))
*$R613</f>
        <v>3811.92</v>
      </c>
      <c r="W613" s="1">
        <f>(($D613*'fnd base rates'!E$107)
+($E613*'fnd base rates'!E$108)
+($F613*'fnd base rates'!E$109)
+($G613*'fnd base rates'!E$110)
+($H613*'fnd base rates'!E$111)
+($I613*'fnd base rates'!E$112)
+($J613*'fnd base rates'!E$113)
+($K613*'fnd base rates'!E$114)
+($M613*'fnd base rates'!E$116)
+($N613*'fnd base rates'!E$117)
+($O613*'fnd base rates'!E$118)
+($P613*VLOOKUP($S613+12,rate_basefnd,5)))
*$R613</f>
        <v>25532.961503999999</v>
      </c>
      <c r="X613" s="1">
        <f>(($D613*'fnd base rates'!F$107)
+($E613*'fnd base rates'!F$108)
+($F613*'fnd base rates'!F$109)
+($G613*'fnd base rates'!F$110)
+($H613*'fnd base rates'!F$111)
+($I613*'fnd base rates'!F$112)
+($J613*'fnd base rates'!F$113)
+($K613*'fnd base rates'!F$114)
+($M613*'fnd base rates'!F$116)
+($N613*'fnd base rates'!F$117)
+($O613*'fnd base rates'!F$118)
+($P613*VLOOKUP($S613+12,rate_basefnd,6)))
*$R613</f>
        <v>3656.035648</v>
      </c>
      <c r="Y613" s="1">
        <f>(($D613*'fnd base rates'!G$107)
+($E613*'fnd base rates'!G$108)
+($F613*'fnd base rates'!G$109)
+($G613*'fnd base rates'!G$110)
+($H613*'fnd base rates'!G$111)
+($I613*'fnd base rates'!G$112)
+($J613*'fnd base rates'!G$113)
+($K613*'fnd base rates'!G$114)
+($M613*'fnd base rates'!G$116)
+($N613*'fnd base rates'!G$117)
+($O613*'fnd base rates'!G$118)
+($P613*VLOOKUP($S613+12,rate_basefnd,7)))
*$R613</f>
        <v>1016.043128</v>
      </c>
      <c r="Z613" s="1">
        <f>(($D613*'fnd base rates'!H$107)
+($E613*'fnd base rates'!H$108)
+($F613*'fnd base rates'!H$109)
+($G613*'fnd base rates'!H$110)
+($H613*'fnd base rates'!H$111)
+($I613*'fnd base rates'!H$112)
+($J613*'fnd base rates'!H$113)
+($K613*'fnd base rates'!H$114)
+($M613*'fnd base rates'!H$116)
+($N613*'fnd base rates'!H$117)
+($O613*'fnd base rates'!H$118)
+($P613*VLOOKUP($S613+12,rate_basefnd,8)))</f>
        <v>3062.2357360000001</v>
      </c>
      <c r="AA613" s="1">
        <f>(($D613*'fnd base rates'!I$107)
+($E613*'fnd base rates'!I$108)
+($F613*'fnd base rates'!I$109)
+($G613*'fnd base rates'!I$110)
+($H613*'fnd base rates'!I$111)
+($I613*'fnd base rates'!I$112)
+($J613*'fnd base rates'!I$113)
+($K613*'fnd base rates'!I$114)
+($M613*'fnd base rates'!I$116)
+($N613*'fnd base rates'!I$117)
+($O613*'fnd base rates'!I$118)
+($P613*VLOOKUP($S613+12,rate_basefnd,9)))
*$R613</f>
        <v>1937.6100000000001</v>
      </c>
      <c r="AB613" s="1">
        <f>(($D613*'fnd base rates'!J$107)
+($E613*'fnd base rates'!J$108)
+($F613*'fnd base rates'!J$109)
+($G613*'fnd base rates'!J$110)
+($H613*'fnd base rates'!J$111)
+($I613*'fnd base rates'!J$112)
+($J613*'fnd base rates'!J$113)
+($K613*'fnd base rates'!J$114)
+($M613*'fnd base rates'!J$116)
+($N613*'fnd base rates'!J$117)
+($O613*'fnd base rates'!J$118)
+($P613*VLOOKUP($S613+12,rate_basefnd,10)))
*$R613</f>
        <v>3513.84</v>
      </c>
      <c r="AC613" s="1">
        <f>(($D613*'fnd base rates'!K$107)
+($E613*'fnd base rates'!K$108)
+($F613*'fnd base rates'!K$109)
+($G613*'fnd base rates'!K$110)
+($H613*'fnd base rates'!K$111)
+($I613*'fnd base rates'!K$112)
+($J613*'fnd base rates'!K$113)
+($K613*'fnd base rates'!K$114)
+($M613*'fnd base rates'!K$116)
+($N613*'fnd base rates'!K$117)
+($O613*'fnd base rates'!K$118)
+($P613*VLOOKUP($S613+12,rate_basefnd,11)))
*$R613</f>
        <v>4632.3395200000004</v>
      </c>
      <c r="AD613" s="1">
        <f>(($D613*'fnd base rates'!L$107)
+($E613*'fnd base rates'!L$108)
+($F613*'fnd base rates'!L$109)
+($G613*'fnd base rates'!L$110)
+($H613*'fnd base rates'!L$111)
+($I613*'fnd base rates'!L$112)
+($J613*'fnd base rates'!L$113)
+($K613*'fnd base rates'!L$114)
+($M613*'fnd base rates'!L$116)
+($N613*'fnd base rates'!L$117)
+($O613*'fnd base rates'!L$118)
+($P613*VLOOKUP($S613+12,rate_basefnd,12)))</f>
        <v>6806.6567200000009</v>
      </c>
      <c r="AE613" s="1">
        <f>(($D613*'fnd base rates'!M$107)
+($E613*'fnd base rates'!M$108)
+($F613*'fnd base rates'!M$109)
+($G613*'fnd base rates'!M$110)
+($H613*'fnd base rates'!M$111)
+($I613*'fnd base rates'!M$112)
+($J613*'fnd base rates'!M$113)
+($K613*'fnd base rates'!M$114)
+($M613*'fnd base rates'!M$116)
+($N613*'fnd base rates'!M$117)
+($O613*'fnd base rates'!M$118)
+($P613*VLOOKUP($S613+12,rate_basefnd,13)))</f>
        <v>0</v>
      </c>
      <c r="AF613" s="4">
        <f t="shared" si="691"/>
        <v>56274.107639999995</v>
      </c>
      <c r="AH613" s="269">
        <f t="shared" si="692"/>
        <v>479278755</v>
      </c>
      <c r="AI613" s="4" t="str">
        <f t="shared" si="693"/>
        <v>479</v>
      </c>
      <c r="AJ613" s="2" t="str">
        <f t="shared" si="694"/>
        <v>278</v>
      </c>
      <c r="AK613" s="2" t="str">
        <f t="shared" si="695"/>
        <v>755</v>
      </c>
      <c r="AL613" s="4">
        <f t="shared" si="696"/>
        <v>1</v>
      </c>
      <c r="AM613" s="4">
        <f t="shared" si="687"/>
        <v>4</v>
      </c>
      <c r="AN613" s="4">
        <f t="shared" si="697"/>
        <v>56274.107639999995</v>
      </c>
      <c r="AO613" s="4">
        <f t="shared" si="698"/>
        <v>14069</v>
      </c>
      <c r="AP613" s="4">
        <f t="shared" si="688"/>
        <v>0</v>
      </c>
      <c r="AQ613" s="4">
        <v>14069</v>
      </c>
      <c r="AW613" s="4">
        <v>14069</v>
      </c>
      <c r="AX613" s="5">
        <f t="shared" si="699"/>
        <v>0</v>
      </c>
      <c r="AY613" s="4">
        <v>14069</v>
      </c>
      <c r="AZ613" s="5"/>
      <c r="BB613" s="5">
        <f t="shared" ref="BB613" si="726">BC613-BA613</f>
        <v>0</v>
      </c>
    </row>
    <row r="614" spans="1:54" s="4" customFormat="1">
      <c r="A614" s="269">
        <v>479</v>
      </c>
      <c r="B614" s="2">
        <v>479278766</v>
      </c>
      <c r="C614" s="9" t="s">
        <v>1070</v>
      </c>
      <c r="D614" s="14">
        <f>'fnd enro'!D614</f>
        <v>0</v>
      </c>
      <c r="E614" s="14">
        <f>'fnd enro'!E614</f>
        <v>0</v>
      </c>
      <c r="F614" s="14">
        <f>'fnd enro'!F614</f>
        <v>0</v>
      </c>
      <c r="G614" s="14">
        <f>'fnd enro'!G614</f>
        <v>0</v>
      </c>
      <c r="H614" s="14">
        <f>'fnd enro'!H614</f>
        <v>0</v>
      </c>
      <c r="I614" s="14">
        <f>'fnd enro'!I614</f>
        <v>2</v>
      </c>
      <c r="J614" s="14">
        <f>'fnd enro'!J614</f>
        <v>0</v>
      </c>
      <c r="K614" s="15">
        <f>'fnd enro'!K614</f>
        <v>7.7200000000000005E-2</v>
      </c>
      <c r="L614" s="14">
        <f>'fnd enro'!L614</f>
        <v>0</v>
      </c>
      <c r="M614" s="14">
        <f>'fnd enro'!M614</f>
        <v>0</v>
      </c>
      <c r="N614" s="14">
        <f>'fnd enro'!N614</f>
        <v>0</v>
      </c>
      <c r="O614" s="14">
        <f>'fnd enro'!O614</f>
        <v>0</v>
      </c>
      <c r="P614" s="14">
        <f>'fnd enro'!P614</f>
        <v>1</v>
      </c>
      <c r="Q614" s="14">
        <f>'fnd enro'!R614</f>
        <v>2</v>
      </c>
      <c r="R614" s="15">
        <f t="shared" si="690"/>
        <v>1</v>
      </c>
      <c r="S614" s="14">
        <f>VALUE('fnd enro'!Q614)</f>
        <v>7</v>
      </c>
      <c r="T614" s="2"/>
      <c r="U614" s="1">
        <f>(($D614*'fnd base rates'!C$107)
+($E614*'fnd base rates'!C$108)
+($F614*'fnd base rates'!C$109)
+($G614*'fnd base rates'!C$110)
+($H614*'fnd base rates'!C$111)
+($I614*'fnd base rates'!C$112)
+($J614*'fnd base rates'!C$113)
+($K614*'fnd base rates'!C$114)
+($M614*'fnd base rates'!C$116)
+($N614*'fnd base rates'!C$117)
+($O614*'fnd base rates'!C$118)
+($P614*VLOOKUP($S614+12,rate_basefnd,3)))
*$R614</f>
        <v>1141.5626920000002</v>
      </c>
      <c r="V614" s="1">
        <f>(($D614*'fnd base rates'!D$107)
+($E614*'fnd base rates'!D$108)
+($F614*'fnd base rates'!D$109)
+($G614*'fnd base rates'!D$110)
+($H614*'fnd base rates'!D$111)
+($I614*'fnd base rates'!D$112)
+($J614*'fnd base rates'!D$113)
+($K614*'fnd base rates'!D$114)
+($M614*'fnd base rates'!D$116)
+($N614*'fnd base rates'!D$117)
+($O614*'fnd base rates'!D$118)
+($P614*VLOOKUP($S614+12,rate_basefnd,4)))
*$R614</f>
        <v>1855.38</v>
      </c>
      <c r="W614" s="1">
        <f>(($D614*'fnd base rates'!E$107)
+($E614*'fnd base rates'!E$108)
+($F614*'fnd base rates'!E$109)
+($G614*'fnd base rates'!E$110)
+($H614*'fnd base rates'!E$111)
+($I614*'fnd base rates'!E$112)
+($J614*'fnd base rates'!E$113)
+($K614*'fnd base rates'!E$114)
+($M614*'fnd base rates'!E$116)
+($N614*'fnd base rates'!E$117)
+($O614*'fnd base rates'!E$118)
+($P614*VLOOKUP($S614+12,rate_basefnd,5)))
*$R614</f>
        <v>12999.230751999999</v>
      </c>
      <c r="X614" s="1">
        <f>(($D614*'fnd base rates'!F$107)
+($E614*'fnd base rates'!F$108)
+($F614*'fnd base rates'!F$109)
+($G614*'fnd base rates'!F$110)
+($H614*'fnd base rates'!F$111)
+($I614*'fnd base rates'!F$112)
+($J614*'fnd base rates'!F$113)
+($K614*'fnd base rates'!F$114)
+($M614*'fnd base rates'!F$116)
+($N614*'fnd base rates'!F$117)
+($O614*'fnd base rates'!F$118)
+($P614*VLOOKUP($S614+12,rate_basefnd,6)))
*$R614</f>
        <v>1773.7728240000001</v>
      </c>
      <c r="Y614" s="1">
        <f>(($D614*'fnd base rates'!G$107)
+($E614*'fnd base rates'!G$108)
+($F614*'fnd base rates'!G$109)
+($G614*'fnd base rates'!G$110)
+($H614*'fnd base rates'!G$111)
+($I614*'fnd base rates'!G$112)
+($J614*'fnd base rates'!G$113)
+($K614*'fnd base rates'!G$114)
+($M614*'fnd base rates'!G$116)
+($N614*'fnd base rates'!G$117)
+($O614*'fnd base rates'!G$118)
+($P614*VLOOKUP($S614+12,rate_basefnd,7)))
*$R614</f>
        <v>481.786564</v>
      </c>
      <c r="Z614" s="1">
        <f>(($D614*'fnd base rates'!H$107)
+($E614*'fnd base rates'!H$108)
+($F614*'fnd base rates'!H$109)
+($G614*'fnd base rates'!H$110)
+($H614*'fnd base rates'!H$111)
+($I614*'fnd base rates'!H$112)
+($J614*'fnd base rates'!H$113)
+($K614*'fnd base rates'!H$114)
+($M614*'fnd base rates'!H$116)
+($N614*'fnd base rates'!H$117)
+($O614*'fnd base rates'!H$118)
+($P614*VLOOKUP($S614+12,rate_basefnd,8)))</f>
        <v>1679.7678679999999</v>
      </c>
      <c r="AA614" s="1">
        <f>(($D614*'fnd base rates'!I$107)
+($E614*'fnd base rates'!I$108)
+($F614*'fnd base rates'!I$109)
+($G614*'fnd base rates'!I$110)
+($H614*'fnd base rates'!I$111)
+($I614*'fnd base rates'!I$112)
+($J614*'fnd base rates'!I$113)
+($K614*'fnd base rates'!I$114)
+($M614*'fnd base rates'!I$116)
+($N614*'fnd base rates'!I$117)
+($O614*'fnd base rates'!I$118)
+($P614*VLOOKUP($S614+12,rate_basefnd,9)))
*$R614</f>
        <v>980.44</v>
      </c>
      <c r="AB614" s="1">
        <f>(($D614*'fnd base rates'!J$107)
+($E614*'fnd base rates'!J$108)
+($F614*'fnd base rates'!J$109)
+($G614*'fnd base rates'!J$110)
+($H614*'fnd base rates'!J$111)
+($I614*'fnd base rates'!J$112)
+($J614*'fnd base rates'!J$113)
+($K614*'fnd base rates'!J$114)
+($M614*'fnd base rates'!J$116)
+($N614*'fnd base rates'!J$117)
+($O614*'fnd base rates'!J$118)
+($P614*VLOOKUP($S614+12,rate_basefnd,10)))
*$R614</f>
        <v>1815.53</v>
      </c>
      <c r="AC614" s="1">
        <f>(($D614*'fnd base rates'!K$107)
+($E614*'fnd base rates'!K$108)
+($F614*'fnd base rates'!K$109)
+($G614*'fnd base rates'!K$110)
+($H614*'fnd base rates'!K$111)
+($I614*'fnd base rates'!K$112)
+($J614*'fnd base rates'!K$113)
+($K614*'fnd base rates'!K$114)
+($M614*'fnd base rates'!K$116)
+($N614*'fnd base rates'!K$117)
+($O614*'fnd base rates'!K$118)
+($P614*VLOOKUP($S614+12,rate_basefnd,11)))
*$R614</f>
        <v>2300.11976</v>
      </c>
      <c r="AD614" s="1">
        <f>(($D614*'fnd base rates'!L$107)
+($E614*'fnd base rates'!L$108)
+($F614*'fnd base rates'!L$109)
+($G614*'fnd base rates'!L$110)
+($H614*'fnd base rates'!L$111)
+($I614*'fnd base rates'!L$112)
+($J614*'fnd base rates'!L$113)
+($K614*'fnd base rates'!L$114)
+($M614*'fnd base rates'!L$116)
+($N614*'fnd base rates'!L$117)
+($O614*'fnd base rates'!L$118)
+($P614*VLOOKUP($S614+12,rate_basefnd,12)))</f>
        <v>3251.8033599999999</v>
      </c>
      <c r="AE614" s="1">
        <f>(($D614*'fnd base rates'!M$107)
+($E614*'fnd base rates'!M$108)
+($F614*'fnd base rates'!M$109)
+($G614*'fnd base rates'!M$110)
+($H614*'fnd base rates'!M$111)
+($I614*'fnd base rates'!M$112)
+($J614*'fnd base rates'!M$113)
+($K614*'fnd base rates'!M$114)
+($M614*'fnd base rates'!M$116)
+($N614*'fnd base rates'!M$117)
+($O614*'fnd base rates'!M$118)
+($P614*VLOOKUP($S614+12,rate_basefnd,13)))</f>
        <v>0</v>
      </c>
      <c r="AF614" s="4">
        <f t="shared" si="691"/>
        <v>28279.393819999998</v>
      </c>
      <c r="AH614" s="269">
        <f t="shared" si="692"/>
        <v>479278766</v>
      </c>
      <c r="AI614" s="4" t="str">
        <f t="shared" si="693"/>
        <v>479</v>
      </c>
      <c r="AJ614" s="2" t="str">
        <f t="shared" si="694"/>
        <v>278</v>
      </c>
      <c r="AK614" s="2" t="str">
        <f t="shared" si="695"/>
        <v>766</v>
      </c>
      <c r="AL614" s="4">
        <f t="shared" si="696"/>
        <v>1</v>
      </c>
      <c r="AM614" s="4">
        <f t="shared" si="687"/>
        <v>2</v>
      </c>
      <c r="AN614" s="4">
        <f t="shared" si="697"/>
        <v>28279.393819999998</v>
      </c>
      <c r="AO614" s="4">
        <f t="shared" si="698"/>
        <v>14140</v>
      </c>
      <c r="AP614" s="4">
        <f t="shared" si="688"/>
        <v>0</v>
      </c>
      <c r="AQ614" s="4">
        <v>14140</v>
      </c>
      <c r="AW614" s="4">
        <v>14140</v>
      </c>
      <c r="AX614" s="5">
        <f t="shared" si="699"/>
        <v>0</v>
      </c>
      <c r="AY614" s="4">
        <v>14140</v>
      </c>
      <c r="AZ614" s="5"/>
      <c r="BB614" s="5">
        <f t="shared" ref="BB614" si="727">BC614-BA614</f>
        <v>0</v>
      </c>
    </row>
    <row r="615" spans="1:54" s="4" customFormat="1">
      <c r="A615" s="269">
        <v>481</v>
      </c>
      <c r="B615" s="2">
        <v>481035001</v>
      </c>
      <c r="C615" s="9" t="s">
        <v>1071</v>
      </c>
      <c r="D615" s="14">
        <f>'fnd enro'!D615</f>
        <v>1</v>
      </c>
      <c r="E615" s="14">
        <f>'fnd enro'!E615</f>
        <v>0</v>
      </c>
      <c r="F615" s="14">
        <f>'fnd enro'!F615</f>
        <v>0</v>
      </c>
      <c r="G615" s="14">
        <f>'fnd enro'!G615</f>
        <v>0</v>
      </c>
      <c r="H615" s="14">
        <f>'fnd enro'!H615</f>
        <v>0</v>
      </c>
      <c r="I615" s="14">
        <f>'fnd enro'!I615</f>
        <v>0</v>
      </c>
      <c r="J615" s="14">
        <f>'fnd enro'!J615</f>
        <v>0</v>
      </c>
      <c r="K615" s="15">
        <f>'fnd enro'!K615</f>
        <v>0</v>
      </c>
      <c r="L615" s="14">
        <f>'fnd enro'!L615</f>
        <v>0</v>
      </c>
      <c r="M615" s="14">
        <f>'fnd enro'!M615</f>
        <v>0</v>
      </c>
      <c r="N615" s="14">
        <f>'fnd enro'!N615</f>
        <v>0</v>
      </c>
      <c r="O615" s="14">
        <f>'fnd enro'!O615</f>
        <v>0</v>
      </c>
      <c r="P615" s="14">
        <f>'fnd enro'!P615</f>
        <v>0</v>
      </c>
      <c r="Q615" s="14">
        <f>'fnd enro'!R615</f>
        <v>1</v>
      </c>
      <c r="R615" s="15">
        <f t="shared" si="690"/>
        <v>1.0880000000000001</v>
      </c>
      <c r="S615" s="14">
        <f>VALUE('fnd enro'!Q615)</f>
        <v>7</v>
      </c>
      <c r="T615" s="2"/>
      <c r="U615" s="1">
        <f>(($D615*'fnd base rates'!C$107)
+($E615*'fnd base rates'!C$108)
+($F615*'fnd base rates'!C$109)
+($G615*'fnd base rates'!C$110)
+($H615*'fnd base rates'!C$111)
+($I615*'fnd base rates'!C$112)
+($J615*'fnd base rates'!C$113)
+($K615*'fnd base rates'!C$114)
+($M615*'fnd base rates'!C$116)
+($N615*'fnd base rates'!C$117)
+($O615*'fnd base rates'!C$118)
+($P615*VLOOKUP($S615+12,rate_basefnd,3)))
*$R615</f>
        <v>230.44928000000002</v>
      </c>
      <c r="V615" s="1">
        <f>(($D615*'fnd base rates'!D$107)
+($E615*'fnd base rates'!D$108)
+($F615*'fnd base rates'!D$109)
+($G615*'fnd base rates'!D$110)
+($H615*'fnd base rates'!D$111)
+($I615*'fnd base rates'!D$112)
+($J615*'fnd base rates'!D$113)
+($K615*'fnd base rates'!D$114)
+($M615*'fnd base rates'!D$116)
+($N615*'fnd base rates'!D$117)
+($O615*'fnd base rates'!D$118)
+($P615*VLOOKUP($S615+12,rate_basefnd,4)))
*$R615</f>
        <v>416.19263999999998</v>
      </c>
      <c r="W615" s="1">
        <f>(($D615*'fnd base rates'!E$107)
+($E615*'fnd base rates'!E$108)
+($F615*'fnd base rates'!E$109)
+($G615*'fnd base rates'!E$110)
+($H615*'fnd base rates'!E$111)
+($I615*'fnd base rates'!E$112)
+($J615*'fnd base rates'!E$113)
+($K615*'fnd base rates'!E$114)
+($M615*'fnd base rates'!E$116)
+($N615*'fnd base rates'!E$117)
+($O615*'fnd base rates'!E$118)
+($P615*VLOOKUP($S615+12,rate_basefnd,5)))
*$R615</f>
        <v>1908.4064000000001</v>
      </c>
      <c r="X615" s="1">
        <f>(($D615*'fnd base rates'!F$107)
+($E615*'fnd base rates'!F$108)
+($F615*'fnd base rates'!F$109)
+($G615*'fnd base rates'!F$110)
+($H615*'fnd base rates'!F$111)
+($I615*'fnd base rates'!F$112)
+($J615*'fnd base rates'!F$113)
+($K615*'fnd base rates'!F$114)
+($M615*'fnd base rates'!F$116)
+($N615*'fnd base rates'!F$117)
+($O615*'fnd base rates'!F$118)
+($P615*VLOOKUP($S615+12,rate_basefnd,6)))
*$R615</f>
        <v>489.44768000000005</v>
      </c>
      <c r="Y615" s="1">
        <f>(($D615*'fnd base rates'!G$107)
+($E615*'fnd base rates'!G$108)
+($F615*'fnd base rates'!G$109)
+($G615*'fnd base rates'!G$110)
+($H615*'fnd base rates'!G$111)
+($I615*'fnd base rates'!G$112)
+($J615*'fnd base rates'!G$113)
+($K615*'fnd base rates'!G$114)
+($M615*'fnd base rates'!G$116)
+($N615*'fnd base rates'!G$117)
+($O615*'fnd base rates'!G$118)
+($P615*VLOOKUP($S615+12,rate_basefnd,7)))
*$R615</f>
        <v>75.474560000000011</v>
      </c>
      <c r="Z615" s="1">
        <f>(($D615*'fnd base rates'!H$107)
+($E615*'fnd base rates'!H$108)
+($F615*'fnd base rates'!H$109)
+($G615*'fnd base rates'!H$110)
+($H615*'fnd base rates'!H$111)
+($I615*'fnd base rates'!H$112)
+($J615*'fnd base rates'!H$113)
+($K615*'fnd base rates'!H$114)
+($M615*'fnd base rates'!H$116)
+($N615*'fnd base rates'!H$117)
+($O615*'fnd base rates'!H$118)
+($P615*VLOOKUP($S615+12,rate_basefnd,8)))</f>
        <v>253.87</v>
      </c>
      <c r="AA615" s="1">
        <f>(($D615*'fnd base rates'!I$107)
+($E615*'fnd base rates'!I$108)
+($F615*'fnd base rates'!I$109)
+($G615*'fnd base rates'!I$110)
+($H615*'fnd base rates'!I$111)
+($I615*'fnd base rates'!I$112)
+($J615*'fnd base rates'!I$113)
+($K615*'fnd base rates'!I$114)
+($M615*'fnd base rates'!I$116)
+($N615*'fnd base rates'!I$117)
+($O615*'fnd base rates'!I$118)
+($P615*VLOOKUP($S615+12,rate_basefnd,9)))
*$R615</f>
        <v>166.63808</v>
      </c>
      <c r="AB615" s="1">
        <f>(($D615*'fnd base rates'!J$107)
+($E615*'fnd base rates'!J$108)
+($F615*'fnd base rates'!J$109)
+($G615*'fnd base rates'!J$110)
+($H615*'fnd base rates'!J$111)
+($I615*'fnd base rates'!J$112)
+($J615*'fnd base rates'!J$113)
+($K615*'fnd base rates'!J$114)
+($M615*'fnd base rates'!J$116)
+($N615*'fnd base rates'!J$117)
+($O615*'fnd base rates'!J$118)
+($P615*VLOOKUP($S615+12,rate_basefnd,10)))
*$R615</f>
        <v>55.226880000000001</v>
      </c>
      <c r="AC615" s="1">
        <f>(($D615*'fnd base rates'!K$107)
+($E615*'fnd base rates'!K$108)
+($F615*'fnd base rates'!K$109)
+($G615*'fnd base rates'!K$110)
+($H615*'fnd base rates'!K$111)
+($I615*'fnd base rates'!K$112)
+($J615*'fnd base rates'!K$113)
+($K615*'fnd base rates'!K$114)
+($M615*'fnd base rates'!K$116)
+($N615*'fnd base rates'!K$117)
+($O615*'fnd base rates'!K$118)
+($P615*VLOOKUP($S615+12,rate_basefnd,11)))
*$R615</f>
        <v>529.94304</v>
      </c>
      <c r="AD615" s="1">
        <f>(($D615*'fnd base rates'!L$107)
+($E615*'fnd base rates'!L$108)
+($F615*'fnd base rates'!L$109)
+($G615*'fnd base rates'!L$110)
+($H615*'fnd base rates'!L$111)
+($I615*'fnd base rates'!L$112)
+($J615*'fnd base rates'!L$113)
+($K615*'fnd base rates'!L$114)
+($M615*'fnd base rates'!L$116)
+($N615*'fnd base rates'!L$117)
+($O615*'fnd base rates'!L$118)
+($P615*VLOOKUP($S615+12,rate_basefnd,12)))</f>
        <v>651.59</v>
      </c>
      <c r="AE615" s="1">
        <f>(($D615*'fnd base rates'!M$107)
+($E615*'fnd base rates'!M$108)
+($F615*'fnd base rates'!M$109)
+($G615*'fnd base rates'!M$110)
+($H615*'fnd base rates'!M$111)
+($I615*'fnd base rates'!M$112)
+($J615*'fnd base rates'!M$113)
+($K615*'fnd base rates'!M$114)
+($M615*'fnd base rates'!M$116)
+($N615*'fnd base rates'!M$117)
+($O615*'fnd base rates'!M$118)
+($P615*VLOOKUP($S615+12,rate_basefnd,13)))</f>
        <v>0</v>
      </c>
      <c r="AF615" s="4">
        <f t="shared" si="691"/>
        <v>4777.2385600000007</v>
      </c>
      <c r="AH615" s="269">
        <f t="shared" si="692"/>
        <v>481035001</v>
      </c>
      <c r="AI615" s="4" t="str">
        <f t="shared" si="693"/>
        <v>481</v>
      </c>
      <c r="AJ615" s="2" t="str">
        <f t="shared" si="694"/>
        <v>035</v>
      </c>
      <c r="AK615" s="2" t="str">
        <f t="shared" si="695"/>
        <v>001</v>
      </c>
      <c r="AL615" s="4">
        <f t="shared" si="696"/>
        <v>1</v>
      </c>
      <c r="AM615" s="4">
        <f t="shared" si="687"/>
        <v>1</v>
      </c>
      <c r="AN615" s="4">
        <f t="shared" si="697"/>
        <v>4777.2385600000007</v>
      </c>
      <c r="AO615" s="4">
        <f t="shared" si="698"/>
        <v>4777</v>
      </c>
      <c r="AP615" s="4">
        <f t="shared" si="688"/>
        <v>0</v>
      </c>
      <c r="AQ615" s="4">
        <v>4777</v>
      </c>
      <c r="AW615" s="4">
        <v>4777</v>
      </c>
      <c r="AX615" s="5">
        <f t="shared" si="699"/>
        <v>0</v>
      </c>
      <c r="AY615" s="4">
        <v>4777</v>
      </c>
      <c r="AZ615" s="5"/>
      <c r="BB615" s="5">
        <f t="shared" ref="BB615" si="728">BC615-BA615</f>
        <v>0</v>
      </c>
    </row>
    <row r="616" spans="1:54" s="4" customFormat="1">
      <c r="A616" s="269">
        <v>481</v>
      </c>
      <c r="B616" s="2">
        <v>481035016</v>
      </c>
      <c r="C616" s="9" t="s">
        <v>1071</v>
      </c>
      <c r="D616" s="14">
        <f>'fnd enro'!D616</f>
        <v>1</v>
      </c>
      <c r="E616" s="14">
        <f>'fnd enro'!E616</f>
        <v>0</v>
      </c>
      <c r="F616" s="14">
        <f>'fnd enro'!F616</f>
        <v>0</v>
      </c>
      <c r="G616" s="14">
        <f>'fnd enro'!G616</f>
        <v>1</v>
      </c>
      <c r="H616" s="14">
        <f>'fnd enro'!H616</f>
        <v>0</v>
      </c>
      <c r="I616" s="14">
        <f>'fnd enro'!I616</f>
        <v>0</v>
      </c>
      <c r="J616" s="14">
        <f>'fnd enro'!J616</f>
        <v>0</v>
      </c>
      <c r="K616" s="15">
        <f>'fnd enro'!K616</f>
        <v>3.8600000000000002E-2</v>
      </c>
      <c r="L616" s="14">
        <f>'fnd enro'!L616</f>
        <v>0</v>
      </c>
      <c r="M616" s="14">
        <f>'fnd enro'!M616</f>
        <v>0</v>
      </c>
      <c r="N616" s="14">
        <f>'fnd enro'!N616</f>
        <v>0</v>
      </c>
      <c r="O616" s="14">
        <f>'fnd enro'!O616</f>
        <v>0</v>
      </c>
      <c r="P616" s="14">
        <f>'fnd enro'!P616</f>
        <v>0</v>
      </c>
      <c r="Q616" s="14">
        <f>'fnd enro'!R616</f>
        <v>2</v>
      </c>
      <c r="R616" s="15">
        <f t="shared" si="690"/>
        <v>1.0880000000000001</v>
      </c>
      <c r="S616" s="14">
        <f>VALUE('fnd enro'!Q616)</f>
        <v>8</v>
      </c>
      <c r="T616" s="2"/>
      <c r="U616" s="1">
        <f>(($D616*'fnd base rates'!C$107)
+($E616*'fnd base rates'!C$108)
+($F616*'fnd base rates'!C$109)
+($G616*'fnd base rates'!C$110)
+($H616*'fnd base rates'!C$111)
+($I616*'fnd base rates'!C$112)
+($J616*'fnd base rates'!C$113)
+($K616*'fnd base rates'!C$114)
+($M616*'fnd base rates'!C$116)
+($N616*'fnd base rates'!C$117)
+($O616*'fnd base rates'!C$118)
+($P616*VLOOKUP($S616+12,rate_basefnd,3)))
*$R616</f>
        <v>814.11922444800018</v>
      </c>
      <c r="V616" s="1">
        <f>(($D616*'fnd base rates'!D$107)
+($E616*'fnd base rates'!D$108)
+($F616*'fnd base rates'!D$109)
+($G616*'fnd base rates'!D$110)
+($H616*'fnd base rates'!D$111)
+($I616*'fnd base rates'!D$112)
+($J616*'fnd base rates'!D$113)
+($K616*'fnd base rates'!D$114)
+($M616*'fnd base rates'!D$116)
+($N616*'fnd base rates'!D$117)
+($O616*'fnd base rates'!D$118)
+($P616*VLOOKUP($S616+12,rate_basefnd,4)))
*$R616</f>
        <v>1248.5996800000003</v>
      </c>
      <c r="W616" s="1">
        <f>(($D616*'fnd base rates'!E$107)
+($E616*'fnd base rates'!E$108)
+($F616*'fnd base rates'!E$109)
+($G616*'fnd base rates'!E$110)
+($H616*'fnd base rates'!E$111)
+($I616*'fnd base rates'!E$112)
+($J616*'fnd base rates'!E$113)
+($K616*'fnd base rates'!E$114)
+($M616*'fnd base rates'!E$116)
+($N616*'fnd base rates'!E$117)
+($O616*'fnd base rates'!E$118)
+($P616*VLOOKUP($S616+12,rate_basefnd,5)))
*$R616</f>
        <v>6130.3146490880008</v>
      </c>
      <c r="X616" s="1">
        <f>(($D616*'fnd base rates'!F$107)
+($E616*'fnd base rates'!F$108)
+($F616*'fnd base rates'!F$109)
+($G616*'fnd base rates'!F$110)
+($H616*'fnd base rates'!F$111)
+($I616*'fnd base rates'!F$112)
+($J616*'fnd base rates'!F$113)
+($K616*'fnd base rates'!F$114)
+($M616*'fnd base rates'!F$116)
+($N616*'fnd base rates'!F$117)
+($O616*'fnd base rates'!F$118)
+($P616*VLOOKUP($S616+12,rate_basefnd,6)))
*$R616</f>
        <v>1846.6693762560001</v>
      </c>
      <c r="Y616" s="1">
        <f>(($D616*'fnd base rates'!G$107)
+($E616*'fnd base rates'!G$108)
+($F616*'fnd base rates'!G$109)
+($G616*'fnd base rates'!G$110)
+($H616*'fnd base rates'!G$111)
+($I616*'fnd base rates'!G$112)
+($J616*'fnd base rates'!G$113)
+($K616*'fnd base rates'!G$114)
+($M616*'fnd base rates'!G$116)
+($N616*'fnd base rates'!G$117)
+($O616*'fnd base rates'!G$118)
+($P616*VLOOKUP($S616+12,rate_basefnd,7)))
*$R616</f>
        <v>246.06565081600002</v>
      </c>
      <c r="Z616" s="1">
        <f>(($D616*'fnd base rates'!H$107)
+($E616*'fnd base rates'!H$108)
+($F616*'fnd base rates'!H$109)
+($G616*'fnd base rates'!H$110)
+($H616*'fnd base rates'!H$111)
+($I616*'fnd base rates'!H$112)
+($J616*'fnd base rates'!H$113)
+($K616*'fnd base rates'!H$114)
+($M616*'fnd base rates'!H$116)
+($N616*'fnd base rates'!H$117)
+($O616*'fnd base rates'!H$118)
+($P616*VLOOKUP($S616+12,rate_basefnd,8)))</f>
        <v>777.30893400000002</v>
      </c>
      <c r="AA616" s="1">
        <f>(($D616*'fnd base rates'!I$107)
+($E616*'fnd base rates'!I$108)
+($F616*'fnd base rates'!I$109)
+($G616*'fnd base rates'!I$110)
+($H616*'fnd base rates'!I$111)
+($I616*'fnd base rates'!I$112)
+($J616*'fnd base rates'!I$113)
+($K616*'fnd base rates'!I$114)
+($M616*'fnd base rates'!I$116)
+($N616*'fnd base rates'!I$117)
+($O616*'fnd base rates'!I$118)
+($P616*VLOOKUP($S616+12,rate_basefnd,9)))
*$R616</f>
        <v>499.94688000000002</v>
      </c>
      <c r="AB616" s="1">
        <f>(($D616*'fnd base rates'!J$107)
+($E616*'fnd base rates'!J$108)
+($F616*'fnd base rates'!J$109)
+($G616*'fnd base rates'!J$110)
+($H616*'fnd base rates'!J$111)
+($I616*'fnd base rates'!J$112)
+($J616*'fnd base rates'!J$113)
+($K616*'fnd base rates'!J$114)
+($M616*'fnd base rates'!J$116)
+($N616*'fnd base rates'!J$117)
+($O616*'fnd base rates'!J$118)
+($P616*VLOOKUP($S616+12,rate_basefnd,10)))
*$R616</f>
        <v>220.95104000000001</v>
      </c>
      <c r="AC616" s="1">
        <f>(($D616*'fnd base rates'!K$107)
+($E616*'fnd base rates'!K$108)
+($F616*'fnd base rates'!K$109)
+($G616*'fnd base rates'!K$110)
+($H616*'fnd base rates'!K$111)
+($I616*'fnd base rates'!K$112)
+($J616*'fnd base rates'!K$113)
+($K616*'fnd base rates'!K$114)
+($M616*'fnd base rates'!K$116)
+($N616*'fnd base rates'!K$117)
+($O616*'fnd base rates'!K$118)
+($P616*VLOOKUP($S616+12,rate_basefnd,11)))
*$R616</f>
        <v>1726.9713894400002</v>
      </c>
      <c r="AD616" s="1">
        <f>(($D616*'fnd base rates'!L$107)
+($E616*'fnd base rates'!L$108)
+($F616*'fnd base rates'!L$109)
+($G616*'fnd base rates'!L$110)
+($H616*'fnd base rates'!L$111)
+($I616*'fnd base rates'!L$112)
+($J616*'fnd base rates'!L$113)
+($K616*'fnd base rates'!L$114)
+($M616*'fnd base rates'!L$116)
+($N616*'fnd base rates'!L$117)
+($O616*'fnd base rates'!L$118)
+($P616*VLOOKUP($S616+12,rate_basefnd,12)))</f>
        <v>2097.7466800000002</v>
      </c>
      <c r="AE616" s="1">
        <f>(($D616*'fnd base rates'!M$107)
+($E616*'fnd base rates'!M$108)
+($F616*'fnd base rates'!M$109)
+($G616*'fnd base rates'!M$110)
+($H616*'fnd base rates'!M$111)
+($I616*'fnd base rates'!M$112)
+($J616*'fnd base rates'!M$113)
+($K616*'fnd base rates'!M$114)
+($M616*'fnd base rates'!M$116)
+($N616*'fnd base rates'!M$117)
+($O616*'fnd base rates'!M$118)
+($P616*VLOOKUP($S616+12,rate_basefnd,13)))</f>
        <v>0</v>
      </c>
      <c r="AF616" s="4">
        <f t="shared" si="691"/>
        <v>15608.693504048002</v>
      </c>
      <c r="AH616" s="269">
        <f t="shared" si="692"/>
        <v>481035016</v>
      </c>
      <c r="AI616" s="4" t="str">
        <f t="shared" si="693"/>
        <v>481</v>
      </c>
      <c r="AJ616" s="2" t="str">
        <f t="shared" si="694"/>
        <v>035</v>
      </c>
      <c r="AK616" s="2" t="str">
        <f t="shared" si="695"/>
        <v>016</v>
      </c>
      <c r="AL616" s="4">
        <f t="shared" si="696"/>
        <v>1</v>
      </c>
      <c r="AM616" s="4">
        <f t="shared" si="687"/>
        <v>2</v>
      </c>
      <c r="AN616" s="4">
        <f t="shared" si="697"/>
        <v>15608.693504048002</v>
      </c>
      <c r="AO616" s="4">
        <f t="shared" si="698"/>
        <v>7804</v>
      </c>
      <c r="AP616" s="4">
        <f t="shared" si="688"/>
        <v>0</v>
      </c>
      <c r="AQ616" s="4">
        <v>7804</v>
      </c>
      <c r="AW616" s="4">
        <v>7804</v>
      </c>
      <c r="AX616" s="5">
        <f t="shared" si="699"/>
        <v>0</v>
      </c>
      <c r="AY616" s="4">
        <v>7804</v>
      </c>
      <c r="AZ616" s="5"/>
      <c r="BB616" s="5">
        <f t="shared" ref="BB616" si="729">BC616-BA616</f>
        <v>0</v>
      </c>
    </row>
    <row r="617" spans="1:54" s="4" customFormat="1">
      <c r="A617" s="269">
        <v>481</v>
      </c>
      <c r="B617" s="2">
        <v>481035018</v>
      </c>
      <c r="C617" s="9" t="s">
        <v>1071</v>
      </c>
      <c r="D617" s="14">
        <f>'fnd enro'!D617</f>
        <v>2</v>
      </c>
      <c r="E617" s="14">
        <f>'fnd enro'!E617</f>
        <v>0</v>
      </c>
      <c r="F617" s="14">
        <f>'fnd enro'!F617</f>
        <v>0</v>
      </c>
      <c r="G617" s="14">
        <f>'fnd enro'!G617</f>
        <v>1</v>
      </c>
      <c r="H617" s="14">
        <f>'fnd enro'!H617</f>
        <v>0</v>
      </c>
      <c r="I617" s="14">
        <f>'fnd enro'!I617</f>
        <v>0</v>
      </c>
      <c r="J617" s="14">
        <f>'fnd enro'!J617</f>
        <v>0</v>
      </c>
      <c r="K617" s="15">
        <f>'fnd enro'!K617</f>
        <v>3.8600000000000002E-2</v>
      </c>
      <c r="L617" s="14">
        <f>'fnd enro'!L617</f>
        <v>0</v>
      </c>
      <c r="M617" s="14">
        <f>'fnd enro'!M617</f>
        <v>0</v>
      </c>
      <c r="N617" s="14">
        <f>'fnd enro'!N617</f>
        <v>0</v>
      </c>
      <c r="O617" s="14">
        <f>'fnd enro'!O617</f>
        <v>0</v>
      </c>
      <c r="P617" s="14">
        <f>'fnd enro'!P617</f>
        <v>0</v>
      </c>
      <c r="Q617" s="14">
        <f>'fnd enro'!R617</f>
        <v>2</v>
      </c>
      <c r="R617" s="15">
        <f t="shared" si="690"/>
        <v>1.0880000000000001</v>
      </c>
      <c r="S617" s="14">
        <f>VALUE('fnd enro'!Q617)</f>
        <v>9</v>
      </c>
      <c r="T617" s="2"/>
      <c r="U617" s="1">
        <f>(($D617*'fnd base rates'!C$107)
+($E617*'fnd base rates'!C$108)
+($F617*'fnd base rates'!C$109)
+($G617*'fnd base rates'!C$110)
+($H617*'fnd base rates'!C$111)
+($I617*'fnd base rates'!C$112)
+($J617*'fnd base rates'!C$113)
+($K617*'fnd base rates'!C$114)
+($M617*'fnd base rates'!C$116)
+($N617*'fnd base rates'!C$117)
+($O617*'fnd base rates'!C$118)
+($P617*VLOOKUP($S617+12,rate_basefnd,3)))
*$R617</f>
        <v>1044.5685044480001</v>
      </c>
      <c r="V617" s="1">
        <f>(($D617*'fnd base rates'!D$107)
+($E617*'fnd base rates'!D$108)
+($F617*'fnd base rates'!D$109)
+($G617*'fnd base rates'!D$110)
+($H617*'fnd base rates'!D$111)
+($I617*'fnd base rates'!D$112)
+($J617*'fnd base rates'!D$113)
+($K617*'fnd base rates'!D$114)
+($M617*'fnd base rates'!D$116)
+($N617*'fnd base rates'!D$117)
+($O617*'fnd base rates'!D$118)
+($P617*VLOOKUP($S617+12,rate_basefnd,4)))
*$R617</f>
        <v>1664.79232</v>
      </c>
      <c r="W617" s="1">
        <f>(($D617*'fnd base rates'!E$107)
+($E617*'fnd base rates'!E$108)
+($F617*'fnd base rates'!E$109)
+($G617*'fnd base rates'!E$110)
+($H617*'fnd base rates'!E$111)
+($I617*'fnd base rates'!E$112)
+($J617*'fnd base rates'!E$113)
+($K617*'fnd base rates'!E$114)
+($M617*'fnd base rates'!E$116)
+($N617*'fnd base rates'!E$117)
+($O617*'fnd base rates'!E$118)
+($P617*VLOOKUP($S617+12,rate_basefnd,5)))
*$R617</f>
        <v>8038.7210490880007</v>
      </c>
      <c r="X617" s="1">
        <f>(($D617*'fnd base rates'!F$107)
+($E617*'fnd base rates'!F$108)
+($F617*'fnd base rates'!F$109)
+($G617*'fnd base rates'!F$110)
+($H617*'fnd base rates'!F$111)
+($I617*'fnd base rates'!F$112)
+($J617*'fnd base rates'!F$113)
+($K617*'fnd base rates'!F$114)
+($M617*'fnd base rates'!F$116)
+($N617*'fnd base rates'!F$117)
+($O617*'fnd base rates'!F$118)
+($P617*VLOOKUP($S617+12,rate_basefnd,6)))
*$R617</f>
        <v>2336.1170562560001</v>
      </c>
      <c r="Y617" s="1">
        <f>(($D617*'fnd base rates'!G$107)
+($E617*'fnd base rates'!G$108)
+($F617*'fnd base rates'!G$109)
+($G617*'fnd base rates'!G$110)
+($H617*'fnd base rates'!G$111)
+($I617*'fnd base rates'!G$112)
+($J617*'fnd base rates'!G$113)
+($K617*'fnd base rates'!G$114)
+($M617*'fnd base rates'!G$116)
+($N617*'fnd base rates'!G$117)
+($O617*'fnd base rates'!G$118)
+($P617*VLOOKUP($S617+12,rate_basefnd,7)))
*$R617</f>
        <v>321.54021081600007</v>
      </c>
      <c r="Z617" s="1">
        <f>(($D617*'fnd base rates'!H$107)
+($E617*'fnd base rates'!H$108)
+($F617*'fnd base rates'!H$109)
+($G617*'fnd base rates'!H$110)
+($H617*'fnd base rates'!H$111)
+($I617*'fnd base rates'!H$112)
+($J617*'fnd base rates'!H$113)
+($K617*'fnd base rates'!H$114)
+($M617*'fnd base rates'!H$116)
+($N617*'fnd base rates'!H$117)
+($O617*'fnd base rates'!H$118)
+($P617*VLOOKUP($S617+12,rate_basefnd,8)))</f>
        <v>1031.178934</v>
      </c>
      <c r="AA617" s="1">
        <f>(($D617*'fnd base rates'!I$107)
+($E617*'fnd base rates'!I$108)
+($F617*'fnd base rates'!I$109)
+($G617*'fnd base rates'!I$110)
+($H617*'fnd base rates'!I$111)
+($I617*'fnd base rates'!I$112)
+($J617*'fnd base rates'!I$113)
+($K617*'fnd base rates'!I$114)
+($M617*'fnd base rates'!I$116)
+($N617*'fnd base rates'!I$117)
+($O617*'fnd base rates'!I$118)
+($P617*VLOOKUP($S617+12,rate_basefnd,9)))
*$R617</f>
        <v>666.58496000000014</v>
      </c>
      <c r="AB617" s="1">
        <f>(($D617*'fnd base rates'!J$107)
+($E617*'fnd base rates'!J$108)
+($F617*'fnd base rates'!J$109)
+($G617*'fnd base rates'!J$110)
+($H617*'fnd base rates'!J$111)
+($I617*'fnd base rates'!J$112)
+($J617*'fnd base rates'!J$113)
+($K617*'fnd base rates'!J$114)
+($M617*'fnd base rates'!J$116)
+($N617*'fnd base rates'!J$117)
+($O617*'fnd base rates'!J$118)
+($P617*VLOOKUP($S617+12,rate_basefnd,10)))
*$R617</f>
        <v>276.17791999999997</v>
      </c>
      <c r="AC617" s="1">
        <f>(($D617*'fnd base rates'!K$107)
+($E617*'fnd base rates'!K$108)
+($F617*'fnd base rates'!K$109)
+($G617*'fnd base rates'!K$110)
+($H617*'fnd base rates'!K$111)
+($I617*'fnd base rates'!K$112)
+($J617*'fnd base rates'!K$113)
+($K617*'fnd base rates'!K$114)
+($M617*'fnd base rates'!K$116)
+($N617*'fnd base rates'!K$117)
+($O617*'fnd base rates'!K$118)
+($P617*VLOOKUP($S617+12,rate_basefnd,11)))
*$R617</f>
        <v>2256.9144294400003</v>
      </c>
      <c r="AD617" s="1">
        <f>(($D617*'fnd base rates'!L$107)
+($E617*'fnd base rates'!L$108)
+($F617*'fnd base rates'!L$109)
+($G617*'fnd base rates'!L$110)
+($H617*'fnd base rates'!L$111)
+($I617*'fnd base rates'!L$112)
+($J617*'fnd base rates'!L$113)
+($K617*'fnd base rates'!L$114)
+($M617*'fnd base rates'!L$116)
+($N617*'fnd base rates'!L$117)
+($O617*'fnd base rates'!L$118)
+($P617*VLOOKUP($S617+12,rate_basefnd,12)))</f>
        <v>2749.3366799999999</v>
      </c>
      <c r="AE617" s="1">
        <f>(($D617*'fnd base rates'!M$107)
+($E617*'fnd base rates'!M$108)
+($F617*'fnd base rates'!M$109)
+($G617*'fnd base rates'!M$110)
+($H617*'fnd base rates'!M$111)
+($I617*'fnd base rates'!M$112)
+($J617*'fnd base rates'!M$113)
+($K617*'fnd base rates'!M$114)
+($M617*'fnd base rates'!M$116)
+($N617*'fnd base rates'!M$117)
+($O617*'fnd base rates'!M$118)
+($P617*VLOOKUP($S617+12,rate_basefnd,13)))</f>
        <v>0</v>
      </c>
      <c r="AF617" s="4">
        <f t="shared" si="691"/>
        <v>20385.932064048</v>
      </c>
      <c r="AH617" s="269">
        <f t="shared" si="692"/>
        <v>481035018</v>
      </c>
      <c r="AI617" s="4" t="str">
        <f t="shared" si="693"/>
        <v>481</v>
      </c>
      <c r="AJ617" s="2" t="str">
        <f t="shared" si="694"/>
        <v>035</v>
      </c>
      <c r="AK617" s="2" t="str">
        <f t="shared" si="695"/>
        <v>018</v>
      </c>
      <c r="AL617" s="4">
        <f t="shared" si="696"/>
        <v>1</v>
      </c>
      <c r="AM617" s="4">
        <f t="shared" si="687"/>
        <v>2</v>
      </c>
      <c r="AN617" s="4">
        <f t="shared" si="697"/>
        <v>20385.932064048</v>
      </c>
      <c r="AO617" s="4">
        <f t="shared" si="698"/>
        <v>10193</v>
      </c>
      <c r="AP617" s="4">
        <f t="shared" si="688"/>
        <v>0</v>
      </c>
      <c r="AQ617" s="4">
        <v>10193</v>
      </c>
      <c r="AW617" s="4">
        <v>10193</v>
      </c>
      <c r="AX617" s="5">
        <f t="shared" si="699"/>
        <v>0</v>
      </c>
      <c r="AY617" s="4">
        <v>10193</v>
      </c>
      <c r="AZ617" s="5"/>
      <c r="BB617" s="5">
        <f t="shared" ref="BB617" si="730">BC617-BA617</f>
        <v>0</v>
      </c>
    </row>
    <row r="618" spans="1:54" s="4" customFormat="1">
      <c r="A618" s="269">
        <v>481</v>
      </c>
      <c r="B618" s="2">
        <v>481035035</v>
      </c>
      <c r="C618" s="9" t="s">
        <v>1071</v>
      </c>
      <c r="D618" s="14">
        <f>'fnd enro'!D618</f>
        <v>97</v>
      </c>
      <c r="E618" s="14">
        <f>'fnd enro'!E618</f>
        <v>0</v>
      </c>
      <c r="F618" s="14">
        <f>'fnd enro'!F618</f>
        <v>125</v>
      </c>
      <c r="G618" s="14">
        <f>'fnd enro'!G618</f>
        <v>578</v>
      </c>
      <c r="H618" s="14">
        <f>'fnd enro'!H618</f>
        <v>63</v>
      </c>
      <c r="I618" s="14">
        <f>'fnd enro'!I618</f>
        <v>0</v>
      </c>
      <c r="J618" s="14">
        <f>'fnd enro'!J618</f>
        <v>0</v>
      </c>
      <c r="K618" s="15">
        <f>'fnd enro'!K618</f>
        <v>29.567599999999999</v>
      </c>
      <c r="L618" s="14">
        <f>'fnd enro'!L618</f>
        <v>0</v>
      </c>
      <c r="M618" s="14">
        <f>'fnd enro'!M618</f>
        <v>112</v>
      </c>
      <c r="N618" s="14">
        <f>'fnd enro'!N618</f>
        <v>3</v>
      </c>
      <c r="O618" s="14">
        <f>'fnd enro'!O618</f>
        <v>0</v>
      </c>
      <c r="P618" s="14">
        <f>'fnd enro'!P618</f>
        <v>616</v>
      </c>
      <c r="Q618" s="14">
        <f>'fnd enro'!R618</f>
        <v>815</v>
      </c>
      <c r="R618" s="15">
        <f t="shared" si="690"/>
        <v>1.0880000000000001</v>
      </c>
      <c r="S618" s="14">
        <f>VALUE('fnd enro'!Q618)</f>
        <v>11</v>
      </c>
      <c r="T618" s="2"/>
      <c r="U618" s="1">
        <f>(($D618*'fnd base rates'!C$107)
+($E618*'fnd base rates'!C$108)
+($F618*'fnd base rates'!C$109)
+($G618*'fnd base rates'!C$110)
+($H618*'fnd base rates'!C$111)
+($I618*'fnd base rates'!C$112)
+($J618*'fnd base rates'!C$113)
+($K618*'fnd base rates'!C$114)
+($M618*'fnd base rates'!C$116)
+($N618*'fnd base rates'!C$117)
+($O618*'fnd base rates'!C$118)
+($P618*VLOOKUP($S618+12,rate_basefnd,3)))
*$R618</f>
        <v>538163.00080716808</v>
      </c>
      <c r="V618" s="1">
        <f>(($D618*'fnd base rates'!D$107)
+($E618*'fnd base rates'!D$108)
+($F618*'fnd base rates'!D$109)
+($G618*'fnd base rates'!D$110)
+($H618*'fnd base rates'!D$111)
+($I618*'fnd base rates'!D$112)
+($J618*'fnd base rates'!D$113)
+($K618*'fnd base rates'!D$114)
+($M618*'fnd base rates'!D$116)
+($N618*'fnd base rates'!D$117)
+($O618*'fnd base rates'!D$118)
+($P618*VLOOKUP($S618+12,rate_basefnd,4)))
*$R618</f>
        <v>965698.24640000006</v>
      </c>
      <c r="W618" s="1">
        <f>(($D618*'fnd base rates'!E$107)
+($E618*'fnd base rates'!E$108)
+($F618*'fnd base rates'!E$109)
+($G618*'fnd base rates'!E$110)
+($H618*'fnd base rates'!E$111)
+($I618*'fnd base rates'!E$112)
+($J618*'fnd base rates'!E$113)
+($K618*'fnd base rates'!E$114)
+($M618*'fnd base rates'!E$116)
+($N618*'fnd base rates'!E$117)
+($O618*'fnd base rates'!E$118)
+($P618*VLOOKUP($S618+12,rate_basefnd,5)))
*$R618</f>
        <v>6137512.2500014082</v>
      </c>
      <c r="X618" s="1">
        <f>(($D618*'fnd base rates'!F$107)
+($E618*'fnd base rates'!F$108)
+($F618*'fnd base rates'!F$109)
+($G618*'fnd base rates'!F$110)
+($H618*'fnd base rates'!F$111)
+($I618*'fnd base rates'!F$112)
+($J618*'fnd base rates'!F$113)
+($K618*'fnd base rates'!F$114)
+($M618*'fnd base rates'!F$116)
+($N618*'fnd base rates'!F$117)
+($O618*'fnd base rates'!F$118)
+($P618*VLOOKUP($S618+12,rate_basefnd,6)))
*$R618</f>
        <v>1092011.120452096</v>
      </c>
      <c r="Y618" s="1">
        <f>(($D618*'fnd base rates'!G$107)
+($E618*'fnd base rates'!G$108)
+($F618*'fnd base rates'!G$109)
+($G618*'fnd base rates'!G$110)
+($H618*'fnd base rates'!G$111)
+($I618*'fnd base rates'!G$112)
+($J618*'fnd base rates'!G$113)
+($K618*'fnd base rates'!G$114)
+($M618*'fnd base rates'!G$116)
+($N618*'fnd base rates'!G$117)
+($O618*'fnd base rates'!G$118)
+($P618*VLOOKUP($S618+12,rate_basefnd,7)))
*$R618</f>
        <v>270877.92820505606</v>
      </c>
      <c r="Z618" s="1">
        <f>(($D618*'fnd base rates'!H$107)
+($E618*'fnd base rates'!H$108)
+($F618*'fnd base rates'!H$109)
+($G618*'fnd base rates'!H$110)
+($H618*'fnd base rates'!H$111)
+($I618*'fnd base rates'!H$112)
+($J618*'fnd base rates'!H$113)
+($K618*'fnd base rates'!H$114)
+($M618*'fnd base rates'!H$116)
+($N618*'fnd base rates'!H$117)
+($O618*'fnd base rates'!H$118)
+($P618*VLOOKUP($S618+12,rate_basefnd,8)))</f>
        <v>457856.28344399994</v>
      </c>
      <c r="AA618" s="1">
        <f>(($D618*'fnd base rates'!I$107)
+($E618*'fnd base rates'!I$108)
+($F618*'fnd base rates'!I$109)
+($G618*'fnd base rates'!I$110)
+($H618*'fnd base rates'!I$111)
+($I618*'fnd base rates'!I$112)
+($J618*'fnd base rates'!I$113)
+($K618*'fnd base rates'!I$114)
+($M618*'fnd base rates'!I$116)
+($N618*'fnd base rates'!I$117)
+($O618*'fnd base rates'!I$118)
+($P618*VLOOKUP($S618+12,rate_basefnd,9)))
*$R618</f>
        <v>389806.85568000004</v>
      </c>
      <c r="AB618" s="1">
        <f>(($D618*'fnd base rates'!J$107)
+($E618*'fnd base rates'!J$108)
+($F618*'fnd base rates'!J$109)
+($G618*'fnd base rates'!J$110)
+($H618*'fnd base rates'!J$111)
+($I618*'fnd base rates'!J$112)
+($J618*'fnd base rates'!J$113)
+($K618*'fnd base rates'!J$114)
+($M618*'fnd base rates'!J$116)
+($N618*'fnd base rates'!J$117)
+($O618*'fnd base rates'!J$118)
+($P618*VLOOKUP($S618+12,rate_basefnd,10)))
*$R618</f>
        <v>680577.40159999998</v>
      </c>
      <c r="AC618" s="1">
        <f>(($D618*'fnd base rates'!K$107)
+($E618*'fnd base rates'!K$108)
+($F618*'fnd base rates'!K$109)
+($G618*'fnd base rates'!K$110)
+($H618*'fnd base rates'!K$111)
+($I618*'fnd base rates'!K$112)
+($J618*'fnd base rates'!K$113)
+($K618*'fnd base rates'!K$114)
+($M618*'fnd base rates'!K$116)
+($N618*'fnd base rates'!K$117)
+($O618*'fnd base rates'!K$118)
+($P618*VLOOKUP($S618+12,rate_basefnd,11)))
*$R618</f>
        <v>1011967.9684710401</v>
      </c>
      <c r="AD618" s="1">
        <f>(($D618*'fnd base rates'!L$107)
+($E618*'fnd base rates'!L$108)
+($F618*'fnd base rates'!L$109)
+($G618*'fnd base rates'!L$110)
+($H618*'fnd base rates'!L$111)
+($I618*'fnd base rates'!L$112)
+($J618*'fnd base rates'!L$113)
+($K618*'fnd base rates'!L$114)
+($M618*'fnd base rates'!L$116)
+($N618*'fnd base rates'!L$117)
+($O618*'fnd base rates'!L$118)
+($P618*VLOOKUP($S618+12,rate_basefnd,12)))</f>
        <v>1592533.9068800001</v>
      </c>
      <c r="AE618" s="1">
        <f>(($D618*'fnd base rates'!M$107)
+($E618*'fnd base rates'!M$108)
+($F618*'fnd base rates'!M$109)
+($G618*'fnd base rates'!M$110)
+($H618*'fnd base rates'!M$111)
+($I618*'fnd base rates'!M$112)
+($J618*'fnd base rates'!M$113)
+($K618*'fnd base rates'!M$114)
+($M618*'fnd base rates'!M$116)
+($N618*'fnd base rates'!M$117)
+($O618*'fnd base rates'!M$118)
+($P618*VLOOKUP($S618+12,rate_basefnd,13)))</f>
        <v>0</v>
      </c>
      <c r="AF618" s="4">
        <f t="shared" si="691"/>
        <v>13137004.961940771</v>
      </c>
      <c r="AH618" s="269">
        <f t="shared" si="692"/>
        <v>481035035</v>
      </c>
      <c r="AI618" s="4" t="str">
        <f t="shared" si="693"/>
        <v>481</v>
      </c>
      <c r="AJ618" s="2" t="str">
        <f t="shared" si="694"/>
        <v>035</v>
      </c>
      <c r="AK618" s="2" t="str">
        <f t="shared" si="695"/>
        <v>035</v>
      </c>
      <c r="AL618" s="4">
        <f t="shared" si="696"/>
        <v>1</v>
      </c>
      <c r="AM618" s="4">
        <f t="shared" si="687"/>
        <v>815</v>
      </c>
      <c r="AN618" s="4">
        <f t="shared" si="697"/>
        <v>13137004.961940771</v>
      </c>
      <c r="AO618" s="4">
        <f t="shared" si="698"/>
        <v>16119</v>
      </c>
      <c r="AP618" s="4">
        <f t="shared" si="688"/>
        <v>0</v>
      </c>
      <c r="AQ618" s="4">
        <v>16119</v>
      </c>
      <c r="AW618" s="4">
        <v>16119</v>
      </c>
      <c r="AX618" s="5">
        <f t="shared" si="699"/>
        <v>0</v>
      </c>
      <c r="AY618" s="4">
        <v>16119</v>
      </c>
      <c r="AZ618" s="5"/>
      <c r="BB618" s="5">
        <f t="shared" ref="BB618" si="731">BC618-BA618</f>
        <v>0</v>
      </c>
    </row>
    <row r="619" spans="1:54" s="4" customFormat="1">
      <c r="A619" s="269">
        <v>481</v>
      </c>
      <c r="B619" s="2">
        <v>481035040</v>
      </c>
      <c r="C619" s="9" t="s">
        <v>1071</v>
      </c>
      <c r="D619" s="14">
        <f>'fnd enro'!D619</f>
        <v>1</v>
      </c>
      <c r="E619" s="14">
        <f>'fnd enro'!E619</f>
        <v>0</v>
      </c>
      <c r="F619" s="14">
        <f>'fnd enro'!F619</f>
        <v>0</v>
      </c>
      <c r="G619" s="14">
        <f>'fnd enro'!G619</f>
        <v>2</v>
      </c>
      <c r="H619" s="14">
        <f>'fnd enro'!H619</f>
        <v>0</v>
      </c>
      <c r="I619" s="14">
        <f>'fnd enro'!I619</f>
        <v>0</v>
      </c>
      <c r="J619" s="14">
        <f>'fnd enro'!J619</f>
        <v>0</v>
      </c>
      <c r="K619" s="15">
        <f>'fnd enro'!K619</f>
        <v>7.7200000000000005E-2</v>
      </c>
      <c r="L619" s="14">
        <f>'fnd enro'!L619</f>
        <v>0</v>
      </c>
      <c r="M619" s="14">
        <f>'fnd enro'!M619</f>
        <v>1</v>
      </c>
      <c r="N619" s="14">
        <f>'fnd enro'!N619</f>
        <v>0</v>
      </c>
      <c r="O619" s="14">
        <f>'fnd enro'!O619</f>
        <v>0</v>
      </c>
      <c r="P619" s="14">
        <f>'fnd enro'!P619</f>
        <v>2</v>
      </c>
      <c r="Q619" s="14">
        <f>'fnd enro'!R619</f>
        <v>3</v>
      </c>
      <c r="R619" s="15">
        <f t="shared" si="690"/>
        <v>1.0880000000000001</v>
      </c>
      <c r="S619" s="14">
        <f>VALUE('fnd enro'!Q619)</f>
        <v>6</v>
      </c>
      <c r="T619" s="2"/>
      <c r="U619" s="1">
        <f>(($D619*'fnd base rates'!C$107)
+($E619*'fnd base rates'!C$108)
+($F619*'fnd base rates'!C$109)
+($G619*'fnd base rates'!C$110)
+($H619*'fnd base rates'!C$111)
+($I619*'fnd base rates'!C$112)
+($J619*'fnd base rates'!C$113)
+($K619*'fnd base rates'!C$114)
+($M619*'fnd base rates'!C$116)
+($N619*'fnd base rates'!C$117)
+($O619*'fnd base rates'!C$118)
+($P619*VLOOKUP($S619+12,rate_basefnd,3)))
*$R619</f>
        <v>1649.4870888960004</v>
      </c>
      <c r="V619" s="1">
        <f>(($D619*'fnd base rates'!D$107)
+($E619*'fnd base rates'!D$108)
+($F619*'fnd base rates'!D$109)
+($G619*'fnd base rates'!D$110)
+($H619*'fnd base rates'!D$111)
+($I619*'fnd base rates'!D$112)
+($J619*'fnd base rates'!D$113)
+($K619*'fnd base rates'!D$114)
+($M619*'fnd base rates'!D$116)
+($N619*'fnd base rates'!D$117)
+($O619*'fnd base rates'!D$118)
+($P619*VLOOKUP($S619+12,rate_basefnd,4)))
*$R619</f>
        <v>2944.6176</v>
      </c>
      <c r="W619" s="1">
        <f>(($D619*'fnd base rates'!E$107)
+($E619*'fnd base rates'!E$108)
+($F619*'fnd base rates'!E$109)
+($G619*'fnd base rates'!E$110)
+($H619*'fnd base rates'!E$111)
+($I619*'fnd base rates'!E$112)
+($J619*'fnd base rates'!E$113)
+($K619*'fnd base rates'!E$114)
+($M619*'fnd base rates'!E$116)
+($N619*'fnd base rates'!E$117)
+($O619*'fnd base rates'!E$118)
+($P619*VLOOKUP($S619+12,rate_basefnd,5)))
*$R619</f>
        <v>18250.765618175999</v>
      </c>
      <c r="X619" s="1">
        <f>(($D619*'fnd base rates'!F$107)
+($E619*'fnd base rates'!F$108)
+($F619*'fnd base rates'!F$109)
+($G619*'fnd base rates'!F$110)
+($H619*'fnd base rates'!F$111)
+($I619*'fnd base rates'!F$112)
+($J619*'fnd base rates'!F$113)
+($K619*'fnd base rates'!F$114)
+($M619*'fnd base rates'!F$116)
+($N619*'fnd base rates'!F$117)
+($O619*'fnd base rates'!F$118)
+($P619*VLOOKUP($S619+12,rate_basefnd,6)))
*$R619</f>
        <v>3396.4888325120005</v>
      </c>
      <c r="Y619" s="1">
        <f>(($D619*'fnd base rates'!G$107)
+($E619*'fnd base rates'!G$108)
+($F619*'fnd base rates'!G$109)
+($G619*'fnd base rates'!G$110)
+($H619*'fnd base rates'!G$111)
+($I619*'fnd base rates'!G$112)
+($J619*'fnd base rates'!G$113)
+($K619*'fnd base rates'!G$114)
+($M619*'fnd base rates'!G$116)
+($N619*'fnd base rates'!G$117)
+($O619*'fnd base rates'!G$118)
+($P619*VLOOKUP($S619+12,rate_basefnd,7)))
*$R619</f>
        <v>789.45994163199998</v>
      </c>
      <c r="Z619" s="1">
        <f>(($D619*'fnd base rates'!H$107)
+($E619*'fnd base rates'!H$108)
+($F619*'fnd base rates'!H$109)
+($G619*'fnd base rates'!H$110)
+($H619*'fnd base rates'!H$111)
+($I619*'fnd base rates'!H$112)
+($J619*'fnd base rates'!H$113)
+($K619*'fnd base rates'!H$114)
+($M619*'fnd base rates'!H$116)
+($N619*'fnd base rates'!H$117)
+($O619*'fnd base rates'!H$118)
+($P619*VLOOKUP($S619+12,rate_basefnd,8)))</f>
        <v>1471.957868</v>
      </c>
      <c r="AA619" s="1">
        <f>(($D619*'fnd base rates'!I$107)
+($E619*'fnd base rates'!I$108)
+($F619*'fnd base rates'!I$109)
+($G619*'fnd base rates'!I$110)
+($H619*'fnd base rates'!I$111)
+($I619*'fnd base rates'!I$112)
+($J619*'fnd base rates'!I$113)
+($K619*'fnd base rates'!I$114)
+($M619*'fnd base rates'!I$116)
+($N619*'fnd base rates'!I$117)
+($O619*'fnd base rates'!I$118)
+($P619*VLOOKUP($S619+12,rate_basefnd,9)))
*$R619</f>
        <v>1181.0240000000001</v>
      </c>
      <c r="AB619" s="1">
        <f>(($D619*'fnd base rates'!J$107)
+($E619*'fnd base rates'!J$108)
+($F619*'fnd base rates'!J$109)
+($G619*'fnd base rates'!J$110)
+($H619*'fnd base rates'!J$111)
+($I619*'fnd base rates'!J$112)
+($J619*'fnd base rates'!J$113)
+($K619*'fnd base rates'!J$114)
+($M619*'fnd base rates'!J$116)
+($N619*'fnd base rates'!J$117)
+($O619*'fnd base rates'!J$118)
+($P619*VLOOKUP($S619+12,rate_basefnd,10)))
*$R619</f>
        <v>1792.48</v>
      </c>
      <c r="AC619" s="1">
        <f>(($D619*'fnd base rates'!K$107)
+($E619*'fnd base rates'!K$108)
+($F619*'fnd base rates'!K$109)
+($G619*'fnd base rates'!K$110)
+($H619*'fnd base rates'!K$111)
+($I619*'fnd base rates'!K$112)
+($J619*'fnd base rates'!K$113)
+($K619*'fnd base rates'!K$114)
+($M619*'fnd base rates'!K$116)
+($N619*'fnd base rates'!K$117)
+($O619*'fnd base rates'!K$118)
+($P619*VLOOKUP($S619+12,rate_basefnd,11)))
*$R619</f>
        <v>3254.1533388800003</v>
      </c>
      <c r="AD619" s="1">
        <f>(($D619*'fnd base rates'!L$107)
+($E619*'fnd base rates'!L$108)
+($F619*'fnd base rates'!L$109)
+($G619*'fnd base rates'!L$110)
+($H619*'fnd base rates'!L$111)
+($I619*'fnd base rates'!L$112)
+($J619*'fnd base rates'!L$113)
+($K619*'fnd base rates'!L$114)
+($M619*'fnd base rates'!L$116)
+($N619*'fnd base rates'!L$117)
+($O619*'fnd base rates'!L$118)
+($P619*VLOOKUP($S619+12,rate_basefnd,12)))</f>
        <v>4795.9533600000004</v>
      </c>
      <c r="AE619" s="1">
        <f>(($D619*'fnd base rates'!M$107)
+($E619*'fnd base rates'!M$108)
+($F619*'fnd base rates'!M$109)
+($G619*'fnd base rates'!M$110)
+($H619*'fnd base rates'!M$111)
+($I619*'fnd base rates'!M$112)
+($J619*'fnd base rates'!M$113)
+($K619*'fnd base rates'!M$114)
+($M619*'fnd base rates'!M$116)
+($N619*'fnd base rates'!M$117)
+($O619*'fnd base rates'!M$118)
+($P619*VLOOKUP($S619+12,rate_basefnd,13)))</f>
        <v>0</v>
      </c>
      <c r="AF619" s="4">
        <f t="shared" si="691"/>
        <v>39526.387648096003</v>
      </c>
      <c r="AH619" s="269">
        <f t="shared" si="692"/>
        <v>481035040</v>
      </c>
      <c r="AI619" s="4" t="str">
        <f t="shared" si="693"/>
        <v>481</v>
      </c>
      <c r="AJ619" s="2" t="str">
        <f t="shared" si="694"/>
        <v>035</v>
      </c>
      <c r="AK619" s="2" t="str">
        <f t="shared" si="695"/>
        <v>040</v>
      </c>
      <c r="AL619" s="4">
        <f t="shared" si="696"/>
        <v>1</v>
      </c>
      <c r="AM619" s="4">
        <f t="shared" si="687"/>
        <v>3</v>
      </c>
      <c r="AN619" s="4">
        <f t="shared" si="697"/>
        <v>39526.387648096003</v>
      </c>
      <c r="AO619" s="4">
        <f t="shared" si="698"/>
        <v>13175</v>
      </c>
      <c r="AP619" s="4">
        <f t="shared" si="688"/>
        <v>0</v>
      </c>
      <c r="AQ619" s="4">
        <v>13175</v>
      </c>
      <c r="AW619" s="4">
        <v>13175</v>
      </c>
      <c r="AX619" s="5">
        <f t="shared" si="699"/>
        <v>0</v>
      </c>
      <c r="AY619" s="4">
        <v>13175</v>
      </c>
      <c r="AZ619" s="5"/>
      <c r="BB619" s="5">
        <f t="shared" ref="BB619" si="732">BC619-BA619</f>
        <v>0</v>
      </c>
    </row>
    <row r="620" spans="1:54" s="4" customFormat="1">
      <c r="A620" s="269">
        <v>481</v>
      </c>
      <c r="B620" s="2">
        <v>481035044</v>
      </c>
      <c r="C620" s="9" t="s">
        <v>1071</v>
      </c>
      <c r="D620" s="14">
        <f>'fnd enro'!D620</f>
        <v>1</v>
      </c>
      <c r="E620" s="14">
        <f>'fnd enro'!E620</f>
        <v>0</v>
      </c>
      <c r="F620" s="14">
        <f>'fnd enro'!F620</f>
        <v>1</v>
      </c>
      <c r="G620" s="14">
        <f>'fnd enro'!G620</f>
        <v>8</v>
      </c>
      <c r="H620" s="14">
        <f>'fnd enro'!H620</f>
        <v>1</v>
      </c>
      <c r="I620" s="14">
        <f>'fnd enro'!I620</f>
        <v>0</v>
      </c>
      <c r="J620" s="14">
        <f>'fnd enro'!J620</f>
        <v>0</v>
      </c>
      <c r="K620" s="15">
        <f>'fnd enro'!K620</f>
        <v>0.38600000000000001</v>
      </c>
      <c r="L620" s="14">
        <f>'fnd enro'!L620</f>
        <v>0</v>
      </c>
      <c r="M620" s="14">
        <f>'fnd enro'!M620</f>
        <v>1</v>
      </c>
      <c r="N620" s="14">
        <f>'fnd enro'!N620</f>
        <v>0</v>
      </c>
      <c r="O620" s="14">
        <f>'fnd enro'!O620</f>
        <v>0</v>
      </c>
      <c r="P620" s="14">
        <f>'fnd enro'!P620</f>
        <v>8</v>
      </c>
      <c r="Q620" s="14">
        <f>'fnd enro'!R620</f>
        <v>11</v>
      </c>
      <c r="R620" s="15">
        <f t="shared" si="690"/>
        <v>1.0880000000000001</v>
      </c>
      <c r="S620" s="14">
        <f>VALUE('fnd enro'!Q620)</f>
        <v>11</v>
      </c>
      <c r="T620" s="2"/>
      <c r="U620" s="1">
        <f>(($D620*'fnd base rates'!C$107)
+($E620*'fnd base rates'!C$108)
+($F620*'fnd base rates'!C$109)
+($G620*'fnd base rates'!C$110)
+($H620*'fnd base rates'!C$111)
+($I620*'fnd base rates'!C$112)
+($J620*'fnd base rates'!C$113)
+($K620*'fnd base rates'!C$114)
+($M620*'fnd base rates'!C$116)
+($N620*'fnd base rates'!C$117)
+($O620*'fnd base rates'!C$118)
+($P620*VLOOKUP($S620+12,rate_basefnd,3)))
*$R620</f>
        <v>6905.0392844800008</v>
      </c>
      <c r="V620" s="1">
        <f>(($D620*'fnd base rates'!D$107)
+($E620*'fnd base rates'!D$108)
+($F620*'fnd base rates'!D$109)
+($G620*'fnd base rates'!D$110)
+($H620*'fnd base rates'!D$111)
+($I620*'fnd base rates'!D$112)
+($J620*'fnd base rates'!D$113)
+($K620*'fnd base rates'!D$114)
+($M620*'fnd base rates'!D$116)
+($N620*'fnd base rates'!D$117)
+($O620*'fnd base rates'!D$118)
+($P620*VLOOKUP($S620+12,rate_basefnd,4)))
*$R620</f>
        <v>12381.211520000003</v>
      </c>
      <c r="W620" s="1">
        <f>(($D620*'fnd base rates'!E$107)
+($E620*'fnd base rates'!E$108)
+($F620*'fnd base rates'!E$109)
+($G620*'fnd base rates'!E$110)
+($H620*'fnd base rates'!E$111)
+($I620*'fnd base rates'!E$112)
+($J620*'fnd base rates'!E$113)
+($K620*'fnd base rates'!E$114)
+($M620*'fnd base rates'!E$116)
+($N620*'fnd base rates'!E$117)
+($O620*'fnd base rates'!E$118)
+($P620*VLOOKUP($S620+12,rate_basefnd,5)))
*$R620</f>
        <v>78680.051450879997</v>
      </c>
      <c r="X620" s="1">
        <f>(($D620*'fnd base rates'!F$107)
+($E620*'fnd base rates'!F$108)
+($F620*'fnd base rates'!F$109)
+($G620*'fnd base rates'!F$110)
+($H620*'fnd base rates'!F$111)
+($I620*'fnd base rates'!F$112)
+($J620*'fnd base rates'!F$113)
+($K620*'fnd base rates'!F$114)
+($M620*'fnd base rates'!F$116)
+($N620*'fnd base rates'!F$117)
+($O620*'fnd base rates'!F$118)
+($P620*VLOOKUP($S620+12,rate_basefnd,6)))
*$R620</f>
        <v>13980.010242560003</v>
      </c>
      <c r="Y620" s="1">
        <f>(($D620*'fnd base rates'!G$107)
+($E620*'fnd base rates'!G$108)
+($F620*'fnd base rates'!G$109)
+($G620*'fnd base rates'!G$110)
+($H620*'fnd base rates'!G$111)
+($I620*'fnd base rates'!G$112)
+($J620*'fnd base rates'!G$113)
+($K620*'fnd base rates'!G$114)
+($M620*'fnd base rates'!G$116)
+($N620*'fnd base rates'!G$117)
+($O620*'fnd base rates'!G$118)
+($P620*VLOOKUP($S620+12,rate_basefnd,7)))
*$R620</f>
        <v>3482.2014681600003</v>
      </c>
      <c r="Z620" s="1">
        <f>(($D620*'fnd base rates'!H$107)
+($E620*'fnd base rates'!H$108)
+($F620*'fnd base rates'!H$109)
+($G620*'fnd base rates'!H$110)
+($H620*'fnd base rates'!H$111)
+($I620*'fnd base rates'!H$112)
+($J620*'fnd base rates'!H$113)
+($K620*'fnd base rates'!H$114)
+($M620*'fnd base rates'!H$116)
+($N620*'fnd base rates'!H$117)
+($O620*'fnd base rates'!H$118)
+($P620*VLOOKUP($S620+12,rate_basefnd,8)))</f>
        <v>5844.7693400000007</v>
      </c>
      <c r="AA620" s="1">
        <f>(($D620*'fnd base rates'!I$107)
+($E620*'fnd base rates'!I$108)
+($F620*'fnd base rates'!I$109)
+($G620*'fnd base rates'!I$110)
+($H620*'fnd base rates'!I$111)
+($I620*'fnd base rates'!I$112)
+($J620*'fnd base rates'!I$113)
+($K620*'fnd base rates'!I$114)
+($M620*'fnd base rates'!I$116)
+($N620*'fnd base rates'!I$117)
+($O620*'fnd base rates'!I$118)
+($P620*VLOOKUP($S620+12,rate_basefnd,9)))
*$R620</f>
        <v>5006.6931200000008</v>
      </c>
      <c r="AB620" s="1">
        <f>(($D620*'fnd base rates'!J$107)
+($E620*'fnd base rates'!J$108)
+($F620*'fnd base rates'!J$109)
+($G620*'fnd base rates'!J$110)
+($H620*'fnd base rates'!J$111)
+($I620*'fnd base rates'!J$112)
+($J620*'fnd base rates'!J$113)
+($K620*'fnd base rates'!J$114)
+($M620*'fnd base rates'!J$116)
+($N620*'fnd base rates'!J$117)
+($O620*'fnd base rates'!J$118)
+($P620*VLOOKUP($S620+12,rate_basefnd,10)))
*$R620</f>
        <v>8872.8032000000003</v>
      </c>
      <c r="AC620" s="1">
        <f>(($D620*'fnd base rates'!K$107)
+($E620*'fnd base rates'!K$108)
+($F620*'fnd base rates'!K$109)
+($G620*'fnd base rates'!K$110)
+($H620*'fnd base rates'!K$111)
+($I620*'fnd base rates'!K$112)
+($J620*'fnd base rates'!K$113)
+($K620*'fnd base rates'!K$114)
+($M620*'fnd base rates'!K$116)
+($N620*'fnd base rates'!K$117)
+($O620*'fnd base rates'!K$118)
+($P620*VLOOKUP($S620+12,rate_basefnd,11)))
*$R620</f>
        <v>12919.541734400002</v>
      </c>
      <c r="AD620" s="1">
        <f>(($D620*'fnd base rates'!L$107)
+($E620*'fnd base rates'!L$108)
+($F620*'fnd base rates'!L$109)
+($G620*'fnd base rates'!L$110)
+($H620*'fnd base rates'!L$111)
+($I620*'fnd base rates'!L$112)
+($J620*'fnd base rates'!L$113)
+($K620*'fnd base rates'!L$114)
+($M620*'fnd base rates'!L$116)
+($N620*'fnd base rates'!L$117)
+($O620*'fnd base rates'!L$118)
+($P620*VLOOKUP($S620+12,rate_basefnd,12)))</f>
        <v>20462.336800000001</v>
      </c>
      <c r="AE620" s="1">
        <f>(($D620*'fnd base rates'!M$107)
+($E620*'fnd base rates'!M$108)
+($F620*'fnd base rates'!M$109)
+($G620*'fnd base rates'!M$110)
+($H620*'fnd base rates'!M$111)
+($I620*'fnd base rates'!M$112)
+($J620*'fnd base rates'!M$113)
+($K620*'fnd base rates'!M$114)
+($M620*'fnd base rates'!M$116)
+($N620*'fnd base rates'!M$117)
+($O620*'fnd base rates'!M$118)
+($P620*VLOOKUP($S620+12,rate_basefnd,13)))</f>
        <v>0</v>
      </c>
      <c r="AF620" s="4">
        <f t="shared" si="691"/>
        <v>168534.65816048</v>
      </c>
      <c r="AH620" s="269">
        <f t="shared" si="692"/>
        <v>481035044</v>
      </c>
      <c r="AI620" s="4" t="str">
        <f t="shared" si="693"/>
        <v>481</v>
      </c>
      <c r="AJ620" s="2" t="str">
        <f t="shared" si="694"/>
        <v>035</v>
      </c>
      <c r="AK620" s="2" t="str">
        <f t="shared" si="695"/>
        <v>044</v>
      </c>
      <c r="AL620" s="4">
        <f t="shared" si="696"/>
        <v>1</v>
      </c>
      <c r="AM620" s="4">
        <f t="shared" si="687"/>
        <v>11</v>
      </c>
      <c r="AN620" s="4">
        <f t="shared" si="697"/>
        <v>168534.65816048</v>
      </c>
      <c r="AO620" s="4">
        <f t="shared" si="698"/>
        <v>15321</v>
      </c>
      <c r="AP620" s="4">
        <f t="shared" si="688"/>
        <v>0</v>
      </c>
      <c r="AQ620" s="4">
        <v>15321</v>
      </c>
      <c r="AW620" s="4">
        <v>15321</v>
      </c>
      <c r="AX620" s="5">
        <f t="shared" si="699"/>
        <v>0</v>
      </c>
      <c r="AY620" s="4">
        <v>15321</v>
      </c>
      <c r="AZ620" s="5"/>
      <c r="BB620" s="5">
        <f t="shared" ref="BB620" si="733">BC620-BA620</f>
        <v>0</v>
      </c>
    </row>
    <row r="621" spans="1:54" s="4" customFormat="1">
      <c r="A621" s="269">
        <v>481</v>
      </c>
      <c r="B621" s="2">
        <v>481035050</v>
      </c>
      <c r="C621" s="9" t="s">
        <v>1071</v>
      </c>
      <c r="D621" s="14">
        <f>'fnd enro'!D621</f>
        <v>1</v>
      </c>
      <c r="E621" s="14">
        <f>'fnd enro'!E621</f>
        <v>0</v>
      </c>
      <c r="F621" s="14">
        <f>'fnd enro'!F621</f>
        <v>0</v>
      </c>
      <c r="G621" s="14">
        <f>'fnd enro'!G621</f>
        <v>0</v>
      </c>
      <c r="H621" s="14">
        <f>'fnd enro'!H621</f>
        <v>1</v>
      </c>
      <c r="I621" s="14">
        <f>'fnd enro'!I621</f>
        <v>0</v>
      </c>
      <c r="J621" s="14">
        <f>'fnd enro'!J621</f>
        <v>0</v>
      </c>
      <c r="K621" s="15">
        <f>'fnd enro'!K621</f>
        <v>3.8600000000000002E-2</v>
      </c>
      <c r="L621" s="14">
        <f>'fnd enro'!L621</f>
        <v>0</v>
      </c>
      <c r="M621" s="14">
        <f>'fnd enro'!M621</f>
        <v>0</v>
      </c>
      <c r="N621" s="14">
        <f>'fnd enro'!N621</f>
        <v>0</v>
      </c>
      <c r="O621" s="14">
        <f>'fnd enro'!O621</f>
        <v>0</v>
      </c>
      <c r="P621" s="14">
        <f>'fnd enro'!P621</f>
        <v>1</v>
      </c>
      <c r="Q621" s="14">
        <f>'fnd enro'!R621</f>
        <v>2</v>
      </c>
      <c r="R621" s="15">
        <f t="shared" si="690"/>
        <v>1.0880000000000001</v>
      </c>
      <c r="S621" s="14">
        <f>VALUE('fnd enro'!Q621)</f>
        <v>4</v>
      </c>
      <c r="T621" s="2"/>
      <c r="U621" s="1">
        <f>(($D621*'fnd base rates'!C$107)
+($E621*'fnd base rates'!C$108)
+($F621*'fnd base rates'!C$109)
+($G621*'fnd base rates'!C$110)
+($H621*'fnd base rates'!C$111)
+($I621*'fnd base rates'!C$112)
+($J621*'fnd base rates'!C$113)
+($K621*'fnd base rates'!C$114)
+($M621*'fnd base rates'!C$116)
+($N621*'fnd base rates'!C$117)
+($O621*'fnd base rates'!C$118)
+($P621*VLOOKUP($S621+12,rate_basefnd,3)))
*$R621</f>
        <v>877.64754444800019</v>
      </c>
      <c r="V621" s="1">
        <f>(($D621*'fnd base rates'!D$107)
+($E621*'fnd base rates'!D$108)
+($F621*'fnd base rates'!D$109)
+($G621*'fnd base rates'!D$110)
+($H621*'fnd base rates'!D$111)
+($I621*'fnd base rates'!D$112)
+($J621*'fnd base rates'!D$113)
+($K621*'fnd base rates'!D$114)
+($M621*'fnd base rates'!D$116)
+($N621*'fnd base rates'!D$117)
+($O621*'fnd base rates'!D$118)
+($P621*VLOOKUP($S621+12,rate_basefnd,4)))
*$R621</f>
        <v>1549.5840000000001</v>
      </c>
      <c r="W621" s="1">
        <f>(($D621*'fnd base rates'!E$107)
+($E621*'fnd base rates'!E$108)
+($F621*'fnd base rates'!E$109)
+($G621*'fnd base rates'!E$110)
+($H621*'fnd base rates'!E$111)
+($I621*'fnd base rates'!E$112)
+($J621*'fnd base rates'!E$113)
+($K621*'fnd base rates'!E$114)
+($M621*'fnd base rates'!E$116)
+($N621*'fnd base rates'!E$117)
+($O621*'fnd base rates'!E$118)
+($P621*VLOOKUP($S621+12,rate_basefnd,5)))
*$R621</f>
        <v>8610.5520890879998</v>
      </c>
      <c r="X621" s="1">
        <f>(($D621*'fnd base rates'!F$107)
+($E621*'fnd base rates'!F$108)
+($F621*'fnd base rates'!F$109)
+($G621*'fnd base rates'!F$110)
+($H621*'fnd base rates'!F$111)
+($I621*'fnd base rates'!F$112)
+($J621*'fnd base rates'!F$113)
+($K621*'fnd base rates'!F$114)
+($M621*'fnd base rates'!F$116)
+($N621*'fnd base rates'!F$117)
+($O621*'fnd base rates'!F$118)
+($P621*VLOOKUP($S621+12,rate_basefnd,6)))
*$R621</f>
        <v>1572.4172162560003</v>
      </c>
      <c r="Y621" s="1">
        <f>(($D621*'fnd base rates'!G$107)
+($E621*'fnd base rates'!G$108)
+($F621*'fnd base rates'!G$109)
+($G621*'fnd base rates'!G$110)
+($H621*'fnd base rates'!G$111)
+($I621*'fnd base rates'!G$112)
+($J621*'fnd base rates'!G$113)
+($K621*'fnd base rates'!G$114)
+($M621*'fnd base rates'!G$116)
+($N621*'fnd base rates'!G$117)
+($O621*'fnd base rates'!G$118)
+($P621*VLOOKUP($S621+12,rate_basefnd,7)))
*$R621</f>
        <v>401.30149081600007</v>
      </c>
      <c r="Z621" s="1">
        <f>(($D621*'fnd base rates'!H$107)
+($E621*'fnd base rates'!H$108)
+($F621*'fnd base rates'!H$109)
+($G621*'fnd base rates'!H$110)
+($H621*'fnd base rates'!H$111)
+($I621*'fnd base rates'!H$112)
+($J621*'fnd base rates'!H$113)
+($K621*'fnd base rates'!H$114)
+($M621*'fnd base rates'!H$116)
+($N621*'fnd base rates'!H$117)
+($O621*'fnd base rates'!H$118)
+($P621*VLOOKUP($S621+12,rate_basefnd,8)))</f>
        <v>797.38893400000006</v>
      </c>
      <c r="AA621" s="1">
        <f>(($D621*'fnd base rates'!I$107)
+($E621*'fnd base rates'!I$108)
+($F621*'fnd base rates'!I$109)
+($G621*'fnd base rates'!I$110)
+($H621*'fnd base rates'!I$111)
+($I621*'fnd base rates'!I$112)
+($J621*'fnd base rates'!I$113)
+($K621*'fnd base rates'!I$114)
+($M621*'fnd base rates'!I$116)
+($N621*'fnd base rates'!I$117)
+($O621*'fnd base rates'!I$118)
+($P621*VLOOKUP($S621+12,rate_basefnd,9)))
*$R621</f>
        <v>680.2284800000001</v>
      </c>
      <c r="AB621" s="1">
        <f>(($D621*'fnd base rates'!J$107)
+($E621*'fnd base rates'!J$108)
+($F621*'fnd base rates'!J$109)
+($G621*'fnd base rates'!J$110)
+($H621*'fnd base rates'!J$111)
+($I621*'fnd base rates'!J$112)
+($J621*'fnd base rates'!J$113)
+($K621*'fnd base rates'!J$114)
+($M621*'fnd base rates'!J$116)
+($N621*'fnd base rates'!J$117)
+($O621*'fnd base rates'!J$118)
+($P621*VLOOKUP($S621+12,rate_basefnd,10)))
*$R621</f>
        <v>944.17728</v>
      </c>
      <c r="AC621" s="1">
        <f>(($D621*'fnd base rates'!K$107)
+($E621*'fnd base rates'!K$108)
+($F621*'fnd base rates'!K$109)
+($G621*'fnd base rates'!K$110)
+($H621*'fnd base rates'!K$111)
+($I621*'fnd base rates'!K$112)
+($J621*'fnd base rates'!K$113)
+($K621*'fnd base rates'!K$114)
+($M621*'fnd base rates'!K$116)
+($N621*'fnd base rates'!K$117)
+($O621*'fnd base rates'!K$118)
+($P621*VLOOKUP($S621+12,rate_basefnd,11)))
*$R621</f>
        <v>1816.1329894400001</v>
      </c>
      <c r="AD621" s="1">
        <f>(($D621*'fnd base rates'!L$107)
+($E621*'fnd base rates'!L$108)
+($F621*'fnd base rates'!L$109)
+($G621*'fnd base rates'!L$110)
+($H621*'fnd base rates'!L$111)
+($I621*'fnd base rates'!L$112)
+($J621*'fnd base rates'!L$113)
+($K621*'fnd base rates'!L$114)
+($M621*'fnd base rates'!L$116)
+($N621*'fnd base rates'!L$117)
+($O621*'fnd base rates'!L$118)
+($P621*VLOOKUP($S621+12,rate_basefnd,12)))</f>
        <v>2600.9066800000001</v>
      </c>
      <c r="AE621" s="1">
        <f>(($D621*'fnd base rates'!M$107)
+($E621*'fnd base rates'!M$108)
+($F621*'fnd base rates'!M$109)
+($G621*'fnd base rates'!M$110)
+($H621*'fnd base rates'!M$111)
+($I621*'fnd base rates'!M$112)
+($J621*'fnd base rates'!M$113)
+($K621*'fnd base rates'!M$114)
+($M621*'fnd base rates'!M$116)
+($N621*'fnd base rates'!M$117)
+($O621*'fnd base rates'!M$118)
+($P621*VLOOKUP($S621+12,rate_basefnd,13)))</f>
        <v>0</v>
      </c>
      <c r="AF621" s="4">
        <f t="shared" si="691"/>
        <v>19850.336704048001</v>
      </c>
      <c r="AH621" s="269">
        <f t="shared" si="692"/>
        <v>481035050</v>
      </c>
      <c r="AI621" s="4" t="str">
        <f t="shared" si="693"/>
        <v>481</v>
      </c>
      <c r="AJ621" s="2" t="str">
        <f t="shared" si="694"/>
        <v>035</v>
      </c>
      <c r="AK621" s="2" t="str">
        <f t="shared" si="695"/>
        <v>050</v>
      </c>
      <c r="AL621" s="4">
        <f t="shared" si="696"/>
        <v>1</v>
      </c>
      <c r="AM621" s="4">
        <f t="shared" si="687"/>
        <v>2</v>
      </c>
      <c r="AN621" s="4">
        <f t="shared" si="697"/>
        <v>19850.336704048001</v>
      </c>
      <c r="AO621" s="4">
        <f t="shared" si="698"/>
        <v>9925</v>
      </c>
      <c r="AP621" s="4">
        <f t="shared" si="688"/>
        <v>0</v>
      </c>
      <c r="AQ621" s="4">
        <v>9925</v>
      </c>
      <c r="AW621" s="4">
        <v>9925</v>
      </c>
      <c r="AX621" s="5">
        <f t="shared" si="699"/>
        <v>0</v>
      </c>
      <c r="AY621" s="4">
        <v>9925</v>
      </c>
      <c r="AZ621" s="5"/>
      <c r="BB621" s="5">
        <f t="shared" ref="BB621" si="734">BC621-BA621</f>
        <v>0</v>
      </c>
    </row>
    <row r="622" spans="1:54" s="4" customFormat="1">
      <c r="A622" s="269">
        <v>481</v>
      </c>
      <c r="B622" s="2">
        <v>481035057</v>
      </c>
      <c r="C622" s="9" t="s">
        <v>1071</v>
      </c>
      <c r="D622" s="14">
        <f>'fnd enro'!D622</f>
        <v>0</v>
      </c>
      <c r="E622" s="14">
        <f>'fnd enro'!E622</f>
        <v>0</v>
      </c>
      <c r="F622" s="14">
        <f>'fnd enro'!F622</f>
        <v>1</v>
      </c>
      <c r="G622" s="14">
        <f>'fnd enro'!G622</f>
        <v>0</v>
      </c>
      <c r="H622" s="14">
        <f>'fnd enro'!H622</f>
        <v>0</v>
      </c>
      <c r="I622" s="14">
        <f>'fnd enro'!I622</f>
        <v>0</v>
      </c>
      <c r="J622" s="14">
        <f>'fnd enro'!J622</f>
        <v>0</v>
      </c>
      <c r="K622" s="15">
        <f>'fnd enro'!K622</f>
        <v>3.8600000000000002E-2</v>
      </c>
      <c r="L622" s="14">
        <f>'fnd enro'!L622</f>
        <v>0</v>
      </c>
      <c r="M622" s="14">
        <f>'fnd enro'!M622</f>
        <v>0</v>
      </c>
      <c r="N622" s="14">
        <f>'fnd enro'!N622</f>
        <v>0</v>
      </c>
      <c r="O622" s="14">
        <f>'fnd enro'!O622</f>
        <v>0</v>
      </c>
      <c r="P622" s="14">
        <f>'fnd enro'!P622</f>
        <v>0</v>
      </c>
      <c r="Q622" s="14">
        <f>'fnd enro'!R622</f>
        <v>1</v>
      </c>
      <c r="R622" s="15">
        <f t="shared" si="690"/>
        <v>1.0880000000000001</v>
      </c>
      <c r="S622" s="14">
        <f>VALUE('fnd enro'!Q622)</f>
        <v>12</v>
      </c>
      <c r="T622" s="2"/>
      <c r="U622" s="1">
        <f>(($D622*'fnd base rates'!C$107)
+($E622*'fnd base rates'!C$108)
+($F622*'fnd base rates'!C$109)
+($G622*'fnd base rates'!C$110)
+($H622*'fnd base rates'!C$111)
+($I622*'fnd base rates'!C$112)
+($J622*'fnd base rates'!C$113)
+($K622*'fnd base rates'!C$114)
+($M622*'fnd base rates'!C$116)
+($N622*'fnd base rates'!C$117)
+($O622*'fnd base rates'!C$118)
+($P622*VLOOKUP($S622+12,rate_basefnd,3)))
*$R622</f>
        <v>583.66994444800014</v>
      </c>
      <c r="V622" s="1">
        <f>(($D622*'fnd base rates'!D$107)
+($E622*'fnd base rates'!D$108)
+($F622*'fnd base rates'!D$109)
+($G622*'fnd base rates'!D$110)
+($H622*'fnd base rates'!D$111)
+($I622*'fnd base rates'!D$112)
+($J622*'fnd base rates'!D$113)
+($K622*'fnd base rates'!D$114)
+($M622*'fnd base rates'!D$116)
+($N622*'fnd base rates'!D$117)
+($O622*'fnd base rates'!D$118)
+($P622*VLOOKUP($S622+12,rate_basefnd,4)))
*$R622</f>
        <v>832.40704000000005</v>
      </c>
      <c r="W622" s="1">
        <f>(($D622*'fnd base rates'!E$107)
+($E622*'fnd base rates'!E$108)
+($F622*'fnd base rates'!E$109)
+($G622*'fnd base rates'!E$110)
+($H622*'fnd base rates'!E$111)
+($I622*'fnd base rates'!E$112)
+($J622*'fnd base rates'!E$113)
+($K622*'fnd base rates'!E$114)
+($M622*'fnd base rates'!E$116)
+($N622*'fnd base rates'!E$117)
+($O622*'fnd base rates'!E$118)
+($P622*VLOOKUP($S622+12,rate_basefnd,5)))
*$R622</f>
        <v>4221.962649088</v>
      </c>
      <c r="X622" s="1">
        <f>(($D622*'fnd base rates'!F$107)
+($E622*'fnd base rates'!F$108)
+($F622*'fnd base rates'!F$109)
+($G622*'fnd base rates'!F$110)
+($H622*'fnd base rates'!F$111)
+($I622*'fnd base rates'!F$112)
+($J622*'fnd base rates'!F$113)
+($K622*'fnd base rates'!F$114)
+($M622*'fnd base rates'!F$116)
+($N622*'fnd base rates'!F$117)
+($O622*'fnd base rates'!F$118)
+($P622*VLOOKUP($S622+12,rate_basefnd,6)))
*$R622</f>
        <v>1357.2216962560001</v>
      </c>
      <c r="Y622" s="1">
        <f>(($D622*'fnd base rates'!G$107)
+($E622*'fnd base rates'!G$108)
+($F622*'fnd base rates'!G$109)
+($G622*'fnd base rates'!G$110)
+($H622*'fnd base rates'!G$111)
+($I622*'fnd base rates'!G$112)
+($J622*'fnd base rates'!G$113)
+($K622*'fnd base rates'!G$114)
+($M622*'fnd base rates'!G$116)
+($N622*'fnd base rates'!G$117)
+($O622*'fnd base rates'!G$118)
+($P622*VLOOKUP($S622+12,rate_basefnd,7)))
*$R622</f>
        <v>170.56933081600002</v>
      </c>
      <c r="Z622" s="1">
        <f>(($D622*'fnd base rates'!H$107)
+($E622*'fnd base rates'!H$108)
+($F622*'fnd base rates'!H$109)
+($G622*'fnd base rates'!H$110)
+($H622*'fnd base rates'!H$111)
+($I622*'fnd base rates'!H$112)
+($J622*'fnd base rates'!H$113)
+($K622*'fnd base rates'!H$114)
+($M622*'fnd base rates'!H$116)
+($N622*'fnd base rates'!H$117)
+($O622*'fnd base rates'!H$118)
+($P622*VLOOKUP($S622+12,rate_basefnd,8)))</f>
        <v>523.43893400000002</v>
      </c>
      <c r="AA622" s="1">
        <f>(($D622*'fnd base rates'!I$107)
+($E622*'fnd base rates'!I$108)
+($F622*'fnd base rates'!I$109)
+($G622*'fnd base rates'!I$110)
+($H622*'fnd base rates'!I$111)
+($I622*'fnd base rates'!I$112)
+($J622*'fnd base rates'!I$113)
+($K622*'fnd base rates'!I$114)
+($M622*'fnd base rates'!I$116)
+($N622*'fnd base rates'!I$117)
+($O622*'fnd base rates'!I$118)
+($P622*VLOOKUP($S622+12,rate_basefnd,9)))
*$R622</f>
        <v>333.30880000000008</v>
      </c>
      <c r="AB622" s="1">
        <f>(($D622*'fnd base rates'!J$107)
+($E622*'fnd base rates'!J$108)
+($F622*'fnd base rates'!J$109)
+($G622*'fnd base rates'!J$110)
+($H622*'fnd base rates'!J$111)
+($I622*'fnd base rates'!J$112)
+($J622*'fnd base rates'!J$113)
+($K622*'fnd base rates'!J$114)
+($M622*'fnd base rates'!J$116)
+($N622*'fnd base rates'!J$117)
+($O622*'fnd base rates'!J$118)
+($P622*VLOOKUP($S622+12,rate_basefnd,10)))
*$R622</f>
        <v>110.49728</v>
      </c>
      <c r="AC622" s="1">
        <f>(($D622*'fnd base rates'!K$107)
+($E622*'fnd base rates'!K$108)
+($F622*'fnd base rates'!K$109)
+($G622*'fnd base rates'!K$110)
+($H622*'fnd base rates'!K$111)
+($I622*'fnd base rates'!K$112)
+($J622*'fnd base rates'!K$113)
+($K622*'fnd base rates'!K$114)
+($M622*'fnd base rates'!K$116)
+($N622*'fnd base rates'!K$117)
+($O622*'fnd base rates'!K$118)
+($P622*VLOOKUP($S622+12,rate_basefnd,11)))
*$R622</f>
        <v>1197.0283494400001</v>
      </c>
      <c r="AD622" s="1">
        <f>(($D622*'fnd base rates'!L$107)
+($E622*'fnd base rates'!L$108)
+($F622*'fnd base rates'!L$109)
+($G622*'fnd base rates'!L$110)
+($H622*'fnd base rates'!L$111)
+($I622*'fnd base rates'!L$112)
+($J622*'fnd base rates'!L$113)
+($K622*'fnd base rates'!L$114)
+($M622*'fnd base rates'!L$116)
+($N622*'fnd base rates'!L$117)
+($O622*'fnd base rates'!L$118)
+($P622*VLOOKUP($S622+12,rate_basefnd,12)))</f>
        <v>1446.1266800000001</v>
      </c>
      <c r="AE622" s="1">
        <f>(($D622*'fnd base rates'!M$107)
+($E622*'fnd base rates'!M$108)
+($F622*'fnd base rates'!M$109)
+($G622*'fnd base rates'!M$110)
+($H622*'fnd base rates'!M$111)
+($I622*'fnd base rates'!M$112)
+($J622*'fnd base rates'!M$113)
+($K622*'fnd base rates'!M$114)
+($M622*'fnd base rates'!M$116)
+($N622*'fnd base rates'!M$117)
+($O622*'fnd base rates'!M$118)
+($P622*VLOOKUP($S622+12,rate_basefnd,13)))</f>
        <v>0</v>
      </c>
      <c r="AF622" s="4">
        <f t="shared" si="691"/>
        <v>10776.230704047999</v>
      </c>
      <c r="AH622" s="269">
        <f t="shared" si="692"/>
        <v>481035057</v>
      </c>
      <c r="AI622" s="4" t="str">
        <f t="shared" si="693"/>
        <v>481</v>
      </c>
      <c r="AJ622" s="2" t="str">
        <f t="shared" si="694"/>
        <v>035</v>
      </c>
      <c r="AK622" s="2" t="str">
        <f t="shared" si="695"/>
        <v>057</v>
      </c>
      <c r="AL622" s="4">
        <f t="shared" si="696"/>
        <v>1</v>
      </c>
      <c r="AM622" s="4">
        <f t="shared" si="687"/>
        <v>1</v>
      </c>
      <c r="AN622" s="4">
        <f t="shared" si="697"/>
        <v>10776.230704047999</v>
      </c>
      <c r="AO622" s="4">
        <f t="shared" si="698"/>
        <v>10776</v>
      </c>
      <c r="AP622" s="4">
        <f t="shared" si="688"/>
        <v>0</v>
      </c>
      <c r="AQ622" s="4">
        <v>10776</v>
      </c>
      <c r="AW622" s="4">
        <v>10776</v>
      </c>
      <c r="AX622" s="5">
        <f t="shared" si="699"/>
        <v>0</v>
      </c>
      <c r="AY622" s="4">
        <v>10776</v>
      </c>
      <c r="AZ622" s="5"/>
      <c r="BB622" s="5">
        <f t="shared" ref="BB622" si="735">BC622-BA622</f>
        <v>0</v>
      </c>
    </row>
    <row r="623" spans="1:54" s="4" customFormat="1">
      <c r="A623" s="269">
        <v>481</v>
      </c>
      <c r="B623" s="2">
        <v>481035073</v>
      </c>
      <c r="C623" s="9" t="s">
        <v>1071</v>
      </c>
      <c r="D623" s="14">
        <f>'fnd enro'!D623</f>
        <v>2</v>
      </c>
      <c r="E623" s="14">
        <f>'fnd enro'!E623</f>
        <v>0</v>
      </c>
      <c r="F623" s="14">
        <f>'fnd enro'!F623</f>
        <v>0</v>
      </c>
      <c r="G623" s="14">
        <f>'fnd enro'!G623</f>
        <v>2</v>
      </c>
      <c r="H623" s="14">
        <f>'fnd enro'!H623</f>
        <v>0</v>
      </c>
      <c r="I623" s="14">
        <f>'fnd enro'!I623</f>
        <v>0</v>
      </c>
      <c r="J623" s="14">
        <f>'fnd enro'!J623</f>
        <v>0</v>
      </c>
      <c r="K623" s="15">
        <f>'fnd enro'!K623</f>
        <v>7.7200000000000005E-2</v>
      </c>
      <c r="L623" s="14">
        <f>'fnd enro'!L623</f>
        <v>0</v>
      </c>
      <c r="M623" s="14">
        <f>'fnd enro'!M623</f>
        <v>0</v>
      </c>
      <c r="N623" s="14">
        <f>'fnd enro'!N623</f>
        <v>0</v>
      </c>
      <c r="O623" s="14">
        <f>'fnd enro'!O623</f>
        <v>0</v>
      </c>
      <c r="P623" s="14">
        <f>'fnd enro'!P623</f>
        <v>1</v>
      </c>
      <c r="Q623" s="14">
        <f>'fnd enro'!R623</f>
        <v>3</v>
      </c>
      <c r="R623" s="15">
        <f t="shared" si="690"/>
        <v>1.0880000000000001</v>
      </c>
      <c r="S623" s="14">
        <f>VALUE('fnd enro'!Q623)</f>
        <v>6</v>
      </c>
      <c r="T623" s="2"/>
      <c r="U623" s="1">
        <f>(($D623*'fnd base rates'!C$107)
+($E623*'fnd base rates'!C$108)
+($F623*'fnd base rates'!C$109)
+($G623*'fnd base rates'!C$110)
+($H623*'fnd base rates'!C$111)
+($I623*'fnd base rates'!C$112)
+($J623*'fnd base rates'!C$113)
+($K623*'fnd base rates'!C$114)
+($M623*'fnd base rates'!C$116)
+($N623*'fnd base rates'!C$117)
+($O623*'fnd base rates'!C$118)
+($P623*VLOOKUP($S623+12,rate_basefnd,3)))
*$R623</f>
        <v>1699.0563688960003</v>
      </c>
      <c r="V623" s="1">
        <f>(($D623*'fnd base rates'!D$107)
+($E623*'fnd base rates'!D$108)
+($F623*'fnd base rates'!D$109)
+($G623*'fnd base rates'!D$110)
+($H623*'fnd base rates'!D$111)
+($I623*'fnd base rates'!D$112)
+($J623*'fnd base rates'!D$113)
+($K623*'fnd base rates'!D$114)
+($M623*'fnd base rates'!D$116)
+($N623*'fnd base rates'!D$117)
+($O623*'fnd base rates'!D$118)
+($P623*VLOOKUP($S623+12,rate_basefnd,4)))
*$R623</f>
        <v>2832.7059200000003</v>
      </c>
      <c r="W623" s="1">
        <f>(($D623*'fnd base rates'!E$107)
+($E623*'fnd base rates'!E$108)
+($F623*'fnd base rates'!E$109)
+($G623*'fnd base rates'!E$110)
+($H623*'fnd base rates'!E$111)
+($I623*'fnd base rates'!E$112)
+($J623*'fnd base rates'!E$113)
+($K623*'fnd base rates'!E$114)
+($M623*'fnd base rates'!E$116)
+($N623*'fnd base rates'!E$117)
+($O623*'fnd base rates'!E$118)
+($P623*VLOOKUP($S623+12,rate_basefnd,5)))
*$R623</f>
        <v>15535.835698176003</v>
      </c>
      <c r="X623" s="1">
        <f>(($D623*'fnd base rates'!F$107)
+($E623*'fnd base rates'!F$108)
+($F623*'fnd base rates'!F$109)
+($G623*'fnd base rates'!F$110)
+($H623*'fnd base rates'!F$111)
+($I623*'fnd base rates'!F$112)
+($J623*'fnd base rates'!F$113)
+($K623*'fnd base rates'!F$114)
+($M623*'fnd base rates'!F$116)
+($N623*'fnd base rates'!F$117)
+($O623*'fnd base rates'!F$118)
+($P623*VLOOKUP($S623+12,rate_basefnd,6)))
*$R623</f>
        <v>3693.3387525120002</v>
      </c>
      <c r="Y623" s="1">
        <f>(($D623*'fnd base rates'!G$107)
+($E623*'fnd base rates'!G$108)
+($F623*'fnd base rates'!G$109)
+($G623*'fnd base rates'!G$110)
+($H623*'fnd base rates'!G$111)
+($I623*'fnd base rates'!G$112)
+($J623*'fnd base rates'!G$113)
+($K623*'fnd base rates'!G$114)
+($M623*'fnd base rates'!G$116)
+($N623*'fnd base rates'!G$117)
+($O623*'fnd base rates'!G$118)
+($P623*VLOOKUP($S623+12,rate_basefnd,7)))
*$R623</f>
        <v>651.02282163200005</v>
      </c>
      <c r="Z623" s="1">
        <f>(($D623*'fnd base rates'!H$107)
+($E623*'fnd base rates'!H$108)
+($F623*'fnd base rates'!H$109)
+($G623*'fnd base rates'!H$110)
+($H623*'fnd base rates'!H$111)
+($I623*'fnd base rates'!H$112)
+($J623*'fnd base rates'!H$113)
+($K623*'fnd base rates'!H$114)
+($M623*'fnd base rates'!H$116)
+($N623*'fnd base rates'!H$117)
+($O623*'fnd base rates'!H$118)
+($P623*VLOOKUP($S623+12,rate_basefnd,8)))</f>
        <v>1577.0078680000001</v>
      </c>
      <c r="AA623" s="1">
        <f>(($D623*'fnd base rates'!I$107)
+($E623*'fnd base rates'!I$108)
+($F623*'fnd base rates'!I$109)
+($G623*'fnd base rates'!I$110)
+($H623*'fnd base rates'!I$111)
+($I623*'fnd base rates'!I$112)
+($J623*'fnd base rates'!I$113)
+($K623*'fnd base rates'!I$114)
+($M623*'fnd base rates'!I$116)
+($N623*'fnd base rates'!I$117)
+($O623*'fnd base rates'!I$118)
+($P623*VLOOKUP($S623+12,rate_basefnd,9)))
*$R623</f>
        <v>1132.5100800000002</v>
      </c>
      <c r="AB623" s="1">
        <f>(($D623*'fnd base rates'!J$107)
+($E623*'fnd base rates'!J$108)
+($F623*'fnd base rates'!J$109)
+($G623*'fnd base rates'!J$110)
+($H623*'fnd base rates'!J$111)
+($I623*'fnd base rates'!J$112)
+($J623*'fnd base rates'!J$113)
+($K623*'fnd base rates'!J$114)
+($M623*'fnd base rates'!J$116)
+($N623*'fnd base rates'!J$117)
+($O623*'fnd base rates'!J$118)
+($P623*VLOOKUP($S623+12,rate_basefnd,10)))
*$R623</f>
        <v>1131.0412799999999</v>
      </c>
      <c r="AC623" s="1">
        <f>(($D623*'fnd base rates'!K$107)
+($E623*'fnd base rates'!K$108)
+($F623*'fnd base rates'!K$109)
+($G623*'fnd base rates'!K$110)
+($H623*'fnd base rates'!K$111)
+($I623*'fnd base rates'!K$112)
+($J623*'fnd base rates'!K$113)
+($K623*'fnd base rates'!K$114)
+($M623*'fnd base rates'!K$116)
+($N623*'fnd base rates'!K$117)
+($O623*'fnd base rates'!K$118)
+($P623*VLOOKUP($S623+12,rate_basefnd,11)))
*$R623</f>
        <v>3453.9427788800003</v>
      </c>
      <c r="AD623" s="1">
        <f>(($D623*'fnd base rates'!L$107)
+($E623*'fnd base rates'!L$108)
+($F623*'fnd base rates'!L$109)
+($G623*'fnd base rates'!L$110)
+($H623*'fnd base rates'!L$111)
+($I623*'fnd base rates'!L$112)
+($J623*'fnd base rates'!L$113)
+($K623*'fnd base rates'!L$114)
+($M623*'fnd base rates'!L$116)
+($N623*'fnd base rates'!L$117)
+($O623*'fnd base rates'!L$118)
+($P623*VLOOKUP($S623+12,rate_basefnd,12)))</f>
        <v>4682.43336</v>
      </c>
      <c r="AE623" s="1">
        <f>(($D623*'fnd base rates'!M$107)
+($E623*'fnd base rates'!M$108)
+($F623*'fnd base rates'!M$109)
+($G623*'fnd base rates'!M$110)
+($H623*'fnd base rates'!M$111)
+($I623*'fnd base rates'!M$112)
+($J623*'fnd base rates'!M$113)
+($K623*'fnd base rates'!M$114)
+($M623*'fnd base rates'!M$116)
+($N623*'fnd base rates'!M$117)
+($O623*'fnd base rates'!M$118)
+($P623*VLOOKUP($S623+12,rate_basefnd,13)))</f>
        <v>0</v>
      </c>
      <c r="AF623" s="4">
        <f t="shared" si="691"/>
        <v>36388.894928096008</v>
      </c>
      <c r="AH623" s="269">
        <f t="shared" si="692"/>
        <v>481035073</v>
      </c>
      <c r="AI623" s="4" t="str">
        <f t="shared" si="693"/>
        <v>481</v>
      </c>
      <c r="AJ623" s="2" t="str">
        <f t="shared" si="694"/>
        <v>035</v>
      </c>
      <c r="AK623" s="2" t="str">
        <f t="shared" si="695"/>
        <v>073</v>
      </c>
      <c r="AL623" s="4">
        <f t="shared" si="696"/>
        <v>1</v>
      </c>
      <c r="AM623" s="4">
        <f t="shared" si="687"/>
        <v>3</v>
      </c>
      <c r="AN623" s="4">
        <f t="shared" si="697"/>
        <v>36388.894928096008</v>
      </c>
      <c r="AO623" s="4">
        <f t="shared" si="698"/>
        <v>12130</v>
      </c>
      <c r="AP623" s="4">
        <f t="shared" si="688"/>
        <v>0</v>
      </c>
      <c r="AQ623" s="4">
        <v>12130</v>
      </c>
      <c r="AW623" s="4">
        <v>12130</v>
      </c>
      <c r="AX623" s="5">
        <f t="shared" si="699"/>
        <v>0</v>
      </c>
      <c r="AY623" s="4">
        <v>12130</v>
      </c>
      <c r="AZ623" s="5"/>
      <c r="BB623" s="5">
        <f t="shared" ref="BB623" si="736">BC623-BA623</f>
        <v>0</v>
      </c>
    </row>
    <row r="624" spans="1:54" s="4" customFormat="1">
      <c r="A624" s="269">
        <v>481</v>
      </c>
      <c r="B624" s="2">
        <v>481035101</v>
      </c>
      <c r="C624" s="9" t="s">
        <v>1071</v>
      </c>
      <c r="D624" s="14">
        <f>'fnd enro'!D624</f>
        <v>0</v>
      </c>
      <c r="E624" s="14">
        <f>'fnd enro'!E624</f>
        <v>0</v>
      </c>
      <c r="F624" s="14">
        <f>'fnd enro'!F624</f>
        <v>0</v>
      </c>
      <c r="G624" s="14">
        <f>'fnd enro'!G624</f>
        <v>1</v>
      </c>
      <c r="H624" s="14">
        <f>'fnd enro'!H624</f>
        <v>0</v>
      </c>
      <c r="I624" s="14">
        <f>'fnd enro'!I624</f>
        <v>0</v>
      </c>
      <c r="J624" s="14">
        <f>'fnd enro'!J624</f>
        <v>0</v>
      </c>
      <c r="K624" s="15">
        <f>'fnd enro'!K624</f>
        <v>3.8600000000000002E-2</v>
      </c>
      <c r="L624" s="14">
        <f>'fnd enro'!L624</f>
        <v>0</v>
      </c>
      <c r="M624" s="14">
        <f>'fnd enro'!M624</f>
        <v>0</v>
      </c>
      <c r="N624" s="14">
        <f>'fnd enro'!N624</f>
        <v>0</v>
      </c>
      <c r="O624" s="14">
        <f>'fnd enro'!O624</f>
        <v>0</v>
      </c>
      <c r="P624" s="14">
        <f>'fnd enro'!P624</f>
        <v>0</v>
      </c>
      <c r="Q624" s="14">
        <f>'fnd enro'!R624</f>
        <v>1</v>
      </c>
      <c r="R624" s="15">
        <f t="shared" si="690"/>
        <v>1.0880000000000001</v>
      </c>
      <c r="S624" s="14">
        <f>VALUE('fnd enro'!Q624)</f>
        <v>3</v>
      </c>
      <c r="T624" s="2"/>
      <c r="U624" s="1">
        <f>(($D624*'fnd base rates'!C$107)
+($E624*'fnd base rates'!C$108)
+($F624*'fnd base rates'!C$109)
+($G624*'fnd base rates'!C$110)
+($H624*'fnd base rates'!C$111)
+($I624*'fnd base rates'!C$112)
+($J624*'fnd base rates'!C$113)
+($K624*'fnd base rates'!C$114)
+($M624*'fnd base rates'!C$116)
+($N624*'fnd base rates'!C$117)
+($O624*'fnd base rates'!C$118)
+($P624*VLOOKUP($S624+12,rate_basefnd,3)))
*$R624</f>
        <v>583.66994444800014</v>
      </c>
      <c r="V624" s="1">
        <f>(($D624*'fnd base rates'!D$107)
+($E624*'fnd base rates'!D$108)
+($F624*'fnd base rates'!D$109)
+($G624*'fnd base rates'!D$110)
+($H624*'fnd base rates'!D$111)
+($I624*'fnd base rates'!D$112)
+($J624*'fnd base rates'!D$113)
+($K624*'fnd base rates'!D$114)
+($M624*'fnd base rates'!D$116)
+($N624*'fnd base rates'!D$117)
+($O624*'fnd base rates'!D$118)
+($P624*VLOOKUP($S624+12,rate_basefnd,4)))
*$R624</f>
        <v>832.40704000000005</v>
      </c>
      <c r="W624" s="1">
        <f>(($D624*'fnd base rates'!E$107)
+($E624*'fnd base rates'!E$108)
+($F624*'fnd base rates'!E$109)
+($G624*'fnd base rates'!E$110)
+($H624*'fnd base rates'!E$111)
+($I624*'fnd base rates'!E$112)
+($J624*'fnd base rates'!E$113)
+($K624*'fnd base rates'!E$114)
+($M624*'fnd base rates'!E$116)
+($N624*'fnd base rates'!E$117)
+($O624*'fnd base rates'!E$118)
+($P624*VLOOKUP($S624+12,rate_basefnd,5)))
*$R624</f>
        <v>4221.908249088001</v>
      </c>
      <c r="X624" s="1">
        <f>(($D624*'fnd base rates'!F$107)
+($E624*'fnd base rates'!F$108)
+($F624*'fnd base rates'!F$109)
+($G624*'fnd base rates'!F$110)
+($H624*'fnd base rates'!F$111)
+($I624*'fnd base rates'!F$112)
+($J624*'fnd base rates'!F$113)
+($K624*'fnd base rates'!F$114)
+($M624*'fnd base rates'!F$116)
+($N624*'fnd base rates'!F$117)
+($O624*'fnd base rates'!F$118)
+($P624*VLOOKUP($S624+12,rate_basefnd,6)))
*$R624</f>
        <v>1357.2216962560001</v>
      </c>
      <c r="Y624" s="1">
        <f>(($D624*'fnd base rates'!G$107)
+($E624*'fnd base rates'!G$108)
+($F624*'fnd base rates'!G$109)
+($G624*'fnd base rates'!G$110)
+($H624*'fnd base rates'!G$111)
+($I624*'fnd base rates'!G$112)
+($J624*'fnd base rates'!G$113)
+($K624*'fnd base rates'!G$114)
+($M624*'fnd base rates'!G$116)
+($N624*'fnd base rates'!G$117)
+($O624*'fnd base rates'!G$118)
+($P624*VLOOKUP($S624+12,rate_basefnd,7)))
*$R624</f>
        <v>170.59109081600002</v>
      </c>
      <c r="Z624" s="1">
        <f>(($D624*'fnd base rates'!H$107)
+($E624*'fnd base rates'!H$108)
+($F624*'fnd base rates'!H$109)
+($G624*'fnd base rates'!H$110)
+($H624*'fnd base rates'!H$111)
+($I624*'fnd base rates'!H$112)
+($J624*'fnd base rates'!H$113)
+($K624*'fnd base rates'!H$114)
+($M624*'fnd base rates'!H$116)
+($N624*'fnd base rates'!H$117)
+($O624*'fnd base rates'!H$118)
+($P624*VLOOKUP($S624+12,rate_basefnd,8)))</f>
        <v>523.43893400000002</v>
      </c>
      <c r="AA624" s="1">
        <f>(($D624*'fnd base rates'!I$107)
+($E624*'fnd base rates'!I$108)
+($F624*'fnd base rates'!I$109)
+($G624*'fnd base rates'!I$110)
+($H624*'fnd base rates'!I$111)
+($I624*'fnd base rates'!I$112)
+($J624*'fnd base rates'!I$113)
+($K624*'fnd base rates'!I$114)
+($M624*'fnd base rates'!I$116)
+($N624*'fnd base rates'!I$117)
+($O624*'fnd base rates'!I$118)
+($P624*VLOOKUP($S624+12,rate_basefnd,9)))
*$R624</f>
        <v>333.30880000000008</v>
      </c>
      <c r="AB624" s="1">
        <f>(($D624*'fnd base rates'!J$107)
+($E624*'fnd base rates'!J$108)
+($F624*'fnd base rates'!J$109)
+($G624*'fnd base rates'!J$110)
+($H624*'fnd base rates'!J$111)
+($I624*'fnd base rates'!J$112)
+($J624*'fnd base rates'!J$113)
+($K624*'fnd base rates'!J$114)
+($M624*'fnd base rates'!J$116)
+($N624*'fnd base rates'!J$117)
+($O624*'fnd base rates'!J$118)
+($P624*VLOOKUP($S624+12,rate_basefnd,10)))
*$R624</f>
        <v>165.72416000000001</v>
      </c>
      <c r="AC624" s="1">
        <f>(($D624*'fnd base rates'!K$107)
+($E624*'fnd base rates'!K$108)
+($F624*'fnd base rates'!K$109)
+($G624*'fnd base rates'!K$110)
+($H624*'fnd base rates'!K$111)
+($I624*'fnd base rates'!K$112)
+($J624*'fnd base rates'!K$113)
+($K624*'fnd base rates'!K$114)
+($M624*'fnd base rates'!K$116)
+($N624*'fnd base rates'!K$117)
+($O624*'fnd base rates'!K$118)
+($P624*VLOOKUP($S624+12,rate_basefnd,11)))
*$R624</f>
        <v>1197.0283494400001</v>
      </c>
      <c r="AD624" s="1">
        <f>(($D624*'fnd base rates'!L$107)
+($E624*'fnd base rates'!L$108)
+($F624*'fnd base rates'!L$109)
+($G624*'fnd base rates'!L$110)
+($H624*'fnd base rates'!L$111)
+($I624*'fnd base rates'!L$112)
+($J624*'fnd base rates'!L$113)
+($K624*'fnd base rates'!L$114)
+($M624*'fnd base rates'!L$116)
+($N624*'fnd base rates'!L$117)
+($O624*'fnd base rates'!L$118)
+($P624*VLOOKUP($S624+12,rate_basefnd,12)))</f>
        <v>1446.1566800000001</v>
      </c>
      <c r="AE624" s="1">
        <f>(($D624*'fnd base rates'!M$107)
+($E624*'fnd base rates'!M$108)
+($F624*'fnd base rates'!M$109)
+($G624*'fnd base rates'!M$110)
+($H624*'fnd base rates'!M$111)
+($I624*'fnd base rates'!M$112)
+($J624*'fnd base rates'!M$113)
+($K624*'fnd base rates'!M$114)
+($M624*'fnd base rates'!M$116)
+($N624*'fnd base rates'!M$117)
+($O624*'fnd base rates'!M$118)
+($P624*VLOOKUP($S624+12,rate_basefnd,13)))</f>
        <v>0</v>
      </c>
      <c r="AF624" s="4">
        <f t="shared" si="691"/>
        <v>10831.454944048</v>
      </c>
      <c r="AH624" s="269">
        <f t="shared" si="692"/>
        <v>481035101</v>
      </c>
      <c r="AI624" s="4" t="str">
        <f t="shared" si="693"/>
        <v>481</v>
      </c>
      <c r="AJ624" s="2" t="str">
        <f t="shared" si="694"/>
        <v>035</v>
      </c>
      <c r="AK624" s="2" t="str">
        <f t="shared" si="695"/>
        <v>101</v>
      </c>
      <c r="AL624" s="4">
        <f t="shared" si="696"/>
        <v>1</v>
      </c>
      <c r="AM624" s="4">
        <f t="shared" si="687"/>
        <v>1</v>
      </c>
      <c r="AN624" s="4">
        <f t="shared" si="697"/>
        <v>10831.454944048</v>
      </c>
      <c r="AO624" s="4">
        <f t="shared" si="698"/>
        <v>10831</v>
      </c>
      <c r="AP624" s="4">
        <f t="shared" si="688"/>
        <v>0</v>
      </c>
      <c r="AQ624" s="4">
        <v>10831</v>
      </c>
      <c r="AW624" s="4">
        <v>10831</v>
      </c>
      <c r="AX624" s="5">
        <f t="shared" si="699"/>
        <v>0</v>
      </c>
      <c r="AY624" s="4">
        <v>10831</v>
      </c>
      <c r="AZ624" s="5"/>
      <c r="BB624" s="5">
        <f t="shared" ref="BB624" si="737">BC624-BA624</f>
        <v>0</v>
      </c>
    </row>
    <row r="625" spans="1:54" s="4" customFormat="1">
      <c r="A625" s="269">
        <v>481</v>
      </c>
      <c r="B625" s="2">
        <v>481035155</v>
      </c>
      <c r="C625" s="9" t="s">
        <v>1071</v>
      </c>
      <c r="D625" s="14">
        <f>'fnd enro'!D625</f>
        <v>1</v>
      </c>
      <c r="E625" s="14">
        <f>'fnd enro'!E625</f>
        <v>0</v>
      </c>
      <c r="F625" s="14">
        <f>'fnd enro'!F625</f>
        <v>0</v>
      </c>
      <c r="G625" s="14">
        <f>'fnd enro'!G625</f>
        <v>3</v>
      </c>
      <c r="H625" s="14">
        <f>'fnd enro'!H625</f>
        <v>0</v>
      </c>
      <c r="I625" s="14">
        <f>'fnd enro'!I625</f>
        <v>0</v>
      </c>
      <c r="J625" s="14">
        <f>'fnd enro'!J625</f>
        <v>0</v>
      </c>
      <c r="K625" s="15">
        <f>'fnd enro'!K625</f>
        <v>0.1158</v>
      </c>
      <c r="L625" s="14">
        <f>'fnd enro'!L625</f>
        <v>0</v>
      </c>
      <c r="M625" s="14">
        <f>'fnd enro'!M625</f>
        <v>0</v>
      </c>
      <c r="N625" s="14">
        <f>'fnd enro'!N625</f>
        <v>0</v>
      </c>
      <c r="O625" s="14">
        <f>'fnd enro'!O625</f>
        <v>0</v>
      </c>
      <c r="P625" s="14">
        <f>'fnd enro'!P625</f>
        <v>4</v>
      </c>
      <c r="Q625" s="14">
        <f>'fnd enro'!R625</f>
        <v>4</v>
      </c>
      <c r="R625" s="15">
        <f t="shared" si="690"/>
        <v>1.0880000000000001</v>
      </c>
      <c r="S625" s="14">
        <f>VALUE('fnd enro'!Q625)</f>
        <v>2</v>
      </c>
      <c r="T625" s="2"/>
      <c r="U625" s="1">
        <f>(($D625*'fnd base rates'!C$107)
+($E625*'fnd base rates'!C$108)
+($F625*'fnd base rates'!C$109)
+($G625*'fnd base rates'!C$110)
+($H625*'fnd base rates'!C$111)
+($I625*'fnd base rates'!C$112)
+($J625*'fnd base rates'!C$113)
+($K625*'fnd base rates'!C$114)
+($M625*'fnd base rates'!C$116)
+($N625*'fnd base rates'!C$117)
+($O625*'fnd base rates'!C$118)
+($P625*VLOOKUP($S625+12,rate_basefnd,3)))
*$R625</f>
        <v>2222.6904733440001</v>
      </c>
      <c r="V625" s="1">
        <f>(($D625*'fnd base rates'!D$107)
+($E625*'fnd base rates'!D$108)
+($F625*'fnd base rates'!D$109)
+($G625*'fnd base rates'!D$110)
+($H625*'fnd base rates'!D$111)
+($I625*'fnd base rates'!D$112)
+($J625*'fnd base rates'!D$113)
+($K625*'fnd base rates'!D$114)
+($M625*'fnd base rates'!D$116)
+($N625*'fnd base rates'!D$117)
+($O625*'fnd base rates'!D$118)
+($P625*VLOOKUP($S625+12,rate_basefnd,4)))
*$R625</f>
        <v>4056.2489600000008</v>
      </c>
      <c r="W625" s="1">
        <f>(($D625*'fnd base rates'!E$107)
+($E625*'fnd base rates'!E$108)
+($F625*'fnd base rates'!E$109)
+($G625*'fnd base rates'!E$110)
+($H625*'fnd base rates'!E$111)
+($I625*'fnd base rates'!E$112)
+($J625*'fnd base rates'!E$113)
+($K625*'fnd base rates'!E$114)
+($M625*'fnd base rates'!E$116)
+($N625*'fnd base rates'!E$117)
+($O625*'fnd base rates'!E$118)
+($P625*VLOOKUP($S625+12,rate_basefnd,5)))
*$R625</f>
        <v>25730.613707264005</v>
      </c>
      <c r="X625" s="1">
        <f>(($D625*'fnd base rates'!F$107)
+($E625*'fnd base rates'!F$108)
+($F625*'fnd base rates'!F$109)
+($G625*'fnd base rates'!F$110)
+($H625*'fnd base rates'!F$111)
+($I625*'fnd base rates'!F$112)
+($J625*'fnd base rates'!F$113)
+($K625*'fnd base rates'!F$114)
+($M625*'fnd base rates'!F$116)
+($N625*'fnd base rates'!F$117)
+($O625*'fnd base rates'!F$118)
+($P625*VLOOKUP($S625+12,rate_basefnd,6)))
*$R625</f>
        <v>4561.1127687680009</v>
      </c>
      <c r="Y625" s="1">
        <f>(($D625*'fnd base rates'!G$107)
+($E625*'fnd base rates'!G$108)
+($F625*'fnd base rates'!G$109)
+($G625*'fnd base rates'!G$110)
+($H625*'fnd base rates'!G$111)
+($I625*'fnd base rates'!G$112)
+($J625*'fnd base rates'!G$113)
+($K625*'fnd base rates'!G$114)
+($M625*'fnd base rates'!G$116)
+($N625*'fnd base rates'!G$117)
+($O625*'fnd base rates'!G$118)
+($P625*VLOOKUP($S625+12,rate_basefnd,7)))
*$R625</f>
        <v>1128.5060724480002</v>
      </c>
      <c r="Z625" s="1">
        <f>(($D625*'fnd base rates'!H$107)
+($E625*'fnd base rates'!H$108)
+($F625*'fnd base rates'!H$109)
+($G625*'fnd base rates'!H$110)
+($H625*'fnd base rates'!H$111)
+($I625*'fnd base rates'!H$112)
+($J625*'fnd base rates'!H$113)
+($K625*'fnd base rates'!H$114)
+($M625*'fnd base rates'!H$116)
+($N625*'fnd base rates'!H$117)
+($O625*'fnd base rates'!H$118)
+($P625*VLOOKUP($S625+12,rate_basefnd,8)))</f>
        <v>1900.4268020000002</v>
      </c>
      <c r="AA625" s="1">
        <f>(($D625*'fnd base rates'!I$107)
+($E625*'fnd base rates'!I$108)
+($F625*'fnd base rates'!I$109)
+($G625*'fnd base rates'!I$110)
+($H625*'fnd base rates'!I$111)
+($I625*'fnd base rates'!I$112)
+($J625*'fnd base rates'!I$113)
+($K625*'fnd base rates'!I$114)
+($M625*'fnd base rates'!I$116)
+($N625*'fnd base rates'!I$117)
+($O625*'fnd base rates'!I$118)
+($P625*VLOOKUP($S625+12,rate_basefnd,9)))
*$R625</f>
        <v>1618.3020800000002</v>
      </c>
      <c r="AB625" s="1">
        <f>(($D625*'fnd base rates'!J$107)
+($E625*'fnd base rates'!J$108)
+($F625*'fnd base rates'!J$109)
+($G625*'fnd base rates'!J$110)
+($H625*'fnd base rates'!J$111)
+($I625*'fnd base rates'!J$112)
+($J625*'fnd base rates'!J$113)
+($K625*'fnd base rates'!J$114)
+($M625*'fnd base rates'!J$116)
+($N625*'fnd base rates'!J$117)
+($O625*'fnd base rates'!J$118)
+($P625*VLOOKUP($S625+12,rate_basefnd,10)))
*$R625</f>
        <v>2899.86816</v>
      </c>
      <c r="AC625" s="1">
        <f>(($D625*'fnd base rates'!K$107)
+($E625*'fnd base rates'!K$108)
+($F625*'fnd base rates'!K$109)
+($G625*'fnd base rates'!K$110)
+($H625*'fnd base rates'!K$111)
+($I625*'fnd base rates'!K$112)
+($J625*'fnd base rates'!K$113)
+($K625*'fnd base rates'!K$114)
+($M625*'fnd base rates'!K$116)
+($N625*'fnd base rates'!K$117)
+($O625*'fnd base rates'!K$118)
+($P625*VLOOKUP($S625+12,rate_basefnd,11)))
*$R625</f>
        <v>4121.0280883200003</v>
      </c>
      <c r="AD625" s="1">
        <f>(($D625*'fnd base rates'!L$107)
+($E625*'fnd base rates'!L$108)
+($F625*'fnd base rates'!L$109)
+($G625*'fnd base rates'!L$110)
+($H625*'fnd base rates'!L$111)
+($I625*'fnd base rates'!L$112)
+($J625*'fnd base rates'!L$113)
+($K625*'fnd base rates'!L$114)
+($M625*'fnd base rates'!L$116)
+($N625*'fnd base rates'!L$117)
+($O625*'fnd base rates'!L$118)
+($P625*VLOOKUP($S625+12,rate_basefnd,12)))</f>
        <v>6648.7400400000006</v>
      </c>
      <c r="AE625" s="1">
        <f>(($D625*'fnd base rates'!M$107)
+($E625*'fnd base rates'!M$108)
+($F625*'fnd base rates'!M$109)
+($G625*'fnd base rates'!M$110)
+($H625*'fnd base rates'!M$111)
+($I625*'fnd base rates'!M$112)
+($J625*'fnd base rates'!M$113)
+($K625*'fnd base rates'!M$114)
+($M625*'fnd base rates'!M$116)
+($N625*'fnd base rates'!M$117)
+($O625*'fnd base rates'!M$118)
+($P625*VLOOKUP($S625+12,rate_basefnd,13)))</f>
        <v>0</v>
      </c>
      <c r="AF625" s="4">
        <f t="shared" si="691"/>
        <v>54887.53715214401</v>
      </c>
      <c r="AH625" s="269">
        <f t="shared" si="692"/>
        <v>481035155</v>
      </c>
      <c r="AI625" s="4" t="str">
        <f t="shared" si="693"/>
        <v>481</v>
      </c>
      <c r="AJ625" s="2" t="str">
        <f t="shared" si="694"/>
        <v>035</v>
      </c>
      <c r="AK625" s="2" t="str">
        <f t="shared" si="695"/>
        <v>155</v>
      </c>
      <c r="AL625" s="4">
        <f t="shared" si="696"/>
        <v>1</v>
      </c>
      <c r="AM625" s="4">
        <f t="shared" si="687"/>
        <v>4</v>
      </c>
      <c r="AN625" s="4">
        <f t="shared" si="697"/>
        <v>54887.53715214401</v>
      </c>
      <c r="AO625" s="4">
        <f t="shared" si="698"/>
        <v>13722</v>
      </c>
      <c r="AP625" s="4">
        <f t="shared" si="688"/>
        <v>0</v>
      </c>
      <c r="AQ625" s="4">
        <v>13722</v>
      </c>
      <c r="AW625" s="4">
        <v>13722</v>
      </c>
      <c r="AX625" s="5">
        <f t="shared" si="699"/>
        <v>0</v>
      </c>
      <c r="AY625" s="4">
        <v>13722</v>
      </c>
      <c r="AZ625" s="5"/>
      <c r="BB625" s="5">
        <f t="shared" ref="BB625" si="738">BC625-BA625</f>
        <v>0</v>
      </c>
    </row>
    <row r="626" spans="1:54" s="4" customFormat="1">
      <c r="A626" s="269">
        <v>481</v>
      </c>
      <c r="B626" s="2">
        <v>481035181</v>
      </c>
      <c r="C626" s="9" t="s">
        <v>1071</v>
      </c>
      <c r="D626" s="14">
        <f>'fnd enro'!D626</f>
        <v>1</v>
      </c>
      <c r="E626" s="14">
        <f>'fnd enro'!E626</f>
        <v>0</v>
      </c>
      <c r="F626" s="14">
        <f>'fnd enro'!F626</f>
        <v>0</v>
      </c>
      <c r="G626" s="14">
        <f>'fnd enro'!G626</f>
        <v>0</v>
      </c>
      <c r="H626" s="14">
        <f>'fnd enro'!H626</f>
        <v>0</v>
      </c>
      <c r="I626" s="14">
        <f>'fnd enro'!I626</f>
        <v>0</v>
      </c>
      <c r="J626" s="14">
        <f>'fnd enro'!J626</f>
        <v>0</v>
      </c>
      <c r="K626" s="15">
        <f>'fnd enro'!K626</f>
        <v>0</v>
      </c>
      <c r="L626" s="14">
        <f>'fnd enro'!L626</f>
        <v>0</v>
      </c>
      <c r="M626" s="14">
        <f>'fnd enro'!M626</f>
        <v>0</v>
      </c>
      <c r="N626" s="14">
        <f>'fnd enro'!N626</f>
        <v>0</v>
      </c>
      <c r="O626" s="14">
        <f>'fnd enro'!O626</f>
        <v>0</v>
      </c>
      <c r="P626" s="14">
        <f>'fnd enro'!P626</f>
        <v>0</v>
      </c>
      <c r="Q626" s="14">
        <f>'fnd enro'!R626</f>
        <v>1</v>
      </c>
      <c r="R626" s="15">
        <f t="shared" si="690"/>
        <v>1.0880000000000001</v>
      </c>
      <c r="S626" s="14">
        <f>VALUE('fnd enro'!Q626)</f>
        <v>10</v>
      </c>
      <c r="T626" s="2"/>
      <c r="U626" s="1">
        <f>(($D626*'fnd base rates'!C$107)
+($E626*'fnd base rates'!C$108)
+($F626*'fnd base rates'!C$109)
+($G626*'fnd base rates'!C$110)
+($H626*'fnd base rates'!C$111)
+($I626*'fnd base rates'!C$112)
+($J626*'fnd base rates'!C$113)
+($K626*'fnd base rates'!C$114)
+($M626*'fnd base rates'!C$116)
+($N626*'fnd base rates'!C$117)
+($O626*'fnd base rates'!C$118)
+($P626*VLOOKUP($S626+12,rate_basefnd,3)))
*$R626</f>
        <v>230.44928000000002</v>
      </c>
      <c r="V626" s="1">
        <f>(($D626*'fnd base rates'!D$107)
+($E626*'fnd base rates'!D$108)
+($F626*'fnd base rates'!D$109)
+($G626*'fnd base rates'!D$110)
+($H626*'fnd base rates'!D$111)
+($I626*'fnd base rates'!D$112)
+($J626*'fnd base rates'!D$113)
+($K626*'fnd base rates'!D$114)
+($M626*'fnd base rates'!D$116)
+($N626*'fnd base rates'!D$117)
+($O626*'fnd base rates'!D$118)
+($P626*VLOOKUP($S626+12,rate_basefnd,4)))
*$R626</f>
        <v>416.19263999999998</v>
      </c>
      <c r="W626" s="1">
        <f>(($D626*'fnd base rates'!E$107)
+($E626*'fnd base rates'!E$108)
+($F626*'fnd base rates'!E$109)
+($G626*'fnd base rates'!E$110)
+($H626*'fnd base rates'!E$111)
+($I626*'fnd base rates'!E$112)
+($J626*'fnd base rates'!E$113)
+($K626*'fnd base rates'!E$114)
+($M626*'fnd base rates'!E$116)
+($N626*'fnd base rates'!E$117)
+($O626*'fnd base rates'!E$118)
+($P626*VLOOKUP($S626+12,rate_basefnd,5)))
*$R626</f>
        <v>1908.4064000000001</v>
      </c>
      <c r="X626" s="1">
        <f>(($D626*'fnd base rates'!F$107)
+($E626*'fnd base rates'!F$108)
+($F626*'fnd base rates'!F$109)
+($G626*'fnd base rates'!F$110)
+($H626*'fnd base rates'!F$111)
+($I626*'fnd base rates'!F$112)
+($J626*'fnd base rates'!F$113)
+($K626*'fnd base rates'!F$114)
+($M626*'fnd base rates'!F$116)
+($N626*'fnd base rates'!F$117)
+($O626*'fnd base rates'!F$118)
+($P626*VLOOKUP($S626+12,rate_basefnd,6)))
*$R626</f>
        <v>489.44768000000005</v>
      </c>
      <c r="Y626" s="1">
        <f>(($D626*'fnd base rates'!G$107)
+($E626*'fnd base rates'!G$108)
+($F626*'fnd base rates'!G$109)
+($G626*'fnd base rates'!G$110)
+($H626*'fnd base rates'!G$111)
+($I626*'fnd base rates'!G$112)
+($J626*'fnd base rates'!G$113)
+($K626*'fnd base rates'!G$114)
+($M626*'fnd base rates'!G$116)
+($N626*'fnd base rates'!G$117)
+($O626*'fnd base rates'!G$118)
+($P626*VLOOKUP($S626+12,rate_basefnd,7)))
*$R626</f>
        <v>75.474560000000011</v>
      </c>
      <c r="Z626" s="1">
        <f>(($D626*'fnd base rates'!H$107)
+($E626*'fnd base rates'!H$108)
+($F626*'fnd base rates'!H$109)
+($G626*'fnd base rates'!H$110)
+($H626*'fnd base rates'!H$111)
+($I626*'fnd base rates'!H$112)
+($J626*'fnd base rates'!H$113)
+($K626*'fnd base rates'!H$114)
+($M626*'fnd base rates'!H$116)
+($N626*'fnd base rates'!H$117)
+($O626*'fnd base rates'!H$118)
+($P626*VLOOKUP($S626+12,rate_basefnd,8)))</f>
        <v>253.87</v>
      </c>
      <c r="AA626" s="1">
        <f>(($D626*'fnd base rates'!I$107)
+($E626*'fnd base rates'!I$108)
+($F626*'fnd base rates'!I$109)
+($G626*'fnd base rates'!I$110)
+($H626*'fnd base rates'!I$111)
+($I626*'fnd base rates'!I$112)
+($J626*'fnd base rates'!I$113)
+($K626*'fnd base rates'!I$114)
+($M626*'fnd base rates'!I$116)
+($N626*'fnd base rates'!I$117)
+($O626*'fnd base rates'!I$118)
+($P626*VLOOKUP($S626+12,rate_basefnd,9)))
*$R626</f>
        <v>166.63808</v>
      </c>
      <c r="AB626" s="1">
        <f>(($D626*'fnd base rates'!J$107)
+($E626*'fnd base rates'!J$108)
+($F626*'fnd base rates'!J$109)
+($G626*'fnd base rates'!J$110)
+($H626*'fnd base rates'!J$111)
+($I626*'fnd base rates'!J$112)
+($J626*'fnd base rates'!J$113)
+($K626*'fnd base rates'!J$114)
+($M626*'fnd base rates'!J$116)
+($N626*'fnd base rates'!J$117)
+($O626*'fnd base rates'!J$118)
+($P626*VLOOKUP($S626+12,rate_basefnd,10)))
*$R626</f>
        <v>55.226880000000001</v>
      </c>
      <c r="AC626" s="1">
        <f>(($D626*'fnd base rates'!K$107)
+($E626*'fnd base rates'!K$108)
+($F626*'fnd base rates'!K$109)
+($G626*'fnd base rates'!K$110)
+($H626*'fnd base rates'!K$111)
+($I626*'fnd base rates'!K$112)
+($J626*'fnd base rates'!K$113)
+($K626*'fnd base rates'!K$114)
+($M626*'fnd base rates'!K$116)
+($N626*'fnd base rates'!K$117)
+($O626*'fnd base rates'!K$118)
+($P626*VLOOKUP($S626+12,rate_basefnd,11)))
*$R626</f>
        <v>529.94304</v>
      </c>
      <c r="AD626" s="1">
        <f>(($D626*'fnd base rates'!L$107)
+($E626*'fnd base rates'!L$108)
+($F626*'fnd base rates'!L$109)
+($G626*'fnd base rates'!L$110)
+($H626*'fnd base rates'!L$111)
+($I626*'fnd base rates'!L$112)
+($J626*'fnd base rates'!L$113)
+($K626*'fnd base rates'!L$114)
+($M626*'fnd base rates'!L$116)
+($N626*'fnd base rates'!L$117)
+($O626*'fnd base rates'!L$118)
+($P626*VLOOKUP($S626+12,rate_basefnd,12)))</f>
        <v>651.59</v>
      </c>
      <c r="AE626" s="1">
        <f>(($D626*'fnd base rates'!M$107)
+($E626*'fnd base rates'!M$108)
+($F626*'fnd base rates'!M$109)
+($G626*'fnd base rates'!M$110)
+($H626*'fnd base rates'!M$111)
+($I626*'fnd base rates'!M$112)
+($J626*'fnd base rates'!M$113)
+($K626*'fnd base rates'!M$114)
+($M626*'fnd base rates'!M$116)
+($N626*'fnd base rates'!M$117)
+($O626*'fnd base rates'!M$118)
+($P626*VLOOKUP($S626+12,rate_basefnd,13)))</f>
        <v>0</v>
      </c>
      <c r="AF626" s="4">
        <f t="shared" si="691"/>
        <v>4777.2385600000007</v>
      </c>
      <c r="AH626" s="269">
        <f t="shared" si="692"/>
        <v>481035181</v>
      </c>
      <c r="AI626" s="4" t="str">
        <f t="shared" si="693"/>
        <v>481</v>
      </c>
      <c r="AJ626" s="2" t="str">
        <f t="shared" si="694"/>
        <v>035</v>
      </c>
      <c r="AK626" s="2" t="str">
        <f t="shared" si="695"/>
        <v>181</v>
      </c>
      <c r="AL626" s="4">
        <f t="shared" si="696"/>
        <v>1</v>
      </c>
      <c r="AM626" s="4">
        <f t="shared" si="687"/>
        <v>1</v>
      </c>
      <c r="AN626" s="4">
        <f t="shared" si="697"/>
        <v>4777.2385600000007</v>
      </c>
      <c r="AO626" s="4">
        <f t="shared" si="698"/>
        <v>4777</v>
      </c>
      <c r="AP626" s="4">
        <f t="shared" si="688"/>
        <v>0</v>
      </c>
      <c r="AQ626" s="4">
        <v>4777</v>
      </c>
      <c r="AW626" s="4">
        <v>4777</v>
      </c>
      <c r="AX626" s="5">
        <f t="shared" si="699"/>
        <v>0</v>
      </c>
      <c r="AY626" s="4">
        <v>4777</v>
      </c>
      <c r="AZ626" s="5"/>
      <c r="BB626" s="5">
        <f t="shared" ref="BB626" si="739">BC626-BA626</f>
        <v>0</v>
      </c>
    </row>
    <row r="627" spans="1:54" s="4" customFormat="1">
      <c r="A627" s="269">
        <v>481</v>
      </c>
      <c r="B627" s="2">
        <v>481035212</v>
      </c>
      <c r="C627" s="9" t="s">
        <v>1071</v>
      </c>
      <c r="D627" s="14">
        <f>'fnd enro'!D627</f>
        <v>1</v>
      </c>
      <c r="E627" s="14">
        <f>'fnd enro'!E627</f>
        <v>0</v>
      </c>
      <c r="F627" s="14">
        <f>'fnd enro'!F627</f>
        <v>0</v>
      </c>
      <c r="G627" s="14">
        <f>'fnd enro'!G627</f>
        <v>0</v>
      </c>
      <c r="H627" s="14">
        <f>'fnd enro'!H627</f>
        <v>0</v>
      </c>
      <c r="I627" s="14">
        <f>'fnd enro'!I627</f>
        <v>0</v>
      </c>
      <c r="J627" s="14">
        <f>'fnd enro'!J627</f>
        <v>0</v>
      </c>
      <c r="K627" s="15">
        <f>'fnd enro'!K627</f>
        <v>0</v>
      </c>
      <c r="L627" s="14">
        <f>'fnd enro'!L627</f>
        <v>0</v>
      </c>
      <c r="M627" s="14">
        <f>'fnd enro'!M627</f>
        <v>0</v>
      </c>
      <c r="N627" s="14">
        <f>'fnd enro'!N627</f>
        <v>0</v>
      </c>
      <c r="O627" s="14">
        <f>'fnd enro'!O627</f>
        <v>0</v>
      </c>
      <c r="P627" s="14">
        <f>'fnd enro'!P627</f>
        <v>0</v>
      </c>
      <c r="Q627" s="14">
        <f>'fnd enro'!R627</f>
        <v>1</v>
      </c>
      <c r="R627" s="15">
        <f t="shared" si="690"/>
        <v>1.0880000000000001</v>
      </c>
      <c r="S627" s="14">
        <f>VALUE('fnd enro'!Q627)</f>
        <v>5</v>
      </c>
      <c r="T627" s="2"/>
      <c r="U627" s="1">
        <f>(($D627*'fnd base rates'!C$107)
+($E627*'fnd base rates'!C$108)
+($F627*'fnd base rates'!C$109)
+($G627*'fnd base rates'!C$110)
+($H627*'fnd base rates'!C$111)
+($I627*'fnd base rates'!C$112)
+($J627*'fnd base rates'!C$113)
+($K627*'fnd base rates'!C$114)
+($M627*'fnd base rates'!C$116)
+($N627*'fnd base rates'!C$117)
+($O627*'fnd base rates'!C$118)
+($P627*VLOOKUP($S627+12,rate_basefnd,3)))
*$R627</f>
        <v>230.44928000000002</v>
      </c>
      <c r="V627" s="1">
        <f>(($D627*'fnd base rates'!D$107)
+($E627*'fnd base rates'!D$108)
+($F627*'fnd base rates'!D$109)
+($G627*'fnd base rates'!D$110)
+($H627*'fnd base rates'!D$111)
+($I627*'fnd base rates'!D$112)
+($J627*'fnd base rates'!D$113)
+($K627*'fnd base rates'!D$114)
+($M627*'fnd base rates'!D$116)
+($N627*'fnd base rates'!D$117)
+($O627*'fnd base rates'!D$118)
+($P627*VLOOKUP($S627+12,rate_basefnd,4)))
*$R627</f>
        <v>416.19263999999998</v>
      </c>
      <c r="W627" s="1">
        <f>(($D627*'fnd base rates'!E$107)
+($E627*'fnd base rates'!E$108)
+($F627*'fnd base rates'!E$109)
+($G627*'fnd base rates'!E$110)
+($H627*'fnd base rates'!E$111)
+($I627*'fnd base rates'!E$112)
+($J627*'fnd base rates'!E$113)
+($K627*'fnd base rates'!E$114)
+($M627*'fnd base rates'!E$116)
+($N627*'fnd base rates'!E$117)
+($O627*'fnd base rates'!E$118)
+($P627*VLOOKUP($S627+12,rate_basefnd,5)))
*$R627</f>
        <v>1908.4064000000001</v>
      </c>
      <c r="X627" s="1">
        <f>(($D627*'fnd base rates'!F$107)
+($E627*'fnd base rates'!F$108)
+($F627*'fnd base rates'!F$109)
+($G627*'fnd base rates'!F$110)
+($H627*'fnd base rates'!F$111)
+($I627*'fnd base rates'!F$112)
+($J627*'fnd base rates'!F$113)
+($K627*'fnd base rates'!F$114)
+($M627*'fnd base rates'!F$116)
+($N627*'fnd base rates'!F$117)
+($O627*'fnd base rates'!F$118)
+($P627*VLOOKUP($S627+12,rate_basefnd,6)))
*$R627</f>
        <v>489.44768000000005</v>
      </c>
      <c r="Y627" s="1">
        <f>(($D627*'fnd base rates'!G$107)
+($E627*'fnd base rates'!G$108)
+($F627*'fnd base rates'!G$109)
+($G627*'fnd base rates'!G$110)
+($H627*'fnd base rates'!G$111)
+($I627*'fnd base rates'!G$112)
+($J627*'fnd base rates'!G$113)
+($K627*'fnd base rates'!G$114)
+($M627*'fnd base rates'!G$116)
+($N627*'fnd base rates'!G$117)
+($O627*'fnd base rates'!G$118)
+($P627*VLOOKUP($S627+12,rate_basefnd,7)))
*$R627</f>
        <v>75.474560000000011</v>
      </c>
      <c r="Z627" s="1">
        <f>(($D627*'fnd base rates'!H$107)
+($E627*'fnd base rates'!H$108)
+($F627*'fnd base rates'!H$109)
+($G627*'fnd base rates'!H$110)
+($H627*'fnd base rates'!H$111)
+($I627*'fnd base rates'!H$112)
+($J627*'fnd base rates'!H$113)
+($K627*'fnd base rates'!H$114)
+($M627*'fnd base rates'!H$116)
+($N627*'fnd base rates'!H$117)
+($O627*'fnd base rates'!H$118)
+($P627*VLOOKUP($S627+12,rate_basefnd,8)))</f>
        <v>253.87</v>
      </c>
      <c r="AA627" s="1">
        <f>(($D627*'fnd base rates'!I$107)
+($E627*'fnd base rates'!I$108)
+($F627*'fnd base rates'!I$109)
+($G627*'fnd base rates'!I$110)
+($H627*'fnd base rates'!I$111)
+($I627*'fnd base rates'!I$112)
+($J627*'fnd base rates'!I$113)
+($K627*'fnd base rates'!I$114)
+($M627*'fnd base rates'!I$116)
+($N627*'fnd base rates'!I$117)
+($O627*'fnd base rates'!I$118)
+($P627*VLOOKUP($S627+12,rate_basefnd,9)))
*$R627</f>
        <v>166.63808</v>
      </c>
      <c r="AB627" s="1">
        <f>(($D627*'fnd base rates'!J$107)
+($E627*'fnd base rates'!J$108)
+($F627*'fnd base rates'!J$109)
+($G627*'fnd base rates'!J$110)
+($H627*'fnd base rates'!J$111)
+($I627*'fnd base rates'!J$112)
+($J627*'fnd base rates'!J$113)
+($K627*'fnd base rates'!J$114)
+($M627*'fnd base rates'!J$116)
+($N627*'fnd base rates'!J$117)
+($O627*'fnd base rates'!J$118)
+($P627*VLOOKUP($S627+12,rate_basefnd,10)))
*$R627</f>
        <v>55.226880000000001</v>
      </c>
      <c r="AC627" s="1">
        <f>(($D627*'fnd base rates'!K$107)
+($E627*'fnd base rates'!K$108)
+($F627*'fnd base rates'!K$109)
+($G627*'fnd base rates'!K$110)
+($H627*'fnd base rates'!K$111)
+($I627*'fnd base rates'!K$112)
+($J627*'fnd base rates'!K$113)
+($K627*'fnd base rates'!K$114)
+($M627*'fnd base rates'!K$116)
+($N627*'fnd base rates'!K$117)
+($O627*'fnd base rates'!K$118)
+($P627*VLOOKUP($S627+12,rate_basefnd,11)))
*$R627</f>
        <v>529.94304</v>
      </c>
      <c r="AD627" s="1">
        <f>(($D627*'fnd base rates'!L$107)
+($E627*'fnd base rates'!L$108)
+($F627*'fnd base rates'!L$109)
+($G627*'fnd base rates'!L$110)
+($H627*'fnd base rates'!L$111)
+($I627*'fnd base rates'!L$112)
+($J627*'fnd base rates'!L$113)
+($K627*'fnd base rates'!L$114)
+($M627*'fnd base rates'!L$116)
+($N627*'fnd base rates'!L$117)
+($O627*'fnd base rates'!L$118)
+($P627*VLOOKUP($S627+12,rate_basefnd,12)))</f>
        <v>651.59</v>
      </c>
      <c r="AE627" s="1">
        <f>(($D627*'fnd base rates'!M$107)
+($E627*'fnd base rates'!M$108)
+($F627*'fnd base rates'!M$109)
+($G627*'fnd base rates'!M$110)
+($H627*'fnd base rates'!M$111)
+($I627*'fnd base rates'!M$112)
+($J627*'fnd base rates'!M$113)
+($K627*'fnd base rates'!M$114)
+($M627*'fnd base rates'!M$116)
+($N627*'fnd base rates'!M$117)
+($O627*'fnd base rates'!M$118)
+($P627*VLOOKUP($S627+12,rate_basefnd,13)))</f>
        <v>0</v>
      </c>
      <c r="AF627" s="4">
        <f t="shared" si="691"/>
        <v>4777.2385600000007</v>
      </c>
      <c r="AH627" s="269">
        <f t="shared" si="692"/>
        <v>481035212</v>
      </c>
      <c r="AI627" s="4" t="str">
        <f t="shared" si="693"/>
        <v>481</v>
      </c>
      <c r="AJ627" s="2" t="str">
        <f t="shared" si="694"/>
        <v>035</v>
      </c>
      <c r="AK627" s="2" t="str">
        <f t="shared" si="695"/>
        <v>212</v>
      </c>
      <c r="AL627" s="4">
        <f t="shared" si="696"/>
        <v>1</v>
      </c>
      <c r="AM627" s="4">
        <f t="shared" si="687"/>
        <v>1</v>
      </c>
      <c r="AN627" s="4">
        <f t="shared" si="697"/>
        <v>4777.2385600000007</v>
      </c>
      <c r="AO627" s="4">
        <f t="shared" si="698"/>
        <v>4777</v>
      </c>
      <c r="AP627" s="4">
        <f t="shared" si="688"/>
        <v>0</v>
      </c>
      <c r="AQ627" s="4">
        <v>4777</v>
      </c>
      <c r="AW627" s="4">
        <v>4777</v>
      </c>
      <c r="AX627" s="5">
        <f t="shared" si="699"/>
        <v>0</v>
      </c>
      <c r="AY627" s="4">
        <v>4777</v>
      </c>
      <c r="AZ627" s="5"/>
      <c r="BB627" s="5">
        <f t="shared" ref="BB627" si="740">BC627-BA627</f>
        <v>0</v>
      </c>
    </row>
    <row r="628" spans="1:54" s="4" customFormat="1">
      <c r="A628" s="269">
        <v>481</v>
      </c>
      <c r="B628" s="2">
        <v>481035218</v>
      </c>
      <c r="C628" s="9" t="s">
        <v>1071</v>
      </c>
      <c r="D628" s="14">
        <f>'fnd enro'!D628</f>
        <v>0</v>
      </c>
      <c r="E628" s="14">
        <f>'fnd enro'!E628</f>
        <v>0</v>
      </c>
      <c r="F628" s="14">
        <f>'fnd enro'!F628</f>
        <v>0</v>
      </c>
      <c r="G628" s="14">
        <f>'fnd enro'!G628</f>
        <v>1</v>
      </c>
      <c r="H628" s="14">
        <f>'fnd enro'!H628</f>
        <v>0</v>
      </c>
      <c r="I628" s="14">
        <f>'fnd enro'!I628</f>
        <v>0</v>
      </c>
      <c r="J628" s="14">
        <f>'fnd enro'!J628</f>
        <v>0</v>
      </c>
      <c r="K628" s="15">
        <f>'fnd enro'!K628</f>
        <v>3.8600000000000002E-2</v>
      </c>
      <c r="L628" s="14">
        <f>'fnd enro'!L628</f>
        <v>0</v>
      </c>
      <c r="M628" s="14">
        <f>'fnd enro'!M628</f>
        <v>0</v>
      </c>
      <c r="N628" s="14">
        <f>'fnd enro'!N628</f>
        <v>0</v>
      </c>
      <c r="O628" s="14">
        <f>'fnd enro'!O628</f>
        <v>0</v>
      </c>
      <c r="P628" s="14">
        <f>'fnd enro'!P628</f>
        <v>0</v>
      </c>
      <c r="Q628" s="14">
        <f>'fnd enro'!R628</f>
        <v>1</v>
      </c>
      <c r="R628" s="15">
        <f t="shared" si="690"/>
        <v>1.0880000000000001</v>
      </c>
      <c r="S628" s="14">
        <f>VALUE('fnd enro'!Q628)</f>
        <v>5</v>
      </c>
      <c r="T628" s="2"/>
      <c r="U628" s="1">
        <f>(($D628*'fnd base rates'!C$107)
+($E628*'fnd base rates'!C$108)
+($F628*'fnd base rates'!C$109)
+($G628*'fnd base rates'!C$110)
+($H628*'fnd base rates'!C$111)
+($I628*'fnd base rates'!C$112)
+($J628*'fnd base rates'!C$113)
+($K628*'fnd base rates'!C$114)
+($M628*'fnd base rates'!C$116)
+($N628*'fnd base rates'!C$117)
+($O628*'fnd base rates'!C$118)
+($P628*VLOOKUP($S628+12,rate_basefnd,3)))
*$R628</f>
        <v>583.66994444800014</v>
      </c>
      <c r="V628" s="1">
        <f>(($D628*'fnd base rates'!D$107)
+($E628*'fnd base rates'!D$108)
+($F628*'fnd base rates'!D$109)
+($G628*'fnd base rates'!D$110)
+($H628*'fnd base rates'!D$111)
+($I628*'fnd base rates'!D$112)
+($J628*'fnd base rates'!D$113)
+($K628*'fnd base rates'!D$114)
+($M628*'fnd base rates'!D$116)
+($N628*'fnd base rates'!D$117)
+($O628*'fnd base rates'!D$118)
+($P628*VLOOKUP($S628+12,rate_basefnd,4)))
*$R628</f>
        <v>832.40704000000005</v>
      </c>
      <c r="W628" s="1">
        <f>(($D628*'fnd base rates'!E$107)
+($E628*'fnd base rates'!E$108)
+($F628*'fnd base rates'!E$109)
+($G628*'fnd base rates'!E$110)
+($H628*'fnd base rates'!E$111)
+($I628*'fnd base rates'!E$112)
+($J628*'fnd base rates'!E$113)
+($K628*'fnd base rates'!E$114)
+($M628*'fnd base rates'!E$116)
+($N628*'fnd base rates'!E$117)
+($O628*'fnd base rates'!E$118)
+($P628*VLOOKUP($S628+12,rate_basefnd,5)))
*$R628</f>
        <v>4221.908249088001</v>
      </c>
      <c r="X628" s="1">
        <f>(($D628*'fnd base rates'!F$107)
+($E628*'fnd base rates'!F$108)
+($F628*'fnd base rates'!F$109)
+($G628*'fnd base rates'!F$110)
+($H628*'fnd base rates'!F$111)
+($I628*'fnd base rates'!F$112)
+($J628*'fnd base rates'!F$113)
+($K628*'fnd base rates'!F$114)
+($M628*'fnd base rates'!F$116)
+($N628*'fnd base rates'!F$117)
+($O628*'fnd base rates'!F$118)
+($P628*VLOOKUP($S628+12,rate_basefnd,6)))
*$R628</f>
        <v>1357.2216962560001</v>
      </c>
      <c r="Y628" s="1">
        <f>(($D628*'fnd base rates'!G$107)
+($E628*'fnd base rates'!G$108)
+($F628*'fnd base rates'!G$109)
+($G628*'fnd base rates'!G$110)
+($H628*'fnd base rates'!G$111)
+($I628*'fnd base rates'!G$112)
+($J628*'fnd base rates'!G$113)
+($K628*'fnd base rates'!G$114)
+($M628*'fnd base rates'!G$116)
+($N628*'fnd base rates'!G$117)
+($O628*'fnd base rates'!G$118)
+($P628*VLOOKUP($S628+12,rate_basefnd,7)))
*$R628</f>
        <v>170.59109081600002</v>
      </c>
      <c r="Z628" s="1">
        <f>(($D628*'fnd base rates'!H$107)
+($E628*'fnd base rates'!H$108)
+($F628*'fnd base rates'!H$109)
+($G628*'fnd base rates'!H$110)
+($H628*'fnd base rates'!H$111)
+($I628*'fnd base rates'!H$112)
+($J628*'fnd base rates'!H$113)
+($K628*'fnd base rates'!H$114)
+($M628*'fnd base rates'!H$116)
+($N628*'fnd base rates'!H$117)
+($O628*'fnd base rates'!H$118)
+($P628*VLOOKUP($S628+12,rate_basefnd,8)))</f>
        <v>523.43893400000002</v>
      </c>
      <c r="AA628" s="1">
        <f>(($D628*'fnd base rates'!I$107)
+($E628*'fnd base rates'!I$108)
+($F628*'fnd base rates'!I$109)
+($G628*'fnd base rates'!I$110)
+($H628*'fnd base rates'!I$111)
+($I628*'fnd base rates'!I$112)
+($J628*'fnd base rates'!I$113)
+($K628*'fnd base rates'!I$114)
+($M628*'fnd base rates'!I$116)
+($N628*'fnd base rates'!I$117)
+($O628*'fnd base rates'!I$118)
+($P628*VLOOKUP($S628+12,rate_basefnd,9)))
*$R628</f>
        <v>333.30880000000008</v>
      </c>
      <c r="AB628" s="1">
        <f>(($D628*'fnd base rates'!J$107)
+($E628*'fnd base rates'!J$108)
+($F628*'fnd base rates'!J$109)
+($G628*'fnd base rates'!J$110)
+($H628*'fnd base rates'!J$111)
+($I628*'fnd base rates'!J$112)
+($J628*'fnd base rates'!J$113)
+($K628*'fnd base rates'!J$114)
+($M628*'fnd base rates'!J$116)
+($N628*'fnd base rates'!J$117)
+($O628*'fnd base rates'!J$118)
+($P628*VLOOKUP($S628+12,rate_basefnd,10)))
*$R628</f>
        <v>165.72416000000001</v>
      </c>
      <c r="AC628" s="1">
        <f>(($D628*'fnd base rates'!K$107)
+($E628*'fnd base rates'!K$108)
+($F628*'fnd base rates'!K$109)
+($G628*'fnd base rates'!K$110)
+($H628*'fnd base rates'!K$111)
+($I628*'fnd base rates'!K$112)
+($J628*'fnd base rates'!K$113)
+($K628*'fnd base rates'!K$114)
+($M628*'fnd base rates'!K$116)
+($N628*'fnd base rates'!K$117)
+($O628*'fnd base rates'!K$118)
+($P628*VLOOKUP($S628+12,rate_basefnd,11)))
*$R628</f>
        <v>1197.0283494400001</v>
      </c>
      <c r="AD628" s="1">
        <f>(($D628*'fnd base rates'!L$107)
+($E628*'fnd base rates'!L$108)
+($F628*'fnd base rates'!L$109)
+($G628*'fnd base rates'!L$110)
+($H628*'fnd base rates'!L$111)
+($I628*'fnd base rates'!L$112)
+($J628*'fnd base rates'!L$113)
+($K628*'fnd base rates'!L$114)
+($M628*'fnd base rates'!L$116)
+($N628*'fnd base rates'!L$117)
+($O628*'fnd base rates'!L$118)
+($P628*VLOOKUP($S628+12,rate_basefnd,12)))</f>
        <v>1446.1566800000001</v>
      </c>
      <c r="AE628" s="1">
        <f>(($D628*'fnd base rates'!M$107)
+($E628*'fnd base rates'!M$108)
+($F628*'fnd base rates'!M$109)
+($G628*'fnd base rates'!M$110)
+($H628*'fnd base rates'!M$111)
+($I628*'fnd base rates'!M$112)
+($J628*'fnd base rates'!M$113)
+($K628*'fnd base rates'!M$114)
+($M628*'fnd base rates'!M$116)
+($N628*'fnd base rates'!M$117)
+($O628*'fnd base rates'!M$118)
+($P628*VLOOKUP($S628+12,rate_basefnd,13)))</f>
        <v>0</v>
      </c>
      <c r="AF628" s="4">
        <f t="shared" si="691"/>
        <v>10831.454944048</v>
      </c>
      <c r="AH628" s="269">
        <f t="shared" si="692"/>
        <v>481035218</v>
      </c>
      <c r="AI628" s="4" t="str">
        <f t="shared" si="693"/>
        <v>481</v>
      </c>
      <c r="AJ628" s="2" t="str">
        <f t="shared" si="694"/>
        <v>035</v>
      </c>
      <c r="AK628" s="2" t="str">
        <f t="shared" si="695"/>
        <v>218</v>
      </c>
      <c r="AL628" s="4">
        <f t="shared" si="696"/>
        <v>1</v>
      </c>
      <c r="AM628" s="4">
        <f t="shared" si="687"/>
        <v>1</v>
      </c>
      <c r="AN628" s="4">
        <f t="shared" si="697"/>
        <v>10831.454944048</v>
      </c>
      <c r="AO628" s="4">
        <f t="shared" si="698"/>
        <v>10831</v>
      </c>
      <c r="AP628" s="4">
        <f t="shared" si="688"/>
        <v>0</v>
      </c>
      <c r="AQ628" s="4">
        <v>10831</v>
      </c>
      <c r="AW628" s="4">
        <v>10831</v>
      </c>
      <c r="AX628" s="5">
        <f t="shared" si="699"/>
        <v>0</v>
      </c>
      <c r="AY628" s="4">
        <v>10831</v>
      </c>
      <c r="AZ628" s="5"/>
      <c r="BB628" s="5">
        <f t="shared" ref="BB628" si="741">BC628-BA628</f>
        <v>0</v>
      </c>
    </row>
    <row r="629" spans="1:54" s="4" customFormat="1">
      <c r="A629" s="269">
        <v>481</v>
      </c>
      <c r="B629" s="2">
        <v>481035220</v>
      </c>
      <c r="C629" s="9" t="s">
        <v>1071</v>
      </c>
      <c r="D629" s="14">
        <f>'fnd enro'!D629</f>
        <v>1</v>
      </c>
      <c r="E629" s="14">
        <f>'fnd enro'!E629</f>
        <v>0</v>
      </c>
      <c r="F629" s="14">
        <f>'fnd enro'!F629</f>
        <v>1</v>
      </c>
      <c r="G629" s="14">
        <f>'fnd enro'!G629</f>
        <v>2</v>
      </c>
      <c r="H629" s="14">
        <f>'fnd enro'!H629</f>
        <v>3</v>
      </c>
      <c r="I629" s="14">
        <f>'fnd enro'!I629</f>
        <v>0</v>
      </c>
      <c r="J629" s="14">
        <f>'fnd enro'!J629</f>
        <v>0</v>
      </c>
      <c r="K629" s="15">
        <f>'fnd enro'!K629</f>
        <v>0.2316</v>
      </c>
      <c r="L629" s="14">
        <f>'fnd enro'!L629</f>
        <v>0</v>
      </c>
      <c r="M629" s="14">
        <f>'fnd enro'!M629</f>
        <v>0</v>
      </c>
      <c r="N629" s="14">
        <f>'fnd enro'!N629</f>
        <v>0</v>
      </c>
      <c r="O629" s="14">
        <f>'fnd enro'!O629</f>
        <v>0</v>
      </c>
      <c r="P629" s="14">
        <f>'fnd enro'!P629</f>
        <v>0</v>
      </c>
      <c r="Q629" s="14">
        <f>'fnd enro'!R629</f>
        <v>7</v>
      </c>
      <c r="R629" s="15">
        <f t="shared" si="690"/>
        <v>1.0880000000000001</v>
      </c>
      <c r="S629" s="14">
        <f>VALUE('fnd enro'!Q629)</f>
        <v>7</v>
      </c>
      <c r="T629" s="2"/>
      <c r="U629" s="1">
        <f>(($D629*'fnd base rates'!C$107)
+($E629*'fnd base rates'!C$108)
+($F629*'fnd base rates'!C$109)
+($G629*'fnd base rates'!C$110)
+($H629*'fnd base rates'!C$111)
+($I629*'fnd base rates'!C$112)
+($J629*'fnd base rates'!C$113)
+($K629*'fnd base rates'!C$114)
+($M629*'fnd base rates'!C$116)
+($N629*'fnd base rates'!C$117)
+($O629*'fnd base rates'!C$118)
+($P629*VLOOKUP($S629+12,rate_basefnd,3)))
*$R629</f>
        <v>3732.4689466880004</v>
      </c>
      <c r="V629" s="1">
        <f>(($D629*'fnd base rates'!D$107)
+($E629*'fnd base rates'!D$108)
+($F629*'fnd base rates'!D$109)
+($G629*'fnd base rates'!D$110)
+($H629*'fnd base rates'!D$111)
+($I629*'fnd base rates'!D$112)
+($J629*'fnd base rates'!D$113)
+($K629*'fnd base rates'!D$114)
+($M629*'fnd base rates'!D$116)
+($N629*'fnd base rates'!D$117)
+($O629*'fnd base rates'!D$118)
+($P629*VLOOKUP($S629+12,rate_basefnd,4)))
*$R629</f>
        <v>5410.6348800000005</v>
      </c>
      <c r="W629" s="1">
        <f>(($D629*'fnd base rates'!E$107)
+($E629*'fnd base rates'!E$108)
+($F629*'fnd base rates'!E$109)
+($G629*'fnd base rates'!E$110)
+($H629*'fnd base rates'!E$111)
+($I629*'fnd base rates'!E$112)
+($J629*'fnd base rates'!E$113)
+($K629*'fnd base rates'!E$114)
+($M629*'fnd base rates'!E$116)
+($N629*'fnd base rates'!E$117)
+($O629*'fnd base rates'!E$118)
+($P629*VLOOKUP($S629+12,rate_basefnd,5)))
*$R629</f>
        <v>25865.929494527998</v>
      </c>
      <c r="X629" s="1">
        <f>(($D629*'fnd base rates'!F$107)
+($E629*'fnd base rates'!F$108)
+($F629*'fnd base rates'!F$109)
+($G629*'fnd base rates'!F$110)
+($H629*'fnd base rates'!F$111)
+($I629*'fnd base rates'!F$112)
+($J629*'fnd base rates'!F$113)
+($K629*'fnd base rates'!F$114)
+($M629*'fnd base rates'!F$116)
+($N629*'fnd base rates'!F$117)
+($O629*'fnd base rates'!F$118)
+($P629*VLOOKUP($S629+12,rate_basefnd,6)))
*$R629</f>
        <v>7810.0213775360007</v>
      </c>
      <c r="Y629" s="1">
        <f>(($D629*'fnd base rates'!G$107)
+($E629*'fnd base rates'!G$108)
+($F629*'fnd base rates'!G$109)
+($G629*'fnd base rates'!G$110)
+($H629*'fnd base rates'!G$111)
+($I629*'fnd base rates'!G$112)
+($J629*'fnd base rates'!G$113)
+($K629*'fnd base rates'!G$114)
+($M629*'fnd base rates'!G$116)
+($N629*'fnd base rates'!G$117)
+($O629*'fnd base rates'!G$118)
+($P629*VLOOKUP($S629+12,rate_basefnd,7)))
*$R629</f>
        <v>1137.0575848960002</v>
      </c>
      <c r="Z629" s="1">
        <f>(($D629*'fnd base rates'!H$107)
+($E629*'fnd base rates'!H$108)
+($F629*'fnd base rates'!H$109)
+($G629*'fnd base rates'!H$110)
+($H629*'fnd base rates'!H$111)
+($I629*'fnd base rates'!H$112)
+($J629*'fnd base rates'!H$113)
+($K629*'fnd base rates'!H$114)
+($M629*'fnd base rates'!H$116)
+($N629*'fnd base rates'!H$117)
+($O629*'fnd base rates'!H$118)
+($P629*VLOOKUP($S629+12,rate_basefnd,8)))</f>
        <v>3394.5036040000005</v>
      </c>
      <c r="AA629" s="1">
        <f>(($D629*'fnd base rates'!I$107)
+($E629*'fnd base rates'!I$108)
+($F629*'fnd base rates'!I$109)
+($G629*'fnd base rates'!I$110)
+($H629*'fnd base rates'!I$111)
+($I629*'fnd base rates'!I$112)
+($J629*'fnd base rates'!I$113)
+($K629*'fnd base rates'!I$114)
+($M629*'fnd base rates'!I$116)
+($N629*'fnd base rates'!I$117)
+($O629*'fnd base rates'!I$118)
+($P629*VLOOKUP($S629+12,rate_basefnd,9)))
*$R629</f>
        <v>2350.3846399999998</v>
      </c>
      <c r="AB629" s="1">
        <f>(($D629*'fnd base rates'!J$107)
+($E629*'fnd base rates'!J$108)
+($F629*'fnd base rates'!J$109)
+($G629*'fnd base rates'!J$110)
+($H629*'fnd base rates'!J$111)
+($I629*'fnd base rates'!J$112)
+($J629*'fnd base rates'!J$113)
+($K629*'fnd base rates'!J$114)
+($M629*'fnd base rates'!J$116)
+($N629*'fnd base rates'!J$117)
+($O629*'fnd base rates'!J$118)
+($P629*VLOOKUP($S629+12,rate_basefnd,10)))
*$R629</f>
        <v>1309.2883200000001</v>
      </c>
      <c r="AC629" s="1">
        <f>(($D629*'fnd base rates'!K$107)
+($E629*'fnd base rates'!K$108)
+($F629*'fnd base rates'!K$109)
+($G629*'fnd base rates'!K$110)
+($H629*'fnd base rates'!K$111)
+($I629*'fnd base rates'!K$112)
+($J629*'fnd base rates'!K$113)
+($K629*'fnd base rates'!K$114)
+($M629*'fnd base rates'!K$116)
+($N629*'fnd base rates'!K$117)
+($O629*'fnd base rates'!K$118)
+($P629*VLOOKUP($S629+12,rate_basefnd,11)))
*$R629</f>
        <v>7979.5979366399997</v>
      </c>
      <c r="AD629" s="1">
        <f>(($D629*'fnd base rates'!L$107)
+($E629*'fnd base rates'!L$108)
+($F629*'fnd base rates'!L$109)
+($G629*'fnd base rates'!L$110)
+($H629*'fnd base rates'!L$111)
+($I629*'fnd base rates'!L$112)
+($J629*'fnd base rates'!L$113)
+($K629*'fnd base rates'!L$114)
+($M629*'fnd base rates'!L$116)
+($N629*'fnd base rates'!L$117)
+($O629*'fnd base rates'!L$118)
+($P629*VLOOKUP($S629+12,rate_basefnd,12)))</f>
        <v>9527.4600800000007</v>
      </c>
      <c r="AE629" s="1">
        <f>(($D629*'fnd base rates'!M$107)
+($E629*'fnd base rates'!M$108)
+($F629*'fnd base rates'!M$109)
+($G629*'fnd base rates'!M$110)
+($H629*'fnd base rates'!M$111)
+($I629*'fnd base rates'!M$112)
+($J629*'fnd base rates'!M$113)
+($K629*'fnd base rates'!M$114)
+($M629*'fnd base rates'!M$116)
+($N629*'fnd base rates'!M$117)
+($O629*'fnd base rates'!M$118)
+($P629*VLOOKUP($S629+12,rate_basefnd,13)))</f>
        <v>0</v>
      </c>
      <c r="AF629" s="4">
        <f t="shared" si="691"/>
        <v>68517.346864287989</v>
      </c>
      <c r="AH629" s="269">
        <f t="shared" si="692"/>
        <v>481035220</v>
      </c>
      <c r="AI629" s="4" t="str">
        <f t="shared" si="693"/>
        <v>481</v>
      </c>
      <c r="AJ629" s="2" t="str">
        <f t="shared" si="694"/>
        <v>035</v>
      </c>
      <c r="AK629" s="2" t="str">
        <f t="shared" si="695"/>
        <v>220</v>
      </c>
      <c r="AL629" s="4">
        <f t="shared" si="696"/>
        <v>1</v>
      </c>
      <c r="AM629" s="4">
        <f t="shared" si="687"/>
        <v>7</v>
      </c>
      <c r="AN629" s="4">
        <f t="shared" si="697"/>
        <v>68517.346864287989</v>
      </c>
      <c r="AO629" s="4">
        <f t="shared" si="698"/>
        <v>9788</v>
      </c>
      <c r="AP629" s="4">
        <f t="shared" si="688"/>
        <v>0</v>
      </c>
      <c r="AQ629" s="4">
        <v>9788</v>
      </c>
      <c r="AW629" s="4">
        <v>9788</v>
      </c>
      <c r="AX629" s="5">
        <f t="shared" si="699"/>
        <v>0</v>
      </c>
      <c r="AY629" s="4">
        <v>9788</v>
      </c>
      <c r="AZ629" s="5"/>
      <c r="BB629" s="5">
        <f t="shared" ref="BB629" si="742">BC629-BA629</f>
        <v>0</v>
      </c>
    </row>
    <row r="630" spans="1:54" s="4" customFormat="1">
      <c r="A630" s="269">
        <v>481</v>
      </c>
      <c r="B630" s="2">
        <v>481035243</v>
      </c>
      <c r="C630" s="9" t="s">
        <v>1071</v>
      </c>
      <c r="D630" s="14">
        <f>'fnd enro'!D630</f>
        <v>0</v>
      </c>
      <c r="E630" s="14">
        <f>'fnd enro'!E630</f>
        <v>0</v>
      </c>
      <c r="F630" s="14">
        <f>'fnd enro'!F630</f>
        <v>0</v>
      </c>
      <c r="G630" s="14">
        <f>'fnd enro'!G630</f>
        <v>1</v>
      </c>
      <c r="H630" s="14">
        <f>'fnd enro'!H630</f>
        <v>0</v>
      </c>
      <c r="I630" s="14">
        <f>'fnd enro'!I630</f>
        <v>0</v>
      </c>
      <c r="J630" s="14">
        <f>'fnd enro'!J630</f>
        <v>0</v>
      </c>
      <c r="K630" s="15">
        <f>'fnd enro'!K630</f>
        <v>3.8600000000000002E-2</v>
      </c>
      <c r="L630" s="14">
        <f>'fnd enro'!L630</f>
        <v>0</v>
      </c>
      <c r="M630" s="14">
        <f>'fnd enro'!M630</f>
        <v>0</v>
      </c>
      <c r="N630" s="14">
        <f>'fnd enro'!N630</f>
        <v>0</v>
      </c>
      <c r="O630" s="14">
        <f>'fnd enro'!O630</f>
        <v>0</v>
      </c>
      <c r="P630" s="14">
        <f>'fnd enro'!P630</f>
        <v>1</v>
      </c>
      <c r="Q630" s="14">
        <f>'fnd enro'!R630</f>
        <v>1</v>
      </c>
      <c r="R630" s="15">
        <f t="shared" si="690"/>
        <v>1.0880000000000001</v>
      </c>
      <c r="S630" s="14">
        <f>VALUE('fnd enro'!Q630)</f>
        <v>9</v>
      </c>
      <c r="T630" s="2"/>
      <c r="U630" s="1">
        <f>(($D630*'fnd base rates'!C$107)
+($E630*'fnd base rates'!C$108)
+($F630*'fnd base rates'!C$109)
+($G630*'fnd base rates'!C$110)
+($H630*'fnd base rates'!C$111)
+($I630*'fnd base rates'!C$112)
+($J630*'fnd base rates'!C$113)
+($K630*'fnd base rates'!C$114)
+($M630*'fnd base rates'!C$116)
+($N630*'fnd base rates'!C$117)
+($O630*'fnd base rates'!C$118)
+($P630*VLOOKUP($S630+12,rate_basefnd,3)))
*$R630</f>
        <v>666.09682444800012</v>
      </c>
      <c r="V630" s="1">
        <f>(($D630*'fnd base rates'!D$107)
+($E630*'fnd base rates'!D$108)
+($F630*'fnd base rates'!D$109)
+($G630*'fnd base rates'!D$110)
+($H630*'fnd base rates'!D$111)
+($I630*'fnd base rates'!D$112)
+($J630*'fnd base rates'!D$113)
+($K630*'fnd base rates'!D$114)
+($M630*'fnd base rates'!D$116)
+($N630*'fnd base rates'!D$117)
+($O630*'fnd base rates'!D$118)
+($P630*VLOOKUP($S630+12,rate_basefnd,4)))
*$R630</f>
        <v>1222.9337600000001</v>
      </c>
      <c r="W630" s="1">
        <f>(($D630*'fnd base rates'!E$107)
+($E630*'fnd base rates'!E$108)
+($F630*'fnd base rates'!E$109)
+($G630*'fnd base rates'!E$110)
+($H630*'fnd base rates'!E$111)
+($I630*'fnd base rates'!E$112)
+($J630*'fnd base rates'!E$113)
+($K630*'fnd base rates'!E$114)
+($M630*'fnd base rates'!E$116)
+($N630*'fnd base rates'!E$117)
+($O630*'fnd base rates'!E$118)
+($P630*VLOOKUP($S630+12,rate_basefnd,5)))
*$R630</f>
        <v>8034.1623290880007</v>
      </c>
      <c r="X630" s="1">
        <f>(($D630*'fnd base rates'!F$107)
+($E630*'fnd base rates'!F$108)
+($F630*'fnd base rates'!F$109)
+($G630*'fnd base rates'!F$110)
+($H630*'fnd base rates'!F$111)
+($I630*'fnd base rates'!F$112)
+($J630*'fnd base rates'!F$113)
+($K630*'fnd base rates'!F$114)
+($M630*'fnd base rates'!F$116)
+($N630*'fnd base rates'!F$117)
+($O630*'fnd base rates'!F$118)
+($P630*VLOOKUP($S630+12,rate_basefnd,6)))
*$R630</f>
        <v>1357.2216962560001</v>
      </c>
      <c r="Y630" s="1">
        <f>(($D630*'fnd base rates'!G$107)
+($E630*'fnd base rates'!G$108)
+($F630*'fnd base rates'!G$109)
+($G630*'fnd base rates'!G$110)
+($H630*'fnd base rates'!G$111)
+($I630*'fnd base rates'!G$112)
+($J630*'fnd base rates'!G$113)
+($K630*'fnd base rates'!G$114)
+($M630*'fnd base rates'!G$116)
+($N630*'fnd base rates'!G$117)
+($O630*'fnd base rates'!G$118)
+($P630*VLOOKUP($S630+12,rate_basefnd,7)))
*$R630</f>
        <v>355.54021081600001</v>
      </c>
      <c r="Z630" s="1">
        <f>(($D630*'fnd base rates'!H$107)
+($E630*'fnd base rates'!H$108)
+($F630*'fnd base rates'!H$109)
+($G630*'fnd base rates'!H$110)
+($H630*'fnd base rates'!H$111)
+($I630*'fnd base rates'!H$112)
+($J630*'fnd base rates'!H$113)
+($K630*'fnd base rates'!H$114)
+($M630*'fnd base rates'!H$116)
+($N630*'fnd base rates'!H$117)
+($O630*'fnd base rates'!H$118)
+($P630*VLOOKUP($S630+12,rate_basefnd,8)))</f>
        <v>549.49893399999996</v>
      </c>
      <c r="AA630" s="1">
        <f>(($D630*'fnd base rates'!I$107)
+($E630*'fnd base rates'!I$108)
+($F630*'fnd base rates'!I$109)
+($G630*'fnd base rates'!I$110)
+($H630*'fnd base rates'!I$111)
+($I630*'fnd base rates'!I$112)
+($J630*'fnd base rates'!I$113)
+($K630*'fnd base rates'!I$114)
+($M630*'fnd base rates'!I$116)
+($N630*'fnd base rates'!I$117)
+($O630*'fnd base rates'!I$118)
+($P630*VLOOKUP($S630+12,rate_basefnd,9)))
*$R630</f>
        <v>487.67424000000005</v>
      </c>
      <c r="AB630" s="1">
        <f>(($D630*'fnd base rates'!J$107)
+($E630*'fnd base rates'!J$108)
+($F630*'fnd base rates'!J$109)
+($G630*'fnd base rates'!J$110)
+($H630*'fnd base rates'!J$111)
+($I630*'fnd base rates'!J$112)
+($J630*'fnd base rates'!J$113)
+($K630*'fnd base rates'!J$114)
+($M630*'fnd base rates'!J$116)
+($N630*'fnd base rates'!J$117)
+($O630*'fnd base rates'!J$118)
+($P630*VLOOKUP($S630+12,rate_basefnd,10)))
*$R630</f>
        <v>967.87392</v>
      </c>
      <c r="AC630" s="1">
        <f>(($D630*'fnd base rates'!K$107)
+($E630*'fnd base rates'!K$108)
+($F630*'fnd base rates'!K$109)
+($G630*'fnd base rates'!K$110)
+($H630*'fnd base rates'!K$111)
+($I630*'fnd base rates'!K$112)
+($J630*'fnd base rates'!K$113)
+($K630*'fnd base rates'!K$114)
+($M630*'fnd base rates'!K$116)
+($N630*'fnd base rates'!K$117)
+($O630*'fnd base rates'!K$118)
+($P630*VLOOKUP($S630+12,rate_basefnd,11)))
*$R630</f>
        <v>1197.0283494400001</v>
      </c>
      <c r="AD630" s="1">
        <f>(($D630*'fnd base rates'!L$107)
+($E630*'fnd base rates'!L$108)
+($F630*'fnd base rates'!L$109)
+($G630*'fnd base rates'!L$110)
+($H630*'fnd base rates'!L$111)
+($I630*'fnd base rates'!L$112)
+($J630*'fnd base rates'!L$113)
+($K630*'fnd base rates'!L$114)
+($M630*'fnd base rates'!L$116)
+($N630*'fnd base rates'!L$117)
+($O630*'fnd base rates'!L$118)
+($P630*VLOOKUP($S630+12,rate_basefnd,12)))</f>
        <v>2012.93668</v>
      </c>
      <c r="AE630" s="1">
        <f>(($D630*'fnd base rates'!M$107)
+($E630*'fnd base rates'!M$108)
+($F630*'fnd base rates'!M$109)
+($G630*'fnd base rates'!M$110)
+($H630*'fnd base rates'!M$111)
+($I630*'fnd base rates'!M$112)
+($J630*'fnd base rates'!M$113)
+($K630*'fnd base rates'!M$114)
+($M630*'fnd base rates'!M$116)
+($N630*'fnd base rates'!M$117)
+($O630*'fnd base rates'!M$118)
+($P630*VLOOKUP($S630+12,rate_basefnd,13)))</f>
        <v>0</v>
      </c>
      <c r="AF630" s="4">
        <f t="shared" si="691"/>
        <v>16850.966944047999</v>
      </c>
      <c r="AH630" s="269">
        <f t="shared" si="692"/>
        <v>481035243</v>
      </c>
      <c r="AI630" s="4" t="str">
        <f t="shared" si="693"/>
        <v>481</v>
      </c>
      <c r="AJ630" s="2" t="str">
        <f t="shared" si="694"/>
        <v>035</v>
      </c>
      <c r="AK630" s="2" t="str">
        <f t="shared" si="695"/>
        <v>243</v>
      </c>
      <c r="AL630" s="4">
        <f t="shared" si="696"/>
        <v>1</v>
      </c>
      <c r="AM630" s="4">
        <f t="shared" si="687"/>
        <v>1</v>
      </c>
      <c r="AN630" s="4">
        <f t="shared" si="697"/>
        <v>16850.966944047999</v>
      </c>
      <c r="AO630" s="4">
        <f t="shared" si="698"/>
        <v>16851</v>
      </c>
      <c r="AP630" s="4">
        <f t="shared" si="688"/>
        <v>0</v>
      </c>
      <c r="AQ630" s="4">
        <v>16851</v>
      </c>
      <c r="AW630" s="4">
        <v>16851</v>
      </c>
      <c r="AX630" s="5">
        <f t="shared" si="699"/>
        <v>0</v>
      </c>
      <c r="AY630" s="4">
        <v>16851</v>
      </c>
      <c r="AZ630" s="5"/>
      <c r="BB630" s="5">
        <f t="shared" ref="BB630" si="743">BC630-BA630</f>
        <v>0</v>
      </c>
    </row>
    <row r="631" spans="1:54" s="4" customFormat="1">
      <c r="A631" s="269">
        <v>481</v>
      </c>
      <c r="B631" s="2">
        <v>481035244</v>
      </c>
      <c r="C631" s="9" t="s">
        <v>1071</v>
      </c>
      <c r="D631" s="14">
        <f>'fnd enro'!D631</f>
        <v>0</v>
      </c>
      <c r="E631" s="14">
        <f>'fnd enro'!E631</f>
        <v>0</v>
      </c>
      <c r="F631" s="14">
        <f>'fnd enro'!F631</f>
        <v>2</v>
      </c>
      <c r="G631" s="14">
        <f>'fnd enro'!G631</f>
        <v>12</v>
      </c>
      <c r="H631" s="14">
        <f>'fnd enro'!H631</f>
        <v>5</v>
      </c>
      <c r="I631" s="14">
        <f>'fnd enro'!I631</f>
        <v>0</v>
      </c>
      <c r="J631" s="14">
        <f>'fnd enro'!J631</f>
        <v>0</v>
      </c>
      <c r="K631" s="15">
        <f>'fnd enro'!K631</f>
        <v>0.73340000000000005</v>
      </c>
      <c r="L631" s="14">
        <f>'fnd enro'!L631</f>
        <v>0</v>
      </c>
      <c r="M631" s="14">
        <f>'fnd enro'!M631</f>
        <v>4</v>
      </c>
      <c r="N631" s="14">
        <f>'fnd enro'!N631</f>
        <v>0</v>
      </c>
      <c r="O631" s="14">
        <f>'fnd enro'!O631</f>
        <v>0</v>
      </c>
      <c r="P631" s="14">
        <f>'fnd enro'!P631</f>
        <v>14</v>
      </c>
      <c r="Q631" s="14">
        <f>'fnd enro'!R631</f>
        <v>19</v>
      </c>
      <c r="R631" s="15">
        <f t="shared" si="690"/>
        <v>1.0880000000000001</v>
      </c>
      <c r="S631" s="14">
        <f>VALUE('fnd enro'!Q631)</f>
        <v>10</v>
      </c>
      <c r="T631" s="2"/>
      <c r="U631" s="1">
        <f>(($D631*'fnd base rates'!C$107)
+($E631*'fnd base rates'!C$108)
+($F631*'fnd base rates'!C$109)
+($G631*'fnd base rates'!C$110)
+($H631*'fnd base rates'!C$111)
+($I631*'fnd base rates'!C$112)
+($J631*'fnd base rates'!C$113)
+($K631*'fnd base rates'!C$114)
+($M631*'fnd base rates'!C$116)
+($N631*'fnd base rates'!C$117)
+($O631*'fnd base rates'!C$118)
+($P631*VLOOKUP($S631+12,rate_basefnd,3)))
*$R631</f>
        <v>12738.027184512002</v>
      </c>
      <c r="V631" s="1">
        <f>(($D631*'fnd base rates'!D$107)
+($E631*'fnd base rates'!D$108)
+($F631*'fnd base rates'!D$109)
+($G631*'fnd base rates'!D$110)
+($H631*'fnd base rates'!D$111)
+($I631*'fnd base rates'!D$112)
+($J631*'fnd base rates'!D$113)
+($K631*'fnd base rates'!D$114)
+($M631*'fnd base rates'!D$116)
+($N631*'fnd base rates'!D$117)
+($O631*'fnd base rates'!D$118)
+($P631*VLOOKUP($S631+12,rate_basefnd,4)))
*$R631</f>
        <v>22310.310400000002</v>
      </c>
      <c r="W631" s="1">
        <f>(($D631*'fnd base rates'!E$107)
+($E631*'fnd base rates'!E$108)
+($F631*'fnd base rates'!E$109)
+($G631*'fnd base rates'!E$110)
+($H631*'fnd base rates'!E$111)
+($I631*'fnd base rates'!E$112)
+($J631*'fnd base rates'!E$113)
+($K631*'fnd base rates'!E$114)
+($M631*'fnd base rates'!E$116)
+($N631*'fnd base rates'!E$117)
+($O631*'fnd base rates'!E$118)
+($P631*VLOOKUP($S631+12,rate_basefnd,5)))
*$R631</f>
        <v>139196.59529267202</v>
      </c>
      <c r="X631" s="1">
        <f>(($D631*'fnd base rates'!F$107)
+($E631*'fnd base rates'!F$108)
+($F631*'fnd base rates'!F$109)
+($G631*'fnd base rates'!F$110)
+($H631*'fnd base rates'!F$111)
+($I631*'fnd base rates'!F$112)
+($J631*'fnd base rates'!F$113)
+($K631*'fnd base rates'!F$114)
+($M631*'fnd base rates'!F$116)
+($N631*'fnd base rates'!F$117)
+($O631*'fnd base rates'!F$118)
+($P631*VLOOKUP($S631+12,rate_basefnd,6)))
*$R631</f>
        <v>25186.342468864004</v>
      </c>
      <c r="Y631" s="1">
        <f>(($D631*'fnd base rates'!G$107)
+($E631*'fnd base rates'!G$108)
+($F631*'fnd base rates'!G$109)
+($G631*'fnd base rates'!G$110)
+($H631*'fnd base rates'!G$111)
+($I631*'fnd base rates'!G$112)
+($J631*'fnd base rates'!G$113)
+($K631*'fnd base rates'!G$114)
+($M631*'fnd base rates'!G$116)
+($N631*'fnd base rates'!G$117)
+($O631*'fnd base rates'!G$118)
+($P631*VLOOKUP($S631+12,rate_basefnd,7)))
*$R631</f>
        <v>6235.5372855040005</v>
      </c>
      <c r="Z631" s="1">
        <f>(($D631*'fnd base rates'!H$107)
+($E631*'fnd base rates'!H$108)
+($F631*'fnd base rates'!H$109)
+($G631*'fnd base rates'!H$110)
+($H631*'fnd base rates'!H$111)
+($I631*'fnd base rates'!H$112)
+($J631*'fnd base rates'!H$113)
+($K631*'fnd base rates'!H$114)
+($M631*'fnd base rates'!H$116)
+($N631*'fnd base rates'!H$117)
+($O631*'fnd base rates'!H$118)
+($P631*VLOOKUP($S631+12,rate_basefnd,8)))</f>
        <v>10832.979745999997</v>
      </c>
      <c r="AA631" s="1">
        <f>(($D631*'fnd base rates'!I$107)
+($E631*'fnd base rates'!I$108)
+($F631*'fnd base rates'!I$109)
+($G631*'fnd base rates'!I$110)
+($H631*'fnd base rates'!I$111)
+($I631*'fnd base rates'!I$112)
+($J631*'fnd base rates'!I$113)
+($K631*'fnd base rates'!I$114)
+($M631*'fnd base rates'!I$116)
+($N631*'fnd base rates'!I$117)
+($O631*'fnd base rates'!I$118)
+($P631*VLOOKUP($S631+12,rate_basefnd,9)))
*$R631</f>
        <v>9232.2131200000003</v>
      </c>
      <c r="AB631" s="1">
        <f>(($D631*'fnd base rates'!J$107)
+($E631*'fnd base rates'!J$108)
+($F631*'fnd base rates'!J$109)
+($G631*'fnd base rates'!J$110)
+($H631*'fnd base rates'!J$111)
+($I631*'fnd base rates'!J$112)
+($J631*'fnd base rates'!J$113)
+($K631*'fnd base rates'!J$114)
+($M631*'fnd base rates'!J$116)
+($N631*'fnd base rates'!J$117)
+($O631*'fnd base rates'!J$118)
+($P631*VLOOKUP($S631+12,rate_basefnd,10)))
*$R631</f>
        <v>15430.74496</v>
      </c>
      <c r="AC631" s="1">
        <f>(($D631*'fnd base rates'!K$107)
+($E631*'fnd base rates'!K$108)
+($F631*'fnd base rates'!K$109)
+($G631*'fnd base rates'!K$110)
+($H631*'fnd base rates'!K$111)
+($I631*'fnd base rates'!K$112)
+($J631*'fnd base rates'!K$113)
+($K631*'fnd base rates'!K$114)
+($M631*'fnd base rates'!K$116)
+($N631*'fnd base rates'!K$117)
+($O631*'fnd base rates'!K$118)
+($P631*VLOOKUP($S631+12,rate_basefnd,11)))
*$R631</f>
        <v>24509.961039359998</v>
      </c>
      <c r="AD631" s="1">
        <f>(($D631*'fnd base rates'!L$107)
+($E631*'fnd base rates'!L$108)
+($F631*'fnd base rates'!L$109)
+($G631*'fnd base rates'!L$110)
+($H631*'fnd base rates'!L$111)
+($I631*'fnd base rates'!L$112)
+($J631*'fnd base rates'!L$113)
+($K631*'fnd base rates'!L$114)
+($M631*'fnd base rates'!L$116)
+($N631*'fnd base rates'!L$117)
+($O631*'fnd base rates'!L$118)
+($P631*VLOOKUP($S631+12,rate_basefnd,12)))</f>
        <v>37228.796920000001</v>
      </c>
      <c r="AE631" s="1">
        <f>(($D631*'fnd base rates'!M$107)
+($E631*'fnd base rates'!M$108)
+($F631*'fnd base rates'!M$109)
+($G631*'fnd base rates'!M$110)
+($H631*'fnd base rates'!M$111)
+($I631*'fnd base rates'!M$112)
+($J631*'fnd base rates'!M$113)
+($K631*'fnd base rates'!M$114)
+($M631*'fnd base rates'!M$116)
+($N631*'fnd base rates'!M$117)
+($O631*'fnd base rates'!M$118)
+($P631*VLOOKUP($S631+12,rate_basefnd,13)))</f>
        <v>0</v>
      </c>
      <c r="AF631" s="4">
        <f t="shared" si="691"/>
        <v>302901.50841691199</v>
      </c>
      <c r="AH631" s="269">
        <f t="shared" si="692"/>
        <v>481035244</v>
      </c>
      <c r="AI631" s="4" t="str">
        <f t="shared" si="693"/>
        <v>481</v>
      </c>
      <c r="AJ631" s="2" t="str">
        <f t="shared" si="694"/>
        <v>035</v>
      </c>
      <c r="AK631" s="2" t="str">
        <f t="shared" si="695"/>
        <v>244</v>
      </c>
      <c r="AL631" s="4">
        <f t="shared" si="696"/>
        <v>1</v>
      </c>
      <c r="AM631" s="4">
        <f t="shared" si="687"/>
        <v>19</v>
      </c>
      <c r="AN631" s="4">
        <f t="shared" si="697"/>
        <v>302901.50841691199</v>
      </c>
      <c r="AO631" s="4">
        <f t="shared" si="698"/>
        <v>15942</v>
      </c>
      <c r="AP631" s="4">
        <f t="shared" si="688"/>
        <v>0</v>
      </c>
      <c r="AQ631" s="4">
        <v>15942</v>
      </c>
      <c r="AW631" s="4">
        <v>15942</v>
      </c>
      <c r="AX631" s="5">
        <f t="shared" si="699"/>
        <v>0</v>
      </c>
      <c r="AY631" s="4">
        <v>15942</v>
      </c>
      <c r="AZ631" s="5"/>
      <c r="BB631" s="5">
        <f t="shared" ref="BB631" si="744">BC631-BA631</f>
        <v>0</v>
      </c>
    </row>
    <row r="632" spans="1:54" s="4" customFormat="1">
      <c r="A632" s="269">
        <v>481</v>
      </c>
      <c r="B632" s="2">
        <v>481035251</v>
      </c>
      <c r="C632" s="9" t="s">
        <v>1071</v>
      </c>
      <c r="D632" s="14">
        <f>'fnd enro'!D632</f>
        <v>0</v>
      </c>
      <c r="E632" s="14">
        <f>'fnd enro'!E632</f>
        <v>0</v>
      </c>
      <c r="F632" s="14">
        <f>'fnd enro'!F632</f>
        <v>0</v>
      </c>
      <c r="G632" s="14">
        <f>'fnd enro'!G632</f>
        <v>1</v>
      </c>
      <c r="H632" s="14">
        <f>'fnd enro'!H632</f>
        <v>0</v>
      </c>
      <c r="I632" s="14">
        <f>'fnd enro'!I632</f>
        <v>0</v>
      </c>
      <c r="J632" s="14">
        <f>'fnd enro'!J632</f>
        <v>0</v>
      </c>
      <c r="K632" s="15">
        <f>'fnd enro'!K632</f>
        <v>3.8600000000000002E-2</v>
      </c>
      <c r="L632" s="14">
        <f>'fnd enro'!L632</f>
        <v>0</v>
      </c>
      <c r="M632" s="14">
        <f>'fnd enro'!M632</f>
        <v>0</v>
      </c>
      <c r="N632" s="14">
        <f>'fnd enro'!N632</f>
        <v>0</v>
      </c>
      <c r="O632" s="14">
        <f>'fnd enro'!O632</f>
        <v>0</v>
      </c>
      <c r="P632" s="14">
        <f>'fnd enro'!P632</f>
        <v>1</v>
      </c>
      <c r="Q632" s="14">
        <f>'fnd enro'!R632</f>
        <v>1</v>
      </c>
      <c r="R632" s="15">
        <f t="shared" si="690"/>
        <v>1.0880000000000001</v>
      </c>
      <c r="S632" s="14">
        <f>VALUE('fnd enro'!Q632)</f>
        <v>9</v>
      </c>
      <c r="T632" s="2"/>
      <c r="U632" s="1">
        <f>(($D632*'fnd base rates'!C$107)
+($E632*'fnd base rates'!C$108)
+($F632*'fnd base rates'!C$109)
+($G632*'fnd base rates'!C$110)
+($H632*'fnd base rates'!C$111)
+($I632*'fnd base rates'!C$112)
+($J632*'fnd base rates'!C$113)
+($K632*'fnd base rates'!C$114)
+($M632*'fnd base rates'!C$116)
+($N632*'fnd base rates'!C$117)
+($O632*'fnd base rates'!C$118)
+($P632*VLOOKUP($S632+12,rate_basefnd,3)))
*$R632</f>
        <v>666.09682444800012</v>
      </c>
      <c r="V632" s="1">
        <f>(($D632*'fnd base rates'!D$107)
+($E632*'fnd base rates'!D$108)
+($F632*'fnd base rates'!D$109)
+($G632*'fnd base rates'!D$110)
+($H632*'fnd base rates'!D$111)
+($I632*'fnd base rates'!D$112)
+($J632*'fnd base rates'!D$113)
+($K632*'fnd base rates'!D$114)
+($M632*'fnd base rates'!D$116)
+($N632*'fnd base rates'!D$117)
+($O632*'fnd base rates'!D$118)
+($P632*VLOOKUP($S632+12,rate_basefnd,4)))
*$R632</f>
        <v>1222.9337600000001</v>
      </c>
      <c r="W632" s="1">
        <f>(($D632*'fnd base rates'!E$107)
+($E632*'fnd base rates'!E$108)
+($F632*'fnd base rates'!E$109)
+($G632*'fnd base rates'!E$110)
+($H632*'fnd base rates'!E$111)
+($I632*'fnd base rates'!E$112)
+($J632*'fnd base rates'!E$113)
+($K632*'fnd base rates'!E$114)
+($M632*'fnd base rates'!E$116)
+($N632*'fnd base rates'!E$117)
+($O632*'fnd base rates'!E$118)
+($P632*VLOOKUP($S632+12,rate_basefnd,5)))
*$R632</f>
        <v>8034.1623290880007</v>
      </c>
      <c r="X632" s="1">
        <f>(($D632*'fnd base rates'!F$107)
+($E632*'fnd base rates'!F$108)
+($F632*'fnd base rates'!F$109)
+($G632*'fnd base rates'!F$110)
+($H632*'fnd base rates'!F$111)
+($I632*'fnd base rates'!F$112)
+($J632*'fnd base rates'!F$113)
+($K632*'fnd base rates'!F$114)
+($M632*'fnd base rates'!F$116)
+($N632*'fnd base rates'!F$117)
+($O632*'fnd base rates'!F$118)
+($P632*VLOOKUP($S632+12,rate_basefnd,6)))
*$R632</f>
        <v>1357.2216962560001</v>
      </c>
      <c r="Y632" s="1">
        <f>(($D632*'fnd base rates'!G$107)
+($E632*'fnd base rates'!G$108)
+($F632*'fnd base rates'!G$109)
+($G632*'fnd base rates'!G$110)
+($H632*'fnd base rates'!G$111)
+($I632*'fnd base rates'!G$112)
+($J632*'fnd base rates'!G$113)
+($K632*'fnd base rates'!G$114)
+($M632*'fnd base rates'!G$116)
+($N632*'fnd base rates'!G$117)
+($O632*'fnd base rates'!G$118)
+($P632*VLOOKUP($S632+12,rate_basefnd,7)))
*$R632</f>
        <v>355.54021081600001</v>
      </c>
      <c r="Z632" s="1">
        <f>(($D632*'fnd base rates'!H$107)
+($E632*'fnd base rates'!H$108)
+($F632*'fnd base rates'!H$109)
+($G632*'fnd base rates'!H$110)
+($H632*'fnd base rates'!H$111)
+($I632*'fnd base rates'!H$112)
+($J632*'fnd base rates'!H$113)
+($K632*'fnd base rates'!H$114)
+($M632*'fnd base rates'!H$116)
+($N632*'fnd base rates'!H$117)
+($O632*'fnd base rates'!H$118)
+($P632*VLOOKUP($S632+12,rate_basefnd,8)))</f>
        <v>549.49893399999996</v>
      </c>
      <c r="AA632" s="1">
        <f>(($D632*'fnd base rates'!I$107)
+($E632*'fnd base rates'!I$108)
+($F632*'fnd base rates'!I$109)
+($G632*'fnd base rates'!I$110)
+($H632*'fnd base rates'!I$111)
+($I632*'fnd base rates'!I$112)
+($J632*'fnd base rates'!I$113)
+($K632*'fnd base rates'!I$114)
+($M632*'fnd base rates'!I$116)
+($N632*'fnd base rates'!I$117)
+($O632*'fnd base rates'!I$118)
+($P632*VLOOKUP($S632+12,rate_basefnd,9)))
*$R632</f>
        <v>487.67424000000005</v>
      </c>
      <c r="AB632" s="1">
        <f>(($D632*'fnd base rates'!J$107)
+($E632*'fnd base rates'!J$108)
+($F632*'fnd base rates'!J$109)
+($G632*'fnd base rates'!J$110)
+($H632*'fnd base rates'!J$111)
+($I632*'fnd base rates'!J$112)
+($J632*'fnd base rates'!J$113)
+($K632*'fnd base rates'!J$114)
+($M632*'fnd base rates'!J$116)
+($N632*'fnd base rates'!J$117)
+($O632*'fnd base rates'!J$118)
+($P632*VLOOKUP($S632+12,rate_basefnd,10)))
*$R632</f>
        <v>967.87392</v>
      </c>
      <c r="AC632" s="1">
        <f>(($D632*'fnd base rates'!K$107)
+($E632*'fnd base rates'!K$108)
+($F632*'fnd base rates'!K$109)
+($G632*'fnd base rates'!K$110)
+($H632*'fnd base rates'!K$111)
+($I632*'fnd base rates'!K$112)
+($J632*'fnd base rates'!K$113)
+($K632*'fnd base rates'!K$114)
+($M632*'fnd base rates'!K$116)
+($N632*'fnd base rates'!K$117)
+($O632*'fnd base rates'!K$118)
+($P632*VLOOKUP($S632+12,rate_basefnd,11)))
*$R632</f>
        <v>1197.0283494400001</v>
      </c>
      <c r="AD632" s="1">
        <f>(($D632*'fnd base rates'!L$107)
+($E632*'fnd base rates'!L$108)
+($F632*'fnd base rates'!L$109)
+($G632*'fnd base rates'!L$110)
+($H632*'fnd base rates'!L$111)
+($I632*'fnd base rates'!L$112)
+($J632*'fnd base rates'!L$113)
+($K632*'fnd base rates'!L$114)
+($M632*'fnd base rates'!L$116)
+($N632*'fnd base rates'!L$117)
+($O632*'fnd base rates'!L$118)
+($P632*VLOOKUP($S632+12,rate_basefnd,12)))</f>
        <v>2012.93668</v>
      </c>
      <c r="AE632" s="1">
        <f>(($D632*'fnd base rates'!M$107)
+($E632*'fnd base rates'!M$108)
+($F632*'fnd base rates'!M$109)
+($G632*'fnd base rates'!M$110)
+($H632*'fnd base rates'!M$111)
+($I632*'fnd base rates'!M$112)
+($J632*'fnd base rates'!M$113)
+($K632*'fnd base rates'!M$114)
+($M632*'fnd base rates'!M$116)
+($N632*'fnd base rates'!M$117)
+($O632*'fnd base rates'!M$118)
+($P632*VLOOKUP($S632+12,rate_basefnd,13)))</f>
        <v>0</v>
      </c>
      <c r="AF632" s="4">
        <f t="shared" si="691"/>
        <v>16850.966944047999</v>
      </c>
      <c r="AH632" s="269">
        <f t="shared" si="692"/>
        <v>481035251</v>
      </c>
      <c r="AI632" s="4" t="str">
        <f t="shared" si="693"/>
        <v>481</v>
      </c>
      <c r="AJ632" s="2" t="str">
        <f t="shared" si="694"/>
        <v>035</v>
      </c>
      <c r="AK632" s="2" t="str">
        <f t="shared" si="695"/>
        <v>251</v>
      </c>
      <c r="AL632" s="4">
        <f t="shared" si="696"/>
        <v>1</v>
      </c>
      <c r="AM632" s="4">
        <f t="shared" si="687"/>
        <v>1</v>
      </c>
      <c r="AN632" s="4">
        <f t="shared" si="697"/>
        <v>16850.966944047999</v>
      </c>
      <c r="AO632" s="4">
        <f t="shared" si="698"/>
        <v>16851</v>
      </c>
      <c r="AP632" s="4">
        <f t="shared" si="688"/>
        <v>0</v>
      </c>
      <c r="AQ632" s="4">
        <v>16851</v>
      </c>
      <c r="AW632" s="4">
        <v>16851</v>
      </c>
      <c r="AX632" s="5">
        <f t="shared" si="699"/>
        <v>0</v>
      </c>
      <c r="AY632" s="4">
        <v>16851</v>
      </c>
      <c r="AZ632" s="5"/>
      <c r="BB632" s="5">
        <f t="shared" ref="BB632" si="745">BC632-BA632</f>
        <v>0</v>
      </c>
    </row>
    <row r="633" spans="1:54" s="4" customFormat="1">
      <c r="A633" s="269">
        <v>481</v>
      </c>
      <c r="B633" s="2">
        <v>481035285</v>
      </c>
      <c r="C633" s="9" t="s">
        <v>1071</v>
      </c>
      <c r="D633" s="14">
        <f>'fnd enro'!D633</f>
        <v>2</v>
      </c>
      <c r="E633" s="14">
        <f>'fnd enro'!E633</f>
        <v>0</v>
      </c>
      <c r="F633" s="14">
        <f>'fnd enro'!F633</f>
        <v>1</v>
      </c>
      <c r="G633" s="14">
        <f>'fnd enro'!G633</f>
        <v>6</v>
      </c>
      <c r="H633" s="14">
        <f>'fnd enro'!H633</f>
        <v>0</v>
      </c>
      <c r="I633" s="14">
        <f>'fnd enro'!I633</f>
        <v>0</v>
      </c>
      <c r="J633" s="14">
        <f>'fnd enro'!J633</f>
        <v>0</v>
      </c>
      <c r="K633" s="15">
        <f>'fnd enro'!K633</f>
        <v>0.2702</v>
      </c>
      <c r="L633" s="14">
        <f>'fnd enro'!L633</f>
        <v>0</v>
      </c>
      <c r="M633" s="14">
        <f>'fnd enro'!M633</f>
        <v>1</v>
      </c>
      <c r="N633" s="14">
        <f>'fnd enro'!N633</f>
        <v>0</v>
      </c>
      <c r="O633" s="14">
        <f>'fnd enro'!O633</f>
        <v>0</v>
      </c>
      <c r="P633" s="14">
        <f>'fnd enro'!P633</f>
        <v>5</v>
      </c>
      <c r="Q633" s="14">
        <f>'fnd enro'!R633</f>
        <v>8</v>
      </c>
      <c r="R633" s="15">
        <f t="shared" si="690"/>
        <v>1.0880000000000001</v>
      </c>
      <c r="S633" s="14">
        <f>VALUE('fnd enro'!Q633)</f>
        <v>8</v>
      </c>
      <c r="T633" s="2"/>
      <c r="U633" s="1">
        <f>(($D633*'fnd base rates'!C$107)
+($E633*'fnd base rates'!C$108)
+($F633*'fnd base rates'!C$109)
+($G633*'fnd base rates'!C$110)
+($H633*'fnd base rates'!C$111)
+($I633*'fnd base rates'!C$112)
+($J633*'fnd base rates'!C$113)
+($K633*'fnd base rates'!C$114)
+($M633*'fnd base rates'!C$116)
+($N633*'fnd base rates'!C$117)
+($O633*'fnd base rates'!C$118)
+($P633*VLOOKUP($S633+12,rate_basefnd,3)))
*$R633</f>
        <v>5049.4182511360004</v>
      </c>
      <c r="V633" s="1">
        <f>(($D633*'fnd base rates'!D$107)
+($E633*'fnd base rates'!D$108)
+($F633*'fnd base rates'!D$109)
+($G633*'fnd base rates'!D$110)
+($H633*'fnd base rates'!D$111)
+($I633*'fnd base rates'!D$112)
+($J633*'fnd base rates'!D$113)
+($K633*'fnd base rates'!D$114)
+($M633*'fnd base rates'!D$116)
+($N633*'fnd base rates'!D$117)
+($O633*'fnd base rates'!D$118)
+($P633*VLOOKUP($S633+12,rate_basefnd,4)))
*$R633</f>
        <v>8712.7475200000008</v>
      </c>
      <c r="W633" s="1">
        <f>(($D633*'fnd base rates'!E$107)
+($E633*'fnd base rates'!E$108)
+($F633*'fnd base rates'!E$109)
+($G633*'fnd base rates'!E$110)
+($H633*'fnd base rates'!E$111)
+($I633*'fnd base rates'!E$112)
+($J633*'fnd base rates'!E$113)
+($K633*'fnd base rates'!E$114)
+($M633*'fnd base rates'!E$116)
+($N633*'fnd base rates'!E$117)
+($O633*'fnd base rates'!E$118)
+($P633*VLOOKUP($S633+12,rate_basefnd,5)))
*$R633</f>
        <v>52884.473263616012</v>
      </c>
      <c r="X633" s="1">
        <f>(($D633*'fnd base rates'!F$107)
+($E633*'fnd base rates'!F$108)
+($F633*'fnd base rates'!F$109)
+($G633*'fnd base rates'!F$110)
+($H633*'fnd base rates'!F$111)
+($I633*'fnd base rates'!F$112)
+($J633*'fnd base rates'!F$113)
+($K633*'fnd base rates'!F$114)
+($M633*'fnd base rates'!F$116)
+($N633*'fnd base rates'!F$117)
+($O633*'fnd base rates'!F$118)
+($P633*VLOOKUP($S633+12,rate_basefnd,6)))
*$R633</f>
        <v>10672.044993792</v>
      </c>
      <c r="Y633" s="1">
        <f>(($D633*'fnd base rates'!G$107)
+($E633*'fnd base rates'!G$108)
+($F633*'fnd base rates'!G$109)
+($G633*'fnd base rates'!G$110)
+($H633*'fnd base rates'!G$111)
+($I633*'fnd base rates'!G$112)
+($J633*'fnd base rates'!G$113)
+($K633*'fnd base rates'!G$114)
+($M633*'fnd base rates'!G$116)
+($N633*'fnd base rates'!G$117)
+($O633*'fnd base rates'!G$118)
+($P633*VLOOKUP($S633+12,rate_basefnd,7)))
*$R633</f>
        <v>2281.4195557120001</v>
      </c>
      <c r="Z633" s="1">
        <f>(($D633*'fnd base rates'!H$107)
+($E633*'fnd base rates'!H$108)
+($F633*'fnd base rates'!H$109)
+($G633*'fnd base rates'!H$110)
+($H633*'fnd base rates'!H$111)
+($I633*'fnd base rates'!H$112)
+($J633*'fnd base rates'!H$113)
+($K633*'fnd base rates'!H$114)
+($M633*'fnd base rates'!H$116)
+($N633*'fnd base rates'!H$117)
+($O633*'fnd base rates'!H$118)
+($P633*VLOOKUP($S633+12,rate_basefnd,8)))</f>
        <v>4422.4425380000002</v>
      </c>
      <c r="AA633" s="1">
        <f>(($D633*'fnd base rates'!I$107)
+($E633*'fnd base rates'!I$108)
+($F633*'fnd base rates'!I$109)
+($G633*'fnd base rates'!I$110)
+($H633*'fnd base rates'!I$111)
+($I633*'fnd base rates'!I$112)
+($J633*'fnd base rates'!I$113)
+($K633*'fnd base rates'!I$114)
+($M633*'fnd base rates'!I$116)
+($N633*'fnd base rates'!I$117)
+($O633*'fnd base rates'!I$118)
+($P633*VLOOKUP($S633+12,rate_basefnd,9)))
*$R633</f>
        <v>3484.5702400000009</v>
      </c>
      <c r="AB633" s="1">
        <f>(($D633*'fnd base rates'!J$107)
+($E633*'fnd base rates'!J$108)
+($F633*'fnd base rates'!J$109)
+($G633*'fnd base rates'!J$110)
+($H633*'fnd base rates'!J$111)
+($I633*'fnd base rates'!J$112)
+($J633*'fnd base rates'!J$113)
+($K633*'fnd base rates'!J$114)
+($M633*'fnd base rates'!J$116)
+($N633*'fnd base rates'!J$117)
+($O633*'fnd base rates'!J$118)
+($P633*VLOOKUP($S633+12,rate_basefnd,10)))
*$R633</f>
        <v>5065.1840000000002</v>
      </c>
      <c r="AC633" s="1">
        <f>(($D633*'fnd base rates'!K$107)
+($E633*'fnd base rates'!K$108)
+($F633*'fnd base rates'!K$109)
+($G633*'fnd base rates'!K$110)
+($H633*'fnd base rates'!K$111)
+($I633*'fnd base rates'!K$112)
+($J633*'fnd base rates'!K$113)
+($K633*'fnd base rates'!K$114)
+($M633*'fnd base rates'!K$116)
+($N633*'fnd base rates'!K$117)
+($O633*'fnd base rates'!K$118)
+($P633*VLOOKUP($S633+12,rate_basefnd,11)))
*$R633</f>
        <v>9769.2381260799993</v>
      </c>
      <c r="AD633" s="1">
        <f>(($D633*'fnd base rates'!L$107)
+($E633*'fnd base rates'!L$108)
+($F633*'fnd base rates'!L$109)
+($G633*'fnd base rates'!L$110)
+($H633*'fnd base rates'!L$111)
+($I633*'fnd base rates'!L$112)
+($J633*'fnd base rates'!L$113)
+($K633*'fnd base rates'!L$114)
+($M633*'fnd base rates'!L$116)
+($N633*'fnd base rates'!L$117)
+($O633*'fnd base rates'!L$118)
+($P633*VLOOKUP($S633+12,rate_basefnd,12)))</f>
        <v>14405.216759999999</v>
      </c>
      <c r="AE633" s="1">
        <f>(($D633*'fnd base rates'!M$107)
+($E633*'fnd base rates'!M$108)
+($F633*'fnd base rates'!M$109)
+($G633*'fnd base rates'!M$110)
+($H633*'fnd base rates'!M$111)
+($I633*'fnd base rates'!M$112)
+($J633*'fnd base rates'!M$113)
+($K633*'fnd base rates'!M$114)
+($M633*'fnd base rates'!M$116)
+($N633*'fnd base rates'!M$117)
+($O633*'fnd base rates'!M$118)
+($P633*VLOOKUP($S633+12,rate_basefnd,13)))</f>
        <v>0</v>
      </c>
      <c r="AF633" s="4">
        <f t="shared" si="691"/>
        <v>116746.75524833601</v>
      </c>
      <c r="AH633" s="269">
        <f t="shared" si="692"/>
        <v>481035285</v>
      </c>
      <c r="AI633" s="4" t="str">
        <f t="shared" si="693"/>
        <v>481</v>
      </c>
      <c r="AJ633" s="2" t="str">
        <f t="shared" si="694"/>
        <v>035</v>
      </c>
      <c r="AK633" s="2" t="str">
        <f t="shared" si="695"/>
        <v>285</v>
      </c>
      <c r="AL633" s="4">
        <f t="shared" si="696"/>
        <v>1</v>
      </c>
      <c r="AM633" s="4">
        <f t="shared" si="687"/>
        <v>8</v>
      </c>
      <c r="AN633" s="4">
        <f t="shared" si="697"/>
        <v>116746.75524833601</v>
      </c>
      <c r="AO633" s="4">
        <f t="shared" si="698"/>
        <v>14593</v>
      </c>
      <c r="AP633" s="4">
        <f t="shared" si="688"/>
        <v>0</v>
      </c>
      <c r="AQ633" s="4">
        <v>14593</v>
      </c>
      <c r="AW633" s="4">
        <v>14593</v>
      </c>
      <c r="AX633" s="5">
        <f t="shared" si="699"/>
        <v>0</v>
      </c>
      <c r="AY633" s="4">
        <v>14593</v>
      </c>
      <c r="AZ633" s="5"/>
      <c r="BB633" s="5">
        <f t="shared" ref="BB633" si="746">BC633-BA633</f>
        <v>0</v>
      </c>
    </row>
    <row r="634" spans="1:54" s="4" customFormat="1">
      <c r="A634" s="269">
        <v>481</v>
      </c>
      <c r="B634" s="2">
        <v>481035307</v>
      </c>
      <c r="C634" s="9" t="s">
        <v>1071</v>
      </c>
      <c r="D634" s="14">
        <f>'fnd enro'!D634</f>
        <v>1</v>
      </c>
      <c r="E634" s="14">
        <f>'fnd enro'!E634</f>
        <v>0</v>
      </c>
      <c r="F634" s="14">
        <f>'fnd enro'!F634</f>
        <v>0</v>
      </c>
      <c r="G634" s="14">
        <f>'fnd enro'!G634</f>
        <v>1</v>
      </c>
      <c r="H634" s="14">
        <f>'fnd enro'!H634</f>
        <v>0</v>
      </c>
      <c r="I634" s="14">
        <f>'fnd enro'!I634</f>
        <v>0</v>
      </c>
      <c r="J634" s="14">
        <f>'fnd enro'!J634</f>
        <v>0</v>
      </c>
      <c r="K634" s="15">
        <f>'fnd enro'!K634</f>
        <v>3.8600000000000002E-2</v>
      </c>
      <c r="L634" s="14">
        <f>'fnd enro'!L634</f>
        <v>0</v>
      </c>
      <c r="M634" s="14">
        <f>'fnd enro'!M634</f>
        <v>0</v>
      </c>
      <c r="N634" s="14">
        <f>'fnd enro'!N634</f>
        <v>0</v>
      </c>
      <c r="O634" s="14">
        <f>'fnd enro'!O634</f>
        <v>0</v>
      </c>
      <c r="P634" s="14">
        <f>'fnd enro'!P634</f>
        <v>0</v>
      </c>
      <c r="Q634" s="14">
        <f>'fnd enro'!R634</f>
        <v>2</v>
      </c>
      <c r="R634" s="15">
        <f t="shared" si="690"/>
        <v>1.0880000000000001</v>
      </c>
      <c r="S634" s="14">
        <f>VALUE('fnd enro'!Q634)</f>
        <v>4</v>
      </c>
      <c r="T634" s="2"/>
      <c r="U634" s="1">
        <f>(($D634*'fnd base rates'!C$107)
+($E634*'fnd base rates'!C$108)
+($F634*'fnd base rates'!C$109)
+($G634*'fnd base rates'!C$110)
+($H634*'fnd base rates'!C$111)
+($I634*'fnd base rates'!C$112)
+($J634*'fnd base rates'!C$113)
+($K634*'fnd base rates'!C$114)
+($M634*'fnd base rates'!C$116)
+($N634*'fnd base rates'!C$117)
+($O634*'fnd base rates'!C$118)
+($P634*VLOOKUP($S634+12,rate_basefnd,3)))
*$R634</f>
        <v>814.11922444800018</v>
      </c>
      <c r="V634" s="1">
        <f>(($D634*'fnd base rates'!D$107)
+($E634*'fnd base rates'!D$108)
+($F634*'fnd base rates'!D$109)
+($G634*'fnd base rates'!D$110)
+($H634*'fnd base rates'!D$111)
+($I634*'fnd base rates'!D$112)
+($J634*'fnd base rates'!D$113)
+($K634*'fnd base rates'!D$114)
+($M634*'fnd base rates'!D$116)
+($N634*'fnd base rates'!D$117)
+($O634*'fnd base rates'!D$118)
+($P634*VLOOKUP($S634+12,rate_basefnd,4)))
*$R634</f>
        <v>1248.5996800000003</v>
      </c>
      <c r="W634" s="1">
        <f>(($D634*'fnd base rates'!E$107)
+($E634*'fnd base rates'!E$108)
+($F634*'fnd base rates'!E$109)
+($G634*'fnd base rates'!E$110)
+($H634*'fnd base rates'!E$111)
+($I634*'fnd base rates'!E$112)
+($J634*'fnd base rates'!E$113)
+($K634*'fnd base rates'!E$114)
+($M634*'fnd base rates'!E$116)
+($N634*'fnd base rates'!E$117)
+($O634*'fnd base rates'!E$118)
+($P634*VLOOKUP($S634+12,rate_basefnd,5)))
*$R634</f>
        <v>6130.3146490880008</v>
      </c>
      <c r="X634" s="1">
        <f>(($D634*'fnd base rates'!F$107)
+($E634*'fnd base rates'!F$108)
+($F634*'fnd base rates'!F$109)
+($G634*'fnd base rates'!F$110)
+($H634*'fnd base rates'!F$111)
+($I634*'fnd base rates'!F$112)
+($J634*'fnd base rates'!F$113)
+($K634*'fnd base rates'!F$114)
+($M634*'fnd base rates'!F$116)
+($N634*'fnd base rates'!F$117)
+($O634*'fnd base rates'!F$118)
+($P634*VLOOKUP($S634+12,rate_basefnd,6)))
*$R634</f>
        <v>1846.6693762560001</v>
      </c>
      <c r="Y634" s="1">
        <f>(($D634*'fnd base rates'!G$107)
+($E634*'fnd base rates'!G$108)
+($F634*'fnd base rates'!G$109)
+($G634*'fnd base rates'!G$110)
+($H634*'fnd base rates'!G$111)
+($I634*'fnd base rates'!G$112)
+($J634*'fnd base rates'!G$113)
+($K634*'fnd base rates'!G$114)
+($M634*'fnd base rates'!G$116)
+($N634*'fnd base rates'!G$117)
+($O634*'fnd base rates'!G$118)
+($P634*VLOOKUP($S634+12,rate_basefnd,7)))
*$R634</f>
        <v>246.06565081600002</v>
      </c>
      <c r="Z634" s="1">
        <f>(($D634*'fnd base rates'!H$107)
+($E634*'fnd base rates'!H$108)
+($F634*'fnd base rates'!H$109)
+($G634*'fnd base rates'!H$110)
+($H634*'fnd base rates'!H$111)
+($I634*'fnd base rates'!H$112)
+($J634*'fnd base rates'!H$113)
+($K634*'fnd base rates'!H$114)
+($M634*'fnd base rates'!H$116)
+($N634*'fnd base rates'!H$117)
+($O634*'fnd base rates'!H$118)
+($P634*VLOOKUP($S634+12,rate_basefnd,8)))</f>
        <v>777.30893400000002</v>
      </c>
      <c r="AA634" s="1">
        <f>(($D634*'fnd base rates'!I$107)
+($E634*'fnd base rates'!I$108)
+($F634*'fnd base rates'!I$109)
+($G634*'fnd base rates'!I$110)
+($H634*'fnd base rates'!I$111)
+($I634*'fnd base rates'!I$112)
+($J634*'fnd base rates'!I$113)
+($K634*'fnd base rates'!I$114)
+($M634*'fnd base rates'!I$116)
+($N634*'fnd base rates'!I$117)
+($O634*'fnd base rates'!I$118)
+($P634*VLOOKUP($S634+12,rate_basefnd,9)))
*$R634</f>
        <v>499.94688000000002</v>
      </c>
      <c r="AB634" s="1">
        <f>(($D634*'fnd base rates'!J$107)
+($E634*'fnd base rates'!J$108)
+($F634*'fnd base rates'!J$109)
+($G634*'fnd base rates'!J$110)
+($H634*'fnd base rates'!J$111)
+($I634*'fnd base rates'!J$112)
+($J634*'fnd base rates'!J$113)
+($K634*'fnd base rates'!J$114)
+($M634*'fnd base rates'!J$116)
+($N634*'fnd base rates'!J$117)
+($O634*'fnd base rates'!J$118)
+($P634*VLOOKUP($S634+12,rate_basefnd,10)))
*$R634</f>
        <v>220.95104000000001</v>
      </c>
      <c r="AC634" s="1">
        <f>(($D634*'fnd base rates'!K$107)
+($E634*'fnd base rates'!K$108)
+($F634*'fnd base rates'!K$109)
+($G634*'fnd base rates'!K$110)
+($H634*'fnd base rates'!K$111)
+($I634*'fnd base rates'!K$112)
+($J634*'fnd base rates'!K$113)
+($K634*'fnd base rates'!K$114)
+($M634*'fnd base rates'!K$116)
+($N634*'fnd base rates'!K$117)
+($O634*'fnd base rates'!K$118)
+($P634*VLOOKUP($S634+12,rate_basefnd,11)))
*$R634</f>
        <v>1726.9713894400002</v>
      </c>
      <c r="AD634" s="1">
        <f>(($D634*'fnd base rates'!L$107)
+($E634*'fnd base rates'!L$108)
+($F634*'fnd base rates'!L$109)
+($G634*'fnd base rates'!L$110)
+($H634*'fnd base rates'!L$111)
+($I634*'fnd base rates'!L$112)
+($J634*'fnd base rates'!L$113)
+($K634*'fnd base rates'!L$114)
+($M634*'fnd base rates'!L$116)
+($N634*'fnd base rates'!L$117)
+($O634*'fnd base rates'!L$118)
+($P634*VLOOKUP($S634+12,rate_basefnd,12)))</f>
        <v>2097.7466800000002</v>
      </c>
      <c r="AE634" s="1">
        <f>(($D634*'fnd base rates'!M$107)
+($E634*'fnd base rates'!M$108)
+($F634*'fnd base rates'!M$109)
+($G634*'fnd base rates'!M$110)
+($H634*'fnd base rates'!M$111)
+($I634*'fnd base rates'!M$112)
+($J634*'fnd base rates'!M$113)
+($K634*'fnd base rates'!M$114)
+($M634*'fnd base rates'!M$116)
+($N634*'fnd base rates'!M$117)
+($O634*'fnd base rates'!M$118)
+($P634*VLOOKUP($S634+12,rate_basefnd,13)))</f>
        <v>0</v>
      </c>
      <c r="AF634" s="4">
        <f t="shared" si="691"/>
        <v>15608.693504048002</v>
      </c>
      <c r="AH634" s="269">
        <f t="shared" si="692"/>
        <v>481035307</v>
      </c>
      <c r="AI634" s="4" t="str">
        <f t="shared" si="693"/>
        <v>481</v>
      </c>
      <c r="AJ634" s="2" t="str">
        <f t="shared" si="694"/>
        <v>035</v>
      </c>
      <c r="AK634" s="2" t="str">
        <f t="shared" si="695"/>
        <v>307</v>
      </c>
      <c r="AL634" s="4">
        <f t="shared" si="696"/>
        <v>1</v>
      </c>
      <c r="AM634" s="4">
        <f t="shared" si="687"/>
        <v>2</v>
      </c>
      <c r="AN634" s="4">
        <f t="shared" si="697"/>
        <v>15608.693504048002</v>
      </c>
      <c r="AO634" s="4">
        <f t="shared" si="698"/>
        <v>7804</v>
      </c>
      <c r="AP634" s="4">
        <f t="shared" si="688"/>
        <v>0</v>
      </c>
      <c r="AQ634" s="4">
        <v>7804</v>
      </c>
      <c r="AW634" s="4">
        <v>7804</v>
      </c>
      <c r="AX634" s="5">
        <f t="shared" si="699"/>
        <v>0</v>
      </c>
      <c r="AY634" s="4">
        <v>7804</v>
      </c>
      <c r="AZ634" s="5"/>
      <c r="BB634" s="5">
        <f t="shared" ref="BB634" si="747">BC634-BA634</f>
        <v>0</v>
      </c>
    </row>
    <row r="635" spans="1:54" s="4" customFormat="1">
      <c r="A635" s="269">
        <v>481</v>
      </c>
      <c r="B635" s="2">
        <v>481035336</v>
      </c>
      <c r="C635" s="9" t="s">
        <v>1071</v>
      </c>
      <c r="D635" s="14">
        <f>'fnd enro'!D635</f>
        <v>0</v>
      </c>
      <c r="E635" s="14">
        <f>'fnd enro'!E635</f>
        <v>0</v>
      </c>
      <c r="F635" s="14">
        <f>'fnd enro'!F635</f>
        <v>0</v>
      </c>
      <c r="G635" s="14">
        <f>'fnd enro'!G635</f>
        <v>2</v>
      </c>
      <c r="H635" s="14">
        <f>'fnd enro'!H635</f>
        <v>0</v>
      </c>
      <c r="I635" s="14">
        <f>'fnd enro'!I635</f>
        <v>0</v>
      </c>
      <c r="J635" s="14">
        <f>'fnd enro'!J635</f>
        <v>0</v>
      </c>
      <c r="K635" s="15">
        <f>'fnd enro'!K635</f>
        <v>7.7200000000000005E-2</v>
      </c>
      <c r="L635" s="14">
        <f>'fnd enro'!L635</f>
        <v>0</v>
      </c>
      <c r="M635" s="14">
        <f>'fnd enro'!M635</f>
        <v>1</v>
      </c>
      <c r="N635" s="14">
        <f>'fnd enro'!N635</f>
        <v>0</v>
      </c>
      <c r="O635" s="14">
        <f>'fnd enro'!O635</f>
        <v>0</v>
      </c>
      <c r="P635" s="14">
        <f>'fnd enro'!P635</f>
        <v>2</v>
      </c>
      <c r="Q635" s="14">
        <f>'fnd enro'!R635</f>
        <v>2</v>
      </c>
      <c r="R635" s="15">
        <f t="shared" si="690"/>
        <v>1.0880000000000001</v>
      </c>
      <c r="S635" s="14">
        <f>VALUE('fnd enro'!Q635)</f>
        <v>8</v>
      </c>
      <c r="T635" s="2"/>
      <c r="U635" s="1">
        <f>(($D635*'fnd base rates'!C$107)
+($E635*'fnd base rates'!C$108)
+($F635*'fnd base rates'!C$109)
+($G635*'fnd base rates'!C$110)
+($H635*'fnd base rates'!C$111)
+($I635*'fnd base rates'!C$112)
+($J635*'fnd base rates'!C$113)
+($K635*'fnd base rates'!C$114)
+($M635*'fnd base rates'!C$116)
+($N635*'fnd base rates'!C$117)
+($O635*'fnd base rates'!C$118)
+($P635*VLOOKUP($S635+12,rate_basefnd,3)))
*$R635</f>
        <v>1434.5091688960003</v>
      </c>
      <c r="V635" s="1">
        <f>(($D635*'fnd base rates'!D$107)
+($E635*'fnd base rates'!D$108)
+($F635*'fnd base rates'!D$109)
+($G635*'fnd base rates'!D$110)
+($H635*'fnd base rates'!D$111)
+($I635*'fnd base rates'!D$112)
+($J635*'fnd base rates'!D$113)
+($K635*'fnd base rates'!D$114)
+($M635*'fnd base rates'!D$116)
+($N635*'fnd base rates'!D$117)
+($O635*'fnd base rates'!D$118)
+($P635*VLOOKUP($S635+12,rate_basefnd,4)))
*$R635</f>
        <v>2601.7779200000004</v>
      </c>
      <c r="W635" s="1">
        <f>(($D635*'fnd base rates'!E$107)
+($E635*'fnd base rates'!E$108)
+($F635*'fnd base rates'!E$109)
+($G635*'fnd base rates'!E$110)
+($H635*'fnd base rates'!E$111)
+($I635*'fnd base rates'!E$112)
+($J635*'fnd base rates'!E$113)
+($K635*'fnd base rates'!E$114)
+($M635*'fnd base rates'!E$116)
+($N635*'fnd base rates'!E$117)
+($O635*'fnd base rates'!E$118)
+($P635*VLOOKUP($S635+12,rate_basefnd,5)))
*$R635</f>
        <v>17058.393778176003</v>
      </c>
      <c r="X635" s="1">
        <f>(($D635*'fnd base rates'!F$107)
+($E635*'fnd base rates'!F$108)
+($F635*'fnd base rates'!F$109)
+($G635*'fnd base rates'!F$110)
+($H635*'fnd base rates'!F$111)
+($I635*'fnd base rates'!F$112)
+($J635*'fnd base rates'!F$113)
+($K635*'fnd base rates'!F$114)
+($M635*'fnd base rates'!F$116)
+($N635*'fnd base rates'!F$117)
+($O635*'fnd base rates'!F$118)
+($P635*VLOOKUP($S635+12,rate_basefnd,6)))
*$R635</f>
        <v>2907.0411525120003</v>
      </c>
      <c r="Y635" s="1">
        <f>(($D635*'fnd base rates'!G$107)
+($E635*'fnd base rates'!G$108)
+($F635*'fnd base rates'!G$109)
+($G635*'fnd base rates'!G$110)
+($H635*'fnd base rates'!G$111)
+($I635*'fnd base rates'!G$112)
+($J635*'fnd base rates'!G$113)
+($K635*'fnd base rates'!G$114)
+($M635*'fnd base rates'!G$116)
+($N635*'fnd base rates'!G$117)
+($O635*'fnd base rates'!G$118)
+($P635*VLOOKUP($S635+12,rate_basefnd,7)))
*$R635</f>
        <v>748.73610163199999</v>
      </c>
      <c r="Z635" s="1">
        <f>(($D635*'fnd base rates'!H$107)
+($E635*'fnd base rates'!H$108)
+($F635*'fnd base rates'!H$109)
+($G635*'fnd base rates'!H$110)
+($H635*'fnd base rates'!H$111)
+($I635*'fnd base rates'!H$112)
+($J635*'fnd base rates'!H$113)
+($K635*'fnd base rates'!H$114)
+($M635*'fnd base rates'!H$116)
+($N635*'fnd base rates'!H$117)
+($O635*'fnd base rates'!H$118)
+($P635*VLOOKUP($S635+12,rate_basefnd,8)))</f>
        <v>1222.9878680000002</v>
      </c>
      <c r="AA635" s="1">
        <f>(($D635*'fnd base rates'!I$107)
+($E635*'fnd base rates'!I$108)
+($F635*'fnd base rates'!I$109)
+($G635*'fnd base rates'!I$110)
+($H635*'fnd base rates'!I$111)
+($I635*'fnd base rates'!I$112)
+($J635*'fnd base rates'!I$113)
+($K635*'fnd base rates'!I$114)
+($M635*'fnd base rates'!I$116)
+($N635*'fnd base rates'!I$117)
+($O635*'fnd base rates'!I$118)
+($P635*VLOOKUP($S635+12,rate_basefnd,9)))
*$R635</f>
        <v>1043.3920000000001</v>
      </c>
      <c r="AB635" s="1">
        <f>(($D635*'fnd base rates'!J$107)
+($E635*'fnd base rates'!J$108)
+($F635*'fnd base rates'!J$109)
+($G635*'fnd base rates'!J$110)
+($H635*'fnd base rates'!J$111)
+($I635*'fnd base rates'!J$112)
+($J635*'fnd base rates'!J$113)
+($K635*'fnd base rates'!J$114)
+($M635*'fnd base rates'!J$116)
+($N635*'fnd base rates'!J$117)
+($O635*'fnd base rates'!J$118)
+($P635*VLOOKUP($S635+12,rate_basefnd,10)))
*$R635</f>
        <v>1887.9193600000001</v>
      </c>
      <c r="AC635" s="1">
        <f>(($D635*'fnd base rates'!K$107)
+($E635*'fnd base rates'!K$108)
+($F635*'fnd base rates'!K$109)
+($G635*'fnd base rates'!K$110)
+($H635*'fnd base rates'!K$111)
+($I635*'fnd base rates'!K$112)
+($J635*'fnd base rates'!K$113)
+($K635*'fnd base rates'!K$114)
+($M635*'fnd base rates'!K$116)
+($N635*'fnd base rates'!K$117)
+($O635*'fnd base rates'!K$118)
+($P635*VLOOKUP($S635+12,rate_basefnd,11)))
*$R635</f>
        <v>2724.2102988799998</v>
      </c>
      <c r="AD635" s="1">
        <f>(($D635*'fnd base rates'!L$107)
+($E635*'fnd base rates'!L$108)
+($F635*'fnd base rates'!L$109)
+($G635*'fnd base rates'!L$110)
+($H635*'fnd base rates'!L$111)
+($I635*'fnd base rates'!L$112)
+($J635*'fnd base rates'!L$113)
+($K635*'fnd base rates'!L$114)
+($M635*'fnd base rates'!L$116)
+($N635*'fnd base rates'!L$117)
+($O635*'fnd base rates'!L$118)
+($P635*VLOOKUP($S635+12,rate_basefnd,12)))</f>
        <v>4250.8033599999999</v>
      </c>
      <c r="AE635" s="1">
        <f>(($D635*'fnd base rates'!M$107)
+($E635*'fnd base rates'!M$108)
+($F635*'fnd base rates'!M$109)
+($G635*'fnd base rates'!M$110)
+($H635*'fnd base rates'!M$111)
+($I635*'fnd base rates'!M$112)
+($J635*'fnd base rates'!M$113)
+($K635*'fnd base rates'!M$114)
+($M635*'fnd base rates'!M$116)
+($N635*'fnd base rates'!M$117)
+($O635*'fnd base rates'!M$118)
+($P635*VLOOKUP($S635+12,rate_basefnd,13)))</f>
        <v>0</v>
      </c>
      <c r="AF635" s="4">
        <f t="shared" si="691"/>
        <v>35879.771008096002</v>
      </c>
      <c r="AH635" s="269">
        <f t="shared" si="692"/>
        <v>481035336</v>
      </c>
      <c r="AI635" s="4" t="str">
        <f t="shared" si="693"/>
        <v>481</v>
      </c>
      <c r="AJ635" s="2" t="str">
        <f t="shared" si="694"/>
        <v>035</v>
      </c>
      <c r="AK635" s="2" t="str">
        <f t="shared" si="695"/>
        <v>336</v>
      </c>
      <c r="AL635" s="4">
        <f t="shared" si="696"/>
        <v>1</v>
      </c>
      <c r="AM635" s="4">
        <f t="shared" si="687"/>
        <v>2</v>
      </c>
      <c r="AN635" s="4">
        <f t="shared" si="697"/>
        <v>35879.771008096002</v>
      </c>
      <c r="AO635" s="4">
        <f t="shared" si="698"/>
        <v>17940</v>
      </c>
      <c r="AP635" s="4">
        <f t="shared" si="688"/>
        <v>0</v>
      </c>
      <c r="AQ635" s="4">
        <v>17940</v>
      </c>
      <c r="AW635" s="4">
        <v>17940</v>
      </c>
      <c r="AX635" s="5">
        <f t="shared" si="699"/>
        <v>0</v>
      </c>
      <c r="AY635" s="4">
        <v>17940</v>
      </c>
      <c r="AZ635" s="5"/>
      <c r="BB635" s="5">
        <f t="shared" ref="BB635" si="748">BC635-BA635</f>
        <v>0</v>
      </c>
    </row>
    <row r="636" spans="1:54" s="4" customFormat="1">
      <c r="A636" s="269">
        <v>482</v>
      </c>
      <c r="B636" s="2">
        <v>482204007</v>
      </c>
      <c r="C636" s="9" t="s">
        <v>298</v>
      </c>
      <c r="D636" s="14">
        <f>'fnd enro'!D636</f>
        <v>0</v>
      </c>
      <c r="E636" s="14">
        <f>'fnd enro'!E636</f>
        <v>0</v>
      </c>
      <c r="F636" s="14">
        <f>'fnd enro'!F636</f>
        <v>13</v>
      </c>
      <c r="G636" s="14">
        <f>'fnd enro'!G636</f>
        <v>50</v>
      </c>
      <c r="H636" s="14">
        <f>'fnd enro'!H636</f>
        <v>15</v>
      </c>
      <c r="I636" s="14">
        <f>'fnd enro'!I636</f>
        <v>0</v>
      </c>
      <c r="J636" s="14">
        <f>'fnd enro'!J636</f>
        <v>0</v>
      </c>
      <c r="K636" s="15">
        <f>'fnd enro'!K636</f>
        <v>3.0108000000000001</v>
      </c>
      <c r="L636" s="14">
        <f>'fnd enro'!L636</f>
        <v>0</v>
      </c>
      <c r="M636" s="14">
        <f>'fnd enro'!M636</f>
        <v>0</v>
      </c>
      <c r="N636" s="14">
        <f>'fnd enro'!N636</f>
        <v>0</v>
      </c>
      <c r="O636" s="14">
        <f>'fnd enro'!O636</f>
        <v>0</v>
      </c>
      <c r="P636" s="14">
        <f>'fnd enro'!P636</f>
        <v>15</v>
      </c>
      <c r="Q636" s="14">
        <f>'fnd enro'!R636</f>
        <v>78</v>
      </c>
      <c r="R636" s="15">
        <f t="shared" si="690"/>
        <v>1</v>
      </c>
      <c r="S636" s="14">
        <f>VALUE('fnd enro'!Q636)</f>
        <v>6</v>
      </c>
      <c r="T636" s="2"/>
      <c r="U636" s="1">
        <f>(($D636*'fnd base rates'!C$107)
+($E636*'fnd base rates'!C$108)
+($F636*'fnd base rates'!C$109)
+($G636*'fnd base rates'!C$110)
+($H636*'fnd base rates'!C$111)
+($I636*'fnd base rates'!C$112)
+($J636*'fnd base rates'!C$113)
+($K636*'fnd base rates'!C$114)
+($M636*'fnd base rates'!C$116)
+($N636*'fnd base rates'!C$117)
+($O636*'fnd base rates'!C$118)
+($P636*VLOOKUP($S636+12,rate_basefnd,3)))
*$R636</f>
        <v>42820.334988000002</v>
      </c>
      <c r="V636" s="1">
        <f>(($D636*'fnd base rates'!D$107)
+($E636*'fnd base rates'!D$108)
+($F636*'fnd base rates'!D$109)
+($G636*'fnd base rates'!D$110)
+($H636*'fnd base rates'!D$111)
+($I636*'fnd base rates'!D$112)
+($J636*'fnd base rates'!D$113)
+($K636*'fnd base rates'!D$114)
+($M636*'fnd base rates'!D$116)
+($N636*'fnd base rates'!D$117)
+($O636*'fnd base rates'!D$118)
+($P636*VLOOKUP($S636+12,rate_basefnd,4)))
*$R636</f>
        <v>64301.790000000008</v>
      </c>
      <c r="W636" s="1">
        <f>(($D636*'fnd base rates'!E$107)
+($E636*'fnd base rates'!E$108)
+($F636*'fnd base rates'!E$109)
+($G636*'fnd base rates'!E$110)
+($H636*'fnd base rates'!E$111)
+($I636*'fnd base rates'!E$112)
+($J636*'fnd base rates'!E$113)
+($K636*'fnd base rates'!E$114)
+($M636*'fnd base rates'!E$116)
+($N636*'fnd base rates'!E$117)
+($O636*'fnd base rates'!E$118)
+($P636*VLOOKUP($S636+12,rate_basefnd,5)))
*$R636</f>
        <v>341514.46932799998</v>
      </c>
      <c r="X636" s="1">
        <f>(($D636*'fnd base rates'!F$107)
+($E636*'fnd base rates'!F$108)
+($F636*'fnd base rates'!F$109)
+($G636*'fnd base rates'!F$110)
+($H636*'fnd base rates'!F$111)
+($I636*'fnd base rates'!F$112)
+($J636*'fnd base rates'!F$113)
+($K636*'fnd base rates'!F$114)
+($M636*'fnd base rates'!F$116)
+($N636*'fnd base rates'!F$117)
+($O636*'fnd base rates'!F$118)
+($P636*VLOOKUP($S636+12,rate_basefnd,6)))
*$R636</f>
        <v>93519.770136000006</v>
      </c>
      <c r="Y636" s="1">
        <f>(($D636*'fnd base rates'!G$107)
+($E636*'fnd base rates'!G$108)
+($F636*'fnd base rates'!G$109)
+($G636*'fnd base rates'!G$110)
+($H636*'fnd base rates'!G$111)
+($I636*'fnd base rates'!G$112)
+($J636*'fnd base rates'!G$113)
+($K636*'fnd base rates'!G$114)
+($M636*'fnd base rates'!G$116)
+($N636*'fnd base rates'!G$117)
+($O636*'fnd base rates'!G$118)
+($P636*VLOOKUP($S636+12,rate_basefnd,7)))
*$R636</f>
        <v>14595.115996000002</v>
      </c>
      <c r="Z636" s="1">
        <f>(($D636*'fnd base rates'!H$107)
+($E636*'fnd base rates'!H$108)
+($F636*'fnd base rates'!H$109)
+($G636*'fnd base rates'!H$110)
+($H636*'fnd base rates'!H$111)
+($I636*'fnd base rates'!H$112)
+($J636*'fnd base rates'!H$113)
+($K636*'fnd base rates'!H$114)
+($M636*'fnd base rates'!H$116)
+($N636*'fnd base rates'!H$117)
+($O636*'fnd base rates'!H$118)
+($P636*VLOOKUP($S636+12,rate_basefnd,8)))</f>
        <v>41164.086852</v>
      </c>
      <c r="AA636" s="1">
        <f>(($D636*'fnd base rates'!I$107)
+($E636*'fnd base rates'!I$108)
+($F636*'fnd base rates'!I$109)
+($G636*'fnd base rates'!I$110)
+($H636*'fnd base rates'!I$111)
+($I636*'fnd base rates'!I$112)
+($J636*'fnd base rates'!I$113)
+($K636*'fnd base rates'!I$114)
+($M636*'fnd base rates'!I$116)
+($N636*'fnd base rates'!I$117)
+($O636*'fnd base rates'!I$118)
+($P636*VLOOKUP($S636+12,rate_basefnd,9)))
*$R636</f>
        <v>26568.75</v>
      </c>
      <c r="AB636" s="1">
        <f>(($D636*'fnd base rates'!J$107)
+($E636*'fnd base rates'!J$108)
+($F636*'fnd base rates'!J$109)
+($G636*'fnd base rates'!J$110)
+($H636*'fnd base rates'!J$111)
+($I636*'fnd base rates'!J$112)
+($J636*'fnd base rates'!J$113)
+($K636*'fnd base rates'!J$114)
+($M636*'fnd base rates'!J$116)
+($N636*'fnd base rates'!J$117)
+($O636*'fnd base rates'!J$118)
+($P636*VLOOKUP($S636+12,rate_basefnd,10)))
*$R636</f>
        <v>22169.43</v>
      </c>
      <c r="AC636" s="1">
        <f>(($D636*'fnd base rates'!K$107)
+($E636*'fnd base rates'!K$108)
+($F636*'fnd base rates'!K$109)
+($G636*'fnd base rates'!K$110)
+($H636*'fnd base rates'!K$111)
+($I636*'fnd base rates'!K$112)
+($J636*'fnd base rates'!K$113)
+($K636*'fnd base rates'!K$114)
+($M636*'fnd base rates'!K$116)
+($N636*'fnd base rates'!K$117)
+($O636*'fnd base rates'!K$118)
+($P636*VLOOKUP($S636+12,rate_basefnd,11)))
*$R636</f>
        <v>87045.620639999994</v>
      </c>
      <c r="AD636" s="1">
        <f>(($D636*'fnd base rates'!L$107)
+($E636*'fnd base rates'!L$108)
+($F636*'fnd base rates'!L$109)
+($G636*'fnd base rates'!L$110)
+($H636*'fnd base rates'!L$111)
+($I636*'fnd base rates'!L$112)
+($J636*'fnd base rates'!L$113)
+($K636*'fnd base rates'!L$114)
+($M636*'fnd base rates'!L$116)
+($N636*'fnd base rates'!L$117)
+($O636*'fnd base rates'!L$118)
+($P636*VLOOKUP($S636+12,rate_basefnd,12)))</f>
        <v>121098.73104000001</v>
      </c>
      <c r="AE636" s="1">
        <f>(($D636*'fnd base rates'!M$107)
+($E636*'fnd base rates'!M$108)
+($F636*'fnd base rates'!M$109)
+($G636*'fnd base rates'!M$110)
+($H636*'fnd base rates'!M$111)
+($I636*'fnd base rates'!M$112)
+($J636*'fnd base rates'!M$113)
+($K636*'fnd base rates'!M$114)
+($M636*'fnd base rates'!M$116)
+($N636*'fnd base rates'!M$117)
+($O636*'fnd base rates'!M$118)
+($P636*VLOOKUP($S636+12,rate_basefnd,13)))</f>
        <v>0</v>
      </c>
      <c r="AF636" s="4">
        <f t="shared" si="691"/>
        <v>854798.09898000001</v>
      </c>
      <c r="AH636" s="269">
        <f t="shared" si="692"/>
        <v>482204007</v>
      </c>
      <c r="AI636" s="4" t="str">
        <f t="shared" si="693"/>
        <v>482</v>
      </c>
      <c r="AJ636" s="2" t="str">
        <f t="shared" si="694"/>
        <v>204</v>
      </c>
      <c r="AK636" s="2" t="str">
        <f t="shared" si="695"/>
        <v>007</v>
      </c>
      <c r="AL636" s="4">
        <f t="shared" si="696"/>
        <v>1</v>
      </c>
      <c r="AM636" s="4">
        <f t="shared" si="687"/>
        <v>78</v>
      </c>
      <c r="AN636" s="4">
        <f t="shared" si="697"/>
        <v>854798.09898000001</v>
      </c>
      <c r="AO636" s="4">
        <f t="shared" si="698"/>
        <v>10959</v>
      </c>
      <c r="AP636" s="4">
        <f t="shared" si="688"/>
        <v>0</v>
      </c>
      <c r="AQ636" s="4">
        <v>10959</v>
      </c>
      <c r="AW636" s="4">
        <v>10959</v>
      </c>
      <c r="AX636" s="5">
        <f t="shared" si="699"/>
        <v>0</v>
      </c>
      <c r="AY636" s="4">
        <v>10959</v>
      </c>
      <c r="AZ636" s="5"/>
      <c r="BB636" s="5">
        <f t="shared" ref="BB636" si="749">BC636-BA636</f>
        <v>0</v>
      </c>
    </row>
    <row r="637" spans="1:54" s="4" customFormat="1">
      <c r="A637" s="269">
        <v>482</v>
      </c>
      <c r="B637" s="2">
        <v>482204030</v>
      </c>
      <c r="C637" s="9" t="s">
        <v>298</v>
      </c>
      <c r="D637" s="14">
        <f>'fnd enro'!D637</f>
        <v>0</v>
      </c>
      <c r="E637" s="14">
        <f>'fnd enro'!E637</f>
        <v>0</v>
      </c>
      <c r="F637" s="14">
        <f>'fnd enro'!F637</f>
        <v>0</v>
      </c>
      <c r="G637" s="14">
        <f>'fnd enro'!G637</f>
        <v>0</v>
      </c>
      <c r="H637" s="14">
        <f>'fnd enro'!H637</f>
        <v>2</v>
      </c>
      <c r="I637" s="14">
        <f>'fnd enro'!I637</f>
        <v>0</v>
      </c>
      <c r="J637" s="14">
        <f>'fnd enro'!J637</f>
        <v>0</v>
      </c>
      <c r="K637" s="15">
        <f>'fnd enro'!K637</f>
        <v>7.7200000000000005E-2</v>
      </c>
      <c r="L637" s="14">
        <f>'fnd enro'!L637</f>
        <v>0</v>
      </c>
      <c r="M637" s="14">
        <f>'fnd enro'!M637</f>
        <v>0</v>
      </c>
      <c r="N637" s="14">
        <f>'fnd enro'!N637</f>
        <v>0</v>
      </c>
      <c r="O637" s="14">
        <f>'fnd enro'!O637</f>
        <v>0</v>
      </c>
      <c r="P637" s="14">
        <f>'fnd enro'!P637</f>
        <v>0</v>
      </c>
      <c r="Q637" s="14">
        <f>'fnd enro'!R637</f>
        <v>2</v>
      </c>
      <c r="R637" s="15">
        <f t="shared" si="690"/>
        <v>1</v>
      </c>
      <c r="S637" s="14">
        <f>VALUE('fnd enro'!Q637)</f>
        <v>7</v>
      </c>
      <c r="T637" s="2"/>
      <c r="U637" s="1">
        <f>(($D637*'fnd base rates'!C$107)
+($E637*'fnd base rates'!C$108)
+($F637*'fnd base rates'!C$109)
+($G637*'fnd base rates'!C$110)
+($H637*'fnd base rates'!C$111)
+($I637*'fnd base rates'!C$112)
+($J637*'fnd base rates'!C$113)
+($K637*'fnd base rates'!C$114)
+($M637*'fnd base rates'!C$116)
+($N637*'fnd base rates'!C$117)
+($O637*'fnd base rates'!C$118)
+($P637*VLOOKUP($S637+12,rate_basefnd,3)))
*$R637</f>
        <v>1072.9226920000001</v>
      </c>
      <c r="V637" s="1">
        <f>(($D637*'fnd base rates'!D$107)
+($E637*'fnd base rates'!D$108)
+($F637*'fnd base rates'!D$109)
+($G637*'fnd base rates'!D$110)
+($H637*'fnd base rates'!D$111)
+($I637*'fnd base rates'!D$112)
+($J637*'fnd base rates'!D$113)
+($K637*'fnd base rates'!D$114)
+($M637*'fnd base rates'!D$116)
+($N637*'fnd base rates'!D$117)
+($O637*'fnd base rates'!D$118)
+($P637*VLOOKUP($S637+12,rate_basefnd,4)))
*$R637</f>
        <v>1530.16</v>
      </c>
      <c r="W637" s="1">
        <f>(($D637*'fnd base rates'!E$107)
+($E637*'fnd base rates'!E$108)
+($F637*'fnd base rates'!E$109)
+($G637*'fnd base rates'!E$110)
+($H637*'fnd base rates'!E$111)
+($I637*'fnd base rates'!E$112)
+($J637*'fnd base rates'!E$113)
+($K637*'fnd base rates'!E$114)
+($M637*'fnd base rates'!E$116)
+($N637*'fnd base rates'!E$117)
+($O637*'fnd base rates'!E$118)
+($P637*VLOOKUP($S637+12,rate_basefnd,5)))
*$R637</f>
        <v>6918.960752</v>
      </c>
      <c r="X637" s="1">
        <f>(($D637*'fnd base rates'!F$107)
+($E637*'fnd base rates'!F$108)
+($F637*'fnd base rates'!F$109)
+($G637*'fnd base rates'!F$110)
+($H637*'fnd base rates'!F$111)
+($I637*'fnd base rates'!F$112)
+($J637*'fnd base rates'!F$113)
+($K637*'fnd base rates'!F$114)
+($M637*'fnd base rates'!F$116)
+($N637*'fnd base rates'!F$117)
+($O637*'fnd base rates'!F$118)
+($P637*VLOOKUP($S637+12,rate_basefnd,6)))
*$R637</f>
        <v>1990.7528240000001</v>
      </c>
      <c r="Y637" s="1">
        <f>(($D637*'fnd base rates'!G$107)
+($E637*'fnd base rates'!G$108)
+($F637*'fnd base rates'!G$109)
+($G637*'fnd base rates'!G$110)
+($H637*'fnd base rates'!G$111)
+($I637*'fnd base rates'!G$112)
+($J637*'fnd base rates'!G$113)
+($K637*'fnd base rates'!G$114)
+($M637*'fnd base rates'!G$116)
+($N637*'fnd base rates'!G$117)
+($O637*'fnd base rates'!G$118)
+($P637*VLOOKUP($S637+12,rate_basefnd,7)))
*$R637</f>
        <v>336.906564</v>
      </c>
      <c r="Z637" s="1">
        <f>(($D637*'fnd base rates'!H$107)
+($E637*'fnd base rates'!H$108)
+($F637*'fnd base rates'!H$109)
+($G637*'fnd base rates'!H$110)
+($H637*'fnd base rates'!H$111)
+($I637*'fnd base rates'!H$112)
+($J637*'fnd base rates'!H$113)
+($K637*'fnd base rates'!H$114)
+($M637*'fnd base rates'!H$116)
+($N637*'fnd base rates'!H$117)
+($O637*'fnd base rates'!H$118)
+($P637*VLOOKUP($S637+12,rate_basefnd,8)))</f>
        <v>1046.877868</v>
      </c>
      <c r="AA637" s="1">
        <f>(($D637*'fnd base rates'!I$107)
+($E637*'fnd base rates'!I$108)
+($F637*'fnd base rates'!I$109)
+($G637*'fnd base rates'!I$110)
+($H637*'fnd base rates'!I$111)
+($I637*'fnd base rates'!I$112)
+($J637*'fnd base rates'!I$113)
+($K637*'fnd base rates'!I$114)
+($M637*'fnd base rates'!I$116)
+($N637*'fnd base rates'!I$117)
+($O637*'fnd base rates'!I$118)
+($P637*VLOOKUP($S637+12,rate_basefnd,9)))
*$R637</f>
        <v>725.38</v>
      </c>
      <c r="AB637" s="1">
        <f>(($D637*'fnd base rates'!J$107)
+($E637*'fnd base rates'!J$108)
+($F637*'fnd base rates'!J$109)
+($G637*'fnd base rates'!J$110)
+($H637*'fnd base rates'!J$111)
+($I637*'fnd base rates'!J$112)
+($J637*'fnd base rates'!J$113)
+($K637*'fnd base rates'!J$114)
+($M637*'fnd base rates'!J$116)
+($N637*'fnd base rates'!J$117)
+($O637*'fnd base rates'!J$118)
+($P637*VLOOKUP($S637+12,rate_basefnd,10)))
*$R637</f>
        <v>497.62</v>
      </c>
      <c r="AC637" s="1">
        <f>(($D637*'fnd base rates'!K$107)
+($E637*'fnd base rates'!K$108)
+($F637*'fnd base rates'!K$109)
+($G637*'fnd base rates'!K$110)
+($H637*'fnd base rates'!K$111)
+($I637*'fnd base rates'!K$112)
+($J637*'fnd base rates'!K$113)
+($K637*'fnd base rates'!K$114)
+($M637*'fnd base rates'!K$116)
+($N637*'fnd base rates'!K$117)
+($O637*'fnd base rates'!K$118)
+($P637*VLOOKUP($S637+12,rate_basefnd,11)))
*$R637</f>
        <v>2364.3197599999999</v>
      </c>
      <c r="AD637" s="1">
        <f>(($D637*'fnd base rates'!L$107)
+($E637*'fnd base rates'!L$108)
+($F637*'fnd base rates'!L$109)
+($G637*'fnd base rates'!L$110)
+($H637*'fnd base rates'!L$111)
+($I637*'fnd base rates'!L$112)
+($J637*'fnd base rates'!L$113)
+($K637*'fnd base rates'!L$114)
+($M637*'fnd base rates'!L$116)
+($N637*'fnd base rates'!L$117)
+($O637*'fnd base rates'!L$118)
+($P637*VLOOKUP($S637+12,rate_basefnd,12)))</f>
        <v>3024.95336</v>
      </c>
      <c r="AE637" s="1">
        <f>(($D637*'fnd base rates'!M$107)
+($E637*'fnd base rates'!M$108)
+($F637*'fnd base rates'!M$109)
+($G637*'fnd base rates'!M$110)
+($H637*'fnd base rates'!M$111)
+($I637*'fnd base rates'!M$112)
+($J637*'fnd base rates'!M$113)
+($K637*'fnd base rates'!M$114)
+($M637*'fnd base rates'!M$116)
+($N637*'fnd base rates'!M$117)
+($O637*'fnd base rates'!M$118)
+($P637*VLOOKUP($S637+12,rate_basefnd,13)))</f>
        <v>0</v>
      </c>
      <c r="AF637" s="4">
        <f t="shared" si="691"/>
        <v>19508.853819999997</v>
      </c>
      <c r="AH637" s="269">
        <f t="shared" si="692"/>
        <v>482204030</v>
      </c>
      <c r="AI637" s="4" t="str">
        <f t="shared" si="693"/>
        <v>482</v>
      </c>
      <c r="AJ637" s="2" t="str">
        <f t="shared" si="694"/>
        <v>204</v>
      </c>
      <c r="AK637" s="2" t="str">
        <f t="shared" si="695"/>
        <v>030</v>
      </c>
      <c r="AL637" s="4">
        <f t="shared" si="696"/>
        <v>1</v>
      </c>
      <c r="AM637" s="4">
        <f t="shared" si="687"/>
        <v>2</v>
      </c>
      <c r="AN637" s="4">
        <f t="shared" si="697"/>
        <v>19508.853819999997</v>
      </c>
      <c r="AO637" s="4">
        <f t="shared" si="698"/>
        <v>9754</v>
      </c>
      <c r="AP637" s="4">
        <f t="shared" si="688"/>
        <v>0</v>
      </c>
      <c r="AQ637" s="4">
        <v>9754</v>
      </c>
      <c r="AW637" s="4">
        <v>9754</v>
      </c>
      <c r="AX637" s="5">
        <f t="shared" si="699"/>
        <v>0</v>
      </c>
      <c r="AY637" s="4">
        <v>9754</v>
      </c>
      <c r="AZ637" s="5"/>
      <c r="BB637" s="5">
        <f t="shared" ref="BB637" si="750">BC637-BA637</f>
        <v>0</v>
      </c>
    </row>
    <row r="638" spans="1:54" s="4" customFormat="1">
      <c r="A638" s="269">
        <v>482</v>
      </c>
      <c r="B638" s="2">
        <v>482204038</v>
      </c>
      <c r="C638" s="9" t="s">
        <v>298</v>
      </c>
      <c r="D638" s="14">
        <f>'fnd enro'!D638</f>
        <v>0</v>
      </c>
      <c r="E638" s="14">
        <f>'fnd enro'!E638</f>
        <v>0</v>
      </c>
      <c r="F638" s="14">
        <f>'fnd enro'!F638</f>
        <v>0</v>
      </c>
      <c r="G638" s="14">
        <f>'fnd enro'!G638</f>
        <v>1</v>
      </c>
      <c r="H638" s="14">
        <f>'fnd enro'!H638</f>
        <v>0</v>
      </c>
      <c r="I638" s="14">
        <f>'fnd enro'!I638</f>
        <v>0</v>
      </c>
      <c r="J638" s="14">
        <f>'fnd enro'!J638</f>
        <v>0</v>
      </c>
      <c r="K638" s="15">
        <f>'fnd enro'!K638</f>
        <v>3.8600000000000002E-2</v>
      </c>
      <c r="L638" s="14">
        <f>'fnd enro'!L638</f>
        <v>0</v>
      </c>
      <c r="M638" s="14">
        <f>'fnd enro'!M638</f>
        <v>0</v>
      </c>
      <c r="N638" s="14">
        <f>'fnd enro'!N638</f>
        <v>0</v>
      </c>
      <c r="O638" s="14">
        <f>'fnd enro'!O638</f>
        <v>0</v>
      </c>
      <c r="P638" s="14">
        <f>'fnd enro'!P638</f>
        <v>0</v>
      </c>
      <c r="Q638" s="14">
        <f>'fnd enro'!R638</f>
        <v>1</v>
      </c>
      <c r="R638" s="15">
        <f t="shared" si="690"/>
        <v>1</v>
      </c>
      <c r="S638" s="14">
        <f>VALUE('fnd enro'!Q638)</f>
        <v>2</v>
      </c>
      <c r="T638" s="2"/>
      <c r="U638" s="1">
        <f>(($D638*'fnd base rates'!C$107)
+($E638*'fnd base rates'!C$108)
+($F638*'fnd base rates'!C$109)
+($G638*'fnd base rates'!C$110)
+($H638*'fnd base rates'!C$111)
+($I638*'fnd base rates'!C$112)
+($J638*'fnd base rates'!C$113)
+($K638*'fnd base rates'!C$114)
+($M638*'fnd base rates'!C$116)
+($N638*'fnd base rates'!C$117)
+($O638*'fnd base rates'!C$118)
+($P638*VLOOKUP($S638+12,rate_basefnd,3)))
*$R638</f>
        <v>536.46134600000005</v>
      </c>
      <c r="V638" s="1">
        <f>(($D638*'fnd base rates'!D$107)
+($E638*'fnd base rates'!D$108)
+($F638*'fnd base rates'!D$109)
+($G638*'fnd base rates'!D$110)
+($H638*'fnd base rates'!D$111)
+($I638*'fnd base rates'!D$112)
+($J638*'fnd base rates'!D$113)
+($K638*'fnd base rates'!D$114)
+($M638*'fnd base rates'!D$116)
+($N638*'fnd base rates'!D$117)
+($O638*'fnd base rates'!D$118)
+($P638*VLOOKUP($S638+12,rate_basefnd,4)))
*$R638</f>
        <v>765.08</v>
      </c>
      <c r="W638" s="1">
        <f>(($D638*'fnd base rates'!E$107)
+($E638*'fnd base rates'!E$108)
+($F638*'fnd base rates'!E$109)
+($G638*'fnd base rates'!E$110)
+($H638*'fnd base rates'!E$111)
+($I638*'fnd base rates'!E$112)
+($J638*'fnd base rates'!E$113)
+($K638*'fnd base rates'!E$114)
+($M638*'fnd base rates'!E$116)
+($N638*'fnd base rates'!E$117)
+($O638*'fnd base rates'!E$118)
+($P638*VLOOKUP($S638+12,rate_basefnd,5)))
*$R638</f>
        <v>3880.4303760000003</v>
      </c>
      <c r="X638" s="1">
        <f>(($D638*'fnd base rates'!F$107)
+($E638*'fnd base rates'!F$108)
+($F638*'fnd base rates'!F$109)
+($G638*'fnd base rates'!F$110)
+($H638*'fnd base rates'!F$111)
+($I638*'fnd base rates'!F$112)
+($J638*'fnd base rates'!F$113)
+($K638*'fnd base rates'!F$114)
+($M638*'fnd base rates'!F$116)
+($N638*'fnd base rates'!F$117)
+($O638*'fnd base rates'!F$118)
+($P638*VLOOKUP($S638+12,rate_basefnd,6)))
*$R638</f>
        <v>1247.446412</v>
      </c>
      <c r="Y638" s="1">
        <f>(($D638*'fnd base rates'!G$107)
+($E638*'fnd base rates'!G$108)
+($F638*'fnd base rates'!G$109)
+($G638*'fnd base rates'!G$110)
+($H638*'fnd base rates'!G$111)
+($I638*'fnd base rates'!G$112)
+($J638*'fnd base rates'!G$113)
+($K638*'fnd base rates'!G$114)
+($M638*'fnd base rates'!G$116)
+($N638*'fnd base rates'!G$117)
+($O638*'fnd base rates'!G$118)
+($P638*VLOOKUP($S638+12,rate_basefnd,7)))
*$R638</f>
        <v>156.793282</v>
      </c>
      <c r="Z638" s="1">
        <f>(($D638*'fnd base rates'!H$107)
+($E638*'fnd base rates'!H$108)
+($F638*'fnd base rates'!H$109)
+($G638*'fnd base rates'!H$110)
+($H638*'fnd base rates'!H$111)
+($I638*'fnd base rates'!H$112)
+($J638*'fnd base rates'!H$113)
+($K638*'fnd base rates'!H$114)
+($M638*'fnd base rates'!H$116)
+($N638*'fnd base rates'!H$117)
+($O638*'fnd base rates'!H$118)
+($P638*VLOOKUP($S638+12,rate_basefnd,8)))</f>
        <v>523.43893400000002</v>
      </c>
      <c r="AA638" s="1">
        <f>(($D638*'fnd base rates'!I$107)
+($E638*'fnd base rates'!I$108)
+($F638*'fnd base rates'!I$109)
+($G638*'fnd base rates'!I$110)
+($H638*'fnd base rates'!I$111)
+($I638*'fnd base rates'!I$112)
+($J638*'fnd base rates'!I$113)
+($K638*'fnd base rates'!I$114)
+($M638*'fnd base rates'!I$116)
+($N638*'fnd base rates'!I$117)
+($O638*'fnd base rates'!I$118)
+($P638*VLOOKUP($S638+12,rate_basefnd,9)))
*$R638</f>
        <v>306.35000000000002</v>
      </c>
      <c r="AB638" s="1">
        <f>(($D638*'fnd base rates'!J$107)
+($E638*'fnd base rates'!J$108)
+($F638*'fnd base rates'!J$109)
+($G638*'fnd base rates'!J$110)
+($H638*'fnd base rates'!J$111)
+($I638*'fnd base rates'!J$112)
+($J638*'fnd base rates'!J$113)
+($K638*'fnd base rates'!J$114)
+($M638*'fnd base rates'!J$116)
+($N638*'fnd base rates'!J$117)
+($O638*'fnd base rates'!J$118)
+($P638*VLOOKUP($S638+12,rate_basefnd,10)))
*$R638</f>
        <v>152.32</v>
      </c>
      <c r="AC638" s="1">
        <f>(($D638*'fnd base rates'!K$107)
+($E638*'fnd base rates'!K$108)
+($F638*'fnd base rates'!K$109)
+($G638*'fnd base rates'!K$110)
+($H638*'fnd base rates'!K$111)
+($I638*'fnd base rates'!K$112)
+($J638*'fnd base rates'!K$113)
+($K638*'fnd base rates'!K$114)
+($M638*'fnd base rates'!K$116)
+($N638*'fnd base rates'!K$117)
+($O638*'fnd base rates'!K$118)
+($P638*VLOOKUP($S638+12,rate_basefnd,11)))
*$R638</f>
        <v>1100.2098799999999</v>
      </c>
      <c r="AD638" s="1">
        <f>(($D638*'fnd base rates'!L$107)
+($E638*'fnd base rates'!L$108)
+($F638*'fnd base rates'!L$109)
+($G638*'fnd base rates'!L$110)
+($H638*'fnd base rates'!L$111)
+($I638*'fnd base rates'!L$112)
+($J638*'fnd base rates'!L$113)
+($K638*'fnd base rates'!L$114)
+($M638*'fnd base rates'!L$116)
+($N638*'fnd base rates'!L$117)
+($O638*'fnd base rates'!L$118)
+($P638*VLOOKUP($S638+12,rate_basefnd,12)))</f>
        <v>1446.1566800000001</v>
      </c>
      <c r="AE638" s="1">
        <f>(($D638*'fnd base rates'!M$107)
+($E638*'fnd base rates'!M$108)
+($F638*'fnd base rates'!M$109)
+($G638*'fnd base rates'!M$110)
+($H638*'fnd base rates'!M$111)
+($I638*'fnd base rates'!M$112)
+($J638*'fnd base rates'!M$113)
+($K638*'fnd base rates'!M$114)
+($M638*'fnd base rates'!M$116)
+($N638*'fnd base rates'!M$117)
+($O638*'fnd base rates'!M$118)
+($P638*VLOOKUP($S638+12,rate_basefnd,13)))</f>
        <v>0</v>
      </c>
      <c r="AF638" s="4">
        <f t="shared" si="691"/>
        <v>10114.68691</v>
      </c>
      <c r="AH638" s="269">
        <f t="shared" si="692"/>
        <v>482204038</v>
      </c>
      <c r="AI638" s="4" t="str">
        <f t="shared" si="693"/>
        <v>482</v>
      </c>
      <c r="AJ638" s="2" t="str">
        <f t="shared" si="694"/>
        <v>204</v>
      </c>
      <c r="AK638" s="2" t="str">
        <f t="shared" si="695"/>
        <v>038</v>
      </c>
      <c r="AL638" s="4">
        <f t="shared" si="696"/>
        <v>1</v>
      </c>
      <c r="AM638" s="4">
        <f t="shared" si="687"/>
        <v>1</v>
      </c>
      <c r="AN638" s="4">
        <f t="shared" si="697"/>
        <v>10114.68691</v>
      </c>
      <c r="AO638" s="4">
        <f t="shared" si="698"/>
        <v>10115</v>
      </c>
      <c r="AP638" s="4">
        <f t="shared" si="688"/>
        <v>0</v>
      </c>
      <c r="AQ638" s="4">
        <v>10115</v>
      </c>
      <c r="AW638" s="4">
        <v>10115</v>
      </c>
      <c r="AX638" s="5">
        <f t="shared" si="699"/>
        <v>0</v>
      </c>
      <c r="AY638" s="4">
        <v>10115</v>
      </c>
      <c r="AZ638" s="5"/>
      <c r="BB638" s="5">
        <f t="shared" ref="BB638" si="751">BC638-BA638</f>
        <v>0</v>
      </c>
    </row>
    <row r="639" spans="1:54" s="4" customFormat="1">
      <c r="A639" s="269">
        <v>482</v>
      </c>
      <c r="B639" s="2">
        <v>482204105</v>
      </c>
      <c r="C639" s="9" t="s">
        <v>298</v>
      </c>
      <c r="D639" s="14">
        <f>'fnd enro'!D639</f>
        <v>0</v>
      </c>
      <c r="E639" s="14">
        <f>'fnd enro'!E639</f>
        <v>0</v>
      </c>
      <c r="F639" s="14">
        <f>'fnd enro'!F639</f>
        <v>0</v>
      </c>
      <c r="G639" s="14">
        <f>'fnd enro'!G639</f>
        <v>1</v>
      </c>
      <c r="H639" s="14">
        <f>'fnd enro'!H639</f>
        <v>2</v>
      </c>
      <c r="I639" s="14">
        <f>'fnd enro'!I639</f>
        <v>0</v>
      </c>
      <c r="J639" s="14">
        <f>'fnd enro'!J639</f>
        <v>0</v>
      </c>
      <c r="K639" s="15">
        <f>'fnd enro'!K639</f>
        <v>0.1158</v>
      </c>
      <c r="L639" s="14">
        <f>'fnd enro'!L639</f>
        <v>0</v>
      </c>
      <c r="M639" s="14">
        <f>'fnd enro'!M639</f>
        <v>0</v>
      </c>
      <c r="N639" s="14">
        <f>'fnd enro'!N639</f>
        <v>0</v>
      </c>
      <c r="O639" s="14">
        <f>'fnd enro'!O639</f>
        <v>0</v>
      </c>
      <c r="P639" s="14">
        <f>'fnd enro'!P639</f>
        <v>0</v>
      </c>
      <c r="Q639" s="14">
        <f>'fnd enro'!R639</f>
        <v>3</v>
      </c>
      <c r="R639" s="15">
        <f t="shared" si="690"/>
        <v>1</v>
      </c>
      <c r="S639" s="14">
        <f>VALUE('fnd enro'!Q639)</f>
        <v>3</v>
      </c>
      <c r="T639" s="2"/>
      <c r="U639" s="1">
        <f>(($D639*'fnd base rates'!C$107)
+($E639*'fnd base rates'!C$108)
+($F639*'fnd base rates'!C$109)
+($G639*'fnd base rates'!C$110)
+($H639*'fnd base rates'!C$111)
+($I639*'fnd base rates'!C$112)
+($J639*'fnd base rates'!C$113)
+($K639*'fnd base rates'!C$114)
+($M639*'fnd base rates'!C$116)
+($N639*'fnd base rates'!C$117)
+($O639*'fnd base rates'!C$118)
+($P639*VLOOKUP($S639+12,rate_basefnd,3)))
*$R639</f>
        <v>1609.3840379999999</v>
      </c>
      <c r="V639" s="1">
        <f>(($D639*'fnd base rates'!D$107)
+($E639*'fnd base rates'!D$108)
+($F639*'fnd base rates'!D$109)
+($G639*'fnd base rates'!D$110)
+($H639*'fnd base rates'!D$111)
+($I639*'fnd base rates'!D$112)
+($J639*'fnd base rates'!D$113)
+($K639*'fnd base rates'!D$114)
+($M639*'fnd base rates'!D$116)
+($N639*'fnd base rates'!D$117)
+($O639*'fnd base rates'!D$118)
+($P639*VLOOKUP($S639+12,rate_basefnd,4)))
*$R639</f>
        <v>2295.2400000000002</v>
      </c>
      <c r="W639" s="1">
        <f>(($D639*'fnd base rates'!E$107)
+($E639*'fnd base rates'!E$108)
+($F639*'fnd base rates'!E$109)
+($G639*'fnd base rates'!E$110)
+($H639*'fnd base rates'!E$111)
+($I639*'fnd base rates'!E$112)
+($J639*'fnd base rates'!E$113)
+($K639*'fnd base rates'!E$114)
+($M639*'fnd base rates'!E$116)
+($N639*'fnd base rates'!E$117)
+($O639*'fnd base rates'!E$118)
+($P639*VLOOKUP($S639+12,rate_basefnd,5)))
*$R639</f>
        <v>10799.391127999999</v>
      </c>
      <c r="X639" s="1">
        <f>(($D639*'fnd base rates'!F$107)
+($E639*'fnd base rates'!F$108)
+($F639*'fnd base rates'!F$109)
+($G639*'fnd base rates'!F$110)
+($H639*'fnd base rates'!F$111)
+($I639*'fnd base rates'!F$112)
+($J639*'fnd base rates'!F$113)
+($K639*'fnd base rates'!F$114)
+($M639*'fnd base rates'!F$116)
+($N639*'fnd base rates'!F$117)
+($O639*'fnd base rates'!F$118)
+($P639*VLOOKUP($S639+12,rate_basefnd,6)))
*$R639</f>
        <v>3238.1992360000004</v>
      </c>
      <c r="Y639" s="1">
        <f>(($D639*'fnd base rates'!G$107)
+($E639*'fnd base rates'!G$108)
+($F639*'fnd base rates'!G$109)
+($G639*'fnd base rates'!G$110)
+($H639*'fnd base rates'!G$111)
+($I639*'fnd base rates'!G$112)
+($J639*'fnd base rates'!G$113)
+($K639*'fnd base rates'!G$114)
+($M639*'fnd base rates'!G$116)
+($N639*'fnd base rates'!G$117)
+($O639*'fnd base rates'!G$118)
+($P639*VLOOKUP($S639+12,rate_basefnd,7)))
*$R639</f>
        <v>493.69984600000004</v>
      </c>
      <c r="Z639" s="1">
        <f>(($D639*'fnd base rates'!H$107)
+($E639*'fnd base rates'!H$108)
+($F639*'fnd base rates'!H$109)
+($G639*'fnd base rates'!H$110)
+($H639*'fnd base rates'!H$111)
+($I639*'fnd base rates'!H$112)
+($J639*'fnd base rates'!H$113)
+($K639*'fnd base rates'!H$114)
+($M639*'fnd base rates'!H$116)
+($N639*'fnd base rates'!H$117)
+($O639*'fnd base rates'!H$118)
+($P639*VLOOKUP($S639+12,rate_basefnd,8)))</f>
        <v>1570.3168020000001</v>
      </c>
      <c r="AA639" s="1">
        <f>(($D639*'fnd base rates'!I$107)
+($E639*'fnd base rates'!I$108)
+($F639*'fnd base rates'!I$109)
+($G639*'fnd base rates'!I$110)
+($H639*'fnd base rates'!I$111)
+($I639*'fnd base rates'!I$112)
+($J639*'fnd base rates'!I$113)
+($K639*'fnd base rates'!I$114)
+($M639*'fnd base rates'!I$116)
+($N639*'fnd base rates'!I$117)
+($O639*'fnd base rates'!I$118)
+($P639*VLOOKUP($S639+12,rate_basefnd,9)))
*$R639</f>
        <v>1031.73</v>
      </c>
      <c r="AB639" s="1">
        <f>(($D639*'fnd base rates'!J$107)
+($E639*'fnd base rates'!J$108)
+($F639*'fnd base rates'!J$109)
+($G639*'fnd base rates'!J$110)
+($H639*'fnd base rates'!J$111)
+($I639*'fnd base rates'!J$112)
+($J639*'fnd base rates'!J$113)
+($K639*'fnd base rates'!J$114)
+($M639*'fnd base rates'!J$116)
+($N639*'fnd base rates'!J$117)
+($O639*'fnd base rates'!J$118)
+($P639*VLOOKUP($S639+12,rate_basefnd,10)))
*$R639</f>
        <v>649.94000000000005</v>
      </c>
      <c r="AC639" s="1">
        <f>(($D639*'fnd base rates'!K$107)
+($E639*'fnd base rates'!K$108)
+($F639*'fnd base rates'!K$109)
+($G639*'fnd base rates'!K$110)
+($H639*'fnd base rates'!K$111)
+($I639*'fnd base rates'!K$112)
+($J639*'fnd base rates'!K$113)
+($K639*'fnd base rates'!K$114)
+($M639*'fnd base rates'!K$116)
+($N639*'fnd base rates'!K$117)
+($O639*'fnd base rates'!K$118)
+($P639*VLOOKUP($S639+12,rate_basefnd,11)))
*$R639</f>
        <v>3464.5296399999997</v>
      </c>
      <c r="AD639" s="1">
        <f>(($D639*'fnd base rates'!L$107)
+($E639*'fnd base rates'!L$108)
+($F639*'fnd base rates'!L$109)
+($G639*'fnd base rates'!L$110)
+($H639*'fnd base rates'!L$111)
+($I639*'fnd base rates'!L$112)
+($J639*'fnd base rates'!L$113)
+($K639*'fnd base rates'!L$114)
+($M639*'fnd base rates'!L$116)
+($N639*'fnd base rates'!L$117)
+($O639*'fnd base rates'!L$118)
+($P639*VLOOKUP($S639+12,rate_basefnd,12)))</f>
        <v>4471.1100400000005</v>
      </c>
      <c r="AE639" s="1">
        <f>(($D639*'fnd base rates'!M$107)
+($E639*'fnd base rates'!M$108)
+($F639*'fnd base rates'!M$109)
+($G639*'fnd base rates'!M$110)
+($H639*'fnd base rates'!M$111)
+($I639*'fnd base rates'!M$112)
+($J639*'fnd base rates'!M$113)
+($K639*'fnd base rates'!M$114)
+($M639*'fnd base rates'!M$116)
+($N639*'fnd base rates'!M$117)
+($O639*'fnd base rates'!M$118)
+($P639*VLOOKUP($S639+12,rate_basefnd,13)))</f>
        <v>0</v>
      </c>
      <c r="AF639" s="4">
        <f t="shared" si="691"/>
        <v>29623.540729999997</v>
      </c>
      <c r="AH639" s="269">
        <f t="shared" si="692"/>
        <v>482204105</v>
      </c>
      <c r="AI639" s="4" t="str">
        <f t="shared" si="693"/>
        <v>482</v>
      </c>
      <c r="AJ639" s="2" t="str">
        <f t="shared" si="694"/>
        <v>204</v>
      </c>
      <c r="AK639" s="2" t="str">
        <f t="shared" si="695"/>
        <v>105</v>
      </c>
      <c r="AL639" s="4">
        <f t="shared" si="696"/>
        <v>1</v>
      </c>
      <c r="AM639" s="4">
        <f t="shared" si="687"/>
        <v>3</v>
      </c>
      <c r="AN639" s="4">
        <f t="shared" si="697"/>
        <v>29623.540729999997</v>
      </c>
      <c r="AO639" s="4">
        <f t="shared" si="698"/>
        <v>9875</v>
      </c>
      <c r="AP639" s="4">
        <f t="shared" si="688"/>
        <v>0</v>
      </c>
      <c r="AQ639" s="4">
        <v>9875</v>
      </c>
      <c r="AW639" s="4">
        <v>9875</v>
      </c>
      <c r="AX639" s="5">
        <f t="shared" si="699"/>
        <v>0</v>
      </c>
      <c r="AY639" s="4">
        <v>9875</v>
      </c>
      <c r="AZ639" s="5"/>
      <c r="BB639" s="5">
        <f t="shared" ref="BB639" si="752">BC639-BA639</f>
        <v>0</v>
      </c>
    </row>
    <row r="640" spans="1:54" s="4" customFormat="1">
      <c r="A640" s="269">
        <v>482</v>
      </c>
      <c r="B640" s="2">
        <v>482204128</v>
      </c>
      <c r="C640" s="9" t="s">
        <v>298</v>
      </c>
      <c r="D640" s="14">
        <f>'fnd enro'!D640</f>
        <v>0</v>
      </c>
      <c r="E640" s="14">
        <f>'fnd enro'!E640</f>
        <v>0</v>
      </c>
      <c r="F640" s="14">
        <f>'fnd enro'!F640</f>
        <v>0</v>
      </c>
      <c r="G640" s="14">
        <f>'fnd enro'!G640</f>
        <v>1</v>
      </c>
      <c r="H640" s="14">
        <f>'fnd enro'!H640</f>
        <v>0</v>
      </c>
      <c r="I640" s="14">
        <f>'fnd enro'!I640</f>
        <v>0</v>
      </c>
      <c r="J640" s="14">
        <f>'fnd enro'!J640</f>
        <v>0</v>
      </c>
      <c r="K640" s="15">
        <f>'fnd enro'!K640</f>
        <v>3.8600000000000002E-2</v>
      </c>
      <c r="L640" s="14">
        <f>'fnd enro'!L640</f>
        <v>0</v>
      </c>
      <c r="M640" s="14">
        <f>'fnd enro'!M640</f>
        <v>0</v>
      </c>
      <c r="N640" s="14">
        <f>'fnd enro'!N640</f>
        <v>0</v>
      </c>
      <c r="O640" s="14">
        <f>'fnd enro'!O640</f>
        <v>0</v>
      </c>
      <c r="P640" s="14">
        <f>'fnd enro'!P640</f>
        <v>0</v>
      </c>
      <c r="Q640" s="14">
        <f>'fnd enro'!R640</f>
        <v>1</v>
      </c>
      <c r="R640" s="15">
        <f t="shared" si="690"/>
        <v>1</v>
      </c>
      <c r="S640" s="14">
        <f>VALUE('fnd enro'!Q640)</f>
        <v>10</v>
      </c>
      <c r="T640" s="2"/>
      <c r="U640" s="1">
        <f>(($D640*'fnd base rates'!C$107)
+($E640*'fnd base rates'!C$108)
+($F640*'fnd base rates'!C$109)
+($G640*'fnd base rates'!C$110)
+($H640*'fnd base rates'!C$111)
+($I640*'fnd base rates'!C$112)
+($J640*'fnd base rates'!C$113)
+($K640*'fnd base rates'!C$114)
+($M640*'fnd base rates'!C$116)
+($N640*'fnd base rates'!C$117)
+($O640*'fnd base rates'!C$118)
+($P640*VLOOKUP($S640+12,rate_basefnd,3)))
*$R640</f>
        <v>536.46134600000005</v>
      </c>
      <c r="V640" s="1">
        <f>(($D640*'fnd base rates'!D$107)
+($E640*'fnd base rates'!D$108)
+($F640*'fnd base rates'!D$109)
+($G640*'fnd base rates'!D$110)
+($H640*'fnd base rates'!D$111)
+($I640*'fnd base rates'!D$112)
+($J640*'fnd base rates'!D$113)
+($K640*'fnd base rates'!D$114)
+($M640*'fnd base rates'!D$116)
+($N640*'fnd base rates'!D$117)
+($O640*'fnd base rates'!D$118)
+($P640*VLOOKUP($S640+12,rate_basefnd,4)))
*$R640</f>
        <v>765.08</v>
      </c>
      <c r="W640" s="1">
        <f>(($D640*'fnd base rates'!E$107)
+($E640*'fnd base rates'!E$108)
+($F640*'fnd base rates'!E$109)
+($G640*'fnd base rates'!E$110)
+($H640*'fnd base rates'!E$111)
+($I640*'fnd base rates'!E$112)
+($J640*'fnd base rates'!E$113)
+($K640*'fnd base rates'!E$114)
+($M640*'fnd base rates'!E$116)
+($N640*'fnd base rates'!E$117)
+($O640*'fnd base rates'!E$118)
+($P640*VLOOKUP($S640+12,rate_basefnd,5)))
*$R640</f>
        <v>3880.4303760000003</v>
      </c>
      <c r="X640" s="1">
        <f>(($D640*'fnd base rates'!F$107)
+($E640*'fnd base rates'!F$108)
+($F640*'fnd base rates'!F$109)
+($G640*'fnd base rates'!F$110)
+($H640*'fnd base rates'!F$111)
+($I640*'fnd base rates'!F$112)
+($J640*'fnd base rates'!F$113)
+($K640*'fnd base rates'!F$114)
+($M640*'fnd base rates'!F$116)
+($N640*'fnd base rates'!F$117)
+($O640*'fnd base rates'!F$118)
+($P640*VLOOKUP($S640+12,rate_basefnd,6)))
*$R640</f>
        <v>1247.446412</v>
      </c>
      <c r="Y640" s="1">
        <f>(($D640*'fnd base rates'!G$107)
+($E640*'fnd base rates'!G$108)
+($F640*'fnd base rates'!G$109)
+($G640*'fnd base rates'!G$110)
+($H640*'fnd base rates'!G$111)
+($I640*'fnd base rates'!G$112)
+($J640*'fnd base rates'!G$113)
+($K640*'fnd base rates'!G$114)
+($M640*'fnd base rates'!G$116)
+($N640*'fnd base rates'!G$117)
+($O640*'fnd base rates'!G$118)
+($P640*VLOOKUP($S640+12,rate_basefnd,7)))
*$R640</f>
        <v>156.793282</v>
      </c>
      <c r="Z640" s="1">
        <f>(($D640*'fnd base rates'!H$107)
+($E640*'fnd base rates'!H$108)
+($F640*'fnd base rates'!H$109)
+($G640*'fnd base rates'!H$110)
+($H640*'fnd base rates'!H$111)
+($I640*'fnd base rates'!H$112)
+($J640*'fnd base rates'!H$113)
+($K640*'fnd base rates'!H$114)
+($M640*'fnd base rates'!H$116)
+($N640*'fnd base rates'!H$117)
+($O640*'fnd base rates'!H$118)
+($P640*VLOOKUP($S640+12,rate_basefnd,8)))</f>
        <v>523.43893400000002</v>
      </c>
      <c r="AA640" s="1">
        <f>(($D640*'fnd base rates'!I$107)
+($E640*'fnd base rates'!I$108)
+($F640*'fnd base rates'!I$109)
+($G640*'fnd base rates'!I$110)
+($H640*'fnd base rates'!I$111)
+($I640*'fnd base rates'!I$112)
+($J640*'fnd base rates'!I$113)
+($K640*'fnd base rates'!I$114)
+($M640*'fnd base rates'!I$116)
+($N640*'fnd base rates'!I$117)
+($O640*'fnd base rates'!I$118)
+($P640*VLOOKUP($S640+12,rate_basefnd,9)))
*$R640</f>
        <v>306.35000000000002</v>
      </c>
      <c r="AB640" s="1">
        <f>(($D640*'fnd base rates'!J$107)
+($E640*'fnd base rates'!J$108)
+($F640*'fnd base rates'!J$109)
+($G640*'fnd base rates'!J$110)
+($H640*'fnd base rates'!J$111)
+($I640*'fnd base rates'!J$112)
+($J640*'fnd base rates'!J$113)
+($K640*'fnd base rates'!J$114)
+($M640*'fnd base rates'!J$116)
+($N640*'fnd base rates'!J$117)
+($O640*'fnd base rates'!J$118)
+($P640*VLOOKUP($S640+12,rate_basefnd,10)))
*$R640</f>
        <v>152.32</v>
      </c>
      <c r="AC640" s="1">
        <f>(($D640*'fnd base rates'!K$107)
+($E640*'fnd base rates'!K$108)
+($F640*'fnd base rates'!K$109)
+($G640*'fnd base rates'!K$110)
+($H640*'fnd base rates'!K$111)
+($I640*'fnd base rates'!K$112)
+($J640*'fnd base rates'!K$113)
+($K640*'fnd base rates'!K$114)
+($M640*'fnd base rates'!K$116)
+($N640*'fnd base rates'!K$117)
+($O640*'fnd base rates'!K$118)
+($P640*VLOOKUP($S640+12,rate_basefnd,11)))
*$R640</f>
        <v>1100.2098799999999</v>
      </c>
      <c r="AD640" s="1">
        <f>(($D640*'fnd base rates'!L$107)
+($E640*'fnd base rates'!L$108)
+($F640*'fnd base rates'!L$109)
+($G640*'fnd base rates'!L$110)
+($H640*'fnd base rates'!L$111)
+($I640*'fnd base rates'!L$112)
+($J640*'fnd base rates'!L$113)
+($K640*'fnd base rates'!L$114)
+($M640*'fnd base rates'!L$116)
+($N640*'fnd base rates'!L$117)
+($O640*'fnd base rates'!L$118)
+($P640*VLOOKUP($S640+12,rate_basefnd,12)))</f>
        <v>1446.1566800000001</v>
      </c>
      <c r="AE640" s="1">
        <f>(($D640*'fnd base rates'!M$107)
+($E640*'fnd base rates'!M$108)
+($F640*'fnd base rates'!M$109)
+($G640*'fnd base rates'!M$110)
+($H640*'fnd base rates'!M$111)
+($I640*'fnd base rates'!M$112)
+($J640*'fnd base rates'!M$113)
+($K640*'fnd base rates'!M$114)
+($M640*'fnd base rates'!M$116)
+($N640*'fnd base rates'!M$117)
+($O640*'fnd base rates'!M$118)
+($P640*VLOOKUP($S640+12,rate_basefnd,13)))</f>
        <v>0</v>
      </c>
      <c r="AF640" s="4">
        <f t="shared" si="691"/>
        <v>10114.68691</v>
      </c>
      <c r="AH640" s="269">
        <f t="shared" si="692"/>
        <v>482204128</v>
      </c>
      <c r="AI640" s="4" t="str">
        <f t="shared" si="693"/>
        <v>482</v>
      </c>
      <c r="AJ640" s="2" t="str">
        <f t="shared" si="694"/>
        <v>204</v>
      </c>
      <c r="AK640" s="2" t="str">
        <f t="shared" si="695"/>
        <v>128</v>
      </c>
      <c r="AL640" s="4">
        <f t="shared" si="696"/>
        <v>1</v>
      </c>
      <c r="AM640" s="4">
        <f t="shared" si="687"/>
        <v>1</v>
      </c>
      <c r="AN640" s="4">
        <f t="shared" si="697"/>
        <v>10114.68691</v>
      </c>
      <c r="AO640" s="4">
        <f t="shared" si="698"/>
        <v>10115</v>
      </c>
      <c r="AP640" s="4">
        <f t="shared" si="688"/>
        <v>0</v>
      </c>
      <c r="AQ640" s="4">
        <v>10115</v>
      </c>
      <c r="AW640" s="4">
        <v>10115</v>
      </c>
      <c r="AX640" s="5">
        <f t="shared" si="699"/>
        <v>0</v>
      </c>
      <c r="AY640" s="4">
        <v>10115</v>
      </c>
      <c r="AZ640" s="5"/>
      <c r="BB640" s="5">
        <f t="shared" ref="BB640" si="753">BC640-BA640</f>
        <v>0</v>
      </c>
    </row>
    <row r="641" spans="1:54" s="4" customFormat="1">
      <c r="A641" s="269">
        <v>482</v>
      </c>
      <c r="B641" s="2">
        <v>482204164</v>
      </c>
      <c r="C641" s="9" t="s">
        <v>298</v>
      </c>
      <c r="D641" s="14">
        <f>'fnd enro'!D641</f>
        <v>0</v>
      </c>
      <c r="E641" s="14">
        <f>'fnd enro'!E641</f>
        <v>0</v>
      </c>
      <c r="F641" s="14">
        <f>'fnd enro'!F641</f>
        <v>0</v>
      </c>
      <c r="G641" s="14">
        <f>'fnd enro'!G641</f>
        <v>1</v>
      </c>
      <c r="H641" s="14">
        <f>'fnd enro'!H641</f>
        <v>0</v>
      </c>
      <c r="I641" s="14">
        <f>'fnd enro'!I641</f>
        <v>0</v>
      </c>
      <c r="J641" s="14">
        <f>'fnd enro'!J641</f>
        <v>0</v>
      </c>
      <c r="K641" s="15">
        <f>'fnd enro'!K641</f>
        <v>3.8600000000000002E-2</v>
      </c>
      <c r="L641" s="14">
        <f>'fnd enro'!L641</f>
        <v>0</v>
      </c>
      <c r="M641" s="14">
        <f>'fnd enro'!M641</f>
        <v>0</v>
      </c>
      <c r="N641" s="14">
        <f>'fnd enro'!N641</f>
        <v>0</v>
      </c>
      <c r="O641" s="14">
        <f>'fnd enro'!O641</f>
        <v>0</v>
      </c>
      <c r="P641" s="14">
        <f>'fnd enro'!P641</f>
        <v>0</v>
      </c>
      <c r="Q641" s="14">
        <f>'fnd enro'!R641</f>
        <v>1</v>
      </c>
      <c r="R641" s="15">
        <f t="shared" si="690"/>
        <v>1</v>
      </c>
      <c r="S641" s="14">
        <f>VALUE('fnd enro'!Q641)</f>
        <v>2</v>
      </c>
      <c r="T641" s="2"/>
      <c r="U641" s="1">
        <f>(($D641*'fnd base rates'!C$107)
+($E641*'fnd base rates'!C$108)
+($F641*'fnd base rates'!C$109)
+($G641*'fnd base rates'!C$110)
+($H641*'fnd base rates'!C$111)
+($I641*'fnd base rates'!C$112)
+($J641*'fnd base rates'!C$113)
+($K641*'fnd base rates'!C$114)
+($M641*'fnd base rates'!C$116)
+($N641*'fnd base rates'!C$117)
+($O641*'fnd base rates'!C$118)
+($P641*VLOOKUP($S641+12,rate_basefnd,3)))
*$R641</f>
        <v>536.46134600000005</v>
      </c>
      <c r="V641" s="1">
        <f>(($D641*'fnd base rates'!D$107)
+($E641*'fnd base rates'!D$108)
+($F641*'fnd base rates'!D$109)
+($G641*'fnd base rates'!D$110)
+($H641*'fnd base rates'!D$111)
+($I641*'fnd base rates'!D$112)
+($J641*'fnd base rates'!D$113)
+($K641*'fnd base rates'!D$114)
+($M641*'fnd base rates'!D$116)
+($N641*'fnd base rates'!D$117)
+($O641*'fnd base rates'!D$118)
+($P641*VLOOKUP($S641+12,rate_basefnd,4)))
*$R641</f>
        <v>765.08</v>
      </c>
      <c r="W641" s="1">
        <f>(($D641*'fnd base rates'!E$107)
+($E641*'fnd base rates'!E$108)
+($F641*'fnd base rates'!E$109)
+($G641*'fnd base rates'!E$110)
+($H641*'fnd base rates'!E$111)
+($I641*'fnd base rates'!E$112)
+($J641*'fnd base rates'!E$113)
+($K641*'fnd base rates'!E$114)
+($M641*'fnd base rates'!E$116)
+($N641*'fnd base rates'!E$117)
+($O641*'fnd base rates'!E$118)
+($P641*VLOOKUP($S641+12,rate_basefnd,5)))
*$R641</f>
        <v>3880.4303760000003</v>
      </c>
      <c r="X641" s="1">
        <f>(($D641*'fnd base rates'!F$107)
+($E641*'fnd base rates'!F$108)
+($F641*'fnd base rates'!F$109)
+($G641*'fnd base rates'!F$110)
+($H641*'fnd base rates'!F$111)
+($I641*'fnd base rates'!F$112)
+($J641*'fnd base rates'!F$113)
+($K641*'fnd base rates'!F$114)
+($M641*'fnd base rates'!F$116)
+($N641*'fnd base rates'!F$117)
+($O641*'fnd base rates'!F$118)
+($P641*VLOOKUP($S641+12,rate_basefnd,6)))
*$R641</f>
        <v>1247.446412</v>
      </c>
      <c r="Y641" s="1">
        <f>(($D641*'fnd base rates'!G$107)
+($E641*'fnd base rates'!G$108)
+($F641*'fnd base rates'!G$109)
+($G641*'fnd base rates'!G$110)
+($H641*'fnd base rates'!G$111)
+($I641*'fnd base rates'!G$112)
+($J641*'fnd base rates'!G$113)
+($K641*'fnd base rates'!G$114)
+($M641*'fnd base rates'!G$116)
+($N641*'fnd base rates'!G$117)
+($O641*'fnd base rates'!G$118)
+($P641*VLOOKUP($S641+12,rate_basefnd,7)))
*$R641</f>
        <v>156.793282</v>
      </c>
      <c r="Z641" s="1">
        <f>(($D641*'fnd base rates'!H$107)
+($E641*'fnd base rates'!H$108)
+($F641*'fnd base rates'!H$109)
+($G641*'fnd base rates'!H$110)
+($H641*'fnd base rates'!H$111)
+($I641*'fnd base rates'!H$112)
+($J641*'fnd base rates'!H$113)
+($K641*'fnd base rates'!H$114)
+($M641*'fnd base rates'!H$116)
+($N641*'fnd base rates'!H$117)
+($O641*'fnd base rates'!H$118)
+($P641*VLOOKUP($S641+12,rate_basefnd,8)))</f>
        <v>523.43893400000002</v>
      </c>
      <c r="AA641" s="1">
        <f>(($D641*'fnd base rates'!I$107)
+($E641*'fnd base rates'!I$108)
+($F641*'fnd base rates'!I$109)
+($G641*'fnd base rates'!I$110)
+($H641*'fnd base rates'!I$111)
+($I641*'fnd base rates'!I$112)
+($J641*'fnd base rates'!I$113)
+($K641*'fnd base rates'!I$114)
+($M641*'fnd base rates'!I$116)
+($N641*'fnd base rates'!I$117)
+($O641*'fnd base rates'!I$118)
+($P641*VLOOKUP($S641+12,rate_basefnd,9)))
*$R641</f>
        <v>306.35000000000002</v>
      </c>
      <c r="AB641" s="1">
        <f>(($D641*'fnd base rates'!J$107)
+($E641*'fnd base rates'!J$108)
+($F641*'fnd base rates'!J$109)
+($G641*'fnd base rates'!J$110)
+($H641*'fnd base rates'!J$111)
+($I641*'fnd base rates'!J$112)
+($J641*'fnd base rates'!J$113)
+($K641*'fnd base rates'!J$114)
+($M641*'fnd base rates'!J$116)
+($N641*'fnd base rates'!J$117)
+($O641*'fnd base rates'!J$118)
+($P641*VLOOKUP($S641+12,rate_basefnd,10)))
*$R641</f>
        <v>152.32</v>
      </c>
      <c r="AC641" s="1">
        <f>(($D641*'fnd base rates'!K$107)
+($E641*'fnd base rates'!K$108)
+($F641*'fnd base rates'!K$109)
+($G641*'fnd base rates'!K$110)
+($H641*'fnd base rates'!K$111)
+($I641*'fnd base rates'!K$112)
+($J641*'fnd base rates'!K$113)
+($K641*'fnd base rates'!K$114)
+($M641*'fnd base rates'!K$116)
+($N641*'fnd base rates'!K$117)
+($O641*'fnd base rates'!K$118)
+($P641*VLOOKUP($S641+12,rate_basefnd,11)))
*$R641</f>
        <v>1100.2098799999999</v>
      </c>
      <c r="AD641" s="1">
        <f>(($D641*'fnd base rates'!L$107)
+($E641*'fnd base rates'!L$108)
+($F641*'fnd base rates'!L$109)
+($G641*'fnd base rates'!L$110)
+($H641*'fnd base rates'!L$111)
+($I641*'fnd base rates'!L$112)
+($J641*'fnd base rates'!L$113)
+($K641*'fnd base rates'!L$114)
+($M641*'fnd base rates'!L$116)
+($N641*'fnd base rates'!L$117)
+($O641*'fnd base rates'!L$118)
+($P641*VLOOKUP($S641+12,rate_basefnd,12)))</f>
        <v>1446.1566800000001</v>
      </c>
      <c r="AE641" s="1">
        <f>(($D641*'fnd base rates'!M$107)
+($E641*'fnd base rates'!M$108)
+($F641*'fnd base rates'!M$109)
+($G641*'fnd base rates'!M$110)
+($H641*'fnd base rates'!M$111)
+($I641*'fnd base rates'!M$112)
+($J641*'fnd base rates'!M$113)
+($K641*'fnd base rates'!M$114)
+($M641*'fnd base rates'!M$116)
+($N641*'fnd base rates'!M$117)
+($O641*'fnd base rates'!M$118)
+($P641*VLOOKUP($S641+12,rate_basefnd,13)))</f>
        <v>0</v>
      </c>
      <c r="AF641" s="4">
        <f t="shared" si="691"/>
        <v>10114.68691</v>
      </c>
      <c r="AH641" s="269">
        <f t="shared" si="692"/>
        <v>482204164</v>
      </c>
      <c r="AI641" s="4" t="str">
        <f t="shared" si="693"/>
        <v>482</v>
      </c>
      <c r="AJ641" s="2" t="str">
        <f t="shared" si="694"/>
        <v>204</v>
      </c>
      <c r="AK641" s="2" t="str">
        <f t="shared" si="695"/>
        <v>164</v>
      </c>
      <c r="AL641" s="4">
        <f t="shared" si="696"/>
        <v>1</v>
      </c>
      <c r="AM641" s="4">
        <f t="shared" si="687"/>
        <v>1</v>
      </c>
      <c r="AN641" s="4">
        <f t="shared" si="697"/>
        <v>10114.68691</v>
      </c>
      <c r="AO641" s="4">
        <f t="shared" si="698"/>
        <v>10115</v>
      </c>
      <c r="AP641" s="4">
        <f t="shared" si="688"/>
        <v>0</v>
      </c>
      <c r="AQ641" s="4">
        <v>10115</v>
      </c>
      <c r="AW641" s="4">
        <v>10115</v>
      </c>
      <c r="AX641" s="5">
        <f t="shared" si="699"/>
        <v>0</v>
      </c>
      <c r="AY641" s="4">
        <v>10115</v>
      </c>
      <c r="AZ641" s="5"/>
      <c r="BB641" s="5">
        <f t="shared" ref="BB641" si="754">BC641-BA641</f>
        <v>0</v>
      </c>
    </row>
    <row r="642" spans="1:54" s="4" customFormat="1">
      <c r="A642" s="269">
        <v>482</v>
      </c>
      <c r="B642" s="2">
        <v>482204204</v>
      </c>
      <c r="C642" s="9" t="s">
        <v>298</v>
      </c>
      <c r="D642" s="14">
        <f>'fnd enro'!D642</f>
        <v>0</v>
      </c>
      <c r="E642" s="14">
        <f>'fnd enro'!E642</f>
        <v>0</v>
      </c>
      <c r="F642" s="14">
        <f>'fnd enro'!F642</f>
        <v>12</v>
      </c>
      <c r="G642" s="14">
        <f>'fnd enro'!G642</f>
        <v>68</v>
      </c>
      <c r="H642" s="14">
        <f>'fnd enro'!H642</f>
        <v>52</v>
      </c>
      <c r="I642" s="14">
        <f>'fnd enro'!I642</f>
        <v>0</v>
      </c>
      <c r="J642" s="14">
        <f>'fnd enro'!J642</f>
        <v>0</v>
      </c>
      <c r="K642" s="15">
        <f>'fnd enro'!K642</f>
        <v>5.0952000000000002</v>
      </c>
      <c r="L642" s="14">
        <f>'fnd enro'!L642</f>
        <v>0</v>
      </c>
      <c r="M642" s="14">
        <f>'fnd enro'!M642</f>
        <v>0</v>
      </c>
      <c r="N642" s="14">
        <f>'fnd enro'!N642</f>
        <v>0</v>
      </c>
      <c r="O642" s="14">
        <f>'fnd enro'!O642</f>
        <v>0</v>
      </c>
      <c r="P642" s="14">
        <f>'fnd enro'!P642</f>
        <v>13</v>
      </c>
      <c r="Q642" s="14">
        <f>'fnd enro'!R642</f>
        <v>132</v>
      </c>
      <c r="R642" s="15">
        <f t="shared" si="690"/>
        <v>1</v>
      </c>
      <c r="S642" s="14">
        <f>VALUE('fnd enro'!Q642)</f>
        <v>3</v>
      </c>
      <c r="T642" s="2"/>
      <c r="U642" s="1">
        <f>(($D642*'fnd base rates'!C$107)
+($E642*'fnd base rates'!C$108)
+($F642*'fnd base rates'!C$109)
+($G642*'fnd base rates'!C$110)
+($H642*'fnd base rates'!C$111)
+($I642*'fnd base rates'!C$112)
+($J642*'fnd base rates'!C$113)
+($K642*'fnd base rates'!C$114)
+($M642*'fnd base rates'!C$116)
+($N642*'fnd base rates'!C$117)
+($O642*'fnd base rates'!C$118)
+($P642*VLOOKUP($S642+12,rate_basefnd,3)))
*$R642</f>
        <v>71552.597672000004</v>
      </c>
      <c r="V642" s="1">
        <f>(($D642*'fnd base rates'!D$107)
+($E642*'fnd base rates'!D$108)
+($F642*'fnd base rates'!D$109)
+($G642*'fnd base rates'!D$110)
+($H642*'fnd base rates'!D$111)
+($I642*'fnd base rates'!D$112)
+($J642*'fnd base rates'!D$113)
+($K642*'fnd base rates'!D$114)
+($M642*'fnd base rates'!D$116)
+($N642*'fnd base rates'!D$117)
+($O642*'fnd base rates'!D$118)
+($P642*VLOOKUP($S642+12,rate_basefnd,4)))
*$R642</f>
        <v>104495.75</v>
      </c>
      <c r="W642" s="1">
        <f>(($D642*'fnd base rates'!E$107)
+($E642*'fnd base rates'!E$108)
+($F642*'fnd base rates'!E$109)
+($G642*'fnd base rates'!E$110)
+($H642*'fnd base rates'!E$111)
+($I642*'fnd base rates'!E$112)
+($J642*'fnd base rates'!E$113)
+($K642*'fnd base rates'!E$114)
+($M642*'fnd base rates'!E$116)
+($N642*'fnd base rates'!E$117)
+($O642*'fnd base rates'!E$118)
+($P642*VLOOKUP($S642+12,rate_basefnd,5)))
*$R642</f>
        <v>524544.65963200002</v>
      </c>
      <c r="X642" s="1">
        <f>(($D642*'fnd base rates'!F$107)
+($E642*'fnd base rates'!F$108)
+($F642*'fnd base rates'!F$109)
+($G642*'fnd base rates'!F$110)
+($H642*'fnd base rates'!F$111)
+($I642*'fnd base rates'!F$112)
+($J642*'fnd base rates'!F$113)
+($K642*'fnd base rates'!F$114)
+($M642*'fnd base rates'!F$116)
+($N642*'fnd base rates'!F$117)
+($O642*'fnd base rates'!F$118)
+($P642*VLOOKUP($S642+12,rate_basefnd,6)))
*$R642</f>
        <v>151555.28638400001</v>
      </c>
      <c r="Y642" s="1">
        <f>(($D642*'fnd base rates'!G$107)
+($E642*'fnd base rates'!G$108)
+($F642*'fnd base rates'!G$109)
+($G642*'fnd base rates'!G$110)
+($H642*'fnd base rates'!G$111)
+($I642*'fnd base rates'!G$112)
+($J642*'fnd base rates'!G$113)
+($K642*'fnd base rates'!G$114)
+($M642*'fnd base rates'!G$116)
+($N642*'fnd base rates'!G$117)
+($O642*'fnd base rates'!G$118)
+($P642*VLOOKUP($S642+12,rate_basefnd,7)))
*$R642</f>
        <v>22962.893223999999</v>
      </c>
      <c r="Z642" s="1">
        <f>(($D642*'fnd base rates'!H$107)
+($E642*'fnd base rates'!H$108)
+($F642*'fnd base rates'!H$109)
+($G642*'fnd base rates'!H$110)
+($H642*'fnd base rates'!H$111)
+($I642*'fnd base rates'!H$112)
+($J642*'fnd base rates'!H$113)
+($K642*'fnd base rates'!H$114)
+($M642*'fnd base rates'!H$116)
+($N642*'fnd base rates'!H$117)
+($O642*'fnd base rates'!H$118)
+($P642*VLOOKUP($S642+12,rate_basefnd,8)))</f>
        <v>69348.479288000002</v>
      </c>
      <c r="AA642" s="1">
        <f>(($D642*'fnd base rates'!I$107)
+($E642*'fnd base rates'!I$108)
+($F642*'fnd base rates'!I$109)
+($G642*'fnd base rates'!I$110)
+($H642*'fnd base rates'!I$111)
+($I642*'fnd base rates'!I$112)
+($J642*'fnd base rates'!I$113)
+($K642*'fnd base rates'!I$114)
+($M642*'fnd base rates'!I$116)
+($N642*'fnd base rates'!I$117)
+($O642*'fnd base rates'!I$118)
+($P642*VLOOKUP($S642+12,rate_basefnd,9)))
*$R642</f>
        <v>44753.420000000006</v>
      </c>
      <c r="AB642" s="1">
        <f>(($D642*'fnd base rates'!J$107)
+($E642*'fnd base rates'!J$108)
+($F642*'fnd base rates'!J$109)
+($G642*'fnd base rates'!J$110)
+($H642*'fnd base rates'!J$111)
+($I642*'fnd base rates'!J$112)
+($J642*'fnd base rates'!J$113)
+($K642*'fnd base rates'!J$114)
+($M642*'fnd base rates'!J$116)
+($N642*'fnd base rates'!J$117)
+($O642*'fnd base rates'!J$118)
+($P642*VLOOKUP($S642+12,rate_basefnd,10)))
*$R642</f>
        <v>31714.26</v>
      </c>
      <c r="AC642" s="1">
        <f>(($D642*'fnd base rates'!K$107)
+($E642*'fnd base rates'!K$108)
+($F642*'fnd base rates'!K$109)
+($G642*'fnd base rates'!K$110)
+($H642*'fnd base rates'!K$111)
+($I642*'fnd base rates'!K$112)
+($J642*'fnd base rates'!K$113)
+($K642*'fnd base rates'!K$114)
+($M642*'fnd base rates'!K$116)
+($N642*'fnd base rates'!K$117)
+($O642*'fnd base rates'!K$118)
+($P642*VLOOKUP($S642+12,rate_basefnd,11)))
*$R642</f>
        <v>149489.10416000002</v>
      </c>
      <c r="AD642" s="1">
        <f>(($D642*'fnd base rates'!L$107)
+($E642*'fnd base rates'!L$108)
+($F642*'fnd base rates'!L$109)
+($G642*'fnd base rates'!L$110)
+($H642*'fnd base rates'!L$111)
+($I642*'fnd base rates'!L$112)
+($J642*'fnd base rates'!L$113)
+($K642*'fnd base rates'!L$114)
+($M642*'fnd base rates'!L$116)
+($N642*'fnd base rates'!L$117)
+($O642*'fnd base rates'!L$118)
+($P642*VLOOKUP($S642+12,rate_basefnd,12)))</f>
        <v>199875.84175999998</v>
      </c>
      <c r="AE642" s="1">
        <f>(($D642*'fnd base rates'!M$107)
+($E642*'fnd base rates'!M$108)
+($F642*'fnd base rates'!M$109)
+($G642*'fnd base rates'!M$110)
+($H642*'fnd base rates'!M$111)
+($I642*'fnd base rates'!M$112)
+($J642*'fnd base rates'!M$113)
+($K642*'fnd base rates'!M$114)
+($M642*'fnd base rates'!M$116)
+($N642*'fnd base rates'!M$117)
+($O642*'fnd base rates'!M$118)
+($P642*VLOOKUP($S642+12,rate_basefnd,13)))</f>
        <v>0</v>
      </c>
      <c r="AF642" s="4">
        <f t="shared" si="691"/>
        <v>1370292.2921200001</v>
      </c>
      <c r="AH642" s="269">
        <f t="shared" si="692"/>
        <v>482204204</v>
      </c>
      <c r="AI642" s="4" t="str">
        <f t="shared" si="693"/>
        <v>482</v>
      </c>
      <c r="AJ642" s="2" t="str">
        <f t="shared" si="694"/>
        <v>204</v>
      </c>
      <c r="AK642" s="2" t="str">
        <f t="shared" si="695"/>
        <v>204</v>
      </c>
      <c r="AL642" s="4">
        <f t="shared" si="696"/>
        <v>1</v>
      </c>
      <c r="AM642" s="4">
        <f t="shared" si="687"/>
        <v>132</v>
      </c>
      <c r="AN642" s="4">
        <f t="shared" si="697"/>
        <v>1370292.2921200001</v>
      </c>
      <c r="AO642" s="4">
        <f t="shared" si="698"/>
        <v>10381</v>
      </c>
      <c r="AP642" s="4">
        <f t="shared" si="688"/>
        <v>0</v>
      </c>
      <c r="AQ642" s="4">
        <v>10381</v>
      </c>
      <c r="AW642" s="4">
        <v>10381</v>
      </c>
      <c r="AX642" s="5">
        <f t="shared" si="699"/>
        <v>0</v>
      </c>
      <c r="AY642" s="4">
        <v>10381</v>
      </c>
      <c r="AZ642" s="5"/>
      <c r="BB642" s="5">
        <f t="shared" ref="BB642" si="755">BC642-BA642</f>
        <v>0</v>
      </c>
    </row>
    <row r="643" spans="1:54" s="4" customFormat="1">
      <c r="A643" s="269">
        <v>482</v>
      </c>
      <c r="B643" s="2">
        <v>482204745</v>
      </c>
      <c r="C643" s="9" t="s">
        <v>298</v>
      </c>
      <c r="D643" s="14">
        <f>'fnd enro'!D643</f>
        <v>0</v>
      </c>
      <c r="E643" s="14">
        <f>'fnd enro'!E643</f>
        <v>0</v>
      </c>
      <c r="F643" s="14">
        <f>'fnd enro'!F643</f>
        <v>3</v>
      </c>
      <c r="G643" s="14">
        <f>'fnd enro'!G643</f>
        <v>13</v>
      </c>
      <c r="H643" s="14">
        <f>'fnd enro'!H643</f>
        <v>13</v>
      </c>
      <c r="I643" s="14">
        <f>'fnd enro'!I643</f>
        <v>0</v>
      </c>
      <c r="J643" s="14">
        <f>'fnd enro'!J643</f>
        <v>0</v>
      </c>
      <c r="K643" s="15">
        <f>'fnd enro'!K643</f>
        <v>1.1194</v>
      </c>
      <c r="L643" s="14">
        <f>'fnd enro'!L643</f>
        <v>0</v>
      </c>
      <c r="M643" s="14">
        <f>'fnd enro'!M643</f>
        <v>0</v>
      </c>
      <c r="N643" s="14">
        <f>'fnd enro'!N643</f>
        <v>0</v>
      </c>
      <c r="O643" s="14">
        <f>'fnd enro'!O643</f>
        <v>0</v>
      </c>
      <c r="P643" s="14">
        <f>'fnd enro'!P643</f>
        <v>0</v>
      </c>
      <c r="Q643" s="14">
        <f>'fnd enro'!R643</f>
        <v>29</v>
      </c>
      <c r="R643" s="15">
        <f t="shared" si="690"/>
        <v>1</v>
      </c>
      <c r="S643" s="14">
        <f>VALUE('fnd enro'!Q643)</f>
        <v>3</v>
      </c>
      <c r="T643" s="2"/>
      <c r="U643" s="1">
        <f>(($D643*'fnd base rates'!C$107)
+($E643*'fnd base rates'!C$108)
+($F643*'fnd base rates'!C$109)
+($G643*'fnd base rates'!C$110)
+($H643*'fnd base rates'!C$111)
+($I643*'fnd base rates'!C$112)
+($J643*'fnd base rates'!C$113)
+($K643*'fnd base rates'!C$114)
+($M643*'fnd base rates'!C$116)
+($N643*'fnd base rates'!C$117)
+($O643*'fnd base rates'!C$118)
+($P643*VLOOKUP($S643+12,rate_basefnd,3)))
*$R643</f>
        <v>15557.379034000001</v>
      </c>
      <c r="V643" s="1">
        <f>(($D643*'fnd base rates'!D$107)
+($E643*'fnd base rates'!D$108)
+($F643*'fnd base rates'!D$109)
+($G643*'fnd base rates'!D$110)
+($H643*'fnd base rates'!D$111)
+($I643*'fnd base rates'!D$112)
+($J643*'fnd base rates'!D$113)
+($K643*'fnd base rates'!D$114)
+($M643*'fnd base rates'!D$116)
+($N643*'fnd base rates'!D$117)
+($O643*'fnd base rates'!D$118)
+($P643*VLOOKUP($S643+12,rate_basefnd,4)))
*$R643</f>
        <v>22187.32</v>
      </c>
      <c r="W643" s="1">
        <f>(($D643*'fnd base rates'!E$107)
+($E643*'fnd base rates'!E$108)
+($F643*'fnd base rates'!E$109)
+($G643*'fnd base rates'!E$110)
+($H643*'fnd base rates'!E$111)
+($I643*'fnd base rates'!E$112)
+($J643*'fnd base rates'!E$113)
+($K643*'fnd base rates'!E$114)
+($M643*'fnd base rates'!E$116)
+($N643*'fnd base rates'!E$117)
+($O643*'fnd base rates'!E$118)
+($P643*VLOOKUP($S643+12,rate_basefnd,5)))
*$R643</f>
        <v>107060.280904</v>
      </c>
      <c r="X643" s="1">
        <f>(($D643*'fnd base rates'!F$107)
+($E643*'fnd base rates'!F$108)
+($F643*'fnd base rates'!F$109)
+($G643*'fnd base rates'!F$110)
+($H643*'fnd base rates'!F$111)
+($I643*'fnd base rates'!F$112)
+($J643*'fnd base rates'!F$113)
+($K643*'fnd base rates'!F$114)
+($M643*'fnd base rates'!F$116)
+($N643*'fnd base rates'!F$117)
+($O643*'fnd base rates'!F$118)
+($P643*VLOOKUP($S643+12,rate_basefnd,6)))
*$R643</f>
        <v>32899.035948000004</v>
      </c>
      <c r="Y643" s="1">
        <f>(($D643*'fnd base rates'!G$107)
+($E643*'fnd base rates'!G$108)
+($F643*'fnd base rates'!G$109)
+($G643*'fnd base rates'!G$110)
+($H643*'fnd base rates'!G$111)
+($I643*'fnd base rates'!G$112)
+($J643*'fnd base rates'!G$113)
+($K643*'fnd base rates'!G$114)
+($M643*'fnd base rates'!G$116)
+($N643*'fnd base rates'!G$117)
+($O643*'fnd base rates'!G$118)
+($P643*VLOOKUP($S643+12,rate_basefnd,7)))
*$R643</f>
        <v>4698.5251779999999</v>
      </c>
      <c r="Z643" s="1">
        <f>(($D643*'fnd base rates'!H$107)
+($E643*'fnd base rates'!H$108)
+($F643*'fnd base rates'!H$109)
+($G643*'fnd base rates'!H$110)
+($H643*'fnd base rates'!H$111)
+($I643*'fnd base rates'!H$112)
+($J643*'fnd base rates'!H$113)
+($K643*'fnd base rates'!H$114)
+($M643*'fnd base rates'!H$116)
+($N643*'fnd base rates'!H$117)
+($O643*'fnd base rates'!H$118)
+($P643*VLOOKUP($S643+12,rate_basefnd,8)))</f>
        <v>15179.729086000001</v>
      </c>
      <c r="AA643" s="1">
        <f>(($D643*'fnd base rates'!I$107)
+($E643*'fnd base rates'!I$108)
+($F643*'fnd base rates'!I$109)
+($G643*'fnd base rates'!I$110)
+($H643*'fnd base rates'!I$111)
+($I643*'fnd base rates'!I$112)
+($J643*'fnd base rates'!I$113)
+($K643*'fnd base rates'!I$114)
+($M643*'fnd base rates'!I$116)
+($N643*'fnd base rates'!I$117)
+($O643*'fnd base rates'!I$118)
+($P643*VLOOKUP($S643+12,rate_basefnd,9)))
*$R643</f>
        <v>9616.57</v>
      </c>
      <c r="AB643" s="1">
        <f>(($D643*'fnd base rates'!J$107)
+($E643*'fnd base rates'!J$108)
+($F643*'fnd base rates'!J$109)
+($G643*'fnd base rates'!J$110)
+($H643*'fnd base rates'!J$111)
+($I643*'fnd base rates'!J$112)
+($J643*'fnd base rates'!J$113)
+($K643*'fnd base rates'!J$114)
+($M643*'fnd base rates'!J$116)
+($N643*'fnd base rates'!J$117)
+($O643*'fnd base rates'!J$118)
+($P643*VLOOKUP($S643+12,rate_basefnd,10)))
*$R643</f>
        <v>5519.37</v>
      </c>
      <c r="AC643" s="1">
        <f>(($D643*'fnd base rates'!K$107)
+($E643*'fnd base rates'!K$108)
+($F643*'fnd base rates'!K$109)
+($G643*'fnd base rates'!K$110)
+($H643*'fnd base rates'!K$111)
+($I643*'fnd base rates'!K$112)
+($J643*'fnd base rates'!K$113)
+($K643*'fnd base rates'!K$114)
+($M643*'fnd base rates'!K$116)
+($N643*'fnd base rates'!K$117)
+($O643*'fnd base rates'!K$118)
+($P643*VLOOKUP($S643+12,rate_basefnd,11)))
*$R643</f>
        <v>32971.436519999996</v>
      </c>
      <c r="AD643" s="1">
        <f>(($D643*'fnd base rates'!L$107)
+($E643*'fnd base rates'!L$108)
+($F643*'fnd base rates'!L$109)
+($G643*'fnd base rates'!L$110)
+($H643*'fnd base rates'!L$111)
+($I643*'fnd base rates'!L$112)
+($J643*'fnd base rates'!L$113)
+($K643*'fnd base rates'!L$114)
+($M643*'fnd base rates'!L$116)
+($N643*'fnd base rates'!L$117)
+($O643*'fnd base rates'!L$118)
+($P643*VLOOKUP($S643+12,rate_basefnd,12)))</f>
        <v>42800.613720000001</v>
      </c>
      <c r="AE643" s="1">
        <f>(($D643*'fnd base rates'!M$107)
+($E643*'fnd base rates'!M$108)
+($F643*'fnd base rates'!M$109)
+($G643*'fnd base rates'!M$110)
+($H643*'fnd base rates'!M$111)
+($I643*'fnd base rates'!M$112)
+($J643*'fnd base rates'!M$113)
+($K643*'fnd base rates'!M$114)
+($M643*'fnd base rates'!M$116)
+($N643*'fnd base rates'!M$117)
+($O643*'fnd base rates'!M$118)
+($P643*VLOOKUP($S643+12,rate_basefnd,13)))</f>
        <v>0</v>
      </c>
      <c r="AF643" s="4">
        <f t="shared" si="691"/>
        <v>288490.26039000001</v>
      </c>
      <c r="AH643" s="269">
        <f t="shared" si="692"/>
        <v>482204745</v>
      </c>
      <c r="AI643" s="4" t="str">
        <f t="shared" si="693"/>
        <v>482</v>
      </c>
      <c r="AJ643" s="2" t="str">
        <f t="shared" si="694"/>
        <v>204</v>
      </c>
      <c r="AK643" s="2" t="str">
        <f t="shared" si="695"/>
        <v>745</v>
      </c>
      <c r="AL643" s="4">
        <f t="shared" si="696"/>
        <v>1</v>
      </c>
      <c r="AM643" s="4">
        <f t="shared" si="687"/>
        <v>29</v>
      </c>
      <c r="AN643" s="4">
        <f t="shared" si="697"/>
        <v>288490.26039000001</v>
      </c>
      <c r="AO643" s="4">
        <f t="shared" si="698"/>
        <v>9948</v>
      </c>
      <c r="AP643" s="4">
        <f t="shared" si="688"/>
        <v>0</v>
      </c>
      <c r="AQ643" s="4">
        <v>9948</v>
      </c>
      <c r="AW643" s="4">
        <v>9948</v>
      </c>
      <c r="AX643" s="5">
        <f t="shared" si="699"/>
        <v>0</v>
      </c>
      <c r="AY643" s="4">
        <v>9948</v>
      </c>
      <c r="AZ643" s="5"/>
      <c r="BB643" s="5">
        <f t="shared" ref="BB643" si="756">BC643-BA643</f>
        <v>0</v>
      </c>
    </row>
    <row r="644" spans="1:54" s="4" customFormat="1">
      <c r="A644" s="269">
        <v>482</v>
      </c>
      <c r="B644" s="2">
        <v>482204773</v>
      </c>
      <c r="C644" s="9" t="s">
        <v>298</v>
      </c>
      <c r="D644" s="14">
        <f>'fnd enro'!D644</f>
        <v>0</v>
      </c>
      <c r="E644" s="14">
        <f>'fnd enro'!E644</f>
        <v>0</v>
      </c>
      <c r="F644" s="14">
        <f>'fnd enro'!F644</f>
        <v>4</v>
      </c>
      <c r="G644" s="14">
        <f>'fnd enro'!G644</f>
        <v>27</v>
      </c>
      <c r="H644" s="14">
        <f>'fnd enro'!H644</f>
        <v>10</v>
      </c>
      <c r="I644" s="14">
        <f>'fnd enro'!I644</f>
        <v>0</v>
      </c>
      <c r="J644" s="14">
        <f>'fnd enro'!J644</f>
        <v>0</v>
      </c>
      <c r="K644" s="15">
        <f>'fnd enro'!K644</f>
        <v>1.5826</v>
      </c>
      <c r="L644" s="14">
        <f>'fnd enro'!L644</f>
        <v>0</v>
      </c>
      <c r="M644" s="14">
        <f>'fnd enro'!M644</f>
        <v>0</v>
      </c>
      <c r="N644" s="14">
        <f>'fnd enro'!N644</f>
        <v>0</v>
      </c>
      <c r="O644" s="14">
        <f>'fnd enro'!O644</f>
        <v>0</v>
      </c>
      <c r="P644" s="14">
        <f>'fnd enro'!P644</f>
        <v>3</v>
      </c>
      <c r="Q644" s="14">
        <f>'fnd enro'!R644</f>
        <v>41</v>
      </c>
      <c r="R644" s="15">
        <f t="shared" si="690"/>
        <v>1</v>
      </c>
      <c r="S644" s="14">
        <f>VALUE('fnd enro'!Q644)</f>
        <v>6</v>
      </c>
      <c r="T644" s="2"/>
      <c r="U644" s="1">
        <f>(($D644*'fnd base rates'!C$107)
+($E644*'fnd base rates'!C$108)
+($F644*'fnd base rates'!C$109)
+($G644*'fnd base rates'!C$110)
+($H644*'fnd base rates'!C$111)
+($I644*'fnd base rates'!C$112)
+($J644*'fnd base rates'!C$113)
+($K644*'fnd base rates'!C$114)
+($M644*'fnd base rates'!C$116)
+($N644*'fnd base rates'!C$117)
+($O644*'fnd base rates'!C$118)
+($P644*VLOOKUP($S644+12,rate_basefnd,3)))
*$R644</f>
        <v>22190.185186000002</v>
      </c>
      <c r="V644" s="1">
        <f>(($D644*'fnd base rates'!D$107)
+($E644*'fnd base rates'!D$108)
+($F644*'fnd base rates'!D$109)
+($G644*'fnd base rates'!D$110)
+($H644*'fnd base rates'!D$111)
+($I644*'fnd base rates'!D$112)
+($J644*'fnd base rates'!D$113)
+($K644*'fnd base rates'!D$114)
+($M644*'fnd base rates'!D$116)
+($N644*'fnd base rates'!D$117)
+($O644*'fnd base rates'!D$118)
+($P644*VLOOKUP($S644+12,rate_basefnd,4)))
*$R644</f>
        <v>32293.39</v>
      </c>
      <c r="W644" s="1">
        <f>(($D644*'fnd base rates'!E$107)
+($E644*'fnd base rates'!E$108)
+($F644*'fnd base rates'!E$109)
+($G644*'fnd base rates'!E$110)
+($H644*'fnd base rates'!E$111)
+($I644*'fnd base rates'!E$112)
+($J644*'fnd base rates'!E$113)
+($K644*'fnd base rates'!E$114)
+($M644*'fnd base rates'!E$116)
+($N644*'fnd base rates'!E$117)
+($O644*'fnd base rates'!E$118)
+($P644*VLOOKUP($S644+12,rate_basefnd,5)))
*$R644</f>
        <v>163919.24541599999</v>
      </c>
      <c r="X644" s="1">
        <f>(($D644*'fnd base rates'!F$107)
+($E644*'fnd base rates'!F$108)
+($F644*'fnd base rates'!F$109)
+($G644*'fnd base rates'!F$110)
+($H644*'fnd base rates'!F$111)
+($I644*'fnd base rates'!F$112)
+($J644*'fnd base rates'!F$113)
+($K644*'fnd base rates'!F$114)
+($M644*'fnd base rates'!F$116)
+($N644*'fnd base rates'!F$117)
+($O644*'fnd base rates'!F$118)
+($P644*VLOOKUP($S644+12,rate_basefnd,6)))
*$R644</f>
        <v>48624.602891999995</v>
      </c>
      <c r="Y644" s="1">
        <f>(($D644*'fnd base rates'!G$107)
+($E644*'fnd base rates'!G$108)
+($F644*'fnd base rates'!G$109)
+($G644*'fnd base rates'!G$110)
+($H644*'fnd base rates'!G$111)
+($I644*'fnd base rates'!G$112)
+($J644*'fnd base rates'!G$113)
+($K644*'fnd base rates'!G$114)
+($M644*'fnd base rates'!G$116)
+($N644*'fnd base rates'!G$117)
+($O644*'fnd base rates'!G$118)
+($P644*VLOOKUP($S644+12,rate_basefnd,7)))
*$R644</f>
        <v>6983.1645620000008</v>
      </c>
      <c r="Z644" s="1">
        <f>(($D644*'fnd base rates'!H$107)
+($E644*'fnd base rates'!H$108)
+($F644*'fnd base rates'!H$109)
+($G644*'fnd base rates'!H$110)
+($H644*'fnd base rates'!H$111)
+($I644*'fnd base rates'!H$112)
+($J644*'fnd base rates'!H$113)
+($K644*'fnd base rates'!H$114)
+($M644*'fnd base rates'!H$116)
+($N644*'fnd base rates'!H$117)
+($O644*'fnd base rates'!H$118)
+($P644*VLOOKUP($S644+12,rate_basefnd,8)))</f>
        <v>21528.166294000002</v>
      </c>
      <c r="AA644" s="1">
        <f>(($D644*'fnd base rates'!I$107)
+($E644*'fnd base rates'!I$108)
+($F644*'fnd base rates'!I$109)
+($G644*'fnd base rates'!I$110)
+($H644*'fnd base rates'!I$111)
+($I644*'fnd base rates'!I$112)
+($J644*'fnd base rates'!I$113)
+($K644*'fnd base rates'!I$114)
+($M644*'fnd base rates'!I$116)
+($N644*'fnd base rates'!I$117)
+($O644*'fnd base rates'!I$118)
+($P644*VLOOKUP($S644+12,rate_basefnd,9)))
*$R644</f>
        <v>13489.42</v>
      </c>
      <c r="AB644" s="1">
        <f>(($D644*'fnd base rates'!J$107)
+($E644*'fnd base rates'!J$108)
+($F644*'fnd base rates'!J$109)
+($G644*'fnd base rates'!J$110)
+($H644*'fnd base rates'!J$111)
+($I644*'fnd base rates'!J$112)
+($J644*'fnd base rates'!J$113)
+($K644*'fnd base rates'!J$114)
+($M644*'fnd base rates'!J$116)
+($N644*'fnd base rates'!J$117)
+($O644*'fnd base rates'!J$118)
+($P644*VLOOKUP($S644+12,rate_basefnd,10)))
*$R644</f>
        <v>8907.18</v>
      </c>
      <c r="AC644" s="1">
        <f>(($D644*'fnd base rates'!K$107)
+($E644*'fnd base rates'!K$108)
+($F644*'fnd base rates'!K$109)
+($G644*'fnd base rates'!K$110)
+($H644*'fnd base rates'!K$111)
+($I644*'fnd base rates'!K$112)
+($J644*'fnd base rates'!K$113)
+($K644*'fnd base rates'!K$114)
+($M644*'fnd base rates'!K$116)
+($N644*'fnd base rates'!K$117)
+($O644*'fnd base rates'!K$118)
+($P644*VLOOKUP($S644+12,rate_basefnd,11)))
*$R644</f>
        <v>45928.105079999994</v>
      </c>
      <c r="AD644" s="1">
        <f>(($D644*'fnd base rates'!L$107)
+($E644*'fnd base rates'!L$108)
+($F644*'fnd base rates'!L$109)
+($G644*'fnd base rates'!L$110)
+($H644*'fnd base rates'!L$111)
+($I644*'fnd base rates'!L$112)
+($J644*'fnd base rates'!L$113)
+($K644*'fnd base rates'!L$114)
+($M644*'fnd base rates'!L$116)
+($N644*'fnd base rates'!L$117)
+($O644*'fnd base rates'!L$118)
+($P644*VLOOKUP($S644+12,rate_basefnd,12)))</f>
        <v>61416.323880000004</v>
      </c>
      <c r="AE644" s="1">
        <f>(($D644*'fnd base rates'!M$107)
+($E644*'fnd base rates'!M$108)
+($F644*'fnd base rates'!M$109)
+($G644*'fnd base rates'!M$110)
+($H644*'fnd base rates'!M$111)
+($I644*'fnd base rates'!M$112)
+($J644*'fnd base rates'!M$113)
+($K644*'fnd base rates'!M$114)
+($M644*'fnd base rates'!M$116)
+($N644*'fnd base rates'!M$117)
+($O644*'fnd base rates'!M$118)
+($P644*VLOOKUP($S644+12,rate_basefnd,13)))</f>
        <v>0</v>
      </c>
      <c r="AF644" s="4">
        <f t="shared" si="691"/>
        <v>425279.78330999997</v>
      </c>
      <c r="AH644" s="269">
        <f t="shared" si="692"/>
        <v>482204773</v>
      </c>
      <c r="AI644" s="4" t="str">
        <f t="shared" si="693"/>
        <v>482</v>
      </c>
      <c r="AJ644" s="2" t="str">
        <f t="shared" si="694"/>
        <v>204</v>
      </c>
      <c r="AK644" s="2" t="str">
        <f t="shared" si="695"/>
        <v>773</v>
      </c>
      <c r="AL644" s="4">
        <f t="shared" si="696"/>
        <v>1</v>
      </c>
      <c r="AM644" s="4">
        <f t="shared" si="687"/>
        <v>41</v>
      </c>
      <c r="AN644" s="4">
        <f t="shared" si="697"/>
        <v>425279.78330999997</v>
      </c>
      <c r="AO644" s="4">
        <f t="shared" si="698"/>
        <v>10373</v>
      </c>
      <c r="AP644" s="4">
        <f t="shared" si="688"/>
        <v>0</v>
      </c>
      <c r="AQ644" s="4">
        <v>10373</v>
      </c>
      <c r="AW644" s="4">
        <v>10373</v>
      </c>
      <c r="AX644" s="5">
        <f t="shared" si="699"/>
        <v>0</v>
      </c>
      <c r="AY644" s="4">
        <v>10373</v>
      </c>
      <c r="AZ644" s="5"/>
      <c r="BB644" s="5">
        <f t="shared" ref="BB644" si="757">BC644-BA644</f>
        <v>0</v>
      </c>
    </row>
    <row r="645" spans="1:54" s="4" customFormat="1">
      <c r="A645" s="269">
        <v>483</v>
      </c>
      <c r="B645" s="2">
        <v>483239020</v>
      </c>
      <c r="C645" s="9" t="s">
        <v>1072</v>
      </c>
      <c r="D645" s="14">
        <f>'fnd enro'!D645</f>
        <v>0</v>
      </c>
      <c r="E645" s="14">
        <f>'fnd enro'!E645</f>
        <v>0</v>
      </c>
      <c r="F645" s="14">
        <f>'fnd enro'!F645</f>
        <v>0</v>
      </c>
      <c r="G645" s="14">
        <f>'fnd enro'!G645</f>
        <v>3</v>
      </c>
      <c r="H645" s="14">
        <f>'fnd enro'!H645</f>
        <v>10</v>
      </c>
      <c r="I645" s="14">
        <f>'fnd enro'!I645</f>
        <v>8</v>
      </c>
      <c r="J645" s="14">
        <f>'fnd enro'!J645</f>
        <v>0</v>
      </c>
      <c r="K645" s="15">
        <f>'fnd enro'!K645</f>
        <v>0.81059999999999999</v>
      </c>
      <c r="L645" s="14">
        <f>'fnd enro'!L645</f>
        <v>0</v>
      </c>
      <c r="M645" s="14">
        <f>'fnd enro'!M645</f>
        <v>0</v>
      </c>
      <c r="N645" s="14">
        <f>'fnd enro'!N645</f>
        <v>1</v>
      </c>
      <c r="O645" s="14">
        <f>'fnd enro'!O645</f>
        <v>0</v>
      </c>
      <c r="P645" s="14">
        <f>'fnd enro'!P645</f>
        <v>12</v>
      </c>
      <c r="Q645" s="14">
        <f>'fnd enro'!R645</f>
        <v>21</v>
      </c>
      <c r="R645" s="15">
        <f t="shared" si="690"/>
        <v>1.0369999999999999</v>
      </c>
      <c r="S645" s="14">
        <f>VALUE('fnd enro'!Q645)</f>
        <v>10</v>
      </c>
      <c r="T645" s="2"/>
      <c r="U645" s="1">
        <f>(($D645*'fnd base rates'!C$107)
+($E645*'fnd base rates'!C$108)
+($F645*'fnd base rates'!C$109)
+($G645*'fnd base rates'!C$110)
+($H645*'fnd base rates'!C$111)
+($I645*'fnd base rates'!C$112)
+($J645*'fnd base rates'!C$113)
+($K645*'fnd base rates'!C$114)
+($M645*'fnd base rates'!C$116)
+($N645*'fnd base rates'!C$117)
+($O645*'fnd base rates'!C$118)
+($P645*VLOOKUP($S645+12,rate_basefnd,3)))
*$R645</f>
        <v>12780.172861842</v>
      </c>
      <c r="V645" s="1">
        <f>(($D645*'fnd base rates'!D$107)
+($E645*'fnd base rates'!D$108)
+($F645*'fnd base rates'!D$109)
+($G645*'fnd base rates'!D$110)
+($H645*'fnd base rates'!D$111)
+($I645*'fnd base rates'!D$112)
+($J645*'fnd base rates'!D$113)
+($K645*'fnd base rates'!D$114)
+($M645*'fnd base rates'!D$116)
+($N645*'fnd base rates'!D$117)
+($O645*'fnd base rates'!D$118)
+($P645*VLOOKUP($S645+12,rate_basefnd,4)))
*$R645</f>
        <v>21531.345069999999</v>
      </c>
      <c r="W645" s="1">
        <f>(($D645*'fnd base rates'!E$107)
+($E645*'fnd base rates'!E$108)
+($F645*'fnd base rates'!E$109)
+($G645*'fnd base rates'!E$110)
+($H645*'fnd base rates'!E$111)
+($I645*'fnd base rates'!E$112)
+($J645*'fnd base rates'!E$113)
+($K645*'fnd base rates'!E$114)
+($M645*'fnd base rates'!E$116)
+($N645*'fnd base rates'!E$117)
+($O645*'fnd base rates'!E$118)
+($P645*VLOOKUP($S645+12,rate_basefnd,5)))
*$R645</f>
        <v>135704.72141815198</v>
      </c>
      <c r="X645" s="1">
        <f>(($D645*'fnd base rates'!F$107)
+($E645*'fnd base rates'!F$108)
+($F645*'fnd base rates'!F$109)
+($G645*'fnd base rates'!F$110)
+($H645*'fnd base rates'!F$111)
+($I645*'fnd base rates'!F$112)
+($J645*'fnd base rates'!F$113)
+($K645*'fnd base rates'!F$114)
+($M645*'fnd base rates'!F$116)
+($N645*'fnd base rates'!F$117)
+($O645*'fnd base rates'!F$118)
+($P645*VLOOKUP($S645+12,rate_basefnd,6)))
*$R645</f>
        <v>21754.211564124002</v>
      </c>
      <c r="Y645" s="1">
        <f>(($D645*'fnd base rates'!G$107)
+($E645*'fnd base rates'!G$108)
+($F645*'fnd base rates'!G$109)
+($G645*'fnd base rates'!G$110)
+($H645*'fnd base rates'!G$111)
+($I645*'fnd base rates'!G$112)
+($J645*'fnd base rates'!G$113)
+($K645*'fnd base rates'!G$114)
+($M645*'fnd base rates'!G$116)
+($N645*'fnd base rates'!G$117)
+($O645*'fnd base rates'!G$118)
+($P645*VLOOKUP($S645+12,rate_basefnd,7)))
*$R645</f>
        <v>5864.2338821140002</v>
      </c>
      <c r="Z645" s="1">
        <f>(($D645*'fnd base rates'!H$107)
+($E645*'fnd base rates'!H$108)
+($F645*'fnd base rates'!H$109)
+($G645*'fnd base rates'!H$110)
+($H645*'fnd base rates'!H$111)
+($I645*'fnd base rates'!H$112)
+($J645*'fnd base rates'!H$113)
+($K645*'fnd base rates'!H$114)
+($M645*'fnd base rates'!H$116)
+($N645*'fnd base rates'!H$117)
+($O645*'fnd base rates'!H$118)
+($P645*VLOOKUP($S645+12,rate_basefnd,8)))</f>
        <v>13890.147614000001</v>
      </c>
      <c r="AA645" s="1">
        <f>(($D645*'fnd base rates'!I$107)
+($E645*'fnd base rates'!I$108)
+($F645*'fnd base rates'!I$109)
+($G645*'fnd base rates'!I$110)
+($H645*'fnd base rates'!I$111)
+($I645*'fnd base rates'!I$112)
+($J645*'fnd base rates'!I$113)
+($K645*'fnd base rates'!I$114)
+($M645*'fnd base rates'!I$116)
+($N645*'fnd base rates'!I$117)
+($O645*'fnd base rates'!I$118)
+($P645*VLOOKUP($S645+12,rate_basefnd,9)))
*$R645</f>
        <v>10179.347549999999</v>
      </c>
      <c r="AB645" s="1">
        <f>(($D645*'fnd base rates'!J$107)
+($E645*'fnd base rates'!J$108)
+($F645*'fnd base rates'!J$109)
+($G645*'fnd base rates'!J$110)
+($H645*'fnd base rates'!J$111)
+($I645*'fnd base rates'!J$112)
+($J645*'fnd base rates'!J$113)
+($K645*'fnd base rates'!J$114)
+($M645*'fnd base rates'!J$116)
+($N645*'fnd base rates'!J$117)
+($O645*'fnd base rates'!J$118)
+($P645*VLOOKUP($S645+12,rate_basefnd,10)))
*$R645</f>
        <v>17446.93391</v>
      </c>
      <c r="AC645" s="1">
        <f>(($D645*'fnd base rates'!K$107)
+($E645*'fnd base rates'!K$108)
+($F645*'fnd base rates'!K$109)
+($G645*'fnd base rates'!K$110)
+($H645*'fnd base rates'!K$111)
+($I645*'fnd base rates'!K$112)
+($J645*'fnd base rates'!K$113)
+($K645*'fnd base rates'!K$114)
+($M645*'fnd base rates'!K$116)
+($N645*'fnd base rates'!K$117)
+($O645*'fnd base rates'!K$118)
+($P645*VLOOKUP($S645+12,rate_basefnd,11)))
*$R645</f>
        <v>25554.778016759999</v>
      </c>
      <c r="AD645" s="1">
        <f>(($D645*'fnd base rates'!L$107)
+($E645*'fnd base rates'!L$108)
+($F645*'fnd base rates'!L$109)
+($G645*'fnd base rates'!L$110)
+($H645*'fnd base rates'!L$111)
+($I645*'fnd base rates'!L$112)
+($J645*'fnd base rates'!L$113)
+($K645*'fnd base rates'!L$114)
+($M645*'fnd base rates'!L$116)
+($N645*'fnd base rates'!L$117)
+($O645*'fnd base rates'!L$118)
+($P645*VLOOKUP($S645+12,rate_basefnd,12)))</f>
        <v>37830.640280000007</v>
      </c>
      <c r="AE645" s="1">
        <f>(($D645*'fnd base rates'!M$107)
+($E645*'fnd base rates'!M$108)
+($F645*'fnd base rates'!M$109)
+($G645*'fnd base rates'!M$110)
+($H645*'fnd base rates'!M$111)
+($I645*'fnd base rates'!M$112)
+($J645*'fnd base rates'!M$113)
+($K645*'fnd base rates'!M$114)
+($M645*'fnd base rates'!M$116)
+($N645*'fnd base rates'!M$117)
+($O645*'fnd base rates'!M$118)
+($P645*VLOOKUP($S645+12,rate_basefnd,13)))</f>
        <v>0</v>
      </c>
      <c r="AF645" s="4">
        <f t="shared" si="691"/>
        <v>302536.53216699196</v>
      </c>
      <c r="AH645" s="269">
        <f t="shared" si="692"/>
        <v>483239020</v>
      </c>
      <c r="AI645" s="4" t="str">
        <f t="shared" si="693"/>
        <v>483</v>
      </c>
      <c r="AJ645" s="2" t="str">
        <f t="shared" si="694"/>
        <v>239</v>
      </c>
      <c r="AK645" s="2" t="str">
        <f t="shared" si="695"/>
        <v>020</v>
      </c>
      <c r="AL645" s="4">
        <f t="shared" si="696"/>
        <v>1</v>
      </c>
      <c r="AM645" s="4">
        <f t="shared" si="687"/>
        <v>21</v>
      </c>
      <c r="AN645" s="4">
        <f t="shared" si="697"/>
        <v>302536.53216699196</v>
      </c>
      <c r="AO645" s="4">
        <f t="shared" si="698"/>
        <v>14407</v>
      </c>
      <c r="AP645" s="4">
        <f t="shared" si="688"/>
        <v>0</v>
      </c>
      <c r="AQ645" s="4">
        <v>14407</v>
      </c>
      <c r="AW645" s="4">
        <v>14407</v>
      </c>
      <c r="AX645" s="5">
        <f t="shared" si="699"/>
        <v>0</v>
      </c>
      <c r="AY645" s="4">
        <v>14407</v>
      </c>
      <c r="AZ645" s="5"/>
      <c r="BB645" s="5">
        <f t="shared" ref="BB645" si="758">BC645-BA645</f>
        <v>0</v>
      </c>
    </row>
    <row r="646" spans="1:54" s="4" customFormat="1">
      <c r="A646" s="269">
        <v>483</v>
      </c>
      <c r="B646" s="2">
        <v>483239036</v>
      </c>
      <c r="C646" s="9" t="s">
        <v>1072</v>
      </c>
      <c r="D646" s="14">
        <f>'fnd enro'!D646</f>
        <v>0</v>
      </c>
      <c r="E646" s="14">
        <f>'fnd enro'!E646</f>
        <v>0</v>
      </c>
      <c r="F646" s="14">
        <f>'fnd enro'!F646</f>
        <v>0</v>
      </c>
      <c r="G646" s="14">
        <f>'fnd enro'!G646</f>
        <v>4</v>
      </c>
      <c r="H646" s="14">
        <f>'fnd enro'!H646</f>
        <v>14</v>
      </c>
      <c r="I646" s="14">
        <f>'fnd enro'!I646</f>
        <v>7</v>
      </c>
      <c r="J646" s="14">
        <f>'fnd enro'!J646</f>
        <v>0</v>
      </c>
      <c r="K646" s="15">
        <f>'fnd enro'!K646</f>
        <v>0.96499999999999997</v>
      </c>
      <c r="L646" s="14">
        <f>'fnd enro'!L646</f>
        <v>0</v>
      </c>
      <c r="M646" s="14">
        <f>'fnd enro'!M646</f>
        <v>0</v>
      </c>
      <c r="N646" s="14">
        <f>'fnd enro'!N646</f>
        <v>0</v>
      </c>
      <c r="O646" s="14">
        <f>'fnd enro'!O646</f>
        <v>0</v>
      </c>
      <c r="P646" s="14">
        <f>'fnd enro'!P646</f>
        <v>7</v>
      </c>
      <c r="Q646" s="14">
        <f>'fnd enro'!R646</f>
        <v>25</v>
      </c>
      <c r="R646" s="15">
        <f t="shared" si="690"/>
        <v>1.0369999999999999</v>
      </c>
      <c r="S646" s="14">
        <f>VALUE('fnd enro'!Q646)</f>
        <v>7</v>
      </c>
      <c r="T646" s="2"/>
      <c r="U646" s="1">
        <f>(($D646*'fnd base rates'!C$107)
+($E646*'fnd base rates'!C$108)
+($F646*'fnd base rates'!C$109)
+($G646*'fnd base rates'!C$110)
+($H646*'fnd base rates'!C$111)
+($I646*'fnd base rates'!C$112)
+($J646*'fnd base rates'!C$113)
+($K646*'fnd base rates'!C$114)
+($M646*'fnd base rates'!C$116)
+($N646*'fnd base rates'!C$117)
+($O646*'fnd base rates'!C$118)
+($P646*VLOOKUP($S646+12,rate_basefnd,3)))
*$R646</f>
        <v>14406.018155049998</v>
      </c>
      <c r="V646" s="1">
        <f>(($D646*'fnd base rates'!D$107)
+($E646*'fnd base rates'!D$108)
+($F646*'fnd base rates'!D$109)
+($G646*'fnd base rates'!D$110)
+($H646*'fnd base rates'!D$111)
+($I646*'fnd base rates'!D$112)
+($J646*'fnd base rates'!D$113)
+($K646*'fnd base rates'!D$114)
+($M646*'fnd base rates'!D$116)
+($N646*'fnd base rates'!D$117)
+($O646*'fnd base rates'!D$118)
+($P646*VLOOKUP($S646+12,rate_basefnd,4)))
*$R646</f>
        <v>22195.470979999998</v>
      </c>
      <c r="W646" s="1">
        <f>(($D646*'fnd base rates'!E$107)
+($E646*'fnd base rates'!E$108)
+($F646*'fnd base rates'!E$109)
+($G646*'fnd base rates'!E$110)
+($H646*'fnd base rates'!E$111)
+($I646*'fnd base rates'!E$112)
+($J646*'fnd base rates'!E$113)
+($K646*'fnd base rates'!E$114)
+($M646*'fnd base rates'!E$116)
+($N646*'fnd base rates'!E$117)
+($O646*'fnd base rates'!E$118)
+($P646*VLOOKUP($S646+12,rate_basefnd,5)))
*$R646</f>
        <v>125024.51479779997</v>
      </c>
      <c r="X646" s="1">
        <f>(($D646*'fnd base rates'!F$107)
+($E646*'fnd base rates'!F$108)
+($F646*'fnd base rates'!F$109)
+($G646*'fnd base rates'!F$110)
+($H646*'fnd base rates'!F$111)
+($I646*'fnd base rates'!F$112)
+($J646*'fnd base rates'!F$113)
+($K646*'fnd base rates'!F$114)
+($M646*'fnd base rates'!F$116)
+($N646*'fnd base rates'!F$117)
+($O646*'fnd base rates'!F$118)
+($P646*VLOOKUP($S646+12,rate_basefnd,6)))
*$R646</f>
        <v>26063.190931099998</v>
      </c>
      <c r="Y646" s="1">
        <f>(($D646*'fnd base rates'!G$107)
+($E646*'fnd base rates'!G$108)
+($F646*'fnd base rates'!G$109)
+($G646*'fnd base rates'!G$110)
+($H646*'fnd base rates'!G$111)
+($I646*'fnd base rates'!G$112)
+($J646*'fnd base rates'!G$113)
+($K646*'fnd base rates'!G$114)
+($M646*'fnd base rates'!G$116)
+($N646*'fnd base rates'!G$117)
+($O646*'fnd base rates'!G$118)
+($P646*VLOOKUP($S646+12,rate_basefnd,7)))
*$R646</f>
        <v>5403.6432058499995</v>
      </c>
      <c r="Z646" s="1">
        <f>(($D646*'fnd base rates'!H$107)
+($E646*'fnd base rates'!H$108)
+($F646*'fnd base rates'!H$109)
+($G646*'fnd base rates'!H$110)
+($H646*'fnd base rates'!H$111)
+($I646*'fnd base rates'!H$112)
+($J646*'fnd base rates'!H$113)
+($K646*'fnd base rates'!H$114)
+($M646*'fnd base rates'!H$116)
+($N646*'fnd base rates'!H$117)
+($O646*'fnd base rates'!H$118)
+($P646*VLOOKUP($S646+12,rate_basefnd,8)))</f>
        <v>15383.72335</v>
      </c>
      <c r="AA646" s="1">
        <f>(($D646*'fnd base rates'!I$107)
+($E646*'fnd base rates'!I$108)
+($F646*'fnd base rates'!I$109)
+($G646*'fnd base rates'!I$110)
+($H646*'fnd base rates'!I$111)
+($I646*'fnd base rates'!I$112)
+($J646*'fnd base rates'!I$113)
+($K646*'fnd base rates'!I$114)
+($M646*'fnd base rates'!I$116)
+($N646*'fnd base rates'!I$117)
+($O646*'fnd base rates'!I$118)
+($P646*VLOOKUP($S646+12,rate_basefnd,9)))
*$R646</f>
        <v>10561.388719999999</v>
      </c>
      <c r="AB646" s="1">
        <f>(($D646*'fnd base rates'!J$107)
+($E646*'fnd base rates'!J$108)
+($F646*'fnd base rates'!J$109)
+($G646*'fnd base rates'!J$110)
+($H646*'fnd base rates'!J$111)
+($I646*'fnd base rates'!J$112)
+($J646*'fnd base rates'!J$113)
+($K646*'fnd base rates'!J$114)
+($M646*'fnd base rates'!J$116)
+($N646*'fnd base rates'!J$117)
+($O646*'fnd base rates'!J$118)
+($P646*VLOOKUP($S646+12,rate_basefnd,10)))
*$R646</f>
        <v>13258.12796</v>
      </c>
      <c r="AC646" s="1">
        <f>(($D646*'fnd base rates'!K$107)
+($E646*'fnd base rates'!K$108)
+($F646*'fnd base rates'!K$109)
+($G646*'fnd base rates'!K$110)
+($H646*'fnd base rates'!K$111)
+($I646*'fnd base rates'!K$112)
+($J646*'fnd base rates'!K$113)
+($K646*'fnd base rates'!K$114)
+($M646*'fnd base rates'!K$116)
+($N646*'fnd base rates'!K$117)
+($O646*'fnd base rates'!K$118)
+($P646*VLOOKUP($S646+12,rate_basefnd,11)))
*$R646</f>
        <v>30074.552388999993</v>
      </c>
      <c r="AD646" s="1">
        <f>(($D646*'fnd base rates'!L$107)
+($E646*'fnd base rates'!L$108)
+($F646*'fnd base rates'!L$109)
+($G646*'fnd base rates'!L$110)
+($H646*'fnd base rates'!L$111)
+($I646*'fnd base rates'!L$112)
+($J646*'fnd base rates'!L$113)
+($K646*'fnd base rates'!L$114)
+($M646*'fnd base rates'!L$116)
+($N646*'fnd base rates'!L$117)
+($O646*'fnd base rates'!L$118)
+($P646*VLOOKUP($S646+12,rate_basefnd,12)))</f>
        <v>40138.037000000004</v>
      </c>
      <c r="AE646" s="1">
        <f>(($D646*'fnd base rates'!M$107)
+($E646*'fnd base rates'!M$108)
+($F646*'fnd base rates'!M$109)
+($G646*'fnd base rates'!M$110)
+($H646*'fnd base rates'!M$111)
+($I646*'fnd base rates'!M$112)
+($J646*'fnd base rates'!M$113)
+($K646*'fnd base rates'!M$114)
+($M646*'fnd base rates'!M$116)
+($N646*'fnd base rates'!M$117)
+($O646*'fnd base rates'!M$118)
+($P646*VLOOKUP($S646+12,rate_basefnd,13)))</f>
        <v>0</v>
      </c>
      <c r="AF646" s="4">
        <f t="shared" si="691"/>
        <v>302508.66748880001</v>
      </c>
      <c r="AH646" s="269">
        <f t="shared" si="692"/>
        <v>483239036</v>
      </c>
      <c r="AI646" s="4" t="str">
        <f t="shared" si="693"/>
        <v>483</v>
      </c>
      <c r="AJ646" s="2" t="str">
        <f t="shared" si="694"/>
        <v>239</v>
      </c>
      <c r="AK646" s="2" t="str">
        <f t="shared" si="695"/>
        <v>036</v>
      </c>
      <c r="AL646" s="4">
        <f t="shared" si="696"/>
        <v>1</v>
      </c>
      <c r="AM646" s="4">
        <f t="shared" si="687"/>
        <v>25</v>
      </c>
      <c r="AN646" s="4">
        <f t="shared" si="697"/>
        <v>302508.66748880001</v>
      </c>
      <c r="AO646" s="4">
        <f t="shared" si="698"/>
        <v>12100</v>
      </c>
      <c r="AP646" s="4">
        <f t="shared" si="688"/>
        <v>0</v>
      </c>
      <c r="AQ646" s="4">
        <v>12100</v>
      </c>
      <c r="AW646" s="4">
        <v>12100</v>
      </c>
      <c r="AX646" s="5">
        <f t="shared" si="699"/>
        <v>0</v>
      </c>
      <c r="AY646" s="4">
        <v>12100</v>
      </c>
      <c r="AZ646" s="5"/>
      <c r="BB646" s="5">
        <f t="shared" ref="BB646" si="759">BC646-BA646</f>
        <v>0</v>
      </c>
    </row>
    <row r="647" spans="1:54" s="4" customFormat="1">
      <c r="A647" s="269">
        <v>483</v>
      </c>
      <c r="B647" s="2">
        <v>483239052</v>
      </c>
      <c r="C647" s="9" t="s">
        <v>1072</v>
      </c>
      <c r="D647" s="14">
        <f>'fnd enro'!D647</f>
        <v>0</v>
      </c>
      <c r="E647" s="14">
        <f>'fnd enro'!E647</f>
        <v>0</v>
      </c>
      <c r="F647" s="14">
        <f>'fnd enro'!F647</f>
        <v>0</v>
      </c>
      <c r="G647" s="14">
        <f>'fnd enro'!G647</f>
        <v>1</v>
      </c>
      <c r="H647" s="14">
        <f>'fnd enro'!H647</f>
        <v>20</v>
      </c>
      <c r="I647" s="14">
        <f>'fnd enro'!I647</f>
        <v>16</v>
      </c>
      <c r="J647" s="14">
        <f>'fnd enro'!J647</f>
        <v>0</v>
      </c>
      <c r="K647" s="15">
        <f>'fnd enro'!K647</f>
        <v>1.4281999999999999</v>
      </c>
      <c r="L647" s="14">
        <f>'fnd enro'!L647</f>
        <v>0</v>
      </c>
      <c r="M647" s="14">
        <f>'fnd enro'!M647</f>
        <v>0</v>
      </c>
      <c r="N647" s="14">
        <f>'fnd enro'!N647</f>
        <v>0</v>
      </c>
      <c r="O647" s="14">
        <f>'fnd enro'!O647</f>
        <v>0</v>
      </c>
      <c r="P647" s="14">
        <f>'fnd enro'!P647</f>
        <v>1</v>
      </c>
      <c r="Q647" s="14">
        <f>'fnd enro'!R647</f>
        <v>37</v>
      </c>
      <c r="R647" s="15">
        <f t="shared" si="690"/>
        <v>1.0369999999999999</v>
      </c>
      <c r="S647" s="14">
        <f>VALUE('fnd enro'!Q647)</f>
        <v>7</v>
      </c>
      <c r="T647" s="2"/>
      <c r="U647" s="1">
        <f>(($D647*'fnd base rates'!C$107)
+($E647*'fnd base rates'!C$108)
+($F647*'fnd base rates'!C$109)
+($G647*'fnd base rates'!C$110)
+($H647*'fnd base rates'!C$111)
+($I647*'fnd base rates'!C$112)
+($J647*'fnd base rates'!C$113)
+($K647*'fnd base rates'!C$114)
+($M647*'fnd base rates'!C$116)
+($N647*'fnd base rates'!C$117)
+($O647*'fnd base rates'!C$118)
+($P647*VLOOKUP($S647+12,rate_basefnd,3)))
*$R647</f>
        <v>20654.665064673998</v>
      </c>
      <c r="V647" s="1">
        <f>(($D647*'fnd base rates'!D$107)
+($E647*'fnd base rates'!D$108)
+($F647*'fnd base rates'!D$109)
+($G647*'fnd base rates'!D$110)
+($H647*'fnd base rates'!D$111)
+($I647*'fnd base rates'!D$112)
+($J647*'fnd base rates'!D$113)
+($K647*'fnd base rates'!D$114)
+($M647*'fnd base rates'!D$116)
+($N647*'fnd base rates'!D$117)
+($O647*'fnd base rates'!D$118)
+($P647*VLOOKUP($S647+12,rate_basefnd,4)))
*$R647</f>
        <v>29692.607659999998</v>
      </c>
      <c r="W647" s="1">
        <f>(($D647*'fnd base rates'!E$107)
+($E647*'fnd base rates'!E$108)
+($F647*'fnd base rates'!E$109)
+($G647*'fnd base rates'!E$110)
+($H647*'fnd base rates'!E$111)
+($I647*'fnd base rates'!E$112)
+($J647*'fnd base rates'!E$113)
+($K647*'fnd base rates'!E$114)
+($M647*'fnd base rates'!E$116)
+($N647*'fnd base rates'!E$117)
+($O647*'fnd base rates'!E$118)
+($P647*VLOOKUP($S647+12,rate_basefnd,5)))
*$R647</f>
        <v>160569.15664674394</v>
      </c>
      <c r="X647" s="1">
        <f>(($D647*'fnd base rates'!F$107)
+($E647*'fnd base rates'!F$108)
+($F647*'fnd base rates'!F$109)
+($G647*'fnd base rates'!F$110)
+($H647*'fnd base rates'!F$111)
+($I647*'fnd base rates'!F$112)
+($J647*'fnd base rates'!F$113)
+($K647*'fnd base rates'!F$114)
+($M647*'fnd base rates'!F$116)
+($N647*'fnd base rates'!F$117)
+($O647*'fnd base rates'!F$118)
+($P647*VLOOKUP($S647+12,rate_basefnd,6)))
*$R647</f>
        <v>36652.928062027997</v>
      </c>
      <c r="Y647" s="1">
        <f>(($D647*'fnd base rates'!G$107)
+($E647*'fnd base rates'!G$108)
+($F647*'fnd base rates'!G$109)
+($G647*'fnd base rates'!G$110)
+($H647*'fnd base rates'!G$111)
+($I647*'fnd base rates'!G$112)
+($J647*'fnd base rates'!G$113)
+($K647*'fnd base rates'!G$114)
+($M647*'fnd base rates'!G$116)
+($N647*'fnd base rates'!G$117)
+($O647*'fnd base rates'!G$118)
+($P647*VLOOKUP($S647+12,rate_basefnd,7)))
*$R647</f>
        <v>6535.1858570580007</v>
      </c>
      <c r="Z647" s="1">
        <f>(($D647*'fnd base rates'!H$107)
+($E647*'fnd base rates'!H$108)
+($F647*'fnd base rates'!H$109)
+($G647*'fnd base rates'!H$110)
+($H647*'fnd base rates'!H$111)
+($I647*'fnd base rates'!H$112)
+($J647*'fnd base rates'!H$113)
+($K647*'fnd base rates'!H$114)
+($M647*'fnd base rates'!H$116)
+($N647*'fnd base rates'!H$117)
+($O647*'fnd base rates'!H$118)
+($P647*VLOOKUP($S647+12,rate_basefnd,8)))</f>
        <v>24265.090558</v>
      </c>
      <c r="AA647" s="1">
        <f>(($D647*'fnd base rates'!I$107)
+($E647*'fnd base rates'!I$108)
+($F647*'fnd base rates'!I$109)
+($G647*'fnd base rates'!I$110)
+($H647*'fnd base rates'!I$111)
+($I647*'fnd base rates'!I$112)
+($J647*'fnd base rates'!I$113)
+($K647*'fnd base rates'!I$114)
+($M647*'fnd base rates'!I$116)
+($N647*'fnd base rates'!I$117)
+($O647*'fnd base rates'!I$118)
+($P647*VLOOKUP($S647+12,rate_basefnd,9)))
*$R647</f>
        <v>15040.388749999998</v>
      </c>
      <c r="AB647" s="1">
        <f>(($D647*'fnd base rates'!J$107)
+($E647*'fnd base rates'!J$108)
+($F647*'fnd base rates'!J$109)
+($G647*'fnd base rates'!J$110)
+($H647*'fnd base rates'!J$111)
+($I647*'fnd base rates'!J$112)
+($J647*'fnd base rates'!J$113)
+($K647*'fnd base rates'!J$114)
+($M647*'fnd base rates'!J$116)
+($N647*'fnd base rates'!J$117)
+($O647*'fnd base rates'!J$118)
+($P647*VLOOKUP($S647+12,rate_basefnd,10)))
*$R647</f>
        <v>15530.682349999999</v>
      </c>
      <c r="AC647" s="1">
        <f>(($D647*'fnd base rates'!K$107)
+($E647*'fnd base rates'!K$108)
+($F647*'fnd base rates'!K$109)
+($G647*'fnd base rates'!K$110)
+($H647*'fnd base rates'!K$111)
+($I647*'fnd base rates'!K$112)
+($J647*'fnd base rates'!K$113)
+($K647*'fnd base rates'!K$114)
+($M647*'fnd base rates'!K$116)
+($N647*'fnd base rates'!K$117)
+($O647*'fnd base rates'!K$118)
+($P647*VLOOKUP($S647+12,rate_basefnd,11)))
*$R647</f>
        <v>44740.707085719994</v>
      </c>
      <c r="AD647" s="1">
        <f>(($D647*'fnd base rates'!L$107)
+($E647*'fnd base rates'!L$108)
+($F647*'fnd base rates'!L$109)
+($G647*'fnd base rates'!L$110)
+($H647*'fnd base rates'!L$111)
+($I647*'fnd base rates'!L$112)
+($J647*'fnd base rates'!L$113)
+($K647*'fnd base rates'!L$114)
+($M647*'fnd base rates'!L$116)
+($N647*'fnd base rates'!L$117)
+($O647*'fnd base rates'!L$118)
+($P647*VLOOKUP($S647+12,rate_basefnd,12)))</f>
        <v>54115.267160000003</v>
      </c>
      <c r="AE647" s="1">
        <f>(($D647*'fnd base rates'!M$107)
+($E647*'fnd base rates'!M$108)
+($F647*'fnd base rates'!M$109)
+($G647*'fnd base rates'!M$110)
+($H647*'fnd base rates'!M$111)
+($I647*'fnd base rates'!M$112)
+($J647*'fnd base rates'!M$113)
+($K647*'fnd base rates'!M$114)
+($M647*'fnd base rates'!M$116)
+($N647*'fnd base rates'!M$117)
+($O647*'fnd base rates'!M$118)
+($P647*VLOOKUP($S647+12,rate_basefnd,13)))</f>
        <v>0</v>
      </c>
      <c r="AF647" s="4">
        <f t="shared" si="691"/>
        <v>407796.67919422389</v>
      </c>
      <c r="AH647" s="269">
        <f t="shared" si="692"/>
        <v>483239052</v>
      </c>
      <c r="AI647" s="4" t="str">
        <f t="shared" si="693"/>
        <v>483</v>
      </c>
      <c r="AJ647" s="2" t="str">
        <f t="shared" si="694"/>
        <v>239</v>
      </c>
      <c r="AK647" s="2" t="str">
        <f t="shared" si="695"/>
        <v>052</v>
      </c>
      <c r="AL647" s="4">
        <f t="shared" si="696"/>
        <v>1</v>
      </c>
      <c r="AM647" s="4">
        <f t="shared" si="687"/>
        <v>37</v>
      </c>
      <c r="AN647" s="4">
        <f t="shared" si="697"/>
        <v>407796.67919422389</v>
      </c>
      <c r="AO647" s="4">
        <f t="shared" si="698"/>
        <v>11022</v>
      </c>
      <c r="AP647" s="4">
        <f t="shared" si="688"/>
        <v>0</v>
      </c>
      <c r="AQ647" s="4">
        <v>11022</v>
      </c>
      <c r="AW647" s="4">
        <v>11022</v>
      </c>
      <c r="AX647" s="5">
        <f t="shared" si="699"/>
        <v>0</v>
      </c>
      <c r="AY647" s="4">
        <v>11022</v>
      </c>
      <c r="AZ647" s="5"/>
      <c r="BB647" s="5">
        <f t="shared" ref="BB647" si="760">BC647-BA647</f>
        <v>0</v>
      </c>
    </row>
    <row r="648" spans="1:54" s="4" customFormat="1">
      <c r="A648" s="269">
        <v>483</v>
      </c>
      <c r="B648" s="2">
        <v>483239082</v>
      </c>
      <c r="C648" s="9" t="s">
        <v>1072</v>
      </c>
      <c r="D648" s="14">
        <f>'fnd enro'!D648</f>
        <v>0</v>
      </c>
      <c r="E648" s="14">
        <f>'fnd enro'!E648</f>
        <v>0</v>
      </c>
      <c r="F648" s="14">
        <f>'fnd enro'!F648</f>
        <v>0</v>
      </c>
      <c r="G648" s="14">
        <f>'fnd enro'!G648</f>
        <v>1</v>
      </c>
      <c r="H648" s="14">
        <f>'fnd enro'!H648</f>
        <v>1</v>
      </c>
      <c r="I648" s="14">
        <f>'fnd enro'!I648</f>
        <v>3</v>
      </c>
      <c r="J648" s="14">
        <f>'fnd enro'!J648</f>
        <v>0</v>
      </c>
      <c r="K648" s="15">
        <f>'fnd enro'!K648</f>
        <v>0.193</v>
      </c>
      <c r="L648" s="14">
        <f>'fnd enro'!L648</f>
        <v>0</v>
      </c>
      <c r="M648" s="14">
        <f>'fnd enro'!M648</f>
        <v>0</v>
      </c>
      <c r="N648" s="14">
        <f>'fnd enro'!N648</f>
        <v>0</v>
      </c>
      <c r="O648" s="14">
        <f>'fnd enro'!O648</f>
        <v>0</v>
      </c>
      <c r="P648" s="14">
        <f>'fnd enro'!P648</f>
        <v>0</v>
      </c>
      <c r="Q648" s="14">
        <f>'fnd enro'!R648</f>
        <v>5</v>
      </c>
      <c r="R648" s="15">
        <f t="shared" si="690"/>
        <v>1.0369999999999999</v>
      </c>
      <c r="S648" s="14">
        <f>VALUE('fnd enro'!Q648)</f>
        <v>2</v>
      </c>
      <c r="T648" s="2"/>
      <c r="U648" s="1">
        <f>(($D648*'fnd base rates'!C$107)
+($E648*'fnd base rates'!C$108)
+($F648*'fnd base rates'!C$109)
+($G648*'fnd base rates'!C$110)
+($H648*'fnd base rates'!C$111)
+($I648*'fnd base rates'!C$112)
+($J648*'fnd base rates'!C$113)
+($K648*'fnd base rates'!C$114)
+($M648*'fnd base rates'!C$116)
+($N648*'fnd base rates'!C$117)
+($O648*'fnd base rates'!C$118)
+($P648*VLOOKUP($S648+12,rate_basefnd,3)))
*$R648</f>
        <v>2781.5520790099999</v>
      </c>
      <c r="V648" s="1">
        <f>(($D648*'fnd base rates'!D$107)
+($E648*'fnd base rates'!D$108)
+($F648*'fnd base rates'!D$109)
+($G648*'fnd base rates'!D$110)
+($H648*'fnd base rates'!D$111)
+($I648*'fnd base rates'!D$112)
+($J648*'fnd base rates'!D$113)
+($K648*'fnd base rates'!D$114)
+($M648*'fnd base rates'!D$116)
+($N648*'fnd base rates'!D$117)
+($O648*'fnd base rates'!D$118)
+($P648*VLOOKUP($S648+12,rate_basefnd,4)))
*$R648</f>
        <v>3966.9398000000001</v>
      </c>
      <c r="W648" s="1">
        <f>(($D648*'fnd base rates'!E$107)
+($E648*'fnd base rates'!E$108)
+($F648*'fnd base rates'!E$109)
+($G648*'fnd base rates'!E$110)
+($H648*'fnd base rates'!E$111)
+($I648*'fnd base rates'!E$112)
+($J648*'fnd base rates'!E$113)
+($K648*'fnd base rates'!E$114)
+($M648*'fnd base rates'!E$116)
+($N648*'fnd base rates'!E$117)
+($O648*'fnd base rates'!E$118)
+($P648*VLOOKUP($S648+12,rate_basefnd,5)))
*$R648</f>
        <v>22893.342819559999</v>
      </c>
      <c r="X648" s="1">
        <f>(($D648*'fnd base rates'!F$107)
+($E648*'fnd base rates'!F$108)
+($F648*'fnd base rates'!F$109)
+($G648*'fnd base rates'!F$110)
+($H648*'fnd base rates'!F$111)
+($I648*'fnd base rates'!F$112)
+($J648*'fnd base rates'!F$113)
+($K648*'fnd base rates'!F$114)
+($M648*'fnd base rates'!F$116)
+($N648*'fnd base rates'!F$117)
+($O648*'fnd base rates'!F$118)
+($P648*VLOOKUP($S648+12,rate_basefnd,6)))
*$R648</f>
        <v>5084.9108962199998</v>
      </c>
      <c r="Y648" s="1">
        <f>(($D648*'fnd base rates'!G$107)
+($E648*'fnd base rates'!G$108)
+($F648*'fnd base rates'!G$109)
+($G648*'fnd base rates'!G$110)
+($H648*'fnd base rates'!G$111)
+($I648*'fnd base rates'!G$112)
+($J648*'fnd base rates'!G$113)
+($K648*'fnd base rates'!G$114)
+($M648*'fnd base rates'!G$116)
+($N648*'fnd base rates'!G$117)
+($O648*'fnd base rates'!G$118)
+($P648*VLOOKUP($S648+12,rate_basefnd,7)))
*$R648</f>
        <v>847.12157717000002</v>
      </c>
      <c r="Z648" s="1">
        <f>(($D648*'fnd base rates'!H$107)
+($E648*'fnd base rates'!H$108)
+($F648*'fnd base rates'!H$109)
+($G648*'fnd base rates'!H$110)
+($H648*'fnd base rates'!H$111)
+($I648*'fnd base rates'!H$112)
+($J648*'fnd base rates'!H$113)
+($K648*'fnd base rates'!H$114)
+($M648*'fnd base rates'!H$116)
+($N648*'fnd base rates'!H$117)
+($O648*'fnd base rates'!H$118)
+($P648*VLOOKUP($S648+12,rate_basefnd,8)))</f>
        <v>3531.1146699999999</v>
      </c>
      <c r="AA648" s="1">
        <f>(($D648*'fnd base rates'!I$107)
+($E648*'fnd base rates'!I$108)
+($F648*'fnd base rates'!I$109)
+($G648*'fnd base rates'!I$110)
+($H648*'fnd base rates'!I$111)
+($I648*'fnd base rates'!I$112)
+($J648*'fnd base rates'!I$113)
+($K648*'fnd base rates'!I$114)
+($M648*'fnd base rates'!I$116)
+($N648*'fnd base rates'!I$117)
+($O648*'fnd base rates'!I$118)
+($P648*VLOOKUP($S648+12,rate_basefnd,9)))
*$R648</f>
        <v>2018.8938199999998</v>
      </c>
      <c r="AB648" s="1">
        <f>(($D648*'fnd base rates'!J$107)
+($E648*'fnd base rates'!J$108)
+($F648*'fnd base rates'!J$109)
+($G648*'fnd base rates'!J$110)
+($H648*'fnd base rates'!J$111)
+($I648*'fnd base rates'!J$112)
+($J648*'fnd base rates'!J$113)
+($K648*'fnd base rates'!J$114)
+($M648*'fnd base rates'!J$116)
+($N648*'fnd base rates'!J$117)
+($O648*'fnd base rates'!J$118)
+($P648*VLOOKUP($S648+12,rate_basefnd,10)))
*$R648</f>
        <v>2200.9080599999998</v>
      </c>
      <c r="AC648" s="1">
        <f>(($D648*'fnd base rates'!K$107)
+($E648*'fnd base rates'!K$108)
+($F648*'fnd base rates'!K$109)
+($G648*'fnd base rates'!K$110)
+($H648*'fnd base rates'!K$111)
+($I648*'fnd base rates'!K$112)
+($J648*'fnd base rates'!K$113)
+($K648*'fnd base rates'!K$114)
+($M648*'fnd base rates'!K$116)
+($N648*'fnd base rates'!K$117)
+($O648*'fnd base rates'!K$118)
+($P648*VLOOKUP($S648+12,rate_basefnd,11)))
*$R648</f>
        <v>5944.6537277999996</v>
      </c>
      <c r="AD648" s="1">
        <f>(($D648*'fnd base rates'!L$107)
+($E648*'fnd base rates'!L$108)
+($F648*'fnd base rates'!L$109)
+($G648*'fnd base rates'!L$110)
+($H648*'fnd base rates'!L$111)
+($I648*'fnd base rates'!L$112)
+($J648*'fnd base rates'!L$113)
+($K648*'fnd base rates'!L$114)
+($M648*'fnd base rates'!L$116)
+($N648*'fnd base rates'!L$117)
+($O648*'fnd base rates'!L$118)
+($P648*VLOOKUP($S648+12,rate_basefnd,12)))</f>
        <v>7066.0134000000007</v>
      </c>
      <c r="AE648" s="1">
        <f>(($D648*'fnd base rates'!M$107)
+($E648*'fnd base rates'!M$108)
+($F648*'fnd base rates'!M$109)
+($G648*'fnd base rates'!M$110)
+($H648*'fnd base rates'!M$111)
+($I648*'fnd base rates'!M$112)
+($J648*'fnd base rates'!M$113)
+($K648*'fnd base rates'!M$114)
+($M648*'fnd base rates'!M$116)
+($N648*'fnd base rates'!M$117)
+($O648*'fnd base rates'!M$118)
+($P648*VLOOKUP($S648+12,rate_basefnd,13)))</f>
        <v>0</v>
      </c>
      <c r="AF648" s="4">
        <f t="shared" si="691"/>
        <v>56335.450849759996</v>
      </c>
      <c r="AH648" s="269">
        <f t="shared" si="692"/>
        <v>483239082</v>
      </c>
      <c r="AI648" s="4" t="str">
        <f t="shared" si="693"/>
        <v>483</v>
      </c>
      <c r="AJ648" s="2" t="str">
        <f t="shared" si="694"/>
        <v>239</v>
      </c>
      <c r="AK648" s="2" t="str">
        <f t="shared" si="695"/>
        <v>082</v>
      </c>
      <c r="AL648" s="4">
        <f t="shared" si="696"/>
        <v>1</v>
      </c>
      <c r="AM648" s="4">
        <f t="shared" si="687"/>
        <v>5</v>
      </c>
      <c r="AN648" s="4">
        <f t="shared" si="697"/>
        <v>56335.450849759996</v>
      </c>
      <c r="AO648" s="4">
        <f t="shared" si="698"/>
        <v>11267</v>
      </c>
      <c r="AP648" s="4">
        <f t="shared" si="688"/>
        <v>0</v>
      </c>
      <c r="AQ648" s="4">
        <v>11267</v>
      </c>
      <c r="AW648" s="4">
        <v>11267</v>
      </c>
      <c r="AX648" s="5">
        <f t="shared" si="699"/>
        <v>0</v>
      </c>
      <c r="AY648" s="4">
        <v>11267</v>
      </c>
      <c r="AZ648" s="5"/>
      <c r="BB648" s="5">
        <f t="shared" ref="BB648" si="761">BC648-BA648</f>
        <v>0</v>
      </c>
    </row>
    <row r="649" spans="1:54" s="4" customFormat="1">
      <c r="A649" s="269">
        <v>483</v>
      </c>
      <c r="B649" s="2">
        <v>483239083</v>
      </c>
      <c r="C649" s="9" t="s">
        <v>1072</v>
      </c>
      <c r="D649" s="14">
        <f>'fnd enro'!D649</f>
        <v>0</v>
      </c>
      <c r="E649" s="14">
        <f>'fnd enro'!E649</f>
        <v>0</v>
      </c>
      <c r="F649" s="14">
        <f>'fnd enro'!F649</f>
        <v>0</v>
      </c>
      <c r="G649" s="14">
        <f>'fnd enro'!G649</f>
        <v>0</v>
      </c>
      <c r="H649" s="14">
        <f>'fnd enro'!H649</f>
        <v>0</v>
      </c>
      <c r="I649" s="14">
        <f>'fnd enro'!I649</f>
        <v>1</v>
      </c>
      <c r="J649" s="14">
        <f>'fnd enro'!J649</f>
        <v>0</v>
      </c>
      <c r="K649" s="15">
        <f>'fnd enro'!K649</f>
        <v>3.8600000000000002E-2</v>
      </c>
      <c r="L649" s="14">
        <f>'fnd enro'!L649</f>
        <v>0</v>
      </c>
      <c r="M649" s="14">
        <f>'fnd enro'!M649</f>
        <v>0</v>
      </c>
      <c r="N649" s="14">
        <f>'fnd enro'!N649</f>
        <v>0</v>
      </c>
      <c r="O649" s="14">
        <f>'fnd enro'!O649</f>
        <v>0</v>
      </c>
      <c r="P649" s="14">
        <f>'fnd enro'!P649</f>
        <v>0</v>
      </c>
      <c r="Q649" s="14">
        <f>'fnd enro'!R649</f>
        <v>1</v>
      </c>
      <c r="R649" s="15">
        <f t="shared" si="690"/>
        <v>1.0369999999999999</v>
      </c>
      <c r="S649" s="14">
        <f>VALUE('fnd enro'!Q649)</f>
        <v>6</v>
      </c>
      <c r="T649" s="2"/>
      <c r="U649" s="1">
        <f>(($D649*'fnd base rates'!C$107)
+($E649*'fnd base rates'!C$108)
+($F649*'fnd base rates'!C$109)
+($G649*'fnd base rates'!C$110)
+($H649*'fnd base rates'!C$111)
+($I649*'fnd base rates'!C$112)
+($J649*'fnd base rates'!C$113)
+($K649*'fnd base rates'!C$114)
+($M649*'fnd base rates'!C$116)
+($N649*'fnd base rates'!C$117)
+($O649*'fnd base rates'!C$118)
+($P649*VLOOKUP($S649+12,rate_basefnd,3)))
*$R649</f>
        <v>556.31041580199997</v>
      </c>
      <c r="V649" s="1">
        <f>(($D649*'fnd base rates'!D$107)
+($E649*'fnd base rates'!D$108)
+($F649*'fnd base rates'!D$109)
+($G649*'fnd base rates'!D$110)
+($H649*'fnd base rates'!D$111)
+($I649*'fnd base rates'!D$112)
+($J649*'fnd base rates'!D$113)
+($K649*'fnd base rates'!D$114)
+($M649*'fnd base rates'!D$116)
+($N649*'fnd base rates'!D$117)
+($O649*'fnd base rates'!D$118)
+($P649*VLOOKUP($S649+12,rate_basefnd,4)))
*$R649</f>
        <v>793.38796000000002</v>
      </c>
      <c r="W649" s="1">
        <f>(($D649*'fnd base rates'!E$107)
+($E649*'fnd base rates'!E$108)
+($F649*'fnd base rates'!E$109)
+($G649*'fnd base rates'!E$110)
+($H649*'fnd base rates'!E$111)
+($I649*'fnd base rates'!E$112)
+($J649*'fnd base rates'!E$113)
+($K649*'fnd base rates'!E$114)
+($M649*'fnd base rates'!E$116)
+($N649*'fnd base rates'!E$117)
+($O649*'fnd base rates'!E$118)
+($P649*VLOOKUP($S649+12,rate_basefnd,5)))
*$R649</f>
        <v>5093.9517899119992</v>
      </c>
      <c r="X649" s="1">
        <f>(($D649*'fnd base rates'!F$107)
+($E649*'fnd base rates'!F$108)
+($F649*'fnd base rates'!F$109)
+($G649*'fnd base rates'!F$110)
+($H649*'fnd base rates'!F$111)
+($I649*'fnd base rates'!F$112)
+($J649*'fnd base rates'!F$113)
+($K649*'fnd base rates'!F$114)
+($M649*'fnd base rates'!F$116)
+($N649*'fnd base rates'!F$117)
+($O649*'fnd base rates'!F$118)
+($P649*VLOOKUP($S649+12,rate_basefnd,6)))
*$R649</f>
        <v>919.70120924399998</v>
      </c>
      <c r="Y649" s="1">
        <f>(($D649*'fnd base rates'!G$107)
+($E649*'fnd base rates'!G$108)
+($F649*'fnd base rates'!G$109)
+($G649*'fnd base rates'!G$110)
+($H649*'fnd base rates'!G$111)
+($I649*'fnd base rates'!G$112)
+($J649*'fnd base rates'!G$113)
+($K649*'fnd base rates'!G$114)
+($M649*'fnd base rates'!G$116)
+($N649*'fnd base rates'!G$117)
+($O649*'fnd base rates'!G$118)
+($P649*VLOOKUP($S649+12,rate_basefnd,7)))
*$R649</f>
        <v>169.94696343399997</v>
      </c>
      <c r="Z649" s="1">
        <f>(($D649*'fnd base rates'!H$107)
+($E649*'fnd base rates'!H$108)
+($F649*'fnd base rates'!H$109)
+($G649*'fnd base rates'!H$110)
+($H649*'fnd base rates'!H$111)
+($I649*'fnd base rates'!H$112)
+($J649*'fnd base rates'!H$113)
+($K649*'fnd base rates'!H$114)
+($M649*'fnd base rates'!H$116)
+($N649*'fnd base rates'!H$117)
+($O649*'fnd base rates'!H$118)
+($P649*VLOOKUP($S649+12,rate_basefnd,8)))</f>
        <v>828.078934</v>
      </c>
      <c r="AA649" s="1">
        <f>(($D649*'fnd base rates'!I$107)
+($E649*'fnd base rates'!I$108)
+($F649*'fnd base rates'!I$109)
+($G649*'fnd base rates'!I$110)
+($H649*'fnd base rates'!I$111)
+($I649*'fnd base rates'!I$112)
+($J649*'fnd base rates'!I$113)
+($K649*'fnd base rates'!I$114)
+($M649*'fnd base rates'!I$116)
+($N649*'fnd base rates'!I$117)
+($O649*'fnd base rates'!I$118)
+($P649*VLOOKUP($S649+12,rate_basefnd,9)))
*$R649</f>
        <v>441.69977999999998</v>
      </c>
      <c r="AB649" s="1">
        <f>(($D649*'fnd base rates'!J$107)
+($E649*'fnd base rates'!J$108)
+($F649*'fnd base rates'!J$109)
+($G649*'fnd base rates'!J$110)
+($H649*'fnd base rates'!J$111)
+($I649*'fnd base rates'!J$112)
+($J649*'fnd base rates'!J$113)
+($K649*'fnd base rates'!J$114)
+($M649*'fnd base rates'!J$116)
+($N649*'fnd base rates'!J$117)
+($O649*'fnd base rates'!J$118)
+($P649*VLOOKUP($S649+12,rate_basefnd,10)))
*$R649</f>
        <v>594.97874999999999</v>
      </c>
      <c r="AC649" s="1">
        <f>(($D649*'fnd base rates'!K$107)
+($E649*'fnd base rates'!K$108)
+($F649*'fnd base rates'!K$109)
+($G649*'fnd base rates'!K$110)
+($H649*'fnd base rates'!K$111)
+($I649*'fnd base rates'!K$112)
+($J649*'fnd base rates'!K$113)
+($K649*'fnd base rates'!K$114)
+($M649*'fnd base rates'!K$116)
+($N649*'fnd base rates'!K$117)
+($O649*'fnd base rates'!K$118)
+($P649*VLOOKUP($S649+12,rate_basefnd,11)))
*$R649</f>
        <v>1192.6120955599999</v>
      </c>
      <c r="AD649" s="1">
        <f>(($D649*'fnd base rates'!L$107)
+($E649*'fnd base rates'!L$108)
+($F649*'fnd base rates'!L$109)
+($G649*'fnd base rates'!L$110)
+($H649*'fnd base rates'!L$111)
+($I649*'fnd base rates'!L$112)
+($J649*'fnd base rates'!L$113)
+($K649*'fnd base rates'!L$114)
+($M649*'fnd base rates'!L$116)
+($N649*'fnd base rates'!L$117)
+($O649*'fnd base rates'!L$118)
+($P649*VLOOKUP($S649+12,rate_basefnd,12)))</f>
        <v>1369.1266800000001</v>
      </c>
      <c r="AE649" s="1">
        <f>(($D649*'fnd base rates'!M$107)
+($E649*'fnd base rates'!M$108)
+($F649*'fnd base rates'!M$109)
+($G649*'fnd base rates'!M$110)
+($H649*'fnd base rates'!M$111)
+($I649*'fnd base rates'!M$112)
+($J649*'fnd base rates'!M$113)
+($K649*'fnd base rates'!M$114)
+($M649*'fnd base rates'!M$116)
+($N649*'fnd base rates'!M$117)
+($O649*'fnd base rates'!M$118)
+($P649*VLOOKUP($S649+12,rate_basefnd,13)))</f>
        <v>0</v>
      </c>
      <c r="AF649" s="4">
        <f t="shared" si="691"/>
        <v>11959.794577952</v>
      </c>
      <c r="AH649" s="269">
        <f t="shared" si="692"/>
        <v>483239083</v>
      </c>
      <c r="AI649" s="4" t="str">
        <f t="shared" si="693"/>
        <v>483</v>
      </c>
      <c r="AJ649" s="2" t="str">
        <f t="shared" si="694"/>
        <v>239</v>
      </c>
      <c r="AK649" s="2" t="str">
        <f t="shared" si="695"/>
        <v>083</v>
      </c>
      <c r="AL649" s="4">
        <f t="shared" si="696"/>
        <v>1</v>
      </c>
      <c r="AM649" s="4">
        <f t="shared" si="687"/>
        <v>1</v>
      </c>
      <c r="AN649" s="4">
        <f t="shared" si="697"/>
        <v>11959.794577952</v>
      </c>
      <c r="AO649" s="4">
        <f t="shared" si="698"/>
        <v>11960</v>
      </c>
      <c r="AP649" s="4">
        <f t="shared" si="688"/>
        <v>0</v>
      </c>
      <c r="AQ649" s="4">
        <v>11960</v>
      </c>
      <c r="AW649" s="4">
        <v>11960</v>
      </c>
      <c r="AX649" s="5">
        <f t="shared" si="699"/>
        <v>0</v>
      </c>
      <c r="AY649" s="4">
        <v>11960</v>
      </c>
      <c r="AZ649" s="5"/>
      <c r="BB649" s="5">
        <f t="shared" ref="BB649" si="762">BC649-BA649</f>
        <v>0</v>
      </c>
    </row>
    <row r="650" spans="1:54" s="4" customFormat="1">
      <c r="A650" s="269">
        <v>483</v>
      </c>
      <c r="B650" s="2">
        <v>483239096</v>
      </c>
      <c r="C650" s="9" t="s">
        <v>1072</v>
      </c>
      <c r="D650" s="14">
        <f>'fnd enro'!D650</f>
        <v>0</v>
      </c>
      <c r="E650" s="14">
        <f>'fnd enro'!E650</f>
        <v>0</v>
      </c>
      <c r="F650" s="14">
        <f>'fnd enro'!F650</f>
        <v>0</v>
      </c>
      <c r="G650" s="14">
        <f>'fnd enro'!G650</f>
        <v>0</v>
      </c>
      <c r="H650" s="14">
        <f>'fnd enro'!H650</f>
        <v>1</v>
      </c>
      <c r="I650" s="14">
        <f>'fnd enro'!I650</f>
        <v>0</v>
      </c>
      <c r="J650" s="14">
        <f>'fnd enro'!J650</f>
        <v>0</v>
      </c>
      <c r="K650" s="15">
        <f>'fnd enro'!K650</f>
        <v>3.8600000000000002E-2</v>
      </c>
      <c r="L650" s="14">
        <f>'fnd enro'!L650</f>
        <v>0</v>
      </c>
      <c r="M650" s="14">
        <f>'fnd enro'!M650</f>
        <v>0</v>
      </c>
      <c r="N650" s="14">
        <f>'fnd enro'!N650</f>
        <v>0</v>
      </c>
      <c r="O650" s="14">
        <f>'fnd enro'!O650</f>
        <v>0</v>
      </c>
      <c r="P650" s="14">
        <f>'fnd enro'!P650</f>
        <v>0</v>
      </c>
      <c r="Q650" s="14">
        <f>'fnd enro'!R650</f>
        <v>1</v>
      </c>
      <c r="R650" s="15">
        <f t="shared" si="690"/>
        <v>1.0369999999999999</v>
      </c>
      <c r="S650" s="14">
        <f>VALUE('fnd enro'!Q650)</f>
        <v>8</v>
      </c>
      <c r="T650" s="2"/>
      <c r="U650" s="1">
        <f>(($D650*'fnd base rates'!C$107)
+($E650*'fnd base rates'!C$108)
+($F650*'fnd base rates'!C$109)
+($G650*'fnd base rates'!C$110)
+($H650*'fnd base rates'!C$111)
+($I650*'fnd base rates'!C$112)
+($J650*'fnd base rates'!C$113)
+($K650*'fnd base rates'!C$114)
+($M650*'fnd base rates'!C$116)
+($N650*'fnd base rates'!C$117)
+($O650*'fnd base rates'!C$118)
+($P650*VLOOKUP($S650+12,rate_basefnd,3)))
*$R650</f>
        <v>556.31041580199997</v>
      </c>
      <c r="V650" s="1">
        <f>(($D650*'fnd base rates'!D$107)
+($E650*'fnd base rates'!D$108)
+($F650*'fnd base rates'!D$109)
+($G650*'fnd base rates'!D$110)
+($H650*'fnd base rates'!D$111)
+($I650*'fnd base rates'!D$112)
+($J650*'fnd base rates'!D$113)
+($K650*'fnd base rates'!D$114)
+($M650*'fnd base rates'!D$116)
+($N650*'fnd base rates'!D$117)
+($O650*'fnd base rates'!D$118)
+($P650*VLOOKUP($S650+12,rate_basefnd,4)))
*$R650</f>
        <v>793.38796000000002</v>
      </c>
      <c r="W650" s="1">
        <f>(($D650*'fnd base rates'!E$107)
+($E650*'fnd base rates'!E$108)
+($F650*'fnd base rates'!E$109)
+($G650*'fnd base rates'!E$110)
+($H650*'fnd base rates'!E$111)
+($I650*'fnd base rates'!E$112)
+($J650*'fnd base rates'!E$113)
+($K650*'fnd base rates'!E$114)
+($M650*'fnd base rates'!E$116)
+($N650*'fnd base rates'!E$117)
+($O650*'fnd base rates'!E$118)
+($P650*VLOOKUP($S650+12,rate_basefnd,5)))
*$R650</f>
        <v>3587.4811499119996</v>
      </c>
      <c r="X650" s="1">
        <f>(($D650*'fnd base rates'!F$107)
+($E650*'fnd base rates'!F$108)
+($F650*'fnd base rates'!F$109)
+($G650*'fnd base rates'!F$110)
+($H650*'fnd base rates'!F$111)
+($I650*'fnd base rates'!F$112)
+($J650*'fnd base rates'!F$113)
+($K650*'fnd base rates'!F$114)
+($M650*'fnd base rates'!F$116)
+($N650*'fnd base rates'!F$117)
+($O650*'fnd base rates'!F$118)
+($P650*VLOOKUP($S650+12,rate_basefnd,6)))
*$R650</f>
        <v>1032.205339244</v>
      </c>
      <c r="Y650" s="1">
        <f>(($D650*'fnd base rates'!G$107)
+($E650*'fnd base rates'!G$108)
+($F650*'fnd base rates'!G$109)
+($G650*'fnd base rates'!G$110)
+($H650*'fnd base rates'!G$111)
+($I650*'fnd base rates'!G$112)
+($J650*'fnd base rates'!G$113)
+($K650*'fnd base rates'!G$114)
+($M650*'fnd base rates'!G$116)
+($N650*'fnd base rates'!G$117)
+($O650*'fnd base rates'!G$118)
+($P650*VLOOKUP($S650+12,rate_basefnd,7)))
*$R650</f>
        <v>174.686053434</v>
      </c>
      <c r="Z650" s="1">
        <f>(($D650*'fnd base rates'!H$107)
+($E650*'fnd base rates'!H$108)
+($F650*'fnd base rates'!H$109)
+($G650*'fnd base rates'!H$110)
+($H650*'fnd base rates'!H$111)
+($I650*'fnd base rates'!H$112)
+($J650*'fnd base rates'!H$113)
+($K650*'fnd base rates'!H$114)
+($M650*'fnd base rates'!H$116)
+($N650*'fnd base rates'!H$117)
+($O650*'fnd base rates'!H$118)
+($P650*VLOOKUP($S650+12,rate_basefnd,8)))</f>
        <v>523.43893400000002</v>
      </c>
      <c r="AA650" s="1">
        <f>(($D650*'fnd base rates'!I$107)
+($E650*'fnd base rates'!I$108)
+($F650*'fnd base rates'!I$109)
+($G650*'fnd base rates'!I$110)
+($H650*'fnd base rates'!I$111)
+($I650*'fnd base rates'!I$112)
+($J650*'fnd base rates'!I$113)
+($K650*'fnd base rates'!I$114)
+($M650*'fnd base rates'!I$116)
+($N650*'fnd base rates'!I$117)
+($O650*'fnd base rates'!I$118)
+($P650*VLOOKUP($S650+12,rate_basefnd,9)))
*$R650</f>
        <v>376.10952999999995</v>
      </c>
      <c r="AB650" s="1">
        <f>(($D650*'fnd base rates'!J$107)
+($E650*'fnd base rates'!J$108)
+($F650*'fnd base rates'!J$109)
+($G650*'fnd base rates'!J$110)
+($H650*'fnd base rates'!J$111)
+($I650*'fnd base rates'!J$112)
+($J650*'fnd base rates'!J$113)
+($K650*'fnd base rates'!J$114)
+($M650*'fnd base rates'!J$116)
+($N650*'fnd base rates'!J$117)
+($O650*'fnd base rates'!J$118)
+($P650*VLOOKUP($S650+12,rate_basefnd,10)))
*$R650</f>
        <v>258.01596999999998</v>
      </c>
      <c r="AC650" s="1">
        <f>(($D650*'fnd base rates'!K$107)
+($E650*'fnd base rates'!K$108)
+($F650*'fnd base rates'!K$109)
+($G650*'fnd base rates'!K$110)
+($H650*'fnd base rates'!K$111)
+($I650*'fnd base rates'!K$112)
+($J650*'fnd base rates'!K$113)
+($K650*'fnd base rates'!K$114)
+($M650*'fnd base rates'!K$116)
+($N650*'fnd base rates'!K$117)
+($O650*'fnd base rates'!K$118)
+($P650*VLOOKUP($S650+12,rate_basefnd,11)))
*$R650</f>
        <v>1225.8997955599998</v>
      </c>
      <c r="AD650" s="1">
        <f>(($D650*'fnd base rates'!L$107)
+($E650*'fnd base rates'!L$108)
+($F650*'fnd base rates'!L$109)
+($G650*'fnd base rates'!L$110)
+($H650*'fnd base rates'!L$111)
+($I650*'fnd base rates'!L$112)
+($J650*'fnd base rates'!L$113)
+($K650*'fnd base rates'!L$114)
+($M650*'fnd base rates'!L$116)
+($N650*'fnd base rates'!L$117)
+($O650*'fnd base rates'!L$118)
+($P650*VLOOKUP($S650+12,rate_basefnd,12)))</f>
        <v>1512.47668</v>
      </c>
      <c r="AE650" s="1">
        <f>(($D650*'fnd base rates'!M$107)
+($E650*'fnd base rates'!M$108)
+($F650*'fnd base rates'!M$109)
+($G650*'fnd base rates'!M$110)
+($H650*'fnd base rates'!M$111)
+($I650*'fnd base rates'!M$112)
+($J650*'fnd base rates'!M$113)
+($K650*'fnd base rates'!M$114)
+($M650*'fnd base rates'!M$116)
+($N650*'fnd base rates'!M$117)
+($O650*'fnd base rates'!M$118)
+($P650*VLOOKUP($S650+12,rate_basefnd,13)))</f>
        <v>0</v>
      </c>
      <c r="AF650" s="4">
        <f t="shared" si="691"/>
        <v>10040.011827951999</v>
      </c>
      <c r="AH650" s="269">
        <f t="shared" si="692"/>
        <v>483239096</v>
      </c>
      <c r="AI650" s="4" t="str">
        <f t="shared" si="693"/>
        <v>483</v>
      </c>
      <c r="AJ650" s="2" t="str">
        <f t="shared" si="694"/>
        <v>239</v>
      </c>
      <c r="AK650" s="2" t="str">
        <f t="shared" si="695"/>
        <v>096</v>
      </c>
      <c r="AL650" s="4">
        <f t="shared" si="696"/>
        <v>1</v>
      </c>
      <c r="AM650" s="4">
        <f t="shared" ref="AM650:AM713" si="763">enro</f>
        <v>1</v>
      </c>
      <c r="AN650" s="4">
        <f t="shared" si="697"/>
        <v>10040.011827951999</v>
      </c>
      <c r="AO650" s="4">
        <f t="shared" si="698"/>
        <v>10040</v>
      </c>
      <c r="AP650" s="4">
        <f t="shared" ref="AP650:AP713" si="764">AO650-AQ650</f>
        <v>0</v>
      </c>
      <c r="AQ650" s="4">
        <v>10040</v>
      </c>
      <c r="AW650" s="4">
        <v>10040</v>
      </c>
      <c r="AX650" s="5">
        <f t="shared" si="699"/>
        <v>0</v>
      </c>
      <c r="AY650" s="4">
        <v>10040</v>
      </c>
      <c r="AZ650" s="5"/>
      <c r="BB650" s="5">
        <f t="shared" ref="BB650" si="765">BC650-BA650</f>
        <v>0</v>
      </c>
    </row>
    <row r="651" spans="1:54" s="4" customFormat="1">
      <c r="A651" s="269">
        <v>483</v>
      </c>
      <c r="B651" s="2">
        <v>483239118</v>
      </c>
      <c r="C651" s="9" t="s">
        <v>1072</v>
      </c>
      <c r="D651" s="14">
        <f>'fnd enro'!D651</f>
        <v>0</v>
      </c>
      <c r="E651" s="14">
        <f>'fnd enro'!E651</f>
        <v>0</v>
      </c>
      <c r="F651" s="14">
        <f>'fnd enro'!F651</f>
        <v>0</v>
      </c>
      <c r="G651" s="14">
        <f>'fnd enro'!G651</f>
        <v>1</v>
      </c>
      <c r="H651" s="14">
        <f>'fnd enro'!H651</f>
        <v>0</v>
      </c>
      <c r="I651" s="14">
        <f>'fnd enro'!I651</f>
        <v>0</v>
      </c>
      <c r="J651" s="14">
        <f>'fnd enro'!J651</f>
        <v>0</v>
      </c>
      <c r="K651" s="15">
        <f>'fnd enro'!K651</f>
        <v>3.8600000000000002E-2</v>
      </c>
      <c r="L651" s="14">
        <f>'fnd enro'!L651</f>
        <v>0</v>
      </c>
      <c r="M651" s="14">
        <f>'fnd enro'!M651</f>
        <v>0</v>
      </c>
      <c r="N651" s="14">
        <f>'fnd enro'!N651</f>
        <v>0</v>
      </c>
      <c r="O651" s="14">
        <f>'fnd enro'!O651</f>
        <v>0</v>
      </c>
      <c r="P651" s="14">
        <f>'fnd enro'!P651</f>
        <v>0</v>
      </c>
      <c r="Q651" s="14">
        <f>'fnd enro'!R651</f>
        <v>1</v>
      </c>
      <c r="R651" s="15">
        <f t="shared" ref="R651:R714" si="766">VLOOKUP(B651,charterinfo_b,6)</f>
        <v>1.0369999999999999</v>
      </c>
      <c r="S651" s="14">
        <f>VALUE('fnd enro'!Q651)</f>
        <v>5</v>
      </c>
      <c r="T651" s="2"/>
      <c r="U651" s="1">
        <f>(($D651*'fnd base rates'!C$107)
+($E651*'fnd base rates'!C$108)
+($F651*'fnd base rates'!C$109)
+($G651*'fnd base rates'!C$110)
+($H651*'fnd base rates'!C$111)
+($I651*'fnd base rates'!C$112)
+($J651*'fnd base rates'!C$113)
+($K651*'fnd base rates'!C$114)
+($M651*'fnd base rates'!C$116)
+($N651*'fnd base rates'!C$117)
+($O651*'fnd base rates'!C$118)
+($P651*VLOOKUP($S651+12,rate_basefnd,3)))
*$R651</f>
        <v>556.31041580199997</v>
      </c>
      <c r="V651" s="1">
        <f>(($D651*'fnd base rates'!D$107)
+($E651*'fnd base rates'!D$108)
+($F651*'fnd base rates'!D$109)
+($G651*'fnd base rates'!D$110)
+($H651*'fnd base rates'!D$111)
+($I651*'fnd base rates'!D$112)
+($J651*'fnd base rates'!D$113)
+($K651*'fnd base rates'!D$114)
+($M651*'fnd base rates'!D$116)
+($N651*'fnd base rates'!D$117)
+($O651*'fnd base rates'!D$118)
+($P651*VLOOKUP($S651+12,rate_basefnd,4)))
*$R651</f>
        <v>793.38796000000002</v>
      </c>
      <c r="W651" s="1">
        <f>(($D651*'fnd base rates'!E$107)
+($E651*'fnd base rates'!E$108)
+($F651*'fnd base rates'!E$109)
+($G651*'fnd base rates'!E$110)
+($H651*'fnd base rates'!E$111)
+($I651*'fnd base rates'!E$112)
+($J651*'fnd base rates'!E$113)
+($K651*'fnd base rates'!E$114)
+($M651*'fnd base rates'!E$116)
+($N651*'fnd base rates'!E$117)
+($O651*'fnd base rates'!E$118)
+($P651*VLOOKUP($S651+12,rate_basefnd,5)))
*$R651</f>
        <v>4024.006299912</v>
      </c>
      <c r="X651" s="1">
        <f>(($D651*'fnd base rates'!F$107)
+($E651*'fnd base rates'!F$108)
+($F651*'fnd base rates'!F$109)
+($G651*'fnd base rates'!F$110)
+($H651*'fnd base rates'!F$111)
+($I651*'fnd base rates'!F$112)
+($J651*'fnd base rates'!F$113)
+($K651*'fnd base rates'!F$114)
+($M651*'fnd base rates'!F$116)
+($N651*'fnd base rates'!F$117)
+($O651*'fnd base rates'!F$118)
+($P651*VLOOKUP($S651+12,rate_basefnd,6)))
*$R651</f>
        <v>1293.6019292439998</v>
      </c>
      <c r="Y651" s="1">
        <f>(($D651*'fnd base rates'!G$107)
+($E651*'fnd base rates'!G$108)
+($F651*'fnd base rates'!G$109)
+($G651*'fnd base rates'!G$110)
+($H651*'fnd base rates'!G$111)
+($I651*'fnd base rates'!G$112)
+($J651*'fnd base rates'!G$113)
+($K651*'fnd base rates'!G$114)
+($M651*'fnd base rates'!G$116)
+($N651*'fnd base rates'!G$117)
+($O651*'fnd base rates'!G$118)
+($P651*VLOOKUP($S651+12,rate_basefnd,7)))
*$R651</f>
        <v>162.594633434</v>
      </c>
      <c r="Z651" s="1">
        <f>(($D651*'fnd base rates'!H$107)
+($E651*'fnd base rates'!H$108)
+($F651*'fnd base rates'!H$109)
+($G651*'fnd base rates'!H$110)
+($H651*'fnd base rates'!H$111)
+($I651*'fnd base rates'!H$112)
+($J651*'fnd base rates'!H$113)
+($K651*'fnd base rates'!H$114)
+($M651*'fnd base rates'!H$116)
+($N651*'fnd base rates'!H$117)
+($O651*'fnd base rates'!H$118)
+($P651*VLOOKUP($S651+12,rate_basefnd,8)))</f>
        <v>523.43893400000002</v>
      </c>
      <c r="AA651" s="1">
        <f>(($D651*'fnd base rates'!I$107)
+($E651*'fnd base rates'!I$108)
+($F651*'fnd base rates'!I$109)
+($G651*'fnd base rates'!I$110)
+($H651*'fnd base rates'!I$111)
+($I651*'fnd base rates'!I$112)
+($J651*'fnd base rates'!I$113)
+($K651*'fnd base rates'!I$114)
+($M651*'fnd base rates'!I$116)
+($N651*'fnd base rates'!I$117)
+($O651*'fnd base rates'!I$118)
+($P651*VLOOKUP($S651+12,rate_basefnd,9)))
*$R651</f>
        <v>317.68495000000001</v>
      </c>
      <c r="AB651" s="1">
        <f>(($D651*'fnd base rates'!J$107)
+($E651*'fnd base rates'!J$108)
+($F651*'fnd base rates'!J$109)
+($G651*'fnd base rates'!J$110)
+($H651*'fnd base rates'!J$111)
+($I651*'fnd base rates'!J$112)
+($J651*'fnd base rates'!J$113)
+($K651*'fnd base rates'!J$114)
+($M651*'fnd base rates'!J$116)
+($N651*'fnd base rates'!J$117)
+($O651*'fnd base rates'!J$118)
+($P651*VLOOKUP($S651+12,rate_basefnd,10)))
*$R651</f>
        <v>157.95583999999999</v>
      </c>
      <c r="AC651" s="1">
        <f>(($D651*'fnd base rates'!K$107)
+($E651*'fnd base rates'!K$108)
+($F651*'fnd base rates'!K$109)
+($G651*'fnd base rates'!K$110)
+($H651*'fnd base rates'!K$111)
+($I651*'fnd base rates'!K$112)
+($J651*'fnd base rates'!K$113)
+($K651*'fnd base rates'!K$114)
+($M651*'fnd base rates'!K$116)
+($N651*'fnd base rates'!K$117)
+($O651*'fnd base rates'!K$118)
+($P651*VLOOKUP($S651+12,rate_basefnd,11)))
*$R651</f>
        <v>1140.9176455599998</v>
      </c>
      <c r="AD651" s="1">
        <f>(($D651*'fnd base rates'!L$107)
+($E651*'fnd base rates'!L$108)
+($F651*'fnd base rates'!L$109)
+($G651*'fnd base rates'!L$110)
+($H651*'fnd base rates'!L$111)
+($I651*'fnd base rates'!L$112)
+($J651*'fnd base rates'!L$113)
+($K651*'fnd base rates'!L$114)
+($M651*'fnd base rates'!L$116)
+($N651*'fnd base rates'!L$117)
+($O651*'fnd base rates'!L$118)
+($P651*VLOOKUP($S651+12,rate_basefnd,12)))</f>
        <v>1446.1566800000001</v>
      </c>
      <c r="AE651" s="1">
        <f>(($D651*'fnd base rates'!M$107)
+($E651*'fnd base rates'!M$108)
+($F651*'fnd base rates'!M$109)
+($G651*'fnd base rates'!M$110)
+($H651*'fnd base rates'!M$111)
+($I651*'fnd base rates'!M$112)
+($J651*'fnd base rates'!M$113)
+($K651*'fnd base rates'!M$114)
+($M651*'fnd base rates'!M$116)
+($N651*'fnd base rates'!M$117)
+($O651*'fnd base rates'!M$118)
+($P651*VLOOKUP($S651+12,rate_basefnd,13)))</f>
        <v>0</v>
      </c>
      <c r="AF651" s="4">
        <f t="shared" ref="AF651:AF714" si="767">SUM(U651:AE651)</f>
        <v>10416.055287951998</v>
      </c>
      <c r="AH651" s="269">
        <f t="shared" ref="AH651:AH714" si="768">B651</f>
        <v>483239118</v>
      </c>
      <c r="AI651" s="4" t="str">
        <f t="shared" ref="AI651:AI714" si="769">IF($B651&lt;499999999,MID($B651,1,3),MID($B651,1,4))</f>
        <v>483</v>
      </c>
      <c r="AJ651" s="2" t="str">
        <f t="shared" ref="AJ651:AJ714" si="770">IF($B651&lt;499999999,MID($B651,4,3),MID($B651,5,3))</f>
        <v>239</v>
      </c>
      <c r="AK651" s="2" t="str">
        <f t="shared" ref="AK651:AK714" si="771">IF($B651&lt;499999999,MID($B651,7,3),MID($B651,8,3))</f>
        <v>118</v>
      </c>
      <c r="AL651" s="4">
        <f t="shared" ref="AL651:AL714" si="772">IF(VLOOKUP(VALUE(IF(AH651&lt;499999999,MID(AH651,4,3),MID(AH651,5,3))),distinfo,4)=R651,1,0)</f>
        <v>1</v>
      </c>
      <c r="AM651" s="4">
        <f t="shared" si="763"/>
        <v>1</v>
      </c>
      <c r="AN651" s="4">
        <f t="shared" ref="AN651:AN714" si="773">AF651</f>
        <v>10416.055287951998</v>
      </c>
      <c r="AO651" s="4">
        <f t="shared" ref="AO651:AO714" si="774">IF(OR(AF651=0,AM651=0),0,ROUND(AN651/AM651,0))</f>
        <v>10416</v>
      </c>
      <c r="AP651" s="4">
        <f t="shared" si="764"/>
        <v>0</v>
      </c>
      <c r="AQ651" s="4">
        <v>10416</v>
      </c>
      <c r="AW651" s="4">
        <v>10416</v>
      </c>
      <c r="AX651" s="5">
        <f t="shared" ref="AX651:AX714" si="775">AY651-AW651</f>
        <v>0</v>
      </c>
      <c r="AY651" s="4">
        <v>10416</v>
      </c>
      <c r="AZ651" s="5"/>
      <c r="BB651" s="5">
        <f t="shared" ref="BB651" si="776">BC651-BA651</f>
        <v>0</v>
      </c>
    </row>
    <row r="652" spans="1:54" s="4" customFormat="1">
      <c r="A652" s="269">
        <v>483</v>
      </c>
      <c r="B652" s="2">
        <v>483239131</v>
      </c>
      <c r="C652" s="9" t="s">
        <v>1072</v>
      </c>
      <c r="D652" s="14">
        <f>'fnd enro'!D652</f>
        <v>0</v>
      </c>
      <c r="E652" s="14">
        <f>'fnd enro'!E652</f>
        <v>0</v>
      </c>
      <c r="F652" s="14">
        <f>'fnd enro'!F652</f>
        <v>0</v>
      </c>
      <c r="G652" s="14">
        <f>'fnd enro'!G652</f>
        <v>0</v>
      </c>
      <c r="H652" s="14">
        <f>'fnd enro'!H652</f>
        <v>0</v>
      </c>
      <c r="I652" s="14">
        <f>'fnd enro'!I652</f>
        <v>2</v>
      </c>
      <c r="J652" s="14">
        <f>'fnd enro'!J652</f>
        <v>0</v>
      </c>
      <c r="K652" s="15">
        <f>'fnd enro'!K652</f>
        <v>7.7200000000000005E-2</v>
      </c>
      <c r="L652" s="14">
        <f>'fnd enro'!L652</f>
        <v>0</v>
      </c>
      <c r="M652" s="14">
        <f>'fnd enro'!M652</f>
        <v>0</v>
      </c>
      <c r="N652" s="14">
        <f>'fnd enro'!N652</f>
        <v>0</v>
      </c>
      <c r="O652" s="14">
        <f>'fnd enro'!O652</f>
        <v>0</v>
      </c>
      <c r="P652" s="14">
        <f>'fnd enro'!P652</f>
        <v>1</v>
      </c>
      <c r="Q652" s="14">
        <f>'fnd enro'!R652</f>
        <v>2</v>
      </c>
      <c r="R652" s="15">
        <f t="shared" si="766"/>
        <v>1.0369999999999999</v>
      </c>
      <c r="S652" s="14">
        <f>VALUE('fnd enro'!Q652)</f>
        <v>2</v>
      </c>
      <c r="T652" s="2"/>
      <c r="U652" s="1">
        <f>(($D652*'fnd base rates'!C$107)
+($E652*'fnd base rates'!C$108)
+($F652*'fnd base rates'!C$109)
+($G652*'fnd base rates'!C$110)
+($H652*'fnd base rates'!C$111)
+($I652*'fnd base rates'!C$112)
+($J652*'fnd base rates'!C$113)
+($K652*'fnd base rates'!C$114)
+($M652*'fnd base rates'!C$116)
+($N652*'fnd base rates'!C$117)
+($O652*'fnd base rates'!C$118)
+($P652*VLOOKUP($S652+12,rate_basefnd,3)))
*$R652</f>
        <v>1170.1017416040002</v>
      </c>
      <c r="V652" s="1">
        <f>(($D652*'fnd base rates'!D$107)
+($E652*'fnd base rates'!D$108)
+($F652*'fnd base rates'!D$109)
+($G652*'fnd base rates'!D$110)
+($H652*'fnd base rates'!D$111)
+($I652*'fnd base rates'!D$112)
+($J652*'fnd base rates'!D$113)
+($K652*'fnd base rates'!D$114)
+($M652*'fnd base rates'!D$116)
+($N652*'fnd base rates'!D$117)
+($O652*'fnd base rates'!D$118)
+($P652*VLOOKUP($S652+12,rate_basefnd,4)))
*$R652</f>
        <v>1859.09212</v>
      </c>
      <c r="W652" s="1">
        <f>(($D652*'fnd base rates'!E$107)
+($E652*'fnd base rates'!E$108)
+($F652*'fnd base rates'!E$109)
+($G652*'fnd base rates'!E$110)
+($H652*'fnd base rates'!E$111)
+($I652*'fnd base rates'!E$112)
+($J652*'fnd base rates'!E$113)
+($K652*'fnd base rates'!E$114)
+($M652*'fnd base rates'!E$116)
+($N652*'fnd base rates'!E$117)
+($O652*'fnd base rates'!E$118)
+($P652*VLOOKUP($S652+12,rate_basefnd,5)))
*$R652</f>
        <v>12846.284189823999</v>
      </c>
      <c r="X652" s="1">
        <f>(($D652*'fnd base rates'!F$107)
+($E652*'fnd base rates'!F$108)
+($F652*'fnd base rates'!F$109)
+($G652*'fnd base rates'!F$110)
+($H652*'fnd base rates'!F$111)
+($I652*'fnd base rates'!F$112)
+($J652*'fnd base rates'!F$113)
+($K652*'fnd base rates'!F$114)
+($M652*'fnd base rates'!F$116)
+($N652*'fnd base rates'!F$117)
+($O652*'fnd base rates'!F$118)
+($P652*VLOOKUP($S652+12,rate_basefnd,6)))
*$R652</f>
        <v>1839.402418488</v>
      </c>
      <c r="Y652" s="1">
        <f>(($D652*'fnd base rates'!G$107)
+($E652*'fnd base rates'!G$108)
+($F652*'fnd base rates'!G$109)
+($G652*'fnd base rates'!G$110)
+($H652*'fnd base rates'!G$111)
+($I652*'fnd base rates'!G$112)
+($J652*'fnd base rates'!G$113)
+($K652*'fnd base rates'!G$114)
+($M652*'fnd base rates'!G$116)
+($N652*'fnd base rates'!G$117)
+($O652*'fnd base rates'!G$118)
+($P652*VLOOKUP($S652+12,rate_basefnd,7)))
*$R652</f>
        <v>468.8656168679999</v>
      </c>
      <c r="Z652" s="1">
        <f>(($D652*'fnd base rates'!H$107)
+($E652*'fnd base rates'!H$108)
+($F652*'fnd base rates'!H$109)
+($G652*'fnd base rates'!H$110)
+($H652*'fnd base rates'!H$111)
+($I652*'fnd base rates'!H$112)
+($J652*'fnd base rates'!H$113)
+($K652*'fnd base rates'!H$114)
+($M652*'fnd base rates'!H$116)
+($N652*'fnd base rates'!H$117)
+($O652*'fnd base rates'!H$118)
+($P652*VLOOKUP($S652+12,rate_basefnd,8)))</f>
        <v>1675.217868</v>
      </c>
      <c r="AA652" s="1">
        <f>(($D652*'fnd base rates'!I$107)
+($E652*'fnd base rates'!I$108)
+($F652*'fnd base rates'!I$109)
+($G652*'fnd base rates'!I$110)
+($H652*'fnd base rates'!I$111)
+($I652*'fnd base rates'!I$112)
+($J652*'fnd base rates'!I$113)
+($K652*'fnd base rates'!I$114)
+($M652*'fnd base rates'!I$116)
+($N652*'fnd base rates'!I$117)
+($O652*'fnd base rates'!I$118)
+($P652*VLOOKUP($S652+12,rate_basefnd,9)))
*$R652</f>
        <v>991.0401599999999</v>
      </c>
      <c r="AB652" s="1">
        <f>(($D652*'fnd base rates'!J$107)
+($E652*'fnd base rates'!J$108)
+($F652*'fnd base rates'!J$109)
+($G652*'fnd base rates'!J$110)
+($H652*'fnd base rates'!J$111)
+($I652*'fnd base rates'!J$112)
+($J652*'fnd base rates'!J$113)
+($K652*'fnd base rates'!J$114)
+($M652*'fnd base rates'!J$116)
+($N652*'fnd base rates'!J$117)
+($O652*'fnd base rates'!J$118)
+($P652*VLOOKUP($S652+12,rate_basefnd,10)))
*$R652</f>
        <v>1749.3153</v>
      </c>
      <c r="AC652" s="1">
        <f>(($D652*'fnd base rates'!K$107)
+($E652*'fnd base rates'!K$108)
+($F652*'fnd base rates'!K$109)
+($G652*'fnd base rates'!K$110)
+($H652*'fnd base rates'!K$111)
+($I652*'fnd base rates'!K$112)
+($J652*'fnd base rates'!K$113)
+($K652*'fnd base rates'!K$114)
+($M652*'fnd base rates'!K$116)
+($N652*'fnd base rates'!K$117)
+($O652*'fnd base rates'!K$118)
+($P652*VLOOKUP($S652+12,rate_basefnd,11)))
*$R652</f>
        <v>2385.2241911199999</v>
      </c>
      <c r="AD652" s="1">
        <f>(($D652*'fnd base rates'!L$107)
+($E652*'fnd base rates'!L$108)
+($F652*'fnd base rates'!L$109)
+($G652*'fnd base rates'!L$110)
+($H652*'fnd base rates'!L$111)
+($I652*'fnd base rates'!L$112)
+($J652*'fnd base rates'!L$113)
+($K652*'fnd base rates'!L$114)
+($M652*'fnd base rates'!L$116)
+($N652*'fnd base rates'!L$117)
+($O652*'fnd base rates'!L$118)
+($P652*VLOOKUP($S652+12,rate_basefnd,12)))</f>
        <v>3152.9233600000002</v>
      </c>
      <c r="AE652" s="1">
        <f>(($D652*'fnd base rates'!M$107)
+($E652*'fnd base rates'!M$108)
+($F652*'fnd base rates'!M$109)
+($G652*'fnd base rates'!M$110)
+($H652*'fnd base rates'!M$111)
+($I652*'fnd base rates'!M$112)
+($J652*'fnd base rates'!M$113)
+($K652*'fnd base rates'!M$114)
+($M652*'fnd base rates'!M$116)
+($N652*'fnd base rates'!M$117)
+($O652*'fnd base rates'!M$118)
+($P652*VLOOKUP($S652+12,rate_basefnd,13)))</f>
        <v>0</v>
      </c>
      <c r="AF652" s="4">
        <f t="shared" si="767"/>
        <v>28137.466965903997</v>
      </c>
      <c r="AH652" s="269">
        <f t="shared" si="768"/>
        <v>483239131</v>
      </c>
      <c r="AI652" s="4" t="str">
        <f t="shared" si="769"/>
        <v>483</v>
      </c>
      <c r="AJ652" s="2" t="str">
        <f t="shared" si="770"/>
        <v>239</v>
      </c>
      <c r="AK652" s="2" t="str">
        <f t="shared" si="771"/>
        <v>131</v>
      </c>
      <c r="AL652" s="4">
        <f t="shared" si="772"/>
        <v>1</v>
      </c>
      <c r="AM652" s="4">
        <f t="shared" si="763"/>
        <v>2</v>
      </c>
      <c r="AN652" s="4">
        <f t="shared" si="773"/>
        <v>28137.466965903997</v>
      </c>
      <c r="AO652" s="4">
        <f t="shared" si="774"/>
        <v>14069</v>
      </c>
      <c r="AP652" s="4">
        <f t="shared" si="764"/>
        <v>0</v>
      </c>
      <c r="AQ652" s="4">
        <v>14069</v>
      </c>
      <c r="AW652" s="4">
        <v>14069</v>
      </c>
      <c r="AX652" s="5">
        <f t="shared" si="775"/>
        <v>0</v>
      </c>
      <c r="AY652" s="4">
        <v>14069</v>
      </c>
      <c r="AZ652" s="5"/>
      <c r="BB652" s="5">
        <f t="shared" ref="BB652" si="777">BC652-BA652</f>
        <v>0</v>
      </c>
    </row>
    <row r="653" spans="1:54" s="4" customFormat="1">
      <c r="A653" s="269">
        <v>483</v>
      </c>
      <c r="B653" s="2">
        <v>483239145</v>
      </c>
      <c r="C653" s="9" t="s">
        <v>1072</v>
      </c>
      <c r="D653" s="14">
        <f>'fnd enro'!D653</f>
        <v>0</v>
      </c>
      <c r="E653" s="14">
        <f>'fnd enro'!E653</f>
        <v>0</v>
      </c>
      <c r="F653" s="14">
        <f>'fnd enro'!F653</f>
        <v>0</v>
      </c>
      <c r="G653" s="14">
        <f>'fnd enro'!G653</f>
        <v>4</v>
      </c>
      <c r="H653" s="14">
        <f>'fnd enro'!H653</f>
        <v>10</v>
      </c>
      <c r="I653" s="14">
        <f>'fnd enro'!I653</f>
        <v>0</v>
      </c>
      <c r="J653" s="14">
        <f>'fnd enro'!J653</f>
        <v>0</v>
      </c>
      <c r="K653" s="15">
        <f>'fnd enro'!K653</f>
        <v>0.54039999999999999</v>
      </c>
      <c r="L653" s="14">
        <f>'fnd enro'!L653</f>
        <v>0</v>
      </c>
      <c r="M653" s="14">
        <f>'fnd enro'!M653</f>
        <v>0</v>
      </c>
      <c r="N653" s="14">
        <f>'fnd enro'!N653</f>
        <v>0</v>
      </c>
      <c r="O653" s="14">
        <f>'fnd enro'!O653</f>
        <v>0</v>
      </c>
      <c r="P653" s="14">
        <f>'fnd enro'!P653</f>
        <v>1</v>
      </c>
      <c r="Q653" s="14">
        <f>'fnd enro'!R653</f>
        <v>14</v>
      </c>
      <c r="R653" s="15">
        <f t="shared" si="766"/>
        <v>1.0369999999999999</v>
      </c>
      <c r="S653" s="14">
        <f>VALUE('fnd enro'!Q653)</f>
        <v>5</v>
      </c>
      <c r="T653" s="2"/>
      <c r="U653" s="1">
        <f>(($D653*'fnd base rates'!C$107)
+($E653*'fnd base rates'!C$108)
+($F653*'fnd base rates'!C$109)
+($G653*'fnd base rates'!C$110)
+($H653*'fnd base rates'!C$111)
+($I653*'fnd base rates'!C$112)
+($J653*'fnd base rates'!C$113)
+($K653*'fnd base rates'!C$114)
+($M653*'fnd base rates'!C$116)
+($N653*'fnd base rates'!C$117)
+($O653*'fnd base rates'!C$118)
+($P653*VLOOKUP($S653+12,rate_basefnd,3)))
*$R653</f>
        <v>7850.431011228</v>
      </c>
      <c r="V653" s="1">
        <f>(($D653*'fnd base rates'!D$107)
+($E653*'fnd base rates'!D$108)
+($F653*'fnd base rates'!D$109)
+($G653*'fnd base rates'!D$110)
+($H653*'fnd base rates'!D$111)
+($I653*'fnd base rates'!D$112)
+($J653*'fnd base rates'!D$113)
+($K653*'fnd base rates'!D$114)
+($M653*'fnd base rates'!D$116)
+($N653*'fnd base rates'!D$117)
+($O653*'fnd base rates'!D$118)
+($P653*VLOOKUP($S653+12,rate_basefnd,4)))
*$R653</f>
        <v>11401.586859999999</v>
      </c>
      <c r="W653" s="1">
        <f>(($D653*'fnd base rates'!E$107)
+($E653*'fnd base rates'!E$108)
+($F653*'fnd base rates'!E$109)
+($G653*'fnd base rates'!E$110)
+($H653*'fnd base rates'!E$111)
+($I653*'fnd base rates'!E$112)
+($J653*'fnd base rates'!E$113)
+($K653*'fnd base rates'!E$114)
+($M653*'fnd base rates'!E$116)
+($N653*'fnd base rates'!E$117)
+($O653*'fnd base rates'!E$118)
+($P653*VLOOKUP($S653+12,rate_basefnd,5)))
*$R653</f>
        <v>54842.403768767996</v>
      </c>
      <c r="X653" s="1">
        <f>(($D653*'fnd base rates'!F$107)
+($E653*'fnd base rates'!F$108)
+($F653*'fnd base rates'!F$109)
+($G653*'fnd base rates'!F$110)
+($H653*'fnd base rates'!F$111)
+($I653*'fnd base rates'!F$112)
+($J653*'fnd base rates'!F$113)
+($K653*'fnd base rates'!F$114)
+($M653*'fnd base rates'!F$116)
+($N653*'fnd base rates'!F$117)
+($O653*'fnd base rates'!F$118)
+($P653*VLOOKUP($S653+12,rate_basefnd,6)))
*$R653</f>
        <v>15496.461109415999</v>
      </c>
      <c r="Y653" s="1">
        <f>(($D653*'fnd base rates'!G$107)
+($E653*'fnd base rates'!G$108)
+($F653*'fnd base rates'!G$109)
+($G653*'fnd base rates'!G$110)
+($H653*'fnd base rates'!G$111)
+($I653*'fnd base rates'!G$112)
+($J653*'fnd base rates'!G$113)
+($K653*'fnd base rates'!G$114)
+($M653*'fnd base rates'!G$116)
+($N653*'fnd base rates'!G$117)
+($O653*'fnd base rates'!G$118)
+($P653*VLOOKUP($S653+12,rate_basefnd,7)))
*$R653</f>
        <v>2536.5600180759998</v>
      </c>
      <c r="Z653" s="1">
        <f>(($D653*'fnd base rates'!H$107)
+($E653*'fnd base rates'!H$108)
+($F653*'fnd base rates'!H$109)
+($G653*'fnd base rates'!H$110)
+($H653*'fnd base rates'!H$111)
+($I653*'fnd base rates'!H$112)
+($J653*'fnd base rates'!H$113)
+($K653*'fnd base rates'!H$114)
+($M653*'fnd base rates'!H$116)
+($N653*'fnd base rates'!H$117)
+($O653*'fnd base rates'!H$118)
+($P653*VLOOKUP($S653+12,rate_basefnd,8)))</f>
        <v>7348.7350760000008</v>
      </c>
      <c r="AA653" s="1">
        <f>(($D653*'fnd base rates'!I$107)
+($E653*'fnd base rates'!I$108)
+($F653*'fnd base rates'!I$109)
+($G653*'fnd base rates'!I$110)
+($H653*'fnd base rates'!I$111)
+($I653*'fnd base rates'!I$112)
+($J653*'fnd base rates'!I$113)
+($K653*'fnd base rates'!I$114)
+($M653*'fnd base rates'!I$116)
+($N653*'fnd base rates'!I$117)
+($O653*'fnd base rates'!I$118)
+($P653*VLOOKUP($S653+12,rate_basefnd,9)))
*$R653</f>
        <v>5148.11391</v>
      </c>
      <c r="AB653" s="1">
        <f>(($D653*'fnd base rates'!J$107)
+($E653*'fnd base rates'!J$108)
+($F653*'fnd base rates'!J$109)
+($G653*'fnd base rates'!J$110)
+($H653*'fnd base rates'!J$111)
+($I653*'fnd base rates'!J$112)
+($J653*'fnd base rates'!J$113)
+($K653*'fnd base rates'!J$114)
+($M653*'fnd base rates'!J$116)
+($N653*'fnd base rates'!J$117)
+($O653*'fnd base rates'!J$118)
+($P653*VLOOKUP($S653+12,rate_basefnd,10)))
*$R653</f>
        <v>3816.2014799999997</v>
      </c>
      <c r="AC653" s="1">
        <f>(($D653*'fnd base rates'!K$107)
+($E653*'fnd base rates'!K$108)
+($F653*'fnd base rates'!K$109)
+($G653*'fnd base rates'!K$110)
+($H653*'fnd base rates'!K$111)
+($I653*'fnd base rates'!K$112)
+($J653*'fnd base rates'!K$113)
+($K653*'fnd base rates'!K$114)
+($M653*'fnd base rates'!K$116)
+($N653*'fnd base rates'!K$117)
+($O653*'fnd base rates'!K$118)
+($P653*VLOOKUP($S653+12,rate_basefnd,11)))
*$R653</f>
        <v>16822.66853784</v>
      </c>
      <c r="AD653" s="1">
        <f>(($D653*'fnd base rates'!L$107)
+($E653*'fnd base rates'!L$108)
+($F653*'fnd base rates'!L$109)
+($G653*'fnd base rates'!L$110)
+($H653*'fnd base rates'!L$111)
+($I653*'fnd base rates'!L$112)
+($J653*'fnd base rates'!L$113)
+($K653*'fnd base rates'!L$114)
+($M653*'fnd base rates'!L$116)
+($N653*'fnd base rates'!L$117)
+($O653*'fnd base rates'!L$118)
+($P653*VLOOKUP($S653+12,rate_basefnd,12)))</f>
        <v>21357.323520000002</v>
      </c>
      <c r="AE653" s="1">
        <f>(($D653*'fnd base rates'!M$107)
+($E653*'fnd base rates'!M$108)
+($F653*'fnd base rates'!M$109)
+($G653*'fnd base rates'!M$110)
+($H653*'fnd base rates'!M$111)
+($I653*'fnd base rates'!M$112)
+($J653*'fnd base rates'!M$113)
+($K653*'fnd base rates'!M$114)
+($M653*'fnd base rates'!M$116)
+($N653*'fnd base rates'!M$117)
+($O653*'fnd base rates'!M$118)
+($P653*VLOOKUP($S653+12,rate_basefnd,13)))</f>
        <v>0</v>
      </c>
      <c r="AF653" s="4">
        <f t="shared" si="767"/>
        <v>146620.48529132799</v>
      </c>
      <c r="AH653" s="269">
        <f t="shared" si="768"/>
        <v>483239145</v>
      </c>
      <c r="AI653" s="4" t="str">
        <f t="shared" si="769"/>
        <v>483</v>
      </c>
      <c r="AJ653" s="2" t="str">
        <f t="shared" si="770"/>
        <v>239</v>
      </c>
      <c r="AK653" s="2" t="str">
        <f t="shared" si="771"/>
        <v>145</v>
      </c>
      <c r="AL653" s="4">
        <f t="shared" si="772"/>
        <v>1</v>
      </c>
      <c r="AM653" s="4">
        <f t="shared" si="763"/>
        <v>14</v>
      </c>
      <c r="AN653" s="4">
        <f t="shared" si="773"/>
        <v>146620.48529132799</v>
      </c>
      <c r="AO653" s="4">
        <f t="shared" si="774"/>
        <v>10473</v>
      </c>
      <c r="AP653" s="4">
        <f t="shared" si="764"/>
        <v>0</v>
      </c>
      <c r="AQ653" s="4">
        <v>10473</v>
      </c>
      <c r="AW653" s="4">
        <v>10473</v>
      </c>
      <c r="AX653" s="5">
        <f t="shared" si="775"/>
        <v>0</v>
      </c>
      <c r="AY653" s="4">
        <v>10473</v>
      </c>
      <c r="AZ653" s="5"/>
      <c r="BB653" s="5">
        <f t="shared" ref="BB653" si="778">BC653-BA653</f>
        <v>0</v>
      </c>
    </row>
    <row r="654" spans="1:54" s="4" customFormat="1">
      <c r="A654" s="269">
        <v>483</v>
      </c>
      <c r="B654" s="2">
        <v>483239171</v>
      </c>
      <c r="C654" s="9" t="s">
        <v>1072</v>
      </c>
      <c r="D654" s="14">
        <f>'fnd enro'!D654</f>
        <v>0</v>
      </c>
      <c r="E654" s="14">
        <f>'fnd enro'!E654</f>
        <v>0</v>
      </c>
      <c r="F654" s="14">
        <f>'fnd enro'!F654</f>
        <v>0</v>
      </c>
      <c r="G654" s="14">
        <f>'fnd enro'!G654</f>
        <v>2</v>
      </c>
      <c r="H654" s="14">
        <f>'fnd enro'!H654</f>
        <v>4</v>
      </c>
      <c r="I654" s="14">
        <f>'fnd enro'!I654</f>
        <v>9</v>
      </c>
      <c r="J654" s="14">
        <f>'fnd enro'!J654</f>
        <v>0</v>
      </c>
      <c r="K654" s="15">
        <f>'fnd enro'!K654</f>
        <v>0.57899999999999996</v>
      </c>
      <c r="L654" s="14">
        <f>'fnd enro'!L654</f>
        <v>0</v>
      </c>
      <c r="M654" s="14">
        <f>'fnd enro'!M654</f>
        <v>0</v>
      </c>
      <c r="N654" s="14">
        <f>'fnd enro'!N654</f>
        <v>0</v>
      </c>
      <c r="O654" s="14">
        <f>'fnd enro'!O654</f>
        <v>0</v>
      </c>
      <c r="P654" s="14">
        <f>'fnd enro'!P654</f>
        <v>6</v>
      </c>
      <c r="Q654" s="14">
        <f>'fnd enro'!R654</f>
        <v>15</v>
      </c>
      <c r="R654" s="15">
        <f t="shared" si="766"/>
        <v>1.0369999999999999</v>
      </c>
      <c r="S654" s="14">
        <f>VALUE('fnd enro'!Q654)</f>
        <v>4</v>
      </c>
      <c r="T654" s="2"/>
      <c r="U654" s="1">
        <f>(($D654*'fnd base rates'!C$107)
+($E654*'fnd base rates'!C$108)
+($F654*'fnd base rates'!C$109)
+($G654*'fnd base rates'!C$110)
+($H654*'fnd base rates'!C$111)
+($I654*'fnd base rates'!C$112)
+($J654*'fnd base rates'!C$113)
+($K654*'fnd base rates'!C$114)
+($M654*'fnd base rates'!C$116)
+($N654*'fnd base rates'!C$117)
+($O654*'fnd base rates'!C$118)
+($P654*VLOOKUP($S654+12,rate_basefnd,3)))
*$R654</f>
        <v>8707.9588170299976</v>
      </c>
      <c r="V654" s="1">
        <f>(($D654*'fnd base rates'!D$107)
+($E654*'fnd base rates'!D$108)
+($F654*'fnd base rates'!D$109)
+($G654*'fnd base rates'!D$110)
+($H654*'fnd base rates'!D$111)
+($I654*'fnd base rates'!D$112)
+($J654*'fnd base rates'!D$113)
+($K654*'fnd base rates'!D$114)
+($M654*'fnd base rates'!D$116)
+($N654*'fnd base rates'!D$117)
+($O654*'fnd base rates'!D$118)
+($P654*VLOOKUP($S654+12,rate_basefnd,4)))
*$R654</f>
        <v>13622.073479999999</v>
      </c>
      <c r="W654" s="1">
        <f>(($D654*'fnd base rates'!E$107)
+($E654*'fnd base rates'!E$108)
+($F654*'fnd base rates'!E$109)
+($G654*'fnd base rates'!E$110)
+($H654*'fnd base rates'!E$111)
+($I654*'fnd base rates'!E$112)
+($J654*'fnd base rates'!E$113)
+($K654*'fnd base rates'!E$114)
+($M654*'fnd base rates'!E$116)
+($N654*'fnd base rates'!E$117)
+($O654*'fnd base rates'!E$118)
+($P654*VLOOKUP($S654+12,rate_basefnd,5)))
*$R654</f>
        <v>85046.512068679978</v>
      </c>
      <c r="X654" s="1">
        <f>(($D654*'fnd base rates'!F$107)
+($E654*'fnd base rates'!F$108)
+($F654*'fnd base rates'!F$109)
+($G654*'fnd base rates'!F$110)
+($H654*'fnd base rates'!F$111)
+($I654*'fnd base rates'!F$112)
+($J654*'fnd base rates'!F$113)
+($K654*'fnd base rates'!F$114)
+($M654*'fnd base rates'!F$116)
+($N654*'fnd base rates'!F$117)
+($O654*'fnd base rates'!F$118)
+($P654*VLOOKUP($S654+12,rate_basefnd,6)))
*$R654</f>
        <v>14993.33609866</v>
      </c>
      <c r="Y654" s="1">
        <f>(($D654*'fnd base rates'!G$107)
+($E654*'fnd base rates'!G$108)
+($F654*'fnd base rates'!G$109)
+($G654*'fnd base rates'!G$110)
+($H654*'fnd base rates'!G$111)
+($I654*'fnd base rates'!G$112)
+($J654*'fnd base rates'!G$113)
+($K654*'fnd base rates'!G$114)
+($M654*'fnd base rates'!G$116)
+($N654*'fnd base rates'!G$117)
+($O654*'fnd base rates'!G$118)
+($P654*VLOOKUP($S654+12,rate_basefnd,7)))
*$R654</f>
        <v>3368.6625915100003</v>
      </c>
      <c r="Z654" s="1">
        <f>(($D654*'fnd base rates'!H$107)
+($E654*'fnd base rates'!H$108)
+($F654*'fnd base rates'!H$109)
+($G654*'fnd base rates'!H$110)
+($H654*'fnd base rates'!H$111)
+($I654*'fnd base rates'!H$112)
+($J654*'fnd base rates'!H$113)
+($K654*'fnd base rates'!H$114)
+($M654*'fnd base rates'!H$116)
+($N654*'fnd base rates'!H$117)
+($O654*'fnd base rates'!H$118)
+($P654*VLOOKUP($S654+12,rate_basefnd,8)))</f>
        <v>10713.82401</v>
      </c>
      <c r="AA654" s="1">
        <f>(($D654*'fnd base rates'!I$107)
+($E654*'fnd base rates'!I$108)
+($F654*'fnd base rates'!I$109)
+($G654*'fnd base rates'!I$110)
+($H654*'fnd base rates'!I$111)
+($I654*'fnd base rates'!I$112)
+($J654*'fnd base rates'!I$113)
+($K654*'fnd base rates'!I$114)
+($M654*'fnd base rates'!I$116)
+($N654*'fnd base rates'!I$117)
+($O654*'fnd base rates'!I$118)
+($P654*VLOOKUP($S654+12,rate_basefnd,9)))
*$R654</f>
        <v>6795.5439599999991</v>
      </c>
      <c r="AB654" s="1">
        <f>(($D654*'fnd base rates'!J$107)
+($E654*'fnd base rates'!J$108)
+($F654*'fnd base rates'!J$109)
+($G654*'fnd base rates'!J$110)
+($H654*'fnd base rates'!J$111)
+($I654*'fnd base rates'!J$112)
+($J654*'fnd base rates'!J$113)
+($K654*'fnd base rates'!J$114)
+($M654*'fnd base rates'!J$116)
+($N654*'fnd base rates'!J$117)
+($O654*'fnd base rates'!J$118)
+($P654*VLOOKUP($S654+12,rate_basefnd,10)))
*$R654</f>
        <v>10238.373589999999</v>
      </c>
      <c r="AC654" s="1">
        <f>(($D654*'fnd base rates'!K$107)
+($E654*'fnd base rates'!K$108)
+($F654*'fnd base rates'!K$109)
+($G654*'fnd base rates'!K$110)
+($H654*'fnd base rates'!K$111)
+($I654*'fnd base rates'!K$112)
+($J654*'fnd base rates'!K$113)
+($K654*'fnd base rates'!K$114)
+($M654*'fnd base rates'!K$116)
+($N654*'fnd base rates'!K$117)
+($O654*'fnd base rates'!K$118)
+($P654*VLOOKUP($S654+12,rate_basefnd,11)))
*$R654</f>
        <v>17918.943333399999</v>
      </c>
      <c r="AD654" s="1">
        <f>(($D654*'fnd base rates'!L$107)
+($E654*'fnd base rates'!L$108)
+($F654*'fnd base rates'!L$109)
+($G654*'fnd base rates'!L$110)
+($H654*'fnd base rates'!L$111)
+($I654*'fnd base rates'!L$112)
+($J654*'fnd base rates'!L$113)
+($K654*'fnd base rates'!L$114)
+($M654*'fnd base rates'!L$116)
+($N654*'fnd base rates'!L$117)
+($O654*'fnd base rates'!L$118)
+($P654*VLOOKUP($S654+12,rate_basefnd,12)))</f>
        <v>23885.4002</v>
      </c>
      <c r="AE654" s="1">
        <f>(($D654*'fnd base rates'!M$107)
+($E654*'fnd base rates'!M$108)
+($F654*'fnd base rates'!M$109)
+($G654*'fnd base rates'!M$110)
+($H654*'fnd base rates'!M$111)
+($I654*'fnd base rates'!M$112)
+($J654*'fnd base rates'!M$113)
+($K654*'fnd base rates'!M$114)
+($M654*'fnd base rates'!M$116)
+($N654*'fnd base rates'!M$117)
+($O654*'fnd base rates'!M$118)
+($P654*VLOOKUP($S654+12,rate_basefnd,13)))</f>
        <v>0</v>
      </c>
      <c r="AF654" s="4">
        <f t="shared" si="767"/>
        <v>195290.62814928</v>
      </c>
      <c r="AH654" s="269">
        <f t="shared" si="768"/>
        <v>483239171</v>
      </c>
      <c r="AI654" s="4" t="str">
        <f t="shared" si="769"/>
        <v>483</v>
      </c>
      <c r="AJ654" s="2" t="str">
        <f t="shared" si="770"/>
        <v>239</v>
      </c>
      <c r="AK654" s="2" t="str">
        <f t="shared" si="771"/>
        <v>171</v>
      </c>
      <c r="AL654" s="4">
        <f t="shared" si="772"/>
        <v>1</v>
      </c>
      <c r="AM654" s="4">
        <f t="shared" si="763"/>
        <v>15</v>
      </c>
      <c r="AN654" s="4">
        <f t="shared" si="773"/>
        <v>195290.62814928</v>
      </c>
      <c r="AO654" s="4">
        <f t="shared" si="774"/>
        <v>13019</v>
      </c>
      <c r="AP654" s="4">
        <f t="shared" si="764"/>
        <v>0</v>
      </c>
      <c r="AQ654" s="4">
        <v>13019</v>
      </c>
      <c r="AW654" s="4">
        <v>13019</v>
      </c>
      <c r="AX654" s="5">
        <f t="shared" si="775"/>
        <v>0</v>
      </c>
      <c r="AY654" s="4">
        <v>13019</v>
      </c>
      <c r="AZ654" s="5"/>
      <c r="BB654" s="5">
        <f t="shared" ref="BB654" si="779">BC654-BA654</f>
        <v>0</v>
      </c>
    </row>
    <row r="655" spans="1:54" s="4" customFormat="1">
      <c r="A655" s="269">
        <v>483</v>
      </c>
      <c r="B655" s="2">
        <v>483239172</v>
      </c>
      <c r="C655" s="9" t="s">
        <v>1072</v>
      </c>
      <c r="D655" s="14">
        <f>'fnd enro'!D655</f>
        <v>0</v>
      </c>
      <c r="E655" s="14">
        <f>'fnd enro'!E655</f>
        <v>0</v>
      </c>
      <c r="F655" s="14">
        <f>'fnd enro'!F655</f>
        <v>0</v>
      </c>
      <c r="G655" s="14">
        <f>'fnd enro'!G655</f>
        <v>1</v>
      </c>
      <c r="H655" s="14">
        <f>'fnd enro'!H655</f>
        <v>3</v>
      </c>
      <c r="I655" s="14">
        <f>'fnd enro'!I655</f>
        <v>1</v>
      </c>
      <c r="J655" s="14">
        <f>'fnd enro'!J655</f>
        <v>0</v>
      </c>
      <c r="K655" s="15">
        <f>'fnd enro'!K655</f>
        <v>0.193</v>
      </c>
      <c r="L655" s="14">
        <f>'fnd enro'!L655</f>
        <v>0</v>
      </c>
      <c r="M655" s="14">
        <f>'fnd enro'!M655</f>
        <v>0</v>
      </c>
      <c r="N655" s="14">
        <f>'fnd enro'!N655</f>
        <v>0</v>
      </c>
      <c r="O655" s="14">
        <f>'fnd enro'!O655</f>
        <v>0</v>
      </c>
      <c r="P655" s="14">
        <f>'fnd enro'!P655</f>
        <v>3</v>
      </c>
      <c r="Q655" s="14">
        <f>'fnd enro'!R655</f>
        <v>5</v>
      </c>
      <c r="R655" s="15">
        <f t="shared" si="766"/>
        <v>1.0369999999999999</v>
      </c>
      <c r="S655" s="14">
        <f>VALUE('fnd enro'!Q655)</f>
        <v>8</v>
      </c>
      <c r="T655" s="2"/>
      <c r="U655" s="1">
        <f>(($D655*'fnd base rates'!C$107)
+($E655*'fnd base rates'!C$108)
+($F655*'fnd base rates'!C$109)
+($G655*'fnd base rates'!C$110)
+($H655*'fnd base rates'!C$111)
+($I655*'fnd base rates'!C$112)
+($J655*'fnd base rates'!C$113)
+($K655*'fnd base rates'!C$114)
+($M655*'fnd base rates'!C$116)
+($N655*'fnd base rates'!C$117)
+($O655*'fnd base rates'!C$118)
+($P655*VLOOKUP($S655+12,rate_basefnd,3)))
*$R655</f>
        <v>3006.1662790099999</v>
      </c>
      <c r="V655" s="1">
        <f>(($D655*'fnd base rates'!D$107)
+($E655*'fnd base rates'!D$108)
+($F655*'fnd base rates'!D$109)
+($G655*'fnd base rates'!D$110)
+($H655*'fnd base rates'!D$111)
+($I655*'fnd base rates'!D$112)
+($J655*'fnd base rates'!D$113)
+($K655*'fnd base rates'!D$114)
+($M655*'fnd base rates'!D$116)
+($N655*'fnd base rates'!D$117)
+($O655*'fnd base rates'!D$118)
+($P655*VLOOKUP($S655+12,rate_basefnd,4)))
*$R655</f>
        <v>5031.1506799999997</v>
      </c>
      <c r="W655" s="1">
        <f>(($D655*'fnd base rates'!E$107)
+($E655*'fnd base rates'!E$108)
+($F655*'fnd base rates'!E$109)
+($G655*'fnd base rates'!E$110)
+($H655*'fnd base rates'!E$111)
+($I655*'fnd base rates'!E$112)
+($J655*'fnd base rates'!E$113)
+($K655*'fnd base rates'!E$114)
+($M655*'fnd base rates'!E$116)
+($N655*'fnd base rates'!E$117)
+($O655*'fnd base rates'!E$118)
+($P655*VLOOKUP($S655+12,rate_basefnd,5)))
*$R655</f>
        <v>30269.150499559993</v>
      </c>
      <c r="X655" s="1">
        <f>(($D655*'fnd base rates'!F$107)
+($E655*'fnd base rates'!F$108)
+($F655*'fnd base rates'!F$109)
+($G655*'fnd base rates'!F$110)
+($H655*'fnd base rates'!F$111)
+($I655*'fnd base rates'!F$112)
+($J655*'fnd base rates'!F$113)
+($K655*'fnd base rates'!F$114)
+($M655*'fnd base rates'!F$116)
+($N655*'fnd base rates'!F$117)
+($O655*'fnd base rates'!F$118)
+($P655*VLOOKUP($S655+12,rate_basefnd,6)))
*$R655</f>
        <v>5309.9191562199994</v>
      </c>
      <c r="Y655" s="1">
        <f>(($D655*'fnd base rates'!G$107)
+($E655*'fnd base rates'!G$108)
+($F655*'fnd base rates'!G$109)
+($G655*'fnd base rates'!G$110)
+($H655*'fnd base rates'!G$111)
+($I655*'fnd base rates'!G$112)
+($J655*'fnd base rates'!G$113)
+($K655*'fnd base rates'!G$114)
+($M655*'fnd base rates'!G$116)
+($N655*'fnd base rates'!G$117)
+($O655*'fnd base rates'!G$118)
+($P655*VLOOKUP($S655+12,rate_basefnd,7)))
*$R655</f>
        <v>1360.6128671699998</v>
      </c>
      <c r="Z655" s="1">
        <f>(($D655*'fnd base rates'!H$107)
+($E655*'fnd base rates'!H$108)
+($F655*'fnd base rates'!H$109)
+($G655*'fnd base rates'!H$110)
+($H655*'fnd base rates'!H$111)
+($I655*'fnd base rates'!H$112)
+($J655*'fnd base rates'!H$113)
+($K655*'fnd base rates'!H$114)
+($M655*'fnd base rates'!H$116)
+($N655*'fnd base rates'!H$117)
+($O655*'fnd base rates'!H$118)
+($P655*VLOOKUP($S655+12,rate_basefnd,8)))</f>
        <v>2996.3546700000002</v>
      </c>
      <c r="AA655" s="1">
        <f>(($D655*'fnd base rates'!I$107)
+($E655*'fnd base rates'!I$108)
+($F655*'fnd base rates'!I$109)
+($G655*'fnd base rates'!I$110)
+($H655*'fnd base rates'!I$111)
+($I655*'fnd base rates'!I$112)
+($J655*'fnd base rates'!I$113)
+($K655*'fnd base rates'!I$114)
+($M655*'fnd base rates'!I$116)
+($N655*'fnd base rates'!I$117)
+($O655*'fnd base rates'!I$118)
+($P655*VLOOKUP($S655+12,rate_basefnd,9)))
*$R655</f>
        <v>2308.38274</v>
      </c>
      <c r="AB655" s="1">
        <f>(($D655*'fnd base rates'!J$107)
+($E655*'fnd base rates'!J$108)
+($F655*'fnd base rates'!J$109)
+($G655*'fnd base rates'!J$110)
+($H655*'fnd base rates'!J$111)
+($I655*'fnd base rates'!J$112)
+($J655*'fnd base rates'!J$113)
+($K655*'fnd base rates'!J$114)
+($M655*'fnd base rates'!J$116)
+($N655*'fnd base rates'!J$117)
+($O655*'fnd base rates'!J$118)
+($P655*VLOOKUP($S655+12,rate_basefnd,10)))
*$R655</f>
        <v>3712.89554</v>
      </c>
      <c r="AC655" s="1">
        <f>(($D655*'fnd base rates'!K$107)
+($E655*'fnd base rates'!K$108)
+($F655*'fnd base rates'!K$109)
+($G655*'fnd base rates'!K$110)
+($H655*'fnd base rates'!K$111)
+($I655*'fnd base rates'!K$112)
+($J655*'fnd base rates'!K$113)
+($K655*'fnd base rates'!K$114)
+($M655*'fnd base rates'!K$116)
+($N655*'fnd base rates'!K$117)
+($O655*'fnd base rates'!K$118)
+($P655*VLOOKUP($S655+12,rate_basefnd,11)))
*$R655</f>
        <v>6011.2291277999993</v>
      </c>
      <c r="AD655" s="1">
        <f>(($D655*'fnd base rates'!L$107)
+($E655*'fnd base rates'!L$108)
+($F655*'fnd base rates'!L$109)
+($G655*'fnd base rates'!L$110)
+($H655*'fnd base rates'!L$111)
+($I655*'fnd base rates'!L$112)
+($J655*'fnd base rates'!L$113)
+($K655*'fnd base rates'!L$114)
+($M655*'fnd base rates'!L$116)
+($N655*'fnd base rates'!L$117)
+($O655*'fnd base rates'!L$118)
+($P655*VLOOKUP($S655+12,rate_basefnd,12)))</f>
        <v>8973.1934000000001</v>
      </c>
      <c r="AE655" s="1">
        <f>(($D655*'fnd base rates'!M$107)
+($E655*'fnd base rates'!M$108)
+($F655*'fnd base rates'!M$109)
+($G655*'fnd base rates'!M$110)
+($H655*'fnd base rates'!M$111)
+($I655*'fnd base rates'!M$112)
+($J655*'fnd base rates'!M$113)
+($K655*'fnd base rates'!M$114)
+($M655*'fnd base rates'!M$116)
+($N655*'fnd base rates'!M$117)
+($O655*'fnd base rates'!M$118)
+($P655*VLOOKUP($S655+12,rate_basefnd,13)))</f>
        <v>0</v>
      </c>
      <c r="AF655" s="4">
        <f t="shared" si="767"/>
        <v>68979.054959759989</v>
      </c>
      <c r="AH655" s="269">
        <f t="shared" si="768"/>
        <v>483239172</v>
      </c>
      <c r="AI655" s="4" t="str">
        <f t="shared" si="769"/>
        <v>483</v>
      </c>
      <c r="AJ655" s="2" t="str">
        <f t="shared" si="770"/>
        <v>239</v>
      </c>
      <c r="AK655" s="2" t="str">
        <f t="shared" si="771"/>
        <v>172</v>
      </c>
      <c r="AL655" s="4">
        <f t="shared" si="772"/>
        <v>1</v>
      </c>
      <c r="AM655" s="4">
        <f t="shared" si="763"/>
        <v>5</v>
      </c>
      <c r="AN655" s="4">
        <f t="shared" si="773"/>
        <v>68979.054959759989</v>
      </c>
      <c r="AO655" s="4">
        <f t="shared" si="774"/>
        <v>13796</v>
      </c>
      <c r="AP655" s="4">
        <f t="shared" si="764"/>
        <v>0</v>
      </c>
      <c r="AQ655" s="4">
        <v>13796</v>
      </c>
      <c r="AW655" s="4">
        <v>13796</v>
      </c>
      <c r="AX655" s="5">
        <f t="shared" si="775"/>
        <v>0</v>
      </c>
      <c r="AY655" s="4">
        <v>13796</v>
      </c>
      <c r="AZ655" s="5"/>
      <c r="BB655" s="5">
        <f t="shared" ref="BB655" si="780">BC655-BA655</f>
        <v>0</v>
      </c>
    </row>
    <row r="656" spans="1:54" s="4" customFormat="1">
      <c r="A656" s="269">
        <v>483</v>
      </c>
      <c r="B656" s="2">
        <v>483239182</v>
      </c>
      <c r="C656" s="9" t="s">
        <v>1072</v>
      </c>
      <c r="D656" s="14">
        <f>'fnd enro'!D656</f>
        <v>0</v>
      </c>
      <c r="E656" s="14">
        <f>'fnd enro'!E656</f>
        <v>0</v>
      </c>
      <c r="F656" s="14">
        <f>'fnd enro'!F656</f>
        <v>0</v>
      </c>
      <c r="G656" s="14">
        <f>'fnd enro'!G656</f>
        <v>3</v>
      </c>
      <c r="H656" s="14">
        <f>'fnd enro'!H656</f>
        <v>12</v>
      </c>
      <c r="I656" s="14">
        <f>'fnd enro'!I656</f>
        <v>21</v>
      </c>
      <c r="J656" s="14">
        <f>'fnd enro'!J656</f>
        <v>0</v>
      </c>
      <c r="K656" s="15">
        <f>'fnd enro'!K656</f>
        <v>1.3895999999999999</v>
      </c>
      <c r="L656" s="14">
        <f>'fnd enro'!L656</f>
        <v>0</v>
      </c>
      <c r="M656" s="14">
        <f>'fnd enro'!M656</f>
        <v>0</v>
      </c>
      <c r="N656" s="14">
        <f>'fnd enro'!N656</f>
        <v>0</v>
      </c>
      <c r="O656" s="14">
        <f>'fnd enro'!O656</f>
        <v>0</v>
      </c>
      <c r="P656" s="14">
        <f>'fnd enro'!P656</f>
        <v>8</v>
      </c>
      <c r="Q656" s="14">
        <f>'fnd enro'!R656</f>
        <v>36</v>
      </c>
      <c r="R656" s="15">
        <f t="shared" si="766"/>
        <v>1.0369999999999999</v>
      </c>
      <c r="S656" s="14">
        <f>VALUE('fnd enro'!Q656)</f>
        <v>8</v>
      </c>
      <c r="T656" s="2"/>
      <c r="U656" s="1">
        <f>(($D656*'fnd base rates'!C$107)
+($E656*'fnd base rates'!C$108)
+($F656*'fnd base rates'!C$109)
+($G656*'fnd base rates'!C$110)
+($H656*'fnd base rates'!C$111)
+($I656*'fnd base rates'!C$112)
+($J656*'fnd base rates'!C$113)
+($K656*'fnd base rates'!C$114)
+($M656*'fnd base rates'!C$116)
+($N656*'fnd base rates'!C$117)
+($O656*'fnd base rates'!C$118)
+($P656*VLOOKUP($S656+12,rate_basefnd,3)))
*$R656</f>
        <v>20626.146168871994</v>
      </c>
      <c r="V656" s="1">
        <f>(($D656*'fnd base rates'!D$107)
+($E656*'fnd base rates'!D$108)
+($F656*'fnd base rates'!D$109)
+($G656*'fnd base rates'!D$110)
+($H656*'fnd base rates'!D$111)
+($I656*'fnd base rates'!D$112)
+($J656*'fnd base rates'!D$113)
+($K656*'fnd base rates'!D$114)
+($M656*'fnd base rates'!D$116)
+($N656*'fnd base rates'!D$117)
+($O656*'fnd base rates'!D$118)
+($P656*VLOOKUP($S656+12,rate_basefnd,4)))
*$R656</f>
        <v>31399.862239999999</v>
      </c>
      <c r="W656" s="1">
        <f>(($D656*'fnd base rates'!E$107)
+($E656*'fnd base rates'!E$108)
+($F656*'fnd base rates'!E$109)
+($G656*'fnd base rates'!E$110)
+($H656*'fnd base rates'!E$111)
+($I656*'fnd base rates'!E$112)
+($J656*'fnd base rates'!E$113)
+($K656*'fnd base rates'!E$114)
+($M656*'fnd base rates'!E$116)
+($N656*'fnd base rates'!E$117)
+($O656*'fnd base rates'!E$118)
+($P656*VLOOKUP($S656+12,rate_basefnd,5)))
*$R656</f>
        <v>189798.11084683202</v>
      </c>
      <c r="X656" s="1">
        <f>(($D656*'fnd base rates'!F$107)
+($E656*'fnd base rates'!F$108)
+($F656*'fnd base rates'!F$109)
+($G656*'fnd base rates'!F$110)
+($H656*'fnd base rates'!F$111)
+($I656*'fnd base rates'!F$112)
+($J656*'fnd base rates'!F$113)
+($K656*'fnd base rates'!F$114)
+($M656*'fnd base rates'!F$116)
+($N656*'fnd base rates'!F$117)
+($O656*'fnd base rates'!F$118)
+($P656*VLOOKUP($S656+12,rate_basefnd,6)))
*$R656</f>
        <v>35580.995252784</v>
      </c>
      <c r="Y656" s="1">
        <f>(($D656*'fnd base rates'!G$107)
+($E656*'fnd base rates'!G$108)
+($F656*'fnd base rates'!G$109)
+($G656*'fnd base rates'!G$110)
+($H656*'fnd base rates'!G$111)
+($I656*'fnd base rates'!G$112)
+($J656*'fnd base rates'!G$113)
+($K656*'fnd base rates'!G$114)
+($M656*'fnd base rates'!G$116)
+($N656*'fnd base rates'!G$117)
+($O656*'fnd base rates'!G$118)
+($P656*VLOOKUP($S656+12,rate_basefnd,7)))
*$R656</f>
        <v>7496.9377336239986</v>
      </c>
      <c r="Z656" s="1">
        <f>(($D656*'fnd base rates'!H$107)
+($E656*'fnd base rates'!H$108)
+($F656*'fnd base rates'!H$109)
+($G656*'fnd base rates'!H$110)
+($H656*'fnd base rates'!H$111)
+($I656*'fnd base rates'!H$112)
+($J656*'fnd base rates'!H$113)
+($K656*'fnd base rates'!H$114)
+($M656*'fnd base rates'!H$116)
+($N656*'fnd base rates'!H$117)
+($O656*'fnd base rates'!H$118)
+($P656*VLOOKUP($S656+12,rate_basefnd,8)))</f>
        <v>25439.961623999996</v>
      </c>
      <c r="AA656" s="1">
        <f>(($D656*'fnd base rates'!I$107)
+($E656*'fnd base rates'!I$108)
+($F656*'fnd base rates'!I$109)
+($G656*'fnd base rates'!I$110)
+($H656*'fnd base rates'!I$111)
+($I656*'fnd base rates'!I$112)
+($J656*'fnd base rates'!I$113)
+($K656*'fnd base rates'!I$114)
+($M656*'fnd base rates'!I$116)
+($N656*'fnd base rates'!I$117)
+($O656*'fnd base rates'!I$118)
+($P656*VLOOKUP($S656+12,rate_basefnd,9)))
*$R656</f>
        <v>15863.849709999999</v>
      </c>
      <c r="AB656" s="1">
        <f>(($D656*'fnd base rates'!J$107)
+($E656*'fnd base rates'!J$108)
+($F656*'fnd base rates'!J$109)
+($G656*'fnd base rates'!J$110)
+($H656*'fnd base rates'!J$111)
+($I656*'fnd base rates'!J$112)
+($J656*'fnd base rates'!J$113)
+($K656*'fnd base rates'!J$114)
+($M656*'fnd base rates'!J$116)
+($N656*'fnd base rates'!J$117)
+($O656*'fnd base rates'!J$118)
+($P656*VLOOKUP($S656+12,rate_basefnd,10)))
*$R656</f>
        <v>21893.714349999998</v>
      </c>
      <c r="AC656" s="1">
        <f>(($D656*'fnd base rates'!K$107)
+($E656*'fnd base rates'!K$108)
+($F656*'fnd base rates'!K$109)
+($G656*'fnd base rates'!K$110)
+($H656*'fnd base rates'!K$111)
+($I656*'fnd base rates'!K$112)
+($J656*'fnd base rates'!K$113)
+($K656*'fnd base rates'!K$114)
+($M656*'fnd base rates'!K$116)
+($N656*'fnd base rates'!K$117)
+($O656*'fnd base rates'!K$118)
+($P656*VLOOKUP($S656+12,rate_basefnd,11)))
*$R656</f>
        <v>43178.404490159985</v>
      </c>
      <c r="AD656" s="1">
        <f>(($D656*'fnd base rates'!L$107)
+($E656*'fnd base rates'!L$108)
+($F656*'fnd base rates'!L$109)
+($G656*'fnd base rates'!L$110)
+($H656*'fnd base rates'!L$111)
+($I656*'fnd base rates'!L$112)
+($J656*'fnd base rates'!L$113)
+($K656*'fnd base rates'!L$114)
+($M656*'fnd base rates'!L$116)
+($N656*'fnd base rates'!L$117)
+($O656*'fnd base rates'!L$118)
+($P656*VLOOKUP($S656+12,rate_basefnd,12)))</f>
        <v>55561.13048</v>
      </c>
      <c r="AE656" s="1">
        <f>(($D656*'fnd base rates'!M$107)
+($E656*'fnd base rates'!M$108)
+($F656*'fnd base rates'!M$109)
+($G656*'fnd base rates'!M$110)
+($H656*'fnd base rates'!M$111)
+($I656*'fnd base rates'!M$112)
+($J656*'fnd base rates'!M$113)
+($K656*'fnd base rates'!M$114)
+($M656*'fnd base rates'!M$116)
+($N656*'fnd base rates'!M$117)
+($O656*'fnd base rates'!M$118)
+($P656*VLOOKUP($S656+12,rate_basefnd,13)))</f>
        <v>0</v>
      </c>
      <c r="AF656" s="4">
        <f t="shared" si="767"/>
        <v>446839.11289627198</v>
      </c>
      <c r="AH656" s="269">
        <f t="shared" si="768"/>
        <v>483239182</v>
      </c>
      <c r="AI656" s="4" t="str">
        <f t="shared" si="769"/>
        <v>483</v>
      </c>
      <c r="AJ656" s="2" t="str">
        <f t="shared" si="770"/>
        <v>239</v>
      </c>
      <c r="AK656" s="2" t="str">
        <f t="shared" si="771"/>
        <v>182</v>
      </c>
      <c r="AL656" s="4">
        <f t="shared" si="772"/>
        <v>1</v>
      </c>
      <c r="AM656" s="4">
        <f t="shared" si="763"/>
        <v>36</v>
      </c>
      <c r="AN656" s="4">
        <f t="shared" si="773"/>
        <v>446839.11289627198</v>
      </c>
      <c r="AO656" s="4">
        <f t="shared" si="774"/>
        <v>12412</v>
      </c>
      <c r="AP656" s="4">
        <f t="shared" si="764"/>
        <v>0</v>
      </c>
      <c r="AQ656" s="4">
        <v>12412</v>
      </c>
      <c r="AW656" s="4">
        <v>12412</v>
      </c>
      <c r="AX656" s="5">
        <f t="shared" si="775"/>
        <v>0</v>
      </c>
      <c r="AY656" s="4">
        <v>12412</v>
      </c>
      <c r="AZ656" s="5"/>
      <c r="BB656" s="5">
        <f t="shared" ref="BB656" si="781">BC656-BA656</f>
        <v>0</v>
      </c>
    </row>
    <row r="657" spans="1:54" s="4" customFormat="1">
      <c r="A657" s="269">
        <v>483</v>
      </c>
      <c r="B657" s="2">
        <v>483239219</v>
      </c>
      <c r="C657" s="9" t="s">
        <v>1072</v>
      </c>
      <c r="D657" s="14">
        <f>'fnd enro'!D657</f>
        <v>0</v>
      </c>
      <c r="E657" s="14">
        <f>'fnd enro'!E657</f>
        <v>0</v>
      </c>
      <c r="F657" s="14">
        <f>'fnd enro'!F657</f>
        <v>0</v>
      </c>
      <c r="G657" s="14">
        <f>'fnd enro'!G657</f>
        <v>0</v>
      </c>
      <c r="H657" s="14">
        <f>'fnd enro'!H657</f>
        <v>0</v>
      </c>
      <c r="I657" s="14">
        <f>'fnd enro'!I657</f>
        <v>1</v>
      </c>
      <c r="J657" s="14">
        <f>'fnd enro'!J657</f>
        <v>0</v>
      </c>
      <c r="K657" s="15">
        <f>'fnd enro'!K657</f>
        <v>3.8600000000000002E-2</v>
      </c>
      <c r="L657" s="14">
        <f>'fnd enro'!L657</f>
        <v>0</v>
      </c>
      <c r="M657" s="14">
        <f>'fnd enro'!M657</f>
        <v>0</v>
      </c>
      <c r="N657" s="14">
        <f>'fnd enro'!N657</f>
        <v>0</v>
      </c>
      <c r="O657" s="14">
        <f>'fnd enro'!O657</f>
        <v>0</v>
      </c>
      <c r="P657" s="14">
        <f>'fnd enro'!P657</f>
        <v>0</v>
      </c>
      <c r="Q657" s="14">
        <f>'fnd enro'!R657</f>
        <v>1</v>
      </c>
      <c r="R657" s="15">
        <f t="shared" si="766"/>
        <v>1.0369999999999999</v>
      </c>
      <c r="S657" s="14">
        <f>VALUE('fnd enro'!Q657)</f>
        <v>2</v>
      </c>
      <c r="T657" s="2"/>
      <c r="U657" s="1">
        <f>(($D657*'fnd base rates'!C$107)
+($E657*'fnd base rates'!C$108)
+($F657*'fnd base rates'!C$109)
+($G657*'fnd base rates'!C$110)
+($H657*'fnd base rates'!C$111)
+($I657*'fnd base rates'!C$112)
+($J657*'fnd base rates'!C$113)
+($K657*'fnd base rates'!C$114)
+($M657*'fnd base rates'!C$116)
+($N657*'fnd base rates'!C$117)
+($O657*'fnd base rates'!C$118)
+($P657*VLOOKUP($S657+12,rate_basefnd,3)))
*$R657</f>
        <v>556.31041580199997</v>
      </c>
      <c r="V657" s="1">
        <f>(($D657*'fnd base rates'!D$107)
+($E657*'fnd base rates'!D$108)
+($F657*'fnd base rates'!D$109)
+($G657*'fnd base rates'!D$110)
+($H657*'fnd base rates'!D$111)
+($I657*'fnd base rates'!D$112)
+($J657*'fnd base rates'!D$113)
+($K657*'fnd base rates'!D$114)
+($M657*'fnd base rates'!D$116)
+($N657*'fnd base rates'!D$117)
+($O657*'fnd base rates'!D$118)
+($P657*VLOOKUP($S657+12,rate_basefnd,4)))
*$R657</f>
        <v>793.38796000000002</v>
      </c>
      <c r="W657" s="1">
        <f>(($D657*'fnd base rates'!E$107)
+($E657*'fnd base rates'!E$108)
+($F657*'fnd base rates'!E$109)
+($G657*'fnd base rates'!E$110)
+($H657*'fnd base rates'!E$111)
+($I657*'fnd base rates'!E$112)
+($J657*'fnd base rates'!E$113)
+($K657*'fnd base rates'!E$114)
+($M657*'fnd base rates'!E$116)
+($N657*'fnd base rates'!E$117)
+($O657*'fnd base rates'!E$118)
+($P657*VLOOKUP($S657+12,rate_basefnd,5)))
*$R657</f>
        <v>5093.9517899119992</v>
      </c>
      <c r="X657" s="1">
        <f>(($D657*'fnd base rates'!F$107)
+($E657*'fnd base rates'!F$108)
+($F657*'fnd base rates'!F$109)
+($G657*'fnd base rates'!F$110)
+($H657*'fnd base rates'!F$111)
+($I657*'fnd base rates'!F$112)
+($J657*'fnd base rates'!F$113)
+($K657*'fnd base rates'!F$114)
+($M657*'fnd base rates'!F$116)
+($N657*'fnd base rates'!F$117)
+($O657*'fnd base rates'!F$118)
+($P657*VLOOKUP($S657+12,rate_basefnd,6)))
*$R657</f>
        <v>919.70120924399998</v>
      </c>
      <c r="Y657" s="1">
        <f>(($D657*'fnd base rates'!G$107)
+($E657*'fnd base rates'!G$108)
+($F657*'fnd base rates'!G$109)
+($G657*'fnd base rates'!G$110)
+($H657*'fnd base rates'!G$111)
+($I657*'fnd base rates'!G$112)
+($J657*'fnd base rates'!G$113)
+($K657*'fnd base rates'!G$114)
+($M657*'fnd base rates'!G$116)
+($N657*'fnd base rates'!G$117)
+($O657*'fnd base rates'!G$118)
+($P657*VLOOKUP($S657+12,rate_basefnd,7)))
*$R657</f>
        <v>169.94696343399997</v>
      </c>
      <c r="Z657" s="1">
        <f>(($D657*'fnd base rates'!H$107)
+($E657*'fnd base rates'!H$108)
+($F657*'fnd base rates'!H$109)
+($G657*'fnd base rates'!H$110)
+($H657*'fnd base rates'!H$111)
+($I657*'fnd base rates'!H$112)
+($J657*'fnd base rates'!H$113)
+($K657*'fnd base rates'!H$114)
+($M657*'fnd base rates'!H$116)
+($N657*'fnd base rates'!H$117)
+($O657*'fnd base rates'!H$118)
+($P657*VLOOKUP($S657+12,rate_basefnd,8)))</f>
        <v>828.078934</v>
      </c>
      <c r="AA657" s="1">
        <f>(($D657*'fnd base rates'!I$107)
+($E657*'fnd base rates'!I$108)
+($F657*'fnd base rates'!I$109)
+($G657*'fnd base rates'!I$110)
+($H657*'fnd base rates'!I$111)
+($I657*'fnd base rates'!I$112)
+($J657*'fnd base rates'!I$113)
+($K657*'fnd base rates'!I$114)
+($M657*'fnd base rates'!I$116)
+($N657*'fnd base rates'!I$117)
+($O657*'fnd base rates'!I$118)
+($P657*VLOOKUP($S657+12,rate_basefnd,9)))
*$R657</f>
        <v>441.69977999999998</v>
      </c>
      <c r="AB657" s="1">
        <f>(($D657*'fnd base rates'!J$107)
+($E657*'fnd base rates'!J$108)
+($F657*'fnd base rates'!J$109)
+($G657*'fnd base rates'!J$110)
+($H657*'fnd base rates'!J$111)
+($I657*'fnd base rates'!J$112)
+($J657*'fnd base rates'!J$113)
+($K657*'fnd base rates'!J$114)
+($M657*'fnd base rates'!J$116)
+($N657*'fnd base rates'!J$117)
+($O657*'fnd base rates'!J$118)
+($P657*VLOOKUP($S657+12,rate_basefnd,10)))
*$R657</f>
        <v>594.97874999999999</v>
      </c>
      <c r="AC657" s="1">
        <f>(($D657*'fnd base rates'!K$107)
+($E657*'fnd base rates'!K$108)
+($F657*'fnd base rates'!K$109)
+($G657*'fnd base rates'!K$110)
+($H657*'fnd base rates'!K$111)
+($I657*'fnd base rates'!K$112)
+($J657*'fnd base rates'!K$113)
+($K657*'fnd base rates'!K$114)
+($M657*'fnd base rates'!K$116)
+($N657*'fnd base rates'!K$117)
+($O657*'fnd base rates'!K$118)
+($P657*VLOOKUP($S657+12,rate_basefnd,11)))
*$R657</f>
        <v>1192.6120955599999</v>
      </c>
      <c r="AD657" s="1">
        <f>(($D657*'fnd base rates'!L$107)
+($E657*'fnd base rates'!L$108)
+($F657*'fnd base rates'!L$109)
+($G657*'fnd base rates'!L$110)
+($H657*'fnd base rates'!L$111)
+($I657*'fnd base rates'!L$112)
+($J657*'fnd base rates'!L$113)
+($K657*'fnd base rates'!L$114)
+($M657*'fnd base rates'!L$116)
+($N657*'fnd base rates'!L$117)
+($O657*'fnd base rates'!L$118)
+($P657*VLOOKUP($S657+12,rate_basefnd,12)))</f>
        <v>1369.1266800000001</v>
      </c>
      <c r="AE657" s="1">
        <f>(($D657*'fnd base rates'!M$107)
+($E657*'fnd base rates'!M$108)
+($F657*'fnd base rates'!M$109)
+($G657*'fnd base rates'!M$110)
+($H657*'fnd base rates'!M$111)
+($I657*'fnd base rates'!M$112)
+($J657*'fnd base rates'!M$113)
+($K657*'fnd base rates'!M$114)
+($M657*'fnd base rates'!M$116)
+($N657*'fnd base rates'!M$117)
+($O657*'fnd base rates'!M$118)
+($P657*VLOOKUP($S657+12,rate_basefnd,13)))</f>
        <v>0</v>
      </c>
      <c r="AF657" s="4">
        <f t="shared" si="767"/>
        <v>11959.794577952</v>
      </c>
      <c r="AH657" s="269">
        <f t="shared" si="768"/>
        <v>483239219</v>
      </c>
      <c r="AI657" s="4" t="str">
        <f t="shared" si="769"/>
        <v>483</v>
      </c>
      <c r="AJ657" s="2" t="str">
        <f t="shared" si="770"/>
        <v>239</v>
      </c>
      <c r="AK657" s="2" t="str">
        <f t="shared" si="771"/>
        <v>219</v>
      </c>
      <c r="AL657" s="4">
        <f t="shared" si="772"/>
        <v>1</v>
      </c>
      <c r="AM657" s="4">
        <f t="shared" si="763"/>
        <v>1</v>
      </c>
      <c r="AN657" s="4">
        <f t="shared" si="773"/>
        <v>11959.794577952</v>
      </c>
      <c r="AO657" s="4">
        <f t="shared" si="774"/>
        <v>11960</v>
      </c>
      <c r="AP657" s="4">
        <f t="shared" si="764"/>
        <v>0</v>
      </c>
      <c r="AQ657" s="4">
        <v>11960</v>
      </c>
      <c r="AW657" s="4">
        <v>11960</v>
      </c>
      <c r="AX657" s="5">
        <f t="shared" si="775"/>
        <v>0</v>
      </c>
      <c r="AY657" s="4">
        <v>11960</v>
      </c>
      <c r="AZ657" s="5"/>
      <c r="BB657" s="5">
        <f t="shared" ref="BB657" si="782">BC657-BA657</f>
        <v>0</v>
      </c>
    </row>
    <row r="658" spans="1:54" s="4" customFormat="1">
      <c r="A658" s="269">
        <v>483</v>
      </c>
      <c r="B658" s="2">
        <v>483239231</v>
      </c>
      <c r="C658" s="9" t="s">
        <v>1072</v>
      </c>
      <c r="D658" s="14">
        <f>'fnd enro'!D658</f>
        <v>0</v>
      </c>
      <c r="E658" s="14">
        <f>'fnd enro'!E658</f>
        <v>0</v>
      </c>
      <c r="F658" s="14">
        <f>'fnd enro'!F658</f>
        <v>0</v>
      </c>
      <c r="G658" s="14">
        <f>'fnd enro'!G658</f>
        <v>0</v>
      </c>
      <c r="H658" s="14">
        <f>'fnd enro'!H658</f>
        <v>5</v>
      </c>
      <c r="I658" s="14">
        <f>'fnd enro'!I658</f>
        <v>11</v>
      </c>
      <c r="J658" s="14">
        <f>'fnd enro'!J658</f>
        <v>0</v>
      </c>
      <c r="K658" s="15">
        <f>'fnd enro'!K658</f>
        <v>0.61760000000000004</v>
      </c>
      <c r="L658" s="14">
        <f>'fnd enro'!L658</f>
        <v>0</v>
      </c>
      <c r="M658" s="14">
        <f>'fnd enro'!M658</f>
        <v>0</v>
      </c>
      <c r="N658" s="14">
        <f>'fnd enro'!N658</f>
        <v>0</v>
      </c>
      <c r="O658" s="14">
        <f>'fnd enro'!O658</f>
        <v>0</v>
      </c>
      <c r="P658" s="14">
        <f>'fnd enro'!P658</f>
        <v>5</v>
      </c>
      <c r="Q658" s="14">
        <f>'fnd enro'!R658</f>
        <v>16</v>
      </c>
      <c r="R658" s="15">
        <f t="shared" si="766"/>
        <v>1.0369999999999999</v>
      </c>
      <c r="S658" s="14">
        <f>VALUE('fnd enro'!Q658)</f>
        <v>4</v>
      </c>
      <c r="T658" s="2"/>
      <c r="U658" s="1">
        <f>(($D658*'fnd base rates'!C$107)
+($E658*'fnd base rates'!C$108)
+($F658*'fnd base rates'!C$109)
+($G658*'fnd base rates'!C$110)
+($H658*'fnd base rates'!C$111)
+($I658*'fnd base rates'!C$112)
+($J658*'fnd base rates'!C$113)
+($K658*'fnd base rates'!C$114)
+($M658*'fnd base rates'!C$116)
+($N658*'fnd base rates'!C$117)
+($O658*'fnd base rates'!C$118)
+($P658*VLOOKUP($S658+12,rate_basefnd,3)))
*$R658</f>
        <v>9203.7188028320015</v>
      </c>
      <c r="V658" s="1">
        <f>(($D658*'fnd base rates'!D$107)
+($E658*'fnd base rates'!D$108)
+($F658*'fnd base rates'!D$109)
+($G658*'fnd base rates'!D$110)
+($H658*'fnd base rates'!D$111)
+($I658*'fnd base rates'!D$112)
+($J658*'fnd base rates'!D$113)
+($K658*'fnd base rates'!D$114)
+($M658*'fnd base rates'!D$116)
+($N658*'fnd base rates'!D$117)
+($O658*'fnd base rates'!D$118)
+($P658*VLOOKUP($S658+12,rate_basefnd,4)))
*$R658</f>
        <v>14128.585759999998</v>
      </c>
      <c r="W658" s="1">
        <f>(($D658*'fnd base rates'!E$107)
+($E658*'fnd base rates'!E$108)
+($F658*'fnd base rates'!E$109)
+($G658*'fnd base rates'!E$110)
+($H658*'fnd base rates'!E$111)
+($I658*'fnd base rates'!E$112)
+($J658*'fnd base rates'!E$113)
+($K658*'fnd base rates'!E$114)
+($M658*'fnd base rates'!E$116)
+($N658*'fnd base rates'!E$117)
+($O658*'fnd base rates'!E$118)
+($P658*VLOOKUP($S658+12,rate_basefnd,5)))
*$R658</f>
        <v>87973.382738591972</v>
      </c>
      <c r="X658" s="1">
        <f>(($D658*'fnd base rates'!F$107)
+($E658*'fnd base rates'!F$108)
+($F658*'fnd base rates'!F$109)
+($G658*'fnd base rates'!F$110)
+($H658*'fnd base rates'!F$111)
+($I658*'fnd base rates'!F$112)
+($J658*'fnd base rates'!F$113)
+($K658*'fnd base rates'!F$114)
+($M658*'fnd base rates'!F$116)
+($N658*'fnd base rates'!F$117)
+($O658*'fnd base rates'!F$118)
+($P658*VLOOKUP($S658+12,rate_basefnd,6)))
*$R658</f>
        <v>15277.739997904</v>
      </c>
      <c r="Y658" s="1">
        <f>(($D658*'fnd base rates'!G$107)
+($E658*'fnd base rates'!G$108)
+($F658*'fnd base rates'!G$109)
+($G658*'fnd base rates'!G$110)
+($H658*'fnd base rates'!G$111)
+($I658*'fnd base rates'!G$112)
+($J658*'fnd base rates'!G$113)
+($K658*'fnd base rates'!G$114)
+($M658*'fnd base rates'!G$116)
+($N658*'fnd base rates'!G$117)
+($O658*'fnd base rates'!G$118)
+($P658*VLOOKUP($S658+12,rate_basefnd,7)))
*$R658</f>
        <v>3422.185564943999</v>
      </c>
      <c r="Z658" s="1">
        <f>(($D658*'fnd base rates'!H$107)
+($E658*'fnd base rates'!H$108)
+($F658*'fnd base rates'!H$109)
+($G658*'fnd base rates'!H$110)
+($H658*'fnd base rates'!H$111)
+($I658*'fnd base rates'!H$112)
+($J658*'fnd base rates'!H$113)
+($K658*'fnd base rates'!H$114)
+($M658*'fnd base rates'!H$116)
+($N658*'fnd base rates'!H$117)
+($O658*'fnd base rates'!H$118)
+($P658*VLOOKUP($S658+12,rate_basefnd,8)))</f>
        <v>11826.462944000001</v>
      </c>
      <c r="AA658" s="1">
        <f>(($D658*'fnd base rates'!I$107)
+($E658*'fnd base rates'!I$108)
+($F658*'fnd base rates'!I$109)
+($G658*'fnd base rates'!I$110)
+($H658*'fnd base rates'!I$111)
+($I658*'fnd base rates'!I$112)
+($J658*'fnd base rates'!I$113)
+($K658*'fnd base rates'!I$114)
+($M658*'fnd base rates'!I$116)
+($N658*'fnd base rates'!I$117)
+($O658*'fnd base rates'!I$118)
+($P658*VLOOKUP($S658+12,rate_basefnd,9)))
*$R658</f>
        <v>7306.2768299999998</v>
      </c>
      <c r="AB658" s="1">
        <f>(($D658*'fnd base rates'!J$107)
+($E658*'fnd base rates'!J$108)
+($F658*'fnd base rates'!J$109)
+($G658*'fnd base rates'!J$110)
+($H658*'fnd base rates'!J$111)
+($I658*'fnd base rates'!J$112)
+($J658*'fnd base rates'!J$113)
+($K658*'fnd base rates'!J$114)
+($M658*'fnd base rates'!J$116)
+($N658*'fnd base rates'!J$117)
+($O658*'fnd base rates'!J$118)
+($P658*VLOOKUP($S658+12,rate_basefnd,10)))
*$R658</f>
        <v>10781.170499999998</v>
      </c>
      <c r="AC658" s="1">
        <f>(($D658*'fnd base rates'!K$107)
+($E658*'fnd base rates'!K$108)
+($F658*'fnd base rates'!K$109)
+($G658*'fnd base rates'!K$110)
+($H658*'fnd base rates'!K$111)
+($I658*'fnd base rates'!K$112)
+($J658*'fnd base rates'!K$113)
+($K658*'fnd base rates'!K$114)
+($M658*'fnd base rates'!K$116)
+($N658*'fnd base rates'!K$117)
+($O658*'fnd base rates'!K$118)
+($P658*VLOOKUP($S658+12,rate_basefnd,11)))
*$R658</f>
        <v>19248.232028959999</v>
      </c>
      <c r="AD658" s="1">
        <f>(($D658*'fnd base rates'!L$107)
+($E658*'fnd base rates'!L$108)
+($F658*'fnd base rates'!L$109)
+($G658*'fnd base rates'!L$110)
+($H658*'fnd base rates'!L$111)
+($I658*'fnd base rates'!L$112)
+($J658*'fnd base rates'!L$113)
+($K658*'fnd base rates'!L$114)
+($M658*'fnd base rates'!L$116)
+($N658*'fnd base rates'!L$117)
+($O658*'fnd base rates'!L$118)
+($P658*VLOOKUP($S658+12,rate_basefnd,12)))</f>
        <v>24806.976880000002</v>
      </c>
      <c r="AE658" s="1">
        <f>(($D658*'fnd base rates'!M$107)
+($E658*'fnd base rates'!M$108)
+($F658*'fnd base rates'!M$109)
+($G658*'fnd base rates'!M$110)
+($H658*'fnd base rates'!M$111)
+($I658*'fnd base rates'!M$112)
+($J658*'fnd base rates'!M$113)
+($K658*'fnd base rates'!M$114)
+($M658*'fnd base rates'!M$116)
+($N658*'fnd base rates'!M$117)
+($O658*'fnd base rates'!M$118)
+($P658*VLOOKUP($S658+12,rate_basefnd,13)))</f>
        <v>0</v>
      </c>
      <c r="AF658" s="4">
        <f t="shared" si="767"/>
        <v>203974.73204723196</v>
      </c>
      <c r="AH658" s="269">
        <f t="shared" si="768"/>
        <v>483239231</v>
      </c>
      <c r="AI658" s="4" t="str">
        <f t="shared" si="769"/>
        <v>483</v>
      </c>
      <c r="AJ658" s="2" t="str">
        <f t="shared" si="770"/>
        <v>239</v>
      </c>
      <c r="AK658" s="2" t="str">
        <f t="shared" si="771"/>
        <v>231</v>
      </c>
      <c r="AL658" s="4">
        <f t="shared" si="772"/>
        <v>1</v>
      </c>
      <c r="AM658" s="4">
        <f t="shared" si="763"/>
        <v>16</v>
      </c>
      <c r="AN658" s="4">
        <f t="shared" si="773"/>
        <v>203974.73204723196</v>
      </c>
      <c r="AO658" s="4">
        <f t="shared" si="774"/>
        <v>12748</v>
      </c>
      <c r="AP658" s="4">
        <f t="shared" si="764"/>
        <v>0</v>
      </c>
      <c r="AQ658" s="4">
        <v>12748</v>
      </c>
      <c r="AW658" s="4">
        <v>12748</v>
      </c>
      <c r="AX658" s="5">
        <f t="shared" si="775"/>
        <v>0</v>
      </c>
      <c r="AY658" s="4">
        <v>12748</v>
      </c>
      <c r="AZ658" s="5"/>
      <c r="BB658" s="5">
        <f t="shared" ref="BB658" si="783">BC658-BA658</f>
        <v>0</v>
      </c>
    </row>
    <row r="659" spans="1:54" s="4" customFormat="1">
      <c r="A659" s="269">
        <v>483</v>
      </c>
      <c r="B659" s="2">
        <v>483239239</v>
      </c>
      <c r="C659" s="9" t="s">
        <v>1072</v>
      </c>
      <c r="D659" s="14">
        <f>'fnd enro'!D659</f>
        <v>0</v>
      </c>
      <c r="E659" s="14">
        <f>'fnd enro'!E659</f>
        <v>0</v>
      </c>
      <c r="F659" s="14">
        <f>'fnd enro'!F659</f>
        <v>0</v>
      </c>
      <c r="G659" s="14">
        <f>'fnd enro'!G659</f>
        <v>54</v>
      </c>
      <c r="H659" s="14">
        <f>'fnd enro'!H659</f>
        <v>141</v>
      </c>
      <c r="I659" s="14">
        <f>'fnd enro'!I659</f>
        <v>141</v>
      </c>
      <c r="J659" s="14">
        <f>'fnd enro'!J659</f>
        <v>0</v>
      </c>
      <c r="K659" s="15">
        <f>'fnd enro'!K659</f>
        <v>12.9696</v>
      </c>
      <c r="L659" s="14">
        <f>'fnd enro'!L659</f>
        <v>0</v>
      </c>
      <c r="M659" s="14">
        <f>'fnd enro'!M659</f>
        <v>4</v>
      </c>
      <c r="N659" s="14">
        <f>'fnd enro'!N659</f>
        <v>2</v>
      </c>
      <c r="O659" s="14">
        <f>'fnd enro'!O659</f>
        <v>1</v>
      </c>
      <c r="P659" s="14">
        <f>'fnd enro'!P659</f>
        <v>72</v>
      </c>
      <c r="Q659" s="14">
        <f>'fnd enro'!R659</f>
        <v>336</v>
      </c>
      <c r="R659" s="15">
        <f t="shared" si="766"/>
        <v>1.0369999999999999</v>
      </c>
      <c r="S659" s="14">
        <f>VALUE('fnd enro'!Q659)</f>
        <v>6</v>
      </c>
      <c r="T659" s="2"/>
      <c r="U659" s="1">
        <f>(($D659*'fnd base rates'!C$107)
+($E659*'fnd base rates'!C$108)
+($F659*'fnd base rates'!C$109)
+($G659*'fnd base rates'!C$110)
+($H659*'fnd base rates'!C$111)
+($I659*'fnd base rates'!C$112)
+($J659*'fnd base rates'!C$113)
+($K659*'fnd base rates'!C$114)
+($M659*'fnd base rates'!C$116)
+($N659*'fnd base rates'!C$117)
+($O659*'fnd base rates'!C$118)
+($P659*VLOOKUP($S659+12,rate_basefnd,3)))
*$R659</f>
        <v>192524.54843947204</v>
      </c>
      <c r="V659" s="1">
        <f>(($D659*'fnd base rates'!D$107)
+($E659*'fnd base rates'!D$108)
+($F659*'fnd base rates'!D$109)
+($G659*'fnd base rates'!D$110)
+($H659*'fnd base rates'!D$111)
+($I659*'fnd base rates'!D$112)
+($J659*'fnd base rates'!D$113)
+($K659*'fnd base rates'!D$114)
+($M659*'fnd base rates'!D$116)
+($N659*'fnd base rates'!D$117)
+($O659*'fnd base rates'!D$118)
+($P659*VLOOKUP($S659+12,rate_basefnd,4)))
*$R659</f>
        <v>290905.04719999997</v>
      </c>
      <c r="W659" s="1">
        <f>(($D659*'fnd base rates'!E$107)
+($E659*'fnd base rates'!E$108)
+($F659*'fnd base rates'!E$109)
+($G659*'fnd base rates'!E$110)
+($H659*'fnd base rates'!E$111)
+($I659*'fnd base rates'!E$112)
+($J659*'fnd base rates'!E$113)
+($K659*'fnd base rates'!E$114)
+($M659*'fnd base rates'!E$116)
+($N659*'fnd base rates'!E$117)
+($O659*'fnd base rates'!E$118)
+($P659*VLOOKUP($S659+12,rate_basefnd,5)))
*$R659</f>
        <v>1675257.101230432</v>
      </c>
      <c r="X659" s="1">
        <f>(($D659*'fnd base rates'!F$107)
+($E659*'fnd base rates'!F$108)
+($F659*'fnd base rates'!F$109)
+($G659*'fnd base rates'!F$110)
+($H659*'fnd base rates'!F$111)
+($I659*'fnd base rates'!F$112)
+($J659*'fnd base rates'!F$113)
+($K659*'fnd base rates'!F$114)
+($M659*'fnd base rates'!F$116)
+($N659*'fnd base rates'!F$117)
+($O659*'fnd base rates'!F$118)
+($P659*VLOOKUP($S659+12,rate_basefnd,6)))
*$R659</f>
        <v>346375.88247598399</v>
      </c>
      <c r="Y659" s="1">
        <f>(($D659*'fnd base rates'!G$107)
+($E659*'fnd base rates'!G$108)
+($F659*'fnd base rates'!G$109)
+($G659*'fnd base rates'!G$110)
+($H659*'fnd base rates'!G$111)
+($I659*'fnd base rates'!G$112)
+($J659*'fnd base rates'!G$113)
+($K659*'fnd base rates'!G$114)
+($M659*'fnd base rates'!G$116)
+($N659*'fnd base rates'!G$117)
+($O659*'fnd base rates'!G$118)
+($P659*VLOOKUP($S659+12,rate_basefnd,7)))
*$R659</f>
        <v>68649.413223823984</v>
      </c>
      <c r="Z659" s="1">
        <f>(($D659*'fnd base rates'!H$107)
+($E659*'fnd base rates'!H$108)
+($F659*'fnd base rates'!H$109)
+($G659*'fnd base rates'!H$110)
+($H659*'fnd base rates'!H$111)
+($I659*'fnd base rates'!H$112)
+($J659*'fnd base rates'!H$113)
+($K659*'fnd base rates'!H$114)
+($M659*'fnd base rates'!H$116)
+($N659*'fnd base rates'!H$117)
+($O659*'fnd base rates'!H$118)
+($P659*VLOOKUP($S659+12,rate_basefnd,8)))</f>
        <v>221338.94182399998</v>
      </c>
      <c r="AA659" s="1">
        <f>(($D659*'fnd base rates'!I$107)
+($E659*'fnd base rates'!I$108)
+($F659*'fnd base rates'!I$109)
+($G659*'fnd base rates'!I$110)
+($H659*'fnd base rates'!I$111)
+($I659*'fnd base rates'!I$112)
+($J659*'fnd base rates'!I$113)
+($K659*'fnd base rates'!I$114)
+($M659*'fnd base rates'!I$116)
+($N659*'fnd base rates'!I$117)
+($O659*'fnd base rates'!I$118)
+($P659*VLOOKUP($S659+12,rate_basefnd,9)))
*$R659</f>
        <v>142125.12244000001</v>
      </c>
      <c r="AB659" s="1">
        <f>(($D659*'fnd base rates'!J$107)
+($E659*'fnd base rates'!J$108)
+($F659*'fnd base rates'!J$109)
+($G659*'fnd base rates'!J$110)
+($H659*'fnd base rates'!J$111)
+($I659*'fnd base rates'!J$112)
+($J659*'fnd base rates'!J$113)
+($K659*'fnd base rates'!J$114)
+($M659*'fnd base rates'!J$116)
+($N659*'fnd base rates'!J$117)
+($O659*'fnd base rates'!J$118)
+($P659*VLOOKUP($S659+12,rate_basefnd,10)))
*$R659</f>
        <v>176280.17960999999</v>
      </c>
      <c r="AC659" s="1">
        <f>(($D659*'fnd base rates'!K$107)
+($E659*'fnd base rates'!K$108)
+($F659*'fnd base rates'!K$109)
+($G659*'fnd base rates'!K$110)
+($H659*'fnd base rates'!K$111)
+($I659*'fnd base rates'!K$112)
+($J659*'fnd base rates'!K$113)
+($K659*'fnd base rates'!K$114)
+($M659*'fnd base rates'!K$116)
+($N659*'fnd base rates'!K$117)
+($O659*'fnd base rates'!K$118)
+($P659*VLOOKUP($S659+12,rate_basefnd,11)))
*$R659</f>
        <v>404852.6186481599</v>
      </c>
      <c r="AD659" s="1">
        <f>(($D659*'fnd base rates'!L$107)
+($E659*'fnd base rates'!L$108)
+($F659*'fnd base rates'!L$109)
+($G659*'fnd base rates'!L$110)
+($H659*'fnd base rates'!L$111)
+($I659*'fnd base rates'!L$112)
+($J659*'fnd base rates'!L$113)
+($K659*'fnd base rates'!L$114)
+($M659*'fnd base rates'!L$116)
+($N659*'fnd base rates'!L$117)
+($O659*'fnd base rates'!L$118)
+($P659*VLOOKUP($S659+12,rate_basefnd,12)))</f>
        <v>521432.03448000003</v>
      </c>
      <c r="AE659" s="1">
        <f>(($D659*'fnd base rates'!M$107)
+($E659*'fnd base rates'!M$108)
+($F659*'fnd base rates'!M$109)
+($G659*'fnd base rates'!M$110)
+($H659*'fnd base rates'!M$111)
+($I659*'fnd base rates'!M$112)
+($J659*'fnd base rates'!M$113)
+($K659*'fnd base rates'!M$114)
+($M659*'fnd base rates'!M$116)
+($N659*'fnd base rates'!M$117)
+($O659*'fnd base rates'!M$118)
+($P659*VLOOKUP($S659+12,rate_basefnd,13)))</f>
        <v>0</v>
      </c>
      <c r="AF659" s="4">
        <f t="shared" si="767"/>
        <v>4039740.8895718716</v>
      </c>
      <c r="AH659" s="269">
        <f t="shared" si="768"/>
        <v>483239239</v>
      </c>
      <c r="AI659" s="4" t="str">
        <f t="shared" si="769"/>
        <v>483</v>
      </c>
      <c r="AJ659" s="2" t="str">
        <f t="shared" si="770"/>
        <v>239</v>
      </c>
      <c r="AK659" s="2" t="str">
        <f t="shared" si="771"/>
        <v>239</v>
      </c>
      <c r="AL659" s="4">
        <f t="shared" si="772"/>
        <v>1</v>
      </c>
      <c r="AM659" s="4">
        <f t="shared" si="763"/>
        <v>336</v>
      </c>
      <c r="AN659" s="4">
        <f t="shared" si="773"/>
        <v>4039740.8895718716</v>
      </c>
      <c r="AO659" s="4">
        <f t="shared" si="774"/>
        <v>12023</v>
      </c>
      <c r="AP659" s="4">
        <f t="shared" si="764"/>
        <v>0</v>
      </c>
      <c r="AQ659" s="4">
        <v>12023</v>
      </c>
      <c r="AW659" s="4">
        <v>12023</v>
      </c>
      <c r="AX659" s="5">
        <f t="shared" si="775"/>
        <v>0</v>
      </c>
      <c r="AY659" s="4">
        <v>12023</v>
      </c>
      <c r="AZ659" s="5"/>
      <c r="BB659" s="5">
        <f t="shared" ref="BB659" si="784">BC659-BA659</f>
        <v>0</v>
      </c>
    </row>
    <row r="660" spans="1:54" s="4" customFormat="1">
      <c r="A660" s="269">
        <v>483</v>
      </c>
      <c r="B660" s="2">
        <v>483239250</v>
      </c>
      <c r="C660" s="9" t="s">
        <v>1072</v>
      </c>
      <c r="D660" s="14">
        <f>'fnd enro'!D660</f>
        <v>0</v>
      </c>
      <c r="E660" s="14">
        <f>'fnd enro'!E660</f>
        <v>0</v>
      </c>
      <c r="F660" s="14">
        <f>'fnd enro'!F660</f>
        <v>0</v>
      </c>
      <c r="G660" s="14">
        <f>'fnd enro'!G660</f>
        <v>1</v>
      </c>
      <c r="H660" s="14">
        <f>'fnd enro'!H660</f>
        <v>0</v>
      </c>
      <c r="I660" s="14">
        <f>'fnd enro'!I660</f>
        <v>0</v>
      </c>
      <c r="J660" s="14">
        <f>'fnd enro'!J660</f>
        <v>0</v>
      </c>
      <c r="K660" s="15">
        <f>'fnd enro'!K660</f>
        <v>3.8600000000000002E-2</v>
      </c>
      <c r="L660" s="14">
        <f>'fnd enro'!L660</f>
        <v>0</v>
      </c>
      <c r="M660" s="14">
        <f>'fnd enro'!M660</f>
        <v>0</v>
      </c>
      <c r="N660" s="14">
        <f>'fnd enro'!N660</f>
        <v>0</v>
      </c>
      <c r="O660" s="14">
        <f>'fnd enro'!O660</f>
        <v>0</v>
      </c>
      <c r="P660" s="14">
        <f>'fnd enro'!P660</f>
        <v>1</v>
      </c>
      <c r="Q660" s="14">
        <f>'fnd enro'!R660</f>
        <v>1</v>
      </c>
      <c r="R660" s="15">
        <f t="shared" si="766"/>
        <v>1.0369999999999999</v>
      </c>
      <c r="S660" s="14">
        <f>VALUE('fnd enro'!Q660)</f>
        <v>5</v>
      </c>
      <c r="T660" s="2"/>
      <c r="U660" s="1">
        <f>(($D660*'fnd base rates'!C$107)
+($E660*'fnd base rates'!C$108)
+($F660*'fnd base rates'!C$109)
+($G660*'fnd base rates'!C$110)
+($H660*'fnd base rates'!C$111)
+($I660*'fnd base rates'!C$112)
+($J660*'fnd base rates'!C$113)
+($K660*'fnd base rates'!C$114)
+($M660*'fnd base rates'!C$116)
+($N660*'fnd base rates'!C$117)
+($O660*'fnd base rates'!C$118)
+($P660*VLOOKUP($S660+12,rate_basefnd,3)))
*$R660</f>
        <v>618.39560580199998</v>
      </c>
      <c r="V660" s="1">
        <f>(($D660*'fnd base rates'!D$107)
+($E660*'fnd base rates'!D$108)
+($F660*'fnd base rates'!D$109)
+($G660*'fnd base rates'!D$110)
+($H660*'fnd base rates'!D$111)
+($I660*'fnd base rates'!D$112)
+($J660*'fnd base rates'!D$113)
+($K660*'fnd base rates'!D$114)
+($M660*'fnd base rates'!D$116)
+($N660*'fnd base rates'!D$117)
+($O660*'fnd base rates'!D$118)
+($P660*VLOOKUP($S660+12,rate_basefnd,4)))
*$R660</f>
        <v>1087.5433799999998</v>
      </c>
      <c r="W660" s="1">
        <f>(($D660*'fnd base rates'!E$107)
+($E660*'fnd base rates'!E$108)
+($F660*'fnd base rates'!E$109)
+($G660*'fnd base rates'!E$110)
+($H660*'fnd base rates'!E$111)
+($I660*'fnd base rates'!E$112)
+($J660*'fnd base rates'!E$113)
+($K660*'fnd base rates'!E$114)
+($M660*'fnd base rates'!E$116)
+($N660*'fnd base rates'!E$117)
+($O660*'fnd base rates'!E$118)
+($P660*VLOOKUP($S660+12,rate_basefnd,5)))
*$R660</f>
        <v>6895.5733699120001</v>
      </c>
      <c r="X660" s="1">
        <f>(($D660*'fnd base rates'!F$107)
+($E660*'fnd base rates'!F$108)
+($F660*'fnd base rates'!F$109)
+($G660*'fnd base rates'!F$110)
+($H660*'fnd base rates'!F$111)
+($I660*'fnd base rates'!F$112)
+($J660*'fnd base rates'!F$113)
+($K660*'fnd base rates'!F$114)
+($M660*'fnd base rates'!F$116)
+($N660*'fnd base rates'!F$117)
+($O660*'fnd base rates'!F$118)
+($P660*VLOOKUP($S660+12,rate_basefnd,6)))
*$R660</f>
        <v>1293.6019292439998</v>
      </c>
      <c r="Y660" s="1">
        <f>(($D660*'fnd base rates'!G$107)
+($E660*'fnd base rates'!G$108)
+($F660*'fnd base rates'!G$109)
+($G660*'fnd base rates'!G$110)
+($H660*'fnd base rates'!G$111)
+($I660*'fnd base rates'!G$112)
+($J660*'fnd base rates'!G$113)
+($K660*'fnd base rates'!G$114)
+($M660*'fnd base rates'!G$116)
+($N660*'fnd base rates'!G$117)
+($O660*'fnd base rates'!G$118)
+($P660*VLOOKUP($S660+12,rate_basefnd,7)))
*$R660</f>
        <v>301.91558343399998</v>
      </c>
      <c r="Z660" s="1">
        <f>(($D660*'fnd base rates'!H$107)
+($E660*'fnd base rates'!H$108)
+($F660*'fnd base rates'!H$109)
+($G660*'fnd base rates'!H$110)
+($H660*'fnd base rates'!H$111)
+($I660*'fnd base rates'!H$112)
+($J660*'fnd base rates'!H$113)
+($K660*'fnd base rates'!H$114)
+($M660*'fnd base rates'!H$116)
+($N660*'fnd base rates'!H$117)
+($O660*'fnd base rates'!H$118)
+($P660*VLOOKUP($S660+12,rate_basefnd,8)))</f>
        <v>544.02893400000005</v>
      </c>
      <c r="AA660" s="1">
        <f>(($D660*'fnd base rates'!I$107)
+($E660*'fnd base rates'!I$108)
+($F660*'fnd base rates'!I$109)
+($G660*'fnd base rates'!I$110)
+($H660*'fnd base rates'!I$111)
+($I660*'fnd base rates'!I$112)
+($J660*'fnd base rates'!I$113)
+($K660*'fnd base rates'!I$114)
+($M660*'fnd base rates'!I$116)
+($N660*'fnd base rates'!I$117)
+($O660*'fnd base rates'!I$118)
+($P660*VLOOKUP($S660+12,rate_basefnd,9)))
*$R660</f>
        <v>433.96375999999998</v>
      </c>
      <c r="AB660" s="1">
        <f>(($D660*'fnd base rates'!J$107)
+($E660*'fnd base rates'!J$108)
+($F660*'fnd base rates'!J$109)
+($G660*'fnd base rates'!J$110)
+($H660*'fnd base rates'!J$111)
+($I660*'fnd base rates'!J$112)
+($J660*'fnd base rates'!J$113)
+($K660*'fnd base rates'!J$114)
+($M660*'fnd base rates'!J$116)
+($N660*'fnd base rates'!J$117)
+($O660*'fnd base rates'!J$118)
+($P660*VLOOKUP($S660+12,rate_basefnd,10)))
*$R660</f>
        <v>762.17426</v>
      </c>
      <c r="AC660" s="1">
        <f>(($D660*'fnd base rates'!K$107)
+($E660*'fnd base rates'!K$108)
+($F660*'fnd base rates'!K$109)
+($G660*'fnd base rates'!K$110)
+($H660*'fnd base rates'!K$111)
+($I660*'fnd base rates'!K$112)
+($J660*'fnd base rates'!K$113)
+($K660*'fnd base rates'!K$114)
+($M660*'fnd base rates'!K$116)
+($N660*'fnd base rates'!K$117)
+($O660*'fnd base rates'!K$118)
+($P660*VLOOKUP($S660+12,rate_basefnd,11)))
*$R660</f>
        <v>1140.9176455599998</v>
      </c>
      <c r="AD660" s="1">
        <f>(($D660*'fnd base rates'!L$107)
+($E660*'fnd base rates'!L$108)
+($F660*'fnd base rates'!L$109)
+($G660*'fnd base rates'!L$110)
+($H660*'fnd base rates'!L$111)
+($I660*'fnd base rates'!L$112)
+($J660*'fnd base rates'!L$113)
+($K660*'fnd base rates'!L$114)
+($M660*'fnd base rates'!L$116)
+($N660*'fnd base rates'!L$117)
+($O660*'fnd base rates'!L$118)
+($P660*VLOOKUP($S660+12,rate_basefnd,12)))</f>
        <v>1894.0866800000001</v>
      </c>
      <c r="AE660" s="1">
        <f>(($D660*'fnd base rates'!M$107)
+($E660*'fnd base rates'!M$108)
+($F660*'fnd base rates'!M$109)
+($G660*'fnd base rates'!M$110)
+($H660*'fnd base rates'!M$111)
+($I660*'fnd base rates'!M$112)
+($J660*'fnd base rates'!M$113)
+($K660*'fnd base rates'!M$114)
+($M660*'fnd base rates'!M$116)
+($N660*'fnd base rates'!M$117)
+($O660*'fnd base rates'!M$118)
+($P660*VLOOKUP($S660+12,rate_basefnd,13)))</f>
        <v>0</v>
      </c>
      <c r="AF660" s="4">
        <f t="shared" si="767"/>
        <v>14972.201147951999</v>
      </c>
      <c r="AH660" s="269">
        <f t="shared" si="768"/>
        <v>483239250</v>
      </c>
      <c r="AI660" s="4" t="str">
        <f t="shared" si="769"/>
        <v>483</v>
      </c>
      <c r="AJ660" s="2" t="str">
        <f t="shared" si="770"/>
        <v>239</v>
      </c>
      <c r="AK660" s="2" t="str">
        <f t="shared" si="771"/>
        <v>250</v>
      </c>
      <c r="AL660" s="4">
        <f t="shared" si="772"/>
        <v>1</v>
      </c>
      <c r="AM660" s="4">
        <f t="shared" si="763"/>
        <v>1</v>
      </c>
      <c r="AN660" s="4">
        <f t="shared" si="773"/>
        <v>14972.201147951999</v>
      </c>
      <c r="AO660" s="4">
        <f t="shared" si="774"/>
        <v>14972</v>
      </c>
      <c r="AP660" s="4">
        <f t="shared" si="764"/>
        <v>0</v>
      </c>
      <c r="AQ660" s="4">
        <v>14972</v>
      </c>
      <c r="AW660" s="4">
        <v>14972</v>
      </c>
      <c r="AX660" s="5">
        <f t="shared" si="775"/>
        <v>0</v>
      </c>
      <c r="AY660" s="4">
        <v>14972</v>
      </c>
      <c r="AZ660" s="5"/>
      <c r="BB660" s="5">
        <f t="shared" ref="BB660" si="785">BC660-BA660</f>
        <v>0</v>
      </c>
    </row>
    <row r="661" spans="1:54" s="4" customFormat="1">
      <c r="A661" s="269">
        <v>483</v>
      </c>
      <c r="B661" s="2">
        <v>483239251</v>
      </c>
      <c r="C661" s="9" t="s">
        <v>1072</v>
      </c>
      <c r="D661" s="14">
        <f>'fnd enro'!D661</f>
        <v>0</v>
      </c>
      <c r="E661" s="14">
        <f>'fnd enro'!E661</f>
        <v>0</v>
      </c>
      <c r="F661" s="14">
        <f>'fnd enro'!F661</f>
        <v>0</v>
      </c>
      <c r="G661" s="14">
        <f>'fnd enro'!G661</f>
        <v>0</v>
      </c>
      <c r="H661" s="14">
        <f>'fnd enro'!H661</f>
        <v>0</v>
      </c>
      <c r="I661" s="14">
        <f>'fnd enro'!I661</f>
        <v>1</v>
      </c>
      <c r="J661" s="14">
        <f>'fnd enro'!J661</f>
        <v>0</v>
      </c>
      <c r="K661" s="15">
        <f>'fnd enro'!K661</f>
        <v>3.8600000000000002E-2</v>
      </c>
      <c r="L661" s="14">
        <f>'fnd enro'!L661</f>
        <v>0</v>
      </c>
      <c r="M661" s="14">
        <f>'fnd enro'!M661</f>
        <v>0</v>
      </c>
      <c r="N661" s="14">
        <f>'fnd enro'!N661</f>
        <v>0</v>
      </c>
      <c r="O661" s="14">
        <f>'fnd enro'!O661</f>
        <v>0</v>
      </c>
      <c r="P661" s="14">
        <f>'fnd enro'!P661</f>
        <v>0</v>
      </c>
      <c r="Q661" s="14">
        <f>'fnd enro'!R661</f>
        <v>1</v>
      </c>
      <c r="R661" s="15">
        <f t="shared" si="766"/>
        <v>1.0369999999999999</v>
      </c>
      <c r="S661" s="14">
        <f>VALUE('fnd enro'!Q661)</f>
        <v>9</v>
      </c>
      <c r="T661" s="2"/>
      <c r="U661" s="1">
        <f>(($D661*'fnd base rates'!C$107)
+($E661*'fnd base rates'!C$108)
+($F661*'fnd base rates'!C$109)
+($G661*'fnd base rates'!C$110)
+($H661*'fnd base rates'!C$111)
+($I661*'fnd base rates'!C$112)
+($J661*'fnd base rates'!C$113)
+($K661*'fnd base rates'!C$114)
+($M661*'fnd base rates'!C$116)
+($N661*'fnd base rates'!C$117)
+($O661*'fnd base rates'!C$118)
+($P661*VLOOKUP($S661+12,rate_basefnd,3)))
*$R661</f>
        <v>556.31041580199997</v>
      </c>
      <c r="V661" s="1">
        <f>(($D661*'fnd base rates'!D$107)
+($E661*'fnd base rates'!D$108)
+($F661*'fnd base rates'!D$109)
+($G661*'fnd base rates'!D$110)
+($H661*'fnd base rates'!D$111)
+($I661*'fnd base rates'!D$112)
+($J661*'fnd base rates'!D$113)
+($K661*'fnd base rates'!D$114)
+($M661*'fnd base rates'!D$116)
+($N661*'fnd base rates'!D$117)
+($O661*'fnd base rates'!D$118)
+($P661*VLOOKUP($S661+12,rate_basefnd,4)))
*$R661</f>
        <v>793.38796000000002</v>
      </c>
      <c r="W661" s="1">
        <f>(($D661*'fnd base rates'!E$107)
+($E661*'fnd base rates'!E$108)
+($F661*'fnd base rates'!E$109)
+($G661*'fnd base rates'!E$110)
+($H661*'fnd base rates'!E$111)
+($I661*'fnd base rates'!E$112)
+($J661*'fnd base rates'!E$113)
+($K661*'fnd base rates'!E$114)
+($M661*'fnd base rates'!E$116)
+($N661*'fnd base rates'!E$117)
+($O661*'fnd base rates'!E$118)
+($P661*VLOOKUP($S661+12,rate_basefnd,5)))
*$R661</f>
        <v>5093.9517899119992</v>
      </c>
      <c r="X661" s="1">
        <f>(($D661*'fnd base rates'!F$107)
+($E661*'fnd base rates'!F$108)
+($F661*'fnd base rates'!F$109)
+($G661*'fnd base rates'!F$110)
+($H661*'fnd base rates'!F$111)
+($I661*'fnd base rates'!F$112)
+($J661*'fnd base rates'!F$113)
+($K661*'fnd base rates'!F$114)
+($M661*'fnd base rates'!F$116)
+($N661*'fnd base rates'!F$117)
+($O661*'fnd base rates'!F$118)
+($P661*VLOOKUP($S661+12,rate_basefnd,6)))
*$R661</f>
        <v>919.70120924399998</v>
      </c>
      <c r="Y661" s="1">
        <f>(($D661*'fnd base rates'!G$107)
+($E661*'fnd base rates'!G$108)
+($F661*'fnd base rates'!G$109)
+($G661*'fnd base rates'!G$110)
+($H661*'fnd base rates'!G$111)
+($I661*'fnd base rates'!G$112)
+($J661*'fnd base rates'!G$113)
+($K661*'fnd base rates'!G$114)
+($M661*'fnd base rates'!G$116)
+($N661*'fnd base rates'!G$117)
+($O661*'fnd base rates'!G$118)
+($P661*VLOOKUP($S661+12,rate_basefnd,7)))
*$R661</f>
        <v>169.94696343399997</v>
      </c>
      <c r="Z661" s="1">
        <f>(($D661*'fnd base rates'!H$107)
+($E661*'fnd base rates'!H$108)
+($F661*'fnd base rates'!H$109)
+($G661*'fnd base rates'!H$110)
+($H661*'fnd base rates'!H$111)
+($I661*'fnd base rates'!H$112)
+($J661*'fnd base rates'!H$113)
+($K661*'fnd base rates'!H$114)
+($M661*'fnd base rates'!H$116)
+($N661*'fnd base rates'!H$117)
+($O661*'fnd base rates'!H$118)
+($P661*VLOOKUP($S661+12,rate_basefnd,8)))</f>
        <v>828.078934</v>
      </c>
      <c r="AA661" s="1">
        <f>(($D661*'fnd base rates'!I$107)
+($E661*'fnd base rates'!I$108)
+($F661*'fnd base rates'!I$109)
+($G661*'fnd base rates'!I$110)
+($H661*'fnd base rates'!I$111)
+($I661*'fnd base rates'!I$112)
+($J661*'fnd base rates'!I$113)
+($K661*'fnd base rates'!I$114)
+($M661*'fnd base rates'!I$116)
+($N661*'fnd base rates'!I$117)
+($O661*'fnd base rates'!I$118)
+($P661*VLOOKUP($S661+12,rate_basefnd,9)))
*$R661</f>
        <v>441.69977999999998</v>
      </c>
      <c r="AB661" s="1">
        <f>(($D661*'fnd base rates'!J$107)
+($E661*'fnd base rates'!J$108)
+($F661*'fnd base rates'!J$109)
+($G661*'fnd base rates'!J$110)
+($H661*'fnd base rates'!J$111)
+($I661*'fnd base rates'!J$112)
+($J661*'fnd base rates'!J$113)
+($K661*'fnd base rates'!J$114)
+($M661*'fnd base rates'!J$116)
+($N661*'fnd base rates'!J$117)
+($O661*'fnd base rates'!J$118)
+($P661*VLOOKUP($S661+12,rate_basefnd,10)))
*$R661</f>
        <v>594.97874999999999</v>
      </c>
      <c r="AC661" s="1">
        <f>(($D661*'fnd base rates'!K$107)
+($E661*'fnd base rates'!K$108)
+($F661*'fnd base rates'!K$109)
+($G661*'fnd base rates'!K$110)
+($H661*'fnd base rates'!K$111)
+($I661*'fnd base rates'!K$112)
+($J661*'fnd base rates'!K$113)
+($K661*'fnd base rates'!K$114)
+($M661*'fnd base rates'!K$116)
+($N661*'fnd base rates'!K$117)
+($O661*'fnd base rates'!K$118)
+($P661*VLOOKUP($S661+12,rate_basefnd,11)))
*$R661</f>
        <v>1192.6120955599999</v>
      </c>
      <c r="AD661" s="1">
        <f>(($D661*'fnd base rates'!L$107)
+($E661*'fnd base rates'!L$108)
+($F661*'fnd base rates'!L$109)
+($G661*'fnd base rates'!L$110)
+($H661*'fnd base rates'!L$111)
+($I661*'fnd base rates'!L$112)
+($J661*'fnd base rates'!L$113)
+($K661*'fnd base rates'!L$114)
+($M661*'fnd base rates'!L$116)
+($N661*'fnd base rates'!L$117)
+($O661*'fnd base rates'!L$118)
+($P661*VLOOKUP($S661+12,rate_basefnd,12)))</f>
        <v>1369.1266800000001</v>
      </c>
      <c r="AE661" s="1">
        <f>(($D661*'fnd base rates'!M$107)
+($E661*'fnd base rates'!M$108)
+($F661*'fnd base rates'!M$109)
+($G661*'fnd base rates'!M$110)
+($H661*'fnd base rates'!M$111)
+($I661*'fnd base rates'!M$112)
+($J661*'fnd base rates'!M$113)
+($K661*'fnd base rates'!M$114)
+($M661*'fnd base rates'!M$116)
+($N661*'fnd base rates'!M$117)
+($O661*'fnd base rates'!M$118)
+($P661*VLOOKUP($S661+12,rate_basefnd,13)))</f>
        <v>0</v>
      </c>
      <c r="AF661" s="4">
        <f t="shared" si="767"/>
        <v>11959.794577952</v>
      </c>
      <c r="AH661" s="269">
        <f t="shared" si="768"/>
        <v>483239251</v>
      </c>
      <c r="AI661" s="4" t="str">
        <f t="shared" si="769"/>
        <v>483</v>
      </c>
      <c r="AJ661" s="2" t="str">
        <f t="shared" si="770"/>
        <v>239</v>
      </c>
      <c r="AK661" s="2" t="str">
        <f t="shared" si="771"/>
        <v>251</v>
      </c>
      <c r="AL661" s="4">
        <f t="shared" si="772"/>
        <v>1</v>
      </c>
      <c r="AM661" s="4">
        <f t="shared" si="763"/>
        <v>1</v>
      </c>
      <c r="AN661" s="4">
        <f t="shared" si="773"/>
        <v>11959.794577952</v>
      </c>
      <c r="AO661" s="4">
        <f t="shared" si="774"/>
        <v>11960</v>
      </c>
      <c r="AP661" s="4">
        <f t="shared" si="764"/>
        <v>0</v>
      </c>
      <c r="AQ661" s="4">
        <v>11960</v>
      </c>
      <c r="AW661" s="4">
        <v>11960</v>
      </c>
      <c r="AX661" s="5">
        <f t="shared" si="775"/>
        <v>0</v>
      </c>
      <c r="AY661" s="4">
        <v>11960</v>
      </c>
      <c r="AZ661" s="5"/>
      <c r="BB661" s="5">
        <f t="shared" ref="BB661" si="786">BC661-BA661</f>
        <v>0</v>
      </c>
    </row>
    <row r="662" spans="1:54" s="4" customFormat="1">
      <c r="A662" s="269">
        <v>483</v>
      </c>
      <c r="B662" s="2">
        <v>483239261</v>
      </c>
      <c r="C662" s="9" t="s">
        <v>1072</v>
      </c>
      <c r="D662" s="14">
        <f>'fnd enro'!D662</f>
        <v>0</v>
      </c>
      <c r="E662" s="14">
        <f>'fnd enro'!E662</f>
        <v>0</v>
      </c>
      <c r="F662" s="14">
        <f>'fnd enro'!F662</f>
        <v>0</v>
      </c>
      <c r="G662" s="14">
        <f>'fnd enro'!G662</f>
        <v>5</v>
      </c>
      <c r="H662" s="14">
        <f>'fnd enro'!H662</f>
        <v>7</v>
      </c>
      <c r="I662" s="14">
        <f>'fnd enro'!I662</f>
        <v>2</v>
      </c>
      <c r="J662" s="14">
        <f>'fnd enro'!J662</f>
        <v>0</v>
      </c>
      <c r="K662" s="15">
        <f>'fnd enro'!K662</f>
        <v>0.54039999999999999</v>
      </c>
      <c r="L662" s="14">
        <f>'fnd enro'!L662</f>
        <v>0</v>
      </c>
      <c r="M662" s="14">
        <f>'fnd enro'!M662</f>
        <v>0</v>
      </c>
      <c r="N662" s="14">
        <f>'fnd enro'!N662</f>
        <v>0</v>
      </c>
      <c r="O662" s="14">
        <f>'fnd enro'!O662</f>
        <v>0</v>
      </c>
      <c r="P662" s="14">
        <f>'fnd enro'!P662</f>
        <v>2</v>
      </c>
      <c r="Q662" s="14">
        <f>'fnd enro'!R662</f>
        <v>14</v>
      </c>
      <c r="R662" s="15">
        <f t="shared" si="766"/>
        <v>1.0369999999999999</v>
      </c>
      <c r="S662" s="14">
        <f>VALUE('fnd enro'!Q662)</f>
        <v>5</v>
      </c>
      <c r="T662" s="2"/>
      <c r="U662" s="1">
        <f>(($D662*'fnd base rates'!C$107)
+($E662*'fnd base rates'!C$108)
+($F662*'fnd base rates'!C$109)
+($G662*'fnd base rates'!C$110)
+($H662*'fnd base rates'!C$111)
+($I662*'fnd base rates'!C$112)
+($J662*'fnd base rates'!C$113)
+($K662*'fnd base rates'!C$114)
+($M662*'fnd base rates'!C$116)
+($N662*'fnd base rates'!C$117)
+($O662*'fnd base rates'!C$118)
+($P662*VLOOKUP($S662+12,rate_basefnd,3)))
*$R662</f>
        <v>7912.5162012279989</v>
      </c>
      <c r="V662" s="1">
        <f>(($D662*'fnd base rates'!D$107)
+($E662*'fnd base rates'!D$108)
+($F662*'fnd base rates'!D$109)
+($G662*'fnd base rates'!D$110)
+($H662*'fnd base rates'!D$111)
+($I662*'fnd base rates'!D$112)
+($J662*'fnd base rates'!D$113)
+($K662*'fnd base rates'!D$114)
+($M662*'fnd base rates'!D$116)
+($N662*'fnd base rates'!D$117)
+($O662*'fnd base rates'!D$118)
+($P662*VLOOKUP($S662+12,rate_basefnd,4)))
*$R662</f>
        <v>11695.74228</v>
      </c>
      <c r="W662" s="1">
        <f>(($D662*'fnd base rates'!E$107)
+($E662*'fnd base rates'!E$108)
+($F662*'fnd base rates'!E$109)
+($G662*'fnd base rates'!E$110)
+($H662*'fnd base rates'!E$111)
+($I662*'fnd base rates'!E$112)
+($J662*'fnd base rates'!E$113)
+($K662*'fnd base rates'!E$114)
+($M662*'fnd base rates'!E$116)
+($N662*'fnd base rates'!E$117)
+($O662*'fnd base rates'!E$118)
+($P662*VLOOKUP($S662+12,rate_basefnd,5)))
*$R662</f>
        <v>61163.437268767993</v>
      </c>
      <c r="X662" s="1">
        <f>(($D662*'fnd base rates'!F$107)
+($E662*'fnd base rates'!F$108)
+($F662*'fnd base rates'!F$109)
+($G662*'fnd base rates'!F$110)
+($H662*'fnd base rates'!F$111)
+($I662*'fnd base rates'!F$112)
+($J662*'fnd base rates'!F$113)
+($K662*'fnd base rates'!F$114)
+($M662*'fnd base rates'!F$116)
+($N662*'fnd base rates'!F$117)
+($O662*'fnd base rates'!F$118)
+($P662*VLOOKUP($S662+12,rate_basefnd,6)))
*$R662</f>
        <v>15532.849439416001</v>
      </c>
      <c r="Y662" s="1">
        <f>(($D662*'fnd base rates'!G$107)
+($E662*'fnd base rates'!G$108)
+($F662*'fnd base rates'!G$109)
+($G662*'fnd base rates'!G$110)
+($H662*'fnd base rates'!G$111)
+($I662*'fnd base rates'!G$112)
+($J662*'fnd base rates'!G$113)
+($K662*'fnd base rates'!G$114)
+($M662*'fnd base rates'!G$116)
+($N662*'fnd base rates'!G$117)
+($O662*'fnd base rates'!G$118)
+($P662*VLOOKUP($S662+12,rate_basefnd,7)))
*$R662</f>
        <v>2654.3113680759998</v>
      </c>
      <c r="Z662" s="1">
        <f>(($D662*'fnd base rates'!H$107)
+($E662*'fnd base rates'!H$108)
+($F662*'fnd base rates'!H$109)
+($G662*'fnd base rates'!H$110)
+($H662*'fnd base rates'!H$111)
+($I662*'fnd base rates'!H$112)
+($J662*'fnd base rates'!H$113)
+($K662*'fnd base rates'!H$114)
+($M662*'fnd base rates'!H$116)
+($N662*'fnd base rates'!H$117)
+($O662*'fnd base rates'!H$118)
+($P662*VLOOKUP($S662+12,rate_basefnd,8)))</f>
        <v>7978.6050760000007</v>
      </c>
      <c r="AA662" s="1">
        <f>(($D662*'fnd base rates'!I$107)
+($E662*'fnd base rates'!I$108)
+($F662*'fnd base rates'!I$109)
+($G662*'fnd base rates'!I$110)
+($H662*'fnd base rates'!I$111)
+($I662*'fnd base rates'!I$112)
+($J662*'fnd base rates'!I$113)
+($K662*'fnd base rates'!I$114)
+($M662*'fnd base rates'!I$116)
+($N662*'fnd base rates'!I$117)
+($O662*'fnd base rates'!I$118)
+($P662*VLOOKUP($S662+12,rate_basefnd,9)))
*$R662</f>
        <v>5337.1486399999994</v>
      </c>
      <c r="AB662" s="1">
        <f>(($D662*'fnd base rates'!J$107)
+($E662*'fnd base rates'!J$108)
+($F662*'fnd base rates'!J$109)
+($G662*'fnd base rates'!J$110)
+($H662*'fnd base rates'!J$111)
+($I662*'fnd base rates'!J$112)
+($J662*'fnd base rates'!J$113)
+($K662*'fnd base rates'!J$114)
+($M662*'fnd base rates'!J$116)
+($N662*'fnd base rates'!J$117)
+($O662*'fnd base rates'!J$118)
+($P662*VLOOKUP($S662+12,rate_basefnd,10)))
*$R662</f>
        <v>4994.2853299999997</v>
      </c>
      <c r="AC662" s="1">
        <f>(($D662*'fnd base rates'!K$107)
+($E662*'fnd base rates'!K$108)
+($F662*'fnd base rates'!K$109)
+($G662*'fnd base rates'!K$110)
+($H662*'fnd base rates'!K$111)
+($I662*'fnd base rates'!K$112)
+($J662*'fnd base rates'!K$113)
+($K662*'fnd base rates'!K$114)
+($M662*'fnd base rates'!K$116)
+($N662*'fnd base rates'!K$117)
+($O662*'fnd base rates'!K$118)
+($P662*VLOOKUP($S662+12,rate_basefnd,11)))
*$R662</f>
        <v>16671.110987839998</v>
      </c>
      <c r="AD662" s="1">
        <f>(($D662*'fnd base rates'!L$107)
+($E662*'fnd base rates'!L$108)
+($F662*'fnd base rates'!L$109)
+($G662*'fnd base rates'!L$110)
+($H662*'fnd base rates'!L$111)
+($I662*'fnd base rates'!L$112)
+($J662*'fnd base rates'!L$113)
+($K662*'fnd base rates'!L$114)
+($M662*'fnd base rates'!L$116)
+($N662*'fnd base rates'!L$117)
+($O662*'fnd base rates'!L$118)
+($P662*VLOOKUP($S662+12,rate_basefnd,12)))</f>
        <v>21452.233520000002</v>
      </c>
      <c r="AE662" s="1">
        <f>(($D662*'fnd base rates'!M$107)
+($E662*'fnd base rates'!M$108)
+($F662*'fnd base rates'!M$109)
+($G662*'fnd base rates'!M$110)
+($H662*'fnd base rates'!M$111)
+($I662*'fnd base rates'!M$112)
+($J662*'fnd base rates'!M$113)
+($K662*'fnd base rates'!M$114)
+($M662*'fnd base rates'!M$116)
+($N662*'fnd base rates'!M$117)
+($O662*'fnd base rates'!M$118)
+($P662*VLOOKUP($S662+12,rate_basefnd,13)))</f>
        <v>0</v>
      </c>
      <c r="AF662" s="4">
        <f t="shared" si="767"/>
        <v>155392.24011132799</v>
      </c>
      <c r="AH662" s="269">
        <f t="shared" si="768"/>
        <v>483239261</v>
      </c>
      <c r="AI662" s="4" t="str">
        <f t="shared" si="769"/>
        <v>483</v>
      </c>
      <c r="AJ662" s="2" t="str">
        <f t="shared" si="770"/>
        <v>239</v>
      </c>
      <c r="AK662" s="2" t="str">
        <f t="shared" si="771"/>
        <v>261</v>
      </c>
      <c r="AL662" s="4">
        <f t="shared" si="772"/>
        <v>1</v>
      </c>
      <c r="AM662" s="4">
        <f t="shared" si="763"/>
        <v>14</v>
      </c>
      <c r="AN662" s="4">
        <f t="shared" si="773"/>
        <v>155392.24011132799</v>
      </c>
      <c r="AO662" s="4">
        <f t="shared" si="774"/>
        <v>11099</v>
      </c>
      <c r="AP662" s="4">
        <f t="shared" si="764"/>
        <v>0</v>
      </c>
      <c r="AQ662" s="4">
        <v>11099</v>
      </c>
      <c r="AW662" s="4">
        <v>11099</v>
      </c>
      <c r="AX662" s="5">
        <f t="shared" si="775"/>
        <v>0</v>
      </c>
      <c r="AY662" s="4">
        <v>11099</v>
      </c>
      <c r="AZ662" s="5"/>
      <c r="BB662" s="5">
        <f t="shared" ref="BB662" si="787">BC662-BA662</f>
        <v>0</v>
      </c>
    </row>
    <row r="663" spans="1:54" s="4" customFormat="1">
      <c r="A663" s="269">
        <v>483</v>
      </c>
      <c r="B663" s="2">
        <v>483239264</v>
      </c>
      <c r="C663" s="9" t="s">
        <v>1072</v>
      </c>
      <c r="D663" s="14">
        <f>'fnd enro'!D663</f>
        <v>0</v>
      </c>
      <c r="E663" s="14">
        <f>'fnd enro'!E663</f>
        <v>0</v>
      </c>
      <c r="F663" s="14">
        <f>'fnd enro'!F663</f>
        <v>0</v>
      </c>
      <c r="G663" s="14">
        <f>'fnd enro'!G663</f>
        <v>0</v>
      </c>
      <c r="H663" s="14">
        <f>'fnd enro'!H663</f>
        <v>0</v>
      </c>
      <c r="I663" s="14">
        <f>'fnd enro'!I663</f>
        <v>1</v>
      </c>
      <c r="J663" s="14">
        <f>'fnd enro'!J663</f>
        <v>0</v>
      </c>
      <c r="K663" s="15">
        <f>'fnd enro'!K663</f>
        <v>3.8600000000000002E-2</v>
      </c>
      <c r="L663" s="14">
        <f>'fnd enro'!L663</f>
        <v>0</v>
      </c>
      <c r="M663" s="14">
        <f>'fnd enro'!M663</f>
        <v>0</v>
      </c>
      <c r="N663" s="14">
        <f>'fnd enro'!N663</f>
        <v>0</v>
      </c>
      <c r="O663" s="14">
        <f>'fnd enro'!O663</f>
        <v>0</v>
      </c>
      <c r="P663" s="14">
        <f>'fnd enro'!P663</f>
        <v>0</v>
      </c>
      <c r="Q663" s="14">
        <f>'fnd enro'!R663</f>
        <v>1</v>
      </c>
      <c r="R663" s="15">
        <f t="shared" si="766"/>
        <v>1.0369999999999999</v>
      </c>
      <c r="S663" s="14">
        <f>VALUE('fnd enro'!Q663)</f>
        <v>3</v>
      </c>
      <c r="T663" s="2"/>
      <c r="U663" s="1">
        <f>(($D663*'fnd base rates'!C$107)
+($E663*'fnd base rates'!C$108)
+($F663*'fnd base rates'!C$109)
+($G663*'fnd base rates'!C$110)
+($H663*'fnd base rates'!C$111)
+($I663*'fnd base rates'!C$112)
+($J663*'fnd base rates'!C$113)
+($K663*'fnd base rates'!C$114)
+($M663*'fnd base rates'!C$116)
+($N663*'fnd base rates'!C$117)
+($O663*'fnd base rates'!C$118)
+($P663*VLOOKUP($S663+12,rate_basefnd,3)))
*$R663</f>
        <v>556.31041580199997</v>
      </c>
      <c r="V663" s="1">
        <f>(($D663*'fnd base rates'!D$107)
+($E663*'fnd base rates'!D$108)
+($F663*'fnd base rates'!D$109)
+($G663*'fnd base rates'!D$110)
+($H663*'fnd base rates'!D$111)
+($I663*'fnd base rates'!D$112)
+($J663*'fnd base rates'!D$113)
+($K663*'fnd base rates'!D$114)
+($M663*'fnd base rates'!D$116)
+($N663*'fnd base rates'!D$117)
+($O663*'fnd base rates'!D$118)
+($P663*VLOOKUP($S663+12,rate_basefnd,4)))
*$R663</f>
        <v>793.38796000000002</v>
      </c>
      <c r="W663" s="1">
        <f>(($D663*'fnd base rates'!E$107)
+($E663*'fnd base rates'!E$108)
+($F663*'fnd base rates'!E$109)
+($G663*'fnd base rates'!E$110)
+($H663*'fnd base rates'!E$111)
+($I663*'fnd base rates'!E$112)
+($J663*'fnd base rates'!E$113)
+($K663*'fnd base rates'!E$114)
+($M663*'fnd base rates'!E$116)
+($N663*'fnd base rates'!E$117)
+($O663*'fnd base rates'!E$118)
+($P663*VLOOKUP($S663+12,rate_basefnd,5)))
*$R663</f>
        <v>5093.9517899119992</v>
      </c>
      <c r="X663" s="1">
        <f>(($D663*'fnd base rates'!F$107)
+($E663*'fnd base rates'!F$108)
+($F663*'fnd base rates'!F$109)
+($G663*'fnd base rates'!F$110)
+($H663*'fnd base rates'!F$111)
+($I663*'fnd base rates'!F$112)
+($J663*'fnd base rates'!F$113)
+($K663*'fnd base rates'!F$114)
+($M663*'fnd base rates'!F$116)
+($N663*'fnd base rates'!F$117)
+($O663*'fnd base rates'!F$118)
+($P663*VLOOKUP($S663+12,rate_basefnd,6)))
*$R663</f>
        <v>919.70120924399998</v>
      </c>
      <c r="Y663" s="1">
        <f>(($D663*'fnd base rates'!G$107)
+($E663*'fnd base rates'!G$108)
+($F663*'fnd base rates'!G$109)
+($G663*'fnd base rates'!G$110)
+($H663*'fnd base rates'!G$111)
+($I663*'fnd base rates'!G$112)
+($J663*'fnd base rates'!G$113)
+($K663*'fnd base rates'!G$114)
+($M663*'fnd base rates'!G$116)
+($N663*'fnd base rates'!G$117)
+($O663*'fnd base rates'!G$118)
+($P663*VLOOKUP($S663+12,rate_basefnd,7)))
*$R663</f>
        <v>169.94696343399997</v>
      </c>
      <c r="Z663" s="1">
        <f>(($D663*'fnd base rates'!H$107)
+($E663*'fnd base rates'!H$108)
+($F663*'fnd base rates'!H$109)
+($G663*'fnd base rates'!H$110)
+($H663*'fnd base rates'!H$111)
+($I663*'fnd base rates'!H$112)
+($J663*'fnd base rates'!H$113)
+($K663*'fnd base rates'!H$114)
+($M663*'fnd base rates'!H$116)
+($N663*'fnd base rates'!H$117)
+($O663*'fnd base rates'!H$118)
+($P663*VLOOKUP($S663+12,rate_basefnd,8)))</f>
        <v>828.078934</v>
      </c>
      <c r="AA663" s="1">
        <f>(($D663*'fnd base rates'!I$107)
+($E663*'fnd base rates'!I$108)
+($F663*'fnd base rates'!I$109)
+($G663*'fnd base rates'!I$110)
+($H663*'fnd base rates'!I$111)
+($I663*'fnd base rates'!I$112)
+($J663*'fnd base rates'!I$113)
+($K663*'fnd base rates'!I$114)
+($M663*'fnd base rates'!I$116)
+($N663*'fnd base rates'!I$117)
+($O663*'fnd base rates'!I$118)
+($P663*VLOOKUP($S663+12,rate_basefnd,9)))
*$R663</f>
        <v>441.69977999999998</v>
      </c>
      <c r="AB663" s="1">
        <f>(($D663*'fnd base rates'!J$107)
+($E663*'fnd base rates'!J$108)
+($F663*'fnd base rates'!J$109)
+($G663*'fnd base rates'!J$110)
+($H663*'fnd base rates'!J$111)
+($I663*'fnd base rates'!J$112)
+($J663*'fnd base rates'!J$113)
+($K663*'fnd base rates'!J$114)
+($M663*'fnd base rates'!J$116)
+($N663*'fnd base rates'!J$117)
+($O663*'fnd base rates'!J$118)
+($P663*VLOOKUP($S663+12,rate_basefnd,10)))
*$R663</f>
        <v>594.97874999999999</v>
      </c>
      <c r="AC663" s="1">
        <f>(($D663*'fnd base rates'!K$107)
+($E663*'fnd base rates'!K$108)
+($F663*'fnd base rates'!K$109)
+($G663*'fnd base rates'!K$110)
+($H663*'fnd base rates'!K$111)
+($I663*'fnd base rates'!K$112)
+($J663*'fnd base rates'!K$113)
+($K663*'fnd base rates'!K$114)
+($M663*'fnd base rates'!K$116)
+($N663*'fnd base rates'!K$117)
+($O663*'fnd base rates'!K$118)
+($P663*VLOOKUP($S663+12,rate_basefnd,11)))
*$R663</f>
        <v>1192.6120955599999</v>
      </c>
      <c r="AD663" s="1">
        <f>(($D663*'fnd base rates'!L$107)
+($E663*'fnd base rates'!L$108)
+($F663*'fnd base rates'!L$109)
+($G663*'fnd base rates'!L$110)
+($H663*'fnd base rates'!L$111)
+($I663*'fnd base rates'!L$112)
+($J663*'fnd base rates'!L$113)
+($K663*'fnd base rates'!L$114)
+($M663*'fnd base rates'!L$116)
+($N663*'fnd base rates'!L$117)
+($O663*'fnd base rates'!L$118)
+($P663*VLOOKUP($S663+12,rate_basefnd,12)))</f>
        <v>1369.1266800000001</v>
      </c>
      <c r="AE663" s="1">
        <f>(($D663*'fnd base rates'!M$107)
+($E663*'fnd base rates'!M$108)
+($F663*'fnd base rates'!M$109)
+($G663*'fnd base rates'!M$110)
+($H663*'fnd base rates'!M$111)
+($I663*'fnd base rates'!M$112)
+($J663*'fnd base rates'!M$113)
+($K663*'fnd base rates'!M$114)
+($M663*'fnd base rates'!M$116)
+($N663*'fnd base rates'!M$117)
+($O663*'fnd base rates'!M$118)
+($P663*VLOOKUP($S663+12,rate_basefnd,13)))</f>
        <v>0</v>
      </c>
      <c r="AF663" s="4">
        <f t="shared" si="767"/>
        <v>11959.794577952</v>
      </c>
      <c r="AH663" s="269">
        <f t="shared" si="768"/>
        <v>483239264</v>
      </c>
      <c r="AI663" s="4" t="str">
        <f t="shared" si="769"/>
        <v>483</v>
      </c>
      <c r="AJ663" s="2" t="str">
        <f t="shared" si="770"/>
        <v>239</v>
      </c>
      <c r="AK663" s="2" t="str">
        <f t="shared" si="771"/>
        <v>264</v>
      </c>
      <c r="AL663" s="4">
        <f t="shared" si="772"/>
        <v>1</v>
      </c>
      <c r="AM663" s="4">
        <f t="shared" si="763"/>
        <v>1</v>
      </c>
      <c r="AN663" s="4">
        <f t="shared" si="773"/>
        <v>11959.794577952</v>
      </c>
      <c r="AO663" s="4">
        <f t="shared" si="774"/>
        <v>11960</v>
      </c>
      <c r="AP663" s="4">
        <f t="shared" si="764"/>
        <v>0</v>
      </c>
      <c r="AQ663" s="4">
        <v>11960</v>
      </c>
      <c r="AW663" s="4">
        <v>11960</v>
      </c>
      <c r="AX663" s="5">
        <f t="shared" si="775"/>
        <v>0</v>
      </c>
      <c r="AY663" s="4">
        <v>11960</v>
      </c>
      <c r="AZ663" s="5"/>
      <c r="BB663" s="5">
        <f t="shared" ref="BB663" si="788">BC663-BA663</f>
        <v>0</v>
      </c>
    </row>
    <row r="664" spans="1:54" s="4" customFormat="1">
      <c r="A664" s="269">
        <v>483</v>
      </c>
      <c r="B664" s="2">
        <v>483239293</v>
      </c>
      <c r="C664" s="9" t="s">
        <v>1072</v>
      </c>
      <c r="D664" s="14">
        <f>'fnd enro'!D664</f>
        <v>0</v>
      </c>
      <c r="E664" s="14">
        <f>'fnd enro'!E664</f>
        <v>0</v>
      </c>
      <c r="F664" s="14">
        <f>'fnd enro'!F664</f>
        <v>0</v>
      </c>
      <c r="G664" s="14">
        <f>'fnd enro'!G664</f>
        <v>0</v>
      </c>
      <c r="H664" s="14">
        <f>'fnd enro'!H664</f>
        <v>0</v>
      </c>
      <c r="I664" s="14">
        <f>'fnd enro'!I664</f>
        <v>1</v>
      </c>
      <c r="J664" s="14">
        <f>'fnd enro'!J664</f>
        <v>0</v>
      </c>
      <c r="K664" s="15">
        <f>'fnd enro'!K664</f>
        <v>3.8600000000000002E-2</v>
      </c>
      <c r="L664" s="14">
        <f>'fnd enro'!L664</f>
        <v>0</v>
      </c>
      <c r="M664" s="14">
        <f>'fnd enro'!M664</f>
        <v>0</v>
      </c>
      <c r="N664" s="14">
        <f>'fnd enro'!N664</f>
        <v>0</v>
      </c>
      <c r="O664" s="14">
        <f>'fnd enro'!O664</f>
        <v>0</v>
      </c>
      <c r="P664" s="14">
        <f>'fnd enro'!P664</f>
        <v>0</v>
      </c>
      <c r="Q664" s="14">
        <f>'fnd enro'!R664</f>
        <v>1</v>
      </c>
      <c r="R664" s="15">
        <f t="shared" si="766"/>
        <v>1.0369999999999999</v>
      </c>
      <c r="S664" s="14">
        <f>VALUE('fnd enro'!Q664)</f>
        <v>10</v>
      </c>
      <c r="T664" s="2"/>
      <c r="U664" s="1">
        <f>(($D664*'fnd base rates'!C$107)
+($E664*'fnd base rates'!C$108)
+($F664*'fnd base rates'!C$109)
+($G664*'fnd base rates'!C$110)
+($H664*'fnd base rates'!C$111)
+($I664*'fnd base rates'!C$112)
+($J664*'fnd base rates'!C$113)
+($K664*'fnd base rates'!C$114)
+($M664*'fnd base rates'!C$116)
+($N664*'fnd base rates'!C$117)
+($O664*'fnd base rates'!C$118)
+($P664*VLOOKUP($S664+12,rate_basefnd,3)))
*$R664</f>
        <v>556.31041580199997</v>
      </c>
      <c r="V664" s="1">
        <f>(($D664*'fnd base rates'!D$107)
+($E664*'fnd base rates'!D$108)
+($F664*'fnd base rates'!D$109)
+($G664*'fnd base rates'!D$110)
+($H664*'fnd base rates'!D$111)
+($I664*'fnd base rates'!D$112)
+($J664*'fnd base rates'!D$113)
+($K664*'fnd base rates'!D$114)
+($M664*'fnd base rates'!D$116)
+($N664*'fnd base rates'!D$117)
+($O664*'fnd base rates'!D$118)
+($P664*VLOOKUP($S664+12,rate_basefnd,4)))
*$R664</f>
        <v>793.38796000000002</v>
      </c>
      <c r="W664" s="1">
        <f>(($D664*'fnd base rates'!E$107)
+($E664*'fnd base rates'!E$108)
+($F664*'fnd base rates'!E$109)
+($G664*'fnd base rates'!E$110)
+($H664*'fnd base rates'!E$111)
+($I664*'fnd base rates'!E$112)
+($J664*'fnd base rates'!E$113)
+($K664*'fnd base rates'!E$114)
+($M664*'fnd base rates'!E$116)
+($N664*'fnd base rates'!E$117)
+($O664*'fnd base rates'!E$118)
+($P664*VLOOKUP($S664+12,rate_basefnd,5)))
*$R664</f>
        <v>5093.9517899119992</v>
      </c>
      <c r="X664" s="1">
        <f>(($D664*'fnd base rates'!F$107)
+($E664*'fnd base rates'!F$108)
+($F664*'fnd base rates'!F$109)
+($G664*'fnd base rates'!F$110)
+($H664*'fnd base rates'!F$111)
+($I664*'fnd base rates'!F$112)
+($J664*'fnd base rates'!F$113)
+($K664*'fnd base rates'!F$114)
+($M664*'fnd base rates'!F$116)
+($N664*'fnd base rates'!F$117)
+($O664*'fnd base rates'!F$118)
+($P664*VLOOKUP($S664+12,rate_basefnd,6)))
*$R664</f>
        <v>919.70120924399998</v>
      </c>
      <c r="Y664" s="1">
        <f>(($D664*'fnd base rates'!G$107)
+($E664*'fnd base rates'!G$108)
+($F664*'fnd base rates'!G$109)
+($G664*'fnd base rates'!G$110)
+($H664*'fnd base rates'!G$111)
+($I664*'fnd base rates'!G$112)
+($J664*'fnd base rates'!G$113)
+($K664*'fnd base rates'!G$114)
+($M664*'fnd base rates'!G$116)
+($N664*'fnd base rates'!G$117)
+($O664*'fnd base rates'!G$118)
+($P664*VLOOKUP($S664+12,rate_basefnd,7)))
*$R664</f>
        <v>169.94696343399997</v>
      </c>
      <c r="Z664" s="1">
        <f>(($D664*'fnd base rates'!H$107)
+($E664*'fnd base rates'!H$108)
+($F664*'fnd base rates'!H$109)
+($G664*'fnd base rates'!H$110)
+($H664*'fnd base rates'!H$111)
+($I664*'fnd base rates'!H$112)
+($J664*'fnd base rates'!H$113)
+($K664*'fnd base rates'!H$114)
+($M664*'fnd base rates'!H$116)
+($N664*'fnd base rates'!H$117)
+($O664*'fnd base rates'!H$118)
+($P664*VLOOKUP($S664+12,rate_basefnd,8)))</f>
        <v>828.078934</v>
      </c>
      <c r="AA664" s="1">
        <f>(($D664*'fnd base rates'!I$107)
+($E664*'fnd base rates'!I$108)
+($F664*'fnd base rates'!I$109)
+($G664*'fnd base rates'!I$110)
+($H664*'fnd base rates'!I$111)
+($I664*'fnd base rates'!I$112)
+($J664*'fnd base rates'!I$113)
+($K664*'fnd base rates'!I$114)
+($M664*'fnd base rates'!I$116)
+($N664*'fnd base rates'!I$117)
+($O664*'fnd base rates'!I$118)
+($P664*VLOOKUP($S664+12,rate_basefnd,9)))
*$R664</f>
        <v>441.69977999999998</v>
      </c>
      <c r="AB664" s="1">
        <f>(($D664*'fnd base rates'!J$107)
+($E664*'fnd base rates'!J$108)
+($F664*'fnd base rates'!J$109)
+($G664*'fnd base rates'!J$110)
+($H664*'fnd base rates'!J$111)
+($I664*'fnd base rates'!J$112)
+($J664*'fnd base rates'!J$113)
+($K664*'fnd base rates'!J$114)
+($M664*'fnd base rates'!J$116)
+($N664*'fnd base rates'!J$117)
+($O664*'fnd base rates'!J$118)
+($P664*VLOOKUP($S664+12,rate_basefnd,10)))
*$R664</f>
        <v>594.97874999999999</v>
      </c>
      <c r="AC664" s="1">
        <f>(($D664*'fnd base rates'!K$107)
+($E664*'fnd base rates'!K$108)
+($F664*'fnd base rates'!K$109)
+($G664*'fnd base rates'!K$110)
+($H664*'fnd base rates'!K$111)
+($I664*'fnd base rates'!K$112)
+($J664*'fnd base rates'!K$113)
+($K664*'fnd base rates'!K$114)
+($M664*'fnd base rates'!K$116)
+($N664*'fnd base rates'!K$117)
+($O664*'fnd base rates'!K$118)
+($P664*VLOOKUP($S664+12,rate_basefnd,11)))
*$R664</f>
        <v>1192.6120955599999</v>
      </c>
      <c r="AD664" s="1">
        <f>(($D664*'fnd base rates'!L$107)
+($E664*'fnd base rates'!L$108)
+($F664*'fnd base rates'!L$109)
+($G664*'fnd base rates'!L$110)
+($H664*'fnd base rates'!L$111)
+($I664*'fnd base rates'!L$112)
+($J664*'fnd base rates'!L$113)
+($K664*'fnd base rates'!L$114)
+($M664*'fnd base rates'!L$116)
+($N664*'fnd base rates'!L$117)
+($O664*'fnd base rates'!L$118)
+($P664*VLOOKUP($S664+12,rate_basefnd,12)))</f>
        <v>1369.1266800000001</v>
      </c>
      <c r="AE664" s="1">
        <f>(($D664*'fnd base rates'!M$107)
+($E664*'fnd base rates'!M$108)
+($F664*'fnd base rates'!M$109)
+($G664*'fnd base rates'!M$110)
+($H664*'fnd base rates'!M$111)
+($I664*'fnd base rates'!M$112)
+($J664*'fnd base rates'!M$113)
+($K664*'fnd base rates'!M$114)
+($M664*'fnd base rates'!M$116)
+($N664*'fnd base rates'!M$117)
+($O664*'fnd base rates'!M$118)
+($P664*VLOOKUP($S664+12,rate_basefnd,13)))</f>
        <v>0</v>
      </c>
      <c r="AF664" s="4">
        <f t="shared" si="767"/>
        <v>11959.794577952</v>
      </c>
      <c r="AH664" s="269">
        <f t="shared" si="768"/>
        <v>483239293</v>
      </c>
      <c r="AI664" s="4" t="str">
        <f t="shared" si="769"/>
        <v>483</v>
      </c>
      <c r="AJ664" s="2" t="str">
        <f t="shared" si="770"/>
        <v>239</v>
      </c>
      <c r="AK664" s="2" t="str">
        <f t="shared" si="771"/>
        <v>293</v>
      </c>
      <c r="AL664" s="4">
        <f t="shared" si="772"/>
        <v>1</v>
      </c>
      <c r="AM664" s="4">
        <f t="shared" si="763"/>
        <v>1</v>
      </c>
      <c r="AN664" s="4">
        <f t="shared" si="773"/>
        <v>11959.794577952</v>
      </c>
      <c r="AO664" s="4">
        <f t="shared" si="774"/>
        <v>11960</v>
      </c>
      <c r="AP664" s="4">
        <f t="shared" si="764"/>
        <v>0</v>
      </c>
      <c r="AQ664" s="4">
        <v>11960</v>
      </c>
      <c r="AW664" s="4">
        <v>11960</v>
      </c>
      <c r="AX664" s="5">
        <f t="shared" si="775"/>
        <v>0</v>
      </c>
      <c r="AY664" s="4">
        <v>11960</v>
      </c>
      <c r="AZ664" s="5"/>
      <c r="BB664" s="5">
        <f t="shared" ref="BB664" si="789">BC664-BA664</f>
        <v>0</v>
      </c>
    </row>
    <row r="665" spans="1:54" s="4" customFormat="1">
      <c r="A665" s="269">
        <v>483</v>
      </c>
      <c r="B665" s="2">
        <v>483239310</v>
      </c>
      <c r="C665" s="9" t="s">
        <v>1072</v>
      </c>
      <c r="D665" s="14">
        <f>'fnd enro'!D665</f>
        <v>0</v>
      </c>
      <c r="E665" s="14">
        <f>'fnd enro'!E665</f>
        <v>0</v>
      </c>
      <c r="F665" s="14">
        <f>'fnd enro'!F665</f>
        <v>0</v>
      </c>
      <c r="G665" s="14">
        <f>'fnd enro'!G665</f>
        <v>8</v>
      </c>
      <c r="H665" s="14">
        <f>'fnd enro'!H665</f>
        <v>34</v>
      </c>
      <c r="I665" s="14">
        <f>'fnd enro'!I665</f>
        <v>25</v>
      </c>
      <c r="J665" s="14">
        <f>'fnd enro'!J665</f>
        <v>0</v>
      </c>
      <c r="K665" s="15">
        <f>'fnd enro'!K665</f>
        <v>2.5861999999999998</v>
      </c>
      <c r="L665" s="14">
        <f>'fnd enro'!L665</f>
        <v>0</v>
      </c>
      <c r="M665" s="14">
        <f>'fnd enro'!M665</f>
        <v>0</v>
      </c>
      <c r="N665" s="14">
        <f>'fnd enro'!N665</f>
        <v>0</v>
      </c>
      <c r="O665" s="14">
        <f>'fnd enro'!O665</f>
        <v>0</v>
      </c>
      <c r="P665" s="14">
        <f>'fnd enro'!P665</f>
        <v>37</v>
      </c>
      <c r="Q665" s="14">
        <f>'fnd enro'!R665</f>
        <v>67</v>
      </c>
      <c r="R665" s="15">
        <f t="shared" si="766"/>
        <v>1.0369999999999999</v>
      </c>
      <c r="S665" s="14">
        <f>VALUE('fnd enro'!Q665)</f>
        <v>10</v>
      </c>
      <c r="T665" s="2"/>
      <c r="U665" s="1">
        <f>(($D665*'fnd base rates'!C$107)
+($E665*'fnd base rates'!C$108)
+($F665*'fnd base rates'!C$109)
+($G665*'fnd base rates'!C$110)
+($H665*'fnd base rates'!C$111)
+($I665*'fnd base rates'!C$112)
+($J665*'fnd base rates'!C$113)
+($K665*'fnd base rates'!C$114)
+($M665*'fnd base rates'!C$116)
+($N665*'fnd base rates'!C$117)
+($O665*'fnd base rates'!C$118)
+($P665*VLOOKUP($S665+12,rate_basefnd,3)))
*$R665</f>
        <v>40315.843248733996</v>
      </c>
      <c r="V665" s="1">
        <f>(($D665*'fnd base rates'!D$107)
+($E665*'fnd base rates'!D$108)
+($F665*'fnd base rates'!D$109)
+($G665*'fnd base rates'!D$110)
+($H665*'fnd base rates'!D$111)
+($I665*'fnd base rates'!D$112)
+($J665*'fnd base rates'!D$113)
+($K665*'fnd base rates'!D$114)
+($M665*'fnd base rates'!D$116)
+($N665*'fnd base rates'!D$117)
+($O665*'fnd base rates'!D$118)
+($P665*VLOOKUP($S665+12,rate_basefnd,4)))
*$R665</f>
        <v>67576.063519999996</v>
      </c>
      <c r="W665" s="1">
        <f>(($D665*'fnd base rates'!E$107)
+($E665*'fnd base rates'!E$108)
+($F665*'fnd base rates'!E$109)
+($G665*'fnd base rates'!E$110)
+($H665*'fnd base rates'!E$111)
+($I665*'fnd base rates'!E$112)
+($J665*'fnd base rates'!E$113)
+($K665*'fnd base rates'!E$114)
+($M665*'fnd base rates'!E$116)
+($N665*'fnd base rates'!E$117)
+($O665*'fnd base rates'!E$118)
+($P665*VLOOKUP($S665+12,rate_basefnd,5)))
*$R665</f>
        <v>422269.578604104</v>
      </c>
      <c r="X665" s="1">
        <f>(($D665*'fnd base rates'!F$107)
+($E665*'fnd base rates'!F$108)
+($F665*'fnd base rates'!F$109)
+($G665*'fnd base rates'!F$110)
+($H665*'fnd base rates'!F$111)
+($I665*'fnd base rates'!F$112)
+($J665*'fnd base rates'!F$113)
+($K665*'fnd base rates'!F$114)
+($M665*'fnd base rates'!F$116)
+($N665*'fnd base rates'!F$117)
+($O665*'fnd base rates'!F$118)
+($P665*VLOOKUP($S665+12,rate_basefnd,6)))
*$R665</f>
        <v>68436.327199347987</v>
      </c>
      <c r="Y665" s="1">
        <f>(($D665*'fnd base rates'!G$107)
+($E665*'fnd base rates'!G$108)
+($F665*'fnd base rates'!G$109)
+($G665*'fnd base rates'!G$110)
+($H665*'fnd base rates'!G$111)
+($I665*'fnd base rates'!G$112)
+($J665*'fnd base rates'!G$113)
+($K665*'fnd base rates'!G$114)
+($M665*'fnd base rates'!G$116)
+($N665*'fnd base rates'!G$117)
+($O665*'fnd base rates'!G$118)
+($P665*VLOOKUP($S665+12,rate_basefnd,7)))
*$R665</f>
        <v>18317.287900077998</v>
      </c>
      <c r="Z665" s="1">
        <f>(($D665*'fnd base rates'!H$107)
+($E665*'fnd base rates'!H$108)
+($F665*'fnd base rates'!H$109)
+($G665*'fnd base rates'!H$110)
+($H665*'fnd base rates'!H$111)
+($I665*'fnd base rates'!H$112)
+($J665*'fnd base rates'!H$113)
+($K665*'fnd base rates'!H$114)
+($M665*'fnd base rates'!H$116)
+($N665*'fnd base rates'!H$117)
+($O665*'fnd base rates'!H$118)
+($P665*VLOOKUP($S665+12,rate_basefnd,8)))</f>
        <v>43695.768577999996</v>
      </c>
      <c r="AA665" s="1">
        <f>(($D665*'fnd base rates'!I$107)
+($E665*'fnd base rates'!I$108)
+($F665*'fnd base rates'!I$109)
+($G665*'fnd base rates'!I$110)
+($H665*'fnd base rates'!I$111)
+($I665*'fnd base rates'!I$112)
+($J665*'fnd base rates'!I$113)
+($K665*'fnd base rates'!I$114)
+($M665*'fnd base rates'!I$116)
+($N665*'fnd base rates'!I$117)
+($O665*'fnd base rates'!I$118)
+($P665*VLOOKUP($S665+12,rate_basefnd,9)))
*$R665</f>
        <v>32071.413069999999</v>
      </c>
      <c r="AB665" s="1">
        <f>(($D665*'fnd base rates'!J$107)
+($E665*'fnd base rates'!J$108)
+($F665*'fnd base rates'!J$109)
+($G665*'fnd base rates'!J$110)
+($H665*'fnd base rates'!J$111)
+($I665*'fnd base rates'!J$112)
+($J665*'fnd base rates'!J$113)
+($K665*'fnd base rates'!J$114)
+($M665*'fnd base rates'!J$116)
+($N665*'fnd base rates'!J$117)
+($O665*'fnd base rates'!J$118)
+($P665*VLOOKUP($S665+12,rate_basefnd,10)))
*$R665</f>
        <v>54527.305859999993</v>
      </c>
      <c r="AC665" s="1">
        <f>(($D665*'fnd base rates'!K$107)
+($E665*'fnd base rates'!K$108)
+($F665*'fnd base rates'!K$109)
+($G665*'fnd base rates'!K$110)
+($H665*'fnd base rates'!K$111)
+($I665*'fnd base rates'!K$112)
+($J665*'fnd base rates'!K$113)
+($K665*'fnd base rates'!K$114)
+($M665*'fnd base rates'!K$116)
+($N665*'fnd base rates'!K$117)
+($O665*'fnd base rates'!K$118)
+($P665*VLOOKUP($S665+12,rate_basefnd,11)))
*$R665</f>
        <v>80623.236602519988</v>
      </c>
      <c r="AD665" s="1">
        <f>(($D665*'fnd base rates'!L$107)
+($E665*'fnd base rates'!L$108)
+($F665*'fnd base rates'!L$109)
+($G665*'fnd base rates'!L$110)
+($H665*'fnd base rates'!L$111)
+($I665*'fnd base rates'!L$112)
+($J665*'fnd base rates'!L$113)
+($K665*'fnd base rates'!L$114)
+($M665*'fnd base rates'!L$116)
+($N665*'fnd base rates'!L$117)
+($O665*'fnd base rates'!L$118)
+($P665*VLOOKUP($S665+12,rate_basefnd,12)))</f>
        <v>119177.42756</v>
      </c>
      <c r="AE665" s="1">
        <f>(($D665*'fnd base rates'!M$107)
+($E665*'fnd base rates'!M$108)
+($F665*'fnd base rates'!M$109)
+($G665*'fnd base rates'!M$110)
+($H665*'fnd base rates'!M$111)
+($I665*'fnd base rates'!M$112)
+($J665*'fnd base rates'!M$113)
+($K665*'fnd base rates'!M$114)
+($M665*'fnd base rates'!M$116)
+($N665*'fnd base rates'!M$117)
+($O665*'fnd base rates'!M$118)
+($P665*VLOOKUP($S665+12,rate_basefnd,13)))</f>
        <v>0</v>
      </c>
      <c r="AF665" s="4">
        <f t="shared" si="767"/>
        <v>947010.25214278395</v>
      </c>
      <c r="AH665" s="269">
        <f t="shared" si="768"/>
        <v>483239310</v>
      </c>
      <c r="AI665" s="4" t="str">
        <f t="shared" si="769"/>
        <v>483</v>
      </c>
      <c r="AJ665" s="2" t="str">
        <f t="shared" si="770"/>
        <v>239</v>
      </c>
      <c r="AK665" s="2" t="str">
        <f t="shared" si="771"/>
        <v>310</v>
      </c>
      <c r="AL665" s="4">
        <f t="shared" si="772"/>
        <v>1</v>
      </c>
      <c r="AM665" s="4">
        <f t="shared" si="763"/>
        <v>67</v>
      </c>
      <c r="AN665" s="4">
        <f t="shared" si="773"/>
        <v>947010.25214278395</v>
      </c>
      <c r="AO665" s="4">
        <f t="shared" si="774"/>
        <v>14134</v>
      </c>
      <c r="AP665" s="4">
        <f t="shared" si="764"/>
        <v>0</v>
      </c>
      <c r="AQ665" s="4">
        <v>14134</v>
      </c>
      <c r="AW665" s="4">
        <v>14134</v>
      </c>
      <c r="AX665" s="5">
        <f t="shared" si="775"/>
        <v>0</v>
      </c>
      <c r="AY665" s="4">
        <v>14134</v>
      </c>
      <c r="AZ665" s="5"/>
      <c r="BB665" s="5">
        <f t="shared" ref="BB665" si="790">BC665-BA665</f>
        <v>0</v>
      </c>
    </row>
    <row r="666" spans="1:54" s="4" customFormat="1">
      <c r="A666" s="269">
        <v>483</v>
      </c>
      <c r="B666" s="2">
        <v>483239336</v>
      </c>
      <c r="C666" s="9" t="s">
        <v>1072</v>
      </c>
      <c r="D666" s="14">
        <f>'fnd enro'!D666</f>
        <v>0</v>
      </c>
      <c r="E666" s="14">
        <f>'fnd enro'!E666</f>
        <v>0</v>
      </c>
      <c r="F666" s="14">
        <f>'fnd enro'!F666</f>
        <v>0</v>
      </c>
      <c r="G666" s="14">
        <f>'fnd enro'!G666</f>
        <v>0</v>
      </c>
      <c r="H666" s="14">
        <f>'fnd enro'!H666</f>
        <v>0</v>
      </c>
      <c r="I666" s="14">
        <f>'fnd enro'!I666</f>
        <v>1</v>
      </c>
      <c r="J666" s="14">
        <f>'fnd enro'!J666</f>
        <v>0</v>
      </c>
      <c r="K666" s="15">
        <f>'fnd enro'!K666</f>
        <v>3.8600000000000002E-2</v>
      </c>
      <c r="L666" s="14">
        <f>'fnd enro'!L666</f>
        <v>0</v>
      </c>
      <c r="M666" s="14">
        <f>'fnd enro'!M666</f>
        <v>0</v>
      </c>
      <c r="N666" s="14">
        <f>'fnd enro'!N666</f>
        <v>0</v>
      </c>
      <c r="O666" s="14">
        <f>'fnd enro'!O666</f>
        <v>0</v>
      </c>
      <c r="P666" s="14">
        <f>'fnd enro'!P666</f>
        <v>1</v>
      </c>
      <c r="Q666" s="14">
        <f>'fnd enro'!R666</f>
        <v>1</v>
      </c>
      <c r="R666" s="15">
        <f t="shared" si="766"/>
        <v>1.0369999999999999</v>
      </c>
      <c r="S666" s="14">
        <f>VALUE('fnd enro'!Q666)</f>
        <v>8</v>
      </c>
      <c r="T666" s="2"/>
      <c r="U666" s="1">
        <f>(($D666*'fnd base rates'!C$107)
+($E666*'fnd base rates'!C$108)
+($F666*'fnd base rates'!C$109)
+($G666*'fnd base rates'!C$110)
+($H666*'fnd base rates'!C$111)
+($I666*'fnd base rates'!C$112)
+($J666*'fnd base rates'!C$113)
+($K666*'fnd base rates'!C$114)
+($M666*'fnd base rates'!C$116)
+($N666*'fnd base rates'!C$117)
+($O666*'fnd base rates'!C$118)
+($P666*VLOOKUP($S666+12,rate_basefnd,3)))
*$R666</f>
        <v>631.18181580200007</v>
      </c>
      <c r="V666" s="1">
        <f>(($D666*'fnd base rates'!D$107)
+($E666*'fnd base rates'!D$108)
+($F666*'fnd base rates'!D$109)
+($G666*'fnd base rates'!D$110)
+($H666*'fnd base rates'!D$111)
+($I666*'fnd base rates'!D$112)
+($J666*'fnd base rates'!D$113)
+($K666*'fnd base rates'!D$114)
+($M666*'fnd base rates'!D$116)
+($N666*'fnd base rates'!D$117)
+($O666*'fnd base rates'!D$118)
+($P666*VLOOKUP($S666+12,rate_basefnd,4)))
*$R666</f>
        <v>1148.12492</v>
      </c>
      <c r="W666" s="1">
        <f>(($D666*'fnd base rates'!E$107)
+($E666*'fnd base rates'!E$108)
+($F666*'fnd base rates'!E$109)
+($G666*'fnd base rates'!E$110)
+($H666*'fnd base rates'!E$111)
+($I666*'fnd base rates'!E$112)
+($J666*'fnd base rates'!E$113)
+($K666*'fnd base rates'!E$114)
+($M666*'fnd base rates'!E$116)
+($N666*'fnd base rates'!E$117)
+($O666*'fnd base rates'!E$118)
+($P666*VLOOKUP($S666+12,rate_basefnd,5)))
*$R666</f>
        <v>8556.8681099119985</v>
      </c>
      <c r="X666" s="1">
        <f>(($D666*'fnd base rates'!F$107)
+($E666*'fnd base rates'!F$108)
+($F666*'fnd base rates'!F$109)
+($G666*'fnd base rates'!F$110)
+($H666*'fnd base rates'!F$111)
+($I666*'fnd base rates'!F$112)
+($J666*'fnd base rates'!F$113)
+($K666*'fnd base rates'!F$114)
+($M666*'fnd base rates'!F$116)
+($N666*'fnd base rates'!F$117)
+($O666*'fnd base rates'!F$118)
+($P666*VLOOKUP($S666+12,rate_basefnd,6)))
*$R666</f>
        <v>919.70120924399998</v>
      </c>
      <c r="Y666" s="1">
        <f>(($D666*'fnd base rates'!G$107)
+($E666*'fnd base rates'!G$108)
+($F666*'fnd base rates'!G$109)
+($G666*'fnd base rates'!G$110)
+($H666*'fnd base rates'!G$111)
+($I666*'fnd base rates'!G$112)
+($J666*'fnd base rates'!G$113)
+($K666*'fnd base rates'!G$114)
+($M666*'fnd base rates'!G$116)
+($N666*'fnd base rates'!G$117)
+($O666*'fnd base rates'!G$118)
+($P666*VLOOKUP($S666+12,rate_basefnd,7)))
*$R666</f>
        <v>337.95133343399999</v>
      </c>
      <c r="Z666" s="1">
        <f>(($D666*'fnd base rates'!H$107)
+($E666*'fnd base rates'!H$108)
+($F666*'fnd base rates'!H$109)
+($G666*'fnd base rates'!H$110)
+($H666*'fnd base rates'!H$111)
+($I666*'fnd base rates'!H$112)
+($J666*'fnd base rates'!H$113)
+($K666*'fnd base rates'!H$114)
+($M666*'fnd base rates'!H$116)
+($N666*'fnd base rates'!H$117)
+($O666*'fnd base rates'!H$118)
+($P666*VLOOKUP($S666+12,rate_basefnd,8)))</f>
        <v>852.91893400000004</v>
      </c>
      <c r="AA666" s="1">
        <f>(($D666*'fnd base rates'!I$107)
+($E666*'fnd base rates'!I$108)
+($F666*'fnd base rates'!I$109)
+($G666*'fnd base rates'!I$110)
+($H666*'fnd base rates'!I$111)
+($I666*'fnd base rates'!I$112)
+($J666*'fnd base rates'!I$113)
+($K666*'fnd base rates'!I$114)
+($M666*'fnd base rates'!I$116)
+($N666*'fnd base rates'!I$117)
+($O666*'fnd base rates'!I$118)
+($P666*VLOOKUP($S666+12,rate_basefnd,9)))
*$R666</f>
        <v>581.92291999999998</v>
      </c>
      <c r="AB666" s="1">
        <f>(($D666*'fnd base rates'!J$107)
+($E666*'fnd base rates'!J$108)
+($F666*'fnd base rates'!J$109)
+($G666*'fnd base rates'!J$110)
+($H666*'fnd base rates'!J$111)
+($I666*'fnd base rates'!J$112)
+($J666*'fnd base rates'!J$113)
+($K666*'fnd base rates'!J$114)
+($M666*'fnd base rates'!J$116)
+($N666*'fnd base rates'!J$117)
+($O666*'fnd base rates'!J$118)
+($P666*VLOOKUP($S666+12,rate_basefnd,10)))
*$R666</f>
        <v>1323.6164299999998</v>
      </c>
      <c r="AC666" s="1">
        <f>(($D666*'fnd base rates'!K$107)
+($E666*'fnd base rates'!K$108)
+($F666*'fnd base rates'!K$109)
+($G666*'fnd base rates'!K$110)
+($H666*'fnd base rates'!K$111)
+($I666*'fnd base rates'!K$112)
+($J666*'fnd base rates'!K$113)
+($K666*'fnd base rates'!K$114)
+($M666*'fnd base rates'!K$116)
+($N666*'fnd base rates'!K$117)
+($O666*'fnd base rates'!K$118)
+($P666*VLOOKUP($S666+12,rate_basefnd,11)))
*$R666</f>
        <v>1192.6120955599999</v>
      </c>
      <c r="AD666" s="1">
        <f>(($D666*'fnd base rates'!L$107)
+($E666*'fnd base rates'!L$108)
+($F666*'fnd base rates'!L$109)
+($G666*'fnd base rates'!L$110)
+($H666*'fnd base rates'!L$111)
+($I666*'fnd base rates'!L$112)
+($J666*'fnd base rates'!L$113)
+($K666*'fnd base rates'!L$114)
+($M666*'fnd base rates'!L$116)
+($N666*'fnd base rates'!L$117)
+($O666*'fnd base rates'!L$118)
+($P666*VLOOKUP($S666+12,rate_basefnd,12)))</f>
        <v>1909.2866800000002</v>
      </c>
      <c r="AE666" s="1">
        <f>(($D666*'fnd base rates'!M$107)
+($E666*'fnd base rates'!M$108)
+($F666*'fnd base rates'!M$109)
+($G666*'fnd base rates'!M$110)
+($H666*'fnd base rates'!M$111)
+($I666*'fnd base rates'!M$112)
+($J666*'fnd base rates'!M$113)
+($K666*'fnd base rates'!M$114)
+($M666*'fnd base rates'!M$116)
+($N666*'fnd base rates'!M$117)
+($O666*'fnd base rates'!M$118)
+($P666*VLOOKUP($S666+12,rate_basefnd,13)))</f>
        <v>0</v>
      </c>
      <c r="AF666" s="4">
        <f t="shared" si="767"/>
        <v>17454.184447952</v>
      </c>
      <c r="AH666" s="269">
        <f t="shared" si="768"/>
        <v>483239336</v>
      </c>
      <c r="AI666" s="4" t="str">
        <f t="shared" si="769"/>
        <v>483</v>
      </c>
      <c r="AJ666" s="2" t="str">
        <f t="shared" si="770"/>
        <v>239</v>
      </c>
      <c r="AK666" s="2" t="str">
        <f t="shared" si="771"/>
        <v>336</v>
      </c>
      <c r="AL666" s="4">
        <f t="shared" si="772"/>
        <v>1</v>
      </c>
      <c r="AM666" s="4">
        <f t="shared" si="763"/>
        <v>1</v>
      </c>
      <c r="AN666" s="4">
        <f t="shared" si="773"/>
        <v>17454.184447952</v>
      </c>
      <c r="AO666" s="4">
        <f t="shared" si="774"/>
        <v>17454</v>
      </c>
      <c r="AP666" s="4">
        <f t="shared" si="764"/>
        <v>0</v>
      </c>
      <c r="AQ666" s="4">
        <v>17454</v>
      </c>
      <c r="AW666" s="4">
        <v>17454</v>
      </c>
      <c r="AX666" s="5">
        <f t="shared" si="775"/>
        <v>0</v>
      </c>
      <c r="AY666" s="4">
        <v>17454</v>
      </c>
      <c r="AZ666" s="5"/>
      <c r="BB666" s="5">
        <f t="shared" ref="BB666" si="791">BC666-BA666</f>
        <v>0</v>
      </c>
    </row>
    <row r="667" spans="1:54" s="4" customFormat="1">
      <c r="A667" s="269">
        <v>483</v>
      </c>
      <c r="B667" s="2">
        <v>483239625</v>
      </c>
      <c r="C667" s="9" t="s">
        <v>1072</v>
      </c>
      <c r="D667" s="14">
        <f>'fnd enro'!D667</f>
        <v>0</v>
      </c>
      <c r="E667" s="14">
        <f>'fnd enro'!E667</f>
        <v>0</v>
      </c>
      <c r="F667" s="14">
        <f>'fnd enro'!F667</f>
        <v>0</v>
      </c>
      <c r="G667" s="14">
        <f>'fnd enro'!G667</f>
        <v>0</v>
      </c>
      <c r="H667" s="14">
        <f>'fnd enro'!H667</f>
        <v>0</v>
      </c>
      <c r="I667" s="14">
        <f>'fnd enro'!I667</f>
        <v>3</v>
      </c>
      <c r="J667" s="14">
        <f>'fnd enro'!J667</f>
        <v>0</v>
      </c>
      <c r="K667" s="15">
        <f>'fnd enro'!K667</f>
        <v>0.1158</v>
      </c>
      <c r="L667" s="14">
        <f>'fnd enro'!L667</f>
        <v>0</v>
      </c>
      <c r="M667" s="14">
        <f>'fnd enro'!M667</f>
        <v>0</v>
      </c>
      <c r="N667" s="14">
        <f>'fnd enro'!N667</f>
        <v>0</v>
      </c>
      <c r="O667" s="14">
        <f>'fnd enro'!O667</f>
        <v>0</v>
      </c>
      <c r="P667" s="14">
        <f>'fnd enro'!P667</f>
        <v>1</v>
      </c>
      <c r="Q667" s="14">
        <f>'fnd enro'!R667</f>
        <v>3</v>
      </c>
      <c r="R667" s="15">
        <f t="shared" si="766"/>
        <v>1.0369999999999999</v>
      </c>
      <c r="S667" s="14">
        <f>VALUE('fnd enro'!Q667)</f>
        <v>6</v>
      </c>
      <c r="T667" s="2"/>
      <c r="U667" s="1">
        <f>(($D667*'fnd base rates'!C$107)
+($E667*'fnd base rates'!C$108)
+($F667*'fnd base rates'!C$109)
+($G667*'fnd base rates'!C$110)
+($H667*'fnd base rates'!C$111)
+($I667*'fnd base rates'!C$112)
+($J667*'fnd base rates'!C$113)
+($K667*'fnd base rates'!C$114)
+($M667*'fnd base rates'!C$116)
+($N667*'fnd base rates'!C$117)
+($O667*'fnd base rates'!C$118)
+($P667*VLOOKUP($S667+12,rate_basefnd,3)))
*$R667</f>
        <v>1736.4295774059997</v>
      </c>
      <c r="V667" s="1">
        <f>(($D667*'fnd base rates'!D$107)
+($E667*'fnd base rates'!D$108)
+($F667*'fnd base rates'!D$109)
+($G667*'fnd base rates'!D$110)
+($H667*'fnd base rates'!D$111)
+($I667*'fnd base rates'!D$112)
+($J667*'fnd base rates'!D$113)
+($K667*'fnd base rates'!D$114)
+($M667*'fnd base rates'!D$116)
+($N667*'fnd base rates'!D$117)
+($O667*'fnd base rates'!D$118)
+($P667*VLOOKUP($S667+12,rate_basefnd,4)))
*$R667</f>
        <v>2699.9435699999999</v>
      </c>
      <c r="W667" s="1">
        <f>(($D667*'fnd base rates'!E$107)
+($E667*'fnd base rates'!E$108)
+($F667*'fnd base rates'!E$109)
+($G667*'fnd base rates'!E$110)
+($H667*'fnd base rates'!E$111)
+($I667*'fnd base rates'!E$112)
+($J667*'fnd base rates'!E$113)
+($K667*'fnd base rates'!E$114)
+($M667*'fnd base rates'!E$116)
+($N667*'fnd base rates'!E$117)
+($O667*'fnd base rates'!E$118)
+($P667*VLOOKUP($S667+12,rate_basefnd,5)))
*$R667</f>
        <v>18403.536469735995</v>
      </c>
      <c r="X667" s="1">
        <f>(($D667*'fnd base rates'!F$107)
+($E667*'fnd base rates'!F$108)
+($F667*'fnd base rates'!F$109)
+($G667*'fnd base rates'!F$110)
+($H667*'fnd base rates'!F$111)
+($I667*'fnd base rates'!F$112)
+($J667*'fnd base rates'!F$113)
+($K667*'fnd base rates'!F$114)
+($M667*'fnd base rates'!F$116)
+($N667*'fnd base rates'!F$117)
+($O667*'fnd base rates'!F$118)
+($P667*VLOOKUP($S667+12,rate_basefnd,6)))
*$R667</f>
        <v>2759.1036277320004</v>
      </c>
      <c r="Y667" s="1">
        <f>(($D667*'fnd base rates'!G$107)
+($E667*'fnd base rates'!G$108)
+($F667*'fnd base rates'!G$109)
+($G667*'fnd base rates'!G$110)
+($H667*'fnd base rates'!G$111)
+($I667*'fnd base rates'!G$112)
+($J667*'fnd base rates'!G$113)
+($K667*'fnd base rates'!G$114)
+($M667*'fnd base rates'!G$116)
+($N667*'fnd base rates'!G$117)
+($O667*'fnd base rates'!G$118)
+($P667*VLOOKUP($S667+12,rate_basefnd,7)))
*$R667</f>
        <v>661.28437030199996</v>
      </c>
      <c r="Z667" s="1">
        <f>(($D667*'fnd base rates'!H$107)
+($E667*'fnd base rates'!H$108)
+($F667*'fnd base rates'!H$109)
+($G667*'fnd base rates'!H$110)
+($H667*'fnd base rates'!H$111)
+($I667*'fnd base rates'!H$112)
+($J667*'fnd base rates'!H$113)
+($K667*'fnd base rates'!H$114)
+($M667*'fnd base rates'!H$116)
+($N667*'fnd base rates'!H$117)
+($O667*'fnd base rates'!H$118)
+($P667*VLOOKUP($S667+12,rate_basefnd,8)))</f>
        <v>2506.6268019999998</v>
      </c>
      <c r="AA667" s="1">
        <f>(($D667*'fnd base rates'!I$107)
+($E667*'fnd base rates'!I$108)
+($F667*'fnd base rates'!I$109)
+($G667*'fnd base rates'!I$110)
+($H667*'fnd base rates'!I$111)
+($I667*'fnd base rates'!I$112)
+($J667*'fnd base rates'!I$113)
+($K667*'fnd base rates'!I$114)
+($M667*'fnd base rates'!I$116)
+($N667*'fnd base rates'!I$117)
+($O667*'fnd base rates'!I$118)
+($P667*VLOOKUP($S667+12,rate_basefnd,9)))
*$R667</f>
        <v>1451.49927</v>
      </c>
      <c r="AB667" s="1">
        <f>(($D667*'fnd base rates'!J$107)
+($E667*'fnd base rates'!J$108)
+($F667*'fnd base rates'!J$109)
+($G667*'fnd base rates'!J$110)
+($H667*'fnd base rates'!J$111)
+($I667*'fnd base rates'!J$112)
+($J667*'fnd base rates'!J$113)
+($K667*'fnd base rates'!J$114)
+($M667*'fnd base rates'!J$116)
+($N667*'fnd base rates'!J$117)
+($O667*'fnd base rates'!J$118)
+($P667*VLOOKUP($S667+12,rate_basefnd,10)))
*$R667</f>
        <v>2441.77205</v>
      </c>
      <c r="AC667" s="1">
        <f>(($D667*'fnd base rates'!K$107)
+($E667*'fnd base rates'!K$108)
+($F667*'fnd base rates'!K$109)
+($G667*'fnd base rates'!K$110)
+($H667*'fnd base rates'!K$111)
+($I667*'fnd base rates'!K$112)
+($J667*'fnd base rates'!K$113)
+($K667*'fnd base rates'!K$114)
+($M667*'fnd base rates'!K$116)
+($N667*'fnd base rates'!K$117)
+($O667*'fnd base rates'!K$118)
+($P667*VLOOKUP($S667+12,rate_basefnd,11)))
*$R667</f>
        <v>3577.8362866799994</v>
      </c>
      <c r="AD667" s="1">
        <f>(($D667*'fnd base rates'!L$107)
+($E667*'fnd base rates'!L$108)
+($F667*'fnd base rates'!L$109)
+($G667*'fnd base rates'!L$110)
+($H667*'fnd base rates'!L$111)
+($I667*'fnd base rates'!L$112)
+($J667*'fnd base rates'!L$113)
+($K667*'fnd base rates'!L$114)
+($M667*'fnd base rates'!L$116)
+($N667*'fnd base rates'!L$117)
+($O667*'fnd base rates'!L$118)
+($P667*VLOOKUP($S667+12,rate_basefnd,12)))</f>
        <v>4594.3200400000005</v>
      </c>
      <c r="AE667" s="1">
        <f>(($D667*'fnd base rates'!M$107)
+($E667*'fnd base rates'!M$108)
+($F667*'fnd base rates'!M$109)
+($G667*'fnd base rates'!M$110)
+($H667*'fnd base rates'!M$111)
+($I667*'fnd base rates'!M$112)
+($J667*'fnd base rates'!M$113)
+($K667*'fnd base rates'!M$114)
+($M667*'fnd base rates'!M$116)
+($N667*'fnd base rates'!M$117)
+($O667*'fnd base rates'!M$118)
+($P667*VLOOKUP($S667+12,rate_basefnd,13)))</f>
        <v>0</v>
      </c>
      <c r="AF667" s="4">
        <f t="shared" si="767"/>
        <v>40832.352063855993</v>
      </c>
      <c r="AH667" s="269">
        <f t="shared" si="768"/>
        <v>483239625</v>
      </c>
      <c r="AI667" s="4" t="str">
        <f t="shared" si="769"/>
        <v>483</v>
      </c>
      <c r="AJ667" s="2" t="str">
        <f t="shared" si="770"/>
        <v>239</v>
      </c>
      <c r="AK667" s="2" t="str">
        <f t="shared" si="771"/>
        <v>625</v>
      </c>
      <c r="AL667" s="4">
        <f t="shared" si="772"/>
        <v>1</v>
      </c>
      <c r="AM667" s="4">
        <f t="shared" si="763"/>
        <v>3</v>
      </c>
      <c r="AN667" s="4">
        <f t="shared" si="773"/>
        <v>40832.352063855993</v>
      </c>
      <c r="AO667" s="4">
        <f t="shared" si="774"/>
        <v>13611</v>
      </c>
      <c r="AP667" s="4">
        <f t="shared" si="764"/>
        <v>0</v>
      </c>
      <c r="AQ667" s="4">
        <v>13611</v>
      </c>
      <c r="AW667" s="4">
        <v>13611</v>
      </c>
      <c r="AX667" s="5">
        <f t="shared" si="775"/>
        <v>0</v>
      </c>
      <c r="AY667" s="4">
        <v>13611</v>
      </c>
      <c r="AZ667" s="5"/>
      <c r="BB667" s="5">
        <f t="shared" ref="BB667" si="792">BC667-BA667</f>
        <v>0</v>
      </c>
    </row>
    <row r="668" spans="1:54" s="4" customFormat="1">
      <c r="A668" s="269">
        <v>483</v>
      </c>
      <c r="B668" s="2">
        <v>483239645</v>
      </c>
      <c r="C668" s="9" t="s">
        <v>1072</v>
      </c>
      <c r="D668" s="14">
        <f>'fnd enro'!D668</f>
        <v>0</v>
      </c>
      <c r="E668" s="14">
        <f>'fnd enro'!E668</f>
        <v>0</v>
      </c>
      <c r="F668" s="14">
        <f>'fnd enro'!F668</f>
        <v>0</v>
      </c>
      <c r="G668" s="14">
        <f>'fnd enro'!G668</f>
        <v>0</v>
      </c>
      <c r="H668" s="14">
        <f>'fnd enro'!H668</f>
        <v>0</v>
      </c>
      <c r="I668" s="14">
        <f>'fnd enro'!I668</f>
        <v>1</v>
      </c>
      <c r="J668" s="14">
        <f>'fnd enro'!J668</f>
        <v>0</v>
      </c>
      <c r="K668" s="15">
        <f>'fnd enro'!K668</f>
        <v>3.8600000000000002E-2</v>
      </c>
      <c r="L668" s="14">
        <f>'fnd enro'!L668</f>
        <v>0</v>
      </c>
      <c r="M668" s="14">
        <f>'fnd enro'!M668</f>
        <v>0</v>
      </c>
      <c r="N668" s="14">
        <f>'fnd enro'!N668</f>
        <v>0</v>
      </c>
      <c r="O668" s="14">
        <f>'fnd enro'!O668</f>
        <v>0</v>
      </c>
      <c r="P668" s="14">
        <f>'fnd enro'!P668</f>
        <v>1</v>
      </c>
      <c r="Q668" s="14">
        <f>'fnd enro'!R668</f>
        <v>1</v>
      </c>
      <c r="R668" s="15">
        <f t="shared" si="766"/>
        <v>1.0369999999999999</v>
      </c>
      <c r="S668" s="14">
        <f>VALUE('fnd enro'!Q668)</f>
        <v>10</v>
      </c>
      <c r="T668" s="2"/>
      <c r="U668" s="1">
        <f>(($D668*'fnd base rates'!C$107)
+($E668*'fnd base rates'!C$108)
+($F668*'fnd base rates'!C$109)
+($G668*'fnd base rates'!C$110)
+($H668*'fnd base rates'!C$111)
+($I668*'fnd base rates'!C$112)
+($J668*'fnd base rates'!C$113)
+($K668*'fnd base rates'!C$114)
+($M668*'fnd base rates'!C$116)
+($N668*'fnd base rates'!C$117)
+($O668*'fnd base rates'!C$118)
+($P668*VLOOKUP($S668+12,rate_basefnd,3)))
*$R668</f>
        <v>638.55488580199994</v>
      </c>
      <c r="V668" s="1">
        <f>(($D668*'fnd base rates'!D$107)
+($E668*'fnd base rates'!D$108)
+($F668*'fnd base rates'!D$109)
+($G668*'fnd base rates'!D$110)
+($H668*'fnd base rates'!D$111)
+($I668*'fnd base rates'!D$112)
+($J668*'fnd base rates'!D$113)
+($K668*'fnd base rates'!D$114)
+($M668*'fnd base rates'!D$116)
+($N668*'fnd base rates'!D$117)
+($O668*'fnd base rates'!D$118)
+($P668*VLOOKUP($S668+12,rate_basefnd,4)))
*$R668</f>
        <v>1183.09256</v>
      </c>
      <c r="W668" s="1">
        <f>(($D668*'fnd base rates'!E$107)
+($E668*'fnd base rates'!E$108)
+($F668*'fnd base rates'!E$109)
+($G668*'fnd base rates'!E$110)
+($H668*'fnd base rates'!E$111)
+($I668*'fnd base rates'!E$112)
+($J668*'fnd base rates'!E$113)
+($K668*'fnd base rates'!E$114)
+($M668*'fnd base rates'!E$116)
+($N668*'fnd base rates'!E$117)
+($O668*'fnd base rates'!E$118)
+($P668*VLOOKUP($S668+12,rate_basefnd,5)))
*$R668</f>
        <v>8898.124069911999</v>
      </c>
      <c r="X668" s="1">
        <f>(($D668*'fnd base rates'!F$107)
+($E668*'fnd base rates'!F$108)
+($F668*'fnd base rates'!F$109)
+($G668*'fnd base rates'!F$110)
+($H668*'fnd base rates'!F$111)
+($I668*'fnd base rates'!F$112)
+($J668*'fnd base rates'!F$113)
+($K668*'fnd base rates'!F$114)
+($M668*'fnd base rates'!F$116)
+($N668*'fnd base rates'!F$117)
+($O668*'fnd base rates'!F$118)
+($P668*VLOOKUP($S668+12,rate_basefnd,6)))
*$R668</f>
        <v>919.70120924399998</v>
      </c>
      <c r="Y668" s="1">
        <f>(($D668*'fnd base rates'!G$107)
+($E668*'fnd base rates'!G$108)
+($F668*'fnd base rates'!G$109)
+($G668*'fnd base rates'!G$110)
+($H668*'fnd base rates'!G$111)
+($I668*'fnd base rates'!G$112)
+($J668*'fnd base rates'!G$113)
+($K668*'fnd base rates'!G$114)
+($M668*'fnd base rates'!G$116)
+($N668*'fnd base rates'!G$117)
+($O668*'fnd base rates'!G$118)
+($P668*VLOOKUP($S668+12,rate_basefnd,7)))
*$R668</f>
        <v>354.50185343399994</v>
      </c>
      <c r="Z668" s="1">
        <f>(($D668*'fnd base rates'!H$107)
+($E668*'fnd base rates'!H$108)
+($F668*'fnd base rates'!H$109)
+($G668*'fnd base rates'!H$110)
+($H668*'fnd base rates'!H$111)
+($I668*'fnd base rates'!H$112)
+($J668*'fnd base rates'!H$113)
+($K668*'fnd base rates'!H$114)
+($M668*'fnd base rates'!H$116)
+($N668*'fnd base rates'!H$117)
+($O668*'fnd base rates'!H$118)
+($P668*VLOOKUP($S668+12,rate_basefnd,8)))</f>
        <v>855.35893399999998</v>
      </c>
      <c r="AA668" s="1">
        <f>(($D668*'fnd base rates'!I$107)
+($E668*'fnd base rates'!I$108)
+($F668*'fnd base rates'!I$109)
+($G668*'fnd base rates'!I$110)
+($H668*'fnd base rates'!I$111)
+($I668*'fnd base rates'!I$112)
+($J668*'fnd base rates'!I$113)
+($K668*'fnd base rates'!I$114)
+($M668*'fnd base rates'!I$116)
+($N668*'fnd base rates'!I$117)
+($O668*'fnd base rates'!I$118)
+($P668*VLOOKUP($S668+12,rate_basefnd,9)))
*$R668</f>
        <v>595.74612999999999</v>
      </c>
      <c r="AB668" s="1">
        <f>(($D668*'fnd base rates'!J$107)
+($E668*'fnd base rates'!J$108)
+($F668*'fnd base rates'!J$109)
+($G668*'fnd base rates'!J$110)
+($H668*'fnd base rates'!J$111)
+($I668*'fnd base rates'!J$112)
+($J668*'fnd base rates'!J$113)
+($K668*'fnd base rates'!J$114)
+($M668*'fnd base rates'!J$116)
+($N668*'fnd base rates'!J$117)
+($O668*'fnd base rates'!J$118)
+($P668*VLOOKUP($S668+12,rate_basefnd,10)))
*$R668</f>
        <v>1395.4286799999998</v>
      </c>
      <c r="AC668" s="1">
        <f>(($D668*'fnd base rates'!K$107)
+($E668*'fnd base rates'!K$108)
+($F668*'fnd base rates'!K$109)
+($G668*'fnd base rates'!K$110)
+($H668*'fnd base rates'!K$111)
+($I668*'fnd base rates'!K$112)
+($J668*'fnd base rates'!K$113)
+($K668*'fnd base rates'!K$114)
+($M668*'fnd base rates'!K$116)
+($N668*'fnd base rates'!K$117)
+($O668*'fnd base rates'!K$118)
+($P668*VLOOKUP($S668+12,rate_basefnd,11)))
*$R668</f>
        <v>1192.6120955599999</v>
      </c>
      <c r="AD668" s="1">
        <f>(($D668*'fnd base rates'!L$107)
+($E668*'fnd base rates'!L$108)
+($F668*'fnd base rates'!L$109)
+($G668*'fnd base rates'!L$110)
+($H668*'fnd base rates'!L$111)
+($I668*'fnd base rates'!L$112)
+($J668*'fnd base rates'!L$113)
+($K668*'fnd base rates'!L$114)
+($M668*'fnd base rates'!L$116)
+($N668*'fnd base rates'!L$117)
+($O668*'fnd base rates'!L$118)
+($P668*VLOOKUP($S668+12,rate_basefnd,12)))</f>
        <v>1962.5266799999999</v>
      </c>
      <c r="AE668" s="1">
        <f>(($D668*'fnd base rates'!M$107)
+($E668*'fnd base rates'!M$108)
+($F668*'fnd base rates'!M$109)
+($G668*'fnd base rates'!M$110)
+($H668*'fnd base rates'!M$111)
+($I668*'fnd base rates'!M$112)
+($J668*'fnd base rates'!M$113)
+($K668*'fnd base rates'!M$114)
+($M668*'fnd base rates'!M$116)
+($N668*'fnd base rates'!M$117)
+($O668*'fnd base rates'!M$118)
+($P668*VLOOKUP($S668+12,rate_basefnd,13)))</f>
        <v>0</v>
      </c>
      <c r="AF668" s="4">
        <f t="shared" si="767"/>
        <v>17995.647097951998</v>
      </c>
      <c r="AH668" s="269">
        <f t="shared" si="768"/>
        <v>483239645</v>
      </c>
      <c r="AI668" s="4" t="str">
        <f t="shared" si="769"/>
        <v>483</v>
      </c>
      <c r="AJ668" s="2" t="str">
        <f t="shared" si="770"/>
        <v>239</v>
      </c>
      <c r="AK668" s="2" t="str">
        <f t="shared" si="771"/>
        <v>645</v>
      </c>
      <c r="AL668" s="4">
        <f t="shared" si="772"/>
        <v>1</v>
      </c>
      <c r="AM668" s="4">
        <f t="shared" si="763"/>
        <v>1</v>
      </c>
      <c r="AN668" s="4">
        <f t="shared" si="773"/>
        <v>17995.647097951998</v>
      </c>
      <c r="AO668" s="4">
        <f t="shared" si="774"/>
        <v>17996</v>
      </c>
      <c r="AP668" s="4">
        <f t="shared" si="764"/>
        <v>0</v>
      </c>
      <c r="AQ668" s="4">
        <v>17996</v>
      </c>
      <c r="AW668" s="4">
        <v>17996</v>
      </c>
      <c r="AX668" s="5">
        <f t="shared" si="775"/>
        <v>0</v>
      </c>
      <c r="AY668" s="4">
        <v>17996</v>
      </c>
      <c r="AZ668" s="5"/>
      <c r="BB668" s="5">
        <f t="shared" ref="BB668" si="793">BC668-BA668</f>
        <v>0</v>
      </c>
    </row>
    <row r="669" spans="1:54" s="4" customFormat="1">
      <c r="A669" s="269">
        <v>483</v>
      </c>
      <c r="B669" s="2">
        <v>483239665</v>
      </c>
      <c r="C669" s="9" t="s">
        <v>1072</v>
      </c>
      <c r="D669" s="14">
        <f>'fnd enro'!D669</f>
        <v>0</v>
      </c>
      <c r="E669" s="14">
        <f>'fnd enro'!E669</f>
        <v>0</v>
      </c>
      <c r="F669" s="14">
        <f>'fnd enro'!F669</f>
        <v>0</v>
      </c>
      <c r="G669" s="14">
        <f>'fnd enro'!G669</f>
        <v>1</v>
      </c>
      <c r="H669" s="14">
        <f>'fnd enro'!H669</f>
        <v>1</v>
      </c>
      <c r="I669" s="14">
        <f>'fnd enro'!I669</f>
        <v>5</v>
      </c>
      <c r="J669" s="14">
        <f>'fnd enro'!J669</f>
        <v>0</v>
      </c>
      <c r="K669" s="15">
        <f>'fnd enro'!K669</f>
        <v>0.2702</v>
      </c>
      <c r="L669" s="14">
        <f>'fnd enro'!L669</f>
        <v>0</v>
      </c>
      <c r="M669" s="14">
        <f>'fnd enro'!M669</f>
        <v>0</v>
      </c>
      <c r="N669" s="14">
        <f>'fnd enro'!N669</f>
        <v>0</v>
      </c>
      <c r="O669" s="14">
        <f>'fnd enro'!O669</f>
        <v>0</v>
      </c>
      <c r="P669" s="14">
        <f>'fnd enro'!P669</f>
        <v>5</v>
      </c>
      <c r="Q669" s="14">
        <f>'fnd enro'!R669</f>
        <v>7</v>
      </c>
      <c r="R669" s="15">
        <f t="shared" si="766"/>
        <v>1.0369999999999999</v>
      </c>
      <c r="S669" s="14">
        <f>VALUE('fnd enro'!Q669)</f>
        <v>5</v>
      </c>
      <c r="T669" s="2"/>
      <c r="U669" s="1">
        <f>(($D669*'fnd base rates'!C$107)
+($E669*'fnd base rates'!C$108)
+($F669*'fnd base rates'!C$109)
+($G669*'fnd base rates'!C$110)
+($H669*'fnd base rates'!C$111)
+($I669*'fnd base rates'!C$112)
+($J669*'fnd base rates'!C$113)
+($K669*'fnd base rates'!C$114)
+($M669*'fnd base rates'!C$116)
+($N669*'fnd base rates'!C$117)
+($O669*'fnd base rates'!C$118)
+($P669*VLOOKUP($S669+12,rate_basefnd,3)))
*$R669</f>
        <v>4204.5988606139999</v>
      </c>
      <c r="V669" s="1">
        <f>(($D669*'fnd base rates'!D$107)
+($E669*'fnd base rates'!D$108)
+($F669*'fnd base rates'!D$109)
+($G669*'fnd base rates'!D$110)
+($H669*'fnd base rates'!D$111)
+($I669*'fnd base rates'!D$112)
+($J669*'fnd base rates'!D$113)
+($K669*'fnd base rates'!D$114)
+($M669*'fnd base rates'!D$116)
+($N669*'fnd base rates'!D$117)
+($O669*'fnd base rates'!D$118)
+($P669*VLOOKUP($S669+12,rate_basefnd,4)))
*$R669</f>
        <v>7024.4928200000004</v>
      </c>
      <c r="W669" s="1">
        <f>(($D669*'fnd base rates'!E$107)
+($E669*'fnd base rates'!E$108)
+($F669*'fnd base rates'!E$109)
+($G669*'fnd base rates'!E$110)
+($H669*'fnd base rates'!E$111)
+($I669*'fnd base rates'!E$112)
+($J669*'fnd base rates'!E$113)
+($K669*'fnd base rates'!E$114)
+($M669*'fnd base rates'!E$116)
+($N669*'fnd base rates'!E$117)
+($O669*'fnd base rates'!E$118)
+($P669*VLOOKUP($S669+12,rate_basefnd,5)))
*$R669</f>
        <v>47439.081749384</v>
      </c>
      <c r="X669" s="1">
        <f>(($D669*'fnd base rates'!F$107)
+($E669*'fnd base rates'!F$108)
+($F669*'fnd base rates'!F$109)
+($G669*'fnd base rates'!F$110)
+($H669*'fnd base rates'!F$111)
+($I669*'fnd base rates'!F$112)
+($J669*'fnd base rates'!F$113)
+($K669*'fnd base rates'!F$114)
+($M669*'fnd base rates'!F$116)
+($N669*'fnd base rates'!F$117)
+($O669*'fnd base rates'!F$118)
+($P669*VLOOKUP($S669+12,rate_basefnd,6)))
*$R669</f>
        <v>6924.3133147079998</v>
      </c>
      <c r="Y669" s="1">
        <f>(($D669*'fnd base rates'!G$107)
+($E669*'fnd base rates'!G$108)
+($F669*'fnd base rates'!G$109)
+($G669*'fnd base rates'!G$110)
+($H669*'fnd base rates'!G$111)
+($I669*'fnd base rates'!G$112)
+($J669*'fnd base rates'!G$113)
+($K669*'fnd base rates'!G$114)
+($M669*'fnd base rates'!G$116)
+($N669*'fnd base rates'!G$117)
+($O669*'fnd base rates'!G$118)
+($P669*VLOOKUP($S669+12,rate_basefnd,7)))
*$R669</f>
        <v>1883.6202540379998</v>
      </c>
      <c r="Z669" s="1">
        <f>(($D669*'fnd base rates'!H$107)
+($E669*'fnd base rates'!H$108)
+($F669*'fnd base rates'!H$109)
+($G669*'fnd base rates'!H$110)
+($H669*'fnd base rates'!H$111)
+($I669*'fnd base rates'!H$112)
+($J669*'fnd base rates'!H$113)
+($K669*'fnd base rates'!H$114)
+($M669*'fnd base rates'!H$116)
+($N669*'fnd base rates'!H$117)
+($O669*'fnd base rates'!H$118)
+($P669*VLOOKUP($S669+12,rate_basefnd,8)))</f>
        <v>5290.222538</v>
      </c>
      <c r="AA669" s="1">
        <f>(($D669*'fnd base rates'!I$107)
+($E669*'fnd base rates'!I$108)
+($F669*'fnd base rates'!I$109)
+($G669*'fnd base rates'!I$110)
+($H669*'fnd base rates'!I$111)
+($I669*'fnd base rates'!I$112)
+($J669*'fnd base rates'!I$113)
+($K669*'fnd base rates'!I$114)
+($M669*'fnd base rates'!I$116)
+($N669*'fnd base rates'!I$117)
+($O669*'fnd base rates'!I$118)
+($P669*VLOOKUP($S669+12,rate_basefnd,9)))
*$R669</f>
        <v>3483.6874299999995</v>
      </c>
      <c r="AB669" s="1">
        <f>(($D669*'fnd base rates'!J$107)
+($E669*'fnd base rates'!J$108)
+($F669*'fnd base rates'!J$109)
+($G669*'fnd base rates'!J$110)
+($H669*'fnd base rates'!J$111)
+($I669*'fnd base rates'!J$112)
+($J669*'fnd base rates'!J$113)
+($K669*'fnd base rates'!J$114)
+($M669*'fnd base rates'!J$116)
+($N669*'fnd base rates'!J$117)
+($O669*'fnd base rates'!J$118)
+($P669*VLOOKUP($S669+12,rate_basefnd,10)))
*$R669</f>
        <v>6411.95766</v>
      </c>
      <c r="AC669" s="1">
        <f>(($D669*'fnd base rates'!K$107)
+($E669*'fnd base rates'!K$108)
+($F669*'fnd base rates'!K$109)
+($G669*'fnd base rates'!K$110)
+($H669*'fnd base rates'!K$111)
+($I669*'fnd base rates'!K$112)
+($J669*'fnd base rates'!K$113)
+($K669*'fnd base rates'!K$114)
+($M669*'fnd base rates'!K$116)
+($N669*'fnd base rates'!K$117)
+($O669*'fnd base rates'!K$118)
+($P669*VLOOKUP($S669+12,rate_basefnd,11)))
*$R669</f>
        <v>8329.8779189199995</v>
      </c>
      <c r="AD669" s="1">
        <f>(($D669*'fnd base rates'!L$107)
+($E669*'fnd base rates'!L$108)
+($F669*'fnd base rates'!L$109)
+($G669*'fnd base rates'!L$110)
+($H669*'fnd base rates'!L$111)
+($I669*'fnd base rates'!L$112)
+($J669*'fnd base rates'!L$113)
+($K669*'fnd base rates'!L$114)
+($M669*'fnd base rates'!L$116)
+($N669*'fnd base rates'!L$117)
+($O669*'fnd base rates'!L$118)
+($P669*VLOOKUP($S669+12,rate_basefnd,12)))</f>
        <v>12043.91676</v>
      </c>
      <c r="AE669" s="1">
        <f>(($D669*'fnd base rates'!M$107)
+($E669*'fnd base rates'!M$108)
+($F669*'fnd base rates'!M$109)
+($G669*'fnd base rates'!M$110)
+($H669*'fnd base rates'!M$111)
+($I669*'fnd base rates'!M$112)
+($J669*'fnd base rates'!M$113)
+($K669*'fnd base rates'!M$114)
+($M669*'fnd base rates'!M$116)
+($N669*'fnd base rates'!M$117)
+($O669*'fnd base rates'!M$118)
+($P669*VLOOKUP($S669+12,rate_basefnd,13)))</f>
        <v>0</v>
      </c>
      <c r="AF669" s="4">
        <f t="shared" si="767"/>
        <v>103035.769305664</v>
      </c>
      <c r="AH669" s="269">
        <f t="shared" si="768"/>
        <v>483239665</v>
      </c>
      <c r="AI669" s="4" t="str">
        <f t="shared" si="769"/>
        <v>483</v>
      </c>
      <c r="AJ669" s="2" t="str">
        <f t="shared" si="770"/>
        <v>239</v>
      </c>
      <c r="AK669" s="2" t="str">
        <f t="shared" si="771"/>
        <v>665</v>
      </c>
      <c r="AL669" s="4">
        <f t="shared" si="772"/>
        <v>1</v>
      </c>
      <c r="AM669" s="4">
        <f t="shared" si="763"/>
        <v>7</v>
      </c>
      <c r="AN669" s="4">
        <f t="shared" si="773"/>
        <v>103035.769305664</v>
      </c>
      <c r="AO669" s="4">
        <f t="shared" si="774"/>
        <v>14719</v>
      </c>
      <c r="AP669" s="4">
        <f t="shared" si="764"/>
        <v>0</v>
      </c>
      <c r="AQ669" s="4">
        <v>14719</v>
      </c>
      <c r="AW669" s="4">
        <v>14719</v>
      </c>
      <c r="AX669" s="5">
        <f t="shared" si="775"/>
        <v>0</v>
      </c>
      <c r="AY669" s="4">
        <v>14719</v>
      </c>
      <c r="AZ669" s="5"/>
      <c r="BB669" s="5">
        <f t="shared" ref="BB669" si="794">BC669-BA669</f>
        <v>0</v>
      </c>
    </row>
    <row r="670" spans="1:54" s="4" customFormat="1">
      <c r="A670" s="269">
        <v>483</v>
      </c>
      <c r="B670" s="2">
        <v>483239740</v>
      </c>
      <c r="C670" s="9" t="s">
        <v>1072</v>
      </c>
      <c r="D670" s="14">
        <f>'fnd enro'!D670</f>
        <v>0</v>
      </c>
      <c r="E670" s="14">
        <f>'fnd enro'!E670</f>
        <v>0</v>
      </c>
      <c r="F670" s="14">
        <f>'fnd enro'!F670</f>
        <v>0</v>
      </c>
      <c r="G670" s="14">
        <f>'fnd enro'!G670</f>
        <v>0</v>
      </c>
      <c r="H670" s="14">
        <f>'fnd enro'!H670</f>
        <v>0</v>
      </c>
      <c r="I670" s="14">
        <f>'fnd enro'!I670</f>
        <v>2</v>
      </c>
      <c r="J670" s="14">
        <f>'fnd enro'!J670</f>
        <v>0</v>
      </c>
      <c r="K670" s="15">
        <f>'fnd enro'!K670</f>
        <v>7.7200000000000005E-2</v>
      </c>
      <c r="L670" s="14">
        <f>'fnd enro'!L670</f>
        <v>0</v>
      </c>
      <c r="M670" s="14">
        <f>'fnd enro'!M670</f>
        <v>0</v>
      </c>
      <c r="N670" s="14">
        <f>'fnd enro'!N670</f>
        <v>0</v>
      </c>
      <c r="O670" s="14">
        <f>'fnd enro'!O670</f>
        <v>0</v>
      </c>
      <c r="P670" s="14">
        <f>'fnd enro'!P670</f>
        <v>0</v>
      </c>
      <c r="Q670" s="14">
        <f>'fnd enro'!R670</f>
        <v>2</v>
      </c>
      <c r="R670" s="15">
        <f t="shared" si="766"/>
        <v>1.0369999999999999</v>
      </c>
      <c r="S670" s="14">
        <f>VALUE('fnd enro'!Q670)</f>
        <v>4</v>
      </c>
      <c r="T670" s="2"/>
      <c r="U670" s="1">
        <f>(($D670*'fnd base rates'!C$107)
+($E670*'fnd base rates'!C$108)
+($F670*'fnd base rates'!C$109)
+($G670*'fnd base rates'!C$110)
+($H670*'fnd base rates'!C$111)
+($I670*'fnd base rates'!C$112)
+($J670*'fnd base rates'!C$113)
+($K670*'fnd base rates'!C$114)
+($M670*'fnd base rates'!C$116)
+($N670*'fnd base rates'!C$117)
+($O670*'fnd base rates'!C$118)
+($P670*VLOOKUP($S670+12,rate_basefnd,3)))
*$R670</f>
        <v>1112.6208316039999</v>
      </c>
      <c r="V670" s="1">
        <f>(($D670*'fnd base rates'!D$107)
+($E670*'fnd base rates'!D$108)
+($F670*'fnd base rates'!D$109)
+($G670*'fnd base rates'!D$110)
+($H670*'fnd base rates'!D$111)
+($I670*'fnd base rates'!D$112)
+($J670*'fnd base rates'!D$113)
+($K670*'fnd base rates'!D$114)
+($M670*'fnd base rates'!D$116)
+($N670*'fnd base rates'!D$117)
+($O670*'fnd base rates'!D$118)
+($P670*VLOOKUP($S670+12,rate_basefnd,4)))
*$R670</f>
        <v>1586.77592</v>
      </c>
      <c r="W670" s="1">
        <f>(($D670*'fnd base rates'!E$107)
+($E670*'fnd base rates'!E$108)
+($F670*'fnd base rates'!E$109)
+($G670*'fnd base rates'!E$110)
+($H670*'fnd base rates'!E$111)
+($I670*'fnd base rates'!E$112)
+($J670*'fnd base rates'!E$113)
+($K670*'fnd base rates'!E$114)
+($M670*'fnd base rates'!E$116)
+($N670*'fnd base rates'!E$117)
+($O670*'fnd base rates'!E$118)
+($P670*VLOOKUP($S670+12,rate_basefnd,5)))
*$R670</f>
        <v>10187.903579823998</v>
      </c>
      <c r="X670" s="1">
        <f>(($D670*'fnd base rates'!F$107)
+($E670*'fnd base rates'!F$108)
+($F670*'fnd base rates'!F$109)
+($G670*'fnd base rates'!F$110)
+($H670*'fnd base rates'!F$111)
+($I670*'fnd base rates'!F$112)
+($J670*'fnd base rates'!F$113)
+($K670*'fnd base rates'!F$114)
+($M670*'fnd base rates'!F$116)
+($N670*'fnd base rates'!F$117)
+($O670*'fnd base rates'!F$118)
+($P670*VLOOKUP($S670+12,rate_basefnd,6)))
*$R670</f>
        <v>1839.402418488</v>
      </c>
      <c r="Y670" s="1">
        <f>(($D670*'fnd base rates'!G$107)
+($E670*'fnd base rates'!G$108)
+($F670*'fnd base rates'!G$109)
+($G670*'fnd base rates'!G$110)
+($H670*'fnd base rates'!G$111)
+($I670*'fnd base rates'!G$112)
+($J670*'fnd base rates'!G$113)
+($K670*'fnd base rates'!G$114)
+($M670*'fnd base rates'!G$116)
+($N670*'fnd base rates'!G$117)
+($O670*'fnd base rates'!G$118)
+($P670*VLOOKUP($S670+12,rate_basefnd,7)))
*$R670</f>
        <v>339.89392686799994</v>
      </c>
      <c r="Z670" s="1">
        <f>(($D670*'fnd base rates'!H$107)
+($E670*'fnd base rates'!H$108)
+($F670*'fnd base rates'!H$109)
+($G670*'fnd base rates'!H$110)
+($H670*'fnd base rates'!H$111)
+($I670*'fnd base rates'!H$112)
+($J670*'fnd base rates'!H$113)
+($K670*'fnd base rates'!H$114)
+($M670*'fnd base rates'!H$116)
+($N670*'fnd base rates'!H$117)
+($O670*'fnd base rates'!H$118)
+($P670*VLOOKUP($S670+12,rate_basefnd,8)))</f>
        <v>1656.157868</v>
      </c>
      <c r="AA670" s="1">
        <f>(($D670*'fnd base rates'!I$107)
+($E670*'fnd base rates'!I$108)
+($F670*'fnd base rates'!I$109)
+($G670*'fnd base rates'!I$110)
+($H670*'fnd base rates'!I$111)
+($I670*'fnd base rates'!I$112)
+($J670*'fnd base rates'!I$113)
+($K670*'fnd base rates'!I$114)
+($M670*'fnd base rates'!I$116)
+($N670*'fnd base rates'!I$117)
+($O670*'fnd base rates'!I$118)
+($P670*VLOOKUP($S670+12,rate_basefnd,9)))
*$R670</f>
        <v>883.39955999999995</v>
      </c>
      <c r="AB670" s="1">
        <f>(($D670*'fnd base rates'!J$107)
+($E670*'fnd base rates'!J$108)
+($F670*'fnd base rates'!J$109)
+($G670*'fnd base rates'!J$110)
+($H670*'fnd base rates'!J$111)
+($I670*'fnd base rates'!J$112)
+($J670*'fnd base rates'!J$113)
+($K670*'fnd base rates'!J$114)
+($M670*'fnd base rates'!J$116)
+($N670*'fnd base rates'!J$117)
+($O670*'fnd base rates'!J$118)
+($P670*VLOOKUP($S670+12,rate_basefnd,10)))
*$R670</f>
        <v>1189.9575</v>
      </c>
      <c r="AC670" s="1">
        <f>(($D670*'fnd base rates'!K$107)
+($E670*'fnd base rates'!K$108)
+($F670*'fnd base rates'!K$109)
+($G670*'fnd base rates'!K$110)
+($H670*'fnd base rates'!K$111)
+($I670*'fnd base rates'!K$112)
+($J670*'fnd base rates'!K$113)
+($K670*'fnd base rates'!K$114)
+($M670*'fnd base rates'!K$116)
+($N670*'fnd base rates'!K$117)
+($O670*'fnd base rates'!K$118)
+($P670*VLOOKUP($S670+12,rate_basefnd,11)))
*$R670</f>
        <v>2385.2241911199999</v>
      </c>
      <c r="AD670" s="1">
        <f>(($D670*'fnd base rates'!L$107)
+($E670*'fnd base rates'!L$108)
+($F670*'fnd base rates'!L$109)
+($G670*'fnd base rates'!L$110)
+($H670*'fnd base rates'!L$111)
+($I670*'fnd base rates'!L$112)
+($J670*'fnd base rates'!L$113)
+($K670*'fnd base rates'!L$114)
+($M670*'fnd base rates'!L$116)
+($N670*'fnd base rates'!L$117)
+($O670*'fnd base rates'!L$118)
+($P670*VLOOKUP($S670+12,rate_basefnd,12)))</f>
        <v>2738.2533600000002</v>
      </c>
      <c r="AE670" s="1">
        <f>(($D670*'fnd base rates'!M$107)
+($E670*'fnd base rates'!M$108)
+($F670*'fnd base rates'!M$109)
+($G670*'fnd base rates'!M$110)
+($H670*'fnd base rates'!M$111)
+($I670*'fnd base rates'!M$112)
+($J670*'fnd base rates'!M$113)
+($K670*'fnd base rates'!M$114)
+($M670*'fnd base rates'!M$116)
+($N670*'fnd base rates'!M$117)
+($O670*'fnd base rates'!M$118)
+($P670*VLOOKUP($S670+12,rate_basefnd,13)))</f>
        <v>0</v>
      </c>
      <c r="AF670" s="4">
        <f t="shared" si="767"/>
        <v>23919.589155903999</v>
      </c>
      <c r="AH670" s="269">
        <f t="shared" si="768"/>
        <v>483239740</v>
      </c>
      <c r="AI670" s="4" t="str">
        <f t="shared" si="769"/>
        <v>483</v>
      </c>
      <c r="AJ670" s="2" t="str">
        <f t="shared" si="770"/>
        <v>239</v>
      </c>
      <c r="AK670" s="2" t="str">
        <f t="shared" si="771"/>
        <v>740</v>
      </c>
      <c r="AL670" s="4">
        <f t="shared" si="772"/>
        <v>1</v>
      </c>
      <c r="AM670" s="4">
        <f t="shared" si="763"/>
        <v>2</v>
      </c>
      <c r="AN670" s="4">
        <f t="shared" si="773"/>
        <v>23919.589155903999</v>
      </c>
      <c r="AO670" s="4">
        <f t="shared" si="774"/>
        <v>11960</v>
      </c>
      <c r="AP670" s="4">
        <f t="shared" si="764"/>
        <v>0</v>
      </c>
      <c r="AQ670" s="4">
        <v>11960</v>
      </c>
      <c r="AW670" s="4">
        <v>11960</v>
      </c>
      <c r="AX670" s="5">
        <f t="shared" si="775"/>
        <v>0</v>
      </c>
      <c r="AY670" s="4">
        <v>11960</v>
      </c>
      <c r="AZ670" s="5"/>
      <c r="BB670" s="5">
        <f t="shared" ref="BB670" si="795">BC670-BA670</f>
        <v>0</v>
      </c>
    </row>
    <row r="671" spans="1:54" s="4" customFormat="1">
      <c r="A671" s="269">
        <v>483</v>
      </c>
      <c r="B671" s="2">
        <v>483239760</v>
      </c>
      <c r="C671" s="9" t="s">
        <v>1072</v>
      </c>
      <c r="D671" s="14">
        <f>'fnd enro'!D671</f>
        <v>0</v>
      </c>
      <c r="E671" s="14">
        <f>'fnd enro'!E671</f>
        <v>0</v>
      </c>
      <c r="F671" s="14">
        <f>'fnd enro'!F671</f>
        <v>0</v>
      </c>
      <c r="G671" s="14">
        <f>'fnd enro'!G671</f>
        <v>0</v>
      </c>
      <c r="H671" s="14">
        <f>'fnd enro'!H671</f>
        <v>12</v>
      </c>
      <c r="I671" s="14">
        <f>'fnd enro'!I671</f>
        <v>28</v>
      </c>
      <c r="J671" s="14">
        <f>'fnd enro'!J671</f>
        <v>0</v>
      </c>
      <c r="K671" s="15">
        <f>'fnd enro'!K671</f>
        <v>1.544</v>
      </c>
      <c r="L671" s="14">
        <f>'fnd enro'!L671</f>
        <v>0</v>
      </c>
      <c r="M671" s="14">
        <f>'fnd enro'!M671</f>
        <v>0</v>
      </c>
      <c r="N671" s="14">
        <f>'fnd enro'!N671</f>
        <v>1</v>
      </c>
      <c r="O671" s="14">
        <f>'fnd enro'!O671</f>
        <v>0</v>
      </c>
      <c r="P671" s="14">
        <f>'fnd enro'!P671</f>
        <v>7</v>
      </c>
      <c r="Q671" s="14">
        <f>'fnd enro'!R671</f>
        <v>40</v>
      </c>
      <c r="R671" s="15">
        <f t="shared" si="766"/>
        <v>1.0369999999999999</v>
      </c>
      <c r="S671" s="14">
        <f>VALUE('fnd enro'!Q671)</f>
        <v>5</v>
      </c>
      <c r="T671" s="2"/>
      <c r="U671" s="1">
        <f>(($D671*'fnd base rates'!C$107)
+($E671*'fnd base rates'!C$108)
+($F671*'fnd base rates'!C$109)
+($G671*'fnd base rates'!C$110)
+($H671*'fnd base rates'!C$111)
+($I671*'fnd base rates'!C$112)
+($J671*'fnd base rates'!C$113)
+($K671*'fnd base rates'!C$114)
+($M671*'fnd base rates'!C$116)
+($N671*'fnd base rates'!C$117)
+($O671*'fnd base rates'!C$118)
+($P671*VLOOKUP($S671+12,rate_basefnd,3)))
*$R671</f>
        <v>22797.73345208</v>
      </c>
      <c r="V671" s="1">
        <f>(($D671*'fnd base rates'!D$107)
+($E671*'fnd base rates'!D$108)
+($F671*'fnd base rates'!D$109)
+($G671*'fnd base rates'!D$110)
+($H671*'fnd base rates'!D$111)
+($I671*'fnd base rates'!D$112)
+($J671*'fnd base rates'!D$113)
+($K671*'fnd base rates'!D$114)
+($M671*'fnd base rates'!D$116)
+($N671*'fnd base rates'!D$117)
+($O671*'fnd base rates'!D$118)
+($P671*VLOOKUP($S671+12,rate_basefnd,4)))
*$R671</f>
        <v>33988.349050000004</v>
      </c>
      <c r="W671" s="1">
        <f>(($D671*'fnd base rates'!E$107)
+($E671*'fnd base rates'!E$108)
+($F671*'fnd base rates'!E$109)
+($G671*'fnd base rates'!E$110)
+($H671*'fnd base rates'!E$111)
+($I671*'fnd base rates'!E$112)
+($J671*'fnd base rates'!E$113)
+($K671*'fnd base rates'!E$114)
+($M671*'fnd base rates'!E$116)
+($N671*'fnd base rates'!E$117)
+($O671*'fnd base rates'!E$118)
+($P671*VLOOKUP($S671+12,rate_basefnd,5)))
*$R671</f>
        <v>207137.60274647997</v>
      </c>
      <c r="X671" s="1">
        <f>(($D671*'fnd base rates'!F$107)
+($E671*'fnd base rates'!F$108)
+($F671*'fnd base rates'!F$109)
+($G671*'fnd base rates'!F$110)
+($H671*'fnd base rates'!F$111)
+($I671*'fnd base rates'!F$112)
+($J671*'fnd base rates'!F$113)
+($K671*'fnd base rates'!F$114)
+($M671*'fnd base rates'!F$116)
+($N671*'fnd base rates'!F$117)
+($O671*'fnd base rates'!F$118)
+($P671*VLOOKUP($S671+12,rate_basefnd,6)))
*$R671</f>
        <v>38331.840639760005</v>
      </c>
      <c r="Y671" s="1">
        <f>(($D671*'fnd base rates'!G$107)
+($E671*'fnd base rates'!G$108)
+($F671*'fnd base rates'!G$109)
+($G671*'fnd base rates'!G$110)
+($H671*'fnd base rates'!G$111)
+($I671*'fnd base rates'!G$112)
+($J671*'fnd base rates'!G$113)
+($K671*'fnd base rates'!G$114)
+($M671*'fnd base rates'!G$116)
+($N671*'fnd base rates'!G$117)
+($O671*'fnd base rates'!G$118)
+($P671*VLOOKUP($S671+12,rate_basefnd,7)))
*$R671</f>
        <v>7885.3493273599988</v>
      </c>
      <c r="Z671" s="1">
        <f>(($D671*'fnd base rates'!H$107)
+($E671*'fnd base rates'!H$108)
+($F671*'fnd base rates'!H$109)
+($G671*'fnd base rates'!H$110)
+($H671*'fnd base rates'!H$111)
+($I671*'fnd base rates'!H$112)
+($J671*'fnd base rates'!H$113)
+($K671*'fnd base rates'!H$114)
+($M671*'fnd base rates'!H$116)
+($N671*'fnd base rates'!H$117)
+($O671*'fnd base rates'!H$118)
+($P671*VLOOKUP($S671+12,rate_basefnd,8)))</f>
        <v>29745.057360000003</v>
      </c>
      <c r="AA671" s="1">
        <f>(($D671*'fnd base rates'!I$107)
+($E671*'fnd base rates'!I$108)
+($F671*'fnd base rates'!I$109)
+($G671*'fnd base rates'!I$110)
+($H671*'fnd base rates'!I$111)
+($I671*'fnd base rates'!I$112)
+($J671*'fnd base rates'!I$113)
+($K671*'fnd base rates'!I$114)
+($M671*'fnd base rates'!I$116)
+($N671*'fnd base rates'!I$117)
+($O671*'fnd base rates'!I$118)
+($P671*VLOOKUP($S671+12,rate_basefnd,9)))
*$R671</f>
        <v>17777.902829999999</v>
      </c>
      <c r="AB671" s="1">
        <f>(($D671*'fnd base rates'!J$107)
+($E671*'fnd base rates'!J$108)
+($F671*'fnd base rates'!J$109)
+($G671*'fnd base rates'!J$110)
+($H671*'fnd base rates'!J$111)
+($I671*'fnd base rates'!J$112)
+($J671*'fnd base rates'!J$113)
+($K671*'fnd base rates'!J$114)
+($M671*'fnd base rates'!J$116)
+($N671*'fnd base rates'!J$117)
+($O671*'fnd base rates'!J$118)
+($P671*VLOOKUP($S671+12,rate_basefnd,10)))
*$R671</f>
        <v>24012.803109999997</v>
      </c>
      <c r="AC671" s="1">
        <f>(($D671*'fnd base rates'!K$107)
+($E671*'fnd base rates'!K$108)
+($F671*'fnd base rates'!K$109)
+($G671*'fnd base rates'!K$110)
+($H671*'fnd base rates'!K$111)
+($I671*'fnd base rates'!K$112)
+($J671*'fnd base rates'!K$113)
+($K671*'fnd base rates'!K$114)
+($M671*'fnd base rates'!K$116)
+($N671*'fnd base rates'!K$117)
+($O671*'fnd base rates'!K$118)
+($P671*VLOOKUP($S671+12,rate_basefnd,11)))
*$R671</f>
        <v>48436.066582399988</v>
      </c>
      <c r="AD671" s="1">
        <f>(($D671*'fnd base rates'!L$107)
+($E671*'fnd base rates'!L$108)
+($F671*'fnd base rates'!L$109)
+($G671*'fnd base rates'!L$110)
+($H671*'fnd base rates'!L$111)
+($I671*'fnd base rates'!L$112)
+($J671*'fnd base rates'!L$113)
+($K671*'fnd base rates'!L$114)
+($M671*'fnd base rates'!L$116)
+($N671*'fnd base rates'!L$117)
+($O671*'fnd base rates'!L$118)
+($P671*VLOOKUP($S671+12,rate_basefnd,12)))</f>
        <v>59914.367200000008</v>
      </c>
      <c r="AE671" s="1">
        <f>(($D671*'fnd base rates'!M$107)
+($E671*'fnd base rates'!M$108)
+($F671*'fnd base rates'!M$109)
+($G671*'fnd base rates'!M$110)
+($H671*'fnd base rates'!M$111)
+($I671*'fnd base rates'!M$112)
+($J671*'fnd base rates'!M$113)
+($K671*'fnd base rates'!M$114)
+($M671*'fnd base rates'!M$116)
+($N671*'fnd base rates'!M$117)
+($O671*'fnd base rates'!M$118)
+($P671*VLOOKUP($S671+12,rate_basefnd,13)))</f>
        <v>0</v>
      </c>
      <c r="AF671" s="4">
        <f t="shared" si="767"/>
        <v>490027.07229807996</v>
      </c>
      <c r="AH671" s="269">
        <f t="shared" si="768"/>
        <v>483239760</v>
      </c>
      <c r="AI671" s="4" t="str">
        <f t="shared" si="769"/>
        <v>483</v>
      </c>
      <c r="AJ671" s="2" t="str">
        <f t="shared" si="770"/>
        <v>239</v>
      </c>
      <c r="AK671" s="2" t="str">
        <f t="shared" si="771"/>
        <v>760</v>
      </c>
      <c r="AL671" s="4">
        <f t="shared" si="772"/>
        <v>1</v>
      </c>
      <c r="AM671" s="4">
        <f t="shared" si="763"/>
        <v>40</v>
      </c>
      <c r="AN671" s="4">
        <f t="shared" si="773"/>
        <v>490027.07229807996</v>
      </c>
      <c r="AO671" s="4">
        <f t="shared" si="774"/>
        <v>12251</v>
      </c>
      <c r="AP671" s="4">
        <f t="shared" si="764"/>
        <v>0</v>
      </c>
      <c r="AQ671" s="4">
        <v>12251</v>
      </c>
      <c r="AW671" s="4">
        <v>12251</v>
      </c>
      <c r="AX671" s="5">
        <f t="shared" si="775"/>
        <v>0</v>
      </c>
      <c r="AY671" s="4">
        <v>12251</v>
      </c>
      <c r="AZ671" s="5"/>
      <c r="BB671" s="5">
        <f t="shared" ref="BB671" si="796">BC671-BA671</f>
        <v>0</v>
      </c>
    </row>
    <row r="672" spans="1:54" s="4" customFormat="1">
      <c r="A672" s="269">
        <v>484</v>
      </c>
      <c r="B672" s="2">
        <v>484035001</v>
      </c>
      <c r="C672" s="9" t="s">
        <v>301</v>
      </c>
      <c r="D672" s="14">
        <f>'fnd enro'!D672</f>
        <v>0</v>
      </c>
      <c r="E672" s="14">
        <f>'fnd enro'!E672</f>
        <v>0</v>
      </c>
      <c r="F672" s="14">
        <f>'fnd enro'!F672</f>
        <v>0</v>
      </c>
      <c r="G672" s="14">
        <f>'fnd enro'!G672</f>
        <v>0</v>
      </c>
      <c r="H672" s="14">
        <f>'fnd enro'!H672</f>
        <v>0</v>
      </c>
      <c r="I672" s="14">
        <f>'fnd enro'!I672</f>
        <v>1</v>
      </c>
      <c r="J672" s="14">
        <f>'fnd enro'!J672</f>
        <v>0</v>
      </c>
      <c r="K672" s="15">
        <f>'fnd enro'!K672</f>
        <v>3.8600000000000002E-2</v>
      </c>
      <c r="L672" s="14">
        <f>'fnd enro'!L672</f>
        <v>0</v>
      </c>
      <c r="M672" s="14">
        <f>'fnd enro'!M672</f>
        <v>0</v>
      </c>
      <c r="N672" s="14">
        <f>'fnd enro'!N672</f>
        <v>0</v>
      </c>
      <c r="O672" s="14">
        <f>'fnd enro'!O672</f>
        <v>0</v>
      </c>
      <c r="P672" s="14">
        <f>'fnd enro'!P672</f>
        <v>1</v>
      </c>
      <c r="Q672" s="14">
        <f>'fnd enro'!R672</f>
        <v>1</v>
      </c>
      <c r="R672" s="15">
        <f t="shared" si="766"/>
        <v>1.0880000000000001</v>
      </c>
      <c r="S672" s="14">
        <f>VALUE('fnd enro'!Q672)</f>
        <v>7</v>
      </c>
      <c r="T672" s="2"/>
      <c r="U672" s="1">
        <f>(($D672*'fnd base rates'!C$107)
+($E672*'fnd base rates'!C$108)
+($F672*'fnd base rates'!C$109)
+($G672*'fnd base rates'!C$110)
+($H672*'fnd base rates'!C$111)
+($I672*'fnd base rates'!C$112)
+($J672*'fnd base rates'!C$113)
+($K672*'fnd base rates'!C$114)
+($M672*'fnd base rates'!C$116)
+($N672*'fnd base rates'!C$117)
+($O672*'fnd base rates'!C$118)
+($P672*VLOOKUP($S672+12,rate_basefnd,3)))
*$R672</f>
        <v>658.35026444800008</v>
      </c>
      <c r="V672" s="1">
        <f>(($D672*'fnd base rates'!D$107)
+($E672*'fnd base rates'!D$108)
+($F672*'fnd base rates'!D$109)
+($G672*'fnd base rates'!D$110)
+($H672*'fnd base rates'!D$111)
+($I672*'fnd base rates'!D$112)
+($J672*'fnd base rates'!D$113)
+($K672*'fnd base rates'!D$114)
+($M672*'fnd base rates'!D$116)
+($N672*'fnd base rates'!D$117)
+($O672*'fnd base rates'!D$118)
+($P672*VLOOKUP($S672+12,rate_basefnd,4)))
*$R672</f>
        <v>1186.2464000000002</v>
      </c>
      <c r="W672" s="1">
        <f>(($D672*'fnd base rates'!E$107)
+($E672*'fnd base rates'!E$108)
+($F672*'fnd base rates'!E$109)
+($G672*'fnd base rates'!E$110)
+($H672*'fnd base rates'!E$111)
+($I672*'fnd base rates'!E$112)
+($J672*'fnd base rates'!E$113)
+($K672*'fnd base rates'!E$114)
+($M672*'fnd base rates'!E$116)
+($N672*'fnd base rates'!E$117)
+($O672*'fnd base rates'!E$118)
+($P672*VLOOKUP($S672+12,rate_basefnd,5)))
*$R672</f>
        <v>8798.6890490879996</v>
      </c>
      <c r="X672" s="1">
        <f>(($D672*'fnd base rates'!F$107)
+($E672*'fnd base rates'!F$108)
+($F672*'fnd base rates'!F$109)
+($G672*'fnd base rates'!F$110)
+($H672*'fnd base rates'!F$111)
+($I672*'fnd base rates'!F$112)
+($J672*'fnd base rates'!F$113)
+($K672*'fnd base rates'!F$114)
+($M672*'fnd base rates'!F$116)
+($N672*'fnd base rates'!F$117)
+($O672*'fnd base rates'!F$118)
+($P672*VLOOKUP($S672+12,rate_basefnd,6)))
*$R672</f>
        <v>964.93241625600012</v>
      </c>
      <c r="Y672" s="1">
        <f>(($D672*'fnd base rates'!G$107)
+($E672*'fnd base rates'!G$108)
+($F672*'fnd base rates'!G$109)
+($G672*'fnd base rates'!G$110)
+($H672*'fnd base rates'!G$111)
+($I672*'fnd base rates'!G$112)
+($J672*'fnd base rates'!G$113)
+($K672*'fnd base rates'!G$114)
+($M672*'fnd base rates'!G$116)
+($N672*'fnd base rates'!G$117)
+($O672*'fnd base rates'!G$118)
+($P672*VLOOKUP($S672+12,rate_basefnd,7)))
*$R672</f>
        <v>345.87877081600004</v>
      </c>
      <c r="Z672" s="1">
        <f>(($D672*'fnd base rates'!H$107)
+($E672*'fnd base rates'!H$108)
+($F672*'fnd base rates'!H$109)
+($G672*'fnd base rates'!H$110)
+($H672*'fnd base rates'!H$111)
+($I672*'fnd base rates'!H$112)
+($J672*'fnd base rates'!H$113)
+($K672*'fnd base rates'!H$114)
+($M672*'fnd base rates'!H$116)
+($N672*'fnd base rates'!H$117)
+($O672*'fnd base rates'!H$118)
+($P672*VLOOKUP($S672+12,rate_basefnd,8)))</f>
        <v>851.68893400000002</v>
      </c>
      <c r="AA672" s="1">
        <f>(($D672*'fnd base rates'!I$107)
+($E672*'fnd base rates'!I$108)
+($F672*'fnd base rates'!I$109)
+($G672*'fnd base rates'!I$110)
+($H672*'fnd base rates'!I$111)
+($I672*'fnd base rates'!I$112)
+($J672*'fnd base rates'!I$113)
+($K672*'fnd base rates'!I$114)
+($M672*'fnd base rates'!I$116)
+($N672*'fnd base rates'!I$117)
+($O672*'fnd base rates'!I$118)
+($P672*VLOOKUP($S672+12,rate_basefnd,9)))
*$R672</f>
        <v>603.29600000000005</v>
      </c>
      <c r="AB672" s="1">
        <f>(($D672*'fnd base rates'!J$107)
+($E672*'fnd base rates'!J$108)
+($F672*'fnd base rates'!J$109)
+($G672*'fnd base rates'!J$110)
+($H672*'fnd base rates'!J$111)
+($I672*'fnd base rates'!J$112)
+($J672*'fnd base rates'!J$113)
+($K672*'fnd base rates'!J$114)
+($M672*'fnd base rates'!J$116)
+($N672*'fnd base rates'!J$117)
+($O672*'fnd base rates'!J$118)
+($P672*VLOOKUP($S672+12,rate_basefnd,10)))
*$R672</f>
        <v>1351.05664</v>
      </c>
      <c r="AC672" s="1">
        <f>(($D672*'fnd base rates'!K$107)
+($E672*'fnd base rates'!K$108)
+($F672*'fnd base rates'!K$109)
+($G672*'fnd base rates'!K$110)
+($H672*'fnd base rates'!K$111)
+($I672*'fnd base rates'!K$112)
+($J672*'fnd base rates'!K$113)
+($K672*'fnd base rates'!K$114)
+($M672*'fnd base rates'!K$116)
+($N672*'fnd base rates'!K$117)
+($O672*'fnd base rates'!K$118)
+($P672*VLOOKUP($S672+12,rate_basefnd,11)))
*$R672</f>
        <v>1251.2651494400002</v>
      </c>
      <c r="AD672" s="1">
        <f>(($D672*'fnd base rates'!L$107)
+($E672*'fnd base rates'!L$108)
+($F672*'fnd base rates'!L$109)
+($G672*'fnd base rates'!L$110)
+($H672*'fnd base rates'!L$111)
+($I672*'fnd base rates'!L$112)
+($J672*'fnd base rates'!L$113)
+($K672*'fnd base rates'!L$114)
+($M672*'fnd base rates'!L$116)
+($N672*'fnd base rates'!L$117)
+($O672*'fnd base rates'!L$118)
+($P672*VLOOKUP($S672+12,rate_basefnd,12)))</f>
        <v>1882.67668</v>
      </c>
      <c r="AE672" s="1">
        <f>(($D672*'fnd base rates'!M$107)
+($E672*'fnd base rates'!M$108)
+($F672*'fnd base rates'!M$109)
+($G672*'fnd base rates'!M$110)
+($H672*'fnd base rates'!M$111)
+($I672*'fnd base rates'!M$112)
+($J672*'fnd base rates'!M$113)
+($K672*'fnd base rates'!M$114)
+($M672*'fnd base rates'!M$116)
+($N672*'fnd base rates'!M$117)
+($O672*'fnd base rates'!M$118)
+($P672*VLOOKUP($S672+12,rate_basefnd,13)))</f>
        <v>0</v>
      </c>
      <c r="AF672" s="4">
        <f t="shared" si="767"/>
        <v>17894.080304047999</v>
      </c>
      <c r="AH672" s="269">
        <f t="shared" si="768"/>
        <v>484035001</v>
      </c>
      <c r="AI672" s="4" t="str">
        <f t="shared" si="769"/>
        <v>484</v>
      </c>
      <c r="AJ672" s="2" t="str">
        <f t="shared" si="770"/>
        <v>035</v>
      </c>
      <c r="AK672" s="2" t="str">
        <f t="shared" si="771"/>
        <v>001</v>
      </c>
      <c r="AL672" s="4">
        <f t="shared" si="772"/>
        <v>1</v>
      </c>
      <c r="AM672" s="4">
        <f t="shared" si="763"/>
        <v>1</v>
      </c>
      <c r="AN672" s="4">
        <f t="shared" si="773"/>
        <v>17894.080304047999</v>
      </c>
      <c r="AO672" s="4">
        <f t="shared" si="774"/>
        <v>17894</v>
      </c>
      <c r="AP672" s="4">
        <f t="shared" si="764"/>
        <v>0</v>
      </c>
      <c r="AQ672" s="4">
        <v>17894</v>
      </c>
      <c r="AW672" s="4">
        <v>17894</v>
      </c>
      <c r="AX672" s="5">
        <f t="shared" si="775"/>
        <v>0</v>
      </c>
      <c r="AY672" s="4">
        <v>17894</v>
      </c>
      <c r="AZ672" s="5"/>
      <c r="BB672" s="5">
        <f t="shared" ref="BB672" si="797">BC672-BA672</f>
        <v>0</v>
      </c>
    </row>
    <row r="673" spans="1:54" s="4" customFormat="1">
      <c r="A673" s="269">
        <v>484</v>
      </c>
      <c r="B673" s="2">
        <v>484035016</v>
      </c>
      <c r="C673" s="9" t="s">
        <v>301</v>
      </c>
      <c r="D673" s="14">
        <f>'fnd enro'!D673</f>
        <v>0</v>
      </c>
      <c r="E673" s="14">
        <f>'fnd enro'!E673</f>
        <v>0</v>
      </c>
      <c r="F673" s="14">
        <f>'fnd enro'!F673</f>
        <v>0</v>
      </c>
      <c r="G673" s="14">
        <f>'fnd enro'!G673</f>
        <v>0</v>
      </c>
      <c r="H673" s="14">
        <f>'fnd enro'!H673</f>
        <v>1</v>
      </c>
      <c r="I673" s="14">
        <f>'fnd enro'!I673</f>
        <v>0</v>
      </c>
      <c r="J673" s="14">
        <f>'fnd enro'!J673</f>
        <v>0</v>
      </c>
      <c r="K673" s="15">
        <f>'fnd enro'!K673</f>
        <v>3.8600000000000002E-2</v>
      </c>
      <c r="L673" s="14">
        <f>'fnd enro'!L673</f>
        <v>0</v>
      </c>
      <c r="M673" s="14">
        <f>'fnd enro'!M673</f>
        <v>0</v>
      </c>
      <c r="N673" s="14">
        <f>'fnd enro'!N673</f>
        <v>0</v>
      </c>
      <c r="O673" s="14">
        <f>'fnd enro'!O673</f>
        <v>0</v>
      </c>
      <c r="P673" s="14">
        <f>'fnd enro'!P673</f>
        <v>1</v>
      </c>
      <c r="Q673" s="14">
        <f>'fnd enro'!R673</f>
        <v>1</v>
      </c>
      <c r="R673" s="15">
        <f t="shared" si="766"/>
        <v>1.0880000000000001</v>
      </c>
      <c r="S673" s="14">
        <f>VALUE('fnd enro'!Q673)</f>
        <v>8</v>
      </c>
      <c r="T673" s="2"/>
      <c r="U673" s="1">
        <f>(($D673*'fnd base rates'!C$107)
+($E673*'fnd base rates'!C$108)
+($F673*'fnd base rates'!C$109)
+($G673*'fnd base rates'!C$110)
+($H673*'fnd base rates'!C$111)
+($I673*'fnd base rates'!C$112)
+($J673*'fnd base rates'!C$113)
+($K673*'fnd base rates'!C$114)
+($M673*'fnd base rates'!C$116)
+($N673*'fnd base rates'!C$117)
+($O673*'fnd base rates'!C$118)
+($P673*VLOOKUP($S673+12,rate_basefnd,3)))
*$R673</f>
        <v>662.2235444480001</v>
      </c>
      <c r="V673" s="1">
        <f>(($D673*'fnd base rates'!D$107)
+($E673*'fnd base rates'!D$108)
+($F673*'fnd base rates'!D$109)
+($G673*'fnd base rates'!D$110)
+($H673*'fnd base rates'!D$111)
+($I673*'fnd base rates'!D$112)
+($J673*'fnd base rates'!D$113)
+($K673*'fnd base rates'!D$114)
+($M673*'fnd base rates'!D$116)
+($N673*'fnd base rates'!D$117)
+($O673*'fnd base rates'!D$118)
+($P673*VLOOKUP($S673+12,rate_basefnd,4)))
*$R673</f>
        <v>1204.5900800000002</v>
      </c>
      <c r="W673" s="1">
        <f>(($D673*'fnd base rates'!E$107)
+($E673*'fnd base rates'!E$108)
+($F673*'fnd base rates'!E$109)
+($G673*'fnd base rates'!E$110)
+($H673*'fnd base rates'!E$111)
+($I673*'fnd base rates'!E$112)
+($J673*'fnd base rates'!E$113)
+($K673*'fnd base rates'!E$114)
+($M673*'fnd base rates'!E$116)
+($N673*'fnd base rates'!E$117)
+($O673*'fnd base rates'!E$118)
+($P673*VLOOKUP($S673+12,rate_basefnd,5)))
*$R673</f>
        <v>7397.1383290880003</v>
      </c>
      <c r="X673" s="1">
        <f>(($D673*'fnd base rates'!F$107)
+($E673*'fnd base rates'!F$108)
+($F673*'fnd base rates'!F$109)
+($G673*'fnd base rates'!F$110)
+($H673*'fnd base rates'!F$111)
+($I673*'fnd base rates'!F$112)
+($J673*'fnd base rates'!F$113)
+($K673*'fnd base rates'!F$114)
+($M673*'fnd base rates'!F$116)
+($N673*'fnd base rates'!F$117)
+($O673*'fnd base rates'!F$118)
+($P673*VLOOKUP($S673+12,rate_basefnd,6)))
*$R673</f>
        <v>1082.9695362560001</v>
      </c>
      <c r="Y673" s="1">
        <f>(($D673*'fnd base rates'!G$107)
+($E673*'fnd base rates'!G$108)
+($F673*'fnd base rates'!G$109)
+($G673*'fnd base rates'!G$110)
+($H673*'fnd base rates'!G$111)
+($I673*'fnd base rates'!G$112)
+($J673*'fnd base rates'!G$113)
+($K673*'fnd base rates'!G$114)
+($M673*'fnd base rates'!G$116)
+($N673*'fnd base rates'!G$117)
+($O673*'fnd base rates'!G$118)
+($P673*VLOOKUP($S673+12,rate_basefnd,7)))
*$R673</f>
        <v>359.54405081600004</v>
      </c>
      <c r="Z673" s="1">
        <f>(($D673*'fnd base rates'!H$107)
+($E673*'fnd base rates'!H$108)
+($F673*'fnd base rates'!H$109)
+($G673*'fnd base rates'!H$110)
+($H673*'fnd base rates'!H$111)
+($I673*'fnd base rates'!H$112)
+($J673*'fnd base rates'!H$113)
+($K673*'fnd base rates'!H$114)
+($M673*'fnd base rates'!H$116)
+($N673*'fnd base rates'!H$117)
+($O673*'fnd base rates'!H$118)
+($P673*VLOOKUP($S673+12,rate_basefnd,8)))</f>
        <v>548.27893400000005</v>
      </c>
      <c r="AA673" s="1">
        <f>(($D673*'fnd base rates'!I$107)
+($E673*'fnd base rates'!I$108)
+($F673*'fnd base rates'!I$109)
+($G673*'fnd base rates'!I$110)
+($H673*'fnd base rates'!I$111)
+($I673*'fnd base rates'!I$112)
+($J673*'fnd base rates'!I$113)
+($K673*'fnd base rates'!I$114)
+($M673*'fnd base rates'!I$116)
+($N673*'fnd base rates'!I$117)
+($O673*'fnd base rates'!I$118)
+($P673*VLOOKUP($S673+12,rate_basefnd,9)))
*$R673</f>
        <v>541.72608000000002</v>
      </c>
      <c r="AB673" s="1">
        <f>(($D673*'fnd base rates'!J$107)
+($E673*'fnd base rates'!J$108)
+($F673*'fnd base rates'!J$109)
+($G673*'fnd base rates'!J$110)
+($H673*'fnd base rates'!J$111)
+($I673*'fnd base rates'!J$112)
+($J673*'fnd base rates'!J$113)
+($K673*'fnd base rates'!J$114)
+($M673*'fnd base rates'!J$116)
+($N673*'fnd base rates'!J$117)
+($O673*'fnd base rates'!J$118)
+($P673*VLOOKUP($S673+12,rate_basefnd,10)))
*$R673</f>
        <v>1035.1776000000002</v>
      </c>
      <c r="AC673" s="1">
        <f>(($D673*'fnd base rates'!K$107)
+($E673*'fnd base rates'!K$108)
+($F673*'fnd base rates'!K$109)
+($G673*'fnd base rates'!K$110)
+($H673*'fnd base rates'!K$111)
+($I673*'fnd base rates'!K$112)
+($J673*'fnd base rates'!K$113)
+($K673*'fnd base rates'!K$114)
+($M673*'fnd base rates'!K$116)
+($N673*'fnd base rates'!K$117)
+($O673*'fnd base rates'!K$118)
+($P673*VLOOKUP($S673+12,rate_basefnd,11)))
*$R673</f>
        <v>1286.18994944</v>
      </c>
      <c r="AD673" s="1">
        <f>(($D673*'fnd base rates'!L$107)
+($E673*'fnd base rates'!L$108)
+($F673*'fnd base rates'!L$109)
+($G673*'fnd base rates'!L$110)
+($H673*'fnd base rates'!L$111)
+($I673*'fnd base rates'!L$112)
+($J673*'fnd base rates'!L$113)
+($K673*'fnd base rates'!L$114)
+($M673*'fnd base rates'!L$116)
+($N673*'fnd base rates'!L$117)
+($O673*'fnd base rates'!L$118)
+($P673*VLOOKUP($S673+12,rate_basefnd,12)))</f>
        <v>2052.6366800000001</v>
      </c>
      <c r="AE673" s="1">
        <f>(($D673*'fnd base rates'!M$107)
+($E673*'fnd base rates'!M$108)
+($F673*'fnd base rates'!M$109)
+($G673*'fnd base rates'!M$110)
+($H673*'fnd base rates'!M$111)
+($I673*'fnd base rates'!M$112)
+($J673*'fnd base rates'!M$113)
+($K673*'fnd base rates'!M$114)
+($M673*'fnd base rates'!M$116)
+($N673*'fnd base rates'!M$117)
+($O673*'fnd base rates'!M$118)
+($P673*VLOOKUP($S673+12,rate_basefnd,13)))</f>
        <v>0</v>
      </c>
      <c r="AF673" s="4">
        <f t="shared" si="767"/>
        <v>16170.474784048003</v>
      </c>
      <c r="AH673" s="269">
        <f t="shared" si="768"/>
        <v>484035016</v>
      </c>
      <c r="AI673" s="4" t="str">
        <f t="shared" si="769"/>
        <v>484</v>
      </c>
      <c r="AJ673" s="2" t="str">
        <f t="shared" si="770"/>
        <v>035</v>
      </c>
      <c r="AK673" s="2" t="str">
        <f t="shared" si="771"/>
        <v>016</v>
      </c>
      <c r="AL673" s="4">
        <f t="shared" si="772"/>
        <v>1</v>
      </c>
      <c r="AM673" s="4">
        <f t="shared" si="763"/>
        <v>1</v>
      </c>
      <c r="AN673" s="4">
        <f t="shared" si="773"/>
        <v>16170.474784048003</v>
      </c>
      <c r="AO673" s="4">
        <f t="shared" si="774"/>
        <v>16170</v>
      </c>
      <c r="AP673" s="4">
        <f t="shared" si="764"/>
        <v>0</v>
      </c>
      <c r="AQ673" s="4">
        <v>16170</v>
      </c>
      <c r="AW673" s="4">
        <v>16170</v>
      </c>
      <c r="AX673" s="5">
        <f t="shared" si="775"/>
        <v>0</v>
      </c>
      <c r="AY673" s="4">
        <v>16170</v>
      </c>
      <c r="AZ673" s="5"/>
      <c r="BB673" s="5">
        <f t="shared" ref="BB673" si="798">BC673-BA673</f>
        <v>0</v>
      </c>
    </row>
    <row r="674" spans="1:54" s="4" customFormat="1">
      <c r="A674" s="269">
        <v>484</v>
      </c>
      <c r="B674" s="2">
        <v>484035035</v>
      </c>
      <c r="C674" s="9" t="s">
        <v>301</v>
      </c>
      <c r="D674" s="14">
        <f>'fnd enro'!D674</f>
        <v>0</v>
      </c>
      <c r="E674" s="14">
        <f>'fnd enro'!E674</f>
        <v>0</v>
      </c>
      <c r="F674" s="14">
        <f>'fnd enro'!F674</f>
        <v>0</v>
      </c>
      <c r="G674" s="14">
        <f>'fnd enro'!G674</f>
        <v>125</v>
      </c>
      <c r="H674" s="14">
        <f>'fnd enro'!H674</f>
        <v>696</v>
      </c>
      <c r="I674" s="14">
        <f>'fnd enro'!I674</f>
        <v>657</v>
      </c>
      <c r="J674" s="14">
        <f>'fnd enro'!J674</f>
        <v>0</v>
      </c>
      <c r="K674" s="15">
        <f>'fnd enro'!K674</f>
        <v>57.050800000000002</v>
      </c>
      <c r="L674" s="14">
        <f>'fnd enro'!L674</f>
        <v>0</v>
      </c>
      <c r="M674" s="14">
        <f>'fnd enro'!M674</f>
        <v>33</v>
      </c>
      <c r="N674" s="14">
        <f>'fnd enro'!N674</f>
        <v>108</v>
      </c>
      <c r="O674" s="14">
        <f>'fnd enro'!O674</f>
        <v>102</v>
      </c>
      <c r="P674" s="14">
        <f>'fnd enro'!P674</f>
        <v>1232</v>
      </c>
      <c r="Q674" s="14">
        <f>'fnd enro'!R674</f>
        <v>1478</v>
      </c>
      <c r="R674" s="15">
        <f t="shared" si="766"/>
        <v>1.0880000000000001</v>
      </c>
      <c r="S674" s="14">
        <f>VALUE('fnd enro'!Q674)</f>
        <v>11</v>
      </c>
      <c r="T674" s="2"/>
      <c r="U674" s="1">
        <f>(($D674*'fnd base rates'!C$107)
+($E674*'fnd base rates'!C$108)
+($F674*'fnd base rates'!C$109)
+($G674*'fnd base rates'!C$110)
+($H674*'fnd base rates'!C$111)
+($I674*'fnd base rates'!C$112)
+($J674*'fnd base rates'!C$113)
+($K674*'fnd base rates'!C$114)
+($M674*'fnd base rates'!C$116)
+($N674*'fnd base rates'!C$117)
+($O674*'fnd base rates'!C$118)
+($P674*VLOOKUP($S674+12,rate_basefnd,3)))
*$R674</f>
        <v>1001984.2534141443</v>
      </c>
      <c r="V674" s="1">
        <f>(($D674*'fnd base rates'!D$107)
+($E674*'fnd base rates'!D$108)
+($F674*'fnd base rates'!D$109)
+($G674*'fnd base rates'!D$110)
+($H674*'fnd base rates'!D$111)
+($I674*'fnd base rates'!D$112)
+($J674*'fnd base rates'!D$113)
+($K674*'fnd base rates'!D$114)
+($M674*'fnd base rates'!D$116)
+($N674*'fnd base rates'!D$117)
+($O674*'fnd base rates'!D$118)
+($P674*VLOOKUP($S674+12,rate_basefnd,4)))
*$R674</f>
        <v>1809000.1702400001</v>
      </c>
      <c r="W674" s="1">
        <f>(($D674*'fnd base rates'!E$107)
+($E674*'fnd base rates'!E$108)
+($F674*'fnd base rates'!E$109)
+($G674*'fnd base rates'!E$110)
+($H674*'fnd base rates'!E$111)
+($I674*'fnd base rates'!E$112)
+($J674*'fnd base rates'!E$113)
+($K674*'fnd base rates'!E$114)
+($M674*'fnd base rates'!E$116)
+($N674*'fnd base rates'!E$117)
+($O674*'fnd base rates'!E$118)
+($P674*VLOOKUP($S674+12,rate_basefnd,5)))
*$R674</f>
        <v>12176340.854232064</v>
      </c>
      <c r="X674" s="1">
        <f>(($D674*'fnd base rates'!F$107)
+($E674*'fnd base rates'!F$108)
+($F674*'fnd base rates'!F$109)
+($G674*'fnd base rates'!F$110)
+($H674*'fnd base rates'!F$111)
+($I674*'fnd base rates'!F$112)
+($J674*'fnd base rates'!F$113)
+($K674*'fnd base rates'!F$114)
+($M674*'fnd base rates'!F$116)
+($N674*'fnd base rates'!F$117)
+($O674*'fnd base rates'!F$118)
+($P674*VLOOKUP($S674+12,rate_basefnd,6)))
*$R674</f>
        <v>1605016.6609863678</v>
      </c>
      <c r="Y674" s="1">
        <f>(($D674*'fnd base rates'!G$107)
+($E674*'fnd base rates'!G$108)
+($F674*'fnd base rates'!G$109)
+($G674*'fnd base rates'!G$110)
+($H674*'fnd base rates'!G$111)
+($I674*'fnd base rates'!G$112)
+($J674*'fnd base rates'!G$113)
+($K674*'fnd base rates'!G$114)
+($M674*'fnd base rates'!G$116)
+($N674*'fnd base rates'!G$117)
+($O674*'fnd base rates'!G$118)
+($P674*VLOOKUP($S674+12,rate_basefnd,7)))
*$R674</f>
        <v>531148.07702604798</v>
      </c>
      <c r="Z674" s="1">
        <f>(($D674*'fnd base rates'!H$107)
+($E674*'fnd base rates'!H$108)
+($F674*'fnd base rates'!H$109)
+($G674*'fnd base rates'!H$110)
+($H674*'fnd base rates'!H$111)
+($I674*'fnd base rates'!H$112)
+($J674*'fnd base rates'!H$113)
+($K674*'fnd base rates'!H$114)
+($M674*'fnd base rates'!H$116)
+($N674*'fnd base rates'!H$117)
+($O674*'fnd base rates'!H$118)
+($P674*VLOOKUP($S674+12,rate_basefnd,8)))</f>
        <v>1040509.3744519999</v>
      </c>
      <c r="AA674" s="1">
        <f>(($D674*'fnd base rates'!I$107)
+($E674*'fnd base rates'!I$108)
+($F674*'fnd base rates'!I$109)
+($G674*'fnd base rates'!I$110)
+($H674*'fnd base rates'!I$111)
+($I674*'fnd base rates'!I$112)
+($J674*'fnd base rates'!I$113)
+($K674*'fnd base rates'!I$114)
+($M674*'fnd base rates'!I$116)
+($N674*'fnd base rates'!I$117)
+($O674*'fnd base rates'!I$118)
+($P674*VLOOKUP($S674+12,rate_basefnd,9)))
*$R674</f>
        <v>851125.56864000019</v>
      </c>
      <c r="AB674" s="1">
        <f>(($D674*'fnd base rates'!J$107)
+($E674*'fnd base rates'!J$108)
+($F674*'fnd base rates'!J$109)
+($G674*'fnd base rates'!J$110)
+($H674*'fnd base rates'!J$111)
+($I674*'fnd base rates'!J$112)
+($J674*'fnd base rates'!J$113)
+($K674*'fnd base rates'!J$114)
+($M674*'fnd base rates'!J$116)
+($N674*'fnd base rates'!J$117)
+($O674*'fnd base rates'!J$118)
+($P674*VLOOKUP($S674+12,rate_basefnd,10)))
*$R674</f>
        <v>1716851.3683200004</v>
      </c>
      <c r="AC674" s="1">
        <f>(($D674*'fnd base rates'!K$107)
+($E674*'fnd base rates'!K$108)
+($F674*'fnd base rates'!K$109)
+($G674*'fnd base rates'!K$110)
+($H674*'fnd base rates'!K$111)
+($I674*'fnd base rates'!K$112)
+($J674*'fnd base rates'!K$113)
+($K674*'fnd base rates'!K$114)
+($M674*'fnd base rates'!K$116)
+($N674*'fnd base rates'!K$117)
+($O674*'fnd base rates'!K$118)
+($P674*VLOOKUP($S674+12,rate_basefnd,11)))
*$R674</f>
        <v>1948593.4889523203</v>
      </c>
      <c r="AD674" s="1">
        <f>(($D674*'fnd base rates'!L$107)
+($E674*'fnd base rates'!L$108)
+($F674*'fnd base rates'!L$109)
+($G674*'fnd base rates'!L$110)
+($H674*'fnd base rates'!L$111)
+($I674*'fnd base rates'!L$112)
+($J674*'fnd base rates'!L$113)
+($K674*'fnd base rates'!L$114)
+($M674*'fnd base rates'!L$116)
+($N674*'fnd base rates'!L$117)
+($O674*'fnd base rates'!L$118)
+($P674*VLOOKUP($S674+12,rate_basefnd,12)))</f>
        <v>2972527.7130399998</v>
      </c>
      <c r="AE674" s="1">
        <f>(($D674*'fnd base rates'!M$107)
+($E674*'fnd base rates'!M$108)
+($F674*'fnd base rates'!M$109)
+($G674*'fnd base rates'!M$110)
+($H674*'fnd base rates'!M$111)
+($I674*'fnd base rates'!M$112)
+($J674*'fnd base rates'!M$113)
+($K674*'fnd base rates'!M$114)
+($M674*'fnd base rates'!M$116)
+($N674*'fnd base rates'!M$117)
+($O674*'fnd base rates'!M$118)
+($P674*VLOOKUP($S674+12,rate_basefnd,13)))</f>
        <v>0</v>
      </c>
      <c r="AF674" s="4">
        <f t="shared" si="767"/>
        <v>25653097.52930294</v>
      </c>
      <c r="AH674" s="269">
        <f t="shared" si="768"/>
        <v>484035035</v>
      </c>
      <c r="AI674" s="4" t="str">
        <f t="shared" si="769"/>
        <v>484</v>
      </c>
      <c r="AJ674" s="2" t="str">
        <f t="shared" si="770"/>
        <v>035</v>
      </c>
      <c r="AK674" s="2" t="str">
        <f t="shared" si="771"/>
        <v>035</v>
      </c>
      <c r="AL674" s="4">
        <f t="shared" si="772"/>
        <v>1</v>
      </c>
      <c r="AM674" s="4">
        <f t="shared" si="763"/>
        <v>1478</v>
      </c>
      <c r="AN674" s="4">
        <f t="shared" si="773"/>
        <v>25653097.52930294</v>
      </c>
      <c r="AO674" s="4">
        <f t="shared" si="774"/>
        <v>17357</v>
      </c>
      <c r="AP674" s="4">
        <f t="shared" si="764"/>
        <v>0</v>
      </c>
      <c r="AQ674" s="4">
        <v>17357</v>
      </c>
      <c r="AW674" s="4">
        <v>17357</v>
      </c>
      <c r="AX674" s="5">
        <f t="shared" si="775"/>
        <v>0</v>
      </c>
      <c r="AY674" s="4">
        <v>17357</v>
      </c>
      <c r="AZ674" s="5"/>
      <c r="BB674" s="5">
        <f t="shared" ref="BB674" si="799">BC674-BA674</f>
        <v>0</v>
      </c>
    </row>
    <row r="675" spans="1:54" s="4" customFormat="1">
      <c r="A675" s="269">
        <v>484</v>
      </c>
      <c r="B675" s="2">
        <v>484035044</v>
      </c>
      <c r="C675" s="9" t="s">
        <v>301</v>
      </c>
      <c r="D675" s="14">
        <f>'fnd enro'!D675</f>
        <v>0</v>
      </c>
      <c r="E675" s="14">
        <f>'fnd enro'!E675</f>
        <v>0</v>
      </c>
      <c r="F675" s="14">
        <f>'fnd enro'!F675</f>
        <v>0</v>
      </c>
      <c r="G675" s="14">
        <f>'fnd enro'!G675</f>
        <v>0</v>
      </c>
      <c r="H675" s="14">
        <f>'fnd enro'!H675</f>
        <v>3</v>
      </c>
      <c r="I675" s="14">
        <f>'fnd enro'!I675</f>
        <v>3</v>
      </c>
      <c r="J675" s="14">
        <f>'fnd enro'!J675</f>
        <v>0</v>
      </c>
      <c r="K675" s="15">
        <f>'fnd enro'!K675</f>
        <v>0.2316</v>
      </c>
      <c r="L675" s="14">
        <f>'fnd enro'!L675</f>
        <v>0</v>
      </c>
      <c r="M675" s="14">
        <f>'fnd enro'!M675</f>
        <v>0</v>
      </c>
      <c r="N675" s="14">
        <f>'fnd enro'!N675</f>
        <v>0</v>
      </c>
      <c r="O675" s="14">
        <f>'fnd enro'!O675</f>
        <v>0</v>
      </c>
      <c r="P675" s="14">
        <f>'fnd enro'!P675</f>
        <v>2</v>
      </c>
      <c r="Q675" s="14">
        <f>'fnd enro'!R675</f>
        <v>6</v>
      </c>
      <c r="R675" s="15">
        <f t="shared" si="766"/>
        <v>1.0880000000000001</v>
      </c>
      <c r="S675" s="14">
        <f>VALUE('fnd enro'!Q675)</f>
        <v>11</v>
      </c>
      <c r="T675" s="2"/>
      <c r="U675" s="1">
        <f>(($D675*'fnd base rates'!C$107)
+($E675*'fnd base rates'!C$108)
+($F675*'fnd base rates'!C$109)
+($G675*'fnd base rates'!C$110)
+($H675*'fnd base rates'!C$111)
+($I675*'fnd base rates'!C$112)
+($J675*'fnd base rates'!C$113)
+($K675*'fnd base rates'!C$114)
+($M675*'fnd base rates'!C$116)
+($N675*'fnd base rates'!C$117)
+($O675*'fnd base rates'!C$118)
+($P675*VLOOKUP($S675+12,rate_basefnd,3)))
*$R675</f>
        <v>3683.9767866880002</v>
      </c>
      <c r="V675" s="1">
        <f>(($D675*'fnd base rates'!D$107)
+($E675*'fnd base rates'!D$108)
+($F675*'fnd base rates'!D$109)
+($G675*'fnd base rates'!D$110)
+($H675*'fnd base rates'!D$111)
+($I675*'fnd base rates'!D$112)
+($J675*'fnd base rates'!D$113)
+($K675*'fnd base rates'!D$114)
+($M675*'fnd base rates'!D$116)
+($N675*'fnd base rates'!D$117)
+($O675*'fnd base rates'!D$118)
+($P675*VLOOKUP($S675+12,rate_basefnd,4)))
*$R675</f>
        <v>5856.5299200000009</v>
      </c>
      <c r="W675" s="1">
        <f>(($D675*'fnd base rates'!E$107)
+($E675*'fnd base rates'!E$108)
+($F675*'fnd base rates'!E$109)
+($G675*'fnd base rates'!E$110)
+($H675*'fnd base rates'!E$111)
+($I675*'fnd base rates'!E$112)
+($J675*'fnd base rates'!E$113)
+($K675*'fnd base rates'!E$114)
+($M675*'fnd base rates'!E$116)
+($N675*'fnd base rates'!E$117)
+($O675*'fnd base rates'!E$118)
+($P675*VLOOKUP($S675+12,rate_basefnd,5)))
*$R675</f>
        <v>35740.758934527999</v>
      </c>
      <c r="X675" s="1">
        <f>(($D675*'fnd base rates'!F$107)
+($E675*'fnd base rates'!F$108)
+($F675*'fnd base rates'!F$109)
+($G675*'fnd base rates'!F$110)
+($H675*'fnd base rates'!F$111)
+($I675*'fnd base rates'!F$112)
+($J675*'fnd base rates'!F$113)
+($K675*'fnd base rates'!F$114)
+($M675*'fnd base rates'!F$116)
+($N675*'fnd base rates'!F$117)
+($O675*'fnd base rates'!F$118)
+($P675*VLOOKUP($S675+12,rate_basefnd,6)))
*$R675</f>
        <v>6143.7058575360006</v>
      </c>
      <c r="Y675" s="1">
        <f>(($D675*'fnd base rates'!G$107)
+($E675*'fnd base rates'!G$108)
+($F675*'fnd base rates'!G$109)
+($G675*'fnd base rates'!G$110)
+($H675*'fnd base rates'!G$111)
+($I675*'fnd base rates'!G$112)
+($J675*'fnd base rates'!G$113)
+($K675*'fnd base rates'!G$114)
+($M675*'fnd base rates'!G$116)
+($N675*'fnd base rates'!G$117)
+($O675*'fnd base rates'!G$118)
+($P675*VLOOKUP($S675+12,rate_basefnd,7)))
*$R675</f>
        <v>1493.0294248959999</v>
      </c>
      <c r="Z675" s="1">
        <f>(($D675*'fnd base rates'!H$107)
+($E675*'fnd base rates'!H$108)
+($F675*'fnd base rates'!H$109)
+($G675*'fnd base rates'!H$110)
+($H675*'fnd base rates'!H$111)
+($I675*'fnd base rates'!H$112)
+($J675*'fnd base rates'!H$113)
+($K675*'fnd base rates'!H$114)
+($M675*'fnd base rates'!H$116)
+($N675*'fnd base rates'!H$117)
+($O675*'fnd base rates'!H$118)
+($P675*VLOOKUP($S675+12,rate_basefnd,8)))</f>
        <v>4112.0736040000002</v>
      </c>
      <c r="AA675" s="1">
        <f>(($D675*'fnd base rates'!I$107)
+($E675*'fnd base rates'!I$108)
+($F675*'fnd base rates'!I$109)
+($G675*'fnd base rates'!I$110)
+($H675*'fnd base rates'!I$111)
+($I675*'fnd base rates'!I$112)
+($J675*'fnd base rates'!I$113)
+($K675*'fnd base rates'!I$114)
+($M675*'fnd base rates'!I$116)
+($N675*'fnd base rates'!I$117)
+($O675*'fnd base rates'!I$118)
+($P675*VLOOKUP($S675+12,rate_basefnd,9)))
*$R675</f>
        <v>2914.8716799999997</v>
      </c>
      <c r="AB675" s="1">
        <f>(($D675*'fnd base rates'!J$107)
+($E675*'fnd base rates'!J$108)
+($F675*'fnd base rates'!J$109)
+($G675*'fnd base rates'!J$110)
+($H675*'fnd base rates'!J$111)
+($I675*'fnd base rates'!J$112)
+($J675*'fnd base rates'!J$113)
+($K675*'fnd base rates'!J$114)
+($M675*'fnd base rates'!J$116)
+($N675*'fnd base rates'!J$117)
+($O675*'fnd base rates'!J$118)
+($P675*VLOOKUP($S675+12,rate_basefnd,10)))
*$R675</f>
        <v>4455.5993600000002</v>
      </c>
      <c r="AC675" s="1">
        <f>(($D675*'fnd base rates'!K$107)
+($E675*'fnd base rates'!K$108)
+($F675*'fnd base rates'!K$109)
+($G675*'fnd base rates'!K$110)
+($H675*'fnd base rates'!K$111)
+($I675*'fnd base rates'!K$112)
+($J675*'fnd base rates'!K$113)
+($K675*'fnd base rates'!K$114)
+($M675*'fnd base rates'!K$116)
+($N675*'fnd base rates'!K$117)
+($O675*'fnd base rates'!K$118)
+($P675*VLOOKUP($S675+12,rate_basefnd,11)))
*$R675</f>
        <v>7612.3652966399995</v>
      </c>
      <c r="AD675" s="1">
        <f>(($D675*'fnd base rates'!L$107)
+($E675*'fnd base rates'!L$108)
+($F675*'fnd base rates'!L$109)
+($G675*'fnd base rates'!L$110)
+($H675*'fnd base rates'!L$111)
+($I675*'fnd base rates'!L$112)
+($J675*'fnd base rates'!L$113)
+($K675*'fnd base rates'!L$114)
+($M675*'fnd base rates'!L$116)
+($N675*'fnd base rates'!L$117)
+($O675*'fnd base rates'!L$118)
+($P675*VLOOKUP($S675+12,rate_basefnd,12)))</f>
        <v>9895.9900800000014</v>
      </c>
      <c r="AE675" s="1">
        <f>(($D675*'fnd base rates'!M$107)
+($E675*'fnd base rates'!M$108)
+($F675*'fnd base rates'!M$109)
+($G675*'fnd base rates'!M$110)
+($H675*'fnd base rates'!M$111)
+($I675*'fnd base rates'!M$112)
+($J675*'fnd base rates'!M$113)
+($K675*'fnd base rates'!M$114)
+($M675*'fnd base rates'!M$116)
+($N675*'fnd base rates'!M$117)
+($O675*'fnd base rates'!M$118)
+($P675*VLOOKUP($S675+12,rate_basefnd,13)))</f>
        <v>0</v>
      </c>
      <c r="AF675" s="4">
        <f t="shared" si="767"/>
        <v>81908.900944287991</v>
      </c>
      <c r="AH675" s="269">
        <f t="shared" si="768"/>
        <v>484035044</v>
      </c>
      <c r="AI675" s="4" t="str">
        <f t="shared" si="769"/>
        <v>484</v>
      </c>
      <c r="AJ675" s="2" t="str">
        <f t="shared" si="770"/>
        <v>035</v>
      </c>
      <c r="AK675" s="2" t="str">
        <f t="shared" si="771"/>
        <v>044</v>
      </c>
      <c r="AL675" s="4">
        <f t="shared" si="772"/>
        <v>1</v>
      </c>
      <c r="AM675" s="4">
        <f t="shared" si="763"/>
        <v>6</v>
      </c>
      <c r="AN675" s="4">
        <f t="shared" si="773"/>
        <v>81908.900944287991</v>
      </c>
      <c r="AO675" s="4">
        <f t="shared" si="774"/>
        <v>13651</v>
      </c>
      <c r="AP675" s="4">
        <f t="shared" si="764"/>
        <v>0</v>
      </c>
      <c r="AQ675" s="4">
        <v>13651</v>
      </c>
      <c r="AW675" s="4">
        <v>13651</v>
      </c>
      <c r="AX675" s="5">
        <f t="shared" si="775"/>
        <v>0</v>
      </c>
      <c r="AY675" s="4">
        <v>13651</v>
      </c>
      <c r="AZ675" s="5"/>
      <c r="BB675" s="5">
        <f t="shared" ref="BB675" si="800">BC675-BA675</f>
        <v>0</v>
      </c>
    </row>
    <row r="676" spans="1:54" s="4" customFormat="1">
      <c r="A676" s="269">
        <v>484</v>
      </c>
      <c r="B676" s="2">
        <v>484035046</v>
      </c>
      <c r="C676" s="9" t="s">
        <v>301</v>
      </c>
      <c r="D676" s="14">
        <f>'fnd enro'!D676</f>
        <v>0</v>
      </c>
      <c r="E676" s="14">
        <f>'fnd enro'!E676</f>
        <v>0</v>
      </c>
      <c r="F676" s="14">
        <f>'fnd enro'!F676</f>
        <v>0</v>
      </c>
      <c r="G676" s="14">
        <f>'fnd enro'!G676</f>
        <v>0</v>
      </c>
      <c r="H676" s="14">
        <f>'fnd enro'!H676</f>
        <v>1</v>
      </c>
      <c r="I676" s="14">
        <f>'fnd enro'!I676</f>
        <v>0</v>
      </c>
      <c r="J676" s="14">
        <f>'fnd enro'!J676</f>
        <v>0</v>
      </c>
      <c r="K676" s="15">
        <f>'fnd enro'!K676</f>
        <v>3.8600000000000002E-2</v>
      </c>
      <c r="L676" s="14">
        <f>'fnd enro'!L676</f>
        <v>0</v>
      </c>
      <c r="M676" s="14">
        <f>'fnd enro'!M676</f>
        <v>0</v>
      </c>
      <c r="N676" s="14">
        <f>'fnd enro'!N676</f>
        <v>0</v>
      </c>
      <c r="O676" s="14">
        <f>'fnd enro'!O676</f>
        <v>0</v>
      </c>
      <c r="P676" s="14">
        <f>'fnd enro'!P676</f>
        <v>0</v>
      </c>
      <c r="Q676" s="14">
        <f>'fnd enro'!R676</f>
        <v>1</v>
      </c>
      <c r="R676" s="15">
        <f t="shared" si="766"/>
        <v>1.0880000000000001</v>
      </c>
      <c r="S676" s="14">
        <f>VALUE('fnd enro'!Q676)</f>
        <v>3</v>
      </c>
      <c r="T676" s="2"/>
      <c r="U676" s="1">
        <f>(($D676*'fnd base rates'!C$107)
+($E676*'fnd base rates'!C$108)
+($F676*'fnd base rates'!C$109)
+($G676*'fnd base rates'!C$110)
+($H676*'fnd base rates'!C$111)
+($I676*'fnd base rates'!C$112)
+($J676*'fnd base rates'!C$113)
+($K676*'fnd base rates'!C$114)
+($M676*'fnd base rates'!C$116)
+($N676*'fnd base rates'!C$117)
+($O676*'fnd base rates'!C$118)
+($P676*VLOOKUP($S676+12,rate_basefnd,3)))
*$R676</f>
        <v>583.66994444800014</v>
      </c>
      <c r="V676" s="1">
        <f>(($D676*'fnd base rates'!D$107)
+($E676*'fnd base rates'!D$108)
+($F676*'fnd base rates'!D$109)
+($G676*'fnd base rates'!D$110)
+($H676*'fnd base rates'!D$111)
+($I676*'fnd base rates'!D$112)
+($J676*'fnd base rates'!D$113)
+($K676*'fnd base rates'!D$114)
+($M676*'fnd base rates'!D$116)
+($N676*'fnd base rates'!D$117)
+($O676*'fnd base rates'!D$118)
+($P676*VLOOKUP($S676+12,rate_basefnd,4)))
*$R676</f>
        <v>832.40704000000005</v>
      </c>
      <c r="W676" s="1">
        <f>(($D676*'fnd base rates'!E$107)
+($E676*'fnd base rates'!E$108)
+($F676*'fnd base rates'!E$109)
+($G676*'fnd base rates'!E$110)
+($H676*'fnd base rates'!E$111)
+($I676*'fnd base rates'!E$112)
+($J676*'fnd base rates'!E$113)
+($K676*'fnd base rates'!E$114)
+($M676*'fnd base rates'!E$116)
+($N676*'fnd base rates'!E$117)
+($O676*'fnd base rates'!E$118)
+($P676*VLOOKUP($S676+12,rate_basefnd,5)))
*$R676</f>
        <v>3763.9146490880003</v>
      </c>
      <c r="X676" s="1">
        <f>(($D676*'fnd base rates'!F$107)
+($E676*'fnd base rates'!F$108)
+($F676*'fnd base rates'!F$109)
+($G676*'fnd base rates'!F$110)
+($H676*'fnd base rates'!F$111)
+($I676*'fnd base rates'!F$112)
+($J676*'fnd base rates'!F$113)
+($K676*'fnd base rates'!F$114)
+($M676*'fnd base rates'!F$116)
+($N676*'fnd base rates'!F$117)
+($O676*'fnd base rates'!F$118)
+($P676*VLOOKUP($S676+12,rate_basefnd,6)))
*$R676</f>
        <v>1082.9695362560001</v>
      </c>
      <c r="Y676" s="1">
        <f>(($D676*'fnd base rates'!G$107)
+($E676*'fnd base rates'!G$108)
+($F676*'fnd base rates'!G$109)
+($G676*'fnd base rates'!G$110)
+($H676*'fnd base rates'!G$111)
+($I676*'fnd base rates'!G$112)
+($J676*'fnd base rates'!G$113)
+($K676*'fnd base rates'!G$114)
+($M676*'fnd base rates'!G$116)
+($N676*'fnd base rates'!G$117)
+($O676*'fnd base rates'!G$118)
+($P676*VLOOKUP($S676+12,rate_basefnd,7)))
*$R676</f>
        <v>183.27717081600002</v>
      </c>
      <c r="Z676" s="1">
        <f>(($D676*'fnd base rates'!H$107)
+($E676*'fnd base rates'!H$108)
+($F676*'fnd base rates'!H$109)
+($G676*'fnd base rates'!H$110)
+($H676*'fnd base rates'!H$111)
+($I676*'fnd base rates'!H$112)
+($J676*'fnd base rates'!H$113)
+($K676*'fnd base rates'!H$114)
+($M676*'fnd base rates'!H$116)
+($N676*'fnd base rates'!H$117)
+($O676*'fnd base rates'!H$118)
+($P676*VLOOKUP($S676+12,rate_basefnd,8)))</f>
        <v>523.43893400000002</v>
      </c>
      <c r="AA676" s="1">
        <f>(($D676*'fnd base rates'!I$107)
+($E676*'fnd base rates'!I$108)
+($F676*'fnd base rates'!I$109)
+($G676*'fnd base rates'!I$110)
+($H676*'fnd base rates'!I$111)
+($I676*'fnd base rates'!I$112)
+($J676*'fnd base rates'!I$113)
+($K676*'fnd base rates'!I$114)
+($M676*'fnd base rates'!I$116)
+($N676*'fnd base rates'!I$117)
+($O676*'fnd base rates'!I$118)
+($P676*VLOOKUP($S676+12,rate_basefnd,9)))
*$R676</f>
        <v>394.60672000000005</v>
      </c>
      <c r="AB676" s="1">
        <f>(($D676*'fnd base rates'!J$107)
+($E676*'fnd base rates'!J$108)
+($F676*'fnd base rates'!J$109)
+($G676*'fnd base rates'!J$110)
+($H676*'fnd base rates'!J$111)
+($I676*'fnd base rates'!J$112)
+($J676*'fnd base rates'!J$113)
+($K676*'fnd base rates'!J$114)
+($M676*'fnd base rates'!J$116)
+($N676*'fnd base rates'!J$117)
+($O676*'fnd base rates'!J$118)
+($P676*VLOOKUP($S676+12,rate_basefnd,10)))
*$R676</f>
        <v>270.70528000000002</v>
      </c>
      <c r="AC676" s="1">
        <f>(($D676*'fnd base rates'!K$107)
+($E676*'fnd base rates'!K$108)
+($F676*'fnd base rates'!K$109)
+($G676*'fnd base rates'!K$110)
+($H676*'fnd base rates'!K$111)
+($I676*'fnd base rates'!K$112)
+($J676*'fnd base rates'!K$113)
+($K676*'fnd base rates'!K$114)
+($M676*'fnd base rates'!K$116)
+($N676*'fnd base rates'!K$117)
+($O676*'fnd base rates'!K$118)
+($P676*VLOOKUP($S676+12,rate_basefnd,11)))
*$R676</f>
        <v>1286.18994944</v>
      </c>
      <c r="AD676" s="1">
        <f>(($D676*'fnd base rates'!L$107)
+($E676*'fnd base rates'!L$108)
+($F676*'fnd base rates'!L$109)
+($G676*'fnd base rates'!L$110)
+($H676*'fnd base rates'!L$111)
+($I676*'fnd base rates'!L$112)
+($J676*'fnd base rates'!L$113)
+($K676*'fnd base rates'!L$114)
+($M676*'fnd base rates'!L$116)
+($N676*'fnd base rates'!L$117)
+($O676*'fnd base rates'!L$118)
+($P676*VLOOKUP($S676+12,rate_basefnd,12)))</f>
        <v>1512.47668</v>
      </c>
      <c r="AE676" s="1">
        <f>(($D676*'fnd base rates'!M$107)
+($E676*'fnd base rates'!M$108)
+($F676*'fnd base rates'!M$109)
+($G676*'fnd base rates'!M$110)
+($H676*'fnd base rates'!M$111)
+($I676*'fnd base rates'!M$112)
+($J676*'fnd base rates'!M$113)
+($K676*'fnd base rates'!M$114)
+($M676*'fnd base rates'!M$116)
+($N676*'fnd base rates'!M$117)
+($O676*'fnd base rates'!M$118)
+($P676*VLOOKUP($S676+12,rate_basefnd,13)))</f>
        <v>0</v>
      </c>
      <c r="AF676" s="4">
        <f t="shared" si="767"/>
        <v>10433.655904048001</v>
      </c>
      <c r="AH676" s="269">
        <f t="shared" si="768"/>
        <v>484035046</v>
      </c>
      <c r="AI676" s="4" t="str">
        <f t="shared" si="769"/>
        <v>484</v>
      </c>
      <c r="AJ676" s="2" t="str">
        <f t="shared" si="770"/>
        <v>035</v>
      </c>
      <c r="AK676" s="2" t="str">
        <f t="shared" si="771"/>
        <v>046</v>
      </c>
      <c r="AL676" s="4">
        <f t="shared" si="772"/>
        <v>1</v>
      </c>
      <c r="AM676" s="4">
        <f t="shared" si="763"/>
        <v>1</v>
      </c>
      <c r="AN676" s="4">
        <f t="shared" si="773"/>
        <v>10433.655904048001</v>
      </c>
      <c r="AO676" s="4">
        <f t="shared" si="774"/>
        <v>10434</v>
      </c>
      <c r="AP676" s="4">
        <f t="shared" si="764"/>
        <v>0</v>
      </c>
      <c r="AQ676" s="4">
        <v>10434</v>
      </c>
      <c r="AW676" s="4">
        <v>10434</v>
      </c>
      <c r="AX676" s="5">
        <f t="shared" si="775"/>
        <v>0</v>
      </c>
      <c r="AY676" s="4">
        <v>10434</v>
      </c>
      <c r="AZ676" s="5"/>
      <c r="BB676" s="5">
        <f t="shared" ref="BB676" si="801">BC676-BA676</f>
        <v>0</v>
      </c>
    </row>
    <row r="677" spans="1:54" s="4" customFormat="1">
      <c r="A677" s="269">
        <v>484</v>
      </c>
      <c r="B677" s="2">
        <v>484035050</v>
      </c>
      <c r="C677" s="9" t="s">
        <v>301</v>
      </c>
      <c r="D677" s="14">
        <f>'fnd enro'!D677</f>
        <v>0</v>
      </c>
      <c r="E677" s="14">
        <f>'fnd enro'!E677</f>
        <v>0</v>
      </c>
      <c r="F677" s="14">
        <f>'fnd enro'!F677</f>
        <v>0</v>
      </c>
      <c r="G677" s="14">
        <f>'fnd enro'!G677</f>
        <v>0</v>
      </c>
      <c r="H677" s="14">
        <f>'fnd enro'!H677</f>
        <v>1</v>
      </c>
      <c r="I677" s="14">
        <f>'fnd enro'!I677</f>
        <v>0</v>
      </c>
      <c r="J677" s="14">
        <f>'fnd enro'!J677</f>
        <v>0</v>
      </c>
      <c r="K677" s="15">
        <f>'fnd enro'!K677</f>
        <v>3.8600000000000002E-2</v>
      </c>
      <c r="L677" s="14">
        <f>'fnd enro'!L677</f>
        <v>0</v>
      </c>
      <c r="M677" s="14">
        <f>'fnd enro'!M677</f>
        <v>0</v>
      </c>
      <c r="N677" s="14">
        <f>'fnd enro'!N677</f>
        <v>0</v>
      </c>
      <c r="O677" s="14">
        <f>'fnd enro'!O677</f>
        <v>0</v>
      </c>
      <c r="P677" s="14">
        <f>'fnd enro'!P677</f>
        <v>1</v>
      </c>
      <c r="Q677" s="14">
        <f>'fnd enro'!R677</f>
        <v>1</v>
      </c>
      <c r="R677" s="15">
        <f t="shared" si="766"/>
        <v>1.0880000000000001</v>
      </c>
      <c r="S677" s="14">
        <f>VALUE('fnd enro'!Q677)</f>
        <v>4</v>
      </c>
      <c r="T677" s="2"/>
      <c r="U677" s="1">
        <f>(($D677*'fnd base rates'!C$107)
+($E677*'fnd base rates'!C$108)
+($F677*'fnd base rates'!C$109)
+($G677*'fnd base rates'!C$110)
+($H677*'fnd base rates'!C$111)
+($I677*'fnd base rates'!C$112)
+($J677*'fnd base rates'!C$113)
+($K677*'fnd base rates'!C$114)
+($M677*'fnd base rates'!C$116)
+($N677*'fnd base rates'!C$117)
+($O677*'fnd base rates'!C$118)
+($P677*VLOOKUP($S677+12,rate_basefnd,3)))
*$R677</f>
        <v>647.19826444800003</v>
      </c>
      <c r="V677" s="1">
        <f>(($D677*'fnd base rates'!D$107)
+($E677*'fnd base rates'!D$108)
+($F677*'fnd base rates'!D$109)
+($G677*'fnd base rates'!D$110)
+($H677*'fnd base rates'!D$111)
+($I677*'fnd base rates'!D$112)
+($J677*'fnd base rates'!D$113)
+($K677*'fnd base rates'!D$114)
+($M677*'fnd base rates'!D$116)
+($N677*'fnd base rates'!D$117)
+($O677*'fnd base rates'!D$118)
+($P677*VLOOKUP($S677+12,rate_basefnd,4)))
*$R677</f>
        <v>1133.3913600000001</v>
      </c>
      <c r="W677" s="1">
        <f>(($D677*'fnd base rates'!E$107)
+($E677*'fnd base rates'!E$108)
+($F677*'fnd base rates'!E$109)
+($G677*'fnd base rates'!E$110)
+($H677*'fnd base rates'!E$111)
+($I677*'fnd base rates'!E$112)
+($J677*'fnd base rates'!E$113)
+($K677*'fnd base rates'!E$114)
+($M677*'fnd base rates'!E$116)
+($N677*'fnd base rates'!E$117)
+($O677*'fnd base rates'!E$118)
+($P677*VLOOKUP($S677+12,rate_basefnd,5)))
*$R677</f>
        <v>6702.1456890879999</v>
      </c>
      <c r="X677" s="1">
        <f>(($D677*'fnd base rates'!F$107)
+($E677*'fnd base rates'!F$108)
+($F677*'fnd base rates'!F$109)
+($G677*'fnd base rates'!F$110)
+($H677*'fnd base rates'!F$111)
+($I677*'fnd base rates'!F$112)
+($J677*'fnd base rates'!F$113)
+($K677*'fnd base rates'!F$114)
+($M677*'fnd base rates'!F$116)
+($N677*'fnd base rates'!F$117)
+($O677*'fnd base rates'!F$118)
+($P677*VLOOKUP($S677+12,rate_basefnd,6)))
*$R677</f>
        <v>1082.9695362560001</v>
      </c>
      <c r="Y677" s="1">
        <f>(($D677*'fnd base rates'!G$107)
+($E677*'fnd base rates'!G$108)
+($F677*'fnd base rates'!G$109)
+($G677*'fnd base rates'!G$110)
+($H677*'fnd base rates'!G$111)
+($I677*'fnd base rates'!G$112)
+($J677*'fnd base rates'!G$113)
+($K677*'fnd base rates'!G$114)
+($M677*'fnd base rates'!G$116)
+($N677*'fnd base rates'!G$117)
+($O677*'fnd base rates'!G$118)
+($P677*VLOOKUP($S677+12,rate_basefnd,7)))
*$R677</f>
        <v>325.82693081600007</v>
      </c>
      <c r="Z677" s="1">
        <f>(($D677*'fnd base rates'!H$107)
+($E677*'fnd base rates'!H$108)
+($F677*'fnd base rates'!H$109)
+($G677*'fnd base rates'!H$110)
+($H677*'fnd base rates'!H$111)
+($I677*'fnd base rates'!H$112)
+($J677*'fnd base rates'!H$113)
+($K677*'fnd base rates'!H$114)
+($M677*'fnd base rates'!H$116)
+($N677*'fnd base rates'!H$117)
+($O677*'fnd base rates'!H$118)
+($P677*VLOOKUP($S677+12,rate_basefnd,8)))</f>
        <v>543.51893400000006</v>
      </c>
      <c r="AA677" s="1">
        <f>(($D677*'fnd base rates'!I$107)
+($E677*'fnd base rates'!I$108)
+($F677*'fnd base rates'!I$109)
+($G677*'fnd base rates'!I$110)
+($H677*'fnd base rates'!I$111)
+($I677*'fnd base rates'!I$112)
+($J677*'fnd base rates'!I$113)
+($K677*'fnd base rates'!I$114)
+($M677*'fnd base rates'!I$116)
+($N677*'fnd base rates'!I$117)
+($O677*'fnd base rates'!I$118)
+($P677*VLOOKUP($S677+12,rate_basefnd,9)))
*$R677</f>
        <v>513.59040000000005</v>
      </c>
      <c r="AB677" s="1">
        <f>(($D677*'fnd base rates'!J$107)
+($E677*'fnd base rates'!J$108)
+($F677*'fnd base rates'!J$109)
+($G677*'fnd base rates'!J$110)
+($H677*'fnd base rates'!J$111)
+($I677*'fnd base rates'!J$112)
+($J677*'fnd base rates'!J$113)
+($K677*'fnd base rates'!J$114)
+($M677*'fnd base rates'!J$116)
+($N677*'fnd base rates'!J$117)
+($O677*'fnd base rates'!J$118)
+($P677*VLOOKUP($S677+12,rate_basefnd,10)))
*$R677</f>
        <v>888.95040000000006</v>
      </c>
      <c r="AC677" s="1">
        <f>(($D677*'fnd base rates'!K$107)
+($E677*'fnd base rates'!K$108)
+($F677*'fnd base rates'!K$109)
+($G677*'fnd base rates'!K$110)
+($H677*'fnd base rates'!K$111)
+($I677*'fnd base rates'!K$112)
+($J677*'fnd base rates'!K$113)
+($K677*'fnd base rates'!K$114)
+($M677*'fnd base rates'!K$116)
+($N677*'fnd base rates'!K$117)
+($O677*'fnd base rates'!K$118)
+($P677*VLOOKUP($S677+12,rate_basefnd,11)))
*$R677</f>
        <v>1286.18994944</v>
      </c>
      <c r="AD677" s="1">
        <f>(($D677*'fnd base rates'!L$107)
+($E677*'fnd base rates'!L$108)
+($F677*'fnd base rates'!L$109)
+($G677*'fnd base rates'!L$110)
+($H677*'fnd base rates'!L$111)
+($I677*'fnd base rates'!L$112)
+($J677*'fnd base rates'!L$113)
+($K677*'fnd base rates'!L$114)
+($M677*'fnd base rates'!L$116)
+($N677*'fnd base rates'!L$117)
+($O677*'fnd base rates'!L$118)
+($P677*VLOOKUP($S677+12,rate_basefnd,12)))</f>
        <v>1949.3166799999999</v>
      </c>
      <c r="AE677" s="1">
        <f>(($D677*'fnd base rates'!M$107)
+($E677*'fnd base rates'!M$108)
+($F677*'fnd base rates'!M$109)
+($G677*'fnd base rates'!M$110)
+($H677*'fnd base rates'!M$111)
+($I677*'fnd base rates'!M$112)
+($J677*'fnd base rates'!M$113)
+($K677*'fnd base rates'!M$114)
+($M677*'fnd base rates'!M$116)
+($N677*'fnd base rates'!M$117)
+($O677*'fnd base rates'!M$118)
+($P677*VLOOKUP($S677+12,rate_basefnd,13)))</f>
        <v>0</v>
      </c>
      <c r="AF677" s="4">
        <f t="shared" si="767"/>
        <v>15073.098144047999</v>
      </c>
      <c r="AH677" s="269">
        <f t="shared" si="768"/>
        <v>484035050</v>
      </c>
      <c r="AI677" s="4" t="str">
        <f t="shared" si="769"/>
        <v>484</v>
      </c>
      <c r="AJ677" s="2" t="str">
        <f t="shared" si="770"/>
        <v>035</v>
      </c>
      <c r="AK677" s="2" t="str">
        <f t="shared" si="771"/>
        <v>050</v>
      </c>
      <c r="AL677" s="4">
        <f t="shared" si="772"/>
        <v>1</v>
      </c>
      <c r="AM677" s="4">
        <f t="shared" si="763"/>
        <v>1</v>
      </c>
      <c r="AN677" s="4">
        <f t="shared" si="773"/>
        <v>15073.098144047999</v>
      </c>
      <c r="AO677" s="4">
        <f t="shared" si="774"/>
        <v>15073</v>
      </c>
      <c r="AP677" s="4">
        <f t="shared" si="764"/>
        <v>0</v>
      </c>
      <c r="AQ677" s="4">
        <v>15073</v>
      </c>
      <c r="AW677" s="4">
        <v>15073</v>
      </c>
      <c r="AX677" s="5">
        <f t="shared" si="775"/>
        <v>0</v>
      </c>
      <c r="AY677" s="4">
        <v>15073</v>
      </c>
      <c r="AZ677" s="5"/>
      <c r="BB677" s="5">
        <f t="shared" ref="BB677" si="802">BC677-BA677</f>
        <v>0</v>
      </c>
    </row>
    <row r="678" spans="1:54" s="4" customFormat="1">
      <c r="A678" s="269">
        <v>484</v>
      </c>
      <c r="B678" s="2">
        <v>484035093</v>
      </c>
      <c r="C678" s="9" t="s">
        <v>301</v>
      </c>
      <c r="D678" s="14">
        <f>'fnd enro'!D678</f>
        <v>0</v>
      </c>
      <c r="E678" s="14">
        <f>'fnd enro'!E678</f>
        <v>0</v>
      </c>
      <c r="F678" s="14">
        <f>'fnd enro'!F678</f>
        <v>0</v>
      </c>
      <c r="G678" s="14">
        <f>'fnd enro'!G678</f>
        <v>0</v>
      </c>
      <c r="H678" s="14">
        <f>'fnd enro'!H678</f>
        <v>0</v>
      </c>
      <c r="I678" s="14">
        <f>'fnd enro'!I678</f>
        <v>2</v>
      </c>
      <c r="J678" s="14">
        <f>'fnd enro'!J678</f>
        <v>0</v>
      </c>
      <c r="K678" s="15">
        <f>'fnd enro'!K678</f>
        <v>7.7200000000000005E-2</v>
      </c>
      <c r="L678" s="14">
        <f>'fnd enro'!L678</f>
        <v>0</v>
      </c>
      <c r="M678" s="14">
        <f>'fnd enro'!M678</f>
        <v>0</v>
      </c>
      <c r="N678" s="14">
        <f>'fnd enro'!N678</f>
        <v>0</v>
      </c>
      <c r="O678" s="14">
        <f>'fnd enro'!O678</f>
        <v>0</v>
      </c>
      <c r="P678" s="14">
        <f>'fnd enro'!P678</f>
        <v>2</v>
      </c>
      <c r="Q678" s="14">
        <f>'fnd enro'!R678</f>
        <v>2</v>
      </c>
      <c r="R678" s="15">
        <f t="shared" si="766"/>
        <v>1.0880000000000001</v>
      </c>
      <c r="S678" s="14">
        <f>VALUE('fnd enro'!Q678)</f>
        <v>11</v>
      </c>
      <c r="T678" s="2"/>
      <c r="U678" s="1">
        <f>(($D678*'fnd base rates'!C$107)
+($E678*'fnd base rates'!C$108)
+($F678*'fnd base rates'!C$109)
+($G678*'fnd base rates'!C$110)
+($H678*'fnd base rates'!C$111)
+($I678*'fnd base rates'!C$112)
+($J678*'fnd base rates'!C$113)
+($K678*'fnd base rates'!C$114)
+($M678*'fnd base rates'!C$116)
+($N678*'fnd base rates'!C$117)
+($O678*'fnd base rates'!C$118)
+($P678*VLOOKUP($S678+12,rate_basefnd,3)))
*$R678</f>
        <v>1349.2970088960003</v>
      </c>
      <c r="V678" s="1">
        <f>(($D678*'fnd base rates'!D$107)
+($E678*'fnd base rates'!D$108)
+($F678*'fnd base rates'!D$109)
+($G678*'fnd base rates'!D$110)
+($H678*'fnd base rates'!D$111)
+($I678*'fnd base rates'!D$112)
+($J678*'fnd base rates'!D$113)
+($K678*'fnd base rates'!D$114)
+($M678*'fnd base rates'!D$116)
+($N678*'fnd base rates'!D$117)
+($O678*'fnd base rates'!D$118)
+($P678*VLOOKUP($S678+12,rate_basefnd,4)))
*$R678</f>
        <v>2526.9017600000002</v>
      </c>
      <c r="W678" s="1">
        <f>(($D678*'fnd base rates'!E$107)
+($E678*'fnd base rates'!E$108)
+($F678*'fnd base rates'!E$109)
+($G678*'fnd base rates'!E$110)
+($H678*'fnd base rates'!E$111)
+($I678*'fnd base rates'!E$112)
+($J678*'fnd base rates'!E$113)
+($K678*'fnd base rates'!E$114)
+($M678*'fnd base rates'!E$116)
+($N678*'fnd base rates'!E$117)
+($O678*'fnd base rates'!E$118)
+($P678*VLOOKUP($S678+12,rate_basefnd,5)))
*$R678</f>
        <v>19104.540978176003</v>
      </c>
      <c r="X678" s="1">
        <f>(($D678*'fnd base rates'!F$107)
+($E678*'fnd base rates'!F$108)
+($F678*'fnd base rates'!F$109)
+($G678*'fnd base rates'!F$110)
+($H678*'fnd base rates'!F$111)
+($I678*'fnd base rates'!F$112)
+($J678*'fnd base rates'!F$113)
+($K678*'fnd base rates'!F$114)
+($M678*'fnd base rates'!F$116)
+($N678*'fnd base rates'!F$117)
+($O678*'fnd base rates'!F$118)
+($P678*VLOOKUP($S678+12,rate_basefnd,6)))
*$R678</f>
        <v>1929.8648325120002</v>
      </c>
      <c r="Y678" s="1">
        <f>(($D678*'fnd base rates'!G$107)
+($E678*'fnd base rates'!G$108)
+($F678*'fnd base rates'!G$109)
+($G678*'fnd base rates'!G$110)
+($H678*'fnd base rates'!G$111)
+($I678*'fnd base rates'!G$112)
+($J678*'fnd base rates'!G$113)
+($K678*'fnd base rates'!G$114)
+($M678*'fnd base rates'!G$116)
+($N678*'fnd base rates'!G$117)
+($O678*'fnd base rates'!G$118)
+($P678*VLOOKUP($S678+12,rate_basefnd,7)))
*$R678</f>
        <v>764.89290163200008</v>
      </c>
      <c r="Z678" s="1">
        <f>(($D678*'fnd base rates'!H$107)
+($E678*'fnd base rates'!H$108)
+($F678*'fnd base rates'!H$109)
+($G678*'fnd base rates'!H$110)
+($H678*'fnd base rates'!H$111)
+($I678*'fnd base rates'!H$112)
+($J678*'fnd base rates'!H$113)
+($K678*'fnd base rates'!H$114)
+($M678*'fnd base rates'!H$116)
+($N678*'fnd base rates'!H$117)
+($O678*'fnd base rates'!H$118)
+($P678*VLOOKUP($S678+12,rate_basefnd,8)))</f>
        <v>1713.677868</v>
      </c>
      <c r="AA678" s="1">
        <f>(($D678*'fnd base rates'!I$107)
+($E678*'fnd base rates'!I$108)
+($F678*'fnd base rates'!I$109)
+($G678*'fnd base rates'!I$110)
+($H678*'fnd base rates'!I$111)
+($I678*'fnd base rates'!I$112)
+($J678*'fnd base rates'!I$113)
+($K678*'fnd base rates'!I$114)
+($M678*'fnd base rates'!I$116)
+($N678*'fnd base rates'!I$117)
+($O678*'fnd base rates'!I$118)
+($P678*VLOOKUP($S678+12,rate_basefnd,9)))
*$R678</f>
        <v>1267.6288</v>
      </c>
      <c r="AB678" s="1">
        <f>(($D678*'fnd base rates'!J$107)
+($E678*'fnd base rates'!J$108)
+($F678*'fnd base rates'!J$109)
+($G678*'fnd base rates'!J$110)
+($H678*'fnd base rates'!J$111)
+($I678*'fnd base rates'!J$112)
+($J678*'fnd base rates'!J$113)
+($K678*'fnd base rates'!J$114)
+($M678*'fnd base rates'!J$116)
+($N678*'fnd base rates'!J$117)
+($O678*'fnd base rates'!J$118)
+($P678*VLOOKUP($S678+12,rate_basefnd,10)))
*$R678</f>
        <v>3019.24352</v>
      </c>
      <c r="AC678" s="1">
        <f>(($D678*'fnd base rates'!K$107)
+($E678*'fnd base rates'!K$108)
+($F678*'fnd base rates'!K$109)
+($G678*'fnd base rates'!K$110)
+($H678*'fnd base rates'!K$111)
+($I678*'fnd base rates'!K$112)
+($J678*'fnd base rates'!K$113)
+($K678*'fnd base rates'!K$114)
+($M678*'fnd base rates'!K$116)
+($N678*'fnd base rates'!K$117)
+($O678*'fnd base rates'!K$118)
+($P678*VLOOKUP($S678+12,rate_basefnd,11)))
*$R678</f>
        <v>2502.5302988800004</v>
      </c>
      <c r="AD678" s="1">
        <f>(($D678*'fnd base rates'!L$107)
+($E678*'fnd base rates'!L$108)
+($F678*'fnd base rates'!L$109)
+($G678*'fnd base rates'!L$110)
+($H678*'fnd base rates'!L$111)
+($I678*'fnd base rates'!L$112)
+($J678*'fnd base rates'!L$113)
+($K678*'fnd base rates'!L$114)
+($M678*'fnd base rates'!L$116)
+($N678*'fnd base rates'!L$117)
+($O678*'fnd base rates'!L$118)
+($P678*VLOOKUP($S678+12,rate_basefnd,12)))</f>
        <v>3989.43336</v>
      </c>
      <c r="AE678" s="1">
        <f>(($D678*'fnd base rates'!M$107)
+($E678*'fnd base rates'!M$108)
+($F678*'fnd base rates'!M$109)
+($G678*'fnd base rates'!M$110)
+($H678*'fnd base rates'!M$111)
+($I678*'fnd base rates'!M$112)
+($J678*'fnd base rates'!M$113)
+($K678*'fnd base rates'!M$114)
+($M678*'fnd base rates'!M$116)
+($N678*'fnd base rates'!M$117)
+($O678*'fnd base rates'!M$118)
+($P678*VLOOKUP($S678+12,rate_basefnd,13)))</f>
        <v>0</v>
      </c>
      <c r="AF678" s="4">
        <f t="shared" si="767"/>
        <v>38168.011328096007</v>
      </c>
      <c r="AH678" s="269">
        <f t="shared" si="768"/>
        <v>484035093</v>
      </c>
      <c r="AI678" s="4" t="str">
        <f t="shared" si="769"/>
        <v>484</v>
      </c>
      <c r="AJ678" s="2" t="str">
        <f t="shared" si="770"/>
        <v>035</v>
      </c>
      <c r="AK678" s="2" t="str">
        <f t="shared" si="771"/>
        <v>093</v>
      </c>
      <c r="AL678" s="4">
        <f t="shared" si="772"/>
        <v>1</v>
      </c>
      <c r="AM678" s="4">
        <f t="shared" si="763"/>
        <v>2</v>
      </c>
      <c r="AN678" s="4">
        <f t="shared" si="773"/>
        <v>38168.011328096007</v>
      </c>
      <c r="AO678" s="4">
        <f t="shared" si="774"/>
        <v>19084</v>
      </c>
      <c r="AP678" s="4">
        <f t="shared" si="764"/>
        <v>0</v>
      </c>
      <c r="AQ678" s="4">
        <v>19084</v>
      </c>
      <c r="AW678" s="4">
        <v>19084</v>
      </c>
      <c r="AX678" s="5">
        <f t="shared" si="775"/>
        <v>0</v>
      </c>
      <c r="AY678" s="4">
        <v>19084</v>
      </c>
      <c r="AZ678" s="5"/>
      <c r="BB678" s="5">
        <f t="shared" ref="BB678" si="803">BC678-BA678</f>
        <v>0</v>
      </c>
    </row>
    <row r="679" spans="1:54" s="4" customFormat="1">
      <c r="A679" s="269">
        <v>484</v>
      </c>
      <c r="B679" s="2">
        <v>484035163</v>
      </c>
      <c r="C679" s="9" t="s">
        <v>301</v>
      </c>
      <c r="D679" s="14">
        <f>'fnd enro'!D679</f>
        <v>0</v>
      </c>
      <c r="E679" s="14">
        <f>'fnd enro'!E679</f>
        <v>0</v>
      </c>
      <c r="F679" s="14">
        <f>'fnd enro'!F679</f>
        <v>0</v>
      </c>
      <c r="G679" s="14">
        <f>'fnd enro'!G679</f>
        <v>0</v>
      </c>
      <c r="H679" s="14">
        <f>'fnd enro'!H679</f>
        <v>0</v>
      </c>
      <c r="I679" s="14">
        <f>'fnd enro'!I679</f>
        <v>2</v>
      </c>
      <c r="J679" s="14">
        <f>'fnd enro'!J679</f>
        <v>0</v>
      </c>
      <c r="K679" s="15">
        <f>'fnd enro'!K679</f>
        <v>7.7200000000000005E-2</v>
      </c>
      <c r="L679" s="14">
        <f>'fnd enro'!L679</f>
        <v>0</v>
      </c>
      <c r="M679" s="14">
        <f>'fnd enro'!M679</f>
        <v>0</v>
      </c>
      <c r="N679" s="14">
        <f>'fnd enro'!N679</f>
        <v>0</v>
      </c>
      <c r="O679" s="14">
        <f>'fnd enro'!O679</f>
        <v>0</v>
      </c>
      <c r="P679" s="14">
        <f>'fnd enro'!P679</f>
        <v>1</v>
      </c>
      <c r="Q679" s="14">
        <f>'fnd enro'!R679</f>
        <v>2</v>
      </c>
      <c r="R679" s="15">
        <f t="shared" si="766"/>
        <v>1.0880000000000001</v>
      </c>
      <c r="S679" s="14">
        <f>VALUE('fnd enro'!Q679)</f>
        <v>11</v>
      </c>
      <c r="T679" s="2"/>
      <c r="U679" s="1">
        <f>(($D679*'fnd base rates'!C$107)
+($E679*'fnd base rates'!C$108)
+($F679*'fnd base rates'!C$109)
+($G679*'fnd base rates'!C$110)
+($H679*'fnd base rates'!C$111)
+($I679*'fnd base rates'!C$112)
+($J679*'fnd base rates'!C$113)
+($K679*'fnd base rates'!C$114)
+($M679*'fnd base rates'!C$116)
+($N679*'fnd base rates'!C$117)
+($O679*'fnd base rates'!C$118)
+($P679*VLOOKUP($S679+12,rate_basefnd,3)))
*$R679</f>
        <v>1258.3184488960001</v>
      </c>
      <c r="V679" s="1">
        <f>(($D679*'fnd base rates'!D$107)
+($E679*'fnd base rates'!D$108)
+($F679*'fnd base rates'!D$109)
+($G679*'fnd base rates'!D$110)
+($H679*'fnd base rates'!D$111)
+($I679*'fnd base rates'!D$112)
+($J679*'fnd base rates'!D$113)
+($K679*'fnd base rates'!D$114)
+($M679*'fnd base rates'!D$116)
+($N679*'fnd base rates'!D$117)
+($O679*'fnd base rates'!D$118)
+($P679*VLOOKUP($S679+12,rate_basefnd,4)))
*$R679</f>
        <v>2095.8579200000004</v>
      </c>
      <c r="W679" s="1">
        <f>(($D679*'fnd base rates'!E$107)
+($E679*'fnd base rates'!E$108)
+($F679*'fnd base rates'!E$109)
+($G679*'fnd base rates'!E$110)
+($H679*'fnd base rates'!E$111)
+($I679*'fnd base rates'!E$112)
+($J679*'fnd base rates'!E$113)
+($K679*'fnd base rates'!E$114)
+($M679*'fnd base rates'!E$116)
+($N679*'fnd base rates'!E$117)
+($O679*'fnd base rates'!E$118)
+($P679*VLOOKUP($S679+12,rate_basefnd,5)))
*$R679</f>
        <v>14896.744498176002</v>
      </c>
      <c r="X679" s="1">
        <f>(($D679*'fnd base rates'!F$107)
+($E679*'fnd base rates'!F$108)
+($F679*'fnd base rates'!F$109)
+($G679*'fnd base rates'!F$110)
+($H679*'fnd base rates'!F$111)
+($I679*'fnd base rates'!F$112)
+($J679*'fnd base rates'!F$113)
+($K679*'fnd base rates'!F$114)
+($M679*'fnd base rates'!F$116)
+($N679*'fnd base rates'!F$117)
+($O679*'fnd base rates'!F$118)
+($P679*VLOOKUP($S679+12,rate_basefnd,6)))
*$R679</f>
        <v>1929.8648325120002</v>
      </c>
      <c r="Y679" s="1">
        <f>(($D679*'fnd base rates'!G$107)
+($E679*'fnd base rates'!G$108)
+($F679*'fnd base rates'!G$109)
+($G679*'fnd base rates'!G$110)
+($H679*'fnd base rates'!G$111)
+($I679*'fnd base rates'!G$112)
+($J679*'fnd base rates'!G$113)
+($K679*'fnd base rates'!G$114)
+($M679*'fnd base rates'!G$116)
+($N679*'fnd base rates'!G$117)
+($O679*'fnd base rates'!G$118)
+($P679*VLOOKUP($S679+12,rate_basefnd,7)))
*$R679</f>
        <v>560.75146163199997</v>
      </c>
      <c r="Z679" s="1">
        <f>(($D679*'fnd base rates'!H$107)
+($E679*'fnd base rates'!H$108)
+($F679*'fnd base rates'!H$109)
+($G679*'fnd base rates'!H$110)
+($H679*'fnd base rates'!H$111)
+($I679*'fnd base rates'!H$112)
+($J679*'fnd base rates'!H$113)
+($K679*'fnd base rates'!H$114)
+($M679*'fnd base rates'!H$116)
+($N679*'fnd base rates'!H$117)
+($O679*'fnd base rates'!H$118)
+($P679*VLOOKUP($S679+12,rate_basefnd,8)))</f>
        <v>1684.917868</v>
      </c>
      <c r="AA679" s="1">
        <f>(($D679*'fnd base rates'!I$107)
+($E679*'fnd base rates'!I$108)
+($F679*'fnd base rates'!I$109)
+($G679*'fnd base rates'!I$110)
+($H679*'fnd base rates'!I$111)
+($I679*'fnd base rates'!I$112)
+($J679*'fnd base rates'!I$113)
+($K679*'fnd base rates'!I$114)
+($M679*'fnd base rates'!I$116)
+($N679*'fnd base rates'!I$117)
+($O679*'fnd base rates'!I$118)
+($P679*VLOOKUP($S679+12,rate_basefnd,9)))
*$R679</f>
        <v>1097.23712</v>
      </c>
      <c r="AB679" s="1">
        <f>(($D679*'fnd base rates'!J$107)
+($E679*'fnd base rates'!J$108)
+($F679*'fnd base rates'!J$109)
+($G679*'fnd base rates'!J$110)
+($H679*'fnd base rates'!J$111)
+($I679*'fnd base rates'!J$112)
+($J679*'fnd base rates'!J$113)
+($K679*'fnd base rates'!J$114)
+($M679*'fnd base rates'!J$116)
+($N679*'fnd base rates'!J$117)
+($O679*'fnd base rates'!J$118)
+($P679*VLOOKUP($S679+12,rate_basefnd,10)))
*$R679</f>
        <v>2133.8617600000002</v>
      </c>
      <c r="AC679" s="1">
        <f>(($D679*'fnd base rates'!K$107)
+($E679*'fnd base rates'!K$108)
+($F679*'fnd base rates'!K$109)
+($G679*'fnd base rates'!K$110)
+($H679*'fnd base rates'!K$111)
+($I679*'fnd base rates'!K$112)
+($J679*'fnd base rates'!K$113)
+($K679*'fnd base rates'!K$114)
+($M679*'fnd base rates'!K$116)
+($N679*'fnd base rates'!K$117)
+($O679*'fnd base rates'!K$118)
+($P679*VLOOKUP($S679+12,rate_basefnd,11)))
*$R679</f>
        <v>2502.5302988800004</v>
      </c>
      <c r="AD679" s="1">
        <f>(($D679*'fnd base rates'!L$107)
+($E679*'fnd base rates'!L$108)
+($F679*'fnd base rates'!L$109)
+($G679*'fnd base rates'!L$110)
+($H679*'fnd base rates'!L$111)
+($I679*'fnd base rates'!L$112)
+($J679*'fnd base rates'!L$113)
+($K679*'fnd base rates'!L$114)
+($M679*'fnd base rates'!L$116)
+($N679*'fnd base rates'!L$117)
+($O679*'fnd base rates'!L$118)
+($P679*VLOOKUP($S679+12,rate_basefnd,12)))</f>
        <v>3363.8433600000003</v>
      </c>
      <c r="AE679" s="1">
        <f>(($D679*'fnd base rates'!M$107)
+($E679*'fnd base rates'!M$108)
+($F679*'fnd base rates'!M$109)
+($G679*'fnd base rates'!M$110)
+($H679*'fnd base rates'!M$111)
+($I679*'fnd base rates'!M$112)
+($J679*'fnd base rates'!M$113)
+($K679*'fnd base rates'!M$114)
+($M679*'fnd base rates'!M$116)
+($N679*'fnd base rates'!M$117)
+($O679*'fnd base rates'!M$118)
+($P679*VLOOKUP($S679+12,rate_basefnd,13)))</f>
        <v>0</v>
      </c>
      <c r="AF679" s="4">
        <f t="shared" si="767"/>
        <v>31523.927568096005</v>
      </c>
      <c r="AH679" s="269">
        <f t="shared" si="768"/>
        <v>484035163</v>
      </c>
      <c r="AI679" s="4" t="str">
        <f t="shared" si="769"/>
        <v>484</v>
      </c>
      <c r="AJ679" s="2" t="str">
        <f t="shared" si="770"/>
        <v>035</v>
      </c>
      <c r="AK679" s="2" t="str">
        <f t="shared" si="771"/>
        <v>163</v>
      </c>
      <c r="AL679" s="4">
        <f t="shared" si="772"/>
        <v>1</v>
      </c>
      <c r="AM679" s="4">
        <f t="shared" si="763"/>
        <v>2</v>
      </c>
      <c r="AN679" s="4">
        <f t="shared" si="773"/>
        <v>31523.927568096005</v>
      </c>
      <c r="AO679" s="4">
        <f t="shared" si="774"/>
        <v>15762</v>
      </c>
      <c r="AP679" s="4">
        <f t="shared" si="764"/>
        <v>0</v>
      </c>
      <c r="AQ679" s="4">
        <v>15762</v>
      </c>
      <c r="AW679" s="4">
        <v>15762</v>
      </c>
      <c r="AX679" s="5">
        <f t="shared" si="775"/>
        <v>0</v>
      </c>
      <c r="AY679" s="4">
        <v>15762</v>
      </c>
      <c r="AZ679" s="5"/>
      <c r="BB679" s="5">
        <f t="shared" ref="BB679" si="804">BC679-BA679</f>
        <v>0</v>
      </c>
    </row>
    <row r="680" spans="1:54" s="4" customFormat="1">
      <c r="A680" s="269">
        <v>484</v>
      </c>
      <c r="B680" s="2">
        <v>484035167</v>
      </c>
      <c r="C680" s="9" t="s">
        <v>301</v>
      </c>
      <c r="D680" s="14">
        <f>'fnd enro'!D680</f>
        <v>0</v>
      </c>
      <c r="E680" s="14">
        <f>'fnd enro'!E680</f>
        <v>0</v>
      </c>
      <c r="F680" s="14">
        <f>'fnd enro'!F680</f>
        <v>0</v>
      </c>
      <c r="G680" s="14">
        <f>'fnd enro'!G680</f>
        <v>0</v>
      </c>
      <c r="H680" s="14">
        <f>'fnd enro'!H680</f>
        <v>0</v>
      </c>
      <c r="I680" s="14">
        <f>'fnd enro'!I680</f>
        <v>1</v>
      </c>
      <c r="J680" s="14">
        <f>'fnd enro'!J680</f>
        <v>0</v>
      </c>
      <c r="K680" s="15">
        <f>'fnd enro'!K680</f>
        <v>3.8600000000000002E-2</v>
      </c>
      <c r="L680" s="14">
        <f>'fnd enro'!L680</f>
        <v>0</v>
      </c>
      <c r="M680" s="14">
        <f>'fnd enro'!M680</f>
        <v>0</v>
      </c>
      <c r="N680" s="14">
        <f>'fnd enro'!N680</f>
        <v>0</v>
      </c>
      <c r="O680" s="14">
        <f>'fnd enro'!O680</f>
        <v>0</v>
      </c>
      <c r="P680" s="14">
        <f>'fnd enro'!P680</f>
        <v>0</v>
      </c>
      <c r="Q680" s="14">
        <f>'fnd enro'!R680</f>
        <v>1</v>
      </c>
      <c r="R680" s="15">
        <f t="shared" si="766"/>
        <v>1.0880000000000001</v>
      </c>
      <c r="S680" s="14">
        <f>VALUE('fnd enro'!Q680)</f>
        <v>4</v>
      </c>
      <c r="T680" s="2"/>
      <c r="U680" s="1">
        <f>(($D680*'fnd base rates'!C$107)
+($E680*'fnd base rates'!C$108)
+($F680*'fnd base rates'!C$109)
+($G680*'fnd base rates'!C$110)
+($H680*'fnd base rates'!C$111)
+($I680*'fnd base rates'!C$112)
+($J680*'fnd base rates'!C$113)
+($K680*'fnd base rates'!C$114)
+($M680*'fnd base rates'!C$116)
+($N680*'fnd base rates'!C$117)
+($O680*'fnd base rates'!C$118)
+($P680*VLOOKUP($S680+12,rate_basefnd,3)))
*$R680</f>
        <v>583.66994444800014</v>
      </c>
      <c r="V680" s="1">
        <f>(($D680*'fnd base rates'!D$107)
+($E680*'fnd base rates'!D$108)
+($F680*'fnd base rates'!D$109)
+($G680*'fnd base rates'!D$110)
+($H680*'fnd base rates'!D$111)
+($I680*'fnd base rates'!D$112)
+($J680*'fnd base rates'!D$113)
+($K680*'fnd base rates'!D$114)
+($M680*'fnd base rates'!D$116)
+($N680*'fnd base rates'!D$117)
+($O680*'fnd base rates'!D$118)
+($P680*VLOOKUP($S680+12,rate_basefnd,4)))
*$R680</f>
        <v>832.40704000000005</v>
      </c>
      <c r="W680" s="1">
        <f>(($D680*'fnd base rates'!E$107)
+($E680*'fnd base rates'!E$108)
+($F680*'fnd base rates'!E$109)
+($G680*'fnd base rates'!E$110)
+($H680*'fnd base rates'!E$111)
+($I680*'fnd base rates'!E$112)
+($J680*'fnd base rates'!E$113)
+($K680*'fnd base rates'!E$114)
+($M680*'fnd base rates'!E$116)
+($N680*'fnd base rates'!E$117)
+($O680*'fnd base rates'!E$118)
+($P680*VLOOKUP($S680+12,rate_basefnd,5)))
*$R680</f>
        <v>5344.4740090880005</v>
      </c>
      <c r="X680" s="1">
        <f>(($D680*'fnd base rates'!F$107)
+($E680*'fnd base rates'!F$108)
+($F680*'fnd base rates'!F$109)
+($G680*'fnd base rates'!F$110)
+($H680*'fnd base rates'!F$111)
+($I680*'fnd base rates'!F$112)
+($J680*'fnd base rates'!F$113)
+($K680*'fnd base rates'!F$114)
+($M680*'fnd base rates'!F$116)
+($N680*'fnd base rates'!F$117)
+($O680*'fnd base rates'!F$118)
+($P680*VLOOKUP($S680+12,rate_basefnd,6)))
*$R680</f>
        <v>964.93241625600012</v>
      </c>
      <c r="Y680" s="1">
        <f>(($D680*'fnd base rates'!G$107)
+($E680*'fnd base rates'!G$108)
+($F680*'fnd base rates'!G$109)
+($G680*'fnd base rates'!G$110)
+($H680*'fnd base rates'!G$111)
+($I680*'fnd base rates'!G$112)
+($J680*'fnd base rates'!G$113)
+($K680*'fnd base rates'!G$114)
+($M680*'fnd base rates'!G$116)
+($N680*'fnd base rates'!G$117)
+($O680*'fnd base rates'!G$118)
+($P680*VLOOKUP($S680+12,rate_basefnd,7)))
*$R680</f>
        <v>178.30501081599999</v>
      </c>
      <c r="Z680" s="1">
        <f>(($D680*'fnd base rates'!H$107)
+($E680*'fnd base rates'!H$108)
+($F680*'fnd base rates'!H$109)
+($G680*'fnd base rates'!H$110)
+($H680*'fnd base rates'!H$111)
+($I680*'fnd base rates'!H$112)
+($J680*'fnd base rates'!H$113)
+($K680*'fnd base rates'!H$114)
+($M680*'fnd base rates'!H$116)
+($N680*'fnd base rates'!H$117)
+($O680*'fnd base rates'!H$118)
+($P680*VLOOKUP($S680+12,rate_basefnd,8)))</f>
        <v>828.078934</v>
      </c>
      <c r="AA680" s="1">
        <f>(($D680*'fnd base rates'!I$107)
+($E680*'fnd base rates'!I$108)
+($F680*'fnd base rates'!I$109)
+($G680*'fnd base rates'!I$110)
+($H680*'fnd base rates'!I$111)
+($I680*'fnd base rates'!I$112)
+($J680*'fnd base rates'!I$113)
+($K680*'fnd base rates'!I$114)
+($M680*'fnd base rates'!I$116)
+($N680*'fnd base rates'!I$117)
+($O680*'fnd base rates'!I$118)
+($P680*VLOOKUP($S680+12,rate_basefnd,9)))
*$R680</f>
        <v>463.42272000000003</v>
      </c>
      <c r="AB680" s="1">
        <f>(($D680*'fnd base rates'!J$107)
+($E680*'fnd base rates'!J$108)
+($F680*'fnd base rates'!J$109)
+($G680*'fnd base rates'!J$110)
+($H680*'fnd base rates'!J$111)
+($I680*'fnd base rates'!J$112)
+($J680*'fnd base rates'!J$113)
+($K680*'fnd base rates'!J$114)
+($M680*'fnd base rates'!J$116)
+($N680*'fnd base rates'!J$117)
+($O680*'fnd base rates'!J$118)
+($P680*VLOOKUP($S680+12,rate_basefnd,10)))
*$R680</f>
        <v>624.24</v>
      </c>
      <c r="AC680" s="1">
        <f>(($D680*'fnd base rates'!K$107)
+($E680*'fnd base rates'!K$108)
+($F680*'fnd base rates'!K$109)
+($G680*'fnd base rates'!K$110)
+($H680*'fnd base rates'!K$111)
+($I680*'fnd base rates'!K$112)
+($J680*'fnd base rates'!K$113)
+($K680*'fnd base rates'!K$114)
+($M680*'fnd base rates'!K$116)
+($N680*'fnd base rates'!K$117)
+($O680*'fnd base rates'!K$118)
+($P680*VLOOKUP($S680+12,rate_basefnd,11)))
*$R680</f>
        <v>1251.2651494400002</v>
      </c>
      <c r="AD680" s="1">
        <f>(($D680*'fnd base rates'!L$107)
+($E680*'fnd base rates'!L$108)
+($F680*'fnd base rates'!L$109)
+($G680*'fnd base rates'!L$110)
+($H680*'fnd base rates'!L$111)
+($I680*'fnd base rates'!L$112)
+($J680*'fnd base rates'!L$113)
+($K680*'fnd base rates'!L$114)
+($M680*'fnd base rates'!L$116)
+($N680*'fnd base rates'!L$117)
+($O680*'fnd base rates'!L$118)
+($P680*VLOOKUP($S680+12,rate_basefnd,12)))</f>
        <v>1369.1266800000001</v>
      </c>
      <c r="AE680" s="1">
        <f>(($D680*'fnd base rates'!M$107)
+($E680*'fnd base rates'!M$108)
+($F680*'fnd base rates'!M$109)
+($G680*'fnd base rates'!M$110)
+($H680*'fnd base rates'!M$111)
+($I680*'fnd base rates'!M$112)
+($J680*'fnd base rates'!M$113)
+($K680*'fnd base rates'!M$114)
+($M680*'fnd base rates'!M$116)
+($N680*'fnd base rates'!M$117)
+($O680*'fnd base rates'!M$118)
+($P680*VLOOKUP($S680+12,rate_basefnd,13)))</f>
        <v>0</v>
      </c>
      <c r="AF680" s="4">
        <f t="shared" si="767"/>
        <v>12439.921904048</v>
      </c>
      <c r="AH680" s="269">
        <f t="shared" si="768"/>
        <v>484035167</v>
      </c>
      <c r="AI680" s="4" t="str">
        <f t="shared" si="769"/>
        <v>484</v>
      </c>
      <c r="AJ680" s="2" t="str">
        <f t="shared" si="770"/>
        <v>035</v>
      </c>
      <c r="AK680" s="2" t="str">
        <f t="shared" si="771"/>
        <v>167</v>
      </c>
      <c r="AL680" s="4">
        <f t="shared" si="772"/>
        <v>1</v>
      </c>
      <c r="AM680" s="4">
        <f t="shared" si="763"/>
        <v>1</v>
      </c>
      <c r="AN680" s="4">
        <f t="shared" si="773"/>
        <v>12439.921904048</v>
      </c>
      <c r="AO680" s="4">
        <f t="shared" si="774"/>
        <v>12440</v>
      </c>
      <c r="AP680" s="4">
        <f t="shared" si="764"/>
        <v>0</v>
      </c>
      <c r="AQ680" s="4">
        <v>12440</v>
      </c>
      <c r="AW680" s="4">
        <v>12440</v>
      </c>
      <c r="AX680" s="5">
        <f t="shared" si="775"/>
        <v>0</v>
      </c>
      <c r="AY680" s="4">
        <v>12440</v>
      </c>
      <c r="AZ680" s="5"/>
      <c r="BB680" s="5">
        <f t="shared" ref="BB680" si="805">BC680-BA680</f>
        <v>0</v>
      </c>
    </row>
    <row r="681" spans="1:54" s="4" customFormat="1">
      <c r="A681" s="269">
        <v>484</v>
      </c>
      <c r="B681" s="2">
        <v>484035207</v>
      </c>
      <c r="C681" s="9" t="s">
        <v>301</v>
      </c>
      <c r="D681" s="14">
        <f>'fnd enro'!D681</f>
        <v>0</v>
      </c>
      <c r="E681" s="14">
        <f>'fnd enro'!E681</f>
        <v>0</v>
      </c>
      <c r="F681" s="14">
        <f>'fnd enro'!F681</f>
        <v>0</v>
      </c>
      <c r="G681" s="14">
        <f>'fnd enro'!G681</f>
        <v>0</v>
      </c>
      <c r="H681" s="14">
        <f>'fnd enro'!H681</f>
        <v>0</v>
      </c>
      <c r="I681" s="14">
        <f>'fnd enro'!I681</f>
        <v>1</v>
      </c>
      <c r="J681" s="14">
        <f>'fnd enro'!J681</f>
        <v>0</v>
      </c>
      <c r="K681" s="15">
        <f>'fnd enro'!K681</f>
        <v>3.8600000000000002E-2</v>
      </c>
      <c r="L681" s="14">
        <f>'fnd enro'!L681</f>
        <v>0</v>
      </c>
      <c r="M681" s="14">
        <f>'fnd enro'!M681</f>
        <v>0</v>
      </c>
      <c r="N681" s="14">
        <f>'fnd enro'!N681</f>
        <v>0</v>
      </c>
      <c r="O681" s="14">
        <f>'fnd enro'!O681</f>
        <v>0</v>
      </c>
      <c r="P681" s="14">
        <f>'fnd enro'!P681</f>
        <v>1</v>
      </c>
      <c r="Q681" s="14">
        <f>'fnd enro'!R681</f>
        <v>1</v>
      </c>
      <c r="R681" s="15">
        <f t="shared" si="766"/>
        <v>1.0880000000000001</v>
      </c>
      <c r="S681" s="14">
        <f>VALUE('fnd enro'!Q681)</f>
        <v>3</v>
      </c>
      <c r="T681" s="2"/>
      <c r="U681" s="1">
        <f>(($D681*'fnd base rates'!C$107)
+($E681*'fnd base rates'!C$108)
+($F681*'fnd base rates'!C$109)
+($G681*'fnd base rates'!C$110)
+($H681*'fnd base rates'!C$111)
+($I681*'fnd base rates'!C$112)
+($J681*'fnd base rates'!C$113)
+($K681*'fnd base rates'!C$114)
+($M681*'fnd base rates'!C$116)
+($N681*'fnd base rates'!C$117)
+($O681*'fnd base rates'!C$118)
+($P681*VLOOKUP($S681+12,rate_basefnd,3)))
*$R681</f>
        <v>645.57714444800013</v>
      </c>
      <c r="V681" s="1">
        <f>(($D681*'fnd base rates'!D$107)
+($E681*'fnd base rates'!D$108)
+($F681*'fnd base rates'!D$109)
+($G681*'fnd base rates'!D$110)
+($H681*'fnd base rates'!D$111)
+($I681*'fnd base rates'!D$112)
+($J681*'fnd base rates'!D$113)
+($K681*'fnd base rates'!D$114)
+($M681*'fnd base rates'!D$116)
+($N681*'fnd base rates'!D$117)
+($O681*'fnd base rates'!D$118)
+($P681*VLOOKUP($S681+12,rate_basefnd,4)))
*$R681</f>
        <v>1125.76448</v>
      </c>
      <c r="W681" s="1">
        <f>(($D681*'fnd base rates'!E$107)
+($E681*'fnd base rates'!E$108)
+($F681*'fnd base rates'!E$109)
+($G681*'fnd base rates'!E$110)
+($H681*'fnd base rates'!E$111)
+($I681*'fnd base rates'!E$112)
+($J681*'fnd base rates'!E$113)
+($K681*'fnd base rates'!E$114)
+($M681*'fnd base rates'!E$116)
+($N681*'fnd base rates'!E$117)
+($O681*'fnd base rates'!E$118)
+($P681*VLOOKUP($S681+12,rate_basefnd,5)))
*$R681</f>
        <v>8208.1444090880013</v>
      </c>
      <c r="X681" s="1">
        <f>(($D681*'fnd base rates'!F$107)
+($E681*'fnd base rates'!F$108)
+($F681*'fnd base rates'!F$109)
+($G681*'fnd base rates'!F$110)
+($H681*'fnd base rates'!F$111)
+($I681*'fnd base rates'!F$112)
+($J681*'fnd base rates'!F$113)
+($K681*'fnd base rates'!F$114)
+($M681*'fnd base rates'!F$116)
+($N681*'fnd base rates'!F$117)
+($O681*'fnd base rates'!F$118)
+($P681*VLOOKUP($S681+12,rate_basefnd,6)))
*$R681</f>
        <v>964.93241625600012</v>
      </c>
      <c r="Y681" s="1">
        <f>(($D681*'fnd base rates'!G$107)
+($E681*'fnd base rates'!G$108)
+($F681*'fnd base rates'!G$109)
+($G681*'fnd base rates'!G$110)
+($H681*'fnd base rates'!G$111)
+($I681*'fnd base rates'!G$112)
+($J681*'fnd base rates'!G$113)
+($K681*'fnd base rates'!G$114)
+($M681*'fnd base rates'!G$116)
+($N681*'fnd base rates'!G$117)
+($O681*'fnd base rates'!G$118)
+($P681*VLOOKUP($S681+12,rate_basefnd,7)))
*$R681</f>
        <v>317.24261081600002</v>
      </c>
      <c r="Z681" s="1">
        <f>(($D681*'fnd base rates'!H$107)
+($E681*'fnd base rates'!H$108)
+($F681*'fnd base rates'!H$109)
+($G681*'fnd base rates'!H$110)
+($H681*'fnd base rates'!H$111)
+($I681*'fnd base rates'!H$112)
+($J681*'fnd base rates'!H$113)
+($K681*'fnd base rates'!H$114)
+($M681*'fnd base rates'!H$116)
+($N681*'fnd base rates'!H$117)
+($O681*'fnd base rates'!H$118)
+($P681*VLOOKUP($S681+12,rate_basefnd,8)))</f>
        <v>847.65893400000004</v>
      </c>
      <c r="AA681" s="1">
        <f>(($D681*'fnd base rates'!I$107)
+($E681*'fnd base rates'!I$108)
+($F681*'fnd base rates'!I$109)
+($G681*'fnd base rates'!I$110)
+($H681*'fnd base rates'!I$111)
+($I681*'fnd base rates'!I$112)
+($J681*'fnd base rates'!I$113)
+($K681*'fnd base rates'!I$114)
+($M681*'fnd base rates'!I$116)
+($N681*'fnd base rates'!I$117)
+($O681*'fnd base rates'!I$118)
+($P681*VLOOKUP($S681+12,rate_basefnd,9)))
*$R681</f>
        <v>579.38175999999999</v>
      </c>
      <c r="AB681" s="1">
        <f>(($D681*'fnd base rates'!J$107)
+($E681*'fnd base rates'!J$108)
+($F681*'fnd base rates'!J$109)
+($G681*'fnd base rates'!J$110)
+($H681*'fnd base rates'!J$111)
+($I681*'fnd base rates'!J$112)
+($J681*'fnd base rates'!J$113)
+($K681*'fnd base rates'!J$114)
+($M681*'fnd base rates'!J$116)
+($N681*'fnd base rates'!J$117)
+($O681*'fnd base rates'!J$118)
+($P681*VLOOKUP($S681+12,rate_basefnd,10)))
*$R681</f>
        <v>1226.7961600000003</v>
      </c>
      <c r="AC681" s="1">
        <f>(($D681*'fnd base rates'!K$107)
+($E681*'fnd base rates'!K$108)
+($F681*'fnd base rates'!K$109)
+($G681*'fnd base rates'!K$110)
+($H681*'fnd base rates'!K$111)
+($I681*'fnd base rates'!K$112)
+($J681*'fnd base rates'!K$113)
+($K681*'fnd base rates'!K$114)
+($M681*'fnd base rates'!K$116)
+($N681*'fnd base rates'!K$117)
+($O681*'fnd base rates'!K$118)
+($P681*VLOOKUP($S681+12,rate_basefnd,11)))
*$R681</f>
        <v>1251.2651494400002</v>
      </c>
      <c r="AD681" s="1">
        <f>(($D681*'fnd base rates'!L$107)
+($E681*'fnd base rates'!L$108)
+($F681*'fnd base rates'!L$109)
+($G681*'fnd base rates'!L$110)
+($H681*'fnd base rates'!L$111)
+($I681*'fnd base rates'!L$112)
+($J681*'fnd base rates'!L$113)
+($K681*'fnd base rates'!L$114)
+($M681*'fnd base rates'!L$116)
+($N681*'fnd base rates'!L$117)
+($O681*'fnd base rates'!L$118)
+($P681*VLOOKUP($S681+12,rate_basefnd,12)))</f>
        <v>1794.8866800000001</v>
      </c>
      <c r="AE681" s="1">
        <f>(($D681*'fnd base rates'!M$107)
+($E681*'fnd base rates'!M$108)
+($F681*'fnd base rates'!M$109)
+($G681*'fnd base rates'!M$110)
+($H681*'fnd base rates'!M$111)
+($I681*'fnd base rates'!M$112)
+($J681*'fnd base rates'!M$113)
+($K681*'fnd base rates'!M$114)
+($M681*'fnd base rates'!M$116)
+($N681*'fnd base rates'!M$117)
+($O681*'fnd base rates'!M$118)
+($P681*VLOOKUP($S681+12,rate_basefnd,13)))</f>
        <v>0</v>
      </c>
      <c r="AF681" s="4">
        <f t="shared" si="767"/>
        <v>16961.649744048002</v>
      </c>
      <c r="AH681" s="269">
        <f t="shared" si="768"/>
        <v>484035207</v>
      </c>
      <c r="AI681" s="4" t="str">
        <f t="shared" si="769"/>
        <v>484</v>
      </c>
      <c r="AJ681" s="2" t="str">
        <f t="shared" si="770"/>
        <v>035</v>
      </c>
      <c r="AK681" s="2" t="str">
        <f t="shared" si="771"/>
        <v>207</v>
      </c>
      <c r="AL681" s="4">
        <f t="shared" si="772"/>
        <v>1</v>
      </c>
      <c r="AM681" s="4">
        <f t="shared" si="763"/>
        <v>1</v>
      </c>
      <c r="AN681" s="4">
        <f t="shared" si="773"/>
        <v>16961.649744048002</v>
      </c>
      <c r="AO681" s="4">
        <f t="shared" si="774"/>
        <v>16962</v>
      </c>
      <c r="AP681" s="4">
        <f t="shared" si="764"/>
        <v>0</v>
      </c>
      <c r="AQ681" s="4">
        <v>16962</v>
      </c>
      <c r="AW681" s="4">
        <v>16962</v>
      </c>
      <c r="AX681" s="5">
        <f t="shared" si="775"/>
        <v>0</v>
      </c>
      <c r="AY681" s="4">
        <v>16962</v>
      </c>
      <c r="AZ681" s="5"/>
      <c r="BB681" s="5">
        <f t="shared" ref="BB681" si="806">BC681-BA681</f>
        <v>0</v>
      </c>
    </row>
    <row r="682" spans="1:54" s="4" customFormat="1">
      <c r="A682" s="269">
        <v>484</v>
      </c>
      <c r="B682" s="2">
        <v>484035243</v>
      </c>
      <c r="C682" s="9" t="s">
        <v>301</v>
      </c>
      <c r="D682" s="14">
        <f>'fnd enro'!D682</f>
        <v>0</v>
      </c>
      <c r="E682" s="14">
        <f>'fnd enro'!E682</f>
        <v>0</v>
      </c>
      <c r="F682" s="14">
        <f>'fnd enro'!F682</f>
        <v>0</v>
      </c>
      <c r="G682" s="14">
        <f>'fnd enro'!G682</f>
        <v>0</v>
      </c>
      <c r="H682" s="14">
        <f>'fnd enro'!H682</f>
        <v>0</v>
      </c>
      <c r="I682" s="14">
        <f>'fnd enro'!I682</f>
        <v>2</v>
      </c>
      <c r="J682" s="14">
        <f>'fnd enro'!J682</f>
        <v>0</v>
      </c>
      <c r="K682" s="15">
        <f>'fnd enro'!K682</f>
        <v>7.7200000000000005E-2</v>
      </c>
      <c r="L682" s="14">
        <f>'fnd enro'!L682</f>
        <v>0</v>
      </c>
      <c r="M682" s="14">
        <f>'fnd enro'!M682</f>
        <v>0</v>
      </c>
      <c r="N682" s="14">
        <f>'fnd enro'!N682</f>
        <v>0</v>
      </c>
      <c r="O682" s="14">
        <f>'fnd enro'!O682</f>
        <v>0</v>
      </c>
      <c r="P682" s="14">
        <f>'fnd enro'!P682</f>
        <v>1</v>
      </c>
      <c r="Q682" s="14">
        <f>'fnd enro'!R682</f>
        <v>2</v>
      </c>
      <c r="R682" s="15">
        <f t="shared" si="766"/>
        <v>1.0880000000000001</v>
      </c>
      <c r="S682" s="14">
        <f>VALUE('fnd enro'!Q682)</f>
        <v>9</v>
      </c>
      <c r="T682" s="2"/>
      <c r="U682" s="1">
        <f>(($D682*'fnd base rates'!C$107)
+($E682*'fnd base rates'!C$108)
+($F682*'fnd base rates'!C$109)
+($G682*'fnd base rates'!C$110)
+($H682*'fnd base rates'!C$111)
+($I682*'fnd base rates'!C$112)
+($J682*'fnd base rates'!C$113)
+($K682*'fnd base rates'!C$114)
+($M682*'fnd base rates'!C$116)
+($N682*'fnd base rates'!C$117)
+($O682*'fnd base rates'!C$118)
+($P682*VLOOKUP($S682+12,rate_basefnd,3)))
*$R682</f>
        <v>1249.7667688960003</v>
      </c>
      <c r="V682" s="1">
        <f>(($D682*'fnd base rates'!D$107)
+($E682*'fnd base rates'!D$108)
+($F682*'fnd base rates'!D$109)
+($G682*'fnd base rates'!D$110)
+($H682*'fnd base rates'!D$111)
+($I682*'fnd base rates'!D$112)
+($J682*'fnd base rates'!D$113)
+($K682*'fnd base rates'!D$114)
+($M682*'fnd base rates'!D$116)
+($N682*'fnd base rates'!D$117)
+($O682*'fnd base rates'!D$118)
+($P682*VLOOKUP($S682+12,rate_basefnd,4)))
*$R682</f>
        <v>2055.3408000000004</v>
      </c>
      <c r="W682" s="1">
        <f>(($D682*'fnd base rates'!E$107)
+($E682*'fnd base rates'!E$108)
+($F682*'fnd base rates'!E$109)
+($G682*'fnd base rates'!E$110)
+($H682*'fnd base rates'!E$111)
+($I682*'fnd base rates'!E$112)
+($J682*'fnd base rates'!E$113)
+($K682*'fnd base rates'!E$114)
+($M682*'fnd base rates'!E$116)
+($N682*'fnd base rates'!E$117)
+($O682*'fnd base rates'!E$118)
+($P682*VLOOKUP($S682+12,rate_basefnd,5)))
*$R682</f>
        <v>14501.202098176</v>
      </c>
      <c r="X682" s="1">
        <f>(($D682*'fnd base rates'!F$107)
+($E682*'fnd base rates'!F$108)
+($F682*'fnd base rates'!F$109)
+($G682*'fnd base rates'!F$110)
+($H682*'fnd base rates'!F$111)
+($I682*'fnd base rates'!F$112)
+($J682*'fnd base rates'!F$113)
+($K682*'fnd base rates'!F$114)
+($M682*'fnd base rates'!F$116)
+($N682*'fnd base rates'!F$117)
+($O682*'fnd base rates'!F$118)
+($P682*VLOOKUP($S682+12,rate_basefnd,6)))
*$R682</f>
        <v>1929.8648325120002</v>
      </c>
      <c r="Y682" s="1">
        <f>(($D682*'fnd base rates'!G$107)
+($E682*'fnd base rates'!G$108)
+($F682*'fnd base rates'!G$109)
+($G682*'fnd base rates'!G$110)
+($H682*'fnd base rates'!G$111)
+($I682*'fnd base rates'!G$112)
+($J682*'fnd base rates'!G$113)
+($K682*'fnd base rates'!G$114)
+($M682*'fnd base rates'!G$116)
+($N682*'fnd base rates'!G$117)
+($O682*'fnd base rates'!G$118)
+($P682*VLOOKUP($S682+12,rate_basefnd,7)))
*$R682</f>
        <v>541.55914163199998</v>
      </c>
      <c r="Z682" s="1">
        <f>(($D682*'fnd base rates'!H$107)
+($E682*'fnd base rates'!H$108)
+($F682*'fnd base rates'!H$109)
+($G682*'fnd base rates'!H$110)
+($H682*'fnd base rates'!H$111)
+($I682*'fnd base rates'!H$112)
+($J682*'fnd base rates'!H$113)
+($K682*'fnd base rates'!H$114)
+($M682*'fnd base rates'!H$116)
+($N682*'fnd base rates'!H$117)
+($O682*'fnd base rates'!H$118)
+($P682*VLOOKUP($S682+12,rate_basefnd,8)))</f>
        <v>1682.217868</v>
      </c>
      <c r="AA682" s="1">
        <f>(($D682*'fnd base rates'!I$107)
+($E682*'fnd base rates'!I$108)
+($F682*'fnd base rates'!I$109)
+($G682*'fnd base rates'!I$110)
+($H682*'fnd base rates'!I$111)
+($I682*'fnd base rates'!I$112)
+($J682*'fnd base rates'!I$113)
+($K682*'fnd base rates'!I$114)
+($M682*'fnd base rates'!I$116)
+($N682*'fnd base rates'!I$117)
+($O682*'fnd base rates'!I$118)
+($P682*VLOOKUP($S682+12,rate_basefnd,9)))
*$R682</f>
        <v>1081.2108800000001</v>
      </c>
      <c r="AB682" s="1">
        <f>(($D682*'fnd base rates'!J$107)
+($E682*'fnd base rates'!J$108)
+($F682*'fnd base rates'!J$109)
+($G682*'fnd base rates'!J$110)
+($H682*'fnd base rates'!J$111)
+($I682*'fnd base rates'!J$112)
+($J682*'fnd base rates'!J$113)
+($K682*'fnd base rates'!J$114)
+($M682*'fnd base rates'!J$116)
+($N682*'fnd base rates'!J$117)
+($O682*'fnd base rates'!J$118)
+($P682*VLOOKUP($S682+12,rate_basefnd,10)))
*$R682</f>
        <v>2050.6297600000003</v>
      </c>
      <c r="AC682" s="1">
        <f>(($D682*'fnd base rates'!K$107)
+($E682*'fnd base rates'!K$108)
+($F682*'fnd base rates'!K$109)
+($G682*'fnd base rates'!K$110)
+($H682*'fnd base rates'!K$111)
+($I682*'fnd base rates'!K$112)
+($J682*'fnd base rates'!K$113)
+($K682*'fnd base rates'!K$114)
+($M682*'fnd base rates'!K$116)
+($N682*'fnd base rates'!K$117)
+($O682*'fnd base rates'!K$118)
+($P682*VLOOKUP($S682+12,rate_basefnd,11)))
*$R682</f>
        <v>2502.5302988800004</v>
      </c>
      <c r="AD682" s="1">
        <f>(($D682*'fnd base rates'!L$107)
+($E682*'fnd base rates'!L$108)
+($F682*'fnd base rates'!L$109)
+($G682*'fnd base rates'!L$110)
+($H682*'fnd base rates'!L$111)
+($I682*'fnd base rates'!L$112)
+($J682*'fnd base rates'!L$113)
+($K682*'fnd base rates'!L$114)
+($M682*'fnd base rates'!L$116)
+($N682*'fnd base rates'!L$117)
+($O682*'fnd base rates'!L$118)
+($P682*VLOOKUP($S682+12,rate_basefnd,12)))</f>
        <v>3305.0333600000004</v>
      </c>
      <c r="AE682" s="1">
        <f>(($D682*'fnd base rates'!M$107)
+($E682*'fnd base rates'!M$108)
+($F682*'fnd base rates'!M$109)
+($G682*'fnd base rates'!M$110)
+($H682*'fnd base rates'!M$111)
+($I682*'fnd base rates'!M$112)
+($J682*'fnd base rates'!M$113)
+($K682*'fnd base rates'!M$114)
+($M682*'fnd base rates'!M$116)
+($N682*'fnd base rates'!M$117)
+($O682*'fnd base rates'!M$118)
+($P682*VLOOKUP($S682+12,rate_basefnd,13)))</f>
        <v>0</v>
      </c>
      <c r="AF682" s="4">
        <f t="shared" si="767"/>
        <v>30899.355808095999</v>
      </c>
      <c r="AH682" s="269">
        <f t="shared" si="768"/>
        <v>484035243</v>
      </c>
      <c r="AI682" s="4" t="str">
        <f t="shared" si="769"/>
        <v>484</v>
      </c>
      <c r="AJ682" s="2" t="str">
        <f t="shared" si="770"/>
        <v>035</v>
      </c>
      <c r="AK682" s="2" t="str">
        <f t="shared" si="771"/>
        <v>243</v>
      </c>
      <c r="AL682" s="4">
        <f t="shared" si="772"/>
        <v>1</v>
      </c>
      <c r="AM682" s="4">
        <f t="shared" si="763"/>
        <v>2</v>
      </c>
      <c r="AN682" s="4">
        <f t="shared" si="773"/>
        <v>30899.355808095999</v>
      </c>
      <c r="AO682" s="4">
        <f t="shared" si="774"/>
        <v>15450</v>
      </c>
      <c r="AP682" s="4">
        <f t="shared" si="764"/>
        <v>0</v>
      </c>
      <c r="AQ682" s="4">
        <v>15450</v>
      </c>
      <c r="AW682" s="4">
        <v>15450</v>
      </c>
      <c r="AX682" s="5">
        <f t="shared" si="775"/>
        <v>0</v>
      </c>
      <c r="AY682" s="4">
        <v>15450</v>
      </c>
      <c r="AZ682" s="5"/>
      <c r="BB682" s="5">
        <f t="shared" ref="BB682" si="807">BC682-BA682</f>
        <v>0</v>
      </c>
    </row>
    <row r="683" spans="1:54" s="4" customFormat="1">
      <c r="A683" s="269">
        <v>484</v>
      </c>
      <c r="B683" s="2">
        <v>484035244</v>
      </c>
      <c r="C683" s="9" t="s">
        <v>301</v>
      </c>
      <c r="D683" s="14">
        <f>'fnd enro'!D683</f>
        <v>0</v>
      </c>
      <c r="E683" s="14">
        <f>'fnd enro'!E683</f>
        <v>0</v>
      </c>
      <c r="F683" s="14">
        <f>'fnd enro'!F683</f>
        <v>0</v>
      </c>
      <c r="G683" s="14">
        <f>'fnd enro'!G683</f>
        <v>1</v>
      </c>
      <c r="H683" s="14">
        <f>'fnd enro'!H683</f>
        <v>4</v>
      </c>
      <c r="I683" s="14">
        <f>'fnd enro'!I683</f>
        <v>6</v>
      </c>
      <c r="J683" s="14">
        <f>'fnd enro'!J683</f>
        <v>0</v>
      </c>
      <c r="K683" s="15">
        <f>'fnd enro'!K683</f>
        <v>0.42459999999999998</v>
      </c>
      <c r="L683" s="14">
        <f>'fnd enro'!L683</f>
        <v>0</v>
      </c>
      <c r="M683" s="14">
        <f>'fnd enro'!M683</f>
        <v>0</v>
      </c>
      <c r="N683" s="14">
        <f>'fnd enro'!N683</f>
        <v>1</v>
      </c>
      <c r="O683" s="14">
        <f>'fnd enro'!O683</f>
        <v>1</v>
      </c>
      <c r="P683" s="14">
        <f>'fnd enro'!P683</f>
        <v>8</v>
      </c>
      <c r="Q683" s="14">
        <f>'fnd enro'!R683</f>
        <v>11</v>
      </c>
      <c r="R683" s="15">
        <f t="shared" si="766"/>
        <v>1.0880000000000001</v>
      </c>
      <c r="S683" s="14">
        <f>VALUE('fnd enro'!Q683)</f>
        <v>10</v>
      </c>
      <c r="T683" s="2"/>
      <c r="U683" s="1">
        <f>(($D683*'fnd base rates'!C$107)
+($E683*'fnd base rates'!C$108)
+($F683*'fnd base rates'!C$109)
+($G683*'fnd base rates'!C$110)
+($H683*'fnd base rates'!C$111)
+($I683*'fnd base rates'!C$112)
+($J683*'fnd base rates'!C$113)
+($K683*'fnd base rates'!C$114)
+($M683*'fnd base rates'!C$116)
+($N683*'fnd base rates'!C$117)
+($O683*'fnd base rates'!C$118)
+($P683*VLOOKUP($S683+12,rate_basefnd,3)))
*$R683</f>
        <v>7335.2468289280023</v>
      </c>
      <c r="V683" s="1">
        <f>(($D683*'fnd base rates'!D$107)
+($E683*'fnd base rates'!D$108)
+($F683*'fnd base rates'!D$109)
+($G683*'fnd base rates'!D$110)
+($H683*'fnd base rates'!D$111)
+($I683*'fnd base rates'!D$112)
+($J683*'fnd base rates'!D$113)
+($K683*'fnd base rates'!D$114)
+($M683*'fnd base rates'!D$116)
+($N683*'fnd base rates'!D$117)
+($O683*'fnd base rates'!D$118)
+($P683*VLOOKUP($S683+12,rate_basefnd,4)))
*$R683</f>
        <v>12820.393600000001</v>
      </c>
      <c r="W683" s="1">
        <f>(($D683*'fnd base rates'!E$107)
+($E683*'fnd base rates'!E$108)
+($F683*'fnd base rates'!E$109)
+($G683*'fnd base rates'!E$110)
+($H683*'fnd base rates'!E$111)
+($I683*'fnd base rates'!E$112)
+($J683*'fnd base rates'!E$113)
+($K683*'fnd base rates'!E$114)
+($M683*'fnd base rates'!E$116)
+($N683*'fnd base rates'!E$117)
+($O683*'fnd base rates'!E$118)
+($P683*VLOOKUP($S683+12,rate_basefnd,5)))
*$R683</f>
        <v>86025.172499968001</v>
      </c>
      <c r="X683" s="1">
        <f>(($D683*'fnd base rates'!F$107)
+($E683*'fnd base rates'!F$108)
+($F683*'fnd base rates'!F$109)
+($G683*'fnd base rates'!F$110)
+($H683*'fnd base rates'!F$111)
+($I683*'fnd base rates'!F$112)
+($J683*'fnd base rates'!F$113)
+($K683*'fnd base rates'!F$114)
+($M683*'fnd base rates'!F$116)
+($N683*'fnd base rates'!F$117)
+($O683*'fnd base rates'!F$118)
+($P683*VLOOKUP($S683+12,rate_basefnd,6)))
*$R683</f>
        <v>11871.647298816002</v>
      </c>
      <c r="Y683" s="1">
        <f>(($D683*'fnd base rates'!G$107)
+($E683*'fnd base rates'!G$108)
+($F683*'fnd base rates'!G$109)
+($G683*'fnd base rates'!G$110)
+($H683*'fnd base rates'!G$111)
+($I683*'fnd base rates'!G$112)
+($J683*'fnd base rates'!G$113)
+($K683*'fnd base rates'!G$114)
+($M683*'fnd base rates'!G$116)
+($N683*'fnd base rates'!G$117)
+($O683*'fnd base rates'!G$118)
+($P683*VLOOKUP($S683+12,rate_basefnd,7)))
*$R683</f>
        <v>3634.840558976</v>
      </c>
      <c r="Z683" s="1">
        <f>(($D683*'fnd base rates'!H$107)
+($E683*'fnd base rates'!H$108)
+($F683*'fnd base rates'!H$109)
+($G683*'fnd base rates'!H$110)
+($H683*'fnd base rates'!H$111)
+($I683*'fnd base rates'!H$112)
+($J683*'fnd base rates'!H$113)
+($K683*'fnd base rates'!H$114)
+($M683*'fnd base rates'!H$116)
+($N683*'fnd base rates'!H$117)
+($O683*'fnd base rates'!H$118)
+($P683*VLOOKUP($S683+12,rate_basefnd,8)))</f>
        <v>8061.8782739999997</v>
      </c>
      <c r="AA683" s="1">
        <f>(($D683*'fnd base rates'!I$107)
+($E683*'fnd base rates'!I$108)
+($F683*'fnd base rates'!I$109)
+($G683*'fnd base rates'!I$110)
+($H683*'fnd base rates'!I$111)
+($I683*'fnd base rates'!I$112)
+($J683*'fnd base rates'!I$113)
+($K683*'fnd base rates'!I$114)
+($M683*'fnd base rates'!I$116)
+($N683*'fnd base rates'!I$117)
+($O683*'fnd base rates'!I$118)
+($P683*VLOOKUP($S683+12,rate_basefnd,9)))
*$R683</f>
        <v>6153.6627200000012</v>
      </c>
      <c r="AB683" s="1">
        <f>(($D683*'fnd base rates'!J$107)
+($E683*'fnd base rates'!J$108)
+($F683*'fnd base rates'!J$109)
+($G683*'fnd base rates'!J$110)
+($H683*'fnd base rates'!J$111)
+($I683*'fnd base rates'!J$112)
+($J683*'fnd base rates'!J$113)
+($K683*'fnd base rates'!J$114)
+($M683*'fnd base rates'!J$116)
+($N683*'fnd base rates'!J$117)
+($O683*'fnd base rates'!J$118)
+($P683*VLOOKUP($S683+12,rate_basefnd,10)))
*$R683</f>
        <v>11768.656639999999</v>
      </c>
      <c r="AC683" s="1">
        <f>(($D683*'fnd base rates'!K$107)
+($E683*'fnd base rates'!K$108)
+($F683*'fnd base rates'!K$109)
+($G683*'fnd base rates'!K$110)
+($H683*'fnd base rates'!K$111)
+($I683*'fnd base rates'!K$112)
+($J683*'fnd base rates'!K$113)
+($K683*'fnd base rates'!K$114)
+($M683*'fnd base rates'!K$116)
+($N683*'fnd base rates'!K$117)
+($O683*'fnd base rates'!K$118)
+($P683*VLOOKUP($S683+12,rate_basefnd,11)))
*$R683</f>
        <v>14523.003363840002</v>
      </c>
      <c r="AD683" s="1">
        <f>(($D683*'fnd base rates'!L$107)
+($E683*'fnd base rates'!L$108)
+($F683*'fnd base rates'!L$109)
+($G683*'fnd base rates'!L$110)
+($H683*'fnd base rates'!L$111)
+($I683*'fnd base rates'!L$112)
+($J683*'fnd base rates'!L$113)
+($K683*'fnd base rates'!L$114)
+($M683*'fnd base rates'!L$116)
+($N683*'fnd base rates'!L$117)
+($O683*'fnd base rates'!L$118)
+($P683*VLOOKUP($S683+12,rate_basefnd,12)))</f>
        <v>21025.573479999999</v>
      </c>
      <c r="AE683" s="1">
        <f>(($D683*'fnd base rates'!M$107)
+($E683*'fnd base rates'!M$108)
+($F683*'fnd base rates'!M$109)
+($G683*'fnd base rates'!M$110)
+($H683*'fnd base rates'!M$111)
+($I683*'fnd base rates'!M$112)
+($J683*'fnd base rates'!M$113)
+($K683*'fnd base rates'!M$114)
+($M683*'fnd base rates'!M$116)
+($N683*'fnd base rates'!M$117)
+($O683*'fnd base rates'!M$118)
+($P683*VLOOKUP($S683+12,rate_basefnd,13)))</f>
        <v>0</v>
      </c>
      <c r="AF683" s="4">
        <f t="shared" si="767"/>
        <v>183220.07526452799</v>
      </c>
      <c r="AH683" s="269">
        <f t="shared" si="768"/>
        <v>484035244</v>
      </c>
      <c r="AI683" s="4" t="str">
        <f t="shared" si="769"/>
        <v>484</v>
      </c>
      <c r="AJ683" s="2" t="str">
        <f t="shared" si="770"/>
        <v>035</v>
      </c>
      <c r="AK683" s="2" t="str">
        <f t="shared" si="771"/>
        <v>244</v>
      </c>
      <c r="AL683" s="4">
        <f t="shared" si="772"/>
        <v>1</v>
      </c>
      <c r="AM683" s="4">
        <f t="shared" si="763"/>
        <v>11</v>
      </c>
      <c r="AN683" s="4">
        <f t="shared" si="773"/>
        <v>183220.07526452799</v>
      </c>
      <c r="AO683" s="4">
        <f t="shared" si="774"/>
        <v>16656</v>
      </c>
      <c r="AP683" s="4">
        <f t="shared" si="764"/>
        <v>0</v>
      </c>
      <c r="AQ683" s="4">
        <v>16656</v>
      </c>
      <c r="AW683" s="4">
        <v>16656</v>
      </c>
      <c r="AX683" s="5">
        <f t="shared" si="775"/>
        <v>0</v>
      </c>
      <c r="AY683" s="4">
        <v>16656</v>
      </c>
      <c r="AZ683" s="5"/>
      <c r="BB683" s="5">
        <f t="shared" ref="BB683" si="808">BC683-BA683</f>
        <v>0</v>
      </c>
    </row>
    <row r="684" spans="1:54" s="4" customFormat="1">
      <c r="A684" s="269">
        <v>484</v>
      </c>
      <c r="B684" s="2">
        <v>484035248</v>
      </c>
      <c r="C684" s="9" t="s">
        <v>301</v>
      </c>
      <c r="D684" s="14">
        <f>'fnd enro'!D684</f>
        <v>0</v>
      </c>
      <c r="E684" s="14">
        <f>'fnd enro'!E684</f>
        <v>0</v>
      </c>
      <c r="F684" s="14">
        <f>'fnd enro'!F684</f>
        <v>0</v>
      </c>
      <c r="G684" s="14">
        <f>'fnd enro'!G684</f>
        <v>0</v>
      </c>
      <c r="H684" s="14">
        <f>'fnd enro'!H684</f>
        <v>0</v>
      </c>
      <c r="I684" s="14">
        <f>'fnd enro'!I684</f>
        <v>1</v>
      </c>
      <c r="J684" s="14">
        <f>'fnd enro'!J684</f>
        <v>0</v>
      </c>
      <c r="K684" s="15">
        <f>'fnd enro'!K684</f>
        <v>3.8600000000000002E-2</v>
      </c>
      <c r="L684" s="14">
        <f>'fnd enro'!L684</f>
        <v>0</v>
      </c>
      <c r="M684" s="14">
        <f>'fnd enro'!M684</f>
        <v>0</v>
      </c>
      <c r="N684" s="14">
        <f>'fnd enro'!N684</f>
        <v>0</v>
      </c>
      <c r="O684" s="14">
        <f>'fnd enro'!O684</f>
        <v>0</v>
      </c>
      <c r="P684" s="14">
        <f>'fnd enro'!P684</f>
        <v>1</v>
      </c>
      <c r="Q684" s="14">
        <f>'fnd enro'!R684</f>
        <v>1</v>
      </c>
      <c r="R684" s="15">
        <f t="shared" si="766"/>
        <v>1.0880000000000001</v>
      </c>
      <c r="S684" s="14">
        <f>VALUE('fnd enro'!Q684)</f>
        <v>11</v>
      </c>
      <c r="T684" s="2"/>
      <c r="U684" s="1">
        <f>(($D684*'fnd base rates'!C$107)
+($E684*'fnd base rates'!C$108)
+($F684*'fnd base rates'!C$109)
+($G684*'fnd base rates'!C$110)
+($H684*'fnd base rates'!C$111)
+($I684*'fnd base rates'!C$112)
+($J684*'fnd base rates'!C$113)
+($K684*'fnd base rates'!C$114)
+($M684*'fnd base rates'!C$116)
+($N684*'fnd base rates'!C$117)
+($O684*'fnd base rates'!C$118)
+($P684*VLOOKUP($S684+12,rate_basefnd,3)))
*$R684</f>
        <v>674.64850444800015</v>
      </c>
      <c r="V684" s="1">
        <f>(($D684*'fnd base rates'!D$107)
+($E684*'fnd base rates'!D$108)
+($F684*'fnd base rates'!D$109)
+($G684*'fnd base rates'!D$110)
+($H684*'fnd base rates'!D$111)
+($I684*'fnd base rates'!D$112)
+($J684*'fnd base rates'!D$113)
+($K684*'fnd base rates'!D$114)
+($M684*'fnd base rates'!D$116)
+($N684*'fnd base rates'!D$117)
+($O684*'fnd base rates'!D$118)
+($P684*VLOOKUP($S684+12,rate_basefnd,4)))
*$R684</f>
        <v>1263.4508800000001</v>
      </c>
      <c r="W684" s="1">
        <f>(($D684*'fnd base rates'!E$107)
+($E684*'fnd base rates'!E$108)
+($F684*'fnd base rates'!E$109)
+($G684*'fnd base rates'!E$110)
+($H684*'fnd base rates'!E$111)
+($I684*'fnd base rates'!E$112)
+($J684*'fnd base rates'!E$113)
+($K684*'fnd base rates'!E$114)
+($M684*'fnd base rates'!E$116)
+($N684*'fnd base rates'!E$117)
+($O684*'fnd base rates'!E$118)
+($P684*VLOOKUP($S684+12,rate_basefnd,5)))
*$R684</f>
        <v>9552.2704890880013</v>
      </c>
      <c r="X684" s="1">
        <f>(($D684*'fnd base rates'!F$107)
+($E684*'fnd base rates'!F$108)
+($F684*'fnd base rates'!F$109)
+($G684*'fnd base rates'!F$110)
+($H684*'fnd base rates'!F$111)
+($I684*'fnd base rates'!F$112)
+($J684*'fnd base rates'!F$113)
+($K684*'fnd base rates'!F$114)
+($M684*'fnd base rates'!F$116)
+($N684*'fnd base rates'!F$117)
+($O684*'fnd base rates'!F$118)
+($P684*VLOOKUP($S684+12,rate_basefnd,6)))
*$R684</f>
        <v>964.93241625600012</v>
      </c>
      <c r="Y684" s="1">
        <f>(($D684*'fnd base rates'!G$107)
+($E684*'fnd base rates'!G$108)
+($F684*'fnd base rates'!G$109)
+($G684*'fnd base rates'!G$110)
+($H684*'fnd base rates'!G$111)
+($I684*'fnd base rates'!G$112)
+($J684*'fnd base rates'!G$113)
+($K684*'fnd base rates'!G$114)
+($M684*'fnd base rates'!G$116)
+($N684*'fnd base rates'!G$117)
+($O684*'fnd base rates'!G$118)
+($P684*VLOOKUP($S684+12,rate_basefnd,7)))
*$R684</f>
        <v>382.44645081600004</v>
      </c>
      <c r="Z684" s="1">
        <f>(($D684*'fnd base rates'!H$107)
+($E684*'fnd base rates'!H$108)
+($F684*'fnd base rates'!H$109)
+($G684*'fnd base rates'!H$110)
+($H684*'fnd base rates'!H$111)
+($I684*'fnd base rates'!H$112)
+($J684*'fnd base rates'!H$113)
+($K684*'fnd base rates'!H$114)
+($M684*'fnd base rates'!H$116)
+($N684*'fnd base rates'!H$117)
+($O684*'fnd base rates'!H$118)
+($P684*VLOOKUP($S684+12,rate_basefnd,8)))</f>
        <v>856.83893399999999</v>
      </c>
      <c r="AA684" s="1">
        <f>(($D684*'fnd base rates'!I$107)
+($E684*'fnd base rates'!I$108)
+($F684*'fnd base rates'!I$109)
+($G684*'fnd base rates'!I$110)
+($H684*'fnd base rates'!I$111)
+($I684*'fnd base rates'!I$112)
+($J684*'fnd base rates'!I$113)
+($K684*'fnd base rates'!I$114)
+($M684*'fnd base rates'!I$116)
+($N684*'fnd base rates'!I$117)
+($O684*'fnd base rates'!I$118)
+($P684*VLOOKUP($S684+12,rate_basefnd,9)))
*$R684</f>
        <v>633.81439999999998</v>
      </c>
      <c r="AB684" s="1">
        <f>(($D684*'fnd base rates'!J$107)
+($E684*'fnd base rates'!J$108)
+($F684*'fnd base rates'!J$109)
+($G684*'fnd base rates'!J$110)
+($H684*'fnd base rates'!J$111)
+($I684*'fnd base rates'!J$112)
+($J684*'fnd base rates'!J$113)
+($K684*'fnd base rates'!J$114)
+($M684*'fnd base rates'!J$116)
+($N684*'fnd base rates'!J$117)
+($O684*'fnd base rates'!J$118)
+($P684*VLOOKUP($S684+12,rate_basefnd,10)))
*$R684</f>
        <v>1509.62176</v>
      </c>
      <c r="AC684" s="1">
        <f>(($D684*'fnd base rates'!K$107)
+($E684*'fnd base rates'!K$108)
+($F684*'fnd base rates'!K$109)
+($G684*'fnd base rates'!K$110)
+($H684*'fnd base rates'!K$111)
+($I684*'fnd base rates'!K$112)
+($J684*'fnd base rates'!K$113)
+($K684*'fnd base rates'!K$114)
+($M684*'fnd base rates'!K$116)
+($N684*'fnd base rates'!K$117)
+($O684*'fnd base rates'!K$118)
+($P684*VLOOKUP($S684+12,rate_basefnd,11)))
*$R684</f>
        <v>1251.2651494400002</v>
      </c>
      <c r="AD684" s="1">
        <f>(($D684*'fnd base rates'!L$107)
+($E684*'fnd base rates'!L$108)
+($F684*'fnd base rates'!L$109)
+($G684*'fnd base rates'!L$110)
+($H684*'fnd base rates'!L$111)
+($I684*'fnd base rates'!L$112)
+($J684*'fnd base rates'!L$113)
+($K684*'fnd base rates'!L$114)
+($M684*'fnd base rates'!L$116)
+($N684*'fnd base rates'!L$117)
+($O684*'fnd base rates'!L$118)
+($P684*VLOOKUP($S684+12,rate_basefnd,12)))</f>
        <v>1994.71668</v>
      </c>
      <c r="AE684" s="1">
        <f>(($D684*'fnd base rates'!M$107)
+($E684*'fnd base rates'!M$108)
+($F684*'fnd base rates'!M$109)
+($G684*'fnd base rates'!M$110)
+($H684*'fnd base rates'!M$111)
+($I684*'fnd base rates'!M$112)
+($J684*'fnd base rates'!M$113)
+($K684*'fnd base rates'!M$114)
+($M684*'fnd base rates'!M$116)
+($N684*'fnd base rates'!M$117)
+($O684*'fnd base rates'!M$118)
+($P684*VLOOKUP($S684+12,rate_basefnd,13)))</f>
        <v>0</v>
      </c>
      <c r="AF684" s="4">
        <f t="shared" si="767"/>
        <v>19084.005664048003</v>
      </c>
      <c r="AH684" s="269">
        <f t="shared" si="768"/>
        <v>484035248</v>
      </c>
      <c r="AI684" s="4" t="str">
        <f t="shared" si="769"/>
        <v>484</v>
      </c>
      <c r="AJ684" s="2" t="str">
        <f t="shared" si="770"/>
        <v>035</v>
      </c>
      <c r="AK684" s="2" t="str">
        <f t="shared" si="771"/>
        <v>248</v>
      </c>
      <c r="AL684" s="4">
        <f t="shared" si="772"/>
        <v>1</v>
      </c>
      <c r="AM684" s="4">
        <f t="shared" si="763"/>
        <v>1</v>
      </c>
      <c r="AN684" s="4">
        <f t="shared" si="773"/>
        <v>19084.005664048003</v>
      </c>
      <c r="AO684" s="4">
        <f t="shared" si="774"/>
        <v>19084</v>
      </c>
      <c r="AP684" s="4">
        <f t="shared" si="764"/>
        <v>0</v>
      </c>
      <c r="AQ684" s="4">
        <v>19084</v>
      </c>
      <c r="AW684" s="4">
        <v>19084</v>
      </c>
      <c r="AX684" s="5">
        <f t="shared" si="775"/>
        <v>0</v>
      </c>
      <c r="AY684" s="4">
        <v>19084</v>
      </c>
      <c r="AZ684" s="5"/>
      <c r="BB684" s="5">
        <f t="shared" ref="BB684" si="809">BC684-BA684</f>
        <v>0</v>
      </c>
    </row>
    <row r="685" spans="1:54" s="4" customFormat="1">
      <c r="A685" s="269">
        <v>484</v>
      </c>
      <c r="B685" s="2">
        <v>484035285</v>
      </c>
      <c r="C685" s="9" t="s">
        <v>301</v>
      </c>
      <c r="D685" s="14">
        <f>'fnd enro'!D685</f>
        <v>0</v>
      </c>
      <c r="E685" s="14">
        <f>'fnd enro'!E685</f>
        <v>0</v>
      </c>
      <c r="F685" s="14">
        <f>'fnd enro'!F685</f>
        <v>0</v>
      </c>
      <c r="G685" s="14">
        <f>'fnd enro'!G685</f>
        <v>1</v>
      </c>
      <c r="H685" s="14">
        <f>'fnd enro'!H685</f>
        <v>3</v>
      </c>
      <c r="I685" s="14">
        <f>'fnd enro'!I685</f>
        <v>3</v>
      </c>
      <c r="J685" s="14">
        <f>'fnd enro'!J685</f>
        <v>0</v>
      </c>
      <c r="K685" s="15">
        <f>'fnd enro'!K685</f>
        <v>0.2702</v>
      </c>
      <c r="L685" s="14">
        <f>'fnd enro'!L685</f>
        <v>0</v>
      </c>
      <c r="M685" s="14">
        <f>'fnd enro'!M685</f>
        <v>0</v>
      </c>
      <c r="N685" s="14">
        <f>'fnd enro'!N685</f>
        <v>1</v>
      </c>
      <c r="O685" s="14">
        <f>'fnd enro'!O685</f>
        <v>0</v>
      </c>
      <c r="P685" s="14">
        <f>'fnd enro'!P685</f>
        <v>5</v>
      </c>
      <c r="Q685" s="14">
        <f>'fnd enro'!R685</f>
        <v>7</v>
      </c>
      <c r="R685" s="15">
        <f t="shared" si="766"/>
        <v>1.0880000000000001</v>
      </c>
      <c r="S685" s="14">
        <f>VALUE('fnd enro'!Q685)</f>
        <v>8</v>
      </c>
      <c r="T685" s="2"/>
      <c r="U685" s="1">
        <f>(($D685*'fnd base rates'!C$107)
+($E685*'fnd base rates'!C$108)
+($F685*'fnd base rates'!C$109)
+($G685*'fnd base rates'!C$110)
+($H685*'fnd base rates'!C$111)
+($I685*'fnd base rates'!C$112)
+($J685*'fnd base rates'!C$113)
+($K685*'fnd base rates'!C$114)
+($M685*'fnd base rates'!C$116)
+($N685*'fnd base rates'!C$117)
+($O685*'fnd base rates'!C$118)
+($P685*VLOOKUP($S685+12,rate_basefnd,3)))
*$R685</f>
        <v>4594.6233711360001</v>
      </c>
      <c r="V685" s="1">
        <f>(($D685*'fnd base rates'!D$107)
+($E685*'fnd base rates'!D$108)
+($F685*'fnd base rates'!D$109)
+($G685*'fnd base rates'!D$110)
+($H685*'fnd base rates'!D$111)
+($I685*'fnd base rates'!D$112)
+($J685*'fnd base rates'!D$113)
+($K685*'fnd base rates'!D$114)
+($M685*'fnd base rates'!D$116)
+($N685*'fnd base rates'!D$117)
+($O685*'fnd base rates'!D$118)
+($P685*VLOOKUP($S685+12,rate_basefnd,4)))
*$R685</f>
        <v>7891.0355200000004</v>
      </c>
      <c r="W685" s="1">
        <f>(($D685*'fnd base rates'!E$107)
+($E685*'fnd base rates'!E$108)
+($F685*'fnd base rates'!E$109)
+($G685*'fnd base rates'!E$110)
+($H685*'fnd base rates'!E$111)
+($I685*'fnd base rates'!E$112)
+($J685*'fnd base rates'!E$113)
+($K685*'fnd base rates'!E$114)
+($M685*'fnd base rates'!E$116)
+($N685*'fnd base rates'!E$117)
+($O685*'fnd base rates'!E$118)
+($P685*VLOOKUP($S685+12,rate_basefnd,5)))
*$R685</f>
        <v>51136.100783616006</v>
      </c>
      <c r="X685" s="1">
        <f>(($D685*'fnd base rates'!F$107)
+($E685*'fnd base rates'!F$108)
+($F685*'fnd base rates'!F$109)
+($G685*'fnd base rates'!F$110)
+($H685*'fnd base rates'!F$111)
+($I685*'fnd base rates'!F$112)
+($J685*'fnd base rates'!F$113)
+($K685*'fnd base rates'!F$114)
+($M685*'fnd base rates'!F$116)
+($N685*'fnd base rates'!F$117)
+($O685*'fnd base rates'!F$118)
+($P685*VLOOKUP($S685+12,rate_basefnd,6)))
*$R685</f>
        <v>7704.1985937920008</v>
      </c>
      <c r="Y685" s="1">
        <f>(($D685*'fnd base rates'!G$107)
+($E685*'fnd base rates'!G$108)
+($F685*'fnd base rates'!G$109)
+($G685*'fnd base rates'!G$110)
+($H685*'fnd base rates'!G$111)
+($I685*'fnd base rates'!G$112)
+($J685*'fnd base rates'!G$113)
+($K685*'fnd base rates'!G$114)
+($M685*'fnd base rates'!G$116)
+($N685*'fnd base rates'!G$117)
+($O685*'fnd base rates'!G$118)
+($P685*VLOOKUP($S685+12,rate_basefnd,7)))
*$R685</f>
        <v>2194.7494757120003</v>
      </c>
      <c r="Z685" s="1">
        <f>(($D685*'fnd base rates'!H$107)
+($E685*'fnd base rates'!H$108)
+($F685*'fnd base rates'!H$109)
+($G685*'fnd base rates'!H$110)
+($H685*'fnd base rates'!H$111)
+($I685*'fnd base rates'!H$112)
+($J685*'fnd base rates'!H$113)
+($K685*'fnd base rates'!H$114)
+($M685*'fnd base rates'!H$116)
+($N685*'fnd base rates'!H$117)
+($O685*'fnd base rates'!H$118)
+($P685*VLOOKUP($S685+12,rate_basefnd,8)))</f>
        <v>4835.6425379999991</v>
      </c>
      <c r="AA685" s="1">
        <f>(($D685*'fnd base rates'!I$107)
+($E685*'fnd base rates'!I$108)
+($F685*'fnd base rates'!I$109)
+($G685*'fnd base rates'!I$110)
+($H685*'fnd base rates'!I$111)
+($I685*'fnd base rates'!I$112)
+($J685*'fnd base rates'!I$113)
+($K685*'fnd base rates'!I$114)
+($M685*'fnd base rates'!I$116)
+($N685*'fnd base rates'!I$117)
+($O685*'fnd base rates'!I$118)
+($P685*VLOOKUP($S685+12,rate_basefnd,9)))
*$R685</f>
        <v>3730.1209599999997</v>
      </c>
      <c r="AB685" s="1">
        <f>(($D685*'fnd base rates'!J$107)
+($E685*'fnd base rates'!J$108)
+($F685*'fnd base rates'!J$109)
+($G685*'fnd base rates'!J$110)
+($H685*'fnd base rates'!J$111)
+($I685*'fnd base rates'!J$112)
+($J685*'fnd base rates'!J$113)
+($K685*'fnd base rates'!J$114)
+($M685*'fnd base rates'!J$116)
+($N685*'fnd base rates'!J$117)
+($O685*'fnd base rates'!J$118)
+($P685*VLOOKUP($S685+12,rate_basefnd,10)))
*$R685</f>
        <v>6701.9603200000001</v>
      </c>
      <c r="AC685" s="1">
        <f>(($D685*'fnd base rates'!K$107)
+($E685*'fnd base rates'!K$108)
+($F685*'fnd base rates'!K$109)
+($G685*'fnd base rates'!K$110)
+($H685*'fnd base rates'!K$111)
+($I685*'fnd base rates'!K$112)
+($J685*'fnd base rates'!K$113)
+($K685*'fnd base rates'!K$114)
+($M685*'fnd base rates'!K$116)
+($N685*'fnd base rates'!K$117)
+($O685*'fnd base rates'!K$118)
+($P685*VLOOKUP($S685+12,rate_basefnd,11)))
*$R685</f>
        <v>9157.8582860800016</v>
      </c>
      <c r="AD685" s="1">
        <f>(($D685*'fnd base rates'!L$107)
+($E685*'fnd base rates'!L$108)
+($F685*'fnd base rates'!L$109)
+($G685*'fnd base rates'!L$110)
+($H685*'fnd base rates'!L$111)
+($I685*'fnd base rates'!L$112)
+($J685*'fnd base rates'!L$113)
+($K685*'fnd base rates'!L$114)
+($M685*'fnd base rates'!L$116)
+($N685*'fnd base rates'!L$117)
+($O685*'fnd base rates'!L$118)
+($P685*VLOOKUP($S685+12,rate_basefnd,12)))</f>
        <v>13085.356760000001</v>
      </c>
      <c r="AE685" s="1">
        <f>(($D685*'fnd base rates'!M$107)
+($E685*'fnd base rates'!M$108)
+($F685*'fnd base rates'!M$109)
+($G685*'fnd base rates'!M$110)
+($H685*'fnd base rates'!M$111)
+($I685*'fnd base rates'!M$112)
+($J685*'fnd base rates'!M$113)
+($K685*'fnd base rates'!M$114)
+($M685*'fnd base rates'!M$116)
+($N685*'fnd base rates'!M$117)
+($O685*'fnd base rates'!M$118)
+($P685*VLOOKUP($S685+12,rate_basefnd,13)))</f>
        <v>0</v>
      </c>
      <c r="AF685" s="4">
        <f t="shared" si="767"/>
        <v>111031.64660833601</v>
      </c>
      <c r="AH685" s="269">
        <f t="shared" si="768"/>
        <v>484035285</v>
      </c>
      <c r="AI685" s="4" t="str">
        <f t="shared" si="769"/>
        <v>484</v>
      </c>
      <c r="AJ685" s="2" t="str">
        <f t="shared" si="770"/>
        <v>035</v>
      </c>
      <c r="AK685" s="2" t="str">
        <f t="shared" si="771"/>
        <v>285</v>
      </c>
      <c r="AL685" s="4">
        <f t="shared" si="772"/>
        <v>1</v>
      </c>
      <c r="AM685" s="4">
        <f t="shared" si="763"/>
        <v>7</v>
      </c>
      <c r="AN685" s="4">
        <f t="shared" si="773"/>
        <v>111031.64660833601</v>
      </c>
      <c r="AO685" s="4">
        <f t="shared" si="774"/>
        <v>15862</v>
      </c>
      <c r="AP685" s="4">
        <f t="shared" si="764"/>
        <v>0</v>
      </c>
      <c r="AQ685" s="4">
        <v>15862</v>
      </c>
      <c r="AW685" s="4">
        <v>15862</v>
      </c>
      <c r="AX685" s="5">
        <f t="shared" si="775"/>
        <v>0</v>
      </c>
      <c r="AY685" s="4">
        <v>15862</v>
      </c>
      <c r="AZ685" s="5"/>
      <c r="BB685" s="5">
        <f t="shared" ref="BB685" si="810">BC685-BA685</f>
        <v>0</v>
      </c>
    </row>
    <row r="686" spans="1:54" s="4" customFormat="1">
      <c r="A686" s="269">
        <v>484</v>
      </c>
      <c r="B686" s="2">
        <v>484035314</v>
      </c>
      <c r="C686" s="9" t="s">
        <v>301</v>
      </c>
      <c r="D686" s="14">
        <f>'fnd enro'!D686</f>
        <v>0</v>
      </c>
      <c r="E686" s="14">
        <f>'fnd enro'!E686</f>
        <v>0</v>
      </c>
      <c r="F686" s="14">
        <f>'fnd enro'!F686</f>
        <v>0</v>
      </c>
      <c r="G686" s="14">
        <f>'fnd enro'!G686</f>
        <v>1</v>
      </c>
      <c r="H686" s="14">
        <f>'fnd enro'!H686</f>
        <v>2</v>
      </c>
      <c r="I686" s="14">
        <f>'fnd enro'!I686</f>
        <v>0</v>
      </c>
      <c r="J686" s="14">
        <f>'fnd enro'!J686</f>
        <v>0</v>
      </c>
      <c r="K686" s="15">
        <f>'fnd enro'!K686</f>
        <v>0.1158</v>
      </c>
      <c r="L686" s="14">
        <f>'fnd enro'!L686</f>
        <v>0</v>
      </c>
      <c r="M686" s="14">
        <f>'fnd enro'!M686</f>
        <v>0</v>
      </c>
      <c r="N686" s="14">
        <f>'fnd enro'!N686</f>
        <v>1</v>
      </c>
      <c r="O686" s="14">
        <f>'fnd enro'!O686</f>
        <v>0</v>
      </c>
      <c r="P686" s="14">
        <f>'fnd enro'!P686</f>
        <v>3</v>
      </c>
      <c r="Q686" s="14">
        <f>'fnd enro'!R686</f>
        <v>3</v>
      </c>
      <c r="R686" s="15">
        <f t="shared" si="766"/>
        <v>1.0880000000000001</v>
      </c>
      <c r="S686" s="14">
        <f>VALUE('fnd enro'!Q686)</f>
        <v>7</v>
      </c>
      <c r="T686" s="2"/>
      <c r="U686" s="1">
        <f>(($D686*'fnd base rates'!C$107)
+($E686*'fnd base rates'!C$108)
+($F686*'fnd base rates'!C$109)
+($G686*'fnd base rates'!C$110)
+($H686*'fnd base rates'!C$111)
+($I686*'fnd base rates'!C$112)
+($J686*'fnd base rates'!C$113)
+($K686*'fnd base rates'!C$114)
+($M686*'fnd base rates'!C$116)
+($N686*'fnd base rates'!C$117)
+($O686*'fnd base rates'!C$118)
+($P686*VLOOKUP($S686+12,rate_basefnd,3)))
*$R686</f>
        <v>2091.2165533440002</v>
      </c>
      <c r="V686" s="1">
        <f>(($D686*'fnd base rates'!D$107)
+($E686*'fnd base rates'!D$108)
+($F686*'fnd base rates'!D$109)
+($G686*'fnd base rates'!D$110)
+($H686*'fnd base rates'!D$111)
+($I686*'fnd base rates'!D$112)
+($J686*'fnd base rates'!D$113)
+($K686*'fnd base rates'!D$114)
+($M686*'fnd base rates'!D$116)
+($N686*'fnd base rates'!D$117)
+($O686*'fnd base rates'!D$118)
+($P686*VLOOKUP($S686+12,rate_basefnd,4)))
*$R686</f>
        <v>3762.010240000001</v>
      </c>
      <c r="W686" s="1">
        <f>(($D686*'fnd base rates'!E$107)
+($E686*'fnd base rates'!E$108)
+($F686*'fnd base rates'!E$109)
+($G686*'fnd base rates'!E$110)
+($H686*'fnd base rates'!E$111)
+($I686*'fnd base rates'!E$112)
+($J686*'fnd base rates'!E$113)
+($K686*'fnd base rates'!E$114)
+($M686*'fnd base rates'!E$116)
+($N686*'fnd base rates'!E$117)
+($O686*'fnd base rates'!E$118)
+($P686*VLOOKUP($S686+12,rate_basefnd,5)))
*$R686</f>
        <v>23535.290827264002</v>
      </c>
      <c r="X686" s="1">
        <f>(($D686*'fnd base rates'!F$107)
+($E686*'fnd base rates'!F$108)
+($F686*'fnd base rates'!F$109)
+($G686*'fnd base rates'!F$110)
+($H686*'fnd base rates'!F$111)
+($I686*'fnd base rates'!F$112)
+($J686*'fnd base rates'!F$113)
+($K686*'fnd base rates'!F$114)
+($M686*'fnd base rates'!F$116)
+($N686*'fnd base rates'!F$117)
+($O686*'fnd base rates'!F$118)
+($P686*VLOOKUP($S686+12,rate_basefnd,6)))
*$R686</f>
        <v>3726.4318087680008</v>
      </c>
      <c r="Y686" s="1">
        <f>(($D686*'fnd base rates'!G$107)
+($E686*'fnd base rates'!G$108)
+($F686*'fnd base rates'!G$109)
+($G686*'fnd base rates'!G$110)
+($H686*'fnd base rates'!G$111)
+($I686*'fnd base rates'!G$112)
+($J686*'fnd base rates'!G$113)
+($K686*'fnd base rates'!G$114)
+($M686*'fnd base rates'!G$116)
+($N686*'fnd base rates'!G$117)
+($O686*'fnd base rates'!G$118)
+($P686*VLOOKUP($S686+12,rate_basefnd,7)))
*$R686</f>
        <v>1097.9441524480003</v>
      </c>
      <c r="Z686" s="1">
        <f>(($D686*'fnd base rates'!H$107)
+($E686*'fnd base rates'!H$108)
+($F686*'fnd base rates'!H$109)
+($G686*'fnd base rates'!H$110)
+($H686*'fnd base rates'!H$111)
+($I686*'fnd base rates'!H$112)
+($J686*'fnd base rates'!H$113)
+($K686*'fnd base rates'!H$114)
+($M686*'fnd base rates'!H$116)
+($N686*'fnd base rates'!H$117)
+($O686*'fnd base rates'!H$118)
+($P686*VLOOKUP($S686+12,rate_basefnd,8)))</f>
        <v>1774.596802</v>
      </c>
      <c r="AA686" s="1">
        <f>(($D686*'fnd base rates'!I$107)
+($E686*'fnd base rates'!I$108)
+($F686*'fnd base rates'!I$109)
+($G686*'fnd base rates'!I$110)
+($H686*'fnd base rates'!I$111)
+($I686*'fnd base rates'!I$112)
+($J686*'fnd base rates'!I$113)
+($K686*'fnd base rates'!I$114)
+($M686*'fnd base rates'!I$116)
+($N686*'fnd base rates'!I$117)
+($O686*'fnd base rates'!I$118)
+($P686*VLOOKUP($S686+12,rate_basefnd,9)))
*$R686</f>
        <v>1629.2691200000002</v>
      </c>
      <c r="AB686" s="1">
        <f>(($D686*'fnd base rates'!J$107)
+($E686*'fnd base rates'!J$108)
+($F686*'fnd base rates'!J$109)
+($G686*'fnd base rates'!J$110)
+($H686*'fnd base rates'!J$111)
+($I686*'fnd base rates'!J$112)
+($J686*'fnd base rates'!J$113)
+($K686*'fnd base rates'!J$114)
+($M686*'fnd base rates'!J$116)
+($N686*'fnd base rates'!J$117)
+($O686*'fnd base rates'!J$118)
+($P686*VLOOKUP($S686+12,rate_basefnd,10)))
*$R686</f>
        <v>2916.6233600000005</v>
      </c>
      <c r="AC686" s="1">
        <f>(($D686*'fnd base rates'!K$107)
+($E686*'fnd base rates'!K$108)
+($F686*'fnd base rates'!K$109)
+($G686*'fnd base rates'!K$110)
+($H686*'fnd base rates'!K$111)
+($I686*'fnd base rates'!K$112)
+($J686*'fnd base rates'!K$113)
+($K686*'fnd base rates'!K$114)
+($M686*'fnd base rates'!K$116)
+($N686*'fnd base rates'!K$117)
+($O686*'fnd base rates'!K$118)
+($P686*VLOOKUP($S686+12,rate_basefnd,11)))
*$R686</f>
        <v>4117.8728883200001</v>
      </c>
      <c r="AD686" s="1">
        <f>(($D686*'fnd base rates'!L$107)
+($E686*'fnd base rates'!L$108)
+($F686*'fnd base rates'!L$109)
+($G686*'fnd base rates'!L$110)
+($H686*'fnd base rates'!L$111)
+($I686*'fnd base rates'!L$112)
+($J686*'fnd base rates'!L$113)
+($K686*'fnd base rates'!L$114)
+($M686*'fnd base rates'!L$116)
+($N686*'fnd base rates'!L$117)
+($O686*'fnd base rates'!L$118)
+($P686*VLOOKUP($S686+12,rate_basefnd,12)))</f>
        <v>6305.3500400000003</v>
      </c>
      <c r="AE686" s="1">
        <f>(($D686*'fnd base rates'!M$107)
+($E686*'fnd base rates'!M$108)
+($F686*'fnd base rates'!M$109)
+($G686*'fnd base rates'!M$110)
+($H686*'fnd base rates'!M$111)
+($I686*'fnd base rates'!M$112)
+($J686*'fnd base rates'!M$113)
+($K686*'fnd base rates'!M$114)
+($M686*'fnd base rates'!M$116)
+($N686*'fnd base rates'!M$117)
+($O686*'fnd base rates'!M$118)
+($P686*VLOOKUP($S686+12,rate_basefnd,13)))</f>
        <v>0</v>
      </c>
      <c r="AF686" s="4">
        <f t="shared" si="767"/>
        <v>50956.605792144001</v>
      </c>
      <c r="AH686" s="269">
        <f t="shared" si="768"/>
        <v>484035314</v>
      </c>
      <c r="AI686" s="4" t="str">
        <f t="shared" si="769"/>
        <v>484</v>
      </c>
      <c r="AJ686" s="2" t="str">
        <f t="shared" si="770"/>
        <v>035</v>
      </c>
      <c r="AK686" s="2" t="str">
        <f t="shared" si="771"/>
        <v>314</v>
      </c>
      <c r="AL686" s="4">
        <f t="shared" si="772"/>
        <v>1</v>
      </c>
      <c r="AM686" s="4">
        <f t="shared" si="763"/>
        <v>3</v>
      </c>
      <c r="AN686" s="4">
        <f t="shared" si="773"/>
        <v>50956.605792144001</v>
      </c>
      <c r="AO686" s="4">
        <f t="shared" si="774"/>
        <v>16986</v>
      </c>
      <c r="AP686" s="4">
        <f t="shared" si="764"/>
        <v>0</v>
      </c>
      <c r="AQ686" s="4">
        <v>16986</v>
      </c>
      <c r="AW686" s="4">
        <v>16986</v>
      </c>
      <c r="AX686" s="5">
        <f t="shared" si="775"/>
        <v>0</v>
      </c>
      <c r="AY686" s="4">
        <v>16986</v>
      </c>
      <c r="AZ686" s="5"/>
      <c r="BB686" s="5">
        <f t="shared" ref="BB686" si="811">BC686-BA686</f>
        <v>0</v>
      </c>
    </row>
    <row r="687" spans="1:54" s="4" customFormat="1">
      <c r="A687" s="269">
        <v>484</v>
      </c>
      <c r="B687" s="2">
        <v>484035336</v>
      </c>
      <c r="C687" s="9" t="s">
        <v>301</v>
      </c>
      <c r="D687" s="14">
        <f>'fnd enro'!D687</f>
        <v>0</v>
      </c>
      <c r="E687" s="14">
        <f>'fnd enro'!E687</f>
        <v>0</v>
      </c>
      <c r="F687" s="14">
        <f>'fnd enro'!F687</f>
        <v>0</v>
      </c>
      <c r="G687" s="14">
        <f>'fnd enro'!G687</f>
        <v>0</v>
      </c>
      <c r="H687" s="14">
        <f>'fnd enro'!H687</f>
        <v>2</v>
      </c>
      <c r="I687" s="14">
        <f>'fnd enro'!I687</f>
        <v>0</v>
      </c>
      <c r="J687" s="14">
        <f>'fnd enro'!J687</f>
        <v>0</v>
      </c>
      <c r="K687" s="15">
        <f>'fnd enro'!K687</f>
        <v>7.7200000000000005E-2</v>
      </c>
      <c r="L687" s="14">
        <f>'fnd enro'!L687</f>
        <v>0</v>
      </c>
      <c r="M687" s="14">
        <f>'fnd enro'!M687</f>
        <v>0</v>
      </c>
      <c r="N687" s="14">
        <f>'fnd enro'!N687</f>
        <v>0</v>
      </c>
      <c r="O687" s="14">
        <f>'fnd enro'!O687</f>
        <v>0</v>
      </c>
      <c r="P687" s="14">
        <f>'fnd enro'!P687</f>
        <v>1</v>
      </c>
      <c r="Q687" s="14">
        <f>'fnd enro'!R687</f>
        <v>2</v>
      </c>
      <c r="R687" s="15">
        <f t="shared" si="766"/>
        <v>1.0880000000000001</v>
      </c>
      <c r="S687" s="14">
        <f>VALUE('fnd enro'!Q687)</f>
        <v>8</v>
      </c>
      <c r="T687" s="2"/>
      <c r="U687" s="1">
        <f>(($D687*'fnd base rates'!C$107)
+($E687*'fnd base rates'!C$108)
+($F687*'fnd base rates'!C$109)
+($G687*'fnd base rates'!C$110)
+($H687*'fnd base rates'!C$111)
+($I687*'fnd base rates'!C$112)
+($J687*'fnd base rates'!C$113)
+($K687*'fnd base rates'!C$114)
+($M687*'fnd base rates'!C$116)
+($N687*'fnd base rates'!C$117)
+($O687*'fnd base rates'!C$118)
+($P687*VLOOKUP($S687+12,rate_basefnd,3)))
*$R687</f>
        <v>1245.8934888960002</v>
      </c>
      <c r="V687" s="1">
        <f>(($D687*'fnd base rates'!D$107)
+($E687*'fnd base rates'!D$108)
+($F687*'fnd base rates'!D$109)
+($G687*'fnd base rates'!D$110)
+($H687*'fnd base rates'!D$111)
+($I687*'fnd base rates'!D$112)
+($J687*'fnd base rates'!D$113)
+($K687*'fnd base rates'!D$114)
+($M687*'fnd base rates'!D$116)
+($N687*'fnd base rates'!D$117)
+($O687*'fnd base rates'!D$118)
+($P687*VLOOKUP($S687+12,rate_basefnd,4)))
*$R687</f>
        <v>2036.9971200000002</v>
      </c>
      <c r="W687" s="1">
        <f>(($D687*'fnd base rates'!E$107)
+($E687*'fnd base rates'!E$108)
+($F687*'fnd base rates'!E$109)
+($G687*'fnd base rates'!E$110)
+($H687*'fnd base rates'!E$111)
+($I687*'fnd base rates'!E$112)
+($J687*'fnd base rates'!E$113)
+($K687*'fnd base rates'!E$114)
+($M687*'fnd base rates'!E$116)
+($N687*'fnd base rates'!E$117)
+($O687*'fnd base rates'!E$118)
+($P687*VLOOKUP($S687+12,rate_basefnd,5)))
*$R687</f>
        <v>11161.052978176</v>
      </c>
      <c r="X687" s="1">
        <f>(($D687*'fnd base rates'!F$107)
+($E687*'fnd base rates'!F$108)
+($F687*'fnd base rates'!F$109)
+($G687*'fnd base rates'!F$110)
+($H687*'fnd base rates'!F$111)
+($I687*'fnd base rates'!F$112)
+($J687*'fnd base rates'!F$113)
+($K687*'fnd base rates'!F$114)
+($M687*'fnd base rates'!F$116)
+($N687*'fnd base rates'!F$117)
+($O687*'fnd base rates'!F$118)
+($P687*VLOOKUP($S687+12,rate_basefnd,6)))
*$R687</f>
        <v>2165.9390725120002</v>
      </c>
      <c r="Y687" s="1">
        <f>(($D687*'fnd base rates'!G$107)
+($E687*'fnd base rates'!G$108)
+($F687*'fnd base rates'!G$109)
+($G687*'fnd base rates'!G$110)
+($H687*'fnd base rates'!G$111)
+($I687*'fnd base rates'!G$112)
+($J687*'fnd base rates'!G$113)
+($K687*'fnd base rates'!G$114)
+($M687*'fnd base rates'!G$116)
+($N687*'fnd base rates'!G$117)
+($O687*'fnd base rates'!G$118)
+($P687*VLOOKUP($S687+12,rate_basefnd,7)))
*$R687</f>
        <v>542.82122163200006</v>
      </c>
      <c r="Z687" s="1">
        <f>(($D687*'fnd base rates'!H$107)
+($E687*'fnd base rates'!H$108)
+($F687*'fnd base rates'!H$109)
+($G687*'fnd base rates'!H$110)
+($H687*'fnd base rates'!H$111)
+($I687*'fnd base rates'!H$112)
+($J687*'fnd base rates'!H$113)
+($K687*'fnd base rates'!H$114)
+($M687*'fnd base rates'!H$116)
+($N687*'fnd base rates'!H$117)
+($O687*'fnd base rates'!H$118)
+($P687*VLOOKUP($S687+12,rate_basefnd,8)))</f>
        <v>1071.717868</v>
      </c>
      <c r="AA687" s="1">
        <f>(($D687*'fnd base rates'!I$107)
+($E687*'fnd base rates'!I$108)
+($F687*'fnd base rates'!I$109)
+($G687*'fnd base rates'!I$110)
+($H687*'fnd base rates'!I$111)
+($I687*'fnd base rates'!I$112)
+($J687*'fnd base rates'!I$113)
+($K687*'fnd base rates'!I$114)
+($M687*'fnd base rates'!I$116)
+($N687*'fnd base rates'!I$117)
+($O687*'fnd base rates'!I$118)
+($P687*VLOOKUP($S687+12,rate_basefnd,9)))
*$R687</f>
        <v>936.33280000000013</v>
      </c>
      <c r="AB687" s="1">
        <f>(($D687*'fnd base rates'!J$107)
+($E687*'fnd base rates'!J$108)
+($F687*'fnd base rates'!J$109)
+($G687*'fnd base rates'!J$110)
+($H687*'fnd base rates'!J$111)
+($I687*'fnd base rates'!J$112)
+($J687*'fnd base rates'!J$113)
+($K687*'fnd base rates'!J$114)
+($M687*'fnd base rates'!J$116)
+($N687*'fnd base rates'!J$117)
+($O687*'fnd base rates'!J$118)
+($P687*VLOOKUP($S687+12,rate_basefnd,10)))
*$R687</f>
        <v>1305.8828800000001</v>
      </c>
      <c r="AC687" s="1">
        <f>(($D687*'fnd base rates'!K$107)
+($E687*'fnd base rates'!K$108)
+($F687*'fnd base rates'!K$109)
+($G687*'fnd base rates'!K$110)
+($H687*'fnd base rates'!K$111)
+($I687*'fnd base rates'!K$112)
+($J687*'fnd base rates'!K$113)
+($K687*'fnd base rates'!K$114)
+($M687*'fnd base rates'!K$116)
+($N687*'fnd base rates'!K$117)
+($O687*'fnd base rates'!K$118)
+($P687*VLOOKUP($S687+12,rate_basefnd,11)))
*$R687</f>
        <v>2572.3798988799999</v>
      </c>
      <c r="AD687" s="1">
        <f>(($D687*'fnd base rates'!L$107)
+($E687*'fnd base rates'!L$108)
+($F687*'fnd base rates'!L$109)
+($G687*'fnd base rates'!L$110)
+($H687*'fnd base rates'!L$111)
+($I687*'fnd base rates'!L$112)
+($J687*'fnd base rates'!L$113)
+($K687*'fnd base rates'!L$114)
+($M687*'fnd base rates'!L$116)
+($N687*'fnd base rates'!L$117)
+($O687*'fnd base rates'!L$118)
+($P687*VLOOKUP($S687+12,rate_basefnd,12)))</f>
        <v>3565.1133599999998</v>
      </c>
      <c r="AE687" s="1">
        <f>(($D687*'fnd base rates'!M$107)
+($E687*'fnd base rates'!M$108)
+($F687*'fnd base rates'!M$109)
+($G687*'fnd base rates'!M$110)
+($H687*'fnd base rates'!M$111)
+($I687*'fnd base rates'!M$112)
+($J687*'fnd base rates'!M$113)
+($K687*'fnd base rates'!M$114)
+($M687*'fnd base rates'!M$116)
+($N687*'fnd base rates'!M$117)
+($O687*'fnd base rates'!M$118)
+($P687*VLOOKUP($S687+12,rate_basefnd,13)))</f>
        <v>0</v>
      </c>
      <c r="AF687" s="4">
        <f t="shared" si="767"/>
        <v>26604.130688096</v>
      </c>
      <c r="AH687" s="269">
        <f t="shared" si="768"/>
        <v>484035336</v>
      </c>
      <c r="AI687" s="4" t="str">
        <f t="shared" si="769"/>
        <v>484</v>
      </c>
      <c r="AJ687" s="2" t="str">
        <f t="shared" si="770"/>
        <v>035</v>
      </c>
      <c r="AK687" s="2" t="str">
        <f t="shared" si="771"/>
        <v>336</v>
      </c>
      <c r="AL687" s="4">
        <f t="shared" si="772"/>
        <v>1</v>
      </c>
      <c r="AM687" s="4">
        <f t="shared" si="763"/>
        <v>2</v>
      </c>
      <c r="AN687" s="4">
        <f t="shared" si="773"/>
        <v>26604.130688096</v>
      </c>
      <c r="AO687" s="4">
        <f t="shared" si="774"/>
        <v>13302</v>
      </c>
      <c r="AP687" s="4">
        <f t="shared" si="764"/>
        <v>0</v>
      </c>
      <c r="AQ687" s="4">
        <v>13302</v>
      </c>
      <c r="AW687" s="4">
        <v>13302</v>
      </c>
      <c r="AX687" s="5">
        <f t="shared" si="775"/>
        <v>0</v>
      </c>
      <c r="AY687" s="4">
        <v>13302</v>
      </c>
      <c r="AZ687" s="5"/>
      <c r="BB687" s="5">
        <f t="shared" ref="BB687" si="812">BC687-BA687</f>
        <v>0</v>
      </c>
    </row>
    <row r="688" spans="1:54" s="4" customFormat="1">
      <c r="A688" s="269">
        <v>484</v>
      </c>
      <c r="B688" s="2">
        <v>484035690</v>
      </c>
      <c r="C688" s="9" t="s">
        <v>301</v>
      </c>
      <c r="D688" s="14">
        <f>'fnd enro'!D688</f>
        <v>0</v>
      </c>
      <c r="E688" s="14">
        <f>'fnd enro'!E688</f>
        <v>0</v>
      </c>
      <c r="F688" s="14">
        <f>'fnd enro'!F688</f>
        <v>0</v>
      </c>
      <c r="G688" s="14">
        <f>'fnd enro'!G688</f>
        <v>0</v>
      </c>
      <c r="H688" s="14">
        <f>'fnd enro'!H688</f>
        <v>0</v>
      </c>
      <c r="I688" s="14">
        <f>'fnd enro'!I688</f>
        <v>1</v>
      </c>
      <c r="J688" s="14">
        <f>'fnd enro'!J688</f>
        <v>0</v>
      </c>
      <c r="K688" s="15">
        <f>'fnd enro'!K688</f>
        <v>3.8600000000000002E-2</v>
      </c>
      <c r="L688" s="14">
        <f>'fnd enro'!L688</f>
        <v>0</v>
      </c>
      <c r="M688" s="14">
        <f>'fnd enro'!M688</f>
        <v>0</v>
      </c>
      <c r="N688" s="14">
        <f>'fnd enro'!N688</f>
        <v>0</v>
      </c>
      <c r="O688" s="14">
        <f>'fnd enro'!O688</f>
        <v>1</v>
      </c>
      <c r="P688" s="14">
        <f>'fnd enro'!P688</f>
        <v>1</v>
      </c>
      <c r="Q688" s="14">
        <f>'fnd enro'!R688</f>
        <v>1</v>
      </c>
      <c r="R688" s="15">
        <f t="shared" si="766"/>
        <v>1.0880000000000001</v>
      </c>
      <c r="S688" s="14">
        <f>VALUE('fnd enro'!Q688)</f>
        <v>3</v>
      </c>
      <c r="T688" s="2"/>
      <c r="U688" s="1">
        <f>(($D688*'fnd base rates'!C$107)
+($E688*'fnd base rates'!C$108)
+($F688*'fnd base rates'!C$109)
+($G688*'fnd base rates'!C$110)
+($H688*'fnd base rates'!C$111)
+($I688*'fnd base rates'!C$112)
+($J688*'fnd base rates'!C$113)
+($K688*'fnd base rates'!C$114)
+($M688*'fnd base rates'!C$116)
+($N688*'fnd base rates'!C$117)
+($O688*'fnd base rates'!C$118)
+($P688*VLOOKUP($S688+12,rate_basefnd,3)))
*$R688</f>
        <v>753.97458444800009</v>
      </c>
      <c r="V688" s="1">
        <f>(($D688*'fnd base rates'!D$107)
+($E688*'fnd base rates'!D$108)
+($F688*'fnd base rates'!D$109)
+($G688*'fnd base rates'!D$110)
+($H688*'fnd base rates'!D$111)
+($I688*'fnd base rates'!D$112)
+($J688*'fnd base rates'!D$113)
+($K688*'fnd base rates'!D$114)
+($M688*'fnd base rates'!D$116)
+($N688*'fnd base rates'!D$117)
+($O688*'fnd base rates'!D$118)
+($P688*VLOOKUP($S688+12,rate_basefnd,4)))
*$R688</f>
        <v>1315.4464000000003</v>
      </c>
      <c r="W688" s="1">
        <f>(($D688*'fnd base rates'!E$107)
+($E688*'fnd base rates'!E$108)
+($F688*'fnd base rates'!E$109)
+($G688*'fnd base rates'!E$110)
+($H688*'fnd base rates'!E$111)
+($I688*'fnd base rates'!E$112)
+($J688*'fnd base rates'!E$113)
+($K688*'fnd base rates'!E$114)
+($M688*'fnd base rates'!E$116)
+($N688*'fnd base rates'!E$117)
+($O688*'fnd base rates'!E$118)
+($P688*VLOOKUP($S688+12,rate_basefnd,5)))
*$R688</f>
        <v>9535.8960890880007</v>
      </c>
      <c r="X688" s="1">
        <f>(($D688*'fnd base rates'!F$107)
+($E688*'fnd base rates'!F$108)
+($F688*'fnd base rates'!F$109)
+($G688*'fnd base rates'!F$110)
+($H688*'fnd base rates'!F$111)
+($I688*'fnd base rates'!F$112)
+($J688*'fnd base rates'!F$113)
+($K688*'fnd base rates'!F$114)
+($M688*'fnd base rates'!F$116)
+($N688*'fnd base rates'!F$117)
+($O688*'fnd base rates'!F$118)
+($P688*VLOOKUP($S688+12,rate_basefnd,6)))
*$R688</f>
        <v>1154.6143362560001</v>
      </c>
      <c r="Y688" s="1">
        <f>(($D688*'fnd base rates'!G$107)
+($E688*'fnd base rates'!G$108)
+($F688*'fnd base rates'!G$109)
+($G688*'fnd base rates'!G$110)
+($H688*'fnd base rates'!G$111)
+($I688*'fnd base rates'!G$112)
+($J688*'fnd base rates'!G$113)
+($K688*'fnd base rates'!G$114)
+($M688*'fnd base rates'!G$116)
+($N688*'fnd base rates'!G$117)
+($O688*'fnd base rates'!G$118)
+($P688*VLOOKUP($S688+12,rate_basefnd,7)))
*$R688</f>
        <v>371.425010816</v>
      </c>
      <c r="Z688" s="1">
        <f>(($D688*'fnd base rates'!H$107)
+($E688*'fnd base rates'!H$108)
+($F688*'fnd base rates'!H$109)
+($G688*'fnd base rates'!H$110)
+($H688*'fnd base rates'!H$111)
+($I688*'fnd base rates'!H$112)
+($J688*'fnd base rates'!H$113)
+($K688*'fnd base rates'!H$114)
+($M688*'fnd base rates'!H$116)
+($N688*'fnd base rates'!H$117)
+($O688*'fnd base rates'!H$118)
+($P688*VLOOKUP($S688+12,rate_basefnd,8)))</f>
        <v>972.17893400000003</v>
      </c>
      <c r="AA688" s="1">
        <f>(($D688*'fnd base rates'!I$107)
+($E688*'fnd base rates'!I$108)
+($F688*'fnd base rates'!I$109)
+($G688*'fnd base rates'!I$110)
+($H688*'fnd base rates'!I$111)
+($I688*'fnd base rates'!I$112)
+($J688*'fnd base rates'!I$113)
+($K688*'fnd base rates'!I$114)
+($M688*'fnd base rates'!I$116)
+($N688*'fnd base rates'!I$117)
+($O688*'fnd base rates'!I$118)
+($P688*VLOOKUP($S688+12,rate_basefnd,9)))
*$R688</f>
        <v>660.66624000000002</v>
      </c>
      <c r="AB688" s="1">
        <f>(($D688*'fnd base rates'!J$107)
+($E688*'fnd base rates'!J$108)
+($F688*'fnd base rates'!J$109)
+($G688*'fnd base rates'!J$110)
+($H688*'fnd base rates'!J$111)
+($I688*'fnd base rates'!J$112)
+($J688*'fnd base rates'!J$113)
+($K688*'fnd base rates'!J$114)
+($M688*'fnd base rates'!J$116)
+($N688*'fnd base rates'!J$117)
+($O688*'fnd base rates'!J$118)
+($P688*VLOOKUP($S688+12,rate_basefnd,10)))
*$R688</f>
        <v>1253.8982400000002</v>
      </c>
      <c r="AC688" s="1">
        <f>(($D688*'fnd base rates'!K$107)
+($E688*'fnd base rates'!K$108)
+($F688*'fnd base rates'!K$109)
+($G688*'fnd base rates'!K$110)
+($H688*'fnd base rates'!K$111)
+($I688*'fnd base rates'!K$112)
+($J688*'fnd base rates'!K$113)
+($K688*'fnd base rates'!K$114)
+($M688*'fnd base rates'!K$116)
+($N688*'fnd base rates'!K$117)
+($O688*'fnd base rates'!K$118)
+($P688*VLOOKUP($S688+12,rate_basefnd,11)))
*$R688</f>
        <v>1576.4248294399999</v>
      </c>
      <c r="AD688" s="1">
        <f>(($D688*'fnd base rates'!L$107)
+($E688*'fnd base rates'!L$108)
+($F688*'fnd base rates'!L$109)
+($G688*'fnd base rates'!L$110)
+($H688*'fnd base rates'!L$111)
+($I688*'fnd base rates'!L$112)
+($J688*'fnd base rates'!L$113)
+($K688*'fnd base rates'!L$114)
+($M688*'fnd base rates'!L$116)
+($N688*'fnd base rates'!L$117)
+($O688*'fnd base rates'!L$118)
+($P688*VLOOKUP($S688+12,rate_basefnd,12)))</f>
        <v>2068.8466800000001</v>
      </c>
      <c r="AE688" s="1">
        <f>(($D688*'fnd base rates'!M$107)
+($E688*'fnd base rates'!M$108)
+($F688*'fnd base rates'!M$109)
+($G688*'fnd base rates'!M$110)
+($H688*'fnd base rates'!M$111)
+($I688*'fnd base rates'!M$112)
+($J688*'fnd base rates'!M$113)
+($K688*'fnd base rates'!M$114)
+($M688*'fnd base rates'!M$116)
+($N688*'fnd base rates'!M$117)
+($O688*'fnd base rates'!M$118)
+($P688*VLOOKUP($S688+12,rate_basefnd,13)))</f>
        <v>0</v>
      </c>
      <c r="AF688" s="4">
        <f t="shared" si="767"/>
        <v>19663.371344047999</v>
      </c>
      <c r="AH688" s="269">
        <f t="shared" si="768"/>
        <v>484035690</v>
      </c>
      <c r="AI688" s="4" t="str">
        <f t="shared" si="769"/>
        <v>484</v>
      </c>
      <c r="AJ688" s="2" t="str">
        <f t="shared" si="770"/>
        <v>035</v>
      </c>
      <c r="AK688" s="2" t="str">
        <f t="shared" si="771"/>
        <v>690</v>
      </c>
      <c r="AL688" s="4">
        <f t="shared" si="772"/>
        <v>1</v>
      </c>
      <c r="AM688" s="4">
        <f t="shared" si="763"/>
        <v>1</v>
      </c>
      <c r="AN688" s="4">
        <f t="shared" si="773"/>
        <v>19663.371344047999</v>
      </c>
      <c r="AO688" s="4">
        <f t="shared" si="774"/>
        <v>19663</v>
      </c>
      <c r="AP688" s="4">
        <f t="shared" si="764"/>
        <v>0</v>
      </c>
      <c r="AQ688" s="4">
        <v>19663</v>
      </c>
      <c r="AW688" s="4">
        <v>19663</v>
      </c>
      <c r="AX688" s="5">
        <f t="shared" si="775"/>
        <v>0</v>
      </c>
      <c r="AY688" s="4">
        <v>19663</v>
      </c>
      <c r="AZ688" s="5"/>
      <c r="BB688" s="5">
        <f t="shared" ref="BB688" si="813">BC688-BA688</f>
        <v>0</v>
      </c>
    </row>
    <row r="689" spans="1:54" s="4" customFormat="1">
      <c r="A689" s="269">
        <v>485</v>
      </c>
      <c r="B689" s="2">
        <v>485258071</v>
      </c>
      <c r="C689" s="9" t="s">
        <v>303</v>
      </c>
      <c r="D689" s="14">
        <f>'fnd enro'!D689</f>
        <v>0</v>
      </c>
      <c r="E689" s="14">
        <f>'fnd enro'!E689</f>
        <v>0</v>
      </c>
      <c r="F689" s="14">
        <f>'fnd enro'!F689</f>
        <v>0</v>
      </c>
      <c r="G689" s="14">
        <f>'fnd enro'!G689</f>
        <v>0</v>
      </c>
      <c r="H689" s="14">
        <f>'fnd enro'!H689</f>
        <v>0</v>
      </c>
      <c r="I689" s="14">
        <f>'fnd enro'!I689</f>
        <v>2</v>
      </c>
      <c r="J689" s="14">
        <f>'fnd enro'!J689</f>
        <v>0</v>
      </c>
      <c r="K689" s="15">
        <f>'fnd enro'!K689</f>
        <v>7.7200000000000005E-2</v>
      </c>
      <c r="L689" s="14">
        <f>'fnd enro'!L689</f>
        <v>0</v>
      </c>
      <c r="M689" s="14">
        <f>'fnd enro'!M689</f>
        <v>0</v>
      </c>
      <c r="N689" s="14">
        <f>'fnd enro'!N689</f>
        <v>0</v>
      </c>
      <c r="O689" s="14">
        <f>'fnd enro'!O689</f>
        <v>0</v>
      </c>
      <c r="P689" s="14">
        <f>'fnd enro'!P689</f>
        <v>0</v>
      </c>
      <c r="Q689" s="14">
        <f>'fnd enro'!R689</f>
        <v>2</v>
      </c>
      <c r="R689" s="15">
        <f t="shared" si="766"/>
        <v>1</v>
      </c>
      <c r="S689" s="14">
        <f>VALUE('fnd enro'!Q689)</f>
        <v>5</v>
      </c>
      <c r="T689" s="2"/>
      <c r="U689" s="1">
        <f>(($D689*'fnd base rates'!C$107)
+($E689*'fnd base rates'!C$108)
+($F689*'fnd base rates'!C$109)
+($G689*'fnd base rates'!C$110)
+($H689*'fnd base rates'!C$111)
+($I689*'fnd base rates'!C$112)
+($J689*'fnd base rates'!C$113)
+($K689*'fnd base rates'!C$114)
+($M689*'fnd base rates'!C$116)
+($N689*'fnd base rates'!C$117)
+($O689*'fnd base rates'!C$118)
+($P689*VLOOKUP($S689+12,rate_basefnd,3)))
*$R689</f>
        <v>1072.9226920000001</v>
      </c>
      <c r="V689" s="1">
        <f>(($D689*'fnd base rates'!D$107)
+($E689*'fnd base rates'!D$108)
+($F689*'fnd base rates'!D$109)
+($G689*'fnd base rates'!D$110)
+($H689*'fnd base rates'!D$111)
+($I689*'fnd base rates'!D$112)
+($J689*'fnd base rates'!D$113)
+($K689*'fnd base rates'!D$114)
+($M689*'fnd base rates'!D$116)
+($N689*'fnd base rates'!D$117)
+($O689*'fnd base rates'!D$118)
+($P689*VLOOKUP($S689+12,rate_basefnd,4)))
*$R689</f>
        <v>1530.16</v>
      </c>
      <c r="W689" s="1">
        <f>(($D689*'fnd base rates'!E$107)
+($E689*'fnd base rates'!E$108)
+($F689*'fnd base rates'!E$109)
+($G689*'fnd base rates'!E$110)
+($H689*'fnd base rates'!E$111)
+($I689*'fnd base rates'!E$112)
+($J689*'fnd base rates'!E$113)
+($K689*'fnd base rates'!E$114)
+($M689*'fnd base rates'!E$116)
+($N689*'fnd base rates'!E$117)
+($O689*'fnd base rates'!E$118)
+($P689*VLOOKUP($S689+12,rate_basefnd,5)))
*$R689</f>
        <v>9824.4007519999996</v>
      </c>
      <c r="X689" s="1">
        <f>(($D689*'fnd base rates'!F$107)
+($E689*'fnd base rates'!F$108)
+($F689*'fnd base rates'!F$109)
+($G689*'fnd base rates'!F$110)
+($H689*'fnd base rates'!F$111)
+($I689*'fnd base rates'!F$112)
+($J689*'fnd base rates'!F$113)
+($K689*'fnd base rates'!F$114)
+($M689*'fnd base rates'!F$116)
+($N689*'fnd base rates'!F$117)
+($O689*'fnd base rates'!F$118)
+($P689*VLOOKUP($S689+12,rate_basefnd,6)))
*$R689</f>
        <v>1773.7728240000001</v>
      </c>
      <c r="Y689" s="1">
        <f>(($D689*'fnd base rates'!G$107)
+($E689*'fnd base rates'!G$108)
+($F689*'fnd base rates'!G$109)
+($G689*'fnd base rates'!G$110)
+($H689*'fnd base rates'!G$111)
+($I689*'fnd base rates'!G$112)
+($J689*'fnd base rates'!G$113)
+($K689*'fnd base rates'!G$114)
+($M689*'fnd base rates'!G$116)
+($N689*'fnd base rates'!G$117)
+($O689*'fnd base rates'!G$118)
+($P689*VLOOKUP($S689+12,rate_basefnd,7)))
*$R689</f>
        <v>327.76656399999996</v>
      </c>
      <c r="Z689" s="1">
        <f>(($D689*'fnd base rates'!H$107)
+($E689*'fnd base rates'!H$108)
+($F689*'fnd base rates'!H$109)
+($G689*'fnd base rates'!H$110)
+($H689*'fnd base rates'!H$111)
+($I689*'fnd base rates'!H$112)
+($J689*'fnd base rates'!H$113)
+($K689*'fnd base rates'!H$114)
+($M689*'fnd base rates'!H$116)
+($N689*'fnd base rates'!H$117)
+($O689*'fnd base rates'!H$118)
+($P689*VLOOKUP($S689+12,rate_basefnd,8)))</f>
        <v>1656.157868</v>
      </c>
      <c r="AA689" s="1">
        <f>(($D689*'fnd base rates'!I$107)
+($E689*'fnd base rates'!I$108)
+($F689*'fnd base rates'!I$109)
+($G689*'fnd base rates'!I$110)
+($H689*'fnd base rates'!I$111)
+($I689*'fnd base rates'!I$112)
+($J689*'fnd base rates'!I$113)
+($K689*'fnd base rates'!I$114)
+($M689*'fnd base rates'!I$116)
+($N689*'fnd base rates'!I$117)
+($O689*'fnd base rates'!I$118)
+($P689*VLOOKUP($S689+12,rate_basefnd,9)))
*$R689</f>
        <v>851.88</v>
      </c>
      <c r="AB689" s="1">
        <f>(($D689*'fnd base rates'!J$107)
+($E689*'fnd base rates'!J$108)
+($F689*'fnd base rates'!J$109)
+($G689*'fnd base rates'!J$110)
+($H689*'fnd base rates'!J$111)
+($I689*'fnd base rates'!J$112)
+($J689*'fnd base rates'!J$113)
+($K689*'fnd base rates'!J$114)
+($M689*'fnd base rates'!J$116)
+($N689*'fnd base rates'!J$117)
+($O689*'fnd base rates'!J$118)
+($P689*VLOOKUP($S689+12,rate_basefnd,10)))
*$R689</f>
        <v>1147.5</v>
      </c>
      <c r="AC689" s="1">
        <f>(($D689*'fnd base rates'!K$107)
+($E689*'fnd base rates'!K$108)
+($F689*'fnd base rates'!K$109)
+($G689*'fnd base rates'!K$110)
+($H689*'fnd base rates'!K$111)
+($I689*'fnd base rates'!K$112)
+($J689*'fnd base rates'!K$113)
+($K689*'fnd base rates'!K$114)
+($M689*'fnd base rates'!K$116)
+($N689*'fnd base rates'!K$117)
+($O689*'fnd base rates'!K$118)
+($P689*VLOOKUP($S689+12,rate_basefnd,11)))
*$R689</f>
        <v>2300.11976</v>
      </c>
      <c r="AD689" s="1">
        <f>(($D689*'fnd base rates'!L$107)
+($E689*'fnd base rates'!L$108)
+($F689*'fnd base rates'!L$109)
+($G689*'fnd base rates'!L$110)
+($H689*'fnd base rates'!L$111)
+($I689*'fnd base rates'!L$112)
+($J689*'fnd base rates'!L$113)
+($K689*'fnd base rates'!L$114)
+($M689*'fnd base rates'!L$116)
+($N689*'fnd base rates'!L$117)
+($O689*'fnd base rates'!L$118)
+($P689*VLOOKUP($S689+12,rate_basefnd,12)))</f>
        <v>2738.2533600000002</v>
      </c>
      <c r="AE689" s="1">
        <f>(($D689*'fnd base rates'!M$107)
+($E689*'fnd base rates'!M$108)
+($F689*'fnd base rates'!M$109)
+($G689*'fnd base rates'!M$110)
+($H689*'fnd base rates'!M$111)
+($I689*'fnd base rates'!M$112)
+($J689*'fnd base rates'!M$113)
+($K689*'fnd base rates'!M$114)
+($M689*'fnd base rates'!M$116)
+($N689*'fnd base rates'!M$117)
+($O689*'fnd base rates'!M$118)
+($P689*VLOOKUP($S689+12,rate_basefnd,13)))</f>
        <v>0</v>
      </c>
      <c r="AF689" s="4">
        <f t="shared" si="767"/>
        <v>23222.933819999998</v>
      </c>
      <c r="AH689" s="269">
        <f t="shared" si="768"/>
        <v>485258071</v>
      </c>
      <c r="AI689" s="4" t="str">
        <f t="shared" si="769"/>
        <v>485</v>
      </c>
      <c r="AJ689" s="2" t="str">
        <f t="shared" si="770"/>
        <v>258</v>
      </c>
      <c r="AK689" s="2" t="str">
        <f t="shared" si="771"/>
        <v>071</v>
      </c>
      <c r="AL689" s="4">
        <f t="shared" si="772"/>
        <v>1</v>
      </c>
      <c r="AM689" s="4">
        <f t="shared" si="763"/>
        <v>2</v>
      </c>
      <c r="AN689" s="4">
        <f t="shared" si="773"/>
        <v>23222.933819999998</v>
      </c>
      <c r="AO689" s="4">
        <f t="shared" si="774"/>
        <v>11611</v>
      </c>
      <c r="AP689" s="4">
        <f t="shared" si="764"/>
        <v>0</v>
      </c>
      <c r="AQ689" s="4">
        <v>11611</v>
      </c>
      <c r="AW689" s="4">
        <v>11611</v>
      </c>
      <c r="AX689" s="5">
        <f t="shared" si="775"/>
        <v>0</v>
      </c>
      <c r="AY689" s="4">
        <v>11611</v>
      </c>
      <c r="AZ689" s="5"/>
      <c r="BB689" s="5">
        <f t="shared" ref="BB689" si="814">BC689-BA689</f>
        <v>0</v>
      </c>
    </row>
    <row r="690" spans="1:54" s="4" customFormat="1">
      <c r="A690" s="269">
        <v>485</v>
      </c>
      <c r="B690" s="2">
        <v>485258107</v>
      </c>
      <c r="C690" s="9" t="s">
        <v>303</v>
      </c>
      <c r="D690" s="14">
        <f>'fnd enro'!D690</f>
        <v>0</v>
      </c>
      <c r="E690" s="14">
        <f>'fnd enro'!E690</f>
        <v>0</v>
      </c>
      <c r="F690" s="14">
        <f>'fnd enro'!F690</f>
        <v>0</v>
      </c>
      <c r="G690" s="14">
        <f>'fnd enro'!G690</f>
        <v>0</v>
      </c>
      <c r="H690" s="14">
        <f>'fnd enro'!H690</f>
        <v>1</v>
      </c>
      <c r="I690" s="14">
        <f>'fnd enro'!I690</f>
        <v>1</v>
      </c>
      <c r="J690" s="14">
        <f>'fnd enro'!J690</f>
        <v>0</v>
      </c>
      <c r="K690" s="15">
        <f>'fnd enro'!K690</f>
        <v>7.7200000000000005E-2</v>
      </c>
      <c r="L690" s="14">
        <f>'fnd enro'!L690</f>
        <v>0</v>
      </c>
      <c r="M690" s="14">
        <f>'fnd enro'!M690</f>
        <v>0</v>
      </c>
      <c r="N690" s="14">
        <f>'fnd enro'!N690</f>
        <v>0</v>
      </c>
      <c r="O690" s="14">
        <f>'fnd enro'!O690</f>
        <v>0</v>
      </c>
      <c r="P690" s="14">
        <f>'fnd enro'!P690</f>
        <v>0</v>
      </c>
      <c r="Q690" s="14">
        <f>'fnd enro'!R690</f>
        <v>2</v>
      </c>
      <c r="R690" s="15">
        <f t="shared" si="766"/>
        <v>1</v>
      </c>
      <c r="S690" s="14">
        <f>VALUE('fnd enro'!Q690)</f>
        <v>9</v>
      </c>
      <c r="T690" s="2"/>
      <c r="U690" s="1">
        <f>(($D690*'fnd base rates'!C$107)
+($E690*'fnd base rates'!C$108)
+($F690*'fnd base rates'!C$109)
+($G690*'fnd base rates'!C$110)
+($H690*'fnd base rates'!C$111)
+($I690*'fnd base rates'!C$112)
+($J690*'fnd base rates'!C$113)
+($K690*'fnd base rates'!C$114)
+($M690*'fnd base rates'!C$116)
+($N690*'fnd base rates'!C$117)
+($O690*'fnd base rates'!C$118)
+($P690*VLOOKUP($S690+12,rate_basefnd,3)))
*$R690</f>
        <v>1072.9226920000001</v>
      </c>
      <c r="V690" s="1">
        <f>(($D690*'fnd base rates'!D$107)
+($E690*'fnd base rates'!D$108)
+($F690*'fnd base rates'!D$109)
+($G690*'fnd base rates'!D$110)
+($H690*'fnd base rates'!D$111)
+($I690*'fnd base rates'!D$112)
+($J690*'fnd base rates'!D$113)
+($K690*'fnd base rates'!D$114)
+($M690*'fnd base rates'!D$116)
+($N690*'fnd base rates'!D$117)
+($O690*'fnd base rates'!D$118)
+($P690*VLOOKUP($S690+12,rate_basefnd,4)))
*$R690</f>
        <v>1530.16</v>
      </c>
      <c r="W690" s="1">
        <f>(($D690*'fnd base rates'!E$107)
+($E690*'fnd base rates'!E$108)
+($F690*'fnd base rates'!E$109)
+($G690*'fnd base rates'!E$110)
+($H690*'fnd base rates'!E$111)
+($I690*'fnd base rates'!E$112)
+($J690*'fnd base rates'!E$113)
+($K690*'fnd base rates'!E$114)
+($M690*'fnd base rates'!E$116)
+($N690*'fnd base rates'!E$117)
+($O690*'fnd base rates'!E$118)
+($P690*VLOOKUP($S690+12,rate_basefnd,5)))
*$R690</f>
        <v>8371.6807520000002</v>
      </c>
      <c r="X690" s="1">
        <f>(($D690*'fnd base rates'!F$107)
+($E690*'fnd base rates'!F$108)
+($F690*'fnd base rates'!F$109)
+($G690*'fnd base rates'!F$110)
+($H690*'fnd base rates'!F$111)
+($I690*'fnd base rates'!F$112)
+($J690*'fnd base rates'!F$113)
+($K690*'fnd base rates'!F$114)
+($M690*'fnd base rates'!F$116)
+($N690*'fnd base rates'!F$117)
+($O690*'fnd base rates'!F$118)
+($P690*VLOOKUP($S690+12,rate_basefnd,6)))
*$R690</f>
        <v>1882.2628240000001</v>
      </c>
      <c r="Y690" s="1">
        <f>(($D690*'fnd base rates'!G$107)
+($E690*'fnd base rates'!G$108)
+($F690*'fnd base rates'!G$109)
+($G690*'fnd base rates'!G$110)
+($H690*'fnd base rates'!G$111)
+($I690*'fnd base rates'!G$112)
+($J690*'fnd base rates'!G$113)
+($K690*'fnd base rates'!G$114)
+($M690*'fnd base rates'!G$116)
+($N690*'fnd base rates'!G$117)
+($O690*'fnd base rates'!G$118)
+($P690*VLOOKUP($S690+12,rate_basefnd,7)))
*$R690</f>
        <v>332.33656399999995</v>
      </c>
      <c r="Z690" s="1">
        <f>(($D690*'fnd base rates'!H$107)
+($E690*'fnd base rates'!H$108)
+($F690*'fnd base rates'!H$109)
+($G690*'fnd base rates'!H$110)
+($H690*'fnd base rates'!H$111)
+($I690*'fnd base rates'!H$112)
+($J690*'fnd base rates'!H$113)
+($K690*'fnd base rates'!H$114)
+($M690*'fnd base rates'!H$116)
+($N690*'fnd base rates'!H$117)
+($O690*'fnd base rates'!H$118)
+($P690*VLOOKUP($S690+12,rate_basefnd,8)))</f>
        <v>1351.5178679999999</v>
      </c>
      <c r="AA690" s="1">
        <f>(($D690*'fnd base rates'!I$107)
+($E690*'fnd base rates'!I$108)
+($F690*'fnd base rates'!I$109)
+($G690*'fnd base rates'!I$110)
+($H690*'fnd base rates'!I$111)
+($I690*'fnd base rates'!I$112)
+($J690*'fnd base rates'!I$113)
+($K690*'fnd base rates'!I$114)
+($M690*'fnd base rates'!I$116)
+($N690*'fnd base rates'!I$117)
+($O690*'fnd base rates'!I$118)
+($P690*VLOOKUP($S690+12,rate_basefnd,9)))
*$R690</f>
        <v>788.63</v>
      </c>
      <c r="AB690" s="1">
        <f>(($D690*'fnd base rates'!J$107)
+($E690*'fnd base rates'!J$108)
+($F690*'fnd base rates'!J$109)
+($G690*'fnd base rates'!J$110)
+($H690*'fnd base rates'!J$111)
+($I690*'fnd base rates'!J$112)
+($J690*'fnd base rates'!J$113)
+($K690*'fnd base rates'!J$114)
+($M690*'fnd base rates'!J$116)
+($N690*'fnd base rates'!J$117)
+($O690*'fnd base rates'!J$118)
+($P690*VLOOKUP($S690+12,rate_basefnd,10)))
*$R690</f>
        <v>822.56</v>
      </c>
      <c r="AC690" s="1">
        <f>(($D690*'fnd base rates'!K$107)
+($E690*'fnd base rates'!K$108)
+($F690*'fnd base rates'!K$109)
+($G690*'fnd base rates'!K$110)
+($H690*'fnd base rates'!K$111)
+($I690*'fnd base rates'!K$112)
+($J690*'fnd base rates'!K$113)
+($K690*'fnd base rates'!K$114)
+($M690*'fnd base rates'!K$116)
+($N690*'fnd base rates'!K$117)
+($O690*'fnd base rates'!K$118)
+($P690*VLOOKUP($S690+12,rate_basefnd,11)))
*$R690</f>
        <v>2332.21976</v>
      </c>
      <c r="AD690" s="1">
        <f>(($D690*'fnd base rates'!L$107)
+($E690*'fnd base rates'!L$108)
+($F690*'fnd base rates'!L$109)
+($G690*'fnd base rates'!L$110)
+($H690*'fnd base rates'!L$111)
+($I690*'fnd base rates'!L$112)
+($J690*'fnd base rates'!L$113)
+($K690*'fnd base rates'!L$114)
+($M690*'fnd base rates'!L$116)
+($N690*'fnd base rates'!L$117)
+($O690*'fnd base rates'!L$118)
+($P690*VLOOKUP($S690+12,rate_basefnd,12)))</f>
        <v>2881.6033600000001</v>
      </c>
      <c r="AE690" s="1">
        <f>(($D690*'fnd base rates'!M$107)
+($E690*'fnd base rates'!M$108)
+($F690*'fnd base rates'!M$109)
+($G690*'fnd base rates'!M$110)
+($H690*'fnd base rates'!M$111)
+($I690*'fnd base rates'!M$112)
+($J690*'fnd base rates'!M$113)
+($K690*'fnd base rates'!M$114)
+($M690*'fnd base rates'!M$116)
+($N690*'fnd base rates'!M$117)
+($O690*'fnd base rates'!M$118)
+($P690*VLOOKUP($S690+12,rate_basefnd,13)))</f>
        <v>0</v>
      </c>
      <c r="AF690" s="4">
        <f t="shared" si="767"/>
        <v>21365.893819999998</v>
      </c>
      <c r="AH690" s="269">
        <f t="shared" si="768"/>
        <v>485258107</v>
      </c>
      <c r="AI690" s="4" t="str">
        <f t="shared" si="769"/>
        <v>485</v>
      </c>
      <c r="AJ690" s="2" t="str">
        <f t="shared" si="770"/>
        <v>258</v>
      </c>
      <c r="AK690" s="2" t="str">
        <f t="shared" si="771"/>
        <v>107</v>
      </c>
      <c r="AL690" s="4">
        <f t="shared" si="772"/>
        <v>1</v>
      </c>
      <c r="AM690" s="4">
        <f t="shared" si="763"/>
        <v>2</v>
      </c>
      <c r="AN690" s="4">
        <f t="shared" si="773"/>
        <v>21365.893819999998</v>
      </c>
      <c r="AO690" s="4">
        <f t="shared" si="774"/>
        <v>10683</v>
      </c>
      <c r="AP690" s="4">
        <f t="shared" si="764"/>
        <v>0</v>
      </c>
      <c r="AQ690" s="4">
        <v>10683</v>
      </c>
      <c r="AW690" s="4">
        <v>10683</v>
      </c>
      <c r="AX690" s="5">
        <f t="shared" si="775"/>
        <v>0</v>
      </c>
      <c r="AY690" s="4">
        <v>10683</v>
      </c>
      <c r="AZ690" s="5"/>
      <c r="BB690" s="5">
        <f t="shared" ref="BB690" si="815">BC690-BA690</f>
        <v>0</v>
      </c>
    </row>
    <row r="691" spans="1:54" s="4" customFormat="1">
      <c r="A691" s="269">
        <v>485</v>
      </c>
      <c r="B691" s="2">
        <v>485258128</v>
      </c>
      <c r="C691" s="9" t="s">
        <v>303</v>
      </c>
      <c r="D691" s="14">
        <f>'fnd enro'!D691</f>
        <v>0</v>
      </c>
      <c r="E691" s="14">
        <f>'fnd enro'!E691</f>
        <v>0</v>
      </c>
      <c r="F691" s="14">
        <f>'fnd enro'!F691</f>
        <v>0</v>
      </c>
      <c r="G691" s="14">
        <f>'fnd enro'!G691</f>
        <v>0</v>
      </c>
      <c r="H691" s="14">
        <f>'fnd enro'!H691</f>
        <v>1</v>
      </c>
      <c r="I691" s="14">
        <f>'fnd enro'!I691</f>
        <v>0</v>
      </c>
      <c r="J691" s="14">
        <f>'fnd enro'!J691</f>
        <v>0</v>
      </c>
      <c r="K691" s="15">
        <f>'fnd enro'!K691</f>
        <v>3.8600000000000002E-2</v>
      </c>
      <c r="L691" s="14">
        <f>'fnd enro'!L691</f>
        <v>0</v>
      </c>
      <c r="M691" s="14">
        <f>'fnd enro'!M691</f>
        <v>0</v>
      </c>
      <c r="N691" s="14">
        <f>'fnd enro'!N691</f>
        <v>0</v>
      </c>
      <c r="O691" s="14">
        <f>'fnd enro'!O691</f>
        <v>0</v>
      </c>
      <c r="P691" s="14">
        <f>'fnd enro'!P691</f>
        <v>1</v>
      </c>
      <c r="Q691" s="14">
        <f>'fnd enro'!R691</f>
        <v>1</v>
      </c>
      <c r="R691" s="15">
        <f t="shared" si="766"/>
        <v>1</v>
      </c>
      <c r="S691" s="14">
        <f>VALUE('fnd enro'!Q691)</f>
        <v>10</v>
      </c>
      <c r="T691" s="2"/>
      <c r="U691" s="1">
        <f>(($D691*'fnd base rates'!C$107)
+($E691*'fnd base rates'!C$108)
+($F691*'fnd base rates'!C$109)
+($G691*'fnd base rates'!C$110)
+($H691*'fnd base rates'!C$111)
+($I691*'fnd base rates'!C$112)
+($J691*'fnd base rates'!C$113)
+($K691*'fnd base rates'!C$114)
+($M691*'fnd base rates'!C$116)
+($N691*'fnd base rates'!C$117)
+($O691*'fnd base rates'!C$118)
+($P691*VLOOKUP($S691+12,rate_basefnd,3)))
*$R691</f>
        <v>615.77134599999999</v>
      </c>
      <c r="V691" s="1">
        <f>(($D691*'fnd base rates'!D$107)
+($E691*'fnd base rates'!D$108)
+($F691*'fnd base rates'!D$109)
+($G691*'fnd base rates'!D$110)
+($H691*'fnd base rates'!D$111)
+($I691*'fnd base rates'!D$112)
+($J691*'fnd base rates'!D$113)
+($K691*'fnd base rates'!D$114)
+($M691*'fnd base rates'!D$116)
+($N691*'fnd base rates'!D$117)
+($O691*'fnd base rates'!D$118)
+($P691*VLOOKUP($S691+12,rate_basefnd,4)))
*$R691</f>
        <v>1140.8800000000001</v>
      </c>
      <c r="W691" s="1">
        <f>(($D691*'fnd base rates'!E$107)
+($E691*'fnd base rates'!E$108)
+($F691*'fnd base rates'!E$109)
+($G691*'fnd base rates'!E$110)
+($H691*'fnd base rates'!E$111)
+($I691*'fnd base rates'!E$112)
+($J691*'fnd base rates'!E$113)
+($K691*'fnd base rates'!E$114)
+($M691*'fnd base rates'!E$116)
+($N691*'fnd base rates'!E$117)
+($O691*'fnd base rates'!E$118)
+($P691*VLOOKUP($S691+12,rate_basefnd,5)))
*$R691</f>
        <v>7127.920376</v>
      </c>
      <c r="X691" s="1">
        <f>(($D691*'fnd base rates'!F$107)
+($E691*'fnd base rates'!F$108)
+($F691*'fnd base rates'!F$109)
+($G691*'fnd base rates'!F$110)
+($H691*'fnd base rates'!F$111)
+($I691*'fnd base rates'!F$112)
+($J691*'fnd base rates'!F$113)
+($K691*'fnd base rates'!F$114)
+($M691*'fnd base rates'!F$116)
+($N691*'fnd base rates'!F$117)
+($O691*'fnd base rates'!F$118)
+($P691*VLOOKUP($S691+12,rate_basefnd,6)))
*$R691</f>
        <v>995.37641200000007</v>
      </c>
      <c r="Y691" s="1">
        <f>(($D691*'fnd base rates'!G$107)
+($E691*'fnd base rates'!G$108)
+($F691*'fnd base rates'!G$109)
+($G691*'fnd base rates'!G$110)
+($H691*'fnd base rates'!G$111)
+($I691*'fnd base rates'!G$112)
+($J691*'fnd base rates'!G$113)
+($K691*'fnd base rates'!G$114)
+($M691*'fnd base rates'!G$116)
+($N691*'fnd base rates'!G$117)
+($O691*'fnd base rates'!G$118)
+($P691*VLOOKUP($S691+12,rate_basefnd,7)))
*$R691</f>
        <v>346.42328199999997</v>
      </c>
      <c r="Z691" s="1">
        <f>(($D691*'fnd base rates'!H$107)
+($E691*'fnd base rates'!H$108)
+($F691*'fnd base rates'!H$109)
+($G691*'fnd base rates'!H$110)
+($H691*'fnd base rates'!H$111)
+($I691*'fnd base rates'!H$112)
+($J691*'fnd base rates'!H$113)
+($K691*'fnd base rates'!H$114)
+($M691*'fnd base rates'!H$116)
+($N691*'fnd base rates'!H$117)
+($O691*'fnd base rates'!H$118)
+($P691*VLOOKUP($S691+12,rate_basefnd,8)))</f>
        <v>550.71893399999999</v>
      </c>
      <c r="AA691" s="1">
        <f>(($D691*'fnd base rates'!I$107)
+($E691*'fnd base rates'!I$108)
+($F691*'fnd base rates'!I$109)
+($G691*'fnd base rates'!I$110)
+($H691*'fnd base rates'!I$111)
+($I691*'fnd base rates'!I$112)
+($J691*'fnd base rates'!I$113)
+($K691*'fnd base rates'!I$114)
+($M691*'fnd base rates'!I$116)
+($N691*'fnd base rates'!I$117)
+($O691*'fnd base rates'!I$118)
+($P691*VLOOKUP($S691+12,rate_basefnd,9)))
*$R691</f>
        <v>511.24</v>
      </c>
      <c r="AB691" s="1">
        <f>(($D691*'fnd base rates'!J$107)
+($E691*'fnd base rates'!J$108)
+($F691*'fnd base rates'!J$109)
+($G691*'fnd base rates'!J$110)
+($H691*'fnd base rates'!J$111)
+($I691*'fnd base rates'!J$112)
+($J691*'fnd base rates'!J$113)
+($K691*'fnd base rates'!J$114)
+($M691*'fnd base rates'!J$116)
+($N691*'fnd base rates'!J$117)
+($O691*'fnd base rates'!J$118)
+($P691*VLOOKUP($S691+12,rate_basefnd,10)))
*$R691</f>
        <v>1020.7</v>
      </c>
      <c r="AC691" s="1">
        <f>(($D691*'fnd base rates'!K$107)
+($E691*'fnd base rates'!K$108)
+($F691*'fnd base rates'!K$109)
+($G691*'fnd base rates'!K$110)
+($H691*'fnd base rates'!K$111)
+($I691*'fnd base rates'!K$112)
+($J691*'fnd base rates'!K$113)
+($K691*'fnd base rates'!K$114)
+($M691*'fnd base rates'!K$116)
+($N691*'fnd base rates'!K$117)
+($O691*'fnd base rates'!K$118)
+($P691*VLOOKUP($S691+12,rate_basefnd,11)))
*$R691</f>
        <v>1182.1598799999999</v>
      </c>
      <c r="AD691" s="1">
        <f>(($D691*'fnd base rates'!L$107)
+($E691*'fnd base rates'!L$108)
+($F691*'fnd base rates'!L$109)
+($G691*'fnd base rates'!L$110)
+($H691*'fnd base rates'!L$111)
+($I691*'fnd base rates'!L$112)
+($J691*'fnd base rates'!L$113)
+($K691*'fnd base rates'!L$114)
+($M691*'fnd base rates'!L$116)
+($N691*'fnd base rates'!L$117)
+($O691*'fnd base rates'!L$118)
+($P691*VLOOKUP($S691+12,rate_basefnd,12)))</f>
        <v>2105.8766799999999</v>
      </c>
      <c r="AE691" s="1">
        <f>(($D691*'fnd base rates'!M$107)
+($E691*'fnd base rates'!M$108)
+($F691*'fnd base rates'!M$109)
+($G691*'fnd base rates'!M$110)
+($H691*'fnd base rates'!M$111)
+($I691*'fnd base rates'!M$112)
+($J691*'fnd base rates'!M$113)
+($K691*'fnd base rates'!M$114)
+($M691*'fnd base rates'!M$116)
+($N691*'fnd base rates'!M$117)
+($O691*'fnd base rates'!M$118)
+($P691*VLOOKUP($S691+12,rate_basefnd,13)))</f>
        <v>0</v>
      </c>
      <c r="AF691" s="4">
        <f t="shared" si="767"/>
        <v>15597.06691</v>
      </c>
      <c r="AH691" s="269">
        <f t="shared" si="768"/>
        <v>485258128</v>
      </c>
      <c r="AI691" s="4" t="str">
        <f t="shared" si="769"/>
        <v>485</v>
      </c>
      <c r="AJ691" s="2" t="str">
        <f t="shared" si="770"/>
        <v>258</v>
      </c>
      <c r="AK691" s="2" t="str">
        <f t="shared" si="771"/>
        <v>128</v>
      </c>
      <c r="AL691" s="4">
        <f t="shared" si="772"/>
        <v>1</v>
      </c>
      <c r="AM691" s="4">
        <f t="shared" si="763"/>
        <v>1</v>
      </c>
      <c r="AN691" s="4">
        <f t="shared" si="773"/>
        <v>15597.06691</v>
      </c>
      <c r="AO691" s="4">
        <f t="shared" si="774"/>
        <v>15597</v>
      </c>
      <c r="AP691" s="4">
        <f t="shared" si="764"/>
        <v>0</v>
      </c>
      <c r="AQ691" s="4">
        <v>15597</v>
      </c>
      <c r="AW691" s="4">
        <v>15597</v>
      </c>
      <c r="AX691" s="5">
        <f t="shared" si="775"/>
        <v>0</v>
      </c>
      <c r="AY691" s="4">
        <v>15597</v>
      </c>
      <c r="AZ691" s="5"/>
      <c r="BB691" s="5">
        <f t="shared" ref="BB691" si="816">BC691-BA691</f>
        <v>0</v>
      </c>
    </row>
    <row r="692" spans="1:54" s="4" customFormat="1">
      <c r="A692" s="269">
        <v>485</v>
      </c>
      <c r="B692" s="2">
        <v>485258163</v>
      </c>
      <c r="C692" s="9" t="s">
        <v>303</v>
      </c>
      <c r="D692" s="14">
        <f>'fnd enro'!D692</f>
        <v>0</v>
      </c>
      <c r="E692" s="14">
        <f>'fnd enro'!E692</f>
        <v>0</v>
      </c>
      <c r="F692" s="14">
        <f>'fnd enro'!F692</f>
        <v>0</v>
      </c>
      <c r="G692" s="14">
        <f>'fnd enro'!G692</f>
        <v>0</v>
      </c>
      <c r="H692" s="14">
        <f>'fnd enro'!H692</f>
        <v>4</v>
      </c>
      <c r="I692" s="14">
        <f>'fnd enro'!I692</f>
        <v>11</v>
      </c>
      <c r="J692" s="14">
        <f>'fnd enro'!J692</f>
        <v>0</v>
      </c>
      <c r="K692" s="15">
        <f>'fnd enro'!K692</f>
        <v>0.57899999999999996</v>
      </c>
      <c r="L692" s="14">
        <f>'fnd enro'!L692</f>
        <v>0</v>
      </c>
      <c r="M692" s="14">
        <f>'fnd enro'!M692</f>
        <v>0</v>
      </c>
      <c r="N692" s="14">
        <f>'fnd enro'!N692</f>
        <v>0</v>
      </c>
      <c r="O692" s="14">
        <f>'fnd enro'!O692</f>
        <v>0</v>
      </c>
      <c r="P692" s="14">
        <f>'fnd enro'!P692</f>
        <v>9</v>
      </c>
      <c r="Q692" s="14">
        <f>'fnd enro'!R692</f>
        <v>15</v>
      </c>
      <c r="R692" s="15">
        <f t="shared" si="766"/>
        <v>1</v>
      </c>
      <c r="S692" s="14">
        <f>VALUE('fnd enro'!Q692)</f>
        <v>11</v>
      </c>
      <c r="T692" s="2"/>
      <c r="U692" s="1">
        <f>(($D692*'fnd base rates'!C$107)
+($E692*'fnd base rates'!C$108)
+($F692*'fnd base rates'!C$109)
+($G692*'fnd base rates'!C$110)
+($H692*'fnd base rates'!C$111)
+($I692*'fnd base rates'!C$112)
+($J692*'fnd base rates'!C$113)
+($K692*'fnd base rates'!C$114)
+($M692*'fnd base rates'!C$116)
+($N692*'fnd base rates'!C$117)
+($O692*'fnd base rates'!C$118)
+($P692*VLOOKUP($S692+12,rate_basefnd,3)))
*$R692</f>
        <v>8799.5001900000007</v>
      </c>
      <c r="V692" s="1">
        <f>(($D692*'fnd base rates'!D$107)
+($E692*'fnd base rates'!D$108)
+($F692*'fnd base rates'!D$109)
+($G692*'fnd base rates'!D$110)
+($H692*'fnd base rates'!D$111)
+($I692*'fnd base rates'!D$112)
+($J692*'fnd base rates'!D$113)
+($K692*'fnd base rates'!D$114)
+($M692*'fnd base rates'!D$116)
+($N692*'fnd base rates'!D$117)
+($O692*'fnd base rates'!D$118)
+($P692*VLOOKUP($S692+12,rate_basefnd,4)))
*$R692</f>
        <v>15041.82</v>
      </c>
      <c r="W692" s="1">
        <f>(($D692*'fnd base rates'!E$107)
+($E692*'fnd base rates'!E$108)
+($F692*'fnd base rates'!E$109)
+($G692*'fnd base rates'!E$110)
+($H692*'fnd base rates'!E$111)
+($I692*'fnd base rates'!E$112)
+($J692*'fnd base rates'!E$113)
+($K692*'fnd base rates'!E$114)
+($M692*'fnd base rates'!E$116)
+($N692*'fnd base rates'!E$117)
+($O692*'fnd base rates'!E$118)
+($P692*VLOOKUP($S692+12,rate_basefnd,5)))
*$R692</f>
        <v>102679.26564</v>
      </c>
      <c r="X692" s="1">
        <f>(($D692*'fnd base rates'!F$107)
+($E692*'fnd base rates'!F$108)
+($F692*'fnd base rates'!F$109)
+($G692*'fnd base rates'!F$110)
+($H692*'fnd base rates'!F$111)
+($I692*'fnd base rates'!F$112)
+($J692*'fnd base rates'!F$113)
+($K692*'fnd base rates'!F$114)
+($M692*'fnd base rates'!F$116)
+($N692*'fnd base rates'!F$117)
+($O692*'fnd base rates'!F$118)
+($P692*VLOOKUP($S692+12,rate_basefnd,6)))
*$R692</f>
        <v>13737.25618</v>
      </c>
      <c r="Y692" s="1">
        <f>(($D692*'fnd base rates'!G$107)
+($E692*'fnd base rates'!G$108)
+($F692*'fnd base rates'!G$109)
+($G692*'fnd base rates'!G$110)
+($H692*'fnd base rates'!G$111)
+($I692*'fnd base rates'!G$112)
+($J692*'fnd base rates'!G$113)
+($K692*'fnd base rates'!G$114)
+($M692*'fnd base rates'!G$116)
+($N692*'fnd base rates'!G$117)
+($O692*'fnd base rates'!G$118)
+($P692*VLOOKUP($S692+12,rate_basefnd,7)))
*$R692</f>
        <v>4165.1992300000002</v>
      </c>
      <c r="Z692" s="1">
        <f>(($D692*'fnd base rates'!H$107)
+($E692*'fnd base rates'!H$108)
+($F692*'fnd base rates'!H$109)
+($G692*'fnd base rates'!H$110)
+($H692*'fnd base rates'!H$111)
+($I692*'fnd base rates'!H$112)
+($J692*'fnd base rates'!H$113)
+($K692*'fnd base rates'!H$114)
+($M692*'fnd base rates'!H$116)
+($N692*'fnd base rates'!H$117)
+($O692*'fnd base rates'!H$118)
+($P692*VLOOKUP($S692+12,rate_basefnd,8)))</f>
        <v>11461.46401</v>
      </c>
      <c r="AA692" s="1">
        <f>(($D692*'fnd base rates'!I$107)
+($E692*'fnd base rates'!I$108)
+($F692*'fnd base rates'!I$109)
+($G692*'fnd base rates'!I$110)
+($H692*'fnd base rates'!I$111)
+($I692*'fnd base rates'!I$112)
+($J692*'fnd base rates'!I$113)
+($K692*'fnd base rates'!I$114)
+($M692*'fnd base rates'!I$116)
+($N692*'fnd base rates'!I$117)
+($O692*'fnd base rates'!I$118)
+($P692*VLOOKUP($S692+12,rate_basefnd,9)))
*$R692</f>
        <v>7545.59</v>
      </c>
      <c r="AB692" s="1">
        <f>(($D692*'fnd base rates'!J$107)
+($E692*'fnd base rates'!J$108)
+($F692*'fnd base rates'!J$109)
+($G692*'fnd base rates'!J$110)
+($H692*'fnd base rates'!J$111)
+($I692*'fnd base rates'!J$112)
+($J692*'fnd base rates'!J$113)
+($K692*'fnd base rates'!J$114)
+($M692*'fnd base rates'!J$116)
+($N692*'fnd base rates'!J$117)
+($O692*'fnd base rates'!J$118)
+($P692*VLOOKUP($S692+12,rate_basefnd,10)))
*$R692</f>
        <v>14630.42</v>
      </c>
      <c r="AC692" s="1">
        <f>(($D692*'fnd base rates'!K$107)
+($E692*'fnd base rates'!K$108)
+($F692*'fnd base rates'!K$109)
+($G692*'fnd base rates'!K$110)
+($H692*'fnd base rates'!K$111)
+($I692*'fnd base rates'!K$112)
+($J692*'fnd base rates'!K$113)
+($K692*'fnd base rates'!K$114)
+($M692*'fnd base rates'!K$116)
+($N692*'fnd base rates'!K$117)
+($O692*'fnd base rates'!K$118)
+($P692*VLOOKUP($S692+12,rate_basefnd,11)))
*$R692</f>
        <v>17379.298200000001</v>
      </c>
      <c r="AD692" s="1">
        <f>(($D692*'fnd base rates'!L$107)
+($E692*'fnd base rates'!L$108)
+($F692*'fnd base rates'!L$109)
+($G692*'fnd base rates'!L$110)
+($H692*'fnd base rates'!L$111)
+($I692*'fnd base rates'!L$112)
+($J692*'fnd base rates'!L$113)
+($K692*'fnd base rates'!L$114)
+($M692*'fnd base rates'!L$116)
+($N692*'fnd base rates'!L$117)
+($O692*'fnd base rates'!L$118)
+($P692*VLOOKUP($S692+12,rate_basefnd,12)))</f>
        <v>26740.610199999999</v>
      </c>
      <c r="AE692" s="1">
        <f>(($D692*'fnd base rates'!M$107)
+($E692*'fnd base rates'!M$108)
+($F692*'fnd base rates'!M$109)
+($G692*'fnd base rates'!M$110)
+($H692*'fnd base rates'!M$111)
+($I692*'fnd base rates'!M$112)
+($J692*'fnd base rates'!M$113)
+($K692*'fnd base rates'!M$114)
+($M692*'fnd base rates'!M$116)
+($N692*'fnd base rates'!M$117)
+($O692*'fnd base rates'!M$118)
+($P692*VLOOKUP($S692+12,rate_basefnd,13)))</f>
        <v>0</v>
      </c>
      <c r="AF692" s="4">
        <f t="shared" si="767"/>
        <v>222180.42364999998</v>
      </c>
      <c r="AH692" s="269">
        <f t="shared" si="768"/>
        <v>485258163</v>
      </c>
      <c r="AI692" s="4" t="str">
        <f t="shared" si="769"/>
        <v>485</v>
      </c>
      <c r="AJ692" s="2" t="str">
        <f t="shared" si="770"/>
        <v>258</v>
      </c>
      <c r="AK692" s="2" t="str">
        <f t="shared" si="771"/>
        <v>163</v>
      </c>
      <c r="AL692" s="4">
        <f t="shared" si="772"/>
        <v>1</v>
      </c>
      <c r="AM692" s="4">
        <f t="shared" si="763"/>
        <v>15</v>
      </c>
      <c r="AN692" s="4">
        <f t="shared" si="773"/>
        <v>222180.42364999998</v>
      </c>
      <c r="AO692" s="4">
        <f t="shared" si="774"/>
        <v>14812</v>
      </c>
      <c r="AP692" s="4">
        <f t="shared" si="764"/>
        <v>0</v>
      </c>
      <c r="AQ692" s="4">
        <v>14812</v>
      </c>
      <c r="AW692" s="4">
        <v>14812</v>
      </c>
      <c r="AX692" s="5">
        <f t="shared" si="775"/>
        <v>0</v>
      </c>
      <c r="AY692" s="4">
        <v>14812</v>
      </c>
      <c r="AZ692" s="5"/>
      <c r="BB692" s="5">
        <f t="shared" ref="BB692" si="817">BC692-BA692</f>
        <v>0</v>
      </c>
    </row>
    <row r="693" spans="1:54" s="4" customFormat="1">
      <c r="A693" s="269">
        <v>485</v>
      </c>
      <c r="B693" s="2">
        <v>485258229</v>
      </c>
      <c r="C693" s="9" t="s">
        <v>303</v>
      </c>
      <c r="D693" s="14">
        <f>'fnd enro'!D693</f>
        <v>0</v>
      </c>
      <c r="E693" s="14">
        <f>'fnd enro'!E693</f>
        <v>0</v>
      </c>
      <c r="F693" s="14">
        <f>'fnd enro'!F693</f>
        <v>0</v>
      </c>
      <c r="G693" s="14">
        <f>'fnd enro'!G693</f>
        <v>0</v>
      </c>
      <c r="H693" s="14">
        <f>'fnd enro'!H693</f>
        <v>4</v>
      </c>
      <c r="I693" s="14">
        <f>'fnd enro'!I693</f>
        <v>4</v>
      </c>
      <c r="J693" s="14">
        <f>'fnd enro'!J693</f>
        <v>0</v>
      </c>
      <c r="K693" s="15">
        <f>'fnd enro'!K693</f>
        <v>0.30880000000000002</v>
      </c>
      <c r="L693" s="14">
        <f>'fnd enro'!L693</f>
        <v>0</v>
      </c>
      <c r="M693" s="14">
        <f>'fnd enro'!M693</f>
        <v>0</v>
      </c>
      <c r="N693" s="14">
        <f>'fnd enro'!N693</f>
        <v>1</v>
      </c>
      <c r="O693" s="14">
        <f>'fnd enro'!O693</f>
        <v>0</v>
      </c>
      <c r="P693" s="14">
        <f>'fnd enro'!P693</f>
        <v>6</v>
      </c>
      <c r="Q693" s="14">
        <f>'fnd enro'!R693</f>
        <v>8</v>
      </c>
      <c r="R693" s="15">
        <f t="shared" si="766"/>
        <v>1</v>
      </c>
      <c r="S693" s="14">
        <f>VALUE('fnd enro'!Q693)</f>
        <v>9</v>
      </c>
      <c r="T693" s="2"/>
      <c r="U693" s="1">
        <f>(($D693*'fnd base rates'!C$107)
+($E693*'fnd base rates'!C$108)
+($F693*'fnd base rates'!C$109)
+($G693*'fnd base rates'!C$110)
+($H693*'fnd base rates'!C$111)
+($I693*'fnd base rates'!C$112)
+($J693*'fnd base rates'!C$113)
+($K693*'fnd base rates'!C$114)
+($M693*'fnd base rates'!C$116)
+($N693*'fnd base rates'!C$117)
+($O693*'fnd base rates'!C$118)
+($P693*VLOOKUP($S693+12,rate_basefnd,3)))
*$R693</f>
        <v>4853.0207680000012</v>
      </c>
      <c r="V693" s="1">
        <f>(($D693*'fnd base rates'!D$107)
+($E693*'fnd base rates'!D$108)
+($F693*'fnd base rates'!D$109)
+($G693*'fnd base rates'!D$110)
+($H693*'fnd base rates'!D$111)
+($I693*'fnd base rates'!D$112)
+($J693*'fnd base rates'!D$113)
+($K693*'fnd base rates'!D$114)
+($M693*'fnd base rates'!D$116)
+($N693*'fnd base rates'!D$117)
+($O693*'fnd base rates'!D$118)
+($P693*VLOOKUP($S693+12,rate_basefnd,4)))
*$R693</f>
        <v>8461.11</v>
      </c>
      <c r="W693" s="1">
        <f>(($D693*'fnd base rates'!E$107)
+($E693*'fnd base rates'!E$108)
+($F693*'fnd base rates'!E$109)
+($G693*'fnd base rates'!E$110)
+($H693*'fnd base rates'!E$111)
+($I693*'fnd base rates'!E$112)
+($J693*'fnd base rates'!E$113)
+($K693*'fnd base rates'!E$114)
+($M693*'fnd base rates'!E$116)
+($N693*'fnd base rates'!E$117)
+($O693*'fnd base rates'!E$118)
+($P693*VLOOKUP($S693+12,rate_basefnd,5)))
*$R693</f>
        <v>55818.003008</v>
      </c>
      <c r="X693" s="1">
        <f>(($D693*'fnd base rates'!F$107)
+($E693*'fnd base rates'!F$108)
+($F693*'fnd base rates'!F$109)
+($G693*'fnd base rates'!F$110)
+($H693*'fnd base rates'!F$111)
+($I693*'fnd base rates'!F$112)
+($J693*'fnd base rates'!F$113)
+($K693*'fnd base rates'!F$114)
+($M693*'fnd base rates'!F$116)
+($N693*'fnd base rates'!F$117)
+($O693*'fnd base rates'!F$118)
+($P693*VLOOKUP($S693+12,rate_basefnd,6)))
*$R693</f>
        <v>7715.8812960000005</v>
      </c>
      <c r="Y693" s="1">
        <f>(($D693*'fnd base rates'!G$107)
+($E693*'fnd base rates'!G$108)
+($F693*'fnd base rates'!G$109)
+($G693*'fnd base rates'!G$110)
+($H693*'fnd base rates'!G$111)
+($I693*'fnd base rates'!G$112)
+($J693*'fnd base rates'!G$113)
+($K693*'fnd base rates'!G$114)
+($M693*'fnd base rates'!G$116)
+($N693*'fnd base rates'!G$117)
+($O693*'fnd base rates'!G$118)
+($P693*VLOOKUP($S693+12,rate_basefnd,7)))
*$R693</f>
        <v>2402.666256</v>
      </c>
      <c r="Z693" s="1">
        <f>(($D693*'fnd base rates'!H$107)
+($E693*'fnd base rates'!H$108)
+($F693*'fnd base rates'!H$109)
+($G693*'fnd base rates'!H$110)
+($H693*'fnd base rates'!H$111)
+($I693*'fnd base rates'!H$112)
+($J693*'fnd base rates'!H$113)
+($K693*'fnd base rates'!H$114)
+($M693*'fnd base rates'!H$116)
+($N693*'fnd base rates'!H$117)
+($O693*'fnd base rates'!H$118)
+($P693*VLOOKUP($S693+12,rate_basefnd,8)))</f>
        <v>5695.8814719999991</v>
      </c>
      <c r="AA693" s="1">
        <f>(($D693*'fnd base rates'!I$107)
+($E693*'fnd base rates'!I$108)
+($F693*'fnd base rates'!I$109)
+($G693*'fnd base rates'!I$110)
+($H693*'fnd base rates'!I$111)
+($I693*'fnd base rates'!I$112)
+($J693*'fnd base rates'!I$113)
+($K693*'fnd base rates'!I$114)
+($M693*'fnd base rates'!I$116)
+($N693*'fnd base rates'!I$117)
+($O693*'fnd base rates'!I$118)
+($P693*VLOOKUP($S693+12,rate_basefnd,9)))
*$R693</f>
        <v>4085.88</v>
      </c>
      <c r="AB693" s="1">
        <f>(($D693*'fnd base rates'!J$107)
+($E693*'fnd base rates'!J$108)
+($F693*'fnd base rates'!J$109)
+($G693*'fnd base rates'!J$110)
+($H693*'fnd base rates'!J$111)
+($I693*'fnd base rates'!J$112)
+($J693*'fnd base rates'!J$113)
+($K693*'fnd base rates'!J$114)
+($M693*'fnd base rates'!J$116)
+($N693*'fnd base rates'!J$117)
+($O693*'fnd base rates'!J$118)
+($P693*VLOOKUP($S693+12,rate_basefnd,10)))
*$R693</f>
        <v>7740.5499999999993</v>
      </c>
      <c r="AC693" s="1">
        <f>(($D693*'fnd base rates'!K$107)
+($E693*'fnd base rates'!K$108)
+($F693*'fnd base rates'!K$109)
+($G693*'fnd base rates'!K$110)
+($H693*'fnd base rates'!K$111)
+($I693*'fnd base rates'!K$112)
+($J693*'fnd base rates'!K$113)
+($K693*'fnd base rates'!K$114)
+($M693*'fnd base rates'!K$116)
+($N693*'fnd base rates'!K$117)
+($O693*'fnd base rates'!K$118)
+($P693*VLOOKUP($S693+12,rate_basefnd,11)))
*$R693</f>
        <v>9649.1590400000005</v>
      </c>
      <c r="AD693" s="1">
        <f>(($D693*'fnd base rates'!L$107)
+($E693*'fnd base rates'!L$108)
+($F693*'fnd base rates'!L$109)
+($G693*'fnd base rates'!L$110)
+($H693*'fnd base rates'!L$111)
+($I693*'fnd base rates'!L$112)
+($J693*'fnd base rates'!L$113)
+($K693*'fnd base rates'!L$114)
+($M693*'fnd base rates'!L$116)
+($N693*'fnd base rates'!L$117)
+($O693*'fnd base rates'!L$118)
+($P693*VLOOKUP($S693+12,rate_basefnd,12)))</f>
        <v>15220.683440000001</v>
      </c>
      <c r="AE693" s="1">
        <f>(($D693*'fnd base rates'!M$107)
+($E693*'fnd base rates'!M$108)
+($F693*'fnd base rates'!M$109)
+($G693*'fnd base rates'!M$110)
+($H693*'fnd base rates'!M$111)
+($I693*'fnd base rates'!M$112)
+($J693*'fnd base rates'!M$113)
+($K693*'fnd base rates'!M$114)
+($M693*'fnd base rates'!M$116)
+($N693*'fnd base rates'!M$117)
+($O693*'fnd base rates'!M$118)
+($P693*VLOOKUP($S693+12,rate_basefnd,13)))</f>
        <v>0</v>
      </c>
      <c r="AF693" s="4">
        <f t="shared" si="767"/>
        <v>121642.83528</v>
      </c>
      <c r="AH693" s="269">
        <f t="shared" si="768"/>
        <v>485258229</v>
      </c>
      <c r="AI693" s="4" t="str">
        <f t="shared" si="769"/>
        <v>485</v>
      </c>
      <c r="AJ693" s="2" t="str">
        <f t="shared" si="770"/>
        <v>258</v>
      </c>
      <c r="AK693" s="2" t="str">
        <f t="shared" si="771"/>
        <v>229</v>
      </c>
      <c r="AL693" s="4">
        <f t="shared" si="772"/>
        <v>1</v>
      </c>
      <c r="AM693" s="4">
        <f t="shared" si="763"/>
        <v>8</v>
      </c>
      <c r="AN693" s="4">
        <f t="shared" si="773"/>
        <v>121642.83528</v>
      </c>
      <c r="AO693" s="4">
        <f t="shared" si="774"/>
        <v>15205</v>
      </c>
      <c r="AP693" s="4">
        <f t="shared" si="764"/>
        <v>0</v>
      </c>
      <c r="AQ693" s="4">
        <v>15205</v>
      </c>
      <c r="AW693" s="4">
        <v>15205</v>
      </c>
      <c r="AX693" s="5">
        <f t="shared" si="775"/>
        <v>0</v>
      </c>
      <c r="AY693" s="4">
        <v>15205</v>
      </c>
      <c r="AZ693" s="5"/>
      <c r="BB693" s="5">
        <f t="shared" ref="BB693" si="818">BC693-BA693</f>
        <v>0</v>
      </c>
    </row>
    <row r="694" spans="1:54" s="4" customFormat="1">
      <c r="A694" s="269">
        <v>485</v>
      </c>
      <c r="B694" s="2">
        <v>485258248</v>
      </c>
      <c r="C694" s="9" t="s">
        <v>303</v>
      </c>
      <c r="D694" s="14">
        <f>'fnd enro'!D694</f>
        <v>0</v>
      </c>
      <c r="E694" s="14">
        <f>'fnd enro'!E694</f>
        <v>0</v>
      </c>
      <c r="F694" s="14">
        <f>'fnd enro'!F694</f>
        <v>0</v>
      </c>
      <c r="G694" s="14">
        <f>'fnd enro'!G694</f>
        <v>0</v>
      </c>
      <c r="H694" s="14">
        <f>'fnd enro'!H694</f>
        <v>0</v>
      </c>
      <c r="I694" s="14">
        <f>'fnd enro'!I694</f>
        <v>2</v>
      </c>
      <c r="J694" s="14">
        <f>'fnd enro'!J694</f>
        <v>0</v>
      </c>
      <c r="K694" s="15">
        <f>'fnd enro'!K694</f>
        <v>7.7200000000000005E-2</v>
      </c>
      <c r="L694" s="14">
        <f>'fnd enro'!L694</f>
        <v>0</v>
      </c>
      <c r="M694" s="14">
        <f>'fnd enro'!M694</f>
        <v>0</v>
      </c>
      <c r="N694" s="14">
        <f>'fnd enro'!N694</f>
        <v>0</v>
      </c>
      <c r="O694" s="14">
        <f>'fnd enro'!O694</f>
        <v>0</v>
      </c>
      <c r="P694" s="14">
        <f>'fnd enro'!P694</f>
        <v>1</v>
      </c>
      <c r="Q694" s="14">
        <f>'fnd enro'!R694</f>
        <v>2</v>
      </c>
      <c r="R694" s="15">
        <f t="shared" si="766"/>
        <v>1</v>
      </c>
      <c r="S694" s="14">
        <f>VALUE('fnd enro'!Q694)</f>
        <v>11</v>
      </c>
      <c r="T694" s="2"/>
      <c r="U694" s="1">
        <f>(($D694*'fnd base rates'!C$107)
+($E694*'fnd base rates'!C$108)
+($F694*'fnd base rates'!C$109)
+($G694*'fnd base rates'!C$110)
+($H694*'fnd base rates'!C$111)
+($I694*'fnd base rates'!C$112)
+($J694*'fnd base rates'!C$113)
+($K694*'fnd base rates'!C$114)
+($M694*'fnd base rates'!C$116)
+($N694*'fnd base rates'!C$117)
+($O694*'fnd base rates'!C$118)
+($P694*VLOOKUP($S694+12,rate_basefnd,3)))
*$R694</f>
        <v>1156.542692</v>
      </c>
      <c r="V694" s="1">
        <f>(($D694*'fnd base rates'!D$107)
+($E694*'fnd base rates'!D$108)
+($F694*'fnd base rates'!D$109)
+($G694*'fnd base rates'!D$110)
+($H694*'fnd base rates'!D$111)
+($I694*'fnd base rates'!D$112)
+($J694*'fnd base rates'!D$113)
+($K694*'fnd base rates'!D$114)
+($M694*'fnd base rates'!D$116)
+($N694*'fnd base rates'!D$117)
+($O694*'fnd base rates'!D$118)
+($P694*VLOOKUP($S694+12,rate_basefnd,4)))
*$R694</f>
        <v>1926.3400000000001</v>
      </c>
      <c r="W694" s="1">
        <f>(($D694*'fnd base rates'!E$107)
+($E694*'fnd base rates'!E$108)
+($F694*'fnd base rates'!E$109)
+($G694*'fnd base rates'!E$110)
+($H694*'fnd base rates'!E$111)
+($I694*'fnd base rates'!E$112)
+($J694*'fnd base rates'!E$113)
+($K694*'fnd base rates'!E$114)
+($M694*'fnd base rates'!E$116)
+($N694*'fnd base rates'!E$117)
+($O694*'fnd base rates'!E$118)
+($P694*VLOOKUP($S694+12,rate_basefnd,5)))
*$R694</f>
        <v>13691.860752000001</v>
      </c>
      <c r="X694" s="1">
        <f>(($D694*'fnd base rates'!F$107)
+($E694*'fnd base rates'!F$108)
+($F694*'fnd base rates'!F$109)
+($G694*'fnd base rates'!F$110)
+($H694*'fnd base rates'!F$111)
+($I694*'fnd base rates'!F$112)
+($J694*'fnd base rates'!F$113)
+($K694*'fnd base rates'!F$114)
+($M694*'fnd base rates'!F$116)
+($N694*'fnd base rates'!F$117)
+($O694*'fnd base rates'!F$118)
+($P694*VLOOKUP($S694+12,rate_basefnd,6)))
*$R694</f>
        <v>1773.7728240000001</v>
      </c>
      <c r="Y694" s="1">
        <f>(($D694*'fnd base rates'!G$107)
+($E694*'fnd base rates'!G$108)
+($F694*'fnd base rates'!G$109)
+($G694*'fnd base rates'!G$110)
+($H694*'fnd base rates'!G$111)
+($I694*'fnd base rates'!G$112)
+($J694*'fnd base rates'!G$113)
+($K694*'fnd base rates'!G$114)
+($M694*'fnd base rates'!G$116)
+($N694*'fnd base rates'!G$117)
+($O694*'fnd base rates'!G$118)
+($P694*VLOOKUP($S694+12,rate_basefnd,7)))
*$R694</f>
        <v>515.3965639999999</v>
      </c>
      <c r="Z694" s="1">
        <f>(($D694*'fnd base rates'!H$107)
+($E694*'fnd base rates'!H$108)
+($F694*'fnd base rates'!H$109)
+($G694*'fnd base rates'!H$110)
+($H694*'fnd base rates'!H$111)
+($I694*'fnd base rates'!H$112)
+($J694*'fnd base rates'!H$113)
+($K694*'fnd base rates'!H$114)
+($M694*'fnd base rates'!H$116)
+($N694*'fnd base rates'!H$117)
+($O694*'fnd base rates'!H$118)
+($P694*VLOOKUP($S694+12,rate_basefnd,8)))</f>
        <v>1684.917868</v>
      </c>
      <c r="AA694" s="1">
        <f>(($D694*'fnd base rates'!I$107)
+($E694*'fnd base rates'!I$108)
+($F694*'fnd base rates'!I$109)
+($G694*'fnd base rates'!I$110)
+($H694*'fnd base rates'!I$111)
+($I694*'fnd base rates'!I$112)
+($J694*'fnd base rates'!I$113)
+($K694*'fnd base rates'!I$114)
+($M694*'fnd base rates'!I$116)
+($N694*'fnd base rates'!I$117)
+($O694*'fnd base rates'!I$118)
+($P694*VLOOKUP($S694+12,rate_basefnd,9)))
*$R694</f>
        <v>1008.49</v>
      </c>
      <c r="AB694" s="1">
        <f>(($D694*'fnd base rates'!J$107)
+($E694*'fnd base rates'!J$108)
+($F694*'fnd base rates'!J$109)
+($G694*'fnd base rates'!J$110)
+($H694*'fnd base rates'!J$111)
+($I694*'fnd base rates'!J$112)
+($J694*'fnd base rates'!J$113)
+($K694*'fnd base rates'!J$114)
+($M694*'fnd base rates'!J$116)
+($N694*'fnd base rates'!J$117)
+($O694*'fnd base rates'!J$118)
+($P694*VLOOKUP($S694+12,rate_basefnd,10)))
*$R694</f>
        <v>1961.27</v>
      </c>
      <c r="AC694" s="1">
        <f>(($D694*'fnd base rates'!K$107)
+($E694*'fnd base rates'!K$108)
+($F694*'fnd base rates'!K$109)
+($G694*'fnd base rates'!K$110)
+($H694*'fnd base rates'!K$111)
+($I694*'fnd base rates'!K$112)
+($J694*'fnd base rates'!K$113)
+($K694*'fnd base rates'!K$114)
+($M694*'fnd base rates'!K$116)
+($N694*'fnd base rates'!K$117)
+($O694*'fnd base rates'!K$118)
+($P694*VLOOKUP($S694+12,rate_basefnd,11)))
*$R694</f>
        <v>2300.11976</v>
      </c>
      <c r="AD694" s="1">
        <f>(($D694*'fnd base rates'!L$107)
+($E694*'fnd base rates'!L$108)
+($F694*'fnd base rates'!L$109)
+($G694*'fnd base rates'!L$110)
+($H694*'fnd base rates'!L$111)
+($I694*'fnd base rates'!L$112)
+($J694*'fnd base rates'!L$113)
+($K694*'fnd base rates'!L$114)
+($M694*'fnd base rates'!L$116)
+($N694*'fnd base rates'!L$117)
+($O694*'fnd base rates'!L$118)
+($P694*VLOOKUP($S694+12,rate_basefnd,12)))</f>
        <v>3363.8433600000003</v>
      </c>
      <c r="AE694" s="1">
        <f>(($D694*'fnd base rates'!M$107)
+($E694*'fnd base rates'!M$108)
+($F694*'fnd base rates'!M$109)
+($G694*'fnd base rates'!M$110)
+($H694*'fnd base rates'!M$111)
+($I694*'fnd base rates'!M$112)
+($J694*'fnd base rates'!M$113)
+($K694*'fnd base rates'!M$114)
+($M694*'fnd base rates'!M$116)
+($N694*'fnd base rates'!M$117)
+($O694*'fnd base rates'!M$118)
+($P694*VLOOKUP($S694+12,rate_basefnd,13)))</f>
        <v>0</v>
      </c>
      <c r="AF694" s="4">
        <f t="shared" si="767"/>
        <v>29382.553820000001</v>
      </c>
      <c r="AH694" s="269">
        <f t="shared" si="768"/>
        <v>485258248</v>
      </c>
      <c r="AI694" s="4" t="str">
        <f t="shared" si="769"/>
        <v>485</v>
      </c>
      <c r="AJ694" s="2" t="str">
        <f t="shared" si="770"/>
        <v>258</v>
      </c>
      <c r="AK694" s="2" t="str">
        <f t="shared" si="771"/>
        <v>248</v>
      </c>
      <c r="AL694" s="4">
        <f t="shared" si="772"/>
        <v>1</v>
      </c>
      <c r="AM694" s="4">
        <f t="shared" si="763"/>
        <v>2</v>
      </c>
      <c r="AN694" s="4">
        <f t="shared" si="773"/>
        <v>29382.553820000001</v>
      </c>
      <c r="AO694" s="4">
        <f t="shared" si="774"/>
        <v>14691</v>
      </c>
      <c r="AP694" s="4">
        <f t="shared" si="764"/>
        <v>0</v>
      </c>
      <c r="AQ694" s="4">
        <v>14691</v>
      </c>
      <c r="AW694" s="4">
        <v>14691</v>
      </c>
      <c r="AX694" s="5">
        <f t="shared" si="775"/>
        <v>0</v>
      </c>
      <c r="AY694" s="4">
        <v>14691</v>
      </c>
      <c r="AZ694" s="5"/>
      <c r="BB694" s="5">
        <f t="shared" ref="BB694" si="819">BC694-BA694</f>
        <v>0</v>
      </c>
    </row>
    <row r="695" spans="1:54" s="4" customFormat="1">
      <c r="A695" s="269">
        <v>485</v>
      </c>
      <c r="B695" s="2">
        <v>485258258</v>
      </c>
      <c r="C695" s="9" t="s">
        <v>303</v>
      </c>
      <c r="D695" s="14">
        <f>'fnd enro'!D695</f>
        <v>0</v>
      </c>
      <c r="E695" s="14">
        <f>'fnd enro'!E695</f>
        <v>0</v>
      </c>
      <c r="F695" s="14">
        <f>'fnd enro'!F695</f>
        <v>0</v>
      </c>
      <c r="G695" s="14">
        <f>'fnd enro'!G695</f>
        <v>0</v>
      </c>
      <c r="H695" s="14">
        <f>'fnd enro'!H695</f>
        <v>199</v>
      </c>
      <c r="I695" s="14">
        <f>'fnd enro'!I695</f>
        <v>254</v>
      </c>
      <c r="J695" s="14">
        <f>'fnd enro'!J695</f>
        <v>0</v>
      </c>
      <c r="K695" s="15">
        <f>'fnd enro'!K695</f>
        <v>17.485800000000001</v>
      </c>
      <c r="L695" s="14">
        <f>'fnd enro'!L695</f>
        <v>0</v>
      </c>
      <c r="M695" s="14">
        <f>'fnd enro'!M695</f>
        <v>0</v>
      </c>
      <c r="N695" s="14">
        <f>'fnd enro'!N695</f>
        <v>6</v>
      </c>
      <c r="O695" s="14">
        <f>'fnd enro'!O695</f>
        <v>7</v>
      </c>
      <c r="P695" s="14">
        <f>'fnd enro'!P695</f>
        <v>240</v>
      </c>
      <c r="Q695" s="14">
        <f>'fnd enro'!R695</f>
        <v>453</v>
      </c>
      <c r="R695" s="15">
        <f t="shared" si="766"/>
        <v>1</v>
      </c>
      <c r="S695" s="14">
        <f>VALUE('fnd enro'!Q695)</f>
        <v>10</v>
      </c>
      <c r="T695" s="2"/>
      <c r="U695" s="1">
        <f>(($D695*'fnd base rates'!C$107)
+($E695*'fnd base rates'!C$108)
+($F695*'fnd base rates'!C$109)
+($G695*'fnd base rates'!C$110)
+($H695*'fnd base rates'!C$111)
+($I695*'fnd base rates'!C$112)
+($J695*'fnd base rates'!C$113)
+($K695*'fnd base rates'!C$114)
+($M695*'fnd base rates'!C$116)
+($N695*'fnd base rates'!C$117)
+($O695*'fnd base rates'!C$118)
+($P695*VLOOKUP($S695+12,rate_basefnd,3)))
*$R695</f>
        <v>263389.41973800003</v>
      </c>
      <c r="V695" s="1">
        <f>(($D695*'fnd base rates'!D$107)
+($E695*'fnd base rates'!D$108)
+($F695*'fnd base rates'!D$109)
+($G695*'fnd base rates'!D$110)
+($H695*'fnd base rates'!D$111)
+($I695*'fnd base rates'!D$112)
+($J695*'fnd base rates'!D$113)
+($K695*'fnd base rates'!D$114)
+($M695*'fnd base rates'!D$116)
+($N695*'fnd base rates'!D$117)
+($O695*'fnd base rates'!D$118)
+($P695*VLOOKUP($S695+12,rate_basefnd,4)))
*$R695</f>
        <v>439114.6</v>
      </c>
      <c r="W695" s="1">
        <f>(($D695*'fnd base rates'!E$107)
+($E695*'fnd base rates'!E$108)
+($F695*'fnd base rates'!E$109)
+($G695*'fnd base rates'!E$110)
+($H695*'fnd base rates'!E$111)
+($I695*'fnd base rates'!E$112)
+($J695*'fnd base rates'!E$113)
+($K695*'fnd base rates'!E$114)
+($M695*'fnd base rates'!E$116)
+($N695*'fnd base rates'!E$117)
+($O695*'fnd base rates'!E$118)
+($P695*VLOOKUP($S695+12,rate_basefnd,5)))
*$R695</f>
        <v>2832950.530328</v>
      </c>
      <c r="X695" s="1">
        <f>(($D695*'fnd base rates'!F$107)
+($E695*'fnd base rates'!F$108)
+($F695*'fnd base rates'!F$109)
+($G695*'fnd base rates'!F$110)
+($H695*'fnd base rates'!F$111)
+($I695*'fnd base rates'!F$112)
+($J695*'fnd base rates'!F$113)
+($K695*'fnd base rates'!F$114)
+($M695*'fnd base rates'!F$116)
+($N695*'fnd base rates'!F$117)
+($O695*'fnd base rates'!F$118)
+($P695*VLOOKUP($S695+12,rate_basefnd,6)))
*$R695</f>
        <v>425690.41463600006</v>
      </c>
      <c r="Y695" s="1">
        <f>(($D695*'fnd base rates'!G$107)
+($E695*'fnd base rates'!G$108)
+($F695*'fnd base rates'!G$109)
+($G695*'fnd base rates'!G$110)
+($H695*'fnd base rates'!G$111)
+($I695*'fnd base rates'!G$112)
+($J695*'fnd base rates'!G$113)
+($K695*'fnd base rates'!G$114)
+($M695*'fnd base rates'!G$116)
+($N695*'fnd base rates'!G$117)
+($O695*'fnd base rates'!G$118)
+($P695*VLOOKUP($S695+12,rate_basefnd,7)))
*$R695</f>
        <v>118530.23674600001</v>
      </c>
      <c r="Z695" s="1">
        <f>(($D695*'fnd base rates'!H$107)
+($E695*'fnd base rates'!H$108)
+($F695*'fnd base rates'!H$109)
+($G695*'fnd base rates'!H$110)
+($H695*'fnd base rates'!H$111)
+($I695*'fnd base rates'!H$112)
+($J695*'fnd base rates'!H$113)
+($K695*'fnd base rates'!H$114)
+($M695*'fnd base rates'!H$116)
+($N695*'fnd base rates'!H$117)
+($O695*'fnd base rates'!H$118)
+($P695*VLOOKUP($S695+12,rate_basefnd,8)))</f>
        <v>322715.93710200005</v>
      </c>
      <c r="AA695" s="1">
        <f>(($D695*'fnd base rates'!I$107)
+($E695*'fnd base rates'!I$108)
+($F695*'fnd base rates'!I$109)
+($G695*'fnd base rates'!I$110)
+($H695*'fnd base rates'!I$111)
+($I695*'fnd base rates'!I$112)
+($J695*'fnd base rates'!I$113)
+($K695*'fnd base rates'!I$114)
+($M695*'fnd base rates'!I$116)
+($N695*'fnd base rates'!I$117)
+($O695*'fnd base rates'!I$118)
+($P695*VLOOKUP($S695+12,rate_basefnd,9)))
*$R695</f>
        <v>217019.52000000002</v>
      </c>
      <c r="AB695" s="1">
        <f>(($D695*'fnd base rates'!J$107)
+($E695*'fnd base rates'!J$108)
+($F695*'fnd base rates'!J$109)
+($G695*'fnd base rates'!J$110)
+($H695*'fnd base rates'!J$111)
+($I695*'fnd base rates'!J$112)
+($J695*'fnd base rates'!J$113)
+($K695*'fnd base rates'!J$114)
+($M695*'fnd base rates'!J$116)
+($N695*'fnd base rates'!J$117)
+($O695*'fnd base rates'!J$118)
+($P695*VLOOKUP($S695+12,rate_basefnd,10)))
*$R695</f>
        <v>380833.80000000005</v>
      </c>
      <c r="AC695" s="1">
        <f>(($D695*'fnd base rates'!K$107)
+($E695*'fnd base rates'!K$108)
+($F695*'fnd base rates'!K$109)
+($G695*'fnd base rates'!K$110)
+($H695*'fnd base rates'!K$111)
+($I695*'fnd base rates'!K$112)
+($J695*'fnd base rates'!K$113)
+($K695*'fnd base rates'!K$114)
+($M695*'fnd base rates'!K$116)
+($N695*'fnd base rates'!K$117)
+($O695*'fnd base rates'!K$118)
+($P695*VLOOKUP($S695+12,rate_basefnd,11)))
*$R695</f>
        <v>531378.72564000008</v>
      </c>
      <c r="AD695" s="1">
        <f>(($D695*'fnd base rates'!L$107)
+($E695*'fnd base rates'!L$108)
+($F695*'fnd base rates'!L$109)
+($G695*'fnd base rates'!L$110)
+($H695*'fnd base rates'!L$111)
+($I695*'fnd base rates'!L$112)
+($J695*'fnd base rates'!L$113)
+($K695*'fnd base rates'!L$114)
+($M695*'fnd base rates'!L$116)
+($N695*'fnd base rates'!L$117)
+($O695*'fnd base rates'!L$118)
+($P695*VLOOKUP($S695+12,rate_basefnd,12)))</f>
        <v>794836.29604000004</v>
      </c>
      <c r="AE695" s="1">
        <f>(($D695*'fnd base rates'!M$107)
+($E695*'fnd base rates'!M$108)
+($F695*'fnd base rates'!M$109)
+($G695*'fnd base rates'!M$110)
+($H695*'fnd base rates'!M$111)
+($I695*'fnd base rates'!M$112)
+($J695*'fnd base rates'!M$113)
+($K695*'fnd base rates'!M$114)
+($M695*'fnd base rates'!M$116)
+($N695*'fnd base rates'!M$117)
+($O695*'fnd base rates'!M$118)
+($P695*VLOOKUP($S695+12,rate_basefnd,13)))</f>
        <v>0</v>
      </c>
      <c r="AF695" s="4">
        <f t="shared" si="767"/>
        <v>6326459.4802299999</v>
      </c>
      <c r="AH695" s="269">
        <f t="shared" si="768"/>
        <v>485258258</v>
      </c>
      <c r="AI695" s="4" t="str">
        <f t="shared" si="769"/>
        <v>485</v>
      </c>
      <c r="AJ695" s="2" t="str">
        <f t="shared" si="770"/>
        <v>258</v>
      </c>
      <c r="AK695" s="2" t="str">
        <f t="shared" si="771"/>
        <v>258</v>
      </c>
      <c r="AL695" s="4">
        <f t="shared" si="772"/>
        <v>1</v>
      </c>
      <c r="AM695" s="4">
        <f t="shared" si="763"/>
        <v>453</v>
      </c>
      <c r="AN695" s="4">
        <f t="shared" si="773"/>
        <v>6326459.4802299999</v>
      </c>
      <c r="AO695" s="4">
        <f t="shared" si="774"/>
        <v>13966</v>
      </c>
      <c r="AP695" s="4">
        <f t="shared" si="764"/>
        <v>0</v>
      </c>
      <c r="AQ695" s="4">
        <v>13966</v>
      </c>
      <c r="AW695" s="4">
        <v>13966</v>
      </c>
      <c r="AX695" s="5">
        <f t="shared" si="775"/>
        <v>0</v>
      </c>
      <c r="AY695" s="4">
        <v>13966</v>
      </c>
      <c r="AZ695" s="5"/>
      <c r="BB695" s="5">
        <f t="shared" ref="BB695" si="820">BC695-BA695</f>
        <v>0</v>
      </c>
    </row>
    <row r="696" spans="1:54" s="4" customFormat="1">
      <c r="A696" s="269">
        <v>485</v>
      </c>
      <c r="B696" s="2">
        <v>485258291</v>
      </c>
      <c r="C696" s="9" t="s">
        <v>303</v>
      </c>
      <c r="D696" s="14">
        <f>'fnd enro'!D696</f>
        <v>0</v>
      </c>
      <c r="E696" s="14">
        <f>'fnd enro'!E696</f>
        <v>0</v>
      </c>
      <c r="F696" s="14">
        <f>'fnd enro'!F696</f>
        <v>0</v>
      </c>
      <c r="G696" s="14">
        <f>'fnd enro'!G696</f>
        <v>0</v>
      </c>
      <c r="H696" s="14">
        <f>'fnd enro'!H696</f>
        <v>4</v>
      </c>
      <c r="I696" s="14">
        <f>'fnd enro'!I696</f>
        <v>5</v>
      </c>
      <c r="J696" s="14">
        <f>'fnd enro'!J696</f>
        <v>0</v>
      </c>
      <c r="K696" s="15">
        <f>'fnd enro'!K696</f>
        <v>0.34739999999999999</v>
      </c>
      <c r="L696" s="14">
        <f>'fnd enro'!L696</f>
        <v>0</v>
      </c>
      <c r="M696" s="14">
        <f>'fnd enro'!M696</f>
        <v>0</v>
      </c>
      <c r="N696" s="14">
        <f>'fnd enro'!N696</f>
        <v>0</v>
      </c>
      <c r="O696" s="14">
        <f>'fnd enro'!O696</f>
        <v>0</v>
      </c>
      <c r="P696" s="14">
        <f>'fnd enro'!P696</f>
        <v>9</v>
      </c>
      <c r="Q696" s="14">
        <f>'fnd enro'!R696</f>
        <v>9</v>
      </c>
      <c r="R696" s="15">
        <f t="shared" si="766"/>
        <v>1</v>
      </c>
      <c r="S696" s="14">
        <f>VALUE('fnd enro'!Q696)</f>
        <v>5</v>
      </c>
      <c r="T696" s="2"/>
      <c r="U696" s="1">
        <f>(($D696*'fnd base rates'!C$107)
+($E696*'fnd base rates'!C$108)
+($F696*'fnd base rates'!C$109)
+($G696*'fnd base rates'!C$110)
+($H696*'fnd base rates'!C$111)
+($I696*'fnd base rates'!C$112)
+($J696*'fnd base rates'!C$113)
+($K696*'fnd base rates'!C$114)
+($M696*'fnd base rates'!C$116)
+($N696*'fnd base rates'!C$117)
+($O696*'fnd base rates'!C$118)
+($P696*VLOOKUP($S696+12,rate_basefnd,3)))
*$R696</f>
        <v>5366.9821140000004</v>
      </c>
      <c r="V696" s="1">
        <f>(($D696*'fnd base rates'!D$107)
+($E696*'fnd base rates'!D$108)
+($F696*'fnd base rates'!D$109)
+($G696*'fnd base rates'!D$110)
+($H696*'fnd base rates'!D$111)
+($I696*'fnd base rates'!D$112)
+($J696*'fnd base rates'!D$113)
+($K696*'fnd base rates'!D$114)
+($M696*'fnd base rates'!D$116)
+($N696*'fnd base rates'!D$117)
+($O696*'fnd base rates'!D$118)
+($P696*VLOOKUP($S696+12,rate_basefnd,4)))
*$R696</f>
        <v>9438.66</v>
      </c>
      <c r="W696" s="1">
        <f>(($D696*'fnd base rates'!E$107)
+($E696*'fnd base rates'!E$108)
+($F696*'fnd base rates'!E$109)
+($G696*'fnd base rates'!E$110)
+($H696*'fnd base rates'!E$111)
+($I696*'fnd base rates'!E$112)
+($J696*'fnd base rates'!E$113)
+($K696*'fnd base rates'!E$114)
+($M696*'fnd base rates'!E$116)
+($N696*'fnd base rates'!E$117)
+($O696*'fnd base rates'!E$118)
+($P696*VLOOKUP($S696+12,rate_basefnd,5)))
*$R696</f>
        <v>63320.913383999999</v>
      </c>
      <c r="X696" s="1">
        <f>(($D696*'fnd base rates'!F$107)
+($E696*'fnd base rates'!F$108)
+($F696*'fnd base rates'!F$109)
+($G696*'fnd base rates'!F$110)
+($H696*'fnd base rates'!F$111)
+($I696*'fnd base rates'!F$112)
+($J696*'fnd base rates'!F$113)
+($K696*'fnd base rates'!F$114)
+($M696*'fnd base rates'!F$116)
+($N696*'fnd base rates'!F$117)
+($O696*'fnd base rates'!F$118)
+($P696*VLOOKUP($S696+12,rate_basefnd,6)))
*$R696</f>
        <v>8415.9377079999995</v>
      </c>
      <c r="Y696" s="1">
        <f>(($D696*'fnd base rates'!G$107)
+($E696*'fnd base rates'!G$108)
+($F696*'fnd base rates'!G$109)
+($G696*'fnd base rates'!G$110)
+($H696*'fnd base rates'!G$111)
+($I696*'fnd base rates'!G$112)
+($J696*'fnd base rates'!G$113)
+($K696*'fnd base rates'!G$114)
+($M696*'fnd base rates'!G$116)
+($N696*'fnd base rates'!G$117)
+($O696*'fnd base rates'!G$118)
+($P696*VLOOKUP($S696+12,rate_basefnd,7)))
*$R696</f>
        <v>2702.3795380000001</v>
      </c>
      <c r="Z696" s="1">
        <f>(($D696*'fnd base rates'!H$107)
+($E696*'fnd base rates'!H$108)
+($F696*'fnd base rates'!H$109)
+($G696*'fnd base rates'!H$110)
+($H696*'fnd base rates'!H$111)
+($I696*'fnd base rates'!H$112)
+($J696*'fnd base rates'!H$113)
+($K696*'fnd base rates'!H$114)
+($M696*'fnd base rates'!H$116)
+($N696*'fnd base rates'!H$117)
+($O696*'fnd base rates'!H$118)
+($P696*VLOOKUP($S696+12,rate_basefnd,8)))</f>
        <v>6419.4604060000001</v>
      </c>
      <c r="AA696" s="1">
        <f>(($D696*'fnd base rates'!I$107)
+($E696*'fnd base rates'!I$108)
+($F696*'fnd base rates'!I$109)
+($G696*'fnd base rates'!I$110)
+($H696*'fnd base rates'!I$111)
+($I696*'fnd base rates'!I$112)
+($J696*'fnd base rates'!I$113)
+($K696*'fnd base rates'!I$114)
+($M696*'fnd base rates'!I$116)
+($N696*'fnd base rates'!I$117)
+($O696*'fnd base rates'!I$118)
+($P696*VLOOKUP($S696+12,rate_basefnd,9)))
*$R696</f>
        <v>4589.63</v>
      </c>
      <c r="AB696" s="1">
        <f>(($D696*'fnd base rates'!J$107)
+($E696*'fnd base rates'!J$108)
+($F696*'fnd base rates'!J$109)
+($G696*'fnd base rates'!J$110)
+($H696*'fnd base rates'!J$111)
+($I696*'fnd base rates'!J$112)
+($J696*'fnd base rates'!J$113)
+($K696*'fnd base rates'!J$114)
+($M696*'fnd base rates'!J$116)
+($N696*'fnd base rates'!J$117)
+($O696*'fnd base rates'!J$118)
+($P696*VLOOKUP($S696+12,rate_basefnd,10)))
*$R696</f>
        <v>9107.93</v>
      </c>
      <c r="AC696" s="1">
        <f>(($D696*'fnd base rates'!K$107)
+($E696*'fnd base rates'!K$108)
+($F696*'fnd base rates'!K$109)
+($G696*'fnd base rates'!K$110)
+($H696*'fnd base rates'!K$111)
+($I696*'fnd base rates'!K$112)
+($J696*'fnd base rates'!K$113)
+($K696*'fnd base rates'!K$114)
+($M696*'fnd base rates'!K$116)
+($N696*'fnd base rates'!K$117)
+($O696*'fnd base rates'!K$118)
+($P696*VLOOKUP($S696+12,rate_basefnd,11)))
*$R696</f>
        <v>10478.938920000001</v>
      </c>
      <c r="AD696" s="1">
        <f>(($D696*'fnd base rates'!L$107)
+($E696*'fnd base rates'!L$108)
+($F696*'fnd base rates'!L$109)
+($G696*'fnd base rates'!L$110)
+($H696*'fnd base rates'!L$111)
+($I696*'fnd base rates'!L$112)
+($J696*'fnd base rates'!L$113)
+($K696*'fnd base rates'!L$114)
+($M696*'fnd base rates'!L$116)
+($N696*'fnd base rates'!L$117)
+($O696*'fnd base rates'!L$118)
+($P696*VLOOKUP($S696+12,rate_basefnd,12)))</f>
        <v>16926.91012</v>
      </c>
      <c r="AE696" s="1">
        <f>(($D696*'fnd base rates'!M$107)
+($E696*'fnd base rates'!M$108)
+($F696*'fnd base rates'!M$109)
+($G696*'fnd base rates'!M$110)
+($H696*'fnd base rates'!M$111)
+($I696*'fnd base rates'!M$112)
+($J696*'fnd base rates'!M$113)
+($K696*'fnd base rates'!M$114)
+($M696*'fnd base rates'!M$116)
+($N696*'fnd base rates'!M$117)
+($O696*'fnd base rates'!M$118)
+($P696*VLOOKUP($S696+12,rate_basefnd,13)))</f>
        <v>0</v>
      </c>
      <c r="AF696" s="4">
        <f t="shared" si="767"/>
        <v>136767.74218999999</v>
      </c>
      <c r="AH696" s="269">
        <f t="shared" si="768"/>
        <v>485258291</v>
      </c>
      <c r="AI696" s="4" t="str">
        <f t="shared" si="769"/>
        <v>485</v>
      </c>
      <c r="AJ696" s="2" t="str">
        <f t="shared" si="770"/>
        <v>258</v>
      </c>
      <c r="AK696" s="2" t="str">
        <f t="shared" si="771"/>
        <v>291</v>
      </c>
      <c r="AL696" s="4">
        <f t="shared" si="772"/>
        <v>1</v>
      </c>
      <c r="AM696" s="4">
        <f t="shared" si="763"/>
        <v>9</v>
      </c>
      <c r="AN696" s="4">
        <f t="shared" si="773"/>
        <v>136767.74218999999</v>
      </c>
      <c r="AO696" s="4">
        <f t="shared" si="774"/>
        <v>15196</v>
      </c>
      <c r="AP696" s="4">
        <f t="shared" si="764"/>
        <v>0</v>
      </c>
      <c r="AQ696" s="4">
        <v>15196</v>
      </c>
      <c r="AW696" s="4">
        <v>15196</v>
      </c>
      <c r="AX696" s="5">
        <f t="shared" si="775"/>
        <v>0</v>
      </c>
      <c r="AY696" s="4">
        <v>15196</v>
      </c>
      <c r="AZ696" s="5"/>
      <c r="BB696" s="5">
        <f t="shared" ref="BB696" si="821">BC696-BA696</f>
        <v>0</v>
      </c>
    </row>
    <row r="697" spans="1:54" s="4" customFormat="1">
      <c r="A697" s="269">
        <v>485</v>
      </c>
      <c r="B697" s="2">
        <v>485258295</v>
      </c>
      <c r="C697" s="9" t="s">
        <v>303</v>
      </c>
      <c r="D697" s="14">
        <f>'fnd enro'!D697</f>
        <v>0</v>
      </c>
      <c r="E697" s="14">
        <f>'fnd enro'!E697</f>
        <v>0</v>
      </c>
      <c r="F697" s="14">
        <f>'fnd enro'!F697</f>
        <v>0</v>
      </c>
      <c r="G697" s="14">
        <f>'fnd enro'!G697</f>
        <v>0</v>
      </c>
      <c r="H697" s="14">
        <f>'fnd enro'!H697</f>
        <v>1</v>
      </c>
      <c r="I697" s="14">
        <f>'fnd enro'!I697</f>
        <v>1</v>
      </c>
      <c r="J697" s="14">
        <f>'fnd enro'!J697</f>
        <v>0</v>
      </c>
      <c r="K697" s="15">
        <f>'fnd enro'!K697</f>
        <v>7.7200000000000005E-2</v>
      </c>
      <c r="L697" s="14">
        <f>'fnd enro'!L697</f>
        <v>0</v>
      </c>
      <c r="M697" s="14">
        <f>'fnd enro'!M697</f>
        <v>0</v>
      </c>
      <c r="N697" s="14">
        <f>'fnd enro'!N697</f>
        <v>0</v>
      </c>
      <c r="O697" s="14">
        <f>'fnd enro'!O697</f>
        <v>0</v>
      </c>
      <c r="P697" s="14">
        <f>'fnd enro'!P697</f>
        <v>2</v>
      </c>
      <c r="Q697" s="14">
        <f>'fnd enro'!R697</f>
        <v>2</v>
      </c>
      <c r="R697" s="15">
        <f t="shared" si="766"/>
        <v>1</v>
      </c>
      <c r="S697" s="14">
        <f>VALUE('fnd enro'!Q697)</f>
        <v>5</v>
      </c>
      <c r="T697" s="2"/>
      <c r="U697" s="1">
        <f>(($D697*'fnd base rates'!C$107)
+($E697*'fnd base rates'!C$108)
+($F697*'fnd base rates'!C$109)
+($G697*'fnd base rates'!C$110)
+($H697*'fnd base rates'!C$111)
+($I697*'fnd base rates'!C$112)
+($J697*'fnd base rates'!C$113)
+($K697*'fnd base rates'!C$114)
+($M697*'fnd base rates'!C$116)
+($N697*'fnd base rates'!C$117)
+($O697*'fnd base rates'!C$118)
+($P697*VLOOKUP($S697+12,rate_basefnd,3)))
*$R697</f>
        <v>1192.6626920000001</v>
      </c>
      <c r="V697" s="1">
        <f>(($D697*'fnd base rates'!D$107)
+($E697*'fnd base rates'!D$108)
+($F697*'fnd base rates'!D$109)
+($G697*'fnd base rates'!D$110)
+($H697*'fnd base rates'!D$111)
+($I697*'fnd base rates'!D$112)
+($J697*'fnd base rates'!D$113)
+($K697*'fnd base rates'!D$114)
+($M697*'fnd base rates'!D$116)
+($N697*'fnd base rates'!D$117)
+($O697*'fnd base rates'!D$118)
+($P697*VLOOKUP($S697+12,rate_basefnd,4)))
*$R697</f>
        <v>2097.48</v>
      </c>
      <c r="W697" s="1">
        <f>(($D697*'fnd base rates'!E$107)
+($E697*'fnd base rates'!E$108)
+($F697*'fnd base rates'!E$109)
+($G697*'fnd base rates'!E$110)
+($H697*'fnd base rates'!E$111)
+($I697*'fnd base rates'!E$112)
+($J697*'fnd base rates'!E$113)
+($K697*'fnd base rates'!E$114)
+($M697*'fnd base rates'!E$116)
+($N697*'fnd base rates'!E$117)
+($O697*'fnd base rates'!E$118)
+($P697*VLOOKUP($S697+12,rate_basefnd,5)))
*$R697</f>
        <v>13909.900752000001</v>
      </c>
      <c r="X697" s="1">
        <f>(($D697*'fnd base rates'!F$107)
+($E697*'fnd base rates'!F$108)
+($F697*'fnd base rates'!F$109)
+($G697*'fnd base rates'!F$110)
+($H697*'fnd base rates'!F$111)
+($I697*'fnd base rates'!F$112)
+($J697*'fnd base rates'!F$113)
+($K697*'fnd base rates'!F$114)
+($M697*'fnd base rates'!F$116)
+($N697*'fnd base rates'!F$117)
+($O697*'fnd base rates'!F$118)
+($P697*VLOOKUP($S697+12,rate_basefnd,6)))
*$R697</f>
        <v>1882.2628240000001</v>
      </c>
      <c r="Y697" s="1">
        <f>(($D697*'fnd base rates'!G$107)
+($E697*'fnd base rates'!G$108)
+($F697*'fnd base rates'!G$109)
+($G697*'fnd base rates'!G$110)
+($H697*'fnd base rates'!G$111)
+($I697*'fnd base rates'!G$112)
+($J697*'fnd base rates'!G$113)
+($K697*'fnd base rates'!G$114)
+($M697*'fnd base rates'!G$116)
+($N697*'fnd base rates'!G$117)
+($O697*'fnd base rates'!G$118)
+($P697*VLOOKUP($S697+12,rate_basefnd,7)))
*$R697</f>
        <v>601.036564</v>
      </c>
      <c r="Z697" s="1">
        <f>(($D697*'fnd base rates'!H$107)
+($E697*'fnd base rates'!H$108)
+($F697*'fnd base rates'!H$109)
+($G697*'fnd base rates'!H$110)
+($H697*'fnd base rates'!H$111)
+($I697*'fnd base rates'!H$112)
+($J697*'fnd base rates'!H$113)
+($K697*'fnd base rates'!H$114)
+($M697*'fnd base rates'!H$116)
+($N697*'fnd base rates'!H$117)
+($O697*'fnd base rates'!H$118)
+($P697*VLOOKUP($S697+12,rate_basefnd,8)))</f>
        <v>1392.697868</v>
      </c>
      <c r="AA697" s="1">
        <f>(($D697*'fnd base rates'!I$107)
+($E697*'fnd base rates'!I$108)
+($F697*'fnd base rates'!I$109)
+($G697*'fnd base rates'!I$110)
+($H697*'fnd base rates'!I$111)
+($I697*'fnd base rates'!I$112)
+($J697*'fnd base rates'!I$113)
+($K697*'fnd base rates'!I$114)
+($M697*'fnd base rates'!I$116)
+($N697*'fnd base rates'!I$117)
+($O697*'fnd base rates'!I$118)
+($P697*VLOOKUP($S697+12,rate_basefnd,9)))
*$R697</f>
        <v>1012.89</v>
      </c>
      <c r="AB697" s="1">
        <f>(($D697*'fnd base rates'!J$107)
+($E697*'fnd base rates'!J$108)
+($F697*'fnd base rates'!J$109)
+($G697*'fnd base rates'!J$110)
+($H697*'fnd base rates'!J$111)
+($I697*'fnd base rates'!J$112)
+($J697*'fnd base rates'!J$113)
+($K697*'fnd base rates'!J$114)
+($M697*'fnd base rates'!J$116)
+($N697*'fnd base rates'!J$117)
+($O697*'fnd base rates'!J$118)
+($P697*VLOOKUP($S697+12,rate_basefnd,10)))
*$R697</f>
        <v>1987.8799999999999</v>
      </c>
      <c r="AC697" s="1">
        <f>(($D697*'fnd base rates'!K$107)
+($E697*'fnd base rates'!K$108)
+($F697*'fnd base rates'!K$109)
+($G697*'fnd base rates'!K$110)
+($H697*'fnd base rates'!K$111)
+($I697*'fnd base rates'!K$112)
+($J697*'fnd base rates'!K$113)
+($K697*'fnd base rates'!K$114)
+($M697*'fnd base rates'!K$116)
+($N697*'fnd base rates'!K$117)
+($O697*'fnd base rates'!K$118)
+($P697*VLOOKUP($S697+12,rate_basefnd,11)))
*$R697</f>
        <v>2332.21976</v>
      </c>
      <c r="AD697" s="1">
        <f>(($D697*'fnd base rates'!L$107)
+($E697*'fnd base rates'!L$108)
+($F697*'fnd base rates'!L$109)
+($G697*'fnd base rates'!L$110)
+($H697*'fnd base rates'!L$111)
+($I697*'fnd base rates'!L$112)
+($J697*'fnd base rates'!L$113)
+($K697*'fnd base rates'!L$114)
+($M697*'fnd base rates'!L$116)
+($N697*'fnd base rates'!L$117)
+($O697*'fnd base rates'!L$118)
+($P697*VLOOKUP($S697+12,rate_basefnd,12)))</f>
        <v>3777.4633600000002</v>
      </c>
      <c r="AE697" s="1">
        <f>(($D697*'fnd base rates'!M$107)
+($E697*'fnd base rates'!M$108)
+($F697*'fnd base rates'!M$109)
+($G697*'fnd base rates'!M$110)
+($H697*'fnd base rates'!M$111)
+($I697*'fnd base rates'!M$112)
+($J697*'fnd base rates'!M$113)
+($K697*'fnd base rates'!M$114)
+($M697*'fnd base rates'!M$116)
+($N697*'fnd base rates'!M$117)
+($O697*'fnd base rates'!M$118)
+($P697*VLOOKUP($S697+12,rate_basefnd,13)))</f>
        <v>0</v>
      </c>
      <c r="AF697" s="4">
        <f t="shared" si="767"/>
        <v>30186.493820000003</v>
      </c>
      <c r="AH697" s="269">
        <f t="shared" si="768"/>
        <v>485258295</v>
      </c>
      <c r="AI697" s="4" t="str">
        <f t="shared" si="769"/>
        <v>485</v>
      </c>
      <c r="AJ697" s="2" t="str">
        <f t="shared" si="770"/>
        <v>258</v>
      </c>
      <c r="AK697" s="2" t="str">
        <f t="shared" si="771"/>
        <v>295</v>
      </c>
      <c r="AL697" s="4">
        <f t="shared" si="772"/>
        <v>1</v>
      </c>
      <c r="AM697" s="4">
        <f t="shared" si="763"/>
        <v>2</v>
      </c>
      <c r="AN697" s="4">
        <f t="shared" si="773"/>
        <v>30186.493820000003</v>
      </c>
      <c r="AO697" s="4">
        <f t="shared" si="774"/>
        <v>15093</v>
      </c>
      <c r="AP697" s="4">
        <f t="shared" si="764"/>
        <v>0</v>
      </c>
      <c r="AQ697" s="4">
        <v>15093</v>
      </c>
      <c r="AW697" s="4">
        <v>15093</v>
      </c>
      <c r="AX697" s="5">
        <f t="shared" si="775"/>
        <v>0</v>
      </c>
      <c r="AY697" s="4">
        <v>15093</v>
      </c>
      <c r="AZ697" s="5"/>
      <c r="BB697" s="5">
        <f t="shared" ref="BB697" si="822">BC697-BA697</f>
        <v>0</v>
      </c>
    </row>
    <row r="698" spans="1:54" s="4" customFormat="1">
      <c r="A698" s="269">
        <v>485</v>
      </c>
      <c r="B698" s="2">
        <v>485258305</v>
      </c>
      <c r="C698" s="9" t="s">
        <v>303</v>
      </c>
      <c r="D698" s="14">
        <f>'fnd enro'!D698</f>
        <v>0</v>
      </c>
      <c r="E698" s="14">
        <f>'fnd enro'!E698</f>
        <v>0</v>
      </c>
      <c r="F698" s="14">
        <f>'fnd enro'!F698</f>
        <v>0</v>
      </c>
      <c r="G698" s="14">
        <f>'fnd enro'!G698</f>
        <v>0</v>
      </c>
      <c r="H698" s="14">
        <f>'fnd enro'!H698</f>
        <v>1</v>
      </c>
      <c r="I698" s="14">
        <f>'fnd enro'!I698</f>
        <v>0</v>
      </c>
      <c r="J698" s="14">
        <f>'fnd enro'!J698</f>
        <v>0</v>
      </c>
      <c r="K698" s="15">
        <f>'fnd enro'!K698</f>
        <v>3.8600000000000002E-2</v>
      </c>
      <c r="L698" s="14">
        <f>'fnd enro'!L698</f>
        <v>0</v>
      </c>
      <c r="M698" s="14">
        <f>'fnd enro'!M698</f>
        <v>0</v>
      </c>
      <c r="N698" s="14">
        <f>'fnd enro'!N698</f>
        <v>0</v>
      </c>
      <c r="O698" s="14">
        <f>'fnd enro'!O698</f>
        <v>0</v>
      </c>
      <c r="P698" s="14">
        <f>'fnd enro'!P698</f>
        <v>0</v>
      </c>
      <c r="Q698" s="14">
        <f>'fnd enro'!R698</f>
        <v>1</v>
      </c>
      <c r="R698" s="15">
        <f t="shared" si="766"/>
        <v>1</v>
      </c>
      <c r="S698" s="14">
        <f>VALUE('fnd enro'!Q698)</f>
        <v>4</v>
      </c>
      <c r="T698" s="2"/>
      <c r="U698" s="1">
        <f>(($D698*'fnd base rates'!C$107)
+($E698*'fnd base rates'!C$108)
+($F698*'fnd base rates'!C$109)
+($G698*'fnd base rates'!C$110)
+($H698*'fnd base rates'!C$111)
+($I698*'fnd base rates'!C$112)
+($J698*'fnd base rates'!C$113)
+($K698*'fnd base rates'!C$114)
+($M698*'fnd base rates'!C$116)
+($N698*'fnd base rates'!C$117)
+($O698*'fnd base rates'!C$118)
+($P698*VLOOKUP($S698+12,rate_basefnd,3)))
*$R698</f>
        <v>536.46134600000005</v>
      </c>
      <c r="V698" s="1">
        <f>(($D698*'fnd base rates'!D$107)
+($E698*'fnd base rates'!D$108)
+($F698*'fnd base rates'!D$109)
+($G698*'fnd base rates'!D$110)
+($H698*'fnd base rates'!D$111)
+($I698*'fnd base rates'!D$112)
+($J698*'fnd base rates'!D$113)
+($K698*'fnd base rates'!D$114)
+($M698*'fnd base rates'!D$116)
+($N698*'fnd base rates'!D$117)
+($O698*'fnd base rates'!D$118)
+($P698*VLOOKUP($S698+12,rate_basefnd,4)))
*$R698</f>
        <v>765.08</v>
      </c>
      <c r="W698" s="1">
        <f>(($D698*'fnd base rates'!E$107)
+($E698*'fnd base rates'!E$108)
+($F698*'fnd base rates'!E$109)
+($G698*'fnd base rates'!E$110)
+($H698*'fnd base rates'!E$111)
+($I698*'fnd base rates'!E$112)
+($J698*'fnd base rates'!E$113)
+($K698*'fnd base rates'!E$114)
+($M698*'fnd base rates'!E$116)
+($N698*'fnd base rates'!E$117)
+($O698*'fnd base rates'!E$118)
+($P698*VLOOKUP($S698+12,rate_basefnd,5)))
*$R698</f>
        <v>3459.480376</v>
      </c>
      <c r="X698" s="1">
        <f>(($D698*'fnd base rates'!F$107)
+($E698*'fnd base rates'!F$108)
+($F698*'fnd base rates'!F$109)
+($G698*'fnd base rates'!F$110)
+($H698*'fnd base rates'!F$111)
+($I698*'fnd base rates'!F$112)
+($J698*'fnd base rates'!F$113)
+($K698*'fnd base rates'!F$114)
+($M698*'fnd base rates'!F$116)
+($N698*'fnd base rates'!F$117)
+($O698*'fnd base rates'!F$118)
+($P698*VLOOKUP($S698+12,rate_basefnd,6)))
*$R698</f>
        <v>995.37641200000007</v>
      </c>
      <c r="Y698" s="1">
        <f>(($D698*'fnd base rates'!G$107)
+($E698*'fnd base rates'!G$108)
+($F698*'fnd base rates'!G$109)
+($G698*'fnd base rates'!G$110)
+($H698*'fnd base rates'!G$111)
+($I698*'fnd base rates'!G$112)
+($J698*'fnd base rates'!G$113)
+($K698*'fnd base rates'!G$114)
+($M698*'fnd base rates'!G$116)
+($N698*'fnd base rates'!G$117)
+($O698*'fnd base rates'!G$118)
+($P698*VLOOKUP($S698+12,rate_basefnd,7)))
*$R698</f>
        <v>168.453282</v>
      </c>
      <c r="Z698" s="1">
        <f>(($D698*'fnd base rates'!H$107)
+($E698*'fnd base rates'!H$108)
+($F698*'fnd base rates'!H$109)
+($G698*'fnd base rates'!H$110)
+($H698*'fnd base rates'!H$111)
+($I698*'fnd base rates'!H$112)
+($J698*'fnd base rates'!H$113)
+($K698*'fnd base rates'!H$114)
+($M698*'fnd base rates'!H$116)
+($N698*'fnd base rates'!H$117)
+($O698*'fnd base rates'!H$118)
+($P698*VLOOKUP($S698+12,rate_basefnd,8)))</f>
        <v>523.43893400000002</v>
      </c>
      <c r="AA698" s="1">
        <f>(($D698*'fnd base rates'!I$107)
+($E698*'fnd base rates'!I$108)
+($F698*'fnd base rates'!I$109)
+($G698*'fnd base rates'!I$110)
+($H698*'fnd base rates'!I$111)
+($I698*'fnd base rates'!I$112)
+($J698*'fnd base rates'!I$113)
+($K698*'fnd base rates'!I$114)
+($M698*'fnd base rates'!I$116)
+($N698*'fnd base rates'!I$117)
+($O698*'fnd base rates'!I$118)
+($P698*VLOOKUP($S698+12,rate_basefnd,9)))
*$R698</f>
        <v>362.69</v>
      </c>
      <c r="AB698" s="1">
        <f>(($D698*'fnd base rates'!J$107)
+($E698*'fnd base rates'!J$108)
+($F698*'fnd base rates'!J$109)
+($G698*'fnd base rates'!J$110)
+($H698*'fnd base rates'!J$111)
+($I698*'fnd base rates'!J$112)
+($J698*'fnd base rates'!J$113)
+($K698*'fnd base rates'!J$114)
+($M698*'fnd base rates'!J$116)
+($N698*'fnd base rates'!J$117)
+($O698*'fnd base rates'!J$118)
+($P698*VLOOKUP($S698+12,rate_basefnd,10)))
*$R698</f>
        <v>248.81</v>
      </c>
      <c r="AC698" s="1">
        <f>(($D698*'fnd base rates'!K$107)
+($E698*'fnd base rates'!K$108)
+($F698*'fnd base rates'!K$109)
+($G698*'fnd base rates'!K$110)
+($H698*'fnd base rates'!K$111)
+($I698*'fnd base rates'!K$112)
+($J698*'fnd base rates'!K$113)
+($K698*'fnd base rates'!K$114)
+($M698*'fnd base rates'!K$116)
+($N698*'fnd base rates'!K$117)
+($O698*'fnd base rates'!K$118)
+($P698*VLOOKUP($S698+12,rate_basefnd,11)))
*$R698</f>
        <v>1182.1598799999999</v>
      </c>
      <c r="AD698" s="1">
        <f>(($D698*'fnd base rates'!L$107)
+($E698*'fnd base rates'!L$108)
+($F698*'fnd base rates'!L$109)
+($G698*'fnd base rates'!L$110)
+($H698*'fnd base rates'!L$111)
+($I698*'fnd base rates'!L$112)
+($J698*'fnd base rates'!L$113)
+($K698*'fnd base rates'!L$114)
+($M698*'fnd base rates'!L$116)
+($N698*'fnd base rates'!L$117)
+($O698*'fnd base rates'!L$118)
+($P698*VLOOKUP($S698+12,rate_basefnd,12)))</f>
        <v>1512.47668</v>
      </c>
      <c r="AE698" s="1">
        <f>(($D698*'fnd base rates'!M$107)
+($E698*'fnd base rates'!M$108)
+($F698*'fnd base rates'!M$109)
+($G698*'fnd base rates'!M$110)
+($H698*'fnd base rates'!M$111)
+($I698*'fnd base rates'!M$112)
+($J698*'fnd base rates'!M$113)
+($K698*'fnd base rates'!M$114)
+($M698*'fnd base rates'!M$116)
+($N698*'fnd base rates'!M$117)
+($O698*'fnd base rates'!M$118)
+($P698*VLOOKUP($S698+12,rate_basefnd,13)))</f>
        <v>0</v>
      </c>
      <c r="AF698" s="4">
        <f t="shared" si="767"/>
        <v>9754.4269099999983</v>
      </c>
      <c r="AH698" s="269">
        <f t="shared" si="768"/>
        <v>485258305</v>
      </c>
      <c r="AI698" s="4" t="str">
        <f t="shared" si="769"/>
        <v>485</v>
      </c>
      <c r="AJ698" s="2" t="str">
        <f t="shared" si="770"/>
        <v>258</v>
      </c>
      <c r="AK698" s="2" t="str">
        <f t="shared" si="771"/>
        <v>305</v>
      </c>
      <c r="AL698" s="4">
        <f t="shared" si="772"/>
        <v>1</v>
      </c>
      <c r="AM698" s="4">
        <f t="shared" si="763"/>
        <v>1</v>
      </c>
      <c r="AN698" s="4">
        <f t="shared" si="773"/>
        <v>9754.4269099999983</v>
      </c>
      <c r="AO698" s="4">
        <f t="shared" si="774"/>
        <v>9754</v>
      </c>
      <c r="AP698" s="4">
        <f t="shared" si="764"/>
        <v>0</v>
      </c>
      <c r="AQ698" s="4">
        <v>9754</v>
      </c>
      <c r="AW698" s="4">
        <v>9754</v>
      </c>
      <c r="AX698" s="5">
        <f t="shared" si="775"/>
        <v>0</v>
      </c>
      <c r="AY698" s="4">
        <v>9754</v>
      </c>
      <c r="AZ698" s="5"/>
      <c r="BB698" s="5">
        <f t="shared" ref="BB698" si="823">BC698-BA698</f>
        <v>0</v>
      </c>
    </row>
    <row r="699" spans="1:54" s="4" customFormat="1">
      <c r="A699" s="269">
        <v>486</v>
      </c>
      <c r="B699" s="2">
        <v>486348017</v>
      </c>
      <c r="C699" s="9" t="s">
        <v>1193</v>
      </c>
      <c r="D699" s="14">
        <f>'fnd enro'!D699</f>
        <v>0</v>
      </c>
      <c r="E699" s="14">
        <f>'fnd enro'!E699</f>
        <v>0</v>
      </c>
      <c r="F699" s="14">
        <f>'fnd enro'!F699</f>
        <v>1</v>
      </c>
      <c r="G699" s="14">
        <f>'fnd enro'!G699</f>
        <v>2</v>
      </c>
      <c r="H699" s="14">
        <f>'fnd enro'!H699</f>
        <v>0</v>
      </c>
      <c r="I699" s="14">
        <f>'fnd enro'!I699</f>
        <v>0</v>
      </c>
      <c r="J699" s="14">
        <f>'fnd enro'!J699</f>
        <v>0</v>
      </c>
      <c r="K699" s="15">
        <f>'fnd enro'!K699</f>
        <v>0.1158</v>
      </c>
      <c r="L699" s="14">
        <f>'fnd enro'!L699</f>
        <v>0</v>
      </c>
      <c r="M699" s="14">
        <f>'fnd enro'!M699</f>
        <v>3</v>
      </c>
      <c r="N699" s="14">
        <f>'fnd enro'!N699</f>
        <v>0</v>
      </c>
      <c r="O699" s="14">
        <f>'fnd enro'!O699</f>
        <v>0</v>
      </c>
      <c r="P699" s="14">
        <f>'fnd enro'!P699</f>
        <v>3</v>
      </c>
      <c r="Q699" s="14">
        <f>'fnd enro'!R699</f>
        <v>3</v>
      </c>
      <c r="R699" s="15">
        <f t="shared" si="766"/>
        <v>1</v>
      </c>
      <c r="S699" s="14">
        <f>VALUE('fnd enro'!Q699)</f>
        <v>6</v>
      </c>
      <c r="T699" s="2"/>
      <c r="U699" s="1">
        <f>(($D699*'fnd base rates'!C$107)
+($E699*'fnd base rates'!C$108)
+($F699*'fnd base rates'!C$109)
+($G699*'fnd base rates'!C$110)
+($H699*'fnd base rates'!C$111)
+($I699*'fnd base rates'!C$112)
+($J699*'fnd base rates'!C$113)
+($K699*'fnd base rates'!C$114)
+($M699*'fnd base rates'!C$116)
+($N699*'fnd base rates'!C$117)
+($O699*'fnd base rates'!C$118)
+($P699*VLOOKUP($S699+12,rate_basefnd,3)))
*$R699</f>
        <v>2108.1340380000001</v>
      </c>
      <c r="V699" s="1">
        <f>(($D699*'fnd base rates'!D$107)
+($E699*'fnd base rates'!D$108)
+($F699*'fnd base rates'!D$109)
+($G699*'fnd base rates'!D$110)
+($H699*'fnd base rates'!D$111)
+($I699*'fnd base rates'!D$112)
+($J699*'fnd base rates'!D$113)
+($K699*'fnd base rates'!D$114)
+($M699*'fnd base rates'!D$116)
+($N699*'fnd base rates'!D$117)
+($O699*'fnd base rates'!D$118)
+($P699*VLOOKUP($S699+12,rate_basefnd,4)))
*$R699</f>
        <v>3751.4100000000003</v>
      </c>
      <c r="W699" s="1">
        <f>(($D699*'fnd base rates'!E$107)
+($E699*'fnd base rates'!E$108)
+($F699*'fnd base rates'!E$109)
+($G699*'fnd base rates'!E$110)
+($H699*'fnd base rates'!E$111)
+($I699*'fnd base rates'!E$112)
+($J699*'fnd base rates'!E$113)
+($K699*'fnd base rates'!E$114)
+($M699*'fnd base rates'!E$116)
+($N699*'fnd base rates'!E$117)
+($O699*'fnd base rates'!E$118)
+($P699*VLOOKUP($S699+12,rate_basefnd,5)))
*$R699</f>
        <v>24389.511128000002</v>
      </c>
      <c r="X699" s="1">
        <f>(($D699*'fnd base rates'!F$107)
+($E699*'fnd base rates'!F$108)
+($F699*'fnd base rates'!F$109)
+($G699*'fnd base rates'!F$110)
+($H699*'fnd base rates'!F$111)
+($I699*'fnd base rates'!F$112)
+($J699*'fnd base rates'!F$113)
+($K699*'fnd base rates'!F$114)
+($M699*'fnd base rates'!F$116)
+($N699*'fnd base rates'!F$117)
+($O699*'fnd base rates'!F$118)
+($P699*VLOOKUP($S699+12,rate_basefnd,6)))
*$R699</f>
        <v>4273.3992360000002</v>
      </c>
      <c r="Y699" s="1">
        <f>(($D699*'fnd base rates'!G$107)
+($E699*'fnd base rates'!G$108)
+($F699*'fnd base rates'!G$109)
+($G699*'fnd base rates'!G$110)
+($H699*'fnd base rates'!G$111)
+($I699*'fnd base rates'!G$112)
+($J699*'fnd base rates'!G$113)
+($K699*'fnd base rates'!G$114)
+($M699*'fnd base rates'!G$116)
+($N699*'fnd base rates'!G$117)
+($O699*'fnd base rates'!G$118)
+($P699*VLOOKUP($S699+12,rate_basefnd,7)))
*$R699</f>
        <v>1060.189846</v>
      </c>
      <c r="Z699" s="1">
        <f>(($D699*'fnd base rates'!H$107)
+($E699*'fnd base rates'!H$108)
+($F699*'fnd base rates'!H$109)
+($G699*'fnd base rates'!H$110)
+($H699*'fnd base rates'!H$111)
+($I699*'fnd base rates'!H$112)
+($J699*'fnd base rates'!H$113)
+($K699*'fnd base rates'!H$114)
+($M699*'fnd base rates'!H$116)
+($N699*'fnd base rates'!H$117)
+($O699*'fnd base rates'!H$118)
+($P699*VLOOKUP($S699+12,rate_basefnd,8)))</f>
        <v>2016.7768020000001</v>
      </c>
      <c r="AA699" s="1">
        <f>(($D699*'fnd base rates'!I$107)
+($E699*'fnd base rates'!I$108)
+($F699*'fnd base rates'!I$109)
+($G699*'fnd base rates'!I$110)
+($H699*'fnd base rates'!I$111)
+($I699*'fnd base rates'!I$112)
+($J699*'fnd base rates'!I$113)
+($K699*'fnd base rates'!I$114)
+($M699*'fnd base rates'!I$116)
+($N699*'fnd base rates'!I$117)
+($O699*'fnd base rates'!I$118)
+($P699*VLOOKUP($S699+12,rate_basefnd,9)))
*$R699</f>
        <v>1512.3000000000002</v>
      </c>
      <c r="AB699" s="1">
        <f>(($D699*'fnd base rates'!J$107)
+($E699*'fnd base rates'!J$108)
+($F699*'fnd base rates'!J$109)
+($G699*'fnd base rates'!J$110)
+($H699*'fnd base rates'!J$111)
+($I699*'fnd base rates'!J$112)
+($J699*'fnd base rates'!J$113)
+($K699*'fnd base rates'!J$114)
+($M699*'fnd base rates'!J$116)
+($N699*'fnd base rates'!J$117)
+($O699*'fnd base rates'!J$118)
+($P699*VLOOKUP($S699+12,rate_basefnd,10)))
*$R699</f>
        <v>2382.2999999999997</v>
      </c>
      <c r="AC699" s="1">
        <f>(($D699*'fnd base rates'!K$107)
+($E699*'fnd base rates'!K$108)
+($F699*'fnd base rates'!K$109)
+($G699*'fnd base rates'!K$110)
+($H699*'fnd base rates'!K$111)
+($I699*'fnd base rates'!K$112)
+($J699*'fnd base rates'!K$113)
+($K699*'fnd base rates'!K$114)
+($M699*'fnd base rates'!K$116)
+($N699*'fnd base rates'!K$117)
+($O699*'fnd base rates'!K$118)
+($P699*VLOOKUP($S699+12,rate_basefnd,11)))
*$R699</f>
        <v>4210.9796399999996</v>
      </c>
      <c r="AD699" s="1">
        <f>(($D699*'fnd base rates'!L$107)
+($E699*'fnd base rates'!L$108)
+($F699*'fnd base rates'!L$109)
+($G699*'fnd base rates'!L$110)
+($H699*'fnd base rates'!L$111)
+($I699*'fnd base rates'!L$112)
+($J699*'fnd base rates'!L$113)
+($K699*'fnd base rates'!L$114)
+($M699*'fnd base rates'!L$116)
+($N699*'fnd base rates'!L$117)
+($O699*'fnd base rates'!L$118)
+($P699*VLOOKUP($S699+12,rate_basefnd,12)))</f>
        <v>6633.7700400000003</v>
      </c>
      <c r="AE699" s="1">
        <f>(($D699*'fnd base rates'!M$107)
+($E699*'fnd base rates'!M$108)
+($F699*'fnd base rates'!M$109)
+($G699*'fnd base rates'!M$110)
+($H699*'fnd base rates'!M$111)
+($I699*'fnd base rates'!M$112)
+($J699*'fnd base rates'!M$113)
+($K699*'fnd base rates'!M$114)
+($M699*'fnd base rates'!M$116)
+($N699*'fnd base rates'!M$117)
+($O699*'fnd base rates'!M$118)
+($P699*VLOOKUP($S699+12,rate_basefnd,13)))</f>
        <v>0</v>
      </c>
      <c r="AF699" s="4">
        <f t="shared" si="767"/>
        <v>52338.770730000011</v>
      </c>
      <c r="AH699" s="269">
        <f t="shared" si="768"/>
        <v>486348017</v>
      </c>
      <c r="AI699" s="4" t="str">
        <f t="shared" si="769"/>
        <v>486</v>
      </c>
      <c r="AJ699" s="2" t="str">
        <f t="shared" si="770"/>
        <v>348</v>
      </c>
      <c r="AK699" s="2" t="str">
        <f t="shared" si="771"/>
        <v>017</v>
      </c>
      <c r="AL699" s="4">
        <f t="shared" si="772"/>
        <v>1</v>
      </c>
      <c r="AM699" s="4">
        <f t="shared" si="763"/>
        <v>3</v>
      </c>
      <c r="AN699" s="4">
        <f t="shared" si="773"/>
        <v>52338.770730000011</v>
      </c>
      <c r="AO699" s="4">
        <f t="shared" si="774"/>
        <v>17446</v>
      </c>
      <c r="AP699" s="4">
        <f t="shared" si="764"/>
        <v>0</v>
      </c>
      <c r="AQ699" s="4">
        <v>17446</v>
      </c>
      <c r="AW699" s="4">
        <v>17446</v>
      </c>
      <c r="AX699" s="5">
        <f t="shared" si="775"/>
        <v>0</v>
      </c>
      <c r="AY699" s="4">
        <v>17446</v>
      </c>
      <c r="AZ699" s="5"/>
      <c r="BB699" s="5">
        <f t="shared" ref="BB699" si="824">BC699-BA699</f>
        <v>0</v>
      </c>
    </row>
    <row r="700" spans="1:54" s="4" customFormat="1">
      <c r="A700" s="269">
        <v>486</v>
      </c>
      <c r="B700" s="2">
        <v>486348151</v>
      </c>
      <c r="C700" s="9" t="s">
        <v>1193</v>
      </c>
      <c r="D700" s="14">
        <f>'fnd enro'!D700</f>
        <v>0</v>
      </c>
      <c r="E700" s="14">
        <f>'fnd enro'!E700</f>
        <v>0</v>
      </c>
      <c r="F700" s="14">
        <f>'fnd enro'!F700</f>
        <v>0</v>
      </c>
      <c r="G700" s="14">
        <f>'fnd enro'!G700</f>
        <v>2</v>
      </c>
      <c r="H700" s="14">
        <f>'fnd enro'!H700</f>
        <v>0</v>
      </c>
      <c r="I700" s="14">
        <f>'fnd enro'!I700</f>
        <v>0</v>
      </c>
      <c r="J700" s="14">
        <f>'fnd enro'!J700</f>
        <v>0</v>
      </c>
      <c r="K700" s="15">
        <f>'fnd enro'!K700</f>
        <v>7.7200000000000005E-2</v>
      </c>
      <c r="L700" s="14">
        <f>'fnd enro'!L700</f>
        <v>0</v>
      </c>
      <c r="M700" s="14">
        <f>'fnd enro'!M700</f>
        <v>0</v>
      </c>
      <c r="N700" s="14">
        <f>'fnd enro'!N700</f>
        <v>0</v>
      </c>
      <c r="O700" s="14">
        <f>'fnd enro'!O700</f>
        <v>0</v>
      </c>
      <c r="P700" s="14">
        <f>'fnd enro'!P700</f>
        <v>2</v>
      </c>
      <c r="Q700" s="14">
        <f>'fnd enro'!R700</f>
        <v>2</v>
      </c>
      <c r="R700" s="15">
        <f t="shared" si="766"/>
        <v>1</v>
      </c>
      <c r="S700" s="14">
        <f>VALUE('fnd enro'!Q700)</f>
        <v>7</v>
      </c>
      <c r="T700" s="2"/>
      <c r="U700" s="1">
        <f>(($D700*'fnd base rates'!C$107)
+($E700*'fnd base rates'!C$108)
+($F700*'fnd base rates'!C$109)
+($G700*'fnd base rates'!C$110)
+($H700*'fnd base rates'!C$111)
+($I700*'fnd base rates'!C$112)
+($J700*'fnd base rates'!C$113)
+($K700*'fnd base rates'!C$114)
+($M700*'fnd base rates'!C$116)
+($N700*'fnd base rates'!C$117)
+($O700*'fnd base rates'!C$118)
+($P700*VLOOKUP($S700+12,rate_basefnd,3)))
*$R700</f>
        <v>1210.2026920000001</v>
      </c>
      <c r="V700" s="1">
        <f>(($D700*'fnd base rates'!D$107)
+($E700*'fnd base rates'!D$108)
+($F700*'fnd base rates'!D$109)
+($G700*'fnd base rates'!D$110)
+($H700*'fnd base rates'!D$111)
+($I700*'fnd base rates'!D$112)
+($J700*'fnd base rates'!D$113)
+($K700*'fnd base rates'!D$114)
+($M700*'fnd base rates'!D$116)
+($N700*'fnd base rates'!D$117)
+($O700*'fnd base rates'!D$118)
+($P700*VLOOKUP($S700+12,rate_basefnd,4)))
*$R700</f>
        <v>2180.6000000000004</v>
      </c>
      <c r="W700" s="1">
        <f>(($D700*'fnd base rates'!E$107)
+($E700*'fnd base rates'!E$108)
+($F700*'fnd base rates'!E$109)
+($G700*'fnd base rates'!E$110)
+($H700*'fnd base rates'!E$111)
+($I700*'fnd base rates'!E$112)
+($J700*'fnd base rates'!E$113)
+($K700*'fnd base rates'!E$114)
+($M700*'fnd base rates'!E$116)
+($N700*'fnd base rates'!E$117)
+($O700*'fnd base rates'!E$118)
+($P700*VLOOKUP($S700+12,rate_basefnd,5)))
*$R700</f>
        <v>14110.520752</v>
      </c>
      <c r="X700" s="1">
        <f>(($D700*'fnd base rates'!F$107)
+($E700*'fnd base rates'!F$108)
+($F700*'fnd base rates'!F$109)
+($G700*'fnd base rates'!F$110)
+($H700*'fnd base rates'!F$111)
+($I700*'fnd base rates'!F$112)
+($J700*'fnd base rates'!F$113)
+($K700*'fnd base rates'!F$114)
+($M700*'fnd base rates'!F$116)
+($N700*'fnd base rates'!F$117)
+($O700*'fnd base rates'!F$118)
+($P700*VLOOKUP($S700+12,rate_basefnd,6)))
*$R700</f>
        <v>2494.892824</v>
      </c>
      <c r="Y700" s="1">
        <f>(($D700*'fnd base rates'!G$107)
+($E700*'fnd base rates'!G$108)
+($F700*'fnd base rates'!G$109)
+($G700*'fnd base rates'!G$110)
+($H700*'fnd base rates'!G$111)
+($I700*'fnd base rates'!G$112)
+($J700*'fnd base rates'!G$113)
+($K700*'fnd base rates'!G$114)
+($M700*'fnd base rates'!G$116)
+($N700*'fnd base rates'!G$117)
+($O700*'fnd base rates'!G$118)
+($P700*VLOOKUP($S700+12,rate_basefnd,7)))
*$R700</f>
        <v>621.62656400000003</v>
      </c>
      <c r="Z700" s="1">
        <f>(($D700*'fnd base rates'!H$107)
+($E700*'fnd base rates'!H$108)
+($F700*'fnd base rates'!H$109)
+($G700*'fnd base rates'!H$110)
+($H700*'fnd base rates'!H$111)
+($I700*'fnd base rates'!H$112)
+($J700*'fnd base rates'!H$113)
+($K700*'fnd base rates'!H$114)
+($M700*'fnd base rates'!H$116)
+($N700*'fnd base rates'!H$117)
+($O700*'fnd base rates'!H$118)
+($P700*VLOOKUP($S700+12,rate_basefnd,8)))</f>
        <v>1094.0978680000001</v>
      </c>
      <c r="AA700" s="1">
        <f>(($D700*'fnd base rates'!I$107)
+($E700*'fnd base rates'!I$108)
+($F700*'fnd base rates'!I$109)
+($G700*'fnd base rates'!I$110)
+($H700*'fnd base rates'!I$111)
+($I700*'fnd base rates'!I$112)
+($J700*'fnd base rates'!I$113)
+($K700*'fnd base rates'!I$114)
+($M700*'fnd base rates'!I$116)
+($N700*'fnd base rates'!I$117)
+($O700*'fnd base rates'!I$118)
+($P700*VLOOKUP($S700+12,rate_basefnd,9)))
*$R700</f>
        <v>869.82</v>
      </c>
      <c r="AB700" s="1">
        <f>(($D700*'fnd base rates'!J$107)
+($E700*'fnd base rates'!J$108)
+($F700*'fnd base rates'!J$109)
+($G700*'fnd base rates'!J$110)
+($H700*'fnd base rates'!J$111)
+($I700*'fnd base rates'!J$112)
+($J700*'fnd base rates'!J$113)
+($K700*'fnd base rates'!J$114)
+($M700*'fnd base rates'!J$116)
+($N700*'fnd base rates'!J$117)
+($O700*'fnd base rates'!J$118)
+($P700*VLOOKUP($S700+12,rate_basefnd,10)))
*$R700</f>
        <v>1640.6999999999998</v>
      </c>
      <c r="AC700" s="1">
        <f>(($D700*'fnd base rates'!K$107)
+($E700*'fnd base rates'!K$108)
+($F700*'fnd base rates'!K$109)
+($G700*'fnd base rates'!K$110)
+($H700*'fnd base rates'!K$111)
+($I700*'fnd base rates'!K$112)
+($J700*'fnd base rates'!K$113)
+($K700*'fnd base rates'!K$114)
+($M700*'fnd base rates'!K$116)
+($N700*'fnd base rates'!K$117)
+($O700*'fnd base rates'!K$118)
+($P700*VLOOKUP($S700+12,rate_basefnd,11)))
*$R700</f>
        <v>2200.4197599999998</v>
      </c>
      <c r="AD700" s="1">
        <f>(($D700*'fnd base rates'!L$107)
+($E700*'fnd base rates'!L$108)
+($F700*'fnd base rates'!L$109)
+($G700*'fnd base rates'!L$110)
+($H700*'fnd base rates'!L$111)
+($I700*'fnd base rates'!L$112)
+($J700*'fnd base rates'!L$113)
+($K700*'fnd base rates'!L$114)
+($M700*'fnd base rates'!L$116)
+($N700*'fnd base rates'!L$117)
+($O700*'fnd base rates'!L$118)
+($P700*VLOOKUP($S700+12,rate_basefnd,12)))</f>
        <v>3919.41336</v>
      </c>
      <c r="AE700" s="1">
        <f>(($D700*'fnd base rates'!M$107)
+($E700*'fnd base rates'!M$108)
+($F700*'fnd base rates'!M$109)
+($G700*'fnd base rates'!M$110)
+($H700*'fnd base rates'!M$111)
+($I700*'fnd base rates'!M$112)
+($J700*'fnd base rates'!M$113)
+($K700*'fnd base rates'!M$114)
+($M700*'fnd base rates'!M$116)
+($N700*'fnd base rates'!M$117)
+($O700*'fnd base rates'!M$118)
+($P700*VLOOKUP($S700+12,rate_basefnd,13)))</f>
        <v>0</v>
      </c>
      <c r="AF700" s="4">
        <f t="shared" si="767"/>
        <v>30342.293819999999</v>
      </c>
      <c r="AH700" s="269">
        <f t="shared" si="768"/>
        <v>486348151</v>
      </c>
      <c r="AI700" s="4" t="str">
        <f t="shared" si="769"/>
        <v>486</v>
      </c>
      <c r="AJ700" s="2" t="str">
        <f t="shared" si="770"/>
        <v>348</v>
      </c>
      <c r="AK700" s="2" t="str">
        <f t="shared" si="771"/>
        <v>151</v>
      </c>
      <c r="AL700" s="4">
        <f t="shared" si="772"/>
        <v>1</v>
      </c>
      <c r="AM700" s="4">
        <f t="shared" si="763"/>
        <v>2</v>
      </c>
      <c r="AN700" s="4">
        <f t="shared" si="773"/>
        <v>30342.293819999999</v>
      </c>
      <c r="AO700" s="4">
        <f t="shared" si="774"/>
        <v>15171</v>
      </c>
      <c r="AP700" s="4">
        <f t="shared" si="764"/>
        <v>0</v>
      </c>
      <c r="AQ700" s="4">
        <v>15171</v>
      </c>
      <c r="AW700" s="4">
        <v>15171</v>
      </c>
      <c r="AX700" s="5">
        <f t="shared" si="775"/>
        <v>0</v>
      </c>
      <c r="AY700" s="4">
        <v>15171</v>
      </c>
      <c r="AZ700" s="5"/>
      <c r="BB700" s="5">
        <f t="shared" ref="BB700" si="825">BC700-BA700</f>
        <v>0</v>
      </c>
    </row>
    <row r="701" spans="1:54" s="4" customFormat="1">
      <c r="A701" s="269">
        <v>486</v>
      </c>
      <c r="B701" s="2">
        <v>486348153</v>
      </c>
      <c r="C701" s="9" t="s">
        <v>1193</v>
      </c>
      <c r="D701" s="14">
        <f>'fnd enro'!D701</f>
        <v>0</v>
      </c>
      <c r="E701" s="14">
        <f>'fnd enro'!E701</f>
        <v>0</v>
      </c>
      <c r="F701" s="14">
        <f>'fnd enro'!F701</f>
        <v>0</v>
      </c>
      <c r="G701" s="14">
        <f>'fnd enro'!G701</f>
        <v>1</v>
      </c>
      <c r="H701" s="14">
        <f>'fnd enro'!H701</f>
        <v>0</v>
      </c>
      <c r="I701" s="14">
        <f>'fnd enro'!I701</f>
        <v>0</v>
      </c>
      <c r="J701" s="14">
        <f>'fnd enro'!J701</f>
        <v>0</v>
      </c>
      <c r="K701" s="15">
        <f>'fnd enro'!K701</f>
        <v>3.8600000000000002E-2</v>
      </c>
      <c r="L701" s="14">
        <f>'fnd enro'!L701</f>
        <v>0</v>
      </c>
      <c r="M701" s="14">
        <f>'fnd enro'!M701</f>
        <v>0</v>
      </c>
      <c r="N701" s="14">
        <f>'fnd enro'!N701</f>
        <v>0</v>
      </c>
      <c r="O701" s="14">
        <f>'fnd enro'!O701</f>
        <v>0</v>
      </c>
      <c r="P701" s="14">
        <f>'fnd enro'!P701</f>
        <v>0</v>
      </c>
      <c r="Q701" s="14">
        <f>'fnd enro'!R701</f>
        <v>1</v>
      </c>
      <c r="R701" s="15">
        <f t="shared" si="766"/>
        <v>1</v>
      </c>
      <c r="S701" s="14">
        <f>VALUE('fnd enro'!Q701)</f>
        <v>10</v>
      </c>
      <c r="T701" s="2"/>
      <c r="U701" s="1">
        <f>(($D701*'fnd base rates'!C$107)
+($E701*'fnd base rates'!C$108)
+($F701*'fnd base rates'!C$109)
+($G701*'fnd base rates'!C$110)
+($H701*'fnd base rates'!C$111)
+($I701*'fnd base rates'!C$112)
+($J701*'fnd base rates'!C$113)
+($K701*'fnd base rates'!C$114)
+($M701*'fnd base rates'!C$116)
+($N701*'fnd base rates'!C$117)
+($O701*'fnd base rates'!C$118)
+($P701*VLOOKUP($S701+12,rate_basefnd,3)))
*$R701</f>
        <v>536.46134600000005</v>
      </c>
      <c r="V701" s="1">
        <f>(($D701*'fnd base rates'!D$107)
+($E701*'fnd base rates'!D$108)
+($F701*'fnd base rates'!D$109)
+($G701*'fnd base rates'!D$110)
+($H701*'fnd base rates'!D$111)
+($I701*'fnd base rates'!D$112)
+($J701*'fnd base rates'!D$113)
+($K701*'fnd base rates'!D$114)
+($M701*'fnd base rates'!D$116)
+($N701*'fnd base rates'!D$117)
+($O701*'fnd base rates'!D$118)
+($P701*VLOOKUP($S701+12,rate_basefnd,4)))
*$R701</f>
        <v>765.08</v>
      </c>
      <c r="W701" s="1">
        <f>(($D701*'fnd base rates'!E$107)
+($E701*'fnd base rates'!E$108)
+($F701*'fnd base rates'!E$109)
+($G701*'fnd base rates'!E$110)
+($H701*'fnd base rates'!E$111)
+($I701*'fnd base rates'!E$112)
+($J701*'fnd base rates'!E$113)
+($K701*'fnd base rates'!E$114)
+($M701*'fnd base rates'!E$116)
+($N701*'fnd base rates'!E$117)
+($O701*'fnd base rates'!E$118)
+($P701*VLOOKUP($S701+12,rate_basefnd,5)))
*$R701</f>
        <v>3880.4303760000003</v>
      </c>
      <c r="X701" s="1">
        <f>(($D701*'fnd base rates'!F$107)
+($E701*'fnd base rates'!F$108)
+($F701*'fnd base rates'!F$109)
+($G701*'fnd base rates'!F$110)
+($H701*'fnd base rates'!F$111)
+($I701*'fnd base rates'!F$112)
+($J701*'fnd base rates'!F$113)
+($K701*'fnd base rates'!F$114)
+($M701*'fnd base rates'!F$116)
+($N701*'fnd base rates'!F$117)
+($O701*'fnd base rates'!F$118)
+($P701*VLOOKUP($S701+12,rate_basefnd,6)))
*$R701</f>
        <v>1247.446412</v>
      </c>
      <c r="Y701" s="1">
        <f>(($D701*'fnd base rates'!G$107)
+($E701*'fnd base rates'!G$108)
+($F701*'fnd base rates'!G$109)
+($G701*'fnd base rates'!G$110)
+($H701*'fnd base rates'!G$111)
+($I701*'fnd base rates'!G$112)
+($J701*'fnd base rates'!G$113)
+($K701*'fnd base rates'!G$114)
+($M701*'fnd base rates'!G$116)
+($N701*'fnd base rates'!G$117)
+($O701*'fnd base rates'!G$118)
+($P701*VLOOKUP($S701+12,rate_basefnd,7)))
*$R701</f>
        <v>156.793282</v>
      </c>
      <c r="Z701" s="1">
        <f>(($D701*'fnd base rates'!H$107)
+($E701*'fnd base rates'!H$108)
+($F701*'fnd base rates'!H$109)
+($G701*'fnd base rates'!H$110)
+($H701*'fnd base rates'!H$111)
+($I701*'fnd base rates'!H$112)
+($J701*'fnd base rates'!H$113)
+($K701*'fnd base rates'!H$114)
+($M701*'fnd base rates'!H$116)
+($N701*'fnd base rates'!H$117)
+($O701*'fnd base rates'!H$118)
+($P701*VLOOKUP($S701+12,rate_basefnd,8)))</f>
        <v>523.43893400000002</v>
      </c>
      <c r="AA701" s="1">
        <f>(($D701*'fnd base rates'!I$107)
+($E701*'fnd base rates'!I$108)
+($F701*'fnd base rates'!I$109)
+($G701*'fnd base rates'!I$110)
+($H701*'fnd base rates'!I$111)
+($I701*'fnd base rates'!I$112)
+($J701*'fnd base rates'!I$113)
+($K701*'fnd base rates'!I$114)
+($M701*'fnd base rates'!I$116)
+($N701*'fnd base rates'!I$117)
+($O701*'fnd base rates'!I$118)
+($P701*VLOOKUP($S701+12,rate_basefnd,9)))
*$R701</f>
        <v>306.35000000000002</v>
      </c>
      <c r="AB701" s="1">
        <f>(($D701*'fnd base rates'!J$107)
+($E701*'fnd base rates'!J$108)
+($F701*'fnd base rates'!J$109)
+($G701*'fnd base rates'!J$110)
+($H701*'fnd base rates'!J$111)
+($I701*'fnd base rates'!J$112)
+($J701*'fnd base rates'!J$113)
+($K701*'fnd base rates'!J$114)
+($M701*'fnd base rates'!J$116)
+($N701*'fnd base rates'!J$117)
+($O701*'fnd base rates'!J$118)
+($P701*VLOOKUP($S701+12,rate_basefnd,10)))
*$R701</f>
        <v>152.32</v>
      </c>
      <c r="AC701" s="1">
        <f>(($D701*'fnd base rates'!K$107)
+($E701*'fnd base rates'!K$108)
+($F701*'fnd base rates'!K$109)
+($G701*'fnd base rates'!K$110)
+($H701*'fnd base rates'!K$111)
+($I701*'fnd base rates'!K$112)
+($J701*'fnd base rates'!K$113)
+($K701*'fnd base rates'!K$114)
+($M701*'fnd base rates'!K$116)
+($N701*'fnd base rates'!K$117)
+($O701*'fnd base rates'!K$118)
+($P701*VLOOKUP($S701+12,rate_basefnd,11)))
*$R701</f>
        <v>1100.2098799999999</v>
      </c>
      <c r="AD701" s="1">
        <f>(($D701*'fnd base rates'!L$107)
+($E701*'fnd base rates'!L$108)
+($F701*'fnd base rates'!L$109)
+($G701*'fnd base rates'!L$110)
+($H701*'fnd base rates'!L$111)
+($I701*'fnd base rates'!L$112)
+($J701*'fnd base rates'!L$113)
+($K701*'fnd base rates'!L$114)
+($M701*'fnd base rates'!L$116)
+($N701*'fnd base rates'!L$117)
+($O701*'fnd base rates'!L$118)
+($P701*VLOOKUP($S701+12,rate_basefnd,12)))</f>
        <v>1446.1566800000001</v>
      </c>
      <c r="AE701" s="1">
        <f>(($D701*'fnd base rates'!M$107)
+($E701*'fnd base rates'!M$108)
+($F701*'fnd base rates'!M$109)
+($G701*'fnd base rates'!M$110)
+($H701*'fnd base rates'!M$111)
+($I701*'fnd base rates'!M$112)
+($J701*'fnd base rates'!M$113)
+($K701*'fnd base rates'!M$114)
+($M701*'fnd base rates'!M$116)
+($N701*'fnd base rates'!M$117)
+($O701*'fnd base rates'!M$118)
+($P701*VLOOKUP($S701+12,rate_basefnd,13)))</f>
        <v>0</v>
      </c>
      <c r="AF701" s="4">
        <f t="shared" si="767"/>
        <v>10114.68691</v>
      </c>
      <c r="AH701" s="269">
        <f t="shared" si="768"/>
        <v>486348153</v>
      </c>
      <c r="AI701" s="4" t="str">
        <f t="shared" si="769"/>
        <v>486</v>
      </c>
      <c r="AJ701" s="2" t="str">
        <f t="shared" si="770"/>
        <v>348</v>
      </c>
      <c r="AK701" s="2" t="str">
        <f t="shared" si="771"/>
        <v>153</v>
      </c>
      <c r="AL701" s="4">
        <f t="shared" si="772"/>
        <v>1</v>
      </c>
      <c r="AM701" s="4">
        <f t="shared" si="763"/>
        <v>1</v>
      </c>
      <c r="AN701" s="4">
        <f t="shared" si="773"/>
        <v>10114.68691</v>
      </c>
      <c r="AO701" s="4">
        <f t="shared" si="774"/>
        <v>10115</v>
      </c>
      <c r="AP701" s="4">
        <f t="shared" si="764"/>
        <v>0</v>
      </c>
      <c r="AQ701" s="4">
        <v>10115</v>
      </c>
      <c r="AW701" s="4">
        <v>10115</v>
      </c>
      <c r="AX701" s="5">
        <f t="shared" si="775"/>
        <v>0</v>
      </c>
      <c r="AY701" s="4">
        <v>10115</v>
      </c>
      <c r="AZ701" s="5"/>
      <c r="BB701" s="5">
        <f t="shared" ref="BB701" si="826">BC701-BA701</f>
        <v>0</v>
      </c>
    </row>
    <row r="702" spans="1:54" s="4" customFormat="1">
      <c r="A702" s="269">
        <v>486</v>
      </c>
      <c r="B702" s="2">
        <v>486348186</v>
      </c>
      <c r="C702" s="9" t="s">
        <v>1193</v>
      </c>
      <c r="D702" s="14">
        <f>'fnd enro'!D702</f>
        <v>0</v>
      </c>
      <c r="E702" s="14">
        <f>'fnd enro'!E702</f>
        <v>0</v>
      </c>
      <c r="F702" s="14">
        <f>'fnd enro'!F702</f>
        <v>0</v>
      </c>
      <c r="G702" s="14">
        <f>'fnd enro'!G702</f>
        <v>3</v>
      </c>
      <c r="H702" s="14">
        <f>'fnd enro'!H702</f>
        <v>0</v>
      </c>
      <c r="I702" s="14">
        <f>'fnd enro'!I702</f>
        <v>0</v>
      </c>
      <c r="J702" s="14">
        <f>'fnd enro'!J702</f>
        <v>0</v>
      </c>
      <c r="K702" s="15">
        <f>'fnd enro'!K702</f>
        <v>0.1158</v>
      </c>
      <c r="L702" s="14">
        <f>'fnd enro'!L702</f>
        <v>0</v>
      </c>
      <c r="M702" s="14">
        <f>'fnd enro'!M702</f>
        <v>1</v>
      </c>
      <c r="N702" s="14">
        <f>'fnd enro'!N702</f>
        <v>0</v>
      </c>
      <c r="O702" s="14">
        <f>'fnd enro'!O702</f>
        <v>0</v>
      </c>
      <c r="P702" s="14">
        <f>'fnd enro'!P702</f>
        <v>3</v>
      </c>
      <c r="Q702" s="14">
        <f>'fnd enro'!R702</f>
        <v>3</v>
      </c>
      <c r="R702" s="15">
        <f t="shared" si="766"/>
        <v>1</v>
      </c>
      <c r="S702" s="14">
        <f>VALUE('fnd enro'!Q702)</f>
        <v>7</v>
      </c>
      <c r="T702" s="2"/>
      <c r="U702" s="1">
        <f>(($D702*'fnd base rates'!C$107)
+($E702*'fnd base rates'!C$108)
+($F702*'fnd base rates'!C$109)
+($G702*'fnd base rates'!C$110)
+($H702*'fnd base rates'!C$111)
+($I702*'fnd base rates'!C$112)
+($J702*'fnd base rates'!C$113)
+($K702*'fnd base rates'!C$114)
+($M702*'fnd base rates'!C$116)
+($N702*'fnd base rates'!C$117)
+($O702*'fnd base rates'!C$118)
+($P702*VLOOKUP($S702+12,rate_basefnd,3)))
*$R702</f>
        <v>1916.4640380000001</v>
      </c>
      <c r="V702" s="1">
        <f>(($D702*'fnd base rates'!D$107)
+($E702*'fnd base rates'!D$108)
+($F702*'fnd base rates'!D$109)
+($G702*'fnd base rates'!D$110)
+($H702*'fnd base rates'!D$111)
+($I702*'fnd base rates'!D$112)
+($J702*'fnd base rates'!D$113)
+($K702*'fnd base rates'!D$114)
+($M702*'fnd base rates'!D$116)
+($N702*'fnd base rates'!D$117)
+($O702*'fnd base rates'!D$118)
+($P702*VLOOKUP($S702+12,rate_basefnd,4)))
*$R702</f>
        <v>3447.92</v>
      </c>
      <c r="W702" s="1">
        <f>(($D702*'fnd base rates'!E$107)
+($E702*'fnd base rates'!E$108)
+($F702*'fnd base rates'!E$109)
+($G702*'fnd base rates'!E$110)
+($H702*'fnd base rates'!E$111)
+($I702*'fnd base rates'!E$112)
+($J702*'fnd base rates'!E$113)
+($K702*'fnd base rates'!E$114)
+($M702*'fnd base rates'!E$116)
+($N702*'fnd base rates'!E$117)
+($O702*'fnd base rates'!E$118)
+($P702*VLOOKUP($S702+12,rate_basefnd,5)))
*$R702</f>
        <v>22404.871127999999</v>
      </c>
      <c r="X702" s="1">
        <f>(($D702*'fnd base rates'!F$107)
+($E702*'fnd base rates'!F$108)
+($F702*'fnd base rates'!F$109)
+($G702*'fnd base rates'!F$110)
+($H702*'fnd base rates'!F$111)
+($I702*'fnd base rates'!F$112)
+($J702*'fnd base rates'!F$113)
+($K702*'fnd base rates'!F$114)
+($M702*'fnd base rates'!F$116)
+($N702*'fnd base rates'!F$117)
+($O702*'fnd base rates'!F$118)
+($P702*VLOOKUP($S702+12,rate_basefnd,6)))
*$R702</f>
        <v>3919.3592359999998</v>
      </c>
      <c r="Y702" s="1">
        <f>(($D702*'fnd base rates'!G$107)
+($E702*'fnd base rates'!G$108)
+($F702*'fnd base rates'!G$109)
+($G702*'fnd base rates'!G$110)
+($H702*'fnd base rates'!G$111)
+($I702*'fnd base rates'!G$112)
+($J702*'fnd base rates'!G$113)
+($K702*'fnd base rates'!G$114)
+($M702*'fnd base rates'!G$116)
+($N702*'fnd base rates'!G$117)
+($O702*'fnd base rates'!G$118)
+($P702*VLOOKUP($S702+12,rate_basefnd,7)))
*$R702</f>
        <v>983.00984600000004</v>
      </c>
      <c r="Z702" s="1">
        <f>(($D702*'fnd base rates'!H$107)
+($E702*'fnd base rates'!H$108)
+($F702*'fnd base rates'!H$109)
+($G702*'fnd base rates'!H$110)
+($H702*'fnd base rates'!H$111)
+($I702*'fnd base rates'!H$112)
+($J702*'fnd base rates'!H$113)
+($K702*'fnd base rates'!H$114)
+($M702*'fnd base rates'!H$116)
+($N702*'fnd base rates'!H$117)
+($O702*'fnd base rates'!H$118)
+($P702*VLOOKUP($S702+12,rate_basefnd,8)))</f>
        <v>1767.576802</v>
      </c>
      <c r="AA702" s="1">
        <f>(($D702*'fnd base rates'!I$107)
+($E702*'fnd base rates'!I$108)
+($F702*'fnd base rates'!I$109)
+($G702*'fnd base rates'!I$110)
+($H702*'fnd base rates'!I$111)
+($I702*'fnd base rates'!I$112)
+($J702*'fnd base rates'!I$113)
+($K702*'fnd base rates'!I$114)
+($M702*'fnd base rates'!I$116)
+($N702*'fnd base rates'!I$117)
+($O702*'fnd base rates'!I$118)
+($P702*VLOOKUP($S702+12,rate_basefnd,9)))
*$R702</f>
        <v>1380.5900000000001</v>
      </c>
      <c r="AB702" s="1">
        <f>(($D702*'fnd base rates'!J$107)
+($E702*'fnd base rates'!J$108)
+($F702*'fnd base rates'!J$109)
+($G702*'fnd base rates'!J$110)
+($H702*'fnd base rates'!J$111)
+($I702*'fnd base rates'!J$112)
+($J702*'fnd base rates'!J$113)
+($K702*'fnd base rates'!J$114)
+($M702*'fnd base rates'!J$116)
+($N702*'fnd base rates'!J$117)
+($O702*'fnd base rates'!J$118)
+($P702*VLOOKUP($S702+12,rate_basefnd,10)))
*$R702</f>
        <v>2486.35</v>
      </c>
      <c r="AC702" s="1">
        <f>(($D702*'fnd base rates'!K$107)
+($E702*'fnd base rates'!K$108)
+($F702*'fnd base rates'!K$109)
+($G702*'fnd base rates'!K$110)
+($H702*'fnd base rates'!K$111)
+($I702*'fnd base rates'!K$112)
+($J702*'fnd base rates'!K$113)
+($K702*'fnd base rates'!K$114)
+($M702*'fnd base rates'!K$116)
+($N702*'fnd base rates'!K$117)
+($O702*'fnd base rates'!K$118)
+($P702*VLOOKUP($S702+12,rate_basefnd,11)))
*$R702</f>
        <v>3604.0796399999995</v>
      </c>
      <c r="AD702" s="1">
        <f>(($D702*'fnd base rates'!L$107)
+($E702*'fnd base rates'!L$108)
+($F702*'fnd base rates'!L$109)
+($G702*'fnd base rates'!L$110)
+($H702*'fnd base rates'!L$111)
+($I702*'fnd base rates'!L$112)
+($J702*'fnd base rates'!L$113)
+($K702*'fnd base rates'!L$114)
+($M702*'fnd base rates'!L$116)
+($N702*'fnd base rates'!L$117)
+($O702*'fnd base rates'!L$118)
+($P702*VLOOKUP($S702+12,rate_basefnd,12)))</f>
        <v>6157.2900399999999</v>
      </c>
      <c r="AE702" s="1">
        <f>(($D702*'fnd base rates'!M$107)
+($E702*'fnd base rates'!M$108)
+($F702*'fnd base rates'!M$109)
+($G702*'fnd base rates'!M$110)
+($H702*'fnd base rates'!M$111)
+($I702*'fnd base rates'!M$112)
+($J702*'fnd base rates'!M$113)
+($K702*'fnd base rates'!M$114)
+($M702*'fnd base rates'!M$116)
+($N702*'fnd base rates'!M$117)
+($O702*'fnd base rates'!M$118)
+($P702*VLOOKUP($S702+12,rate_basefnd,13)))</f>
        <v>0</v>
      </c>
      <c r="AF702" s="4">
        <f t="shared" si="767"/>
        <v>48067.510729999995</v>
      </c>
      <c r="AH702" s="269">
        <f t="shared" si="768"/>
        <v>486348186</v>
      </c>
      <c r="AI702" s="4" t="str">
        <f t="shared" si="769"/>
        <v>486</v>
      </c>
      <c r="AJ702" s="2" t="str">
        <f t="shared" si="770"/>
        <v>348</v>
      </c>
      <c r="AK702" s="2" t="str">
        <f t="shared" si="771"/>
        <v>186</v>
      </c>
      <c r="AL702" s="4">
        <f t="shared" si="772"/>
        <v>1</v>
      </c>
      <c r="AM702" s="4">
        <f t="shared" si="763"/>
        <v>3</v>
      </c>
      <c r="AN702" s="4">
        <f t="shared" si="773"/>
        <v>48067.510729999995</v>
      </c>
      <c r="AO702" s="4">
        <f t="shared" si="774"/>
        <v>16023</v>
      </c>
      <c r="AP702" s="4">
        <f t="shared" si="764"/>
        <v>0</v>
      </c>
      <c r="AQ702" s="4">
        <v>16023</v>
      </c>
      <c r="AW702" s="4">
        <v>16023</v>
      </c>
      <c r="AX702" s="5">
        <f t="shared" si="775"/>
        <v>0</v>
      </c>
      <c r="AY702" s="4">
        <v>16023</v>
      </c>
      <c r="AZ702" s="5"/>
      <c r="BB702" s="5">
        <f t="shared" ref="BB702" si="827">BC702-BA702</f>
        <v>0</v>
      </c>
    </row>
    <row r="703" spans="1:54" s="4" customFormat="1">
      <c r="A703" s="269">
        <v>486</v>
      </c>
      <c r="B703" s="2">
        <v>486348214</v>
      </c>
      <c r="C703" s="9" t="s">
        <v>1193</v>
      </c>
      <c r="D703" s="14">
        <f>'fnd enro'!D703</f>
        <v>0</v>
      </c>
      <c r="E703" s="14">
        <f>'fnd enro'!E703</f>
        <v>0</v>
      </c>
      <c r="F703" s="14">
        <f>'fnd enro'!F703</f>
        <v>0</v>
      </c>
      <c r="G703" s="14">
        <f>'fnd enro'!G703</f>
        <v>0</v>
      </c>
      <c r="H703" s="14">
        <f>'fnd enro'!H703</f>
        <v>2</v>
      </c>
      <c r="I703" s="14">
        <f>'fnd enro'!I703</f>
        <v>0</v>
      </c>
      <c r="J703" s="14">
        <f>'fnd enro'!J703</f>
        <v>0</v>
      </c>
      <c r="K703" s="15">
        <f>'fnd enro'!K703</f>
        <v>7.7200000000000005E-2</v>
      </c>
      <c r="L703" s="14">
        <f>'fnd enro'!L703</f>
        <v>0</v>
      </c>
      <c r="M703" s="14">
        <f>'fnd enro'!M703</f>
        <v>0</v>
      </c>
      <c r="N703" s="14">
        <f>'fnd enro'!N703</f>
        <v>0</v>
      </c>
      <c r="O703" s="14">
        <f>'fnd enro'!O703</f>
        <v>0</v>
      </c>
      <c r="P703" s="14">
        <f>'fnd enro'!P703</f>
        <v>1</v>
      </c>
      <c r="Q703" s="14">
        <f>'fnd enro'!R703</f>
        <v>2</v>
      </c>
      <c r="R703" s="15">
        <f t="shared" si="766"/>
        <v>1</v>
      </c>
      <c r="S703" s="14">
        <f>VALUE('fnd enro'!Q703)</f>
        <v>8</v>
      </c>
      <c r="T703" s="2"/>
      <c r="U703" s="1">
        <f>(($D703*'fnd base rates'!C$107)
+($E703*'fnd base rates'!C$108)
+($F703*'fnd base rates'!C$109)
+($G703*'fnd base rates'!C$110)
+($H703*'fnd base rates'!C$111)
+($I703*'fnd base rates'!C$112)
+($J703*'fnd base rates'!C$113)
+($K703*'fnd base rates'!C$114)
+($M703*'fnd base rates'!C$116)
+($N703*'fnd base rates'!C$117)
+($O703*'fnd base rates'!C$118)
+($P703*VLOOKUP($S703+12,rate_basefnd,3)))
*$R703</f>
        <v>1145.1226920000001</v>
      </c>
      <c r="V703" s="1">
        <f>(($D703*'fnd base rates'!D$107)
+($E703*'fnd base rates'!D$108)
+($F703*'fnd base rates'!D$109)
+($G703*'fnd base rates'!D$110)
+($H703*'fnd base rates'!D$111)
+($I703*'fnd base rates'!D$112)
+($J703*'fnd base rates'!D$113)
+($K703*'fnd base rates'!D$114)
+($M703*'fnd base rates'!D$116)
+($N703*'fnd base rates'!D$117)
+($O703*'fnd base rates'!D$118)
+($P703*VLOOKUP($S703+12,rate_basefnd,4)))
*$R703</f>
        <v>1872.24</v>
      </c>
      <c r="W703" s="1">
        <f>(($D703*'fnd base rates'!E$107)
+($E703*'fnd base rates'!E$108)
+($F703*'fnd base rates'!E$109)
+($G703*'fnd base rates'!E$110)
+($H703*'fnd base rates'!E$111)
+($I703*'fnd base rates'!E$112)
+($J703*'fnd base rates'!E$113)
+($K703*'fnd base rates'!E$114)
+($M703*'fnd base rates'!E$116)
+($N703*'fnd base rates'!E$117)
+($O703*'fnd base rates'!E$118)
+($P703*VLOOKUP($S703+12,rate_basefnd,5)))
*$R703</f>
        <v>10258.320752</v>
      </c>
      <c r="X703" s="1">
        <f>(($D703*'fnd base rates'!F$107)
+($E703*'fnd base rates'!F$108)
+($F703*'fnd base rates'!F$109)
+($G703*'fnd base rates'!F$110)
+($H703*'fnd base rates'!F$111)
+($I703*'fnd base rates'!F$112)
+($J703*'fnd base rates'!F$113)
+($K703*'fnd base rates'!F$114)
+($M703*'fnd base rates'!F$116)
+($N703*'fnd base rates'!F$117)
+($O703*'fnd base rates'!F$118)
+($P703*VLOOKUP($S703+12,rate_basefnd,6)))
*$R703</f>
        <v>1990.7528240000001</v>
      </c>
      <c r="Y703" s="1">
        <f>(($D703*'fnd base rates'!G$107)
+($E703*'fnd base rates'!G$108)
+($F703*'fnd base rates'!G$109)
+($G703*'fnd base rates'!G$110)
+($H703*'fnd base rates'!G$111)
+($I703*'fnd base rates'!G$112)
+($J703*'fnd base rates'!G$113)
+($K703*'fnd base rates'!G$114)
+($M703*'fnd base rates'!G$116)
+($N703*'fnd base rates'!G$117)
+($O703*'fnd base rates'!G$118)
+($P703*VLOOKUP($S703+12,rate_basefnd,7)))
*$R703</f>
        <v>498.91656399999999</v>
      </c>
      <c r="Z703" s="1">
        <f>(($D703*'fnd base rates'!H$107)
+($E703*'fnd base rates'!H$108)
+($F703*'fnd base rates'!H$109)
+($G703*'fnd base rates'!H$110)
+($H703*'fnd base rates'!H$111)
+($I703*'fnd base rates'!H$112)
+($J703*'fnd base rates'!H$113)
+($K703*'fnd base rates'!H$114)
+($M703*'fnd base rates'!H$116)
+($N703*'fnd base rates'!H$117)
+($O703*'fnd base rates'!H$118)
+($P703*VLOOKUP($S703+12,rate_basefnd,8)))</f>
        <v>1071.717868</v>
      </c>
      <c r="AA703" s="1">
        <f>(($D703*'fnd base rates'!I$107)
+($E703*'fnd base rates'!I$108)
+($F703*'fnd base rates'!I$109)
+($G703*'fnd base rates'!I$110)
+($H703*'fnd base rates'!I$111)
+($I703*'fnd base rates'!I$112)
+($J703*'fnd base rates'!I$113)
+($K703*'fnd base rates'!I$114)
+($M703*'fnd base rates'!I$116)
+($N703*'fnd base rates'!I$117)
+($O703*'fnd base rates'!I$118)
+($P703*VLOOKUP($S703+12,rate_basefnd,9)))
*$R703</f>
        <v>860.6</v>
      </c>
      <c r="AB703" s="1">
        <f>(($D703*'fnd base rates'!J$107)
+($E703*'fnd base rates'!J$108)
+($F703*'fnd base rates'!J$109)
+($G703*'fnd base rates'!J$110)
+($H703*'fnd base rates'!J$111)
+($I703*'fnd base rates'!J$112)
+($J703*'fnd base rates'!J$113)
+($K703*'fnd base rates'!J$114)
+($M703*'fnd base rates'!J$116)
+($N703*'fnd base rates'!J$117)
+($O703*'fnd base rates'!J$118)
+($P703*VLOOKUP($S703+12,rate_basefnd,10)))
*$R703</f>
        <v>1200.26</v>
      </c>
      <c r="AC703" s="1">
        <f>(($D703*'fnd base rates'!K$107)
+($E703*'fnd base rates'!K$108)
+($F703*'fnd base rates'!K$109)
+($G703*'fnd base rates'!K$110)
+($H703*'fnd base rates'!K$111)
+($I703*'fnd base rates'!K$112)
+($J703*'fnd base rates'!K$113)
+($K703*'fnd base rates'!K$114)
+($M703*'fnd base rates'!K$116)
+($N703*'fnd base rates'!K$117)
+($O703*'fnd base rates'!K$118)
+($P703*VLOOKUP($S703+12,rate_basefnd,11)))
*$R703</f>
        <v>2364.3197599999999</v>
      </c>
      <c r="AD703" s="1">
        <f>(($D703*'fnd base rates'!L$107)
+($E703*'fnd base rates'!L$108)
+($F703*'fnd base rates'!L$109)
+($G703*'fnd base rates'!L$110)
+($H703*'fnd base rates'!L$111)
+($I703*'fnd base rates'!L$112)
+($J703*'fnd base rates'!L$113)
+($K703*'fnd base rates'!L$114)
+($M703*'fnd base rates'!L$116)
+($N703*'fnd base rates'!L$117)
+($O703*'fnd base rates'!L$118)
+($P703*VLOOKUP($S703+12,rate_basefnd,12)))</f>
        <v>3565.1133599999998</v>
      </c>
      <c r="AE703" s="1">
        <f>(($D703*'fnd base rates'!M$107)
+($E703*'fnd base rates'!M$108)
+($F703*'fnd base rates'!M$109)
+($G703*'fnd base rates'!M$110)
+($H703*'fnd base rates'!M$111)
+($I703*'fnd base rates'!M$112)
+($J703*'fnd base rates'!M$113)
+($K703*'fnd base rates'!M$114)
+($M703*'fnd base rates'!M$116)
+($N703*'fnd base rates'!M$117)
+($O703*'fnd base rates'!M$118)
+($P703*VLOOKUP($S703+12,rate_basefnd,13)))</f>
        <v>0</v>
      </c>
      <c r="AF703" s="4">
        <f t="shared" si="767"/>
        <v>24827.363819999995</v>
      </c>
      <c r="AH703" s="269">
        <f t="shared" si="768"/>
        <v>486348214</v>
      </c>
      <c r="AI703" s="4" t="str">
        <f t="shared" si="769"/>
        <v>486</v>
      </c>
      <c r="AJ703" s="2" t="str">
        <f t="shared" si="770"/>
        <v>348</v>
      </c>
      <c r="AK703" s="2" t="str">
        <f t="shared" si="771"/>
        <v>214</v>
      </c>
      <c r="AL703" s="4">
        <f t="shared" si="772"/>
        <v>1</v>
      </c>
      <c r="AM703" s="4">
        <f t="shared" si="763"/>
        <v>2</v>
      </c>
      <c r="AN703" s="4">
        <f t="shared" si="773"/>
        <v>24827.363819999995</v>
      </c>
      <c r="AO703" s="4">
        <f t="shared" si="774"/>
        <v>12414</v>
      </c>
      <c r="AP703" s="4">
        <f t="shared" si="764"/>
        <v>0</v>
      </c>
      <c r="AQ703" s="4">
        <v>12414</v>
      </c>
      <c r="AW703" s="4">
        <v>12414</v>
      </c>
      <c r="AX703" s="5">
        <f t="shared" si="775"/>
        <v>0</v>
      </c>
      <c r="AY703" s="4">
        <v>12414</v>
      </c>
      <c r="AZ703" s="5"/>
      <c r="BB703" s="5">
        <f t="shared" ref="BB703" si="828">BC703-BA703</f>
        <v>0</v>
      </c>
    </row>
    <row r="704" spans="1:54" s="4" customFormat="1">
      <c r="A704" s="269">
        <v>486</v>
      </c>
      <c r="B704" s="2">
        <v>486348215</v>
      </c>
      <c r="C704" s="9" t="s">
        <v>1193</v>
      </c>
      <c r="D704" s="14">
        <f>'fnd enro'!D704</f>
        <v>0</v>
      </c>
      <c r="E704" s="14">
        <f>'fnd enro'!E704</f>
        <v>0</v>
      </c>
      <c r="F704" s="14">
        <f>'fnd enro'!F704</f>
        <v>0</v>
      </c>
      <c r="G704" s="14">
        <f>'fnd enro'!G704</f>
        <v>1</v>
      </c>
      <c r="H704" s="14">
        <f>'fnd enro'!H704</f>
        <v>0</v>
      </c>
      <c r="I704" s="14">
        <f>'fnd enro'!I704</f>
        <v>0</v>
      </c>
      <c r="J704" s="14">
        <f>'fnd enro'!J704</f>
        <v>0</v>
      </c>
      <c r="K704" s="15">
        <f>'fnd enro'!K704</f>
        <v>3.8600000000000002E-2</v>
      </c>
      <c r="L704" s="14">
        <f>'fnd enro'!L704</f>
        <v>0</v>
      </c>
      <c r="M704" s="14">
        <f>'fnd enro'!M704</f>
        <v>1</v>
      </c>
      <c r="N704" s="14">
        <f>'fnd enro'!N704</f>
        <v>0</v>
      </c>
      <c r="O704" s="14">
        <f>'fnd enro'!O704</f>
        <v>0</v>
      </c>
      <c r="P704" s="14">
        <f>'fnd enro'!P704</f>
        <v>1</v>
      </c>
      <c r="Q704" s="14">
        <f>'fnd enro'!R704</f>
        <v>1</v>
      </c>
      <c r="R704" s="15">
        <f t="shared" si="766"/>
        <v>1</v>
      </c>
      <c r="S704" s="14">
        <f>VALUE('fnd enro'!Q704)</f>
        <v>10</v>
      </c>
      <c r="T704" s="2"/>
      <c r="U704" s="1">
        <f>(($D704*'fnd base rates'!C$107)
+($E704*'fnd base rates'!C$108)
+($F704*'fnd base rates'!C$109)
+($G704*'fnd base rates'!C$110)
+($H704*'fnd base rates'!C$111)
+($I704*'fnd base rates'!C$112)
+($J704*'fnd base rates'!C$113)
+($K704*'fnd base rates'!C$114)
+($M704*'fnd base rates'!C$116)
+($N704*'fnd base rates'!C$117)
+($O704*'fnd base rates'!C$118)
+($P704*VLOOKUP($S704+12,rate_basefnd,3)))
*$R704</f>
        <v>716.93134600000008</v>
      </c>
      <c r="V704" s="1">
        <f>(($D704*'fnd base rates'!D$107)
+($E704*'fnd base rates'!D$108)
+($F704*'fnd base rates'!D$109)
+($G704*'fnd base rates'!D$110)
+($H704*'fnd base rates'!D$111)
+($I704*'fnd base rates'!D$112)
+($J704*'fnd base rates'!D$113)
+($K704*'fnd base rates'!D$114)
+($M704*'fnd base rates'!D$116)
+($N704*'fnd base rates'!D$117)
+($O704*'fnd base rates'!D$118)
+($P704*VLOOKUP($S704+12,rate_basefnd,4)))
*$R704</f>
        <v>1317.9</v>
      </c>
      <c r="W704" s="1">
        <f>(($D704*'fnd base rates'!E$107)
+($E704*'fnd base rates'!E$108)
+($F704*'fnd base rates'!E$109)
+($G704*'fnd base rates'!E$110)
+($H704*'fnd base rates'!E$111)
+($I704*'fnd base rates'!E$112)
+($J704*'fnd base rates'!E$113)
+($K704*'fnd base rates'!E$114)
+($M704*'fnd base rates'!E$116)
+($N704*'fnd base rates'!E$117)
+($O704*'fnd base rates'!E$118)
+($P704*VLOOKUP($S704+12,rate_basefnd,5)))
*$R704</f>
        <v>8787.9603760000009</v>
      </c>
      <c r="X704" s="1">
        <f>(($D704*'fnd base rates'!F$107)
+($E704*'fnd base rates'!F$108)
+($F704*'fnd base rates'!F$109)
+($G704*'fnd base rates'!F$110)
+($H704*'fnd base rates'!F$111)
+($I704*'fnd base rates'!F$112)
+($J704*'fnd base rates'!F$113)
+($K704*'fnd base rates'!F$114)
+($M704*'fnd base rates'!F$116)
+($N704*'fnd base rates'!F$117)
+($O704*'fnd base rates'!F$118)
+($P704*VLOOKUP($S704+12,rate_basefnd,6)))
*$R704</f>
        <v>1424.466412</v>
      </c>
      <c r="Y704" s="1">
        <f>(($D704*'fnd base rates'!G$107)
+($E704*'fnd base rates'!G$108)
+($F704*'fnd base rates'!G$109)
+($G704*'fnd base rates'!G$110)
+($H704*'fnd base rates'!G$111)
+($I704*'fnd base rates'!G$112)
+($J704*'fnd base rates'!G$113)
+($K704*'fnd base rates'!G$114)
+($M704*'fnd base rates'!G$116)
+($N704*'fnd base rates'!G$117)
+($O704*'fnd base rates'!G$118)
+($P704*VLOOKUP($S704+12,rate_basefnd,7)))
*$R704</f>
        <v>385.333282</v>
      </c>
      <c r="Z704" s="1">
        <f>(($D704*'fnd base rates'!H$107)
+($E704*'fnd base rates'!H$108)
+($F704*'fnd base rates'!H$109)
+($G704*'fnd base rates'!H$110)
+($H704*'fnd base rates'!H$111)
+($I704*'fnd base rates'!H$112)
+($J704*'fnd base rates'!H$113)
+($K704*'fnd base rates'!H$114)
+($M704*'fnd base rates'!H$116)
+($N704*'fnd base rates'!H$117)
+($O704*'fnd base rates'!H$118)
+($P704*VLOOKUP($S704+12,rate_basefnd,8)))</f>
        <v>677.14893400000005</v>
      </c>
      <c r="AA704" s="1">
        <f>(($D704*'fnd base rates'!I$107)
+($E704*'fnd base rates'!I$108)
+($F704*'fnd base rates'!I$109)
+($G704*'fnd base rates'!I$110)
+($H704*'fnd base rates'!I$111)
+($I704*'fnd base rates'!I$112)
+($J704*'fnd base rates'!I$113)
+($K704*'fnd base rates'!I$114)
+($M704*'fnd base rates'!I$116)
+($N704*'fnd base rates'!I$117)
+($O704*'fnd base rates'!I$118)
+($P704*VLOOKUP($S704+12,rate_basefnd,9)))
*$R704</f>
        <v>530.76</v>
      </c>
      <c r="AB704" s="1">
        <f>(($D704*'fnd base rates'!J$107)
+($E704*'fnd base rates'!J$108)
+($F704*'fnd base rates'!J$109)
+($G704*'fnd base rates'!J$110)
+($H704*'fnd base rates'!J$111)
+($I704*'fnd base rates'!J$112)
+($J704*'fnd base rates'!J$113)
+($K704*'fnd base rates'!J$114)
+($M704*'fnd base rates'!J$116)
+($N704*'fnd base rates'!J$117)
+($O704*'fnd base rates'!J$118)
+($P704*VLOOKUP($S704+12,rate_basefnd,10)))
*$R704</f>
        <v>949.51</v>
      </c>
      <c r="AC704" s="1">
        <f>(($D704*'fnd base rates'!K$107)
+($E704*'fnd base rates'!K$108)
+($F704*'fnd base rates'!K$109)
+($G704*'fnd base rates'!K$110)
+($H704*'fnd base rates'!K$111)
+($I704*'fnd base rates'!K$112)
+($J704*'fnd base rates'!K$113)
+($K704*'fnd base rates'!K$114)
+($M704*'fnd base rates'!K$116)
+($N704*'fnd base rates'!K$117)
+($O704*'fnd base rates'!K$118)
+($P704*VLOOKUP($S704+12,rate_basefnd,11)))
*$R704</f>
        <v>1403.6598799999999</v>
      </c>
      <c r="AD704" s="1">
        <f>(($D704*'fnd base rates'!L$107)
+($E704*'fnd base rates'!L$108)
+($F704*'fnd base rates'!L$109)
+($G704*'fnd base rates'!L$110)
+($H704*'fnd base rates'!L$111)
+($I704*'fnd base rates'!L$112)
+($J704*'fnd base rates'!L$113)
+($K704*'fnd base rates'!L$114)
+($M704*'fnd base rates'!L$116)
+($N704*'fnd base rates'!L$117)
+($O704*'fnd base rates'!L$118)
+($P704*VLOOKUP($S704+12,rate_basefnd,12)))</f>
        <v>2317.7266800000002</v>
      </c>
      <c r="AE704" s="1">
        <f>(($D704*'fnd base rates'!M$107)
+($E704*'fnd base rates'!M$108)
+($F704*'fnd base rates'!M$109)
+($G704*'fnd base rates'!M$110)
+($H704*'fnd base rates'!M$111)
+($I704*'fnd base rates'!M$112)
+($J704*'fnd base rates'!M$113)
+($K704*'fnd base rates'!M$114)
+($M704*'fnd base rates'!M$116)
+($N704*'fnd base rates'!M$117)
+($O704*'fnd base rates'!M$118)
+($P704*VLOOKUP($S704+12,rate_basefnd,13)))</f>
        <v>0</v>
      </c>
      <c r="AF704" s="4">
        <f t="shared" si="767"/>
        <v>18511.396910000003</v>
      </c>
      <c r="AH704" s="269">
        <f t="shared" si="768"/>
        <v>486348215</v>
      </c>
      <c r="AI704" s="4" t="str">
        <f t="shared" si="769"/>
        <v>486</v>
      </c>
      <c r="AJ704" s="2" t="str">
        <f t="shared" si="770"/>
        <v>348</v>
      </c>
      <c r="AK704" s="2" t="str">
        <f t="shared" si="771"/>
        <v>215</v>
      </c>
      <c r="AL704" s="4">
        <f t="shared" si="772"/>
        <v>1</v>
      </c>
      <c r="AM704" s="4">
        <f t="shared" si="763"/>
        <v>1</v>
      </c>
      <c r="AN704" s="4">
        <f t="shared" si="773"/>
        <v>18511.396910000003</v>
      </c>
      <c r="AO704" s="4">
        <f t="shared" si="774"/>
        <v>18511</v>
      </c>
      <c r="AP704" s="4">
        <f t="shared" si="764"/>
        <v>0</v>
      </c>
      <c r="AQ704" s="4">
        <v>18511</v>
      </c>
      <c r="AW704" s="4">
        <v>18511</v>
      </c>
      <c r="AX704" s="5">
        <f t="shared" si="775"/>
        <v>0</v>
      </c>
      <c r="AY704" s="4">
        <v>18511</v>
      </c>
      <c r="AZ704" s="5"/>
      <c r="BB704" s="5">
        <f t="shared" ref="BB704" si="829">BC704-BA704</f>
        <v>0</v>
      </c>
    </row>
    <row r="705" spans="1:54" s="4" customFormat="1">
      <c r="A705" s="269">
        <v>486</v>
      </c>
      <c r="B705" s="2">
        <v>486348226</v>
      </c>
      <c r="C705" s="9" t="s">
        <v>1193</v>
      </c>
      <c r="D705" s="14">
        <f>'fnd enro'!D705</f>
        <v>0</v>
      </c>
      <c r="E705" s="14">
        <f>'fnd enro'!E705</f>
        <v>0</v>
      </c>
      <c r="F705" s="14">
        <f>'fnd enro'!F705</f>
        <v>0</v>
      </c>
      <c r="G705" s="14">
        <f>'fnd enro'!G705</f>
        <v>2</v>
      </c>
      <c r="H705" s="14">
        <f>'fnd enro'!H705</f>
        <v>1</v>
      </c>
      <c r="I705" s="14">
        <f>'fnd enro'!I705</f>
        <v>0</v>
      </c>
      <c r="J705" s="14">
        <f>'fnd enro'!J705</f>
        <v>0</v>
      </c>
      <c r="K705" s="15">
        <f>'fnd enro'!K705</f>
        <v>0.1158</v>
      </c>
      <c r="L705" s="14">
        <f>'fnd enro'!L705</f>
        <v>0</v>
      </c>
      <c r="M705" s="14">
        <f>'fnd enro'!M705</f>
        <v>0</v>
      </c>
      <c r="N705" s="14">
        <f>'fnd enro'!N705</f>
        <v>0</v>
      </c>
      <c r="O705" s="14">
        <f>'fnd enro'!O705</f>
        <v>0</v>
      </c>
      <c r="P705" s="14">
        <f>'fnd enro'!P705</f>
        <v>3</v>
      </c>
      <c r="Q705" s="14">
        <f>'fnd enro'!R705</f>
        <v>3</v>
      </c>
      <c r="R705" s="15">
        <f t="shared" si="766"/>
        <v>1</v>
      </c>
      <c r="S705" s="14">
        <f>VALUE('fnd enro'!Q705)</f>
        <v>9</v>
      </c>
      <c r="T705" s="2"/>
      <c r="U705" s="1">
        <f>(($D705*'fnd base rates'!C$107)
+($E705*'fnd base rates'!C$108)
+($F705*'fnd base rates'!C$109)
+($G705*'fnd base rates'!C$110)
+($H705*'fnd base rates'!C$111)
+($I705*'fnd base rates'!C$112)
+($J705*'fnd base rates'!C$113)
+($K705*'fnd base rates'!C$114)
+($M705*'fnd base rates'!C$116)
+($N705*'fnd base rates'!C$117)
+($O705*'fnd base rates'!C$118)
+($P705*VLOOKUP($S705+12,rate_basefnd,3)))
*$R705</f>
        <v>1836.6640379999999</v>
      </c>
      <c r="V705" s="1">
        <f>(($D705*'fnd base rates'!D$107)
+($E705*'fnd base rates'!D$108)
+($F705*'fnd base rates'!D$109)
+($G705*'fnd base rates'!D$110)
+($H705*'fnd base rates'!D$111)
+($I705*'fnd base rates'!D$112)
+($J705*'fnd base rates'!D$113)
+($K705*'fnd base rates'!D$114)
+($M705*'fnd base rates'!D$116)
+($N705*'fnd base rates'!D$117)
+($O705*'fnd base rates'!D$118)
+($P705*VLOOKUP($S705+12,rate_basefnd,4)))
*$R705</f>
        <v>3372.0600000000004</v>
      </c>
      <c r="W705" s="1">
        <f>(($D705*'fnd base rates'!E$107)
+($E705*'fnd base rates'!E$108)
+($F705*'fnd base rates'!E$109)
+($G705*'fnd base rates'!E$110)
+($H705*'fnd base rates'!E$111)
+($I705*'fnd base rates'!E$112)
+($J705*'fnd base rates'!E$113)
+($K705*'fnd base rates'!E$114)
+($M705*'fnd base rates'!E$116)
+($N705*'fnd base rates'!E$117)
+($O705*'fnd base rates'!E$118)
+($P705*VLOOKUP($S705+12,rate_basefnd,5)))
*$R705</f>
        <v>21732.071128</v>
      </c>
      <c r="X705" s="1">
        <f>(($D705*'fnd base rates'!F$107)
+($E705*'fnd base rates'!F$108)
+($F705*'fnd base rates'!F$109)
+($G705*'fnd base rates'!F$110)
+($H705*'fnd base rates'!F$111)
+($I705*'fnd base rates'!F$112)
+($J705*'fnd base rates'!F$113)
+($K705*'fnd base rates'!F$114)
+($M705*'fnd base rates'!F$116)
+($N705*'fnd base rates'!F$117)
+($O705*'fnd base rates'!F$118)
+($P705*VLOOKUP($S705+12,rate_basefnd,6)))
*$R705</f>
        <v>3490.2692360000001</v>
      </c>
      <c r="Y705" s="1">
        <f>(($D705*'fnd base rates'!G$107)
+($E705*'fnd base rates'!G$108)
+($F705*'fnd base rates'!G$109)
+($G705*'fnd base rates'!G$110)
+($H705*'fnd base rates'!G$111)
+($I705*'fnd base rates'!G$112)
+($J705*'fnd base rates'!G$113)
+($K705*'fnd base rates'!G$114)
+($M705*'fnd base rates'!G$116)
+($N705*'fnd base rates'!G$117)
+($O705*'fnd base rates'!G$118)
+($P705*VLOOKUP($S705+12,rate_basefnd,7)))
*$R705</f>
        <v>992.00984600000004</v>
      </c>
      <c r="Z705" s="1">
        <f>(($D705*'fnd base rates'!H$107)
+($E705*'fnd base rates'!H$108)
+($F705*'fnd base rates'!H$109)
+($G705*'fnd base rates'!H$110)
+($H705*'fnd base rates'!H$111)
+($I705*'fnd base rates'!H$112)
+($J705*'fnd base rates'!H$113)
+($K705*'fnd base rates'!H$114)
+($M705*'fnd base rates'!H$116)
+($N705*'fnd base rates'!H$117)
+($O705*'fnd base rates'!H$118)
+($P705*VLOOKUP($S705+12,rate_basefnd,8)))</f>
        <v>1648.4968020000001</v>
      </c>
      <c r="AA705" s="1">
        <f>(($D705*'fnd base rates'!I$107)
+($E705*'fnd base rates'!I$108)
+($F705*'fnd base rates'!I$109)
+($G705*'fnd base rates'!I$110)
+($H705*'fnd base rates'!I$111)
+($I705*'fnd base rates'!I$112)
+($J705*'fnd base rates'!I$113)
+($K705*'fnd base rates'!I$114)
+($M705*'fnd base rates'!I$116)
+($N705*'fnd base rates'!I$117)
+($O705*'fnd base rates'!I$118)
+($P705*VLOOKUP($S705+12,rate_basefnd,9)))
*$R705</f>
        <v>1401.0300000000002</v>
      </c>
      <c r="AB705" s="1">
        <f>(($D705*'fnd base rates'!J$107)
+($E705*'fnd base rates'!J$108)
+($F705*'fnd base rates'!J$109)
+($G705*'fnd base rates'!J$110)
+($H705*'fnd base rates'!J$111)
+($I705*'fnd base rates'!J$112)
+($J705*'fnd base rates'!J$113)
+($K705*'fnd base rates'!J$114)
+($M705*'fnd base rates'!J$116)
+($N705*'fnd base rates'!J$117)
+($O705*'fnd base rates'!J$118)
+($P705*VLOOKUP($S705+12,rate_basefnd,10)))
*$R705</f>
        <v>2765.26</v>
      </c>
      <c r="AC705" s="1">
        <f>(($D705*'fnd base rates'!K$107)
+($E705*'fnd base rates'!K$108)
+($F705*'fnd base rates'!K$109)
+($G705*'fnd base rates'!K$110)
+($H705*'fnd base rates'!K$111)
+($I705*'fnd base rates'!K$112)
+($J705*'fnd base rates'!K$113)
+($K705*'fnd base rates'!K$114)
+($M705*'fnd base rates'!K$116)
+($N705*'fnd base rates'!K$117)
+($O705*'fnd base rates'!K$118)
+($P705*VLOOKUP($S705+12,rate_basefnd,11)))
*$R705</f>
        <v>3382.5796399999995</v>
      </c>
      <c r="AD705" s="1">
        <f>(($D705*'fnd base rates'!L$107)
+($E705*'fnd base rates'!L$108)
+($F705*'fnd base rates'!L$109)
+($G705*'fnd base rates'!L$110)
+($H705*'fnd base rates'!L$111)
+($I705*'fnd base rates'!L$112)
+($J705*'fnd base rates'!L$113)
+($K705*'fnd base rates'!L$114)
+($M705*'fnd base rates'!L$116)
+($N705*'fnd base rates'!L$117)
+($O705*'fnd base rates'!L$118)
+($P705*VLOOKUP($S705+12,rate_basefnd,12)))</f>
        <v>6105.1300400000009</v>
      </c>
      <c r="AE705" s="1">
        <f>(($D705*'fnd base rates'!M$107)
+($E705*'fnd base rates'!M$108)
+($F705*'fnd base rates'!M$109)
+($G705*'fnd base rates'!M$110)
+($H705*'fnd base rates'!M$111)
+($I705*'fnd base rates'!M$112)
+($J705*'fnd base rates'!M$113)
+($K705*'fnd base rates'!M$114)
+($M705*'fnd base rates'!M$116)
+($N705*'fnd base rates'!M$117)
+($O705*'fnd base rates'!M$118)
+($P705*VLOOKUP($S705+12,rate_basefnd,13)))</f>
        <v>0</v>
      </c>
      <c r="AF705" s="4">
        <f t="shared" si="767"/>
        <v>46725.570729999999</v>
      </c>
      <c r="AH705" s="269">
        <f t="shared" si="768"/>
        <v>486348226</v>
      </c>
      <c r="AI705" s="4" t="str">
        <f t="shared" si="769"/>
        <v>486</v>
      </c>
      <c r="AJ705" s="2" t="str">
        <f t="shared" si="770"/>
        <v>348</v>
      </c>
      <c r="AK705" s="2" t="str">
        <f t="shared" si="771"/>
        <v>226</v>
      </c>
      <c r="AL705" s="4">
        <f t="shared" si="772"/>
        <v>1</v>
      </c>
      <c r="AM705" s="4">
        <f t="shared" si="763"/>
        <v>3</v>
      </c>
      <c r="AN705" s="4">
        <f t="shared" si="773"/>
        <v>46725.570729999999</v>
      </c>
      <c r="AO705" s="4">
        <f t="shared" si="774"/>
        <v>15575</v>
      </c>
      <c r="AP705" s="4">
        <f t="shared" si="764"/>
        <v>0</v>
      </c>
      <c r="AQ705" s="4">
        <v>15575</v>
      </c>
      <c r="AW705" s="4">
        <v>15575</v>
      </c>
      <c r="AX705" s="5">
        <f t="shared" si="775"/>
        <v>0</v>
      </c>
      <c r="AY705" s="4">
        <v>15575</v>
      </c>
      <c r="AZ705" s="5"/>
      <c r="BB705" s="5">
        <f t="shared" ref="BB705" si="830">BC705-BA705</f>
        <v>0</v>
      </c>
    </row>
    <row r="706" spans="1:54" s="4" customFormat="1">
      <c r="A706" s="269">
        <v>486</v>
      </c>
      <c r="B706" s="2">
        <v>486348227</v>
      </c>
      <c r="C706" s="9" t="s">
        <v>1193</v>
      </c>
      <c r="D706" s="14">
        <f>'fnd enro'!D706</f>
        <v>0</v>
      </c>
      <c r="E706" s="14">
        <f>'fnd enro'!E706</f>
        <v>0</v>
      </c>
      <c r="F706" s="14">
        <f>'fnd enro'!F706</f>
        <v>0</v>
      </c>
      <c r="G706" s="14">
        <f>'fnd enro'!G706</f>
        <v>1</v>
      </c>
      <c r="H706" s="14">
        <f>'fnd enro'!H706</f>
        <v>0</v>
      </c>
      <c r="I706" s="14">
        <f>'fnd enro'!I706</f>
        <v>0</v>
      </c>
      <c r="J706" s="14">
        <f>'fnd enro'!J706</f>
        <v>0</v>
      </c>
      <c r="K706" s="15">
        <f>'fnd enro'!K706</f>
        <v>3.8600000000000002E-2</v>
      </c>
      <c r="L706" s="14">
        <f>'fnd enro'!L706</f>
        <v>0</v>
      </c>
      <c r="M706" s="14">
        <f>'fnd enro'!M706</f>
        <v>0</v>
      </c>
      <c r="N706" s="14">
        <f>'fnd enro'!N706</f>
        <v>0</v>
      </c>
      <c r="O706" s="14">
        <f>'fnd enro'!O706</f>
        <v>0</v>
      </c>
      <c r="P706" s="14">
        <f>'fnd enro'!P706</f>
        <v>1</v>
      </c>
      <c r="Q706" s="14">
        <f>'fnd enro'!R706</f>
        <v>1</v>
      </c>
      <c r="R706" s="15">
        <f t="shared" si="766"/>
        <v>1</v>
      </c>
      <c r="S706" s="14">
        <f>VALUE('fnd enro'!Q706)</f>
        <v>10</v>
      </c>
      <c r="T706" s="2"/>
      <c r="U706" s="1">
        <f>(($D706*'fnd base rates'!C$107)
+($E706*'fnd base rates'!C$108)
+($F706*'fnd base rates'!C$109)
+($G706*'fnd base rates'!C$110)
+($H706*'fnd base rates'!C$111)
+($I706*'fnd base rates'!C$112)
+($J706*'fnd base rates'!C$113)
+($K706*'fnd base rates'!C$114)
+($M706*'fnd base rates'!C$116)
+($N706*'fnd base rates'!C$117)
+($O706*'fnd base rates'!C$118)
+($P706*VLOOKUP($S706+12,rate_basefnd,3)))
*$R706</f>
        <v>615.77134599999999</v>
      </c>
      <c r="V706" s="1">
        <f>(($D706*'fnd base rates'!D$107)
+($E706*'fnd base rates'!D$108)
+($F706*'fnd base rates'!D$109)
+($G706*'fnd base rates'!D$110)
+($H706*'fnd base rates'!D$111)
+($I706*'fnd base rates'!D$112)
+($J706*'fnd base rates'!D$113)
+($K706*'fnd base rates'!D$114)
+($M706*'fnd base rates'!D$116)
+($N706*'fnd base rates'!D$117)
+($O706*'fnd base rates'!D$118)
+($P706*VLOOKUP($S706+12,rate_basefnd,4)))
*$R706</f>
        <v>1140.8800000000001</v>
      </c>
      <c r="W706" s="1">
        <f>(($D706*'fnd base rates'!E$107)
+($E706*'fnd base rates'!E$108)
+($F706*'fnd base rates'!E$109)
+($G706*'fnd base rates'!E$110)
+($H706*'fnd base rates'!E$111)
+($I706*'fnd base rates'!E$112)
+($J706*'fnd base rates'!E$113)
+($K706*'fnd base rates'!E$114)
+($M706*'fnd base rates'!E$116)
+($N706*'fnd base rates'!E$117)
+($O706*'fnd base rates'!E$118)
+($P706*VLOOKUP($S706+12,rate_basefnd,5)))
*$R706</f>
        <v>7548.8703760000008</v>
      </c>
      <c r="X706" s="1">
        <f>(($D706*'fnd base rates'!F$107)
+($E706*'fnd base rates'!F$108)
+($F706*'fnd base rates'!F$109)
+($G706*'fnd base rates'!F$110)
+($H706*'fnd base rates'!F$111)
+($I706*'fnd base rates'!F$112)
+($J706*'fnd base rates'!F$113)
+($K706*'fnd base rates'!F$114)
+($M706*'fnd base rates'!F$116)
+($N706*'fnd base rates'!F$117)
+($O706*'fnd base rates'!F$118)
+($P706*VLOOKUP($S706+12,rate_basefnd,6)))
*$R706</f>
        <v>1247.446412</v>
      </c>
      <c r="Y706" s="1">
        <f>(($D706*'fnd base rates'!G$107)
+($E706*'fnd base rates'!G$108)
+($F706*'fnd base rates'!G$109)
+($G706*'fnd base rates'!G$110)
+($H706*'fnd base rates'!G$111)
+($I706*'fnd base rates'!G$112)
+($J706*'fnd base rates'!G$113)
+($K706*'fnd base rates'!G$114)
+($M706*'fnd base rates'!G$116)
+($N706*'fnd base rates'!G$117)
+($O706*'fnd base rates'!G$118)
+($P706*VLOOKUP($S706+12,rate_basefnd,7)))
*$R706</f>
        <v>334.763282</v>
      </c>
      <c r="Z706" s="1">
        <f>(($D706*'fnd base rates'!H$107)
+($E706*'fnd base rates'!H$108)
+($F706*'fnd base rates'!H$109)
+($G706*'fnd base rates'!H$110)
+($H706*'fnd base rates'!H$111)
+($I706*'fnd base rates'!H$112)
+($J706*'fnd base rates'!H$113)
+($K706*'fnd base rates'!H$114)
+($M706*'fnd base rates'!H$116)
+($N706*'fnd base rates'!H$117)
+($O706*'fnd base rates'!H$118)
+($P706*VLOOKUP($S706+12,rate_basefnd,8)))</f>
        <v>550.71893399999999</v>
      </c>
      <c r="AA706" s="1">
        <f>(($D706*'fnd base rates'!I$107)
+($E706*'fnd base rates'!I$108)
+($F706*'fnd base rates'!I$109)
+($G706*'fnd base rates'!I$110)
+($H706*'fnd base rates'!I$111)
+($I706*'fnd base rates'!I$112)
+($J706*'fnd base rates'!I$113)
+($K706*'fnd base rates'!I$114)
+($M706*'fnd base rates'!I$116)
+($N706*'fnd base rates'!I$117)
+($O706*'fnd base rates'!I$118)
+($P706*VLOOKUP($S706+12,rate_basefnd,9)))
*$R706</f>
        <v>454.90000000000003</v>
      </c>
      <c r="AB706" s="1">
        <f>(($D706*'fnd base rates'!J$107)
+($E706*'fnd base rates'!J$108)
+($F706*'fnd base rates'!J$109)
+($G706*'fnd base rates'!J$110)
+($H706*'fnd base rates'!J$111)
+($I706*'fnd base rates'!J$112)
+($J706*'fnd base rates'!J$113)
+($K706*'fnd base rates'!J$114)
+($M706*'fnd base rates'!J$116)
+($N706*'fnd base rates'!J$117)
+($O706*'fnd base rates'!J$118)
+($P706*VLOOKUP($S706+12,rate_basefnd,10)))
*$R706</f>
        <v>924.21</v>
      </c>
      <c r="AC706" s="1">
        <f>(($D706*'fnd base rates'!K$107)
+($E706*'fnd base rates'!K$108)
+($F706*'fnd base rates'!K$109)
+($G706*'fnd base rates'!K$110)
+($H706*'fnd base rates'!K$111)
+($I706*'fnd base rates'!K$112)
+($J706*'fnd base rates'!K$113)
+($K706*'fnd base rates'!K$114)
+($M706*'fnd base rates'!K$116)
+($N706*'fnd base rates'!K$117)
+($O706*'fnd base rates'!K$118)
+($P706*VLOOKUP($S706+12,rate_basefnd,11)))
*$R706</f>
        <v>1100.2098799999999</v>
      </c>
      <c r="AD706" s="1">
        <f>(($D706*'fnd base rates'!L$107)
+($E706*'fnd base rates'!L$108)
+($F706*'fnd base rates'!L$109)
+($G706*'fnd base rates'!L$110)
+($H706*'fnd base rates'!L$111)
+($I706*'fnd base rates'!L$112)
+($J706*'fnd base rates'!L$113)
+($K706*'fnd base rates'!L$114)
+($M706*'fnd base rates'!L$116)
+($N706*'fnd base rates'!L$117)
+($O706*'fnd base rates'!L$118)
+($P706*VLOOKUP($S706+12,rate_basefnd,12)))</f>
        <v>2039.5566800000001</v>
      </c>
      <c r="AE706" s="1">
        <f>(($D706*'fnd base rates'!M$107)
+($E706*'fnd base rates'!M$108)
+($F706*'fnd base rates'!M$109)
+($G706*'fnd base rates'!M$110)
+($H706*'fnd base rates'!M$111)
+($I706*'fnd base rates'!M$112)
+($J706*'fnd base rates'!M$113)
+($K706*'fnd base rates'!M$114)
+($M706*'fnd base rates'!M$116)
+($N706*'fnd base rates'!M$117)
+($O706*'fnd base rates'!M$118)
+($P706*VLOOKUP($S706+12,rate_basefnd,13)))</f>
        <v>0</v>
      </c>
      <c r="AF706" s="4">
        <f t="shared" si="767"/>
        <v>15957.32691</v>
      </c>
      <c r="AH706" s="269">
        <f t="shared" si="768"/>
        <v>486348227</v>
      </c>
      <c r="AI706" s="4" t="str">
        <f t="shared" si="769"/>
        <v>486</v>
      </c>
      <c r="AJ706" s="2" t="str">
        <f t="shared" si="770"/>
        <v>348</v>
      </c>
      <c r="AK706" s="2" t="str">
        <f t="shared" si="771"/>
        <v>227</v>
      </c>
      <c r="AL706" s="4">
        <f t="shared" si="772"/>
        <v>1</v>
      </c>
      <c r="AM706" s="4">
        <f t="shared" si="763"/>
        <v>1</v>
      </c>
      <c r="AN706" s="4">
        <f t="shared" si="773"/>
        <v>15957.32691</v>
      </c>
      <c r="AO706" s="4">
        <f t="shared" si="774"/>
        <v>15957</v>
      </c>
      <c r="AP706" s="4">
        <f t="shared" si="764"/>
        <v>0</v>
      </c>
      <c r="AQ706" s="4">
        <v>15957</v>
      </c>
      <c r="AW706" s="4">
        <v>15957</v>
      </c>
      <c r="AX706" s="5">
        <f t="shared" si="775"/>
        <v>0</v>
      </c>
      <c r="AY706" s="4">
        <v>15957</v>
      </c>
      <c r="AZ706" s="5"/>
      <c r="BB706" s="5">
        <f t="shared" ref="BB706" si="831">BC706-BA706</f>
        <v>0</v>
      </c>
    </row>
    <row r="707" spans="1:54" s="4" customFormat="1">
      <c r="A707" s="269">
        <v>486</v>
      </c>
      <c r="B707" s="2">
        <v>486348271</v>
      </c>
      <c r="C707" s="9" t="s">
        <v>1193</v>
      </c>
      <c r="D707" s="14">
        <f>'fnd enro'!D707</f>
        <v>0</v>
      </c>
      <c r="E707" s="14">
        <f>'fnd enro'!E707</f>
        <v>0</v>
      </c>
      <c r="F707" s="14">
        <f>'fnd enro'!F707</f>
        <v>0</v>
      </c>
      <c r="G707" s="14">
        <f>'fnd enro'!G707</f>
        <v>1</v>
      </c>
      <c r="H707" s="14">
        <f>'fnd enro'!H707</f>
        <v>0</v>
      </c>
      <c r="I707" s="14">
        <f>'fnd enro'!I707</f>
        <v>0</v>
      </c>
      <c r="J707" s="14">
        <f>'fnd enro'!J707</f>
        <v>0</v>
      </c>
      <c r="K707" s="15">
        <f>'fnd enro'!K707</f>
        <v>3.8600000000000002E-2</v>
      </c>
      <c r="L707" s="14">
        <f>'fnd enro'!L707</f>
        <v>0</v>
      </c>
      <c r="M707" s="14">
        <f>'fnd enro'!M707</f>
        <v>0</v>
      </c>
      <c r="N707" s="14">
        <f>'fnd enro'!N707</f>
        <v>0</v>
      </c>
      <c r="O707" s="14">
        <f>'fnd enro'!O707</f>
        <v>0</v>
      </c>
      <c r="P707" s="14">
        <f>'fnd enro'!P707</f>
        <v>1</v>
      </c>
      <c r="Q707" s="14">
        <f>'fnd enro'!R707</f>
        <v>1</v>
      </c>
      <c r="R707" s="15">
        <f t="shared" si="766"/>
        <v>1</v>
      </c>
      <c r="S707" s="14">
        <f>VALUE('fnd enro'!Q707)</f>
        <v>4</v>
      </c>
      <c r="T707" s="2"/>
      <c r="U707" s="1">
        <f>(($D707*'fnd base rates'!C$107)
+($E707*'fnd base rates'!C$108)
+($F707*'fnd base rates'!C$109)
+($G707*'fnd base rates'!C$110)
+($H707*'fnd base rates'!C$111)
+($I707*'fnd base rates'!C$112)
+($J707*'fnd base rates'!C$113)
+($K707*'fnd base rates'!C$114)
+($M707*'fnd base rates'!C$116)
+($N707*'fnd base rates'!C$117)
+($O707*'fnd base rates'!C$118)
+($P707*VLOOKUP($S707+12,rate_basefnd,3)))
*$R707</f>
        <v>594.85134600000004</v>
      </c>
      <c r="V707" s="1">
        <f>(($D707*'fnd base rates'!D$107)
+($E707*'fnd base rates'!D$108)
+($F707*'fnd base rates'!D$109)
+($G707*'fnd base rates'!D$110)
+($H707*'fnd base rates'!D$111)
+($I707*'fnd base rates'!D$112)
+($J707*'fnd base rates'!D$113)
+($K707*'fnd base rates'!D$114)
+($M707*'fnd base rates'!D$116)
+($N707*'fnd base rates'!D$117)
+($O707*'fnd base rates'!D$118)
+($P707*VLOOKUP($S707+12,rate_basefnd,4)))
*$R707</f>
        <v>1041.72</v>
      </c>
      <c r="W707" s="1">
        <f>(($D707*'fnd base rates'!E$107)
+($E707*'fnd base rates'!E$108)
+($F707*'fnd base rates'!E$109)
+($G707*'fnd base rates'!E$110)
+($H707*'fnd base rates'!E$111)
+($I707*'fnd base rates'!E$112)
+($J707*'fnd base rates'!E$113)
+($K707*'fnd base rates'!E$114)
+($M707*'fnd base rates'!E$116)
+($N707*'fnd base rates'!E$117)
+($O707*'fnd base rates'!E$118)
+($P707*VLOOKUP($S707+12,rate_basefnd,5)))
*$R707</f>
        <v>6581.0103760000002</v>
      </c>
      <c r="X707" s="1">
        <f>(($D707*'fnd base rates'!F$107)
+($E707*'fnd base rates'!F$108)
+($F707*'fnd base rates'!F$109)
+($G707*'fnd base rates'!F$110)
+($H707*'fnd base rates'!F$111)
+($I707*'fnd base rates'!F$112)
+($J707*'fnd base rates'!F$113)
+($K707*'fnd base rates'!F$114)
+($M707*'fnd base rates'!F$116)
+($N707*'fnd base rates'!F$117)
+($O707*'fnd base rates'!F$118)
+($P707*VLOOKUP($S707+12,rate_basefnd,6)))
*$R707</f>
        <v>1247.446412</v>
      </c>
      <c r="Y707" s="1">
        <f>(($D707*'fnd base rates'!G$107)
+($E707*'fnd base rates'!G$108)
+($F707*'fnd base rates'!G$109)
+($G707*'fnd base rates'!G$110)
+($H707*'fnd base rates'!G$111)
+($I707*'fnd base rates'!G$112)
+($J707*'fnd base rates'!G$113)
+($K707*'fnd base rates'!G$114)
+($M707*'fnd base rates'!G$116)
+($N707*'fnd base rates'!G$117)
+($O707*'fnd base rates'!G$118)
+($P707*VLOOKUP($S707+12,rate_basefnd,7)))
*$R707</f>
        <v>287.81328200000002</v>
      </c>
      <c r="Z707" s="1">
        <f>(($D707*'fnd base rates'!H$107)
+($E707*'fnd base rates'!H$108)
+($F707*'fnd base rates'!H$109)
+($G707*'fnd base rates'!H$110)
+($H707*'fnd base rates'!H$111)
+($I707*'fnd base rates'!H$112)
+($J707*'fnd base rates'!H$113)
+($K707*'fnd base rates'!H$114)
+($M707*'fnd base rates'!H$116)
+($N707*'fnd base rates'!H$117)
+($O707*'fnd base rates'!H$118)
+($P707*VLOOKUP($S707+12,rate_basefnd,8)))</f>
        <v>543.51893400000006</v>
      </c>
      <c r="AA707" s="1">
        <f>(($D707*'fnd base rates'!I$107)
+($E707*'fnd base rates'!I$108)
+($F707*'fnd base rates'!I$109)
+($G707*'fnd base rates'!I$110)
+($H707*'fnd base rates'!I$111)
+($I707*'fnd base rates'!I$112)
+($J707*'fnd base rates'!I$113)
+($K707*'fnd base rates'!I$114)
+($M707*'fnd base rates'!I$116)
+($N707*'fnd base rates'!I$117)
+($O707*'fnd base rates'!I$118)
+($P707*VLOOKUP($S707+12,rate_basefnd,9)))
*$R707</f>
        <v>415.71000000000004</v>
      </c>
      <c r="AB707" s="1">
        <f>(($D707*'fnd base rates'!J$107)
+($E707*'fnd base rates'!J$108)
+($F707*'fnd base rates'!J$109)
+($G707*'fnd base rates'!J$110)
+($H707*'fnd base rates'!J$111)
+($I707*'fnd base rates'!J$112)
+($J707*'fnd base rates'!J$113)
+($K707*'fnd base rates'!J$114)
+($M707*'fnd base rates'!J$116)
+($N707*'fnd base rates'!J$117)
+($O707*'fnd base rates'!J$118)
+($P707*VLOOKUP($S707+12,rate_basefnd,10)))
*$R707</f>
        <v>720.56</v>
      </c>
      <c r="AC707" s="1">
        <f>(($D707*'fnd base rates'!K$107)
+($E707*'fnd base rates'!K$108)
+($F707*'fnd base rates'!K$109)
+($G707*'fnd base rates'!K$110)
+($H707*'fnd base rates'!K$111)
+($I707*'fnd base rates'!K$112)
+($J707*'fnd base rates'!K$113)
+($K707*'fnd base rates'!K$114)
+($M707*'fnd base rates'!K$116)
+($N707*'fnd base rates'!K$117)
+($O707*'fnd base rates'!K$118)
+($P707*VLOOKUP($S707+12,rate_basefnd,11)))
*$R707</f>
        <v>1100.2098799999999</v>
      </c>
      <c r="AD707" s="1">
        <f>(($D707*'fnd base rates'!L$107)
+($E707*'fnd base rates'!L$108)
+($F707*'fnd base rates'!L$109)
+($G707*'fnd base rates'!L$110)
+($H707*'fnd base rates'!L$111)
+($I707*'fnd base rates'!L$112)
+($J707*'fnd base rates'!L$113)
+($K707*'fnd base rates'!L$114)
+($M707*'fnd base rates'!L$116)
+($N707*'fnd base rates'!L$117)
+($O707*'fnd base rates'!L$118)
+($P707*VLOOKUP($S707+12,rate_basefnd,12)))</f>
        <v>1882.99668</v>
      </c>
      <c r="AE707" s="1">
        <f>(($D707*'fnd base rates'!M$107)
+($E707*'fnd base rates'!M$108)
+($F707*'fnd base rates'!M$109)
+($G707*'fnd base rates'!M$110)
+($H707*'fnd base rates'!M$111)
+($I707*'fnd base rates'!M$112)
+($J707*'fnd base rates'!M$113)
+($K707*'fnd base rates'!M$114)
+($M707*'fnd base rates'!M$116)
+($N707*'fnd base rates'!M$117)
+($O707*'fnd base rates'!M$118)
+($P707*VLOOKUP($S707+12,rate_basefnd,13)))</f>
        <v>0</v>
      </c>
      <c r="AF707" s="4">
        <f t="shared" si="767"/>
        <v>14415.836909999998</v>
      </c>
      <c r="AH707" s="269">
        <f t="shared" si="768"/>
        <v>486348271</v>
      </c>
      <c r="AI707" s="4" t="str">
        <f t="shared" si="769"/>
        <v>486</v>
      </c>
      <c r="AJ707" s="2" t="str">
        <f t="shared" si="770"/>
        <v>348</v>
      </c>
      <c r="AK707" s="2" t="str">
        <f t="shared" si="771"/>
        <v>271</v>
      </c>
      <c r="AL707" s="4">
        <f t="shared" si="772"/>
        <v>1</v>
      </c>
      <c r="AM707" s="4">
        <f t="shared" si="763"/>
        <v>1</v>
      </c>
      <c r="AN707" s="4">
        <f t="shared" si="773"/>
        <v>14415.836909999998</v>
      </c>
      <c r="AO707" s="4">
        <f t="shared" si="774"/>
        <v>14416</v>
      </c>
      <c r="AP707" s="4">
        <f t="shared" si="764"/>
        <v>0</v>
      </c>
      <c r="AQ707" s="4">
        <v>14416</v>
      </c>
      <c r="AW707" s="4">
        <v>14416</v>
      </c>
      <c r="AX707" s="5">
        <f t="shared" si="775"/>
        <v>0</v>
      </c>
      <c r="AY707" s="4">
        <v>14416</v>
      </c>
      <c r="AZ707" s="5"/>
      <c r="BB707" s="5">
        <f t="shared" ref="BB707" si="832">BC707-BA707</f>
        <v>0</v>
      </c>
    </row>
    <row r="708" spans="1:54" s="4" customFormat="1">
      <c r="A708" s="269">
        <v>486</v>
      </c>
      <c r="B708" s="2">
        <v>486348277</v>
      </c>
      <c r="C708" s="9" t="s">
        <v>1193</v>
      </c>
      <c r="D708" s="14">
        <f>'fnd enro'!D708</f>
        <v>0</v>
      </c>
      <c r="E708" s="14">
        <f>'fnd enro'!E708</f>
        <v>0</v>
      </c>
      <c r="F708" s="14">
        <f>'fnd enro'!F708</f>
        <v>2</v>
      </c>
      <c r="G708" s="14">
        <f>'fnd enro'!G708</f>
        <v>4</v>
      </c>
      <c r="H708" s="14">
        <f>'fnd enro'!H708</f>
        <v>2</v>
      </c>
      <c r="I708" s="14">
        <f>'fnd enro'!I708</f>
        <v>0</v>
      </c>
      <c r="J708" s="14">
        <f>'fnd enro'!J708</f>
        <v>0</v>
      </c>
      <c r="K708" s="15">
        <f>'fnd enro'!K708</f>
        <v>0.30880000000000002</v>
      </c>
      <c r="L708" s="14">
        <f>'fnd enro'!L708</f>
        <v>0</v>
      </c>
      <c r="M708" s="14">
        <f>'fnd enro'!M708</f>
        <v>3</v>
      </c>
      <c r="N708" s="14">
        <f>'fnd enro'!N708</f>
        <v>0</v>
      </c>
      <c r="O708" s="14">
        <f>'fnd enro'!O708</f>
        <v>0</v>
      </c>
      <c r="P708" s="14">
        <f>'fnd enro'!P708</f>
        <v>8</v>
      </c>
      <c r="Q708" s="14">
        <f>'fnd enro'!R708</f>
        <v>8</v>
      </c>
      <c r="R708" s="15">
        <f t="shared" si="766"/>
        <v>1</v>
      </c>
      <c r="S708" s="14">
        <f>VALUE('fnd enro'!Q708)</f>
        <v>12</v>
      </c>
      <c r="T708" s="2"/>
      <c r="U708" s="1">
        <f>(($D708*'fnd base rates'!C$107)
+($E708*'fnd base rates'!C$108)
+($F708*'fnd base rates'!C$109)
+($G708*'fnd base rates'!C$110)
+($H708*'fnd base rates'!C$111)
+($I708*'fnd base rates'!C$112)
+($J708*'fnd base rates'!C$113)
+($K708*'fnd base rates'!C$114)
+($M708*'fnd base rates'!C$116)
+($N708*'fnd base rates'!C$117)
+($O708*'fnd base rates'!C$118)
+($P708*VLOOKUP($S708+12,rate_basefnd,3)))
*$R708</f>
        <v>5298.5307679999996</v>
      </c>
      <c r="V708" s="1">
        <f>(($D708*'fnd base rates'!D$107)
+($E708*'fnd base rates'!D$108)
+($F708*'fnd base rates'!D$109)
+($G708*'fnd base rates'!D$110)
+($H708*'fnd base rates'!D$111)
+($I708*'fnd base rates'!D$112)
+($J708*'fnd base rates'!D$113)
+($K708*'fnd base rates'!D$114)
+($M708*'fnd base rates'!D$116)
+($N708*'fnd base rates'!D$117)
+($O708*'fnd base rates'!D$118)
+($P708*VLOOKUP($S708+12,rate_basefnd,4)))
*$R708</f>
        <v>9984.26</v>
      </c>
      <c r="W708" s="1">
        <f>(($D708*'fnd base rates'!E$107)
+($E708*'fnd base rates'!E$108)
+($F708*'fnd base rates'!E$109)
+($G708*'fnd base rates'!E$110)
+($H708*'fnd base rates'!E$111)
+($I708*'fnd base rates'!E$112)
+($J708*'fnd base rates'!E$113)
+($K708*'fnd base rates'!E$114)
+($M708*'fnd base rates'!E$116)
+($N708*'fnd base rates'!E$117)
+($O708*'fnd base rates'!E$118)
+($P708*VLOOKUP($S708+12,rate_basefnd,5)))
*$R708</f>
        <v>66450.673007999998</v>
      </c>
      <c r="X708" s="1">
        <f>(($D708*'fnd base rates'!F$107)
+($E708*'fnd base rates'!F$108)
+($F708*'fnd base rates'!F$109)
+($G708*'fnd base rates'!F$110)
+($H708*'fnd base rates'!F$111)
+($I708*'fnd base rates'!F$112)
+($J708*'fnd base rates'!F$113)
+($K708*'fnd base rates'!F$114)
+($M708*'fnd base rates'!F$116)
+($N708*'fnd base rates'!F$117)
+($O708*'fnd base rates'!F$118)
+($P708*VLOOKUP($S708+12,rate_basefnd,6)))
*$R708</f>
        <v>10006.491295999998</v>
      </c>
      <c r="Y708" s="1">
        <f>(($D708*'fnd base rates'!G$107)
+($E708*'fnd base rates'!G$108)
+($F708*'fnd base rates'!G$109)
+($G708*'fnd base rates'!G$110)
+($H708*'fnd base rates'!G$111)
+($I708*'fnd base rates'!G$112)
+($J708*'fnd base rates'!G$113)
+($K708*'fnd base rates'!G$114)
+($M708*'fnd base rates'!G$116)
+($N708*'fnd base rates'!G$117)
+($O708*'fnd base rates'!G$118)
+($P708*VLOOKUP($S708+12,rate_basefnd,7)))
*$R708</f>
        <v>3007.5762560000003</v>
      </c>
      <c r="Z708" s="1">
        <f>(($D708*'fnd base rates'!H$107)
+($E708*'fnd base rates'!H$108)
+($F708*'fnd base rates'!H$109)
+($G708*'fnd base rates'!H$110)
+($H708*'fnd base rates'!H$111)
+($I708*'fnd base rates'!H$112)
+($J708*'fnd base rates'!H$113)
+($K708*'fnd base rates'!H$114)
+($M708*'fnd base rates'!H$116)
+($N708*'fnd base rates'!H$117)
+($O708*'fnd base rates'!H$118)
+($P708*VLOOKUP($S708+12,rate_basefnd,8)))</f>
        <v>4808.7214720000002</v>
      </c>
      <c r="AA708" s="1">
        <f>(($D708*'fnd base rates'!I$107)
+($E708*'fnd base rates'!I$108)
+($F708*'fnd base rates'!I$109)
+($G708*'fnd base rates'!I$110)
+($H708*'fnd base rates'!I$111)
+($I708*'fnd base rates'!I$112)
+($J708*'fnd base rates'!I$113)
+($K708*'fnd base rates'!I$114)
+($M708*'fnd base rates'!I$116)
+($N708*'fnd base rates'!I$117)
+($O708*'fnd base rates'!I$118)
+($P708*VLOOKUP($S708+12,rate_basefnd,9)))
*$R708</f>
        <v>4108.42</v>
      </c>
      <c r="AB708" s="1">
        <f>(($D708*'fnd base rates'!J$107)
+($E708*'fnd base rates'!J$108)
+($F708*'fnd base rates'!J$109)
+($G708*'fnd base rates'!J$110)
+($H708*'fnd base rates'!J$111)
+($I708*'fnd base rates'!J$112)
+($J708*'fnd base rates'!J$113)
+($K708*'fnd base rates'!J$114)
+($M708*'fnd base rates'!J$116)
+($N708*'fnd base rates'!J$117)
+($O708*'fnd base rates'!J$118)
+($P708*VLOOKUP($S708+12,rate_basefnd,10)))
*$R708</f>
        <v>8231.0400000000009</v>
      </c>
      <c r="AC708" s="1">
        <f>(($D708*'fnd base rates'!K$107)
+($E708*'fnd base rates'!K$108)
+($F708*'fnd base rates'!K$109)
+($G708*'fnd base rates'!K$110)
+($H708*'fnd base rates'!K$111)
+($I708*'fnd base rates'!K$112)
+($J708*'fnd base rates'!K$113)
+($K708*'fnd base rates'!K$114)
+($M708*'fnd base rates'!K$116)
+($N708*'fnd base rates'!K$117)
+($O708*'fnd base rates'!K$118)
+($P708*VLOOKUP($S708+12,rate_basefnd,11)))
*$R708</f>
        <v>9875.9290400000009</v>
      </c>
      <c r="AD708" s="1">
        <f>(($D708*'fnd base rates'!L$107)
+($E708*'fnd base rates'!L$108)
+($F708*'fnd base rates'!L$109)
+($G708*'fnd base rates'!L$110)
+($H708*'fnd base rates'!L$111)
+($I708*'fnd base rates'!L$112)
+($J708*'fnd base rates'!L$113)
+($K708*'fnd base rates'!L$114)
+($M708*'fnd base rates'!L$116)
+($N708*'fnd base rates'!L$117)
+($O708*'fnd base rates'!L$118)
+($P708*VLOOKUP($S708+12,rate_basefnd,12)))</f>
        <v>17798.583440000002</v>
      </c>
      <c r="AE708" s="1">
        <f>(($D708*'fnd base rates'!M$107)
+($E708*'fnd base rates'!M$108)
+($F708*'fnd base rates'!M$109)
+($G708*'fnd base rates'!M$110)
+($H708*'fnd base rates'!M$111)
+($I708*'fnd base rates'!M$112)
+($J708*'fnd base rates'!M$113)
+($K708*'fnd base rates'!M$114)
+($M708*'fnd base rates'!M$116)
+($N708*'fnd base rates'!M$117)
+($O708*'fnd base rates'!M$118)
+($P708*VLOOKUP($S708+12,rate_basefnd,13)))</f>
        <v>0</v>
      </c>
      <c r="AF708" s="4">
        <f t="shared" si="767"/>
        <v>139570.22527999998</v>
      </c>
      <c r="AH708" s="269">
        <f t="shared" si="768"/>
        <v>486348277</v>
      </c>
      <c r="AI708" s="4" t="str">
        <f t="shared" si="769"/>
        <v>486</v>
      </c>
      <c r="AJ708" s="2" t="str">
        <f t="shared" si="770"/>
        <v>348</v>
      </c>
      <c r="AK708" s="2" t="str">
        <f t="shared" si="771"/>
        <v>277</v>
      </c>
      <c r="AL708" s="4">
        <f t="shared" si="772"/>
        <v>1</v>
      </c>
      <c r="AM708" s="4">
        <f t="shared" si="763"/>
        <v>8</v>
      </c>
      <c r="AN708" s="4">
        <f t="shared" si="773"/>
        <v>139570.22527999998</v>
      </c>
      <c r="AO708" s="4">
        <f t="shared" si="774"/>
        <v>17446</v>
      </c>
      <c r="AP708" s="4">
        <f t="shared" si="764"/>
        <v>0</v>
      </c>
      <c r="AQ708" s="4">
        <v>17446</v>
      </c>
      <c r="AW708" s="4">
        <v>17446</v>
      </c>
      <c r="AX708" s="5">
        <f t="shared" si="775"/>
        <v>0</v>
      </c>
      <c r="AY708" s="4">
        <v>17446</v>
      </c>
      <c r="AZ708" s="5"/>
      <c r="BB708" s="5">
        <f t="shared" ref="BB708" si="833">BC708-BA708</f>
        <v>0</v>
      </c>
    </row>
    <row r="709" spans="1:54" s="4" customFormat="1">
      <c r="A709" s="269">
        <v>486</v>
      </c>
      <c r="B709" s="2">
        <v>486348316</v>
      </c>
      <c r="C709" s="9" t="s">
        <v>1193</v>
      </c>
      <c r="D709" s="14">
        <f>'fnd enro'!D709</f>
        <v>0</v>
      </c>
      <c r="E709" s="14">
        <f>'fnd enro'!E709</f>
        <v>0</v>
      </c>
      <c r="F709" s="14">
        <f>'fnd enro'!F709</f>
        <v>1</v>
      </c>
      <c r="G709" s="14">
        <f>'fnd enro'!G709</f>
        <v>2</v>
      </c>
      <c r="H709" s="14">
        <f>'fnd enro'!H709</f>
        <v>2</v>
      </c>
      <c r="I709" s="14">
        <f>'fnd enro'!I709</f>
        <v>0</v>
      </c>
      <c r="J709" s="14">
        <f>'fnd enro'!J709</f>
        <v>0</v>
      </c>
      <c r="K709" s="15">
        <f>'fnd enro'!K709</f>
        <v>0.193</v>
      </c>
      <c r="L709" s="14">
        <f>'fnd enro'!L709</f>
        <v>0</v>
      </c>
      <c r="M709" s="14">
        <f>'fnd enro'!M709</f>
        <v>1</v>
      </c>
      <c r="N709" s="14">
        <f>'fnd enro'!N709</f>
        <v>0</v>
      </c>
      <c r="O709" s="14">
        <f>'fnd enro'!O709</f>
        <v>0</v>
      </c>
      <c r="P709" s="14">
        <f>'fnd enro'!P709</f>
        <v>5</v>
      </c>
      <c r="Q709" s="14">
        <f>'fnd enro'!R709</f>
        <v>5</v>
      </c>
      <c r="R709" s="15">
        <f t="shared" si="766"/>
        <v>1</v>
      </c>
      <c r="S709" s="14">
        <f>VALUE('fnd enro'!Q709)</f>
        <v>11</v>
      </c>
      <c r="T709" s="2"/>
      <c r="U709" s="1">
        <f>(($D709*'fnd base rates'!C$107)
+($E709*'fnd base rates'!C$108)
+($F709*'fnd base rates'!C$109)
+($G709*'fnd base rates'!C$110)
+($H709*'fnd base rates'!C$111)
+($I709*'fnd base rates'!C$112)
+($J709*'fnd base rates'!C$113)
+($K709*'fnd base rates'!C$114)
+($M709*'fnd base rates'!C$116)
+($N709*'fnd base rates'!C$117)
+($O709*'fnd base rates'!C$118)
+($P709*VLOOKUP($S709+12,rate_basefnd,3)))
*$R709</f>
        <v>3201.56673</v>
      </c>
      <c r="V709" s="1">
        <f>(($D709*'fnd base rates'!D$107)
+($E709*'fnd base rates'!D$108)
+($F709*'fnd base rates'!D$109)
+($G709*'fnd base rates'!D$110)
+($H709*'fnd base rates'!D$111)
+($I709*'fnd base rates'!D$112)
+($J709*'fnd base rates'!D$113)
+($K709*'fnd base rates'!D$114)
+($M709*'fnd base rates'!D$116)
+($N709*'fnd base rates'!D$117)
+($O709*'fnd base rates'!D$118)
+($P709*VLOOKUP($S709+12,rate_basefnd,4)))
*$R709</f>
        <v>5983.3200000000006</v>
      </c>
      <c r="W709" s="1">
        <f>(($D709*'fnd base rates'!E$107)
+($E709*'fnd base rates'!E$108)
+($F709*'fnd base rates'!E$109)
+($G709*'fnd base rates'!E$110)
+($H709*'fnd base rates'!E$111)
+($I709*'fnd base rates'!E$112)
+($J709*'fnd base rates'!E$113)
+($K709*'fnd base rates'!E$114)
+($M709*'fnd base rates'!E$116)
+($N709*'fnd base rates'!E$117)
+($O709*'fnd base rates'!E$118)
+($P709*VLOOKUP($S709+12,rate_basefnd,5)))
*$R709</f>
        <v>39136.691879999998</v>
      </c>
      <c r="X709" s="1">
        <f>(($D709*'fnd base rates'!F$107)
+($E709*'fnd base rates'!F$108)
+($F709*'fnd base rates'!F$109)
+($G709*'fnd base rates'!F$110)
+($H709*'fnd base rates'!F$111)
+($I709*'fnd base rates'!F$112)
+($J709*'fnd base rates'!F$113)
+($K709*'fnd base rates'!F$114)
+($M709*'fnd base rates'!F$116)
+($N709*'fnd base rates'!F$117)
+($O709*'fnd base rates'!F$118)
+($P709*VLOOKUP($S709+12,rate_basefnd,6)))
*$R709</f>
        <v>5910.1120600000004</v>
      </c>
      <c r="Y709" s="1">
        <f>(($D709*'fnd base rates'!G$107)
+($E709*'fnd base rates'!G$108)
+($F709*'fnd base rates'!G$109)
+($G709*'fnd base rates'!G$110)
+($H709*'fnd base rates'!G$111)
+($I709*'fnd base rates'!G$112)
+($J709*'fnd base rates'!G$113)
+($K709*'fnd base rates'!G$114)
+($M709*'fnd base rates'!G$116)
+($N709*'fnd base rates'!G$117)
+($O709*'fnd base rates'!G$118)
+($P709*VLOOKUP($S709+12,rate_basefnd,7)))
*$R709</f>
        <v>1795.98641</v>
      </c>
      <c r="Z709" s="1">
        <f>(($D709*'fnd base rates'!H$107)
+($E709*'fnd base rates'!H$108)
+($F709*'fnd base rates'!H$109)
+($G709*'fnd base rates'!H$110)
+($H709*'fnd base rates'!H$111)
+($I709*'fnd base rates'!H$112)
+($J709*'fnd base rates'!H$113)
+($K709*'fnd base rates'!H$114)
+($M709*'fnd base rates'!H$116)
+($N709*'fnd base rates'!H$117)
+($O709*'fnd base rates'!H$118)
+($P709*VLOOKUP($S709+12,rate_basefnd,8)))</f>
        <v>2887.4246700000003</v>
      </c>
      <c r="AA709" s="1">
        <f>(($D709*'fnd base rates'!I$107)
+($E709*'fnd base rates'!I$108)
+($F709*'fnd base rates'!I$109)
+($G709*'fnd base rates'!I$110)
+($H709*'fnd base rates'!I$111)
+($I709*'fnd base rates'!I$112)
+($J709*'fnd base rates'!I$113)
+($K709*'fnd base rates'!I$114)
+($M709*'fnd base rates'!I$116)
+($N709*'fnd base rates'!I$117)
+($O709*'fnd base rates'!I$118)
+($P709*VLOOKUP($S709+12,rate_basefnd,9)))
*$R709</f>
        <v>2503.34</v>
      </c>
      <c r="AB709" s="1">
        <f>(($D709*'fnd base rates'!J$107)
+($E709*'fnd base rates'!J$108)
+($F709*'fnd base rates'!J$109)
+($G709*'fnd base rates'!J$110)
+($H709*'fnd base rates'!J$111)
+($I709*'fnd base rates'!J$112)
+($J709*'fnd base rates'!J$113)
+($K709*'fnd base rates'!J$114)
+($M709*'fnd base rates'!J$116)
+($N709*'fnd base rates'!J$117)
+($O709*'fnd base rates'!J$118)
+($P709*VLOOKUP($S709+12,rate_basefnd,10)))
*$R709</f>
        <v>4997.9699999999993</v>
      </c>
      <c r="AC709" s="1">
        <f>(($D709*'fnd base rates'!K$107)
+($E709*'fnd base rates'!K$108)
+($F709*'fnd base rates'!K$109)
+($G709*'fnd base rates'!K$110)
+($H709*'fnd base rates'!K$111)
+($I709*'fnd base rates'!K$112)
+($J709*'fnd base rates'!K$113)
+($K709*'fnd base rates'!K$114)
+($M709*'fnd base rates'!K$116)
+($N709*'fnd base rates'!K$117)
+($O709*'fnd base rates'!K$118)
+($P709*VLOOKUP($S709+12,rate_basefnd,11)))
*$R709</f>
        <v>5968.3993999999993</v>
      </c>
      <c r="AD709" s="1">
        <f>(($D709*'fnd base rates'!L$107)
+($E709*'fnd base rates'!L$108)
+($F709*'fnd base rates'!L$109)
+($G709*'fnd base rates'!L$110)
+($H709*'fnd base rates'!L$111)
+($I709*'fnd base rates'!L$112)
+($J709*'fnd base rates'!L$113)
+($K709*'fnd base rates'!L$114)
+($M709*'fnd base rates'!L$116)
+($N709*'fnd base rates'!L$117)
+($O709*'fnd base rates'!L$118)
+($P709*VLOOKUP($S709+12,rate_basefnd,12)))</f>
        <v>10769.5134</v>
      </c>
      <c r="AE709" s="1">
        <f>(($D709*'fnd base rates'!M$107)
+($E709*'fnd base rates'!M$108)
+($F709*'fnd base rates'!M$109)
+($G709*'fnd base rates'!M$110)
+($H709*'fnd base rates'!M$111)
+($I709*'fnd base rates'!M$112)
+($J709*'fnd base rates'!M$113)
+($K709*'fnd base rates'!M$114)
+($M709*'fnd base rates'!M$116)
+($N709*'fnd base rates'!M$117)
+($O709*'fnd base rates'!M$118)
+($P709*VLOOKUP($S709+12,rate_basefnd,13)))</f>
        <v>0</v>
      </c>
      <c r="AF709" s="4">
        <f t="shared" si="767"/>
        <v>83154.32454999999</v>
      </c>
      <c r="AH709" s="269">
        <f t="shared" si="768"/>
        <v>486348316</v>
      </c>
      <c r="AI709" s="4" t="str">
        <f t="shared" si="769"/>
        <v>486</v>
      </c>
      <c r="AJ709" s="2" t="str">
        <f t="shared" si="770"/>
        <v>348</v>
      </c>
      <c r="AK709" s="2" t="str">
        <f t="shared" si="771"/>
        <v>316</v>
      </c>
      <c r="AL709" s="4">
        <f t="shared" si="772"/>
        <v>1</v>
      </c>
      <c r="AM709" s="4">
        <f t="shared" si="763"/>
        <v>5</v>
      </c>
      <c r="AN709" s="4">
        <f t="shared" si="773"/>
        <v>83154.32454999999</v>
      </c>
      <c r="AO709" s="4">
        <f t="shared" si="774"/>
        <v>16631</v>
      </c>
      <c r="AP709" s="4">
        <f t="shared" si="764"/>
        <v>0</v>
      </c>
      <c r="AQ709" s="4">
        <v>16631</v>
      </c>
      <c r="AW709" s="4">
        <v>16631</v>
      </c>
      <c r="AX709" s="5">
        <f t="shared" si="775"/>
        <v>0</v>
      </c>
      <c r="AY709" s="4">
        <v>16631</v>
      </c>
      <c r="AZ709" s="5"/>
      <c r="BB709" s="5">
        <f t="shared" ref="BB709" si="834">BC709-BA709</f>
        <v>0</v>
      </c>
    </row>
    <row r="710" spans="1:54" s="4" customFormat="1">
      <c r="A710" s="269">
        <v>486</v>
      </c>
      <c r="B710" s="2">
        <v>486348348</v>
      </c>
      <c r="C710" s="9" t="s">
        <v>1193</v>
      </c>
      <c r="D710" s="14">
        <f>'fnd enro'!D710</f>
        <v>0</v>
      </c>
      <c r="E710" s="14">
        <f>'fnd enro'!E710</f>
        <v>0</v>
      </c>
      <c r="F710" s="14">
        <f>'fnd enro'!F710</f>
        <v>65</v>
      </c>
      <c r="G710" s="14">
        <f>'fnd enro'!G710</f>
        <v>346</v>
      </c>
      <c r="H710" s="14">
        <f>'fnd enro'!H710</f>
        <v>208</v>
      </c>
      <c r="I710" s="14">
        <f>'fnd enro'!I710</f>
        <v>0</v>
      </c>
      <c r="J710" s="14">
        <f>'fnd enro'!J710</f>
        <v>0</v>
      </c>
      <c r="K710" s="15">
        <f>'fnd enro'!K710</f>
        <v>23.8934</v>
      </c>
      <c r="L710" s="14">
        <f>'fnd enro'!L710</f>
        <v>0</v>
      </c>
      <c r="M710" s="14">
        <f>'fnd enro'!M710</f>
        <v>135</v>
      </c>
      <c r="N710" s="14">
        <f>'fnd enro'!N710</f>
        <v>25</v>
      </c>
      <c r="O710" s="14">
        <f>'fnd enro'!O710</f>
        <v>0</v>
      </c>
      <c r="P710" s="14">
        <f>'fnd enro'!P710</f>
        <v>527</v>
      </c>
      <c r="Q710" s="14">
        <f>'fnd enro'!R710</f>
        <v>619</v>
      </c>
      <c r="R710" s="15">
        <f t="shared" si="766"/>
        <v>1</v>
      </c>
      <c r="S710" s="14">
        <f>VALUE('fnd enro'!Q710)</f>
        <v>11</v>
      </c>
      <c r="T710" s="2"/>
      <c r="U710" s="1">
        <f>(($D710*'fnd base rates'!C$107)
+($E710*'fnd base rates'!C$108)
+($F710*'fnd base rates'!C$109)
+($G710*'fnd base rates'!C$110)
+($H710*'fnd base rates'!C$111)
+($I710*'fnd base rates'!C$112)
+($J710*'fnd base rates'!C$113)
+($K710*'fnd base rates'!C$114)
+($M710*'fnd base rates'!C$116)
+($N710*'fnd base rates'!C$117)
+($O710*'fnd base rates'!C$118)
+($P710*VLOOKUP($S710+12,rate_basefnd,3)))
*$R710</f>
        <v>392463.16317399993</v>
      </c>
      <c r="V710" s="1">
        <f>(($D710*'fnd base rates'!D$107)
+($E710*'fnd base rates'!D$108)
+($F710*'fnd base rates'!D$109)
+($G710*'fnd base rates'!D$110)
+($H710*'fnd base rates'!D$111)
+($I710*'fnd base rates'!D$112)
+($J710*'fnd base rates'!D$113)
+($K710*'fnd base rates'!D$114)
+($M710*'fnd base rates'!D$116)
+($N710*'fnd base rates'!D$117)
+($O710*'fnd base rates'!D$118)
+($P710*VLOOKUP($S710+12,rate_basefnd,4)))
*$R710</f>
        <v>710939.83000000007</v>
      </c>
      <c r="W710" s="1">
        <f>(($D710*'fnd base rates'!E$107)
+($E710*'fnd base rates'!E$108)
+($F710*'fnd base rates'!E$109)
+($G710*'fnd base rates'!E$110)
+($H710*'fnd base rates'!E$111)
+($I710*'fnd base rates'!E$112)
+($J710*'fnd base rates'!E$113)
+($K710*'fnd base rates'!E$114)
+($M710*'fnd base rates'!E$116)
+($N710*'fnd base rates'!E$117)
+($O710*'fnd base rates'!E$118)
+($P710*VLOOKUP($S710+12,rate_basefnd,5)))
*$R710</f>
        <v>4552556.1227439996</v>
      </c>
      <c r="X710" s="1">
        <f>(($D710*'fnd base rates'!F$107)
+($E710*'fnd base rates'!F$108)
+($F710*'fnd base rates'!F$109)
+($G710*'fnd base rates'!F$110)
+($H710*'fnd base rates'!F$111)
+($I710*'fnd base rates'!F$112)
+($J710*'fnd base rates'!F$113)
+($K710*'fnd base rates'!F$114)
+($M710*'fnd base rates'!F$116)
+($N710*'fnd base rates'!F$117)
+($O710*'fnd base rates'!F$118)
+($P710*VLOOKUP($S710+12,rate_basefnd,6)))
*$R710</f>
        <v>748307.21902800002</v>
      </c>
      <c r="Y710" s="1">
        <f>(($D710*'fnd base rates'!G$107)
+($E710*'fnd base rates'!G$108)
+($F710*'fnd base rates'!G$109)
+($G710*'fnd base rates'!G$110)
+($H710*'fnd base rates'!G$111)
+($I710*'fnd base rates'!G$112)
+($J710*'fnd base rates'!G$113)
+($K710*'fnd base rates'!G$114)
+($M710*'fnd base rates'!G$116)
+($N710*'fnd base rates'!G$117)
+($O710*'fnd base rates'!G$118)
+($P710*VLOOKUP($S710+12,rate_basefnd,7)))
*$R710</f>
        <v>206521.481558</v>
      </c>
      <c r="Z710" s="1">
        <f>(($D710*'fnd base rates'!H$107)
+($E710*'fnd base rates'!H$108)
+($F710*'fnd base rates'!H$109)
+($G710*'fnd base rates'!H$110)
+($H710*'fnd base rates'!H$111)
+($I710*'fnd base rates'!H$112)
+($J710*'fnd base rates'!H$113)
+($K710*'fnd base rates'!H$114)
+($M710*'fnd base rates'!H$116)
+($N710*'fnd base rates'!H$117)
+($O710*'fnd base rates'!H$118)
+($P710*VLOOKUP($S710+12,rate_basefnd,8)))</f>
        <v>359569.52014600002</v>
      </c>
      <c r="AA710" s="1">
        <f>(($D710*'fnd base rates'!I$107)
+($E710*'fnd base rates'!I$108)
+($F710*'fnd base rates'!I$109)
+($G710*'fnd base rates'!I$110)
+($H710*'fnd base rates'!I$111)
+($I710*'fnd base rates'!I$112)
+($J710*'fnd base rates'!I$113)
+($K710*'fnd base rates'!I$114)
+($M710*'fnd base rates'!I$116)
+($N710*'fnd base rates'!I$117)
+($O710*'fnd base rates'!I$118)
+($P710*VLOOKUP($S710+12,rate_basefnd,9)))
*$R710</f>
        <v>296125.94</v>
      </c>
      <c r="AB710" s="1">
        <f>(($D710*'fnd base rates'!J$107)
+($E710*'fnd base rates'!J$108)
+($F710*'fnd base rates'!J$109)
+($G710*'fnd base rates'!J$110)
+($H710*'fnd base rates'!J$111)
+($I710*'fnd base rates'!J$112)
+($J710*'fnd base rates'!J$113)
+($K710*'fnd base rates'!J$114)
+($M710*'fnd base rates'!J$116)
+($N710*'fnd base rates'!J$117)
+($O710*'fnd base rates'!J$118)
+($P710*VLOOKUP($S710+12,rate_basefnd,10)))
*$R710</f>
        <v>543996.14</v>
      </c>
      <c r="AC710" s="1">
        <f>(($D710*'fnd base rates'!K$107)
+($E710*'fnd base rates'!K$108)
+($F710*'fnd base rates'!K$109)
+($G710*'fnd base rates'!K$110)
+($H710*'fnd base rates'!K$111)
+($I710*'fnd base rates'!K$112)
+($J710*'fnd base rates'!K$113)
+($K710*'fnd base rates'!K$114)
+($M710*'fnd base rates'!K$116)
+($N710*'fnd base rates'!K$117)
+($O710*'fnd base rates'!K$118)
+($P710*VLOOKUP($S710+12,rate_basefnd,11)))
*$R710</f>
        <v>747048.26571999991</v>
      </c>
      <c r="AD710" s="1">
        <f>(($D710*'fnd base rates'!L$107)
+($E710*'fnd base rates'!L$108)
+($F710*'fnd base rates'!L$109)
+($G710*'fnd base rates'!L$110)
+($H710*'fnd base rates'!L$111)
+($I710*'fnd base rates'!L$112)
+($J710*'fnd base rates'!L$113)
+($K710*'fnd base rates'!L$114)
+($M710*'fnd base rates'!L$116)
+($N710*'fnd base rates'!L$117)
+($O710*'fnd base rates'!L$118)
+($P710*VLOOKUP($S710+12,rate_basefnd,12)))</f>
        <v>1283542.2249199999</v>
      </c>
      <c r="AE710" s="1">
        <f>(($D710*'fnd base rates'!M$107)
+($E710*'fnd base rates'!M$108)
+($F710*'fnd base rates'!M$109)
+($G710*'fnd base rates'!M$110)
+($H710*'fnd base rates'!M$111)
+($I710*'fnd base rates'!M$112)
+($J710*'fnd base rates'!M$113)
+($K710*'fnd base rates'!M$114)
+($M710*'fnd base rates'!M$116)
+($N710*'fnd base rates'!M$117)
+($O710*'fnd base rates'!M$118)
+($P710*VLOOKUP($S710+12,rate_basefnd,13)))</f>
        <v>0</v>
      </c>
      <c r="AF710" s="4">
        <f t="shared" si="767"/>
        <v>9841069.9072900005</v>
      </c>
      <c r="AH710" s="269">
        <f t="shared" si="768"/>
        <v>486348348</v>
      </c>
      <c r="AI710" s="4" t="str">
        <f t="shared" si="769"/>
        <v>486</v>
      </c>
      <c r="AJ710" s="2" t="str">
        <f t="shared" si="770"/>
        <v>348</v>
      </c>
      <c r="AK710" s="2" t="str">
        <f t="shared" si="771"/>
        <v>348</v>
      </c>
      <c r="AL710" s="4">
        <f t="shared" si="772"/>
        <v>1</v>
      </c>
      <c r="AM710" s="4">
        <f t="shared" si="763"/>
        <v>619</v>
      </c>
      <c r="AN710" s="4">
        <f t="shared" si="773"/>
        <v>9841069.9072900005</v>
      </c>
      <c r="AO710" s="4">
        <f t="shared" si="774"/>
        <v>15898</v>
      </c>
      <c r="AP710" s="4">
        <f t="shared" si="764"/>
        <v>0</v>
      </c>
      <c r="AQ710" s="4">
        <v>15898</v>
      </c>
      <c r="AW710" s="4">
        <v>15898</v>
      </c>
      <c r="AX710" s="5">
        <f t="shared" si="775"/>
        <v>0</v>
      </c>
      <c r="AY710" s="4">
        <v>15898</v>
      </c>
      <c r="AZ710" s="5"/>
      <c r="BB710" s="5">
        <f t="shared" ref="BB710" si="835">BC710-BA710</f>
        <v>0</v>
      </c>
    </row>
    <row r="711" spans="1:54" s="4" customFormat="1">
      <c r="A711" s="269">
        <v>486</v>
      </c>
      <c r="B711" s="2">
        <v>486348610</v>
      </c>
      <c r="C711" s="9" t="s">
        <v>1193</v>
      </c>
      <c r="D711" s="14">
        <f>'fnd enro'!D711</f>
        <v>0</v>
      </c>
      <c r="E711" s="14">
        <f>'fnd enro'!E711</f>
        <v>0</v>
      </c>
      <c r="F711" s="14">
        <f>'fnd enro'!F711</f>
        <v>1</v>
      </c>
      <c r="G711" s="14">
        <f>'fnd enro'!G711</f>
        <v>0</v>
      </c>
      <c r="H711" s="14">
        <f>'fnd enro'!H711</f>
        <v>0</v>
      </c>
      <c r="I711" s="14">
        <f>'fnd enro'!I711</f>
        <v>0</v>
      </c>
      <c r="J711" s="14">
        <f>'fnd enro'!J711</f>
        <v>0</v>
      </c>
      <c r="K711" s="15">
        <f>'fnd enro'!K711</f>
        <v>3.8600000000000002E-2</v>
      </c>
      <c r="L711" s="14">
        <f>'fnd enro'!L711</f>
        <v>0</v>
      </c>
      <c r="M711" s="14">
        <f>'fnd enro'!M711</f>
        <v>0</v>
      </c>
      <c r="N711" s="14">
        <f>'fnd enro'!N711</f>
        <v>0</v>
      </c>
      <c r="O711" s="14">
        <f>'fnd enro'!O711</f>
        <v>0</v>
      </c>
      <c r="P711" s="14">
        <f>'fnd enro'!P711</f>
        <v>0</v>
      </c>
      <c r="Q711" s="14">
        <f>'fnd enro'!R711</f>
        <v>1</v>
      </c>
      <c r="R711" s="15">
        <f t="shared" si="766"/>
        <v>1</v>
      </c>
      <c r="S711" s="14">
        <f>VALUE('fnd enro'!Q711)</f>
        <v>5</v>
      </c>
      <c r="T711" s="2"/>
      <c r="U711" s="1">
        <f>(($D711*'fnd base rates'!C$107)
+($E711*'fnd base rates'!C$108)
+($F711*'fnd base rates'!C$109)
+($G711*'fnd base rates'!C$110)
+($H711*'fnd base rates'!C$111)
+($I711*'fnd base rates'!C$112)
+($J711*'fnd base rates'!C$113)
+($K711*'fnd base rates'!C$114)
+($M711*'fnd base rates'!C$116)
+($N711*'fnd base rates'!C$117)
+($O711*'fnd base rates'!C$118)
+($P711*VLOOKUP($S711+12,rate_basefnd,3)))
*$R711</f>
        <v>536.46134600000005</v>
      </c>
      <c r="V711" s="1">
        <f>(($D711*'fnd base rates'!D$107)
+($E711*'fnd base rates'!D$108)
+($F711*'fnd base rates'!D$109)
+($G711*'fnd base rates'!D$110)
+($H711*'fnd base rates'!D$111)
+($I711*'fnd base rates'!D$112)
+($J711*'fnd base rates'!D$113)
+($K711*'fnd base rates'!D$114)
+($M711*'fnd base rates'!D$116)
+($N711*'fnd base rates'!D$117)
+($O711*'fnd base rates'!D$118)
+($P711*VLOOKUP($S711+12,rate_basefnd,4)))
*$R711</f>
        <v>765.08</v>
      </c>
      <c r="W711" s="1">
        <f>(($D711*'fnd base rates'!E$107)
+($E711*'fnd base rates'!E$108)
+($F711*'fnd base rates'!E$109)
+($G711*'fnd base rates'!E$110)
+($H711*'fnd base rates'!E$111)
+($I711*'fnd base rates'!E$112)
+($J711*'fnd base rates'!E$113)
+($K711*'fnd base rates'!E$114)
+($M711*'fnd base rates'!E$116)
+($N711*'fnd base rates'!E$117)
+($O711*'fnd base rates'!E$118)
+($P711*VLOOKUP($S711+12,rate_basefnd,5)))
*$R711</f>
        <v>3880.480376</v>
      </c>
      <c r="X711" s="1">
        <f>(($D711*'fnd base rates'!F$107)
+($E711*'fnd base rates'!F$108)
+($F711*'fnd base rates'!F$109)
+($G711*'fnd base rates'!F$110)
+($H711*'fnd base rates'!F$111)
+($I711*'fnd base rates'!F$112)
+($J711*'fnd base rates'!F$113)
+($K711*'fnd base rates'!F$114)
+($M711*'fnd base rates'!F$116)
+($N711*'fnd base rates'!F$117)
+($O711*'fnd base rates'!F$118)
+($P711*VLOOKUP($S711+12,rate_basefnd,6)))
*$R711</f>
        <v>1247.446412</v>
      </c>
      <c r="Y711" s="1">
        <f>(($D711*'fnd base rates'!G$107)
+($E711*'fnd base rates'!G$108)
+($F711*'fnd base rates'!G$109)
+($G711*'fnd base rates'!G$110)
+($H711*'fnd base rates'!G$111)
+($I711*'fnd base rates'!G$112)
+($J711*'fnd base rates'!G$113)
+($K711*'fnd base rates'!G$114)
+($M711*'fnd base rates'!G$116)
+($N711*'fnd base rates'!G$117)
+($O711*'fnd base rates'!G$118)
+($P711*VLOOKUP($S711+12,rate_basefnd,7)))
*$R711</f>
        <v>156.77328199999999</v>
      </c>
      <c r="Z711" s="1">
        <f>(($D711*'fnd base rates'!H$107)
+($E711*'fnd base rates'!H$108)
+($F711*'fnd base rates'!H$109)
+($G711*'fnd base rates'!H$110)
+($H711*'fnd base rates'!H$111)
+($I711*'fnd base rates'!H$112)
+($J711*'fnd base rates'!H$113)
+($K711*'fnd base rates'!H$114)
+($M711*'fnd base rates'!H$116)
+($N711*'fnd base rates'!H$117)
+($O711*'fnd base rates'!H$118)
+($P711*VLOOKUP($S711+12,rate_basefnd,8)))</f>
        <v>523.43893400000002</v>
      </c>
      <c r="AA711" s="1">
        <f>(($D711*'fnd base rates'!I$107)
+($E711*'fnd base rates'!I$108)
+($F711*'fnd base rates'!I$109)
+($G711*'fnd base rates'!I$110)
+($H711*'fnd base rates'!I$111)
+($I711*'fnd base rates'!I$112)
+($J711*'fnd base rates'!I$113)
+($K711*'fnd base rates'!I$114)
+($M711*'fnd base rates'!I$116)
+($N711*'fnd base rates'!I$117)
+($O711*'fnd base rates'!I$118)
+($P711*VLOOKUP($S711+12,rate_basefnd,9)))
*$R711</f>
        <v>306.35000000000002</v>
      </c>
      <c r="AB711" s="1">
        <f>(($D711*'fnd base rates'!J$107)
+($E711*'fnd base rates'!J$108)
+($F711*'fnd base rates'!J$109)
+($G711*'fnd base rates'!J$110)
+($H711*'fnd base rates'!J$111)
+($I711*'fnd base rates'!J$112)
+($J711*'fnd base rates'!J$113)
+($K711*'fnd base rates'!J$114)
+($M711*'fnd base rates'!J$116)
+($N711*'fnd base rates'!J$117)
+($O711*'fnd base rates'!J$118)
+($P711*VLOOKUP($S711+12,rate_basefnd,10)))
*$R711</f>
        <v>101.56</v>
      </c>
      <c r="AC711" s="1">
        <f>(($D711*'fnd base rates'!K$107)
+($E711*'fnd base rates'!K$108)
+($F711*'fnd base rates'!K$109)
+($G711*'fnd base rates'!K$110)
+($H711*'fnd base rates'!K$111)
+($I711*'fnd base rates'!K$112)
+($J711*'fnd base rates'!K$113)
+($K711*'fnd base rates'!K$114)
+($M711*'fnd base rates'!K$116)
+($N711*'fnd base rates'!K$117)
+($O711*'fnd base rates'!K$118)
+($P711*VLOOKUP($S711+12,rate_basefnd,11)))
*$R711</f>
        <v>1100.2098799999999</v>
      </c>
      <c r="AD711" s="1">
        <f>(($D711*'fnd base rates'!L$107)
+($E711*'fnd base rates'!L$108)
+($F711*'fnd base rates'!L$109)
+($G711*'fnd base rates'!L$110)
+($H711*'fnd base rates'!L$111)
+($I711*'fnd base rates'!L$112)
+($J711*'fnd base rates'!L$113)
+($K711*'fnd base rates'!L$114)
+($M711*'fnd base rates'!L$116)
+($N711*'fnd base rates'!L$117)
+($O711*'fnd base rates'!L$118)
+($P711*VLOOKUP($S711+12,rate_basefnd,12)))</f>
        <v>1446.1266800000001</v>
      </c>
      <c r="AE711" s="1">
        <f>(($D711*'fnd base rates'!M$107)
+($E711*'fnd base rates'!M$108)
+($F711*'fnd base rates'!M$109)
+($G711*'fnd base rates'!M$110)
+($H711*'fnd base rates'!M$111)
+($I711*'fnd base rates'!M$112)
+($J711*'fnd base rates'!M$113)
+($K711*'fnd base rates'!M$114)
+($M711*'fnd base rates'!M$116)
+($N711*'fnd base rates'!M$117)
+($O711*'fnd base rates'!M$118)
+($P711*VLOOKUP($S711+12,rate_basefnd,13)))</f>
        <v>0</v>
      </c>
      <c r="AF711" s="4">
        <f t="shared" si="767"/>
        <v>10063.92691</v>
      </c>
      <c r="AH711" s="269">
        <f t="shared" si="768"/>
        <v>486348610</v>
      </c>
      <c r="AI711" s="4" t="str">
        <f t="shared" si="769"/>
        <v>486</v>
      </c>
      <c r="AJ711" s="2" t="str">
        <f t="shared" si="770"/>
        <v>348</v>
      </c>
      <c r="AK711" s="2" t="str">
        <f t="shared" si="771"/>
        <v>610</v>
      </c>
      <c r="AL711" s="4">
        <f t="shared" si="772"/>
        <v>1</v>
      </c>
      <c r="AM711" s="4">
        <f t="shared" si="763"/>
        <v>1</v>
      </c>
      <c r="AN711" s="4">
        <f t="shared" si="773"/>
        <v>10063.92691</v>
      </c>
      <c r="AO711" s="4">
        <f t="shared" si="774"/>
        <v>10064</v>
      </c>
      <c r="AP711" s="4">
        <f t="shared" si="764"/>
        <v>0</v>
      </c>
      <c r="AQ711" s="4">
        <v>10064</v>
      </c>
      <c r="AW711" s="4">
        <v>10064</v>
      </c>
      <c r="AX711" s="5">
        <f t="shared" si="775"/>
        <v>0</v>
      </c>
      <c r="AY711" s="4">
        <v>10064</v>
      </c>
      <c r="AZ711" s="5"/>
      <c r="BB711" s="5">
        <f t="shared" ref="BB711" si="836">BC711-BA711</f>
        <v>0</v>
      </c>
    </row>
    <row r="712" spans="1:54" s="4" customFormat="1">
      <c r="A712" s="269">
        <v>486</v>
      </c>
      <c r="B712" s="2">
        <v>486348658</v>
      </c>
      <c r="C712" s="9" t="s">
        <v>1193</v>
      </c>
      <c r="D712" s="14">
        <f>'fnd enro'!D712</f>
        <v>0</v>
      </c>
      <c r="E712" s="14">
        <f>'fnd enro'!E712</f>
        <v>0</v>
      </c>
      <c r="F712" s="14">
        <f>'fnd enro'!F712</f>
        <v>2</v>
      </c>
      <c r="G712" s="14">
        <f>'fnd enro'!G712</f>
        <v>1</v>
      </c>
      <c r="H712" s="14">
        <f>'fnd enro'!H712</f>
        <v>0</v>
      </c>
      <c r="I712" s="14">
        <f>'fnd enro'!I712</f>
        <v>0</v>
      </c>
      <c r="J712" s="14">
        <f>'fnd enro'!J712</f>
        <v>0</v>
      </c>
      <c r="K712" s="15">
        <f>'fnd enro'!K712</f>
        <v>0.1158</v>
      </c>
      <c r="L712" s="14">
        <f>'fnd enro'!L712</f>
        <v>0</v>
      </c>
      <c r="M712" s="14">
        <f>'fnd enro'!M712</f>
        <v>1</v>
      </c>
      <c r="N712" s="14">
        <f>'fnd enro'!N712</f>
        <v>0</v>
      </c>
      <c r="O712" s="14">
        <f>'fnd enro'!O712</f>
        <v>0</v>
      </c>
      <c r="P712" s="14">
        <f>'fnd enro'!P712</f>
        <v>3</v>
      </c>
      <c r="Q712" s="14">
        <f>'fnd enro'!R712</f>
        <v>3</v>
      </c>
      <c r="R712" s="15">
        <f t="shared" si="766"/>
        <v>1</v>
      </c>
      <c r="S712" s="14">
        <f>VALUE('fnd enro'!Q712)</f>
        <v>7</v>
      </c>
      <c r="T712" s="2"/>
      <c r="U712" s="1">
        <f>(($D712*'fnd base rates'!C$107)
+($E712*'fnd base rates'!C$108)
+($F712*'fnd base rates'!C$109)
+($G712*'fnd base rates'!C$110)
+($H712*'fnd base rates'!C$111)
+($I712*'fnd base rates'!C$112)
+($J712*'fnd base rates'!C$113)
+($K712*'fnd base rates'!C$114)
+($M712*'fnd base rates'!C$116)
+($N712*'fnd base rates'!C$117)
+($O712*'fnd base rates'!C$118)
+($P712*VLOOKUP($S712+12,rate_basefnd,3)))
*$R712</f>
        <v>1916.4640380000001</v>
      </c>
      <c r="V712" s="1">
        <f>(($D712*'fnd base rates'!D$107)
+($E712*'fnd base rates'!D$108)
+($F712*'fnd base rates'!D$109)
+($G712*'fnd base rates'!D$110)
+($H712*'fnd base rates'!D$111)
+($I712*'fnd base rates'!D$112)
+($J712*'fnd base rates'!D$113)
+($K712*'fnd base rates'!D$114)
+($M712*'fnd base rates'!D$116)
+($N712*'fnd base rates'!D$117)
+($O712*'fnd base rates'!D$118)
+($P712*VLOOKUP($S712+12,rate_basefnd,4)))
*$R712</f>
        <v>3447.92</v>
      </c>
      <c r="W712" s="1">
        <f>(($D712*'fnd base rates'!E$107)
+($E712*'fnd base rates'!E$108)
+($F712*'fnd base rates'!E$109)
+($G712*'fnd base rates'!E$110)
+($H712*'fnd base rates'!E$111)
+($I712*'fnd base rates'!E$112)
+($J712*'fnd base rates'!E$113)
+($K712*'fnd base rates'!E$114)
+($M712*'fnd base rates'!E$116)
+($N712*'fnd base rates'!E$117)
+($O712*'fnd base rates'!E$118)
+($P712*VLOOKUP($S712+12,rate_basefnd,5)))
*$R712</f>
        <v>22404.971127999997</v>
      </c>
      <c r="X712" s="1">
        <f>(($D712*'fnd base rates'!F$107)
+($E712*'fnd base rates'!F$108)
+($F712*'fnd base rates'!F$109)
+($G712*'fnd base rates'!F$110)
+($H712*'fnd base rates'!F$111)
+($I712*'fnd base rates'!F$112)
+($J712*'fnd base rates'!F$113)
+($K712*'fnd base rates'!F$114)
+($M712*'fnd base rates'!F$116)
+($N712*'fnd base rates'!F$117)
+($O712*'fnd base rates'!F$118)
+($P712*VLOOKUP($S712+12,rate_basefnd,6)))
*$R712</f>
        <v>3919.3592359999998</v>
      </c>
      <c r="Y712" s="1">
        <f>(($D712*'fnd base rates'!G$107)
+($E712*'fnd base rates'!G$108)
+($F712*'fnd base rates'!G$109)
+($G712*'fnd base rates'!G$110)
+($H712*'fnd base rates'!G$111)
+($I712*'fnd base rates'!G$112)
+($J712*'fnd base rates'!G$113)
+($K712*'fnd base rates'!G$114)
+($M712*'fnd base rates'!G$116)
+($N712*'fnd base rates'!G$117)
+($O712*'fnd base rates'!G$118)
+($P712*VLOOKUP($S712+12,rate_basefnd,7)))
*$R712</f>
        <v>982.96984600000008</v>
      </c>
      <c r="Z712" s="1">
        <f>(($D712*'fnd base rates'!H$107)
+($E712*'fnd base rates'!H$108)
+($F712*'fnd base rates'!H$109)
+($G712*'fnd base rates'!H$110)
+($H712*'fnd base rates'!H$111)
+($I712*'fnd base rates'!H$112)
+($J712*'fnd base rates'!H$113)
+($K712*'fnd base rates'!H$114)
+($M712*'fnd base rates'!H$116)
+($N712*'fnd base rates'!H$117)
+($O712*'fnd base rates'!H$118)
+($P712*VLOOKUP($S712+12,rate_basefnd,8)))</f>
        <v>1767.576802</v>
      </c>
      <c r="AA712" s="1">
        <f>(($D712*'fnd base rates'!I$107)
+($E712*'fnd base rates'!I$108)
+($F712*'fnd base rates'!I$109)
+($G712*'fnd base rates'!I$110)
+($H712*'fnd base rates'!I$111)
+($I712*'fnd base rates'!I$112)
+($J712*'fnd base rates'!I$113)
+($K712*'fnd base rates'!I$114)
+($M712*'fnd base rates'!I$116)
+($N712*'fnd base rates'!I$117)
+($O712*'fnd base rates'!I$118)
+($P712*VLOOKUP($S712+12,rate_basefnd,9)))
*$R712</f>
        <v>1380.5900000000001</v>
      </c>
      <c r="AB712" s="1">
        <f>(($D712*'fnd base rates'!J$107)
+($E712*'fnd base rates'!J$108)
+($F712*'fnd base rates'!J$109)
+($G712*'fnd base rates'!J$110)
+($H712*'fnd base rates'!J$111)
+($I712*'fnd base rates'!J$112)
+($J712*'fnd base rates'!J$113)
+($K712*'fnd base rates'!J$114)
+($M712*'fnd base rates'!J$116)
+($N712*'fnd base rates'!J$117)
+($O712*'fnd base rates'!J$118)
+($P712*VLOOKUP($S712+12,rate_basefnd,10)))
*$R712</f>
        <v>2384.83</v>
      </c>
      <c r="AC712" s="1">
        <f>(($D712*'fnd base rates'!K$107)
+($E712*'fnd base rates'!K$108)
+($F712*'fnd base rates'!K$109)
+($G712*'fnd base rates'!K$110)
+($H712*'fnd base rates'!K$111)
+($I712*'fnd base rates'!K$112)
+($J712*'fnd base rates'!K$113)
+($K712*'fnd base rates'!K$114)
+($M712*'fnd base rates'!K$116)
+($N712*'fnd base rates'!K$117)
+($O712*'fnd base rates'!K$118)
+($P712*VLOOKUP($S712+12,rate_basefnd,11)))
*$R712</f>
        <v>3604.0796399999995</v>
      </c>
      <c r="AD712" s="1">
        <f>(($D712*'fnd base rates'!L$107)
+($E712*'fnd base rates'!L$108)
+($F712*'fnd base rates'!L$109)
+($G712*'fnd base rates'!L$110)
+($H712*'fnd base rates'!L$111)
+($I712*'fnd base rates'!L$112)
+($J712*'fnd base rates'!L$113)
+($K712*'fnd base rates'!L$114)
+($M712*'fnd base rates'!L$116)
+($N712*'fnd base rates'!L$117)
+($O712*'fnd base rates'!L$118)
+($P712*VLOOKUP($S712+12,rate_basefnd,12)))</f>
        <v>6157.2300400000004</v>
      </c>
      <c r="AE712" s="1">
        <f>(($D712*'fnd base rates'!M$107)
+($E712*'fnd base rates'!M$108)
+($F712*'fnd base rates'!M$109)
+($G712*'fnd base rates'!M$110)
+($H712*'fnd base rates'!M$111)
+($I712*'fnd base rates'!M$112)
+($J712*'fnd base rates'!M$113)
+($K712*'fnd base rates'!M$114)
+($M712*'fnd base rates'!M$116)
+($N712*'fnd base rates'!M$117)
+($O712*'fnd base rates'!M$118)
+($P712*VLOOKUP($S712+12,rate_basefnd,13)))</f>
        <v>0</v>
      </c>
      <c r="AF712" s="4">
        <f t="shared" si="767"/>
        <v>47965.990729999998</v>
      </c>
      <c r="AH712" s="269">
        <f t="shared" si="768"/>
        <v>486348658</v>
      </c>
      <c r="AI712" s="4" t="str">
        <f t="shared" si="769"/>
        <v>486</v>
      </c>
      <c r="AJ712" s="2" t="str">
        <f t="shared" si="770"/>
        <v>348</v>
      </c>
      <c r="AK712" s="2" t="str">
        <f t="shared" si="771"/>
        <v>658</v>
      </c>
      <c r="AL712" s="4">
        <f t="shared" si="772"/>
        <v>1</v>
      </c>
      <c r="AM712" s="4">
        <f t="shared" si="763"/>
        <v>3</v>
      </c>
      <c r="AN712" s="4">
        <f t="shared" si="773"/>
        <v>47965.990729999998</v>
      </c>
      <c r="AO712" s="4">
        <f t="shared" si="774"/>
        <v>15989</v>
      </c>
      <c r="AP712" s="4">
        <f t="shared" si="764"/>
        <v>0</v>
      </c>
      <c r="AQ712" s="4">
        <v>15989</v>
      </c>
      <c r="AW712" s="4">
        <v>15989</v>
      </c>
      <c r="AX712" s="5">
        <f t="shared" si="775"/>
        <v>0</v>
      </c>
      <c r="AY712" s="4">
        <v>15989</v>
      </c>
      <c r="AZ712" s="5"/>
      <c r="BB712" s="5">
        <f t="shared" ref="BB712" si="837">BC712-BA712</f>
        <v>0</v>
      </c>
    </row>
    <row r="713" spans="1:54" s="4" customFormat="1">
      <c r="A713" s="269">
        <v>486</v>
      </c>
      <c r="B713" s="2">
        <v>486348753</v>
      </c>
      <c r="C713" s="9" t="s">
        <v>1193</v>
      </c>
      <c r="D713" s="14">
        <f>'fnd enro'!D713</f>
        <v>0</v>
      </c>
      <c r="E713" s="14">
        <f>'fnd enro'!E713</f>
        <v>0</v>
      </c>
      <c r="F713" s="14">
        <f>'fnd enro'!F713</f>
        <v>0</v>
      </c>
      <c r="G713" s="14">
        <f>'fnd enro'!G713</f>
        <v>1</v>
      </c>
      <c r="H713" s="14">
        <f>'fnd enro'!H713</f>
        <v>0</v>
      </c>
      <c r="I713" s="14">
        <f>'fnd enro'!I713</f>
        <v>0</v>
      </c>
      <c r="J713" s="14">
        <f>'fnd enro'!J713</f>
        <v>0</v>
      </c>
      <c r="K713" s="15">
        <f>'fnd enro'!K713</f>
        <v>3.8600000000000002E-2</v>
      </c>
      <c r="L713" s="14">
        <f>'fnd enro'!L713</f>
        <v>0</v>
      </c>
      <c r="M713" s="14">
        <f>'fnd enro'!M713</f>
        <v>0</v>
      </c>
      <c r="N713" s="14">
        <f>'fnd enro'!N713</f>
        <v>0</v>
      </c>
      <c r="O713" s="14">
        <f>'fnd enro'!O713</f>
        <v>0</v>
      </c>
      <c r="P713" s="14">
        <f>'fnd enro'!P713</f>
        <v>0</v>
      </c>
      <c r="Q713" s="14">
        <f>'fnd enro'!R713</f>
        <v>1</v>
      </c>
      <c r="R713" s="15">
        <f t="shared" si="766"/>
        <v>1</v>
      </c>
      <c r="S713" s="14">
        <f>VALUE('fnd enro'!Q713)</f>
        <v>7</v>
      </c>
      <c r="T713" s="2"/>
      <c r="U713" s="1">
        <f>(($D713*'fnd base rates'!C$107)
+($E713*'fnd base rates'!C$108)
+($F713*'fnd base rates'!C$109)
+($G713*'fnd base rates'!C$110)
+($H713*'fnd base rates'!C$111)
+($I713*'fnd base rates'!C$112)
+($J713*'fnd base rates'!C$113)
+($K713*'fnd base rates'!C$114)
+($M713*'fnd base rates'!C$116)
+($N713*'fnd base rates'!C$117)
+($O713*'fnd base rates'!C$118)
+($P713*VLOOKUP($S713+12,rate_basefnd,3)))
*$R713</f>
        <v>536.46134600000005</v>
      </c>
      <c r="V713" s="1">
        <f>(($D713*'fnd base rates'!D$107)
+($E713*'fnd base rates'!D$108)
+($F713*'fnd base rates'!D$109)
+($G713*'fnd base rates'!D$110)
+($H713*'fnd base rates'!D$111)
+($I713*'fnd base rates'!D$112)
+($J713*'fnd base rates'!D$113)
+($K713*'fnd base rates'!D$114)
+($M713*'fnd base rates'!D$116)
+($N713*'fnd base rates'!D$117)
+($O713*'fnd base rates'!D$118)
+($P713*VLOOKUP($S713+12,rate_basefnd,4)))
*$R713</f>
        <v>765.08</v>
      </c>
      <c r="W713" s="1">
        <f>(($D713*'fnd base rates'!E$107)
+($E713*'fnd base rates'!E$108)
+($F713*'fnd base rates'!E$109)
+($G713*'fnd base rates'!E$110)
+($H713*'fnd base rates'!E$111)
+($I713*'fnd base rates'!E$112)
+($J713*'fnd base rates'!E$113)
+($K713*'fnd base rates'!E$114)
+($M713*'fnd base rates'!E$116)
+($N713*'fnd base rates'!E$117)
+($O713*'fnd base rates'!E$118)
+($P713*VLOOKUP($S713+12,rate_basefnd,5)))
*$R713</f>
        <v>3880.4303760000003</v>
      </c>
      <c r="X713" s="1">
        <f>(($D713*'fnd base rates'!F$107)
+($E713*'fnd base rates'!F$108)
+($F713*'fnd base rates'!F$109)
+($G713*'fnd base rates'!F$110)
+($H713*'fnd base rates'!F$111)
+($I713*'fnd base rates'!F$112)
+($J713*'fnd base rates'!F$113)
+($K713*'fnd base rates'!F$114)
+($M713*'fnd base rates'!F$116)
+($N713*'fnd base rates'!F$117)
+($O713*'fnd base rates'!F$118)
+($P713*VLOOKUP($S713+12,rate_basefnd,6)))
*$R713</f>
        <v>1247.446412</v>
      </c>
      <c r="Y713" s="1">
        <f>(($D713*'fnd base rates'!G$107)
+($E713*'fnd base rates'!G$108)
+($F713*'fnd base rates'!G$109)
+($G713*'fnd base rates'!G$110)
+($H713*'fnd base rates'!G$111)
+($I713*'fnd base rates'!G$112)
+($J713*'fnd base rates'!G$113)
+($K713*'fnd base rates'!G$114)
+($M713*'fnd base rates'!G$116)
+($N713*'fnd base rates'!G$117)
+($O713*'fnd base rates'!G$118)
+($P713*VLOOKUP($S713+12,rate_basefnd,7)))
*$R713</f>
        <v>156.793282</v>
      </c>
      <c r="Z713" s="1">
        <f>(($D713*'fnd base rates'!H$107)
+($E713*'fnd base rates'!H$108)
+($F713*'fnd base rates'!H$109)
+($G713*'fnd base rates'!H$110)
+($H713*'fnd base rates'!H$111)
+($I713*'fnd base rates'!H$112)
+($J713*'fnd base rates'!H$113)
+($K713*'fnd base rates'!H$114)
+($M713*'fnd base rates'!H$116)
+($N713*'fnd base rates'!H$117)
+($O713*'fnd base rates'!H$118)
+($P713*VLOOKUP($S713+12,rate_basefnd,8)))</f>
        <v>523.43893400000002</v>
      </c>
      <c r="AA713" s="1">
        <f>(($D713*'fnd base rates'!I$107)
+($E713*'fnd base rates'!I$108)
+($F713*'fnd base rates'!I$109)
+($G713*'fnd base rates'!I$110)
+($H713*'fnd base rates'!I$111)
+($I713*'fnd base rates'!I$112)
+($J713*'fnd base rates'!I$113)
+($K713*'fnd base rates'!I$114)
+($M713*'fnd base rates'!I$116)
+($N713*'fnd base rates'!I$117)
+($O713*'fnd base rates'!I$118)
+($P713*VLOOKUP($S713+12,rate_basefnd,9)))
*$R713</f>
        <v>306.35000000000002</v>
      </c>
      <c r="AB713" s="1">
        <f>(($D713*'fnd base rates'!J$107)
+($E713*'fnd base rates'!J$108)
+($F713*'fnd base rates'!J$109)
+($G713*'fnd base rates'!J$110)
+($H713*'fnd base rates'!J$111)
+($I713*'fnd base rates'!J$112)
+($J713*'fnd base rates'!J$113)
+($K713*'fnd base rates'!J$114)
+($M713*'fnd base rates'!J$116)
+($N713*'fnd base rates'!J$117)
+($O713*'fnd base rates'!J$118)
+($P713*VLOOKUP($S713+12,rate_basefnd,10)))
*$R713</f>
        <v>152.32</v>
      </c>
      <c r="AC713" s="1">
        <f>(($D713*'fnd base rates'!K$107)
+($E713*'fnd base rates'!K$108)
+($F713*'fnd base rates'!K$109)
+($G713*'fnd base rates'!K$110)
+($H713*'fnd base rates'!K$111)
+($I713*'fnd base rates'!K$112)
+($J713*'fnd base rates'!K$113)
+($K713*'fnd base rates'!K$114)
+($M713*'fnd base rates'!K$116)
+($N713*'fnd base rates'!K$117)
+($O713*'fnd base rates'!K$118)
+($P713*VLOOKUP($S713+12,rate_basefnd,11)))
*$R713</f>
        <v>1100.2098799999999</v>
      </c>
      <c r="AD713" s="1">
        <f>(($D713*'fnd base rates'!L$107)
+($E713*'fnd base rates'!L$108)
+($F713*'fnd base rates'!L$109)
+($G713*'fnd base rates'!L$110)
+($H713*'fnd base rates'!L$111)
+($I713*'fnd base rates'!L$112)
+($J713*'fnd base rates'!L$113)
+($K713*'fnd base rates'!L$114)
+($M713*'fnd base rates'!L$116)
+($N713*'fnd base rates'!L$117)
+($O713*'fnd base rates'!L$118)
+($P713*VLOOKUP($S713+12,rate_basefnd,12)))</f>
        <v>1446.1566800000001</v>
      </c>
      <c r="AE713" s="1">
        <f>(($D713*'fnd base rates'!M$107)
+($E713*'fnd base rates'!M$108)
+($F713*'fnd base rates'!M$109)
+($G713*'fnd base rates'!M$110)
+($H713*'fnd base rates'!M$111)
+($I713*'fnd base rates'!M$112)
+($J713*'fnd base rates'!M$113)
+($K713*'fnd base rates'!M$114)
+($M713*'fnd base rates'!M$116)
+($N713*'fnd base rates'!M$117)
+($O713*'fnd base rates'!M$118)
+($P713*VLOOKUP($S713+12,rate_basefnd,13)))</f>
        <v>0</v>
      </c>
      <c r="AF713" s="4">
        <f t="shared" si="767"/>
        <v>10114.68691</v>
      </c>
      <c r="AH713" s="269">
        <f t="shared" si="768"/>
        <v>486348753</v>
      </c>
      <c r="AI713" s="4" t="str">
        <f t="shared" si="769"/>
        <v>486</v>
      </c>
      <c r="AJ713" s="2" t="str">
        <f t="shared" si="770"/>
        <v>348</v>
      </c>
      <c r="AK713" s="2" t="str">
        <f t="shared" si="771"/>
        <v>753</v>
      </c>
      <c r="AL713" s="4">
        <f t="shared" si="772"/>
        <v>1</v>
      </c>
      <c r="AM713" s="4">
        <f t="shared" si="763"/>
        <v>1</v>
      </c>
      <c r="AN713" s="4">
        <f t="shared" si="773"/>
        <v>10114.68691</v>
      </c>
      <c r="AO713" s="4">
        <f t="shared" si="774"/>
        <v>10115</v>
      </c>
      <c r="AP713" s="4">
        <f t="shared" si="764"/>
        <v>0</v>
      </c>
      <c r="AQ713" s="4">
        <v>10115</v>
      </c>
      <c r="AW713" s="4">
        <v>10115</v>
      </c>
      <c r="AX713" s="5">
        <f t="shared" si="775"/>
        <v>0</v>
      </c>
      <c r="AY713" s="4">
        <v>10115</v>
      </c>
      <c r="AZ713" s="5"/>
      <c r="BB713" s="5">
        <f t="shared" ref="BB713" si="838">BC713-BA713</f>
        <v>0</v>
      </c>
    </row>
    <row r="714" spans="1:54" s="4" customFormat="1">
      <c r="A714" s="269">
        <v>486</v>
      </c>
      <c r="B714" s="2">
        <v>486348767</v>
      </c>
      <c r="C714" s="9" t="s">
        <v>1193</v>
      </c>
      <c r="D714" s="14">
        <f>'fnd enro'!D714</f>
        <v>0</v>
      </c>
      <c r="E714" s="14">
        <f>'fnd enro'!E714</f>
        <v>0</v>
      </c>
      <c r="F714" s="14">
        <f>'fnd enro'!F714</f>
        <v>3</v>
      </c>
      <c r="G714" s="14">
        <f>'fnd enro'!G714</f>
        <v>8</v>
      </c>
      <c r="H714" s="14">
        <f>'fnd enro'!H714</f>
        <v>4</v>
      </c>
      <c r="I714" s="14">
        <f>'fnd enro'!I714</f>
        <v>0</v>
      </c>
      <c r="J714" s="14">
        <f>'fnd enro'!J714</f>
        <v>0</v>
      </c>
      <c r="K714" s="15">
        <f>'fnd enro'!K714</f>
        <v>0.57899999999999996</v>
      </c>
      <c r="L714" s="14">
        <f>'fnd enro'!L714</f>
        <v>0</v>
      </c>
      <c r="M714" s="14">
        <f>'fnd enro'!M714</f>
        <v>3</v>
      </c>
      <c r="N714" s="14">
        <f>'fnd enro'!N714</f>
        <v>0</v>
      </c>
      <c r="O714" s="14">
        <f>'fnd enro'!O714</f>
        <v>0</v>
      </c>
      <c r="P714" s="14">
        <f>'fnd enro'!P714</f>
        <v>11</v>
      </c>
      <c r="Q714" s="14">
        <f>'fnd enro'!R714</f>
        <v>15</v>
      </c>
      <c r="R714" s="15">
        <f t="shared" si="766"/>
        <v>1</v>
      </c>
      <c r="S714" s="14">
        <f>VALUE('fnd enro'!Q714)</f>
        <v>9</v>
      </c>
      <c r="T714" s="2"/>
      <c r="U714" s="1">
        <f>(($D714*'fnd base rates'!C$107)
+($E714*'fnd base rates'!C$108)
+($F714*'fnd base rates'!C$109)
+($G714*'fnd base rates'!C$110)
+($H714*'fnd base rates'!C$111)
+($I714*'fnd base rates'!C$112)
+($J714*'fnd base rates'!C$113)
+($K714*'fnd base rates'!C$114)
+($M714*'fnd base rates'!C$116)
+($N714*'fnd base rates'!C$117)
+($O714*'fnd base rates'!C$118)
+($P714*VLOOKUP($S714+12,rate_basefnd,3)))
*$R714</f>
        <v>9183.7601900000009</v>
      </c>
      <c r="V714" s="1">
        <f>(($D714*'fnd base rates'!D$107)
+($E714*'fnd base rates'!D$108)
+($F714*'fnd base rates'!D$109)
+($G714*'fnd base rates'!D$110)
+($H714*'fnd base rates'!D$111)
+($I714*'fnd base rates'!D$112)
+($J714*'fnd base rates'!D$113)
+($K714*'fnd base rates'!D$114)
+($M714*'fnd base rates'!D$116)
+($N714*'fnd base rates'!D$117)
+($O714*'fnd base rates'!D$118)
+($P714*VLOOKUP($S714+12,rate_basefnd,4)))
*$R714</f>
        <v>15955.6</v>
      </c>
      <c r="W714" s="1">
        <f>(($D714*'fnd base rates'!E$107)
+($E714*'fnd base rates'!E$108)
+($F714*'fnd base rates'!E$109)
+($G714*'fnd base rates'!E$110)
+($H714*'fnd base rates'!E$111)
+($I714*'fnd base rates'!E$112)
+($J714*'fnd base rates'!E$113)
+($K714*'fnd base rates'!E$114)
+($M714*'fnd base rates'!E$116)
+($N714*'fnd base rates'!E$117)
+($O714*'fnd base rates'!E$118)
+($P714*VLOOKUP($S714+12,rate_basefnd,5)))
*$R714</f>
        <v>98783.08563999999</v>
      </c>
      <c r="X714" s="1">
        <f>(($D714*'fnd base rates'!F$107)
+($E714*'fnd base rates'!F$108)
+($F714*'fnd base rates'!F$109)
+($G714*'fnd base rates'!F$110)
+($H714*'fnd base rates'!F$111)
+($I714*'fnd base rates'!F$112)
+($J714*'fnd base rates'!F$113)
+($K714*'fnd base rates'!F$114)
+($M714*'fnd base rates'!F$116)
+($N714*'fnd base rates'!F$117)
+($O714*'fnd base rates'!F$118)
+($P714*VLOOKUP($S714+12,rate_basefnd,6)))
*$R714</f>
        <v>18234.476180000001</v>
      </c>
      <c r="Y714" s="1">
        <f>(($D714*'fnd base rates'!G$107)
+($E714*'fnd base rates'!G$108)
+($F714*'fnd base rates'!G$109)
+($G714*'fnd base rates'!G$110)
+($H714*'fnd base rates'!G$111)
+($I714*'fnd base rates'!G$112)
+($J714*'fnd base rates'!G$113)
+($K714*'fnd base rates'!G$114)
+($M714*'fnd base rates'!G$116)
+($N714*'fnd base rates'!G$117)
+($O714*'fnd base rates'!G$118)
+($P714*VLOOKUP($S714+12,rate_basefnd,7)))
*$R714</f>
        <v>4420.0792300000003</v>
      </c>
      <c r="Z714" s="1">
        <f>(($D714*'fnd base rates'!H$107)
+($E714*'fnd base rates'!H$108)
+($F714*'fnd base rates'!H$109)
+($G714*'fnd base rates'!H$110)
+($H714*'fnd base rates'!H$111)
+($I714*'fnd base rates'!H$112)
+($J714*'fnd base rates'!H$113)
+($K714*'fnd base rates'!H$114)
+($M714*'fnd base rates'!H$116)
+($N714*'fnd base rates'!H$117)
+($O714*'fnd base rates'!H$118)
+($P714*VLOOKUP($S714+12,rate_basefnd,8)))</f>
        <v>8517.5340099999994</v>
      </c>
      <c r="AA714" s="1">
        <f>(($D714*'fnd base rates'!I$107)
+($E714*'fnd base rates'!I$108)
+($F714*'fnd base rates'!I$109)
+($G714*'fnd base rates'!I$110)
+($H714*'fnd base rates'!I$111)
+($I714*'fnd base rates'!I$112)
+($J714*'fnd base rates'!I$113)
+($K714*'fnd base rates'!I$114)
+($M714*'fnd base rates'!I$116)
+($N714*'fnd base rates'!I$117)
+($O714*'fnd base rates'!I$118)
+($P714*VLOOKUP($S714+12,rate_basefnd,9)))
*$R714</f>
        <v>6608.8700000000008</v>
      </c>
      <c r="AB714" s="1">
        <f>(($D714*'fnd base rates'!J$107)
+($E714*'fnd base rates'!J$108)
+($F714*'fnd base rates'!J$109)
+($G714*'fnd base rates'!J$110)
+($H714*'fnd base rates'!J$111)
+($I714*'fnd base rates'!J$112)
+($J714*'fnd base rates'!J$113)
+($K714*'fnd base rates'!J$114)
+($M714*'fnd base rates'!J$116)
+($N714*'fnd base rates'!J$117)
+($O714*'fnd base rates'!J$118)
+($P714*VLOOKUP($S714+12,rate_basefnd,10)))
*$R714</f>
        <v>10704.349999999999</v>
      </c>
      <c r="AC714" s="1">
        <f>(($D714*'fnd base rates'!K$107)
+($E714*'fnd base rates'!K$108)
+($F714*'fnd base rates'!K$109)
+($G714*'fnd base rates'!K$110)
+($H714*'fnd base rates'!K$111)
+($I714*'fnd base rates'!K$112)
+($J714*'fnd base rates'!K$113)
+($K714*'fnd base rates'!K$114)
+($M714*'fnd base rates'!K$116)
+($N714*'fnd base rates'!K$117)
+($O714*'fnd base rates'!K$118)
+($P714*VLOOKUP($S714+12,rate_basefnd,11)))
*$R714</f>
        <v>17741.298199999997</v>
      </c>
      <c r="AD714" s="1">
        <f>(($D714*'fnd base rates'!L$107)
+($E714*'fnd base rates'!L$108)
+($F714*'fnd base rates'!L$109)
+($G714*'fnd base rates'!L$110)
+($H714*'fnd base rates'!L$111)
+($I714*'fnd base rates'!L$112)
+($J714*'fnd base rates'!L$113)
+($K714*'fnd base rates'!L$114)
+($M714*'fnd base rates'!L$116)
+($N714*'fnd base rates'!L$117)
+($O714*'fnd base rates'!L$118)
+($P714*VLOOKUP($S714+12,rate_basefnd,12)))</f>
        <v>29026.6302</v>
      </c>
      <c r="AE714" s="1">
        <f>(($D714*'fnd base rates'!M$107)
+($E714*'fnd base rates'!M$108)
+($F714*'fnd base rates'!M$109)
+($G714*'fnd base rates'!M$110)
+($H714*'fnd base rates'!M$111)
+($I714*'fnd base rates'!M$112)
+($J714*'fnd base rates'!M$113)
+($K714*'fnd base rates'!M$114)
+($M714*'fnd base rates'!M$116)
+($N714*'fnd base rates'!M$117)
+($O714*'fnd base rates'!M$118)
+($P714*VLOOKUP($S714+12,rate_basefnd,13)))</f>
        <v>0</v>
      </c>
      <c r="AF714" s="4">
        <f t="shared" si="767"/>
        <v>219175.68364999996</v>
      </c>
      <c r="AH714" s="269">
        <f t="shared" si="768"/>
        <v>486348767</v>
      </c>
      <c r="AI714" s="4" t="str">
        <f t="shared" si="769"/>
        <v>486</v>
      </c>
      <c r="AJ714" s="2" t="str">
        <f t="shared" si="770"/>
        <v>348</v>
      </c>
      <c r="AK714" s="2" t="str">
        <f t="shared" si="771"/>
        <v>767</v>
      </c>
      <c r="AL714" s="4">
        <f t="shared" si="772"/>
        <v>1</v>
      </c>
      <c r="AM714" s="4">
        <f t="shared" ref="AM714:AM777" si="839">enro</f>
        <v>15</v>
      </c>
      <c r="AN714" s="4">
        <f t="shared" si="773"/>
        <v>219175.68364999996</v>
      </c>
      <c r="AO714" s="4">
        <f t="shared" si="774"/>
        <v>14612</v>
      </c>
      <c r="AP714" s="4">
        <f t="shared" ref="AP714:AP777" si="840">AO714-AQ714</f>
        <v>0</v>
      </c>
      <c r="AQ714" s="4">
        <v>14612</v>
      </c>
      <c r="AW714" s="4">
        <v>14612</v>
      </c>
      <c r="AX714" s="5">
        <f t="shared" si="775"/>
        <v>0</v>
      </c>
      <c r="AY714" s="4">
        <v>14612</v>
      </c>
      <c r="AZ714" s="5"/>
      <c r="BB714" s="5">
        <f t="shared" ref="BB714" si="841">BC714-BA714</f>
        <v>0</v>
      </c>
    </row>
    <row r="715" spans="1:54" s="4" customFormat="1">
      <c r="A715" s="269">
        <v>486</v>
      </c>
      <c r="B715" s="2">
        <v>486348775</v>
      </c>
      <c r="C715" s="9" t="s">
        <v>1193</v>
      </c>
      <c r="D715" s="14">
        <f>'fnd enro'!D715</f>
        <v>0</v>
      </c>
      <c r="E715" s="14">
        <f>'fnd enro'!E715</f>
        <v>0</v>
      </c>
      <c r="F715" s="14">
        <f>'fnd enro'!F715</f>
        <v>0</v>
      </c>
      <c r="G715" s="14">
        <f>'fnd enro'!G715</f>
        <v>2</v>
      </c>
      <c r="H715" s="14">
        <f>'fnd enro'!H715</f>
        <v>0</v>
      </c>
      <c r="I715" s="14">
        <f>'fnd enro'!I715</f>
        <v>0</v>
      </c>
      <c r="J715" s="14">
        <f>'fnd enro'!J715</f>
        <v>0</v>
      </c>
      <c r="K715" s="15">
        <f>'fnd enro'!K715</f>
        <v>7.7200000000000005E-2</v>
      </c>
      <c r="L715" s="14">
        <f>'fnd enro'!L715</f>
        <v>0</v>
      </c>
      <c r="M715" s="14">
        <f>'fnd enro'!M715</f>
        <v>2</v>
      </c>
      <c r="N715" s="14">
        <f>'fnd enro'!N715</f>
        <v>0</v>
      </c>
      <c r="O715" s="14">
        <f>'fnd enro'!O715</f>
        <v>0</v>
      </c>
      <c r="P715" s="14">
        <f>'fnd enro'!P715</f>
        <v>2</v>
      </c>
      <c r="Q715" s="14">
        <f>'fnd enro'!R715</f>
        <v>2</v>
      </c>
      <c r="R715" s="15">
        <f t="shared" ref="R715:R778" si="842">VLOOKUP(B715,charterinfo_b,6)</f>
        <v>1</v>
      </c>
      <c r="S715" s="14">
        <f>VALUE('fnd enro'!Q715)</f>
        <v>4</v>
      </c>
      <c r="T715" s="2"/>
      <c r="U715" s="1">
        <f>(($D715*'fnd base rates'!C$107)
+($E715*'fnd base rates'!C$108)
+($F715*'fnd base rates'!C$109)
+($G715*'fnd base rates'!C$110)
+($H715*'fnd base rates'!C$111)
+($I715*'fnd base rates'!C$112)
+($J715*'fnd base rates'!C$113)
+($K715*'fnd base rates'!C$114)
+($M715*'fnd base rates'!C$116)
+($N715*'fnd base rates'!C$117)
+($O715*'fnd base rates'!C$118)
+($P715*VLOOKUP($S715+12,rate_basefnd,3)))
*$R715</f>
        <v>1392.022692</v>
      </c>
      <c r="V715" s="1">
        <f>(($D715*'fnd base rates'!D$107)
+($E715*'fnd base rates'!D$108)
+($F715*'fnd base rates'!D$109)
+($G715*'fnd base rates'!D$110)
+($H715*'fnd base rates'!D$111)
+($I715*'fnd base rates'!D$112)
+($J715*'fnd base rates'!D$113)
+($K715*'fnd base rates'!D$114)
+($M715*'fnd base rates'!D$116)
+($N715*'fnd base rates'!D$117)
+($O715*'fnd base rates'!D$118)
+($P715*VLOOKUP($S715+12,rate_basefnd,4)))
*$R715</f>
        <v>2437.48</v>
      </c>
      <c r="W715" s="1">
        <f>(($D715*'fnd base rates'!E$107)
+($E715*'fnd base rates'!E$108)
+($F715*'fnd base rates'!E$109)
+($G715*'fnd base rates'!E$110)
+($H715*'fnd base rates'!E$111)
+($I715*'fnd base rates'!E$112)
+($J715*'fnd base rates'!E$113)
+($K715*'fnd base rates'!E$114)
+($M715*'fnd base rates'!E$116)
+($N715*'fnd base rates'!E$117)
+($O715*'fnd base rates'!E$118)
+($P715*VLOOKUP($S715+12,rate_basefnd,5)))
*$R715</f>
        <v>15640.200752000001</v>
      </c>
      <c r="X715" s="1">
        <f>(($D715*'fnd base rates'!F$107)
+($E715*'fnd base rates'!F$108)
+($F715*'fnd base rates'!F$109)
+($G715*'fnd base rates'!F$110)
+($H715*'fnd base rates'!F$111)
+($I715*'fnd base rates'!F$112)
+($J715*'fnd base rates'!F$113)
+($K715*'fnd base rates'!F$114)
+($M715*'fnd base rates'!F$116)
+($N715*'fnd base rates'!F$117)
+($O715*'fnd base rates'!F$118)
+($P715*VLOOKUP($S715+12,rate_basefnd,6)))
*$R715</f>
        <v>2848.932824</v>
      </c>
      <c r="Y715" s="1">
        <f>(($D715*'fnd base rates'!G$107)
+($E715*'fnd base rates'!G$108)
+($F715*'fnd base rates'!G$109)
+($G715*'fnd base rates'!G$110)
+($H715*'fnd base rates'!G$111)
+($I715*'fnd base rates'!G$112)
+($J715*'fnd base rates'!G$113)
+($K715*'fnd base rates'!G$114)
+($M715*'fnd base rates'!G$116)
+($N715*'fnd base rates'!G$117)
+($O715*'fnd base rates'!G$118)
+($P715*VLOOKUP($S715+12,rate_basefnd,7)))
*$R715</f>
        <v>676.76656400000002</v>
      </c>
      <c r="Z715" s="1">
        <f>(($D715*'fnd base rates'!H$107)
+($E715*'fnd base rates'!H$108)
+($F715*'fnd base rates'!H$109)
+($G715*'fnd base rates'!H$110)
+($H715*'fnd base rates'!H$111)
+($I715*'fnd base rates'!H$112)
+($J715*'fnd base rates'!H$113)
+($K715*'fnd base rates'!H$114)
+($M715*'fnd base rates'!H$116)
+($N715*'fnd base rates'!H$117)
+($O715*'fnd base rates'!H$118)
+($P715*VLOOKUP($S715+12,rate_basefnd,8)))</f>
        <v>1339.8978680000002</v>
      </c>
      <c r="AA715" s="1">
        <f>(($D715*'fnd base rates'!I$107)
+($E715*'fnd base rates'!I$108)
+($F715*'fnd base rates'!I$109)
+($G715*'fnd base rates'!I$110)
+($H715*'fnd base rates'!I$111)
+($I715*'fnd base rates'!I$112)
+($J715*'fnd base rates'!I$113)
+($K715*'fnd base rates'!I$114)
+($M715*'fnd base rates'!I$116)
+($N715*'fnd base rates'!I$117)
+($O715*'fnd base rates'!I$118)
+($P715*VLOOKUP($S715+12,rate_basefnd,9)))
*$R715</f>
        <v>983.1400000000001</v>
      </c>
      <c r="AB715" s="1">
        <f>(($D715*'fnd base rates'!J$107)
+($E715*'fnd base rates'!J$108)
+($F715*'fnd base rates'!J$109)
+($G715*'fnd base rates'!J$110)
+($H715*'fnd base rates'!J$111)
+($I715*'fnd base rates'!J$112)
+($J715*'fnd base rates'!J$113)
+($K715*'fnd base rates'!J$114)
+($M715*'fnd base rates'!J$116)
+($N715*'fnd base rates'!J$117)
+($O715*'fnd base rates'!J$118)
+($P715*VLOOKUP($S715+12,rate_basefnd,10)))
*$R715</f>
        <v>1491.72</v>
      </c>
      <c r="AC715" s="1">
        <f>(($D715*'fnd base rates'!K$107)
+($E715*'fnd base rates'!K$108)
+($F715*'fnd base rates'!K$109)
+($G715*'fnd base rates'!K$110)
+($H715*'fnd base rates'!K$111)
+($I715*'fnd base rates'!K$112)
+($J715*'fnd base rates'!K$113)
+($K715*'fnd base rates'!K$114)
+($M715*'fnd base rates'!K$116)
+($N715*'fnd base rates'!K$117)
+($O715*'fnd base rates'!K$118)
+($P715*VLOOKUP($S715+12,rate_basefnd,11)))
*$R715</f>
        <v>2807.3197599999999</v>
      </c>
      <c r="AD715" s="1">
        <f>(($D715*'fnd base rates'!L$107)
+($E715*'fnd base rates'!L$108)
+($F715*'fnd base rates'!L$109)
+($G715*'fnd base rates'!L$110)
+($H715*'fnd base rates'!L$111)
+($I715*'fnd base rates'!L$112)
+($J715*'fnd base rates'!L$113)
+($K715*'fnd base rates'!L$114)
+($M715*'fnd base rates'!L$116)
+($N715*'fnd base rates'!L$117)
+($O715*'fnd base rates'!L$118)
+($P715*VLOOKUP($S715+12,rate_basefnd,12)))</f>
        <v>4322.3333600000005</v>
      </c>
      <c r="AE715" s="1">
        <f>(($D715*'fnd base rates'!M$107)
+($E715*'fnd base rates'!M$108)
+($F715*'fnd base rates'!M$109)
+($G715*'fnd base rates'!M$110)
+($H715*'fnd base rates'!M$111)
+($I715*'fnd base rates'!M$112)
+($J715*'fnd base rates'!M$113)
+($K715*'fnd base rates'!M$114)
+($M715*'fnd base rates'!M$116)
+($N715*'fnd base rates'!M$117)
+($O715*'fnd base rates'!M$118)
+($P715*VLOOKUP($S715+12,rate_basefnd,13)))</f>
        <v>0</v>
      </c>
      <c r="AF715" s="4">
        <f t="shared" ref="AF715:AF778" si="843">SUM(U715:AE715)</f>
        <v>33939.813819999996</v>
      </c>
      <c r="AH715" s="269">
        <f t="shared" ref="AH715:AH778" si="844">B715</f>
        <v>486348775</v>
      </c>
      <c r="AI715" s="4" t="str">
        <f t="shared" ref="AI715:AI778" si="845">IF($B715&lt;499999999,MID($B715,1,3),MID($B715,1,4))</f>
        <v>486</v>
      </c>
      <c r="AJ715" s="2" t="str">
        <f t="shared" ref="AJ715:AJ778" si="846">IF($B715&lt;499999999,MID($B715,4,3),MID($B715,5,3))</f>
        <v>348</v>
      </c>
      <c r="AK715" s="2" t="str">
        <f t="shared" ref="AK715:AK778" si="847">IF($B715&lt;499999999,MID($B715,7,3),MID($B715,8,3))</f>
        <v>775</v>
      </c>
      <c r="AL715" s="4">
        <f t="shared" ref="AL715:AL778" si="848">IF(VLOOKUP(VALUE(IF(AH715&lt;499999999,MID(AH715,4,3),MID(AH715,5,3))),distinfo,4)=R715,1,0)</f>
        <v>1</v>
      </c>
      <c r="AM715" s="4">
        <f t="shared" si="839"/>
        <v>2</v>
      </c>
      <c r="AN715" s="4">
        <f t="shared" ref="AN715:AN778" si="849">AF715</f>
        <v>33939.813819999996</v>
      </c>
      <c r="AO715" s="4">
        <f t="shared" ref="AO715:AO778" si="850">IF(OR(AF715=0,AM715=0),0,ROUND(AN715/AM715,0))</f>
        <v>16970</v>
      </c>
      <c r="AP715" s="4">
        <f t="shared" si="840"/>
        <v>0</v>
      </c>
      <c r="AQ715" s="4">
        <v>16970</v>
      </c>
      <c r="AW715" s="4">
        <v>16970</v>
      </c>
      <c r="AX715" s="5">
        <f t="shared" ref="AX715:AX778" si="851">AY715-AW715</f>
        <v>0</v>
      </c>
      <c r="AY715" s="4">
        <v>16970</v>
      </c>
      <c r="AZ715" s="5"/>
      <c r="BB715" s="5">
        <f t="shared" ref="BB715" si="852">BC715-BA715</f>
        <v>0</v>
      </c>
    </row>
    <row r="716" spans="1:54" s="4" customFormat="1">
      <c r="A716" s="269">
        <v>487</v>
      </c>
      <c r="B716" s="2">
        <v>487049016</v>
      </c>
      <c r="C716" s="9" t="s">
        <v>306</v>
      </c>
      <c r="D716" s="14">
        <f>'fnd enro'!D716</f>
        <v>0</v>
      </c>
      <c r="E716" s="14">
        <f>'fnd enro'!E716</f>
        <v>0</v>
      </c>
      <c r="F716" s="14">
        <f>'fnd enro'!F716</f>
        <v>0</v>
      </c>
      <c r="G716" s="14">
        <f>'fnd enro'!G716</f>
        <v>0</v>
      </c>
      <c r="H716" s="14">
        <f>'fnd enro'!H716</f>
        <v>0</v>
      </c>
      <c r="I716" s="14">
        <f>'fnd enro'!I716</f>
        <v>1</v>
      </c>
      <c r="J716" s="14">
        <f>'fnd enro'!J716</f>
        <v>0</v>
      </c>
      <c r="K716" s="15">
        <f>'fnd enro'!K716</f>
        <v>3.8600000000000002E-2</v>
      </c>
      <c r="L716" s="14">
        <f>'fnd enro'!L716</f>
        <v>0</v>
      </c>
      <c r="M716" s="14">
        <f>'fnd enro'!M716</f>
        <v>0</v>
      </c>
      <c r="N716" s="14">
        <f>'fnd enro'!N716</f>
        <v>0</v>
      </c>
      <c r="O716" s="14">
        <f>'fnd enro'!O716</f>
        <v>1</v>
      </c>
      <c r="P716" s="14">
        <f>'fnd enro'!P716</f>
        <v>1</v>
      </c>
      <c r="Q716" s="14">
        <f>'fnd enro'!R716</f>
        <v>1</v>
      </c>
      <c r="R716" s="15">
        <f t="shared" si="842"/>
        <v>1.1160000000000001</v>
      </c>
      <c r="S716" s="14">
        <f>VALUE('fnd enro'!Q716)</f>
        <v>8</v>
      </c>
      <c r="T716" s="2"/>
      <c r="U716" s="1">
        <f>(($D716*'fnd base rates'!C$107)
+($E716*'fnd base rates'!C$108)
+($F716*'fnd base rates'!C$109)
+($G716*'fnd base rates'!C$110)
+($H716*'fnd base rates'!C$111)
+($I716*'fnd base rates'!C$112)
+($J716*'fnd base rates'!C$113)
+($K716*'fnd base rates'!C$114)
+($M716*'fnd base rates'!C$116)
+($N716*'fnd base rates'!C$117)
+($O716*'fnd base rates'!C$118)
+($P716*VLOOKUP($S716+12,rate_basefnd,3)))
*$R716</f>
        <v>790.45314213600022</v>
      </c>
      <c r="V716" s="1">
        <f>(($D716*'fnd base rates'!D$107)
+($E716*'fnd base rates'!D$108)
+($F716*'fnd base rates'!D$109)
+($G716*'fnd base rates'!D$110)
+($H716*'fnd base rates'!D$111)
+($I716*'fnd base rates'!D$112)
+($J716*'fnd base rates'!D$113)
+($K716*'fnd base rates'!D$114)
+($M716*'fnd base rates'!D$116)
+($N716*'fnd base rates'!D$117)
+($O716*'fnd base rates'!D$118)
+($P716*VLOOKUP($S716+12,rate_basefnd,4)))
*$R716</f>
        <v>1430.1540000000002</v>
      </c>
      <c r="W716" s="1">
        <f>(($D716*'fnd base rates'!E$107)
+($E716*'fnd base rates'!E$108)
+($F716*'fnd base rates'!E$109)
+($G716*'fnd base rates'!E$110)
+($H716*'fnd base rates'!E$111)
+($I716*'fnd base rates'!E$112)
+($J716*'fnd base rates'!E$113)
+($K716*'fnd base rates'!E$114)
+($M716*'fnd base rates'!E$116)
+($N716*'fnd base rates'!E$117)
+($O716*'fnd base rates'!E$118)
+($P716*VLOOKUP($S716+12,rate_basefnd,5)))
*$R716</f>
        <v>10570.663139616001</v>
      </c>
      <c r="X716" s="1">
        <f>(($D716*'fnd base rates'!F$107)
+($E716*'fnd base rates'!F$108)
+($F716*'fnd base rates'!F$109)
+($G716*'fnd base rates'!F$110)
+($H716*'fnd base rates'!F$111)
+($I716*'fnd base rates'!F$112)
+($J716*'fnd base rates'!F$113)
+($K716*'fnd base rates'!F$114)
+($M716*'fnd base rates'!F$116)
+($N716*'fnd base rates'!F$117)
+($O716*'fnd base rates'!F$118)
+($P716*VLOOKUP($S716+12,rate_basefnd,6)))
*$R716</f>
        <v>1184.328675792</v>
      </c>
      <c r="Y716" s="1">
        <f>(($D716*'fnd base rates'!G$107)
+($E716*'fnd base rates'!G$108)
+($F716*'fnd base rates'!G$109)
+($G716*'fnd base rates'!G$110)
+($H716*'fnd base rates'!G$111)
+($I716*'fnd base rates'!G$112)
+($J716*'fnd base rates'!G$113)
+($K716*'fnd base rates'!G$114)
+($M716*'fnd base rates'!G$116)
+($N716*'fnd base rates'!G$117)
+($O716*'fnd base rates'!G$118)
+($P716*VLOOKUP($S716+12,rate_basefnd,7)))
*$R716</f>
        <v>419.27370271199999</v>
      </c>
      <c r="Z716" s="1">
        <f>(($D716*'fnd base rates'!H$107)
+($E716*'fnd base rates'!H$108)
+($F716*'fnd base rates'!H$109)
+($G716*'fnd base rates'!H$110)
+($H716*'fnd base rates'!H$111)
+($I716*'fnd base rates'!H$112)
+($J716*'fnd base rates'!H$113)
+($K716*'fnd base rates'!H$114)
+($M716*'fnd base rates'!H$116)
+($N716*'fnd base rates'!H$117)
+($O716*'fnd base rates'!H$118)
+($P716*VLOOKUP($S716+12,rate_basefnd,8)))</f>
        <v>977.43893400000002</v>
      </c>
      <c r="AA716" s="1">
        <f>(($D716*'fnd base rates'!I$107)
+($E716*'fnd base rates'!I$108)
+($F716*'fnd base rates'!I$109)
+($G716*'fnd base rates'!I$110)
+($H716*'fnd base rates'!I$111)
+($I716*'fnd base rates'!I$112)
+($J716*'fnd base rates'!I$113)
+($K716*'fnd base rates'!I$114)
+($M716*'fnd base rates'!I$116)
+($N716*'fnd base rates'!I$117)
+($O716*'fnd base rates'!I$118)
+($P716*VLOOKUP($S716+12,rate_basefnd,9)))
*$R716</f>
        <v>709.63092000000006</v>
      </c>
      <c r="AB716" s="1">
        <f>(($D716*'fnd base rates'!J$107)
+($E716*'fnd base rates'!J$108)
+($F716*'fnd base rates'!J$109)
+($G716*'fnd base rates'!J$110)
+($H716*'fnd base rates'!J$111)
+($I716*'fnd base rates'!J$112)
+($J716*'fnd base rates'!J$113)
+($K716*'fnd base rates'!J$114)
+($M716*'fnd base rates'!J$116)
+($N716*'fnd base rates'!J$117)
+($O716*'fnd base rates'!J$118)
+($P716*VLOOKUP($S716+12,rate_basefnd,10)))
*$R716</f>
        <v>1452.2508</v>
      </c>
      <c r="AC716" s="1">
        <f>(($D716*'fnd base rates'!K$107)
+($E716*'fnd base rates'!K$108)
+($F716*'fnd base rates'!K$109)
+($G716*'fnd base rates'!K$110)
+($H716*'fnd base rates'!K$111)
+($I716*'fnd base rates'!K$112)
+($J716*'fnd base rates'!K$113)
+($K716*'fnd base rates'!K$114)
+($M716*'fnd base rates'!K$116)
+($N716*'fnd base rates'!K$117)
+($O716*'fnd base rates'!K$118)
+($P716*VLOOKUP($S716+12,rate_basefnd,11)))
*$R716</f>
        <v>1616.9945860800001</v>
      </c>
      <c r="AD716" s="1">
        <f>(($D716*'fnd base rates'!L$107)
+($E716*'fnd base rates'!L$108)
+($F716*'fnd base rates'!L$109)
+($G716*'fnd base rates'!L$110)
+($H716*'fnd base rates'!L$111)
+($I716*'fnd base rates'!L$112)
+($J716*'fnd base rates'!L$113)
+($K716*'fnd base rates'!L$114)
+($M716*'fnd base rates'!L$116)
+($N716*'fnd base rates'!L$117)
+($O716*'fnd base rates'!L$118)
+($P716*VLOOKUP($S716+12,rate_basefnd,12)))</f>
        <v>2183.2466800000002</v>
      </c>
      <c r="AE716" s="1">
        <f>(($D716*'fnd base rates'!M$107)
+($E716*'fnd base rates'!M$108)
+($F716*'fnd base rates'!M$109)
+($G716*'fnd base rates'!M$110)
+($H716*'fnd base rates'!M$111)
+($I716*'fnd base rates'!M$112)
+($J716*'fnd base rates'!M$113)
+($K716*'fnd base rates'!M$114)
+($M716*'fnd base rates'!M$116)
+($N716*'fnd base rates'!M$117)
+($O716*'fnd base rates'!M$118)
+($P716*VLOOKUP($S716+12,rate_basefnd,13)))</f>
        <v>0</v>
      </c>
      <c r="AF716" s="4">
        <f t="shared" si="843"/>
        <v>21334.434580336001</v>
      </c>
      <c r="AH716" s="269">
        <f t="shared" si="844"/>
        <v>487049016</v>
      </c>
      <c r="AI716" s="4" t="str">
        <f t="shared" si="845"/>
        <v>487</v>
      </c>
      <c r="AJ716" s="2" t="str">
        <f t="shared" si="846"/>
        <v>049</v>
      </c>
      <c r="AK716" s="2" t="str">
        <f t="shared" si="847"/>
        <v>016</v>
      </c>
      <c r="AL716" s="4">
        <f t="shared" si="848"/>
        <v>1</v>
      </c>
      <c r="AM716" s="4">
        <f t="shared" si="839"/>
        <v>1</v>
      </c>
      <c r="AN716" s="4">
        <f t="shared" si="849"/>
        <v>21334.434580336001</v>
      </c>
      <c r="AO716" s="4">
        <f t="shared" si="850"/>
        <v>21334</v>
      </c>
      <c r="AP716" s="4">
        <f t="shared" si="840"/>
        <v>0</v>
      </c>
      <c r="AQ716" s="4">
        <v>21334</v>
      </c>
      <c r="AW716" s="4">
        <v>21334</v>
      </c>
      <c r="AX716" s="5">
        <f t="shared" si="851"/>
        <v>0</v>
      </c>
      <c r="AY716" s="4">
        <v>21334</v>
      </c>
      <c r="AZ716" s="5"/>
      <c r="BB716" s="5">
        <f t="shared" ref="BB716" si="853">BC716-BA716</f>
        <v>0</v>
      </c>
    </row>
    <row r="717" spans="1:54" s="4" customFormat="1">
      <c r="A717" s="269">
        <v>487</v>
      </c>
      <c r="B717" s="2">
        <v>487049018</v>
      </c>
      <c r="C717" s="9" t="s">
        <v>306</v>
      </c>
      <c r="D717" s="14">
        <f>'fnd enro'!D717</f>
        <v>0</v>
      </c>
      <c r="E717" s="14">
        <f>'fnd enro'!E717</f>
        <v>0</v>
      </c>
      <c r="F717" s="14">
        <f>'fnd enro'!F717</f>
        <v>0</v>
      </c>
      <c r="G717" s="14">
        <f>'fnd enro'!G717</f>
        <v>0</v>
      </c>
      <c r="H717" s="14">
        <f>'fnd enro'!H717</f>
        <v>0</v>
      </c>
      <c r="I717" s="14">
        <f>'fnd enro'!I717</f>
        <v>1</v>
      </c>
      <c r="J717" s="14">
        <f>'fnd enro'!J717</f>
        <v>0</v>
      </c>
      <c r="K717" s="15">
        <f>'fnd enro'!K717</f>
        <v>3.8600000000000002E-2</v>
      </c>
      <c r="L717" s="14">
        <f>'fnd enro'!L717</f>
        <v>0</v>
      </c>
      <c r="M717" s="14">
        <f>'fnd enro'!M717</f>
        <v>0</v>
      </c>
      <c r="N717" s="14">
        <f>'fnd enro'!N717</f>
        <v>0</v>
      </c>
      <c r="O717" s="14">
        <f>'fnd enro'!O717</f>
        <v>0</v>
      </c>
      <c r="P717" s="14">
        <f>'fnd enro'!P717</f>
        <v>0</v>
      </c>
      <c r="Q717" s="14">
        <f>'fnd enro'!R717</f>
        <v>1</v>
      </c>
      <c r="R717" s="15">
        <f t="shared" si="842"/>
        <v>1.1160000000000001</v>
      </c>
      <c r="S717" s="14">
        <f>VALUE('fnd enro'!Q717)</f>
        <v>9</v>
      </c>
      <c r="T717" s="2"/>
      <c r="U717" s="1">
        <f>(($D717*'fnd base rates'!C$107)
+($E717*'fnd base rates'!C$108)
+($F717*'fnd base rates'!C$109)
+($G717*'fnd base rates'!C$110)
+($H717*'fnd base rates'!C$111)
+($I717*'fnd base rates'!C$112)
+($J717*'fnd base rates'!C$113)
+($K717*'fnd base rates'!C$114)
+($M717*'fnd base rates'!C$116)
+($N717*'fnd base rates'!C$117)
+($O717*'fnd base rates'!C$118)
+($P717*VLOOKUP($S717+12,rate_basefnd,3)))
*$R717</f>
        <v>598.69086213600008</v>
      </c>
      <c r="V717" s="1">
        <f>(($D717*'fnd base rates'!D$107)
+($E717*'fnd base rates'!D$108)
+($F717*'fnd base rates'!D$109)
+($G717*'fnd base rates'!D$110)
+($H717*'fnd base rates'!D$111)
+($I717*'fnd base rates'!D$112)
+($J717*'fnd base rates'!D$113)
+($K717*'fnd base rates'!D$114)
+($M717*'fnd base rates'!D$116)
+($N717*'fnd base rates'!D$117)
+($O717*'fnd base rates'!D$118)
+($P717*VLOOKUP($S717+12,rate_basefnd,4)))
*$R717</f>
        <v>853.82928000000015</v>
      </c>
      <c r="W717" s="1">
        <f>(($D717*'fnd base rates'!E$107)
+($E717*'fnd base rates'!E$108)
+($F717*'fnd base rates'!E$109)
+($G717*'fnd base rates'!E$110)
+($H717*'fnd base rates'!E$111)
+($I717*'fnd base rates'!E$112)
+($J717*'fnd base rates'!E$113)
+($K717*'fnd base rates'!E$114)
+($M717*'fnd base rates'!E$116)
+($N717*'fnd base rates'!E$117)
+($O717*'fnd base rates'!E$118)
+($P717*VLOOKUP($S717+12,rate_basefnd,5)))
*$R717</f>
        <v>5482.0156196160005</v>
      </c>
      <c r="X717" s="1">
        <f>(($D717*'fnd base rates'!F$107)
+($E717*'fnd base rates'!F$108)
+($F717*'fnd base rates'!F$109)
+($G717*'fnd base rates'!F$110)
+($H717*'fnd base rates'!F$111)
+($I717*'fnd base rates'!F$112)
+($J717*'fnd base rates'!F$113)
+($K717*'fnd base rates'!F$114)
+($M717*'fnd base rates'!F$116)
+($N717*'fnd base rates'!F$117)
+($O717*'fnd base rates'!F$118)
+($P717*VLOOKUP($S717+12,rate_basefnd,6)))
*$R717</f>
        <v>989.76523579200011</v>
      </c>
      <c r="Y717" s="1">
        <f>(($D717*'fnd base rates'!G$107)
+($E717*'fnd base rates'!G$108)
+($F717*'fnd base rates'!G$109)
+($G717*'fnd base rates'!G$110)
+($H717*'fnd base rates'!G$111)
+($I717*'fnd base rates'!G$112)
+($J717*'fnd base rates'!G$113)
+($K717*'fnd base rates'!G$114)
+($M717*'fnd base rates'!G$116)
+($N717*'fnd base rates'!G$117)
+($O717*'fnd base rates'!G$118)
+($P717*VLOOKUP($S717+12,rate_basefnd,7)))
*$R717</f>
        <v>182.89374271200001</v>
      </c>
      <c r="Z717" s="1">
        <f>(($D717*'fnd base rates'!H$107)
+($E717*'fnd base rates'!H$108)
+($F717*'fnd base rates'!H$109)
+($G717*'fnd base rates'!H$110)
+($H717*'fnd base rates'!H$111)
+($I717*'fnd base rates'!H$112)
+($J717*'fnd base rates'!H$113)
+($K717*'fnd base rates'!H$114)
+($M717*'fnd base rates'!H$116)
+($N717*'fnd base rates'!H$117)
+($O717*'fnd base rates'!H$118)
+($P717*VLOOKUP($S717+12,rate_basefnd,8)))</f>
        <v>828.078934</v>
      </c>
      <c r="AA717" s="1">
        <f>(($D717*'fnd base rates'!I$107)
+($E717*'fnd base rates'!I$108)
+($F717*'fnd base rates'!I$109)
+($G717*'fnd base rates'!I$110)
+($H717*'fnd base rates'!I$111)
+($I717*'fnd base rates'!I$112)
+($J717*'fnd base rates'!I$113)
+($K717*'fnd base rates'!I$114)
+($M717*'fnd base rates'!I$116)
+($N717*'fnd base rates'!I$117)
+($O717*'fnd base rates'!I$118)
+($P717*VLOOKUP($S717+12,rate_basefnd,9)))
*$R717</f>
        <v>475.34904000000006</v>
      </c>
      <c r="AB717" s="1">
        <f>(($D717*'fnd base rates'!J$107)
+($E717*'fnd base rates'!J$108)
+($F717*'fnd base rates'!J$109)
+($G717*'fnd base rates'!J$110)
+($H717*'fnd base rates'!J$111)
+($I717*'fnd base rates'!J$112)
+($J717*'fnd base rates'!J$113)
+($K717*'fnd base rates'!J$114)
+($M717*'fnd base rates'!J$116)
+($N717*'fnd base rates'!J$117)
+($O717*'fnd base rates'!J$118)
+($P717*VLOOKUP($S717+12,rate_basefnd,10)))
*$R717</f>
        <v>640.30500000000006</v>
      </c>
      <c r="AC717" s="1">
        <f>(($D717*'fnd base rates'!K$107)
+($E717*'fnd base rates'!K$108)
+($F717*'fnd base rates'!K$109)
+($G717*'fnd base rates'!K$110)
+($H717*'fnd base rates'!K$111)
+($I717*'fnd base rates'!K$112)
+($J717*'fnd base rates'!K$113)
+($K717*'fnd base rates'!K$114)
+($M717*'fnd base rates'!K$116)
+($N717*'fnd base rates'!K$117)
+($O717*'fnd base rates'!K$118)
+($P717*VLOOKUP($S717+12,rate_basefnd,11)))
*$R717</f>
        <v>1283.4668260800001</v>
      </c>
      <c r="AD717" s="1">
        <f>(($D717*'fnd base rates'!L$107)
+($E717*'fnd base rates'!L$108)
+($F717*'fnd base rates'!L$109)
+($G717*'fnd base rates'!L$110)
+($H717*'fnd base rates'!L$111)
+($I717*'fnd base rates'!L$112)
+($J717*'fnd base rates'!L$113)
+($K717*'fnd base rates'!L$114)
+($M717*'fnd base rates'!L$116)
+($N717*'fnd base rates'!L$117)
+($O717*'fnd base rates'!L$118)
+($P717*VLOOKUP($S717+12,rate_basefnd,12)))</f>
        <v>1369.1266800000001</v>
      </c>
      <c r="AE717" s="1">
        <f>(($D717*'fnd base rates'!M$107)
+($E717*'fnd base rates'!M$108)
+($F717*'fnd base rates'!M$109)
+($G717*'fnd base rates'!M$110)
+($H717*'fnd base rates'!M$111)
+($I717*'fnd base rates'!M$112)
+($J717*'fnd base rates'!M$113)
+($K717*'fnd base rates'!M$114)
+($M717*'fnd base rates'!M$116)
+($N717*'fnd base rates'!M$117)
+($O717*'fnd base rates'!M$118)
+($P717*VLOOKUP($S717+12,rate_basefnd,13)))</f>
        <v>0</v>
      </c>
      <c r="AF717" s="4">
        <f t="shared" si="843"/>
        <v>12703.521220335999</v>
      </c>
      <c r="AH717" s="269">
        <f t="shared" si="844"/>
        <v>487049018</v>
      </c>
      <c r="AI717" s="4" t="str">
        <f t="shared" si="845"/>
        <v>487</v>
      </c>
      <c r="AJ717" s="2" t="str">
        <f t="shared" si="846"/>
        <v>049</v>
      </c>
      <c r="AK717" s="2" t="str">
        <f t="shared" si="847"/>
        <v>018</v>
      </c>
      <c r="AL717" s="4">
        <f t="shared" si="848"/>
        <v>1</v>
      </c>
      <c r="AM717" s="4">
        <f t="shared" si="839"/>
        <v>1</v>
      </c>
      <c r="AN717" s="4">
        <f t="shared" si="849"/>
        <v>12703.521220335999</v>
      </c>
      <c r="AO717" s="4">
        <f t="shared" si="850"/>
        <v>12704</v>
      </c>
      <c r="AP717" s="4">
        <f t="shared" si="840"/>
        <v>0</v>
      </c>
      <c r="AQ717" s="4">
        <v>12704</v>
      </c>
      <c r="AW717" s="4">
        <v>12704</v>
      </c>
      <c r="AX717" s="5">
        <f t="shared" si="851"/>
        <v>0</v>
      </c>
      <c r="AY717" s="4">
        <v>12704</v>
      </c>
      <c r="AZ717" s="5"/>
      <c r="BB717" s="5">
        <f t="shared" ref="BB717" si="854">BC717-BA717</f>
        <v>0</v>
      </c>
    </row>
    <row r="718" spans="1:54" s="4" customFormat="1">
      <c r="A718" s="269">
        <v>487</v>
      </c>
      <c r="B718" s="2">
        <v>487049035</v>
      </c>
      <c r="C718" s="9" t="s">
        <v>306</v>
      </c>
      <c r="D718" s="14">
        <f>'fnd enro'!D718</f>
        <v>0</v>
      </c>
      <c r="E718" s="14">
        <f>'fnd enro'!E718</f>
        <v>0</v>
      </c>
      <c r="F718" s="14">
        <f>'fnd enro'!F718</f>
        <v>0</v>
      </c>
      <c r="G718" s="14">
        <f>'fnd enro'!G718</f>
        <v>0</v>
      </c>
      <c r="H718" s="14">
        <f>'fnd enro'!H718</f>
        <v>7</v>
      </c>
      <c r="I718" s="14">
        <f>'fnd enro'!I718</f>
        <v>33</v>
      </c>
      <c r="J718" s="14">
        <f>'fnd enro'!J718</f>
        <v>0</v>
      </c>
      <c r="K718" s="15">
        <f>'fnd enro'!K718</f>
        <v>1.544</v>
      </c>
      <c r="L718" s="14">
        <f>'fnd enro'!L718</f>
        <v>0</v>
      </c>
      <c r="M718" s="14">
        <f>'fnd enro'!M718</f>
        <v>0</v>
      </c>
      <c r="N718" s="14">
        <f>'fnd enro'!N718</f>
        <v>0</v>
      </c>
      <c r="O718" s="14">
        <f>'fnd enro'!O718</f>
        <v>0</v>
      </c>
      <c r="P718" s="14">
        <f>'fnd enro'!P718</f>
        <v>30</v>
      </c>
      <c r="Q718" s="14">
        <f>'fnd enro'!R718</f>
        <v>40</v>
      </c>
      <c r="R718" s="15">
        <f t="shared" si="842"/>
        <v>1.1160000000000001</v>
      </c>
      <c r="S718" s="14">
        <f>VALUE('fnd enro'!Q718)</f>
        <v>11</v>
      </c>
      <c r="T718" s="2"/>
      <c r="U718" s="1">
        <f>(($D718*'fnd base rates'!C$107)
+($E718*'fnd base rates'!C$108)
+($F718*'fnd base rates'!C$109)
+($G718*'fnd base rates'!C$110)
+($H718*'fnd base rates'!C$111)
+($I718*'fnd base rates'!C$112)
+($J718*'fnd base rates'!C$113)
+($K718*'fnd base rates'!C$114)
+($M718*'fnd base rates'!C$116)
+($N718*'fnd base rates'!C$117)
+($O718*'fnd base rates'!C$118)
+($P718*VLOOKUP($S718+12,rate_basefnd,3)))
*$R718</f>
        <v>26747.232085440002</v>
      </c>
      <c r="V718" s="1">
        <f>(($D718*'fnd base rates'!D$107)
+($E718*'fnd base rates'!D$108)
+($F718*'fnd base rates'!D$109)
+($G718*'fnd base rates'!D$110)
+($H718*'fnd base rates'!D$111)
+($I718*'fnd base rates'!D$112)
+($J718*'fnd base rates'!D$113)
+($K718*'fnd base rates'!D$114)
+($M718*'fnd base rates'!D$116)
+($N718*'fnd base rates'!D$117)
+($O718*'fnd base rates'!D$118)
+($P718*VLOOKUP($S718+12,rate_basefnd,4)))
*$R718</f>
        <v>47417.277600000009</v>
      </c>
      <c r="W718" s="1">
        <f>(($D718*'fnd base rates'!E$107)
+($E718*'fnd base rates'!E$108)
+($F718*'fnd base rates'!E$109)
+($G718*'fnd base rates'!E$110)
+($H718*'fnd base rates'!E$111)
+($I718*'fnd base rates'!E$112)
+($J718*'fnd base rates'!E$113)
+($K718*'fnd base rates'!E$114)
+($M718*'fnd base rates'!E$116)
+($N718*'fnd base rates'!E$117)
+($O718*'fnd base rates'!E$118)
+($P718*VLOOKUP($S718+12,rate_basefnd,5)))
*$R718</f>
        <v>337414.53694464004</v>
      </c>
      <c r="X718" s="1">
        <f>(($D718*'fnd base rates'!F$107)
+($E718*'fnd base rates'!F$108)
+($F718*'fnd base rates'!F$109)
+($G718*'fnd base rates'!F$110)
+($H718*'fnd base rates'!F$111)
+($I718*'fnd base rates'!F$112)
+($J718*'fnd base rates'!F$113)
+($K718*'fnd base rates'!F$114)
+($M718*'fnd base rates'!F$116)
+($N718*'fnd base rates'!F$117)
+($O718*'fnd base rates'!F$118)
+($P718*VLOOKUP($S718+12,rate_basefnd,6)))
*$R718</f>
        <v>40438.133311680001</v>
      </c>
      <c r="Y718" s="1">
        <f>(($D718*'fnd base rates'!G$107)
+($E718*'fnd base rates'!G$108)
+($F718*'fnd base rates'!G$109)
+($G718*'fnd base rates'!G$110)
+($H718*'fnd base rates'!G$111)
+($I718*'fnd base rates'!G$112)
+($J718*'fnd base rates'!G$113)
+($K718*'fnd base rates'!G$114)
+($M718*'fnd base rates'!G$116)
+($N718*'fnd base rates'!G$117)
+($O718*'fnd base rates'!G$118)
+($P718*VLOOKUP($S718+12,rate_basefnd,7)))
*$R718</f>
        <v>13633.302948480001</v>
      </c>
      <c r="Z718" s="1">
        <f>(($D718*'fnd base rates'!H$107)
+($E718*'fnd base rates'!H$108)
+($F718*'fnd base rates'!H$109)
+($G718*'fnd base rates'!H$110)
+($H718*'fnd base rates'!H$111)
+($I718*'fnd base rates'!H$112)
+($J718*'fnd base rates'!H$113)
+($K718*'fnd base rates'!H$114)
+($M718*'fnd base rates'!H$116)
+($N718*'fnd base rates'!H$117)
+($O718*'fnd base rates'!H$118)
+($P718*VLOOKUP($S718+12,rate_basefnd,8)))</f>
        <v>31853.477360000001</v>
      </c>
      <c r="AA718" s="1">
        <f>(($D718*'fnd base rates'!I$107)
+($E718*'fnd base rates'!I$108)
+($F718*'fnd base rates'!I$109)
+($G718*'fnd base rates'!I$110)
+($H718*'fnd base rates'!I$111)
+($I718*'fnd base rates'!I$112)
+($J718*'fnd base rates'!I$113)
+($K718*'fnd base rates'!I$114)
+($M718*'fnd base rates'!I$116)
+($N718*'fnd base rates'!I$117)
+($O718*'fnd base rates'!I$118)
+($P718*VLOOKUP($S718+12,rate_basefnd,9)))
*$R718</f>
        <v>23763.1554</v>
      </c>
      <c r="AB718" s="1">
        <f>(($D718*'fnd base rates'!J$107)
+($E718*'fnd base rates'!J$108)
+($F718*'fnd base rates'!J$109)
+($G718*'fnd base rates'!J$110)
+($H718*'fnd base rates'!J$111)
+($I718*'fnd base rates'!J$112)
+($J718*'fnd base rates'!J$113)
+($K718*'fnd base rates'!J$114)
+($M718*'fnd base rates'!J$116)
+($N718*'fnd base rates'!J$117)
+($O718*'fnd base rates'!J$118)
+($P718*VLOOKUP($S718+12,rate_basefnd,10)))
*$R718</f>
        <v>50318.78832</v>
      </c>
      <c r="AC718" s="1">
        <f>(($D718*'fnd base rates'!K$107)
+($E718*'fnd base rates'!K$108)
+($F718*'fnd base rates'!K$109)
+($G718*'fnd base rates'!K$110)
+($H718*'fnd base rates'!K$111)
+($I718*'fnd base rates'!K$112)
+($J718*'fnd base rates'!K$113)
+($K718*'fnd base rates'!K$114)
+($M718*'fnd base rates'!K$116)
+($N718*'fnd base rates'!K$117)
+($O718*'fnd base rates'!K$118)
+($P718*VLOOKUP($S718+12,rate_basefnd,11)))
*$R718</f>
        <v>51589.438243199998</v>
      </c>
      <c r="AD718" s="1">
        <f>(($D718*'fnd base rates'!L$107)
+($E718*'fnd base rates'!L$108)
+($F718*'fnd base rates'!L$109)
+($G718*'fnd base rates'!L$110)
+($H718*'fnd base rates'!L$111)
+($I718*'fnd base rates'!L$112)
+($J718*'fnd base rates'!L$113)
+($K718*'fnd base rates'!L$114)
+($M718*'fnd base rates'!L$116)
+($N718*'fnd base rates'!L$117)
+($O718*'fnd base rates'!L$118)
+($P718*VLOOKUP($S718+12,rate_basefnd,12)))</f>
        <v>74536.217200000014</v>
      </c>
      <c r="AE718" s="1">
        <f>(($D718*'fnd base rates'!M$107)
+($E718*'fnd base rates'!M$108)
+($F718*'fnd base rates'!M$109)
+($G718*'fnd base rates'!M$110)
+($H718*'fnd base rates'!M$111)
+($I718*'fnd base rates'!M$112)
+($J718*'fnd base rates'!M$113)
+($K718*'fnd base rates'!M$114)
+($M718*'fnd base rates'!M$116)
+($N718*'fnd base rates'!M$117)
+($O718*'fnd base rates'!M$118)
+($P718*VLOOKUP($S718+12,rate_basefnd,13)))</f>
        <v>0</v>
      </c>
      <c r="AF718" s="4">
        <f t="shared" si="843"/>
        <v>697711.55941344006</v>
      </c>
      <c r="AH718" s="269">
        <f t="shared" si="844"/>
        <v>487049035</v>
      </c>
      <c r="AI718" s="4" t="str">
        <f t="shared" si="845"/>
        <v>487</v>
      </c>
      <c r="AJ718" s="2" t="str">
        <f t="shared" si="846"/>
        <v>049</v>
      </c>
      <c r="AK718" s="2" t="str">
        <f t="shared" si="847"/>
        <v>035</v>
      </c>
      <c r="AL718" s="4">
        <f t="shared" si="848"/>
        <v>1</v>
      </c>
      <c r="AM718" s="4">
        <f t="shared" si="839"/>
        <v>40</v>
      </c>
      <c r="AN718" s="4">
        <f t="shared" si="849"/>
        <v>697711.55941344006</v>
      </c>
      <c r="AO718" s="4">
        <f t="shared" si="850"/>
        <v>17443</v>
      </c>
      <c r="AP718" s="4">
        <f t="shared" si="840"/>
        <v>0</v>
      </c>
      <c r="AQ718" s="4">
        <v>17443</v>
      </c>
      <c r="AW718" s="4">
        <v>17443</v>
      </c>
      <c r="AX718" s="5">
        <f t="shared" si="851"/>
        <v>0</v>
      </c>
      <c r="AY718" s="4">
        <v>17443</v>
      </c>
      <c r="AZ718" s="5"/>
      <c r="BB718" s="5">
        <f t="shared" ref="BB718" si="855">BC718-BA718</f>
        <v>0</v>
      </c>
    </row>
    <row r="719" spans="1:54" s="4" customFormat="1">
      <c r="A719" s="269">
        <v>487</v>
      </c>
      <c r="B719" s="2">
        <v>487049044</v>
      </c>
      <c r="C719" s="9" t="s">
        <v>306</v>
      </c>
      <c r="D719" s="14">
        <f>'fnd enro'!D719</f>
        <v>0</v>
      </c>
      <c r="E719" s="14">
        <f>'fnd enro'!E719</f>
        <v>0</v>
      </c>
      <c r="F719" s="14">
        <f>'fnd enro'!F719</f>
        <v>0</v>
      </c>
      <c r="G719" s="14">
        <f>'fnd enro'!G719</f>
        <v>0</v>
      </c>
      <c r="H719" s="14">
        <f>'fnd enro'!H719</f>
        <v>2</v>
      </c>
      <c r="I719" s="14">
        <f>'fnd enro'!I719</f>
        <v>5</v>
      </c>
      <c r="J719" s="14">
        <f>'fnd enro'!J719</f>
        <v>0</v>
      </c>
      <c r="K719" s="15">
        <f>'fnd enro'!K719</f>
        <v>0.2702</v>
      </c>
      <c r="L719" s="14">
        <f>'fnd enro'!L719</f>
        <v>0</v>
      </c>
      <c r="M719" s="14">
        <f>'fnd enro'!M719</f>
        <v>0</v>
      </c>
      <c r="N719" s="14">
        <f>'fnd enro'!N719</f>
        <v>0</v>
      </c>
      <c r="O719" s="14">
        <f>'fnd enro'!O719</f>
        <v>0</v>
      </c>
      <c r="P719" s="14">
        <f>'fnd enro'!P719</f>
        <v>3</v>
      </c>
      <c r="Q719" s="14">
        <f>'fnd enro'!R719</f>
        <v>7</v>
      </c>
      <c r="R719" s="15">
        <f t="shared" si="842"/>
        <v>1.1160000000000001</v>
      </c>
      <c r="S719" s="14">
        <f>VALUE('fnd enro'!Q719)</f>
        <v>11</v>
      </c>
      <c r="T719" s="2"/>
      <c r="U719" s="1">
        <f>(($D719*'fnd base rates'!C$107)
+($E719*'fnd base rates'!C$108)
+($F719*'fnd base rates'!C$109)
+($G719*'fnd base rates'!C$110)
+($H719*'fnd base rates'!C$111)
+($I719*'fnd base rates'!C$112)
+($J719*'fnd base rates'!C$113)
+($K719*'fnd base rates'!C$114)
+($M719*'fnd base rates'!C$116)
+($N719*'fnd base rates'!C$117)
+($O719*'fnd base rates'!C$118)
+($P719*VLOOKUP($S719+12,rate_basefnd,3)))
*$R719</f>
        <v>4470.7957949520005</v>
      </c>
      <c r="V719" s="1">
        <f>(($D719*'fnd base rates'!D$107)
+($E719*'fnd base rates'!D$108)
+($F719*'fnd base rates'!D$109)
+($G719*'fnd base rates'!D$110)
+($H719*'fnd base rates'!D$111)
+($I719*'fnd base rates'!D$112)
+($J719*'fnd base rates'!D$113)
+($K719*'fnd base rates'!D$114)
+($M719*'fnd base rates'!D$116)
+($N719*'fnd base rates'!D$117)
+($O719*'fnd base rates'!D$118)
+($P719*VLOOKUP($S719+12,rate_basefnd,4)))
*$R719</f>
        <v>7303.2156000000014</v>
      </c>
      <c r="W719" s="1">
        <f>(($D719*'fnd base rates'!E$107)
+($E719*'fnd base rates'!E$108)
+($F719*'fnd base rates'!E$109)
+($G719*'fnd base rates'!E$110)
+($H719*'fnd base rates'!E$111)
+($I719*'fnd base rates'!E$112)
+($J719*'fnd base rates'!E$113)
+($K719*'fnd base rates'!E$114)
+($M719*'fnd base rates'!E$116)
+($N719*'fnd base rates'!E$117)
+($O719*'fnd base rates'!E$118)
+($P719*VLOOKUP($S719+12,rate_basefnd,5)))
*$R719</f>
        <v>48079.894377312005</v>
      </c>
      <c r="X719" s="1">
        <f>(($D719*'fnd base rates'!F$107)
+($E719*'fnd base rates'!F$108)
+($F719*'fnd base rates'!F$109)
+($G719*'fnd base rates'!F$110)
+($H719*'fnd base rates'!F$111)
+($I719*'fnd base rates'!F$112)
+($J719*'fnd base rates'!F$113)
+($K719*'fnd base rates'!F$114)
+($M719*'fnd base rates'!F$116)
+($N719*'fnd base rates'!F$117)
+($O719*'fnd base rates'!F$118)
+($P719*VLOOKUP($S719+12,rate_basefnd,6)))
*$R719</f>
        <v>7170.5063305440008</v>
      </c>
      <c r="Y719" s="1">
        <f>(($D719*'fnd base rates'!G$107)
+($E719*'fnd base rates'!G$108)
+($F719*'fnd base rates'!G$109)
+($G719*'fnd base rates'!G$110)
+($H719*'fnd base rates'!G$111)
+($I719*'fnd base rates'!G$112)
+($J719*'fnd base rates'!G$113)
+($K719*'fnd base rates'!G$114)
+($M719*'fnd base rates'!G$116)
+($N719*'fnd base rates'!G$117)
+($O719*'fnd base rates'!G$118)
+($P719*VLOOKUP($S719+12,rate_basefnd,7)))
*$R719</f>
        <v>1918.6416789840002</v>
      </c>
      <c r="Z719" s="1">
        <f>(($D719*'fnd base rates'!H$107)
+($E719*'fnd base rates'!H$108)
+($F719*'fnd base rates'!H$109)
+($G719*'fnd base rates'!H$110)
+($H719*'fnd base rates'!H$111)
+($I719*'fnd base rates'!H$112)
+($J719*'fnd base rates'!H$113)
+($K719*'fnd base rates'!H$114)
+($M719*'fnd base rates'!H$116)
+($N719*'fnd base rates'!H$117)
+($O719*'fnd base rates'!H$118)
+($P719*VLOOKUP($S719+12,rate_basefnd,8)))</f>
        <v>5273.5525379999999</v>
      </c>
      <c r="AA719" s="1">
        <f>(($D719*'fnd base rates'!I$107)
+($E719*'fnd base rates'!I$108)
+($F719*'fnd base rates'!I$109)
+($G719*'fnd base rates'!I$110)
+($H719*'fnd base rates'!I$111)
+($I719*'fnd base rates'!I$112)
+($J719*'fnd base rates'!I$113)
+($K719*'fnd base rates'!I$114)
+($M719*'fnd base rates'!I$116)
+($N719*'fnd base rates'!I$117)
+($O719*'fnd base rates'!I$118)
+($P719*VLOOKUP($S719+12,rate_basefnd,9)))
*$R719</f>
        <v>3710.5995600000001</v>
      </c>
      <c r="AB719" s="1">
        <f>(($D719*'fnd base rates'!J$107)
+($E719*'fnd base rates'!J$108)
+($F719*'fnd base rates'!J$109)
+($G719*'fnd base rates'!J$110)
+($H719*'fnd base rates'!J$111)
+($I719*'fnd base rates'!J$112)
+($J719*'fnd base rates'!J$113)
+($K719*'fnd base rates'!J$114)
+($M719*'fnd base rates'!J$116)
+($N719*'fnd base rates'!J$117)
+($O719*'fnd base rates'!J$118)
+($P719*VLOOKUP($S719+12,rate_basefnd,10)))
*$R719</f>
        <v>6481.3708800000013</v>
      </c>
      <c r="AC719" s="1">
        <f>(($D719*'fnd base rates'!K$107)
+($E719*'fnd base rates'!K$108)
+($F719*'fnd base rates'!K$109)
+($G719*'fnd base rates'!K$110)
+($H719*'fnd base rates'!K$111)
+($I719*'fnd base rates'!K$112)
+($J719*'fnd base rates'!K$113)
+($K719*'fnd base rates'!K$114)
+($M719*'fnd base rates'!K$116)
+($N719*'fnd base rates'!K$117)
+($O719*'fnd base rates'!K$118)
+($P719*VLOOKUP($S719+12,rate_basefnd,11)))
*$R719</f>
        <v>9055.9149825600016</v>
      </c>
      <c r="AD719" s="1">
        <f>(($D719*'fnd base rates'!L$107)
+($E719*'fnd base rates'!L$108)
+($F719*'fnd base rates'!L$109)
+($G719*'fnd base rates'!L$110)
+($H719*'fnd base rates'!L$111)
+($I719*'fnd base rates'!L$112)
+($J719*'fnd base rates'!L$113)
+($K719*'fnd base rates'!L$114)
+($M719*'fnd base rates'!L$116)
+($N719*'fnd base rates'!L$117)
+($O719*'fnd base rates'!L$118)
+($P719*VLOOKUP($S719+12,rate_basefnd,12)))</f>
        <v>11747.356760000001</v>
      </c>
      <c r="AE719" s="1">
        <f>(($D719*'fnd base rates'!M$107)
+($E719*'fnd base rates'!M$108)
+($F719*'fnd base rates'!M$109)
+($G719*'fnd base rates'!M$110)
+($H719*'fnd base rates'!M$111)
+($I719*'fnd base rates'!M$112)
+($J719*'fnd base rates'!M$113)
+($K719*'fnd base rates'!M$114)
+($M719*'fnd base rates'!M$116)
+($N719*'fnd base rates'!M$117)
+($O719*'fnd base rates'!M$118)
+($P719*VLOOKUP($S719+12,rate_basefnd,13)))</f>
        <v>0</v>
      </c>
      <c r="AF719" s="4">
        <f t="shared" si="843"/>
        <v>105211.84850235202</v>
      </c>
      <c r="AH719" s="269">
        <f t="shared" si="844"/>
        <v>487049044</v>
      </c>
      <c r="AI719" s="4" t="str">
        <f t="shared" si="845"/>
        <v>487</v>
      </c>
      <c r="AJ719" s="2" t="str">
        <f t="shared" si="846"/>
        <v>049</v>
      </c>
      <c r="AK719" s="2" t="str">
        <f t="shared" si="847"/>
        <v>044</v>
      </c>
      <c r="AL719" s="4">
        <f t="shared" si="848"/>
        <v>1</v>
      </c>
      <c r="AM719" s="4">
        <f t="shared" si="839"/>
        <v>7</v>
      </c>
      <c r="AN719" s="4">
        <f t="shared" si="849"/>
        <v>105211.84850235202</v>
      </c>
      <c r="AO719" s="4">
        <f t="shared" si="850"/>
        <v>15030</v>
      </c>
      <c r="AP719" s="4">
        <f t="shared" si="840"/>
        <v>0</v>
      </c>
      <c r="AQ719" s="4">
        <v>15030</v>
      </c>
      <c r="AW719" s="4">
        <v>15030</v>
      </c>
      <c r="AX719" s="5">
        <f t="shared" si="851"/>
        <v>0</v>
      </c>
      <c r="AY719" s="4">
        <v>15030</v>
      </c>
      <c r="AZ719" s="5"/>
      <c r="BB719" s="5">
        <f t="shared" ref="BB719" si="856">BC719-BA719</f>
        <v>0</v>
      </c>
    </row>
    <row r="720" spans="1:54" s="4" customFormat="1">
      <c r="A720" s="269">
        <v>487</v>
      </c>
      <c r="B720" s="2">
        <v>487049048</v>
      </c>
      <c r="C720" s="9" t="s">
        <v>306</v>
      </c>
      <c r="D720" s="14">
        <f>'fnd enro'!D720</f>
        <v>0</v>
      </c>
      <c r="E720" s="14">
        <f>'fnd enro'!E720</f>
        <v>0</v>
      </c>
      <c r="F720" s="14">
        <f>'fnd enro'!F720</f>
        <v>0</v>
      </c>
      <c r="G720" s="14">
        <f>'fnd enro'!G720</f>
        <v>0</v>
      </c>
      <c r="H720" s="14">
        <f>'fnd enro'!H720</f>
        <v>1</v>
      </c>
      <c r="I720" s="14">
        <f>'fnd enro'!I720</f>
        <v>0</v>
      </c>
      <c r="J720" s="14">
        <f>'fnd enro'!J720</f>
        <v>0</v>
      </c>
      <c r="K720" s="15">
        <f>'fnd enro'!K720</f>
        <v>3.8600000000000002E-2</v>
      </c>
      <c r="L720" s="14">
        <f>'fnd enro'!L720</f>
        <v>0</v>
      </c>
      <c r="M720" s="14">
        <f>'fnd enro'!M720</f>
        <v>0</v>
      </c>
      <c r="N720" s="14">
        <f>'fnd enro'!N720</f>
        <v>0</v>
      </c>
      <c r="O720" s="14">
        <f>'fnd enro'!O720</f>
        <v>0</v>
      </c>
      <c r="P720" s="14">
        <f>'fnd enro'!P720</f>
        <v>1</v>
      </c>
      <c r="Q720" s="14">
        <f>'fnd enro'!R720</f>
        <v>1</v>
      </c>
      <c r="R720" s="15">
        <f t="shared" si="842"/>
        <v>1.1160000000000001</v>
      </c>
      <c r="S720" s="14">
        <f>VALUE('fnd enro'!Q720)</f>
        <v>4</v>
      </c>
      <c r="T720" s="2"/>
      <c r="U720" s="1">
        <f>(($D720*'fnd base rates'!C$107)
+($E720*'fnd base rates'!C$108)
+($F720*'fnd base rates'!C$109)
+($G720*'fnd base rates'!C$110)
+($H720*'fnd base rates'!C$111)
+($I720*'fnd base rates'!C$112)
+($J720*'fnd base rates'!C$113)
+($K720*'fnd base rates'!C$114)
+($M720*'fnd base rates'!C$116)
+($N720*'fnd base rates'!C$117)
+($O720*'fnd base rates'!C$118)
+($P720*VLOOKUP($S720+12,rate_basefnd,3)))
*$R720</f>
        <v>663.85410213600005</v>
      </c>
      <c r="V720" s="1">
        <f>(($D720*'fnd base rates'!D$107)
+($E720*'fnd base rates'!D$108)
+($F720*'fnd base rates'!D$109)
+($G720*'fnd base rates'!D$110)
+($H720*'fnd base rates'!D$111)
+($I720*'fnd base rates'!D$112)
+($J720*'fnd base rates'!D$113)
+($K720*'fnd base rates'!D$114)
+($M720*'fnd base rates'!D$116)
+($N720*'fnd base rates'!D$117)
+($O720*'fnd base rates'!D$118)
+($P720*VLOOKUP($S720+12,rate_basefnd,4)))
*$R720</f>
        <v>1162.5595200000002</v>
      </c>
      <c r="W720" s="1">
        <f>(($D720*'fnd base rates'!E$107)
+($E720*'fnd base rates'!E$108)
+($F720*'fnd base rates'!E$109)
+($G720*'fnd base rates'!E$110)
+($H720*'fnd base rates'!E$111)
+($I720*'fnd base rates'!E$112)
+($J720*'fnd base rates'!E$113)
+($K720*'fnd base rates'!E$114)
+($M720*'fnd base rates'!E$116)
+($N720*'fnd base rates'!E$117)
+($O720*'fnd base rates'!E$118)
+($P720*VLOOKUP($S720+12,rate_basefnd,5)))
*$R720</f>
        <v>6874.6273796160003</v>
      </c>
      <c r="X720" s="1">
        <f>(($D720*'fnd base rates'!F$107)
+($E720*'fnd base rates'!F$108)
+($F720*'fnd base rates'!F$109)
+($G720*'fnd base rates'!F$110)
+($H720*'fnd base rates'!F$111)
+($I720*'fnd base rates'!F$112)
+($J720*'fnd base rates'!F$113)
+($K720*'fnd base rates'!F$114)
+($M720*'fnd base rates'!F$116)
+($N720*'fnd base rates'!F$117)
+($O720*'fnd base rates'!F$118)
+($P720*VLOOKUP($S720+12,rate_basefnd,6)))
*$R720</f>
        <v>1110.8400757920001</v>
      </c>
      <c r="Y720" s="1">
        <f>(($D720*'fnd base rates'!G$107)
+($E720*'fnd base rates'!G$108)
+($F720*'fnd base rates'!G$109)
+($G720*'fnd base rates'!G$110)
+($H720*'fnd base rates'!G$111)
+($I720*'fnd base rates'!G$112)
+($J720*'fnd base rates'!G$113)
+($K720*'fnd base rates'!G$114)
+($M720*'fnd base rates'!G$116)
+($N720*'fnd base rates'!G$117)
+($O720*'fnd base rates'!G$118)
+($P720*VLOOKUP($S720+12,rate_basefnd,7)))
*$R720</f>
        <v>334.21218271200007</v>
      </c>
      <c r="Z720" s="1">
        <f>(($D720*'fnd base rates'!H$107)
+($E720*'fnd base rates'!H$108)
+($F720*'fnd base rates'!H$109)
+($G720*'fnd base rates'!H$110)
+($H720*'fnd base rates'!H$111)
+($I720*'fnd base rates'!H$112)
+($J720*'fnd base rates'!H$113)
+($K720*'fnd base rates'!H$114)
+($M720*'fnd base rates'!H$116)
+($N720*'fnd base rates'!H$117)
+($O720*'fnd base rates'!H$118)
+($P720*VLOOKUP($S720+12,rate_basefnd,8)))</f>
        <v>543.51893400000006</v>
      </c>
      <c r="AA720" s="1">
        <f>(($D720*'fnd base rates'!I$107)
+($E720*'fnd base rates'!I$108)
+($F720*'fnd base rates'!I$109)
+($G720*'fnd base rates'!I$110)
+($H720*'fnd base rates'!I$111)
+($I720*'fnd base rates'!I$112)
+($J720*'fnd base rates'!I$113)
+($K720*'fnd base rates'!I$114)
+($M720*'fnd base rates'!I$116)
+($N720*'fnd base rates'!I$117)
+($O720*'fnd base rates'!I$118)
+($P720*VLOOKUP($S720+12,rate_basefnd,9)))
*$R720</f>
        <v>526.80780000000004</v>
      </c>
      <c r="AB720" s="1">
        <f>(($D720*'fnd base rates'!J$107)
+($E720*'fnd base rates'!J$108)
+($F720*'fnd base rates'!J$109)
+($G720*'fnd base rates'!J$110)
+($H720*'fnd base rates'!J$111)
+($I720*'fnd base rates'!J$112)
+($J720*'fnd base rates'!J$113)
+($K720*'fnd base rates'!J$114)
+($M720*'fnd base rates'!J$116)
+($N720*'fnd base rates'!J$117)
+($O720*'fnd base rates'!J$118)
+($P720*VLOOKUP($S720+12,rate_basefnd,10)))
*$R720</f>
        <v>911.82780000000002</v>
      </c>
      <c r="AC720" s="1">
        <f>(($D720*'fnd base rates'!K$107)
+($E720*'fnd base rates'!K$108)
+($F720*'fnd base rates'!K$109)
+($G720*'fnd base rates'!K$110)
+($H720*'fnd base rates'!K$111)
+($I720*'fnd base rates'!K$112)
+($J720*'fnd base rates'!K$113)
+($K720*'fnd base rates'!K$114)
+($M720*'fnd base rates'!K$116)
+($N720*'fnd base rates'!K$117)
+($O720*'fnd base rates'!K$118)
+($P720*VLOOKUP($S720+12,rate_basefnd,11)))
*$R720</f>
        <v>1319.2904260800001</v>
      </c>
      <c r="AD720" s="1">
        <f>(($D720*'fnd base rates'!L$107)
+($E720*'fnd base rates'!L$108)
+($F720*'fnd base rates'!L$109)
+($G720*'fnd base rates'!L$110)
+($H720*'fnd base rates'!L$111)
+($I720*'fnd base rates'!L$112)
+($J720*'fnd base rates'!L$113)
+($K720*'fnd base rates'!L$114)
+($M720*'fnd base rates'!L$116)
+($N720*'fnd base rates'!L$117)
+($O720*'fnd base rates'!L$118)
+($P720*VLOOKUP($S720+12,rate_basefnd,12)))</f>
        <v>1949.3166799999999</v>
      </c>
      <c r="AE720" s="1">
        <f>(($D720*'fnd base rates'!M$107)
+($E720*'fnd base rates'!M$108)
+($F720*'fnd base rates'!M$109)
+($G720*'fnd base rates'!M$110)
+($H720*'fnd base rates'!M$111)
+($I720*'fnd base rates'!M$112)
+($J720*'fnd base rates'!M$113)
+($K720*'fnd base rates'!M$114)
+($M720*'fnd base rates'!M$116)
+($N720*'fnd base rates'!M$117)
+($O720*'fnd base rates'!M$118)
+($P720*VLOOKUP($S720+12,rate_basefnd,13)))</f>
        <v>0</v>
      </c>
      <c r="AF720" s="4">
        <f t="shared" si="843"/>
        <v>15396.854900336004</v>
      </c>
      <c r="AH720" s="269">
        <f t="shared" si="844"/>
        <v>487049048</v>
      </c>
      <c r="AI720" s="4" t="str">
        <f t="shared" si="845"/>
        <v>487</v>
      </c>
      <c r="AJ720" s="2" t="str">
        <f t="shared" si="846"/>
        <v>049</v>
      </c>
      <c r="AK720" s="2" t="str">
        <f t="shared" si="847"/>
        <v>048</v>
      </c>
      <c r="AL720" s="4">
        <f t="shared" si="848"/>
        <v>1</v>
      </c>
      <c r="AM720" s="4">
        <f t="shared" si="839"/>
        <v>1</v>
      </c>
      <c r="AN720" s="4">
        <f t="shared" si="849"/>
        <v>15396.854900336004</v>
      </c>
      <c r="AO720" s="4">
        <f t="shared" si="850"/>
        <v>15397</v>
      </c>
      <c r="AP720" s="4">
        <f t="shared" si="840"/>
        <v>0</v>
      </c>
      <c r="AQ720" s="4">
        <v>15397</v>
      </c>
      <c r="AW720" s="4">
        <v>15397</v>
      </c>
      <c r="AX720" s="5">
        <f t="shared" si="851"/>
        <v>0</v>
      </c>
      <c r="AY720" s="4">
        <v>15397</v>
      </c>
      <c r="AZ720" s="5"/>
      <c r="BB720" s="5">
        <f t="shared" ref="BB720" si="857">BC720-BA720</f>
        <v>0</v>
      </c>
    </row>
    <row r="721" spans="1:54" s="4" customFormat="1">
      <c r="A721" s="269">
        <v>487</v>
      </c>
      <c r="B721" s="2">
        <v>487049049</v>
      </c>
      <c r="C721" s="9" t="s">
        <v>306</v>
      </c>
      <c r="D721" s="14">
        <f>'fnd enro'!D721</f>
        <v>0</v>
      </c>
      <c r="E721" s="14">
        <f>'fnd enro'!E721</f>
        <v>0</v>
      </c>
      <c r="F721" s="14">
        <f>'fnd enro'!F721</f>
        <v>0</v>
      </c>
      <c r="G721" s="14">
        <f>'fnd enro'!G721</f>
        <v>0</v>
      </c>
      <c r="H721" s="14">
        <f>'fnd enro'!H721</f>
        <v>22</v>
      </c>
      <c r="I721" s="14">
        <f>'fnd enro'!I721</f>
        <v>28</v>
      </c>
      <c r="J721" s="14">
        <f>'fnd enro'!J721</f>
        <v>0</v>
      </c>
      <c r="K721" s="15">
        <f>'fnd enro'!K721</f>
        <v>1.93</v>
      </c>
      <c r="L721" s="14">
        <f>'fnd enro'!L721</f>
        <v>0</v>
      </c>
      <c r="M721" s="14">
        <f>'fnd enro'!M721</f>
        <v>0</v>
      </c>
      <c r="N721" s="14">
        <f>'fnd enro'!N721</f>
        <v>1</v>
      </c>
      <c r="O721" s="14">
        <f>'fnd enro'!O721</f>
        <v>3</v>
      </c>
      <c r="P721" s="14">
        <f>'fnd enro'!P721</f>
        <v>46</v>
      </c>
      <c r="Q721" s="14">
        <f>'fnd enro'!R721</f>
        <v>50</v>
      </c>
      <c r="R721" s="15">
        <f t="shared" si="842"/>
        <v>1.1160000000000001</v>
      </c>
      <c r="S721" s="14">
        <f>VALUE('fnd enro'!Q721)</f>
        <v>8</v>
      </c>
      <c r="T721" s="2"/>
      <c r="U721" s="1">
        <f>(($D721*'fnd base rates'!C$107)
+($E721*'fnd base rates'!C$108)
+($F721*'fnd base rates'!C$109)
+($G721*'fnd base rates'!C$110)
+($H721*'fnd base rates'!C$111)
+($I721*'fnd base rates'!C$112)
+($J721*'fnd base rates'!C$113)
+($K721*'fnd base rates'!C$114)
+($M721*'fnd base rates'!C$116)
+($N721*'fnd base rates'!C$117)
+($O721*'fnd base rates'!C$118)
+($P721*VLOOKUP($S721+12,rate_basefnd,3)))
*$R721</f>
        <v>34093.718866800002</v>
      </c>
      <c r="V721" s="1">
        <f>(($D721*'fnd base rates'!D$107)
+($E721*'fnd base rates'!D$108)
+($F721*'fnd base rates'!D$109)
+($G721*'fnd base rates'!D$110)
+($H721*'fnd base rates'!D$111)
+($I721*'fnd base rates'!D$112)
+($J721*'fnd base rates'!D$113)
+($K721*'fnd base rates'!D$114)
+($M721*'fnd base rates'!D$116)
+($N721*'fnd base rates'!D$117)
+($O721*'fnd base rates'!D$118)
+($P721*VLOOKUP($S721+12,rate_basefnd,4)))
*$R721</f>
        <v>61044.675480000005</v>
      </c>
      <c r="W721" s="1">
        <f>(($D721*'fnd base rates'!E$107)
+($E721*'fnd base rates'!E$108)
+($F721*'fnd base rates'!E$109)
+($G721*'fnd base rates'!E$110)
+($H721*'fnd base rates'!E$111)
+($I721*'fnd base rates'!E$112)
+($J721*'fnd base rates'!E$113)
+($K721*'fnd base rates'!E$114)
+($M721*'fnd base rates'!E$116)
+($N721*'fnd base rates'!E$117)
+($O721*'fnd base rates'!E$118)
+($P721*VLOOKUP($S721+12,rate_basefnd,5)))
*$R721</f>
        <v>415408.2769008</v>
      </c>
      <c r="X721" s="1">
        <f>(($D721*'fnd base rates'!F$107)
+($E721*'fnd base rates'!F$108)
+($F721*'fnd base rates'!F$109)
+($G721*'fnd base rates'!F$110)
+($H721*'fnd base rates'!F$111)
+($I721*'fnd base rates'!F$112)
+($J721*'fnd base rates'!F$113)
+($K721*'fnd base rates'!F$114)
+($M721*'fnd base rates'!F$116)
+($N721*'fnd base rates'!F$117)
+($O721*'fnd base rates'!F$118)
+($P721*VLOOKUP($S721+12,rate_basefnd,6)))
*$R721</f>
        <v>52944.100869600006</v>
      </c>
      <c r="Y721" s="1">
        <f>(($D721*'fnd base rates'!G$107)
+($E721*'fnd base rates'!G$108)
+($F721*'fnd base rates'!G$109)
+($G721*'fnd base rates'!G$110)
+($H721*'fnd base rates'!G$111)
+($I721*'fnd base rates'!G$112)
+($J721*'fnd base rates'!G$113)
+($K721*'fnd base rates'!G$114)
+($M721*'fnd base rates'!G$116)
+($N721*'fnd base rates'!G$117)
+($O721*'fnd base rates'!G$118)
+($P721*VLOOKUP($S721+12,rate_basefnd,7)))
*$R721</f>
        <v>17800.137615599997</v>
      </c>
      <c r="Z721" s="1">
        <f>(($D721*'fnd base rates'!H$107)
+($E721*'fnd base rates'!H$108)
+($F721*'fnd base rates'!H$109)
+($G721*'fnd base rates'!H$110)
+($H721*'fnd base rates'!H$111)
+($I721*'fnd base rates'!H$112)
+($J721*'fnd base rates'!H$113)
+($K721*'fnd base rates'!H$114)
+($M721*'fnd base rates'!H$116)
+($N721*'fnd base rates'!H$117)
+($O721*'fnd base rates'!H$118)
+($P721*VLOOKUP($S721+12,rate_basefnd,8)))</f>
        <v>36351.516699999993</v>
      </c>
      <c r="AA721" s="1">
        <f>(($D721*'fnd base rates'!I$107)
+($E721*'fnd base rates'!I$108)
+($F721*'fnd base rates'!I$109)
+($G721*'fnd base rates'!I$110)
+($H721*'fnd base rates'!I$111)
+($I721*'fnd base rates'!I$112)
+($J721*'fnd base rates'!I$113)
+($K721*'fnd base rates'!I$114)
+($M721*'fnd base rates'!I$116)
+($N721*'fnd base rates'!I$117)
+($O721*'fnd base rates'!I$118)
+($P721*VLOOKUP($S721+12,rate_basefnd,9)))
*$R721</f>
        <v>29495.690280000006</v>
      </c>
      <c r="AB721" s="1">
        <f>(($D721*'fnd base rates'!J$107)
+($E721*'fnd base rates'!J$108)
+($F721*'fnd base rates'!J$109)
+($G721*'fnd base rates'!J$110)
+($H721*'fnd base rates'!J$111)
+($I721*'fnd base rates'!J$112)
+($J721*'fnd base rates'!J$113)
+($K721*'fnd base rates'!J$114)
+($M721*'fnd base rates'!J$116)
+($N721*'fnd base rates'!J$117)
+($O721*'fnd base rates'!J$118)
+($P721*VLOOKUP($S721+12,rate_basefnd,10)))
*$R721</f>
        <v>60221.234879999996</v>
      </c>
      <c r="AC721" s="1">
        <f>(($D721*'fnd base rates'!K$107)
+($E721*'fnd base rates'!K$108)
+($F721*'fnd base rates'!K$109)
+($G721*'fnd base rates'!K$110)
+($H721*'fnd base rates'!K$111)
+($I721*'fnd base rates'!K$112)
+($J721*'fnd base rates'!K$113)
+($K721*'fnd base rates'!K$114)
+($M721*'fnd base rates'!K$116)
+($N721*'fnd base rates'!K$117)
+($O721*'fnd base rates'!K$118)
+($P721*VLOOKUP($S721+12,rate_basefnd,11)))
*$R721</f>
        <v>66319.476263999997</v>
      </c>
      <c r="AD721" s="1">
        <f>(($D721*'fnd base rates'!L$107)
+($E721*'fnd base rates'!L$108)
+($F721*'fnd base rates'!L$109)
+($G721*'fnd base rates'!L$110)
+($H721*'fnd base rates'!L$111)
+($I721*'fnd base rates'!L$112)
+($J721*'fnd base rates'!L$113)
+($K721*'fnd base rates'!L$114)
+($M721*'fnd base rates'!L$116)
+($N721*'fnd base rates'!L$117)
+($O721*'fnd base rates'!L$118)
+($P721*VLOOKUP($S721+12,rate_basefnd,12)))</f>
        <v>97572.864000000001</v>
      </c>
      <c r="AE721" s="1">
        <f>(($D721*'fnd base rates'!M$107)
+($E721*'fnd base rates'!M$108)
+($F721*'fnd base rates'!M$109)
+($G721*'fnd base rates'!M$110)
+($H721*'fnd base rates'!M$111)
+($I721*'fnd base rates'!M$112)
+($J721*'fnd base rates'!M$113)
+($K721*'fnd base rates'!M$114)
+($M721*'fnd base rates'!M$116)
+($N721*'fnd base rates'!M$117)
+($O721*'fnd base rates'!M$118)
+($P721*VLOOKUP($S721+12,rate_basefnd,13)))</f>
        <v>0</v>
      </c>
      <c r="AF721" s="4">
        <f t="shared" si="843"/>
        <v>871251.69185680011</v>
      </c>
      <c r="AH721" s="269">
        <f t="shared" si="844"/>
        <v>487049049</v>
      </c>
      <c r="AI721" s="4" t="str">
        <f t="shared" si="845"/>
        <v>487</v>
      </c>
      <c r="AJ721" s="2" t="str">
        <f t="shared" si="846"/>
        <v>049</v>
      </c>
      <c r="AK721" s="2" t="str">
        <f t="shared" si="847"/>
        <v>049</v>
      </c>
      <c r="AL721" s="4">
        <f t="shared" si="848"/>
        <v>1</v>
      </c>
      <c r="AM721" s="4">
        <f t="shared" si="839"/>
        <v>50</v>
      </c>
      <c r="AN721" s="4">
        <f t="shared" si="849"/>
        <v>871251.69185680011</v>
      </c>
      <c r="AO721" s="4">
        <f t="shared" si="850"/>
        <v>17425</v>
      </c>
      <c r="AP721" s="4">
        <f t="shared" si="840"/>
        <v>0</v>
      </c>
      <c r="AQ721" s="4">
        <v>17425</v>
      </c>
      <c r="AW721" s="4">
        <v>17425</v>
      </c>
      <c r="AX721" s="5">
        <f t="shared" si="851"/>
        <v>0</v>
      </c>
      <c r="AY721" s="4">
        <v>17425</v>
      </c>
      <c r="AZ721" s="5"/>
      <c r="BB721" s="5">
        <f t="shared" ref="BB721" si="858">BC721-BA721</f>
        <v>0</v>
      </c>
    </row>
    <row r="722" spans="1:54" s="4" customFormat="1">
      <c r="A722" s="269">
        <v>487</v>
      </c>
      <c r="B722" s="2">
        <v>487049057</v>
      </c>
      <c r="C722" s="9" t="s">
        <v>306</v>
      </c>
      <c r="D722" s="14">
        <f>'fnd enro'!D722</f>
        <v>0</v>
      </c>
      <c r="E722" s="14">
        <f>'fnd enro'!E722</f>
        <v>0</v>
      </c>
      <c r="F722" s="14">
        <f>'fnd enro'!F722</f>
        <v>0</v>
      </c>
      <c r="G722" s="14">
        <f>'fnd enro'!G722</f>
        <v>0</v>
      </c>
      <c r="H722" s="14">
        <f>'fnd enro'!H722</f>
        <v>3</v>
      </c>
      <c r="I722" s="14">
        <f>'fnd enro'!I722</f>
        <v>3</v>
      </c>
      <c r="J722" s="14">
        <f>'fnd enro'!J722</f>
        <v>0</v>
      </c>
      <c r="K722" s="15">
        <f>'fnd enro'!K722</f>
        <v>0.2316</v>
      </c>
      <c r="L722" s="14">
        <f>'fnd enro'!L722</f>
        <v>0</v>
      </c>
      <c r="M722" s="14">
        <f>'fnd enro'!M722</f>
        <v>0</v>
      </c>
      <c r="N722" s="14">
        <f>'fnd enro'!N722</f>
        <v>0</v>
      </c>
      <c r="O722" s="14">
        <f>'fnd enro'!O722</f>
        <v>0</v>
      </c>
      <c r="P722" s="14">
        <f>'fnd enro'!P722</f>
        <v>3</v>
      </c>
      <c r="Q722" s="14">
        <f>'fnd enro'!R722</f>
        <v>6</v>
      </c>
      <c r="R722" s="15">
        <f t="shared" si="842"/>
        <v>1.1160000000000001</v>
      </c>
      <c r="S722" s="14">
        <f>VALUE('fnd enro'!Q722)</f>
        <v>12</v>
      </c>
      <c r="T722" s="2"/>
      <c r="U722" s="1">
        <f>(($D722*'fnd base rates'!C$107)
+($E722*'fnd base rates'!C$108)
+($F722*'fnd base rates'!C$109)
+($G722*'fnd base rates'!C$110)
+($H722*'fnd base rates'!C$111)
+($I722*'fnd base rates'!C$112)
+($J722*'fnd base rates'!C$113)
+($K722*'fnd base rates'!C$114)
+($M722*'fnd base rates'!C$116)
+($N722*'fnd base rates'!C$117)
+($O722*'fnd base rates'!C$118)
+($P722*VLOOKUP($S722+12,rate_basefnd,3)))
*$R722</f>
        <v>3886.5013328159998</v>
      </c>
      <c r="V722" s="1">
        <f>(($D722*'fnd base rates'!D$107)
+($E722*'fnd base rates'!D$108)
+($F722*'fnd base rates'!D$109)
+($G722*'fnd base rates'!D$110)
+($H722*'fnd base rates'!D$111)
+($I722*'fnd base rates'!D$112)
+($J722*'fnd base rates'!D$113)
+($K722*'fnd base rates'!D$114)
+($M722*'fnd base rates'!D$116)
+($N722*'fnd base rates'!D$117)
+($O722*'fnd base rates'!D$118)
+($P722*VLOOKUP($S722+12,rate_basefnd,4)))
*$R722</f>
        <v>6517.6520400000009</v>
      </c>
      <c r="W722" s="1">
        <f>(($D722*'fnd base rates'!E$107)
+($E722*'fnd base rates'!E$108)
+($F722*'fnd base rates'!E$109)
+($G722*'fnd base rates'!E$110)
+($H722*'fnd base rates'!E$111)
+($I722*'fnd base rates'!E$112)
+($J722*'fnd base rates'!E$113)
+($K722*'fnd base rates'!E$114)
+($M722*'fnd base rates'!E$116)
+($N722*'fnd base rates'!E$117)
+($O722*'fnd base rates'!E$118)
+($P722*VLOOKUP($S722+12,rate_basefnd,5)))
*$R722</f>
        <v>41642.928717695999</v>
      </c>
      <c r="X722" s="1">
        <f>(($D722*'fnd base rates'!F$107)
+($E722*'fnd base rates'!F$108)
+($F722*'fnd base rates'!F$109)
+($G722*'fnd base rates'!F$110)
+($H722*'fnd base rates'!F$111)
+($I722*'fnd base rates'!F$112)
+($J722*'fnd base rates'!F$113)
+($K722*'fnd base rates'!F$114)
+($M722*'fnd base rates'!F$116)
+($N722*'fnd base rates'!F$117)
+($O722*'fnd base rates'!F$118)
+($P722*VLOOKUP($S722+12,rate_basefnd,6)))
*$R722</f>
        <v>6301.8159347520004</v>
      </c>
      <c r="Y722" s="1">
        <f>(($D722*'fnd base rates'!G$107)
+($E722*'fnd base rates'!G$108)
+($F722*'fnd base rates'!G$109)
+($G722*'fnd base rates'!G$110)
+($H722*'fnd base rates'!G$111)
+($I722*'fnd base rates'!G$112)
+($J722*'fnd base rates'!G$113)
+($K722*'fnd base rates'!G$114)
+($M722*'fnd base rates'!G$116)
+($N722*'fnd base rates'!G$117)
+($O722*'fnd base rates'!G$118)
+($P722*VLOOKUP($S722+12,rate_basefnd,7)))
*$R722</f>
        <v>1773.1562562720001</v>
      </c>
      <c r="Z722" s="1">
        <f>(($D722*'fnd base rates'!H$107)
+($E722*'fnd base rates'!H$108)
+($F722*'fnd base rates'!H$109)
+($G722*'fnd base rates'!H$110)
+($H722*'fnd base rates'!H$111)
+($I722*'fnd base rates'!H$112)
+($J722*'fnd base rates'!H$113)
+($K722*'fnd base rates'!H$114)
+($M722*'fnd base rates'!H$116)
+($N722*'fnd base rates'!H$117)
+($O722*'fnd base rates'!H$118)
+($P722*VLOOKUP($S722+12,rate_basefnd,8)))</f>
        <v>4145.273604</v>
      </c>
      <c r="AA722" s="1">
        <f>(($D722*'fnd base rates'!I$107)
+($E722*'fnd base rates'!I$108)
+($F722*'fnd base rates'!I$109)
+($G722*'fnd base rates'!I$110)
+($H722*'fnd base rates'!I$111)
+($I722*'fnd base rates'!I$112)
+($J722*'fnd base rates'!I$113)
+($K722*'fnd base rates'!I$114)
+($M722*'fnd base rates'!I$116)
+($N722*'fnd base rates'!I$117)
+($O722*'fnd base rates'!I$118)
+($P722*VLOOKUP($S722+12,rate_basefnd,9)))
*$R722</f>
        <v>3191.6484</v>
      </c>
      <c r="AB722" s="1">
        <f>(($D722*'fnd base rates'!J$107)
+($E722*'fnd base rates'!J$108)
+($F722*'fnd base rates'!J$109)
+($G722*'fnd base rates'!J$110)
+($H722*'fnd base rates'!J$111)
+($I722*'fnd base rates'!J$112)
+($J722*'fnd base rates'!J$113)
+($K722*'fnd base rates'!J$114)
+($M722*'fnd base rates'!J$116)
+($N722*'fnd base rates'!J$117)
+($O722*'fnd base rates'!J$118)
+($P722*VLOOKUP($S722+12,rate_basefnd,10)))
*$R722</f>
        <v>5618.6136000000006</v>
      </c>
      <c r="AC722" s="1">
        <f>(($D722*'fnd base rates'!K$107)
+($E722*'fnd base rates'!K$108)
+($F722*'fnd base rates'!K$109)
+($G722*'fnd base rates'!K$110)
+($H722*'fnd base rates'!K$111)
+($I722*'fnd base rates'!K$112)
+($J722*'fnd base rates'!K$113)
+($K722*'fnd base rates'!K$114)
+($M722*'fnd base rates'!K$116)
+($N722*'fnd base rates'!K$117)
+($O722*'fnd base rates'!K$118)
+($P722*VLOOKUP($S722+12,rate_basefnd,11)))
*$R722</f>
        <v>7808.2717564799996</v>
      </c>
      <c r="AD722" s="1">
        <f>(($D722*'fnd base rates'!L$107)
+($E722*'fnd base rates'!L$108)
+($F722*'fnd base rates'!L$109)
+($G722*'fnd base rates'!L$110)
+($H722*'fnd base rates'!L$111)
+($I722*'fnd base rates'!L$112)
+($J722*'fnd base rates'!L$113)
+($K722*'fnd base rates'!L$114)
+($M722*'fnd base rates'!L$116)
+($N722*'fnd base rates'!L$117)
+($O722*'fnd base rates'!L$118)
+($P722*VLOOKUP($S722+12,rate_basefnd,12)))</f>
        <v>10618.150080000001</v>
      </c>
      <c r="AE722" s="1">
        <f>(($D722*'fnd base rates'!M$107)
+($E722*'fnd base rates'!M$108)
+($F722*'fnd base rates'!M$109)
+($G722*'fnd base rates'!M$110)
+($H722*'fnd base rates'!M$111)
+($I722*'fnd base rates'!M$112)
+($J722*'fnd base rates'!M$113)
+($K722*'fnd base rates'!M$114)
+($M722*'fnd base rates'!M$116)
+($N722*'fnd base rates'!M$117)
+($O722*'fnd base rates'!M$118)
+($P722*VLOOKUP($S722+12,rate_basefnd,13)))</f>
        <v>0</v>
      </c>
      <c r="AF722" s="4">
        <f t="shared" si="843"/>
        <v>91504.011722016003</v>
      </c>
      <c r="AH722" s="269">
        <f t="shared" si="844"/>
        <v>487049057</v>
      </c>
      <c r="AI722" s="4" t="str">
        <f t="shared" si="845"/>
        <v>487</v>
      </c>
      <c r="AJ722" s="2" t="str">
        <f t="shared" si="846"/>
        <v>049</v>
      </c>
      <c r="AK722" s="2" t="str">
        <f t="shared" si="847"/>
        <v>057</v>
      </c>
      <c r="AL722" s="4">
        <f t="shared" si="848"/>
        <v>1</v>
      </c>
      <c r="AM722" s="4">
        <f t="shared" si="839"/>
        <v>6</v>
      </c>
      <c r="AN722" s="4">
        <f t="shared" si="849"/>
        <v>91504.011722016003</v>
      </c>
      <c r="AO722" s="4">
        <f t="shared" si="850"/>
        <v>15251</v>
      </c>
      <c r="AP722" s="4">
        <f t="shared" si="840"/>
        <v>0</v>
      </c>
      <c r="AQ722" s="4">
        <v>15251</v>
      </c>
      <c r="AW722" s="4">
        <v>15251</v>
      </c>
      <c r="AX722" s="5">
        <f t="shared" si="851"/>
        <v>0</v>
      </c>
      <c r="AY722" s="4">
        <v>15251</v>
      </c>
      <c r="AZ722" s="5"/>
      <c r="BB722" s="5">
        <f t="shared" ref="BB722" si="859">BC722-BA722</f>
        <v>0</v>
      </c>
    </row>
    <row r="723" spans="1:54" s="4" customFormat="1">
      <c r="A723" s="269">
        <v>487</v>
      </c>
      <c r="B723" s="2">
        <v>487049093</v>
      </c>
      <c r="C723" s="9" t="s">
        <v>306</v>
      </c>
      <c r="D723" s="14">
        <f>'fnd enro'!D723</f>
        <v>0</v>
      </c>
      <c r="E723" s="14">
        <f>'fnd enro'!E723</f>
        <v>0</v>
      </c>
      <c r="F723" s="14">
        <f>'fnd enro'!F723</f>
        <v>0</v>
      </c>
      <c r="G723" s="14">
        <f>'fnd enro'!G723</f>
        <v>0</v>
      </c>
      <c r="H723" s="14">
        <f>'fnd enro'!H723</f>
        <v>16</v>
      </c>
      <c r="I723" s="14">
        <f>'fnd enro'!I723</f>
        <v>38</v>
      </c>
      <c r="J723" s="14">
        <f>'fnd enro'!J723</f>
        <v>0</v>
      </c>
      <c r="K723" s="15">
        <f>'fnd enro'!K723</f>
        <v>2.0844</v>
      </c>
      <c r="L723" s="14">
        <f>'fnd enro'!L723</f>
        <v>0</v>
      </c>
      <c r="M723" s="14">
        <f>'fnd enro'!M723</f>
        <v>0</v>
      </c>
      <c r="N723" s="14">
        <f>'fnd enro'!N723</f>
        <v>1</v>
      </c>
      <c r="O723" s="14">
        <f>'fnd enro'!O723</f>
        <v>0</v>
      </c>
      <c r="P723" s="14">
        <f>'fnd enro'!P723</f>
        <v>26</v>
      </c>
      <c r="Q723" s="14">
        <f>'fnd enro'!R723</f>
        <v>54</v>
      </c>
      <c r="R723" s="15">
        <f t="shared" si="842"/>
        <v>1.1160000000000001</v>
      </c>
      <c r="S723" s="14">
        <f>VALUE('fnd enro'!Q723)</f>
        <v>11</v>
      </c>
      <c r="T723" s="2"/>
      <c r="U723" s="1">
        <f>(($D723*'fnd base rates'!C$107)
+($E723*'fnd base rates'!C$108)
+($F723*'fnd base rates'!C$109)
+($G723*'fnd base rates'!C$110)
+($H723*'fnd base rates'!C$111)
+($I723*'fnd base rates'!C$112)
+($J723*'fnd base rates'!C$113)
+($K723*'fnd base rates'!C$114)
+($M723*'fnd base rates'!C$116)
+($N723*'fnd base rates'!C$117)
+($O723*'fnd base rates'!C$118)
+($P723*VLOOKUP($S723+12,rate_basefnd,3)))
*$R723</f>
        <v>34874.779795344002</v>
      </c>
      <c r="V723" s="1">
        <f>(($D723*'fnd base rates'!D$107)
+($E723*'fnd base rates'!D$108)
+($F723*'fnd base rates'!D$109)
+($G723*'fnd base rates'!D$110)
+($H723*'fnd base rates'!D$111)
+($I723*'fnd base rates'!D$112)
+($J723*'fnd base rates'!D$113)
+($K723*'fnd base rates'!D$114)
+($M723*'fnd base rates'!D$116)
+($N723*'fnd base rates'!D$117)
+($O723*'fnd base rates'!D$118)
+($P723*VLOOKUP($S723+12,rate_basefnd,4)))
*$R723</f>
        <v>57810.842280000004</v>
      </c>
      <c r="W723" s="1">
        <f>(($D723*'fnd base rates'!E$107)
+($E723*'fnd base rates'!E$108)
+($F723*'fnd base rates'!E$109)
+($G723*'fnd base rates'!E$110)
+($H723*'fnd base rates'!E$111)
+($I723*'fnd base rates'!E$112)
+($J723*'fnd base rates'!E$113)
+($K723*'fnd base rates'!E$114)
+($M723*'fnd base rates'!E$116)
+($N723*'fnd base rates'!E$117)
+($O723*'fnd base rates'!E$118)
+($P723*VLOOKUP($S723+12,rate_basefnd,5)))
*$R723</f>
        <v>383766.82161926402</v>
      </c>
      <c r="X723" s="1">
        <f>(($D723*'fnd base rates'!F$107)
+($E723*'fnd base rates'!F$108)
+($F723*'fnd base rates'!F$109)
+($G723*'fnd base rates'!F$110)
+($H723*'fnd base rates'!F$111)
+($I723*'fnd base rates'!F$112)
+($J723*'fnd base rates'!F$113)
+($K723*'fnd base rates'!F$114)
+($M723*'fnd base rates'!F$116)
+($N723*'fnd base rates'!F$117)
+($O723*'fnd base rates'!F$118)
+($P723*VLOOKUP($S723+12,rate_basefnd,6)))
*$R723</f>
        <v>55593.022452768011</v>
      </c>
      <c r="Y723" s="1">
        <f>(($D723*'fnd base rates'!G$107)
+($E723*'fnd base rates'!G$108)
+($F723*'fnd base rates'!G$109)
+($G723*'fnd base rates'!G$110)
+($H723*'fnd base rates'!G$111)
+($I723*'fnd base rates'!G$112)
+($J723*'fnd base rates'!G$113)
+($K723*'fnd base rates'!G$114)
+($M723*'fnd base rates'!G$116)
+($N723*'fnd base rates'!G$117)
+($O723*'fnd base rates'!G$118)
+($P723*VLOOKUP($S723+12,rate_basefnd,7)))
*$R723</f>
        <v>15461.708186447999</v>
      </c>
      <c r="Z723" s="1">
        <f>(($D723*'fnd base rates'!H$107)
+($E723*'fnd base rates'!H$108)
+($F723*'fnd base rates'!H$109)
+($G723*'fnd base rates'!H$110)
+($H723*'fnd base rates'!H$111)
+($I723*'fnd base rates'!H$112)
+($J723*'fnd base rates'!H$113)
+($K723*'fnd base rates'!H$114)
+($M723*'fnd base rates'!H$116)
+($N723*'fnd base rates'!H$117)
+($O723*'fnd base rates'!H$118)
+($P723*VLOOKUP($S723+12,rate_basefnd,8)))</f>
        <v>40723.232435999998</v>
      </c>
      <c r="AA723" s="1">
        <f>(($D723*'fnd base rates'!I$107)
+($E723*'fnd base rates'!I$108)
+($F723*'fnd base rates'!I$109)
+($G723*'fnd base rates'!I$110)
+($H723*'fnd base rates'!I$111)
+($I723*'fnd base rates'!I$112)
+($J723*'fnd base rates'!I$113)
+($K723*'fnd base rates'!I$114)
+($M723*'fnd base rates'!I$116)
+($N723*'fnd base rates'!I$117)
+($O723*'fnd base rates'!I$118)
+($P723*VLOOKUP($S723+12,rate_basefnd,9)))
*$R723</f>
        <v>29173.021200000003</v>
      </c>
      <c r="AB723" s="1">
        <f>(($D723*'fnd base rates'!J$107)
+($E723*'fnd base rates'!J$108)
+($F723*'fnd base rates'!J$109)
+($G723*'fnd base rates'!J$110)
+($H723*'fnd base rates'!J$111)
+($I723*'fnd base rates'!J$112)
+($J723*'fnd base rates'!J$113)
+($K723*'fnd base rates'!J$114)
+($M723*'fnd base rates'!J$116)
+($N723*'fnd base rates'!J$117)
+($O723*'fnd base rates'!J$118)
+($P723*VLOOKUP($S723+12,rate_basefnd,10)))
*$R723</f>
        <v>52416.477720000003</v>
      </c>
      <c r="AC723" s="1">
        <f>(($D723*'fnd base rates'!K$107)
+($E723*'fnd base rates'!K$108)
+($F723*'fnd base rates'!K$109)
+($G723*'fnd base rates'!K$110)
+($H723*'fnd base rates'!K$111)
+($I723*'fnd base rates'!K$112)
+($J723*'fnd base rates'!K$113)
+($K723*'fnd base rates'!K$114)
+($M723*'fnd base rates'!K$116)
+($N723*'fnd base rates'!K$117)
+($O723*'fnd base rates'!K$118)
+($P723*VLOOKUP($S723+12,rate_basefnd,11)))
*$R723</f>
        <v>70237.818688320011</v>
      </c>
      <c r="AD723" s="1">
        <f>(($D723*'fnd base rates'!L$107)
+($E723*'fnd base rates'!L$108)
+($F723*'fnd base rates'!L$109)
+($G723*'fnd base rates'!L$110)
+($H723*'fnd base rates'!L$111)
+($I723*'fnd base rates'!L$112)
+($J723*'fnd base rates'!L$113)
+($K723*'fnd base rates'!L$114)
+($M723*'fnd base rates'!L$116)
+($N723*'fnd base rates'!L$117)
+($O723*'fnd base rates'!L$118)
+($P723*VLOOKUP($S723+12,rate_basefnd,12)))</f>
        <v>92785.370720000006</v>
      </c>
      <c r="AE723" s="1">
        <f>(($D723*'fnd base rates'!M$107)
+($E723*'fnd base rates'!M$108)
+($F723*'fnd base rates'!M$109)
+($G723*'fnd base rates'!M$110)
+($H723*'fnd base rates'!M$111)
+($I723*'fnd base rates'!M$112)
+($J723*'fnd base rates'!M$113)
+($K723*'fnd base rates'!M$114)
+($M723*'fnd base rates'!M$116)
+($N723*'fnd base rates'!M$117)
+($O723*'fnd base rates'!M$118)
+($P723*VLOOKUP($S723+12,rate_basefnd,13)))</f>
        <v>0</v>
      </c>
      <c r="AF723" s="4">
        <f t="shared" si="843"/>
        <v>832843.09509814403</v>
      </c>
      <c r="AH723" s="269">
        <f t="shared" si="844"/>
        <v>487049093</v>
      </c>
      <c r="AI723" s="4" t="str">
        <f t="shared" si="845"/>
        <v>487</v>
      </c>
      <c r="AJ723" s="2" t="str">
        <f t="shared" si="846"/>
        <v>049</v>
      </c>
      <c r="AK723" s="2" t="str">
        <f t="shared" si="847"/>
        <v>093</v>
      </c>
      <c r="AL723" s="4">
        <f t="shared" si="848"/>
        <v>1</v>
      </c>
      <c r="AM723" s="4">
        <f t="shared" si="839"/>
        <v>54</v>
      </c>
      <c r="AN723" s="4">
        <f t="shared" si="849"/>
        <v>832843.09509814403</v>
      </c>
      <c r="AO723" s="4">
        <f t="shared" si="850"/>
        <v>15423</v>
      </c>
      <c r="AP723" s="4">
        <f t="shared" si="840"/>
        <v>0</v>
      </c>
      <c r="AQ723" s="4">
        <v>15423</v>
      </c>
      <c r="AW723" s="4">
        <v>15423</v>
      </c>
      <c r="AX723" s="5">
        <f t="shared" si="851"/>
        <v>0</v>
      </c>
      <c r="AY723" s="4">
        <v>15423</v>
      </c>
      <c r="AZ723" s="5"/>
      <c r="BB723" s="5">
        <f t="shared" ref="BB723" si="860">BC723-BA723</f>
        <v>0</v>
      </c>
    </row>
    <row r="724" spans="1:54" s="4" customFormat="1">
      <c r="A724" s="269">
        <v>487</v>
      </c>
      <c r="B724" s="2">
        <v>487049100</v>
      </c>
      <c r="C724" s="9" t="s">
        <v>306</v>
      </c>
      <c r="D724" s="14">
        <f>'fnd enro'!D724</f>
        <v>0</v>
      </c>
      <c r="E724" s="14">
        <f>'fnd enro'!E724</f>
        <v>0</v>
      </c>
      <c r="F724" s="14">
        <f>'fnd enro'!F724</f>
        <v>0</v>
      </c>
      <c r="G724" s="14">
        <f>'fnd enro'!G724</f>
        <v>0</v>
      </c>
      <c r="H724" s="14">
        <f>'fnd enro'!H724</f>
        <v>1</v>
      </c>
      <c r="I724" s="14">
        <f>'fnd enro'!I724</f>
        <v>1</v>
      </c>
      <c r="J724" s="14">
        <f>'fnd enro'!J724</f>
        <v>0</v>
      </c>
      <c r="K724" s="15">
        <f>'fnd enro'!K724</f>
        <v>7.7200000000000005E-2</v>
      </c>
      <c r="L724" s="14">
        <f>'fnd enro'!L724</f>
        <v>0</v>
      </c>
      <c r="M724" s="14">
        <f>'fnd enro'!M724</f>
        <v>0</v>
      </c>
      <c r="N724" s="14">
        <f>'fnd enro'!N724</f>
        <v>0</v>
      </c>
      <c r="O724" s="14">
        <f>'fnd enro'!O724</f>
        <v>0</v>
      </c>
      <c r="P724" s="14">
        <f>'fnd enro'!P724</f>
        <v>1</v>
      </c>
      <c r="Q724" s="14">
        <f>'fnd enro'!R724</f>
        <v>2</v>
      </c>
      <c r="R724" s="15">
        <f t="shared" si="842"/>
        <v>1.1160000000000001</v>
      </c>
      <c r="S724" s="14">
        <f>VALUE('fnd enro'!Q724)</f>
        <v>10</v>
      </c>
      <c r="T724" s="2"/>
      <c r="U724" s="1">
        <f>(($D724*'fnd base rates'!C$107)
+($E724*'fnd base rates'!C$108)
+($F724*'fnd base rates'!C$109)
+($G724*'fnd base rates'!C$110)
+($H724*'fnd base rates'!C$111)
+($I724*'fnd base rates'!C$112)
+($J724*'fnd base rates'!C$113)
+($K724*'fnd base rates'!C$114)
+($M724*'fnd base rates'!C$116)
+($N724*'fnd base rates'!C$117)
+($O724*'fnd base rates'!C$118)
+($P724*VLOOKUP($S724+12,rate_basefnd,3)))
*$R724</f>
        <v>1285.8916842720002</v>
      </c>
      <c r="V724" s="1">
        <f>(($D724*'fnd base rates'!D$107)
+($E724*'fnd base rates'!D$108)
+($F724*'fnd base rates'!D$109)
+($G724*'fnd base rates'!D$110)
+($H724*'fnd base rates'!D$111)
+($I724*'fnd base rates'!D$112)
+($J724*'fnd base rates'!D$113)
+($K724*'fnd base rates'!D$114)
+($M724*'fnd base rates'!D$116)
+($N724*'fnd base rates'!D$117)
+($O724*'fnd base rates'!D$118)
+($P724*VLOOKUP($S724+12,rate_basefnd,4)))
*$R724</f>
        <v>2127.0513600000004</v>
      </c>
      <c r="W724" s="1">
        <f>(($D724*'fnd base rates'!E$107)
+($E724*'fnd base rates'!E$108)
+($F724*'fnd base rates'!E$109)
+($G724*'fnd base rates'!E$110)
+($H724*'fnd base rates'!E$111)
+($I724*'fnd base rates'!E$112)
+($J724*'fnd base rates'!E$113)
+($K724*'fnd base rates'!E$114)
+($M724*'fnd base rates'!E$116)
+($N724*'fnd base rates'!E$117)
+($O724*'fnd base rates'!E$118)
+($P724*VLOOKUP($S724+12,rate_basefnd,5)))
*$R724</f>
        <v>13436.774759232003</v>
      </c>
      <c r="X724" s="1">
        <f>(($D724*'fnd base rates'!F$107)
+($E724*'fnd base rates'!F$108)
+($F724*'fnd base rates'!F$109)
+($G724*'fnd base rates'!F$110)
+($H724*'fnd base rates'!F$111)
+($I724*'fnd base rates'!F$112)
+($J724*'fnd base rates'!F$113)
+($K724*'fnd base rates'!F$114)
+($M724*'fnd base rates'!F$116)
+($N724*'fnd base rates'!F$117)
+($O724*'fnd base rates'!F$118)
+($P724*VLOOKUP($S724+12,rate_basefnd,6)))
*$R724</f>
        <v>2100.6053115840004</v>
      </c>
      <c r="Y724" s="1">
        <f>(($D724*'fnd base rates'!G$107)
+($E724*'fnd base rates'!G$108)
+($F724*'fnd base rates'!G$109)
+($G724*'fnd base rates'!G$110)
+($H724*'fnd base rates'!G$111)
+($I724*'fnd base rates'!G$112)
+($J724*'fnd base rates'!G$113)
+($K724*'fnd base rates'!G$114)
+($M724*'fnd base rates'!G$116)
+($N724*'fnd base rates'!G$117)
+($O724*'fnd base rates'!G$118)
+($P724*VLOOKUP($S724+12,rate_basefnd,7)))
*$R724</f>
        <v>569.50212542400004</v>
      </c>
      <c r="Z724" s="1">
        <f>(($D724*'fnd base rates'!H$107)
+($E724*'fnd base rates'!H$108)
+($F724*'fnd base rates'!H$109)
+($G724*'fnd base rates'!H$110)
+($H724*'fnd base rates'!H$111)
+($I724*'fnd base rates'!H$112)
+($J724*'fnd base rates'!H$113)
+($K724*'fnd base rates'!H$114)
+($M724*'fnd base rates'!H$116)
+($N724*'fnd base rates'!H$117)
+($O724*'fnd base rates'!H$118)
+($P724*VLOOKUP($S724+12,rate_basefnd,8)))</f>
        <v>1378.7978679999999</v>
      </c>
      <c r="AA724" s="1">
        <f>(($D724*'fnd base rates'!I$107)
+($E724*'fnd base rates'!I$108)
+($F724*'fnd base rates'!I$109)
+($G724*'fnd base rates'!I$110)
+($H724*'fnd base rates'!I$111)
+($I724*'fnd base rates'!I$112)
+($J724*'fnd base rates'!I$113)
+($K724*'fnd base rates'!I$114)
+($M724*'fnd base rates'!I$116)
+($N724*'fnd base rates'!I$117)
+($O724*'fnd base rates'!I$118)
+($P724*VLOOKUP($S724+12,rate_basefnd,9)))
*$R724</f>
        <v>1045.8928800000001</v>
      </c>
      <c r="AB724" s="1">
        <f>(($D724*'fnd base rates'!J$107)
+($E724*'fnd base rates'!J$108)
+($F724*'fnd base rates'!J$109)
+($G724*'fnd base rates'!J$110)
+($H724*'fnd base rates'!J$111)
+($I724*'fnd base rates'!J$112)
+($J724*'fnd base rates'!J$113)
+($K724*'fnd base rates'!J$114)
+($M724*'fnd base rates'!J$116)
+($N724*'fnd base rates'!J$117)
+($O724*'fnd base rates'!J$118)
+($P724*VLOOKUP($S724+12,rate_basefnd,10)))
*$R724</f>
        <v>1779.4061999999999</v>
      </c>
      <c r="AC724" s="1">
        <f>(($D724*'fnd base rates'!K$107)
+($E724*'fnd base rates'!K$108)
+($F724*'fnd base rates'!K$109)
+($G724*'fnd base rates'!K$110)
+($H724*'fnd base rates'!K$111)
+($I724*'fnd base rates'!K$112)
+($J724*'fnd base rates'!K$113)
+($K724*'fnd base rates'!K$114)
+($M724*'fnd base rates'!K$116)
+($N724*'fnd base rates'!K$117)
+($O724*'fnd base rates'!K$118)
+($P724*VLOOKUP($S724+12,rate_basefnd,11)))
*$R724</f>
        <v>2602.75725216</v>
      </c>
      <c r="AD724" s="1">
        <f>(($D724*'fnd base rates'!L$107)
+($E724*'fnd base rates'!L$108)
+($F724*'fnd base rates'!L$109)
+($G724*'fnd base rates'!L$110)
+($H724*'fnd base rates'!L$111)
+($I724*'fnd base rates'!L$112)
+($J724*'fnd base rates'!L$113)
+($K724*'fnd base rates'!L$114)
+($M724*'fnd base rates'!L$116)
+($N724*'fnd base rates'!L$117)
+($O724*'fnd base rates'!L$118)
+($P724*VLOOKUP($S724+12,rate_basefnd,12)))</f>
        <v>3475.0033600000002</v>
      </c>
      <c r="AE724" s="1">
        <f>(($D724*'fnd base rates'!M$107)
+($E724*'fnd base rates'!M$108)
+($F724*'fnd base rates'!M$109)
+($G724*'fnd base rates'!M$110)
+($H724*'fnd base rates'!M$111)
+($I724*'fnd base rates'!M$112)
+($J724*'fnd base rates'!M$113)
+($K724*'fnd base rates'!M$114)
+($M724*'fnd base rates'!M$116)
+($N724*'fnd base rates'!M$117)
+($O724*'fnd base rates'!M$118)
+($P724*VLOOKUP($S724+12,rate_basefnd,13)))</f>
        <v>0</v>
      </c>
      <c r="AF724" s="4">
        <f t="shared" si="843"/>
        <v>29801.68280067201</v>
      </c>
      <c r="AH724" s="269">
        <f t="shared" si="844"/>
        <v>487049100</v>
      </c>
      <c r="AI724" s="4" t="str">
        <f t="shared" si="845"/>
        <v>487</v>
      </c>
      <c r="AJ724" s="2" t="str">
        <f t="shared" si="846"/>
        <v>049</v>
      </c>
      <c r="AK724" s="2" t="str">
        <f t="shared" si="847"/>
        <v>100</v>
      </c>
      <c r="AL724" s="4">
        <f t="shared" si="848"/>
        <v>1</v>
      </c>
      <c r="AM724" s="4">
        <f t="shared" si="839"/>
        <v>2</v>
      </c>
      <c r="AN724" s="4">
        <f t="shared" si="849"/>
        <v>29801.68280067201</v>
      </c>
      <c r="AO724" s="4">
        <f t="shared" si="850"/>
        <v>14901</v>
      </c>
      <c r="AP724" s="4">
        <f t="shared" si="840"/>
        <v>0</v>
      </c>
      <c r="AQ724" s="4">
        <v>14901</v>
      </c>
      <c r="AW724" s="4">
        <v>14901</v>
      </c>
      <c r="AX724" s="5">
        <f t="shared" si="851"/>
        <v>0</v>
      </c>
      <c r="AY724" s="4">
        <v>14901</v>
      </c>
      <c r="AZ724" s="5"/>
      <c r="BB724" s="5">
        <f t="shared" ref="BB724" si="861">BC724-BA724</f>
        <v>0</v>
      </c>
    </row>
    <row r="725" spans="1:54" s="4" customFormat="1">
      <c r="A725" s="269">
        <v>487</v>
      </c>
      <c r="B725" s="2">
        <v>487049128</v>
      </c>
      <c r="C725" s="9" t="s">
        <v>306</v>
      </c>
      <c r="D725" s="14">
        <f>'fnd enro'!D725</f>
        <v>0</v>
      </c>
      <c r="E725" s="14">
        <f>'fnd enro'!E725</f>
        <v>0</v>
      </c>
      <c r="F725" s="14">
        <f>'fnd enro'!F725</f>
        <v>0</v>
      </c>
      <c r="G725" s="14">
        <f>'fnd enro'!G725</f>
        <v>0</v>
      </c>
      <c r="H725" s="14">
        <f>'fnd enro'!H725</f>
        <v>1</v>
      </c>
      <c r="I725" s="14">
        <f>'fnd enro'!I725</f>
        <v>1</v>
      </c>
      <c r="J725" s="14">
        <f>'fnd enro'!J725</f>
        <v>0</v>
      </c>
      <c r="K725" s="15">
        <f>'fnd enro'!K725</f>
        <v>7.7200000000000005E-2</v>
      </c>
      <c r="L725" s="14">
        <f>'fnd enro'!L725</f>
        <v>0</v>
      </c>
      <c r="M725" s="14">
        <f>'fnd enro'!M725</f>
        <v>0</v>
      </c>
      <c r="N725" s="14">
        <f>'fnd enro'!N725</f>
        <v>0</v>
      </c>
      <c r="O725" s="14">
        <f>'fnd enro'!O725</f>
        <v>0</v>
      </c>
      <c r="P725" s="14">
        <f>'fnd enro'!P725</f>
        <v>1</v>
      </c>
      <c r="Q725" s="14">
        <f>'fnd enro'!R725</f>
        <v>2</v>
      </c>
      <c r="R725" s="15">
        <f t="shared" si="842"/>
        <v>1.1160000000000001</v>
      </c>
      <c r="S725" s="14">
        <f>VALUE('fnd enro'!Q725)</f>
        <v>10</v>
      </c>
      <c r="T725" s="2"/>
      <c r="U725" s="1">
        <f>(($D725*'fnd base rates'!C$107)
+($E725*'fnd base rates'!C$108)
+($F725*'fnd base rates'!C$109)
+($G725*'fnd base rates'!C$110)
+($H725*'fnd base rates'!C$111)
+($I725*'fnd base rates'!C$112)
+($J725*'fnd base rates'!C$113)
+($K725*'fnd base rates'!C$114)
+($M725*'fnd base rates'!C$116)
+($N725*'fnd base rates'!C$117)
+($O725*'fnd base rates'!C$118)
+($P725*VLOOKUP($S725+12,rate_basefnd,3)))
*$R725</f>
        <v>1285.8916842720002</v>
      </c>
      <c r="V725" s="1">
        <f>(($D725*'fnd base rates'!D$107)
+($E725*'fnd base rates'!D$108)
+($F725*'fnd base rates'!D$109)
+($G725*'fnd base rates'!D$110)
+($H725*'fnd base rates'!D$111)
+($I725*'fnd base rates'!D$112)
+($J725*'fnd base rates'!D$113)
+($K725*'fnd base rates'!D$114)
+($M725*'fnd base rates'!D$116)
+($N725*'fnd base rates'!D$117)
+($O725*'fnd base rates'!D$118)
+($P725*VLOOKUP($S725+12,rate_basefnd,4)))
*$R725</f>
        <v>2127.0513600000004</v>
      </c>
      <c r="W725" s="1">
        <f>(($D725*'fnd base rates'!E$107)
+($E725*'fnd base rates'!E$108)
+($F725*'fnd base rates'!E$109)
+($G725*'fnd base rates'!E$110)
+($H725*'fnd base rates'!E$111)
+($I725*'fnd base rates'!E$112)
+($J725*'fnd base rates'!E$113)
+($K725*'fnd base rates'!E$114)
+($M725*'fnd base rates'!E$116)
+($N725*'fnd base rates'!E$117)
+($O725*'fnd base rates'!E$118)
+($P725*VLOOKUP($S725+12,rate_basefnd,5)))
*$R725</f>
        <v>13436.774759232003</v>
      </c>
      <c r="X725" s="1">
        <f>(($D725*'fnd base rates'!F$107)
+($E725*'fnd base rates'!F$108)
+($F725*'fnd base rates'!F$109)
+($G725*'fnd base rates'!F$110)
+($H725*'fnd base rates'!F$111)
+($I725*'fnd base rates'!F$112)
+($J725*'fnd base rates'!F$113)
+($K725*'fnd base rates'!F$114)
+($M725*'fnd base rates'!F$116)
+($N725*'fnd base rates'!F$117)
+($O725*'fnd base rates'!F$118)
+($P725*VLOOKUP($S725+12,rate_basefnd,6)))
*$R725</f>
        <v>2100.6053115840004</v>
      </c>
      <c r="Y725" s="1">
        <f>(($D725*'fnd base rates'!G$107)
+($E725*'fnd base rates'!G$108)
+($F725*'fnd base rates'!G$109)
+($G725*'fnd base rates'!G$110)
+($H725*'fnd base rates'!G$111)
+($I725*'fnd base rates'!G$112)
+($J725*'fnd base rates'!G$113)
+($K725*'fnd base rates'!G$114)
+($M725*'fnd base rates'!G$116)
+($N725*'fnd base rates'!G$117)
+($O725*'fnd base rates'!G$118)
+($P725*VLOOKUP($S725+12,rate_basefnd,7)))
*$R725</f>
        <v>569.50212542400004</v>
      </c>
      <c r="Z725" s="1">
        <f>(($D725*'fnd base rates'!H$107)
+($E725*'fnd base rates'!H$108)
+($F725*'fnd base rates'!H$109)
+($G725*'fnd base rates'!H$110)
+($H725*'fnd base rates'!H$111)
+($I725*'fnd base rates'!H$112)
+($J725*'fnd base rates'!H$113)
+($K725*'fnd base rates'!H$114)
+($M725*'fnd base rates'!H$116)
+($N725*'fnd base rates'!H$117)
+($O725*'fnd base rates'!H$118)
+($P725*VLOOKUP($S725+12,rate_basefnd,8)))</f>
        <v>1378.7978679999999</v>
      </c>
      <c r="AA725" s="1">
        <f>(($D725*'fnd base rates'!I$107)
+($E725*'fnd base rates'!I$108)
+($F725*'fnd base rates'!I$109)
+($G725*'fnd base rates'!I$110)
+($H725*'fnd base rates'!I$111)
+($I725*'fnd base rates'!I$112)
+($J725*'fnd base rates'!I$113)
+($K725*'fnd base rates'!I$114)
+($M725*'fnd base rates'!I$116)
+($N725*'fnd base rates'!I$117)
+($O725*'fnd base rates'!I$118)
+($P725*VLOOKUP($S725+12,rate_basefnd,9)))
*$R725</f>
        <v>1045.8928800000001</v>
      </c>
      <c r="AB725" s="1">
        <f>(($D725*'fnd base rates'!J$107)
+($E725*'fnd base rates'!J$108)
+($F725*'fnd base rates'!J$109)
+($G725*'fnd base rates'!J$110)
+($H725*'fnd base rates'!J$111)
+($I725*'fnd base rates'!J$112)
+($J725*'fnd base rates'!J$113)
+($K725*'fnd base rates'!J$114)
+($M725*'fnd base rates'!J$116)
+($N725*'fnd base rates'!J$117)
+($O725*'fnd base rates'!J$118)
+($P725*VLOOKUP($S725+12,rate_basefnd,10)))
*$R725</f>
        <v>1779.4061999999999</v>
      </c>
      <c r="AC725" s="1">
        <f>(($D725*'fnd base rates'!K$107)
+($E725*'fnd base rates'!K$108)
+($F725*'fnd base rates'!K$109)
+($G725*'fnd base rates'!K$110)
+($H725*'fnd base rates'!K$111)
+($I725*'fnd base rates'!K$112)
+($J725*'fnd base rates'!K$113)
+($K725*'fnd base rates'!K$114)
+($M725*'fnd base rates'!K$116)
+($N725*'fnd base rates'!K$117)
+($O725*'fnd base rates'!K$118)
+($P725*VLOOKUP($S725+12,rate_basefnd,11)))
*$R725</f>
        <v>2602.75725216</v>
      </c>
      <c r="AD725" s="1">
        <f>(($D725*'fnd base rates'!L$107)
+($E725*'fnd base rates'!L$108)
+($F725*'fnd base rates'!L$109)
+($G725*'fnd base rates'!L$110)
+($H725*'fnd base rates'!L$111)
+($I725*'fnd base rates'!L$112)
+($J725*'fnd base rates'!L$113)
+($K725*'fnd base rates'!L$114)
+($M725*'fnd base rates'!L$116)
+($N725*'fnd base rates'!L$117)
+($O725*'fnd base rates'!L$118)
+($P725*VLOOKUP($S725+12,rate_basefnd,12)))</f>
        <v>3475.0033600000002</v>
      </c>
      <c r="AE725" s="1">
        <f>(($D725*'fnd base rates'!M$107)
+($E725*'fnd base rates'!M$108)
+($F725*'fnd base rates'!M$109)
+($G725*'fnd base rates'!M$110)
+($H725*'fnd base rates'!M$111)
+($I725*'fnd base rates'!M$112)
+($J725*'fnd base rates'!M$113)
+($K725*'fnd base rates'!M$114)
+($M725*'fnd base rates'!M$116)
+($N725*'fnd base rates'!M$117)
+($O725*'fnd base rates'!M$118)
+($P725*VLOOKUP($S725+12,rate_basefnd,13)))</f>
        <v>0</v>
      </c>
      <c r="AF725" s="4">
        <f t="shared" si="843"/>
        <v>29801.68280067201</v>
      </c>
      <c r="AH725" s="269">
        <f t="shared" si="844"/>
        <v>487049128</v>
      </c>
      <c r="AI725" s="4" t="str">
        <f t="shared" si="845"/>
        <v>487</v>
      </c>
      <c r="AJ725" s="2" t="str">
        <f t="shared" si="846"/>
        <v>049</v>
      </c>
      <c r="AK725" s="2" t="str">
        <f t="shared" si="847"/>
        <v>128</v>
      </c>
      <c r="AL725" s="4">
        <f t="shared" si="848"/>
        <v>1</v>
      </c>
      <c r="AM725" s="4">
        <f t="shared" si="839"/>
        <v>2</v>
      </c>
      <c r="AN725" s="4">
        <f t="shared" si="849"/>
        <v>29801.68280067201</v>
      </c>
      <c r="AO725" s="4">
        <f t="shared" si="850"/>
        <v>14901</v>
      </c>
      <c r="AP725" s="4">
        <f t="shared" si="840"/>
        <v>0</v>
      </c>
      <c r="AQ725" s="4">
        <v>14901</v>
      </c>
      <c r="AW725" s="4">
        <v>14901</v>
      </c>
      <c r="AX725" s="5">
        <f t="shared" si="851"/>
        <v>0</v>
      </c>
      <c r="AY725" s="4">
        <v>14901</v>
      </c>
      <c r="AZ725" s="5"/>
      <c r="BB725" s="5">
        <f t="shared" ref="BB725" si="862">BC725-BA725</f>
        <v>0</v>
      </c>
    </row>
    <row r="726" spans="1:54" s="4" customFormat="1">
      <c r="A726" s="269">
        <v>487</v>
      </c>
      <c r="B726" s="2">
        <v>487049155</v>
      </c>
      <c r="C726" s="9" t="s">
        <v>306</v>
      </c>
      <c r="D726" s="14">
        <f>'fnd enro'!D726</f>
        <v>0</v>
      </c>
      <c r="E726" s="14">
        <f>'fnd enro'!E726</f>
        <v>0</v>
      </c>
      <c r="F726" s="14">
        <f>'fnd enro'!F726</f>
        <v>0</v>
      </c>
      <c r="G726" s="14">
        <f>'fnd enro'!G726</f>
        <v>0</v>
      </c>
      <c r="H726" s="14">
        <f>'fnd enro'!H726</f>
        <v>0</v>
      </c>
      <c r="I726" s="14">
        <f>'fnd enro'!I726</f>
        <v>1</v>
      </c>
      <c r="J726" s="14">
        <f>'fnd enro'!J726</f>
        <v>0</v>
      </c>
      <c r="K726" s="15">
        <f>'fnd enro'!K726</f>
        <v>3.8600000000000002E-2</v>
      </c>
      <c r="L726" s="14">
        <f>'fnd enro'!L726</f>
        <v>0</v>
      </c>
      <c r="M726" s="14">
        <f>'fnd enro'!M726</f>
        <v>0</v>
      </c>
      <c r="N726" s="14">
        <f>'fnd enro'!N726</f>
        <v>0</v>
      </c>
      <c r="O726" s="14">
        <f>'fnd enro'!O726</f>
        <v>0</v>
      </c>
      <c r="P726" s="14">
        <f>'fnd enro'!P726</f>
        <v>0</v>
      </c>
      <c r="Q726" s="14">
        <f>'fnd enro'!R726</f>
        <v>1</v>
      </c>
      <c r="R726" s="15">
        <f t="shared" si="842"/>
        <v>1.1160000000000001</v>
      </c>
      <c r="S726" s="14">
        <f>VALUE('fnd enro'!Q726)</f>
        <v>2</v>
      </c>
      <c r="T726" s="2"/>
      <c r="U726" s="1">
        <f>(($D726*'fnd base rates'!C$107)
+($E726*'fnd base rates'!C$108)
+($F726*'fnd base rates'!C$109)
+($G726*'fnd base rates'!C$110)
+($H726*'fnd base rates'!C$111)
+($I726*'fnd base rates'!C$112)
+($J726*'fnd base rates'!C$113)
+($K726*'fnd base rates'!C$114)
+($M726*'fnd base rates'!C$116)
+($N726*'fnd base rates'!C$117)
+($O726*'fnd base rates'!C$118)
+($P726*VLOOKUP($S726+12,rate_basefnd,3)))
*$R726</f>
        <v>598.69086213600008</v>
      </c>
      <c r="V726" s="1">
        <f>(($D726*'fnd base rates'!D$107)
+($E726*'fnd base rates'!D$108)
+($F726*'fnd base rates'!D$109)
+($G726*'fnd base rates'!D$110)
+($H726*'fnd base rates'!D$111)
+($I726*'fnd base rates'!D$112)
+($J726*'fnd base rates'!D$113)
+($K726*'fnd base rates'!D$114)
+($M726*'fnd base rates'!D$116)
+($N726*'fnd base rates'!D$117)
+($O726*'fnd base rates'!D$118)
+($P726*VLOOKUP($S726+12,rate_basefnd,4)))
*$R726</f>
        <v>853.82928000000015</v>
      </c>
      <c r="W726" s="1">
        <f>(($D726*'fnd base rates'!E$107)
+($E726*'fnd base rates'!E$108)
+($F726*'fnd base rates'!E$109)
+($G726*'fnd base rates'!E$110)
+($H726*'fnd base rates'!E$111)
+($I726*'fnd base rates'!E$112)
+($J726*'fnd base rates'!E$113)
+($K726*'fnd base rates'!E$114)
+($M726*'fnd base rates'!E$116)
+($N726*'fnd base rates'!E$117)
+($O726*'fnd base rates'!E$118)
+($P726*VLOOKUP($S726+12,rate_basefnd,5)))
*$R726</f>
        <v>5482.0156196160005</v>
      </c>
      <c r="X726" s="1">
        <f>(($D726*'fnd base rates'!F$107)
+($E726*'fnd base rates'!F$108)
+($F726*'fnd base rates'!F$109)
+($G726*'fnd base rates'!F$110)
+($H726*'fnd base rates'!F$111)
+($I726*'fnd base rates'!F$112)
+($J726*'fnd base rates'!F$113)
+($K726*'fnd base rates'!F$114)
+($M726*'fnd base rates'!F$116)
+($N726*'fnd base rates'!F$117)
+($O726*'fnd base rates'!F$118)
+($P726*VLOOKUP($S726+12,rate_basefnd,6)))
*$R726</f>
        <v>989.76523579200011</v>
      </c>
      <c r="Y726" s="1">
        <f>(($D726*'fnd base rates'!G$107)
+($E726*'fnd base rates'!G$108)
+($F726*'fnd base rates'!G$109)
+($G726*'fnd base rates'!G$110)
+($H726*'fnd base rates'!G$111)
+($I726*'fnd base rates'!G$112)
+($J726*'fnd base rates'!G$113)
+($K726*'fnd base rates'!G$114)
+($M726*'fnd base rates'!G$116)
+($N726*'fnd base rates'!G$117)
+($O726*'fnd base rates'!G$118)
+($P726*VLOOKUP($S726+12,rate_basefnd,7)))
*$R726</f>
        <v>182.89374271200001</v>
      </c>
      <c r="Z726" s="1">
        <f>(($D726*'fnd base rates'!H$107)
+($E726*'fnd base rates'!H$108)
+($F726*'fnd base rates'!H$109)
+($G726*'fnd base rates'!H$110)
+($H726*'fnd base rates'!H$111)
+($I726*'fnd base rates'!H$112)
+($J726*'fnd base rates'!H$113)
+($K726*'fnd base rates'!H$114)
+($M726*'fnd base rates'!H$116)
+($N726*'fnd base rates'!H$117)
+($O726*'fnd base rates'!H$118)
+($P726*VLOOKUP($S726+12,rate_basefnd,8)))</f>
        <v>828.078934</v>
      </c>
      <c r="AA726" s="1">
        <f>(($D726*'fnd base rates'!I$107)
+($E726*'fnd base rates'!I$108)
+($F726*'fnd base rates'!I$109)
+($G726*'fnd base rates'!I$110)
+($H726*'fnd base rates'!I$111)
+($I726*'fnd base rates'!I$112)
+($J726*'fnd base rates'!I$113)
+($K726*'fnd base rates'!I$114)
+($M726*'fnd base rates'!I$116)
+($N726*'fnd base rates'!I$117)
+($O726*'fnd base rates'!I$118)
+($P726*VLOOKUP($S726+12,rate_basefnd,9)))
*$R726</f>
        <v>475.34904000000006</v>
      </c>
      <c r="AB726" s="1">
        <f>(($D726*'fnd base rates'!J$107)
+($E726*'fnd base rates'!J$108)
+($F726*'fnd base rates'!J$109)
+($G726*'fnd base rates'!J$110)
+($H726*'fnd base rates'!J$111)
+($I726*'fnd base rates'!J$112)
+($J726*'fnd base rates'!J$113)
+($K726*'fnd base rates'!J$114)
+($M726*'fnd base rates'!J$116)
+($N726*'fnd base rates'!J$117)
+($O726*'fnd base rates'!J$118)
+($P726*VLOOKUP($S726+12,rate_basefnd,10)))
*$R726</f>
        <v>640.30500000000006</v>
      </c>
      <c r="AC726" s="1">
        <f>(($D726*'fnd base rates'!K$107)
+($E726*'fnd base rates'!K$108)
+($F726*'fnd base rates'!K$109)
+($G726*'fnd base rates'!K$110)
+($H726*'fnd base rates'!K$111)
+($I726*'fnd base rates'!K$112)
+($J726*'fnd base rates'!K$113)
+($K726*'fnd base rates'!K$114)
+($M726*'fnd base rates'!K$116)
+($N726*'fnd base rates'!K$117)
+($O726*'fnd base rates'!K$118)
+($P726*VLOOKUP($S726+12,rate_basefnd,11)))
*$R726</f>
        <v>1283.4668260800001</v>
      </c>
      <c r="AD726" s="1">
        <f>(($D726*'fnd base rates'!L$107)
+($E726*'fnd base rates'!L$108)
+($F726*'fnd base rates'!L$109)
+($G726*'fnd base rates'!L$110)
+($H726*'fnd base rates'!L$111)
+($I726*'fnd base rates'!L$112)
+($J726*'fnd base rates'!L$113)
+($K726*'fnd base rates'!L$114)
+($M726*'fnd base rates'!L$116)
+($N726*'fnd base rates'!L$117)
+($O726*'fnd base rates'!L$118)
+($P726*VLOOKUP($S726+12,rate_basefnd,12)))</f>
        <v>1369.1266800000001</v>
      </c>
      <c r="AE726" s="1">
        <f>(($D726*'fnd base rates'!M$107)
+($E726*'fnd base rates'!M$108)
+($F726*'fnd base rates'!M$109)
+($G726*'fnd base rates'!M$110)
+($H726*'fnd base rates'!M$111)
+($I726*'fnd base rates'!M$112)
+($J726*'fnd base rates'!M$113)
+($K726*'fnd base rates'!M$114)
+($M726*'fnd base rates'!M$116)
+($N726*'fnd base rates'!M$117)
+($O726*'fnd base rates'!M$118)
+($P726*VLOOKUP($S726+12,rate_basefnd,13)))</f>
        <v>0</v>
      </c>
      <c r="AF726" s="4">
        <f t="shared" si="843"/>
        <v>12703.521220335999</v>
      </c>
      <c r="AH726" s="269">
        <f t="shared" si="844"/>
        <v>487049155</v>
      </c>
      <c r="AI726" s="4" t="str">
        <f t="shared" si="845"/>
        <v>487</v>
      </c>
      <c r="AJ726" s="2" t="str">
        <f t="shared" si="846"/>
        <v>049</v>
      </c>
      <c r="AK726" s="2" t="str">
        <f t="shared" si="847"/>
        <v>155</v>
      </c>
      <c r="AL726" s="4">
        <f t="shared" si="848"/>
        <v>1</v>
      </c>
      <c r="AM726" s="4">
        <f t="shared" si="839"/>
        <v>1</v>
      </c>
      <c r="AN726" s="4">
        <f t="shared" si="849"/>
        <v>12703.521220335999</v>
      </c>
      <c r="AO726" s="4">
        <f t="shared" si="850"/>
        <v>12704</v>
      </c>
      <c r="AP726" s="4">
        <f t="shared" si="840"/>
        <v>0</v>
      </c>
      <c r="AQ726" s="4">
        <v>12704</v>
      </c>
      <c r="AW726" s="4">
        <v>12704</v>
      </c>
      <c r="AX726" s="5">
        <f t="shared" si="851"/>
        <v>0</v>
      </c>
      <c r="AY726" s="4">
        <v>12704</v>
      </c>
      <c r="AZ726" s="5"/>
      <c r="BB726" s="5">
        <f t="shared" ref="BB726" si="863">BC726-BA726</f>
        <v>0</v>
      </c>
    </row>
    <row r="727" spans="1:54" s="4" customFormat="1">
      <c r="A727" s="269">
        <v>487</v>
      </c>
      <c r="B727" s="2">
        <v>487049163</v>
      </c>
      <c r="C727" s="9" t="s">
        <v>306</v>
      </c>
      <c r="D727" s="14">
        <f>'fnd enro'!D727</f>
        <v>0</v>
      </c>
      <c r="E727" s="14">
        <f>'fnd enro'!E727</f>
        <v>0</v>
      </c>
      <c r="F727" s="14">
        <f>'fnd enro'!F727</f>
        <v>0</v>
      </c>
      <c r="G727" s="14">
        <f>'fnd enro'!G727</f>
        <v>0</v>
      </c>
      <c r="H727" s="14">
        <f>'fnd enro'!H727</f>
        <v>5</v>
      </c>
      <c r="I727" s="14">
        <f>'fnd enro'!I727</f>
        <v>11</v>
      </c>
      <c r="J727" s="14">
        <f>'fnd enro'!J727</f>
        <v>0</v>
      </c>
      <c r="K727" s="15">
        <f>'fnd enro'!K727</f>
        <v>0.61760000000000004</v>
      </c>
      <c r="L727" s="14">
        <f>'fnd enro'!L727</f>
        <v>0</v>
      </c>
      <c r="M727" s="14">
        <f>'fnd enro'!M727</f>
        <v>0</v>
      </c>
      <c r="N727" s="14">
        <f>'fnd enro'!N727</f>
        <v>0</v>
      </c>
      <c r="O727" s="14">
        <f>'fnd enro'!O727</f>
        <v>1</v>
      </c>
      <c r="P727" s="14">
        <f>'fnd enro'!P727</f>
        <v>10</v>
      </c>
      <c r="Q727" s="14">
        <f>'fnd enro'!R727</f>
        <v>16</v>
      </c>
      <c r="R727" s="15">
        <f t="shared" si="842"/>
        <v>1.1160000000000001</v>
      </c>
      <c r="S727" s="14">
        <f>VALUE('fnd enro'!Q727)</f>
        <v>11</v>
      </c>
      <c r="T727" s="2"/>
      <c r="U727" s="1">
        <f>(($D727*'fnd base rates'!C$107)
+($E727*'fnd base rates'!C$108)
+($F727*'fnd base rates'!C$109)
+($G727*'fnd base rates'!C$110)
+($H727*'fnd base rates'!C$111)
+($I727*'fnd base rates'!C$112)
+($J727*'fnd base rates'!C$113)
+($K727*'fnd base rates'!C$114)
+($M727*'fnd base rates'!C$116)
+($N727*'fnd base rates'!C$117)
+($O727*'fnd base rates'!C$118)
+($P727*VLOOKUP($S727+12,rate_basefnd,3)))
*$R727</f>
        <v>10623.440074176002</v>
      </c>
      <c r="V727" s="1">
        <f>(($D727*'fnd base rates'!D$107)
+($E727*'fnd base rates'!D$108)
+($F727*'fnd base rates'!D$109)
+($G727*'fnd base rates'!D$110)
+($H727*'fnd base rates'!D$111)
+($I727*'fnd base rates'!D$112)
+($J727*'fnd base rates'!D$113)
+($K727*'fnd base rates'!D$114)
+($M727*'fnd base rates'!D$116)
+($N727*'fnd base rates'!D$117)
+($O727*'fnd base rates'!D$118)
+($P727*VLOOKUP($S727+12,rate_basefnd,4)))
*$R727</f>
        <v>18277.200720000004</v>
      </c>
      <c r="W727" s="1">
        <f>(($D727*'fnd base rates'!E$107)
+($E727*'fnd base rates'!E$108)
+($F727*'fnd base rates'!E$109)
+($G727*'fnd base rates'!E$110)
+($H727*'fnd base rates'!E$111)
+($I727*'fnd base rates'!E$112)
+($J727*'fnd base rates'!E$113)
+($K727*'fnd base rates'!E$114)
+($M727*'fnd base rates'!E$116)
+($N727*'fnd base rates'!E$117)
+($O727*'fnd base rates'!E$118)
+($P727*VLOOKUP($S727+12,rate_basefnd,5)))
*$R727</f>
        <v>124128.84767385601</v>
      </c>
      <c r="X727" s="1">
        <f>(($D727*'fnd base rates'!F$107)
+($E727*'fnd base rates'!F$108)
+($F727*'fnd base rates'!F$109)
+($G727*'fnd base rates'!F$110)
+($H727*'fnd base rates'!F$111)
+($I727*'fnd base rates'!F$112)
+($J727*'fnd base rates'!F$113)
+($K727*'fnd base rates'!F$114)
+($M727*'fnd base rates'!F$116)
+($N727*'fnd base rates'!F$117)
+($O727*'fnd base rates'!F$118)
+($P727*VLOOKUP($S727+12,rate_basefnd,6)))
*$R727</f>
        <v>16636.181412672002</v>
      </c>
      <c r="Y727" s="1">
        <f>(($D727*'fnd base rates'!G$107)
+($E727*'fnd base rates'!G$108)
+($F727*'fnd base rates'!G$109)
+($G727*'fnd base rates'!G$110)
+($H727*'fnd base rates'!G$111)
+($I727*'fnd base rates'!G$112)
+($J727*'fnd base rates'!G$113)
+($K727*'fnd base rates'!G$114)
+($M727*'fnd base rates'!G$116)
+($N727*'fnd base rates'!G$117)
+($O727*'fnd base rates'!G$118)
+($P727*VLOOKUP($S727+12,rate_basefnd,7)))
*$R727</f>
        <v>5101.3280833920007</v>
      </c>
      <c r="Z727" s="1">
        <f>(($D727*'fnd base rates'!H$107)
+($E727*'fnd base rates'!H$108)
+($F727*'fnd base rates'!H$109)
+($G727*'fnd base rates'!H$110)
+($H727*'fnd base rates'!H$111)
+($I727*'fnd base rates'!H$112)
+($J727*'fnd base rates'!H$113)
+($K727*'fnd base rates'!H$114)
+($M727*'fnd base rates'!H$116)
+($N727*'fnd base rates'!H$117)
+($O727*'fnd base rates'!H$118)
+($P727*VLOOKUP($S727+12,rate_basefnd,8)))</f>
        <v>12138.182944000002</v>
      </c>
      <c r="AA727" s="1">
        <f>(($D727*'fnd base rates'!I$107)
+($E727*'fnd base rates'!I$108)
+($F727*'fnd base rates'!I$109)
+($G727*'fnd base rates'!I$110)
+($H727*'fnd base rates'!I$111)
+($I727*'fnd base rates'!I$112)
+($J727*'fnd base rates'!I$113)
+($K727*'fnd base rates'!I$114)
+($M727*'fnd base rates'!I$116)
+($N727*'fnd base rates'!I$117)
+($O727*'fnd base rates'!I$118)
+($P727*VLOOKUP($S727+12,rate_basefnd,9)))
*$R727</f>
        <v>9083.7936000000009</v>
      </c>
      <c r="AB727" s="1">
        <f>(($D727*'fnd base rates'!J$107)
+($E727*'fnd base rates'!J$108)
+($F727*'fnd base rates'!J$109)
+($G727*'fnd base rates'!J$110)
+($H727*'fnd base rates'!J$111)
+($I727*'fnd base rates'!J$112)
+($J727*'fnd base rates'!J$113)
+($K727*'fnd base rates'!J$114)
+($M727*'fnd base rates'!J$116)
+($N727*'fnd base rates'!J$117)
+($O727*'fnd base rates'!J$118)
+($P727*VLOOKUP($S727+12,rate_basefnd,10)))
*$R727</f>
        <v>17541.187560000002</v>
      </c>
      <c r="AC727" s="1">
        <f>(($D727*'fnd base rates'!K$107)
+($E727*'fnd base rates'!K$108)
+($F727*'fnd base rates'!K$109)
+($G727*'fnd base rates'!K$110)
+($H727*'fnd base rates'!K$111)
+($I727*'fnd base rates'!K$112)
+($J727*'fnd base rates'!K$113)
+($K727*'fnd base rates'!K$114)
+($M727*'fnd base rates'!K$116)
+($N727*'fnd base rates'!K$117)
+($O727*'fnd base rates'!K$118)
+($P727*VLOOKUP($S727+12,rate_basefnd,11)))
*$R727</f>
        <v>21048.114977280002</v>
      </c>
      <c r="AD727" s="1">
        <f>(($D727*'fnd base rates'!L$107)
+($E727*'fnd base rates'!L$108)
+($F727*'fnd base rates'!L$109)
+($G727*'fnd base rates'!L$110)
+($H727*'fnd base rates'!L$111)
+($I727*'fnd base rates'!L$112)
+($J727*'fnd base rates'!L$113)
+($K727*'fnd base rates'!L$114)
+($M727*'fnd base rates'!L$116)
+($N727*'fnd base rates'!L$117)
+($O727*'fnd base rates'!L$118)
+($P727*VLOOKUP($S727+12,rate_basefnd,12)))</f>
        <v>29152.636880000002</v>
      </c>
      <c r="AE727" s="1">
        <f>(($D727*'fnd base rates'!M$107)
+($E727*'fnd base rates'!M$108)
+($F727*'fnd base rates'!M$109)
+($G727*'fnd base rates'!M$110)
+($H727*'fnd base rates'!M$111)
+($I727*'fnd base rates'!M$112)
+($J727*'fnd base rates'!M$113)
+($K727*'fnd base rates'!M$114)
+($M727*'fnd base rates'!M$116)
+($N727*'fnd base rates'!M$117)
+($O727*'fnd base rates'!M$118)
+($P727*VLOOKUP($S727+12,rate_basefnd,13)))</f>
        <v>0</v>
      </c>
      <c r="AF727" s="4">
        <f t="shared" si="843"/>
        <v>263730.91392537602</v>
      </c>
      <c r="AH727" s="269">
        <f t="shared" si="844"/>
        <v>487049163</v>
      </c>
      <c r="AI727" s="4" t="str">
        <f t="shared" si="845"/>
        <v>487</v>
      </c>
      <c r="AJ727" s="2" t="str">
        <f t="shared" si="846"/>
        <v>049</v>
      </c>
      <c r="AK727" s="2" t="str">
        <f t="shared" si="847"/>
        <v>163</v>
      </c>
      <c r="AL727" s="4">
        <f t="shared" si="848"/>
        <v>1</v>
      </c>
      <c r="AM727" s="4">
        <f t="shared" si="839"/>
        <v>16</v>
      </c>
      <c r="AN727" s="4">
        <f t="shared" si="849"/>
        <v>263730.91392537602</v>
      </c>
      <c r="AO727" s="4">
        <f t="shared" si="850"/>
        <v>16483</v>
      </c>
      <c r="AP727" s="4">
        <f t="shared" si="840"/>
        <v>0</v>
      </c>
      <c r="AQ727" s="4">
        <v>16483</v>
      </c>
      <c r="AW727" s="4">
        <v>16483</v>
      </c>
      <c r="AX727" s="5">
        <f t="shared" si="851"/>
        <v>0</v>
      </c>
      <c r="AY727" s="4">
        <v>16483</v>
      </c>
      <c r="AZ727" s="5"/>
      <c r="BB727" s="5">
        <f t="shared" ref="BB727" si="864">BC727-BA727</f>
        <v>0</v>
      </c>
    </row>
    <row r="728" spans="1:54" s="4" customFormat="1">
      <c r="A728" s="269">
        <v>487</v>
      </c>
      <c r="B728" s="2">
        <v>487049165</v>
      </c>
      <c r="C728" s="9" t="s">
        <v>306</v>
      </c>
      <c r="D728" s="14">
        <f>'fnd enro'!D728</f>
        <v>0</v>
      </c>
      <c r="E728" s="14">
        <f>'fnd enro'!E728</f>
        <v>0</v>
      </c>
      <c r="F728" s="14">
        <f>'fnd enro'!F728</f>
        <v>0</v>
      </c>
      <c r="G728" s="14">
        <f>'fnd enro'!G728</f>
        <v>0</v>
      </c>
      <c r="H728" s="14">
        <f>'fnd enro'!H728</f>
        <v>17</v>
      </c>
      <c r="I728" s="14">
        <f>'fnd enro'!I728</f>
        <v>36</v>
      </c>
      <c r="J728" s="14">
        <f>'fnd enro'!J728</f>
        <v>0</v>
      </c>
      <c r="K728" s="15">
        <f>'fnd enro'!K728</f>
        <v>2.0457999999999998</v>
      </c>
      <c r="L728" s="14">
        <f>'fnd enro'!L728</f>
        <v>0</v>
      </c>
      <c r="M728" s="14">
        <f>'fnd enro'!M728</f>
        <v>0</v>
      </c>
      <c r="N728" s="14">
        <f>'fnd enro'!N728</f>
        <v>1</v>
      </c>
      <c r="O728" s="14">
        <f>'fnd enro'!O728</f>
        <v>1</v>
      </c>
      <c r="P728" s="14">
        <f>'fnd enro'!P728</f>
        <v>36</v>
      </c>
      <c r="Q728" s="14">
        <f>'fnd enro'!R728</f>
        <v>53</v>
      </c>
      <c r="R728" s="15">
        <f t="shared" si="842"/>
        <v>1.1160000000000001</v>
      </c>
      <c r="S728" s="14">
        <f>VALUE('fnd enro'!Q728)</f>
        <v>10</v>
      </c>
      <c r="T728" s="2"/>
      <c r="U728" s="1">
        <f>(($D728*'fnd base rates'!C$107)
+($E728*'fnd base rates'!C$108)
+($F728*'fnd base rates'!C$109)
+($G728*'fnd base rates'!C$110)
+($H728*'fnd base rates'!C$111)
+($I728*'fnd base rates'!C$112)
+($J728*'fnd base rates'!C$113)
+($K728*'fnd base rates'!C$114)
+($M728*'fnd base rates'!C$116)
+($N728*'fnd base rates'!C$117)
+($O728*'fnd base rates'!C$118)
+($P728*VLOOKUP($S728+12,rate_basefnd,3)))
*$R728</f>
        <v>35147.316653208007</v>
      </c>
      <c r="V728" s="1">
        <f>(($D728*'fnd base rates'!D$107)
+($E728*'fnd base rates'!D$108)
+($F728*'fnd base rates'!D$109)
+($G728*'fnd base rates'!D$110)
+($H728*'fnd base rates'!D$111)
+($I728*'fnd base rates'!D$112)
+($J728*'fnd base rates'!D$113)
+($K728*'fnd base rates'!D$114)
+($M728*'fnd base rates'!D$116)
+($N728*'fnd base rates'!D$117)
+($O728*'fnd base rates'!D$118)
+($P728*VLOOKUP($S728+12,rate_basefnd,4)))
*$R728</f>
        <v>60754.158360000016</v>
      </c>
      <c r="W728" s="1">
        <f>(($D728*'fnd base rates'!E$107)
+($E728*'fnd base rates'!E$108)
+($F728*'fnd base rates'!E$109)
+($G728*'fnd base rates'!E$110)
+($H728*'fnd base rates'!E$111)
+($I728*'fnd base rates'!E$112)
+($J728*'fnd base rates'!E$113)
+($K728*'fnd base rates'!E$114)
+($M728*'fnd base rates'!E$116)
+($N728*'fnd base rates'!E$117)
+($O728*'fnd base rates'!E$118)
+($P728*VLOOKUP($S728+12,rate_basefnd,5)))
*$R728</f>
        <v>413190.51831964799</v>
      </c>
      <c r="X728" s="1">
        <f>(($D728*'fnd base rates'!F$107)
+($E728*'fnd base rates'!F$108)
+($F728*'fnd base rates'!F$109)
+($G728*'fnd base rates'!F$110)
+($H728*'fnd base rates'!F$111)
+($I728*'fnd base rates'!F$112)
+($J728*'fnd base rates'!F$113)
+($K728*'fnd base rates'!F$114)
+($M728*'fnd base rates'!F$116)
+($N728*'fnd base rates'!F$117)
+($O728*'fnd base rates'!F$118)
+($P728*VLOOKUP($S728+12,rate_basefnd,6)))
*$R728</f>
        <v>54918.895496976002</v>
      </c>
      <c r="Y728" s="1">
        <f>(($D728*'fnd base rates'!G$107)
+($E728*'fnd base rates'!G$108)
+($F728*'fnd base rates'!G$109)
+($G728*'fnd base rates'!G$110)
+($H728*'fnd base rates'!G$111)
+($I728*'fnd base rates'!G$112)
+($J728*'fnd base rates'!G$113)
+($K728*'fnd base rates'!G$114)
+($M728*'fnd base rates'!G$116)
+($N728*'fnd base rates'!G$117)
+($O728*'fnd base rates'!G$118)
+($P728*VLOOKUP($S728+12,rate_basefnd,7)))
*$R728</f>
        <v>17045.342003735997</v>
      </c>
      <c r="Z728" s="1">
        <f>(($D728*'fnd base rates'!H$107)
+($E728*'fnd base rates'!H$108)
+($F728*'fnd base rates'!H$109)
+($G728*'fnd base rates'!H$110)
+($H728*'fnd base rates'!H$111)
+($I728*'fnd base rates'!H$112)
+($J728*'fnd base rates'!H$113)
+($K728*'fnd base rates'!H$114)
+($M728*'fnd base rates'!H$116)
+($N728*'fnd base rates'!H$117)
+($O728*'fnd base rates'!H$118)
+($P728*VLOOKUP($S728+12,rate_basefnd,8)))</f>
        <v>39949.353501999998</v>
      </c>
      <c r="AA728" s="1">
        <f>(($D728*'fnd base rates'!I$107)
+($E728*'fnd base rates'!I$108)
+($F728*'fnd base rates'!I$109)
+($G728*'fnd base rates'!I$110)
+($H728*'fnd base rates'!I$111)
+($I728*'fnd base rates'!I$112)
+($J728*'fnd base rates'!I$113)
+($K728*'fnd base rates'!I$114)
+($M728*'fnd base rates'!I$116)
+($N728*'fnd base rates'!I$117)
+($O728*'fnd base rates'!I$118)
+($P728*VLOOKUP($S728+12,rate_basefnd,9)))
*$R728</f>
        <v>30134.410560000004</v>
      </c>
      <c r="AB728" s="1">
        <f>(($D728*'fnd base rates'!J$107)
+($E728*'fnd base rates'!J$108)
+($F728*'fnd base rates'!J$109)
+($G728*'fnd base rates'!J$110)
+($H728*'fnd base rates'!J$111)
+($I728*'fnd base rates'!J$112)
+($J728*'fnd base rates'!J$113)
+($K728*'fnd base rates'!J$114)
+($M728*'fnd base rates'!J$116)
+($N728*'fnd base rates'!J$117)
+($O728*'fnd base rates'!J$118)
+($P728*VLOOKUP($S728+12,rate_basefnd,10)))
*$R728</f>
        <v>58840.441560000007</v>
      </c>
      <c r="AC728" s="1">
        <f>(($D728*'fnd base rates'!K$107)
+($E728*'fnd base rates'!K$108)
+($F728*'fnd base rates'!K$109)
+($G728*'fnd base rates'!K$110)
+($H728*'fnd base rates'!K$111)
+($I728*'fnd base rates'!K$112)
+($J728*'fnd base rates'!K$113)
+($K728*'fnd base rates'!K$114)
+($M728*'fnd base rates'!K$116)
+($N728*'fnd base rates'!K$117)
+($O728*'fnd base rates'!K$118)
+($P728*VLOOKUP($S728+12,rate_basefnd,11)))
*$R728</f>
        <v>69323.703222240001</v>
      </c>
      <c r="AD728" s="1">
        <f>(($D728*'fnd base rates'!L$107)
+($E728*'fnd base rates'!L$108)
+($F728*'fnd base rates'!L$109)
+($G728*'fnd base rates'!L$110)
+($H728*'fnd base rates'!L$111)
+($I728*'fnd base rates'!L$112)
+($J728*'fnd base rates'!L$113)
+($K728*'fnd base rates'!L$114)
+($M728*'fnd base rates'!L$116)
+($N728*'fnd base rates'!L$117)
+($O728*'fnd base rates'!L$118)
+($P728*VLOOKUP($S728+12,rate_basefnd,12)))</f>
        <v>96930.614039999986</v>
      </c>
      <c r="AE728" s="1">
        <f>(($D728*'fnd base rates'!M$107)
+($E728*'fnd base rates'!M$108)
+($F728*'fnd base rates'!M$109)
+($G728*'fnd base rates'!M$110)
+($H728*'fnd base rates'!M$111)
+($I728*'fnd base rates'!M$112)
+($J728*'fnd base rates'!M$113)
+($K728*'fnd base rates'!M$114)
+($M728*'fnd base rates'!M$116)
+($N728*'fnd base rates'!M$117)
+($O728*'fnd base rates'!M$118)
+($P728*VLOOKUP($S728+12,rate_basefnd,13)))</f>
        <v>0</v>
      </c>
      <c r="AF728" s="4">
        <f t="shared" si="843"/>
        <v>876234.75371780782</v>
      </c>
      <c r="AH728" s="269">
        <f t="shared" si="844"/>
        <v>487049165</v>
      </c>
      <c r="AI728" s="4" t="str">
        <f t="shared" si="845"/>
        <v>487</v>
      </c>
      <c r="AJ728" s="2" t="str">
        <f t="shared" si="846"/>
        <v>049</v>
      </c>
      <c r="AK728" s="2" t="str">
        <f t="shared" si="847"/>
        <v>165</v>
      </c>
      <c r="AL728" s="4">
        <f t="shared" si="848"/>
        <v>1</v>
      </c>
      <c r="AM728" s="4">
        <f t="shared" si="839"/>
        <v>53</v>
      </c>
      <c r="AN728" s="4">
        <f t="shared" si="849"/>
        <v>876234.75371780782</v>
      </c>
      <c r="AO728" s="4">
        <f t="shared" si="850"/>
        <v>16533</v>
      </c>
      <c r="AP728" s="4">
        <f t="shared" si="840"/>
        <v>0</v>
      </c>
      <c r="AQ728" s="4">
        <v>16533</v>
      </c>
      <c r="AW728" s="4">
        <v>16533</v>
      </c>
      <c r="AX728" s="5">
        <f t="shared" si="851"/>
        <v>0</v>
      </c>
      <c r="AY728" s="4">
        <v>16533</v>
      </c>
      <c r="AZ728" s="5"/>
      <c r="BB728" s="5">
        <f t="shared" ref="BB728" si="865">BC728-BA728</f>
        <v>0</v>
      </c>
    </row>
    <row r="729" spans="1:54" s="4" customFormat="1">
      <c r="A729" s="269">
        <v>487</v>
      </c>
      <c r="B729" s="2">
        <v>487049176</v>
      </c>
      <c r="C729" s="9" t="s">
        <v>306</v>
      </c>
      <c r="D729" s="14">
        <f>'fnd enro'!D729</f>
        <v>0</v>
      </c>
      <c r="E729" s="14">
        <f>'fnd enro'!E729</f>
        <v>0</v>
      </c>
      <c r="F729" s="14">
        <f>'fnd enro'!F729</f>
        <v>0</v>
      </c>
      <c r="G729" s="14">
        <f>'fnd enro'!G729</f>
        <v>0</v>
      </c>
      <c r="H729" s="14">
        <f>'fnd enro'!H729</f>
        <v>17</v>
      </c>
      <c r="I729" s="14">
        <f>'fnd enro'!I729</f>
        <v>30</v>
      </c>
      <c r="J729" s="14">
        <f>'fnd enro'!J729</f>
        <v>0</v>
      </c>
      <c r="K729" s="15">
        <f>'fnd enro'!K729</f>
        <v>1.8142</v>
      </c>
      <c r="L729" s="14">
        <f>'fnd enro'!L729</f>
        <v>0</v>
      </c>
      <c r="M729" s="14">
        <f>'fnd enro'!M729</f>
        <v>0</v>
      </c>
      <c r="N729" s="14">
        <f>'fnd enro'!N729</f>
        <v>1</v>
      </c>
      <c r="O729" s="14">
        <f>'fnd enro'!O729</f>
        <v>2</v>
      </c>
      <c r="P729" s="14">
        <f>'fnd enro'!P729</f>
        <v>34</v>
      </c>
      <c r="Q729" s="14">
        <f>'fnd enro'!R729</f>
        <v>47</v>
      </c>
      <c r="R729" s="15">
        <f t="shared" si="842"/>
        <v>1.1160000000000001</v>
      </c>
      <c r="S729" s="14">
        <f>VALUE('fnd enro'!Q729)</f>
        <v>8</v>
      </c>
      <c r="T729" s="2"/>
      <c r="U729" s="1">
        <f>(($D729*'fnd base rates'!C$107)
+($E729*'fnd base rates'!C$108)
+($F729*'fnd base rates'!C$109)
+($G729*'fnd base rates'!C$110)
+($H729*'fnd base rates'!C$111)
+($I729*'fnd base rates'!C$112)
+($J729*'fnd base rates'!C$113)
+($K729*'fnd base rates'!C$114)
+($M729*'fnd base rates'!C$116)
+($N729*'fnd base rates'!C$117)
+($O729*'fnd base rates'!C$118)
+($P729*VLOOKUP($S729+12,rate_basefnd,3)))
*$R729</f>
        <v>31219.556800392002</v>
      </c>
      <c r="V729" s="1">
        <f>(($D729*'fnd base rates'!D$107)
+($E729*'fnd base rates'!D$108)
+($F729*'fnd base rates'!D$109)
+($G729*'fnd base rates'!D$110)
+($H729*'fnd base rates'!D$111)
+($I729*'fnd base rates'!D$112)
+($J729*'fnd base rates'!D$113)
+($K729*'fnd base rates'!D$114)
+($M729*'fnd base rates'!D$116)
+($N729*'fnd base rates'!D$117)
+($O729*'fnd base rates'!D$118)
+($P729*VLOOKUP($S729+12,rate_basefnd,4)))
*$R729</f>
        <v>53707.488840000013</v>
      </c>
      <c r="W729" s="1">
        <f>(($D729*'fnd base rates'!E$107)
+($E729*'fnd base rates'!E$108)
+($F729*'fnd base rates'!E$109)
+($G729*'fnd base rates'!E$110)
+($H729*'fnd base rates'!E$111)
+($I729*'fnd base rates'!E$112)
+($J729*'fnd base rates'!E$113)
+($K729*'fnd base rates'!E$114)
+($M729*'fnd base rates'!E$116)
+($N729*'fnd base rates'!E$117)
+($O729*'fnd base rates'!E$118)
+($P729*VLOOKUP($S729+12,rate_basefnd,5)))
*$R729</f>
        <v>360985.77676195203</v>
      </c>
      <c r="X729" s="1">
        <f>(($D729*'fnd base rates'!F$107)
+($E729*'fnd base rates'!F$108)
+($F729*'fnd base rates'!F$109)
+($G729*'fnd base rates'!F$110)
+($H729*'fnd base rates'!F$111)
+($I729*'fnd base rates'!F$112)
+($J729*'fnd base rates'!F$113)
+($K729*'fnd base rates'!F$114)
+($M729*'fnd base rates'!F$116)
+($N729*'fnd base rates'!F$117)
+($O729*'fnd base rates'!F$118)
+($P729*VLOOKUP($S729+12,rate_basefnd,6)))
*$R729</f>
        <v>49174.867522224005</v>
      </c>
      <c r="Y729" s="1">
        <f>(($D729*'fnd base rates'!G$107)
+($E729*'fnd base rates'!G$108)
+($F729*'fnd base rates'!G$109)
+($G729*'fnd base rates'!G$110)
+($H729*'fnd base rates'!G$111)
+($I729*'fnd base rates'!G$112)
+($J729*'fnd base rates'!G$113)
+($K729*'fnd base rates'!G$114)
+($M729*'fnd base rates'!G$116)
+($N729*'fnd base rates'!G$117)
+($O729*'fnd base rates'!G$118)
+($P729*VLOOKUP($S729+12,rate_basefnd,7)))
*$R729</f>
        <v>15000.741067464001</v>
      </c>
      <c r="Z729" s="1">
        <f>(($D729*'fnd base rates'!H$107)
+($E729*'fnd base rates'!H$108)
+($F729*'fnd base rates'!H$109)
+($G729*'fnd base rates'!H$110)
+($H729*'fnd base rates'!H$111)
+($I729*'fnd base rates'!H$112)
+($J729*'fnd base rates'!H$113)
+($K729*'fnd base rates'!H$114)
+($M729*'fnd base rates'!H$116)
+($N729*'fnd base rates'!H$117)
+($O729*'fnd base rates'!H$118)
+($P729*VLOOKUP($S729+12,rate_basefnd,8)))</f>
        <v>34967.879897999992</v>
      </c>
      <c r="AA729" s="1">
        <f>(($D729*'fnd base rates'!I$107)
+($E729*'fnd base rates'!I$108)
+($F729*'fnd base rates'!I$109)
+($G729*'fnd base rates'!I$110)
+($H729*'fnd base rates'!I$111)
+($I729*'fnd base rates'!I$112)
+($J729*'fnd base rates'!I$113)
+($K729*'fnd base rates'!I$114)
+($M729*'fnd base rates'!I$116)
+($N729*'fnd base rates'!I$117)
+($O729*'fnd base rates'!I$118)
+($P729*VLOOKUP($S729+12,rate_basefnd,9)))
*$R729</f>
        <v>26528.335560000003</v>
      </c>
      <c r="AB729" s="1">
        <f>(($D729*'fnd base rates'!J$107)
+($E729*'fnd base rates'!J$108)
+($F729*'fnd base rates'!J$109)
+($G729*'fnd base rates'!J$110)
+($H729*'fnd base rates'!J$111)
+($I729*'fnd base rates'!J$112)
+($J729*'fnd base rates'!J$113)
+($K729*'fnd base rates'!J$114)
+($M729*'fnd base rates'!J$116)
+($N729*'fnd base rates'!J$117)
+($O729*'fnd base rates'!J$118)
+($P729*VLOOKUP($S729+12,rate_basefnd,10)))
*$R729</f>
        <v>50675.930639999999</v>
      </c>
      <c r="AC729" s="1">
        <f>(($D729*'fnd base rates'!K$107)
+($E729*'fnd base rates'!K$108)
+($F729*'fnd base rates'!K$109)
+($G729*'fnd base rates'!K$110)
+($H729*'fnd base rates'!K$111)
+($I729*'fnd base rates'!K$112)
+($J729*'fnd base rates'!K$113)
+($K729*'fnd base rates'!K$114)
+($M729*'fnd base rates'!K$116)
+($N729*'fnd base rates'!K$117)
+($O729*'fnd base rates'!K$118)
+($P729*VLOOKUP($S729+12,rate_basefnd,11)))
*$R729</f>
        <v>61956.430025760004</v>
      </c>
      <c r="AD729" s="1">
        <f>(($D729*'fnd base rates'!L$107)
+($E729*'fnd base rates'!L$108)
+($F729*'fnd base rates'!L$109)
+($G729*'fnd base rates'!L$110)
+($H729*'fnd base rates'!L$111)
+($I729*'fnd base rates'!L$112)
+($J729*'fnd base rates'!L$113)
+($K729*'fnd base rates'!L$114)
+($M729*'fnd base rates'!L$116)
+($N729*'fnd base rates'!L$117)
+($O729*'fnd base rates'!L$118)
+($P729*VLOOKUP($S729+12,rate_basefnd,12)))</f>
        <v>85992.853959999993</v>
      </c>
      <c r="AE729" s="1">
        <f>(($D729*'fnd base rates'!M$107)
+($E729*'fnd base rates'!M$108)
+($F729*'fnd base rates'!M$109)
+($G729*'fnd base rates'!M$110)
+($H729*'fnd base rates'!M$111)
+($I729*'fnd base rates'!M$112)
+($J729*'fnd base rates'!M$113)
+($K729*'fnd base rates'!M$114)
+($M729*'fnd base rates'!M$116)
+($N729*'fnd base rates'!M$117)
+($O729*'fnd base rates'!M$118)
+($P729*VLOOKUP($S729+12,rate_basefnd,13)))</f>
        <v>0</v>
      </c>
      <c r="AF729" s="4">
        <f t="shared" si="843"/>
        <v>770209.86107579211</v>
      </c>
      <c r="AH729" s="269">
        <f t="shared" si="844"/>
        <v>487049176</v>
      </c>
      <c r="AI729" s="4" t="str">
        <f t="shared" si="845"/>
        <v>487</v>
      </c>
      <c r="AJ729" s="2" t="str">
        <f t="shared" si="846"/>
        <v>049</v>
      </c>
      <c r="AK729" s="2" t="str">
        <f t="shared" si="847"/>
        <v>176</v>
      </c>
      <c r="AL729" s="4">
        <f t="shared" si="848"/>
        <v>1</v>
      </c>
      <c r="AM729" s="4">
        <f t="shared" si="839"/>
        <v>47</v>
      </c>
      <c r="AN729" s="4">
        <f t="shared" si="849"/>
        <v>770209.86107579211</v>
      </c>
      <c r="AO729" s="4">
        <f t="shared" si="850"/>
        <v>16387</v>
      </c>
      <c r="AP729" s="4">
        <f t="shared" si="840"/>
        <v>0</v>
      </c>
      <c r="AQ729" s="4">
        <v>16387</v>
      </c>
      <c r="AW729" s="4">
        <v>16387</v>
      </c>
      <c r="AX729" s="5">
        <f t="shared" si="851"/>
        <v>0</v>
      </c>
      <c r="AY729" s="4">
        <v>16387</v>
      </c>
      <c r="AZ729" s="5"/>
      <c r="BB729" s="5">
        <f t="shared" ref="BB729" si="866">BC729-BA729</f>
        <v>0</v>
      </c>
    </row>
    <row r="730" spans="1:54" s="4" customFormat="1">
      <c r="A730" s="269">
        <v>487</v>
      </c>
      <c r="B730" s="2">
        <v>487049178</v>
      </c>
      <c r="C730" s="9" t="s">
        <v>306</v>
      </c>
      <c r="D730" s="14">
        <f>'fnd enro'!D730</f>
        <v>0</v>
      </c>
      <c r="E730" s="14">
        <f>'fnd enro'!E730</f>
        <v>0</v>
      </c>
      <c r="F730" s="14">
        <f>'fnd enro'!F730</f>
        <v>0</v>
      </c>
      <c r="G730" s="14">
        <f>'fnd enro'!G730</f>
        <v>0</v>
      </c>
      <c r="H730" s="14">
        <f>'fnd enro'!H730</f>
        <v>0</v>
      </c>
      <c r="I730" s="14">
        <f>'fnd enro'!I730</f>
        <v>2</v>
      </c>
      <c r="J730" s="14">
        <f>'fnd enro'!J730</f>
        <v>0</v>
      </c>
      <c r="K730" s="15">
        <f>'fnd enro'!K730</f>
        <v>7.7200000000000005E-2</v>
      </c>
      <c r="L730" s="14">
        <f>'fnd enro'!L730</f>
        <v>0</v>
      </c>
      <c r="M730" s="14">
        <f>'fnd enro'!M730</f>
        <v>0</v>
      </c>
      <c r="N730" s="14">
        <f>'fnd enro'!N730</f>
        <v>0</v>
      </c>
      <c r="O730" s="14">
        <f>'fnd enro'!O730</f>
        <v>0</v>
      </c>
      <c r="P730" s="14">
        <f>'fnd enro'!P730</f>
        <v>1</v>
      </c>
      <c r="Q730" s="14">
        <f>'fnd enro'!R730</f>
        <v>2</v>
      </c>
      <c r="R730" s="15">
        <f t="shared" si="842"/>
        <v>1.1160000000000001</v>
      </c>
      <c r="S730" s="14">
        <f>VALUE('fnd enro'!Q730)</f>
        <v>3</v>
      </c>
      <c r="T730" s="2"/>
      <c r="U730" s="1">
        <f>(($D730*'fnd base rates'!C$107)
+($E730*'fnd base rates'!C$108)
+($F730*'fnd base rates'!C$109)
+($G730*'fnd base rates'!C$110)
+($H730*'fnd base rates'!C$111)
+($I730*'fnd base rates'!C$112)
+($J730*'fnd base rates'!C$113)
+($K730*'fnd base rates'!C$114)
+($M730*'fnd base rates'!C$116)
+($N730*'fnd base rates'!C$117)
+($O730*'fnd base rates'!C$118)
+($P730*VLOOKUP($S730+12,rate_basefnd,3)))
*$R730</f>
        <v>1260.8821242720003</v>
      </c>
      <c r="V730" s="1">
        <f>(($D730*'fnd base rates'!D$107)
+($E730*'fnd base rates'!D$108)
+($F730*'fnd base rates'!D$109)
+($G730*'fnd base rates'!D$110)
+($H730*'fnd base rates'!D$111)
+($I730*'fnd base rates'!D$112)
+($J730*'fnd base rates'!D$113)
+($K730*'fnd base rates'!D$114)
+($M730*'fnd base rates'!D$116)
+($N730*'fnd base rates'!D$117)
+($O730*'fnd base rates'!D$118)
+($P730*VLOOKUP($S730+12,rate_basefnd,4)))
*$R730</f>
        <v>2008.5656400000003</v>
      </c>
      <c r="W730" s="1">
        <f>(($D730*'fnd base rates'!E$107)
+($E730*'fnd base rates'!E$108)
+($F730*'fnd base rates'!E$109)
+($G730*'fnd base rates'!E$110)
+($H730*'fnd base rates'!E$111)
+($I730*'fnd base rates'!E$112)
+($J730*'fnd base rates'!E$113)
+($K730*'fnd base rates'!E$114)
+($M730*'fnd base rates'!E$116)
+($N730*'fnd base rates'!E$117)
+($O730*'fnd base rates'!E$118)
+($P730*VLOOKUP($S730+12,rate_basefnd,5)))
*$R730</f>
        <v>13901.399039232003</v>
      </c>
      <c r="X730" s="1">
        <f>(($D730*'fnd base rates'!F$107)
+($E730*'fnd base rates'!F$108)
+($F730*'fnd base rates'!F$109)
+($G730*'fnd base rates'!F$110)
+($H730*'fnd base rates'!F$111)
+($I730*'fnd base rates'!F$112)
+($J730*'fnd base rates'!F$113)
+($K730*'fnd base rates'!F$114)
+($M730*'fnd base rates'!F$116)
+($N730*'fnd base rates'!F$117)
+($O730*'fnd base rates'!F$118)
+($P730*VLOOKUP($S730+12,rate_basefnd,6)))
*$R730</f>
        <v>1979.5304715840002</v>
      </c>
      <c r="Y730" s="1">
        <f>(($D730*'fnd base rates'!G$107)
+($E730*'fnd base rates'!G$108)
+($F730*'fnd base rates'!G$109)
+($G730*'fnd base rates'!G$110)
+($H730*'fnd base rates'!G$111)
+($I730*'fnd base rates'!G$112)
+($J730*'fnd base rates'!G$113)
+($K730*'fnd base rates'!G$114)
+($M730*'fnd base rates'!G$116)
+($N730*'fnd base rates'!G$117)
+($O730*'fnd base rates'!G$118)
+($P730*VLOOKUP($S730+12,rate_basefnd,7)))
*$R730</f>
        <v>508.30068542399999</v>
      </c>
      <c r="Z730" s="1">
        <f>(($D730*'fnd base rates'!H$107)
+($E730*'fnd base rates'!H$108)
+($F730*'fnd base rates'!H$109)
+($G730*'fnd base rates'!H$110)
+($H730*'fnd base rates'!H$111)
+($I730*'fnd base rates'!H$112)
+($J730*'fnd base rates'!H$113)
+($K730*'fnd base rates'!H$114)
+($M730*'fnd base rates'!H$116)
+($N730*'fnd base rates'!H$117)
+($O730*'fnd base rates'!H$118)
+($P730*VLOOKUP($S730+12,rate_basefnd,8)))</f>
        <v>1675.7378679999999</v>
      </c>
      <c r="AA730" s="1">
        <f>(($D730*'fnd base rates'!I$107)
+($E730*'fnd base rates'!I$108)
+($F730*'fnd base rates'!I$109)
+($G730*'fnd base rates'!I$110)
+($H730*'fnd base rates'!I$111)
+($I730*'fnd base rates'!I$112)
+($J730*'fnd base rates'!I$113)
+($K730*'fnd base rates'!I$114)
+($M730*'fnd base rates'!I$116)
+($N730*'fnd base rates'!I$117)
+($O730*'fnd base rates'!I$118)
+($P730*VLOOKUP($S730+12,rate_basefnd,9)))
*$R730</f>
        <v>1069.6413600000001</v>
      </c>
      <c r="AB730" s="1">
        <f>(($D730*'fnd base rates'!J$107)
+($E730*'fnd base rates'!J$108)
+($F730*'fnd base rates'!J$109)
+($G730*'fnd base rates'!J$110)
+($H730*'fnd base rates'!J$111)
+($I730*'fnd base rates'!J$112)
+($J730*'fnd base rates'!J$113)
+($K730*'fnd base rates'!J$114)
+($M730*'fnd base rates'!J$116)
+($N730*'fnd base rates'!J$117)
+($O730*'fnd base rates'!J$118)
+($P730*VLOOKUP($S730+12,rate_basefnd,10)))
*$R730</f>
        <v>1898.6731200000004</v>
      </c>
      <c r="AC730" s="1">
        <f>(($D730*'fnd base rates'!K$107)
+($E730*'fnd base rates'!K$108)
+($F730*'fnd base rates'!K$109)
+($G730*'fnd base rates'!K$110)
+($H730*'fnd base rates'!K$111)
+($I730*'fnd base rates'!K$112)
+($J730*'fnd base rates'!K$113)
+($K730*'fnd base rates'!K$114)
+($M730*'fnd base rates'!K$116)
+($N730*'fnd base rates'!K$117)
+($O730*'fnd base rates'!K$118)
+($P730*VLOOKUP($S730+12,rate_basefnd,11)))
*$R730</f>
        <v>2566.9336521600003</v>
      </c>
      <c r="AD730" s="1">
        <f>(($D730*'fnd base rates'!L$107)
+($E730*'fnd base rates'!L$108)
+($F730*'fnd base rates'!L$109)
+($G730*'fnd base rates'!L$110)
+($H730*'fnd base rates'!L$111)
+($I730*'fnd base rates'!L$112)
+($J730*'fnd base rates'!L$113)
+($K730*'fnd base rates'!L$114)
+($M730*'fnd base rates'!L$116)
+($N730*'fnd base rates'!L$117)
+($O730*'fnd base rates'!L$118)
+($P730*VLOOKUP($S730+12,rate_basefnd,12)))</f>
        <v>3164.0133599999999</v>
      </c>
      <c r="AE730" s="1">
        <f>(($D730*'fnd base rates'!M$107)
+($E730*'fnd base rates'!M$108)
+($F730*'fnd base rates'!M$109)
+($G730*'fnd base rates'!M$110)
+($H730*'fnd base rates'!M$111)
+($I730*'fnd base rates'!M$112)
+($J730*'fnd base rates'!M$113)
+($K730*'fnd base rates'!M$114)
+($M730*'fnd base rates'!M$116)
+($N730*'fnd base rates'!M$117)
+($O730*'fnd base rates'!M$118)
+($P730*VLOOKUP($S730+12,rate_basefnd,13)))</f>
        <v>0</v>
      </c>
      <c r="AF730" s="4">
        <f t="shared" si="843"/>
        <v>30033.677320672006</v>
      </c>
      <c r="AH730" s="269">
        <f t="shared" si="844"/>
        <v>487049178</v>
      </c>
      <c r="AI730" s="4" t="str">
        <f t="shared" si="845"/>
        <v>487</v>
      </c>
      <c r="AJ730" s="2" t="str">
        <f t="shared" si="846"/>
        <v>049</v>
      </c>
      <c r="AK730" s="2" t="str">
        <f t="shared" si="847"/>
        <v>178</v>
      </c>
      <c r="AL730" s="4">
        <f t="shared" si="848"/>
        <v>1</v>
      </c>
      <c r="AM730" s="4">
        <f t="shared" si="839"/>
        <v>2</v>
      </c>
      <c r="AN730" s="4">
        <f t="shared" si="849"/>
        <v>30033.677320672006</v>
      </c>
      <c r="AO730" s="4">
        <f t="shared" si="850"/>
        <v>15017</v>
      </c>
      <c r="AP730" s="4">
        <f t="shared" si="840"/>
        <v>0</v>
      </c>
      <c r="AQ730" s="4">
        <v>15017</v>
      </c>
      <c r="AW730" s="4">
        <v>15017</v>
      </c>
      <c r="AX730" s="5">
        <f t="shared" si="851"/>
        <v>0</v>
      </c>
      <c r="AY730" s="4">
        <v>15017</v>
      </c>
      <c r="AZ730" s="5"/>
      <c r="BB730" s="5">
        <f t="shared" ref="BB730" si="867">BC730-BA730</f>
        <v>0</v>
      </c>
    </row>
    <row r="731" spans="1:54" s="4" customFormat="1">
      <c r="A731" s="269">
        <v>487</v>
      </c>
      <c r="B731" s="2">
        <v>487049181</v>
      </c>
      <c r="C731" s="9" t="s">
        <v>306</v>
      </c>
      <c r="D731" s="14">
        <f>'fnd enro'!D731</f>
        <v>0</v>
      </c>
      <c r="E731" s="14">
        <f>'fnd enro'!E731</f>
        <v>0</v>
      </c>
      <c r="F731" s="14">
        <f>'fnd enro'!F731</f>
        <v>0</v>
      </c>
      <c r="G731" s="14">
        <f>'fnd enro'!G731</f>
        <v>0</v>
      </c>
      <c r="H731" s="14">
        <f>'fnd enro'!H731</f>
        <v>1</v>
      </c>
      <c r="I731" s="14">
        <f>'fnd enro'!I731</f>
        <v>1</v>
      </c>
      <c r="J731" s="14">
        <f>'fnd enro'!J731</f>
        <v>0</v>
      </c>
      <c r="K731" s="15">
        <f>'fnd enro'!K731</f>
        <v>7.7200000000000005E-2</v>
      </c>
      <c r="L731" s="14">
        <f>'fnd enro'!L731</f>
        <v>0</v>
      </c>
      <c r="M731" s="14">
        <f>'fnd enro'!M731</f>
        <v>0</v>
      </c>
      <c r="N731" s="14">
        <f>'fnd enro'!N731</f>
        <v>0</v>
      </c>
      <c r="O731" s="14">
        <f>'fnd enro'!O731</f>
        <v>0</v>
      </c>
      <c r="P731" s="14">
        <f>'fnd enro'!P731</f>
        <v>1</v>
      </c>
      <c r="Q731" s="14">
        <f>'fnd enro'!R731</f>
        <v>2</v>
      </c>
      <c r="R731" s="15">
        <f t="shared" si="842"/>
        <v>1.1160000000000001</v>
      </c>
      <c r="S731" s="14">
        <f>VALUE('fnd enro'!Q731)</f>
        <v>10</v>
      </c>
      <c r="T731" s="2"/>
      <c r="U731" s="1">
        <f>(($D731*'fnd base rates'!C$107)
+($E731*'fnd base rates'!C$108)
+($F731*'fnd base rates'!C$109)
+($G731*'fnd base rates'!C$110)
+($H731*'fnd base rates'!C$111)
+($I731*'fnd base rates'!C$112)
+($J731*'fnd base rates'!C$113)
+($K731*'fnd base rates'!C$114)
+($M731*'fnd base rates'!C$116)
+($N731*'fnd base rates'!C$117)
+($O731*'fnd base rates'!C$118)
+($P731*VLOOKUP($S731+12,rate_basefnd,3)))
*$R731</f>
        <v>1285.8916842720002</v>
      </c>
      <c r="V731" s="1">
        <f>(($D731*'fnd base rates'!D$107)
+($E731*'fnd base rates'!D$108)
+($F731*'fnd base rates'!D$109)
+($G731*'fnd base rates'!D$110)
+($H731*'fnd base rates'!D$111)
+($I731*'fnd base rates'!D$112)
+($J731*'fnd base rates'!D$113)
+($K731*'fnd base rates'!D$114)
+($M731*'fnd base rates'!D$116)
+($N731*'fnd base rates'!D$117)
+($O731*'fnd base rates'!D$118)
+($P731*VLOOKUP($S731+12,rate_basefnd,4)))
*$R731</f>
        <v>2127.0513600000004</v>
      </c>
      <c r="W731" s="1">
        <f>(($D731*'fnd base rates'!E$107)
+($E731*'fnd base rates'!E$108)
+($F731*'fnd base rates'!E$109)
+($G731*'fnd base rates'!E$110)
+($H731*'fnd base rates'!E$111)
+($I731*'fnd base rates'!E$112)
+($J731*'fnd base rates'!E$113)
+($K731*'fnd base rates'!E$114)
+($M731*'fnd base rates'!E$116)
+($N731*'fnd base rates'!E$117)
+($O731*'fnd base rates'!E$118)
+($P731*VLOOKUP($S731+12,rate_basefnd,5)))
*$R731</f>
        <v>13436.774759232003</v>
      </c>
      <c r="X731" s="1">
        <f>(($D731*'fnd base rates'!F$107)
+($E731*'fnd base rates'!F$108)
+($F731*'fnd base rates'!F$109)
+($G731*'fnd base rates'!F$110)
+($H731*'fnd base rates'!F$111)
+($I731*'fnd base rates'!F$112)
+($J731*'fnd base rates'!F$113)
+($K731*'fnd base rates'!F$114)
+($M731*'fnd base rates'!F$116)
+($N731*'fnd base rates'!F$117)
+($O731*'fnd base rates'!F$118)
+($P731*VLOOKUP($S731+12,rate_basefnd,6)))
*$R731</f>
        <v>2100.6053115840004</v>
      </c>
      <c r="Y731" s="1">
        <f>(($D731*'fnd base rates'!G$107)
+($E731*'fnd base rates'!G$108)
+($F731*'fnd base rates'!G$109)
+($G731*'fnd base rates'!G$110)
+($H731*'fnd base rates'!G$111)
+($I731*'fnd base rates'!G$112)
+($J731*'fnd base rates'!G$113)
+($K731*'fnd base rates'!G$114)
+($M731*'fnd base rates'!G$116)
+($N731*'fnd base rates'!G$117)
+($O731*'fnd base rates'!G$118)
+($P731*VLOOKUP($S731+12,rate_basefnd,7)))
*$R731</f>
        <v>569.50212542400004</v>
      </c>
      <c r="Z731" s="1">
        <f>(($D731*'fnd base rates'!H$107)
+($E731*'fnd base rates'!H$108)
+($F731*'fnd base rates'!H$109)
+($G731*'fnd base rates'!H$110)
+($H731*'fnd base rates'!H$111)
+($I731*'fnd base rates'!H$112)
+($J731*'fnd base rates'!H$113)
+($K731*'fnd base rates'!H$114)
+($M731*'fnd base rates'!H$116)
+($N731*'fnd base rates'!H$117)
+($O731*'fnd base rates'!H$118)
+($P731*VLOOKUP($S731+12,rate_basefnd,8)))</f>
        <v>1378.7978679999999</v>
      </c>
      <c r="AA731" s="1">
        <f>(($D731*'fnd base rates'!I$107)
+($E731*'fnd base rates'!I$108)
+($F731*'fnd base rates'!I$109)
+($G731*'fnd base rates'!I$110)
+($H731*'fnd base rates'!I$111)
+($I731*'fnd base rates'!I$112)
+($J731*'fnd base rates'!I$113)
+($K731*'fnd base rates'!I$114)
+($M731*'fnd base rates'!I$116)
+($N731*'fnd base rates'!I$117)
+($O731*'fnd base rates'!I$118)
+($P731*VLOOKUP($S731+12,rate_basefnd,9)))
*$R731</f>
        <v>1045.8928800000001</v>
      </c>
      <c r="AB731" s="1">
        <f>(($D731*'fnd base rates'!J$107)
+($E731*'fnd base rates'!J$108)
+($F731*'fnd base rates'!J$109)
+($G731*'fnd base rates'!J$110)
+($H731*'fnd base rates'!J$111)
+($I731*'fnd base rates'!J$112)
+($J731*'fnd base rates'!J$113)
+($K731*'fnd base rates'!J$114)
+($M731*'fnd base rates'!J$116)
+($N731*'fnd base rates'!J$117)
+($O731*'fnd base rates'!J$118)
+($P731*VLOOKUP($S731+12,rate_basefnd,10)))
*$R731</f>
        <v>1779.4061999999999</v>
      </c>
      <c r="AC731" s="1">
        <f>(($D731*'fnd base rates'!K$107)
+($E731*'fnd base rates'!K$108)
+($F731*'fnd base rates'!K$109)
+($G731*'fnd base rates'!K$110)
+($H731*'fnd base rates'!K$111)
+($I731*'fnd base rates'!K$112)
+($J731*'fnd base rates'!K$113)
+($K731*'fnd base rates'!K$114)
+($M731*'fnd base rates'!K$116)
+($N731*'fnd base rates'!K$117)
+($O731*'fnd base rates'!K$118)
+($P731*VLOOKUP($S731+12,rate_basefnd,11)))
*$R731</f>
        <v>2602.75725216</v>
      </c>
      <c r="AD731" s="1">
        <f>(($D731*'fnd base rates'!L$107)
+($E731*'fnd base rates'!L$108)
+($F731*'fnd base rates'!L$109)
+($G731*'fnd base rates'!L$110)
+($H731*'fnd base rates'!L$111)
+($I731*'fnd base rates'!L$112)
+($J731*'fnd base rates'!L$113)
+($K731*'fnd base rates'!L$114)
+($M731*'fnd base rates'!L$116)
+($N731*'fnd base rates'!L$117)
+($O731*'fnd base rates'!L$118)
+($P731*VLOOKUP($S731+12,rate_basefnd,12)))</f>
        <v>3475.0033600000002</v>
      </c>
      <c r="AE731" s="1">
        <f>(($D731*'fnd base rates'!M$107)
+($E731*'fnd base rates'!M$108)
+($F731*'fnd base rates'!M$109)
+($G731*'fnd base rates'!M$110)
+($H731*'fnd base rates'!M$111)
+($I731*'fnd base rates'!M$112)
+($J731*'fnd base rates'!M$113)
+($K731*'fnd base rates'!M$114)
+($M731*'fnd base rates'!M$116)
+($N731*'fnd base rates'!M$117)
+($O731*'fnd base rates'!M$118)
+($P731*VLOOKUP($S731+12,rate_basefnd,13)))</f>
        <v>0</v>
      </c>
      <c r="AF731" s="4">
        <f t="shared" si="843"/>
        <v>29801.68280067201</v>
      </c>
      <c r="AH731" s="269">
        <f t="shared" si="844"/>
        <v>487049181</v>
      </c>
      <c r="AI731" s="4" t="str">
        <f t="shared" si="845"/>
        <v>487</v>
      </c>
      <c r="AJ731" s="2" t="str">
        <f t="shared" si="846"/>
        <v>049</v>
      </c>
      <c r="AK731" s="2" t="str">
        <f t="shared" si="847"/>
        <v>181</v>
      </c>
      <c r="AL731" s="4">
        <f t="shared" si="848"/>
        <v>1</v>
      </c>
      <c r="AM731" s="4">
        <f t="shared" si="839"/>
        <v>2</v>
      </c>
      <c r="AN731" s="4">
        <f t="shared" si="849"/>
        <v>29801.68280067201</v>
      </c>
      <c r="AO731" s="4">
        <f t="shared" si="850"/>
        <v>14901</v>
      </c>
      <c r="AP731" s="4">
        <f t="shared" si="840"/>
        <v>0</v>
      </c>
      <c r="AQ731" s="4">
        <v>14901</v>
      </c>
      <c r="AW731" s="4">
        <v>14901</v>
      </c>
      <c r="AX731" s="5">
        <f t="shared" si="851"/>
        <v>0</v>
      </c>
      <c r="AY731" s="4">
        <v>14901</v>
      </c>
      <c r="AZ731" s="5"/>
      <c r="BB731" s="5">
        <f t="shared" ref="BB731" si="868">BC731-BA731</f>
        <v>0</v>
      </c>
    </row>
    <row r="732" spans="1:54" s="4" customFormat="1">
      <c r="A732" s="269">
        <v>487</v>
      </c>
      <c r="B732" s="2">
        <v>487049229</v>
      </c>
      <c r="C732" s="9" t="s">
        <v>306</v>
      </c>
      <c r="D732" s="14">
        <f>'fnd enro'!D732</f>
        <v>0</v>
      </c>
      <c r="E732" s="14">
        <f>'fnd enro'!E732</f>
        <v>0</v>
      </c>
      <c r="F732" s="14">
        <f>'fnd enro'!F732</f>
        <v>0</v>
      </c>
      <c r="G732" s="14">
        <f>'fnd enro'!G732</f>
        <v>0</v>
      </c>
      <c r="H732" s="14">
        <f>'fnd enro'!H732</f>
        <v>0</v>
      </c>
      <c r="I732" s="14">
        <f>'fnd enro'!I732</f>
        <v>1</v>
      </c>
      <c r="J732" s="14">
        <f>'fnd enro'!J732</f>
        <v>0</v>
      </c>
      <c r="K732" s="15">
        <f>'fnd enro'!K732</f>
        <v>3.8600000000000002E-2</v>
      </c>
      <c r="L732" s="14">
        <f>'fnd enro'!L732</f>
        <v>0</v>
      </c>
      <c r="M732" s="14">
        <f>'fnd enro'!M732</f>
        <v>0</v>
      </c>
      <c r="N732" s="14">
        <f>'fnd enro'!N732</f>
        <v>0</v>
      </c>
      <c r="O732" s="14">
        <f>'fnd enro'!O732</f>
        <v>0</v>
      </c>
      <c r="P732" s="14">
        <f>'fnd enro'!P732</f>
        <v>0</v>
      </c>
      <c r="Q732" s="14">
        <f>'fnd enro'!R732</f>
        <v>1</v>
      </c>
      <c r="R732" s="15">
        <f t="shared" si="842"/>
        <v>1.1160000000000001</v>
      </c>
      <c r="S732" s="14">
        <f>VALUE('fnd enro'!Q732)</f>
        <v>9</v>
      </c>
      <c r="T732" s="2"/>
      <c r="U732" s="1">
        <f>(($D732*'fnd base rates'!C$107)
+($E732*'fnd base rates'!C$108)
+($F732*'fnd base rates'!C$109)
+($G732*'fnd base rates'!C$110)
+($H732*'fnd base rates'!C$111)
+($I732*'fnd base rates'!C$112)
+($J732*'fnd base rates'!C$113)
+($K732*'fnd base rates'!C$114)
+($M732*'fnd base rates'!C$116)
+($N732*'fnd base rates'!C$117)
+($O732*'fnd base rates'!C$118)
+($P732*VLOOKUP($S732+12,rate_basefnd,3)))
*$R732</f>
        <v>598.69086213600008</v>
      </c>
      <c r="V732" s="1">
        <f>(($D732*'fnd base rates'!D$107)
+($E732*'fnd base rates'!D$108)
+($F732*'fnd base rates'!D$109)
+($G732*'fnd base rates'!D$110)
+($H732*'fnd base rates'!D$111)
+($I732*'fnd base rates'!D$112)
+($J732*'fnd base rates'!D$113)
+($K732*'fnd base rates'!D$114)
+($M732*'fnd base rates'!D$116)
+($N732*'fnd base rates'!D$117)
+($O732*'fnd base rates'!D$118)
+($P732*VLOOKUP($S732+12,rate_basefnd,4)))
*$R732</f>
        <v>853.82928000000015</v>
      </c>
      <c r="W732" s="1">
        <f>(($D732*'fnd base rates'!E$107)
+($E732*'fnd base rates'!E$108)
+($F732*'fnd base rates'!E$109)
+($G732*'fnd base rates'!E$110)
+($H732*'fnd base rates'!E$111)
+($I732*'fnd base rates'!E$112)
+($J732*'fnd base rates'!E$113)
+($K732*'fnd base rates'!E$114)
+($M732*'fnd base rates'!E$116)
+($N732*'fnd base rates'!E$117)
+($O732*'fnd base rates'!E$118)
+($P732*VLOOKUP($S732+12,rate_basefnd,5)))
*$R732</f>
        <v>5482.0156196160005</v>
      </c>
      <c r="X732" s="1">
        <f>(($D732*'fnd base rates'!F$107)
+($E732*'fnd base rates'!F$108)
+($F732*'fnd base rates'!F$109)
+($G732*'fnd base rates'!F$110)
+($H732*'fnd base rates'!F$111)
+($I732*'fnd base rates'!F$112)
+($J732*'fnd base rates'!F$113)
+($K732*'fnd base rates'!F$114)
+($M732*'fnd base rates'!F$116)
+($N732*'fnd base rates'!F$117)
+($O732*'fnd base rates'!F$118)
+($P732*VLOOKUP($S732+12,rate_basefnd,6)))
*$R732</f>
        <v>989.76523579200011</v>
      </c>
      <c r="Y732" s="1">
        <f>(($D732*'fnd base rates'!G$107)
+($E732*'fnd base rates'!G$108)
+($F732*'fnd base rates'!G$109)
+($G732*'fnd base rates'!G$110)
+($H732*'fnd base rates'!G$111)
+($I732*'fnd base rates'!G$112)
+($J732*'fnd base rates'!G$113)
+($K732*'fnd base rates'!G$114)
+($M732*'fnd base rates'!G$116)
+($N732*'fnd base rates'!G$117)
+($O732*'fnd base rates'!G$118)
+($P732*VLOOKUP($S732+12,rate_basefnd,7)))
*$R732</f>
        <v>182.89374271200001</v>
      </c>
      <c r="Z732" s="1">
        <f>(($D732*'fnd base rates'!H$107)
+($E732*'fnd base rates'!H$108)
+($F732*'fnd base rates'!H$109)
+($G732*'fnd base rates'!H$110)
+($H732*'fnd base rates'!H$111)
+($I732*'fnd base rates'!H$112)
+($J732*'fnd base rates'!H$113)
+($K732*'fnd base rates'!H$114)
+($M732*'fnd base rates'!H$116)
+($N732*'fnd base rates'!H$117)
+($O732*'fnd base rates'!H$118)
+($P732*VLOOKUP($S732+12,rate_basefnd,8)))</f>
        <v>828.078934</v>
      </c>
      <c r="AA732" s="1">
        <f>(($D732*'fnd base rates'!I$107)
+($E732*'fnd base rates'!I$108)
+($F732*'fnd base rates'!I$109)
+($G732*'fnd base rates'!I$110)
+($H732*'fnd base rates'!I$111)
+($I732*'fnd base rates'!I$112)
+($J732*'fnd base rates'!I$113)
+($K732*'fnd base rates'!I$114)
+($M732*'fnd base rates'!I$116)
+($N732*'fnd base rates'!I$117)
+($O732*'fnd base rates'!I$118)
+($P732*VLOOKUP($S732+12,rate_basefnd,9)))
*$R732</f>
        <v>475.34904000000006</v>
      </c>
      <c r="AB732" s="1">
        <f>(($D732*'fnd base rates'!J$107)
+($E732*'fnd base rates'!J$108)
+($F732*'fnd base rates'!J$109)
+($G732*'fnd base rates'!J$110)
+($H732*'fnd base rates'!J$111)
+($I732*'fnd base rates'!J$112)
+($J732*'fnd base rates'!J$113)
+($K732*'fnd base rates'!J$114)
+($M732*'fnd base rates'!J$116)
+($N732*'fnd base rates'!J$117)
+($O732*'fnd base rates'!J$118)
+($P732*VLOOKUP($S732+12,rate_basefnd,10)))
*$R732</f>
        <v>640.30500000000006</v>
      </c>
      <c r="AC732" s="1">
        <f>(($D732*'fnd base rates'!K$107)
+($E732*'fnd base rates'!K$108)
+($F732*'fnd base rates'!K$109)
+($G732*'fnd base rates'!K$110)
+($H732*'fnd base rates'!K$111)
+($I732*'fnd base rates'!K$112)
+($J732*'fnd base rates'!K$113)
+($K732*'fnd base rates'!K$114)
+($M732*'fnd base rates'!K$116)
+($N732*'fnd base rates'!K$117)
+($O732*'fnd base rates'!K$118)
+($P732*VLOOKUP($S732+12,rate_basefnd,11)))
*$R732</f>
        <v>1283.4668260800001</v>
      </c>
      <c r="AD732" s="1">
        <f>(($D732*'fnd base rates'!L$107)
+($E732*'fnd base rates'!L$108)
+($F732*'fnd base rates'!L$109)
+($G732*'fnd base rates'!L$110)
+($H732*'fnd base rates'!L$111)
+($I732*'fnd base rates'!L$112)
+($J732*'fnd base rates'!L$113)
+($K732*'fnd base rates'!L$114)
+($M732*'fnd base rates'!L$116)
+($N732*'fnd base rates'!L$117)
+($O732*'fnd base rates'!L$118)
+($P732*VLOOKUP($S732+12,rate_basefnd,12)))</f>
        <v>1369.1266800000001</v>
      </c>
      <c r="AE732" s="1">
        <f>(($D732*'fnd base rates'!M$107)
+($E732*'fnd base rates'!M$108)
+($F732*'fnd base rates'!M$109)
+($G732*'fnd base rates'!M$110)
+($H732*'fnd base rates'!M$111)
+($I732*'fnd base rates'!M$112)
+($J732*'fnd base rates'!M$113)
+($K732*'fnd base rates'!M$114)
+($M732*'fnd base rates'!M$116)
+($N732*'fnd base rates'!M$117)
+($O732*'fnd base rates'!M$118)
+($P732*VLOOKUP($S732+12,rate_basefnd,13)))</f>
        <v>0</v>
      </c>
      <c r="AF732" s="4">
        <f t="shared" si="843"/>
        <v>12703.521220335999</v>
      </c>
      <c r="AH732" s="269">
        <f t="shared" si="844"/>
        <v>487049229</v>
      </c>
      <c r="AI732" s="4" t="str">
        <f t="shared" si="845"/>
        <v>487</v>
      </c>
      <c r="AJ732" s="2" t="str">
        <f t="shared" si="846"/>
        <v>049</v>
      </c>
      <c r="AK732" s="2" t="str">
        <f t="shared" si="847"/>
        <v>229</v>
      </c>
      <c r="AL732" s="4">
        <f t="shared" si="848"/>
        <v>1</v>
      </c>
      <c r="AM732" s="4">
        <f t="shared" si="839"/>
        <v>1</v>
      </c>
      <c r="AN732" s="4">
        <f t="shared" si="849"/>
        <v>12703.521220335999</v>
      </c>
      <c r="AO732" s="4">
        <f t="shared" si="850"/>
        <v>12704</v>
      </c>
      <c r="AP732" s="4">
        <f t="shared" si="840"/>
        <v>0</v>
      </c>
      <c r="AQ732" s="4">
        <v>12704</v>
      </c>
      <c r="AW732" s="4">
        <v>12704</v>
      </c>
      <c r="AX732" s="5">
        <f t="shared" si="851"/>
        <v>0</v>
      </c>
      <c r="AY732" s="4">
        <v>12704</v>
      </c>
      <c r="AZ732" s="5"/>
      <c r="BB732" s="5">
        <f t="shared" ref="BB732" si="869">BC732-BA732</f>
        <v>0</v>
      </c>
    </row>
    <row r="733" spans="1:54" s="4" customFormat="1">
      <c r="A733" s="269">
        <v>487</v>
      </c>
      <c r="B733" s="2">
        <v>487049244</v>
      </c>
      <c r="C733" s="9" t="s">
        <v>306</v>
      </c>
      <c r="D733" s="14">
        <f>'fnd enro'!D733</f>
        <v>0</v>
      </c>
      <c r="E733" s="14">
        <f>'fnd enro'!E733</f>
        <v>0</v>
      </c>
      <c r="F733" s="14">
        <f>'fnd enro'!F733</f>
        <v>0</v>
      </c>
      <c r="G733" s="14">
        <f>'fnd enro'!G733</f>
        <v>0</v>
      </c>
      <c r="H733" s="14">
        <f>'fnd enro'!H733</f>
        <v>1</v>
      </c>
      <c r="I733" s="14">
        <f>'fnd enro'!I733</f>
        <v>6</v>
      </c>
      <c r="J733" s="14">
        <f>'fnd enro'!J733</f>
        <v>0</v>
      </c>
      <c r="K733" s="15">
        <f>'fnd enro'!K733</f>
        <v>0.2702</v>
      </c>
      <c r="L733" s="14">
        <f>'fnd enro'!L733</f>
        <v>0</v>
      </c>
      <c r="M733" s="14">
        <f>'fnd enro'!M733</f>
        <v>0</v>
      </c>
      <c r="N733" s="14">
        <f>'fnd enro'!N733</f>
        <v>0</v>
      </c>
      <c r="O733" s="14">
        <f>'fnd enro'!O733</f>
        <v>0</v>
      </c>
      <c r="P733" s="14">
        <f>'fnd enro'!P733</f>
        <v>2</v>
      </c>
      <c r="Q733" s="14">
        <f>'fnd enro'!R733</f>
        <v>7</v>
      </c>
      <c r="R733" s="15">
        <f t="shared" si="842"/>
        <v>1.1160000000000001</v>
      </c>
      <c r="S733" s="14">
        <f>VALUE('fnd enro'!Q733)</f>
        <v>10</v>
      </c>
      <c r="T733" s="2"/>
      <c r="U733" s="1">
        <f>(($D733*'fnd base rates'!C$107)
+($E733*'fnd base rates'!C$108)
+($F733*'fnd base rates'!C$109)
+($G733*'fnd base rates'!C$110)
+($H733*'fnd base rates'!C$111)
+($I733*'fnd base rates'!C$112)
+($J733*'fnd base rates'!C$113)
+($K733*'fnd base rates'!C$114)
+($M733*'fnd base rates'!C$116)
+($N733*'fnd base rates'!C$117)
+($O733*'fnd base rates'!C$118)
+($P733*VLOOKUP($S733+12,rate_basefnd,3)))
*$R733</f>
        <v>4367.8559549520005</v>
      </c>
      <c r="V733" s="1">
        <f>(($D733*'fnd base rates'!D$107)
+($E733*'fnd base rates'!D$108)
+($F733*'fnd base rates'!D$109)
+($G733*'fnd base rates'!D$110)
+($H733*'fnd base rates'!D$111)
+($I733*'fnd base rates'!D$112)
+($J733*'fnd base rates'!D$113)
+($K733*'fnd base rates'!D$114)
+($M733*'fnd base rates'!D$116)
+($N733*'fnd base rates'!D$117)
+($O733*'fnd base rates'!D$118)
+($P733*VLOOKUP($S733+12,rate_basefnd,4)))
*$R733</f>
        <v>6815.5905600000015</v>
      </c>
      <c r="W733" s="1">
        <f>(($D733*'fnd base rates'!E$107)
+($E733*'fnd base rates'!E$108)
+($F733*'fnd base rates'!E$109)
+($G733*'fnd base rates'!E$110)
+($H733*'fnd base rates'!E$111)
+($I733*'fnd base rates'!E$112)
+($J733*'fnd base rates'!E$113)
+($K733*'fnd base rates'!E$114)
+($M733*'fnd base rates'!E$116)
+($N733*'fnd base rates'!E$117)
+($O733*'fnd base rates'!E$118)
+($P733*VLOOKUP($S733+12,rate_basefnd,5)))
*$R733</f>
        <v>44940.831897311997</v>
      </c>
      <c r="X733" s="1">
        <f>(($D733*'fnd base rates'!F$107)
+($E733*'fnd base rates'!F$108)
+($F733*'fnd base rates'!F$109)
+($G733*'fnd base rates'!F$110)
+($H733*'fnd base rates'!F$111)
+($I733*'fnd base rates'!F$112)
+($J733*'fnd base rates'!F$113)
+($K733*'fnd base rates'!F$114)
+($M733*'fnd base rates'!F$116)
+($N733*'fnd base rates'!F$117)
+($O733*'fnd base rates'!F$118)
+($P733*VLOOKUP($S733+12,rate_basefnd,6)))
*$R733</f>
        <v>7049.4314905440015</v>
      </c>
      <c r="Y733" s="1">
        <f>(($D733*'fnd base rates'!G$107)
+($E733*'fnd base rates'!G$108)
+($F733*'fnd base rates'!G$109)
+($G733*'fnd base rates'!G$110)
+($H733*'fnd base rates'!G$111)
+($I733*'fnd base rates'!G$112)
+($J733*'fnd base rates'!G$113)
+($K733*'fnd base rates'!G$114)
+($M733*'fnd base rates'!G$116)
+($N733*'fnd base rates'!G$117)
+($O733*'fnd base rates'!G$118)
+($P733*VLOOKUP($S733+12,rate_basefnd,7)))
*$R733</f>
        <v>1682.5853589840003</v>
      </c>
      <c r="Z733" s="1">
        <f>(($D733*'fnd base rates'!H$107)
+($E733*'fnd base rates'!H$108)
+($F733*'fnd base rates'!H$109)
+($G733*'fnd base rates'!H$110)
+($H733*'fnd base rates'!H$111)
+($I733*'fnd base rates'!H$112)
+($J733*'fnd base rates'!H$113)
+($K733*'fnd base rates'!H$114)
+($M733*'fnd base rates'!H$116)
+($N733*'fnd base rates'!H$117)
+($O733*'fnd base rates'!H$118)
+($P733*VLOOKUP($S733+12,rate_basefnd,8)))</f>
        <v>5546.472538</v>
      </c>
      <c r="AA733" s="1">
        <f>(($D733*'fnd base rates'!I$107)
+($E733*'fnd base rates'!I$108)
+($F733*'fnd base rates'!I$109)
+($G733*'fnd base rates'!I$110)
+($H733*'fnd base rates'!I$111)
+($I733*'fnd base rates'!I$112)
+($J733*'fnd base rates'!I$113)
+($K733*'fnd base rates'!I$114)
+($M733*'fnd base rates'!I$116)
+($N733*'fnd base rates'!I$117)
+($O733*'fnd base rates'!I$118)
+($P733*VLOOKUP($S733+12,rate_basefnd,9)))
*$R733</f>
        <v>3588.4198800000004</v>
      </c>
      <c r="AB733" s="1">
        <f>(($D733*'fnd base rates'!J$107)
+($E733*'fnd base rates'!J$108)
+($F733*'fnd base rates'!J$109)
+($G733*'fnd base rates'!J$110)
+($H733*'fnd base rates'!J$111)
+($I733*'fnd base rates'!J$112)
+($J733*'fnd base rates'!J$113)
+($K733*'fnd base rates'!J$114)
+($M733*'fnd base rates'!J$116)
+($N733*'fnd base rates'!J$117)
+($O733*'fnd base rates'!J$118)
+($P733*VLOOKUP($S733+12,rate_basefnd,10)))
*$R733</f>
        <v>5842.3604400000004</v>
      </c>
      <c r="AC733" s="1">
        <f>(($D733*'fnd base rates'!K$107)
+($E733*'fnd base rates'!K$108)
+($F733*'fnd base rates'!K$109)
+($G733*'fnd base rates'!K$110)
+($H733*'fnd base rates'!K$111)
+($I733*'fnd base rates'!K$112)
+($J733*'fnd base rates'!K$113)
+($K733*'fnd base rates'!K$114)
+($M733*'fnd base rates'!K$116)
+($N733*'fnd base rates'!K$117)
+($O733*'fnd base rates'!K$118)
+($P733*VLOOKUP($S733+12,rate_basefnd,11)))
*$R733</f>
        <v>9020.0913825600019</v>
      </c>
      <c r="AD733" s="1">
        <f>(($D733*'fnd base rates'!L$107)
+($E733*'fnd base rates'!L$108)
+($F733*'fnd base rates'!L$109)
+($G733*'fnd base rates'!L$110)
+($H733*'fnd base rates'!L$111)
+($I733*'fnd base rates'!L$112)
+($J733*'fnd base rates'!L$113)
+($K733*'fnd base rates'!L$114)
+($M733*'fnd base rates'!L$116)
+($N733*'fnd base rates'!L$117)
+($O733*'fnd base rates'!L$118)
+($P733*VLOOKUP($S733+12,rate_basefnd,12)))</f>
        <v>10914.036760000001</v>
      </c>
      <c r="AE733" s="1">
        <f>(($D733*'fnd base rates'!M$107)
+($E733*'fnd base rates'!M$108)
+($F733*'fnd base rates'!M$109)
+($G733*'fnd base rates'!M$110)
+($H733*'fnd base rates'!M$111)
+($I733*'fnd base rates'!M$112)
+($J733*'fnd base rates'!M$113)
+($K733*'fnd base rates'!M$114)
+($M733*'fnd base rates'!M$116)
+($N733*'fnd base rates'!M$117)
+($O733*'fnd base rates'!M$118)
+($P733*VLOOKUP($S733+12,rate_basefnd,13)))</f>
        <v>0</v>
      </c>
      <c r="AF733" s="4">
        <f t="shared" si="843"/>
        <v>99767.676262352004</v>
      </c>
      <c r="AH733" s="269">
        <f t="shared" si="844"/>
        <v>487049244</v>
      </c>
      <c r="AI733" s="4" t="str">
        <f t="shared" si="845"/>
        <v>487</v>
      </c>
      <c r="AJ733" s="2" t="str">
        <f t="shared" si="846"/>
        <v>049</v>
      </c>
      <c r="AK733" s="2" t="str">
        <f t="shared" si="847"/>
        <v>244</v>
      </c>
      <c r="AL733" s="4">
        <f t="shared" si="848"/>
        <v>1</v>
      </c>
      <c r="AM733" s="4">
        <f t="shared" si="839"/>
        <v>7</v>
      </c>
      <c r="AN733" s="4">
        <f t="shared" si="849"/>
        <v>99767.676262352004</v>
      </c>
      <c r="AO733" s="4">
        <f t="shared" si="850"/>
        <v>14253</v>
      </c>
      <c r="AP733" s="4">
        <f t="shared" si="840"/>
        <v>0</v>
      </c>
      <c r="AQ733" s="4">
        <v>14253</v>
      </c>
      <c r="AW733" s="4">
        <v>14253</v>
      </c>
      <c r="AX733" s="5">
        <f t="shared" si="851"/>
        <v>0</v>
      </c>
      <c r="AY733" s="4">
        <v>14253</v>
      </c>
      <c r="AZ733" s="5"/>
      <c r="BB733" s="5">
        <f t="shared" ref="BB733" si="870">BC733-BA733</f>
        <v>0</v>
      </c>
    </row>
    <row r="734" spans="1:54" s="4" customFormat="1">
      <c r="A734" s="269">
        <v>487</v>
      </c>
      <c r="B734" s="2">
        <v>487049248</v>
      </c>
      <c r="C734" s="9" t="s">
        <v>306</v>
      </c>
      <c r="D734" s="14">
        <f>'fnd enro'!D734</f>
        <v>0</v>
      </c>
      <c r="E734" s="14">
        <f>'fnd enro'!E734</f>
        <v>0</v>
      </c>
      <c r="F734" s="14">
        <f>'fnd enro'!F734</f>
        <v>0</v>
      </c>
      <c r="G734" s="14">
        <f>'fnd enro'!G734</f>
        <v>0</v>
      </c>
      <c r="H734" s="14">
        <f>'fnd enro'!H734</f>
        <v>5</v>
      </c>
      <c r="I734" s="14">
        <f>'fnd enro'!I734</f>
        <v>11</v>
      </c>
      <c r="J734" s="14">
        <f>'fnd enro'!J734</f>
        <v>0</v>
      </c>
      <c r="K734" s="15">
        <f>'fnd enro'!K734</f>
        <v>0.61760000000000004</v>
      </c>
      <c r="L734" s="14">
        <f>'fnd enro'!L734</f>
        <v>0</v>
      </c>
      <c r="M734" s="14">
        <f>'fnd enro'!M734</f>
        <v>0</v>
      </c>
      <c r="N734" s="14">
        <f>'fnd enro'!N734</f>
        <v>0</v>
      </c>
      <c r="O734" s="14">
        <f>'fnd enro'!O734</f>
        <v>1</v>
      </c>
      <c r="P734" s="14">
        <f>'fnd enro'!P734</f>
        <v>9</v>
      </c>
      <c r="Q734" s="14">
        <f>'fnd enro'!R734</f>
        <v>16</v>
      </c>
      <c r="R734" s="15">
        <f t="shared" si="842"/>
        <v>1.1160000000000001</v>
      </c>
      <c r="S734" s="14">
        <f>VALUE('fnd enro'!Q734)</f>
        <v>11</v>
      </c>
      <c r="T734" s="2"/>
      <c r="U734" s="1">
        <f>(($D734*'fnd base rates'!C$107)
+($E734*'fnd base rates'!C$108)
+($F734*'fnd base rates'!C$109)
+($G734*'fnd base rates'!C$110)
+($H734*'fnd base rates'!C$111)
+($I734*'fnd base rates'!C$112)
+($J734*'fnd base rates'!C$113)
+($K734*'fnd base rates'!C$114)
+($M734*'fnd base rates'!C$116)
+($N734*'fnd base rates'!C$117)
+($O734*'fnd base rates'!C$118)
+($P734*VLOOKUP($S734+12,rate_basefnd,3)))
*$R734</f>
        <v>10530.120154176</v>
      </c>
      <c r="V734" s="1">
        <f>(($D734*'fnd base rates'!D$107)
+($E734*'fnd base rates'!D$108)
+($F734*'fnd base rates'!D$109)
+($G734*'fnd base rates'!D$110)
+($H734*'fnd base rates'!D$111)
+($I734*'fnd base rates'!D$112)
+($J734*'fnd base rates'!D$113)
+($K734*'fnd base rates'!D$114)
+($M734*'fnd base rates'!D$116)
+($N734*'fnd base rates'!D$117)
+($O734*'fnd base rates'!D$118)
+($P734*VLOOKUP($S734+12,rate_basefnd,4)))
*$R734</f>
        <v>17835.063840000003</v>
      </c>
      <c r="W734" s="1">
        <f>(($D734*'fnd base rates'!E$107)
+($E734*'fnd base rates'!E$108)
+($F734*'fnd base rates'!E$109)
+($G734*'fnd base rates'!E$110)
+($H734*'fnd base rates'!E$111)
+($I734*'fnd base rates'!E$112)
+($J734*'fnd base rates'!E$113)
+($K734*'fnd base rates'!E$114)
+($M734*'fnd base rates'!E$116)
+($N734*'fnd base rates'!E$117)
+($O734*'fnd base rates'!E$118)
+($P734*VLOOKUP($S734+12,rate_basefnd,5)))
*$R734</f>
        <v>119812.762313856</v>
      </c>
      <c r="X734" s="1">
        <f>(($D734*'fnd base rates'!F$107)
+($E734*'fnd base rates'!F$108)
+($F734*'fnd base rates'!F$109)
+($G734*'fnd base rates'!F$110)
+($H734*'fnd base rates'!F$111)
+($I734*'fnd base rates'!F$112)
+($J734*'fnd base rates'!F$113)
+($K734*'fnd base rates'!F$114)
+($M734*'fnd base rates'!F$116)
+($N734*'fnd base rates'!F$117)
+($O734*'fnd base rates'!F$118)
+($P734*VLOOKUP($S734+12,rate_basefnd,6)))
*$R734</f>
        <v>16636.181412672002</v>
      </c>
      <c r="Y734" s="1">
        <f>(($D734*'fnd base rates'!G$107)
+($E734*'fnd base rates'!G$108)
+($F734*'fnd base rates'!G$109)
+($G734*'fnd base rates'!G$110)
+($H734*'fnd base rates'!G$111)
+($I734*'fnd base rates'!G$112)
+($J734*'fnd base rates'!G$113)
+($K734*'fnd base rates'!G$114)
+($M734*'fnd base rates'!G$116)
+($N734*'fnd base rates'!G$117)
+($O734*'fnd base rates'!G$118)
+($P734*VLOOKUP($S734+12,rate_basefnd,7)))
*$R734</f>
        <v>4891.9330033920005</v>
      </c>
      <c r="Z734" s="1">
        <f>(($D734*'fnd base rates'!H$107)
+($E734*'fnd base rates'!H$108)
+($F734*'fnd base rates'!H$109)
+($G734*'fnd base rates'!H$110)
+($H734*'fnd base rates'!H$111)
+($I734*'fnd base rates'!H$112)
+($J734*'fnd base rates'!H$113)
+($K734*'fnd base rates'!H$114)
+($M734*'fnd base rates'!H$116)
+($N734*'fnd base rates'!H$117)
+($O734*'fnd base rates'!H$118)
+($P734*VLOOKUP($S734+12,rate_basefnd,8)))</f>
        <v>12109.422944000002</v>
      </c>
      <c r="AA734" s="1">
        <f>(($D734*'fnd base rates'!I$107)
+($E734*'fnd base rates'!I$108)
+($F734*'fnd base rates'!I$109)
+($G734*'fnd base rates'!I$110)
+($H734*'fnd base rates'!I$111)
+($I734*'fnd base rates'!I$112)
+($J734*'fnd base rates'!I$113)
+($K734*'fnd base rates'!I$114)
+($M734*'fnd base rates'!I$116)
+($N734*'fnd base rates'!I$117)
+($O734*'fnd base rates'!I$118)
+($P734*VLOOKUP($S734+12,rate_basefnd,9)))
*$R734</f>
        <v>8909.0168400000002</v>
      </c>
      <c r="AB734" s="1">
        <f>(($D734*'fnd base rates'!J$107)
+($E734*'fnd base rates'!J$108)
+($F734*'fnd base rates'!J$109)
+($G734*'fnd base rates'!J$110)
+($H734*'fnd base rates'!J$111)
+($I734*'fnd base rates'!J$112)
+($J734*'fnd base rates'!J$113)
+($K734*'fnd base rates'!J$114)
+($M734*'fnd base rates'!J$116)
+($N734*'fnd base rates'!J$117)
+($O734*'fnd base rates'!J$118)
+($P734*VLOOKUP($S734+12,rate_basefnd,10)))
*$R734</f>
        <v>16633.020240000002</v>
      </c>
      <c r="AC734" s="1">
        <f>(($D734*'fnd base rates'!K$107)
+($E734*'fnd base rates'!K$108)
+($F734*'fnd base rates'!K$109)
+($G734*'fnd base rates'!K$110)
+($H734*'fnd base rates'!K$111)
+($I734*'fnd base rates'!K$112)
+($J734*'fnd base rates'!K$113)
+($K734*'fnd base rates'!K$114)
+($M734*'fnd base rates'!K$116)
+($N734*'fnd base rates'!K$117)
+($O734*'fnd base rates'!K$118)
+($P734*VLOOKUP($S734+12,rate_basefnd,11)))
*$R734</f>
        <v>21048.114977280002</v>
      </c>
      <c r="AD734" s="1">
        <f>(($D734*'fnd base rates'!L$107)
+($E734*'fnd base rates'!L$108)
+($F734*'fnd base rates'!L$109)
+($G734*'fnd base rates'!L$110)
+($H734*'fnd base rates'!L$111)
+($I734*'fnd base rates'!L$112)
+($J734*'fnd base rates'!L$113)
+($K734*'fnd base rates'!L$114)
+($M734*'fnd base rates'!L$116)
+($N734*'fnd base rates'!L$117)
+($O734*'fnd base rates'!L$118)
+($P734*VLOOKUP($S734+12,rate_basefnd,12)))</f>
        <v>28527.046880000002</v>
      </c>
      <c r="AE734" s="1">
        <f>(($D734*'fnd base rates'!M$107)
+($E734*'fnd base rates'!M$108)
+($F734*'fnd base rates'!M$109)
+($G734*'fnd base rates'!M$110)
+($H734*'fnd base rates'!M$111)
+($I734*'fnd base rates'!M$112)
+($J734*'fnd base rates'!M$113)
+($K734*'fnd base rates'!M$114)
+($M734*'fnd base rates'!M$116)
+($N734*'fnd base rates'!M$117)
+($O734*'fnd base rates'!M$118)
+($P734*VLOOKUP($S734+12,rate_basefnd,13)))</f>
        <v>0</v>
      </c>
      <c r="AF734" s="4">
        <f t="shared" si="843"/>
        <v>256932.68260537603</v>
      </c>
      <c r="AH734" s="269">
        <f t="shared" si="844"/>
        <v>487049248</v>
      </c>
      <c r="AI734" s="4" t="str">
        <f t="shared" si="845"/>
        <v>487</v>
      </c>
      <c r="AJ734" s="2" t="str">
        <f t="shared" si="846"/>
        <v>049</v>
      </c>
      <c r="AK734" s="2" t="str">
        <f t="shared" si="847"/>
        <v>248</v>
      </c>
      <c r="AL734" s="4">
        <f t="shared" si="848"/>
        <v>1</v>
      </c>
      <c r="AM734" s="4">
        <f t="shared" si="839"/>
        <v>16</v>
      </c>
      <c r="AN734" s="4">
        <f t="shared" si="849"/>
        <v>256932.68260537603</v>
      </c>
      <c r="AO734" s="4">
        <f t="shared" si="850"/>
        <v>16058</v>
      </c>
      <c r="AP734" s="4">
        <f t="shared" si="840"/>
        <v>0</v>
      </c>
      <c r="AQ734" s="4">
        <v>16058</v>
      </c>
      <c r="AW734" s="4">
        <v>16058</v>
      </c>
      <c r="AX734" s="5">
        <f t="shared" si="851"/>
        <v>0</v>
      </c>
      <c r="AY734" s="4">
        <v>16058</v>
      </c>
      <c r="AZ734" s="5"/>
      <c r="BB734" s="5">
        <f t="shared" ref="BB734" si="871">BC734-BA734</f>
        <v>0</v>
      </c>
    </row>
    <row r="735" spans="1:54" s="4" customFormat="1">
      <c r="A735" s="269">
        <v>487</v>
      </c>
      <c r="B735" s="2">
        <v>487049258</v>
      </c>
      <c r="C735" s="9" t="s">
        <v>306</v>
      </c>
      <c r="D735" s="14">
        <f>'fnd enro'!D735</f>
        <v>0</v>
      </c>
      <c r="E735" s="14">
        <f>'fnd enro'!E735</f>
        <v>0</v>
      </c>
      <c r="F735" s="14">
        <f>'fnd enro'!F735</f>
        <v>0</v>
      </c>
      <c r="G735" s="14">
        <f>'fnd enro'!G735</f>
        <v>0</v>
      </c>
      <c r="H735" s="14">
        <f>'fnd enro'!H735</f>
        <v>1</v>
      </c>
      <c r="I735" s="14">
        <f>'fnd enro'!I735</f>
        <v>0</v>
      </c>
      <c r="J735" s="14">
        <f>'fnd enro'!J735</f>
        <v>0</v>
      </c>
      <c r="K735" s="15">
        <f>'fnd enro'!K735</f>
        <v>3.8600000000000002E-2</v>
      </c>
      <c r="L735" s="14">
        <f>'fnd enro'!L735</f>
        <v>0</v>
      </c>
      <c r="M735" s="14">
        <f>'fnd enro'!M735</f>
        <v>0</v>
      </c>
      <c r="N735" s="14">
        <f>'fnd enro'!N735</f>
        <v>0</v>
      </c>
      <c r="O735" s="14">
        <f>'fnd enro'!O735</f>
        <v>0</v>
      </c>
      <c r="P735" s="14">
        <f>'fnd enro'!P735</f>
        <v>1</v>
      </c>
      <c r="Q735" s="14">
        <f>'fnd enro'!R735</f>
        <v>1</v>
      </c>
      <c r="R735" s="15">
        <f t="shared" si="842"/>
        <v>1.1160000000000001</v>
      </c>
      <c r="S735" s="14">
        <f>VALUE('fnd enro'!Q735)</f>
        <v>10</v>
      </c>
      <c r="T735" s="2"/>
      <c r="U735" s="1">
        <f>(($D735*'fnd base rates'!C$107)
+($E735*'fnd base rates'!C$108)
+($F735*'fnd base rates'!C$109)
+($G735*'fnd base rates'!C$110)
+($H735*'fnd base rates'!C$111)
+($I735*'fnd base rates'!C$112)
+($J735*'fnd base rates'!C$113)
+($K735*'fnd base rates'!C$114)
+($M735*'fnd base rates'!C$116)
+($N735*'fnd base rates'!C$117)
+($O735*'fnd base rates'!C$118)
+($P735*VLOOKUP($S735+12,rate_basefnd,3)))
*$R735</f>
        <v>687.20082213600006</v>
      </c>
      <c r="V735" s="1">
        <f>(($D735*'fnd base rates'!D$107)
+($E735*'fnd base rates'!D$108)
+($F735*'fnd base rates'!D$109)
+($G735*'fnd base rates'!D$110)
+($H735*'fnd base rates'!D$111)
+($I735*'fnd base rates'!D$112)
+($J735*'fnd base rates'!D$113)
+($K735*'fnd base rates'!D$114)
+($M735*'fnd base rates'!D$116)
+($N735*'fnd base rates'!D$117)
+($O735*'fnd base rates'!D$118)
+($P735*VLOOKUP($S735+12,rate_basefnd,4)))
*$R735</f>
        <v>1273.2220800000002</v>
      </c>
      <c r="W735" s="1">
        <f>(($D735*'fnd base rates'!E$107)
+($E735*'fnd base rates'!E$108)
+($F735*'fnd base rates'!E$109)
+($G735*'fnd base rates'!E$110)
+($H735*'fnd base rates'!E$111)
+($I735*'fnd base rates'!E$112)
+($J735*'fnd base rates'!E$113)
+($K735*'fnd base rates'!E$114)
+($M735*'fnd base rates'!E$116)
+($N735*'fnd base rates'!E$117)
+($O735*'fnd base rates'!E$118)
+($P735*VLOOKUP($S735+12,rate_basefnd,5)))
*$R735</f>
        <v>7954.7591396160005</v>
      </c>
      <c r="X735" s="1">
        <f>(($D735*'fnd base rates'!F$107)
+($E735*'fnd base rates'!F$108)
+($F735*'fnd base rates'!F$109)
+($G735*'fnd base rates'!F$110)
+($H735*'fnd base rates'!F$111)
+($I735*'fnd base rates'!F$112)
+($J735*'fnd base rates'!F$113)
+($K735*'fnd base rates'!F$114)
+($M735*'fnd base rates'!F$116)
+($N735*'fnd base rates'!F$117)
+($O735*'fnd base rates'!F$118)
+($P735*VLOOKUP($S735+12,rate_basefnd,6)))
*$R735</f>
        <v>1110.8400757920001</v>
      </c>
      <c r="Y735" s="1">
        <f>(($D735*'fnd base rates'!G$107)
+($E735*'fnd base rates'!G$108)
+($F735*'fnd base rates'!G$109)
+($G735*'fnd base rates'!G$110)
+($H735*'fnd base rates'!G$111)
+($I735*'fnd base rates'!G$112)
+($J735*'fnd base rates'!G$113)
+($K735*'fnd base rates'!G$114)
+($M735*'fnd base rates'!G$116)
+($N735*'fnd base rates'!G$117)
+($O735*'fnd base rates'!G$118)
+($P735*VLOOKUP($S735+12,rate_basefnd,7)))
*$R735</f>
        <v>386.60838271199998</v>
      </c>
      <c r="Z735" s="1">
        <f>(($D735*'fnd base rates'!H$107)
+($E735*'fnd base rates'!H$108)
+($F735*'fnd base rates'!H$109)
+($G735*'fnd base rates'!H$110)
+($H735*'fnd base rates'!H$111)
+($I735*'fnd base rates'!H$112)
+($J735*'fnd base rates'!H$113)
+($K735*'fnd base rates'!H$114)
+($M735*'fnd base rates'!H$116)
+($N735*'fnd base rates'!H$117)
+($O735*'fnd base rates'!H$118)
+($P735*VLOOKUP($S735+12,rate_basefnd,8)))</f>
        <v>550.71893399999999</v>
      </c>
      <c r="AA735" s="1">
        <f>(($D735*'fnd base rates'!I$107)
+($E735*'fnd base rates'!I$108)
+($F735*'fnd base rates'!I$109)
+($G735*'fnd base rates'!I$110)
+($H735*'fnd base rates'!I$111)
+($I735*'fnd base rates'!I$112)
+($J735*'fnd base rates'!I$113)
+($K735*'fnd base rates'!I$114)
+($M735*'fnd base rates'!I$116)
+($N735*'fnd base rates'!I$117)
+($O735*'fnd base rates'!I$118)
+($P735*VLOOKUP($S735+12,rate_basefnd,9)))
*$R735</f>
        <v>570.54384000000005</v>
      </c>
      <c r="AB735" s="1">
        <f>(($D735*'fnd base rates'!J$107)
+($E735*'fnd base rates'!J$108)
+($F735*'fnd base rates'!J$109)
+($G735*'fnd base rates'!J$110)
+($H735*'fnd base rates'!J$111)
+($I735*'fnd base rates'!J$112)
+($J735*'fnd base rates'!J$113)
+($K735*'fnd base rates'!J$114)
+($M735*'fnd base rates'!J$116)
+($N735*'fnd base rates'!J$117)
+($O735*'fnd base rates'!J$118)
+($P735*VLOOKUP($S735+12,rate_basefnd,10)))
*$R735</f>
        <v>1139.1012000000001</v>
      </c>
      <c r="AC735" s="1">
        <f>(($D735*'fnd base rates'!K$107)
+($E735*'fnd base rates'!K$108)
+($F735*'fnd base rates'!K$109)
+($G735*'fnd base rates'!K$110)
+($H735*'fnd base rates'!K$111)
+($I735*'fnd base rates'!K$112)
+($J735*'fnd base rates'!K$113)
+($K735*'fnd base rates'!K$114)
+($M735*'fnd base rates'!K$116)
+($N735*'fnd base rates'!K$117)
+($O735*'fnd base rates'!K$118)
+($P735*VLOOKUP($S735+12,rate_basefnd,11)))
*$R735</f>
        <v>1319.2904260800001</v>
      </c>
      <c r="AD735" s="1">
        <f>(($D735*'fnd base rates'!L$107)
+($E735*'fnd base rates'!L$108)
+($F735*'fnd base rates'!L$109)
+($G735*'fnd base rates'!L$110)
+($H735*'fnd base rates'!L$111)
+($I735*'fnd base rates'!L$112)
+($J735*'fnd base rates'!L$113)
+($K735*'fnd base rates'!L$114)
+($M735*'fnd base rates'!L$116)
+($N735*'fnd base rates'!L$117)
+($O735*'fnd base rates'!L$118)
+($P735*VLOOKUP($S735+12,rate_basefnd,12)))</f>
        <v>2105.8766799999999</v>
      </c>
      <c r="AE735" s="1">
        <f>(($D735*'fnd base rates'!M$107)
+($E735*'fnd base rates'!M$108)
+($F735*'fnd base rates'!M$109)
+($G735*'fnd base rates'!M$110)
+($H735*'fnd base rates'!M$111)
+($I735*'fnd base rates'!M$112)
+($J735*'fnd base rates'!M$113)
+($K735*'fnd base rates'!M$114)
+($M735*'fnd base rates'!M$116)
+($N735*'fnd base rates'!M$117)
+($O735*'fnd base rates'!M$118)
+($P735*VLOOKUP($S735+12,rate_basefnd,13)))</f>
        <v>0</v>
      </c>
      <c r="AF735" s="4">
        <f t="shared" si="843"/>
        <v>17098.161580336004</v>
      </c>
      <c r="AH735" s="269">
        <f t="shared" si="844"/>
        <v>487049258</v>
      </c>
      <c r="AI735" s="4" t="str">
        <f t="shared" si="845"/>
        <v>487</v>
      </c>
      <c r="AJ735" s="2" t="str">
        <f t="shared" si="846"/>
        <v>049</v>
      </c>
      <c r="AK735" s="2" t="str">
        <f t="shared" si="847"/>
        <v>258</v>
      </c>
      <c r="AL735" s="4">
        <f t="shared" si="848"/>
        <v>1</v>
      </c>
      <c r="AM735" s="4">
        <f t="shared" si="839"/>
        <v>1</v>
      </c>
      <c r="AN735" s="4">
        <f t="shared" si="849"/>
        <v>17098.161580336004</v>
      </c>
      <c r="AO735" s="4">
        <f t="shared" si="850"/>
        <v>17098</v>
      </c>
      <c r="AP735" s="4">
        <f t="shared" si="840"/>
        <v>0</v>
      </c>
      <c r="AQ735" s="4">
        <v>17098</v>
      </c>
      <c r="AW735" s="4">
        <v>17098</v>
      </c>
      <c r="AX735" s="5">
        <f t="shared" si="851"/>
        <v>0</v>
      </c>
      <c r="AY735" s="4">
        <v>17098</v>
      </c>
      <c r="AZ735" s="5"/>
      <c r="BB735" s="5">
        <f t="shared" ref="BB735" si="872">BC735-BA735</f>
        <v>0</v>
      </c>
    </row>
    <row r="736" spans="1:54" s="4" customFormat="1">
      <c r="A736" s="269">
        <v>487</v>
      </c>
      <c r="B736" s="2">
        <v>487049262</v>
      </c>
      <c r="C736" s="9" t="s">
        <v>306</v>
      </c>
      <c r="D736" s="14">
        <f>'fnd enro'!D736</f>
        <v>0</v>
      </c>
      <c r="E736" s="14">
        <f>'fnd enro'!E736</f>
        <v>0</v>
      </c>
      <c r="F736" s="14">
        <f>'fnd enro'!F736</f>
        <v>0</v>
      </c>
      <c r="G736" s="14">
        <f>'fnd enro'!G736</f>
        <v>0</v>
      </c>
      <c r="H736" s="14">
        <f>'fnd enro'!H736</f>
        <v>2</v>
      </c>
      <c r="I736" s="14">
        <f>'fnd enro'!I736</f>
        <v>6</v>
      </c>
      <c r="J736" s="14">
        <f>'fnd enro'!J736</f>
        <v>0</v>
      </c>
      <c r="K736" s="15">
        <f>'fnd enro'!K736</f>
        <v>0.30880000000000002</v>
      </c>
      <c r="L736" s="14">
        <f>'fnd enro'!L736</f>
        <v>0</v>
      </c>
      <c r="M736" s="14">
        <f>'fnd enro'!M736</f>
        <v>0</v>
      </c>
      <c r="N736" s="14">
        <f>'fnd enro'!N736</f>
        <v>0</v>
      </c>
      <c r="O736" s="14">
        <f>'fnd enro'!O736</f>
        <v>0</v>
      </c>
      <c r="P736" s="14">
        <f>'fnd enro'!P736</f>
        <v>4</v>
      </c>
      <c r="Q736" s="14">
        <f>'fnd enro'!R736</f>
        <v>8</v>
      </c>
      <c r="R736" s="15">
        <f t="shared" si="842"/>
        <v>1.1160000000000001</v>
      </c>
      <c r="S736" s="14">
        <f>VALUE('fnd enro'!Q736)</f>
        <v>9</v>
      </c>
      <c r="T736" s="2"/>
      <c r="U736" s="1">
        <f>(($D736*'fnd base rates'!C$107)
+($E736*'fnd base rates'!C$108)
+($F736*'fnd base rates'!C$109)
+($G736*'fnd base rates'!C$110)
+($H736*'fnd base rates'!C$111)
+($I736*'fnd base rates'!C$112)
+($J736*'fnd base rates'!C$113)
+($K736*'fnd base rates'!C$114)
+($M736*'fnd base rates'!C$116)
+($N736*'fnd base rates'!C$117)
+($O736*'fnd base rates'!C$118)
+($P736*VLOOKUP($S736+12,rate_basefnd,3)))
*$R736</f>
        <v>5127.7195370880008</v>
      </c>
      <c r="V736" s="1">
        <f>(($D736*'fnd base rates'!D$107)
+($E736*'fnd base rates'!D$108)
+($F736*'fnd base rates'!D$109)
+($G736*'fnd base rates'!D$110)
+($H736*'fnd base rates'!D$111)
+($I736*'fnd base rates'!D$112)
+($J736*'fnd base rates'!D$113)
+($K736*'fnd base rates'!D$114)
+($M736*'fnd base rates'!D$116)
+($N736*'fnd base rates'!D$117)
+($O736*'fnd base rates'!D$118)
+($P736*VLOOKUP($S736+12,rate_basefnd,4)))
*$R736</f>
        <v>8432.9424000000017</v>
      </c>
      <c r="W736" s="1">
        <f>(($D736*'fnd base rates'!E$107)
+($E736*'fnd base rates'!E$108)
+($F736*'fnd base rates'!E$109)
+($G736*'fnd base rates'!E$110)
+($H736*'fnd base rates'!E$111)
+($I736*'fnd base rates'!E$112)
+($J736*'fnd base rates'!E$113)
+($K736*'fnd base rates'!E$114)
+($M736*'fnd base rates'!E$116)
+($N736*'fnd base rates'!E$117)
+($O736*'fnd base rates'!E$118)
+($P736*VLOOKUP($S736+12,rate_basefnd,5)))
*$R736</f>
        <v>56255.108156928</v>
      </c>
      <c r="X736" s="1">
        <f>(($D736*'fnd base rates'!F$107)
+($E736*'fnd base rates'!F$108)
+($F736*'fnd base rates'!F$109)
+($G736*'fnd base rates'!F$110)
+($H736*'fnd base rates'!F$111)
+($I736*'fnd base rates'!F$112)
+($J736*'fnd base rates'!F$113)
+($K736*'fnd base rates'!F$114)
+($M736*'fnd base rates'!F$116)
+($N736*'fnd base rates'!F$117)
+($O736*'fnd base rates'!F$118)
+($P736*VLOOKUP($S736+12,rate_basefnd,6)))
*$R736</f>
        <v>8160.2715663360004</v>
      </c>
      <c r="Y736" s="1">
        <f>(($D736*'fnd base rates'!G$107)
+($E736*'fnd base rates'!G$108)
+($F736*'fnd base rates'!G$109)
+($G736*'fnd base rates'!G$110)
+($H736*'fnd base rates'!G$111)
+($I736*'fnd base rates'!G$112)
+($J736*'fnd base rates'!G$113)
+($K736*'fnd base rates'!G$114)
+($M736*'fnd base rates'!G$116)
+($N736*'fnd base rates'!G$117)
+($O736*'fnd base rates'!G$118)
+($P736*VLOOKUP($S736+12,rate_basefnd,7)))
*$R736</f>
        <v>2232.1855416960002</v>
      </c>
      <c r="Z736" s="1">
        <f>(($D736*'fnd base rates'!H$107)
+($E736*'fnd base rates'!H$108)
+($F736*'fnd base rates'!H$109)
+($G736*'fnd base rates'!H$110)
+($H736*'fnd base rates'!H$111)
+($I736*'fnd base rates'!H$112)
+($J736*'fnd base rates'!H$113)
+($K736*'fnd base rates'!H$114)
+($M736*'fnd base rates'!H$116)
+($N736*'fnd base rates'!H$117)
+($O736*'fnd base rates'!H$118)
+($P736*VLOOKUP($S736+12,rate_basefnd,8)))</f>
        <v>6119.5914720000001</v>
      </c>
      <c r="AA736" s="1">
        <f>(($D736*'fnd base rates'!I$107)
+($E736*'fnd base rates'!I$108)
+($F736*'fnd base rates'!I$109)
+($G736*'fnd base rates'!I$110)
+($H736*'fnd base rates'!I$111)
+($I736*'fnd base rates'!I$112)
+($J736*'fnd base rates'!I$113)
+($K736*'fnd base rates'!I$114)
+($M736*'fnd base rates'!I$116)
+($N736*'fnd base rates'!I$117)
+($O736*'fnd base rates'!I$118)
+($P736*VLOOKUP($S736+12,rate_basefnd,9)))
*$R736</f>
        <v>4294.9706400000005</v>
      </c>
      <c r="AB736" s="1">
        <f>(($D736*'fnd base rates'!J$107)
+($E736*'fnd base rates'!J$108)
+($F736*'fnd base rates'!J$109)
+($G736*'fnd base rates'!J$110)
+($H736*'fnd base rates'!J$111)
+($I736*'fnd base rates'!J$112)
+($J736*'fnd base rates'!J$113)
+($K736*'fnd base rates'!J$114)
+($M736*'fnd base rates'!J$116)
+($N736*'fnd base rates'!J$117)
+($O736*'fnd base rates'!J$118)
+($P736*VLOOKUP($S736+12,rate_basefnd,10)))
*$R736</f>
        <v>7688.3472000000002</v>
      </c>
      <c r="AC736" s="1">
        <f>(($D736*'fnd base rates'!K$107)
+($E736*'fnd base rates'!K$108)
+($F736*'fnd base rates'!K$109)
+($G736*'fnd base rates'!K$110)
+($H736*'fnd base rates'!K$111)
+($I736*'fnd base rates'!K$112)
+($J736*'fnd base rates'!K$113)
+($K736*'fnd base rates'!K$114)
+($M736*'fnd base rates'!K$116)
+($N736*'fnd base rates'!K$117)
+($O736*'fnd base rates'!K$118)
+($P736*VLOOKUP($S736+12,rate_basefnd,11)))
*$R736</f>
        <v>10339.381808640002</v>
      </c>
      <c r="AD736" s="1">
        <f>(($D736*'fnd base rates'!L$107)
+($E736*'fnd base rates'!L$108)
+($F736*'fnd base rates'!L$109)
+($G736*'fnd base rates'!L$110)
+($H736*'fnd base rates'!L$111)
+($I736*'fnd base rates'!L$112)
+($J736*'fnd base rates'!L$113)
+($K736*'fnd base rates'!L$114)
+($M736*'fnd base rates'!L$116)
+($N736*'fnd base rates'!L$117)
+($O736*'fnd base rates'!L$118)
+($P736*VLOOKUP($S736+12,rate_basefnd,12)))</f>
        <v>13506.833440000002</v>
      </c>
      <c r="AE736" s="1">
        <f>(($D736*'fnd base rates'!M$107)
+($E736*'fnd base rates'!M$108)
+($F736*'fnd base rates'!M$109)
+($G736*'fnd base rates'!M$110)
+($H736*'fnd base rates'!M$111)
+($I736*'fnd base rates'!M$112)
+($J736*'fnd base rates'!M$113)
+($K736*'fnd base rates'!M$114)
+($M736*'fnd base rates'!M$116)
+($N736*'fnd base rates'!M$117)
+($O736*'fnd base rates'!M$118)
+($P736*VLOOKUP($S736+12,rate_basefnd,13)))</f>
        <v>0</v>
      </c>
      <c r="AF736" s="4">
        <f t="shared" si="843"/>
        <v>122157.35176268801</v>
      </c>
      <c r="AH736" s="269">
        <f t="shared" si="844"/>
        <v>487049262</v>
      </c>
      <c r="AI736" s="4" t="str">
        <f t="shared" si="845"/>
        <v>487</v>
      </c>
      <c r="AJ736" s="2" t="str">
        <f t="shared" si="846"/>
        <v>049</v>
      </c>
      <c r="AK736" s="2" t="str">
        <f t="shared" si="847"/>
        <v>262</v>
      </c>
      <c r="AL736" s="4">
        <f t="shared" si="848"/>
        <v>1</v>
      </c>
      <c r="AM736" s="4">
        <f t="shared" si="839"/>
        <v>8</v>
      </c>
      <c r="AN736" s="4">
        <f t="shared" si="849"/>
        <v>122157.35176268801</v>
      </c>
      <c r="AO736" s="4">
        <f t="shared" si="850"/>
        <v>15270</v>
      </c>
      <c r="AP736" s="4">
        <f t="shared" si="840"/>
        <v>0</v>
      </c>
      <c r="AQ736" s="4">
        <v>15270</v>
      </c>
      <c r="AW736" s="4">
        <v>15270</v>
      </c>
      <c r="AX736" s="5">
        <f t="shared" si="851"/>
        <v>0</v>
      </c>
      <c r="AY736" s="4">
        <v>15270</v>
      </c>
      <c r="AZ736" s="5"/>
      <c r="BB736" s="5">
        <f t="shared" ref="BB736" si="873">BC736-BA736</f>
        <v>0</v>
      </c>
    </row>
    <row r="737" spans="1:54" s="4" customFormat="1">
      <c r="A737" s="269">
        <v>487</v>
      </c>
      <c r="B737" s="2">
        <v>487049274</v>
      </c>
      <c r="C737" s="9" t="s">
        <v>306</v>
      </c>
      <c r="D737" s="14">
        <f>'fnd enro'!D737</f>
        <v>0</v>
      </c>
      <c r="E737" s="14">
        <f>'fnd enro'!E737</f>
        <v>0</v>
      </c>
      <c r="F737" s="14">
        <f>'fnd enro'!F737</f>
        <v>0</v>
      </c>
      <c r="G737" s="14">
        <f>'fnd enro'!G737</f>
        <v>0</v>
      </c>
      <c r="H737" s="14">
        <f>'fnd enro'!H737</f>
        <v>70</v>
      </c>
      <c r="I737" s="14">
        <f>'fnd enro'!I737</f>
        <v>86</v>
      </c>
      <c r="J737" s="14">
        <f>'fnd enro'!J737</f>
        <v>0</v>
      </c>
      <c r="K737" s="15">
        <f>'fnd enro'!K737</f>
        <v>6.0216000000000003</v>
      </c>
      <c r="L737" s="14">
        <f>'fnd enro'!L737</f>
        <v>0</v>
      </c>
      <c r="M737" s="14">
        <f>'fnd enro'!M737</f>
        <v>0</v>
      </c>
      <c r="N737" s="14">
        <f>'fnd enro'!N737</f>
        <v>2</v>
      </c>
      <c r="O737" s="14">
        <f>'fnd enro'!O737</f>
        <v>3</v>
      </c>
      <c r="P737" s="14">
        <f>'fnd enro'!P737</f>
        <v>109</v>
      </c>
      <c r="Q737" s="14">
        <f>'fnd enro'!R737</f>
        <v>156</v>
      </c>
      <c r="R737" s="15">
        <f t="shared" si="842"/>
        <v>1.1160000000000001</v>
      </c>
      <c r="S737" s="14">
        <f>VALUE('fnd enro'!Q737)</f>
        <v>10</v>
      </c>
      <c r="T737" s="2"/>
      <c r="U737" s="1">
        <f>(($D737*'fnd base rates'!C$107)
+($E737*'fnd base rates'!C$108)
+($F737*'fnd base rates'!C$109)
+($G737*'fnd base rates'!C$110)
+($H737*'fnd base rates'!C$111)
+($I737*'fnd base rates'!C$112)
+($J737*'fnd base rates'!C$113)
+($K737*'fnd base rates'!C$114)
+($M737*'fnd base rates'!C$116)
+($N737*'fnd base rates'!C$117)
+($O737*'fnd base rates'!C$118)
+($P737*VLOOKUP($S737+12,rate_basefnd,3)))
*$R737</f>
        <v>103615.23201321601</v>
      </c>
      <c r="V737" s="1">
        <f>(($D737*'fnd base rates'!D$107)
+($E737*'fnd base rates'!D$108)
+($F737*'fnd base rates'!D$109)
+($G737*'fnd base rates'!D$110)
+($H737*'fnd base rates'!D$111)
+($I737*'fnd base rates'!D$112)
+($J737*'fnd base rates'!D$113)
+($K737*'fnd base rates'!D$114)
+($M737*'fnd base rates'!D$116)
+($N737*'fnd base rates'!D$117)
+($O737*'fnd base rates'!D$118)
+($P737*VLOOKUP($S737+12,rate_basefnd,4)))
*$R737</f>
        <v>179911.87776000003</v>
      </c>
      <c r="W737" s="1">
        <f>(($D737*'fnd base rates'!E$107)
+($E737*'fnd base rates'!E$108)
+($F737*'fnd base rates'!E$109)
+($G737*'fnd base rates'!E$110)
+($H737*'fnd base rates'!E$111)
+($I737*'fnd base rates'!E$112)
+($J737*'fnd base rates'!E$113)
+($K737*'fnd base rates'!E$114)
+($M737*'fnd base rates'!E$116)
+($N737*'fnd base rates'!E$117)
+($O737*'fnd base rates'!E$118)
+($P737*VLOOKUP($S737+12,rate_basefnd,5)))
*$R737</f>
        <v>1194956.4851400962</v>
      </c>
      <c r="X737" s="1">
        <f>(($D737*'fnd base rates'!F$107)
+($E737*'fnd base rates'!F$108)
+($F737*'fnd base rates'!F$109)
+($G737*'fnd base rates'!F$110)
+($H737*'fnd base rates'!F$111)
+($I737*'fnd base rates'!F$112)
+($J737*'fnd base rates'!F$113)
+($K737*'fnd base rates'!F$114)
+($M737*'fnd base rates'!F$116)
+($N737*'fnd base rates'!F$117)
+($O737*'fnd base rates'!F$118)
+($P737*VLOOKUP($S737+12,rate_basefnd,6)))
*$R737</f>
        <v>163879.31046355198</v>
      </c>
      <c r="Y737" s="1">
        <f>(($D737*'fnd base rates'!G$107)
+($E737*'fnd base rates'!G$108)
+($F737*'fnd base rates'!G$109)
+($G737*'fnd base rates'!G$110)
+($H737*'fnd base rates'!G$111)
+($I737*'fnd base rates'!G$112)
+($J737*'fnd base rates'!G$113)
+($K737*'fnd base rates'!G$114)
+($M737*'fnd base rates'!G$116)
+($N737*'fnd base rates'!G$117)
+($O737*'fnd base rates'!G$118)
+($P737*VLOOKUP($S737+12,rate_basefnd,7)))
*$R737</f>
        <v>50823.289503072003</v>
      </c>
      <c r="Z737" s="1">
        <f>(($D737*'fnd base rates'!H$107)
+($E737*'fnd base rates'!H$108)
+($F737*'fnd base rates'!H$109)
+($G737*'fnd base rates'!H$110)
+($H737*'fnd base rates'!H$111)
+($I737*'fnd base rates'!H$112)
+($J737*'fnd base rates'!H$113)
+($K737*'fnd base rates'!H$114)
+($M737*'fnd base rates'!H$116)
+($N737*'fnd base rates'!H$117)
+($O737*'fnd base rates'!H$118)
+($P737*VLOOKUP($S737+12,rate_basefnd,8)))</f>
        <v>111469.49370399999</v>
      </c>
      <c r="AA737" s="1">
        <f>(($D737*'fnd base rates'!I$107)
+($E737*'fnd base rates'!I$108)
+($F737*'fnd base rates'!I$109)
+($G737*'fnd base rates'!I$110)
+($H737*'fnd base rates'!I$111)
+($I737*'fnd base rates'!I$112)
+($J737*'fnd base rates'!I$113)
+($K737*'fnd base rates'!I$114)
+($M737*'fnd base rates'!I$116)
+($N737*'fnd base rates'!I$117)
+($O737*'fnd base rates'!I$118)
+($P737*VLOOKUP($S737+12,rate_basefnd,9)))
*$R737</f>
        <v>87712.444080000016</v>
      </c>
      <c r="AB737" s="1">
        <f>(($D737*'fnd base rates'!J$107)
+($E737*'fnd base rates'!J$108)
+($F737*'fnd base rates'!J$109)
+($G737*'fnd base rates'!J$110)
+($H737*'fnd base rates'!J$111)
+($I737*'fnd base rates'!J$112)
+($J737*'fnd base rates'!J$113)
+($K737*'fnd base rates'!J$114)
+($M737*'fnd base rates'!J$116)
+($N737*'fnd base rates'!J$117)
+($O737*'fnd base rates'!J$118)
+($P737*VLOOKUP($S737+12,rate_basefnd,10)))
*$R737</f>
        <v>168542.02512000003</v>
      </c>
      <c r="AC737" s="1">
        <f>(($D737*'fnd base rates'!K$107)
+($E737*'fnd base rates'!K$108)
+($F737*'fnd base rates'!K$109)
+($G737*'fnd base rates'!K$110)
+($H737*'fnd base rates'!K$111)
+($I737*'fnd base rates'!K$112)
+($J737*'fnd base rates'!K$113)
+($K737*'fnd base rates'!K$114)
+($M737*'fnd base rates'!K$116)
+($N737*'fnd base rates'!K$117)
+($O737*'fnd base rates'!K$118)
+($P737*VLOOKUP($S737+12,rate_basefnd,11)))
*$R737</f>
        <v>204443.92510848001</v>
      </c>
      <c r="AD737" s="1">
        <f>(($D737*'fnd base rates'!L$107)
+($E737*'fnd base rates'!L$108)
+($F737*'fnd base rates'!L$109)
+($G737*'fnd base rates'!L$110)
+($H737*'fnd base rates'!L$111)
+($I737*'fnd base rates'!L$112)
+($J737*'fnd base rates'!L$113)
+($K737*'fnd base rates'!L$114)
+($M737*'fnd base rates'!L$116)
+($N737*'fnd base rates'!L$117)
+($O737*'fnd base rates'!L$118)
+($P737*VLOOKUP($S737+12,rate_basefnd,12)))</f>
        <v>289707.92207999999</v>
      </c>
      <c r="AE737" s="1">
        <f>(($D737*'fnd base rates'!M$107)
+($E737*'fnd base rates'!M$108)
+($F737*'fnd base rates'!M$109)
+($G737*'fnd base rates'!M$110)
+($H737*'fnd base rates'!M$111)
+($I737*'fnd base rates'!M$112)
+($J737*'fnd base rates'!M$113)
+($K737*'fnd base rates'!M$114)
+($M737*'fnd base rates'!M$116)
+($N737*'fnd base rates'!M$117)
+($O737*'fnd base rates'!M$118)
+($P737*VLOOKUP($S737+12,rate_basefnd,13)))</f>
        <v>0</v>
      </c>
      <c r="AF737" s="4">
        <f t="shared" si="843"/>
        <v>2555062.004972416</v>
      </c>
      <c r="AH737" s="269">
        <f t="shared" si="844"/>
        <v>487049274</v>
      </c>
      <c r="AI737" s="4" t="str">
        <f t="shared" si="845"/>
        <v>487</v>
      </c>
      <c r="AJ737" s="2" t="str">
        <f t="shared" si="846"/>
        <v>049</v>
      </c>
      <c r="AK737" s="2" t="str">
        <f t="shared" si="847"/>
        <v>274</v>
      </c>
      <c r="AL737" s="4">
        <f t="shared" si="848"/>
        <v>1</v>
      </c>
      <c r="AM737" s="4">
        <f t="shared" si="839"/>
        <v>156</v>
      </c>
      <c r="AN737" s="4">
        <f t="shared" si="849"/>
        <v>2555062.004972416</v>
      </c>
      <c r="AO737" s="4">
        <f t="shared" si="850"/>
        <v>16379</v>
      </c>
      <c r="AP737" s="4">
        <f t="shared" si="840"/>
        <v>0</v>
      </c>
      <c r="AQ737" s="4">
        <v>16379</v>
      </c>
      <c r="AW737" s="4">
        <v>16379</v>
      </c>
      <c r="AX737" s="5">
        <f t="shared" si="851"/>
        <v>0</v>
      </c>
      <c r="AY737" s="4">
        <v>16379</v>
      </c>
      <c r="AZ737" s="5"/>
      <c r="BB737" s="5">
        <f t="shared" ref="BB737" si="874">BC737-BA737</f>
        <v>0</v>
      </c>
    </row>
    <row r="738" spans="1:54" s="4" customFormat="1">
      <c r="A738" s="269">
        <v>487</v>
      </c>
      <c r="B738" s="2">
        <v>487049284</v>
      </c>
      <c r="C738" s="9" t="s">
        <v>306</v>
      </c>
      <c r="D738" s="14">
        <f>'fnd enro'!D738</f>
        <v>0</v>
      </c>
      <c r="E738" s="14">
        <f>'fnd enro'!E738</f>
        <v>0</v>
      </c>
      <c r="F738" s="14">
        <f>'fnd enro'!F738</f>
        <v>0</v>
      </c>
      <c r="G738" s="14">
        <f>'fnd enro'!G738</f>
        <v>0</v>
      </c>
      <c r="H738" s="14">
        <f>'fnd enro'!H738</f>
        <v>1</v>
      </c>
      <c r="I738" s="14">
        <f>'fnd enro'!I738</f>
        <v>0</v>
      </c>
      <c r="J738" s="14">
        <f>'fnd enro'!J738</f>
        <v>0</v>
      </c>
      <c r="K738" s="15">
        <f>'fnd enro'!K738</f>
        <v>3.8600000000000002E-2</v>
      </c>
      <c r="L738" s="14">
        <f>'fnd enro'!L738</f>
        <v>0</v>
      </c>
      <c r="M738" s="14">
        <f>'fnd enro'!M738</f>
        <v>0</v>
      </c>
      <c r="N738" s="14">
        <f>'fnd enro'!N738</f>
        <v>0</v>
      </c>
      <c r="O738" s="14">
        <f>'fnd enro'!O738</f>
        <v>0</v>
      </c>
      <c r="P738" s="14">
        <f>'fnd enro'!P738</f>
        <v>1</v>
      </c>
      <c r="Q738" s="14">
        <f>'fnd enro'!R738</f>
        <v>1</v>
      </c>
      <c r="R738" s="15">
        <f t="shared" si="842"/>
        <v>1.1160000000000001</v>
      </c>
      <c r="S738" s="14">
        <f>VALUE('fnd enro'!Q738)</f>
        <v>5</v>
      </c>
      <c r="T738" s="2"/>
      <c r="U738" s="1">
        <f>(($D738*'fnd base rates'!C$107)
+($E738*'fnd base rates'!C$108)
+($F738*'fnd base rates'!C$109)
+($G738*'fnd base rates'!C$110)
+($H738*'fnd base rates'!C$111)
+($I738*'fnd base rates'!C$112)
+($J738*'fnd base rates'!C$113)
+($K738*'fnd base rates'!C$114)
+($M738*'fnd base rates'!C$116)
+($N738*'fnd base rates'!C$117)
+($O738*'fnd base rates'!C$118)
+($P738*VLOOKUP($S738+12,rate_basefnd,3)))
*$R738</f>
        <v>665.50578213600011</v>
      </c>
      <c r="V738" s="1">
        <f>(($D738*'fnd base rates'!D$107)
+($E738*'fnd base rates'!D$108)
+($F738*'fnd base rates'!D$109)
+($G738*'fnd base rates'!D$110)
+($H738*'fnd base rates'!D$111)
+($I738*'fnd base rates'!D$112)
+($J738*'fnd base rates'!D$113)
+($K738*'fnd base rates'!D$114)
+($M738*'fnd base rates'!D$116)
+($N738*'fnd base rates'!D$117)
+($O738*'fnd base rates'!D$118)
+($P738*VLOOKUP($S738+12,rate_basefnd,4)))
*$R738</f>
        <v>1170.3938400000002</v>
      </c>
      <c r="W738" s="1">
        <f>(($D738*'fnd base rates'!E$107)
+($E738*'fnd base rates'!E$108)
+($F738*'fnd base rates'!E$109)
+($G738*'fnd base rates'!E$110)
+($H738*'fnd base rates'!E$111)
+($I738*'fnd base rates'!E$112)
+($J738*'fnd base rates'!E$113)
+($K738*'fnd base rates'!E$114)
+($M738*'fnd base rates'!E$116)
+($N738*'fnd base rates'!E$117)
+($O738*'fnd base rates'!E$118)
+($P738*VLOOKUP($S738+12,rate_basefnd,5)))
*$R738</f>
        <v>6951.1068596160012</v>
      </c>
      <c r="X738" s="1">
        <f>(($D738*'fnd base rates'!F$107)
+($E738*'fnd base rates'!F$108)
+($F738*'fnd base rates'!F$109)
+($G738*'fnd base rates'!F$110)
+($H738*'fnd base rates'!F$111)
+($I738*'fnd base rates'!F$112)
+($J738*'fnd base rates'!F$113)
+($K738*'fnd base rates'!F$114)
+($M738*'fnd base rates'!F$116)
+($N738*'fnd base rates'!F$117)
+($O738*'fnd base rates'!F$118)
+($P738*VLOOKUP($S738+12,rate_basefnd,6)))
*$R738</f>
        <v>1110.8400757920001</v>
      </c>
      <c r="Y738" s="1">
        <f>(($D738*'fnd base rates'!G$107)
+($E738*'fnd base rates'!G$108)
+($F738*'fnd base rates'!G$109)
+($G738*'fnd base rates'!G$110)
+($H738*'fnd base rates'!G$111)
+($I738*'fnd base rates'!G$112)
+($J738*'fnd base rates'!G$113)
+($K738*'fnd base rates'!G$114)
+($M738*'fnd base rates'!G$116)
+($N738*'fnd base rates'!G$117)
+($O738*'fnd base rates'!G$118)
+($P738*VLOOKUP($S738+12,rate_basefnd,7)))
*$R738</f>
        <v>337.928462712</v>
      </c>
      <c r="Z738" s="1">
        <f>(($D738*'fnd base rates'!H$107)
+($E738*'fnd base rates'!H$108)
+($F738*'fnd base rates'!H$109)
+($G738*'fnd base rates'!H$110)
+($H738*'fnd base rates'!H$111)
+($I738*'fnd base rates'!H$112)
+($J738*'fnd base rates'!H$113)
+($K738*'fnd base rates'!H$114)
+($M738*'fnd base rates'!H$116)
+($N738*'fnd base rates'!H$117)
+($O738*'fnd base rates'!H$118)
+($P738*VLOOKUP($S738+12,rate_basefnd,8)))</f>
        <v>544.02893400000005</v>
      </c>
      <c r="AA738" s="1">
        <f>(($D738*'fnd base rates'!I$107)
+($E738*'fnd base rates'!I$108)
+($F738*'fnd base rates'!I$109)
+($G738*'fnd base rates'!I$110)
+($H738*'fnd base rates'!I$111)
+($I738*'fnd base rates'!I$112)
+($J738*'fnd base rates'!I$113)
+($K738*'fnd base rates'!I$114)
+($M738*'fnd base rates'!I$116)
+($N738*'fnd base rates'!I$117)
+($O738*'fnd base rates'!I$118)
+($P738*VLOOKUP($S738+12,rate_basefnd,9)))
*$R738</f>
        <v>529.89912000000004</v>
      </c>
      <c r="AB738" s="1">
        <f>(($D738*'fnd base rates'!J$107)
+($E738*'fnd base rates'!J$108)
+($F738*'fnd base rates'!J$109)
+($G738*'fnd base rates'!J$110)
+($H738*'fnd base rates'!J$111)
+($I738*'fnd base rates'!J$112)
+($J738*'fnd base rates'!J$113)
+($K738*'fnd base rates'!J$114)
+($M738*'fnd base rates'!J$116)
+($N738*'fnd base rates'!J$117)
+($O738*'fnd base rates'!J$118)
+($P738*VLOOKUP($S738+12,rate_basefnd,10)))
*$R738</f>
        <v>927.92052000000012</v>
      </c>
      <c r="AC738" s="1">
        <f>(($D738*'fnd base rates'!K$107)
+($E738*'fnd base rates'!K$108)
+($F738*'fnd base rates'!K$109)
+($G738*'fnd base rates'!K$110)
+($H738*'fnd base rates'!K$111)
+($I738*'fnd base rates'!K$112)
+($J738*'fnd base rates'!K$113)
+($K738*'fnd base rates'!K$114)
+($M738*'fnd base rates'!K$116)
+($N738*'fnd base rates'!K$117)
+($O738*'fnd base rates'!K$118)
+($P738*VLOOKUP($S738+12,rate_basefnd,11)))
*$R738</f>
        <v>1319.2904260800001</v>
      </c>
      <c r="AD738" s="1">
        <f>(($D738*'fnd base rates'!L$107)
+($E738*'fnd base rates'!L$108)
+($F738*'fnd base rates'!L$109)
+($G738*'fnd base rates'!L$110)
+($H738*'fnd base rates'!L$111)
+($I738*'fnd base rates'!L$112)
+($J738*'fnd base rates'!L$113)
+($K738*'fnd base rates'!L$114)
+($M738*'fnd base rates'!L$116)
+($N738*'fnd base rates'!L$117)
+($O738*'fnd base rates'!L$118)
+($P738*VLOOKUP($S738+12,rate_basefnd,12)))</f>
        <v>1960.4066800000001</v>
      </c>
      <c r="AE738" s="1">
        <f>(($D738*'fnd base rates'!M$107)
+($E738*'fnd base rates'!M$108)
+($F738*'fnd base rates'!M$109)
+($G738*'fnd base rates'!M$110)
+($H738*'fnd base rates'!M$111)
+($I738*'fnd base rates'!M$112)
+($J738*'fnd base rates'!M$113)
+($K738*'fnd base rates'!M$114)
+($M738*'fnd base rates'!M$116)
+($N738*'fnd base rates'!M$117)
+($O738*'fnd base rates'!M$118)
+($P738*VLOOKUP($S738+12,rate_basefnd,13)))</f>
        <v>0</v>
      </c>
      <c r="AF738" s="4">
        <f t="shared" si="843"/>
        <v>15517.320700336002</v>
      </c>
      <c r="AH738" s="269">
        <f t="shared" si="844"/>
        <v>487049284</v>
      </c>
      <c r="AI738" s="4" t="str">
        <f t="shared" si="845"/>
        <v>487</v>
      </c>
      <c r="AJ738" s="2" t="str">
        <f t="shared" si="846"/>
        <v>049</v>
      </c>
      <c r="AK738" s="2" t="str">
        <f t="shared" si="847"/>
        <v>284</v>
      </c>
      <c r="AL738" s="4">
        <f t="shared" si="848"/>
        <v>1</v>
      </c>
      <c r="AM738" s="4">
        <f t="shared" si="839"/>
        <v>1</v>
      </c>
      <c r="AN738" s="4">
        <f t="shared" si="849"/>
        <v>15517.320700336002</v>
      </c>
      <c r="AO738" s="4">
        <f t="shared" si="850"/>
        <v>15517</v>
      </c>
      <c r="AP738" s="4">
        <f t="shared" si="840"/>
        <v>0</v>
      </c>
      <c r="AQ738" s="4">
        <v>15517</v>
      </c>
      <c r="AW738" s="4">
        <v>15517</v>
      </c>
      <c r="AX738" s="5">
        <f t="shared" si="851"/>
        <v>0</v>
      </c>
      <c r="AY738" s="4">
        <v>15517</v>
      </c>
      <c r="AZ738" s="5"/>
      <c r="BB738" s="5">
        <f t="shared" ref="BB738" si="875">BC738-BA738</f>
        <v>0</v>
      </c>
    </row>
    <row r="739" spans="1:54" s="4" customFormat="1">
      <c r="A739" s="269">
        <v>487</v>
      </c>
      <c r="B739" s="2">
        <v>487049285</v>
      </c>
      <c r="C739" s="9" t="s">
        <v>306</v>
      </c>
      <c r="D739" s="14">
        <f>'fnd enro'!D739</f>
        <v>0</v>
      </c>
      <c r="E739" s="14">
        <f>'fnd enro'!E739</f>
        <v>0</v>
      </c>
      <c r="F739" s="14">
        <f>'fnd enro'!F739</f>
        <v>0</v>
      </c>
      <c r="G739" s="14">
        <f>'fnd enro'!G739</f>
        <v>0</v>
      </c>
      <c r="H739" s="14">
        <f>'fnd enro'!H739</f>
        <v>2</v>
      </c>
      <c r="I739" s="14">
        <f>'fnd enro'!I739</f>
        <v>1</v>
      </c>
      <c r="J739" s="14">
        <f>'fnd enro'!J739</f>
        <v>0</v>
      </c>
      <c r="K739" s="15">
        <f>'fnd enro'!K739</f>
        <v>0.1158</v>
      </c>
      <c r="L739" s="14">
        <f>'fnd enro'!L739</f>
        <v>0</v>
      </c>
      <c r="M739" s="14">
        <f>'fnd enro'!M739</f>
        <v>0</v>
      </c>
      <c r="N739" s="14">
        <f>'fnd enro'!N739</f>
        <v>0</v>
      </c>
      <c r="O739" s="14">
        <f>'fnd enro'!O739</f>
        <v>0</v>
      </c>
      <c r="P739" s="14">
        <f>'fnd enro'!P739</f>
        <v>0</v>
      </c>
      <c r="Q739" s="14">
        <f>'fnd enro'!R739</f>
        <v>3</v>
      </c>
      <c r="R739" s="15">
        <f t="shared" si="842"/>
        <v>1.1160000000000001</v>
      </c>
      <c r="S739" s="14">
        <f>VALUE('fnd enro'!Q739)</f>
        <v>8</v>
      </c>
      <c r="T739" s="2"/>
      <c r="U739" s="1">
        <f>(($D739*'fnd base rates'!C$107)
+($E739*'fnd base rates'!C$108)
+($F739*'fnd base rates'!C$109)
+($G739*'fnd base rates'!C$110)
+($H739*'fnd base rates'!C$111)
+($I739*'fnd base rates'!C$112)
+($J739*'fnd base rates'!C$113)
+($K739*'fnd base rates'!C$114)
+($M739*'fnd base rates'!C$116)
+($N739*'fnd base rates'!C$117)
+($O739*'fnd base rates'!C$118)
+($P739*VLOOKUP($S739+12,rate_basefnd,3)))
*$R739</f>
        <v>1796.072586408</v>
      </c>
      <c r="V739" s="1">
        <f>(($D739*'fnd base rates'!D$107)
+($E739*'fnd base rates'!D$108)
+($F739*'fnd base rates'!D$109)
+($G739*'fnd base rates'!D$110)
+($H739*'fnd base rates'!D$111)
+($I739*'fnd base rates'!D$112)
+($J739*'fnd base rates'!D$113)
+($K739*'fnd base rates'!D$114)
+($M739*'fnd base rates'!D$116)
+($N739*'fnd base rates'!D$117)
+($O739*'fnd base rates'!D$118)
+($P739*VLOOKUP($S739+12,rate_basefnd,4)))
*$R739</f>
        <v>2561.4878400000007</v>
      </c>
      <c r="W739" s="1">
        <f>(($D739*'fnd base rates'!E$107)
+($E739*'fnd base rates'!E$108)
+($F739*'fnd base rates'!E$109)
+($G739*'fnd base rates'!E$110)
+($H739*'fnd base rates'!E$111)
+($I739*'fnd base rates'!E$112)
+($J739*'fnd base rates'!E$113)
+($K739*'fnd base rates'!E$114)
+($M739*'fnd base rates'!E$116)
+($N739*'fnd base rates'!E$117)
+($O739*'fnd base rates'!E$118)
+($P739*VLOOKUP($S739+12,rate_basefnd,5)))
*$R739</f>
        <v>13203.575818848001</v>
      </c>
      <c r="X739" s="1">
        <f>(($D739*'fnd base rates'!F$107)
+($E739*'fnd base rates'!F$108)
+($F739*'fnd base rates'!F$109)
+($G739*'fnd base rates'!F$110)
+($H739*'fnd base rates'!F$111)
+($I739*'fnd base rates'!F$112)
+($J739*'fnd base rates'!F$113)
+($K739*'fnd base rates'!F$114)
+($M739*'fnd base rates'!F$116)
+($N739*'fnd base rates'!F$117)
+($O739*'fnd base rates'!F$118)
+($P739*VLOOKUP($S739+12,rate_basefnd,6)))
*$R739</f>
        <v>3211.4453873760003</v>
      </c>
      <c r="Y739" s="1">
        <f>(($D739*'fnd base rates'!G$107)
+($E739*'fnd base rates'!G$108)
+($F739*'fnd base rates'!G$109)
+($G739*'fnd base rates'!G$110)
+($H739*'fnd base rates'!G$111)
+($I739*'fnd base rates'!G$112)
+($J739*'fnd base rates'!G$113)
+($K739*'fnd base rates'!G$114)
+($M739*'fnd base rates'!G$116)
+($N739*'fnd base rates'!G$117)
+($O739*'fnd base rates'!G$118)
+($P739*VLOOKUP($S739+12,rate_basefnd,7)))
*$R739</f>
        <v>558.88146813599997</v>
      </c>
      <c r="Z739" s="1">
        <f>(($D739*'fnd base rates'!H$107)
+($E739*'fnd base rates'!H$108)
+($F739*'fnd base rates'!H$109)
+($G739*'fnd base rates'!H$110)
+($H739*'fnd base rates'!H$111)
+($I739*'fnd base rates'!H$112)
+($J739*'fnd base rates'!H$113)
+($K739*'fnd base rates'!H$114)
+($M739*'fnd base rates'!H$116)
+($N739*'fnd base rates'!H$117)
+($O739*'fnd base rates'!H$118)
+($P739*VLOOKUP($S739+12,rate_basefnd,8)))</f>
        <v>1874.9568020000002</v>
      </c>
      <c r="AA739" s="1">
        <f>(($D739*'fnd base rates'!I$107)
+($E739*'fnd base rates'!I$108)
+($F739*'fnd base rates'!I$109)
+($G739*'fnd base rates'!I$110)
+($H739*'fnd base rates'!I$111)
+($I739*'fnd base rates'!I$112)
+($J739*'fnd base rates'!I$113)
+($K739*'fnd base rates'!I$114)
+($M739*'fnd base rates'!I$116)
+($N739*'fnd base rates'!I$117)
+($O739*'fnd base rates'!I$118)
+($P739*VLOOKUP($S739+12,rate_basefnd,9)))
*$R739</f>
        <v>1284.87312</v>
      </c>
      <c r="AB739" s="1">
        <f>(($D739*'fnd base rates'!J$107)
+($E739*'fnd base rates'!J$108)
+($F739*'fnd base rates'!J$109)
+($G739*'fnd base rates'!J$110)
+($H739*'fnd base rates'!J$111)
+($I739*'fnd base rates'!J$112)
+($J739*'fnd base rates'!J$113)
+($K739*'fnd base rates'!J$114)
+($M739*'fnd base rates'!J$116)
+($N739*'fnd base rates'!J$117)
+($O739*'fnd base rates'!J$118)
+($P739*VLOOKUP($S739+12,rate_basefnd,10)))
*$R739</f>
        <v>1195.6489200000001</v>
      </c>
      <c r="AC739" s="1">
        <f>(($D739*'fnd base rates'!K$107)
+($E739*'fnd base rates'!K$108)
+($F739*'fnd base rates'!K$109)
+($G739*'fnd base rates'!K$110)
+($H739*'fnd base rates'!K$111)
+($I739*'fnd base rates'!K$112)
+($J739*'fnd base rates'!K$113)
+($K739*'fnd base rates'!K$114)
+($M739*'fnd base rates'!K$116)
+($N739*'fnd base rates'!K$117)
+($O739*'fnd base rates'!K$118)
+($P739*VLOOKUP($S739+12,rate_basefnd,11)))
*$R739</f>
        <v>3922.0476782400001</v>
      </c>
      <c r="AD739" s="1">
        <f>(($D739*'fnd base rates'!L$107)
+($E739*'fnd base rates'!L$108)
+($F739*'fnd base rates'!L$109)
+($G739*'fnd base rates'!L$110)
+($H739*'fnd base rates'!L$111)
+($I739*'fnd base rates'!L$112)
+($J739*'fnd base rates'!L$113)
+($K739*'fnd base rates'!L$114)
+($M739*'fnd base rates'!L$116)
+($N739*'fnd base rates'!L$117)
+($O739*'fnd base rates'!L$118)
+($P739*VLOOKUP($S739+12,rate_basefnd,12)))</f>
        <v>4394.0800400000007</v>
      </c>
      <c r="AE739" s="1">
        <f>(($D739*'fnd base rates'!M$107)
+($E739*'fnd base rates'!M$108)
+($F739*'fnd base rates'!M$109)
+($G739*'fnd base rates'!M$110)
+($H739*'fnd base rates'!M$111)
+($I739*'fnd base rates'!M$112)
+($J739*'fnd base rates'!M$113)
+($K739*'fnd base rates'!M$114)
+($M739*'fnd base rates'!M$116)
+($N739*'fnd base rates'!M$117)
+($O739*'fnd base rates'!M$118)
+($P739*VLOOKUP($S739+12,rate_basefnd,13)))</f>
        <v>0</v>
      </c>
      <c r="AF739" s="4">
        <f t="shared" si="843"/>
        <v>34003.069661008005</v>
      </c>
      <c r="AH739" s="269">
        <f t="shared" si="844"/>
        <v>487049285</v>
      </c>
      <c r="AI739" s="4" t="str">
        <f t="shared" si="845"/>
        <v>487</v>
      </c>
      <c r="AJ739" s="2" t="str">
        <f t="shared" si="846"/>
        <v>049</v>
      </c>
      <c r="AK739" s="2" t="str">
        <f t="shared" si="847"/>
        <v>285</v>
      </c>
      <c r="AL739" s="4">
        <f t="shared" si="848"/>
        <v>1</v>
      </c>
      <c r="AM739" s="4">
        <f t="shared" si="839"/>
        <v>3</v>
      </c>
      <c r="AN739" s="4">
        <f t="shared" si="849"/>
        <v>34003.069661008005</v>
      </c>
      <c r="AO739" s="4">
        <f t="shared" si="850"/>
        <v>11334</v>
      </c>
      <c r="AP739" s="4">
        <f t="shared" si="840"/>
        <v>0</v>
      </c>
      <c r="AQ739" s="4">
        <v>11334</v>
      </c>
      <c r="AW739" s="4">
        <v>11334</v>
      </c>
      <c r="AX739" s="5">
        <f t="shared" si="851"/>
        <v>0</v>
      </c>
      <c r="AY739" s="4">
        <v>11334</v>
      </c>
      <c r="AZ739" s="5"/>
      <c r="BB739" s="5">
        <f t="shared" ref="BB739" si="876">BC739-BA739</f>
        <v>0</v>
      </c>
    </row>
    <row r="740" spans="1:54" s="4" customFormat="1">
      <c r="A740" s="269">
        <v>487</v>
      </c>
      <c r="B740" s="2">
        <v>487049305</v>
      </c>
      <c r="C740" s="9" t="s">
        <v>306</v>
      </c>
      <c r="D740" s="14">
        <f>'fnd enro'!D740</f>
        <v>0</v>
      </c>
      <c r="E740" s="14">
        <f>'fnd enro'!E740</f>
        <v>0</v>
      </c>
      <c r="F740" s="14">
        <f>'fnd enro'!F740</f>
        <v>0</v>
      </c>
      <c r="G740" s="14">
        <f>'fnd enro'!G740</f>
        <v>0</v>
      </c>
      <c r="H740" s="14">
        <f>'fnd enro'!H740</f>
        <v>0</v>
      </c>
      <c r="I740" s="14">
        <f>'fnd enro'!I740</f>
        <v>1</v>
      </c>
      <c r="J740" s="14">
        <f>'fnd enro'!J740</f>
        <v>0</v>
      </c>
      <c r="K740" s="15">
        <f>'fnd enro'!K740</f>
        <v>3.8600000000000002E-2</v>
      </c>
      <c r="L740" s="14">
        <f>'fnd enro'!L740</f>
        <v>0</v>
      </c>
      <c r="M740" s="14">
        <f>'fnd enro'!M740</f>
        <v>0</v>
      </c>
      <c r="N740" s="14">
        <f>'fnd enro'!N740</f>
        <v>0</v>
      </c>
      <c r="O740" s="14">
        <f>'fnd enro'!O740</f>
        <v>0</v>
      </c>
      <c r="P740" s="14">
        <f>'fnd enro'!P740</f>
        <v>1</v>
      </c>
      <c r="Q740" s="14">
        <f>'fnd enro'!R740</f>
        <v>1</v>
      </c>
      <c r="R740" s="15">
        <f t="shared" si="842"/>
        <v>1.1160000000000001</v>
      </c>
      <c r="S740" s="14">
        <f>VALUE('fnd enro'!Q740)</f>
        <v>4</v>
      </c>
      <c r="T740" s="2"/>
      <c r="U740" s="1">
        <f>(($D740*'fnd base rates'!C$107)
+($E740*'fnd base rates'!C$108)
+($F740*'fnd base rates'!C$109)
+($G740*'fnd base rates'!C$110)
+($H740*'fnd base rates'!C$111)
+($I740*'fnd base rates'!C$112)
+($J740*'fnd base rates'!C$113)
+($K740*'fnd base rates'!C$114)
+($M740*'fnd base rates'!C$116)
+($N740*'fnd base rates'!C$117)
+($O740*'fnd base rates'!C$118)
+($P740*VLOOKUP($S740+12,rate_basefnd,3)))
*$R740</f>
        <v>663.85410213600005</v>
      </c>
      <c r="V740" s="1">
        <f>(($D740*'fnd base rates'!D$107)
+($E740*'fnd base rates'!D$108)
+($F740*'fnd base rates'!D$109)
+($G740*'fnd base rates'!D$110)
+($H740*'fnd base rates'!D$111)
+($I740*'fnd base rates'!D$112)
+($J740*'fnd base rates'!D$113)
+($K740*'fnd base rates'!D$114)
+($M740*'fnd base rates'!D$116)
+($N740*'fnd base rates'!D$117)
+($O740*'fnd base rates'!D$118)
+($P740*VLOOKUP($S740+12,rate_basefnd,4)))
*$R740</f>
        <v>1162.5595200000002</v>
      </c>
      <c r="W740" s="1">
        <f>(($D740*'fnd base rates'!E$107)
+($E740*'fnd base rates'!E$108)
+($F740*'fnd base rates'!E$109)
+($G740*'fnd base rates'!E$110)
+($H740*'fnd base rates'!E$111)
+($I740*'fnd base rates'!E$112)
+($J740*'fnd base rates'!E$113)
+($K740*'fnd base rates'!E$114)
+($M740*'fnd base rates'!E$116)
+($N740*'fnd base rates'!E$117)
+($O740*'fnd base rates'!E$118)
+($P740*VLOOKUP($S740+12,rate_basefnd,5)))
*$R740</f>
        <v>8495.8628996160005</v>
      </c>
      <c r="X740" s="1">
        <f>(($D740*'fnd base rates'!F$107)
+($E740*'fnd base rates'!F$108)
+($F740*'fnd base rates'!F$109)
+($G740*'fnd base rates'!F$110)
+($H740*'fnd base rates'!F$111)
+($I740*'fnd base rates'!F$112)
+($J740*'fnd base rates'!F$113)
+($K740*'fnd base rates'!F$114)
+($M740*'fnd base rates'!F$116)
+($N740*'fnd base rates'!F$117)
+($O740*'fnd base rates'!F$118)
+($P740*VLOOKUP($S740+12,rate_basefnd,6)))
*$R740</f>
        <v>989.76523579200011</v>
      </c>
      <c r="Y740" s="1">
        <f>(($D740*'fnd base rates'!G$107)
+($E740*'fnd base rates'!G$108)
+($F740*'fnd base rates'!G$109)
+($G740*'fnd base rates'!G$110)
+($H740*'fnd base rates'!G$111)
+($I740*'fnd base rates'!G$112)
+($J740*'fnd base rates'!G$113)
+($K740*'fnd base rates'!G$114)
+($M740*'fnd base rates'!G$116)
+($N740*'fnd base rates'!G$117)
+($O740*'fnd base rates'!G$118)
+($P740*VLOOKUP($S740+12,rate_basefnd,7)))
*$R740</f>
        <v>329.11206271200001</v>
      </c>
      <c r="Z740" s="1">
        <f>(($D740*'fnd base rates'!H$107)
+($E740*'fnd base rates'!H$108)
+($F740*'fnd base rates'!H$109)
+($G740*'fnd base rates'!H$110)
+($H740*'fnd base rates'!H$111)
+($I740*'fnd base rates'!H$112)
+($J740*'fnd base rates'!H$113)
+($K740*'fnd base rates'!H$114)
+($M740*'fnd base rates'!H$116)
+($N740*'fnd base rates'!H$117)
+($O740*'fnd base rates'!H$118)
+($P740*VLOOKUP($S740+12,rate_basefnd,8)))</f>
        <v>848.15893400000004</v>
      </c>
      <c r="AA740" s="1">
        <f>(($D740*'fnd base rates'!I$107)
+($E740*'fnd base rates'!I$108)
+($F740*'fnd base rates'!I$109)
+($G740*'fnd base rates'!I$110)
+($H740*'fnd base rates'!I$111)
+($I740*'fnd base rates'!I$112)
+($J740*'fnd base rates'!I$113)
+($K740*'fnd base rates'!I$114)
+($M740*'fnd base rates'!I$116)
+($N740*'fnd base rates'!I$117)
+($O740*'fnd base rates'!I$118)
+($P740*VLOOKUP($S740+12,rate_basefnd,9)))
*$R740</f>
        <v>597.39480000000003</v>
      </c>
      <c r="AB740" s="1">
        <f>(($D740*'fnd base rates'!J$107)
+($E740*'fnd base rates'!J$108)
+($F740*'fnd base rates'!J$109)
+($G740*'fnd base rates'!J$110)
+($H740*'fnd base rates'!J$111)
+($I740*'fnd base rates'!J$112)
+($J740*'fnd base rates'!J$113)
+($K740*'fnd base rates'!J$114)
+($M740*'fnd base rates'!J$116)
+($N740*'fnd base rates'!J$117)
+($O740*'fnd base rates'!J$118)
+($P740*VLOOKUP($S740+12,rate_basefnd,10)))
*$R740</f>
        <v>1274.4608400000002</v>
      </c>
      <c r="AC740" s="1">
        <f>(($D740*'fnd base rates'!K$107)
+($E740*'fnd base rates'!K$108)
+($F740*'fnd base rates'!K$109)
+($G740*'fnd base rates'!K$110)
+($H740*'fnd base rates'!K$111)
+($I740*'fnd base rates'!K$112)
+($J740*'fnd base rates'!K$113)
+($K740*'fnd base rates'!K$114)
+($M740*'fnd base rates'!K$116)
+($N740*'fnd base rates'!K$117)
+($O740*'fnd base rates'!K$118)
+($P740*VLOOKUP($S740+12,rate_basefnd,11)))
*$R740</f>
        <v>1283.4668260800001</v>
      </c>
      <c r="AD740" s="1">
        <f>(($D740*'fnd base rates'!L$107)
+($E740*'fnd base rates'!L$108)
+($F740*'fnd base rates'!L$109)
+($G740*'fnd base rates'!L$110)
+($H740*'fnd base rates'!L$111)
+($I740*'fnd base rates'!L$112)
+($J740*'fnd base rates'!L$113)
+($K740*'fnd base rates'!L$114)
+($M740*'fnd base rates'!L$116)
+($N740*'fnd base rates'!L$117)
+($O740*'fnd base rates'!L$118)
+($P740*VLOOKUP($S740+12,rate_basefnd,12)))</f>
        <v>1805.96668</v>
      </c>
      <c r="AE740" s="1">
        <f>(($D740*'fnd base rates'!M$107)
+($E740*'fnd base rates'!M$108)
+($F740*'fnd base rates'!M$109)
+($G740*'fnd base rates'!M$110)
+($H740*'fnd base rates'!M$111)
+($I740*'fnd base rates'!M$112)
+($J740*'fnd base rates'!M$113)
+($K740*'fnd base rates'!M$114)
+($M740*'fnd base rates'!M$116)
+($N740*'fnd base rates'!M$117)
+($O740*'fnd base rates'!M$118)
+($P740*VLOOKUP($S740+12,rate_basefnd,13)))</f>
        <v>0</v>
      </c>
      <c r="AF740" s="4">
        <f t="shared" si="843"/>
        <v>17450.601900336002</v>
      </c>
      <c r="AH740" s="269">
        <f t="shared" si="844"/>
        <v>487049305</v>
      </c>
      <c r="AI740" s="4" t="str">
        <f t="shared" si="845"/>
        <v>487</v>
      </c>
      <c r="AJ740" s="2" t="str">
        <f t="shared" si="846"/>
        <v>049</v>
      </c>
      <c r="AK740" s="2" t="str">
        <f t="shared" si="847"/>
        <v>305</v>
      </c>
      <c r="AL740" s="4">
        <f t="shared" si="848"/>
        <v>1</v>
      </c>
      <c r="AM740" s="4">
        <f t="shared" si="839"/>
        <v>1</v>
      </c>
      <c r="AN740" s="4">
        <f t="shared" si="849"/>
        <v>17450.601900336002</v>
      </c>
      <c r="AO740" s="4">
        <f t="shared" si="850"/>
        <v>17451</v>
      </c>
      <c r="AP740" s="4">
        <f t="shared" si="840"/>
        <v>0</v>
      </c>
      <c r="AQ740" s="4">
        <v>17451</v>
      </c>
      <c r="AW740" s="4">
        <v>17451</v>
      </c>
      <c r="AX740" s="5">
        <f t="shared" si="851"/>
        <v>0</v>
      </c>
      <c r="AY740" s="4">
        <v>17451</v>
      </c>
      <c r="AZ740" s="5"/>
      <c r="BB740" s="5">
        <f t="shared" ref="BB740" si="877">BC740-BA740</f>
        <v>0</v>
      </c>
    </row>
    <row r="741" spans="1:54" s="4" customFormat="1">
      <c r="A741" s="269">
        <v>487</v>
      </c>
      <c r="B741" s="2">
        <v>487049308</v>
      </c>
      <c r="C741" s="9" t="s">
        <v>306</v>
      </c>
      <c r="D741" s="14">
        <f>'fnd enro'!D741</f>
        <v>0</v>
      </c>
      <c r="E741" s="14">
        <f>'fnd enro'!E741</f>
        <v>0</v>
      </c>
      <c r="F741" s="14">
        <f>'fnd enro'!F741</f>
        <v>0</v>
      </c>
      <c r="G741" s="14">
        <f>'fnd enro'!G741</f>
        <v>0</v>
      </c>
      <c r="H741" s="14">
        <f>'fnd enro'!H741</f>
        <v>2</v>
      </c>
      <c r="I741" s="14">
        <f>'fnd enro'!I741</f>
        <v>2</v>
      </c>
      <c r="J741" s="14">
        <f>'fnd enro'!J741</f>
        <v>0</v>
      </c>
      <c r="K741" s="15">
        <f>'fnd enro'!K741</f>
        <v>0.15440000000000001</v>
      </c>
      <c r="L741" s="14">
        <f>'fnd enro'!L741</f>
        <v>0</v>
      </c>
      <c r="M741" s="14">
        <f>'fnd enro'!M741</f>
        <v>0</v>
      </c>
      <c r="N741" s="14">
        <f>'fnd enro'!N741</f>
        <v>0</v>
      </c>
      <c r="O741" s="14">
        <f>'fnd enro'!O741</f>
        <v>0</v>
      </c>
      <c r="P741" s="14">
        <f>'fnd enro'!P741</f>
        <v>1</v>
      </c>
      <c r="Q741" s="14">
        <f>'fnd enro'!R741</f>
        <v>4</v>
      </c>
      <c r="R741" s="15">
        <f t="shared" si="842"/>
        <v>1.1160000000000001</v>
      </c>
      <c r="S741" s="14">
        <f>VALUE('fnd enro'!Q741)</f>
        <v>9</v>
      </c>
      <c r="T741" s="2"/>
      <c r="U741" s="1">
        <f>(($D741*'fnd base rates'!C$107)
+($E741*'fnd base rates'!C$108)
+($F741*'fnd base rates'!C$109)
+($G741*'fnd base rates'!C$110)
+($H741*'fnd base rates'!C$111)
+($I741*'fnd base rates'!C$112)
+($J741*'fnd base rates'!C$113)
+($K741*'fnd base rates'!C$114)
+($M741*'fnd base rates'!C$116)
+($N741*'fnd base rates'!C$117)
+($O741*'fnd base rates'!C$118)
+($P741*VLOOKUP($S741+12,rate_basefnd,3)))
*$R741</f>
        <v>2479.3116085440006</v>
      </c>
      <c r="V741" s="1">
        <f>(($D741*'fnd base rates'!D$107)
+($E741*'fnd base rates'!D$108)
+($F741*'fnd base rates'!D$109)
+($G741*'fnd base rates'!D$110)
+($H741*'fnd base rates'!D$111)
+($I741*'fnd base rates'!D$112)
+($J741*'fnd base rates'!D$113)
+($K741*'fnd base rates'!D$114)
+($M741*'fnd base rates'!D$116)
+($N741*'fnd base rates'!D$117)
+($O741*'fnd base rates'!D$118)
+($P741*VLOOKUP($S741+12,rate_basefnd,4)))
*$R741</f>
        <v>3815.8941600000007</v>
      </c>
      <c r="W741" s="1">
        <f>(($D741*'fnd base rates'!E$107)
+($E741*'fnd base rates'!E$108)
+($F741*'fnd base rates'!E$109)
+($G741*'fnd base rates'!E$110)
+($H741*'fnd base rates'!E$111)
+($I741*'fnd base rates'!E$112)
+($J741*'fnd base rates'!E$113)
+($K741*'fnd base rates'!E$114)
+($M741*'fnd base rates'!E$116)
+($N741*'fnd base rates'!E$117)
+($O741*'fnd base rates'!E$118)
+($P741*VLOOKUP($S741+12,rate_basefnd,5)))
*$R741</f>
        <v>22595.954998464003</v>
      </c>
      <c r="X741" s="1">
        <f>(($D741*'fnd base rates'!F$107)
+($E741*'fnd base rates'!F$108)
+($F741*'fnd base rates'!F$109)
+($G741*'fnd base rates'!F$110)
+($H741*'fnd base rates'!F$111)
+($I741*'fnd base rates'!F$112)
+($J741*'fnd base rates'!F$113)
+($K741*'fnd base rates'!F$114)
+($M741*'fnd base rates'!F$116)
+($N741*'fnd base rates'!F$117)
+($O741*'fnd base rates'!F$118)
+($P741*VLOOKUP($S741+12,rate_basefnd,6)))
*$R741</f>
        <v>4201.2106231680009</v>
      </c>
      <c r="Y741" s="1">
        <f>(($D741*'fnd base rates'!G$107)
+($E741*'fnd base rates'!G$108)
+($F741*'fnd base rates'!G$109)
+($G741*'fnd base rates'!G$110)
+($H741*'fnd base rates'!G$111)
+($I741*'fnd base rates'!G$112)
+($J741*'fnd base rates'!G$113)
+($K741*'fnd base rates'!G$114)
+($M741*'fnd base rates'!G$116)
+($N741*'fnd base rates'!G$117)
+($O741*'fnd base rates'!G$118)
+($P741*VLOOKUP($S741+12,rate_basefnd,7)))
*$R741</f>
        <v>931.48405084800004</v>
      </c>
      <c r="Z741" s="1">
        <f>(($D741*'fnd base rates'!H$107)
+($E741*'fnd base rates'!H$108)
+($F741*'fnd base rates'!H$109)
+($G741*'fnd base rates'!H$110)
+($H741*'fnd base rates'!H$111)
+($I741*'fnd base rates'!H$112)
+($J741*'fnd base rates'!H$113)
+($K741*'fnd base rates'!H$114)
+($M741*'fnd base rates'!H$116)
+($N741*'fnd base rates'!H$117)
+($O741*'fnd base rates'!H$118)
+($P741*VLOOKUP($S741+12,rate_basefnd,8)))</f>
        <v>2729.0957359999998</v>
      </c>
      <c r="AA741" s="1">
        <f>(($D741*'fnd base rates'!I$107)
+($E741*'fnd base rates'!I$108)
+($F741*'fnd base rates'!I$109)
+($G741*'fnd base rates'!I$110)
+($H741*'fnd base rates'!I$111)
+($I741*'fnd base rates'!I$112)
+($J741*'fnd base rates'!I$113)
+($K741*'fnd base rates'!I$114)
+($M741*'fnd base rates'!I$116)
+($N741*'fnd base rates'!I$117)
+($O741*'fnd base rates'!I$118)
+($P741*VLOOKUP($S741+12,rate_basefnd,9)))
*$R741</f>
        <v>1918.56024</v>
      </c>
      <c r="AB741" s="1">
        <f>(($D741*'fnd base rates'!J$107)
+($E741*'fnd base rates'!J$108)
+($F741*'fnd base rates'!J$109)
+($G741*'fnd base rates'!J$110)
+($H741*'fnd base rates'!J$111)
+($I741*'fnd base rates'!J$112)
+($J741*'fnd base rates'!J$113)
+($K741*'fnd base rates'!J$114)
+($M741*'fnd base rates'!J$116)
+($N741*'fnd base rates'!J$117)
+($O741*'fnd base rates'!J$118)
+($P741*VLOOKUP($S741+12,rate_basefnd,10)))
*$R741</f>
        <v>2658.7472400000001</v>
      </c>
      <c r="AC741" s="1">
        <f>(($D741*'fnd base rates'!K$107)
+($E741*'fnd base rates'!K$108)
+($F741*'fnd base rates'!K$109)
+($G741*'fnd base rates'!K$110)
+($H741*'fnd base rates'!K$111)
+($I741*'fnd base rates'!K$112)
+($J741*'fnd base rates'!K$113)
+($K741*'fnd base rates'!K$114)
+($M741*'fnd base rates'!K$116)
+($N741*'fnd base rates'!K$117)
+($O741*'fnd base rates'!K$118)
+($P741*VLOOKUP($S741+12,rate_basefnd,11)))
*$R741</f>
        <v>5205.51450432</v>
      </c>
      <c r="AD741" s="1">
        <f>(($D741*'fnd base rates'!L$107)
+($E741*'fnd base rates'!L$108)
+($F741*'fnd base rates'!L$109)
+($G741*'fnd base rates'!L$110)
+($H741*'fnd base rates'!L$111)
+($I741*'fnd base rates'!L$112)
+($J741*'fnd base rates'!L$113)
+($K741*'fnd base rates'!L$114)
+($M741*'fnd base rates'!L$116)
+($N741*'fnd base rates'!L$117)
+($O741*'fnd base rates'!L$118)
+($P741*VLOOKUP($S741+12,rate_basefnd,12)))</f>
        <v>6329.9867199999999</v>
      </c>
      <c r="AE741" s="1">
        <f>(($D741*'fnd base rates'!M$107)
+($E741*'fnd base rates'!M$108)
+($F741*'fnd base rates'!M$109)
+($G741*'fnd base rates'!M$110)
+($H741*'fnd base rates'!M$111)
+($I741*'fnd base rates'!M$112)
+($J741*'fnd base rates'!M$113)
+($K741*'fnd base rates'!M$114)
+($M741*'fnd base rates'!M$116)
+($N741*'fnd base rates'!M$117)
+($O741*'fnd base rates'!M$118)
+($P741*VLOOKUP($S741+12,rate_basefnd,13)))</f>
        <v>0</v>
      </c>
      <c r="AF741" s="4">
        <f t="shared" si="843"/>
        <v>52865.759881344005</v>
      </c>
      <c r="AH741" s="269">
        <f t="shared" si="844"/>
        <v>487049308</v>
      </c>
      <c r="AI741" s="4" t="str">
        <f t="shared" si="845"/>
        <v>487</v>
      </c>
      <c r="AJ741" s="2" t="str">
        <f t="shared" si="846"/>
        <v>049</v>
      </c>
      <c r="AK741" s="2" t="str">
        <f t="shared" si="847"/>
        <v>308</v>
      </c>
      <c r="AL741" s="4">
        <f t="shared" si="848"/>
        <v>1</v>
      </c>
      <c r="AM741" s="4">
        <f t="shared" si="839"/>
        <v>4</v>
      </c>
      <c r="AN741" s="4">
        <f t="shared" si="849"/>
        <v>52865.759881344005</v>
      </c>
      <c r="AO741" s="4">
        <f t="shared" si="850"/>
        <v>13216</v>
      </c>
      <c r="AP741" s="4">
        <f t="shared" si="840"/>
        <v>0</v>
      </c>
      <c r="AQ741" s="4">
        <v>13216</v>
      </c>
      <c r="AW741" s="4">
        <v>13216</v>
      </c>
      <c r="AX741" s="5">
        <f t="shared" si="851"/>
        <v>0</v>
      </c>
      <c r="AY741" s="4">
        <v>13216</v>
      </c>
      <c r="AZ741" s="5"/>
      <c r="BB741" s="5">
        <f t="shared" ref="BB741" si="878">BC741-BA741</f>
        <v>0</v>
      </c>
    </row>
    <row r="742" spans="1:54" s="4" customFormat="1">
      <c r="A742" s="269">
        <v>487</v>
      </c>
      <c r="B742" s="2">
        <v>487049314</v>
      </c>
      <c r="C742" s="9" t="s">
        <v>306</v>
      </c>
      <c r="D742" s="14">
        <f>'fnd enro'!D742</f>
        <v>0</v>
      </c>
      <c r="E742" s="14">
        <f>'fnd enro'!E742</f>
        <v>0</v>
      </c>
      <c r="F742" s="14">
        <f>'fnd enro'!F742</f>
        <v>0</v>
      </c>
      <c r="G742" s="14">
        <f>'fnd enro'!G742</f>
        <v>0</v>
      </c>
      <c r="H742" s="14">
        <f>'fnd enro'!H742</f>
        <v>0</v>
      </c>
      <c r="I742" s="14">
        <f>'fnd enro'!I742</f>
        <v>1</v>
      </c>
      <c r="J742" s="14">
        <f>'fnd enro'!J742</f>
        <v>0</v>
      </c>
      <c r="K742" s="15">
        <f>'fnd enro'!K742</f>
        <v>3.8600000000000002E-2</v>
      </c>
      <c r="L742" s="14">
        <f>'fnd enro'!L742</f>
        <v>0</v>
      </c>
      <c r="M742" s="14">
        <f>'fnd enro'!M742</f>
        <v>0</v>
      </c>
      <c r="N742" s="14">
        <f>'fnd enro'!N742</f>
        <v>0</v>
      </c>
      <c r="O742" s="14">
        <f>'fnd enro'!O742</f>
        <v>0</v>
      </c>
      <c r="P742" s="14">
        <f>'fnd enro'!P742</f>
        <v>1</v>
      </c>
      <c r="Q742" s="14">
        <f>'fnd enro'!R742</f>
        <v>1</v>
      </c>
      <c r="R742" s="15">
        <f t="shared" si="842"/>
        <v>1.1160000000000001</v>
      </c>
      <c r="S742" s="14">
        <f>VALUE('fnd enro'!Q742)</f>
        <v>7</v>
      </c>
      <c r="T742" s="2"/>
      <c r="U742" s="1">
        <f>(($D742*'fnd base rates'!C$107)
+($E742*'fnd base rates'!C$108)
+($F742*'fnd base rates'!C$109)
+($G742*'fnd base rates'!C$110)
+($H742*'fnd base rates'!C$111)
+($I742*'fnd base rates'!C$112)
+($J742*'fnd base rates'!C$113)
+($K742*'fnd base rates'!C$114)
+($M742*'fnd base rates'!C$116)
+($N742*'fnd base rates'!C$117)
+($O742*'fnd base rates'!C$118)
+($P742*VLOOKUP($S742+12,rate_basefnd,3)))
*$R742</f>
        <v>675.29310213600013</v>
      </c>
      <c r="V742" s="1">
        <f>(($D742*'fnd base rates'!D$107)
+($E742*'fnd base rates'!D$108)
+($F742*'fnd base rates'!D$109)
+($G742*'fnd base rates'!D$110)
+($H742*'fnd base rates'!D$111)
+($I742*'fnd base rates'!D$112)
+($J742*'fnd base rates'!D$113)
+($K742*'fnd base rates'!D$114)
+($M742*'fnd base rates'!D$116)
+($N742*'fnd base rates'!D$117)
+($O742*'fnd base rates'!D$118)
+($P742*VLOOKUP($S742+12,rate_basefnd,4)))
*$R742</f>
        <v>1216.7748000000004</v>
      </c>
      <c r="W742" s="1">
        <f>(($D742*'fnd base rates'!E$107)
+($E742*'fnd base rates'!E$108)
+($F742*'fnd base rates'!E$109)
+($G742*'fnd base rates'!E$110)
+($H742*'fnd base rates'!E$111)
+($I742*'fnd base rates'!E$112)
+($J742*'fnd base rates'!E$113)
+($K742*'fnd base rates'!E$114)
+($M742*'fnd base rates'!E$116)
+($N742*'fnd base rates'!E$117)
+($O742*'fnd base rates'!E$118)
+($P742*VLOOKUP($S742+12,rate_basefnd,5)))
*$R742</f>
        <v>9025.1258996160013</v>
      </c>
      <c r="X742" s="1">
        <f>(($D742*'fnd base rates'!F$107)
+($E742*'fnd base rates'!F$108)
+($F742*'fnd base rates'!F$109)
+($G742*'fnd base rates'!F$110)
+($H742*'fnd base rates'!F$111)
+($I742*'fnd base rates'!F$112)
+($J742*'fnd base rates'!F$113)
+($K742*'fnd base rates'!F$114)
+($M742*'fnd base rates'!F$116)
+($N742*'fnd base rates'!F$117)
+($O742*'fnd base rates'!F$118)
+($P742*VLOOKUP($S742+12,rate_basefnd,6)))
*$R742</f>
        <v>989.76523579200011</v>
      </c>
      <c r="Y742" s="1">
        <f>(($D742*'fnd base rates'!G$107)
+($E742*'fnd base rates'!G$108)
+($F742*'fnd base rates'!G$109)
+($G742*'fnd base rates'!G$110)
+($H742*'fnd base rates'!G$111)
+($I742*'fnd base rates'!G$112)
+($J742*'fnd base rates'!G$113)
+($K742*'fnd base rates'!G$114)
+($M742*'fnd base rates'!G$116)
+($N742*'fnd base rates'!G$117)
+($O742*'fnd base rates'!G$118)
+($P742*VLOOKUP($S742+12,rate_basefnd,7)))
*$R742</f>
        <v>354.78006271200002</v>
      </c>
      <c r="Z742" s="1">
        <f>(($D742*'fnd base rates'!H$107)
+($E742*'fnd base rates'!H$108)
+($F742*'fnd base rates'!H$109)
+($G742*'fnd base rates'!H$110)
+($H742*'fnd base rates'!H$111)
+($I742*'fnd base rates'!H$112)
+($J742*'fnd base rates'!H$113)
+($K742*'fnd base rates'!H$114)
+($M742*'fnd base rates'!H$116)
+($N742*'fnd base rates'!H$117)
+($O742*'fnd base rates'!H$118)
+($P742*VLOOKUP($S742+12,rate_basefnd,8)))</f>
        <v>851.68893400000002</v>
      </c>
      <c r="AA742" s="1">
        <f>(($D742*'fnd base rates'!I$107)
+($E742*'fnd base rates'!I$108)
+($F742*'fnd base rates'!I$109)
+($G742*'fnd base rates'!I$110)
+($H742*'fnd base rates'!I$111)
+($I742*'fnd base rates'!I$112)
+($J742*'fnd base rates'!I$113)
+($K742*'fnd base rates'!I$114)
+($M742*'fnd base rates'!I$116)
+($N742*'fnd base rates'!I$117)
+($O742*'fnd base rates'!I$118)
+($P742*VLOOKUP($S742+12,rate_basefnd,9)))
*$R742</f>
        <v>618.822</v>
      </c>
      <c r="AB742" s="1">
        <f>(($D742*'fnd base rates'!J$107)
+($E742*'fnd base rates'!J$108)
+($F742*'fnd base rates'!J$109)
+($G742*'fnd base rates'!J$110)
+($H742*'fnd base rates'!J$111)
+($I742*'fnd base rates'!J$112)
+($J742*'fnd base rates'!J$113)
+($K742*'fnd base rates'!J$114)
+($M742*'fnd base rates'!J$116)
+($N742*'fnd base rates'!J$117)
+($O742*'fnd base rates'!J$118)
+($P742*VLOOKUP($S742+12,rate_basefnd,10)))
*$R742</f>
        <v>1385.8264800000002</v>
      </c>
      <c r="AC742" s="1">
        <f>(($D742*'fnd base rates'!K$107)
+($E742*'fnd base rates'!K$108)
+($F742*'fnd base rates'!K$109)
+($G742*'fnd base rates'!K$110)
+($H742*'fnd base rates'!K$111)
+($I742*'fnd base rates'!K$112)
+($J742*'fnd base rates'!K$113)
+($K742*'fnd base rates'!K$114)
+($M742*'fnd base rates'!K$116)
+($N742*'fnd base rates'!K$117)
+($O742*'fnd base rates'!K$118)
+($P742*VLOOKUP($S742+12,rate_basefnd,11)))
*$R742</f>
        <v>1283.4668260800001</v>
      </c>
      <c r="AD742" s="1">
        <f>(($D742*'fnd base rates'!L$107)
+($E742*'fnd base rates'!L$108)
+($F742*'fnd base rates'!L$109)
+($G742*'fnd base rates'!L$110)
+($H742*'fnd base rates'!L$111)
+($I742*'fnd base rates'!L$112)
+($J742*'fnd base rates'!L$113)
+($K742*'fnd base rates'!L$114)
+($M742*'fnd base rates'!L$116)
+($N742*'fnd base rates'!L$117)
+($O742*'fnd base rates'!L$118)
+($P742*VLOOKUP($S742+12,rate_basefnd,12)))</f>
        <v>1882.67668</v>
      </c>
      <c r="AE742" s="1">
        <f>(($D742*'fnd base rates'!M$107)
+($E742*'fnd base rates'!M$108)
+($F742*'fnd base rates'!M$109)
+($G742*'fnd base rates'!M$110)
+($H742*'fnd base rates'!M$111)
+($I742*'fnd base rates'!M$112)
+($J742*'fnd base rates'!M$113)
+($K742*'fnd base rates'!M$114)
+($M742*'fnd base rates'!M$116)
+($N742*'fnd base rates'!M$117)
+($O742*'fnd base rates'!M$118)
+($P742*VLOOKUP($S742+12,rate_basefnd,13)))</f>
        <v>0</v>
      </c>
      <c r="AF742" s="4">
        <f t="shared" si="843"/>
        <v>18284.220020336001</v>
      </c>
      <c r="AH742" s="269">
        <f t="shared" si="844"/>
        <v>487049314</v>
      </c>
      <c r="AI742" s="4" t="str">
        <f t="shared" si="845"/>
        <v>487</v>
      </c>
      <c r="AJ742" s="2" t="str">
        <f t="shared" si="846"/>
        <v>049</v>
      </c>
      <c r="AK742" s="2" t="str">
        <f t="shared" si="847"/>
        <v>314</v>
      </c>
      <c r="AL742" s="4">
        <f t="shared" si="848"/>
        <v>1</v>
      </c>
      <c r="AM742" s="4">
        <f t="shared" si="839"/>
        <v>1</v>
      </c>
      <c r="AN742" s="4">
        <f t="shared" si="849"/>
        <v>18284.220020336001</v>
      </c>
      <c r="AO742" s="4">
        <f t="shared" si="850"/>
        <v>18284</v>
      </c>
      <c r="AP742" s="4">
        <f t="shared" si="840"/>
        <v>0</v>
      </c>
      <c r="AQ742" s="4">
        <v>18284</v>
      </c>
      <c r="AW742" s="4">
        <v>18284</v>
      </c>
      <c r="AX742" s="5">
        <f t="shared" si="851"/>
        <v>0</v>
      </c>
      <c r="AY742" s="4">
        <v>18284</v>
      </c>
      <c r="AZ742" s="5"/>
      <c r="BB742" s="5">
        <f t="shared" ref="BB742" si="879">BC742-BA742</f>
        <v>0</v>
      </c>
    </row>
    <row r="743" spans="1:54" s="4" customFormat="1">
      <c r="A743" s="269">
        <v>487</v>
      </c>
      <c r="B743" s="2">
        <v>487049347</v>
      </c>
      <c r="C743" s="9" t="s">
        <v>306</v>
      </c>
      <c r="D743" s="14">
        <f>'fnd enro'!D743</f>
        <v>0</v>
      </c>
      <c r="E743" s="14">
        <f>'fnd enro'!E743</f>
        <v>0</v>
      </c>
      <c r="F743" s="14">
        <f>'fnd enro'!F743</f>
        <v>0</v>
      </c>
      <c r="G743" s="14">
        <f>'fnd enro'!G743</f>
        <v>0</v>
      </c>
      <c r="H743" s="14">
        <f>'fnd enro'!H743</f>
        <v>4</v>
      </c>
      <c r="I743" s="14">
        <f>'fnd enro'!I743</f>
        <v>4</v>
      </c>
      <c r="J743" s="14">
        <f>'fnd enro'!J743</f>
        <v>0</v>
      </c>
      <c r="K743" s="15">
        <f>'fnd enro'!K743</f>
        <v>0.30880000000000002</v>
      </c>
      <c r="L743" s="14">
        <f>'fnd enro'!L743</f>
        <v>0</v>
      </c>
      <c r="M743" s="14">
        <f>'fnd enro'!M743</f>
        <v>0</v>
      </c>
      <c r="N743" s="14">
        <f>'fnd enro'!N743</f>
        <v>0</v>
      </c>
      <c r="O743" s="14">
        <f>'fnd enro'!O743</f>
        <v>0</v>
      </c>
      <c r="P743" s="14">
        <f>'fnd enro'!P743</f>
        <v>7</v>
      </c>
      <c r="Q743" s="14">
        <f>'fnd enro'!R743</f>
        <v>8</v>
      </c>
      <c r="R743" s="15">
        <f t="shared" si="842"/>
        <v>1.1160000000000001</v>
      </c>
      <c r="S743" s="14">
        <f>VALUE('fnd enro'!Q743)</f>
        <v>8</v>
      </c>
      <c r="T743" s="2"/>
      <c r="U743" s="1">
        <f>(($D743*'fnd base rates'!C$107)
+($E743*'fnd base rates'!C$108)
+($F743*'fnd base rates'!C$109)
+($G743*'fnd base rates'!C$110)
+($H743*'fnd base rates'!C$111)
+($I743*'fnd base rates'!C$112)
+($J743*'fnd base rates'!C$113)
+($K743*'fnd base rates'!C$114)
+($M743*'fnd base rates'!C$116)
+($N743*'fnd base rates'!C$117)
+($O743*'fnd base rates'!C$118)
+($P743*VLOOKUP($S743+12,rate_basefnd,3)))
*$R743</f>
        <v>5353.5532970880004</v>
      </c>
      <c r="V743" s="1">
        <f>(($D743*'fnd base rates'!D$107)
+($E743*'fnd base rates'!D$108)
+($F743*'fnd base rates'!D$109)
+($G743*'fnd base rates'!D$110)
+($H743*'fnd base rates'!D$111)
+($I743*'fnd base rates'!D$112)
+($J743*'fnd base rates'!D$113)
+($K743*'fnd base rates'!D$114)
+($M743*'fnd base rates'!D$116)
+($N743*'fnd base rates'!D$117)
+($O743*'fnd base rates'!D$118)
+($P743*VLOOKUP($S743+12,rate_basefnd,4)))
*$R743</f>
        <v>9502.963200000002</v>
      </c>
      <c r="W743" s="1">
        <f>(($D743*'fnd base rates'!E$107)
+($E743*'fnd base rates'!E$108)
+($F743*'fnd base rates'!E$109)
+($G743*'fnd base rates'!E$110)
+($H743*'fnd base rates'!E$111)
+($I743*'fnd base rates'!E$112)
+($J743*'fnd base rates'!E$113)
+($K743*'fnd base rates'!E$114)
+($M743*'fnd base rates'!E$116)
+($N743*'fnd base rates'!E$117)
+($O743*'fnd base rates'!E$118)
+($P743*VLOOKUP($S743+12,rate_basefnd,5)))
*$R743</f>
        <v>63458.263196928012</v>
      </c>
      <c r="X743" s="1">
        <f>(($D743*'fnd base rates'!F$107)
+($E743*'fnd base rates'!F$108)
+($F743*'fnd base rates'!F$109)
+($G743*'fnd base rates'!F$110)
+($H743*'fnd base rates'!F$111)
+($I743*'fnd base rates'!F$112)
+($J743*'fnd base rates'!F$113)
+($K743*'fnd base rates'!F$114)
+($M743*'fnd base rates'!F$116)
+($N743*'fnd base rates'!F$117)
+($O743*'fnd base rates'!F$118)
+($P743*VLOOKUP($S743+12,rate_basefnd,6)))
*$R743</f>
        <v>8402.4212463360018</v>
      </c>
      <c r="Y743" s="1">
        <f>(($D743*'fnd base rates'!G$107)
+($E743*'fnd base rates'!G$108)
+($F743*'fnd base rates'!G$109)
+($G743*'fnd base rates'!G$110)
+($H743*'fnd base rates'!G$111)
+($I743*'fnd base rates'!G$112)
+($J743*'fnd base rates'!G$113)
+($K743*'fnd base rates'!G$114)
+($M743*'fnd base rates'!G$116)
+($N743*'fnd base rates'!G$117)
+($O743*'fnd base rates'!G$118)
+($P743*VLOOKUP($S743+12,rate_basefnd,7)))
*$R743</f>
        <v>2749.1725416959998</v>
      </c>
      <c r="Z743" s="1">
        <f>(($D743*'fnd base rates'!H$107)
+($E743*'fnd base rates'!H$108)
+($F743*'fnd base rates'!H$109)
+($G743*'fnd base rates'!H$110)
+($H743*'fnd base rates'!H$111)
+($I743*'fnd base rates'!H$112)
+($J743*'fnd base rates'!H$113)
+($K743*'fnd base rates'!H$114)
+($M743*'fnd base rates'!H$116)
+($N743*'fnd base rates'!H$117)
+($O743*'fnd base rates'!H$118)
+($P743*VLOOKUP($S743+12,rate_basefnd,8)))</f>
        <v>5579.9514719999997</v>
      </c>
      <c r="AA743" s="1">
        <f>(($D743*'fnd base rates'!I$107)
+($E743*'fnd base rates'!I$108)
+($F743*'fnd base rates'!I$109)
+($G743*'fnd base rates'!I$110)
+($H743*'fnd base rates'!I$111)
+($I743*'fnd base rates'!I$112)
+($J743*'fnd base rates'!I$113)
+($K743*'fnd base rates'!I$114)
+($M743*'fnd base rates'!I$116)
+($N743*'fnd base rates'!I$117)
+($O743*'fnd base rates'!I$118)
+($P743*VLOOKUP($S743+12,rate_basefnd,9)))
*$R743</f>
        <v>4576.7829599999995</v>
      </c>
      <c r="AB743" s="1">
        <f>(($D743*'fnd base rates'!J$107)
+($E743*'fnd base rates'!J$108)
+($F743*'fnd base rates'!J$109)
+($G743*'fnd base rates'!J$110)
+($H743*'fnd base rates'!J$111)
+($I743*'fnd base rates'!J$112)
+($J743*'fnd base rates'!J$113)
+($K743*'fnd base rates'!J$114)
+($M743*'fnd base rates'!J$116)
+($N743*'fnd base rates'!J$117)
+($O743*'fnd base rates'!J$118)
+($P743*VLOOKUP($S743+12,rate_basefnd,10)))
*$R743</f>
        <v>9160.9315200000001</v>
      </c>
      <c r="AC743" s="1">
        <f>(($D743*'fnd base rates'!K$107)
+($E743*'fnd base rates'!K$108)
+($F743*'fnd base rates'!K$109)
+($G743*'fnd base rates'!K$110)
+($H743*'fnd base rates'!K$111)
+($I743*'fnd base rates'!K$112)
+($J743*'fnd base rates'!K$113)
+($K743*'fnd base rates'!K$114)
+($M743*'fnd base rates'!K$116)
+($N743*'fnd base rates'!K$117)
+($O743*'fnd base rates'!K$118)
+($P743*VLOOKUP($S743+12,rate_basefnd,11)))
*$R743</f>
        <v>10411.02900864</v>
      </c>
      <c r="AD743" s="1">
        <f>(($D743*'fnd base rates'!L$107)
+($E743*'fnd base rates'!L$108)
+($F743*'fnd base rates'!L$109)
+($G743*'fnd base rates'!L$110)
+($H743*'fnd base rates'!L$111)
+($I743*'fnd base rates'!L$112)
+($J743*'fnd base rates'!L$113)
+($K743*'fnd base rates'!L$114)
+($M743*'fnd base rates'!L$116)
+($N743*'fnd base rates'!L$117)
+($O743*'fnd base rates'!L$118)
+($P743*VLOOKUP($S743+12,rate_basefnd,12)))</f>
        <v>15307.533439999999</v>
      </c>
      <c r="AE743" s="1">
        <f>(($D743*'fnd base rates'!M$107)
+($E743*'fnd base rates'!M$108)
+($F743*'fnd base rates'!M$109)
+($G743*'fnd base rates'!M$110)
+($H743*'fnd base rates'!M$111)
+($I743*'fnd base rates'!M$112)
+($J743*'fnd base rates'!M$113)
+($K743*'fnd base rates'!M$114)
+($M743*'fnd base rates'!M$116)
+($N743*'fnd base rates'!M$117)
+($O743*'fnd base rates'!M$118)
+($P743*VLOOKUP($S743+12,rate_basefnd,13)))</f>
        <v>0</v>
      </c>
      <c r="AF743" s="4">
        <f t="shared" si="843"/>
        <v>134502.601882688</v>
      </c>
      <c r="AH743" s="269">
        <f t="shared" si="844"/>
        <v>487049347</v>
      </c>
      <c r="AI743" s="4" t="str">
        <f t="shared" si="845"/>
        <v>487</v>
      </c>
      <c r="AJ743" s="2" t="str">
        <f t="shared" si="846"/>
        <v>049</v>
      </c>
      <c r="AK743" s="2" t="str">
        <f t="shared" si="847"/>
        <v>347</v>
      </c>
      <c r="AL743" s="4">
        <f t="shared" si="848"/>
        <v>1</v>
      </c>
      <c r="AM743" s="4">
        <f t="shared" si="839"/>
        <v>8</v>
      </c>
      <c r="AN743" s="4">
        <f t="shared" si="849"/>
        <v>134502.601882688</v>
      </c>
      <c r="AO743" s="4">
        <f t="shared" si="850"/>
        <v>16813</v>
      </c>
      <c r="AP743" s="4">
        <f t="shared" si="840"/>
        <v>0</v>
      </c>
      <c r="AQ743" s="4">
        <v>16813</v>
      </c>
      <c r="AW743" s="4">
        <v>16813</v>
      </c>
      <c r="AX743" s="5">
        <f t="shared" si="851"/>
        <v>0</v>
      </c>
      <c r="AY743" s="4">
        <v>16813</v>
      </c>
      <c r="AZ743" s="5"/>
      <c r="BB743" s="5">
        <f t="shared" ref="BB743" si="880">BC743-BA743</f>
        <v>0</v>
      </c>
    </row>
    <row r="744" spans="1:54" s="4" customFormat="1">
      <c r="A744" s="269">
        <v>487</v>
      </c>
      <c r="B744" s="2">
        <v>487274010</v>
      </c>
      <c r="C744" s="9" t="s">
        <v>306</v>
      </c>
      <c r="D744" s="14">
        <f>'fnd enro'!D744</f>
        <v>1</v>
      </c>
      <c r="E744" s="14">
        <f>'fnd enro'!E744</f>
        <v>0</v>
      </c>
      <c r="F744" s="14">
        <f>'fnd enro'!F744</f>
        <v>1</v>
      </c>
      <c r="G744" s="14">
        <f>'fnd enro'!G744</f>
        <v>6</v>
      </c>
      <c r="H744" s="14">
        <f>'fnd enro'!H744</f>
        <v>0</v>
      </c>
      <c r="I744" s="14">
        <f>'fnd enro'!I744</f>
        <v>0</v>
      </c>
      <c r="J744" s="14">
        <f>'fnd enro'!J744</f>
        <v>0</v>
      </c>
      <c r="K744" s="15">
        <f>'fnd enro'!K744</f>
        <v>0.2702</v>
      </c>
      <c r="L744" s="14">
        <f>'fnd enro'!L744</f>
        <v>0</v>
      </c>
      <c r="M744" s="14">
        <f>'fnd enro'!M744</f>
        <v>2</v>
      </c>
      <c r="N744" s="14">
        <f>'fnd enro'!N744</f>
        <v>0</v>
      </c>
      <c r="O744" s="14">
        <f>'fnd enro'!O744</f>
        <v>0</v>
      </c>
      <c r="P744" s="14">
        <f>'fnd enro'!P744</f>
        <v>3</v>
      </c>
      <c r="Q744" s="14">
        <f>'fnd enro'!R744</f>
        <v>8</v>
      </c>
      <c r="R744" s="15">
        <f t="shared" si="842"/>
        <v>1.0549999999999999</v>
      </c>
      <c r="S744" s="14">
        <f>VALUE('fnd enro'!Q744)</f>
        <v>3</v>
      </c>
      <c r="T744" s="2"/>
      <c r="U744" s="1">
        <f>(($D744*'fnd base rates'!C$107)
+($E744*'fnd base rates'!C$108)
+($F744*'fnd base rates'!C$109)
+($G744*'fnd base rates'!C$110)
+($H744*'fnd base rates'!C$111)
+($I744*'fnd base rates'!C$112)
+($J744*'fnd base rates'!C$113)
+($K744*'fnd base rates'!C$114)
+($M744*'fnd base rates'!C$116)
+($N744*'fnd base rates'!C$117)
+($O744*'fnd base rates'!C$118)
+($P744*VLOOKUP($S744+12,rate_basefnd,3)))
*$R744</f>
        <v>4578.7626902099992</v>
      </c>
      <c r="V744" s="1">
        <f>(($D744*'fnd base rates'!D$107)
+($E744*'fnd base rates'!D$108)
+($F744*'fnd base rates'!D$109)
+($G744*'fnd base rates'!D$110)
+($H744*'fnd base rates'!D$111)
+($I744*'fnd base rates'!D$112)
+($J744*'fnd base rates'!D$113)
+($K744*'fnd base rates'!D$114)
+($M744*'fnd base rates'!D$116)
+($N744*'fnd base rates'!D$117)
+($O744*'fnd base rates'!D$118)
+($P744*VLOOKUP($S744+12,rate_basefnd,4)))
*$R744</f>
        <v>7280.5761000000002</v>
      </c>
      <c r="W744" s="1">
        <f>(($D744*'fnd base rates'!E$107)
+($E744*'fnd base rates'!E$108)
+($F744*'fnd base rates'!E$109)
+($G744*'fnd base rates'!E$110)
+($H744*'fnd base rates'!E$111)
+($I744*'fnd base rates'!E$112)
+($J744*'fnd base rates'!E$113)
+($K744*'fnd base rates'!E$114)
+($M744*'fnd base rates'!E$116)
+($N744*'fnd base rates'!E$117)
+($O744*'fnd base rates'!E$118)
+($P744*VLOOKUP($S744+12,rate_basefnd,5)))
*$R744</f>
        <v>41452.471976760004</v>
      </c>
      <c r="X744" s="1">
        <f>(($D744*'fnd base rates'!F$107)
+($E744*'fnd base rates'!F$108)
+($F744*'fnd base rates'!F$109)
+($G744*'fnd base rates'!F$110)
+($H744*'fnd base rates'!F$111)
+($I744*'fnd base rates'!F$112)
+($J744*'fnd base rates'!F$113)
+($K744*'fnd base rates'!F$114)
+($M744*'fnd base rates'!F$116)
+($N744*'fnd base rates'!F$117)
+($O744*'fnd base rates'!F$118)
+($P744*VLOOKUP($S744+12,rate_basefnd,6)))
*$R744</f>
        <v>10060.50625262</v>
      </c>
      <c r="Y744" s="1">
        <f>(($D744*'fnd base rates'!G$107)
+($E744*'fnd base rates'!G$108)
+($F744*'fnd base rates'!G$109)
+($G744*'fnd base rates'!G$110)
+($H744*'fnd base rates'!G$111)
+($I744*'fnd base rates'!G$112)
+($J744*'fnd base rates'!G$113)
+($K744*'fnd base rates'!G$114)
+($M744*'fnd base rates'!G$116)
+($N744*'fnd base rates'!G$117)
+($O744*'fnd base rates'!G$118)
+($P744*VLOOKUP($S744+12,rate_basefnd,7)))
*$R744</f>
        <v>1741.9558375700003</v>
      </c>
      <c r="Z744" s="1">
        <f>(($D744*'fnd base rates'!H$107)
+($E744*'fnd base rates'!H$108)
+($F744*'fnd base rates'!H$109)
+($G744*'fnd base rates'!H$110)
+($H744*'fnd base rates'!H$111)
+($I744*'fnd base rates'!H$112)
+($J744*'fnd base rates'!H$113)
+($K744*'fnd base rates'!H$114)
+($M744*'fnd base rates'!H$116)
+($N744*'fnd base rates'!H$117)
+($O744*'fnd base rates'!H$118)
+($P744*VLOOKUP($S744+12,rate_basefnd,8)))</f>
        <v>4229.5425379999997</v>
      </c>
      <c r="AA744" s="1">
        <f>(($D744*'fnd base rates'!I$107)
+($E744*'fnd base rates'!I$108)
+($F744*'fnd base rates'!I$109)
+($G744*'fnd base rates'!I$110)
+($H744*'fnd base rates'!I$111)
+($I744*'fnd base rates'!I$112)
+($J744*'fnd base rates'!I$113)
+($K744*'fnd base rates'!I$114)
+($M744*'fnd base rates'!I$116)
+($N744*'fnd base rates'!I$117)
+($O744*'fnd base rates'!I$118)
+($P744*VLOOKUP($S744+12,rate_basefnd,9)))
*$R744</f>
        <v>2921.3688499999994</v>
      </c>
      <c r="AB744" s="1">
        <f>(($D744*'fnd base rates'!J$107)
+($E744*'fnd base rates'!J$108)
+($F744*'fnd base rates'!J$109)
+($G744*'fnd base rates'!J$110)
+($H744*'fnd base rates'!J$111)
+($I744*'fnd base rates'!J$112)
+($J744*'fnd base rates'!J$113)
+($K744*'fnd base rates'!J$114)
+($M744*'fnd base rates'!J$116)
+($N744*'fnd base rates'!J$117)
+($O744*'fnd base rates'!J$118)
+($P744*VLOOKUP($S744+12,rate_basefnd,10)))
*$R744</f>
        <v>2931.1064999999999</v>
      </c>
      <c r="AC744" s="1">
        <f>(($D744*'fnd base rates'!K$107)
+($E744*'fnd base rates'!K$108)
+($F744*'fnd base rates'!K$109)
+($G744*'fnd base rates'!K$110)
+($H744*'fnd base rates'!K$111)
+($I744*'fnd base rates'!K$112)
+($J744*'fnd base rates'!K$113)
+($K744*'fnd base rates'!K$114)
+($M744*'fnd base rates'!K$116)
+($N744*'fnd base rates'!K$117)
+($O744*'fnd base rates'!K$118)
+($P744*VLOOKUP($S744+12,rate_basefnd,11)))
*$R744</f>
        <v>9279.1988638000003</v>
      </c>
      <c r="AD744" s="1">
        <f>(($D744*'fnd base rates'!L$107)
+($E744*'fnd base rates'!L$108)
+($F744*'fnd base rates'!L$109)
+($G744*'fnd base rates'!L$110)
+($H744*'fnd base rates'!L$111)
+($I744*'fnd base rates'!L$112)
+($J744*'fnd base rates'!L$113)
+($K744*'fnd base rates'!L$114)
+($M744*'fnd base rates'!L$116)
+($N744*'fnd base rates'!L$117)
+($O744*'fnd base rates'!L$118)
+($P744*VLOOKUP($S744+12,rate_basefnd,12)))</f>
        <v>12608.276760000001</v>
      </c>
      <c r="AE744" s="1">
        <f>(($D744*'fnd base rates'!M$107)
+($E744*'fnd base rates'!M$108)
+($F744*'fnd base rates'!M$109)
+($G744*'fnd base rates'!M$110)
+($H744*'fnd base rates'!M$111)
+($I744*'fnd base rates'!M$112)
+($J744*'fnd base rates'!M$113)
+($K744*'fnd base rates'!M$114)
+($M744*'fnd base rates'!M$116)
+($N744*'fnd base rates'!M$117)
+($O744*'fnd base rates'!M$118)
+($P744*VLOOKUP($S744+12,rate_basefnd,13)))</f>
        <v>0</v>
      </c>
      <c r="AF744" s="4">
        <f t="shared" si="843"/>
        <v>97083.766368960001</v>
      </c>
      <c r="AH744" s="269">
        <f t="shared" si="844"/>
        <v>487274010</v>
      </c>
      <c r="AI744" s="4" t="str">
        <f t="shared" si="845"/>
        <v>487</v>
      </c>
      <c r="AJ744" s="2" t="str">
        <f t="shared" si="846"/>
        <v>274</v>
      </c>
      <c r="AK744" s="2" t="str">
        <f t="shared" si="847"/>
        <v>010</v>
      </c>
      <c r="AL744" s="4">
        <f t="shared" si="848"/>
        <v>1</v>
      </c>
      <c r="AM744" s="4">
        <f t="shared" si="839"/>
        <v>8</v>
      </c>
      <c r="AN744" s="4">
        <f t="shared" si="849"/>
        <v>97083.766368960001</v>
      </c>
      <c r="AO744" s="4">
        <f t="shared" si="850"/>
        <v>12135</v>
      </c>
      <c r="AP744" s="4">
        <f t="shared" si="840"/>
        <v>0</v>
      </c>
      <c r="AQ744" s="4">
        <v>12135</v>
      </c>
      <c r="AW744" s="4">
        <v>12135</v>
      </c>
      <c r="AX744" s="5">
        <f t="shared" si="851"/>
        <v>0</v>
      </c>
      <c r="AY744" s="4">
        <v>12135</v>
      </c>
      <c r="AZ744" s="5"/>
      <c r="BB744" s="5">
        <f t="shared" ref="BB744" si="881">BC744-BA744</f>
        <v>0</v>
      </c>
    </row>
    <row r="745" spans="1:54" s="4" customFormat="1">
      <c r="A745" s="269">
        <v>487</v>
      </c>
      <c r="B745" s="2">
        <v>487274016</v>
      </c>
      <c r="C745" s="9" t="s">
        <v>306</v>
      </c>
      <c r="D745" s="14">
        <f>'fnd enro'!D745</f>
        <v>0</v>
      </c>
      <c r="E745" s="14">
        <f>'fnd enro'!E745</f>
        <v>0</v>
      </c>
      <c r="F745" s="14">
        <f>'fnd enro'!F745</f>
        <v>0</v>
      </c>
      <c r="G745" s="14">
        <f>'fnd enro'!G745</f>
        <v>1</v>
      </c>
      <c r="H745" s="14">
        <f>'fnd enro'!H745</f>
        <v>0</v>
      </c>
      <c r="I745" s="14">
        <f>'fnd enro'!I745</f>
        <v>0</v>
      </c>
      <c r="J745" s="14">
        <f>'fnd enro'!J745</f>
        <v>0</v>
      </c>
      <c r="K745" s="15">
        <f>'fnd enro'!K745</f>
        <v>3.8600000000000002E-2</v>
      </c>
      <c r="L745" s="14">
        <f>'fnd enro'!L745</f>
        <v>0</v>
      </c>
      <c r="M745" s="14">
        <f>'fnd enro'!M745</f>
        <v>0</v>
      </c>
      <c r="N745" s="14">
        <f>'fnd enro'!N745</f>
        <v>0</v>
      </c>
      <c r="O745" s="14">
        <f>'fnd enro'!O745</f>
        <v>0</v>
      </c>
      <c r="P745" s="14">
        <f>'fnd enro'!P745</f>
        <v>0</v>
      </c>
      <c r="Q745" s="14">
        <f>'fnd enro'!R745</f>
        <v>1</v>
      </c>
      <c r="R745" s="15">
        <f t="shared" si="842"/>
        <v>1.0549999999999999</v>
      </c>
      <c r="S745" s="14">
        <f>VALUE('fnd enro'!Q745)</f>
        <v>8</v>
      </c>
      <c r="T745" s="2"/>
      <c r="U745" s="1">
        <f>(($D745*'fnd base rates'!C$107)
+($E745*'fnd base rates'!C$108)
+($F745*'fnd base rates'!C$109)
+($G745*'fnd base rates'!C$110)
+($H745*'fnd base rates'!C$111)
+($I745*'fnd base rates'!C$112)
+($J745*'fnd base rates'!C$113)
+($K745*'fnd base rates'!C$114)
+($M745*'fnd base rates'!C$116)
+($N745*'fnd base rates'!C$117)
+($O745*'fnd base rates'!C$118)
+($P745*VLOOKUP($S745+12,rate_basefnd,3)))
*$R745</f>
        <v>565.96672003000003</v>
      </c>
      <c r="V745" s="1">
        <f>(($D745*'fnd base rates'!D$107)
+($E745*'fnd base rates'!D$108)
+($F745*'fnd base rates'!D$109)
+($G745*'fnd base rates'!D$110)
+($H745*'fnd base rates'!D$111)
+($I745*'fnd base rates'!D$112)
+($J745*'fnd base rates'!D$113)
+($K745*'fnd base rates'!D$114)
+($M745*'fnd base rates'!D$116)
+($N745*'fnd base rates'!D$117)
+($O745*'fnd base rates'!D$118)
+($P745*VLOOKUP($S745+12,rate_basefnd,4)))
*$R745</f>
        <v>807.15940000000001</v>
      </c>
      <c r="W745" s="1">
        <f>(($D745*'fnd base rates'!E$107)
+($E745*'fnd base rates'!E$108)
+($F745*'fnd base rates'!E$109)
+($G745*'fnd base rates'!E$110)
+($H745*'fnd base rates'!E$111)
+($I745*'fnd base rates'!E$112)
+($J745*'fnd base rates'!E$113)
+($K745*'fnd base rates'!E$114)
+($M745*'fnd base rates'!E$116)
+($N745*'fnd base rates'!E$117)
+($O745*'fnd base rates'!E$118)
+($P745*VLOOKUP($S745+12,rate_basefnd,5)))
*$R745</f>
        <v>4093.85404668</v>
      </c>
      <c r="X745" s="1">
        <f>(($D745*'fnd base rates'!F$107)
+($E745*'fnd base rates'!F$108)
+($F745*'fnd base rates'!F$109)
+($G745*'fnd base rates'!F$110)
+($H745*'fnd base rates'!F$111)
+($I745*'fnd base rates'!F$112)
+($J745*'fnd base rates'!F$113)
+($K745*'fnd base rates'!F$114)
+($M745*'fnd base rates'!F$116)
+($N745*'fnd base rates'!F$117)
+($O745*'fnd base rates'!F$118)
+($P745*VLOOKUP($S745+12,rate_basefnd,6)))
*$R745</f>
        <v>1316.05596466</v>
      </c>
      <c r="Y745" s="1">
        <f>(($D745*'fnd base rates'!G$107)
+($E745*'fnd base rates'!G$108)
+($F745*'fnd base rates'!G$109)
+($G745*'fnd base rates'!G$110)
+($H745*'fnd base rates'!G$111)
+($I745*'fnd base rates'!G$112)
+($J745*'fnd base rates'!G$113)
+($K745*'fnd base rates'!G$114)
+($M745*'fnd base rates'!G$116)
+($N745*'fnd base rates'!G$117)
+($O745*'fnd base rates'!G$118)
+($P745*VLOOKUP($S745+12,rate_basefnd,7)))
*$R745</f>
        <v>165.41691251</v>
      </c>
      <c r="Z745" s="1">
        <f>(($D745*'fnd base rates'!H$107)
+($E745*'fnd base rates'!H$108)
+($F745*'fnd base rates'!H$109)
+($G745*'fnd base rates'!H$110)
+($H745*'fnd base rates'!H$111)
+($I745*'fnd base rates'!H$112)
+($J745*'fnd base rates'!H$113)
+($K745*'fnd base rates'!H$114)
+($M745*'fnd base rates'!H$116)
+($N745*'fnd base rates'!H$117)
+($O745*'fnd base rates'!H$118)
+($P745*VLOOKUP($S745+12,rate_basefnd,8)))</f>
        <v>523.43893400000002</v>
      </c>
      <c r="AA745" s="1">
        <f>(($D745*'fnd base rates'!I$107)
+($E745*'fnd base rates'!I$108)
+($F745*'fnd base rates'!I$109)
+($G745*'fnd base rates'!I$110)
+($H745*'fnd base rates'!I$111)
+($I745*'fnd base rates'!I$112)
+($J745*'fnd base rates'!I$113)
+($K745*'fnd base rates'!I$114)
+($M745*'fnd base rates'!I$116)
+($N745*'fnd base rates'!I$117)
+($O745*'fnd base rates'!I$118)
+($P745*VLOOKUP($S745+12,rate_basefnd,9)))
*$R745</f>
        <v>323.19925000000001</v>
      </c>
      <c r="AB745" s="1">
        <f>(($D745*'fnd base rates'!J$107)
+($E745*'fnd base rates'!J$108)
+($F745*'fnd base rates'!J$109)
+($G745*'fnd base rates'!J$110)
+($H745*'fnd base rates'!J$111)
+($I745*'fnd base rates'!J$112)
+($J745*'fnd base rates'!J$113)
+($K745*'fnd base rates'!J$114)
+($M745*'fnd base rates'!J$116)
+($N745*'fnd base rates'!J$117)
+($O745*'fnd base rates'!J$118)
+($P745*VLOOKUP($S745+12,rate_basefnd,10)))
*$R745</f>
        <v>160.69759999999999</v>
      </c>
      <c r="AC745" s="1">
        <f>(($D745*'fnd base rates'!K$107)
+($E745*'fnd base rates'!K$108)
+($F745*'fnd base rates'!K$109)
+($G745*'fnd base rates'!K$110)
+($H745*'fnd base rates'!K$111)
+($I745*'fnd base rates'!K$112)
+($J745*'fnd base rates'!K$113)
+($K745*'fnd base rates'!K$114)
+($M745*'fnd base rates'!K$116)
+($N745*'fnd base rates'!K$117)
+($O745*'fnd base rates'!K$118)
+($P745*VLOOKUP($S745+12,rate_basefnd,11)))
*$R745</f>
        <v>1160.7214233999998</v>
      </c>
      <c r="AD745" s="1">
        <f>(($D745*'fnd base rates'!L$107)
+($E745*'fnd base rates'!L$108)
+($F745*'fnd base rates'!L$109)
+($G745*'fnd base rates'!L$110)
+($H745*'fnd base rates'!L$111)
+($I745*'fnd base rates'!L$112)
+($J745*'fnd base rates'!L$113)
+($K745*'fnd base rates'!L$114)
+($M745*'fnd base rates'!L$116)
+($N745*'fnd base rates'!L$117)
+($O745*'fnd base rates'!L$118)
+($P745*VLOOKUP($S745+12,rate_basefnd,12)))</f>
        <v>1446.1566800000001</v>
      </c>
      <c r="AE745" s="1">
        <f>(($D745*'fnd base rates'!M$107)
+($E745*'fnd base rates'!M$108)
+($F745*'fnd base rates'!M$109)
+($G745*'fnd base rates'!M$110)
+($H745*'fnd base rates'!M$111)
+($I745*'fnd base rates'!M$112)
+($J745*'fnd base rates'!M$113)
+($K745*'fnd base rates'!M$114)
+($M745*'fnd base rates'!M$116)
+($N745*'fnd base rates'!M$117)
+($O745*'fnd base rates'!M$118)
+($P745*VLOOKUP($S745+12,rate_basefnd,13)))</f>
        <v>0</v>
      </c>
      <c r="AF745" s="4">
        <f t="shared" si="843"/>
        <v>10562.666931279999</v>
      </c>
      <c r="AH745" s="269">
        <f t="shared" si="844"/>
        <v>487274016</v>
      </c>
      <c r="AI745" s="4" t="str">
        <f t="shared" si="845"/>
        <v>487</v>
      </c>
      <c r="AJ745" s="2" t="str">
        <f t="shared" si="846"/>
        <v>274</v>
      </c>
      <c r="AK745" s="2" t="str">
        <f t="shared" si="847"/>
        <v>016</v>
      </c>
      <c r="AL745" s="4">
        <f t="shared" si="848"/>
        <v>1</v>
      </c>
      <c r="AM745" s="4">
        <f t="shared" si="839"/>
        <v>1</v>
      </c>
      <c r="AN745" s="4">
        <f t="shared" si="849"/>
        <v>10562.666931279999</v>
      </c>
      <c r="AO745" s="4">
        <f t="shared" si="850"/>
        <v>10563</v>
      </c>
      <c r="AP745" s="4">
        <f t="shared" si="840"/>
        <v>0</v>
      </c>
      <c r="AQ745" s="4">
        <v>10563</v>
      </c>
      <c r="AW745" s="4">
        <v>10563</v>
      </c>
      <c r="AX745" s="5">
        <f t="shared" si="851"/>
        <v>0</v>
      </c>
      <c r="AY745" s="4">
        <v>10563</v>
      </c>
      <c r="AZ745" s="5"/>
      <c r="BB745" s="5">
        <f t="shared" ref="BB745" si="882">BC745-BA745</f>
        <v>0</v>
      </c>
    </row>
    <row r="746" spans="1:54" s="4" customFormat="1">
      <c r="A746" s="269">
        <v>487</v>
      </c>
      <c r="B746" s="2">
        <v>487274023</v>
      </c>
      <c r="C746" s="9" t="s">
        <v>306</v>
      </c>
      <c r="D746" s="14">
        <f>'fnd enro'!D746</f>
        <v>0</v>
      </c>
      <c r="E746" s="14">
        <f>'fnd enro'!E746</f>
        <v>0</v>
      </c>
      <c r="F746" s="14">
        <f>'fnd enro'!F746</f>
        <v>0</v>
      </c>
      <c r="G746" s="14">
        <f>'fnd enro'!G746</f>
        <v>1</v>
      </c>
      <c r="H746" s="14">
        <f>'fnd enro'!H746</f>
        <v>0</v>
      </c>
      <c r="I746" s="14">
        <f>'fnd enro'!I746</f>
        <v>0</v>
      </c>
      <c r="J746" s="14">
        <f>'fnd enro'!J746</f>
        <v>0</v>
      </c>
      <c r="K746" s="15">
        <f>'fnd enro'!K746</f>
        <v>3.8600000000000002E-2</v>
      </c>
      <c r="L746" s="14">
        <f>'fnd enro'!L746</f>
        <v>0</v>
      </c>
      <c r="M746" s="14">
        <f>'fnd enro'!M746</f>
        <v>0</v>
      </c>
      <c r="N746" s="14">
        <f>'fnd enro'!N746</f>
        <v>0</v>
      </c>
      <c r="O746" s="14">
        <f>'fnd enro'!O746</f>
        <v>0</v>
      </c>
      <c r="P746" s="14">
        <f>'fnd enro'!P746</f>
        <v>1</v>
      </c>
      <c r="Q746" s="14">
        <f>'fnd enro'!R746</f>
        <v>1</v>
      </c>
      <c r="R746" s="15">
        <f t="shared" si="842"/>
        <v>1.0549999999999999</v>
      </c>
      <c r="S746" s="14">
        <f>VALUE('fnd enro'!Q746)</f>
        <v>3</v>
      </c>
      <c r="T746" s="2"/>
      <c r="U746" s="1">
        <f>(($D746*'fnd base rates'!C$107)
+($E746*'fnd base rates'!C$108)
+($F746*'fnd base rates'!C$109)
+($G746*'fnd base rates'!C$110)
+($H746*'fnd base rates'!C$111)
+($I746*'fnd base rates'!C$112)
+($J746*'fnd base rates'!C$113)
+($K746*'fnd base rates'!C$114)
+($M746*'fnd base rates'!C$116)
+($N746*'fnd base rates'!C$117)
+($O746*'fnd base rates'!C$118)
+($P746*VLOOKUP($S746+12,rate_basefnd,3)))
*$R746</f>
        <v>625.99622003000002</v>
      </c>
      <c r="V746" s="1">
        <f>(($D746*'fnd base rates'!D$107)
+($E746*'fnd base rates'!D$108)
+($F746*'fnd base rates'!D$109)
+($G746*'fnd base rates'!D$110)
+($H746*'fnd base rates'!D$111)
+($I746*'fnd base rates'!D$112)
+($J746*'fnd base rates'!D$113)
+($K746*'fnd base rates'!D$114)
+($M746*'fnd base rates'!D$116)
+($N746*'fnd base rates'!D$117)
+($O746*'fnd base rates'!D$118)
+($P746*VLOOKUP($S746+12,rate_basefnd,4)))
*$R746</f>
        <v>1091.61905</v>
      </c>
      <c r="W746" s="1">
        <f>(($D746*'fnd base rates'!E$107)
+($E746*'fnd base rates'!E$108)
+($F746*'fnd base rates'!E$109)
+($G746*'fnd base rates'!E$110)
+($H746*'fnd base rates'!E$111)
+($I746*'fnd base rates'!E$112)
+($J746*'fnd base rates'!E$113)
+($K746*'fnd base rates'!E$114)
+($M746*'fnd base rates'!E$116)
+($N746*'fnd base rates'!E$117)
+($O746*'fnd base rates'!E$118)
+($P746*VLOOKUP($S746+12,rate_basefnd,5)))
*$R746</f>
        <v>6870.6667966799996</v>
      </c>
      <c r="X746" s="1">
        <f>(($D746*'fnd base rates'!F$107)
+($E746*'fnd base rates'!F$108)
+($F746*'fnd base rates'!F$109)
+($G746*'fnd base rates'!F$110)
+($H746*'fnd base rates'!F$111)
+($I746*'fnd base rates'!F$112)
+($J746*'fnd base rates'!F$113)
+($K746*'fnd base rates'!F$114)
+($M746*'fnd base rates'!F$116)
+($N746*'fnd base rates'!F$117)
+($O746*'fnd base rates'!F$118)
+($P746*VLOOKUP($S746+12,rate_basefnd,6)))
*$R746</f>
        <v>1316.05596466</v>
      </c>
      <c r="Y746" s="1">
        <f>(($D746*'fnd base rates'!G$107)
+($E746*'fnd base rates'!G$108)
+($F746*'fnd base rates'!G$109)
+($G746*'fnd base rates'!G$110)
+($H746*'fnd base rates'!G$111)
+($I746*'fnd base rates'!G$112)
+($J746*'fnd base rates'!G$113)
+($K746*'fnd base rates'!G$114)
+($M746*'fnd base rates'!G$116)
+($N746*'fnd base rates'!G$117)
+($O746*'fnd base rates'!G$118)
+($P746*VLOOKUP($S746+12,rate_basefnd,7)))
*$R746</f>
        <v>300.14041251000003</v>
      </c>
      <c r="Z746" s="1">
        <f>(($D746*'fnd base rates'!H$107)
+($E746*'fnd base rates'!H$108)
+($F746*'fnd base rates'!H$109)
+($G746*'fnd base rates'!H$110)
+($H746*'fnd base rates'!H$111)
+($I746*'fnd base rates'!H$112)
+($J746*'fnd base rates'!H$113)
+($K746*'fnd base rates'!H$114)
+($M746*'fnd base rates'!H$116)
+($N746*'fnd base rates'!H$117)
+($O746*'fnd base rates'!H$118)
+($P746*VLOOKUP($S746+12,rate_basefnd,8)))</f>
        <v>543.01893400000006</v>
      </c>
      <c r="AA746" s="1">
        <f>(($D746*'fnd base rates'!I$107)
+($E746*'fnd base rates'!I$108)
+($F746*'fnd base rates'!I$109)
+($G746*'fnd base rates'!I$110)
+($H746*'fnd base rates'!I$111)
+($I746*'fnd base rates'!I$112)
+($J746*'fnd base rates'!I$113)
+($K746*'fnd base rates'!I$114)
+($M746*'fnd base rates'!I$116)
+($N746*'fnd base rates'!I$117)
+($O746*'fnd base rates'!I$118)
+($P746*VLOOKUP($S746+12,rate_basefnd,9)))
*$R746</f>
        <v>435.64114999999998</v>
      </c>
      <c r="AB746" s="1">
        <f>(($D746*'fnd base rates'!J$107)
+($E746*'fnd base rates'!J$108)
+($F746*'fnd base rates'!J$109)
+($G746*'fnd base rates'!J$110)
+($H746*'fnd base rates'!J$111)
+($I746*'fnd base rates'!J$112)
+($J746*'fnd base rates'!J$113)
+($K746*'fnd base rates'!J$114)
+($M746*'fnd base rates'!J$116)
+($N746*'fnd base rates'!J$117)
+($O746*'fnd base rates'!J$118)
+($P746*VLOOKUP($S746+12,rate_basefnd,10)))
*$R746</f>
        <v>744.97770000000003</v>
      </c>
      <c r="AC746" s="1">
        <f>(($D746*'fnd base rates'!K$107)
+($E746*'fnd base rates'!K$108)
+($F746*'fnd base rates'!K$109)
+($G746*'fnd base rates'!K$110)
+($H746*'fnd base rates'!K$111)
+($I746*'fnd base rates'!K$112)
+($J746*'fnd base rates'!K$113)
+($K746*'fnd base rates'!K$114)
+($M746*'fnd base rates'!K$116)
+($N746*'fnd base rates'!K$117)
+($O746*'fnd base rates'!K$118)
+($P746*VLOOKUP($S746+12,rate_basefnd,11)))
*$R746</f>
        <v>1160.7214233999998</v>
      </c>
      <c r="AD746" s="1">
        <f>(($D746*'fnd base rates'!L$107)
+($E746*'fnd base rates'!L$108)
+($F746*'fnd base rates'!L$109)
+($G746*'fnd base rates'!L$110)
+($H746*'fnd base rates'!L$111)
+($I746*'fnd base rates'!L$112)
+($J746*'fnd base rates'!L$113)
+($K746*'fnd base rates'!L$114)
+($M746*'fnd base rates'!L$116)
+($N746*'fnd base rates'!L$117)
+($O746*'fnd base rates'!L$118)
+($P746*VLOOKUP($S746+12,rate_basefnd,12)))</f>
        <v>1871.91668</v>
      </c>
      <c r="AE746" s="1">
        <f>(($D746*'fnd base rates'!M$107)
+($E746*'fnd base rates'!M$108)
+($F746*'fnd base rates'!M$109)
+($G746*'fnd base rates'!M$110)
+($H746*'fnd base rates'!M$111)
+($I746*'fnd base rates'!M$112)
+($J746*'fnd base rates'!M$113)
+($K746*'fnd base rates'!M$114)
+($M746*'fnd base rates'!M$116)
+($N746*'fnd base rates'!M$117)
+($O746*'fnd base rates'!M$118)
+($P746*VLOOKUP($S746+12,rate_basefnd,13)))</f>
        <v>0</v>
      </c>
      <c r="AF746" s="4">
        <f t="shared" si="843"/>
        <v>14960.754331279997</v>
      </c>
      <c r="AH746" s="269">
        <f t="shared" si="844"/>
        <v>487274023</v>
      </c>
      <c r="AI746" s="4" t="str">
        <f t="shared" si="845"/>
        <v>487</v>
      </c>
      <c r="AJ746" s="2" t="str">
        <f t="shared" si="846"/>
        <v>274</v>
      </c>
      <c r="AK746" s="2" t="str">
        <f t="shared" si="847"/>
        <v>023</v>
      </c>
      <c r="AL746" s="4">
        <f t="shared" si="848"/>
        <v>1</v>
      </c>
      <c r="AM746" s="4">
        <f t="shared" si="839"/>
        <v>1</v>
      </c>
      <c r="AN746" s="4">
        <f t="shared" si="849"/>
        <v>14960.754331279997</v>
      </c>
      <c r="AO746" s="4">
        <f t="shared" si="850"/>
        <v>14961</v>
      </c>
      <c r="AP746" s="4">
        <f t="shared" si="840"/>
        <v>0</v>
      </c>
      <c r="AQ746" s="4">
        <v>14961</v>
      </c>
      <c r="AW746" s="4">
        <v>14961</v>
      </c>
      <c r="AX746" s="5">
        <f t="shared" si="851"/>
        <v>0</v>
      </c>
      <c r="AY746" s="4">
        <v>14961</v>
      </c>
      <c r="AZ746" s="5"/>
      <c r="BB746" s="5">
        <f t="shared" ref="BB746" si="883">BC746-BA746</f>
        <v>0</v>
      </c>
    </row>
    <row r="747" spans="1:54" s="4" customFormat="1">
      <c r="A747" s="269">
        <v>487</v>
      </c>
      <c r="B747" s="2">
        <v>487274026</v>
      </c>
      <c r="C747" s="9" t="s">
        <v>306</v>
      </c>
      <c r="D747" s="14">
        <f>'fnd enro'!D747</f>
        <v>0</v>
      </c>
      <c r="E747" s="14">
        <f>'fnd enro'!E747</f>
        <v>0</v>
      </c>
      <c r="F747" s="14">
        <f>'fnd enro'!F747</f>
        <v>0</v>
      </c>
      <c r="G747" s="14">
        <f>'fnd enro'!G747</f>
        <v>1</v>
      </c>
      <c r="H747" s="14">
        <f>'fnd enro'!H747</f>
        <v>0</v>
      </c>
      <c r="I747" s="14">
        <f>'fnd enro'!I747</f>
        <v>0</v>
      </c>
      <c r="J747" s="14">
        <f>'fnd enro'!J747</f>
        <v>0</v>
      </c>
      <c r="K747" s="15">
        <f>'fnd enro'!K747</f>
        <v>3.8600000000000002E-2</v>
      </c>
      <c r="L747" s="14">
        <f>'fnd enro'!L747</f>
        <v>0</v>
      </c>
      <c r="M747" s="14">
        <f>'fnd enro'!M747</f>
        <v>0</v>
      </c>
      <c r="N747" s="14">
        <f>'fnd enro'!N747</f>
        <v>0</v>
      </c>
      <c r="O747" s="14">
        <f>'fnd enro'!O747</f>
        <v>0</v>
      </c>
      <c r="P747" s="14">
        <f>'fnd enro'!P747</f>
        <v>1</v>
      </c>
      <c r="Q747" s="14">
        <f>'fnd enro'!R747</f>
        <v>1</v>
      </c>
      <c r="R747" s="15">
        <f t="shared" si="842"/>
        <v>1.0549999999999999</v>
      </c>
      <c r="S747" s="14">
        <f>VALUE('fnd enro'!Q747)</f>
        <v>3</v>
      </c>
      <c r="T747" s="2"/>
      <c r="U747" s="1">
        <f>(($D747*'fnd base rates'!C$107)
+($E747*'fnd base rates'!C$108)
+($F747*'fnd base rates'!C$109)
+($G747*'fnd base rates'!C$110)
+($H747*'fnd base rates'!C$111)
+($I747*'fnd base rates'!C$112)
+($J747*'fnd base rates'!C$113)
+($K747*'fnd base rates'!C$114)
+($M747*'fnd base rates'!C$116)
+($N747*'fnd base rates'!C$117)
+($O747*'fnd base rates'!C$118)
+($P747*VLOOKUP($S747+12,rate_basefnd,3)))
*$R747</f>
        <v>625.99622003000002</v>
      </c>
      <c r="V747" s="1">
        <f>(($D747*'fnd base rates'!D$107)
+($E747*'fnd base rates'!D$108)
+($F747*'fnd base rates'!D$109)
+($G747*'fnd base rates'!D$110)
+($H747*'fnd base rates'!D$111)
+($I747*'fnd base rates'!D$112)
+($J747*'fnd base rates'!D$113)
+($K747*'fnd base rates'!D$114)
+($M747*'fnd base rates'!D$116)
+($N747*'fnd base rates'!D$117)
+($O747*'fnd base rates'!D$118)
+($P747*VLOOKUP($S747+12,rate_basefnd,4)))
*$R747</f>
        <v>1091.61905</v>
      </c>
      <c r="W747" s="1">
        <f>(($D747*'fnd base rates'!E$107)
+($E747*'fnd base rates'!E$108)
+($F747*'fnd base rates'!E$109)
+($G747*'fnd base rates'!E$110)
+($H747*'fnd base rates'!E$111)
+($I747*'fnd base rates'!E$112)
+($J747*'fnd base rates'!E$113)
+($K747*'fnd base rates'!E$114)
+($M747*'fnd base rates'!E$116)
+($N747*'fnd base rates'!E$117)
+($O747*'fnd base rates'!E$118)
+($P747*VLOOKUP($S747+12,rate_basefnd,5)))
*$R747</f>
        <v>6870.6667966799996</v>
      </c>
      <c r="X747" s="1">
        <f>(($D747*'fnd base rates'!F$107)
+($E747*'fnd base rates'!F$108)
+($F747*'fnd base rates'!F$109)
+($G747*'fnd base rates'!F$110)
+($H747*'fnd base rates'!F$111)
+($I747*'fnd base rates'!F$112)
+($J747*'fnd base rates'!F$113)
+($K747*'fnd base rates'!F$114)
+($M747*'fnd base rates'!F$116)
+($N747*'fnd base rates'!F$117)
+($O747*'fnd base rates'!F$118)
+($P747*VLOOKUP($S747+12,rate_basefnd,6)))
*$R747</f>
        <v>1316.05596466</v>
      </c>
      <c r="Y747" s="1">
        <f>(($D747*'fnd base rates'!G$107)
+($E747*'fnd base rates'!G$108)
+($F747*'fnd base rates'!G$109)
+($G747*'fnd base rates'!G$110)
+($H747*'fnd base rates'!G$111)
+($I747*'fnd base rates'!G$112)
+($J747*'fnd base rates'!G$113)
+($K747*'fnd base rates'!G$114)
+($M747*'fnd base rates'!G$116)
+($N747*'fnd base rates'!G$117)
+($O747*'fnd base rates'!G$118)
+($P747*VLOOKUP($S747+12,rate_basefnd,7)))
*$R747</f>
        <v>300.14041251000003</v>
      </c>
      <c r="Z747" s="1">
        <f>(($D747*'fnd base rates'!H$107)
+($E747*'fnd base rates'!H$108)
+($F747*'fnd base rates'!H$109)
+($G747*'fnd base rates'!H$110)
+($H747*'fnd base rates'!H$111)
+($I747*'fnd base rates'!H$112)
+($J747*'fnd base rates'!H$113)
+($K747*'fnd base rates'!H$114)
+($M747*'fnd base rates'!H$116)
+($N747*'fnd base rates'!H$117)
+($O747*'fnd base rates'!H$118)
+($P747*VLOOKUP($S747+12,rate_basefnd,8)))</f>
        <v>543.01893400000006</v>
      </c>
      <c r="AA747" s="1">
        <f>(($D747*'fnd base rates'!I$107)
+($E747*'fnd base rates'!I$108)
+($F747*'fnd base rates'!I$109)
+($G747*'fnd base rates'!I$110)
+($H747*'fnd base rates'!I$111)
+($I747*'fnd base rates'!I$112)
+($J747*'fnd base rates'!I$113)
+($K747*'fnd base rates'!I$114)
+($M747*'fnd base rates'!I$116)
+($N747*'fnd base rates'!I$117)
+($O747*'fnd base rates'!I$118)
+($P747*VLOOKUP($S747+12,rate_basefnd,9)))
*$R747</f>
        <v>435.64114999999998</v>
      </c>
      <c r="AB747" s="1">
        <f>(($D747*'fnd base rates'!J$107)
+($E747*'fnd base rates'!J$108)
+($F747*'fnd base rates'!J$109)
+($G747*'fnd base rates'!J$110)
+($H747*'fnd base rates'!J$111)
+($I747*'fnd base rates'!J$112)
+($J747*'fnd base rates'!J$113)
+($K747*'fnd base rates'!J$114)
+($M747*'fnd base rates'!J$116)
+($N747*'fnd base rates'!J$117)
+($O747*'fnd base rates'!J$118)
+($P747*VLOOKUP($S747+12,rate_basefnd,10)))
*$R747</f>
        <v>744.97770000000003</v>
      </c>
      <c r="AC747" s="1">
        <f>(($D747*'fnd base rates'!K$107)
+($E747*'fnd base rates'!K$108)
+($F747*'fnd base rates'!K$109)
+($G747*'fnd base rates'!K$110)
+($H747*'fnd base rates'!K$111)
+($I747*'fnd base rates'!K$112)
+($J747*'fnd base rates'!K$113)
+($K747*'fnd base rates'!K$114)
+($M747*'fnd base rates'!K$116)
+($N747*'fnd base rates'!K$117)
+($O747*'fnd base rates'!K$118)
+($P747*VLOOKUP($S747+12,rate_basefnd,11)))
*$R747</f>
        <v>1160.7214233999998</v>
      </c>
      <c r="AD747" s="1">
        <f>(($D747*'fnd base rates'!L$107)
+($E747*'fnd base rates'!L$108)
+($F747*'fnd base rates'!L$109)
+($G747*'fnd base rates'!L$110)
+($H747*'fnd base rates'!L$111)
+($I747*'fnd base rates'!L$112)
+($J747*'fnd base rates'!L$113)
+($K747*'fnd base rates'!L$114)
+($M747*'fnd base rates'!L$116)
+($N747*'fnd base rates'!L$117)
+($O747*'fnd base rates'!L$118)
+($P747*VLOOKUP($S747+12,rate_basefnd,12)))</f>
        <v>1871.91668</v>
      </c>
      <c r="AE747" s="1">
        <f>(($D747*'fnd base rates'!M$107)
+($E747*'fnd base rates'!M$108)
+($F747*'fnd base rates'!M$109)
+($G747*'fnd base rates'!M$110)
+($H747*'fnd base rates'!M$111)
+($I747*'fnd base rates'!M$112)
+($J747*'fnd base rates'!M$113)
+($K747*'fnd base rates'!M$114)
+($M747*'fnd base rates'!M$116)
+($N747*'fnd base rates'!M$117)
+($O747*'fnd base rates'!M$118)
+($P747*VLOOKUP($S747+12,rate_basefnd,13)))</f>
        <v>0</v>
      </c>
      <c r="AF747" s="4">
        <f t="shared" si="843"/>
        <v>14960.754331279997</v>
      </c>
      <c r="AH747" s="269">
        <f t="shared" si="844"/>
        <v>487274026</v>
      </c>
      <c r="AI747" s="4" t="str">
        <f t="shared" si="845"/>
        <v>487</v>
      </c>
      <c r="AJ747" s="2" t="str">
        <f t="shared" si="846"/>
        <v>274</v>
      </c>
      <c r="AK747" s="2" t="str">
        <f t="shared" si="847"/>
        <v>026</v>
      </c>
      <c r="AL747" s="4">
        <f t="shared" si="848"/>
        <v>1</v>
      </c>
      <c r="AM747" s="4">
        <f t="shared" si="839"/>
        <v>1</v>
      </c>
      <c r="AN747" s="4">
        <f t="shared" si="849"/>
        <v>14960.754331279997</v>
      </c>
      <c r="AO747" s="4">
        <f t="shared" si="850"/>
        <v>14961</v>
      </c>
      <c r="AP747" s="4">
        <f t="shared" si="840"/>
        <v>0</v>
      </c>
      <c r="AQ747" s="4">
        <v>14961</v>
      </c>
      <c r="AW747" s="4">
        <v>14961</v>
      </c>
      <c r="AX747" s="5">
        <f t="shared" si="851"/>
        <v>0</v>
      </c>
      <c r="AY747" s="4">
        <v>14961</v>
      </c>
      <c r="AZ747" s="5"/>
      <c r="BB747" s="5">
        <f t="shared" ref="BB747" si="884">BC747-BA747</f>
        <v>0</v>
      </c>
    </row>
    <row r="748" spans="1:54" s="4" customFormat="1">
      <c r="A748" s="269">
        <v>487</v>
      </c>
      <c r="B748" s="2">
        <v>487274030</v>
      </c>
      <c r="C748" s="9" t="s">
        <v>306</v>
      </c>
      <c r="D748" s="14">
        <f>'fnd enro'!D748</f>
        <v>0</v>
      </c>
      <c r="E748" s="14">
        <f>'fnd enro'!E748</f>
        <v>0</v>
      </c>
      <c r="F748" s="14">
        <f>'fnd enro'!F748</f>
        <v>0</v>
      </c>
      <c r="G748" s="14">
        <f>'fnd enro'!G748</f>
        <v>1</v>
      </c>
      <c r="H748" s="14">
        <f>'fnd enro'!H748</f>
        <v>0</v>
      </c>
      <c r="I748" s="14">
        <f>'fnd enro'!I748</f>
        <v>0</v>
      </c>
      <c r="J748" s="14">
        <f>'fnd enro'!J748</f>
        <v>0</v>
      </c>
      <c r="K748" s="15">
        <f>'fnd enro'!K748</f>
        <v>3.8600000000000002E-2</v>
      </c>
      <c r="L748" s="14">
        <f>'fnd enro'!L748</f>
        <v>0</v>
      </c>
      <c r="M748" s="14">
        <f>'fnd enro'!M748</f>
        <v>0</v>
      </c>
      <c r="N748" s="14">
        <f>'fnd enro'!N748</f>
        <v>0</v>
      </c>
      <c r="O748" s="14">
        <f>'fnd enro'!O748</f>
        <v>0</v>
      </c>
      <c r="P748" s="14">
        <f>'fnd enro'!P748</f>
        <v>1</v>
      </c>
      <c r="Q748" s="14">
        <f>'fnd enro'!R748</f>
        <v>1</v>
      </c>
      <c r="R748" s="15">
        <f t="shared" si="842"/>
        <v>1.0549999999999999</v>
      </c>
      <c r="S748" s="14">
        <f>VALUE('fnd enro'!Q748)</f>
        <v>7</v>
      </c>
      <c r="T748" s="2"/>
      <c r="U748" s="1">
        <f>(($D748*'fnd base rates'!C$107)
+($E748*'fnd base rates'!C$108)
+($F748*'fnd base rates'!C$109)
+($G748*'fnd base rates'!C$110)
+($H748*'fnd base rates'!C$111)
+($I748*'fnd base rates'!C$112)
+($J748*'fnd base rates'!C$113)
+($K748*'fnd base rates'!C$114)
+($M748*'fnd base rates'!C$116)
+($N748*'fnd base rates'!C$117)
+($O748*'fnd base rates'!C$118)
+($P748*VLOOKUP($S748+12,rate_basefnd,3)))
*$R748</f>
        <v>638.38192002999995</v>
      </c>
      <c r="V748" s="1">
        <f>(($D748*'fnd base rates'!D$107)
+($E748*'fnd base rates'!D$108)
+($F748*'fnd base rates'!D$109)
+($G748*'fnd base rates'!D$110)
+($H748*'fnd base rates'!D$111)
+($I748*'fnd base rates'!D$112)
+($J748*'fnd base rates'!D$113)
+($K748*'fnd base rates'!D$114)
+($M748*'fnd base rates'!D$116)
+($N748*'fnd base rates'!D$117)
+($O748*'fnd base rates'!D$118)
+($P748*VLOOKUP($S748+12,rate_basefnd,4)))
*$R748</f>
        <v>1150.2665000000002</v>
      </c>
      <c r="W748" s="1">
        <f>(($D748*'fnd base rates'!E$107)
+($E748*'fnd base rates'!E$108)
+($F748*'fnd base rates'!E$109)
+($G748*'fnd base rates'!E$110)
+($H748*'fnd base rates'!E$111)
+($I748*'fnd base rates'!E$112)
+($J748*'fnd base rates'!E$113)
+($K748*'fnd base rates'!E$114)
+($M748*'fnd base rates'!E$116)
+($N748*'fnd base rates'!E$117)
+($O748*'fnd base rates'!E$118)
+($P748*VLOOKUP($S748+12,rate_basefnd,5)))
*$R748</f>
        <v>7443.2996966800001</v>
      </c>
      <c r="X748" s="1">
        <f>(($D748*'fnd base rates'!F$107)
+($E748*'fnd base rates'!F$108)
+($F748*'fnd base rates'!F$109)
+($G748*'fnd base rates'!F$110)
+($H748*'fnd base rates'!F$111)
+($I748*'fnd base rates'!F$112)
+($J748*'fnd base rates'!F$113)
+($K748*'fnd base rates'!F$114)
+($M748*'fnd base rates'!F$116)
+($N748*'fnd base rates'!F$117)
+($O748*'fnd base rates'!F$118)
+($P748*VLOOKUP($S748+12,rate_basefnd,6)))
*$R748</f>
        <v>1316.05596466</v>
      </c>
      <c r="Y748" s="1">
        <f>(($D748*'fnd base rates'!G$107)
+($E748*'fnd base rates'!G$108)
+($F748*'fnd base rates'!G$109)
+($G748*'fnd base rates'!G$110)
+($H748*'fnd base rates'!G$111)
+($I748*'fnd base rates'!G$112)
+($J748*'fnd base rates'!G$113)
+($K748*'fnd base rates'!G$114)
+($M748*'fnd base rates'!G$116)
+($N748*'fnd base rates'!G$117)
+($O748*'fnd base rates'!G$118)
+($P748*VLOOKUP($S748+12,rate_basefnd,7)))
*$R748</f>
        <v>327.90801250999999</v>
      </c>
      <c r="Z748" s="1">
        <f>(($D748*'fnd base rates'!H$107)
+($E748*'fnd base rates'!H$108)
+($F748*'fnd base rates'!H$109)
+($G748*'fnd base rates'!H$110)
+($H748*'fnd base rates'!H$111)
+($I748*'fnd base rates'!H$112)
+($J748*'fnd base rates'!H$113)
+($K748*'fnd base rates'!H$114)
+($M748*'fnd base rates'!H$116)
+($N748*'fnd base rates'!H$117)
+($O748*'fnd base rates'!H$118)
+($P748*VLOOKUP($S748+12,rate_basefnd,8)))</f>
        <v>547.04893400000003</v>
      </c>
      <c r="AA748" s="1">
        <f>(($D748*'fnd base rates'!I$107)
+($E748*'fnd base rates'!I$108)
+($F748*'fnd base rates'!I$109)
+($G748*'fnd base rates'!I$110)
+($H748*'fnd base rates'!I$111)
+($I748*'fnd base rates'!I$112)
+($J748*'fnd base rates'!I$113)
+($K748*'fnd base rates'!I$114)
+($M748*'fnd base rates'!I$116)
+($N748*'fnd base rates'!I$117)
+($O748*'fnd base rates'!I$118)
+($P748*VLOOKUP($S748+12,rate_basefnd,9)))
*$R748</f>
        <v>458.83004999999997</v>
      </c>
      <c r="AB748" s="1">
        <f>(($D748*'fnd base rates'!J$107)
+($E748*'fnd base rates'!J$108)
+($F748*'fnd base rates'!J$109)
+($G748*'fnd base rates'!J$110)
+($H748*'fnd base rates'!J$111)
+($I748*'fnd base rates'!J$112)
+($J748*'fnd base rates'!J$113)
+($K748*'fnd base rates'!J$114)
+($M748*'fnd base rates'!J$116)
+($N748*'fnd base rates'!J$117)
+($O748*'fnd base rates'!J$118)
+($P748*VLOOKUP($S748+12,rate_basefnd,10)))
*$R748</f>
        <v>865.46924999999987</v>
      </c>
      <c r="AC748" s="1">
        <f>(($D748*'fnd base rates'!K$107)
+($E748*'fnd base rates'!K$108)
+($F748*'fnd base rates'!K$109)
+($G748*'fnd base rates'!K$110)
+($H748*'fnd base rates'!K$111)
+($I748*'fnd base rates'!K$112)
+($J748*'fnd base rates'!K$113)
+($K748*'fnd base rates'!K$114)
+($M748*'fnd base rates'!K$116)
+($N748*'fnd base rates'!K$117)
+($O748*'fnd base rates'!K$118)
+($P748*VLOOKUP($S748+12,rate_basefnd,11)))
*$R748</f>
        <v>1160.7214233999998</v>
      </c>
      <c r="AD748" s="1">
        <f>(($D748*'fnd base rates'!L$107)
+($E748*'fnd base rates'!L$108)
+($F748*'fnd base rates'!L$109)
+($G748*'fnd base rates'!L$110)
+($H748*'fnd base rates'!L$111)
+($I748*'fnd base rates'!L$112)
+($J748*'fnd base rates'!L$113)
+($K748*'fnd base rates'!L$114)
+($M748*'fnd base rates'!L$116)
+($N748*'fnd base rates'!L$117)
+($O748*'fnd base rates'!L$118)
+($P748*VLOOKUP($S748+12,rate_basefnd,12)))</f>
        <v>1959.70668</v>
      </c>
      <c r="AE748" s="1">
        <f>(($D748*'fnd base rates'!M$107)
+($E748*'fnd base rates'!M$108)
+($F748*'fnd base rates'!M$109)
+($G748*'fnd base rates'!M$110)
+($H748*'fnd base rates'!M$111)
+($I748*'fnd base rates'!M$112)
+($J748*'fnd base rates'!M$113)
+($K748*'fnd base rates'!M$114)
+($M748*'fnd base rates'!M$116)
+($N748*'fnd base rates'!M$117)
+($O748*'fnd base rates'!M$118)
+($P748*VLOOKUP($S748+12,rate_basefnd,13)))</f>
        <v>0</v>
      </c>
      <c r="AF748" s="4">
        <f t="shared" si="843"/>
        <v>15867.688431280001</v>
      </c>
      <c r="AH748" s="269">
        <f t="shared" si="844"/>
        <v>487274030</v>
      </c>
      <c r="AI748" s="4" t="str">
        <f t="shared" si="845"/>
        <v>487</v>
      </c>
      <c r="AJ748" s="2" t="str">
        <f t="shared" si="846"/>
        <v>274</v>
      </c>
      <c r="AK748" s="2" t="str">
        <f t="shared" si="847"/>
        <v>030</v>
      </c>
      <c r="AL748" s="4">
        <f t="shared" si="848"/>
        <v>1</v>
      </c>
      <c r="AM748" s="4">
        <f t="shared" si="839"/>
        <v>1</v>
      </c>
      <c r="AN748" s="4">
        <f t="shared" si="849"/>
        <v>15867.688431280001</v>
      </c>
      <c r="AO748" s="4">
        <f t="shared" si="850"/>
        <v>15868</v>
      </c>
      <c r="AP748" s="4">
        <f t="shared" si="840"/>
        <v>0</v>
      </c>
      <c r="AQ748" s="4">
        <v>15868</v>
      </c>
      <c r="AW748" s="4">
        <v>15868</v>
      </c>
      <c r="AX748" s="5">
        <f t="shared" si="851"/>
        <v>0</v>
      </c>
      <c r="AY748" s="4">
        <v>15868</v>
      </c>
      <c r="AZ748" s="5"/>
      <c r="BB748" s="5">
        <f t="shared" ref="BB748" si="885">BC748-BA748</f>
        <v>0</v>
      </c>
    </row>
    <row r="749" spans="1:54" s="4" customFormat="1">
      <c r="A749" s="269">
        <v>487</v>
      </c>
      <c r="B749" s="2">
        <v>487274031</v>
      </c>
      <c r="C749" s="9" t="s">
        <v>306</v>
      </c>
      <c r="D749" s="14">
        <f>'fnd enro'!D749</f>
        <v>0</v>
      </c>
      <c r="E749" s="14">
        <f>'fnd enro'!E749</f>
        <v>0</v>
      </c>
      <c r="F749" s="14">
        <f>'fnd enro'!F749</f>
        <v>0</v>
      </c>
      <c r="G749" s="14">
        <f>'fnd enro'!G749</f>
        <v>4</v>
      </c>
      <c r="H749" s="14">
        <f>'fnd enro'!H749</f>
        <v>0</v>
      </c>
      <c r="I749" s="14">
        <f>'fnd enro'!I749</f>
        <v>0</v>
      </c>
      <c r="J749" s="14">
        <f>'fnd enro'!J749</f>
        <v>0</v>
      </c>
      <c r="K749" s="15">
        <f>'fnd enro'!K749</f>
        <v>0.15440000000000001</v>
      </c>
      <c r="L749" s="14">
        <f>'fnd enro'!L749</f>
        <v>0</v>
      </c>
      <c r="M749" s="14">
        <f>'fnd enro'!M749</f>
        <v>1</v>
      </c>
      <c r="N749" s="14">
        <f>'fnd enro'!N749</f>
        <v>0</v>
      </c>
      <c r="O749" s="14">
        <f>'fnd enro'!O749</f>
        <v>0</v>
      </c>
      <c r="P749" s="14">
        <f>'fnd enro'!P749</f>
        <v>2</v>
      </c>
      <c r="Q749" s="14">
        <f>'fnd enro'!R749</f>
        <v>4</v>
      </c>
      <c r="R749" s="15">
        <f t="shared" si="842"/>
        <v>1.0549999999999999</v>
      </c>
      <c r="S749" s="14">
        <f>VALUE('fnd enro'!Q749)</f>
        <v>5</v>
      </c>
      <c r="T749" s="2"/>
      <c r="U749" s="1">
        <f>(($D749*'fnd base rates'!C$107)
+($E749*'fnd base rates'!C$108)
+($F749*'fnd base rates'!C$109)
+($G749*'fnd base rates'!C$110)
+($H749*'fnd base rates'!C$111)
+($I749*'fnd base rates'!C$112)
+($J749*'fnd base rates'!C$113)
+($K749*'fnd base rates'!C$114)
+($M749*'fnd base rates'!C$116)
+($N749*'fnd base rates'!C$117)
+($O749*'fnd base rates'!C$118)
+($P749*VLOOKUP($S749+12,rate_basefnd,3)))
*$R749</f>
        <v>2496.9163801199998</v>
      </c>
      <c r="V749" s="1">
        <f>(($D749*'fnd base rates'!D$107)
+($E749*'fnd base rates'!D$108)
+($F749*'fnd base rates'!D$109)
+($G749*'fnd base rates'!D$110)
+($H749*'fnd base rates'!D$111)
+($I749*'fnd base rates'!D$112)
+($J749*'fnd base rates'!D$113)
+($K749*'fnd base rates'!D$114)
+($M749*'fnd base rates'!D$116)
+($N749*'fnd base rates'!D$117)
+($O749*'fnd base rates'!D$118)
+($P749*VLOOKUP($S749+12,rate_basefnd,4)))
*$R749</f>
        <v>4013.9162999999999</v>
      </c>
      <c r="W749" s="1">
        <f>(($D749*'fnd base rates'!E$107)
+($E749*'fnd base rates'!E$108)
+($F749*'fnd base rates'!E$109)
+($G749*'fnd base rates'!E$110)
+($H749*'fnd base rates'!E$111)
+($I749*'fnd base rates'!E$112)
+($J749*'fnd base rates'!E$113)
+($K749*'fnd base rates'!E$114)
+($M749*'fnd base rates'!E$116)
+($N749*'fnd base rates'!E$117)
+($O749*'fnd base rates'!E$118)
+($P749*VLOOKUP($S749+12,rate_basefnd,5)))
*$R749</f>
        <v>23525.478236720002</v>
      </c>
      <c r="X749" s="1">
        <f>(($D749*'fnd base rates'!F$107)
+($E749*'fnd base rates'!F$108)
+($F749*'fnd base rates'!F$109)
+($G749*'fnd base rates'!F$110)
+($H749*'fnd base rates'!F$111)
+($I749*'fnd base rates'!F$112)
+($J749*'fnd base rates'!F$113)
+($K749*'fnd base rates'!F$114)
+($M749*'fnd base rates'!F$116)
+($N749*'fnd base rates'!F$117)
+($O749*'fnd base rates'!F$118)
+($P749*VLOOKUP($S749+12,rate_basefnd,6)))
*$R749</f>
        <v>5450.9799586400004</v>
      </c>
      <c r="Y749" s="1">
        <f>(($D749*'fnd base rates'!G$107)
+($E749*'fnd base rates'!G$108)
+($F749*'fnd base rates'!G$109)
+($G749*'fnd base rates'!G$110)
+($H749*'fnd base rates'!G$111)
+($I749*'fnd base rates'!G$112)
+($J749*'fnd base rates'!G$113)
+($K749*'fnd base rates'!G$114)
+($M749*'fnd base rates'!G$116)
+($N749*'fnd base rates'!G$117)
+($O749*'fnd base rates'!G$118)
+($P749*VLOOKUP($S749+12,rate_basefnd,7)))
*$R749</f>
        <v>998.49750004000009</v>
      </c>
      <c r="Z749" s="1">
        <f>(($D749*'fnd base rates'!H$107)
+($E749*'fnd base rates'!H$108)
+($F749*'fnd base rates'!H$109)
+($G749*'fnd base rates'!H$110)
+($H749*'fnd base rates'!H$111)
+($I749*'fnd base rates'!H$112)
+($J749*'fnd base rates'!H$113)
+($K749*'fnd base rates'!H$114)
+($M749*'fnd base rates'!H$116)
+($N749*'fnd base rates'!H$117)
+($O749*'fnd base rates'!H$118)
+($P749*VLOOKUP($S749+12,rate_basefnd,8)))</f>
        <v>2261.3657359999997</v>
      </c>
      <c r="AA749" s="1">
        <f>(($D749*'fnd base rates'!I$107)
+($E749*'fnd base rates'!I$108)
+($F749*'fnd base rates'!I$109)
+($G749*'fnd base rates'!I$110)
+($H749*'fnd base rates'!I$111)
+($I749*'fnd base rates'!I$112)
+($J749*'fnd base rates'!I$113)
+($K749*'fnd base rates'!I$114)
+($M749*'fnd base rates'!I$116)
+($N749*'fnd base rates'!I$117)
+($O749*'fnd base rates'!I$118)
+($P749*VLOOKUP($S749+12,rate_basefnd,9)))
*$R749</f>
        <v>1609.4235999999999</v>
      </c>
      <c r="AB749" s="1">
        <f>(($D749*'fnd base rates'!J$107)
+($E749*'fnd base rates'!J$108)
+($F749*'fnd base rates'!J$109)
+($G749*'fnd base rates'!J$110)
+($H749*'fnd base rates'!J$111)
+($I749*'fnd base rates'!J$112)
+($J749*'fnd base rates'!J$113)
+($K749*'fnd base rates'!J$114)
+($M749*'fnd base rates'!J$116)
+($N749*'fnd base rates'!J$117)
+($O749*'fnd base rates'!J$118)
+($P749*VLOOKUP($S749+12,rate_basefnd,10)))
*$R749</f>
        <v>1898.8944999999997</v>
      </c>
      <c r="AC749" s="1">
        <f>(($D749*'fnd base rates'!K$107)
+($E749*'fnd base rates'!K$108)
+($F749*'fnd base rates'!K$109)
+($G749*'fnd base rates'!K$110)
+($H749*'fnd base rates'!K$111)
+($I749*'fnd base rates'!K$112)
+($J749*'fnd base rates'!K$113)
+($K749*'fnd base rates'!K$114)
+($M749*'fnd base rates'!K$116)
+($N749*'fnd base rates'!K$117)
+($O749*'fnd base rates'!K$118)
+($P749*VLOOKUP($S749+12,rate_basefnd,11)))
*$R749</f>
        <v>4963.0254435999987</v>
      </c>
      <c r="AD749" s="1">
        <f>(($D749*'fnd base rates'!L$107)
+($E749*'fnd base rates'!L$108)
+($F749*'fnd base rates'!L$109)
+($G749*'fnd base rates'!L$110)
+($H749*'fnd base rates'!L$111)
+($I749*'fnd base rates'!L$112)
+($J749*'fnd base rates'!L$113)
+($K749*'fnd base rates'!L$114)
+($M749*'fnd base rates'!L$116)
+($N749*'fnd base rates'!L$117)
+($O749*'fnd base rates'!L$118)
+($P749*VLOOKUP($S749+12,rate_basefnd,12)))</f>
        <v>6958.65672</v>
      </c>
      <c r="AE749" s="1">
        <f>(($D749*'fnd base rates'!M$107)
+($E749*'fnd base rates'!M$108)
+($F749*'fnd base rates'!M$109)
+($G749*'fnd base rates'!M$110)
+($H749*'fnd base rates'!M$111)
+($I749*'fnd base rates'!M$112)
+($J749*'fnd base rates'!M$113)
+($K749*'fnd base rates'!M$114)
+($M749*'fnd base rates'!M$116)
+($N749*'fnd base rates'!M$117)
+($O749*'fnd base rates'!M$118)
+($P749*VLOOKUP($S749+12,rate_basefnd,13)))</f>
        <v>0</v>
      </c>
      <c r="AF749" s="4">
        <f t="shared" si="843"/>
        <v>54177.154375120001</v>
      </c>
      <c r="AH749" s="269">
        <f t="shared" si="844"/>
        <v>487274031</v>
      </c>
      <c r="AI749" s="4" t="str">
        <f t="shared" si="845"/>
        <v>487</v>
      </c>
      <c r="AJ749" s="2" t="str">
        <f t="shared" si="846"/>
        <v>274</v>
      </c>
      <c r="AK749" s="2" t="str">
        <f t="shared" si="847"/>
        <v>031</v>
      </c>
      <c r="AL749" s="4">
        <f t="shared" si="848"/>
        <v>1</v>
      </c>
      <c r="AM749" s="4">
        <f t="shared" si="839"/>
        <v>4</v>
      </c>
      <c r="AN749" s="4">
        <f t="shared" si="849"/>
        <v>54177.154375120001</v>
      </c>
      <c r="AO749" s="4">
        <f t="shared" si="850"/>
        <v>13544</v>
      </c>
      <c r="AP749" s="4">
        <f t="shared" si="840"/>
        <v>0</v>
      </c>
      <c r="AQ749" s="4">
        <v>13544</v>
      </c>
      <c r="AW749" s="4">
        <v>13544</v>
      </c>
      <c r="AX749" s="5">
        <f t="shared" si="851"/>
        <v>0</v>
      </c>
      <c r="AY749" s="4">
        <v>13544</v>
      </c>
      <c r="AZ749" s="5"/>
      <c r="BB749" s="5">
        <f t="shared" ref="BB749" si="886">BC749-BA749</f>
        <v>0</v>
      </c>
    </row>
    <row r="750" spans="1:54" s="4" customFormat="1">
      <c r="A750" s="269">
        <v>487</v>
      </c>
      <c r="B750" s="2">
        <v>487274035</v>
      </c>
      <c r="C750" s="9" t="s">
        <v>306</v>
      </c>
      <c r="D750" s="14">
        <f>'fnd enro'!D750</f>
        <v>2</v>
      </c>
      <c r="E750" s="14">
        <f>'fnd enro'!E750</f>
        <v>0</v>
      </c>
      <c r="F750" s="14">
        <f>'fnd enro'!F750</f>
        <v>0</v>
      </c>
      <c r="G750" s="14">
        <f>'fnd enro'!G750</f>
        <v>19</v>
      </c>
      <c r="H750" s="14">
        <f>'fnd enro'!H750</f>
        <v>1</v>
      </c>
      <c r="I750" s="14">
        <f>'fnd enro'!I750</f>
        <v>0</v>
      </c>
      <c r="J750" s="14">
        <f>'fnd enro'!J750</f>
        <v>0</v>
      </c>
      <c r="K750" s="15">
        <f>'fnd enro'!K750</f>
        <v>0.77200000000000002</v>
      </c>
      <c r="L750" s="14">
        <f>'fnd enro'!L750</f>
        <v>0</v>
      </c>
      <c r="M750" s="14">
        <f>'fnd enro'!M750</f>
        <v>2</v>
      </c>
      <c r="N750" s="14">
        <f>'fnd enro'!N750</f>
        <v>0</v>
      </c>
      <c r="O750" s="14">
        <f>'fnd enro'!O750</f>
        <v>0</v>
      </c>
      <c r="P750" s="14">
        <f>'fnd enro'!P750</f>
        <v>19</v>
      </c>
      <c r="Q750" s="14">
        <f>'fnd enro'!R750</f>
        <v>21</v>
      </c>
      <c r="R750" s="15">
        <f t="shared" si="842"/>
        <v>1.0549999999999999</v>
      </c>
      <c r="S750" s="14">
        <f>VALUE('fnd enro'!Q750)</f>
        <v>11</v>
      </c>
      <c r="T750" s="2"/>
      <c r="U750" s="1">
        <f>(($D750*'fnd base rates'!C$107)
+($E750*'fnd base rates'!C$108)
+($F750*'fnd base rates'!C$109)
+($G750*'fnd base rates'!C$110)
+($H750*'fnd base rates'!C$111)
+($I750*'fnd base rates'!C$112)
+($J750*'fnd base rates'!C$113)
+($K750*'fnd base rates'!C$114)
+($M750*'fnd base rates'!C$116)
+($N750*'fnd base rates'!C$117)
+($O750*'fnd base rates'!C$118)
+($P750*VLOOKUP($S750+12,rate_basefnd,3)))
*$R750</f>
        <v>13655.864000600002</v>
      </c>
      <c r="V750" s="1">
        <f>(($D750*'fnd base rates'!D$107)
+($E750*'fnd base rates'!D$108)
+($F750*'fnd base rates'!D$109)
+($G750*'fnd base rates'!D$110)
+($H750*'fnd base rates'!D$111)
+($I750*'fnd base rates'!D$112)
+($J750*'fnd base rates'!D$113)
+($K750*'fnd base rates'!D$114)
+($M750*'fnd base rates'!D$116)
+($N750*'fnd base rates'!D$117)
+($O750*'fnd base rates'!D$118)
+($P750*VLOOKUP($S750+12,rate_basefnd,4)))
*$R750</f>
        <v>25265.266600000003</v>
      </c>
      <c r="W750" s="1">
        <f>(($D750*'fnd base rates'!E$107)
+($E750*'fnd base rates'!E$108)
+($F750*'fnd base rates'!E$109)
+($G750*'fnd base rates'!E$110)
+($H750*'fnd base rates'!E$111)
+($I750*'fnd base rates'!E$112)
+($J750*'fnd base rates'!E$113)
+($K750*'fnd base rates'!E$114)
+($M750*'fnd base rates'!E$116)
+($N750*'fnd base rates'!E$117)
+($O750*'fnd base rates'!E$118)
+($P750*VLOOKUP($S750+12,rate_basefnd,5)))
*$R750</f>
        <v>165271.73978360003</v>
      </c>
      <c r="X750" s="1">
        <f>(($D750*'fnd base rates'!F$107)
+($E750*'fnd base rates'!F$108)
+($F750*'fnd base rates'!F$109)
+($G750*'fnd base rates'!F$110)
+($H750*'fnd base rates'!F$111)
+($I750*'fnd base rates'!F$112)
+($J750*'fnd base rates'!F$113)
+($K750*'fnd base rates'!F$114)
+($M750*'fnd base rates'!F$116)
+($N750*'fnd base rates'!F$117)
+($O750*'fnd base rates'!F$118)
+($P750*VLOOKUP($S750+12,rate_basefnd,6)))
*$R750</f>
        <v>27377.902243199998</v>
      </c>
      <c r="Y750" s="1">
        <f>(($D750*'fnd base rates'!G$107)
+($E750*'fnd base rates'!G$108)
+($F750*'fnd base rates'!G$109)
+($G750*'fnd base rates'!G$110)
+($H750*'fnd base rates'!G$111)
+($I750*'fnd base rates'!G$112)
+($J750*'fnd base rates'!G$113)
+($K750*'fnd base rates'!G$114)
+($M750*'fnd base rates'!G$116)
+($N750*'fnd base rates'!G$117)
+($O750*'fnd base rates'!G$118)
+($P750*VLOOKUP($S750+12,rate_basefnd,7)))
*$R750</f>
        <v>7334.7563001999997</v>
      </c>
      <c r="Z750" s="1">
        <f>(($D750*'fnd base rates'!H$107)
+($E750*'fnd base rates'!H$108)
+($F750*'fnd base rates'!H$109)
+($G750*'fnd base rates'!H$110)
+($H750*'fnd base rates'!H$111)
+($I750*'fnd base rates'!H$112)
+($J750*'fnd base rates'!H$113)
+($K750*'fnd base rates'!H$114)
+($M750*'fnd base rates'!H$116)
+($N750*'fnd base rates'!H$117)
+($O750*'fnd base rates'!H$118)
+($P750*VLOOKUP($S750+12,rate_basefnd,8)))</f>
        <v>11775.818680000002</v>
      </c>
      <c r="AA750" s="1">
        <f>(($D750*'fnd base rates'!I$107)
+($E750*'fnd base rates'!I$108)
+($F750*'fnd base rates'!I$109)
+($G750*'fnd base rates'!I$110)
+($H750*'fnd base rates'!I$111)
+($I750*'fnd base rates'!I$112)
+($J750*'fnd base rates'!I$113)
+($K750*'fnd base rates'!I$114)
+($M750*'fnd base rates'!I$116)
+($N750*'fnd base rates'!I$117)
+($O750*'fnd base rates'!I$118)
+($P750*VLOOKUP($S750+12,rate_basefnd,9)))
*$R750</f>
        <v>10145.903350000001</v>
      </c>
      <c r="AB750" s="1">
        <f>(($D750*'fnd base rates'!J$107)
+($E750*'fnd base rates'!J$108)
+($F750*'fnd base rates'!J$109)
+($G750*'fnd base rates'!J$110)
+($H750*'fnd base rates'!J$111)
+($I750*'fnd base rates'!J$112)
+($J750*'fnd base rates'!J$113)
+($K750*'fnd base rates'!J$114)
+($M750*'fnd base rates'!J$116)
+($N750*'fnd base rates'!J$117)
+($O750*'fnd base rates'!J$118)
+($P750*VLOOKUP($S750+12,rate_basefnd,10)))
*$R750</f>
        <v>19788.2552</v>
      </c>
      <c r="AC750" s="1">
        <f>(($D750*'fnd base rates'!K$107)
+($E750*'fnd base rates'!K$108)
+($F750*'fnd base rates'!K$109)
+($G750*'fnd base rates'!K$110)
+($H750*'fnd base rates'!K$111)
+($I750*'fnd base rates'!K$112)
+($J750*'fnd base rates'!K$113)
+($K750*'fnd base rates'!K$114)
+($M750*'fnd base rates'!K$116)
+($N750*'fnd base rates'!K$117)
+($O750*'fnd base rates'!K$118)
+($P750*VLOOKUP($S750+12,rate_basefnd,11)))
*$R750</f>
        <v>24968.904017999997</v>
      </c>
      <c r="AD750" s="1">
        <f>(($D750*'fnd base rates'!L$107)
+($E750*'fnd base rates'!L$108)
+($F750*'fnd base rates'!L$109)
+($G750*'fnd base rates'!L$110)
+($H750*'fnd base rates'!L$111)
+($I750*'fnd base rates'!L$112)
+($J750*'fnd base rates'!L$113)
+($K750*'fnd base rates'!L$114)
+($M750*'fnd base rates'!L$116)
+($N750*'fnd base rates'!L$117)
+($O750*'fnd base rates'!L$118)
+($P750*VLOOKUP($S750+12,rate_basefnd,12)))</f>
        <v>42735.183600000004</v>
      </c>
      <c r="AE750" s="1">
        <f>(($D750*'fnd base rates'!M$107)
+($E750*'fnd base rates'!M$108)
+($F750*'fnd base rates'!M$109)
+($G750*'fnd base rates'!M$110)
+($H750*'fnd base rates'!M$111)
+($I750*'fnd base rates'!M$112)
+($J750*'fnd base rates'!M$113)
+($K750*'fnd base rates'!M$114)
+($M750*'fnd base rates'!M$116)
+($N750*'fnd base rates'!M$117)
+($O750*'fnd base rates'!M$118)
+($P750*VLOOKUP($S750+12,rate_basefnd,13)))</f>
        <v>0</v>
      </c>
      <c r="AF750" s="4">
        <f t="shared" si="843"/>
        <v>348319.59377560002</v>
      </c>
      <c r="AH750" s="269">
        <f t="shared" si="844"/>
        <v>487274035</v>
      </c>
      <c r="AI750" s="4" t="str">
        <f t="shared" si="845"/>
        <v>487</v>
      </c>
      <c r="AJ750" s="2" t="str">
        <f t="shared" si="846"/>
        <v>274</v>
      </c>
      <c r="AK750" s="2" t="str">
        <f t="shared" si="847"/>
        <v>035</v>
      </c>
      <c r="AL750" s="4">
        <f t="shared" si="848"/>
        <v>1</v>
      </c>
      <c r="AM750" s="4">
        <f t="shared" si="839"/>
        <v>21</v>
      </c>
      <c r="AN750" s="4">
        <f t="shared" si="849"/>
        <v>348319.59377560002</v>
      </c>
      <c r="AO750" s="4">
        <f t="shared" si="850"/>
        <v>16587</v>
      </c>
      <c r="AP750" s="4">
        <f t="shared" si="840"/>
        <v>0</v>
      </c>
      <c r="AQ750" s="4">
        <v>16587</v>
      </c>
      <c r="AW750" s="4">
        <v>16587</v>
      </c>
      <c r="AX750" s="5">
        <f t="shared" si="851"/>
        <v>0</v>
      </c>
      <c r="AY750" s="4">
        <v>16587</v>
      </c>
      <c r="AZ750" s="5"/>
      <c r="BB750" s="5">
        <f t="shared" ref="BB750" si="887">BC750-BA750</f>
        <v>0</v>
      </c>
    </row>
    <row r="751" spans="1:54" s="4" customFormat="1">
      <c r="A751" s="269">
        <v>487</v>
      </c>
      <c r="B751" s="2">
        <v>487274044</v>
      </c>
      <c r="C751" s="9" t="s">
        <v>306</v>
      </c>
      <c r="D751" s="14">
        <f>'fnd enro'!D751</f>
        <v>0</v>
      </c>
      <c r="E751" s="14">
        <f>'fnd enro'!E751</f>
        <v>0</v>
      </c>
      <c r="F751" s="14">
        <f>'fnd enro'!F751</f>
        <v>0</v>
      </c>
      <c r="G751" s="14">
        <f>'fnd enro'!G751</f>
        <v>2</v>
      </c>
      <c r="H751" s="14">
        <f>'fnd enro'!H751</f>
        <v>0</v>
      </c>
      <c r="I751" s="14">
        <f>'fnd enro'!I751</f>
        <v>0</v>
      </c>
      <c r="J751" s="14">
        <f>'fnd enro'!J751</f>
        <v>0</v>
      </c>
      <c r="K751" s="15">
        <f>'fnd enro'!K751</f>
        <v>7.7200000000000005E-2</v>
      </c>
      <c r="L751" s="14">
        <f>'fnd enro'!L751</f>
        <v>0</v>
      </c>
      <c r="M751" s="14">
        <f>'fnd enro'!M751</f>
        <v>0</v>
      </c>
      <c r="N751" s="14">
        <f>'fnd enro'!N751</f>
        <v>0</v>
      </c>
      <c r="O751" s="14">
        <f>'fnd enro'!O751</f>
        <v>0</v>
      </c>
      <c r="P751" s="14">
        <f>'fnd enro'!P751</f>
        <v>2</v>
      </c>
      <c r="Q751" s="14">
        <f>'fnd enro'!R751</f>
        <v>2</v>
      </c>
      <c r="R751" s="15">
        <f t="shared" si="842"/>
        <v>1.0549999999999999</v>
      </c>
      <c r="S751" s="14">
        <f>VALUE('fnd enro'!Q751)</f>
        <v>11</v>
      </c>
      <c r="T751" s="2"/>
      <c r="U751" s="1">
        <f>(($D751*'fnd base rates'!C$107)
+($E751*'fnd base rates'!C$108)
+($F751*'fnd base rates'!C$109)
+($G751*'fnd base rates'!C$110)
+($H751*'fnd base rates'!C$111)
+($I751*'fnd base rates'!C$112)
+($J751*'fnd base rates'!C$113)
+($K751*'fnd base rates'!C$114)
+($M751*'fnd base rates'!C$116)
+($N751*'fnd base rates'!C$117)
+($O751*'fnd base rates'!C$118)
+($P751*VLOOKUP($S751+12,rate_basefnd,3)))
*$R751</f>
        <v>1308.3716400600001</v>
      </c>
      <c r="V751" s="1">
        <f>(($D751*'fnd base rates'!D$107)
+($E751*'fnd base rates'!D$108)
+($F751*'fnd base rates'!D$109)
+($G751*'fnd base rates'!D$110)
+($H751*'fnd base rates'!D$111)
+($I751*'fnd base rates'!D$112)
+($J751*'fnd base rates'!D$113)
+($K751*'fnd base rates'!D$114)
+($M751*'fnd base rates'!D$116)
+($N751*'fnd base rates'!D$117)
+($O751*'fnd base rates'!D$118)
+($P751*VLOOKUP($S751+12,rate_basefnd,4)))
*$R751</f>
        <v>2450.2585999999997</v>
      </c>
      <c r="W751" s="1">
        <f>(($D751*'fnd base rates'!E$107)
+($E751*'fnd base rates'!E$108)
+($F751*'fnd base rates'!E$109)
+($G751*'fnd base rates'!E$110)
+($H751*'fnd base rates'!E$111)
+($I751*'fnd base rates'!E$112)
+($J751*'fnd base rates'!E$113)
+($K751*'fnd base rates'!E$114)
+($M751*'fnd base rates'!E$116)
+($N751*'fnd base rates'!E$117)
+($O751*'fnd base rates'!E$118)
+($P751*VLOOKUP($S751+12,rate_basefnd,5)))
*$R751</f>
        <v>16348.04869336</v>
      </c>
      <c r="X751" s="1">
        <f>(($D751*'fnd base rates'!F$107)
+($E751*'fnd base rates'!F$108)
+($F751*'fnd base rates'!F$109)
+($G751*'fnd base rates'!F$110)
+($H751*'fnd base rates'!F$111)
+($I751*'fnd base rates'!F$112)
+($J751*'fnd base rates'!F$113)
+($K751*'fnd base rates'!F$114)
+($M751*'fnd base rates'!F$116)
+($N751*'fnd base rates'!F$117)
+($O751*'fnd base rates'!F$118)
+($P751*VLOOKUP($S751+12,rate_basefnd,6)))
*$R751</f>
        <v>2632.1119293199999</v>
      </c>
      <c r="Y751" s="1">
        <f>(($D751*'fnd base rates'!G$107)
+($E751*'fnd base rates'!G$108)
+($F751*'fnd base rates'!G$109)
+($G751*'fnd base rates'!G$110)
+($H751*'fnd base rates'!G$111)
+($I751*'fnd base rates'!G$112)
+($J751*'fnd base rates'!G$113)
+($K751*'fnd base rates'!G$114)
+($M751*'fnd base rates'!G$116)
+($N751*'fnd base rates'!G$117)
+($O751*'fnd base rates'!G$118)
+($P751*VLOOKUP($S751+12,rate_basefnd,7)))
*$R751</f>
        <v>726.73312501999987</v>
      </c>
      <c r="Z751" s="1">
        <f>(($D751*'fnd base rates'!H$107)
+($E751*'fnd base rates'!H$108)
+($F751*'fnd base rates'!H$109)
+($G751*'fnd base rates'!H$110)
+($H751*'fnd base rates'!H$111)
+($I751*'fnd base rates'!H$112)
+($J751*'fnd base rates'!H$113)
+($K751*'fnd base rates'!H$114)
+($M751*'fnd base rates'!H$116)
+($N751*'fnd base rates'!H$117)
+($O751*'fnd base rates'!H$118)
+($P751*VLOOKUP($S751+12,rate_basefnd,8)))</f>
        <v>1104.397868</v>
      </c>
      <c r="AA751" s="1">
        <f>(($D751*'fnd base rates'!I$107)
+($E751*'fnd base rates'!I$108)
+($F751*'fnd base rates'!I$109)
+($G751*'fnd base rates'!I$110)
+($H751*'fnd base rates'!I$111)
+($I751*'fnd base rates'!I$112)
+($J751*'fnd base rates'!I$113)
+($K751*'fnd base rates'!I$114)
+($M751*'fnd base rates'!I$116)
+($N751*'fnd base rates'!I$117)
+($O751*'fnd base rates'!I$118)
+($P751*VLOOKUP($S751+12,rate_basefnd,9)))
*$R751</f>
        <v>976.84559999999999</v>
      </c>
      <c r="AB751" s="1">
        <f>(($D751*'fnd base rates'!J$107)
+($E751*'fnd base rates'!J$108)
+($F751*'fnd base rates'!J$109)
+($G751*'fnd base rates'!J$110)
+($H751*'fnd base rates'!J$111)
+($I751*'fnd base rates'!J$112)
+($J751*'fnd base rates'!J$113)
+($K751*'fnd base rates'!J$114)
+($M751*'fnd base rates'!J$116)
+($N751*'fnd base rates'!J$117)
+($O751*'fnd base rates'!J$118)
+($P751*VLOOKUP($S751+12,rate_basefnd,10)))
*$R751</f>
        <v>2038.4498999999996</v>
      </c>
      <c r="AC751" s="1">
        <f>(($D751*'fnd base rates'!K$107)
+($E751*'fnd base rates'!K$108)
+($F751*'fnd base rates'!K$109)
+($G751*'fnd base rates'!K$110)
+($H751*'fnd base rates'!K$111)
+($I751*'fnd base rates'!K$112)
+($J751*'fnd base rates'!K$113)
+($K751*'fnd base rates'!K$114)
+($M751*'fnd base rates'!K$116)
+($N751*'fnd base rates'!K$117)
+($O751*'fnd base rates'!K$118)
+($P751*VLOOKUP($S751+12,rate_basefnd,11)))
*$R751</f>
        <v>2321.4428467999996</v>
      </c>
      <c r="AD751" s="1">
        <f>(($D751*'fnd base rates'!L$107)
+($E751*'fnd base rates'!L$108)
+($F751*'fnd base rates'!L$109)
+($G751*'fnd base rates'!L$110)
+($H751*'fnd base rates'!L$111)
+($I751*'fnd base rates'!L$112)
+($J751*'fnd base rates'!L$113)
+($K751*'fnd base rates'!L$114)
+($M751*'fnd base rates'!L$116)
+($N751*'fnd base rates'!L$117)
+($O751*'fnd base rates'!L$118)
+($P751*VLOOKUP($S751+12,rate_basefnd,12)))</f>
        <v>4143.4933600000004</v>
      </c>
      <c r="AE751" s="1">
        <f>(($D751*'fnd base rates'!M$107)
+($E751*'fnd base rates'!M$108)
+($F751*'fnd base rates'!M$109)
+($G751*'fnd base rates'!M$110)
+($H751*'fnd base rates'!M$111)
+($I751*'fnd base rates'!M$112)
+($J751*'fnd base rates'!M$113)
+($K751*'fnd base rates'!M$114)
+($M751*'fnd base rates'!M$116)
+($N751*'fnd base rates'!M$117)
+($O751*'fnd base rates'!M$118)
+($P751*VLOOKUP($S751+12,rate_basefnd,13)))</f>
        <v>0</v>
      </c>
      <c r="AF751" s="4">
        <f t="shared" si="843"/>
        <v>34050.153562560001</v>
      </c>
      <c r="AH751" s="269">
        <f t="shared" si="844"/>
        <v>487274044</v>
      </c>
      <c r="AI751" s="4" t="str">
        <f t="shared" si="845"/>
        <v>487</v>
      </c>
      <c r="AJ751" s="2" t="str">
        <f t="shared" si="846"/>
        <v>274</v>
      </c>
      <c r="AK751" s="2" t="str">
        <f t="shared" si="847"/>
        <v>044</v>
      </c>
      <c r="AL751" s="4">
        <f t="shared" si="848"/>
        <v>1</v>
      </c>
      <c r="AM751" s="4">
        <f t="shared" si="839"/>
        <v>2</v>
      </c>
      <c r="AN751" s="4">
        <f t="shared" si="849"/>
        <v>34050.153562560001</v>
      </c>
      <c r="AO751" s="4">
        <f t="shared" si="850"/>
        <v>17025</v>
      </c>
      <c r="AP751" s="4">
        <f t="shared" si="840"/>
        <v>0</v>
      </c>
      <c r="AQ751" s="4">
        <v>17025</v>
      </c>
      <c r="AW751" s="4">
        <v>17025</v>
      </c>
      <c r="AX751" s="5">
        <f t="shared" si="851"/>
        <v>0</v>
      </c>
      <c r="AY751" s="4">
        <v>17025</v>
      </c>
      <c r="AZ751" s="5"/>
      <c r="BB751" s="5">
        <f t="shared" ref="BB751" si="888">BC751-BA751</f>
        <v>0</v>
      </c>
    </row>
    <row r="752" spans="1:54" s="4" customFormat="1">
      <c r="A752" s="269">
        <v>487</v>
      </c>
      <c r="B752" s="2">
        <v>487274048</v>
      </c>
      <c r="C752" s="9" t="s">
        <v>306</v>
      </c>
      <c r="D752" s="14">
        <f>'fnd enro'!D752</f>
        <v>0</v>
      </c>
      <c r="E752" s="14">
        <f>'fnd enro'!E752</f>
        <v>0</v>
      </c>
      <c r="F752" s="14">
        <f>'fnd enro'!F752</f>
        <v>0</v>
      </c>
      <c r="G752" s="14">
        <f>'fnd enro'!G752</f>
        <v>2</v>
      </c>
      <c r="H752" s="14">
        <f>'fnd enro'!H752</f>
        <v>0</v>
      </c>
      <c r="I752" s="14">
        <f>'fnd enro'!I752</f>
        <v>0</v>
      </c>
      <c r="J752" s="14">
        <f>'fnd enro'!J752</f>
        <v>0</v>
      </c>
      <c r="K752" s="15">
        <f>'fnd enro'!K752</f>
        <v>7.7200000000000005E-2</v>
      </c>
      <c r="L752" s="14">
        <f>'fnd enro'!L752</f>
        <v>0</v>
      </c>
      <c r="M752" s="14">
        <f>'fnd enro'!M752</f>
        <v>1</v>
      </c>
      <c r="N752" s="14">
        <f>'fnd enro'!N752</f>
        <v>0</v>
      </c>
      <c r="O752" s="14">
        <f>'fnd enro'!O752</f>
        <v>0</v>
      </c>
      <c r="P752" s="14">
        <f>'fnd enro'!P752</f>
        <v>0</v>
      </c>
      <c r="Q752" s="14">
        <f>'fnd enro'!R752</f>
        <v>2</v>
      </c>
      <c r="R752" s="15">
        <f t="shared" si="842"/>
        <v>1.0549999999999999</v>
      </c>
      <c r="S752" s="14">
        <f>VALUE('fnd enro'!Q752)</f>
        <v>4</v>
      </c>
      <c r="T752" s="2"/>
      <c r="U752" s="1">
        <f>(($D752*'fnd base rates'!C$107)
+($E752*'fnd base rates'!C$108)
+($F752*'fnd base rates'!C$109)
+($G752*'fnd base rates'!C$110)
+($H752*'fnd base rates'!C$111)
+($I752*'fnd base rates'!C$112)
+($J752*'fnd base rates'!C$113)
+($K752*'fnd base rates'!C$114)
+($M752*'fnd base rates'!C$116)
+($N752*'fnd base rates'!C$117)
+($O752*'fnd base rates'!C$118)
+($P752*VLOOKUP($S752+12,rate_basefnd,3)))
*$R752</f>
        <v>1238.65724006</v>
      </c>
      <c r="V752" s="1">
        <f>(($D752*'fnd base rates'!D$107)
+($E752*'fnd base rates'!D$108)
+($F752*'fnd base rates'!D$109)
+($G752*'fnd base rates'!D$110)
+($H752*'fnd base rates'!D$111)
+($I752*'fnd base rates'!D$112)
+($J752*'fnd base rates'!D$113)
+($K752*'fnd base rates'!D$114)
+($M752*'fnd base rates'!D$116)
+($N752*'fnd base rates'!D$117)
+($O752*'fnd base rates'!D$118)
+($P752*VLOOKUP($S752+12,rate_basefnd,4)))
*$R752</f>
        <v>1801.0749000000001</v>
      </c>
      <c r="W752" s="1">
        <f>(($D752*'fnd base rates'!E$107)
+($E752*'fnd base rates'!E$108)
+($F752*'fnd base rates'!E$109)
+($G752*'fnd base rates'!E$110)
+($H752*'fnd base rates'!E$111)
+($I752*'fnd base rates'!E$112)
+($J752*'fnd base rates'!E$113)
+($K752*'fnd base rates'!E$114)
+($M752*'fnd base rates'!E$116)
+($N752*'fnd base rates'!E$117)
+($O752*'fnd base rates'!E$118)
+($P752*VLOOKUP($S752+12,rate_basefnd,5)))
*$R752</f>
        <v>9494.9480433600002</v>
      </c>
      <c r="X752" s="1">
        <f>(($D752*'fnd base rates'!F$107)
+($E752*'fnd base rates'!F$108)
+($F752*'fnd base rates'!F$109)
+($G752*'fnd base rates'!F$110)
+($H752*'fnd base rates'!F$111)
+($I752*'fnd base rates'!F$112)
+($J752*'fnd base rates'!F$113)
+($K752*'fnd base rates'!F$114)
+($M752*'fnd base rates'!F$116)
+($N752*'fnd base rates'!F$117)
+($O752*'fnd base rates'!F$118)
+($P752*VLOOKUP($S752+12,rate_basefnd,6)))
*$R752</f>
        <v>2818.86802932</v>
      </c>
      <c r="Y752" s="1">
        <f>(($D752*'fnd base rates'!G$107)
+($E752*'fnd base rates'!G$108)
+($F752*'fnd base rates'!G$109)
+($G752*'fnd base rates'!G$110)
+($H752*'fnd base rates'!G$111)
+($I752*'fnd base rates'!G$112)
+($J752*'fnd base rates'!G$113)
+($K752*'fnd base rates'!G$114)
+($M752*'fnd base rates'!G$116)
+($N752*'fnd base rates'!G$117)
+($O752*'fnd base rates'!G$118)
+($P752*VLOOKUP($S752+12,rate_basefnd,7)))
*$R752</f>
        <v>384.18517501999997</v>
      </c>
      <c r="Z752" s="1">
        <f>(($D752*'fnd base rates'!H$107)
+($E752*'fnd base rates'!H$108)
+($F752*'fnd base rates'!H$109)
+($G752*'fnd base rates'!H$110)
+($H752*'fnd base rates'!H$111)
+($I752*'fnd base rates'!H$112)
+($J752*'fnd base rates'!H$113)
+($K752*'fnd base rates'!H$114)
+($M752*'fnd base rates'!H$116)
+($N752*'fnd base rates'!H$117)
+($O752*'fnd base rates'!H$118)
+($P752*VLOOKUP($S752+12,rate_basefnd,8)))</f>
        <v>1173.3078680000001</v>
      </c>
      <c r="AA752" s="1">
        <f>(($D752*'fnd base rates'!I$107)
+($E752*'fnd base rates'!I$108)
+($F752*'fnd base rates'!I$109)
+($G752*'fnd base rates'!I$110)
+($H752*'fnd base rates'!I$111)
+($I752*'fnd base rates'!I$112)
+($J752*'fnd base rates'!I$113)
+($K752*'fnd base rates'!I$114)
+($M752*'fnd base rates'!I$116)
+($N752*'fnd base rates'!I$117)
+($O752*'fnd base rates'!I$118)
+($P752*VLOOKUP($S752+12,rate_basefnd,9)))
*$R752</f>
        <v>726.43079999999998</v>
      </c>
      <c r="AB752" s="1">
        <f>(($D752*'fnd base rates'!J$107)
+($E752*'fnd base rates'!J$108)
+($F752*'fnd base rates'!J$109)
+($G752*'fnd base rates'!J$110)
+($H752*'fnd base rates'!J$111)
+($I752*'fnd base rates'!J$112)
+($J752*'fnd base rates'!J$113)
+($K752*'fnd base rates'!J$114)
+($M752*'fnd base rates'!J$116)
+($N752*'fnd base rates'!J$117)
+($O752*'fnd base rates'!J$118)
+($P752*VLOOKUP($S752+12,rate_basefnd,10)))
*$R752</f>
        <v>348.08669999999995</v>
      </c>
      <c r="AC752" s="1">
        <f>(($D752*'fnd base rates'!K$107)
+($E752*'fnd base rates'!K$108)
+($F752*'fnd base rates'!K$109)
+($G752*'fnd base rates'!K$110)
+($H752*'fnd base rates'!K$111)
+($I752*'fnd base rates'!K$112)
+($J752*'fnd base rates'!K$113)
+($K752*'fnd base rates'!K$114)
+($M752*'fnd base rates'!K$116)
+($N752*'fnd base rates'!K$117)
+($O752*'fnd base rates'!K$118)
+($P752*VLOOKUP($S752+12,rate_basefnd,11)))
*$R752</f>
        <v>2641.5825967999995</v>
      </c>
      <c r="AD752" s="1">
        <f>(($D752*'fnd base rates'!L$107)
+($E752*'fnd base rates'!L$108)
+($F752*'fnd base rates'!L$109)
+($G752*'fnd base rates'!L$110)
+($H752*'fnd base rates'!L$111)
+($I752*'fnd base rates'!L$112)
+($J752*'fnd base rates'!L$113)
+($K752*'fnd base rates'!L$114)
+($M752*'fnd base rates'!L$116)
+($N752*'fnd base rates'!L$117)
+($O752*'fnd base rates'!L$118)
+($P752*VLOOKUP($S752+12,rate_basefnd,12)))</f>
        <v>3170.4833600000002</v>
      </c>
      <c r="AE752" s="1">
        <f>(($D752*'fnd base rates'!M$107)
+($E752*'fnd base rates'!M$108)
+($F752*'fnd base rates'!M$109)
+($G752*'fnd base rates'!M$110)
+($H752*'fnd base rates'!M$111)
+($I752*'fnd base rates'!M$112)
+($J752*'fnd base rates'!M$113)
+($K752*'fnd base rates'!M$114)
+($M752*'fnd base rates'!M$116)
+($N752*'fnd base rates'!M$117)
+($O752*'fnd base rates'!M$118)
+($P752*VLOOKUP($S752+12,rate_basefnd,13)))</f>
        <v>0</v>
      </c>
      <c r="AF752" s="4">
        <f t="shared" si="843"/>
        <v>23797.624712559998</v>
      </c>
      <c r="AH752" s="269">
        <f t="shared" si="844"/>
        <v>487274048</v>
      </c>
      <c r="AI752" s="4" t="str">
        <f t="shared" si="845"/>
        <v>487</v>
      </c>
      <c r="AJ752" s="2" t="str">
        <f t="shared" si="846"/>
        <v>274</v>
      </c>
      <c r="AK752" s="2" t="str">
        <f t="shared" si="847"/>
        <v>048</v>
      </c>
      <c r="AL752" s="4">
        <f t="shared" si="848"/>
        <v>1</v>
      </c>
      <c r="AM752" s="4">
        <f t="shared" si="839"/>
        <v>2</v>
      </c>
      <c r="AN752" s="4">
        <f t="shared" si="849"/>
        <v>23797.624712559998</v>
      </c>
      <c r="AO752" s="4">
        <f t="shared" si="850"/>
        <v>11899</v>
      </c>
      <c r="AP752" s="4">
        <f t="shared" si="840"/>
        <v>0</v>
      </c>
      <c r="AQ752" s="4">
        <v>11899</v>
      </c>
      <c r="AW752" s="4">
        <v>11899</v>
      </c>
      <c r="AX752" s="5">
        <f t="shared" si="851"/>
        <v>0</v>
      </c>
      <c r="AY752" s="4">
        <v>11899</v>
      </c>
      <c r="AZ752" s="5"/>
      <c r="BB752" s="5">
        <f t="shared" ref="BB752" si="889">BC752-BA752</f>
        <v>0</v>
      </c>
    </row>
    <row r="753" spans="1:54" s="4" customFormat="1">
      <c r="A753" s="269">
        <v>487</v>
      </c>
      <c r="B753" s="2">
        <v>487274049</v>
      </c>
      <c r="C753" s="9" t="s">
        <v>306</v>
      </c>
      <c r="D753" s="14">
        <f>'fnd enro'!D753</f>
        <v>7</v>
      </c>
      <c r="E753" s="14">
        <f>'fnd enro'!E753</f>
        <v>0</v>
      </c>
      <c r="F753" s="14">
        <f>'fnd enro'!F753</f>
        <v>10</v>
      </c>
      <c r="G753" s="14">
        <f>'fnd enro'!G753</f>
        <v>41</v>
      </c>
      <c r="H753" s="14">
        <f>'fnd enro'!H753</f>
        <v>15</v>
      </c>
      <c r="I753" s="14">
        <f>'fnd enro'!I753</f>
        <v>0</v>
      </c>
      <c r="J753" s="14">
        <f>'fnd enro'!J753</f>
        <v>0</v>
      </c>
      <c r="K753" s="15">
        <f>'fnd enro'!K753</f>
        <v>2.5476000000000001</v>
      </c>
      <c r="L753" s="14">
        <f>'fnd enro'!L753</f>
        <v>0</v>
      </c>
      <c r="M753" s="14">
        <f>'fnd enro'!M753</f>
        <v>16</v>
      </c>
      <c r="N753" s="14">
        <f>'fnd enro'!N753</f>
        <v>1</v>
      </c>
      <c r="O753" s="14">
        <f>'fnd enro'!O753</f>
        <v>0</v>
      </c>
      <c r="P753" s="14">
        <f>'fnd enro'!P753</f>
        <v>58</v>
      </c>
      <c r="Q753" s="14">
        <f>'fnd enro'!R753</f>
        <v>70</v>
      </c>
      <c r="R753" s="15">
        <f t="shared" si="842"/>
        <v>1.0549999999999999</v>
      </c>
      <c r="S753" s="14">
        <f>VALUE('fnd enro'!Q753)</f>
        <v>8</v>
      </c>
      <c r="T753" s="2"/>
      <c r="U753" s="1">
        <f>(($D753*'fnd base rates'!C$107)
+($E753*'fnd base rates'!C$108)
+($F753*'fnd base rates'!C$109)
+($G753*'fnd base rates'!C$110)
+($H753*'fnd base rates'!C$111)
+($I753*'fnd base rates'!C$112)
+($J753*'fnd base rates'!C$113)
+($K753*'fnd base rates'!C$114)
+($M753*'fnd base rates'!C$116)
+($N753*'fnd base rates'!C$117)
+($O753*'fnd base rates'!C$118)
+($P753*VLOOKUP($S753+12,rate_basefnd,3)))
*$R753</f>
        <v>45156.161521979993</v>
      </c>
      <c r="V753" s="1">
        <f>(($D753*'fnd base rates'!D$107)
+($E753*'fnd base rates'!D$108)
+($F753*'fnd base rates'!D$109)
+($G753*'fnd base rates'!D$110)
+($H753*'fnd base rates'!D$111)
+($I753*'fnd base rates'!D$112)
+($J753*'fnd base rates'!D$113)
+($K753*'fnd base rates'!D$114)
+($M753*'fnd base rates'!D$116)
+($N753*'fnd base rates'!D$117)
+($O753*'fnd base rates'!D$118)
+($P753*VLOOKUP($S753+12,rate_basefnd,4)))
*$R753</f>
        <v>80214.582899999994</v>
      </c>
      <c r="W753" s="1">
        <f>(($D753*'fnd base rates'!E$107)
+($E753*'fnd base rates'!E$108)
+($F753*'fnd base rates'!E$109)
+($G753*'fnd base rates'!E$110)
+($H753*'fnd base rates'!E$111)
+($I753*'fnd base rates'!E$112)
+($J753*'fnd base rates'!E$113)
+($K753*'fnd base rates'!E$114)
+($M753*'fnd base rates'!E$116)
+($N753*'fnd base rates'!E$117)
+($O753*'fnd base rates'!E$118)
+($P753*VLOOKUP($S753+12,rate_basefnd,5)))
*$R753</f>
        <v>503118.04778088001</v>
      </c>
      <c r="X753" s="1">
        <f>(($D753*'fnd base rates'!F$107)
+($E753*'fnd base rates'!F$108)
+($F753*'fnd base rates'!F$109)
+($G753*'fnd base rates'!F$110)
+($H753*'fnd base rates'!F$111)
+($I753*'fnd base rates'!F$112)
+($J753*'fnd base rates'!F$113)
+($K753*'fnd base rates'!F$114)
+($M753*'fnd base rates'!F$116)
+($N753*'fnd base rates'!F$117)
+($O753*'fnd base rates'!F$118)
+($P753*VLOOKUP($S753+12,rate_basefnd,6)))
*$R753</f>
        <v>89378.105267560008</v>
      </c>
      <c r="Y753" s="1">
        <f>(($D753*'fnd base rates'!G$107)
+($E753*'fnd base rates'!G$108)
+($F753*'fnd base rates'!G$109)
+($G753*'fnd base rates'!G$110)
+($H753*'fnd base rates'!G$111)
+($I753*'fnd base rates'!G$112)
+($J753*'fnd base rates'!G$113)
+($K753*'fnd base rates'!G$114)
+($M753*'fnd base rates'!G$116)
+($N753*'fnd base rates'!G$117)
+($O753*'fnd base rates'!G$118)
+($P753*VLOOKUP($S753+12,rate_basefnd,7)))
*$R753</f>
        <v>22437.451575660001</v>
      </c>
      <c r="Z753" s="1">
        <f>(($D753*'fnd base rates'!H$107)
+($E753*'fnd base rates'!H$108)
+($F753*'fnd base rates'!H$109)
+($G753*'fnd base rates'!H$110)
+($H753*'fnd base rates'!H$111)
+($I753*'fnd base rates'!H$112)
+($J753*'fnd base rates'!H$113)
+($K753*'fnd base rates'!H$114)
+($M753*'fnd base rates'!H$116)
+($N753*'fnd base rates'!H$117)
+($O753*'fnd base rates'!H$118)
+($P753*VLOOKUP($S753+12,rate_basefnd,8)))</f>
        <v>39921.109643999996</v>
      </c>
      <c r="AA753" s="1">
        <f>(($D753*'fnd base rates'!I$107)
+($E753*'fnd base rates'!I$108)
+($F753*'fnd base rates'!I$109)
+($G753*'fnd base rates'!I$110)
+($H753*'fnd base rates'!I$111)
+($I753*'fnd base rates'!I$112)
+($J753*'fnd base rates'!I$113)
+($K753*'fnd base rates'!I$114)
+($M753*'fnd base rates'!I$116)
+($N753*'fnd base rates'!I$117)
+($O753*'fnd base rates'!I$118)
+($P753*VLOOKUP($S753+12,rate_basefnd,9)))
*$R753</f>
        <v>32992.9306</v>
      </c>
      <c r="AB753" s="1">
        <f>(($D753*'fnd base rates'!J$107)
+($E753*'fnd base rates'!J$108)
+($F753*'fnd base rates'!J$109)
+($G753*'fnd base rates'!J$110)
+($H753*'fnd base rates'!J$111)
+($I753*'fnd base rates'!J$112)
+($J753*'fnd base rates'!J$113)
+($K753*'fnd base rates'!J$114)
+($M753*'fnd base rates'!J$116)
+($N753*'fnd base rates'!J$117)
+($O753*'fnd base rates'!J$118)
+($P753*VLOOKUP($S753+12,rate_basefnd,10)))
*$R753</f>
        <v>55422.103999999999</v>
      </c>
      <c r="AC753" s="1">
        <f>(($D753*'fnd base rates'!K$107)
+($E753*'fnd base rates'!K$108)
+($F753*'fnd base rates'!K$109)
+($G753*'fnd base rates'!K$110)
+($H753*'fnd base rates'!K$111)
+($I753*'fnd base rates'!K$112)
+($J753*'fnd base rates'!K$113)
+($K753*'fnd base rates'!K$114)
+($M753*'fnd base rates'!K$116)
+($N753*'fnd base rates'!K$117)
+($O753*'fnd base rates'!K$118)
+($P753*VLOOKUP($S753+12,rate_basefnd,11)))
*$R753</f>
        <v>86961.689894399984</v>
      </c>
      <c r="AD753" s="1">
        <f>(($D753*'fnd base rates'!L$107)
+($E753*'fnd base rates'!L$108)
+($F753*'fnd base rates'!L$109)
+($G753*'fnd base rates'!L$110)
+($H753*'fnd base rates'!L$111)
+($I753*'fnd base rates'!L$112)
+($J753*'fnd base rates'!L$113)
+($K753*'fnd base rates'!L$114)
+($M753*'fnd base rates'!L$116)
+($N753*'fnd base rates'!L$117)
+($O753*'fnd base rates'!L$118)
+($P753*VLOOKUP($S753+12,rate_basefnd,12)))</f>
        <v>137075.56088</v>
      </c>
      <c r="AE753" s="1">
        <f>(($D753*'fnd base rates'!M$107)
+($E753*'fnd base rates'!M$108)
+($F753*'fnd base rates'!M$109)
+($G753*'fnd base rates'!M$110)
+($H753*'fnd base rates'!M$111)
+($I753*'fnd base rates'!M$112)
+($J753*'fnd base rates'!M$113)
+($K753*'fnd base rates'!M$114)
+($M753*'fnd base rates'!M$116)
+($N753*'fnd base rates'!M$117)
+($O753*'fnd base rates'!M$118)
+($P753*VLOOKUP($S753+12,rate_basefnd,13)))</f>
        <v>0</v>
      </c>
      <c r="AF753" s="4">
        <f t="shared" si="843"/>
        <v>1092677.7440644801</v>
      </c>
      <c r="AH753" s="269">
        <f t="shared" si="844"/>
        <v>487274049</v>
      </c>
      <c r="AI753" s="4" t="str">
        <f t="shared" si="845"/>
        <v>487</v>
      </c>
      <c r="AJ753" s="2" t="str">
        <f t="shared" si="846"/>
        <v>274</v>
      </c>
      <c r="AK753" s="2" t="str">
        <f t="shared" si="847"/>
        <v>049</v>
      </c>
      <c r="AL753" s="4">
        <f t="shared" si="848"/>
        <v>1</v>
      </c>
      <c r="AM753" s="4">
        <f t="shared" si="839"/>
        <v>70</v>
      </c>
      <c r="AN753" s="4">
        <f t="shared" si="849"/>
        <v>1092677.7440644801</v>
      </c>
      <c r="AO753" s="4">
        <f t="shared" si="850"/>
        <v>15610</v>
      </c>
      <c r="AP753" s="4">
        <f t="shared" si="840"/>
        <v>0</v>
      </c>
      <c r="AQ753" s="4">
        <v>15610</v>
      </c>
      <c r="AW753" s="4">
        <v>15610</v>
      </c>
      <c r="AX753" s="5">
        <f t="shared" si="851"/>
        <v>0</v>
      </c>
      <c r="AY753" s="4">
        <v>15610</v>
      </c>
      <c r="AZ753" s="5"/>
      <c r="BB753" s="5">
        <f t="shared" ref="BB753" si="890">BC753-BA753</f>
        <v>0</v>
      </c>
    </row>
    <row r="754" spans="1:54" s="4" customFormat="1">
      <c r="A754" s="269">
        <v>487</v>
      </c>
      <c r="B754" s="2">
        <v>487274057</v>
      </c>
      <c r="C754" s="9" t="s">
        <v>306</v>
      </c>
      <c r="D754" s="14">
        <f>'fnd enro'!D754</f>
        <v>1</v>
      </c>
      <c r="E754" s="14">
        <f>'fnd enro'!E754</f>
        <v>0</v>
      </c>
      <c r="F754" s="14">
        <f>'fnd enro'!F754</f>
        <v>3</v>
      </c>
      <c r="G754" s="14">
        <f>'fnd enro'!G754</f>
        <v>12</v>
      </c>
      <c r="H754" s="14">
        <f>'fnd enro'!H754</f>
        <v>1</v>
      </c>
      <c r="I754" s="14">
        <f>'fnd enro'!I754</f>
        <v>0</v>
      </c>
      <c r="J754" s="14">
        <f>'fnd enro'!J754</f>
        <v>0</v>
      </c>
      <c r="K754" s="15">
        <f>'fnd enro'!K754</f>
        <v>0.61760000000000004</v>
      </c>
      <c r="L754" s="14">
        <f>'fnd enro'!L754</f>
        <v>0</v>
      </c>
      <c r="M754" s="14">
        <f>'fnd enro'!M754</f>
        <v>6</v>
      </c>
      <c r="N754" s="14">
        <f>'fnd enro'!N754</f>
        <v>0</v>
      </c>
      <c r="O754" s="14">
        <f>'fnd enro'!O754</f>
        <v>0</v>
      </c>
      <c r="P754" s="14">
        <f>'fnd enro'!P754</f>
        <v>12</v>
      </c>
      <c r="Q754" s="14">
        <f>'fnd enro'!R754</f>
        <v>17</v>
      </c>
      <c r="R754" s="15">
        <f t="shared" si="842"/>
        <v>1.0549999999999999</v>
      </c>
      <c r="S754" s="14">
        <f>VALUE('fnd enro'!Q754)</f>
        <v>12</v>
      </c>
      <c r="T754" s="2"/>
      <c r="U754" s="1">
        <f>(($D754*'fnd base rates'!C$107)
+($E754*'fnd base rates'!C$108)
+($F754*'fnd base rates'!C$109)
+($G754*'fnd base rates'!C$110)
+($H754*'fnd base rates'!C$111)
+($I754*'fnd base rates'!C$112)
+($J754*'fnd base rates'!C$113)
+($K754*'fnd base rates'!C$114)
+($M754*'fnd base rates'!C$116)
+($N754*'fnd base rates'!C$117)
+($O754*'fnd base rates'!C$118)
+($P754*VLOOKUP($S754+12,rate_basefnd,3)))
*$R754</f>
        <v>11032.337070479998</v>
      </c>
      <c r="V754" s="1">
        <f>(($D754*'fnd base rates'!D$107)
+($E754*'fnd base rates'!D$108)
+($F754*'fnd base rates'!D$109)
+($G754*'fnd base rates'!D$110)
+($H754*'fnd base rates'!D$111)
+($I754*'fnd base rates'!D$112)
+($J754*'fnd base rates'!D$113)
+($K754*'fnd base rates'!D$114)
+($M754*'fnd base rates'!D$116)
+($N754*'fnd base rates'!D$117)
+($O754*'fnd base rates'!D$118)
+($P754*VLOOKUP($S754+12,rate_basefnd,4)))
*$R754</f>
        <v>19712.432350000003</v>
      </c>
      <c r="W754" s="1">
        <f>(($D754*'fnd base rates'!E$107)
+($E754*'fnd base rates'!E$108)
+($F754*'fnd base rates'!E$109)
+($G754*'fnd base rates'!E$110)
+($H754*'fnd base rates'!E$111)
+($I754*'fnd base rates'!E$112)
+($J754*'fnd base rates'!E$113)
+($K754*'fnd base rates'!E$114)
+($M754*'fnd base rates'!E$116)
+($N754*'fnd base rates'!E$117)
+($O754*'fnd base rates'!E$118)
+($P754*VLOOKUP($S754+12,rate_basefnd,5)))
*$R754</f>
        <v>126233.19339687999</v>
      </c>
      <c r="X754" s="1">
        <f>(($D754*'fnd base rates'!F$107)
+($E754*'fnd base rates'!F$108)
+($F754*'fnd base rates'!F$109)
+($G754*'fnd base rates'!F$110)
+($H754*'fnd base rates'!F$111)
+($I754*'fnd base rates'!F$112)
+($J754*'fnd base rates'!F$113)
+($K754*'fnd base rates'!F$114)
+($M754*'fnd base rates'!F$116)
+($N754*'fnd base rates'!F$117)
+($O754*'fnd base rates'!F$118)
+($P754*VLOOKUP($S754+12,rate_basefnd,6)))
*$R754</f>
        <v>22386.100484559996</v>
      </c>
      <c r="Y754" s="1">
        <f>(($D754*'fnd base rates'!G$107)
+($E754*'fnd base rates'!G$108)
+($F754*'fnd base rates'!G$109)
+($G754*'fnd base rates'!G$110)
+($H754*'fnd base rates'!G$111)
+($I754*'fnd base rates'!G$112)
+($J754*'fnd base rates'!G$113)
+($K754*'fnd base rates'!G$114)
+($M754*'fnd base rates'!G$116)
+($N754*'fnd base rates'!G$117)
+($O754*'fnd base rates'!G$118)
+($P754*VLOOKUP($S754+12,rate_basefnd,7)))
*$R754</f>
        <v>5549.7668501599992</v>
      </c>
      <c r="Z754" s="1">
        <f>(($D754*'fnd base rates'!H$107)
+($E754*'fnd base rates'!H$108)
+($F754*'fnd base rates'!H$109)
+($G754*'fnd base rates'!H$110)
+($H754*'fnd base rates'!H$111)
+($I754*'fnd base rates'!H$112)
+($J754*'fnd base rates'!H$113)
+($K754*'fnd base rates'!H$114)
+($M754*'fnd base rates'!H$116)
+($N754*'fnd base rates'!H$117)
+($O754*'fnd base rates'!H$118)
+($P754*VLOOKUP($S754+12,rate_basefnd,8)))</f>
        <v>9750.3529440000002</v>
      </c>
      <c r="AA754" s="1">
        <f>(($D754*'fnd base rates'!I$107)
+($E754*'fnd base rates'!I$108)
+($F754*'fnd base rates'!I$109)
+($G754*'fnd base rates'!I$110)
+($H754*'fnd base rates'!I$111)
+($I754*'fnd base rates'!I$112)
+($J754*'fnd base rates'!I$113)
+($K754*'fnd base rates'!I$114)
+($M754*'fnd base rates'!I$116)
+($N754*'fnd base rates'!I$117)
+($O754*'fnd base rates'!I$118)
+($P754*VLOOKUP($S754+12,rate_basefnd,9)))
*$R754</f>
        <v>7957.1264999999985</v>
      </c>
      <c r="AB754" s="1">
        <f>(($D754*'fnd base rates'!J$107)
+($E754*'fnd base rates'!J$108)
+($F754*'fnd base rates'!J$109)
+($G754*'fnd base rates'!J$110)
+($H754*'fnd base rates'!J$111)
+($I754*'fnd base rates'!J$112)
+($J754*'fnd base rates'!J$113)
+($K754*'fnd base rates'!J$114)
+($M754*'fnd base rates'!J$116)
+($N754*'fnd base rates'!J$117)
+($O754*'fnd base rates'!J$118)
+($P754*VLOOKUP($S754+12,rate_basefnd,10)))
*$R754</f>
        <v>13558.406349999999</v>
      </c>
      <c r="AC754" s="1">
        <f>(($D754*'fnd base rates'!K$107)
+($E754*'fnd base rates'!K$108)
+($F754*'fnd base rates'!K$109)
+($G754*'fnd base rates'!K$110)
+($H754*'fnd base rates'!K$111)
+($I754*'fnd base rates'!K$112)
+($J754*'fnd base rates'!K$113)
+($K754*'fnd base rates'!K$114)
+($M754*'fnd base rates'!K$116)
+($N754*'fnd base rates'!K$117)
+($O754*'fnd base rates'!K$118)
+($P754*VLOOKUP($S754+12,rate_basefnd,11)))
*$R754</f>
        <v>21092.707924399998</v>
      </c>
      <c r="AD754" s="1">
        <f>(($D754*'fnd base rates'!L$107)
+($E754*'fnd base rates'!L$108)
+($F754*'fnd base rates'!L$109)
+($G754*'fnd base rates'!L$110)
+($H754*'fnd base rates'!L$111)
+($I754*'fnd base rates'!L$112)
+($J754*'fnd base rates'!L$113)
+($K754*'fnd base rates'!L$114)
+($M754*'fnd base rates'!L$116)
+($N754*'fnd base rates'!L$117)
+($O754*'fnd base rates'!L$118)
+($P754*VLOOKUP($S754+12,rate_basefnd,12)))</f>
        <v>33418.706879999998</v>
      </c>
      <c r="AE754" s="1">
        <f>(($D754*'fnd base rates'!M$107)
+($E754*'fnd base rates'!M$108)
+($F754*'fnd base rates'!M$109)
+($G754*'fnd base rates'!M$110)
+($H754*'fnd base rates'!M$111)
+($I754*'fnd base rates'!M$112)
+($J754*'fnd base rates'!M$113)
+($K754*'fnd base rates'!M$114)
+($M754*'fnd base rates'!M$116)
+($N754*'fnd base rates'!M$117)
+($O754*'fnd base rates'!M$118)
+($P754*VLOOKUP($S754+12,rate_basefnd,13)))</f>
        <v>0</v>
      </c>
      <c r="AF754" s="4">
        <f t="shared" si="843"/>
        <v>270691.13075047999</v>
      </c>
      <c r="AH754" s="269">
        <f t="shared" si="844"/>
        <v>487274057</v>
      </c>
      <c r="AI754" s="4" t="str">
        <f t="shared" si="845"/>
        <v>487</v>
      </c>
      <c r="AJ754" s="2" t="str">
        <f t="shared" si="846"/>
        <v>274</v>
      </c>
      <c r="AK754" s="2" t="str">
        <f t="shared" si="847"/>
        <v>057</v>
      </c>
      <c r="AL754" s="4">
        <f t="shared" si="848"/>
        <v>1</v>
      </c>
      <c r="AM754" s="4">
        <f t="shared" si="839"/>
        <v>17</v>
      </c>
      <c r="AN754" s="4">
        <f t="shared" si="849"/>
        <v>270691.13075047999</v>
      </c>
      <c r="AO754" s="4">
        <f t="shared" si="850"/>
        <v>15923</v>
      </c>
      <c r="AP754" s="4">
        <f t="shared" si="840"/>
        <v>0</v>
      </c>
      <c r="AQ754" s="4">
        <v>15923</v>
      </c>
      <c r="AW754" s="4">
        <v>15923</v>
      </c>
      <c r="AX754" s="5">
        <f t="shared" si="851"/>
        <v>0</v>
      </c>
      <c r="AY754" s="4">
        <v>15923</v>
      </c>
      <c r="AZ754" s="5"/>
      <c r="BB754" s="5">
        <f t="shared" ref="BB754" si="891">BC754-BA754</f>
        <v>0</v>
      </c>
    </row>
    <row r="755" spans="1:54" s="4" customFormat="1">
      <c r="A755" s="269">
        <v>487</v>
      </c>
      <c r="B755" s="2">
        <v>487274093</v>
      </c>
      <c r="C755" s="9" t="s">
        <v>306</v>
      </c>
      <c r="D755" s="14">
        <f>'fnd enro'!D755</f>
        <v>0</v>
      </c>
      <c r="E755" s="14">
        <f>'fnd enro'!E755</f>
        <v>0</v>
      </c>
      <c r="F755" s="14">
        <f>'fnd enro'!F755</f>
        <v>5</v>
      </c>
      <c r="G755" s="14">
        <f>'fnd enro'!G755</f>
        <v>41</v>
      </c>
      <c r="H755" s="14">
        <f>'fnd enro'!H755</f>
        <v>5</v>
      </c>
      <c r="I755" s="14">
        <f>'fnd enro'!I755</f>
        <v>0</v>
      </c>
      <c r="J755" s="14">
        <f>'fnd enro'!J755</f>
        <v>0</v>
      </c>
      <c r="K755" s="15">
        <f>'fnd enro'!K755</f>
        <v>1.9685999999999999</v>
      </c>
      <c r="L755" s="14">
        <f>'fnd enro'!L755</f>
        <v>0</v>
      </c>
      <c r="M755" s="14">
        <f>'fnd enro'!M755</f>
        <v>13</v>
      </c>
      <c r="N755" s="14">
        <f>'fnd enro'!N755</f>
        <v>0</v>
      </c>
      <c r="O755" s="14">
        <f>'fnd enro'!O755</f>
        <v>0</v>
      </c>
      <c r="P755" s="14">
        <f>'fnd enro'!P755</f>
        <v>39</v>
      </c>
      <c r="Q755" s="14">
        <f>'fnd enro'!R755</f>
        <v>51</v>
      </c>
      <c r="R755" s="15">
        <f t="shared" si="842"/>
        <v>1.0549999999999999</v>
      </c>
      <c r="S755" s="14">
        <f>VALUE('fnd enro'!Q755)</f>
        <v>11</v>
      </c>
      <c r="T755" s="2"/>
      <c r="U755" s="1">
        <f>(($D755*'fnd base rates'!C$107)
+($E755*'fnd base rates'!C$108)
+($F755*'fnd base rates'!C$109)
+($G755*'fnd base rates'!C$110)
+($H755*'fnd base rates'!C$111)
+($I755*'fnd base rates'!C$112)
+($J755*'fnd base rates'!C$113)
+($K755*'fnd base rates'!C$114)
+($M755*'fnd base rates'!C$116)
+($N755*'fnd base rates'!C$117)
+($O755*'fnd base rates'!C$118)
+($P755*VLOOKUP($S755+12,rate_basefnd,3)))
*$R755</f>
        <v>33692.25702153</v>
      </c>
      <c r="V755" s="1">
        <f>(($D755*'fnd base rates'!D$107)
+($E755*'fnd base rates'!D$108)
+($F755*'fnd base rates'!D$109)
+($G755*'fnd base rates'!D$110)
+($H755*'fnd base rates'!D$111)
+($I755*'fnd base rates'!D$112)
+($J755*'fnd base rates'!D$113)
+($K755*'fnd base rates'!D$114)
+($M755*'fnd base rates'!D$116)
+($N755*'fnd base rates'!D$117)
+($O755*'fnd base rates'!D$118)
+($P755*VLOOKUP($S755+12,rate_basefnd,4)))
*$R755</f>
        <v>59893.784799999994</v>
      </c>
      <c r="W755" s="1">
        <f>(($D755*'fnd base rates'!E$107)
+($E755*'fnd base rates'!E$108)
+($F755*'fnd base rates'!E$109)
+($G755*'fnd base rates'!E$110)
+($H755*'fnd base rates'!E$111)
+($I755*'fnd base rates'!E$112)
+($J755*'fnd base rates'!E$113)
+($K755*'fnd base rates'!E$114)
+($M755*'fnd base rates'!E$116)
+($N755*'fnd base rates'!E$117)
+($O755*'fnd base rates'!E$118)
+($P755*VLOOKUP($S755+12,rate_basefnd,5)))
*$R755</f>
        <v>382687.06993067998</v>
      </c>
      <c r="X755" s="1">
        <f>(($D755*'fnd base rates'!F$107)
+($E755*'fnd base rates'!F$108)
+($F755*'fnd base rates'!F$109)
+($G755*'fnd base rates'!F$110)
+($H755*'fnd base rates'!F$111)
+($I755*'fnd base rates'!F$112)
+($J755*'fnd base rates'!F$113)
+($K755*'fnd base rates'!F$114)
+($M755*'fnd base rates'!F$116)
+($N755*'fnd base rates'!F$117)
+($O755*'fnd base rates'!F$118)
+($P755*VLOOKUP($S755+12,rate_basefnd,6)))
*$R755</f>
        <v>68217.014247659987</v>
      </c>
      <c r="Y755" s="1">
        <f>(($D755*'fnd base rates'!G$107)
+($E755*'fnd base rates'!G$108)
+($F755*'fnd base rates'!G$109)
+($G755*'fnd base rates'!G$110)
+($H755*'fnd base rates'!G$111)
+($I755*'fnd base rates'!G$112)
+($J755*'fnd base rates'!G$113)
+($K755*'fnd base rates'!G$114)
+($M755*'fnd base rates'!G$116)
+($N755*'fnd base rates'!G$117)
+($O755*'fnd base rates'!G$118)
+($P755*VLOOKUP($S755+12,rate_basefnd,7)))
*$R755</f>
        <v>16911.26743801</v>
      </c>
      <c r="Z755" s="1">
        <f>(($D755*'fnd base rates'!H$107)
+($E755*'fnd base rates'!H$108)
+($F755*'fnd base rates'!H$109)
+($G755*'fnd base rates'!H$110)
+($H755*'fnd base rates'!H$111)
+($I755*'fnd base rates'!H$112)
+($J755*'fnd base rates'!H$113)
+($K755*'fnd base rates'!H$114)
+($M755*'fnd base rates'!H$116)
+($N755*'fnd base rates'!H$117)
+($O755*'fnd base rates'!H$118)
+($P755*VLOOKUP($S755+12,rate_basefnd,8)))</f>
        <v>29460.615633999998</v>
      </c>
      <c r="AA755" s="1">
        <f>(($D755*'fnd base rates'!I$107)
+($E755*'fnd base rates'!I$108)
+($F755*'fnd base rates'!I$109)
+($G755*'fnd base rates'!I$110)
+($H755*'fnd base rates'!I$111)
+($I755*'fnd base rates'!I$112)
+($J755*'fnd base rates'!I$113)
+($K755*'fnd base rates'!I$114)
+($M755*'fnd base rates'!I$116)
+($N755*'fnd base rates'!I$117)
+($O755*'fnd base rates'!I$118)
+($P755*VLOOKUP($S755+12,rate_basefnd,9)))
*$R755</f>
        <v>24264.493599999998</v>
      </c>
      <c r="AB755" s="1">
        <f>(($D755*'fnd base rates'!J$107)
+($E755*'fnd base rates'!J$108)
+($F755*'fnd base rates'!J$109)
+($G755*'fnd base rates'!J$110)
+($H755*'fnd base rates'!J$111)
+($I755*'fnd base rates'!J$112)
+($J755*'fnd base rates'!J$113)
+($K755*'fnd base rates'!J$114)
+($M755*'fnd base rates'!J$116)
+($N755*'fnd base rates'!J$117)
+($O755*'fnd base rates'!J$118)
+($P755*VLOOKUP($S755+12,rate_basefnd,10)))
*$R755</f>
        <v>42266.359499999999</v>
      </c>
      <c r="AC755" s="1">
        <f>(($D755*'fnd base rates'!K$107)
+($E755*'fnd base rates'!K$108)
+($F755*'fnd base rates'!K$109)
+($G755*'fnd base rates'!K$110)
+($H755*'fnd base rates'!K$111)
+($I755*'fnd base rates'!K$112)
+($J755*'fnd base rates'!K$113)
+($K755*'fnd base rates'!K$114)
+($M755*'fnd base rates'!K$116)
+($N755*'fnd base rates'!K$117)
+($O755*'fnd base rates'!K$118)
+($P755*VLOOKUP($S755+12,rate_basefnd,11)))
*$R755</f>
        <v>63790.895593399997</v>
      </c>
      <c r="AD755" s="1">
        <f>(($D755*'fnd base rates'!L$107)
+($E755*'fnd base rates'!L$108)
+($F755*'fnd base rates'!L$109)
+($G755*'fnd base rates'!L$110)
+($H755*'fnd base rates'!L$111)
+($I755*'fnd base rates'!L$112)
+($J755*'fnd base rates'!L$113)
+($K755*'fnd base rates'!L$114)
+($M755*'fnd base rates'!L$116)
+($N755*'fnd base rates'!L$117)
+($O755*'fnd base rates'!L$118)
+($P755*VLOOKUP($S755+12,rate_basefnd,12)))</f>
        <v>102099.66068</v>
      </c>
      <c r="AE755" s="1">
        <f>(($D755*'fnd base rates'!M$107)
+($E755*'fnd base rates'!M$108)
+($F755*'fnd base rates'!M$109)
+($G755*'fnd base rates'!M$110)
+($H755*'fnd base rates'!M$111)
+($I755*'fnd base rates'!M$112)
+($J755*'fnd base rates'!M$113)
+($K755*'fnd base rates'!M$114)
+($M755*'fnd base rates'!M$116)
+($N755*'fnd base rates'!M$117)
+($O755*'fnd base rates'!M$118)
+($P755*VLOOKUP($S755+12,rate_basefnd,13)))</f>
        <v>0</v>
      </c>
      <c r="AF755" s="4">
        <f t="shared" si="843"/>
        <v>823283.41844527994</v>
      </c>
      <c r="AH755" s="269">
        <f t="shared" si="844"/>
        <v>487274093</v>
      </c>
      <c r="AI755" s="4" t="str">
        <f t="shared" si="845"/>
        <v>487</v>
      </c>
      <c r="AJ755" s="2" t="str">
        <f t="shared" si="846"/>
        <v>274</v>
      </c>
      <c r="AK755" s="2" t="str">
        <f t="shared" si="847"/>
        <v>093</v>
      </c>
      <c r="AL755" s="4">
        <f t="shared" si="848"/>
        <v>1</v>
      </c>
      <c r="AM755" s="4">
        <f t="shared" si="839"/>
        <v>51</v>
      </c>
      <c r="AN755" s="4">
        <f t="shared" si="849"/>
        <v>823283.41844527994</v>
      </c>
      <c r="AO755" s="4">
        <f t="shared" si="850"/>
        <v>16143</v>
      </c>
      <c r="AP755" s="4">
        <f t="shared" si="840"/>
        <v>0</v>
      </c>
      <c r="AQ755" s="4">
        <v>16143</v>
      </c>
      <c r="AW755" s="4">
        <v>16143</v>
      </c>
      <c r="AX755" s="5">
        <f t="shared" si="851"/>
        <v>0</v>
      </c>
      <c r="AY755" s="4">
        <v>16143</v>
      </c>
      <c r="AZ755" s="5"/>
      <c r="BB755" s="5">
        <f t="shared" ref="BB755" si="892">BC755-BA755</f>
        <v>0</v>
      </c>
    </row>
    <row r="756" spans="1:54" s="4" customFormat="1">
      <c r="A756" s="269">
        <v>487</v>
      </c>
      <c r="B756" s="2">
        <v>487274103</v>
      </c>
      <c r="C756" s="9" t="s">
        <v>306</v>
      </c>
      <c r="D756" s="14">
        <f>'fnd enro'!D756</f>
        <v>0</v>
      </c>
      <c r="E756" s="14">
        <f>'fnd enro'!E756</f>
        <v>0</v>
      </c>
      <c r="F756" s="14">
        <f>'fnd enro'!F756</f>
        <v>0</v>
      </c>
      <c r="G756" s="14">
        <f>'fnd enro'!G756</f>
        <v>1</v>
      </c>
      <c r="H756" s="14">
        <f>'fnd enro'!H756</f>
        <v>0</v>
      </c>
      <c r="I756" s="14">
        <f>'fnd enro'!I756</f>
        <v>0</v>
      </c>
      <c r="J756" s="14">
        <f>'fnd enro'!J756</f>
        <v>0</v>
      </c>
      <c r="K756" s="15">
        <f>'fnd enro'!K756</f>
        <v>3.8600000000000002E-2</v>
      </c>
      <c r="L756" s="14">
        <f>'fnd enro'!L756</f>
        <v>0</v>
      </c>
      <c r="M756" s="14">
        <f>'fnd enro'!M756</f>
        <v>0</v>
      </c>
      <c r="N756" s="14">
        <f>'fnd enro'!N756</f>
        <v>0</v>
      </c>
      <c r="O756" s="14">
        <f>'fnd enro'!O756</f>
        <v>0</v>
      </c>
      <c r="P756" s="14">
        <f>'fnd enro'!P756</f>
        <v>1</v>
      </c>
      <c r="Q756" s="14">
        <f>'fnd enro'!R756</f>
        <v>1</v>
      </c>
      <c r="R756" s="15">
        <f t="shared" si="842"/>
        <v>1.0549999999999999</v>
      </c>
      <c r="S756" s="14">
        <f>VALUE('fnd enro'!Q756)</f>
        <v>10</v>
      </c>
      <c r="T756" s="2"/>
      <c r="U756" s="1">
        <f>(($D756*'fnd base rates'!C$107)
+($E756*'fnd base rates'!C$108)
+($F756*'fnd base rates'!C$109)
+($G756*'fnd base rates'!C$110)
+($H756*'fnd base rates'!C$111)
+($I756*'fnd base rates'!C$112)
+($J756*'fnd base rates'!C$113)
+($K756*'fnd base rates'!C$114)
+($M756*'fnd base rates'!C$116)
+($N756*'fnd base rates'!C$117)
+($O756*'fnd base rates'!C$118)
+($P756*VLOOKUP($S756+12,rate_basefnd,3)))
*$R756</f>
        <v>649.63877002999993</v>
      </c>
      <c r="V756" s="1">
        <f>(($D756*'fnd base rates'!D$107)
+($E756*'fnd base rates'!D$108)
+($F756*'fnd base rates'!D$109)
+($G756*'fnd base rates'!D$110)
+($H756*'fnd base rates'!D$111)
+($I756*'fnd base rates'!D$112)
+($J756*'fnd base rates'!D$113)
+($K756*'fnd base rates'!D$114)
+($M756*'fnd base rates'!D$116)
+($N756*'fnd base rates'!D$117)
+($O756*'fnd base rates'!D$118)
+($P756*VLOOKUP($S756+12,rate_basefnd,4)))
*$R756</f>
        <v>1203.6284000000001</v>
      </c>
      <c r="W756" s="1">
        <f>(($D756*'fnd base rates'!E$107)
+($E756*'fnd base rates'!E$108)
+($F756*'fnd base rates'!E$109)
+($G756*'fnd base rates'!E$110)
+($H756*'fnd base rates'!E$111)
+($I756*'fnd base rates'!E$112)
+($J756*'fnd base rates'!E$113)
+($K756*'fnd base rates'!E$114)
+($M756*'fnd base rates'!E$116)
+($N756*'fnd base rates'!E$117)
+($O756*'fnd base rates'!E$118)
+($P756*VLOOKUP($S756+12,rate_basefnd,5)))
*$R756</f>
        <v>7964.0582466800006</v>
      </c>
      <c r="X756" s="1">
        <f>(($D756*'fnd base rates'!F$107)
+($E756*'fnd base rates'!F$108)
+($F756*'fnd base rates'!F$109)
+($G756*'fnd base rates'!F$110)
+($H756*'fnd base rates'!F$111)
+($I756*'fnd base rates'!F$112)
+($J756*'fnd base rates'!F$113)
+($K756*'fnd base rates'!F$114)
+($M756*'fnd base rates'!F$116)
+($N756*'fnd base rates'!F$117)
+($O756*'fnd base rates'!F$118)
+($P756*VLOOKUP($S756+12,rate_basefnd,6)))
*$R756</f>
        <v>1316.05596466</v>
      </c>
      <c r="Y756" s="1">
        <f>(($D756*'fnd base rates'!G$107)
+($E756*'fnd base rates'!G$108)
+($F756*'fnd base rates'!G$109)
+($G756*'fnd base rates'!G$110)
+($H756*'fnd base rates'!G$111)
+($I756*'fnd base rates'!G$112)
+($J756*'fnd base rates'!G$113)
+($K756*'fnd base rates'!G$114)
+($M756*'fnd base rates'!G$116)
+($N756*'fnd base rates'!G$117)
+($O756*'fnd base rates'!G$118)
+($P756*VLOOKUP($S756+12,rate_basefnd,7)))
*$R756</f>
        <v>353.17526250999998</v>
      </c>
      <c r="Z756" s="1">
        <f>(($D756*'fnd base rates'!H$107)
+($E756*'fnd base rates'!H$108)
+($F756*'fnd base rates'!H$109)
+($G756*'fnd base rates'!H$110)
+($H756*'fnd base rates'!H$111)
+($I756*'fnd base rates'!H$112)
+($J756*'fnd base rates'!H$113)
+($K756*'fnd base rates'!H$114)
+($M756*'fnd base rates'!H$116)
+($N756*'fnd base rates'!H$117)
+($O756*'fnd base rates'!H$118)
+($P756*VLOOKUP($S756+12,rate_basefnd,8)))</f>
        <v>550.71893399999999</v>
      </c>
      <c r="AA756" s="1">
        <f>(($D756*'fnd base rates'!I$107)
+($E756*'fnd base rates'!I$108)
+($F756*'fnd base rates'!I$109)
+($G756*'fnd base rates'!I$110)
+($H756*'fnd base rates'!I$111)
+($I756*'fnd base rates'!I$112)
+($J756*'fnd base rates'!I$113)
+($K756*'fnd base rates'!I$114)
+($M756*'fnd base rates'!I$116)
+($N756*'fnd base rates'!I$117)
+($O756*'fnd base rates'!I$118)
+($P756*VLOOKUP($S756+12,rate_basefnd,9)))
*$R756</f>
        <v>479.91950000000003</v>
      </c>
      <c r="AB756" s="1">
        <f>(($D756*'fnd base rates'!J$107)
+($E756*'fnd base rates'!J$108)
+($F756*'fnd base rates'!J$109)
+($G756*'fnd base rates'!J$110)
+($H756*'fnd base rates'!J$111)
+($I756*'fnd base rates'!J$112)
+($J756*'fnd base rates'!J$113)
+($K756*'fnd base rates'!J$114)
+($M756*'fnd base rates'!J$116)
+($N756*'fnd base rates'!J$117)
+($O756*'fnd base rates'!J$118)
+($P756*VLOOKUP($S756+12,rate_basefnd,10)))
*$R756</f>
        <v>975.04155000000003</v>
      </c>
      <c r="AC756" s="1">
        <f>(($D756*'fnd base rates'!K$107)
+($E756*'fnd base rates'!K$108)
+($F756*'fnd base rates'!K$109)
+($G756*'fnd base rates'!K$110)
+($H756*'fnd base rates'!K$111)
+($I756*'fnd base rates'!K$112)
+($J756*'fnd base rates'!K$113)
+($K756*'fnd base rates'!K$114)
+($M756*'fnd base rates'!K$116)
+($N756*'fnd base rates'!K$117)
+($O756*'fnd base rates'!K$118)
+($P756*VLOOKUP($S756+12,rate_basefnd,11)))
*$R756</f>
        <v>1160.7214233999998</v>
      </c>
      <c r="AD756" s="1">
        <f>(($D756*'fnd base rates'!L$107)
+($E756*'fnd base rates'!L$108)
+($F756*'fnd base rates'!L$109)
+($G756*'fnd base rates'!L$110)
+($H756*'fnd base rates'!L$111)
+($I756*'fnd base rates'!L$112)
+($J756*'fnd base rates'!L$113)
+($K756*'fnd base rates'!L$114)
+($M756*'fnd base rates'!L$116)
+($N756*'fnd base rates'!L$117)
+($O756*'fnd base rates'!L$118)
+($P756*VLOOKUP($S756+12,rate_basefnd,12)))</f>
        <v>2039.5566800000001</v>
      </c>
      <c r="AE756" s="1">
        <f>(($D756*'fnd base rates'!M$107)
+($E756*'fnd base rates'!M$108)
+($F756*'fnd base rates'!M$109)
+($G756*'fnd base rates'!M$110)
+($H756*'fnd base rates'!M$111)
+($I756*'fnd base rates'!M$112)
+($J756*'fnd base rates'!M$113)
+($K756*'fnd base rates'!M$114)
+($M756*'fnd base rates'!M$116)
+($N756*'fnd base rates'!M$117)
+($O756*'fnd base rates'!M$118)
+($P756*VLOOKUP($S756+12,rate_basefnd,13)))</f>
        <v>0</v>
      </c>
      <c r="AF756" s="4">
        <f t="shared" si="843"/>
        <v>16692.51473128</v>
      </c>
      <c r="AH756" s="269">
        <f t="shared" si="844"/>
        <v>487274103</v>
      </c>
      <c r="AI756" s="4" t="str">
        <f t="shared" si="845"/>
        <v>487</v>
      </c>
      <c r="AJ756" s="2" t="str">
        <f t="shared" si="846"/>
        <v>274</v>
      </c>
      <c r="AK756" s="2" t="str">
        <f t="shared" si="847"/>
        <v>103</v>
      </c>
      <c r="AL756" s="4">
        <f t="shared" si="848"/>
        <v>1</v>
      </c>
      <c r="AM756" s="4">
        <f t="shared" si="839"/>
        <v>1</v>
      </c>
      <c r="AN756" s="4">
        <f t="shared" si="849"/>
        <v>16692.51473128</v>
      </c>
      <c r="AO756" s="4">
        <f t="shared" si="850"/>
        <v>16693</v>
      </c>
      <c r="AP756" s="4">
        <f t="shared" si="840"/>
        <v>0</v>
      </c>
      <c r="AQ756" s="4">
        <v>16693</v>
      </c>
      <c r="AW756" s="4">
        <v>16693</v>
      </c>
      <c r="AX756" s="5">
        <f t="shared" si="851"/>
        <v>0</v>
      </c>
      <c r="AY756" s="4">
        <v>16693</v>
      </c>
      <c r="AZ756" s="5"/>
      <c r="BB756" s="5">
        <f t="shared" ref="BB756" si="893">BC756-BA756</f>
        <v>0</v>
      </c>
    </row>
    <row r="757" spans="1:54" s="4" customFormat="1">
      <c r="A757" s="269">
        <v>487</v>
      </c>
      <c r="B757" s="2">
        <v>487274128</v>
      </c>
      <c r="C757" s="9" t="s">
        <v>306</v>
      </c>
      <c r="D757" s="14">
        <f>'fnd enro'!D757</f>
        <v>1</v>
      </c>
      <c r="E757" s="14">
        <f>'fnd enro'!E757</f>
        <v>0</v>
      </c>
      <c r="F757" s="14">
        <f>'fnd enro'!F757</f>
        <v>0</v>
      </c>
      <c r="G757" s="14">
        <f>'fnd enro'!G757</f>
        <v>2</v>
      </c>
      <c r="H757" s="14">
        <f>'fnd enro'!H757</f>
        <v>1</v>
      </c>
      <c r="I757" s="14">
        <f>'fnd enro'!I757</f>
        <v>0</v>
      </c>
      <c r="J757" s="14">
        <f>'fnd enro'!J757</f>
        <v>0</v>
      </c>
      <c r="K757" s="15">
        <f>'fnd enro'!K757</f>
        <v>0.1158</v>
      </c>
      <c r="L757" s="14">
        <f>'fnd enro'!L757</f>
        <v>0</v>
      </c>
      <c r="M757" s="14">
        <f>'fnd enro'!M757</f>
        <v>1</v>
      </c>
      <c r="N757" s="14">
        <f>'fnd enro'!N757</f>
        <v>0</v>
      </c>
      <c r="O757" s="14">
        <f>'fnd enro'!O757</f>
        <v>0</v>
      </c>
      <c r="P757" s="14">
        <f>'fnd enro'!P757</f>
        <v>0</v>
      </c>
      <c r="Q757" s="14">
        <f>'fnd enro'!R757</f>
        <v>4</v>
      </c>
      <c r="R757" s="15">
        <f t="shared" si="842"/>
        <v>1.0549999999999999</v>
      </c>
      <c r="S757" s="14">
        <f>VALUE('fnd enro'!Q757)</f>
        <v>10</v>
      </c>
      <c r="T757" s="2"/>
      <c r="U757" s="1">
        <f>(($D757*'fnd base rates'!C$107)
+($E757*'fnd base rates'!C$108)
+($F757*'fnd base rates'!C$109)
+($G757*'fnd base rates'!C$110)
+($H757*'fnd base rates'!C$111)
+($I757*'fnd base rates'!C$112)
+($J757*'fnd base rates'!C$113)
+($K757*'fnd base rates'!C$114)
+($M757*'fnd base rates'!C$116)
+($N757*'fnd base rates'!C$117)
+($O757*'fnd base rates'!C$118)
+($P757*VLOOKUP($S757+12,rate_basefnd,3)))
*$R757</f>
        <v>2028.0835100899999</v>
      </c>
      <c r="V757" s="1">
        <f>(($D757*'fnd base rates'!D$107)
+($E757*'fnd base rates'!D$108)
+($F757*'fnd base rates'!D$109)
+($G757*'fnd base rates'!D$110)
+($H757*'fnd base rates'!D$111)
+($I757*'fnd base rates'!D$112)
+($J757*'fnd base rates'!D$113)
+($K757*'fnd base rates'!D$114)
+($M757*'fnd base rates'!D$116)
+($N757*'fnd base rates'!D$117)
+($O757*'fnd base rates'!D$118)
+($P757*VLOOKUP($S757+12,rate_basefnd,4)))
*$R757</f>
        <v>3011.8034499999999</v>
      </c>
      <c r="W757" s="1">
        <f>(($D757*'fnd base rates'!E$107)
+($E757*'fnd base rates'!E$108)
+($F757*'fnd base rates'!E$109)
+($G757*'fnd base rates'!E$110)
+($H757*'fnd base rates'!E$111)
+($I757*'fnd base rates'!E$112)
+($J757*'fnd base rates'!E$113)
+($K757*'fnd base rates'!E$114)
+($M757*'fnd base rates'!E$116)
+($N757*'fnd base rates'!E$117)
+($O757*'fnd base rates'!E$118)
+($P757*VLOOKUP($S757+12,rate_basefnd,5)))
*$R757</f>
        <v>14995.222590039999</v>
      </c>
      <c r="X757" s="1">
        <f>(($D757*'fnd base rates'!F$107)
+($E757*'fnd base rates'!F$108)
+($F757*'fnd base rates'!F$109)
+($G757*'fnd base rates'!F$110)
+($H757*'fnd base rates'!F$111)
+($I757*'fnd base rates'!F$112)
+($J757*'fnd base rates'!F$113)
+($K757*'fnd base rates'!F$114)
+($M757*'fnd base rates'!F$116)
+($N757*'fnd base rates'!F$117)
+($O757*'fnd base rates'!F$118)
+($P757*VLOOKUP($S757+12,rate_basefnd,6)))
*$R757</f>
        <v>4343.5924439800001</v>
      </c>
      <c r="Y757" s="1">
        <f>(($D757*'fnd base rates'!G$107)
+($E757*'fnd base rates'!G$108)
+($F757*'fnd base rates'!G$109)
+($G757*'fnd base rates'!G$110)
+($H757*'fnd base rates'!G$111)
+($I757*'fnd base rates'!G$112)
+($J757*'fnd base rates'!G$113)
+($K757*'fnd base rates'!G$114)
+($M757*'fnd base rates'!G$116)
+($N757*'fnd base rates'!G$117)
+($O757*'fnd base rates'!G$118)
+($P757*VLOOKUP($S757+12,rate_basefnd,7)))
*$R757</f>
        <v>635.08873753</v>
      </c>
      <c r="Z757" s="1">
        <f>(($D757*'fnd base rates'!H$107)
+($E757*'fnd base rates'!H$108)
+($F757*'fnd base rates'!H$109)
+($G757*'fnd base rates'!H$110)
+($H757*'fnd base rates'!H$111)
+($I757*'fnd base rates'!H$112)
+($J757*'fnd base rates'!H$113)
+($K757*'fnd base rates'!H$114)
+($M757*'fnd base rates'!H$116)
+($N757*'fnd base rates'!H$117)
+($O757*'fnd base rates'!H$118)
+($P757*VLOOKUP($S757+12,rate_basefnd,8)))</f>
        <v>1950.616802</v>
      </c>
      <c r="AA757" s="1">
        <f>(($D757*'fnd base rates'!I$107)
+($E757*'fnd base rates'!I$108)
+($F757*'fnd base rates'!I$109)
+($G757*'fnd base rates'!I$110)
+($H757*'fnd base rates'!I$111)
+($I757*'fnd base rates'!I$112)
+($J757*'fnd base rates'!I$113)
+($K757*'fnd base rates'!I$114)
+($M757*'fnd base rates'!I$116)
+($N757*'fnd base rates'!I$117)
+($O757*'fnd base rates'!I$118)
+($P757*VLOOKUP($S757+12,rate_basefnd,9)))
*$R757</f>
        <v>1270.6525499999998</v>
      </c>
      <c r="AB757" s="1">
        <f>(($D757*'fnd base rates'!J$107)
+($E757*'fnd base rates'!J$108)
+($F757*'fnd base rates'!J$109)
+($G757*'fnd base rates'!J$110)
+($H757*'fnd base rates'!J$111)
+($I757*'fnd base rates'!J$112)
+($J757*'fnd base rates'!J$113)
+($K757*'fnd base rates'!J$114)
+($M757*'fnd base rates'!J$116)
+($N757*'fnd base rates'!J$117)
+($O757*'fnd base rates'!J$118)
+($P757*VLOOKUP($S757+12,rate_basefnd,10)))
*$R757</f>
        <v>664.13304999999991</v>
      </c>
      <c r="AC757" s="1">
        <f>(($D757*'fnd base rates'!K$107)
+($E757*'fnd base rates'!K$108)
+($F757*'fnd base rates'!K$109)
+($G757*'fnd base rates'!K$110)
+($H757*'fnd base rates'!K$111)
+($I757*'fnd base rates'!K$112)
+($J757*'fnd base rates'!K$113)
+($K757*'fnd base rates'!K$114)
+($M757*'fnd base rates'!K$116)
+($N757*'fnd base rates'!K$117)
+($O757*'fnd base rates'!K$118)
+($P757*VLOOKUP($S757+12,rate_basefnd,11)))
*$R757</f>
        <v>4402.6306701999993</v>
      </c>
      <c r="AD757" s="1">
        <f>(($D757*'fnd base rates'!L$107)
+($E757*'fnd base rates'!L$108)
+($F757*'fnd base rates'!L$109)
+($G757*'fnd base rates'!L$110)
+($H757*'fnd base rates'!L$111)
+($I757*'fnd base rates'!L$112)
+($J757*'fnd base rates'!L$113)
+($K757*'fnd base rates'!L$114)
+($M757*'fnd base rates'!L$116)
+($N757*'fnd base rates'!L$117)
+($O757*'fnd base rates'!L$118)
+($P757*VLOOKUP($S757+12,rate_basefnd,12)))</f>
        <v>5334.550040000001</v>
      </c>
      <c r="AE757" s="1">
        <f>(($D757*'fnd base rates'!M$107)
+($E757*'fnd base rates'!M$108)
+($F757*'fnd base rates'!M$109)
+($G757*'fnd base rates'!M$110)
+($H757*'fnd base rates'!M$111)
+($I757*'fnd base rates'!M$112)
+($J757*'fnd base rates'!M$113)
+($K757*'fnd base rates'!M$114)
+($M757*'fnd base rates'!M$116)
+($N757*'fnd base rates'!M$117)
+($O757*'fnd base rates'!M$118)
+($P757*VLOOKUP($S757+12,rate_basefnd,13)))</f>
        <v>0</v>
      </c>
      <c r="AF757" s="4">
        <f t="shared" si="843"/>
        <v>38636.373843840003</v>
      </c>
      <c r="AH757" s="269">
        <f t="shared" si="844"/>
        <v>487274128</v>
      </c>
      <c r="AI757" s="4" t="str">
        <f t="shared" si="845"/>
        <v>487</v>
      </c>
      <c r="AJ757" s="2" t="str">
        <f t="shared" si="846"/>
        <v>274</v>
      </c>
      <c r="AK757" s="2" t="str">
        <f t="shared" si="847"/>
        <v>128</v>
      </c>
      <c r="AL757" s="4">
        <f t="shared" si="848"/>
        <v>1</v>
      </c>
      <c r="AM757" s="4">
        <f t="shared" si="839"/>
        <v>4</v>
      </c>
      <c r="AN757" s="4">
        <f t="shared" si="849"/>
        <v>38636.373843840003</v>
      </c>
      <c r="AO757" s="4">
        <f t="shared" si="850"/>
        <v>9659</v>
      </c>
      <c r="AP757" s="4">
        <f t="shared" si="840"/>
        <v>0</v>
      </c>
      <c r="AQ757" s="4">
        <v>9659</v>
      </c>
      <c r="AW757" s="4">
        <v>9659</v>
      </c>
      <c r="AX757" s="5">
        <f t="shared" si="851"/>
        <v>0</v>
      </c>
      <c r="AY757" s="4">
        <v>9659</v>
      </c>
      <c r="AZ757" s="5"/>
      <c r="BB757" s="5">
        <f t="shared" ref="BB757" si="894">BC757-BA757</f>
        <v>0</v>
      </c>
    </row>
    <row r="758" spans="1:54" s="4" customFormat="1">
      <c r="A758" s="269">
        <v>487</v>
      </c>
      <c r="B758" s="2">
        <v>487274149</v>
      </c>
      <c r="C758" s="9" t="s">
        <v>306</v>
      </c>
      <c r="D758" s="14">
        <f>'fnd enro'!D758</f>
        <v>0</v>
      </c>
      <c r="E758" s="14">
        <f>'fnd enro'!E758</f>
        <v>0</v>
      </c>
      <c r="F758" s="14">
        <f>'fnd enro'!F758</f>
        <v>0</v>
      </c>
      <c r="G758" s="14">
        <f>'fnd enro'!G758</f>
        <v>1</v>
      </c>
      <c r="H758" s="14">
        <f>'fnd enro'!H758</f>
        <v>2</v>
      </c>
      <c r="I758" s="14">
        <f>'fnd enro'!I758</f>
        <v>0</v>
      </c>
      <c r="J758" s="14">
        <f>'fnd enro'!J758</f>
        <v>0</v>
      </c>
      <c r="K758" s="15">
        <f>'fnd enro'!K758</f>
        <v>0.1158</v>
      </c>
      <c r="L758" s="14">
        <f>'fnd enro'!L758</f>
        <v>0</v>
      </c>
      <c r="M758" s="14">
        <f>'fnd enro'!M758</f>
        <v>0</v>
      </c>
      <c r="N758" s="14">
        <f>'fnd enro'!N758</f>
        <v>0</v>
      </c>
      <c r="O758" s="14">
        <f>'fnd enro'!O758</f>
        <v>0</v>
      </c>
      <c r="P758" s="14">
        <f>'fnd enro'!P758</f>
        <v>2</v>
      </c>
      <c r="Q758" s="14">
        <f>'fnd enro'!R758</f>
        <v>3</v>
      </c>
      <c r="R758" s="15">
        <f t="shared" si="842"/>
        <v>1.0549999999999999</v>
      </c>
      <c r="S758" s="14">
        <f>VALUE('fnd enro'!Q758)</f>
        <v>12</v>
      </c>
      <c r="T758" s="2"/>
      <c r="U758" s="1">
        <f>(($D758*'fnd base rates'!C$107)
+($E758*'fnd base rates'!C$108)
+($F758*'fnd base rates'!C$109)
+($G758*'fnd base rates'!C$110)
+($H758*'fnd base rates'!C$111)
+($I758*'fnd base rates'!C$112)
+($J758*'fnd base rates'!C$113)
+($K758*'fnd base rates'!C$114)
+($M758*'fnd base rates'!C$116)
+($N758*'fnd base rates'!C$117)
+($O758*'fnd base rates'!C$118)
+($P758*VLOOKUP($S758+12,rate_basefnd,3)))
*$R758</f>
        <v>1883.4113600899998</v>
      </c>
      <c r="V758" s="1">
        <f>(($D758*'fnd base rates'!D$107)
+($E758*'fnd base rates'!D$108)
+($F758*'fnd base rates'!D$109)
+($G758*'fnd base rates'!D$110)
+($H758*'fnd base rates'!D$111)
+($I758*'fnd base rates'!D$112)
+($J758*'fnd base rates'!D$113)
+($K758*'fnd base rates'!D$114)
+($M758*'fnd base rates'!D$116)
+($N758*'fnd base rates'!D$117)
+($O758*'fnd base rates'!D$118)
+($P758*VLOOKUP($S758+12,rate_basefnd,4)))
*$R758</f>
        <v>3300.4409000000001</v>
      </c>
      <c r="W758" s="1">
        <f>(($D758*'fnd base rates'!E$107)
+($E758*'fnd base rates'!E$108)
+($F758*'fnd base rates'!E$109)
+($G758*'fnd base rates'!E$110)
+($H758*'fnd base rates'!E$111)
+($I758*'fnd base rates'!E$112)
+($J758*'fnd base rates'!E$113)
+($K758*'fnd base rates'!E$114)
+($M758*'fnd base rates'!E$116)
+($N758*'fnd base rates'!E$117)
+($O758*'fnd base rates'!E$118)
+($P758*VLOOKUP($S758+12,rate_basefnd,5)))
*$R758</f>
        <v>19973.609340039995</v>
      </c>
      <c r="X758" s="1">
        <f>(($D758*'fnd base rates'!F$107)
+($E758*'fnd base rates'!F$108)
+($F758*'fnd base rates'!F$109)
+($G758*'fnd base rates'!F$110)
+($H758*'fnd base rates'!F$111)
+($I758*'fnd base rates'!F$112)
+($J758*'fnd base rates'!F$113)
+($K758*'fnd base rates'!F$114)
+($M758*'fnd base rates'!F$116)
+($N758*'fnd base rates'!F$117)
+($O758*'fnd base rates'!F$118)
+($P758*VLOOKUP($S758+12,rate_basefnd,6)))
*$R758</f>
        <v>3416.3001939800001</v>
      </c>
      <c r="Y758" s="1">
        <f>(($D758*'fnd base rates'!G$107)
+($E758*'fnd base rates'!G$108)
+($F758*'fnd base rates'!G$109)
+($G758*'fnd base rates'!G$110)
+($H758*'fnd base rates'!G$111)
+($I758*'fnd base rates'!G$112)
+($J758*'fnd base rates'!G$113)
+($K758*'fnd base rates'!G$114)
+($M758*'fnd base rates'!G$116)
+($N758*'fnd base rates'!G$117)
+($O758*'fnd base rates'!G$118)
+($P758*VLOOKUP($S758+12,rate_basefnd,7)))
*$R758</f>
        <v>937.11413752999999</v>
      </c>
      <c r="Z758" s="1">
        <f>(($D758*'fnd base rates'!H$107)
+($E758*'fnd base rates'!H$108)
+($F758*'fnd base rates'!H$109)
+($G758*'fnd base rates'!H$110)
+($H758*'fnd base rates'!H$111)
+($I758*'fnd base rates'!H$112)
+($J758*'fnd base rates'!H$113)
+($K758*'fnd base rates'!H$114)
+($M758*'fnd base rates'!H$116)
+($N758*'fnd base rates'!H$117)
+($O758*'fnd base rates'!H$118)
+($P758*VLOOKUP($S758+12,rate_basefnd,8)))</f>
        <v>1630.7968020000001</v>
      </c>
      <c r="AA758" s="1">
        <f>(($D758*'fnd base rates'!I$107)
+($E758*'fnd base rates'!I$108)
+($F758*'fnd base rates'!I$109)
+($G758*'fnd base rates'!I$110)
+($H758*'fnd base rates'!I$111)
+($I758*'fnd base rates'!I$112)
+($J758*'fnd base rates'!I$113)
+($K758*'fnd base rates'!I$114)
+($M758*'fnd base rates'!I$116)
+($N758*'fnd base rates'!I$117)
+($O758*'fnd base rates'!I$118)
+($P758*VLOOKUP($S758+12,rate_basefnd,9)))
*$R758</f>
        <v>1435.9288499999998</v>
      </c>
      <c r="AB758" s="1">
        <f>(($D758*'fnd base rates'!J$107)
+($E758*'fnd base rates'!J$108)
+($F758*'fnd base rates'!J$109)
+($G758*'fnd base rates'!J$110)
+($H758*'fnd base rates'!J$111)
+($I758*'fnd base rates'!J$112)
+($J758*'fnd base rates'!J$113)
+($K758*'fnd base rates'!J$114)
+($M758*'fnd base rates'!J$116)
+($N758*'fnd base rates'!J$117)
+($O758*'fnd base rates'!J$118)
+($P758*VLOOKUP($S758+12,rate_basefnd,10)))
*$R758</f>
        <v>2491.0871000000002</v>
      </c>
      <c r="AC758" s="1">
        <f>(($D758*'fnd base rates'!K$107)
+($E758*'fnd base rates'!K$108)
+($F758*'fnd base rates'!K$109)
+($G758*'fnd base rates'!K$110)
+($H758*'fnd base rates'!K$111)
+($I758*'fnd base rates'!K$112)
+($J758*'fnd base rates'!K$113)
+($K758*'fnd base rates'!K$114)
+($M758*'fnd base rates'!K$116)
+($N758*'fnd base rates'!K$117)
+($O758*'fnd base rates'!K$118)
+($P758*VLOOKUP($S758+12,rate_basefnd,11)))
*$R758</f>
        <v>3655.0787701999993</v>
      </c>
      <c r="AD758" s="1">
        <f>(($D758*'fnd base rates'!L$107)
+($E758*'fnd base rates'!L$108)
+($F758*'fnd base rates'!L$109)
+($G758*'fnd base rates'!L$110)
+($H758*'fnd base rates'!L$111)
+($I758*'fnd base rates'!L$112)
+($J758*'fnd base rates'!L$113)
+($K758*'fnd base rates'!L$114)
+($M758*'fnd base rates'!L$116)
+($N758*'fnd base rates'!L$117)
+($O758*'fnd base rates'!L$118)
+($P758*VLOOKUP($S758+12,rate_basefnd,12)))</f>
        <v>5786.6700400000009</v>
      </c>
      <c r="AE758" s="1">
        <f>(($D758*'fnd base rates'!M$107)
+($E758*'fnd base rates'!M$108)
+($F758*'fnd base rates'!M$109)
+($G758*'fnd base rates'!M$110)
+($H758*'fnd base rates'!M$111)
+($I758*'fnd base rates'!M$112)
+($J758*'fnd base rates'!M$113)
+($K758*'fnd base rates'!M$114)
+($M758*'fnd base rates'!M$116)
+($N758*'fnd base rates'!M$117)
+($O758*'fnd base rates'!M$118)
+($P758*VLOOKUP($S758+12,rate_basefnd,13)))</f>
        <v>0</v>
      </c>
      <c r="AF758" s="4">
        <f t="shared" si="843"/>
        <v>44510.43749384</v>
      </c>
      <c r="AH758" s="269">
        <f t="shared" si="844"/>
        <v>487274149</v>
      </c>
      <c r="AI758" s="4" t="str">
        <f t="shared" si="845"/>
        <v>487</v>
      </c>
      <c r="AJ758" s="2" t="str">
        <f t="shared" si="846"/>
        <v>274</v>
      </c>
      <c r="AK758" s="2" t="str">
        <f t="shared" si="847"/>
        <v>149</v>
      </c>
      <c r="AL758" s="4">
        <f t="shared" si="848"/>
        <v>1</v>
      </c>
      <c r="AM758" s="4">
        <f t="shared" si="839"/>
        <v>3</v>
      </c>
      <c r="AN758" s="4">
        <f t="shared" si="849"/>
        <v>44510.43749384</v>
      </c>
      <c r="AO758" s="4">
        <f t="shared" si="850"/>
        <v>14837</v>
      </c>
      <c r="AP758" s="4">
        <f t="shared" si="840"/>
        <v>0</v>
      </c>
      <c r="AQ758" s="4">
        <v>14837</v>
      </c>
      <c r="AW758" s="4">
        <v>14837</v>
      </c>
      <c r="AX758" s="5">
        <f t="shared" si="851"/>
        <v>0</v>
      </c>
      <c r="AY758" s="4">
        <v>14837</v>
      </c>
      <c r="AZ758" s="5"/>
      <c r="BB758" s="5">
        <f t="shared" ref="BB758" si="895">BC758-BA758</f>
        <v>0</v>
      </c>
    </row>
    <row r="759" spans="1:54" s="4" customFormat="1">
      <c r="A759" s="269">
        <v>487</v>
      </c>
      <c r="B759" s="2">
        <v>487274160</v>
      </c>
      <c r="C759" s="9" t="s">
        <v>306</v>
      </c>
      <c r="D759" s="14">
        <f>'fnd enro'!D759</f>
        <v>0</v>
      </c>
      <c r="E759" s="14">
        <f>'fnd enro'!E759</f>
        <v>0</v>
      </c>
      <c r="F759" s="14">
        <f>'fnd enro'!F759</f>
        <v>0</v>
      </c>
      <c r="G759" s="14">
        <f>'fnd enro'!G759</f>
        <v>1</v>
      </c>
      <c r="H759" s="14">
        <f>'fnd enro'!H759</f>
        <v>0</v>
      </c>
      <c r="I759" s="14">
        <f>'fnd enro'!I759</f>
        <v>0</v>
      </c>
      <c r="J759" s="14">
        <f>'fnd enro'!J759</f>
        <v>0</v>
      </c>
      <c r="K759" s="15">
        <f>'fnd enro'!K759</f>
        <v>3.8600000000000002E-2</v>
      </c>
      <c r="L759" s="14">
        <f>'fnd enro'!L759</f>
        <v>0</v>
      </c>
      <c r="M759" s="14">
        <f>'fnd enro'!M759</f>
        <v>0</v>
      </c>
      <c r="N759" s="14">
        <f>'fnd enro'!N759</f>
        <v>0</v>
      </c>
      <c r="O759" s="14">
        <f>'fnd enro'!O759</f>
        <v>0</v>
      </c>
      <c r="P759" s="14">
        <f>'fnd enro'!P759</f>
        <v>1</v>
      </c>
      <c r="Q759" s="14">
        <f>'fnd enro'!R759</f>
        <v>1</v>
      </c>
      <c r="R759" s="15">
        <f t="shared" si="842"/>
        <v>1.0549999999999999</v>
      </c>
      <c r="S759" s="14">
        <f>VALUE('fnd enro'!Q759)</f>
        <v>11</v>
      </c>
      <c r="T759" s="2"/>
      <c r="U759" s="1">
        <f>(($D759*'fnd base rates'!C$107)
+($E759*'fnd base rates'!C$108)
+($F759*'fnd base rates'!C$109)
+($G759*'fnd base rates'!C$110)
+($H759*'fnd base rates'!C$111)
+($I759*'fnd base rates'!C$112)
+($J759*'fnd base rates'!C$113)
+($K759*'fnd base rates'!C$114)
+($M759*'fnd base rates'!C$116)
+($N759*'fnd base rates'!C$117)
+($O759*'fnd base rates'!C$118)
+($P759*VLOOKUP($S759+12,rate_basefnd,3)))
*$R759</f>
        <v>654.18582003000006</v>
      </c>
      <c r="V759" s="1">
        <f>(($D759*'fnd base rates'!D$107)
+($E759*'fnd base rates'!D$108)
+($F759*'fnd base rates'!D$109)
+($G759*'fnd base rates'!D$110)
+($H759*'fnd base rates'!D$111)
+($I759*'fnd base rates'!D$112)
+($J759*'fnd base rates'!D$113)
+($K759*'fnd base rates'!D$114)
+($M759*'fnd base rates'!D$116)
+($N759*'fnd base rates'!D$117)
+($O759*'fnd base rates'!D$118)
+($P759*VLOOKUP($S759+12,rate_basefnd,4)))
*$R759</f>
        <v>1225.1292999999998</v>
      </c>
      <c r="W759" s="1">
        <f>(($D759*'fnd base rates'!E$107)
+($E759*'fnd base rates'!E$108)
+($F759*'fnd base rates'!E$109)
+($G759*'fnd base rates'!E$110)
+($H759*'fnd base rates'!E$111)
+($I759*'fnd base rates'!E$112)
+($J759*'fnd base rates'!E$113)
+($K759*'fnd base rates'!E$114)
+($M759*'fnd base rates'!E$116)
+($N759*'fnd base rates'!E$117)
+($O759*'fnd base rates'!E$118)
+($P759*VLOOKUP($S759+12,rate_basefnd,5)))
*$R759</f>
        <v>8174.0243466800002</v>
      </c>
      <c r="X759" s="1">
        <f>(($D759*'fnd base rates'!F$107)
+($E759*'fnd base rates'!F$108)
+($F759*'fnd base rates'!F$109)
+($G759*'fnd base rates'!F$110)
+($H759*'fnd base rates'!F$111)
+($I759*'fnd base rates'!F$112)
+($J759*'fnd base rates'!F$113)
+($K759*'fnd base rates'!F$114)
+($M759*'fnd base rates'!F$116)
+($N759*'fnd base rates'!F$117)
+($O759*'fnd base rates'!F$118)
+($P759*VLOOKUP($S759+12,rate_basefnd,6)))
*$R759</f>
        <v>1316.05596466</v>
      </c>
      <c r="Y759" s="1">
        <f>(($D759*'fnd base rates'!G$107)
+($E759*'fnd base rates'!G$108)
+($F759*'fnd base rates'!G$109)
+($G759*'fnd base rates'!G$110)
+($H759*'fnd base rates'!G$111)
+($I759*'fnd base rates'!G$112)
+($J759*'fnd base rates'!G$113)
+($K759*'fnd base rates'!G$114)
+($M759*'fnd base rates'!G$116)
+($N759*'fnd base rates'!G$117)
+($O759*'fnd base rates'!G$118)
+($P759*VLOOKUP($S759+12,rate_basefnd,7)))
*$R759</f>
        <v>363.36656250999994</v>
      </c>
      <c r="Z759" s="1">
        <f>(($D759*'fnd base rates'!H$107)
+($E759*'fnd base rates'!H$108)
+($F759*'fnd base rates'!H$109)
+($G759*'fnd base rates'!H$110)
+($H759*'fnd base rates'!H$111)
+($I759*'fnd base rates'!H$112)
+($J759*'fnd base rates'!H$113)
+($K759*'fnd base rates'!H$114)
+($M759*'fnd base rates'!H$116)
+($N759*'fnd base rates'!H$117)
+($O759*'fnd base rates'!H$118)
+($P759*VLOOKUP($S759+12,rate_basefnd,8)))</f>
        <v>552.19893400000001</v>
      </c>
      <c r="AA759" s="1">
        <f>(($D759*'fnd base rates'!I$107)
+($E759*'fnd base rates'!I$108)
+($F759*'fnd base rates'!I$109)
+($G759*'fnd base rates'!I$110)
+($H759*'fnd base rates'!I$111)
+($I759*'fnd base rates'!I$112)
+($J759*'fnd base rates'!I$113)
+($K759*'fnd base rates'!I$114)
+($M759*'fnd base rates'!I$116)
+($N759*'fnd base rates'!I$117)
+($O759*'fnd base rates'!I$118)
+($P759*VLOOKUP($S759+12,rate_basefnd,9)))
*$R759</f>
        <v>488.4228</v>
      </c>
      <c r="AB759" s="1">
        <f>(($D759*'fnd base rates'!J$107)
+($E759*'fnd base rates'!J$108)
+($F759*'fnd base rates'!J$109)
+($G759*'fnd base rates'!J$110)
+($H759*'fnd base rates'!J$111)
+($I759*'fnd base rates'!J$112)
+($J759*'fnd base rates'!J$113)
+($K759*'fnd base rates'!J$114)
+($M759*'fnd base rates'!J$116)
+($N759*'fnd base rates'!J$117)
+($O759*'fnd base rates'!J$118)
+($P759*VLOOKUP($S759+12,rate_basefnd,10)))
*$R759</f>
        <v>1019.2249499999998</v>
      </c>
      <c r="AC759" s="1">
        <f>(($D759*'fnd base rates'!K$107)
+($E759*'fnd base rates'!K$108)
+($F759*'fnd base rates'!K$109)
+($G759*'fnd base rates'!K$110)
+($H759*'fnd base rates'!K$111)
+($I759*'fnd base rates'!K$112)
+($J759*'fnd base rates'!K$113)
+($K759*'fnd base rates'!K$114)
+($M759*'fnd base rates'!K$116)
+($N759*'fnd base rates'!K$117)
+($O759*'fnd base rates'!K$118)
+($P759*VLOOKUP($S759+12,rate_basefnd,11)))
*$R759</f>
        <v>1160.7214233999998</v>
      </c>
      <c r="AD759" s="1">
        <f>(($D759*'fnd base rates'!L$107)
+($E759*'fnd base rates'!L$108)
+($F759*'fnd base rates'!L$109)
+($G759*'fnd base rates'!L$110)
+($H759*'fnd base rates'!L$111)
+($I759*'fnd base rates'!L$112)
+($J759*'fnd base rates'!L$113)
+($K759*'fnd base rates'!L$114)
+($M759*'fnd base rates'!L$116)
+($N759*'fnd base rates'!L$117)
+($O759*'fnd base rates'!L$118)
+($P759*VLOOKUP($S759+12,rate_basefnd,12)))</f>
        <v>2071.7466800000002</v>
      </c>
      <c r="AE759" s="1">
        <f>(($D759*'fnd base rates'!M$107)
+($E759*'fnd base rates'!M$108)
+($F759*'fnd base rates'!M$109)
+($G759*'fnd base rates'!M$110)
+($H759*'fnd base rates'!M$111)
+($I759*'fnd base rates'!M$112)
+($J759*'fnd base rates'!M$113)
+($K759*'fnd base rates'!M$114)
+($M759*'fnd base rates'!M$116)
+($N759*'fnd base rates'!M$117)
+($O759*'fnd base rates'!M$118)
+($P759*VLOOKUP($S759+12,rate_basefnd,13)))</f>
        <v>0</v>
      </c>
      <c r="AF759" s="4">
        <f t="shared" si="843"/>
        <v>17025.07678128</v>
      </c>
      <c r="AH759" s="269">
        <f t="shared" si="844"/>
        <v>487274160</v>
      </c>
      <c r="AI759" s="4" t="str">
        <f t="shared" si="845"/>
        <v>487</v>
      </c>
      <c r="AJ759" s="2" t="str">
        <f t="shared" si="846"/>
        <v>274</v>
      </c>
      <c r="AK759" s="2" t="str">
        <f t="shared" si="847"/>
        <v>160</v>
      </c>
      <c r="AL759" s="4">
        <f t="shared" si="848"/>
        <v>1</v>
      </c>
      <c r="AM759" s="4">
        <f t="shared" si="839"/>
        <v>1</v>
      </c>
      <c r="AN759" s="4">
        <f t="shared" si="849"/>
        <v>17025.07678128</v>
      </c>
      <c r="AO759" s="4">
        <f t="shared" si="850"/>
        <v>17025</v>
      </c>
      <c r="AP759" s="4">
        <f t="shared" si="840"/>
        <v>0</v>
      </c>
      <c r="AQ759" s="4">
        <v>17025</v>
      </c>
      <c r="AW759" s="4">
        <v>17025</v>
      </c>
      <c r="AX759" s="5">
        <f t="shared" si="851"/>
        <v>0</v>
      </c>
      <c r="AY759" s="4">
        <v>17025</v>
      </c>
      <c r="AZ759" s="5"/>
      <c r="BB759" s="5">
        <f t="shared" ref="BB759" si="896">BC759-BA759</f>
        <v>0</v>
      </c>
    </row>
    <row r="760" spans="1:54" s="4" customFormat="1">
      <c r="A760" s="269">
        <v>487</v>
      </c>
      <c r="B760" s="2">
        <v>487274163</v>
      </c>
      <c r="C760" s="9" t="s">
        <v>306</v>
      </c>
      <c r="D760" s="14">
        <f>'fnd enro'!D760</f>
        <v>1</v>
      </c>
      <c r="E760" s="14">
        <f>'fnd enro'!E760</f>
        <v>0</v>
      </c>
      <c r="F760" s="14">
        <f>'fnd enro'!F760</f>
        <v>2</v>
      </c>
      <c r="G760" s="14">
        <f>'fnd enro'!G760</f>
        <v>7</v>
      </c>
      <c r="H760" s="14">
        <f>'fnd enro'!H760</f>
        <v>1</v>
      </c>
      <c r="I760" s="14">
        <f>'fnd enro'!I760</f>
        <v>0</v>
      </c>
      <c r="J760" s="14">
        <f>'fnd enro'!J760</f>
        <v>0</v>
      </c>
      <c r="K760" s="15">
        <f>'fnd enro'!K760</f>
        <v>0.38600000000000001</v>
      </c>
      <c r="L760" s="14">
        <f>'fnd enro'!L760</f>
        <v>0</v>
      </c>
      <c r="M760" s="14">
        <f>'fnd enro'!M760</f>
        <v>4</v>
      </c>
      <c r="N760" s="14">
        <f>'fnd enro'!N760</f>
        <v>0</v>
      </c>
      <c r="O760" s="14">
        <f>'fnd enro'!O760</f>
        <v>0</v>
      </c>
      <c r="P760" s="14">
        <f>'fnd enro'!P760</f>
        <v>9</v>
      </c>
      <c r="Q760" s="14">
        <f>'fnd enro'!R760</f>
        <v>11</v>
      </c>
      <c r="R760" s="15">
        <f t="shared" si="842"/>
        <v>1.0549999999999999</v>
      </c>
      <c r="S760" s="14">
        <f>VALUE('fnd enro'!Q760)</f>
        <v>11</v>
      </c>
      <c r="T760" s="2"/>
      <c r="U760" s="1">
        <f>(($D760*'fnd base rates'!C$107)
+($E760*'fnd base rates'!C$108)
+($F760*'fnd base rates'!C$109)
+($G760*'fnd base rates'!C$110)
+($H760*'fnd base rates'!C$111)
+($I760*'fnd base rates'!C$112)
+($J760*'fnd base rates'!C$113)
+($K760*'fnd base rates'!C$114)
+($M760*'fnd base rates'!C$116)
+($N760*'fnd base rates'!C$117)
+($O760*'fnd base rates'!C$118)
+($P760*VLOOKUP($S760+12,rate_basefnd,3)))
*$R760</f>
        <v>7103.9938502999994</v>
      </c>
      <c r="V760" s="1">
        <f>(($D760*'fnd base rates'!D$107)
+($E760*'fnd base rates'!D$108)
+($F760*'fnd base rates'!D$109)
+($G760*'fnd base rates'!D$110)
+($H760*'fnd base rates'!D$111)
+($I760*'fnd base rates'!D$112)
+($J760*'fnd base rates'!D$113)
+($K760*'fnd base rates'!D$114)
+($M760*'fnd base rates'!D$116)
+($N760*'fnd base rates'!D$117)
+($O760*'fnd base rates'!D$118)
+($P760*VLOOKUP($S760+12,rate_basefnd,4)))
*$R760</f>
        <v>12983.916649999997</v>
      </c>
      <c r="W760" s="1">
        <f>(($D760*'fnd base rates'!E$107)
+($E760*'fnd base rates'!E$108)
+($F760*'fnd base rates'!E$109)
+($G760*'fnd base rates'!E$110)
+($H760*'fnd base rates'!E$111)
+($I760*'fnd base rates'!E$112)
+($J760*'fnd base rates'!E$113)
+($K760*'fnd base rates'!E$114)
+($M760*'fnd base rates'!E$116)
+($N760*'fnd base rates'!E$117)
+($O760*'fnd base rates'!E$118)
+($P760*VLOOKUP($S760+12,rate_basefnd,5)))
*$R760</f>
        <v>84295.558966800003</v>
      </c>
      <c r="X760" s="1">
        <f>(($D760*'fnd base rates'!F$107)
+($E760*'fnd base rates'!F$108)
+($F760*'fnd base rates'!F$109)
+($G760*'fnd base rates'!F$110)
+($H760*'fnd base rates'!F$111)
+($I760*'fnd base rates'!F$112)
+($J760*'fnd base rates'!F$113)
+($K760*'fnd base rates'!F$114)
+($M760*'fnd base rates'!F$116)
+($N760*'fnd base rates'!F$117)
+($O760*'fnd base rates'!F$118)
+($P760*VLOOKUP($S760+12,rate_basefnd,6)))
*$R760</f>
        <v>14116.2524966</v>
      </c>
      <c r="Y760" s="1">
        <f>(($D760*'fnd base rates'!G$107)
+($E760*'fnd base rates'!G$108)
+($F760*'fnd base rates'!G$109)
+($G760*'fnd base rates'!G$110)
+($H760*'fnd base rates'!G$111)
+($I760*'fnd base rates'!G$112)
+($J760*'fnd base rates'!G$113)
+($K760*'fnd base rates'!G$114)
+($M760*'fnd base rates'!G$116)
+($N760*'fnd base rates'!G$117)
+($O760*'fnd base rates'!G$118)
+($P760*VLOOKUP($S760+12,rate_basefnd,7)))
*$R760</f>
        <v>3734.5658251000004</v>
      </c>
      <c r="Z760" s="1">
        <f>(($D760*'fnd base rates'!H$107)
+($E760*'fnd base rates'!H$108)
+($F760*'fnd base rates'!H$109)
+($G760*'fnd base rates'!H$110)
+($H760*'fnd base rates'!H$111)
+($I760*'fnd base rates'!H$112)
+($J760*'fnd base rates'!H$113)
+($K760*'fnd base rates'!H$114)
+($M760*'fnd base rates'!H$116)
+($N760*'fnd base rates'!H$117)
+($O760*'fnd base rates'!H$118)
+($P760*VLOOKUP($S760+12,rate_basefnd,8)))</f>
        <v>6252.81934</v>
      </c>
      <c r="AA760" s="1">
        <f>(($D760*'fnd base rates'!I$107)
+($E760*'fnd base rates'!I$108)
+($F760*'fnd base rates'!I$109)
+($G760*'fnd base rates'!I$110)
+($H760*'fnd base rates'!I$111)
+($I760*'fnd base rates'!I$112)
+($J760*'fnd base rates'!I$113)
+($K760*'fnd base rates'!I$114)
+($M760*'fnd base rates'!I$116)
+($N760*'fnd base rates'!I$117)
+($O760*'fnd base rates'!I$118)
+($P760*VLOOKUP($S760+12,rate_basefnd,9)))
*$R760</f>
        <v>5260.1561499999998</v>
      </c>
      <c r="AB760" s="1">
        <f>(($D760*'fnd base rates'!J$107)
+($E760*'fnd base rates'!J$108)
+($F760*'fnd base rates'!J$109)
+($G760*'fnd base rates'!J$110)
+($H760*'fnd base rates'!J$111)
+($I760*'fnd base rates'!J$112)
+($J760*'fnd base rates'!J$113)
+($K760*'fnd base rates'!J$114)
+($M760*'fnd base rates'!J$116)
+($N760*'fnd base rates'!J$117)
+($O760*'fnd base rates'!J$118)
+($P760*VLOOKUP($S760+12,rate_basefnd,10)))
*$R760</f>
        <v>9488.7332999999981</v>
      </c>
      <c r="AC760" s="1">
        <f>(($D760*'fnd base rates'!K$107)
+($E760*'fnd base rates'!K$108)
+($F760*'fnd base rates'!K$109)
+($G760*'fnd base rates'!K$110)
+($H760*'fnd base rates'!K$111)
+($I760*'fnd base rates'!K$112)
+($J760*'fnd base rates'!K$113)
+($K760*'fnd base rates'!K$114)
+($M760*'fnd base rates'!K$116)
+($N760*'fnd base rates'!K$117)
+($O760*'fnd base rates'!K$118)
+($P760*VLOOKUP($S760+12,rate_basefnd,11)))
*$R760</f>
        <v>13488.099883999999</v>
      </c>
      <c r="AD760" s="1">
        <f>(($D760*'fnd base rates'!L$107)
+($E760*'fnd base rates'!L$108)
+($F760*'fnd base rates'!L$109)
+($G760*'fnd base rates'!L$110)
+($H760*'fnd base rates'!L$111)
+($I760*'fnd base rates'!L$112)
+($J760*'fnd base rates'!L$113)
+($K760*'fnd base rates'!L$114)
+($M760*'fnd base rates'!L$116)
+($N760*'fnd base rates'!L$117)
+($O760*'fnd base rates'!L$118)
+($P760*VLOOKUP($S760+12,rate_basefnd,12)))</f>
        <v>21922.406800000001</v>
      </c>
      <c r="AE760" s="1">
        <f>(($D760*'fnd base rates'!M$107)
+($E760*'fnd base rates'!M$108)
+($F760*'fnd base rates'!M$109)
+($G760*'fnd base rates'!M$110)
+($H760*'fnd base rates'!M$111)
+($I760*'fnd base rates'!M$112)
+($J760*'fnd base rates'!M$113)
+($K760*'fnd base rates'!M$114)
+($M760*'fnd base rates'!M$116)
+($N760*'fnd base rates'!M$117)
+($O760*'fnd base rates'!M$118)
+($P760*VLOOKUP($S760+12,rate_basefnd,13)))</f>
        <v>0</v>
      </c>
      <c r="AF760" s="4">
        <f t="shared" si="843"/>
        <v>178646.50326279999</v>
      </c>
      <c r="AH760" s="269">
        <f t="shared" si="844"/>
        <v>487274163</v>
      </c>
      <c r="AI760" s="4" t="str">
        <f t="shared" si="845"/>
        <v>487</v>
      </c>
      <c r="AJ760" s="2" t="str">
        <f t="shared" si="846"/>
        <v>274</v>
      </c>
      <c r="AK760" s="2" t="str">
        <f t="shared" si="847"/>
        <v>163</v>
      </c>
      <c r="AL760" s="4">
        <f t="shared" si="848"/>
        <v>1</v>
      </c>
      <c r="AM760" s="4">
        <f t="shared" si="839"/>
        <v>11</v>
      </c>
      <c r="AN760" s="4">
        <f t="shared" si="849"/>
        <v>178646.50326279999</v>
      </c>
      <c r="AO760" s="4">
        <f t="shared" si="850"/>
        <v>16241</v>
      </c>
      <c r="AP760" s="4">
        <f t="shared" si="840"/>
        <v>0</v>
      </c>
      <c r="AQ760" s="4">
        <v>16241</v>
      </c>
      <c r="AW760" s="4">
        <v>16241</v>
      </c>
      <c r="AX760" s="5">
        <f t="shared" si="851"/>
        <v>0</v>
      </c>
      <c r="AY760" s="4">
        <v>16241</v>
      </c>
      <c r="AZ760" s="5"/>
      <c r="BB760" s="5">
        <f t="shared" ref="BB760" si="897">BC760-BA760</f>
        <v>0</v>
      </c>
    </row>
    <row r="761" spans="1:54" s="4" customFormat="1">
      <c r="A761" s="269">
        <v>487</v>
      </c>
      <c r="B761" s="2">
        <v>487274165</v>
      </c>
      <c r="C761" s="9" t="s">
        <v>306</v>
      </c>
      <c r="D761" s="14">
        <f>'fnd enro'!D761</f>
        <v>1</v>
      </c>
      <c r="E761" s="14">
        <f>'fnd enro'!E761</f>
        <v>0</v>
      </c>
      <c r="F761" s="14">
        <f>'fnd enro'!F761</f>
        <v>1</v>
      </c>
      <c r="G761" s="14">
        <f>'fnd enro'!G761</f>
        <v>27</v>
      </c>
      <c r="H761" s="14">
        <f>'fnd enro'!H761</f>
        <v>3</v>
      </c>
      <c r="I761" s="14">
        <f>'fnd enro'!I761</f>
        <v>0</v>
      </c>
      <c r="J761" s="14">
        <f>'fnd enro'!J761</f>
        <v>0</v>
      </c>
      <c r="K761" s="15">
        <f>'fnd enro'!K761</f>
        <v>1.1966000000000001</v>
      </c>
      <c r="L761" s="14">
        <f>'fnd enro'!L761</f>
        <v>0</v>
      </c>
      <c r="M761" s="14">
        <f>'fnd enro'!M761</f>
        <v>11</v>
      </c>
      <c r="N761" s="14">
        <f>'fnd enro'!N761</f>
        <v>0</v>
      </c>
      <c r="O761" s="14">
        <f>'fnd enro'!O761</f>
        <v>0</v>
      </c>
      <c r="P761" s="14">
        <f>'fnd enro'!P761</f>
        <v>19</v>
      </c>
      <c r="Q761" s="14">
        <f>'fnd enro'!R761</f>
        <v>32</v>
      </c>
      <c r="R761" s="15">
        <f t="shared" si="842"/>
        <v>1.0549999999999999</v>
      </c>
      <c r="S761" s="14">
        <f>VALUE('fnd enro'!Q761)</f>
        <v>10</v>
      </c>
      <c r="T761" s="2"/>
      <c r="U761" s="1">
        <f>(($D761*'fnd base rates'!C$107)
+($E761*'fnd base rates'!C$108)
+($F761*'fnd base rates'!C$109)
+($G761*'fnd base rates'!C$110)
+($H761*'fnd base rates'!C$111)
+($I761*'fnd base rates'!C$112)
+($J761*'fnd base rates'!C$113)
+($K761*'fnd base rates'!C$114)
+($M761*'fnd base rates'!C$116)
+($N761*'fnd base rates'!C$117)
+($O761*'fnd base rates'!C$118)
+($P761*VLOOKUP($S761+12,rate_basefnd,3)))
*$R761</f>
        <v>20532.15862093</v>
      </c>
      <c r="V761" s="1">
        <f>(($D761*'fnd base rates'!D$107)
+($E761*'fnd base rates'!D$108)
+($F761*'fnd base rates'!D$109)
+($G761*'fnd base rates'!D$110)
+($H761*'fnd base rates'!D$111)
+($I761*'fnd base rates'!D$112)
+($J761*'fnd base rates'!D$113)
+($K761*'fnd base rates'!D$114)
+($M761*'fnd base rates'!D$116)
+($N761*'fnd base rates'!D$117)
+($O761*'fnd base rates'!D$118)
+($P761*VLOOKUP($S761+12,rate_basefnd,4)))
*$R761</f>
        <v>35012.738649999999</v>
      </c>
      <c r="W761" s="1">
        <f>(($D761*'fnd base rates'!E$107)
+($E761*'fnd base rates'!E$108)
+($F761*'fnd base rates'!E$109)
+($G761*'fnd base rates'!E$110)
+($H761*'fnd base rates'!E$111)
+($I761*'fnd base rates'!E$112)
+($J761*'fnd base rates'!E$113)
+($K761*'fnd base rates'!E$114)
+($M761*'fnd base rates'!E$116)
+($N761*'fnd base rates'!E$117)
+($O761*'fnd base rates'!E$118)
+($P761*VLOOKUP($S761+12,rate_basefnd,5)))
*$R761</f>
        <v>215341.26344707995</v>
      </c>
      <c r="X761" s="1">
        <f>(($D761*'fnd base rates'!F$107)
+($E761*'fnd base rates'!F$108)
+($F761*'fnd base rates'!F$109)
+($G761*'fnd base rates'!F$110)
+($H761*'fnd base rates'!F$111)
+($I761*'fnd base rates'!F$112)
+($J761*'fnd base rates'!F$113)
+($K761*'fnd base rates'!F$114)
+($M761*'fnd base rates'!F$116)
+($N761*'fnd base rates'!F$117)
+($O761*'fnd base rates'!F$118)
+($P761*VLOOKUP($S761+12,rate_basefnd,6)))
*$R761</f>
        <v>42528.852754459993</v>
      </c>
      <c r="Y761" s="1">
        <f>(($D761*'fnd base rates'!G$107)
+($E761*'fnd base rates'!G$108)
+($F761*'fnd base rates'!G$109)
+($G761*'fnd base rates'!G$110)
+($H761*'fnd base rates'!G$111)
+($I761*'fnd base rates'!G$112)
+($J761*'fnd base rates'!G$113)
+($K761*'fnd base rates'!G$114)
+($M761*'fnd base rates'!G$116)
+($N761*'fnd base rates'!G$117)
+($O761*'fnd base rates'!G$118)
+($P761*VLOOKUP($S761+12,rate_basefnd,7)))
*$R761</f>
        <v>9392.2659378100016</v>
      </c>
      <c r="Z761" s="1">
        <f>(($D761*'fnd base rates'!H$107)
+($E761*'fnd base rates'!H$108)
+($F761*'fnd base rates'!H$109)
+($G761*'fnd base rates'!H$110)
+($H761*'fnd base rates'!H$111)
+($I761*'fnd base rates'!H$112)
+($J761*'fnd base rates'!H$113)
+($K761*'fnd base rates'!H$114)
+($M761*'fnd base rates'!H$116)
+($N761*'fnd base rates'!H$117)
+($O761*'fnd base rates'!H$118)
+($P761*VLOOKUP($S761+12,rate_basefnd,8)))</f>
        <v>18389.526954000001</v>
      </c>
      <c r="AA761" s="1">
        <f>(($D761*'fnd base rates'!I$107)
+($E761*'fnd base rates'!I$108)
+($F761*'fnd base rates'!I$109)
+($G761*'fnd base rates'!I$110)
+($H761*'fnd base rates'!I$111)
+($I761*'fnd base rates'!I$112)
+($J761*'fnd base rates'!I$113)
+($K761*'fnd base rates'!I$114)
+($M761*'fnd base rates'!I$116)
+($N761*'fnd base rates'!I$117)
+($O761*'fnd base rates'!I$118)
+($P761*VLOOKUP($S761+12,rate_basefnd,9)))
*$R761</f>
        <v>14217.116700000002</v>
      </c>
      <c r="AB761" s="1">
        <f>(($D761*'fnd base rates'!J$107)
+($E761*'fnd base rates'!J$108)
+($F761*'fnd base rates'!J$109)
+($G761*'fnd base rates'!J$110)
+($H761*'fnd base rates'!J$111)
+($I761*'fnd base rates'!J$112)
+($J761*'fnd base rates'!J$113)
+($K761*'fnd base rates'!J$114)
+($M761*'fnd base rates'!J$116)
+($N761*'fnd base rates'!J$117)
+($O761*'fnd base rates'!J$118)
+($P761*VLOOKUP($S761+12,rate_basefnd,10)))
*$R761</f>
        <v>21053.157999999996</v>
      </c>
      <c r="AC761" s="1">
        <f>(($D761*'fnd base rates'!K$107)
+($E761*'fnd base rates'!K$108)
+($F761*'fnd base rates'!K$109)
+($G761*'fnd base rates'!K$110)
+($H761*'fnd base rates'!K$111)
+($I761*'fnd base rates'!K$112)
+($J761*'fnd base rates'!K$113)
+($K761*'fnd base rates'!K$114)
+($M761*'fnd base rates'!K$116)
+($N761*'fnd base rates'!K$117)
+($O761*'fnd base rates'!K$118)
+($P761*VLOOKUP($S761+12,rate_basefnd,11)))
*$R761</f>
        <v>40277.142525399999</v>
      </c>
      <c r="AD761" s="1">
        <f>(($D761*'fnd base rates'!L$107)
+($E761*'fnd base rates'!L$108)
+($F761*'fnd base rates'!L$109)
+($G761*'fnd base rates'!L$110)
+($H761*'fnd base rates'!L$111)
+($I761*'fnd base rates'!L$112)
+($J761*'fnd base rates'!L$113)
+($K761*'fnd base rates'!L$114)
+($M761*'fnd base rates'!L$116)
+($N761*'fnd base rates'!L$117)
+($O761*'fnd base rates'!L$118)
+($P761*VLOOKUP($S761+12,rate_basefnd,12)))</f>
        <v>60015.847080000007</v>
      </c>
      <c r="AE761" s="1">
        <f>(($D761*'fnd base rates'!M$107)
+($E761*'fnd base rates'!M$108)
+($F761*'fnd base rates'!M$109)
+($G761*'fnd base rates'!M$110)
+($H761*'fnd base rates'!M$111)
+($I761*'fnd base rates'!M$112)
+($J761*'fnd base rates'!M$113)
+($K761*'fnd base rates'!M$114)
+($M761*'fnd base rates'!M$116)
+($N761*'fnd base rates'!M$117)
+($O761*'fnd base rates'!M$118)
+($P761*VLOOKUP($S761+12,rate_basefnd,13)))</f>
        <v>0</v>
      </c>
      <c r="AF761" s="4">
        <f t="shared" si="843"/>
        <v>476760.0706696799</v>
      </c>
      <c r="AH761" s="269">
        <f t="shared" si="844"/>
        <v>487274165</v>
      </c>
      <c r="AI761" s="4" t="str">
        <f t="shared" si="845"/>
        <v>487</v>
      </c>
      <c r="AJ761" s="2" t="str">
        <f t="shared" si="846"/>
        <v>274</v>
      </c>
      <c r="AK761" s="2" t="str">
        <f t="shared" si="847"/>
        <v>165</v>
      </c>
      <c r="AL761" s="4">
        <f t="shared" si="848"/>
        <v>1</v>
      </c>
      <c r="AM761" s="4">
        <f t="shared" si="839"/>
        <v>32</v>
      </c>
      <c r="AN761" s="4">
        <f t="shared" si="849"/>
        <v>476760.0706696799</v>
      </c>
      <c r="AO761" s="4">
        <f t="shared" si="850"/>
        <v>14899</v>
      </c>
      <c r="AP761" s="4">
        <f t="shared" si="840"/>
        <v>0</v>
      </c>
      <c r="AQ761" s="4">
        <v>14899</v>
      </c>
      <c r="AW761" s="4">
        <v>14899</v>
      </c>
      <c r="AX761" s="5">
        <f t="shared" si="851"/>
        <v>0</v>
      </c>
      <c r="AY761" s="4">
        <v>14899</v>
      </c>
      <c r="AZ761" s="5"/>
      <c r="BB761" s="5">
        <f t="shared" ref="BB761" si="898">BC761-BA761</f>
        <v>0</v>
      </c>
    </row>
    <row r="762" spans="1:54" s="4" customFormat="1">
      <c r="A762" s="269">
        <v>487</v>
      </c>
      <c r="B762" s="2">
        <v>487274176</v>
      </c>
      <c r="C762" s="9" t="s">
        <v>306</v>
      </c>
      <c r="D762" s="14">
        <f>'fnd enro'!D762</f>
        <v>4</v>
      </c>
      <c r="E762" s="14">
        <f>'fnd enro'!E762</f>
        <v>0</v>
      </c>
      <c r="F762" s="14">
        <f>'fnd enro'!F762</f>
        <v>4</v>
      </c>
      <c r="G762" s="14">
        <f>'fnd enro'!G762</f>
        <v>51</v>
      </c>
      <c r="H762" s="14">
        <f>'fnd enro'!H762</f>
        <v>10</v>
      </c>
      <c r="I762" s="14">
        <f>'fnd enro'!I762</f>
        <v>0</v>
      </c>
      <c r="J762" s="14">
        <f>'fnd enro'!J762</f>
        <v>0</v>
      </c>
      <c r="K762" s="15">
        <f>'fnd enro'!K762</f>
        <v>2.5089999999999999</v>
      </c>
      <c r="L762" s="14">
        <f>'fnd enro'!L762</f>
        <v>0</v>
      </c>
      <c r="M762" s="14">
        <f>'fnd enro'!M762</f>
        <v>22</v>
      </c>
      <c r="N762" s="14">
        <f>'fnd enro'!N762</f>
        <v>0</v>
      </c>
      <c r="O762" s="14">
        <f>'fnd enro'!O762</f>
        <v>0</v>
      </c>
      <c r="P762" s="14">
        <f>'fnd enro'!P762</f>
        <v>44</v>
      </c>
      <c r="Q762" s="14">
        <f>'fnd enro'!R762</f>
        <v>67</v>
      </c>
      <c r="R762" s="15">
        <f t="shared" si="842"/>
        <v>1.0549999999999999</v>
      </c>
      <c r="S762" s="14">
        <f>VALUE('fnd enro'!Q762)</f>
        <v>8</v>
      </c>
      <c r="T762" s="2"/>
      <c r="U762" s="1">
        <f>(($D762*'fnd base rates'!C$107)
+($E762*'fnd base rates'!C$108)
+($F762*'fnd base rates'!C$109)
+($G762*'fnd base rates'!C$110)
+($H762*'fnd base rates'!C$111)
+($I762*'fnd base rates'!C$112)
+($J762*'fnd base rates'!C$113)
+($K762*'fnd base rates'!C$114)
+($M762*'fnd base rates'!C$116)
+($N762*'fnd base rates'!C$117)
+($O762*'fnd base rates'!C$118)
+($P762*VLOOKUP($S762+12,rate_basefnd,3)))
*$R762</f>
        <v>43381.122601949995</v>
      </c>
      <c r="V762" s="1">
        <f>(($D762*'fnd base rates'!D$107)
+($E762*'fnd base rates'!D$108)
+($F762*'fnd base rates'!D$109)
+($G762*'fnd base rates'!D$110)
+($H762*'fnd base rates'!D$111)
+($I762*'fnd base rates'!D$112)
+($J762*'fnd base rates'!D$113)
+($K762*'fnd base rates'!D$114)
+($M762*'fnd base rates'!D$116)
+($N762*'fnd base rates'!D$117)
+($O762*'fnd base rates'!D$118)
+($P762*VLOOKUP($S762+12,rate_basefnd,4)))
*$R762</f>
        <v>74067.625400000004</v>
      </c>
      <c r="W762" s="1">
        <f>(($D762*'fnd base rates'!E$107)
+($E762*'fnd base rates'!E$108)
+($F762*'fnd base rates'!E$109)
+($G762*'fnd base rates'!E$110)
+($H762*'fnd base rates'!E$111)
+($I762*'fnd base rates'!E$112)
+($J762*'fnd base rates'!E$113)
+($K762*'fnd base rates'!E$114)
+($M762*'fnd base rates'!E$116)
+($N762*'fnd base rates'!E$117)
+($O762*'fnd base rates'!E$118)
+($P762*VLOOKUP($S762+12,rate_basefnd,5)))
*$R762</f>
        <v>452834.16263419995</v>
      </c>
      <c r="X762" s="1">
        <f>(($D762*'fnd base rates'!F$107)
+($E762*'fnd base rates'!F$108)
+($F762*'fnd base rates'!F$109)
+($G762*'fnd base rates'!F$110)
+($H762*'fnd base rates'!F$111)
+($I762*'fnd base rates'!F$112)
+($J762*'fnd base rates'!F$113)
+($K762*'fnd base rates'!F$114)
+($M762*'fnd base rates'!F$116)
+($N762*'fnd base rates'!F$117)
+($O762*'fnd base rates'!F$118)
+($P762*VLOOKUP($S762+12,rate_basefnd,6)))
*$R762</f>
        <v>88891.342602900011</v>
      </c>
      <c r="Y762" s="1">
        <f>(($D762*'fnd base rates'!G$107)
+($E762*'fnd base rates'!G$108)
+($F762*'fnd base rates'!G$109)
+($G762*'fnd base rates'!G$110)
+($H762*'fnd base rates'!G$111)
+($I762*'fnd base rates'!G$112)
+($J762*'fnd base rates'!G$113)
+($K762*'fnd base rates'!G$114)
+($M762*'fnd base rates'!G$116)
+($N762*'fnd base rates'!G$117)
+($O762*'fnd base rates'!G$118)
+($P762*VLOOKUP($S762+12,rate_basefnd,7)))
*$R762</f>
        <v>19862.003213149997</v>
      </c>
      <c r="Z762" s="1">
        <f>(($D762*'fnd base rates'!H$107)
+($E762*'fnd base rates'!H$108)
+($F762*'fnd base rates'!H$109)
+($G762*'fnd base rates'!H$110)
+($H762*'fnd base rates'!H$111)
+($I762*'fnd base rates'!H$112)
+($J762*'fnd base rates'!H$113)
+($K762*'fnd base rates'!H$114)
+($M762*'fnd base rates'!H$116)
+($N762*'fnd base rates'!H$117)
+($O762*'fnd base rates'!H$118)
+($P762*VLOOKUP($S762+12,rate_basefnd,8)))</f>
        <v>38913.430709999993</v>
      </c>
      <c r="AA762" s="1">
        <f>(($D762*'fnd base rates'!I$107)
+($E762*'fnd base rates'!I$108)
+($F762*'fnd base rates'!I$109)
+($G762*'fnd base rates'!I$110)
+($H762*'fnd base rates'!I$111)
+($I762*'fnd base rates'!I$112)
+($J762*'fnd base rates'!I$113)
+($K762*'fnd base rates'!I$114)
+($M762*'fnd base rates'!I$116)
+($N762*'fnd base rates'!I$117)
+($O762*'fnd base rates'!I$118)
+($P762*VLOOKUP($S762+12,rate_basefnd,9)))
*$R762</f>
        <v>30286.296449999998</v>
      </c>
      <c r="AB762" s="1">
        <f>(($D762*'fnd base rates'!J$107)
+($E762*'fnd base rates'!J$108)
+($F762*'fnd base rates'!J$109)
+($G762*'fnd base rates'!J$110)
+($H762*'fnd base rates'!J$111)
+($I762*'fnd base rates'!J$112)
+($J762*'fnd base rates'!J$113)
+($K762*'fnd base rates'!J$114)
+($M762*'fnd base rates'!J$116)
+($N762*'fnd base rates'!J$117)
+($O762*'fnd base rates'!J$118)
+($P762*VLOOKUP($S762+12,rate_basefnd,10)))
*$R762</f>
        <v>44667.075299999997</v>
      </c>
      <c r="AC762" s="1">
        <f>(($D762*'fnd base rates'!K$107)
+($E762*'fnd base rates'!K$108)
+($F762*'fnd base rates'!K$109)
+($G762*'fnd base rates'!K$110)
+($H762*'fnd base rates'!K$111)
+($I762*'fnd base rates'!K$112)
+($J762*'fnd base rates'!K$113)
+($K762*'fnd base rates'!K$114)
+($M762*'fnd base rates'!K$116)
+($N762*'fnd base rates'!K$117)
+($O762*'fnd base rates'!K$118)
+($P762*VLOOKUP($S762+12,rate_basefnd,11)))
*$R762</f>
        <v>85410.017120999997</v>
      </c>
      <c r="AD762" s="1">
        <f>(($D762*'fnd base rates'!L$107)
+($E762*'fnd base rates'!L$108)
+($F762*'fnd base rates'!L$109)
+($G762*'fnd base rates'!L$110)
+($H762*'fnd base rates'!L$111)
+($I762*'fnd base rates'!L$112)
+($J762*'fnd base rates'!L$113)
+($K762*'fnd base rates'!L$114)
+($M762*'fnd base rates'!L$116)
+($N762*'fnd base rates'!L$117)
+($O762*'fnd base rates'!L$118)
+($P762*VLOOKUP($S762+12,rate_basefnd,12)))</f>
        <v>127156.4042</v>
      </c>
      <c r="AE762" s="1">
        <f>(($D762*'fnd base rates'!M$107)
+($E762*'fnd base rates'!M$108)
+($F762*'fnd base rates'!M$109)
+($G762*'fnd base rates'!M$110)
+($H762*'fnd base rates'!M$111)
+($I762*'fnd base rates'!M$112)
+($J762*'fnd base rates'!M$113)
+($K762*'fnd base rates'!M$114)
+($M762*'fnd base rates'!M$116)
+($N762*'fnd base rates'!M$117)
+($O762*'fnd base rates'!M$118)
+($P762*VLOOKUP($S762+12,rate_basefnd,13)))</f>
        <v>0</v>
      </c>
      <c r="AF762" s="4">
        <f t="shared" si="843"/>
        <v>1005469.4802331999</v>
      </c>
      <c r="AH762" s="269">
        <f t="shared" si="844"/>
        <v>487274176</v>
      </c>
      <c r="AI762" s="4" t="str">
        <f t="shared" si="845"/>
        <v>487</v>
      </c>
      <c r="AJ762" s="2" t="str">
        <f t="shared" si="846"/>
        <v>274</v>
      </c>
      <c r="AK762" s="2" t="str">
        <f t="shared" si="847"/>
        <v>176</v>
      </c>
      <c r="AL762" s="4">
        <f t="shared" si="848"/>
        <v>1</v>
      </c>
      <c r="AM762" s="4">
        <f t="shared" si="839"/>
        <v>67</v>
      </c>
      <c r="AN762" s="4">
        <f t="shared" si="849"/>
        <v>1005469.4802331999</v>
      </c>
      <c r="AO762" s="4">
        <f t="shared" si="850"/>
        <v>15007</v>
      </c>
      <c r="AP762" s="4">
        <f t="shared" si="840"/>
        <v>0</v>
      </c>
      <c r="AQ762" s="4">
        <v>15007</v>
      </c>
      <c r="AW762" s="4">
        <v>15007</v>
      </c>
      <c r="AX762" s="5">
        <f t="shared" si="851"/>
        <v>0</v>
      </c>
      <c r="AY762" s="4">
        <v>15007</v>
      </c>
      <c r="AZ762" s="5"/>
      <c r="BB762" s="5">
        <f t="shared" ref="BB762" si="899">BC762-BA762</f>
        <v>0</v>
      </c>
    </row>
    <row r="763" spans="1:54" s="4" customFormat="1">
      <c r="A763" s="269">
        <v>487</v>
      </c>
      <c r="B763" s="2">
        <v>487274178</v>
      </c>
      <c r="C763" s="9" t="s">
        <v>306</v>
      </c>
      <c r="D763" s="14">
        <f>'fnd enro'!D763</f>
        <v>0</v>
      </c>
      <c r="E763" s="14">
        <f>'fnd enro'!E763</f>
        <v>0</v>
      </c>
      <c r="F763" s="14">
        <f>'fnd enro'!F763</f>
        <v>0</v>
      </c>
      <c r="G763" s="14">
        <f>'fnd enro'!G763</f>
        <v>2</v>
      </c>
      <c r="H763" s="14">
        <f>'fnd enro'!H763</f>
        <v>1</v>
      </c>
      <c r="I763" s="14">
        <f>'fnd enro'!I763</f>
        <v>0</v>
      </c>
      <c r="J763" s="14">
        <f>'fnd enro'!J763</f>
        <v>0</v>
      </c>
      <c r="K763" s="15">
        <f>'fnd enro'!K763</f>
        <v>0.1158</v>
      </c>
      <c r="L763" s="14">
        <f>'fnd enro'!L763</f>
        <v>0</v>
      </c>
      <c r="M763" s="14">
        <f>'fnd enro'!M763</f>
        <v>0</v>
      </c>
      <c r="N763" s="14">
        <f>'fnd enro'!N763</f>
        <v>0</v>
      </c>
      <c r="O763" s="14">
        <f>'fnd enro'!O763</f>
        <v>0</v>
      </c>
      <c r="P763" s="14">
        <f>'fnd enro'!P763</f>
        <v>3</v>
      </c>
      <c r="Q763" s="14">
        <f>'fnd enro'!R763</f>
        <v>3</v>
      </c>
      <c r="R763" s="15">
        <f t="shared" si="842"/>
        <v>1.0549999999999999</v>
      </c>
      <c r="S763" s="14">
        <f>VALUE('fnd enro'!Q763)</f>
        <v>3</v>
      </c>
      <c r="T763" s="2"/>
      <c r="U763" s="1">
        <f>(($D763*'fnd base rates'!C$107)
+($E763*'fnd base rates'!C$108)
+($F763*'fnd base rates'!C$109)
+($G763*'fnd base rates'!C$110)
+($H763*'fnd base rates'!C$111)
+($I763*'fnd base rates'!C$112)
+($J763*'fnd base rates'!C$113)
+($K763*'fnd base rates'!C$114)
+($M763*'fnd base rates'!C$116)
+($N763*'fnd base rates'!C$117)
+($O763*'fnd base rates'!C$118)
+($P763*VLOOKUP($S763+12,rate_basefnd,3)))
*$R763</f>
        <v>1877.9886600899999</v>
      </c>
      <c r="V763" s="1">
        <f>(($D763*'fnd base rates'!D$107)
+($E763*'fnd base rates'!D$108)
+($F763*'fnd base rates'!D$109)
+($G763*'fnd base rates'!D$110)
+($H763*'fnd base rates'!D$111)
+($I763*'fnd base rates'!D$112)
+($J763*'fnd base rates'!D$113)
+($K763*'fnd base rates'!D$114)
+($M763*'fnd base rates'!D$116)
+($N763*'fnd base rates'!D$117)
+($O763*'fnd base rates'!D$118)
+($P763*VLOOKUP($S763+12,rate_basefnd,4)))
*$R763</f>
        <v>3274.8571499999998</v>
      </c>
      <c r="W763" s="1">
        <f>(($D763*'fnd base rates'!E$107)
+($E763*'fnd base rates'!E$108)
+($F763*'fnd base rates'!E$109)
+($G763*'fnd base rates'!E$110)
+($H763*'fnd base rates'!E$111)
+($I763*'fnd base rates'!E$112)
+($J763*'fnd base rates'!E$113)
+($K763*'fnd base rates'!E$114)
+($M763*'fnd base rates'!E$116)
+($N763*'fnd base rates'!E$117)
+($O763*'fnd base rates'!E$118)
+($P763*VLOOKUP($S763+12,rate_basefnd,5)))
*$R763</f>
        <v>20167.898140040001</v>
      </c>
      <c r="X763" s="1">
        <f>(($D763*'fnd base rates'!F$107)
+($E763*'fnd base rates'!F$108)
+($F763*'fnd base rates'!F$109)
+($G763*'fnd base rates'!F$110)
+($H763*'fnd base rates'!F$111)
+($I763*'fnd base rates'!F$112)
+($J763*'fnd base rates'!F$113)
+($K763*'fnd base rates'!F$114)
+($M763*'fnd base rates'!F$116)
+($N763*'fnd base rates'!F$117)
+($O763*'fnd base rates'!F$118)
+($P763*VLOOKUP($S763+12,rate_basefnd,6)))
*$R763</f>
        <v>3682.23404398</v>
      </c>
      <c r="Y763" s="1">
        <f>(($D763*'fnd base rates'!G$107)
+($E763*'fnd base rates'!G$108)
+($F763*'fnd base rates'!G$109)
+($G763*'fnd base rates'!G$110)
+($H763*'fnd base rates'!G$111)
+($I763*'fnd base rates'!G$112)
+($J763*'fnd base rates'!G$113)
+($K763*'fnd base rates'!G$114)
+($M763*'fnd base rates'!G$116)
+($N763*'fnd base rates'!G$117)
+($O763*'fnd base rates'!G$118)
+($P763*VLOOKUP($S763+12,rate_basefnd,7)))
*$R763</f>
        <v>912.72253752999995</v>
      </c>
      <c r="Z763" s="1">
        <f>(($D763*'fnd base rates'!H$107)
+($E763*'fnd base rates'!H$108)
+($F763*'fnd base rates'!H$109)
+($G763*'fnd base rates'!H$110)
+($H763*'fnd base rates'!H$111)
+($I763*'fnd base rates'!H$112)
+($J763*'fnd base rates'!H$113)
+($K763*'fnd base rates'!H$114)
+($M763*'fnd base rates'!H$116)
+($N763*'fnd base rates'!H$117)
+($O763*'fnd base rates'!H$118)
+($P763*VLOOKUP($S763+12,rate_basefnd,8)))</f>
        <v>1629.0568020000001</v>
      </c>
      <c r="AA763" s="1">
        <f>(($D763*'fnd base rates'!I$107)
+($E763*'fnd base rates'!I$108)
+($F763*'fnd base rates'!I$109)
+($G763*'fnd base rates'!I$110)
+($H763*'fnd base rates'!I$111)
+($I763*'fnd base rates'!I$112)
+($J763*'fnd base rates'!I$113)
+($K763*'fnd base rates'!I$114)
+($M763*'fnd base rates'!I$116)
+($N763*'fnd base rates'!I$117)
+($O763*'fnd base rates'!I$118)
+($P763*VLOOKUP($S763+12,rate_basefnd,9)))
*$R763</f>
        <v>1366.3621499999999</v>
      </c>
      <c r="AB763" s="1">
        <f>(($D763*'fnd base rates'!J$107)
+($E763*'fnd base rates'!J$108)
+($F763*'fnd base rates'!J$109)
+($G763*'fnd base rates'!J$110)
+($H763*'fnd base rates'!J$111)
+($I763*'fnd base rates'!J$112)
+($J763*'fnd base rates'!J$113)
+($K763*'fnd base rates'!J$114)
+($M763*'fnd base rates'!J$116)
+($N763*'fnd base rates'!J$117)
+($O763*'fnd base rates'!J$118)
+($P763*VLOOKUP($S763+12,rate_basefnd,10)))
*$R763</f>
        <v>2336.7300499999997</v>
      </c>
      <c r="AC763" s="1">
        <f>(($D763*'fnd base rates'!K$107)
+($E763*'fnd base rates'!K$108)
+($F763*'fnd base rates'!K$109)
+($G763*'fnd base rates'!K$110)
+($H763*'fnd base rates'!K$111)
+($I763*'fnd base rates'!K$112)
+($J763*'fnd base rates'!K$113)
+($K763*'fnd base rates'!K$114)
+($M763*'fnd base rates'!K$116)
+($N763*'fnd base rates'!K$117)
+($O763*'fnd base rates'!K$118)
+($P763*VLOOKUP($S763+12,rate_basefnd,11)))
*$R763</f>
        <v>3568.6215201999994</v>
      </c>
      <c r="AD763" s="1">
        <f>(($D763*'fnd base rates'!L$107)
+($E763*'fnd base rates'!L$108)
+($F763*'fnd base rates'!L$109)
+($G763*'fnd base rates'!L$110)
+($H763*'fnd base rates'!L$111)
+($I763*'fnd base rates'!L$112)
+($J763*'fnd base rates'!L$113)
+($K763*'fnd base rates'!L$114)
+($M763*'fnd base rates'!L$116)
+($N763*'fnd base rates'!L$117)
+($O763*'fnd base rates'!L$118)
+($P763*VLOOKUP($S763+12,rate_basefnd,12)))</f>
        <v>5682.0700400000005</v>
      </c>
      <c r="AE763" s="1">
        <f>(($D763*'fnd base rates'!M$107)
+($E763*'fnd base rates'!M$108)
+($F763*'fnd base rates'!M$109)
+($G763*'fnd base rates'!M$110)
+($H763*'fnd base rates'!M$111)
+($I763*'fnd base rates'!M$112)
+($J763*'fnd base rates'!M$113)
+($K763*'fnd base rates'!M$114)
+($M763*'fnd base rates'!M$116)
+($N763*'fnd base rates'!M$117)
+($O763*'fnd base rates'!M$118)
+($P763*VLOOKUP($S763+12,rate_basefnd,13)))</f>
        <v>0</v>
      </c>
      <c r="AF763" s="4">
        <f t="shared" si="843"/>
        <v>44498.541093839995</v>
      </c>
      <c r="AH763" s="269">
        <f t="shared" si="844"/>
        <v>487274178</v>
      </c>
      <c r="AI763" s="4" t="str">
        <f t="shared" si="845"/>
        <v>487</v>
      </c>
      <c r="AJ763" s="2" t="str">
        <f t="shared" si="846"/>
        <v>274</v>
      </c>
      <c r="AK763" s="2" t="str">
        <f t="shared" si="847"/>
        <v>178</v>
      </c>
      <c r="AL763" s="4">
        <f t="shared" si="848"/>
        <v>1</v>
      </c>
      <c r="AM763" s="4">
        <f t="shared" si="839"/>
        <v>3</v>
      </c>
      <c r="AN763" s="4">
        <f t="shared" si="849"/>
        <v>44498.541093839995</v>
      </c>
      <c r="AO763" s="4">
        <f t="shared" si="850"/>
        <v>14833</v>
      </c>
      <c r="AP763" s="4">
        <f t="shared" si="840"/>
        <v>0</v>
      </c>
      <c r="AQ763" s="4">
        <v>14833</v>
      </c>
      <c r="AW763" s="4">
        <v>14833</v>
      </c>
      <c r="AX763" s="5">
        <f t="shared" si="851"/>
        <v>0</v>
      </c>
      <c r="AY763" s="4">
        <v>14833</v>
      </c>
      <c r="AZ763" s="5"/>
      <c r="BB763" s="5">
        <f t="shared" ref="BB763" si="900">BC763-BA763</f>
        <v>0</v>
      </c>
    </row>
    <row r="764" spans="1:54" s="4" customFormat="1">
      <c r="A764" s="269">
        <v>487</v>
      </c>
      <c r="B764" s="2">
        <v>487274181</v>
      </c>
      <c r="C764" s="9" t="s">
        <v>306</v>
      </c>
      <c r="D764" s="14">
        <f>'fnd enro'!D764</f>
        <v>0</v>
      </c>
      <c r="E764" s="14">
        <f>'fnd enro'!E764</f>
        <v>0</v>
      </c>
      <c r="F764" s="14">
        <f>'fnd enro'!F764</f>
        <v>3</v>
      </c>
      <c r="G764" s="14">
        <f>'fnd enro'!G764</f>
        <v>3</v>
      </c>
      <c r="H764" s="14">
        <f>'fnd enro'!H764</f>
        <v>0</v>
      </c>
      <c r="I764" s="14">
        <f>'fnd enro'!I764</f>
        <v>0</v>
      </c>
      <c r="J764" s="14">
        <f>'fnd enro'!J764</f>
        <v>0</v>
      </c>
      <c r="K764" s="15">
        <f>'fnd enro'!K764</f>
        <v>0.2316</v>
      </c>
      <c r="L764" s="14">
        <f>'fnd enro'!L764</f>
        <v>0</v>
      </c>
      <c r="M764" s="14">
        <f>'fnd enro'!M764</f>
        <v>3</v>
      </c>
      <c r="N764" s="14">
        <f>'fnd enro'!N764</f>
        <v>0</v>
      </c>
      <c r="O764" s="14">
        <f>'fnd enro'!O764</f>
        <v>0</v>
      </c>
      <c r="P764" s="14">
        <f>'fnd enro'!P764</f>
        <v>4</v>
      </c>
      <c r="Q764" s="14">
        <f>'fnd enro'!R764</f>
        <v>6</v>
      </c>
      <c r="R764" s="15">
        <f t="shared" si="842"/>
        <v>1.0549999999999999</v>
      </c>
      <c r="S764" s="14">
        <f>VALUE('fnd enro'!Q764)</f>
        <v>10</v>
      </c>
      <c r="T764" s="2"/>
      <c r="U764" s="1">
        <f>(($D764*'fnd base rates'!C$107)
+($E764*'fnd base rates'!C$108)
+($F764*'fnd base rates'!C$109)
+($G764*'fnd base rates'!C$110)
+($H764*'fnd base rates'!C$111)
+($I764*'fnd base rates'!C$112)
+($J764*'fnd base rates'!C$113)
+($K764*'fnd base rates'!C$114)
+($M764*'fnd base rates'!C$116)
+($N764*'fnd base rates'!C$117)
+($O764*'fnd base rates'!C$118)
+($P764*VLOOKUP($S764+12,rate_basefnd,3)))
*$R764</f>
        <v>4050.6599201799995</v>
      </c>
      <c r="V764" s="1">
        <f>(($D764*'fnd base rates'!D$107)
+($E764*'fnd base rates'!D$108)
+($F764*'fnd base rates'!D$109)
+($G764*'fnd base rates'!D$110)
+($H764*'fnd base rates'!D$111)
+($I764*'fnd base rates'!D$112)
+($J764*'fnd base rates'!D$113)
+($K764*'fnd base rates'!D$114)
+($M764*'fnd base rates'!D$116)
+($N764*'fnd base rates'!D$117)
+($O764*'fnd base rates'!D$118)
+($P764*VLOOKUP($S764+12,rate_basefnd,4)))
*$R764</f>
        <v>6989.1007</v>
      </c>
      <c r="W764" s="1">
        <f>(($D764*'fnd base rates'!E$107)
+($E764*'fnd base rates'!E$108)
+($F764*'fnd base rates'!E$109)
+($G764*'fnd base rates'!E$110)
+($H764*'fnd base rates'!E$111)
+($I764*'fnd base rates'!E$112)
+($J764*'fnd base rates'!E$113)
+($K764*'fnd base rates'!E$114)
+($M764*'fnd base rates'!E$116)
+($N764*'fnd base rates'!E$117)
+($O764*'fnd base rates'!E$118)
+($P764*VLOOKUP($S764+12,rate_basefnd,5)))
*$R764</f>
        <v>43965.819180079998</v>
      </c>
      <c r="X764" s="1">
        <f>(($D764*'fnd base rates'!F$107)
+($E764*'fnd base rates'!F$108)
+($F764*'fnd base rates'!F$109)
+($G764*'fnd base rates'!F$110)
+($H764*'fnd base rates'!F$111)
+($I764*'fnd base rates'!F$112)
+($J764*'fnd base rates'!F$113)
+($K764*'fnd base rates'!F$114)
+($M764*'fnd base rates'!F$116)
+($N764*'fnd base rates'!F$117)
+($O764*'fnd base rates'!F$118)
+($P764*VLOOKUP($S764+12,rate_basefnd,6)))
*$R764</f>
        <v>8456.6040879599987</v>
      </c>
      <c r="Y764" s="1">
        <f>(($D764*'fnd base rates'!G$107)
+($E764*'fnd base rates'!G$108)
+($F764*'fnd base rates'!G$109)
+($G764*'fnd base rates'!G$110)
+($H764*'fnd base rates'!G$111)
+($I764*'fnd base rates'!G$112)
+($J764*'fnd base rates'!G$113)
+($K764*'fnd base rates'!G$114)
+($M764*'fnd base rates'!G$116)
+($N764*'fnd base rates'!G$117)
+($O764*'fnd base rates'!G$118)
+($P764*VLOOKUP($S764+12,rate_basefnd,7)))
*$R764</f>
        <v>1903.5256250599998</v>
      </c>
      <c r="Z764" s="1">
        <f>(($D764*'fnd base rates'!H$107)
+($E764*'fnd base rates'!H$108)
+($F764*'fnd base rates'!H$109)
+($G764*'fnd base rates'!H$110)
+($H764*'fnd base rates'!H$111)
+($I764*'fnd base rates'!H$112)
+($J764*'fnd base rates'!H$113)
+($K764*'fnd base rates'!H$114)
+($M764*'fnd base rates'!H$116)
+($N764*'fnd base rates'!H$117)
+($O764*'fnd base rates'!H$118)
+($P764*VLOOKUP($S764+12,rate_basefnd,8)))</f>
        <v>3629.043604</v>
      </c>
      <c r="AA764" s="1">
        <f>(($D764*'fnd base rates'!I$107)
+($E764*'fnd base rates'!I$108)
+($F764*'fnd base rates'!I$109)
+($G764*'fnd base rates'!I$110)
+($H764*'fnd base rates'!I$111)
+($I764*'fnd base rates'!I$112)
+($J764*'fnd base rates'!I$113)
+($K764*'fnd base rates'!I$114)
+($M764*'fnd base rates'!I$116)
+($N764*'fnd base rates'!I$117)
+($O764*'fnd base rates'!I$118)
+($P764*VLOOKUP($S764+12,rate_basefnd,9)))
*$R764</f>
        <v>2806.1734000000001</v>
      </c>
      <c r="AB764" s="1">
        <f>(($D764*'fnd base rates'!J$107)
+($E764*'fnd base rates'!J$108)
+($F764*'fnd base rates'!J$109)
+($G764*'fnd base rates'!J$110)
+($H764*'fnd base rates'!J$111)
+($I764*'fnd base rates'!J$112)
+($J764*'fnd base rates'!J$113)
+($K764*'fnd base rates'!J$114)
+($M764*'fnd base rates'!J$116)
+($N764*'fnd base rates'!J$117)
+($O764*'fnd base rates'!J$118)
+($P764*VLOOKUP($S764+12,rate_basefnd,10)))
*$R764</f>
        <v>4140.9804999999997</v>
      </c>
      <c r="AC764" s="1">
        <f>(($D764*'fnd base rates'!K$107)
+($E764*'fnd base rates'!K$108)
+($F764*'fnd base rates'!K$109)
+($G764*'fnd base rates'!K$110)
+($H764*'fnd base rates'!K$111)
+($I764*'fnd base rates'!K$112)
+($J764*'fnd base rates'!K$113)
+($K764*'fnd base rates'!K$114)
+($M764*'fnd base rates'!K$116)
+($N764*'fnd base rates'!K$117)
+($O764*'fnd base rates'!K$118)
+($P764*VLOOKUP($S764+12,rate_basefnd,11)))
*$R764</f>
        <v>7924.7477903999979</v>
      </c>
      <c r="AD764" s="1">
        <f>(($D764*'fnd base rates'!L$107)
+($E764*'fnd base rates'!L$108)
+($F764*'fnd base rates'!L$109)
+($G764*'fnd base rates'!L$110)
+($H764*'fnd base rates'!L$111)
+($I764*'fnd base rates'!L$112)
+($J764*'fnd base rates'!L$113)
+($K764*'fnd base rates'!L$114)
+($M764*'fnd base rates'!L$116)
+($N764*'fnd base rates'!L$117)
+($O764*'fnd base rates'!L$118)
+($P764*VLOOKUP($S764+12,rate_basefnd,12)))</f>
        <v>11884.960080000003</v>
      </c>
      <c r="AE764" s="1">
        <f>(($D764*'fnd base rates'!M$107)
+($E764*'fnd base rates'!M$108)
+($F764*'fnd base rates'!M$109)
+($G764*'fnd base rates'!M$110)
+($H764*'fnd base rates'!M$111)
+($I764*'fnd base rates'!M$112)
+($J764*'fnd base rates'!M$113)
+($K764*'fnd base rates'!M$114)
+($M764*'fnd base rates'!M$116)
+($N764*'fnd base rates'!M$117)
+($O764*'fnd base rates'!M$118)
+($P764*VLOOKUP($S764+12,rate_basefnd,13)))</f>
        <v>0</v>
      </c>
      <c r="AF764" s="4">
        <f t="shared" si="843"/>
        <v>95751.61488768</v>
      </c>
      <c r="AH764" s="269">
        <f t="shared" si="844"/>
        <v>487274181</v>
      </c>
      <c r="AI764" s="4" t="str">
        <f t="shared" si="845"/>
        <v>487</v>
      </c>
      <c r="AJ764" s="2" t="str">
        <f t="shared" si="846"/>
        <v>274</v>
      </c>
      <c r="AK764" s="2" t="str">
        <f t="shared" si="847"/>
        <v>181</v>
      </c>
      <c r="AL764" s="4">
        <f t="shared" si="848"/>
        <v>1</v>
      </c>
      <c r="AM764" s="4">
        <f t="shared" si="839"/>
        <v>6</v>
      </c>
      <c r="AN764" s="4">
        <f t="shared" si="849"/>
        <v>95751.61488768</v>
      </c>
      <c r="AO764" s="4">
        <f t="shared" si="850"/>
        <v>15959</v>
      </c>
      <c r="AP764" s="4">
        <f t="shared" si="840"/>
        <v>0</v>
      </c>
      <c r="AQ764" s="4">
        <v>15959</v>
      </c>
      <c r="AW764" s="4">
        <v>15959</v>
      </c>
      <c r="AX764" s="5">
        <f t="shared" si="851"/>
        <v>0</v>
      </c>
      <c r="AY764" s="4">
        <v>15959</v>
      </c>
      <c r="AZ764" s="5"/>
      <c r="BB764" s="5">
        <f t="shared" ref="BB764" si="901">BC764-BA764</f>
        <v>0</v>
      </c>
    </row>
    <row r="765" spans="1:54" s="4" customFormat="1">
      <c r="A765" s="269">
        <v>487</v>
      </c>
      <c r="B765" s="2">
        <v>487274182</v>
      </c>
      <c r="C765" s="9" t="s">
        <v>306</v>
      </c>
      <c r="D765" s="14">
        <f>'fnd enro'!D765</f>
        <v>0</v>
      </c>
      <c r="E765" s="14">
        <f>'fnd enro'!E765</f>
        <v>0</v>
      </c>
      <c r="F765" s="14">
        <f>'fnd enro'!F765</f>
        <v>0</v>
      </c>
      <c r="G765" s="14">
        <f>'fnd enro'!G765</f>
        <v>0</v>
      </c>
      <c r="H765" s="14">
        <f>'fnd enro'!H765</f>
        <v>3</v>
      </c>
      <c r="I765" s="14">
        <f>'fnd enro'!I765</f>
        <v>0</v>
      </c>
      <c r="J765" s="14">
        <f>'fnd enro'!J765</f>
        <v>0</v>
      </c>
      <c r="K765" s="15">
        <f>'fnd enro'!K765</f>
        <v>0.1158</v>
      </c>
      <c r="L765" s="14">
        <f>'fnd enro'!L765</f>
        <v>0</v>
      </c>
      <c r="M765" s="14">
        <f>'fnd enro'!M765</f>
        <v>0</v>
      </c>
      <c r="N765" s="14">
        <f>'fnd enro'!N765</f>
        <v>0</v>
      </c>
      <c r="O765" s="14">
        <f>'fnd enro'!O765</f>
        <v>0</v>
      </c>
      <c r="P765" s="14">
        <f>'fnd enro'!P765</f>
        <v>0</v>
      </c>
      <c r="Q765" s="14">
        <f>'fnd enro'!R765</f>
        <v>3</v>
      </c>
      <c r="R765" s="15">
        <f t="shared" si="842"/>
        <v>1.0549999999999999</v>
      </c>
      <c r="S765" s="14">
        <f>VALUE('fnd enro'!Q765)</f>
        <v>8</v>
      </c>
      <c r="T765" s="2"/>
      <c r="U765" s="1">
        <f>(($D765*'fnd base rates'!C$107)
+($E765*'fnd base rates'!C$108)
+($F765*'fnd base rates'!C$109)
+($G765*'fnd base rates'!C$110)
+($H765*'fnd base rates'!C$111)
+($I765*'fnd base rates'!C$112)
+($J765*'fnd base rates'!C$113)
+($K765*'fnd base rates'!C$114)
+($M765*'fnd base rates'!C$116)
+($N765*'fnd base rates'!C$117)
+($O765*'fnd base rates'!C$118)
+($P765*VLOOKUP($S765+12,rate_basefnd,3)))
*$R765</f>
        <v>1697.9001600899999</v>
      </c>
      <c r="V765" s="1">
        <f>(($D765*'fnd base rates'!D$107)
+($E765*'fnd base rates'!D$108)
+($F765*'fnd base rates'!D$109)
+($G765*'fnd base rates'!D$110)
+($H765*'fnd base rates'!D$111)
+($I765*'fnd base rates'!D$112)
+($J765*'fnd base rates'!D$113)
+($K765*'fnd base rates'!D$114)
+($M765*'fnd base rates'!D$116)
+($N765*'fnd base rates'!D$117)
+($O765*'fnd base rates'!D$118)
+($P765*VLOOKUP($S765+12,rate_basefnd,4)))
*$R765</f>
        <v>2421.4782</v>
      </c>
      <c r="W765" s="1">
        <f>(($D765*'fnd base rates'!E$107)
+($E765*'fnd base rates'!E$108)
+($F765*'fnd base rates'!E$109)
+($G765*'fnd base rates'!E$110)
+($H765*'fnd base rates'!E$111)
+($I765*'fnd base rates'!E$112)
+($J765*'fnd base rates'!E$113)
+($K765*'fnd base rates'!E$114)
+($M765*'fnd base rates'!E$116)
+($N765*'fnd base rates'!E$117)
+($O765*'fnd base rates'!E$118)
+($P765*VLOOKUP($S765+12,rate_basefnd,5)))
*$R765</f>
        <v>10949.255390039998</v>
      </c>
      <c r="X765" s="1">
        <f>(($D765*'fnd base rates'!F$107)
+($E765*'fnd base rates'!F$108)
+($F765*'fnd base rates'!F$109)
+($G765*'fnd base rates'!F$110)
+($H765*'fnd base rates'!F$111)
+($I765*'fnd base rates'!F$112)
+($J765*'fnd base rates'!F$113)
+($K765*'fnd base rates'!F$114)
+($M765*'fnd base rates'!F$116)
+($N765*'fnd base rates'!F$117)
+($O765*'fnd base rates'!F$118)
+($P765*VLOOKUP($S765+12,rate_basefnd,6)))
*$R765</f>
        <v>3150.3663439800002</v>
      </c>
      <c r="Y765" s="1">
        <f>(($D765*'fnd base rates'!G$107)
+($E765*'fnd base rates'!G$108)
+($F765*'fnd base rates'!G$109)
+($G765*'fnd base rates'!G$110)
+($H765*'fnd base rates'!G$111)
+($I765*'fnd base rates'!G$112)
+($J765*'fnd base rates'!G$113)
+($K765*'fnd base rates'!G$114)
+($M765*'fnd base rates'!G$116)
+($N765*'fnd base rates'!G$117)
+($O765*'fnd base rates'!G$118)
+($P765*VLOOKUP($S765+12,rate_basefnd,7)))
*$R765</f>
        <v>533.15463752999995</v>
      </c>
      <c r="Z765" s="1">
        <f>(($D765*'fnd base rates'!H$107)
+($E765*'fnd base rates'!H$108)
+($F765*'fnd base rates'!H$109)
+($G765*'fnd base rates'!H$110)
+($H765*'fnd base rates'!H$111)
+($I765*'fnd base rates'!H$112)
+($J765*'fnd base rates'!H$113)
+($K765*'fnd base rates'!H$114)
+($M765*'fnd base rates'!H$116)
+($N765*'fnd base rates'!H$117)
+($O765*'fnd base rates'!H$118)
+($P765*VLOOKUP($S765+12,rate_basefnd,8)))</f>
        <v>1570.3168020000001</v>
      </c>
      <c r="AA765" s="1">
        <f>(($D765*'fnd base rates'!I$107)
+($E765*'fnd base rates'!I$108)
+($F765*'fnd base rates'!I$109)
+($G765*'fnd base rates'!I$110)
+($H765*'fnd base rates'!I$111)
+($I765*'fnd base rates'!I$112)
+($J765*'fnd base rates'!I$113)
+($K765*'fnd base rates'!I$114)
+($M765*'fnd base rates'!I$116)
+($N765*'fnd base rates'!I$117)
+($O765*'fnd base rates'!I$118)
+($P765*VLOOKUP($S765+12,rate_basefnd,9)))
*$R765</f>
        <v>1147.9138499999999</v>
      </c>
      <c r="AB765" s="1">
        <f>(($D765*'fnd base rates'!J$107)
+($E765*'fnd base rates'!J$108)
+($F765*'fnd base rates'!J$109)
+($G765*'fnd base rates'!J$110)
+($H765*'fnd base rates'!J$111)
+($I765*'fnd base rates'!J$112)
+($J765*'fnd base rates'!J$113)
+($K765*'fnd base rates'!J$114)
+($M765*'fnd base rates'!J$116)
+($N765*'fnd base rates'!J$117)
+($O765*'fnd base rates'!J$118)
+($P765*VLOOKUP($S765+12,rate_basefnd,10)))
*$R765</f>
        <v>787.48365000000001</v>
      </c>
      <c r="AC765" s="1">
        <f>(($D765*'fnd base rates'!K$107)
+($E765*'fnd base rates'!K$108)
+($F765*'fnd base rates'!K$109)
+($G765*'fnd base rates'!K$110)
+($H765*'fnd base rates'!K$111)
+($I765*'fnd base rates'!K$112)
+($J765*'fnd base rates'!K$113)
+($K765*'fnd base rates'!K$114)
+($M765*'fnd base rates'!K$116)
+($N765*'fnd base rates'!K$117)
+($O765*'fnd base rates'!K$118)
+($P765*VLOOKUP($S765+12,rate_basefnd,11)))
*$R765</f>
        <v>3741.5360201999993</v>
      </c>
      <c r="AD765" s="1">
        <f>(($D765*'fnd base rates'!L$107)
+($E765*'fnd base rates'!L$108)
+($F765*'fnd base rates'!L$109)
+($G765*'fnd base rates'!L$110)
+($H765*'fnd base rates'!L$111)
+($I765*'fnd base rates'!L$112)
+($J765*'fnd base rates'!L$113)
+($K765*'fnd base rates'!L$114)
+($M765*'fnd base rates'!L$116)
+($N765*'fnd base rates'!L$117)
+($O765*'fnd base rates'!L$118)
+($P765*VLOOKUP($S765+12,rate_basefnd,12)))</f>
        <v>4537.4300400000002</v>
      </c>
      <c r="AE765" s="1">
        <f>(($D765*'fnd base rates'!M$107)
+($E765*'fnd base rates'!M$108)
+($F765*'fnd base rates'!M$109)
+($G765*'fnd base rates'!M$110)
+($H765*'fnd base rates'!M$111)
+($I765*'fnd base rates'!M$112)
+($J765*'fnd base rates'!M$113)
+($K765*'fnd base rates'!M$114)
+($M765*'fnd base rates'!M$116)
+($N765*'fnd base rates'!M$117)
+($O765*'fnd base rates'!M$118)
+($P765*VLOOKUP($S765+12,rate_basefnd,13)))</f>
        <v>0</v>
      </c>
      <c r="AF765" s="4">
        <f t="shared" si="843"/>
        <v>30536.835093839996</v>
      </c>
      <c r="AH765" s="269">
        <f t="shared" si="844"/>
        <v>487274182</v>
      </c>
      <c r="AI765" s="4" t="str">
        <f t="shared" si="845"/>
        <v>487</v>
      </c>
      <c r="AJ765" s="2" t="str">
        <f t="shared" si="846"/>
        <v>274</v>
      </c>
      <c r="AK765" s="2" t="str">
        <f t="shared" si="847"/>
        <v>182</v>
      </c>
      <c r="AL765" s="4">
        <f t="shared" si="848"/>
        <v>1</v>
      </c>
      <c r="AM765" s="4">
        <f t="shared" si="839"/>
        <v>3</v>
      </c>
      <c r="AN765" s="4">
        <f t="shared" si="849"/>
        <v>30536.835093839996</v>
      </c>
      <c r="AO765" s="4">
        <f t="shared" si="850"/>
        <v>10179</v>
      </c>
      <c r="AP765" s="4">
        <f t="shared" si="840"/>
        <v>0</v>
      </c>
      <c r="AQ765" s="4">
        <v>10179</v>
      </c>
      <c r="AW765" s="4">
        <v>10179</v>
      </c>
      <c r="AX765" s="5">
        <f t="shared" si="851"/>
        <v>0</v>
      </c>
      <c r="AY765" s="4">
        <v>10179</v>
      </c>
      <c r="AZ765" s="5"/>
      <c r="BB765" s="5">
        <f t="shared" ref="BB765" si="902">BC765-BA765</f>
        <v>0</v>
      </c>
    </row>
    <row r="766" spans="1:54" s="4" customFormat="1">
      <c r="A766" s="269">
        <v>487</v>
      </c>
      <c r="B766" s="2">
        <v>487274220</v>
      </c>
      <c r="C766" s="9" t="s">
        <v>306</v>
      </c>
      <c r="D766" s="14">
        <f>'fnd enro'!D766</f>
        <v>0</v>
      </c>
      <c r="E766" s="14">
        <f>'fnd enro'!E766</f>
        <v>0</v>
      </c>
      <c r="F766" s="14">
        <f>'fnd enro'!F766</f>
        <v>0</v>
      </c>
      <c r="G766" s="14">
        <f>'fnd enro'!G766</f>
        <v>3</v>
      </c>
      <c r="H766" s="14">
        <f>'fnd enro'!H766</f>
        <v>0</v>
      </c>
      <c r="I766" s="14">
        <f>'fnd enro'!I766</f>
        <v>0</v>
      </c>
      <c r="J766" s="14">
        <f>'fnd enro'!J766</f>
        <v>0</v>
      </c>
      <c r="K766" s="15">
        <f>'fnd enro'!K766</f>
        <v>0.1158</v>
      </c>
      <c r="L766" s="14">
        <f>'fnd enro'!L766</f>
        <v>0</v>
      </c>
      <c r="M766" s="14">
        <f>'fnd enro'!M766</f>
        <v>0</v>
      </c>
      <c r="N766" s="14">
        <f>'fnd enro'!N766</f>
        <v>0</v>
      </c>
      <c r="O766" s="14">
        <f>'fnd enro'!O766</f>
        <v>0</v>
      </c>
      <c r="P766" s="14">
        <f>'fnd enro'!P766</f>
        <v>3</v>
      </c>
      <c r="Q766" s="14">
        <f>'fnd enro'!R766</f>
        <v>3</v>
      </c>
      <c r="R766" s="15">
        <f t="shared" si="842"/>
        <v>1.0549999999999999</v>
      </c>
      <c r="S766" s="14">
        <f>VALUE('fnd enro'!Q766)</f>
        <v>7</v>
      </c>
      <c r="T766" s="2"/>
      <c r="U766" s="1">
        <f>(($D766*'fnd base rates'!C$107)
+($E766*'fnd base rates'!C$108)
+($F766*'fnd base rates'!C$109)
+($G766*'fnd base rates'!C$110)
+($H766*'fnd base rates'!C$111)
+($I766*'fnd base rates'!C$112)
+($J766*'fnd base rates'!C$113)
+($K766*'fnd base rates'!C$114)
+($M766*'fnd base rates'!C$116)
+($N766*'fnd base rates'!C$117)
+($O766*'fnd base rates'!C$118)
+($P766*VLOOKUP($S766+12,rate_basefnd,3)))
*$R766</f>
        <v>1915.1457600899998</v>
      </c>
      <c r="V766" s="1">
        <f>(($D766*'fnd base rates'!D$107)
+($E766*'fnd base rates'!D$108)
+($F766*'fnd base rates'!D$109)
+($G766*'fnd base rates'!D$110)
+($H766*'fnd base rates'!D$111)
+($I766*'fnd base rates'!D$112)
+($J766*'fnd base rates'!D$113)
+($K766*'fnd base rates'!D$114)
+($M766*'fnd base rates'!D$116)
+($N766*'fnd base rates'!D$117)
+($O766*'fnd base rates'!D$118)
+($P766*VLOOKUP($S766+12,rate_basefnd,4)))
*$R766</f>
        <v>3450.7995000000005</v>
      </c>
      <c r="W766" s="1">
        <f>(($D766*'fnd base rates'!E$107)
+($E766*'fnd base rates'!E$108)
+($F766*'fnd base rates'!E$109)
+($G766*'fnd base rates'!E$110)
+($H766*'fnd base rates'!E$111)
+($I766*'fnd base rates'!E$112)
+($J766*'fnd base rates'!E$113)
+($K766*'fnd base rates'!E$114)
+($M766*'fnd base rates'!E$116)
+($N766*'fnd base rates'!E$117)
+($O766*'fnd base rates'!E$118)
+($P766*VLOOKUP($S766+12,rate_basefnd,5)))
*$R766</f>
        <v>22329.899090040002</v>
      </c>
      <c r="X766" s="1">
        <f>(($D766*'fnd base rates'!F$107)
+($E766*'fnd base rates'!F$108)
+($F766*'fnd base rates'!F$109)
+($G766*'fnd base rates'!F$110)
+($H766*'fnd base rates'!F$111)
+($I766*'fnd base rates'!F$112)
+($J766*'fnd base rates'!F$113)
+($K766*'fnd base rates'!F$114)
+($M766*'fnd base rates'!F$116)
+($N766*'fnd base rates'!F$117)
+($O766*'fnd base rates'!F$118)
+($P766*VLOOKUP($S766+12,rate_basefnd,6)))
*$R766</f>
        <v>3948.1678939799995</v>
      </c>
      <c r="Y766" s="1">
        <f>(($D766*'fnd base rates'!G$107)
+($E766*'fnd base rates'!G$108)
+($F766*'fnd base rates'!G$109)
+($G766*'fnd base rates'!G$110)
+($H766*'fnd base rates'!G$111)
+($I766*'fnd base rates'!G$112)
+($J766*'fnd base rates'!G$113)
+($K766*'fnd base rates'!G$114)
+($M766*'fnd base rates'!G$116)
+($N766*'fnd base rates'!G$117)
+($O766*'fnd base rates'!G$118)
+($P766*VLOOKUP($S766+12,rate_basefnd,7)))
*$R766</f>
        <v>983.72403752999992</v>
      </c>
      <c r="Z766" s="1">
        <f>(($D766*'fnd base rates'!H$107)
+($E766*'fnd base rates'!H$108)
+($F766*'fnd base rates'!H$109)
+($G766*'fnd base rates'!H$110)
+($H766*'fnd base rates'!H$111)
+($I766*'fnd base rates'!H$112)
+($J766*'fnd base rates'!H$113)
+($K766*'fnd base rates'!H$114)
+($M766*'fnd base rates'!H$116)
+($N766*'fnd base rates'!H$117)
+($O766*'fnd base rates'!H$118)
+($P766*VLOOKUP($S766+12,rate_basefnd,8)))</f>
        <v>1641.146802</v>
      </c>
      <c r="AA766" s="1">
        <f>(($D766*'fnd base rates'!I$107)
+($E766*'fnd base rates'!I$108)
+($F766*'fnd base rates'!I$109)
+($G766*'fnd base rates'!I$110)
+($H766*'fnd base rates'!I$111)
+($I766*'fnd base rates'!I$112)
+($J766*'fnd base rates'!I$113)
+($K766*'fnd base rates'!I$114)
+($M766*'fnd base rates'!I$116)
+($N766*'fnd base rates'!I$117)
+($O766*'fnd base rates'!I$118)
+($P766*VLOOKUP($S766+12,rate_basefnd,9)))
*$R766</f>
        <v>1376.4901499999999</v>
      </c>
      <c r="AB766" s="1">
        <f>(($D766*'fnd base rates'!J$107)
+($E766*'fnd base rates'!J$108)
+($F766*'fnd base rates'!J$109)
+($G766*'fnd base rates'!J$110)
+($H766*'fnd base rates'!J$111)
+($I766*'fnd base rates'!J$112)
+($J766*'fnd base rates'!J$113)
+($K766*'fnd base rates'!J$114)
+($M766*'fnd base rates'!J$116)
+($N766*'fnd base rates'!J$117)
+($O766*'fnd base rates'!J$118)
+($P766*VLOOKUP($S766+12,rate_basefnd,10)))
*$R766</f>
        <v>2596.4077499999994</v>
      </c>
      <c r="AC766" s="1">
        <f>(($D766*'fnd base rates'!K$107)
+($E766*'fnd base rates'!K$108)
+($F766*'fnd base rates'!K$109)
+($G766*'fnd base rates'!K$110)
+($H766*'fnd base rates'!K$111)
+($I766*'fnd base rates'!K$112)
+($J766*'fnd base rates'!K$113)
+($K766*'fnd base rates'!K$114)
+($M766*'fnd base rates'!K$116)
+($N766*'fnd base rates'!K$117)
+($O766*'fnd base rates'!K$118)
+($P766*VLOOKUP($S766+12,rate_basefnd,11)))
*$R766</f>
        <v>3482.1642701999995</v>
      </c>
      <c r="AD766" s="1">
        <f>(($D766*'fnd base rates'!L$107)
+($E766*'fnd base rates'!L$108)
+($F766*'fnd base rates'!L$109)
+($G766*'fnd base rates'!L$110)
+($H766*'fnd base rates'!L$111)
+($I766*'fnd base rates'!L$112)
+($J766*'fnd base rates'!L$113)
+($K766*'fnd base rates'!L$114)
+($M766*'fnd base rates'!L$116)
+($N766*'fnd base rates'!L$117)
+($O766*'fnd base rates'!L$118)
+($P766*VLOOKUP($S766+12,rate_basefnd,12)))</f>
        <v>5879.1200399999998</v>
      </c>
      <c r="AE766" s="1">
        <f>(($D766*'fnd base rates'!M$107)
+($E766*'fnd base rates'!M$108)
+($F766*'fnd base rates'!M$109)
+($G766*'fnd base rates'!M$110)
+($H766*'fnd base rates'!M$111)
+($I766*'fnd base rates'!M$112)
+($J766*'fnd base rates'!M$113)
+($K766*'fnd base rates'!M$114)
+($M766*'fnd base rates'!M$116)
+($N766*'fnd base rates'!M$117)
+($O766*'fnd base rates'!M$118)
+($P766*VLOOKUP($S766+12,rate_basefnd,13)))</f>
        <v>0</v>
      </c>
      <c r="AF766" s="4">
        <f t="shared" si="843"/>
        <v>47603.065293840002</v>
      </c>
      <c r="AH766" s="269">
        <f t="shared" si="844"/>
        <v>487274220</v>
      </c>
      <c r="AI766" s="4" t="str">
        <f t="shared" si="845"/>
        <v>487</v>
      </c>
      <c r="AJ766" s="2" t="str">
        <f t="shared" si="846"/>
        <v>274</v>
      </c>
      <c r="AK766" s="2" t="str">
        <f t="shared" si="847"/>
        <v>220</v>
      </c>
      <c r="AL766" s="4">
        <f t="shared" si="848"/>
        <v>1</v>
      </c>
      <c r="AM766" s="4">
        <f t="shared" si="839"/>
        <v>3</v>
      </c>
      <c r="AN766" s="4">
        <f t="shared" si="849"/>
        <v>47603.065293840002</v>
      </c>
      <c r="AO766" s="4">
        <f t="shared" si="850"/>
        <v>15868</v>
      </c>
      <c r="AP766" s="4">
        <f t="shared" si="840"/>
        <v>0</v>
      </c>
      <c r="AQ766" s="4">
        <v>15868</v>
      </c>
      <c r="AW766" s="4">
        <v>15868</v>
      </c>
      <c r="AX766" s="5">
        <f t="shared" si="851"/>
        <v>0</v>
      </c>
      <c r="AY766" s="4">
        <v>15868</v>
      </c>
      <c r="AZ766" s="5"/>
      <c r="BB766" s="5">
        <f t="shared" ref="BB766" si="903">BC766-BA766</f>
        <v>0</v>
      </c>
    </row>
    <row r="767" spans="1:54" s="4" customFormat="1">
      <c r="A767" s="269">
        <v>487</v>
      </c>
      <c r="B767" s="2">
        <v>487274229</v>
      </c>
      <c r="C767" s="9" t="s">
        <v>306</v>
      </c>
      <c r="D767" s="14">
        <f>'fnd enro'!D767</f>
        <v>0</v>
      </c>
      <c r="E767" s="14">
        <f>'fnd enro'!E767</f>
        <v>0</v>
      </c>
      <c r="F767" s="14">
        <f>'fnd enro'!F767</f>
        <v>0</v>
      </c>
      <c r="G767" s="14">
        <f>'fnd enro'!G767</f>
        <v>3</v>
      </c>
      <c r="H767" s="14">
        <f>'fnd enro'!H767</f>
        <v>1</v>
      </c>
      <c r="I767" s="14">
        <f>'fnd enro'!I767</f>
        <v>0</v>
      </c>
      <c r="J767" s="14">
        <f>'fnd enro'!J767</f>
        <v>0</v>
      </c>
      <c r="K767" s="15">
        <f>'fnd enro'!K767</f>
        <v>0.15440000000000001</v>
      </c>
      <c r="L767" s="14">
        <f>'fnd enro'!L767</f>
        <v>0</v>
      </c>
      <c r="M767" s="14">
        <f>'fnd enro'!M767</f>
        <v>1</v>
      </c>
      <c r="N767" s="14">
        <f>'fnd enro'!N767</f>
        <v>0</v>
      </c>
      <c r="O767" s="14">
        <f>'fnd enro'!O767</f>
        <v>0</v>
      </c>
      <c r="P767" s="14">
        <f>'fnd enro'!P767</f>
        <v>0</v>
      </c>
      <c r="Q767" s="14">
        <f>'fnd enro'!R767</f>
        <v>4</v>
      </c>
      <c r="R767" s="15">
        <f t="shared" si="842"/>
        <v>1.0549999999999999</v>
      </c>
      <c r="S767" s="14">
        <f>VALUE('fnd enro'!Q767)</f>
        <v>9</v>
      </c>
      <c r="T767" s="2"/>
      <c r="U767" s="1">
        <f>(($D767*'fnd base rates'!C$107)
+($E767*'fnd base rates'!C$108)
+($F767*'fnd base rates'!C$109)
+($G767*'fnd base rates'!C$110)
+($H767*'fnd base rates'!C$111)
+($I767*'fnd base rates'!C$112)
+($J767*'fnd base rates'!C$113)
+($K767*'fnd base rates'!C$114)
+($M767*'fnd base rates'!C$116)
+($N767*'fnd base rates'!C$117)
+($O767*'fnd base rates'!C$118)
+($P767*VLOOKUP($S767+12,rate_basefnd,3)))
*$R767</f>
        <v>2370.5906801199999</v>
      </c>
      <c r="V767" s="1">
        <f>(($D767*'fnd base rates'!D$107)
+($E767*'fnd base rates'!D$108)
+($F767*'fnd base rates'!D$109)
+($G767*'fnd base rates'!D$110)
+($H767*'fnd base rates'!D$111)
+($I767*'fnd base rates'!D$112)
+($J767*'fnd base rates'!D$113)
+($K767*'fnd base rates'!D$114)
+($M767*'fnd base rates'!D$116)
+($N767*'fnd base rates'!D$117)
+($O767*'fnd base rates'!D$118)
+($P767*VLOOKUP($S767+12,rate_basefnd,4)))
*$R767</f>
        <v>3415.3937000000001</v>
      </c>
      <c r="W767" s="1">
        <f>(($D767*'fnd base rates'!E$107)
+($E767*'fnd base rates'!E$108)
+($F767*'fnd base rates'!E$109)
+($G767*'fnd base rates'!E$110)
+($H767*'fnd base rates'!E$111)
+($I767*'fnd base rates'!E$112)
+($J767*'fnd base rates'!E$113)
+($K767*'fnd base rates'!E$114)
+($M767*'fnd base rates'!E$116)
+($N767*'fnd base rates'!E$117)
+($O767*'fnd base rates'!E$118)
+($P767*VLOOKUP($S767+12,rate_basefnd,5)))
*$R767</f>
        <v>17238.553886720001</v>
      </c>
      <c r="X767" s="1">
        <f>(($D767*'fnd base rates'!F$107)
+($E767*'fnd base rates'!F$108)
+($F767*'fnd base rates'!F$109)
+($G767*'fnd base rates'!F$110)
+($H767*'fnd base rates'!F$111)
+($I767*'fnd base rates'!F$112)
+($J767*'fnd base rates'!F$113)
+($K767*'fnd base rates'!F$114)
+($M767*'fnd base rates'!F$116)
+($N767*'fnd base rates'!F$117)
+($O767*'fnd base rates'!F$118)
+($P767*VLOOKUP($S767+12,rate_basefnd,6)))
*$R767</f>
        <v>5185.0461086399991</v>
      </c>
      <c r="Y767" s="1">
        <f>(($D767*'fnd base rates'!G$107)
+($E767*'fnd base rates'!G$108)
+($F767*'fnd base rates'!G$109)
+($G767*'fnd base rates'!G$110)
+($H767*'fnd base rates'!G$111)
+($I767*'fnd base rates'!G$112)
+($J767*'fnd base rates'!G$113)
+($K767*'fnd base rates'!G$114)
+($M767*'fnd base rates'!G$116)
+($N767*'fnd base rates'!G$117)
+($O767*'fnd base rates'!G$118)
+($P767*VLOOKUP($S767+12,rate_basefnd,7)))
*$R767</f>
        <v>727.32030004000001</v>
      </c>
      <c r="Z767" s="1">
        <f>(($D767*'fnd base rates'!H$107)
+($E767*'fnd base rates'!H$108)
+($F767*'fnd base rates'!H$109)
+($G767*'fnd base rates'!H$110)
+($H767*'fnd base rates'!H$111)
+($I767*'fnd base rates'!H$112)
+($J767*'fnd base rates'!H$113)
+($K767*'fnd base rates'!H$114)
+($M767*'fnd base rates'!H$116)
+($N767*'fnd base rates'!H$117)
+($O767*'fnd base rates'!H$118)
+($P767*VLOOKUP($S767+12,rate_basefnd,8)))</f>
        <v>2220.1857359999999</v>
      </c>
      <c r="AA767" s="1">
        <f>(($D767*'fnd base rates'!I$107)
+($E767*'fnd base rates'!I$108)
+($F767*'fnd base rates'!I$109)
+($G767*'fnd base rates'!I$110)
+($H767*'fnd base rates'!I$111)
+($I767*'fnd base rates'!I$112)
+($J767*'fnd base rates'!I$113)
+($K767*'fnd base rates'!I$114)
+($M767*'fnd base rates'!I$116)
+($N767*'fnd base rates'!I$117)
+($O767*'fnd base rates'!I$118)
+($P767*VLOOKUP($S767+12,rate_basefnd,9)))
*$R767</f>
        <v>1432.2679999999998</v>
      </c>
      <c r="AB767" s="1">
        <f>(($D767*'fnd base rates'!J$107)
+($E767*'fnd base rates'!J$108)
+($F767*'fnd base rates'!J$109)
+($G767*'fnd base rates'!J$110)
+($H767*'fnd base rates'!J$111)
+($I767*'fnd base rates'!J$112)
+($J767*'fnd base rates'!J$113)
+($K767*'fnd base rates'!J$114)
+($M767*'fnd base rates'!J$116)
+($N767*'fnd base rates'!J$117)
+($O767*'fnd base rates'!J$118)
+($P767*VLOOKUP($S767+12,rate_basefnd,10)))
*$R767</f>
        <v>771.27884999999992</v>
      </c>
      <c r="AC767" s="1">
        <f>(($D767*'fnd base rates'!K$107)
+($E767*'fnd base rates'!K$108)
+($F767*'fnd base rates'!K$109)
+($G767*'fnd base rates'!K$110)
+($H767*'fnd base rates'!K$111)
+($I767*'fnd base rates'!K$112)
+($J767*'fnd base rates'!K$113)
+($K767*'fnd base rates'!K$114)
+($M767*'fnd base rates'!K$116)
+($N767*'fnd base rates'!K$117)
+($O767*'fnd base rates'!K$118)
+($P767*VLOOKUP($S767+12,rate_basefnd,11)))
*$R767</f>
        <v>5049.4826935999999</v>
      </c>
      <c r="AD767" s="1">
        <f>(($D767*'fnd base rates'!L$107)
+($E767*'fnd base rates'!L$108)
+($F767*'fnd base rates'!L$109)
+($G767*'fnd base rates'!L$110)
+($H767*'fnd base rates'!L$111)
+($I767*'fnd base rates'!L$112)
+($J767*'fnd base rates'!L$113)
+($K767*'fnd base rates'!L$114)
+($M767*'fnd base rates'!L$116)
+($N767*'fnd base rates'!L$117)
+($O767*'fnd base rates'!L$118)
+($P767*VLOOKUP($S767+12,rate_basefnd,12)))</f>
        <v>6129.11672</v>
      </c>
      <c r="AE767" s="1">
        <f>(($D767*'fnd base rates'!M$107)
+($E767*'fnd base rates'!M$108)
+($F767*'fnd base rates'!M$109)
+($G767*'fnd base rates'!M$110)
+($H767*'fnd base rates'!M$111)
+($I767*'fnd base rates'!M$112)
+($J767*'fnd base rates'!M$113)
+($K767*'fnd base rates'!M$114)
+($M767*'fnd base rates'!M$116)
+($N767*'fnd base rates'!M$117)
+($O767*'fnd base rates'!M$118)
+($P767*VLOOKUP($S767+12,rate_basefnd,13)))</f>
        <v>0</v>
      </c>
      <c r="AF767" s="4">
        <f t="shared" si="843"/>
        <v>44539.236675120002</v>
      </c>
      <c r="AH767" s="269">
        <f t="shared" si="844"/>
        <v>487274229</v>
      </c>
      <c r="AI767" s="4" t="str">
        <f t="shared" si="845"/>
        <v>487</v>
      </c>
      <c r="AJ767" s="2" t="str">
        <f t="shared" si="846"/>
        <v>274</v>
      </c>
      <c r="AK767" s="2" t="str">
        <f t="shared" si="847"/>
        <v>229</v>
      </c>
      <c r="AL767" s="4">
        <f t="shared" si="848"/>
        <v>1</v>
      </c>
      <c r="AM767" s="4">
        <f t="shared" si="839"/>
        <v>4</v>
      </c>
      <c r="AN767" s="4">
        <f t="shared" si="849"/>
        <v>44539.236675120002</v>
      </c>
      <c r="AO767" s="4">
        <f t="shared" si="850"/>
        <v>11135</v>
      </c>
      <c r="AP767" s="4">
        <f t="shared" si="840"/>
        <v>0</v>
      </c>
      <c r="AQ767" s="4">
        <v>11135</v>
      </c>
      <c r="AW767" s="4">
        <v>11135</v>
      </c>
      <c r="AX767" s="5">
        <f t="shared" si="851"/>
        <v>0</v>
      </c>
      <c r="AY767" s="4">
        <v>11135</v>
      </c>
      <c r="AZ767" s="5"/>
      <c r="BB767" s="5">
        <f t="shared" ref="BB767" si="904">BC767-BA767</f>
        <v>0</v>
      </c>
    </row>
    <row r="768" spans="1:54" s="4" customFormat="1">
      <c r="A768" s="269">
        <v>487</v>
      </c>
      <c r="B768" s="2">
        <v>487274244</v>
      </c>
      <c r="C768" s="9" t="s">
        <v>306</v>
      </c>
      <c r="D768" s="14">
        <f>'fnd enro'!D768</f>
        <v>0</v>
      </c>
      <c r="E768" s="14">
        <f>'fnd enro'!E768</f>
        <v>0</v>
      </c>
      <c r="F768" s="14">
        <f>'fnd enro'!F768</f>
        <v>0</v>
      </c>
      <c r="G768" s="14">
        <f>'fnd enro'!G768</f>
        <v>0</v>
      </c>
      <c r="H768" s="14">
        <f>'fnd enro'!H768</f>
        <v>1</v>
      </c>
      <c r="I768" s="14">
        <f>'fnd enro'!I768</f>
        <v>0</v>
      </c>
      <c r="J768" s="14">
        <f>'fnd enro'!J768</f>
        <v>0</v>
      </c>
      <c r="K768" s="15">
        <f>'fnd enro'!K768</f>
        <v>3.8600000000000002E-2</v>
      </c>
      <c r="L768" s="14">
        <f>'fnd enro'!L768</f>
        <v>0</v>
      </c>
      <c r="M768" s="14">
        <f>'fnd enro'!M768</f>
        <v>0</v>
      </c>
      <c r="N768" s="14">
        <f>'fnd enro'!N768</f>
        <v>0</v>
      </c>
      <c r="O768" s="14">
        <f>'fnd enro'!O768</f>
        <v>0</v>
      </c>
      <c r="P768" s="14">
        <f>'fnd enro'!P768</f>
        <v>0</v>
      </c>
      <c r="Q768" s="14">
        <f>'fnd enro'!R768</f>
        <v>1</v>
      </c>
      <c r="R768" s="15">
        <f t="shared" si="842"/>
        <v>1.0549999999999999</v>
      </c>
      <c r="S768" s="14">
        <f>VALUE('fnd enro'!Q768)</f>
        <v>10</v>
      </c>
      <c r="T768" s="2"/>
      <c r="U768" s="1">
        <f>(($D768*'fnd base rates'!C$107)
+($E768*'fnd base rates'!C$108)
+($F768*'fnd base rates'!C$109)
+($G768*'fnd base rates'!C$110)
+($H768*'fnd base rates'!C$111)
+($I768*'fnd base rates'!C$112)
+($J768*'fnd base rates'!C$113)
+($K768*'fnd base rates'!C$114)
+($M768*'fnd base rates'!C$116)
+($N768*'fnd base rates'!C$117)
+($O768*'fnd base rates'!C$118)
+($P768*VLOOKUP($S768+12,rate_basefnd,3)))
*$R768</f>
        <v>565.96672003000003</v>
      </c>
      <c r="V768" s="1">
        <f>(($D768*'fnd base rates'!D$107)
+($E768*'fnd base rates'!D$108)
+($F768*'fnd base rates'!D$109)
+($G768*'fnd base rates'!D$110)
+($H768*'fnd base rates'!D$111)
+($I768*'fnd base rates'!D$112)
+($J768*'fnd base rates'!D$113)
+($K768*'fnd base rates'!D$114)
+($M768*'fnd base rates'!D$116)
+($N768*'fnd base rates'!D$117)
+($O768*'fnd base rates'!D$118)
+($P768*VLOOKUP($S768+12,rate_basefnd,4)))
*$R768</f>
        <v>807.15940000000001</v>
      </c>
      <c r="W768" s="1">
        <f>(($D768*'fnd base rates'!E$107)
+($E768*'fnd base rates'!E$108)
+($F768*'fnd base rates'!E$109)
+($G768*'fnd base rates'!E$110)
+($H768*'fnd base rates'!E$111)
+($I768*'fnd base rates'!E$112)
+($J768*'fnd base rates'!E$113)
+($K768*'fnd base rates'!E$114)
+($M768*'fnd base rates'!E$116)
+($N768*'fnd base rates'!E$117)
+($O768*'fnd base rates'!E$118)
+($P768*VLOOKUP($S768+12,rate_basefnd,5)))
*$R768</f>
        <v>3649.7517966799996</v>
      </c>
      <c r="X768" s="1">
        <f>(($D768*'fnd base rates'!F$107)
+($E768*'fnd base rates'!F$108)
+($F768*'fnd base rates'!F$109)
+($G768*'fnd base rates'!F$110)
+($H768*'fnd base rates'!F$111)
+($I768*'fnd base rates'!F$112)
+($J768*'fnd base rates'!F$113)
+($K768*'fnd base rates'!F$114)
+($M768*'fnd base rates'!F$116)
+($N768*'fnd base rates'!F$117)
+($O768*'fnd base rates'!F$118)
+($P768*VLOOKUP($S768+12,rate_basefnd,6)))
*$R768</f>
        <v>1050.1221146600001</v>
      </c>
      <c r="Y768" s="1">
        <f>(($D768*'fnd base rates'!G$107)
+($E768*'fnd base rates'!G$108)
+($F768*'fnd base rates'!G$109)
+($G768*'fnd base rates'!G$110)
+($H768*'fnd base rates'!G$111)
+($I768*'fnd base rates'!G$112)
+($J768*'fnd base rates'!G$113)
+($K768*'fnd base rates'!G$114)
+($M768*'fnd base rates'!G$116)
+($N768*'fnd base rates'!G$117)
+($O768*'fnd base rates'!G$118)
+($P768*VLOOKUP($S768+12,rate_basefnd,7)))
*$R768</f>
        <v>177.71821251</v>
      </c>
      <c r="Z768" s="1">
        <f>(($D768*'fnd base rates'!H$107)
+($E768*'fnd base rates'!H$108)
+($F768*'fnd base rates'!H$109)
+($G768*'fnd base rates'!H$110)
+($H768*'fnd base rates'!H$111)
+($I768*'fnd base rates'!H$112)
+($J768*'fnd base rates'!H$113)
+($K768*'fnd base rates'!H$114)
+($M768*'fnd base rates'!H$116)
+($N768*'fnd base rates'!H$117)
+($O768*'fnd base rates'!H$118)
+($P768*VLOOKUP($S768+12,rate_basefnd,8)))</f>
        <v>523.43893400000002</v>
      </c>
      <c r="AA768" s="1">
        <f>(($D768*'fnd base rates'!I$107)
+($E768*'fnd base rates'!I$108)
+($F768*'fnd base rates'!I$109)
+($G768*'fnd base rates'!I$110)
+($H768*'fnd base rates'!I$111)
+($I768*'fnd base rates'!I$112)
+($J768*'fnd base rates'!I$113)
+($K768*'fnd base rates'!I$114)
+($M768*'fnd base rates'!I$116)
+($N768*'fnd base rates'!I$117)
+($O768*'fnd base rates'!I$118)
+($P768*VLOOKUP($S768+12,rate_basefnd,9)))
*$R768</f>
        <v>382.63794999999999</v>
      </c>
      <c r="AB768" s="1">
        <f>(($D768*'fnd base rates'!J$107)
+($E768*'fnd base rates'!J$108)
+($F768*'fnd base rates'!J$109)
+($G768*'fnd base rates'!J$110)
+($H768*'fnd base rates'!J$111)
+($I768*'fnd base rates'!J$112)
+($J768*'fnd base rates'!J$113)
+($K768*'fnd base rates'!J$114)
+($M768*'fnd base rates'!J$116)
+($N768*'fnd base rates'!J$117)
+($O768*'fnd base rates'!J$118)
+($P768*VLOOKUP($S768+12,rate_basefnd,10)))
*$R768</f>
        <v>262.49455</v>
      </c>
      <c r="AC768" s="1">
        <f>(($D768*'fnd base rates'!K$107)
+($E768*'fnd base rates'!K$108)
+($F768*'fnd base rates'!K$109)
+($G768*'fnd base rates'!K$110)
+($H768*'fnd base rates'!K$111)
+($I768*'fnd base rates'!K$112)
+($J768*'fnd base rates'!K$113)
+($K768*'fnd base rates'!K$114)
+($M768*'fnd base rates'!K$116)
+($N768*'fnd base rates'!K$117)
+($O768*'fnd base rates'!K$118)
+($P768*VLOOKUP($S768+12,rate_basefnd,11)))
*$R768</f>
        <v>1247.1786733999998</v>
      </c>
      <c r="AD768" s="1">
        <f>(($D768*'fnd base rates'!L$107)
+($E768*'fnd base rates'!L$108)
+($F768*'fnd base rates'!L$109)
+($G768*'fnd base rates'!L$110)
+($H768*'fnd base rates'!L$111)
+($I768*'fnd base rates'!L$112)
+($J768*'fnd base rates'!L$113)
+($K768*'fnd base rates'!L$114)
+($M768*'fnd base rates'!L$116)
+($N768*'fnd base rates'!L$117)
+($O768*'fnd base rates'!L$118)
+($P768*VLOOKUP($S768+12,rate_basefnd,12)))</f>
        <v>1512.47668</v>
      </c>
      <c r="AE768" s="1">
        <f>(($D768*'fnd base rates'!M$107)
+($E768*'fnd base rates'!M$108)
+($F768*'fnd base rates'!M$109)
+($G768*'fnd base rates'!M$110)
+($H768*'fnd base rates'!M$111)
+($I768*'fnd base rates'!M$112)
+($J768*'fnd base rates'!M$113)
+($K768*'fnd base rates'!M$114)
+($M768*'fnd base rates'!M$116)
+($N768*'fnd base rates'!M$117)
+($O768*'fnd base rates'!M$118)
+($P768*VLOOKUP($S768+12,rate_basefnd,13)))</f>
        <v>0</v>
      </c>
      <c r="AF768" s="4">
        <f t="shared" si="843"/>
        <v>10178.94503128</v>
      </c>
      <c r="AH768" s="269">
        <f t="shared" si="844"/>
        <v>487274244</v>
      </c>
      <c r="AI768" s="4" t="str">
        <f t="shared" si="845"/>
        <v>487</v>
      </c>
      <c r="AJ768" s="2" t="str">
        <f t="shared" si="846"/>
        <v>274</v>
      </c>
      <c r="AK768" s="2" t="str">
        <f t="shared" si="847"/>
        <v>244</v>
      </c>
      <c r="AL768" s="4">
        <f t="shared" si="848"/>
        <v>1</v>
      </c>
      <c r="AM768" s="4">
        <f t="shared" si="839"/>
        <v>1</v>
      </c>
      <c r="AN768" s="4">
        <f t="shared" si="849"/>
        <v>10178.94503128</v>
      </c>
      <c r="AO768" s="4">
        <f t="shared" si="850"/>
        <v>10179</v>
      </c>
      <c r="AP768" s="4">
        <f t="shared" si="840"/>
        <v>0</v>
      </c>
      <c r="AQ768" s="4">
        <v>10179</v>
      </c>
      <c r="AW768" s="4">
        <v>10179</v>
      </c>
      <c r="AX768" s="5">
        <f t="shared" si="851"/>
        <v>0</v>
      </c>
      <c r="AY768" s="4">
        <v>10179</v>
      </c>
      <c r="AZ768" s="5"/>
      <c r="BB768" s="5">
        <f t="shared" ref="BB768" si="905">BC768-BA768</f>
        <v>0</v>
      </c>
    </row>
    <row r="769" spans="1:54" s="4" customFormat="1">
      <c r="A769" s="269">
        <v>487</v>
      </c>
      <c r="B769" s="2">
        <v>487274248</v>
      </c>
      <c r="C769" s="9" t="s">
        <v>306</v>
      </c>
      <c r="D769" s="14">
        <f>'fnd enro'!D769</f>
        <v>2</v>
      </c>
      <c r="E769" s="14">
        <f>'fnd enro'!E769</f>
        <v>0</v>
      </c>
      <c r="F769" s="14">
        <f>'fnd enro'!F769</f>
        <v>7</v>
      </c>
      <c r="G769" s="14">
        <f>'fnd enro'!G769</f>
        <v>16</v>
      </c>
      <c r="H769" s="14">
        <f>'fnd enro'!H769</f>
        <v>2</v>
      </c>
      <c r="I769" s="14">
        <f>'fnd enro'!I769</f>
        <v>0</v>
      </c>
      <c r="J769" s="14">
        <f>'fnd enro'!J769</f>
        <v>0</v>
      </c>
      <c r="K769" s="15">
        <f>'fnd enro'!K769</f>
        <v>0.96499999999999997</v>
      </c>
      <c r="L769" s="14">
        <f>'fnd enro'!L769</f>
        <v>0</v>
      </c>
      <c r="M769" s="14">
        <f>'fnd enro'!M769</f>
        <v>8</v>
      </c>
      <c r="N769" s="14">
        <f>'fnd enro'!N769</f>
        <v>0</v>
      </c>
      <c r="O769" s="14">
        <f>'fnd enro'!O769</f>
        <v>0</v>
      </c>
      <c r="P769" s="14">
        <f>'fnd enro'!P769</f>
        <v>12</v>
      </c>
      <c r="Q769" s="14">
        <f>'fnd enro'!R769</f>
        <v>26</v>
      </c>
      <c r="R769" s="15">
        <f t="shared" si="842"/>
        <v>1.0549999999999999</v>
      </c>
      <c r="S769" s="14">
        <f>VALUE('fnd enro'!Q769)</f>
        <v>11</v>
      </c>
      <c r="T769" s="2"/>
      <c r="U769" s="1">
        <f>(($D769*'fnd base rates'!C$107)
+($E769*'fnd base rates'!C$108)
+($F769*'fnd base rates'!C$109)
+($G769*'fnd base rates'!C$110)
+($H769*'fnd base rates'!C$111)
+($I769*'fnd base rates'!C$112)
+($J769*'fnd base rates'!C$113)
+($K769*'fnd base rates'!C$114)
+($M769*'fnd base rates'!C$116)
+($N769*'fnd base rates'!C$117)
+($O769*'fnd base rates'!C$118)
+($P769*VLOOKUP($S769+12,rate_basefnd,3)))
*$R769</f>
        <v>16508.50670075</v>
      </c>
      <c r="V769" s="1">
        <f>(($D769*'fnd base rates'!D$107)
+($E769*'fnd base rates'!D$108)
+($F769*'fnd base rates'!D$109)
+($G769*'fnd base rates'!D$110)
+($H769*'fnd base rates'!D$111)
+($I769*'fnd base rates'!D$112)
+($J769*'fnd base rates'!D$113)
+($K769*'fnd base rates'!D$114)
+($M769*'fnd base rates'!D$116)
+($N769*'fnd base rates'!D$117)
+($O769*'fnd base rates'!D$118)
+($P769*VLOOKUP($S769+12,rate_basefnd,4)))
*$R769</f>
        <v>27495.8109</v>
      </c>
      <c r="W769" s="1">
        <f>(($D769*'fnd base rates'!E$107)
+($E769*'fnd base rates'!E$108)
+($F769*'fnd base rates'!E$109)
+($G769*'fnd base rates'!E$110)
+($H769*'fnd base rates'!E$111)
+($I769*'fnd base rates'!E$112)
+($J769*'fnd base rates'!E$113)
+($K769*'fnd base rates'!E$114)
+($M769*'fnd base rates'!E$116)
+($N769*'fnd base rates'!E$117)
+($O769*'fnd base rates'!E$118)
+($P769*VLOOKUP($S769+12,rate_basefnd,5)))
*$R769</f>
        <v>164579.52461700002</v>
      </c>
      <c r="X769" s="1">
        <f>(($D769*'fnd base rates'!F$107)
+($E769*'fnd base rates'!F$108)
+($F769*'fnd base rates'!F$109)
+($G769*'fnd base rates'!F$110)
+($H769*'fnd base rates'!F$111)
+($I769*'fnd base rates'!F$112)
+($J769*'fnd base rates'!F$113)
+($K769*'fnd base rates'!F$114)
+($M769*'fnd base rates'!F$116)
+($N769*'fnd base rates'!F$117)
+($O769*'fnd base rates'!F$118)
+($P769*VLOOKUP($S769+12,rate_basefnd,6)))
*$R769</f>
        <v>34812.784816499996</v>
      </c>
      <c r="Y769" s="1">
        <f>(($D769*'fnd base rates'!G$107)
+($E769*'fnd base rates'!G$108)
+($F769*'fnd base rates'!G$109)
+($G769*'fnd base rates'!G$110)
+($H769*'fnd base rates'!G$111)
+($I769*'fnd base rates'!G$112)
+($J769*'fnd base rates'!G$113)
+($K769*'fnd base rates'!G$114)
+($M769*'fnd base rates'!G$116)
+($N769*'fnd base rates'!G$117)
+($O769*'fnd base rates'!G$118)
+($P769*VLOOKUP($S769+12,rate_basefnd,7)))
*$R769</f>
        <v>7108.4550127499997</v>
      </c>
      <c r="Z769" s="1">
        <f>(($D769*'fnd base rates'!H$107)
+($E769*'fnd base rates'!H$108)
+($F769*'fnd base rates'!H$109)
+($G769*'fnd base rates'!H$110)
+($H769*'fnd base rates'!H$111)
+($I769*'fnd base rates'!H$112)
+($J769*'fnd base rates'!H$113)
+($K769*'fnd base rates'!H$114)
+($M769*'fnd base rates'!H$116)
+($N769*'fnd base rates'!H$117)
+($O769*'fnd base rates'!H$118)
+($P769*VLOOKUP($S769+12,rate_basefnd,8)))</f>
        <v>14950.273350000001</v>
      </c>
      <c r="AA769" s="1">
        <f>(($D769*'fnd base rates'!I$107)
+($E769*'fnd base rates'!I$108)
+($F769*'fnd base rates'!I$109)
+($G769*'fnd base rates'!I$110)
+($H769*'fnd base rates'!I$111)
+($I769*'fnd base rates'!I$112)
+($J769*'fnd base rates'!I$113)
+($K769*'fnd base rates'!I$114)
+($M769*'fnd base rates'!I$116)
+($N769*'fnd base rates'!I$117)
+($O769*'fnd base rates'!I$118)
+($P769*VLOOKUP($S769+12,rate_basefnd,9)))
*$R769</f>
        <v>11144.96725</v>
      </c>
      <c r="AB769" s="1">
        <f>(($D769*'fnd base rates'!J$107)
+($E769*'fnd base rates'!J$108)
+($F769*'fnd base rates'!J$109)
+($G769*'fnd base rates'!J$110)
+($H769*'fnd base rates'!J$111)
+($I769*'fnd base rates'!J$112)
+($J769*'fnd base rates'!J$113)
+($K769*'fnd base rates'!J$114)
+($M769*'fnd base rates'!J$116)
+($N769*'fnd base rates'!J$117)
+($O769*'fnd base rates'!J$118)
+($P769*VLOOKUP($S769+12,rate_basefnd,10)))
*$R769</f>
        <v>14469.1351</v>
      </c>
      <c r="AC769" s="1">
        <f>(($D769*'fnd base rates'!K$107)
+($E769*'fnd base rates'!K$108)
+($F769*'fnd base rates'!K$109)
+($G769*'fnd base rates'!K$110)
+($H769*'fnd base rates'!K$111)
+($I769*'fnd base rates'!K$112)
+($J769*'fnd base rates'!K$113)
+($K769*'fnd base rates'!K$114)
+($M769*'fnd base rates'!K$116)
+($N769*'fnd base rates'!K$117)
+($O769*'fnd base rates'!K$118)
+($P769*VLOOKUP($S769+12,rate_basefnd,11)))
*$R769</f>
        <v>32779.806884999998</v>
      </c>
      <c r="AD769" s="1">
        <f>(($D769*'fnd base rates'!L$107)
+($E769*'fnd base rates'!L$108)
+($F769*'fnd base rates'!L$109)
+($G769*'fnd base rates'!L$110)
+($H769*'fnd base rates'!L$111)
+($I769*'fnd base rates'!L$112)
+($J769*'fnd base rates'!L$113)
+($K769*'fnd base rates'!L$114)
+($M769*'fnd base rates'!L$116)
+($N769*'fnd base rates'!L$117)
+($O769*'fnd base rates'!L$118)
+($P769*VLOOKUP($S769+12,rate_basefnd,12)))</f>
        <v>47321.967000000004</v>
      </c>
      <c r="AE769" s="1">
        <f>(($D769*'fnd base rates'!M$107)
+($E769*'fnd base rates'!M$108)
+($F769*'fnd base rates'!M$109)
+($G769*'fnd base rates'!M$110)
+($H769*'fnd base rates'!M$111)
+($I769*'fnd base rates'!M$112)
+($J769*'fnd base rates'!M$113)
+($K769*'fnd base rates'!M$114)
+($M769*'fnd base rates'!M$116)
+($N769*'fnd base rates'!M$117)
+($O769*'fnd base rates'!M$118)
+($P769*VLOOKUP($S769+12,rate_basefnd,13)))</f>
        <v>0</v>
      </c>
      <c r="AF769" s="4">
        <f t="shared" si="843"/>
        <v>371171.23163200001</v>
      </c>
      <c r="AH769" s="269">
        <f t="shared" si="844"/>
        <v>487274248</v>
      </c>
      <c r="AI769" s="4" t="str">
        <f t="shared" si="845"/>
        <v>487</v>
      </c>
      <c r="AJ769" s="2" t="str">
        <f t="shared" si="846"/>
        <v>274</v>
      </c>
      <c r="AK769" s="2" t="str">
        <f t="shared" si="847"/>
        <v>248</v>
      </c>
      <c r="AL769" s="4">
        <f t="shared" si="848"/>
        <v>1</v>
      </c>
      <c r="AM769" s="4">
        <f t="shared" si="839"/>
        <v>26</v>
      </c>
      <c r="AN769" s="4">
        <f t="shared" si="849"/>
        <v>371171.23163200001</v>
      </c>
      <c r="AO769" s="4">
        <f t="shared" si="850"/>
        <v>14276</v>
      </c>
      <c r="AP769" s="4">
        <f t="shared" si="840"/>
        <v>0</v>
      </c>
      <c r="AQ769" s="4">
        <v>14276</v>
      </c>
      <c r="AW769" s="4">
        <v>14276</v>
      </c>
      <c r="AX769" s="5">
        <f t="shared" si="851"/>
        <v>0</v>
      </c>
      <c r="AY769" s="4">
        <v>14276</v>
      </c>
      <c r="AZ769" s="5"/>
      <c r="BB769" s="5">
        <f t="shared" ref="BB769" si="906">BC769-BA769</f>
        <v>0</v>
      </c>
    </row>
    <row r="770" spans="1:54" s="4" customFormat="1">
      <c r="A770" s="269">
        <v>487</v>
      </c>
      <c r="B770" s="2">
        <v>487274262</v>
      </c>
      <c r="C770" s="9" t="s">
        <v>306</v>
      </c>
      <c r="D770" s="14">
        <f>'fnd enro'!D770</f>
        <v>3</v>
      </c>
      <c r="E770" s="14">
        <f>'fnd enro'!E770</f>
        <v>0</v>
      </c>
      <c r="F770" s="14">
        <f>'fnd enro'!F770</f>
        <v>0</v>
      </c>
      <c r="G770" s="14">
        <f>'fnd enro'!G770</f>
        <v>9</v>
      </c>
      <c r="H770" s="14">
        <f>'fnd enro'!H770</f>
        <v>0</v>
      </c>
      <c r="I770" s="14">
        <f>'fnd enro'!I770</f>
        <v>0</v>
      </c>
      <c r="J770" s="14">
        <f>'fnd enro'!J770</f>
        <v>0</v>
      </c>
      <c r="K770" s="15">
        <f>'fnd enro'!K770</f>
        <v>0.34739999999999999</v>
      </c>
      <c r="L770" s="14">
        <f>'fnd enro'!L770</f>
        <v>0</v>
      </c>
      <c r="M770" s="14">
        <f>'fnd enro'!M770</f>
        <v>2</v>
      </c>
      <c r="N770" s="14">
        <f>'fnd enro'!N770</f>
        <v>0</v>
      </c>
      <c r="O770" s="14">
        <f>'fnd enro'!O770</f>
        <v>0</v>
      </c>
      <c r="P770" s="14">
        <f>'fnd enro'!P770</f>
        <v>6</v>
      </c>
      <c r="Q770" s="14">
        <f>'fnd enro'!R770</f>
        <v>11</v>
      </c>
      <c r="R770" s="15">
        <f t="shared" si="842"/>
        <v>1.0549999999999999</v>
      </c>
      <c r="S770" s="14">
        <f>VALUE('fnd enro'!Q770)</f>
        <v>9</v>
      </c>
      <c r="T770" s="2"/>
      <c r="U770" s="1">
        <f>(($D770*'fnd base rates'!C$107)
+($E770*'fnd base rates'!C$108)
+($F770*'fnd base rates'!C$109)
+($G770*'fnd base rates'!C$110)
+($H770*'fnd base rates'!C$111)
+($I770*'fnd base rates'!C$112)
+($J770*'fnd base rates'!C$113)
+($K770*'fnd base rates'!C$114)
+($M770*'fnd base rates'!C$116)
+($N770*'fnd base rates'!C$117)
+($O770*'fnd base rates'!C$118)
+($P770*VLOOKUP($S770+12,rate_basefnd,3)))
*$R770</f>
        <v>6457.0875302699997</v>
      </c>
      <c r="V770" s="1">
        <f>(($D770*'fnd base rates'!D$107)
+($E770*'fnd base rates'!D$108)
+($F770*'fnd base rates'!D$109)
+($G770*'fnd base rates'!D$110)
+($H770*'fnd base rates'!D$111)
+($I770*'fnd base rates'!D$112)
+($J770*'fnd base rates'!D$113)
+($K770*'fnd base rates'!D$114)
+($M770*'fnd base rates'!D$116)
+($N770*'fnd base rates'!D$117)
+($O770*'fnd base rates'!D$118)
+($P770*VLOOKUP($S770+12,rate_basefnd,4)))
*$R770</f>
        <v>11120.744449999998</v>
      </c>
      <c r="W770" s="1">
        <f>(($D770*'fnd base rates'!E$107)
+($E770*'fnd base rates'!E$108)
+($F770*'fnd base rates'!E$109)
+($G770*'fnd base rates'!E$110)
+($H770*'fnd base rates'!E$111)
+($I770*'fnd base rates'!E$112)
+($J770*'fnd base rates'!E$113)
+($K770*'fnd base rates'!E$114)
+($M770*'fnd base rates'!E$116)
+($N770*'fnd base rates'!E$117)
+($O770*'fnd base rates'!E$118)
+($P770*VLOOKUP($S770+12,rate_basefnd,5)))
*$R770</f>
        <v>67190.484870119995</v>
      </c>
      <c r="X770" s="1">
        <f>(($D770*'fnd base rates'!F$107)
+($E770*'fnd base rates'!F$108)
+($F770*'fnd base rates'!F$109)
+($G770*'fnd base rates'!F$110)
+($H770*'fnd base rates'!F$111)
+($I770*'fnd base rates'!F$112)
+($J770*'fnd base rates'!F$113)
+($K770*'fnd base rates'!F$114)
+($M770*'fnd base rates'!F$116)
+($N770*'fnd base rates'!F$117)
+($O770*'fnd base rates'!F$118)
+($P770*VLOOKUP($S770+12,rate_basefnd,6)))
*$R770</f>
        <v>13641.82278194</v>
      </c>
      <c r="Y770" s="1">
        <f>(($D770*'fnd base rates'!G$107)
+($E770*'fnd base rates'!G$108)
+($F770*'fnd base rates'!G$109)
+($G770*'fnd base rates'!G$110)
+($H770*'fnd base rates'!G$111)
+($I770*'fnd base rates'!G$112)
+($J770*'fnd base rates'!G$113)
+($K770*'fnd base rates'!G$114)
+($M770*'fnd base rates'!G$116)
+($N770*'fnd base rates'!G$117)
+($O770*'fnd base rates'!G$118)
+($P770*VLOOKUP($S770+12,rate_basefnd,7)))
*$R770</f>
        <v>2891.0476625899996</v>
      </c>
      <c r="Z770" s="1">
        <f>(($D770*'fnd base rates'!H$107)
+($E770*'fnd base rates'!H$108)
+($F770*'fnd base rates'!H$109)
+($G770*'fnd base rates'!H$110)
+($H770*'fnd base rates'!H$111)
+($I770*'fnd base rates'!H$112)
+($J770*'fnd base rates'!H$113)
+($K770*'fnd base rates'!H$114)
+($M770*'fnd base rates'!H$116)
+($N770*'fnd base rates'!H$117)
+($O770*'fnd base rates'!H$118)
+($P770*VLOOKUP($S770+12,rate_basefnd,8)))</f>
        <v>5881.7804059999989</v>
      </c>
      <c r="AA770" s="1">
        <f>(($D770*'fnd base rates'!I$107)
+($E770*'fnd base rates'!I$108)
+($F770*'fnd base rates'!I$109)
+($G770*'fnd base rates'!I$110)
+($H770*'fnd base rates'!I$111)
+($I770*'fnd base rates'!I$112)
+($J770*'fnd base rates'!I$113)
+($K770*'fnd base rates'!I$114)
+($M770*'fnd base rates'!I$116)
+($N770*'fnd base rates'!I$117)
+($O770*'fnd base rates'!I$118)
+($P770*VLOOKUP($S770+12,rate_basefnd,9)))
*$R770</f>
        <v>4451.7096499999998</v>
      </c>
      <c r="AB770" s="1">
        <f>(($D770*'fnd base rates'!J$107)
+($E770*'fnd base rates'!J$108)
+($F770*'fnd base rates'!J$109)
+($G770*'fnd base rates'!J$110)
+($H770*'fnd base rates'!J$111)
+($I770*'fnd base rates'!J$112)
+($J770*'fnd base rates'!J$113)
+($K770*'fnd base rates'!J$114)
+($M770*'fnd base rates'!J$116)
+($N770*'fnd base rates'!J$117)
+($O770*'fnd base rates'!J$118)
+($P770*VLOOKUP($S770+12,rate_basefnd,10)))
*$R770</f>
        <v>6327.2358999999988</v>
      </c>
      <c r="AC770" s="1">
        <f>(($D770*'fnd base rates'!K$107)
+($E770*'fnd base rates'!K$108)
+($F770*'fnd base rates'!K$109)
+($G770*'fnd base rates'!K$110)
+($H770*'fnd base rates'!K$111)
+($I770*'fnd base rates'!K$112)
+($J770*'fnd base rates'!K$113)
+($K770*'fnd base rates'!K$114)
+($M770*'fnd base rates'!K$116)
+($N770*'fnd base rates'!K$117)
+($O770*'fnd base rates'!K$118)
+($P770*VLOOKUP($S770+12,rate_basefnd,11)))
*$R770</f>
        <v>12628.380510599998</v>
      </c>
      <c r="AD770" s="1">
        <f>(($D770*'fnd base rates'!L$107)
+($E770*'fnd base rates'!L$108)
+($F770*'fnd base rates'!L$109)
+($G770*'fnd base rates'!L$110)
+($H770*'fnd base rates'!L$111)
+($I770*'fnd base rates'!L$112)
+($J770*'fnd base rates'!L$113)
+($K770*'fnd base rates'!L$114)
+($M770*'fnd base rates'!L$116)
+($N770*'fnd base rates'!L$117)
+($O770*'fnd base rates'!L$118)
+($P770*VLOOKUP($S770+12,rate_basefnd,12)))</f>
        <v>18927.200120000001</v>
      </c>
      <c r="AE770" s="1">
        <f>(($D770*'fnd base rates'!M$107)
+($E770*'fnd base rates'!M$108)
+($F770*'fnd base rates'!M$109)
+($G770*'fnd base rates'!M$110)
+($H770*'fnd base rates'!M$111)
+($I770*'fnd base rates'!M$112)
+($J770*'fnd base rates'!M$113)
+($K770*'fnd base rates'!M$114)
+($M770*'fnd base rates'!M$116)
+($N770*'fnd base rates'!M$117)
+($O770*'fnd base rates'!M$118)
+($P770*VLOOKUP($S770+12,rate_basefnd,13)))</f>
        <v>0</v>
      </c>
      <c r="AF770" s="4">
        <f t="shared" si="843"/>
        <v>149517.49388152</v>
      </c>
      <c r="AH770" s="269">
        <f t="shared" si="844"/>
        <v>487274262</v>
      </c>
      <c r="AI770" s="4" t="str">
        <f t="shared" si="845"/>
        <v>487</v>
      </c>
      <c r="AJ770" s="2" t="str">
        <f t="shared" si="846"/>
        <v>274</v>
      </c>
      <c r="AK770" s="2" t="str">
        <f t="shared" si="847"/>
        <v>262</v>
      </c>
      <c r="AL770" s="4">
        <f t="shared" si="848"/>
        <v>1</v>
      </c>
      <c r="AM770" s="4">
        <f t="shared" si="839"/>
        <v>11</v>
      </c>
      <c r="AN770" s="4">
        <f t="shared" si="849"/>
        <v>149517.49388152</v>
      </c>
      <c r="AO770" s="4">
        <f t="shared" si="850"/>
        <v>13592</v>
      </c>
      <c r="AP770" s="4">
        <f t="shared" si="840"/>
        <v>0</v>
      </c>
      <c r="AQ770" s="4">
        <v>13592</v>
      </c>
      <c r="AW770" s="4">
        <v>13592</v>
      </c>
      <c r="AX770" s="5">
        <f t="shared" si="851"/>
        <v>0</v>
      </c>
      <c r="AY770" s="4">
        <v>13592</v>
      </c>
      <c r="AZ770" s="5"/>
      <c r="BB770" s="5">
        <f t="shared" ref="BB770" si="907">BC770-BA770</f>
        <v>0</v>
      </c>
    </row>
    <row r="771" spans="1:54" s="4" customFormat="1">
      <c r="A771" s="269">
        <v>487</v>
      </c>
      <c r="B771" s="2">
        <v>487274274</v>
      </c>
      <c r="C771" s="9" t="s">
        <v>306</v>
      </c>
      <c r="D771" s="14">
        <f>'fnd enro'!D771</f>
        <v>14</v>
      </c>
      <c r="E771" s="14">
        <f>'fnd enro'!E771</f>
        <v>0</v>
      </c>
      <c r="F771" s="14">
        <f>'fnd enro'!F771</f>
        <v>22</v>
      </c>
      <c r="G771" s="14">
        <f>'fnd enro'!G771</f>
        <v>145</v>
      </c>
      <c r="H771" s="14">
        <f>'fnd enro'!H771</f>
        <v>31</v>
      </c>
      <c r="I771" s="14">
        <f>'fnd enro'!I771</f>
        <v>0</v>
      </c>
      <c r="J771" s="14">
        <f>'fnd enro'!J771</f>
        <v>0</v>
      </c>
      <c r="K771" s="15">
        <f>'fnd enro'!K771</f>
        <v>7.6428000000000003</v>
      </c>
      <c r="L771" s="14">
        <f>'fnd enro'!L771</f>
        <v>0</v>
      </c>
      <c r="M771" s="14">
        <f>'fnd enro'!M771</f>
        <v>54</v>
      </c>
      <c r="N771" s="14">
        <f>'fnd enro'!N771</f>
        <v>0</v>
      </c>
      <c r="O771" s="14">
        <f>'fnd enro'!O771</f>
        <v>0</v>
      </c>
      <c r="P771" s="14">
        <f>'fnd enro'!P771</f>
        <v>164</v>
      </c>
      <c r="Q771" s="14">
        <f>'fnd enro'!R771</f>
        <v>205</v>
      </c>
      <c r="R771" s="15">
        <f t="shared" si="842"/>
        <v>1.0549999999999999</v>
      </c>
      <c r="S771" s="14">
        <f>VALUE('fnd enro'!Q771)</f>
        <v>10</v>
      </c>
      <c r="T771" s="2"/>
      <c r="U771" s="1">
        <f>(($D771*'fnd base rates'!C$107)
+($E771*'fnd base rates'!C$108)
+($F771*'fnd base rates'!C$109)
+($G771*'fnd base rates'!C$110)
+($H771*'fnd base rates'!C$111)
+($I771*'fnd base rates'!C$112)
+($J771*'fnd base rates'!C$113)
+($K771*'fnd base rates'!C$114)
+($M771*'fnd base rates'!C$116)
+($N771*'fnd base rates'!C$117)
+($O771*'fnd base rates'!C$118)
+($P771*VLOOKUP($S771+12,rate_basefnd,3)))
*$R771</f>
        <v>134675.14566594001</v>
      </c>
      <c r="V771" s="1">
        <f>(($D771*'fnd base rates'!D$107)
+($E771*'fnd base rates'!D$108)
+($F771*'fnd base rates'!D$109)
+($G771*'fnd base rates'!D$110)
+($H771*'fnd base rates'!D$111)
+($I771*'fnd base rates'!D$112)
+($J771*'fnd base rates'!D$113)
+($K771*'fnd base rates'!D$114)
+($M771*'fnd base rates'!D$116)
+($N771*'fnd base rates'!D$117)
+($O771*'fnd base rates'!D$118)
+($P771*VLOOKUP($S771+12,rate_basefnd,4)))
*$R771</f>
        <v>240573.27469999998</v>
      </c>
      <c r="W771" s="1">
        <f>(($D771*'fnd base rates'!E$107)
+($E771*'fnd base rates'!E$108)
+($F771*'fnd base rates'!E$109)
+($G771*'fnd base rates'!E$110)
+($H771*'fnd base rates'!E$111)
+($I771*'fnd base rates'!E$112)
+($J771*'fnd base rates'!E$113)
+($K771*'fnd base rates'!E$114)
+($M771*'fnd base rates'!E$116)
+($N771*'fnd base rates'!E$117)
+($O771*'fnd base rates'!E$118)
+($P771*VLOOKUP($S771+12,rate_basefnd,5)))
*$R771</f>
        <v>1528028.8565926398</v>
      </c>
      <c r="X771" s="1">
        <f>(($D771*'fnd base rates'!F$107)
+($E771*'fnd base rates'!F$108)
+($F771*'fnd base rates'!F$109)
+($G771*'fnd base rates'!F$110)
+($H771*'fnd base rates'!F$111)
+($I771*'fnd base rates'!F$112)
+($J771*'fnd base rates'!F$113)
+($K771*'fnd base rates'!F$114)
+($M771*'fnd base rates'!F$116)
+($N771*'fnd base rates'!F$117)
+($O771*'fnd base rates'!F$118)
+($P771*VLOOKUP($S771+12,rate_basefnd,6)))
*$R771</f>
        <v>269064.39325267996</v>
      </c>
      <c r="Y771" s="1">
        <f>(($D771*'fnd base rates'!G$107)
+($E771*'fnd base rates'!G$108)
+($F771*'fnd base rates'!G$109)
+($G771*'fnd base rates'!G$110)
+($H771*'fnd base rates'!G$111)
+($I771*'fnd base rates'!G$112)
+($J771*'fnd base rates'!G$113)
+($K771*'fnd base rates'!G$114)
+($M771*'fnd base rates'!G$116)
+($N771*'fnd base rates'!G$117)
+($O771*'fnd base rates'!G$118)
+($P771*VLOOKUP($S771+12,rate_basefnd,7)))
*$R771</f>
        <v>67831.361976979984</v>
      </c>
      <c r="Z771" s="1">
        <f>(($D771*'fnd base rates'!H$107)
+($E771*'fnd base rates'!H$108)
+($F771*'fnd base rates'!H$109)
+($G771*'fnd base rates'!H$110)
+($H771*'fnd base rates'!H$111)
+($I771*'fnd base rates'!H$112)
+($J771*'fnd base rates'!H$113)
+($K771*'fnd base rates'!H$114)
+($M771*'fnd base rates'!H$116)
+($N771*'fnd base rates'!H$117)
+($O771*'fnd base rates'!H$118)
+($P771*VLOOKUP($S771+12,rate_basefnd,8)))</f>
        <v>118496.22893199998</v>
      </c>
      <c r="AA771" s="1">
        <f>(($D771*'fnd base rates'!I$107)
+($E771*'fnd base rates'!I$108)
+($F771*'fnd base rates'!I$109)
+($G771*'fnd base rates'!I$110)
+($H771*'fnd base rates'!I$111)
+($I771*'fnd base rates'!I$112)
+($J771*'fnd base rates'!I$113)
+($K771*'fnd base rates'!I$114)
+($M771*'fnd base rates'!I$116)
+($N771*'fnd base rates'!I$117)
+($O771*'fnd base rates'!I$118)
+($P771*VLOOKUP($S771+12,rate_basefnd,9)))
*$R771</f>
        <v>98122.089599999992</v>
      </c>
      <c r="AB771" s="1">
        <f>(($D771*'fnd base rates'!J$107)
+($E771*'fnd base rates'!J$108)
+($F771*'fnd base rates'!J$109)
+($G771*'fnd base rates'!J$110)
+($H771*'fnd base rates'!J$111)
+($I771*'fnd base rates'!J$112)
+($J771*'fnd base rates'!J$113)
+($K771*'fnd base rates'!J$114)
+($M771*'fnd base rates'!J$116)
+($N771*'fnd base rates'!J$117)
+($O771*'fnd base rates'!J$118)
+($P771*VLOOKUP($S771+12,rate_basefnd,10)))
*$R771</f>
        <v>169539.16464999999</v>
      </c>
      <c r="AC771" s="1">
        <f>(($D771*'fnd base rates'!K$107)
+($E771*'fnd base rates'!K$108)
+($F771*'fnd base rates'!K$109)
+($G771*'fnd base rates'!K$110)
+($H771*'fnd base rates'!K$111)
+($I771*'fnd base rates'!K$112)
+($J771*'fnd base rates'!K$113)
+($K771*'fnd base rates'!K$114)
+($M771*'fnd base rates'!K$116)
+($N771*'fnd base rates'!K$117)
+($O771*'fnd base rates'!K$118)
+($P771*VLOOKUP($S771+12,rate_basefnd,11)))
*$R771</f>
        <v>256984.73468319996</v>
      </c>
      <c r="AD771" s="1">
        <f>(($D771*'fnd base rates'!L$107)
+($E771*'fnd base rates'!L$108)
+($F771*'fnd base rates'!L$109)
+($G771*'fnd base rates'!L$110)
+($H771*'fnd base rates'!L$111)
+($I771*'fnd base rates'!L$112)
+($J771*'fnd base rates'!L$113)
+($K771*'fnd base rates'!L$114)
+($M771*'fnd base rates'!L$116)
+($N771*'fnd base rates'!L$117)
+($O771*'fnd base rates'!L$118)
+($P771*VLOOKUP($S771+12,rate_basefnd,12)))</f>
        <v>409855.32263999997</v>
      </c>
      <c r="AE771" s="1">
        <f>(($D771*'fnd base rates'!M$107)
+($E771*'fnd base rates'!M$108)
+($F771*'fnd base rates'!M$109)
+($G771*'fnd base rates'!M$110)
+($H771*'fnd base rates'!M$111)
+($I771*'fnd base rates'!M$112)
+($J771*'fnd base rates'!M$113)
+($K771*'fnd base rates'!M$114)
+($M771*'fnd base rates'!M$116)
+($N771*'fnd base rates'!M$117)
+($O771*'fnd base rates'!M$118)
+($P771*VLOOKUP($S771+12,rate_basefnd,13)))</f>
        <v>0</v>
      </c>
      <c r="AF771" s="4">
        <f t="shared" si="843"/>
        <v>3293170.5726934392</v>
      </c>
      <c r="AH771" s="269">
        <f t="shared" si="844"/>
        <v>487274274</v>
      </c>
      <c r="AI771" s="4" t="str">
        <f t="shared" si="845"/>
        <v>487</v>
      </c>
      <c r="AJ771" s="2" t="str">
        <f t="shared" si="846"/>
        <v>274</v>
      </c>
      <c r="AK771" s="2" t="str">
        <f t="shared" si="847"/>
        <v>274</v>
      </c>
      <c r="AL771" s="4">
        <f t="shared" si="848"/>
        <v>1</v>
      </c>
      <c r="AM771" s="4">
        <f t="shared" si="839"/>
        <v>205</v>
      </c>
      <c r="AN771" s="4">
        <f t="shared" si="849"/>
        <v>3293170.5726934392</v>
      </c>
      <c r="AO771" s="4">
        <f t="shared" si="850"/>
        <v>16064</v>
      </c>
      <c r="AP771" s="4">
        <f t="shared" si="840"/>
        <v>0</v>
      </c>
      <c r="AQ771" s="4">
        <v>16064</v>
      </c>
      <c r="AW771" s="4">
        <v>16064</v>
      </c>
      <c r="AX771" s="5">
        <f t="shared" si="851"/>
        <v>0</v>
      </c>
      <c r="AY771" s="4">
        <v>16064</v>
      </c>
      <c r="AZ771" s="5"/>
      <c r="BB771" s="5">
        <f t="shared" ref="BB771" si="908">BC771-BA771</f>
        <v>0</v>
      </c>
    </row>
    <row r="772" spans="1:54" s="4" customFormat="1">
      <c r="A772" s="269">
        <v>487</v>
      </c>
      <c r="B772" s="2">
        <v>487274284</v>
      </c>
      <c r="C772" s="9" t="s">
        <v>306</v>
      </c>
      <c r="D772" s="14">
        <f>'fnd enro'!D772</f>
        <v>1</v>
      </c>
      <c r="E772" s="14">
        <f>'fnd enro'!E772</f>
        <v>0</v>
      </c>
      <c r="F772" s="14">
        <f>'fnd enro'!F772</f>
        <v>1</v>
      </c>
      <c r="G772" s="14">
        <f>'fnd enro'!G772</f>
        <v>4</v>
      </c>
      <c r="H772" s="14">
        <f>'fnd enro'!H772</f>
        <v>0</v>
      </c>
      <c r="I772" s="14">
        <f>'fnd enro'!I772</f>
        <v>0</v>
      </c>
      <c r="J772" s="14">
        <f>'fnd enro'!J772</f>
        <v>0</v>
      </c>
      <c r="K772" s="15">
        <f>'fnd enro'!K772</f>
        <v>0.193</v>
      </c>
      <c r="L772" s="14">
        <f>'fnd enro'!L772</f>
        <v>0</v>
      </c>
      <c r="M772" s="14">
        <f>'fnd enro'!M772</f>
        <v>2</v>
      </c>
      <c r="N772" s="14">
        <f>'fnd enro'!N772</f>
        <v>0</v>
      </c>
      <c r="O772" s="14">
        <f>'fnd enro'!O772</f>
        <v>0</v>
      </c>
      <c r="P772" s="14">
        <f>'fnd enro'!P772</f>
        <v>6</v>
      </c>
      <c r="Q772" s="14">
        <f>'fnd enro'!R772</f>
        <v>6</v>
      </c>
      <c r="R772" s="15">
        <f t="shared" si="842"/>
        <v>1.0549999999999999</v>
      </c>
      <c r="S772" s="14">
        <f>VALUE('fnd enro'!Q772)</f>
        <v>5</v>
      </c>
      <c r="T772" s="2"/>
      <c r="U772" s="1">
        <f>(($D772*'fnd base rates'!C$107)
+($E772*'fnd base rates'!C$108)
+($F772*'fnd base rates'!C$109)
+($G772*'fnd base rates'!C$110)
+($H772*'fnd base rates'!C$111)
+($I772*'fnd base rates'!C$112)
+($J772*'fnd base rates'!C$113)
+($K772*'fnd base rates'!C$114)
+($M772*'fnd base rates'!C$116)
+($N772*'fnd base rates'!C$117)
+($O772*'fnd base rates'!C$118)
+($P772*VLOOKUP($S772+12,rate_basefnd,3)))
*$R772</f>
        <v>3645.7178501499998</v>
      </c>
      <c r="V772" s="1">
        <f>(($D772*'fnd base rates'!D$107)
+($E772*'fnd base rates'!D$108)
+($F772*'fnd base rates'!D$109)
+($G772*'fnd base rates'!D$110)
+($H772*'fnd base rates'!D$111)
+($I772*'fnd base rates'!D$112)
+($J772*'fnd base rates'!D$113)
+($K772*'fnd base rates'!D$114)
+($M772*'fnd base rates'!D$116)
+($N772*'fnd base rates'!D$117)
+($O772*'fnd base rates'!D$118)
+($P772*VLOOKUP($S772+12,rate_basefnd,4)))
*$R772</f>
        <v>6608.4461499999998</v>
      </c>
      <c r="W772" s="1">
        <f>(($D772*'fnd base rates'!E$107)
+($E772*'fnd base rates'!E$108)
+($F772*'fnd base rates'!E$109)
+($G772*'fnd base rates'!E$110)
+($H772*'fnd base rates'!E$111)
+($I772*'fnd base rates'!E$112)
+($J772*'fnd base rates'!E$113)
+($K772*'fnd base rates'!E$114)
+($M772*'fnd base rates'!E$116)
+($N772*'fnd base rates'!E$117)
+($O772*'fnd base rates'!E$118)
+($P772*VLOOKUP($S772+12,rate_basefnd,5)))
*$R772</f>
        <v>42462.791933399996</v>
      </c>
      <c r="X772" s="1">
        <f>(($D772*'fnd base rates'!F$107)
+($E772*'fnd base rates'!F$108)
+($F772*'fnd base rates'!F$109)
+($G772*'fnd base rates'!F$110)
+($H772*'fnd base rates'!F$111)
+($I772*'fnd base rates'!F$112)
+($J772*'fnd base rates'!F$113)
+($K772*'fnd base rates'!F$114)
+($M772*'fnd base rates'!F$116)
+($N772*'fnd base rates'!F$117)
+($O772*'fnd base rates'!F$118)
+($P772*VLOOKUP($S772+12,rate_basefnd,6)))
*$R772</f>
        <v>7428.3943232999991</v>
      </c>
      <c r="Y772" s="1">
        <f>(($D772*'fnd base rates'!G$107)
+($E772*'fnd base rates'!G$108)
+($F772*'fnd base rates'!G$109)
+($G772*'fnd base rates'!G$110)
+($H772*'fnd base rates'!G$111)
+($I772*'fnd base rates'!G$112)
+($J772*'fnd base rates'!G$113)
+($K772*'fnd base rates'!G$114)
+($M772*'fnd base rates'!G$116)
+($N772*'fnd base rates'!G$117)
+($O772*'fnd base rates'!G$118)
+($P772*VLOOKUP($S772+12,rate_basefnd,7)))
*$R772</f>
        <v>1857.3870125499998</v>
      </c>
      <c r="Z772" s="1">
        <f>(($D772*'fnd base rates'!H$107)
+($E772*'fnd base rates'!H$108)
+($F772*'fnd base rates'!H$109)
+($G772*'fnd base rates'!H$110)
+($H772*'fnd base rates'!H$111)
+($I772*'fnd base rates'!H$112)
+($J772*'fnd base rates'!H$113)
+($K772*'fnd base rates'!H$114)
+($M772*'fnd base rates'!H$116)
+($N772*'fnd base rates'!H$117)
+($O772*'fnd base rates'!H$118)
+($P772*VLOOKUP($S772+12,rate_basefnd,8)))</f>
        <v>3247.4646700000003</v>
      </c>
      <c r="AA772" s="1">
        <f>(($D772*'fnd base rates'!I$107)
+($E772*'fnd base rates'!I$108)
+($F772*'fnd base rates'!I$109)
+($G772*'fnd base rates'!I$110)
+($H772*'fnd base rates'!I$111)
+($I772*'fnd base rates'!I$112)
+($J772*'fnd base rates'!I$113)
+($K772*'fnd base rates'!I$114)
+($M772*'fnd base rates'!I$116)
+($N772*'fnd base rates'!I$117)
+($O772*'fnd base rates'!I$118)
+($P772*VLOOKUP($S772+12,rate_basefnd,9)))
*$R772</f>
        <v>2647.4275499999999</v>
      </c>
      <c r="AB772" s="1">
        <f>(($D772*'fnd base rates'!J$107)
+($E772*'fnd base rates'!J$108)
+($F772*'fnd base rates'!J$109)
+($G772*'fnd base rates'!J$110)
+($H772*'fnd base rates'!J$111)
+($I772*'fnd base rates'!J$112)
+($J772*'fnd base rates'!J$113)
+($K772*'fnd base rates'!J$114)
+($M772*'fnd base rates'!J$116)
+($N772*'fnd base rates'!J$117)
+($O772*'fnd base rates'!J$118)
+($P772*VLOOKUP($S772+12,rate_basefnd,10)))
*$R772</f>
        <v>4545.1088</v>
      </c>
      <c r="AC772" s="1">
        <f>(($D772*'fnd base rates'!K$107)
+($E772*'fnd base rates'!K$108)
+($F772*'fnd base rates'!K$109)
+($G772*'fnd base rates'!K$110)
+($H772*'fnd base rates'!K$111)
+($I772*'fnd base rates'!K$112)
+($J772*'fnd base rates'!K$113)
+($K772*'fnd base rates'!K$114)
+($M772*'fnd base rates'!K$116)
+($N772*'fnd base rates'!K$117)
+($O772*'fnd base rates'!K$118)
+($P772*VLOOKUP($S772+12,rate_basefnd,11)))
*$R772</f>
        <v>6957.7560169999988</v>
      </c>
      <c r="AD772" s="1">
        <f>(($D772*'fnd base rates'!L$107)
+($E772*'fnd base rates'!L$108)
+($F772*'fnd base rates'!L$109)
+($G772*'fnd base rates'!L$110)
+($H772*'fnd base rates'!L$111)
+($I772*'fnd base rates'!L$112)
+($J772*'fnd base rates'!L$113)
+($K772*'fnd base rates'!L$114)
+($M772*'fnd base rates'!L$116)
+($N772*'fnd base rates'!L$117)
+($O772*'fnd base rates'!L$118)
+($P772*VLOOKUP($S772+12,rate_basefnd,12)))</f>
        <v>11126.2634</v>
      </c>
      <c r="AE772" s="1">
        <f>(($D772*'fnd base rates'!M$107)
+($E772*'fnd base rates'!M$108)
+($F772*'fnd base rates'!M$109)
+($G772*'fnd base rates'!M$110)
+($H772*'fnd base rates'!M$111)
+($I772*'fnd base rates'!M$112)
+($J772*'fnd base rates'!M$113)
+($K772*'fnd base rates'!M$114)
+($M772*'fnd base rates'!M$116)
+($N772*'fnd base rates'!M$117)
+($O772*'fnd base rates'!M$118)
+($P772*VLOOKUP($S772+12,rate_basefnd,13)))</f>
        <v>0</v>
      </c>
      <c r="AF772" s="4">
        <f t="shared" si="843"/>
        <v>90526.757706399978</v>
      </c>
      <c r="AH772" s="269">
        <f t="shared" si="844"/>
        <v>487274284</v>
      </c>
      <c r="AI772" s="4" t="str">
        <f t="shared" si="845"/>
        <v>487</v>
      </c>
      <c r="AJ772" s="2" t="str">
        <f t="shared" si="846"/>
        <v>274</v>
      </c>
      <c r="AK772" s="2" t="str">
        <f t="shared" si="847"/>
        <v>284</v>
      </c>
      <c r="AL772" s="4">
        <f t="shared" si="848"/>
        <v>1</v>
      </c>
      <c r="AM772" s="4">
        <f t="shared" si="839"/>
        <v>6</v>
      </c>
      <c r="AN772" s="4">
        <f t="shared" si="849"/>
        <v>90526.757706399978</v>
      </c>
      <c r="AO772" s="4">
        <f t="shared" si="850"/>
        <v>15088</v>
      </c>
      <c r="AP772" s="4">
        <f t="shared" si="840"/>
        <v>0</v>
      </c>
      <c r="AQ772" s="4">
        <v>15088</v>
      </c>
      <c r="AW772" s="4">
        <v>15088</v>
      </c>
      <c r="AX772" s="5">
        <f t="shared" si="851"/>
        <v>0</v>
      </c>
      <c r="AY772" s="4">
        <v>15088</v>
      </c>
      <c r="AZ772" s="5"/>
      <c r="BB772" s="5">
        <f t="shared" ref="BB772" si="909">BC772-BA772</f>
        <v>0</v>
      </c>
    </row>
    <row r="773" spans="1:54" s="4" customFormat="1">
      <c r="A773" s="269">
        <v>487</v>
      </c>
      <c r="B773" s="2">
        <v>487274308</v>
      </c>
      <c r="C773" s="9" t="s">
        <v>306</v>
      </c>
      <c r="D773" s="14">
        <f>'fnd enro'!D773</f>
        <v>0</v>
      </c>
      <c r="E773" s="14">
        <f>'fnd enro'!E773</f>
        <v>0</v>
      </c>
      <c r="F773" s="14">
        <f>'fnd enro'!F773</f>
        <v>1</v>
      </c>
      <c r="G773" s="14">
        <f>'fnd enro'!G773</f>
        <v>6</v>
      </c>
      <c r="H773" s="14">
        <f>'fnd enro'!H773</f>
        <v>2</v>
      </c>
      <c r="I773" s="14">
        <f>'fnd enro'!I773</f>
        <v>0</v>
      </c>
      <c r="J773" s="14">
        <f>'fnd enro'!J773</f>
        <v>0</v>
      </c>
      <c r="K773" s="15">
        <f>'fnd enro'!K773</f>
        <v>0.34739999999999999</v>
      </c>
      <c r="L773" s="14">
        <f>'fnd enro'!L773</f>
        <v>0</v>
      </c>
      <c r="M773" s="14">
        <f>'fnd enro'!M773</f>
        <v>0</v>
      </c>
      <c r="N773" s="14">
        <f>'fnd enro'!N773</f>
        <v>0</v>
      </c>
      <c r="O773" s="14">
        <f>'fnd enro'!O773</f>
        <v>0</v>
      </c>
      <c r="P773" s="14">
        <f>'fnd enro'!P773</f>
        <v>8</v>
      </c>
      <c r="Q773" s="14">
        <f>'fnd enro'!R773</f>
        <v>9</v>
      </c>
      <c r="R773" s="15">
        <f t="shared" si="842"/>
        <v>1.0549999999999999</v>
      </c>
      <c r="S773" s="14">
        <f>VALUE('fnd enro'!Q773)</f>
        <v>9</v>
      </c>
      <c r="T773" s="2"/>
      <c r="U773" s="1">
        <f>(($D773*'fnd base rates'!C$107)
+($E773*'fnd base rates'!C$108)
+($F773*'fnd base rates'!C$109)
+($G773*'fnd base rates'!C$110)
+($H773*'fnd base rates'!C$111)
+($I773*'fnd base rates'!C$112)
+($J773*'fnd base rates'!C$113)
+($K773*'fnd base rates'!C$114)
+($M773*'fnd base rates'!C$116)
+($N773*'fnd base rates'!C$117)
+($O773*'fnd base rates'!C$118)
+($P773*VLOOKUP($S773+12,rate_basefnd,3)))
*$R773</f>
        <v>5733.114880269999</v>
      </c>
      <c r="V773" s="1">
        <f>(($D773*'fnd base rates'!D$107)
+($E773*'fnd base rates'!D$108)
+($F773*'fnd base rates'!D$109)
+($G773*'fnd base rates'!D$110)
+($H773*'fnd base rates'!D$111)
+($I773*'fnd base rates'!D$112)
+($J773*'fnd base rates'!D$113)
+($K773*'fnd base rates'!D$114)
+($M773*'fnd base rates'!D$116)
+($N773*'fnd base rates'!D$117)
+($O773*'fnd base rates'!D$118)
+($P773*VLOOKUP($S773+12,rate_basefnd,4)))
*$R773</f>
        <v>10293.888199999999</v>
      </c>
      <c r="W773" s="1">
        <f>(($D773*'fnd base rates'!E$107)
+($E773*'fnd base rates'!E$108)
+($F773*'fnd base rates'!E$109)
+($G773*'fnd base rates'!E$110)
+($H773*'fnd base rates'!E$111)
+($I773*'fnd base rates'!E$112)
+($J773*'fnd base rates'!E$113)
+($K773*'fnd base rates'!E$114)
+($M773*'fnd base rates'!E$116)
+($N773*'fnd base rates'!E$117)
+($O773*'fnd base rates'!E$118)
+($P773*VLOOKUP($S773+12,rate_basefnd,5)))
*$R773</f>
        <v>65529.535070119993</v>
      </c>
      <c r="X773" s="1">
        <f>(($D773*'fnd base rates'!F$107)
+($E773*'fnd base rates'!F$108)
+($F773*'fnd base rates'!F$109)
+($G773*'fnd base rates'!F$110)
+($H773*'fnd base rates'!F$111)
+($I773*'fnd base rates'!F$112)
+($J773*'fnd base rates'!F$113)
+($K773*'fnd base rates'!F$114)
+($M773*'fnd base rates'!F$116)
+($N773*'fnd base rates'!F$117)
+($O773*'fnd base rates'!F$118)
+($P773*VLOOKUP($S773+12,rate_basefnd,6)))
*$R773</f>
        <v>11312.635981939999</v>
      </c>
      <c r="Y773" s="1">
        <f>(($D773*'fnd base rates'!G$107)
+($E773*'fnd base rates'!G$108)
+($F773*'fnd base rates'!G$109)
+($G773*'fnd base rates'!G$110)
+($H773*'fnd base rates'!G$111)
+($I773*'fnd base rates'!G$112)
+($J773*'fnd base rates'!G$113)
+($K773*'fnd base rates'!G$114)
+($M773*'fnd base rates'!G$116)
+($N773*'fnd base rates'!G$117)
+($O773*'fnd base rates'!G$118)
+($P773*VLOOKUP($S773+12,rate_basefnd,7)))
*$R773</f>
        <v>2948.0493125899998</v>
      </c>
      <c r="Z773" s="1">
        <f>(($D773*'fnd base rates'!H$107)
+($E773*'fnd base rates'!H$108)
+($F773*'fnd base rates'!H$109)
+($G773*'fnd base rates'!H$110)
+($H773*'fnd base rates'!H$111)
+($I773*'fnd base rates'!H$112)
+($J773*'fnd base rates'!H$113)
+($K773*'fnd base rates'!H$114)
+($M773*'fnd base rates'!H$116)
+($N773*'fnd base rates'!H$117)
+($O773*'fnd base rates'!H$118)
+($P773*VLOOKUP($S773+12,rate_basefnd,8)))</f>
        <v>4919.4304059999995</v>
      </c>
      <c r="AA773" s="1">
        <f>(($D773*'fnd base rates'!I$107)
+($E773*'fnd base rates'!I$108)
+($F773*'fnd base rates'!I$109)
+($G773*'fnd base rates'!I$110)
+($H773*'fnd base rates'!I$111)
+($I773*'fnd base rates'!I$112)
+($J773*'fnd base rates'!I$113)
+($K773*'fnd base rates'!I$114)
+($M773*'fnd base rates'!I$116)
+($N773*'fnd base rates'!I$117)
+($O773*'fnd base rates'!I$118)
+($P773*VLOOKUP($S773+12,rate_basefnd,9)))
*$R773</f>
        <v>4225.1378500000001</v>
      </c>
      <c r="AB773" s="1">
        <f>(($D773*'fnd base rates'!J$107)
+($E773*'fnd base rates'!J$108)
+($F773*'fnd base rates'!J$109)
+($G773*'fnd base rates'!J$110)
+($H773*'fnd base rates'!J$111)
+($I773*'fnd base rates'!J$112)
+($J773*'fnd base rates'!J$113)
+($K773*'fnd base rates'!J$114)
+($M773*'fnd base rates'!J$116)
+($N773*'fnd base rates'!J$117)
+($O773*'fnd base rates'!J$118)
+($P773*VLOOKUP($S773+12,rate_basefnd,10)))
*$R773</f>
        <v>7818.8792999999996</v>
      </c>
      <c r="AC773" s="1">
        <f>(($D773*'fnd base rates'!K$107)
+($E773*'fnd base rates'!K$108)
+($F773*'fnd base rates'!K$109)
+($G773*'fnd base rates'!K$110)
+($H773*'fnd base rates'!K$111)
+($I773*'fnd base rates'!K$112)
+($J773*'fnd base rates'!K$113)
+($K773*'fnd base rates'!K$114)
+($M773*'fnd base rates'!K$116)
+($N773*'fnd base rates'!K$117)
+($O773*'fnd base rates'!K$118)
+($P773*VLOOKUP($S773+12,rate_basefnd,11)))
*$R773</f>
        <v>10619.407310599998</v>
      </c>
      <c r="AD773" s="1">
        <f>(($D773*'fnd base rates'!L$107)
+($E773*'fnd base rates'!L$108)
+($F773*'fnd base rates'!L$109)
+($G773*'fnd base rates'!L$110)
+($H773*'fnd base rates'!L$111)
+($I773*'fnd base rates'!L$112)
+($J773*'fnd base rates'!L$113)
+($K773*'fnd base rates'!L$114)
+($M773*'fnd base rates'!L$116)
+($N773*'fnd base rates'!L$117)
+($O773*'fnd base rates'!L$118)
+($P773*VLOOKUP($S773+12,rate_basefnd,12)))</f>
        <v>17682.260119999999</v>
      </c>
      <c r="AE773" s="1">
        <f>(($D773*'fnd base rates'!M$107)
+($E773*'fnd base rates'!M$108)
+($F773*'fnd base rates'!M$109)
+($G773*'fnd base rates'!M$110)
+($H773*'fnd base rates'!M$111)
+($I773*'fnd base rates'!M$112)
+($J773*'fnd base rates'!M$113)
+($K773*'fnd base rates'!M$114)
+($M773*'fnd base rates'!M$116)
+($N773*'fnd base rates'!M$117)
+($O773*'fnd base rates'!M$118)
+($P773*VLOOKUP($S773+12,rate_basefnd,13)))</f>
        <v>0</v>
      </c>
      <c r="AF773" s="4">
        <f t="shared" si="843"/>
        <v>141082.33843151998</v>
      </c>
      <c r="AH773" s="269">
        <f t="shared" si="844"/>
        <v>487274308</v>
      </c>
      <c r="AI773" s="4" t="str">
        <f t="shared" si="845"/>
        <v>487</v>
      </c>
      <c r="AJ773" s="2" t="str">
        <f t="shared" si="846"/>
        <v>274</v>
      </c>
      <c r="AK773" s="2" t="str">
        <f t="shared" si="847"/>
        <v>308</v>
      </c>
      <c r="AL773" s="4">
        <f t="shared" si="848"/>
        <v>1</v>
      </c>
      <c r="AM773" s="4">
        <f t="shared" si="839"/>
        <v>9</v>
      </c>
      <c r="AN773" s="4">
        <f t="shared" si="849"/>
        <v>141082.33843151998</v>
      </c>
      <c r="AO773" s="4">
        <f t="shared" si="850"/>
        <v>15676</v>
      </c>
      <c r="AP773" s="4">
        <f t="shared" si="840"/>
        <v>0</v>
      </c>
      <c r="AQ773" s="4">
        <v>15676</v>
      </c>
      <c r="AW773" s="4">
        <v>15676</v>
      </c>
      <c r="AX773" s="5">
        <f t="shared" si="851"/>
        <v>0</v>
      </c>
      <c r="AY773" s="4">
        <v>15676</v>
      </c>
      <c r="AZ773" s="5"/>
      <c r="BB773" s="5">
        <f t="shared" ref="BB773" si="910">BC773-BA773</f>
        <v>0</v>
      </c>
    </row>
    <row r="774" spans="1:54" s="4" customFormat="1">
      <c r="A774" s="269">
        <v>487</v>
      </c>
      <c r="B774" s="2">
        <v>487274314</v>
      </c>
      <c r="C774" s="9" t="s">
        <v>306</v>
      </c>
      <c r="D774" s="14">
        <f>'fnd enro'!D774</f>
        <v>0</v>
      </c>
      <c r="E774" s="14">
        <f>'fnd enro'!E774</f>
        <v>0</v>
      </c>
      <c r="F774" s="14">
        <f>'fnd enro'!F774</f>
        <v>0</v>
      </c>
      <c r="G774" s="14">
        <f>'fnd enro'!G774</f>
        <v>1</v>
      </c>
      <c r="H774" s="14">
        <f>'fnd enro'!H774</f>
        <v>0</v>
      </c>
      <c r="I774" s="14">
        <f>'fnd enro'!I774</f>
        <v>0</v>
      </c>
      <c r="J774" s="14">
        <f>'fnd enro'!J774</f>
        <v>0</v>
      </c>
      <c r="K774" s="15">
        <f>'fnd enro'!K774</f>
        <v>3.8600000000000002E-2</v>
      </c>
      <c r="L774" s="14">
        <f>'fnd enro'!L774</f>
        <v>0</v>
      </c>
      <c r="M774" s="14">
        <f>'fnd enro'!M774</f>
        <v>0</v>
      </c>
      <c r="N774" s="14">
        <f>'fnd enro'!N774</f>
        <v>0</v>
      </c>
      <c r="O774" s="14">
        <f>'fnd enro'!O774</f>
        <v>0</v>
      </c>
      <c r="P774" s="14">
        <f>'fnd enro'!P774</f>
        <v>1</v>
      </c>
      <c r="Q774" s="14">
        <f>'fnd enro'!R774</f>
        <v>1</v>
      </c>
      <c r="R774" s="15">
        <f t="shared" si="842"/>
        <v>1.0549999999999999</v>
      </c>
      <c r="S774" s="14">
        <f>VALUE('fnd enro'!Q774)</f>
        <v>7</v>
      </c>
      <c r="T774" s="2"/>
      <c r="U774" s="1">
        <f>(($D774*'fnd base rates'!C$107)
+($E774*'fnd base rates'!C$108)
+($F774*'fnd base rates'!C$109)
+($G774*'fnd base rates'!C$110)
+($H774*'fnd base rates'!C$111)
+($I774*'fnd base rates'!C$112)
+($J774*'fnd base rates'!C$113)
+($K774*'fnd base rates'!C$114)
+($M774*'fnd base rates'!C$116)
+($N774*'fnd base rates'!C$117)
+($O774*'fnd base rates'!C$118)
+($P774*VLOOKUP($S774+12,rate_basefnd,3)))
*$R774</f>
        <v>638.38192002999995</v>
      </c>
      <c r="V774" s="1">
        <f>(($D774*'fnd base rates'!D$107)
+($E774*'fnd base rates'!D$108)
+($F774*'fnd base rates'!D$109)
+($G774*'fnd base rates'!D$110)
+($H774*'fnd base rates'!D$111)
+($I774*'fnd base rates'!D$112)
+($J774*'fnd base rates'!D$113)
+($K774*'fnd base rates'!D$114)
+($M774*'fnd base rates'!D$116)
+($N774*'fnd base rates'!D$117)
+($O774*'fnd base rates'!D$118)
+($P774*VLOOKUP($S774+12,rate_basefnd,4)))
*$R774</f>
        <v>1150.2665000000002</v>
      </c>
      <c r="W774" s="1">
        <f>(($D774*'fnd base rates'!E$107)
+($E774*'fnd base rates'!E$108)
+($F774*'fnd base rates'!E$109)
+($G774*'fnd base rates'!E$110)
+($H774*'fnd base rates'!E$111)
+($I774*'fnd base rates'!E$112)
+($J774*'fnd base rates'!E$113)
+($K774*'fnd base rates'!E$114)
+($M774*'fnd base rates'!E$116)
+($N774*'fnd base rates'!E$117)
+($O774*'fnd base rates'!E$118)
+($P774*VLOOKUP($S774+12,rate_basefnd,5)))
*$R774</f>
        <v>7443.2996966800001</v>
      </c>
      <c r="X774" s="1">
        <f>(($D774*'fnd base rates'!F$107)
+($E774*'fnd base rates'!F$108)
+($F774*'fnd base rates'!F$109)
+($G774*'fnd base rates'!F$110)
+($H774*'fnd base rates'!F$111)
+($I774*'fnd base rates'!F$112)
+($J774*'fnd base rates'!F$113)
+($K774*'fnd base rates'!F$114)
+($M774*'fnd base rates'!F$116)
+($N774*'fnd base rates'!F$117)
+($O774*'fnd base rates'!F$118)
+($P774*VLOOKUP($S774+12,rate_basefnd,6)))
*$R774</f>
        <v>1316.05596466</v>
      </c>
      <c r="Y774" s="1">
        <f>(($D774*'fnd base rates'!G$107)
+($E774*'fnd base rates'!G$108)
+($F774*'fnd base rates'!G$109)
+($G774*'fnd base rates'!G$110)
+($H774*'fnd base rates'!G$111)
+($I774*'fnd base rates'!G$112)
+($J774*'fnd base rates'!G$113)
+($K774*'fnd base rates'!G$114)
+($M774*'fnd base rates'!G$116)
+($N774*'fnd base rates'!G$117)
+($O774*'fnd base rates'!G$118)
+($P774*VLOOKUP($S774+12,rate_basefnd,7)))
*$R774</f>
        <v>327.90801250999999</v>
      </c>
      <c r="Z774" s="1">
        <f>(($D774*'fnd base rates'!H$107)
+($E774*'fnd base rates'!H$108)
+($F774*'fnd base rates'!H$109)
+($G774*'fnd base rates'!H$110)
+($H774*'fnd base rates'!H$111)
+($I774*'fnd base rates'!H$112)
+($J774*'fnd base rates'!H$113)
+($K774*'fnd base rates'!H$114)
+($M774*'fnd base rates'!H$116)
+($N774*'fnd base rates'!H$117)
+($O774*'fnd base rates'!H$118)
+($P774*VLOOKUP($S774+12,rate_basefnd,8)))</f>
        <v>547.04893400000003</v>
      </c>
      <c r="AA774" s="1">
        <f>(($D774*'fnd base rates'!I$107)
+($E774*'fnd base rates'!I$108)
+($F774*'fnd base rates'!I$109)
+($G774*'fnd base rates'!I$110)
+($H774*'fnd base rates'!I$111)
+($I774*'fnd base rates'!I$112)
+($J774*'fnd base rates'!I$113)
+($K774*'fnd base rates'!I$114)
+($M774*'fnd base rates'!I$116)
+($N774*'fnd base rates'!I$117)
+($O774*'fnd base rates'!I$118)
+($P774*VLOOKUP($S774+12,rate_basefnd,9)))
*$R774</f>
        <v>458.83004999999997</v>
      </c>
      <c r="AB774" s="1">
        <f>(($D774*'fnd base rates'!J$107)
+($E774*'fnd base rates'!J$108)
+($F774*'fnd base rates'!J$109)
+($G774*'fnd base rates'!J$110)
+($H774*'fnd base rates'!J$111)
+($I774*'fnd base rates'!J$112)
+($J774*'fnd base rates'!J$113)
+($K774*'fnd base rates'!J$114)
+($M774*'fnd base rates'!J$116)
+($N774*'fnd base rates'!J$117)
+($O774*'fnd base rates'!J$118)
+($P774*VLOOKUP($S774+12,rate_basefnd,10)))
*$R774</f>
        <v>865.46924999999987</v>
      </c>
      <c r="AC774" s="1">
        <f>(($D774*'fnd base rates'!K$107)
+($E774*'fnd base rates'!K$108)
+($F774*'fnd base rates'!K$109)
+($G774*'fnd base rates'!K$110)
+($H774*'fnd base rates'!K$111)
+($I774*'fnd base rates'!K$112)
+($J774*'fnd base rates'!K$113)
+($K774*'fnd base rates'!K$114)
+($M774*'fnd base rates'!K$116)
+($N774*'fnd base rates'!K$117)
+($O774*'fnd base rates'!K$118)
+($P774*VLOOKUP($S774+12,rate_basefnd,11)))
*$R774</f>
        <v>1160.7214233999998</v>
      </c>
      <c r="AD774" s="1">
        <f>(($D774*'fnd base rates'!L$107)
+($E774*'fnd base rates'!L$108)
+($F774*'fnd base rates'!L$109)
+($G774*'fnd base rates'!L$110)
+($H774*'fnd base rates'!L$111)
+($I774*'fnd base rates'!L$112)
+($J774*'fnd base rates'!L$113)
+($K774*'fnd base rates'!L$114)
+($M774*'fnd base rates'!L$116)
+($N774*'fnd base rates'!L$117)
+($O774*'fnd base rates'!L$118)
+($P774*VLOOKUP($S774+12,rate_basefnd,12)))</f>
        <v>1959.70668</v>
      </c>
      <c r="AE774" s="1">
        <f>(($D774*'fnd base rates'!M$107)
+($E774*'fnd base rates'!M$108)
+($F774*'fnd base rates'!M$109)
+($G774*'fnd base rates'!M$110)
+($H774*'fnd base rates'!M$111)
+($I774*'fnd base rates'!M$112)
+($J774*'fnd base rates'!M$113)
+($K774*'fnd base rates'!M$114)
+($M774*'fnd base rates'!M$116)
+($N774*'fnd base rates'!M$117)
+($O774*'fnd base rates'!M$118)
+($P774*VLOOKUP($S774+12,rate_basefnd,13)))</f>
        <v>0</v>
      </c>
      <c r="AF774" s="4">
        <f t="shared" si="843"/>
        <v>15867.688431280001</v>
      </c>
      <c r="AH774" s="269">
        <f t="shared" si="844"/>
        <v>487274314</v>
      </c>
      <c r="AI774" s="4" t="str">
        <f t="shared" si="845"/>
        <v>487</v>
      </c>
      <c r="AJ774" s="2" t="str">
        <f t="shared" si="846"/>
        <v>274</v>
      </c>
      <c r="AK774" s="2" t="str">
        <f t="shared" si="847"/>
        <v>314</v>
      </c>
      <c r="AL774" s="4">
        <f t="shared" si="848"/>
        <v>1</v>
      </c>
      <c r="AM774" s="4">
        <f t="shared" si="839"/>
        <v>1</v>
      </c>
      <c r="AN774" s="4">
        <f t="shared" si="849"/>
        <v>15867.688431280001</v>
      </c>
      <c r="AO774" s="4">
        <f t="shared" si="850"/>
        <v>15868</v>
      </c>
      <c r="AP774" s="4">
        <f t="shared" si="840"/>
        <v>0</v>
      </c>
      <c r="AQ774" s="4">
        <v>15868</v>
      </c>
      <c r="AW774" s="4">
        <v>15868</v>
      </c>
      <c r="AX774" s="5">
        <f t="shared" si="851"/>
        <v>0</v>
      </c>
      <c r="AY774" s="4">
        <v>15868</v>
      </c>
      <c r="AZ774" s="5"/>
      <c r="BB774" s="5">
        <f t="shared" ref="BB774" si="911">BC774-BA774</f>
        <v>0</v>
      </c>
    </row>
    <row r="775" spans="1:54" s="4" customFormat="1">
      <c r="A775" s="269">
        <v>487</v>
      </c>
      <c r="B775" s="2">
        <v>487274346</v>
      </c>
      <c r="C775" s="9" t="s">
        <v>306</v>
      </c>
      <c r="D775" s="14">
        <f>'fnd enro'!D775</f>
        <v>0</v>
      </c>
      <c r="E775" s="14">
        <f>'fnd enro'!E775</f>
        <v>0</v>
      </c>
      <c r="F775" s="14">
        <f>'fnd enro'!F775</f>
        <v>0</v>
      </c>
      <c r="G775" s="14">
        <f>'fnd enro'!G775</f>
        <v>1</v>
      </c>
      <c r="H775" s="14">
        <f>'fnd enro'!H775</f>
        <v>0</v>
      </c>
      <c r="I775" s="14">
        <f>'fnd enro'!I775</f>
        <v>0</v>
      </c>
      <c r="J775" s="14">
        <f>'fnd enro'!J775</f>
        <v>0</v>
      </c>
      <c r="K775" s="15">
        <f>'fnd enro'!K775</f>
        <v>3.8600000000000002E-2</v>
      </c>
      <c r="L775" s="14">
        <f>'fnd enro'!L775</f>
        <v>0</v>
      </c>
      <c r="M775" s="14">
        <f>'fnd enro'!M775</f>
        <v>1</v>
      </c>
      <c r="N775" s="14">
        <f>'fnd enro'!N775</f>
        <v>0</v>
      </c>
      <c r="O775" s="14">
        <f>'fnd enro'!O775</f>
        <v>0</v>
      </c>
      <c r="P775" s="14">
        <f>'fnd enro'!P775</f>
        <v>0</v>
      </c>
      <c r="Q775" s="14">
        <f>'fnd enro'!R775</f>
        <v>1</v>
      </c>
      <c r="R775" s="15">
        <f t="shared" si="842"/>
        <v>1.0549999999999999</v>
      </c>
      <c r="S775" s="14">
        <f>VALUE('fnd enro'!Q775)</f>
        <v>8</v>
      </c>
      <c r="T775" s="2"/>
      <c r="U775" s="1">
        <f>(($D775*'fnd base rates'!C$107)
+($E775*'fnd base rates'!C$108)
+($F775*'fnd base rates'!C$109)
+($G775*'fnd base rates'!C$110)
+($H775*'fnd base rates'!C$111)
+($I775*'fnd base rates'!C$112)
+($J775*'fnd base rates'!C$113)
+($K775*'fnd base rates'!C$114)
+($M775*'fnd base rates'!C$116)
+($N775*'fnd base rates'!C$117)
+($O775*'fnd base rates'!C$118)
+($P775*VLOOKUP($S775+12,rate_basefnd,3)))
*$R775</f>
        <v>672.69052003000002</v>
      </c>
      <c r="V775" s="1">
        <f>(($D775*'fnd base rates'!D$107)
+($E775*'fnd base rates'!D$108)
+($F775*'fnd base rates'!D$109)
+($G775*'fnd base rates'!D$110)
+($H775*'fnd base rates'!D$111)
+($I775*'fnd base rates'!D$112)
+($J775*'fnd base rates'!D$113)
+($K775*'fnd base rates'!D$114)
+($M775*'fnd base rates'!D$116)
+($N775*'fnd base rates'!D$117)
+($O775*'fnd base rates'!D$118)
+($P775*VLOOKUP($S775+12,rate_basefnd,4)))
*$R775</f>
        <v>993.91549999999995</v>
      </c>
      <c r="W775" s="1">
        <f>(($D775*'fnd base rates'!E$107)
+($E775*'fnd base rates'!E$108)
+($F775*'fnd base rates'!E$109)
+($G775*'fnd base rates'!E$110)
+($H775*'fnd base rates'!E$111)
+($I775*'fnd base rates'!E$112)
+($J775*'fnd base rates'!E$113)
+($K775*'fnd base rates'!E$114)
+($M775*'fnd base rates'!E$116)
+($N775*'fnd base rates'!E$117)
+($O775*'fnd base rates'!E$118)
+($P775*VLOOKUP($S775+12,rate_basefnd,5)))
*$R775</f>
        <v>5401.0939966799997</v>
      </c>
      <c r="X775" s="1">
        <f>(($D775*'fnd base rates'!F$107)
+($E775*'fnd base rates'!F$108)
+($F775*'fnd base rates'!F$109)
+($G775*'fnd base rates'!F$110)
+($H775*'fnd base rates'!F$111)
+($I775*'fnd base rates'!F$112)
+($J775*'fnd base rates'!F$113)
+($K775*'fnd base rates'!F$114)
+($M775*'fnd base rates'!F$116)
+($N775*'fnd base rates'!F$117)
+($O775*'fnd base rates'!F$118)
+($P775*VLOOKUP($S775+12,rate_basefnd,6)))
*$R775</f>
        <v>1502.8120646599998</v>
      </c>
      <c r="Y775" s="1">
        <f>(($D775*'fnd base rates'!G$107)
+($E775*'fnd base rates'!G$108)
+($F775*'fnd base rates'!G$109)
+($G775*'fnd base rates'!G$110)
+($H775*'fnd base rates'!G$111)
+($I775*'fnd base rates'!G$112)
+($J775*'fnd base rates'!G$113)
+($K775*'fnd base rates'!G$114)
+($M775*'fnd base rates'!G$116)
+($N775*'fnd base rates'!G$117)
+($O775*'fnd base rates'!G$118)
+($P775*VLOOKUP($S775+12,rate_basefnd,7)))
*$R775</f>
        <v>218.76826250999997</v>
      </c>
      <c r="Z775" s="1">
        <f>(($D775*'fnd base rates'!H$107)
+($E775*'fnd base rates'!H$108)
+($F775*'fnd base rates'!H$109)
+($G775*'fnd base rates'!H$110)
+($H775*'fnd base rates'!H$111)
+($I775*'fnd base rates'!H$112)
+($J775*'fnd base rates'!H$113)
+($K775*'fnd base rates'!H$114)
+($M775*'fnd base rates'!H$116)
+($N775*'fnd base rates'!H$117)
+($O775*'fnd base rates'!H$118)
+($P775*VLOOKUP($S775+12,rate_basefnd,8)))</f>
        <v>649.86893400000008</v>
      </c>
      <c r="AA775" s="1">
        <f>(($D775*'fnd base rates'!I$107)
+($E775*'fnd base rates'!I$108)
+($F775*'fnd base rates'!I$109)
+($G775*'fnd base rates'!I$110)
+($H775*'fnd base rates'!I$111)
+($I775*'fnd base rates'!I$112)
+($J775*'fnd base rates'!I$113)
+($K775*'fnd base rates'!I$114)
+($M775*'fnd base rates'!I$116)
+($N775*'fnd base rates'!I$117)
+($O775*'fnd base rates'!I$118)
+($P775*VLOOKUP($S775+12,rate_basefnd,9)))
*$R775</f>
        <v>403.23155000000003</v>
      </c>
      <c r="AB775" s="1">
        <f>(($D775*'fnd base rates'!J$107)
+($E775*'fnd base rates'!J$108)
+($F775*'fnd base rates'!J$109)
+($G775*'fnd base rates'!J$110)
+($H775*'fnd base rates'!J$111)
+($I775*'fnd base rates'!J$112)
+($J775*'fnd base rates'!J$113)
+($K775*'fnd base rates'!J$114)
+($M775*'fnd base rates'!J$116)
+($N775*'fnd base rates'!J$117)
+($O775*'fnd base rates'!J$118)
+($P775*VLOOKUP($S775+12,rate_basefnd,10)))
*$R775</f>
        <v>187.38909999999998</v>
      </c>
      <c r="AC775" s="1">
        <f>(($D775*'fnd base rates'!K$107)
+($E775*'fnd base rates'!K$108)
+($F775*'fnd base rates'!K$109)
+($G775*'fnd base rates'!K$110)
+($H775*'fnd base rates'!K$111)
+($I775*'fnd base rates'!K$112)
+($J775*'fnd base rates'!K$113)
+($K775*'fnd base rates'!K$114)
+($M775*'fnd base rates'!K$116)
+($N775*'fnd base rates'!K$117)
+($O775*'fnd base rates'!K$118)
+($P775*VLOOKUP($S775+12,rate_basefnd,11)))
*$R775</f>
        <v>1480.8611733999999</v>
      </c>
      <c r="AD775" s="1">
        <f>(($D775*'fnd base rates'!L$107)
+($E775*'fnd base rates'!L$108)
+($F775*'fnd base rates'!L$109)
+($G775*'fnd base rates'!L$110)
+($H775*'fnd base rates'!L$111)
+($I775*'fnd base rates'!L$112)
+($J775*'fnd base rates'!L$113)
+($K775*'fnd base rates'!L$114)
+($M775*'fnd base rates'!L$116)
+($N775*'fnd base rates'!L$117)
+($O775*'fnd base rates'!L$118)
+($P775*VLOOKUP($S775+12,rate_basefnd,12)))</f>
        <v>1724.3266800000001</v>
      </c>
      <c r="AE775" s="1">
        <f>(($D775*'fnd base rates'!M$107)
+($E775*'fnd base rates'!M$108)
+($F775*'fnd base rates'!M$109)
+($G775*'fnd base rates'!M$110)
+($H775*'fnd base rates'!M$111)
+($I775*'fnd base rates'!M$112)
+($J775*'fnd base rates'!M$113)
+($K775*'fnd base rates'!M$114)
+($M775*'fnd base rates'!M$116)
+($N775*'fnd base rates'!M$117)
+($O775*'fnd base rates'!M$118)
+($P775*VLOOKUP($S775+12,rate_basefnd,13)))</f>
        <v>0</v>
      </c>
      <c r="AF775" s="4">
        <f t="shared" si="843"/>
        <v>13234.957781280002</v>
      </c>
      <c r="AH775" s="269">
        <f t="shared" si="844"/>
        <v>487274346</v>
      </c>
      <c r="AI775" s="4" t="str">
        <f t="shared" si="845"/>
        <v>487</v>
      </c>
      <c r="AJ775" s="2" t="str">
        <f t="shared" si="846"/>
        <v>274</v>
      </c>
      <c r="AK775" s="2" t="str">
        <f t="shared" si="847"/>
        <v>346</v>
      </c>
      <c r="AL775" s="4">
        <f t="shared" si="848"/>
        <v>1</v>
      </c>
      <c r="AM775" s="4">
        <f t="shared" si="839"/>
        <v>1</v>
      </c>
      <c r="AN775" s="4">
        <f t="shared" si="849"/>
        <v>13234.957781280002</v>
      </c>
      <c r="AO775" s="4">
        <f t="shared" si="850"/>
        <v>13235</v>
      </c>
      <c r="AP775" s="4">
        <f t="shared" si="840"/>
        <v>0</v>
      </c>
      <c r="AQ775" s="4">
        <v>13235</v>
      </c>
      <c r="AW775" s="4">
        <v>13235</v>
      </c>
      <c r="AX775" s="5">
        <f t="shared" si="851"/>
        <v>0</v>
      </c>
      <c r="AY775" s="4">
        <v>13235</v>
      </c>
      <c r="AZ775" s="5"/>
      <c r="BB775" s="5">
        <f t="shared" ref="BB775" si="912">BC775-BA775</f>
        <v>0</v>
      </c>
    </row>
    <row r="776" spans="1:54" s="4" customFormat="1">
      <c r="A776" s="269">
        <v>487</v>
      </c>
      <c r="B776" s="2">
        <v>487274347</v>
      </c>
      <c r="C776" s="9" t="s">
        <v>306</v>
      </c>
      <c r="D776" s="14">
        <f>'fnd enro'!D776</f>
        <v>0</v>
      </c>
      <c r="E776" s="14">
        <f>'fnd enro'!E776</f>
        <v>0</v>
      </c>
      <c r="F776" s="14">
        <f>'fnd enro'!F776</f>
        <v>1</v>
      </c>
      <c r="G776" s="14">
        <f>'fnd enro'!G776</f>
        <v>11</v>
      </c>
      <c r="H776" s="14">
        <f>'fnd enro'!H776</f>
        <v>0</v>
      </c>
      <c r="I776" s="14">
        <f>'fnd enro'!I776</f>
        <v>0</v>
      </c>
      <c r="J776" s="14">
        <f>'fnd enro'!J776</f>
        <v>0</v>
      </c>
      <c r="K776" s="15">
        <f>'fnd enro'!K776</f>
        <v>0.4632</v>
      </c>
      <c r="L776" s="14">
        <f>'fnd enro'!L776</f>
        <v>0</v>
      </c>
      <c r="M776" s="14">
        <f>'fnd enro'!M776</f>
        <v>5</v>
      </c>
      <c r="N776" s="14">
        <f>'fnd enro'!N776</f>
        <v>0</v>
      </c>
      <c r="O776" s="14">
        <f>'fnd enro'!O776</f>
        <v>0</v>
      </c>
      <c r="P776" s="14">
        <f>'fnd enro'!P776</f>
        <v>7</v>
      </c>
      <c r="Q776" s="14">
        <f>'fnd enro'!R776</f>
        <v>12</v>
      </c>
      <c r="R776" s="15">
        <f t="shared" si="842"/>
        <v>1.0549999999999999</v>
      </c>
      <c r="S776" s="14">
        <f>VALUE('fnd enro'!Q776)</f>
        <v>8</v>
      </c>
      <c r="T776" s="2"/>
      <c r="U776" s="1">
        <f>(($D776*'fnd base rates'!C$107)
+($E776*'fnd base rates'!C$108)
+($F776*'fnd base rates'!C$109)
+($G776*'fnd base rates'!C$110)
+($H776*'fnd base rates'!C$111)
+($I776*'fnd base rates'!C$112)
+($J776*'fnd base rates'!C$113)
+($K776*'fnd base rates'!C$114)
+($M776*'fnd base rates'!C$116)
+($N776*'fnd base rates'!C$117)
+($O776*'fnd base rates'!C$118)
+($P776*VLOOKUP($S776+12,rate_basefnd,3)))
*$R776</f>
        <v>7858.4166403599993</v>
      </c>
      <c r="V776" s="1">
        <f>(($D776*'fnd base rates'!D$107)
+($E776*'fnd base rates'!D$108)
+($F776*'fnd base rates'!D$109)
+($G776*'fnd base rates'!D$110)
+($H776*'fnd base rates'!D$111)
+($I776*'fnd base rates'!D$112)
+($J776*'fnd base rates'!D$113)
+($K776*'fnd base rates'!D$114)
+($M776*'fnd base rates'!D$116)
+($N776*'fnd base rates'!D$117)
+($O776*'fnd base rates'!D$118)
+($P776*VLOOKUP($S776+12,rate_basefnd,4)))
*$R776</f>
        <v>13145.954100000001</v>
      </c>
      <c r="W776" s="1">
        <f>(($D776*'fnd base rates'!E$107)
+($E776*'fnd base rates'!E$108)
+($F776*'fnd base rates'!E$109)
+($G776*'fnd base rates'!E$110)
+($H776*'fnd base rates'!E$111)
+($I776*'fnd base rates'!E$112)
+($J776*'fnd base rates'!E$113)
+($K776*'fnd base rates'!E$114)
+($M776*'fnd base rates'!E$116)
+($N776*'fnd base rates'!E$117)
+($O776*'fnd base rates'!E$118)
+($P776*VLOOKUP($S776+12,rate_basefnd,5)))
*$R776</f>
        <v>80323.674660159988</v>
      </c>
      <c r="X776" s="1">
        <f>(($D776*'fnd base rates'!F$107)
+($E776*'fnd base rates'!F$108)
+($F776*'fnd base rates'!F$109)
+($G776*'fnd base rates'!F$110)
+($H776*'fnd base rates'!F$111)
+($I776*'fnd base rates'!F$112)
+($J776*'fnd base rates'!F$113)
+($K776*'fnd base rates'!F$114)
+($M776*'fnd base rates'!F$116)
+($N776*'fnd base rates'!F$117)
+($O776*'fnd base rates'!F$118)
+($P776*VLOOKUP($S776+12,rate_basefnd,6)))
*$R776</f>
        <v>16726.452075920002</v>
      </c>
      <c r="Y776" s="1">
        <f>(($D776*'fnd base rates'!G$107)
+($E776*'fnd base rates'!G$108)
+($F776*'fnd base rates'!G$109)
+($G776*'fnd base rates'!G$110)
+($H776*'fnd base rates'!G$111)
+($I776*'fnd base rates'!G$112)
+($J776*'fnd base rates'!G$113)
+($K776*'fnd base rates'!G$114)
+($M776*'fnd base rates'!G$116)
+($N776*'fnd base rates'!G$117)
+($O776*'fnd base rates'!G$118)
+($P776*VLOOKUP($S776+12,rate_basefnd,7)))
*$R776</f>
        <v>3448.1824501199994</v>
      </c>
      <c r="Z776" s="1">
        <f>(($D776*'fnd base rates'!H$107)
+($E776*'fnd base rates'!H$108)
+($F776*'fnd base rates'!H$109)
+($G776*'fnd base rates'!H$110)
+($H776*'fnd base rates'!H$111)
+($I776*'fnd base rates'!H$112)
+($J776*'fnd base rates'!H$113)
+($K776*'fnd base rates'!H$114)
+($M776*'fnd base rates'!H$116)
+($N776*'fnd base rates'!H$117)
+($O776*'fnd base rates'!H$118)
+($P776*VLOOKUP($S776+12,rate_basefnd,8)))</f>
        <v>7087.2972080000009</v>
      </c>
      <c r="AA776" s="1">
        <f>(($D776*'fnd base rates'!I$107)
+($E776*'fnd base rates'!I$108)
+($F776*'fnd base rates'!I$109)
+($G776*'fnd base rates'!I$110)
+($H776*'fnd base rates'!I$111)
+($I776*'fnd base rates'!I$112)
+($J776*'fnd base rates'!I$113)
+($K776*'fnd base rates'!I$114)
+($M776*'fnd base rates'!I$116)
+($N776*'fnd base rates'!I$117)
+($O776*'fnd base rates'!I$118)
+($P776*VLOOKUP($S776+12,rate_basefnd,9)))
*$R776</f>
        <v>5277.1522000000004</v>
      </c>
      <c r="AB776" s="1">
        <f>(($D776*'fnd base rates'!J$107)
+($E776*'fnd base rates'!J$108)
+($F776*'fnd base rates'!J$109)
+($G776*'fnd base rates'!J$110)
+($H776*'fnd base rates'!J$111)
+($I776*'fnd base rates'!J$112)
+($J776*'fnd base rates'!J$113)
+($K776*'fnd base rates'!J$114)
+($M776*'fnd base rates'!J$116)
+($N776*'fnd base rates'!J$117)
+($O776*'fnd base rates'!J$118)
+($P776*VLOOKUP($S776+12,rate_basefnd,10)))
*$R776</f>
        <v>7197.2732999999989</v>
      </c>
      <c r="AC776" s="1">
        <f>(($D776*'fnd base rates'!K$107)
+($E776*'fnd base rates'!K$108)
+($F776*'fnd base rates'!K$109)
+($G776*'fnd base rates'!K$110)
+($H776*'fnd base rates'!K$111)
+($I776*'fnd base rates'!K$112)
+($J776*'fnd base rates'!K$113)
+($K776*'fnd base rates'!K$114)
+($M776*'fnd base rates'!K$116)
+($N776*'fnd base rates'!K$117)
+($O776*'fnd base rates'!K$118)
+($P776*VLOOKUP($S776+12,rate_basefnd,11)))
*$R776</f>
        <v>15529.355830799997</v>
      </c>
      <c r="AD776" s="1">
        <f>(($D776*'fnd base rates'!L$107)
+($E776*'fnd base rates'!L$108)
+($F776*'fnd base rates'!L$109)
+($G776*'fnd base rates'!L$110)
+($H776*'fnd base rates'!L$111)
+($I776*'fnd base rates'!L$112)
+($J776*'fnd base rates'!L$113)
+($K776*'fnd base rates'!L$114)
+($M776*'fnd base rates'!L$116)
+($N776*'fnd base rates'!L$117)
+($O776*'fnd base rates'!L$118)
+($P776*VLOOKUP($S776+12,rate_basefnd,12)))</f>
        <v>22525.820159999999</v>
      </c>
      <c r="AE776" s="1">
        <f>(($D776*'fnd base rates'!M$107)
+($E776*'fnd base rates'!M$108)
+($F776*'fnd base rates'!M$109)
+($G776*'fnd base rates'!M$110)
+($H776*'fnd base rates'!M$111)
+($I776*'fnd base rates'!M$112)
+($J776*'fnd base rates'!M$113)
+($K776*'fnd base rates'!M$114)
+($M776*'fnd base rates'!M$116)
+($N776*'fnd base rates'!M$117)
+($O776*'fnd base rates'!M$118)
+($P776*VLOOKUP($S776+12,rate_basefnd,13)))</f>
        <v>0</v>
      </c>
      <c r="AF776" s="4">
        <f t="shared" si="843"/>
        <v>179119.57862535998</v>
      </c>
      <c r="AH776" s="269">
        <f t="shared" si="844"/>
        <v>487274347</v>
      </c>
      <c r="AI776" s="4" t="str">
        <f t="shared" si="845"/>
        <v>487</v>
      </c>
      <c r="AJ776" s="2" t="str">
        <f t="shared" si="846"/>
        <v>274</v>
      </c>
      <c r="AK776" s="2" t="str">
        <f t="shared" si="847"/>
        <v>347</v>
      </c>
      <c r="AL776" s="4">
        <f t="shared" si="848"/>
        <v>1</v>
      </c>
      <c r="AM776" s="4">
        <f t="shared" si="839"/>
        <v>12</v>
      </c>
      <c r="AN776" s="4">
        <f t="shared" si="849"/>
        <v>179119.57862535998</v>
      </c>
      <c r="AO776" s="4">
        <f t="shared" si="850"/>
        <v>14927</v>
      </c>
      <c r="AP776" s="4">
        <f t="shared" si="840"/>
        <v>0</v>
      </c>
      <c r="AQ776" s="4">
        <v>14927</v>
      </c>
      <c r="AW776" s="4">
        <v>14927</v>
      </c>
      <c r="AX776" s="5">
        <f t="shared" si="851"/>
        <v>0</v>
      </c>
      <c r="AY776" s="4">
        <v>14927</v>
      </c>
      <c r="AZ776" s="5"/>
      <c r="BB776" s="5">
        <f t="shared" ref="BB776" si="913">BC776-BA776</f>
        <v>0</v>
      </c>
    </row>
    <row r="777" spans="1:54" s="4" customFormat="1">
      <c r="A777" s="269">
        <v>488</v>
      </c>
      <c r="B777" s="2">
        <v>488219001</v>
      </c>
      <c r="C777" s="9" t="s">
        <v>308</v>
      </c>
      <c r="D777" s="14">
        <f>'fnd enro'!D777</f>
        <v>0</v>
      </c>
      <c r="E777" s="14">
        <f>'fnd enro'!E777</f>
        <v>0</v>
      </c>
      <c r="F777" s="14">
        <f>'fnd enro'!F777</f>
        <v>1</v>
      </c>
      <c r="G777" s="14">
        <f>'fnd enro'!G777</f>
        <v>15</v>
      </c>
      <c r="H777" s="14">
        <f>'fnd enro'!H777</f>
        <v>4</v>
      </c>
      <c r="I777" s="14">
        <f>'fnd enro'!I777</f>
        <v>12</v>
      </c>
      <c r="J777" s="14">
        <f>'fnd enro'!J777</f>
        <v>0</v>
      </c>
      <c r="K777" s="15">
        <f>'fnd enro'!K777</f>
        <v>1.2352000000000001</v>
      </c>
      <c r="L777" s="14">
        <f>'fnd enro'!L777</f>
        <v>0</v>
      </c>
      <c r="M777" s="14">
        <f>'fnd enro'!M777</f>
        <v>2</v>
      </c>
      <c r="N777" s="14">
        <f>'fnd enro'!N777</f>
        <v>0</v>
      </c>
      <c r="O777" s="14">
        <f>'fnd enro'!O777</f>
        <v>0</v>
      </c>
      <c r="P777" s="14">
        <f>'fnd enro'!P777</f>
        <v>10</v>
      </c>
      <c r="Q777" s="14">
        <f>'fnd enro'!R777</f>
        <v>32</v>
      </c>
      <c r="R777" s="15">
        <f t="shared" si="842"/>
        <v>1.06</v>
      </c>
      <c r="S777" s="14">
        <f>VALUE('fnd enro'!Q777)</f>
        <v>7</v>
      </c>
      <c r="T777" s="2"/>
      <c r="U777" s="1">
        <f>(($D777*'fnd base rates'!C$107)
+($E777*'fnd base rates'!C$108)
+($F777*'fnd base rates'!C$109)
+($G777*'fnd base rates'!C$110)
+($H777*'fnd base rates'!C$111)
+($I777*'fnd base rates'!C$112)
+($J777*'fnd base rates'!C$113)
+($K777*'fnd base rates'!C$114)
+($M777*'fnd base rates'!C$116)
+($N777*'fnd base rates'!C$117)
+($O777*'fnd base rates'!C$118)
+($P777*VLOOKUP($S777+12,rate_basefnd,3)))
*$R777</f>
        <v>19138.812056320003</v>
      </c>
      <c r="V777" s="1">
        <f>(($D777*'fnd base rates'!D$107)
+($E777*'fnd base rates'!D$108)
+($F777*'fnd base rates'!D$109)
+($G777*'fnd base rates'!D$110)
+($H777*'fnd base rates'!D$111)
+($I777*'fnd base rates'!D$112)
+($J777*'fnd base rates'!D$113)
+($K777*'fnd base rates'!D$114)
+($M777*'fnd base rates'!D$116)
+($N777*'fnd base rates'!D$117)
+($O777*'fnd base rates'!D$118)
+($P777*VLOOKUP($S777+12,rate_basefnd,4)))
*$R777</f>
        <v>29774.128000000004</v>
      </c>
      <c r="W777" s="1">
        <f>(($D777*'fnd base rates'!E$107)
+($E777*'fnd base rates'!E$108)
+($F777*'fnd base rates'!E$109)
+($G777*'fnd base rates'!E$110)
+($H777*'fnd base rates'!E$111)
+($I777*'fnd base rates'!E$112)
+($J777*'fnd base rates'!E$113)
+($K777*'fnd base rates'!E$114)
+($M777*'fnd base rates'!E$116)
+($N777*'fnd base rates'!E$117)
+($O777*'fnd base rates'!E$118)
+($P777*VLOOKUP($S777+12,rate_basefnd,5)))
*$R777</f>
        <v>179243.60655391999</v>
      </c>
      <c r="X777" s="1">
        <f>(($D777*'fnd base rates'!F$107)
+($E777*'fnd base rates'!F$108)
+($F777*'fnd base rates'!F$109)
+($G777*'fnd base rates'!F$110)
+($H777*'fnd base rates'!F$111)
+($I777*'fnd base rates'!F$112)
+($J777*'fnd base rates'!F$113)
+($K777*'fnd base rates'!F$114)
+($M777*'fnd base rates'!F$116)
+($N777*'fnd base rates'!F$117)
+($O777*'fnd base rates'!F$118)
+($P777*VLOOKUP($S777+12,rate_basefnd,6)))
*$R777</f>
        <v>37033.564695040004</v>
      </c>
      <c r="Y777" s="1">
        <f>(($D777*'fnd base rates'!G$107)
+($E777*'fnd base rates'!G$108)
+($F777*'fnd base rates'!G$109)
+($G777*'fnd base rates'!G$110)
+($H777*'fnd base rates'!G$111)
+($I777*'fnd base rates'!G$112)
+($J777*'fnd base rates'!G$113)
+($K777*'fnd base rates'!G$114)
+($M777*'fnd base rates'!G$116)
+($N777*'fnd base rates'!G$117)
+($O777*'fnd base rates'!G$118)
+($P777*VLOOKUP($S777+12,rate_basefnd,7)))
*$R777</f>
        <v>7197.8505254400006</v>
      </c>
      <c r="Z777" s="1">
        <f>(($D777*'fnd base rates'!H$107)
+($E777*'fnd base rates'!H$108)
+($F777*'fnd base rates'!H$109)
+($G777*'fnd base rates'!H$110)
+($H777*'fnd base rates'!H$111)
+($I777*'fnd base rates'!H$112)
+($J777*'fnd base rates'!H$113)
+($K777*'fnd base rates'!H$114)
+($M777*'fnd base rates'!H$116)
+($N777*'fnd base rates'!H$117)
+($O777*'fnd base rates'!H$118)
+($P777*VLOOKUP($S777+12,rate_basefnd,8)))</f>
        <v>20894.685888</v>
      </c>
      <c r="AA777" s="1">
        <f>(($D777*'fnd base rates'!I$107)
+($E777*'fnd base rates'!I$108)
+($F777*'fnd base rates'!I$109)
+($G777*'fnd base rates'!I$110)
+($H777*'fnd base rates'!I$111)
+($I777*'fnd base rates'!I$112)
+($J777*'fnd base rates'!I$113)
+($K777*'fnd base rates'!I$114)
+($M777*'fnd base rates'!I$116)
+($N777*'fnd base rates'!I$117)
+($O777*'fnd base rates'!I$118)
+($P777*VLOOKUP($S777+12,rate_basefnd,9)))
*$R777</f>
        <v>13675.017599999999</v>
      </c>
      <c r="AB777" s="1">
        <f>(($D777*'fnd base rates'!J$107)
+($E777*'fnd base rates'!J$108)
+($F777*'fnd base rates'!J$109)
+($G777*'fnd base rates'!J$110)
+($H777*'fnd base rates'!J$111)
+($I777*'fnd base rates'!J$112)
+($J777*'fnd base rates'!J$113)
+($K777*'fnd base rates'!J$114)
+($M777*'fnd base rates'!J$116)
+($N777*'fnd base rates'!J$117)
+($O777*'fnd base rates'!J$118)
+($P777*VLOOKUP($S777+12,rate_basefnd,10)))
*$R777</f>
        <v>18017.350000000002</v>
      </c>
      <c r="AC777" s="1">
        <f>(($D777*'fnd base rates'!K$107)
+($E777*'fnd base rates'!K$108)
+($F777*'fnd base rates'!K$109)
+($G777*'fnd base rates'!K$110)
+($H777*'fnd base rates'!K$111)
+($I777*'fnd base rates'!K$112)
+($J777*'fnd base rates'!K$113)
+($K777*'fnd base rates'!K$114)
+($M777*'fnd base rates'!K$116)
+($N777*'fnd base rates'!K$117)
+($O777*'fnd base rates'!K$118)
+($P777*VLOOKUP($S777+12,rate_basefnd,11)))
*$R777</f>
        <v>38943.9931296</v>
      </c>
      <c r="AD777" s="1">
        <f>(($D777*'fnd base rates'!L$107)
+($E777*'fnd base rates'!L$108)
+($F777*'fnd base rates'!L$109)
+($G777*'fnd base rates'!L$110)
+($H777*'fnd base rates'!L$111)
+($I777*'fnd base rates'!L$112)
+($J777*'fnd base rates'!L$113)
+($K777*'fnd base rates'!L$114)
+($M777*'fnd base rates'!L$116)
+($N777*'fnd base rates'!L$117)
+($O777*'fnd base rates'!L$118)
+($P777*VLOOKUP($S777+12,rate_basefnd,12)))</f>
        <v>51309.743759999998</v>
      </c>
      <c r="AE777" s="1">
        <f>(($D777*'fnd base rates'!M$107)
+($E777*'fnd base rates'!M$108)
+($F777*'fnd base rates'!M$109)
+($G777*'fnd base rates'!M$110)
+($H777*'fnd base rates'!M$111)
+($I777*'fnd base rates'!M$112)
+($J777*'fnd base rates'!M$113)
+($K777*'fnd base rates'!M$114)
+($M777*'fnd base rates'!M$116)
+($N777*'fnd base rates'!M$117)
+($O777*'fnd base rates'!M$118)
+($P777*VLOOKUP($S777+12,rate_basefnd,13)))</f>
        <v>0</v>
      </c>
      <c r="AF777" s="4">
        <f t="shared" si="843"/>
        <v>415228.75220832002</v>
      </c>
      <c r="AH777" s="269">
        <f t="shared" si="844"/>
        <v>488219001</v>
      </c>
      <c r="AI777" s="4" t="str">
        <f t="shared" si="845"/>
        <v>488</v>
      </c>
      <c r="AJ777" s="2" t="str">
        <f t="shared" si="846"/>
        <v>219</v>
      </c>
      <c r="AK777" s="2" t="str">
        <f t="shared" si="847"/>
        <v>001</v>
      </c>
      <c r="AL777" s="4">
        <f t="shared" si="848"/>
        <v>1</v>
      </c>
      <c r="AM777" s="4">
        <f t="shared" si="839"/>
        <v>32</v>
      </c>
      <c r="AN777" s="4">
        <f t="shared" si="849"/>
        <v>415228.75220832002</v>
      </c>
      <c r="AO777" s="4">
        <f t="shared" si="850"/>
        <v>12976</v>
      </c>
      <c r="AP777" s="4">
        <f t="shared" si="840"/>
        <v>0</v>
      </c>
      <c r="AQ777" s="4">
        <v>12976</v>
      </c>
      <c r="AW777" s="4">
        <v>12976</v>
      </c>
      <c r="AX777" s="5">
        <f t="shared" si="851"/>
        <v>0</v>
      </c>
      <c r="AY777" s="4">
        <v>12976</v>
      </c>
      <c r="AZ777" s="5"/>
      <c r="BB777" s="5">
        <f t="shared" ref="BB777" si="914">BC777-BA777</f>
        <v>0</v>
      </c>
    </row>
    <row r="778" spans="1:54" s="4" customFormat="1">
      <c r="A778" s="269">
        <v>488</v>
      </c>
      <c r="B778" s="2">
        <v>488219016</v>
      </c>
      <c r="C778" s="9" t="s">
        <v>308</v>
      </c>
      <c r="D778" s="14">
        <f>'fnd enro'!D778</f>
        <v>0</v>
      </c>
      <c r="E778" s="14">
        <f>'fnd enro'!E778</f>
        <v>0</v>
      </c>
      <c r="F778" s="14">
        <f>'fnd enro'!F778</f>
        <v>0</v>
      </c>
      <c r="G778" s="14">
        <f>'fnd enro'!G778</f>
        <v>1</v>
      </c>
      <c r="H778" s="14">
        <f>'fnd enro'!H778</f>
        <v>1</v>
      </c>
      <c r="I778" s="14">
        <f>'fnd enro'!I778</f>
        <v>1</v>
      </c>
      <c r="J778" s="14">
        <f>'fnd enro'!J778</f>
        <v>0</v>
      </c>
      <c r="K778" s="15">
        <f>'fnd enro'!K778</f>
        <v>0.1158</v>
      </c>
      <c r="L778" s="14">
        <f>'fnd enro'!L778</f>
        <v>0</v>
      </c>
      <c r="M778" s="14">
        <f>'fnd enro'!M778</f>
        <v>0</v>
      </c>
      <c r="N778" s="14">
        <f>'fnd enro'!N778</f>
        <v>0</v>
      </c>
      <c r="O778" s="14">
        <f>'fnd enro'!O778</f>
        <v>0</v>
      </c>
      <c r="P778" s="14">
        <f>'fnd enro'!P778</f>
        <v>3</v>
      </c>
      <c r="Q778" s="14">
        <f>'fnd enro'!R778</f>
        <v>3</v>
      </c>
      <c r="R778" s="15">
        <f t="shared" si="842"/>
        <v>1.06</v>
      </c>
      <c r="S778" s="14">
        <f>VALUE('fnd enro'!Q778)</f>
        <v>8</v>
      </c>
      <c r="T778" s="2"/>
      <c r="U778" s="1">
        <f>(($D778*'fnd base rates'!C$107)
+($E778*'fnd base rates'!C$108)
+($F778*'fnd base rates'!C$109)
+($G778*'fnd base rates'!C$110)
+($H778*'fnd base rates'!C$111)
+($I778*'fnd base rates'!C$112)
+($J778*'fnd base rates'!C$113)
+($K778*'fnd base rates'!C$114)
+($M778*'fnd base rates'!C$116)
+($N778*'fnd base rates'!C$117)
+($O778*'fnd base rates'!C$118)
+($P778*VLOOKUP($S778+12,rate_basefnd,3)))
*$R778</f>
        <v>1935.5430802800001</v>
      </c>
      <c r="V778" s="1">
        <f>(($D778*'fnd base rates'!D$107)
+($E778*'fnd base rates'!D$108)
+($F778*'fnd base rates'!D$109)
+($G778*'fnd base rates'!D$110)
+($H778*'fnd base rates'!D$111)
+($I778*'fnd base rates'!D$112)
+($J778*'fnd base rates'!D$113)
+($K778*'fnd base rates'!D$114)
+($M778*'fnd base rates'!D$116)
+($N778*'fnd base rates'!D$117)
+($O778*'fnd base rates'!D$118)
+($P778*VLOOKUP($S778+12,rate_basefnd,4)))
*$R778</f>
        <v>3520.7688000000007</v>
      </c>
      <c r="W778" s="1">
        <f>(($D778*'fnd base rates'!E$107)
+($E778*'fnd base rates'!E$108)
+($F778*'fnd base rates'!E$109)
+($G778*'fnd base rates'!E$110)
+($H778*'fnd base rates'!E$111)
+($I778*'fnd base rates'!E$112)
+($J778*'fnd base rates'!E$113)
+($K778*'fnd base rates'!E$114)
+($M778*'fnd base rates'!E$116)
+($N778*'fnd base rates'!E$117)
+($O778*'fnd base rates'!E$118)
+($P778*VLOOKUP($S778+12,rate_basefnd,5)))
*$R778</f>
        <v>23606.40259568</v>
      </c>
      <c r="X778" s="1">
        <f>(($D778*'fnd base rates'!F$107)
+($E778*'fnd base rates'!F$108)
+($F778*'fnd base rates'!F$109)
+($G778*'fnd base rates'!F$110)
+($H778*'fnd base rates'!F$111)
+($I778*'fnd base rates'!F$112)
+($J778*'fnd base rates'!F$113)
+($K778*'fnd base rates'!F$114)
+($M778*'fnd base rates'!F$116)
+($N778*'fnd base rates'!F$117)
+($O778*'fnd base rates'!F$118)
+($P778*VLOOKUP($S778+12,rate_basefnd,6)))
*$R778</f>
        <v>3317.4917901600002</v>
      </c>
      <c r="Y778" s="1">
        <f>(($D778*'fnd base rates'!G$107)
+($E778*'fnd base rates'!G$108)
+($F778*'fnd base rates'!G$109)
+($G778*'fnd base rates'!G$110)
+($H778*'fnd base rates'!G$111)
+($I778*'fnd base rates'!G$112)
+($J778*'fnd base rates'!G$113)
+($K778*'fnd base rates'!G$114)
+($M778*'fnd base rates'!G$116)
+($N778*'fnd base rates'!G$117)
+($O778*'fnd base rates'!G$118)
+($P778*VLOOKUP($S778+12,rate_basefnd,7)))
*$R778</f>
        <v>1033.6694367600001</v>
      </c>
      <c r="Z778" s="1">
        <f>(($D778*'fnd base rates'!H$107)
+($E778*'fnd base rates'!H$108)
+($F778*'fnd base rates'!H$109)
+($G778*'fnd base rates'!H$110)
+($H778*'fnd base rates'!H$111)
+($I778*'fnd base rates'!H$112)
+($J778*'fnd base rates'!H$113)
+($K778*'fnd base rates'!H$114)
+($M778*'fnd base rates'!H$116)
+($N778*'fnd base rates'!H$117)
+($O778*'fnd base rates'!H$118)
+($P778*VLOOKUP($S778+12,rate_basefnd,8)))</f>
        <v>1949.4768020000001</v>
      </c>
      <c r="AA778" s="1">
        <f>(($D778*'fnd base rates'!I$107)
+($E778*'fnd base rates'!I$108)
+($F778*'fnd base rates'!I$109)
+($G778*'fnd base rates'!I$110)
+($H778*'fnd base rates'!I$111)
+($I778*'fnd base rates'!I$112)
+($J778*'fnd base rates'!I$113)
+($K778*'fnd base rates'!I$114)
+($M778*'fnd base rates'!I$116)
+($N778*'fnd base rates'!I$117)
+($O778*'fnd base rates'!I$118)
+($P778*VLOOKUP($S778+12,rate_basefnd,9)))
*$R778</f>
        <v>1590.6784</v>
      </c>
      <c r="AB778" s="1">
        <f>(($D778*'fnd base rates'!J$107)
+($E778*'fnd base rates'!J$108)
+($F778*'fnd base rates'!J$109)
+($G778*'fnd base rates'!J$110)
+($H778*'fnd base rates'!J$111)
+($I778*'fnd base rates'!J$112)
+($J778*'fnd base rates'!J$113)
+($K778*'fnd base rates'!J$114)
+($M778*'fnd base rates'!J$116)
+($N778*'fnd base rates'!J$117)
+($O778*'fnd base rates'!J$118)
+($P778*VLOOKUP($S778+12,rate_basefnd,10)))
*$R778</f>
        <v>3267.7680000000005</v>
      </c>
      <c r="AC778" s="1">
        <f>(($D778*'fnd base rates'!K$107)
+($E778*'fnd base rates'!K$108)
+($F778*'fnd base rates'!K$109)
+($G778*'fnd base rates'!K$110)
+($H778*'fnd base rates'!K$111)
+($I778*'fnd base rates'!K$112)
+($J778*'fnd base rates'!K$113)
+($K778*'fnd base rates'!K$114)
+($M778*'fnd base rates'!K$116)
+($N778*'fnd base rates'!K$117)
+($O778*'fnd base rates'!K$118)
+($P778*VLOOKUP($S778+12,rate_basefnd,11)))
*$R778</f>
        <v>3638.3754183999999</v>
      </c>
      <c r="AD778" s="1">
        <f>(($D778*'fnd base rates'!L$107)
+($E778*'fnd base rates'!L$108)
+($F778*'fnd base rates'!L$109)
+($G778*'fnd base rates'!L$110)
+($H778*'fnd base rates'!L$111)
+($I778*'fnd base rates'!L$112)
+($J778*'fnd base rates'!L$113)
+($K778*'fnd base rates'!L$114)
+($M778*'fnd base rates'!L$116)
+($N778*'fnd base rates'!L$117)
+($O778*'fnd base rates'!L$118)
+($P778*VLOOKUP($S778+12,rate_basefnd,12)))</f>
        <v>5948.2400400000006</v>
      </c>
      <c r="AE778" s="1">
        <f>(($D778*'fnd base rates'!M$107)
+($E778*'fnd base rates'!M$108)
+($F778*'fnd base rates'!M$109)
+($G778*'fnd base rates'!M$110)
+($H778*'fnd base rates'!M$111)
+($I778*'fnd base rates'!M$112)
+($J778*'fnd base rates'!M$113)
+($K778*'fnd base rates'!M$114)
+($M778*'fnd base rates'!M$116)
+($N778*'fnd base rates'!M$117)
+($O778*'fnd base rates'!M$118)
+($P778*VLOOKUP($S778+12,rate_basefnd,13)))</f>
        <v>0</v>
      </c>
      <c r="AF778" s="4">
        <f t="shared" si="843"/>
        <v>49808.414363279997</v>
      </c>
      <c r="AH778" s="269">
        <f t="shared" si="844"/>
        <v>488219016</v>
      </c>
      <c r="AI778" s="4" t="str">
        <f t="shared" si="845"/>
        <v>488</v>
      </c>
      <c r="AJ778" s="2" t="str">
        <f t="shared" si="846"/>
        <v>219</v>
      </c>
      <c r="AK778" s="2" t="str">
        <f t="shared" si="847"/>
        <v>016</v>
      </c>
      <c r="AL778" s="4">
        <f t="shared" si="848"/>
        <v>1</v>
      </c>
      <c r="AM778" s="4">
        <f t="shared" ref="AM778:AM841" si="915">enro</f>
        <v>3</v>
      </c>
      <c r="AN778" s="4">
        <f t="shared" si="849"/>
        <v>49808.414363279997</v>
      </c>
      <c r="AO778" s="4">
        <f t="shared" si="850"/>
        <v>16603</v>
      </c>
      <c r="AP778" s="4">
        <f t="shared" ref="AP778:AP841" si="916">AO778-AQ778</f>
        <v>0</v>
      </c>
      <c r="AQ778" s="4">
        <v>16603</v>
      </c>
      <c r="AW778" s="4">
        <v>16603</v>
      </c>
      <c r="AX778" s="5">
        <f t="shared" si="851"/>
        <v>0</v>
      </c>
      <c r="AY778" s="4">
        <v>16603</v>
      </c>
      <c r="AZ778" s="5"/>
      <c r="BB778" s="5">
        <f t="shared" ref="BB778" si="917">BC778-BA778</f>
        <v>0</v>
      </c>
    </row>
    <row r="779" spans="1:54" s="4" customFormat="1">
      <c r="A779" s="269">
        <v>488</v>
      </c>
      <c r="B779" s="2">
        <v>488219035</v>
      </c>
      <c r="C779" s="9" t="s">
        <v>308</v>
      </c>
      <c r="D779" s="14">
        <f>'fnd enro'!D779</f>
        <v>0</v>
      </c>
      <c r="E779" s="14">
        <f>'fnd enro'!E779</f>
        <v>0</v>
      </c>
      <c r="F779" s="14">
        <f>'fnd enro'!F779</f>
        <v>0</v>
      </c>
      <c r="G779" s="14">
        <f>'fnd enro'!G779</f>
        <v>0</v>
      </c>
      <c r="H779" s="14">
        <f>'fnd enro'!H779</f>
        <v>0</v>
      </c>
      <c r="I779" s="14">
        <f>'fnd enro'!I779</f>
        <v>2</v>
      </c>
      <c r="J779" s="14">
        <f>'fnd enro'!J779</f>
        <v>0</v>
      </c>
      <c r="K779" s="15">
        <f>'fnd enro'!K779</f>
        <v>7.7200000000000005E-2</v>
      </c>
      <c r="L779" s="14">
        <f>'fnd enro'!L779</f>
        <v>0</v>
      </c>
      <c r="M779" s="14">
        <f>'fnd enro'!M779</f>
        <v>0</v>
      </c>
      <c r="N779" s="14">
        <f>'fnd enro'!N779</f>
        <v>0</v>
      </c>
      <c r="O779" s="14">
        <f>'fnd enro'!O779</f>
        <v>0</v>
      </c>
      <c r="P779" s="14">
        <f>'fnd enro'!P779</f>
        <v>2</v>
      </c>
      <c r="Q779" s="14">
        <f>'fnd enro'!R779</f>
        <v>2</v>
      </c>
      <c r="R779" s="15">
        <f t="shared" ref="R779:R842" si="918">VLOOKUP(B779,charterinfo_b,6)</f>
        <v>1.06</v>
      </c>
      <c r="S779" s="14">
        <f>VALUE('fnd enro'!Q779)</f>
        <v>11</v>
      </c>
      <c r="T779" s="2"/>
      <c r="U779" s="1">
        <f>(($D779*'fnd base rates'!C$107)
+($E779*'fnd base rates'!C$108)
+($F779*'fnd base rates'!C$109)
+($G779*'fnd base rates'!C$110)
+($H779*'fnd base rates'!C$111)
+($I779*'fnd base rates'!C$112)
+($J779*'fnd base rates'!C$113)
+($K779*'fnd base rates'!C$114)
+($M779*'fnd base rates'!C$116)
+($N779*'fnd base rates'!C$117)
+($O779*'fnd base rates'!C$118)
+($P779*VLOOKUP($S779+12,rate_basefnd,3)))
*$R779</f>
        <v>1314.5724535200002</v>
      </c>
      <c r="V779" s="1">
        <f>(($D779*'fnd base rates'!D$107)
+($E779*'fnd base rates'!D$108)
+($F779*'fnd base rates'!D$109)
+($G779*'fnd base rates'!D$110)
+($H779*'fnd base rates'!D$111)
+($I779*'fnd base rates'!D$112)
+($J779*'fnd base rates'!D$113)
+($K779*'fnd base rates'!D$114)
+($M779*'fnd base rates'!D$116)
+($N779*'fnd base rates'!D$117)
+($O779*'fnd base rates'!D$118)
+($P779*VLOOKUP($S779+12,rate_basefnd,4)))
*$R779</f>
        <v>2461.8712</v>
      </c>
      <c r="W779" s="1">
        <f>(($D779*'fnd base rates'!E$107)
+($E779*'fnd base rates'!E$108)
+($F779*'fnd base rates'!E$109)
+($G779*'fnd base rates'!E$110)
+($H779*'fnd base rates'!E$111)
+($I779*'fnd base rates'!E$112)
+($J779*'fnd base rates'!E$113)
+($K779*'fnd base rates'!E$114)
+($M779*'fnd base rates'!E$116)
+($N779*'fnd base rates'!E$117)
+($O779*'fnd base rates'!E$118)
+($P779*VLOOKUP($S779+12,rate_basefnd,5)))
*$R779</f>
        <v>18612.879997119999</v>
      </c>
      <c r="X779" s="1">
        <f>(($D779*'fnd base rates'!F$107)
+($E779*'fnd base rates'!F$108)
+($F779*'fnd base rates'!F$109)
+($G779*'fnd base rates'!F$110)
+($H779*'fnd base rates'!F$111)
+($I779*'fnd base rates'!F$112)
+($J779*'fnd base rates'!F$113)
+($K779*'fnd base rates'!F$114)
+($M779*'fnd base rates'!F$116)
+($N779*'fnd base rates'!F$117)
+($O779*'fnd base rates'!F$118)
+($P779*VLOOKUP($S779+12,rate_basefnd,6)))
*$R779</f>
        <v>1880.1991934400003</v>
      </c>
      <c r="Y779" s="1">
        <f>(($D779*'fnd base rates'!G$107)
+($E779*'fnd base rates'!G$108)
+($F779*'fnd base rates'!G$109)
+($G779*'fnd base rates'!G$110)
+($H779*'fnd base rates'!G$111)
+($I779*'fnd base rates'!G$112)
+($J779*'fnd base rates'!G$113)
+($K779*'fnd base rates'!G$114)
+($M779*'fnd base rates'!G$116)
+($N779*'fnd base rates'!G$117)
+($O779*'fnd base rates'!G$118)
+($P779*VLOOKUP($S779+12,rate_basefnd,7)))
*$R779</f>
        <v>745.20815784000001</v>
      </c>
      <c r="Z779" s="1">
        <f>(($D779*'fnd base rates'!H$107)
+($E779*'fnd base rates'!H$108)
+($F779*'fnd base rates'!H$109)
+($G779*'fnd base rates'!H$110)
+($H779*'fnd base rates'!H$111)
+($I779*'fnd base rates'!H$112)
+($J779*'fnd base rates'!H$113)
+($K779*'fnd base rates'!H$114)
+($M779*'fnd base rates'!H$116)
+($N779*'fnd base rates'!H$117)
+($O779*'fnd base rates'!H$118)
+($P779*VLOOKUP($S779+12,rate_basefnd,8)))</f>
        <v>1713.677868</v>
      </c>
      <c r="AA779" s="1">
        <f>(($D779*'fnd base rates'!I$107)
+($E779*'fnd base rates'!I$108)
+($F779*'fnd base rates'!I$109)
+($G779*'fnd base rates'!I$110)
+($H779*'fnd base rates'!I$111)
+($I779*'fnd base rates'!I$112)
+($J779*'fnd base rates'!I$113)
+($K779*'fnd base rates'!I$114)
+($M779*'fnd base rates'!I$116)
+($N779*'fnd base rates'!I$117)
+($O779*'fnd base rates'!I$118)
+($P779*VLOOKUP($S779+12,rate_basefnd,9)))
*$R779</f>
        <v>1235.0059999999999</v>
      </c>
      <c r="AB779" s="1">
        <f>(($D779*'fnd base rates'!J$107)
+($E779*'fnd base rates'!J$108)
+($F779*'fnd base rates'!J$109)
+($G779*'fnd base rates'!J$110)
+($H779*'fnd base rates'!J$111)
+($I779*'fnd base rates'!J$112)
+($J779*'fnd base rates'!J$113)
+($K779*'fnd base rates'!J$114)
+($M779*'fnd base rates'!J$116)
+($N779*'fnd base rates'!J$117)
+($O779*'fnd base rates'!J$118)
+($P779*VLOOKUP($S779+12,rate_basefnd,10)))
*$R779</f>
        <v>2941.5424000000003</v>
      </c>
      <c r="AC779" s="1">
        <f>(($D779*'fnd base rates'!K$107)
+($E779*'fnd base rates'!K$108)
+($F779*'fnd base rates'!K$109)
+($G779*'fnd base rates'!K$110)
+($H779*'fnd base rates'!K$111)
+($I779*'fnd base rates'!K$112)
+($J779*'fnd base rates'!K$113)
+($K779*'fnd base rates'!K$114)
+($M779*'fnd base rates'!K$116)
+($N779*'fnd base rates'!K$117)
+($O779*'fnd base rates'!K$118)
+($P779*VLOOKUP($S779+12,rate_basefnd,11)))
*$R779</f>
        <v>2438.1269456</v>
      </c>
      <c r="AD779" s="1">
        <f>(($D779*'fnd base rates'!L$107)
+($E779*'fnd base rates'!L$108)
+($F779*'fnd base rates'!L$109)
+($G779*'fnd base rates'!L$110)
+($H779*'fnd base rates'!L$111)
+($I779*'fnd base rates'!L$112)
+($J779*'fnd base rates'!L$113)
+($K779*'fnd base rates'!L$114)
+($M779*'fnd base rates'!L$116)
+($N779*'fnd base rates'!L$117)
+($O779*'fnd base rates'!L$118)
+($P779*VLOOKUP($S779+12,rate_basefnd,12)))</f>
        <v>3989.43336</v>
      </c>
      <c r="AE779" s="1">
        <f>(($D779*'fnd base rates'!M$107)
+($E779*'fnd base rates'!M$108)
+($F779*'fnd base rates'!M$109)
+($G779*'fnd base rates'!M$110)
+($H779*'fnd base rates'!M$111)
+($I779*'fnd base rates'!M$112)
+($J779*'fnd base rates'!M$113)
+($K779*'fnd base rates'!M$114)
+($M779*'fnd base rates'!M$116)
+($N779*'fnd base rates'!M$117)
+($O779*'fnd base rates'!M$118)
+($P779*VLOOKUP($S779+12,rate_basefnd,13)))</f>
        <v>0</v>
      </c>
      <c r="AF779" s="4">
        <f t="shared" ref="AF779:AF842" si="919">SUM(U779:AE779)</f>
        <v>37332.517575520003</v>
      </c>
      <c r="AH779" s="269">
        <f t="shared" ref="AH779:AH842" si="920">B779</f>
        <v>488219035</v>
      </c>
      <c r="AI779" s="4" t="str">
        <f t="shared" ref="AI779:AI842" si="921">IF($B779&lt;499999999,MID($B779,1,3),MID($B779,1,4))</f>
        <v>488</v>
      </c>
      <c r="AJ779" s="2" t="str">
        <f t="shared" ref="AJ779:AJ842" si="922">IF($B779&lt;499999999,MID($B779,4,3),MID($B779,5,3))</f>
        <v>219</v>
      </c>
      <c r="AK779" s="2" t="str">
        <f t="shared" ref="AK779:AK842" si="923">IF($B779&lt;499999999,MID($B779,7,3),MID($B779,8,3))</f>
        <v>035</v>
      </c>
      <c r="AL779" s="4">
        <f t="shared" ref="AL779:AL842" si="924">IF(VLOOKUP(VALUE(IF(AH779&lt;499999999,MID(AH779,4,3),MID(AH779,5,3))),distinfo,4)=R779,1,0)</f>
        <v>1</v>
      </c>
      <c r="AM779" s="4">
        <f t="shared" si="915"/>
        <v>2</v>
      </c>
      <c r="AN779" s="4">
        <f t="shared" ref="AN779:AN842" si="925">AF779</f>
        <v>37332.517575520003</v>
      </c>
      <c r="AO779" s="4">
        <f t="shared" ref="AO779:AO842" si="926">IF(OR(AF779=0,AM779=0),0,ROUND(AN779/AM779,0))</f>
        <v>18666</v>
      </c>
      <c r="AP779" s="4">
        <f t="shared" si="916"/>
        <v>0</v>
      </c>
      <c r="AQ779" s="4">
        <v>18666</v>
      </c>
      <c r="AW779" s="4">
        <v>18666</v>
      </c>
      <c r="AX779" s="5">
        <f t="shared" ref="AX779:AX842" si="927">AY779-AW779</f>
        <v>0</v>
      </c>
      <c r="AY779" s="4">
        <v>18666</v>
      </c>
      <c r="AZ779" s="5"/>
      <c r="BB779" s="5">
        <f t="shared" ref="BB779" si="928">BC779-BA779</f>
        <v>0</v>
      </c>
    </row>
    <row r="780" spans="1:54" s="4" customFormat="1">
      <c r="A780" s="269">
        <v>488</v>
      </c>
      <c r="B780" s="2">
        <v>488219040</v>
      </c>
      <c r="C780" s="9" t="s">
        <v>308</v>
      </c>
      <c r="D780" s="14">
        <f>'fnd enro'!D780</f>
        <v>0</v>
      </c>
      <c r="E780" s="14">
        <f>'fnd enro'!E780</f>
        <v>0</v>
      </c>
      <c r="F780" s="14">
        <f>'fnd enro'!F780</f>
        <v>0</v>
      </c>
      <c r="G780" s="14">
        <f>'fnd enro'!G780</f>
        <v>1</v>
      </c>
      <c r="H780" s="14">
        <f>'fnd enro'!H780</f>
        <v>2</v>
      </c>
      <c r="I780" s="14">
        <f>'fnd enro'!I780</f>
        <v>3</v>
      </c>
      <c r="J780" s="14">
        <f>'fnd enro'!J780</f>
        <v>0</v>
      </c>
      <c r="K780" s="15">
        <f>'fnd enro'!K780</f>
        <v>0.2316</v>
      </c>
      <c r="L780" s="14">
        <f>'fnd enro'!L780</f>
        <v>0</v>
      </c>
      <c r="M780" s="14">
        <f>'fnd enro'!M780</f>
        <v>0</v>
      </c>
      <c r="N780" s="14">
        <f>'fnd enro'!N780</f>
        <v>0</v>
      </c>
      <c r="O780" s="14">
        <f>'fnd enro'!O780</f>
        <v>0</v>
      </c>
      <c r="P780" s="14">
        <f>'fnd enro'!P780</f>
        <v>4</v>
      </c>
      <c r="Q780" s="14">
        <f>'fnd enro'!R780</f>
        <v>6</v>
      </c>
      <c r="R780" s="15">
        <f t="shared" si="918"/>
        <v>1.06</v>
      </c>
      <c r="S780" s="14">
        <f>VALUE('fnd enro'!Q780)</f>
        <v>6</v>
      </c>
      <c r="T780" s="2"/>
      <c r="U780" s="1">
        <f>(($D780*'fnd base rates'!C$107)
+($E780*'fnd base rates'!C$108)
+($F780*'fnd base rates'!C$109)
+($G780*'fnd base rates'!C$110)
+($H780*'fnd base rates'!C$111)
+($I780*'fnd base rates'!C$112)
+($J780*'fnd base rates'!C$113)
+($K780*'fnd base rates'!C$114)
+($M780*'fnd base rates'!C$116)
+($N780*'fnd base rates'!C$117)
+($O780*'fnd base rates'!C$118)
+($P780*VLOOKUP($S780+12,rate_basefnd,3)))
*$R780</f>
        <v>3687.8757605600003</v>
      </c>
      <c r="V780" s="1">
        <f>(($D780*'fnd base rates'!D$107)
+($E780*'fnd base rates'!D$108)
+($F780*'fnd base rates'!D$109)
+($G780*'fnd base rates'!D$110)
+($H780*'fnd base rates'!D$111)
+($I780*'fnd base rates'!D$112)
+($J780*'fnd base rates'!D$113)
+($K780*'fnd base rates'!D$114)
+($M780*'fnd base rates'!D$116)
+($N780*'fnd base rates'!D$117)
+($O780*'fnd base rates'!D$118)
+($P780*VLOOKUP($S780+12,rate_basefnd,4)))
*$R780</f>
        <v>6173.3976000000011</v>
      </c>
      <c r="W780" s="1">
        <f>(($D780*'fnd base rates'!E$107)
+($E780*'fnd base rates'!E$108)
+($F780*'fnd base rates'!E$109)
+($G780*'fnd base rates'!E$110)
+($H780*'fnd base rates'!E$111)
+($I780*'fnd base rates'!E$112)
+($J780*'fnd base rates'!E$113)
+($K780*'fnd base rates'!E$114)
+($M780*'fnd base rates'!E$116)
+($N780*'fnd base rates'!E$117)
+($O780*'fnd base rates'!E$118)
+($P780*VLOOKUP($S780+12,rate_basefnd,5)))
*$R780</f>
        <v>39831.823791359995</v>
      </c>
      <c r="X780" s="1">
        <f>(($D780*'fnd base rates'!F$107)
+($E780*'fnd base rates'!F$108)
+($F780*'fnd base rates'!F$109)
+($G780*'fnd base rates'!F$110)
+($H780*'fnd base rates'!F$111)
+($I780*'fnd base rates'!F$112)
+($J780*'fnd base rates'!F$113)
+($K780*'fnd base rates'!F$114)
+($M780*'fnd base rates'!F$116)
+($N780*'fnd base rates'!F$117)
+($O780*'fnd base rates'!F$118)
+($P780*VLOOKUP($S780+12,rate_basefnd,6)))
*$R780</f>
        <v>6252.7899803200007</v>
      </c>
      <c r="Y780" s="1">
        <f>(($D780*'fnd base rates'!G$107)
+($E780*'fnd base rates'!G$108)
+($F780*'fnd base rates'!G$109)
+($G780*'fnd base rates'!G$110)
+($H780*'fnd base rates'!G$111)
+($I780*'fnd base rates'!G$112)
+($J780*'fnd base rates'!G$113)
+($K780*'fnd base rates'!G$114)
+($M780*'fnd base rates'!G$116)
+($N780*'fnd base rates'!G$117)
+($O780*'fnd base rates'!G$118)
+($P780*VLOOKUP($S780+12,rate_basefnd,7)))
*$R780</f>
        <v>1663.6802735200001</v>
      </c>
      <c r="Z780" s="1">
        <f>(($D780*'fnd base rates'!H$107)
+($E780*'fnd base rates'!H$108)
+($F780*'fnd base rates'!H$109)
+($G780*'fnd base rates'!H$110)
+($H780*'fnd base rates'!H$111)
+($I780*'fnd base rates'!H$112)
+($J780*'fnd base rates'!H$113)
+($K780*'fnd base rates'!H$114)
+($M780*'fnd base rates'!H$116)
+($N780*'fnd base rates'!H$117)
+($O780*'fnd base rates'!H$118)
+($P780*VLOOKUP($S780+12,rate_basefnd,8)))</f>
        <v>4144.1136040000001</v>
      </c>
      <c r="AA780" s="1">
        <f>(($D780*'fnd base rates'!I$107)
+($E780*'fnd base rates'!I$108)
+($F780*'fnd base rates'!I$109)
+($G780*'fnd base rates'!I$110)
+($H780*'fnd base rates'!I$111)
+($I780*'fnd base rates'!I$112)
+($J780*'fnd base rates'!I$113)
+($K780*'fnd base rates'!I$114)
+($M780*'fnd base rates'!I$116)
+($N780*'fnd base rates'!I$117)
+($O780*'fnd base rates'!I$118)
+($P780*VLOOKUP($S780+12,rate_basefnd,9)))
*$R780</f>
        <v>2964.9366000000005</v>
      </c>
      <c r="AB780" s="1">
        <f>(($D780*'fnd base rates'!J$107)
+($E780*'fnd base rates'!J$108)
+($F780*'fnd base rates'!J$109)
+($G780*'fnd base rates'!J$110)
+($H780*'fnd base rates'!J$111)
+($I780*'fnd base rates'!J$112)
+($J780*'fnd base rates'!J$113)
+($K780*'fnd base rates'!J$114)
+($M780*'fnd base rates'!J$116)
+($N780*'fnd base rates'!J$117)
+($O780*'fnd base rates'!J$118)
+($P780*VLOOKUP($S780+12,rate_basefnd,10)))
*$R780</f>
        <v>5199.0774000000001</v>
      </c>
      <c r="AC780" s="1">
        <f>(($D780*'fnd base rates'!K$107)
+($E780*'fnd base rates'!K$108)
+($F780*'fnd base rates'!K$109)
+($G780*'fnd base rates'!K$110)
+($H780*'fnd base rates'!K$111)
+($I780*'fnd base rates'!K$112)
+($J780*'fnd base rates'!K$113)
+($K780*'fnd base rates'!K$114)
+($M780*'fnd base rates'!K$116)
+($N780*'fnd base rates'!K$117)
+($O780*'fnd base rates'!K$118)
+($P780*VLOOKUP($S780+12,rate_basefnd,11)))
*$R780</f>
        <v>7329.5918368000002</v>
      </c>
      <c r="AD780" s="1">
        <f>(($D780*'fnd base rates'!L$107)
+($E780*'fnd base rates'!L$108)
+($F780*'fnd base rates'!L$109)
+($G780*'fnd base rates'!L$110)
+($H780*'fnd base rates'!L$111)
+($I780*'fnd base rates'!L$112)
+($J780*'fnd base rates'!L$113)
+($K780*'fnd base rates'!L$114)
+($M780*'fnd base rates'!L$116)
+($N780*'fnd base rates'!L$117)
+($O780*'fnd base rates'!L$118)
+($P780*VLOOKUP($S780+12,rate_basefnd,12)))</f>
        <v>10526.250080000002</v>
      </c>
      <c r="AE780" s="1">
        <f>(($D780*'fnd base rates'!M$107)
+($E780*'fnd base rates'!M$108)
+($F780*'fnd base rates'!M$109)
+($G780*'fnd base rates'!M$110)
+($H780*'fnd base rates'!M$111)
+($I780*'fnd base rates'!M$112)
+($J780*'fnd base rates'!M$113)
+($K780*'fnd base rates'!M$114)
+($M780*'fnd base rates'!M$116)
+($N780*'fnd base rates'!M$117)
+($O780*'fnd base rates'!M$118)
+($P780*VLOOKUP($S780+12,rate_basefnd,13)))</f>
        <v>0</v>
      </c>
      <c r="AF780" s="4">
        <f t="shared" si="919"/>
        <v>87773.536926559987</v>
      </c>
      <c r="AH780" s="269">
        <f t="shared" si="920"/>
        <v>488219040</v>
      </c>
      <c r="AI780" s="4" t="str">
        <f t="shared" si="921"/>
        <v>488</v>
      </c>
      <c r="AJ780" s="2" t="str">
        <f t="shared" si="922"/>
        <v>219</v>
      </c>
      <c r="AK780" s="2" t="str">
        <f t="shared" si="923"/>
        <v>040</v>
      </c>
      <c r="AL780" s="4">
        <f t="shared" si="924"/>
        <v>1</v>
      </c>
      <c r="AM780" s="4">
        <f t="shared" si="915"/>
        <v>6</v>
      </c>
      <c r="AN780" s="4">
        <f t="shared" si="925"/>
        <v>87773.536926559987</v>
      </c>
      <c r="AO780" s="4">
        <f t="shared" si="926"/>
        <v>14629</v>
      </c>
      <c r="AP780" s="4">
        <f t="shared" si="916"/>
        <v>0</v>
      </c>
      <c r="AQ780" s="4">
        <v>14629</v>
      </c>
      <c r="AW780" s="4">
        <v>14629</v>
      </c>
      <c r="AX780" s="5">
        <f t="shared" si="927"/>
        <v>0</v>
      </c>
      <c r="AY780" s="4">
        <v>14629</v>
      </c>
      <c r="AZ780" s="5"/>
      <c r="BB780" s="5">
        <f t="shared" ref="BB780" si="929">BC780-BA780</f>
        <v>0</v>
      </c>
    </row>
    <row r="781" spans="1:54" s="4" customFormat="1">
      <c r="A781" s="269">
        <v>488</v>
      </c>
      <c r="B781" s="2">
        <v>488219044</v>
      </c>
      <c r="C781" s="9" t="s">
        <v>308</v>
      </c>
      <c r="D781" s="14">
        <f>'fnd enro'!D781</f>
        <v>0</v>
      </c>
      <c r="E781" s="14">
        <f>'fnd enro'!E781</f>
        <v>0</v>
      </c>
      <c r="F781" s="14">
        <f>'fnd enro'!F781</f>
        <v>9</v>
      </c>
      <c r="G781" s="14">
        <f>'fnd enro'!G781</f>
        <v>43</v>
      </c>
      <c r="H781" s="14">
        <f>'fnd enro'!H781</f>
        <v>34</v>
      </c>
      <c r="I781" s="14">
        <f>'fnd enro'!I781</f>
        <v>50</v>
      </c>
      <c r="J781" s="14">
        <f>'fnd enro'!J781</f>
        <v>0</v>
      </c>
      <c r="K781" s="15">
        <f>'fnd enro'!K781</f>
        <v>5.2496</v>
      </c>
      <c r="L781" s="14">
        <f>'fnd enro'!L781</f>
        <v>0</v>
      </c>
      <c r="M781" s="14">
        <f>'fnd enro'!M781</f>
        <v>16</v>
      </c>
      <c r="N781" s="14">
        <f>'fnd enro'!N781</f>
        <v>4</v>
      </c>
      <c r="O781" s="14">
        <f>'fnd enro'!O781</f>
        <v>4</v>
      </c>
      <c r="P781" s="14">
        <f>'fnd enro'!P781</f>
        <v>81</v>
      </c>
      <c r="Q781" s="14">
        <f>'fnd enro'!R781</f>
        <v>136</v>
      </c>
      <c r="R781" s="15">
        <f t="shared" si="918"/>
        <v>1.06</v>
      </c>
      <c r="S781" s="14">
        <f>VALUE('fnd enro'!Q781)</f>
        <v>11</v>
      </c>
      <c r="T781" s="2"/>
      <c r="U781" s="1">
        <f>(($D781*'fnd base rates'!C$107)
+($E781*'fnd base rates'!C$108)
+($F781*'fnd base rates'!C$109)
+($G781*'fnd base rates'!C$110)
+($H781*'fnd base rates'!C$111)
+($I781*'fnd base rates'!C$112)
+($J781*'fnd base rates'!C$113)
+($K781*'fnd base rates'!C$114)
+($M781*'fnd base rates'!C$116)
+($N781*'fnd base rates'!C$117)
+($O781*'fnd base rates'!C$118)
+($P781*VLOOKUP($S781+12,rate_basefnd,3)))
*$R781</f>
        <v>87106.690439360013</v>
      </c>
      <c r="V781" s="1">
        <f>(($D781*'fnd base rates'!D$107)
+($E781*'fnd base rates'!D$108)
+($F781*'fnd base rates'!D$109)
+($G781*'fnd base rates'!D$110)
+($H781*'fnd base rates'!D$111)
+($I781*'fnd base rates'!D$112)
+($J781*'fnd base rates'!D$113)
+($K781*'fnd base rates'!D$114)
+($M781*'fnd base rates'!D$116)
+($N781*'fnd base rates'!D$117)
+($O781*'fnd base rates'!D$118)
+($P781*VLOOKUP($S781+12,rate_basefnd,4)))
*$R781</f>
        <v>148843.56760000004</v>
      </c>
      <c r="W781" s="1">
        <f>(($D781*'fnd base rates'!E$107)
+($E781*'fnd base rates'!E$108)
+($F781*'fnd base rates'!E$109)
+($G781*'fnd base rates'!E$110)
+($H781*'fnd base rates'!E$111)
+($I781*'fnd base rates'!E$112)
+($J781*'fnd base rates'!E$113)
+($K781*'fnd base rates'!E$114)
+($M781*'fnd base rates'!E$116)
+($N781*'fnd base rates'!E$117)
+($O781*'fnd base rates'!E$118)
+($P781*VLOOKUP($S781+12,rate_basefnd,5)))
*$R781</f>
        <v>962710.65720415988</v>
      </c>
      <c r="X781" s="1">
        <f>(($D781*'fnd base rates'!F$107)
+($E781*'fnd base rates'!F$108)
+($F781*'fnd base rates'!F$109)
+($G781*'fnd base rates'!F$110)
+($H781*'fnd base rates'!F$111)
+($I781*'fnd base rates'!F$112)
+($J781*'fnd base rates'!F$113)
+($K781*'fnd base rates'!F$114)
+($M781*'fnd base rates'!F$116)
+($N781*'fnd base rates'!F$117)
+($O781*'fnd base rates'!F$118)
+($P781*VLOOKUP($S781+12,rate_basefnd,6)))
*$R781</f>
        <v>156171.21195392002</v>
      </c>
      <c r="Y781" s="1">
        <f>(($D781*'fnd base rates'!G$107)
+($E781*'fnd base rates'!G$108)
+($F781*'fnd base rates'!G$109)
+($G781*'fnd base rates'!G$110)
+($H781*'fnd base rates'!G$111)
+($I781*'fnd base rates'!G$112)
+($J781*'fnd base rates'!G$113)
+($K781*'fnd base rates'!G$114)
+($M781*'fnd base rates'!G$116)
+($N781*'fnd base rates'!G$117)
+($O781*'fnd base rates'!G$118)
+($P781*VLOOKUP($S781+12,rate_basefnd,7)))
*$R781</f>
        <v>40804.187333120004</v>
      </c>
      <c r="Z781" s="1">
        <f>(($D781*'fnd base rates'!H$107)
+($E781*'fnd base rates'!H$108)
+($F781*'fnd base rates'!H$109)
+($G781*'fnd base rates'!H$110)
+($H781*'fnd base rates'!H$111)
+($I781*'fnd base rates'!H$112)
+($J781*'fnd base rates'!H$113)
+($K781*'fnd base rates'!H$114)
+($M781*'fnd base rates'!H$116)
+($N781*'fnd base rates'!H$117)
+($O781*'fnd base rates'!H$118)
+($P781*VLOOKUP($S781+12,rate_basefnd,8)))</f>
        <v>91804.015024000008</v>
      </c>
      <c r="AA781" s="1">
        <f>(($D781*'fnd base rates'!I$107)
+($E781*'fnd base rates'!I$108)
+($F781*'fnd base rates'!I$109)
+($G781*'fnd base rates'!I$110)
+($H781*'fnd base rates'!I$111)
+($I781*'fnd base rates'!I$112)
+($J781*'fnd base rates'!I$113)
+($K781*'fnd base rates'!I$114)
+($M781*'fnd base rates'!I$116)
+($N781*'fnd base rates'!I$117)
+($O781*'fnd base rates'!I$118)
+($P781*VLOOKUP($S781+12,rate_basefnd,9)))
*$R781</f>
        <v>67921.609400000016</v>
      </c>
      <c r="AB781" s="1">
        <f>(($D781*'fnd base rates'!J$107)
+($E781*'fnd base rates'!J$108)
+($F781*'fnd base rates'!J$109)
+($G781*'fnd base rates'!J$110)
+($H781*'fnd base rates'!J$111)
+($I781*'fnd base rates'!J$112)
+($J781*'fnd base rates'!J$113)
+($K781*'fnd base rates'!J$114)
+($M781*'fnd base rates'!J$116)
+($N781*'fnd base rates'!J$117)
+($O781*'fnd base rates'!J$118)
+($P781*VLOOKUP($S781+12,rate_basefnd,10)))
*$R781</f>
        <v>117805.65460000001</v>
      </c>
      <c r="AC781" s="1">
        <f>(($D781*'fnd base rates'!K$107)
+($E781*'fnd base rates'!K$108)
+($F781*'fnd base rates'!K$109)
+($G781*'fnd base rates'!K$110)
+($H781*'fnd base rates'!K$111)
+($I781*'fnd base rates'!K$112)
+($J781*'fnd base rates'!K$113)
+($K781*'fnd base rates'!K$114)
+($M781*'fnd base rates'!K$116)
+($N781*'fnd base rates'!K$117)
+($O781*'fnd base rates'!K$118)
+($P781*VLOOKUP($S781+12,rate_basefnd,11)))
*$R781</f>
        <v>171973.44990080001</v>
      </c>
      <c r="AD781" s="1">
        <f>(($D781*'fnd base rates'!L$107)
+($E781*'fnd base rates'!L$108)
+($F781*'fnd base rates'!L$109)
+($G781*'fnd base rates'!L$110)
+($H781*'fnd base rates'!L$111)
+($I781*'fnd base rates'!L$112)
+($J781*'fnd base rates'!L$113)
+($K781*'fnd base rates'!L$114)
+($M781*'fnd base rates'!L$116)
+($N781*'fnd base rates'!L$117)
+($O781*'fnd base rates'!L$118)
+($P781*VLOOKUP($S781+12,rate_basefnd,12)))</f>
        <v>252474.12848000001</v>
      </c>
      <c r="AE781" s="1">
        <f>(($D781*'fnd base rates'!M$107)
+($E781*'fnd base rates'!M$108)
+($F781*'fnd base rates'!M$109)
+($G781*'fnd base rates'!M$110)
+($H781*'fnd base rates'!M$111)
+($I781*'fnd base rates'!M$112)
+($J781*'fnd base rates'!M$113)
+($K781*'fnd base rates'!M$114)
+($M781*'fnd base rates'!M$116)
+($N781*'fnd base rates'!M$117)
+($O781*'fnd base rates'!M$118)
+($P781*VLOOKUP($S781+12,rate_basefnd,13)))</f>
        <v>0</v>
      </c>
      <c r="AF781" s="4">
        <f t="shared" si="919"/>
        <v>2097615.1719353599</v>
      </c>
      <c r="AH781" s="269">
        <f t="shared" si="920"/>
        <v>488219044</v>
      </c>
      <c r="AI781" s="4" t="str">
        <f t="shared" si="921"/>
        <v>488</v>
      </c>
      <c r="AJ781" s="2" t="str">
        <f t="shared" si="922"/>
        <v>219</v>
      </c>
      <c r="AK781" s="2" t="str">
        <f t="shared" si="923"/>
        <v>044</v>
      </c>
      <c r="AL781" s="4">
        <f t="shared" si="924"/>
        <v>1</v>
      </c>
      <c r="AM781" s="4">
        <f t="shared" si="915"/>
        <v>136</v>
      </c>
      <c r="AN781" s="4">
        <f t="shared" si="925"/>
        <v>2097615.1719353599</v>
      </c>
      <c r="AO781" s="4">
        <f t="shared" si="926"/>
        <v>15424</v>
      </c>
      <c r="AP781" s="4">
        <f t="shared" si="916"/>
        <v>0</v>
      </c>
      <c r="AQ781" s="4">
        <v>15424</v>
      </c>
      <c r="AW781" s="4">
        <v>15424</v>
      </c>
      <c r="AX781" s="5">
        <f t="shared" si="927"/>
        <v>0</v>
      </c>
      <c r="AY781" s="4">
        <v>15424</v>
      </c>
      <c r="AZ781" s="5"/>
      <c r="BB781" s="5">
        <f t="shared" ref="BB781" si="930">BC781-BA781</f>
        <v>0</v>
      </c>
    </row>
    <row r="782" spans="1:54" s="4" customFormat="1">
      <c r="A782" s="269">
        <v>488</v>
      </c>
      <c r="B782" s="2">
        <v>488219050</v>
      </c>
      <c r="C782" s="9" t="s">
        <v>308</v>
      </c>
      <c r="D782" s="14">
        <f>'fnd enro'!D782</f>
        <v>0</v>
      </c>
      <c r="E782" s="14">
        <f>'fnd enro'!E782</f>
        <v>0</v>
      </c>
      <c r="F782" s="14">
        <f>'fnd enro'!F782</f>
        <v>0</v>
      </c>
      <c r="G782" s="14">
        <f>'fnd enro'!G782</f>
        <v>0</v>
      </c>
      <c r="H782" s="14">
        <f>'fnd enro'!H782</f>
        <v>0</v>
      </c>
      <c r="I782" s="14">
        <f>'fnd enro'!I782</f>
        <v>1</v>
      </c>
      <c r="J782" s="14">
        <f>'fnd enro'!J782</f>
        <v>0</v>
      </c>
      <c r="K782" s="15">
        <f>'fnd enro'!K782</f>
        <v>3.8600000000000002E-2</v>
      </c>
      <c r="L782" s="14">
        <f>'fnd enro'!L782</f>
        <v>0</v>
      </c>
      <c r="M782" s="14">
        <f>'fnd enro'!M782</f>
        <v>0</v>
      </c>
      <c r="N782" s="14">
        <f>'fnd enro'!N782</f>
        <v>0</v>
      </c>
      <c r="O782" s="14">
        <f>'fnd enro'!O782</f>
        <v>0</v>
      </c>
      <c r="P782" s="14">
        <f>'fnd enro'!P782</f>
        <v>1</v>
      </c>
      <c r="Q782" s="14">
        <f>'fnd enro'!R782</f>
        <v>1</v>
      </c>
      <c r="R782" s="15">
        <f t="shared" si="918"/>
        <v>1.06</v>
      </c>
      <c r="S782" s="14">
        <f>VALUE('fnd enro'!Q782)</f>
        <v>4</v>
      </c>
      <c r="T782" s="2"/>
      <c r="U782" s="1">
        <f>(($D782*'fnd base rates'!C$107)
+($E782*'fnd base rates'!C$108)
+($F782*'fnd base rates'!C$109)
+($G782*'fnd base rates'!C$110)
+($H782*'fnd base rates'!C$111)
+($I782*'fnd base rates'!C$112)
+($J782*'fnd base rates'!C$113)
+($K782*'fnd base rates'!C$114)
+($M782*'fnd base rates'!C$116)
+($N782*'fnd base rates'!C$117)
+($O782*'fnd base rates'!C$118)
+($P782*VLOOKUP($S782+12,rate_basefnd,3)))
*$R782</f>
        <v>630.54242676000001</v>
      </c>
      <c r="V782" s="1">
        <f>(($D782*'fnd base rates'!D$107)
+($E782*'fnd base rates'!D$108)
+($F782*'fnd base rates'!D$109)
+($G782*'fnd base rates'!D$110)
+($H782*'fnd base rates'!D$111)
+($I782*'fnd base rates'!D$112)
+($J782*'fnd base rates'!D$113)
+($K782*'fnd base rates'!D$114)
+($M782*'fnd base rates'!D$116)
+($N782*'fnd base rates'!D$117)
+($O782*'fnd base rates'!D$118)
+($P782*VLOOKUP($S782+12,rate_basefnd,4)))
*$R782</f>
        <v>1104.2232000000001</v>
      </c>
      <c r="W782" s="1">
        <f>(($D782*'fnd base rates'!E$107)
+($E782*'fnd base rates'!E$108)
+($F782*'fnd base rates'!E$109)
+($G782*'fnd base rates'!E$110)
+($H782*'fnd base rates'!E$111)
+($I782*'fnd base rates'!E$112)
+($J782*'fnd base rates'!E$113)
+($K782*'fnd base rates'!E$114)
+($M782*'fnd base rates'!E$116)
+($N782*'fnd base rates'!E$117)
+($O782*'fnd base rates'!E$118)
+($P782*VLOOKUP($S782+12,rate_basefnd,5)))
*$R782</f>
        <v>8069.5471985599997</v>
      </c>
      <c r="X782" s="1">
        <f>(($D782*'fnd base rates'!F$107)
+($E782*'fnd base rates'!F$108)
+($F782*'fnd base rates'!F$109)
+($G782*'fnd base rates'!F$110)
+($H782*'fnd base rates'!F$111)
+($I782*'fnd base rates'!F$112)
+($J782*'fnd base rates'!F$113)
+($K782*'fnd base rates'!F$114)
+($M782*'fnd base rates'!F$116)
+($N782*'fnd base rates'!F$117)
+($O782*'fnd base rates'!F$118)
+($P782*VLOOKUP($S782+12,rate_basefnd,6)))
*$R782</f>
        <v>940.09959672000014</v>
      </c>
      <c r="Y782" s="1">
        <f>(($D782*'fnd base rates'!G$107)
+($E782*'fnd base rates'!G$108)
+($F782*'fnd base rates'!G$109)
+($G782*'fnd base rates'!G$110)
+($H782*'fnd base rates'!G$111)
+($I782*'fnd base rates'!G$112)
+($J782*'fnd base rates'!G$113)
+($K782*'fnd base rates'!G$114)
+($M782*'fnd base rates'!G$116)
+($N782*'fnd base rates'!G$117)
+($O782*'fnd base rates'!G$118)
+($P782*VLOOKUP($S782+12,rate_basefnd,7)))
*$R782</f>
        <v>312.59747892000001</v>
      </c>
      <c r="Z782" s="1">
        <f>(($D782*'fnd base rates'!H$107)
+($E782*'fnd base rates'!H$108)
+($F782*'fnd base rates'!H$109)
+($G782*'fnd base rates'!H$110)
+($H782*'fnd base rates'!H$111)
+($I782*'fnd base rates'!H$112)
+($J782*'fnd base rates'!H$113)
+($K782*'fnd base rates'!H$114)
+($M782*'fnd base rates'!H$116)
+($N782*'fnd base rates'!H$117)
+($O782*'fnd base rates'!H$118)
+($P782*VLOOKUP($S782+12,rate_basefnd,8)))</f>
        <v>848.15893400000004</v>
      </c>
      <c r="AA782" s="1">
        <f>(($D782*'fnd base rates'!I$107)
+($E782*'fnd base rates'!I$108)
+($F782*'fnd base rates'!I$109)
+($G782*'fnd base rates'!I$110)
+($H782*'fnd base rates'!I$111)
+($I782*'fnd base rates'!I$112)
+($J782*'fnd base rates'!I$113)
+($K782*'fnd base rates'!I$114)
+($M782*'fnd base rates'!I$116)
+($N782*'fnd base rates'!I$117)
+($O782*'fnd base rates'!I$118)
+($P782*VLOOKUP($S782+12,rate_basefnd,9)))
*$R782</f>
        <v>567.41800000000001</v>
      </c>
      <c r="AB782" s="1">
        <f>(($D782*'fnd base rates'!J$107)
+($E782*'fnd base rates'!J$108)
+($F782*'fnd base rates'!J$109)
+($G782*'fnd base rates'!J$110)
+($H782*'fnd base rates'!J$111)
+($I782*'fnd base rates'!J$112)
+($J782*'fnd base rates'!J$113)
+($K782*'fnd base rates'!J$114)
+($M782*'fnd base rates'!J$116)
+($N782*'fnd base rates'!J$117)
+($O782*'fnd base rates'!J$118)
+($P782*VLOOKUP($S782+12,rate_basefnd,10)))
*$R782</f>
        <v>1210.5094000000001</v>
      </c>
      <c r="AC782" s="1">
        <f>(($D782*'fnd base rates'!K$107)
+($E782*'fnd base rates'!K$108)
+($F782*'fnd base rates'!K$109)
+($G782*'fnd base rates'!K$110)
+($H782*'fnd base rates'!K$111)
+($I782*'fnd base rates'!K$112)
+($J782*'fnd base rates'!K$113)
+($K782*'fnd base rates'!K$114)
+($M782*'fnd base rates'!K$116)
+($N782*'fnd base rates'!K$117)
+($O782*'fnd base rates'!K$118)
+($P782*VLOOKUP($S782+12,rate_basefnd,11)))
*$R782</f>
        <v>1219.0634728</v>
      </c>
      <c r="AD782" s="1">
        <f>(($D782*'fnd base rates'!L$107)
+($E782*'fnd base rates'!L$108)
+($F782*'fnd base rates'!L$109)
+($G782*'fnd base rates'!L$110)
+($H782*'fnd base rates'!L$111)
+($I782*'fnd base rates'!L$112)
+($J782*'fnd base rates'!L$113)
+($K782*'fnd base rates'!L$114)
+($M782*'fnd base rates'!L$116)
+($N782*'fnd base rates'!L$117)
+($O782*'fnd base rates'!L$118)
+($P782*VLOOKUP($S782+12,rate_basefnd,12)))</f>
        <v>1805.96668</v>
      </c>
      <c r="AE782" s="1">
        <f>(($D782*'fnd base rates'!M$107)
+($E782*'fnd base rates'!M$108)
+($F782*'fnd base rates'!M$109)
+($G782*'fnd base rates'!M$110)
+($H782*'fnd base rates'!M$111)
+($I782*'fnd base rates'!M$112)
+($J782*'fnd base rates'!M$113)
+($K782*'fnd base rates'!M$114)
+($M782*'fnd base rates'!M$116)
+($N782*'fnd base rates'!M$117)
+($O782*'fnd base rates'!M$118)
+($P782*VLOOKUP($S782+12,rate_basefnd,13)))</f>
        <v>0</v>
      </c>
      <c r="AF782" s="4">
        <f t="shared" si="919"/>
        <v>16708.126387760003</v>
      </c>
      <c r="AH782" s="269">
        <f t="shared" si="920"/>
        <v>488219050</v>
      </c>
      <c r="AI782" s="4" t="str">
        <f t="shared" si="921"/>
        <v>488</v>
      </c>
      <c r="AJ782" s="2" t="str">
        <f t="shared" si="922"/>
        <v>219</v>
      </c>
      <c r="AK782" s="2" t="str">
        <f t="shared" si="923"/>
        <v>050</v>
      </c>
      <c r="AL782" s="4">
        <f t="shared" si="924"/>
        <v>1</v>
      </c>
      <c r="AM782" s="4">
        <f t="shared" si="915"/>
        <v>1</v>
      </c>
      <c r="AN782" s="4">
        <f t="shared" si="925"/>
        <v>16708.126387760003</v>
      </c>
      <c r="AO782" s="4">
        <f t="shared" si="926"/>
        <v>16708</v>
      </c>
      <c r="AP782" s="4">
        <f t="shared" si="916"/>
        <v>0</v>
      </c>
      <c r="AQ782" s="4">
        <v>16708</v>
      </c>
      <c r="AW782" s="4">
        <v>16708</v>
      </c>
      <c r="AX782" s="5">
        <f t="shared" si="927"/>
        <v>0</v>
      </c>
      <c r="AY782" s="4">
        <v>16708</v>
      </c>
      <c r="AZ782" s="5"/>
      <c r="BB782" s="5">
        <f t="shared" ref="BB782" si="931">BC782-BA782</f>
        <v>0</v>
      </c>
    </row>
    <row r="783" spans="1:54" s="4" customFormat="1">
      <c r="A783" s="269">
        <v>488</v>
      </c>
      <c r="B783" s="2">
        <v>488219052</v>
      </c>
      <c r="C783" s="9" t="s">
        <v>308</v>
      </c>
      <c r="D783" s="14">
        <f>'fnd enro'!D783</f>
        <v>0</v>
      </c>
      <c r="E783" s="14">
        <f>'fnd enro'!E783</f>
        <v>0</v>
      </c>
      <c r="F783" s="14">
        <f>'fnd enro'!F783</f>
        <v>0</v>
      </c>
      <c r="G783" s="14">
        <f>'fnd enro'!G783</f>
        <v>2</v>
      </c>
      <c r="H783" s="14">
        <f>'fnd enro'!H783</f>
        <v>1</v>
      </c>
      <c r="I783" s="14">
        <f>'fnd enro'!I783</f>
        <v>0</v>
      </c>
      <c r="J783" s="14">
        <f>'fnd enro'!J783</f>
        <v>0</v>
      </c>
      <c r="K783" s="15">
        <f>'fnd enro'!K783</f>
        <v>0.1158</v>
      </c>
      <c r="L783" s="14">
        <f>'fnd enro'!L783</f>
        <v>0</v>
      </c>
      <c r="M783" s="14">
        <f>'fnd enro'!M783</f>
        <v>0</v>
      </c>
      <c r="N783" s="14">
        <f>'fnd enro'!N783</f>
        <v>0</v>
      </c>
      <c r="O783" s="14">
        <f>'fnd enro'!O783</f>
        <v>0</v>
      </c>
      <c r="P783" s="14">
        <f>'fnd enro'!P783</f>
        <v>0</v>
      </c>
      <c r="Q783" s="14">
        <f>'fnd enro'!R783</f>
        <v>3</v>
      </c>
      <c r="R783" s="15">
        <f t="shared" si="918"/>
        <v>1.06</v>
      </c>
      <c r="S783" s="14">
        <f>VALUE('fnd enro'!Q783)</f>
        <v>7</v>
      </c>
      <c r="T783" s="2"/>
      <c r="U783" s="1">
        <f>(($D783*'fnd base rates'!C$107)
+($E783*'fnd base rates'!C$108)
+($F783*'fnd base rates'!C$109)
+($G783*'fnd base rates'!C$110)
+($H783*'fnd base rates'!C$111)
+($I783*'fnd base rates'!C$112)
+($J783*'fnd base rates'!C$113)
+($K783*'fnd base rates'!C$114)
+($M783*'fnd base rates'!C$116)
+($N783*'fnd base rates'!C$117)
+($O783*'fnd base rates'!C$118)
+($P783*VLOOKUP($S783+12,rate_basefnd,3)))
*$R783</f>
        <v>1705.9470802799999</v>
      </c>
      <c r="V783" s="1">
        <f>(($D783*'fnd base rates'!D$107)
+($E783*'fnd base rates'!D$108)
+($F783*'fnd base rates'!D$109)
+($G783*'fnd base rates'!D$110)
+($H783*'fnd base rates'!D$111)
+($I783*'fnd base rates'!D$112)
+($J783*'fnd base rates'!D$113)
+($K783*'fnd base rates'!D$114)
+($M783*'fnd base rates'!D$116)
+($N783*'fnd base rates'!D$117)
+($O783*'fnd base rates'!D$118)
+($P783*VLOOKUP($S783+12,rate_basefnd,4)))
*$R783</f>
        <v>2432.9544000000005</v>
      </c>
      <c r="W783" s="1">
        <f>(($D783*'fnd base rates'!E$107)
+($E783*'fnd base rates'!E$108)
+($F783*'fnd base rates'!E$109)
+($G783*'fnd base rates'!E$110)
+($H783*'fnd base rates'!E$111)
+($I783*'fnd base rates'!E$112)
+($J783*'fnd base rates'!E$113)
+($K783*'fnd base rates'!E$114)
+($M783*'fnd base rates'!E$116)
+($N783*'fnd base rates'!E$117)
+($O783*'fnd base rates'!E$118)
+($P783*VLOOKUP($S783+12,rate_basefnd,5)))
*$R783</f>
        <v>11893.561595680001</v>
      </c>
      <c r="X783" s="1">
        <f>(($D783*'fnd base rates'!F$107)
+($E783*'fnd base rates'!F$108)
+($F783*'fnd base rates'!F$109)
+($G783*'fnd base rates'!F$110)
+($H783*'fnd base rates'!F$111)
+($I783*'fnd base rates'!F$112)
+($J783*'fnd base rates'!F$113)
+($K783*'fnd base rates'!F$114)
+($M783*'fnd base rates'!F$116)
+($N783*'fnd base rates'!F$117)
+($O783*'fnd base rates'!F$118)
+($P783*VLOOKUP($S783+12,rate_basefnd,6)))
*$R783</f>
        <v>3699.6853901600002</v>
      </c>
      <c r="Y783" s="1">
        <f>(($D783*'fnd base rates'!G$107)
+($E783*'fnd base rates'!G$108)
+($F783*'fnd base rates'!G$109)
+($G783*'fnd base rates'!G$110)
+($H783*'fnd base rates'!G$111)
+($I783*'fnd base rates'!G$112)
+($J783*'fnd base rates'!G$113)
+($K783*'fnd base rates'!G$114)
+($M783*'fnd base rates'!G$116)
+($N783*'fnd base rates'!G$117)
+($O783*'fnd base rates'!G$118)
+($P783*VLOOKUP($S783+12,rate_basefnd,7)))
*$R783</f>
        <v>510.96223676000005</v>
      </c>
      <c r="Z783" s="1">
        <f>(($D783*'fnd base rates'!H$107)
+($E783*'fnd base rates'!H$108)
+($F783*'fnd base rates'!H$109)
+($G783*'fnd base rates'!H$110)
+($H783*'fnd base rates'!H$111)
+($I783*'fnd base rates'!H$112)
+($J783*'fnd base rates'!H$113)
+($K783*'fnd base rates'!H$114)
+($M783*'fnd base rates'!H$116)
+($N783*'fnd base rates'!H$117)
+($O783*'fnd base rates'!H$118)
+($P783*VLOOKUP($S783+12,rate_basefnd,8)))</f>
        <v>1570.3168020000001</v>
      </c>
      <c r="AA783" s="1">
        <f>(($D783*'fnd base rates'!I$107)
+($E783*'fnd base rates'!I$108)
+($F783*'fnd base rates'!I$109)
+($G783*'fnd base rates'!I$110)
+($H783*'fnd base rates'!I$111)
+($I783*'fnd base rates'!I$112)
+($J783*'fnd base rates'!I$113)
+($K783*'fnd base rates'!I$114)
+($M783*'fnd base rates'!I$116)
+($N783*'fnd base rates'!I$117)
+($O783*'fnd base rates'!I$118)
+($P783*VLOOKUP($S783+12,rate_basefnd,9)))
*$R783</f>
        <v>1033.9134000000001</v>
      </c>
      <c r="AB783" s="1">
        <f>(($D783*'fnd base rates'!J$107)
+($E783*'fnd base rates'!J$108)
+($F783*'fnd base rates'!J$109)
+($G783*'fnd base rates'!J$110)
+($H783*'fnd base rates'!J$111)
+($I783*'fnd base rates'!J$112)
+($J783*'fnd base rates'!J$113)
+($K783*'fnd base rates'!J$114)
+($M783*'fnd base rates'!J$116)
+($N783*'fnd base rates'!J$117)
+($O783*'fnd base rates'!J$118)
+($P783*VLOOKUP($S783+12,rate_basefnd,10)))
*$R783</f>
        <v>586.65700000000004</v>
      </c>
      <c r="AC783" s="1">
        <f>(($D783*'fnd base rates'!K$107)
+($E783*'fnd base rates'!K$108)
+($F783*'fnd base rates'!K$109)
+($G783*'fnd base rates'!K$110)
+($H783*'fnd base rates'!K$111)
+($I783*'fnd base rates'!K$112)
+($J783*'fnd base rates'!K$113)
+($K783*'fnd base rates'!K$114)
+($M783*'fnd base rates'!K$116)
+($N783*'fnd base rates'!K$117)
+($O783*'fnd base rates'!K$118)
+($P783*VLOOKUP($S783+12,rate_basefnd,11)))
*$R783</f>
        <v>3585.5344183999996</v>
      </c>
      <c r="AD783" s="1">
        <f>(($D783*'fnd base rates'!L$107)
+($E783*'fnd base rates'!L$108)
+($F783*'fnd base rates'!L$109)
+($G783*'fnd base rates'!L$110)
+($H783*'fnd base rates'!L$111)
+($I783*'fnd base rates'!L$112)
+($J783*'fnd base rates'!L$113)
+($K783*'fnd base rates'!L$114)
+($M783*'fnd base rates'!L$116)
+($N783*'fnd base rates'!L$117)
+($O783*'fnd base rates'!L$118)
+($P783*VLOOKUP($S783+12,rate_basefnd,12)))</f>
        <v>4404.7900400000008</v>
      </c>
      <c r="AE783" s="1">
        <f>(($D783*'fnd base rates'!M$107)
+($E783*'fnd base rates'!M$108)
+($F783*'fnd base rates'!M$109)
+($G783*'fnd base rates'!M$110)
+($H783*'fnd base rates'!M$111)
+($I783*'fnd base rates'!M$112)
+($J783*'fnd base rates'!M$113)
+($K783*'fnd base rates'!M$114)
+($M783*'fnd base rates'!M$116)
+($N783*'fnd base rates'!M$117)
+($O783*'fnd base rates'!M$118)
+($P783*VLOOKUP($S783+12,rate_basefnd,13)))</f>
        <v>0</v>
      </c>
      <c r="AF783" s="4">
        <f t="shared" si="919"/>
        <v>31424.32236328</v>
      </c>
      <c r="AH783" s="269">
        <f t="shared" si="920"/>
        <v>488219052</v>
      </c>
      <c r="AI783" s="4" t="str">
        <f t="shared" si="921"/>
        <v>488</v>
      </c>
      <c r="AJ783" s="2" t="str">
        <f t="shared" si="922"/>
        <v>219</v>
      </c>
      <c r="AK783" s="2" t="str">
        <f t="shared" si="923"/>
        <v>052</v>
      </c>
      <c r="AL783" s="4">
        <f t="shared" si="924"/>
        <v>1</v>
      </c>
      <c r="AM783" s="4">
        <f t="shared" si="915"/>
        <v>3</v>
      </c>
      <c r="AN783" s="4">
        <f t="shared" si="925"/>
        <v>31424.32236328</v>
      </c>
      <c r="AO783" s="4">
        <f t="shared" si="926"/>
        <v>10475</v>
      </c>
      <c r="AP783" s="4">
        <f t="shared" si="916"/>
        <v>0</v>
      </c>
      <c r="AQ783" s="4">
        <v>10475</v>
      </c>
      <c r="AW783" s="4">
        <v>10475</v>
      </c>
      <c r="AX783" s="5">
        <f t="shared" si="927"/>
        <v>0</v>
      </c>
      <c r="AY783" s="4">
        <v>10475</v>
      </c>
      <c r="AZ783" s="5"/>
      <c r="BB783" s="5">
        <f t="shared" ref="BB783" si="932">BC783-BA783</f>
        <v>0</v>
      </c>
    </row>
    <row r="784" spans="1:54" s="4" customFormat="1">
      <c r="A784" s="269">
        <v>488</v>
      </c>
      <c r="B784" s="2">
        <v>488219065</v>
      </c>
      <c r="C784" s="9" t="s">
        <v>308</v>
      </c>
      <c r="D784" s="14">
        <f>'fnd enro'!D784</f>
        <v>0</v>
      </c>
      <c r="E784" s="14">
        <f>'fnd enro'!E784</f>
        <v>0</v>
      </c>
      <c r="F784" s="14">
        <f>'fnd enro'!F784</f>
        <v>1</v>
      </c>
      <c r="G784" s="14">
        <f>'fnd enro'!G784</f>
        <v>3</v>
      </c>
      <c r="H784" s="14">
        <f>'fnd enro'!H784</f>
        <v>2</v>
      </c>
      <c r="I784" s="14">
        <f>'fnd enro'!I784</f>
        <v>3</v>
      </c>
      <c r="J784" s="14">
        <f>'fnd enro'!J784</f>
        <v>0</v>
      </c>
      <c r="K784" s="15">
        <f>'fnd enro'!K784</f>
        <v>0.34739999999999999</v>
      </c>
      <c r="L784" s="14">
        <f>'fnd enro'!L784</f>
        <v>0</v>
      </c>
      <c r="M784" s="14">
        <f>'fnd enro'!M784</f>
        <v>0</v>
      </c>
      <c r="N784" s="14">
        <f>'fnd enro'!N784</f>
        <v>0</v>
      </c>
      <c r="O784" s="14">
        <f>'fnd enro'!O784</f>
        <v>0</v>
      </c>
      <c r="P784" s="14">
        <f>'fnd enro'!P784</f>
        <v>1</v>
      </c>
      <c r="Q784" s="14">
        <f>'fnd enro'!R784</f>
        <v>9</v>
      </c>
      <c r="R784" s="15">
        <f t="shared" si="918"/>
        <v>1.06</v>
      </c>
      <c r="S784" s="14">
        <f>VALUE('fnd enro'!Q784)</f>
        <v>2</v>
      </c>
      <c r="T784" s="2"/>
      <c r="U784" s="1">
        <f>(($D784*'fnd base rates'!C$107)
+($E784*'fnd base rates'!C$108)
+($F784*'fnd base rates'!C$109)
+($G784*'fnd base rates'!C$110)
+($H784*'fnd base rates'!C$111)
+($I784*'fnd base rates'!C$112)
+($J784*'fnd base rates'!C$113)
+($K784*'fnd base rates'!C$114)
+($M784*'fnd base rates'!C$116)
+($N784*'fnd base rates'!C$117)
+($O784*'fnd base rates'!C$118)
+($P784*VLOOKUP($S784+12,rate_basefnd,3)))
*$R784</f>
        <v>5176.5970408399999</v>
      </c>
      <c r="V784" s="1">
        <f>(($D784*'fnd base rates'!D$107)
+($E784*'fnd base rates'!D$108)
+($F784*'fnd base rates'!D$109)
+($G784*'fnd base rates'!D$110)
+($H784*'fnd base rates'!D$111)
+($I784*'fnd base rates'!D$112)
+($J784*'fnd base rates'!D$113)
+($K784*'fnd base rates'!D$114)
+($M784*'fnd base rates'!D$116)
+($N784*'fnd base rates'!D$117)
+($O784*'fnd base rates'!D$118)
+($P784*VLOOKUP($S784+12,rate_basefnd,4)))
*$R784</f>
        <v>7577.2192000000023</v>
      </c>
      <c r="W784" s="1">
        <f>(($D784*'fnd base rates'!E$107)
+($E784*'fnd base rates'!E$108)
+($F784*'fnd base rates'!E$109)
+($G784*'fnd base rates'!E$110)
+($H784*'fnd base rates'!E$111)
+($I784*'fnd base rates'!E$112)
+($J784*'fnd base rates'!E$113)
+($K784*'fnd base rates'!E$114)
+($M784*'fnd base rates'!E$116)
+($N784*'fnd base rates'!E$117)
+($O784*'fnd base rates'!E$118)
+($P784*VLOOKUP($S784+12,rate_basefnd,5)))
*$R784</f>
        <v>42125.315187040003</v>
      </c>
      <c r="X784" s="1">
        <f>(($D784*'fnd base rates'!F$107)
+($E784*'fnd base rates'!F$108)
+($F784*'fnd base rates'!F$109)
+($G784*'fnd base rates'!F$110)
+($H784*'fnd base rates'!F$111)
+($I784*'fnd base rates'!F$112)
+($J784*'fnd base rates'!F$113)
+($K784*'fnd base rates'!F$114)
+($M784*'fnd base rates'!F$116)
+($N784*'fnd base rates'!F$117)
+($O784*'fnd base rates'!F$118)
+($P784*VLOOKUP($S784+12,rate_basefnd,6)))
*$R784</f>
        <v>10219.66957048</v>
      </c>
      <c r="Y784" s="1">
        <f>(($D784*'fnd base rates'!G$107)
+($E784*'fnd base rates'!G$108)
+($F784*'fnd base rates'!G$109)
+($G784*'fnd base rates'!G$110)
+($H784*'fnd base rates'!G$111)
+($I784*'fnd base rates'!G$112)
+($J784*'fnd base rates'!G$113)
+($K784*'fnd base rates'!G$114)
+($M784*'fnd base rates'!G$116)
+($N784*'fnd base rates'!G$117)
+($O784*'fnd base rates'!G$118)
+($P784*VLOOKUP($S784+12,rate_basefnd,7)))
*$R784</f>
        <v>1674.8843102800001</v>
      </c>
      <c r="Z784" s="1">
        <f>(($D784*'fnd base rates'!H$107)
+($E784*'fnd base rates'!H$108)
+($F784*'fnd base rates'!H$109)
+($G784*'fnd base rates'!H$110)
+($H784*'fnd base rates'!H$111)
+($I784*'fnd base rates'!H$112)
+($J784*'fnd base rates'!H$113)
+($K784*'fnd base rates'!H$114)
+($M784*'fnd base rates'!H$116)
+($N784*'fnd base rates'!H$117)
+($O784*'fnd base rates'!H$118)
+($P784*VLOOKUP($S784+12,rate_basefnd,8)))</f>
        <v>5643.9304060000004</v>
      </c>
      <c r="AA784" s="1">
        <f>(($D784*'fnd base rates'!I$107)
+($E784*'fnd base rates'!I$108)
+($F784*'fnd base rates'!I$109)
+($G784*'fnd base rates'!I$110)
+($H784*'fnd base rates'!I$111)
+($I784*'fnd base rates'!I$112)
+($J784*'fnd base rates'!I$113)
+($K784*'fnd base rates'!I$114)
+($M784*'fnd base rates'!I$116)
+($N784*'fnd base rates'!I$117)
+($O784*'fnd base rates'!I$118)
+($P784*VLOOKUP($S784+12,rate_basefnd,9)))
*$R784</f>
        <v>3532.344000000001</v>
      </c>
      <c r="AB784" s="1">
        <f>(($D784*'fnd base rates'!J$107)
+($E784*'fnd base rates'!J$108)
+($F784*'fnd base rates'!J$109)
+($G784*'fnd base rates'!J$110)
+($H784*'fnd base rates'!J$111)
+($I784*'fnd base rates'!J$112)
+($J784*'fnd base rates'!J$113)
+($K784*'fnd base rates'!J$114)
+($M784*'fnd base rates'!J$116)
+($N784*'fnd base rates'!J$117)
+($O784*'fnd base rates'!J$118)
+($P784*VLOOKUP($S784+12,rate_basefnd,10)))
*$R784</f>
        <v>3515.7973999999999</v>
      </c>
      <c r="AC784" s="1">
        <f>(($D784*'fnd base rates'!K$107)
+($E784*'fnd base rates'!K$108)
+($F784*'fnd base rates'!K$109)
+($G784*'fnd base rates'!K$110)
+($H784*'fnd base rates'!K$111)
+($I784*'fnd base rates'!K$112)
+($J784*'fnd base rates'!K$113)
+($K784*'fnd base rates'!K$114)
+($M784*'fnd base rates'!K$116)
+($N784*'fnd base rates'!K$117)
+($O784*'fnd base rates'!K$118)
+($P784*VLOOKUP($S784+12,rate_basefnd,11)))
*$R784</f>
        <v>10828.259255199999</v>
      </c>
      <c r="AD784" s="1">
        <f>(($D784*'fnd base rates'!L$107)
+($E784*'fnd base rates'!L$108)
+($F784*'fnd base rates'!L$109)
+($G784*'fnd base rates'!L$110)
+($H784*'fnd base rates'!L$111)
+($I784*'fnd base rates'!L$112)
+($J784*'fnd base rates'!L$113)
+($K784*'fnd base rates'!L$114)
+($M784*'fnd base rates'!L$116)
+($N784*'fnd base rates'!L$117)
+($O784*'fnd base rates'!L$118)
+($P784*VLOOKUP($S784+12,rate_basefnd,12)))</f>
        <v>13331.600119999999</v>
      </c>
      <c r="AE784" s="1">
        <f>(($D784*'fnd base rates'!M$107)
+($E784*'fnd base rates'!M$108)
+($F784*'fnd base rates'!M$109)
+($G784*'fnd base rates'!M$110)
+($H784*'fnd base rates'!M$111)
+($I784*'fnd base rates'!M$112)
+($J784*'fnd base rates'!M$113)
+($K784*'fnd base rates'!M$114)
+($M784*'fnd base rates'!M$116)
+($N784*'fnd base rates'!M$117)
+($O784*'fnd base rates'!M$118)
+($P784*VLOOKUP($S784+12,rate_basefnd,13)))</f>
        <v>0</v>
      </c>
      <c r="AF784" s="4">
        <f t="shared" si="919"/>
        <v>103625.61648984</v>
      </c>
      <c r="AH784" s="269">
        <f t="shared" si="920"/>
        <v>488219065</v>
      </c>
      <c r="AI784" s="4" t="str">
        <f t="shared" si="921"/>
        <v>488</v>
      </c>
      <c r="AJ784" s="2" t="str">
        <f t="shared" si="922"/>
        <v>219</v>
      </c>
      <c r="AK784" s="2" t="str">
        <f t="shared" si="923"/>
        <v>065</v>
      </c>
      <c r="AL784" s="4">
        <f t="shared" si="924"/>
        <v>1</v>
      </c>
      <c r="AM784" s="4">
        <f t="shared" si="915"/>
        <v>9</v>
      </c>
      <c r="AN784" s="4">
        <f t="shared" si="925"/>
        <v>103625.61648984</v>
      </c>
      <c r="AO784" s="4">
        <f t="shared" si="926"/>
        <v>11514</v>
      </c>
      <c r="AP784" s="4">
        <f t="shared" si="916"/>
        <v>0</v>
      </c>
      <c r="AQ784" s="4">
        <v>11514</v>
      </c>
      <c r="AW784" s="4">
        <v>11514</v>
      </c>
      <c r="AX784" s="5">
        <f t="shared" si="927"/>
        <v>0</v>
      </c>
      <c r="AY784" s="4">
        <v>11514</v>
      </c>
      <c r="AZ784" s="5"/>
      <c r="BB784" s="5">
        <f t="shared" ref="BB784" si="933">BC784-BA784</f>
        <v>0</v>
      </c>
    </row>
    <row r="785" spans="1:54" s="4" customFormat="1">
      <c r="A785" s="269">
        <v>488</v>
      </c>
      <c r="B785" s="2">
        <v>488219082</v>
      </c>
      <c r="C785" s="9" t="s">
        <v>308</v>
      </c>
      <c r="D785" s="14">
        <f>'fnd enro'!D785</f>
        <v>0</v>
      </c>
      <c r="E785" s="14">
        <f>'fnd enro'!E785</f>
        <v>0</v>
      </c>
      <c r="F785" s="14">
        <f>'fnd enro'!F785</f>
        <v>0</v>
      </c>
      <c r="G785" s="14">
        <f>'fnd enro'!G785</f>
        <v>0</v>
      </c>
      <c r="H785" s="14">
        <f>'fnd enro'!H785</f>
        <v>0</v>
      </c>
      <c r="I785" s="14">
        <f>'fnd enro'!I785</f>
        <v>3</v>
      </c>
      <c r="J785" s="14">
        <f>'fnd enro'!J785</f>
        <v>0</v>
      </c>
      <c r="K785" s="15">
        <f>'fnd enro'!K785</f>
        <v>0.1158</v>
      </c>
      <c r="L785" s="14">
        <f>'fnd enro'!L785</f>
        <v>0</v>
      </c>
      <c r="M785" s="14">
        <f>'fnd enro'!M785</f>
        <v>0</v>
      </c>
      <c r="N785" s="14">
        <f>'fnd enro'!N785</f>
        <v>0</v>
      </c>
      <c r="O785" s="14">
        <f>'fnd enro'!O785</f>
        <v>0</v>
      </c>
      <c r="P785" s="14">
        <f>'fnd enro'!P785</f>
        <v>0</v>
      </c>
      <c r="Q785" s="14">
        <f>'fnd enro'!R785</f>
        <v>3</v>
      </c>
      <c r="R785" s="15">
        <f t="shared" si="918"/>
        <v>1.06</v>
      </c>
      <c r="S785" s="14">
        <f>VALUE('fnd enro'!Q785)</f>
        <v>2</v>
      </c>
      <c r="T785" s="2"/>
      <c r="U785" s="1">
        <f>(($D785*'fnd base rates'!C$107)
+($E785*'fnd base rates'!C$108)
+($F785*'fnd base rates'!C$109)
+($G785*'fnd base rates'!C$110)
+($H785*'fnd base rates'!C$111)
+($I785*'fnd base rates'!C$112)
+($J785*'fnd base rates'!C$113)
+($K785*'fnd base rates'!C$114)
+($M785*'fnd base rates'!C$116)
+($N785*'fnd base rates'!C$117)
+($O785*'fnd base rates'!C$118)
+($P785*VLOOKUP($S785+12,rate_basefnd,3)))
*$R785</f>
        <v>1705.9470802799999</v>
      </c>
      <c r="V785" s="1">
        <f>(($D785*'fnd base rates'!D$107)
+($E785*'fnd base rates'!D$108)
+($F785*'fnd base rates'!D$109)
+($G785*'fnd base rates'!D$110)
+($H785*'fnd base rates'!D$111)
+($I785*'fnd base rates'!D$112)
+($J785*'fnd base rates'!D$113)
+($K785*'fnd base rates'!D$114)
+($M785*'fnd base rates'!D$116)
+($N785*'fnd base rates'!D$117)
+($O785*'fnd base rates'!D$118)
+($P785*VLOOKUP($S785+12,rate_basefnd,4)))
*$R785</f>
        <v>2432.9544000000005</v>
      </c>
      <c r="W785" s="1">
        <f>(($D785*'fnd base rates'!E$107)
+($E785*'fnd base rates'!E$108)
+($F785*'fnd base rates'!E$109)
+($G785*'fnd base rates'!E$110)
+($H785*'fnd base rates'!E$111)
+($I785*'fnd base rates'!E$112)
+($J785*'fnd base rates'!E$113)
+($K785*'fnd base rates'!E$114)
+($M785*'fnd base rates'!E$116)
+($N785*'fnd base rates'!E$117)
+($O785*'fnd base rates'!E$118)
+($P785*VLOOKUP($S785+12,rate_basefnd,5)))
*$R785</f>
        <v>15620.797195679999</v>
      </c>
      <c r="X785" s="1">
        <f>(($D785*'fnd base rates'!F$107)
+($E785*'fnd base rates'!F$108)
+($F785*'fnd base rates'!F$109)
+($G785*'fnd base rates'!F$110)
+($H785*'fnd base rates'!F$111)
+($I785*'fnd base rates'!F$112)
+($J785*'fnd base rates'!F$113)
+($K785*'fnd base rates'!F$114)
+($M785*'fnd base rates'!F$116)
+($N785*'fnd base rates'!F$117)
+($O785*'fnd base rates'!F$118)
+($P785*VLOOKUP($S785+12,rate_basefnd,6)))
*$R785</f>
        <v>2820.2987901600004</v>
      </c>
      <c r="Y785" s="1">
        <f>(($D785*'fnd base rates'!G$107)
+($E785*'fnd base rates'!G$108)
+($F785*'fnd base rates'!G$109)
+($G785*'fnd base rates'!G$110)
+($H785*'fnd base rates'!G$111)
+($I785*'fnd base rates'!G$112)
+($J785*'fnd base rates'!G$113)
+($K785*'fnd base rates'!G$114)
+($M785*'fnd base rates'!G$116)
+($N785*'fnd base rates'!G$117)
+($O785*'fnd base rates'!G$118)
+($P785*VLOOKUP($S785+12,rate_basefnd,7)))
*$R785</f>
        <v>521.14883675999999</v>
      </c>
      <c r="Z785" s="1">
        <f>(($D785*'fnd base rates'!H$107)
+($E785*'fnd base rates'!H$108)
+($F785*'fnd base rates'!H$109)
+($G785*'fnd base rates'!H$110)
+($H785*'fnd base rates'!H$111)
+($I785*'fnd base rates'!H$112)
+($J785*'fnd base rates'!H$113)
+($K785*'fnd base rates'!H$114)
+($M785*'fnd base rates'!H$116)
+($N785*'fnd base rates'!H$117)
+($O785*'fnd base rates'!H$118)
+($P785*VLOOKUP($S785+12,rate_basefnd,8)))</f>
        <v>2484.2368019999999</v>
      </c>
      <c r="AA785" s="1">
        <f>(($D785*'fnd base rates'!I$107)
+($E785*'fnd base rates'!I$108)
+($F785*'fnd base rates'!I$109)
+($G785*'fnd base rates'!I$110)
+($H785*'fnd base rates'!I$111)
+($I785*'fnd base rates'!I$112)
+($J785*'fnd base rates'!I$113)
+($K785*'fnd base rates'!I$114)
+($M785*'fnd base rates'!I$116)
+($N785*'fnd base rates'!I$117)
+($O785*'fnd base rates'!I$118)
+($P785*VLOOKUP($S785+12,rate_basefnd,9)))
*$R785</f>
        <v>1354.4892</v>
      </c>
      <c r="AB785" s="1">
        <f>(($D785*'fnd base rates'!J$107)
+($E785*'fnd base rates'!J$108)
+($F785*'fnd base rates'!J$109)
+($G785*'fnd base rates'!J$110)
+($H785*'fnd base rates'!J$111)
+($I785*'fnd base rates'!J$112)
+($J785*'fnd base rates'!J$113)
+($K785*'fnd base rates'!J$114)
+($M785*'fnd base rates'!J$116)
+($N785*'fnd base rates'!J$117)
+($O785*'fnd base rates'!J$118)
+($P785*VLOOKUP($S785+12,rate_basefnd,10)))
*$R785</f>
        <v>1824.5250000000001</v>
      </c>
      <c r="AC785" s="1">
        <f>(($D785*'fnd base rates'!K$107)
+($E785*'fnd base rates'!K$108)
+($F785*'fnd base rates'!K$109)
+($G785*'fnd base rates'!K$110)
+($H785*'fnd base rates'!K$111)
+($I785*'fnd base rates'!K$112)
+($J785*'fnd base rates'!K$113)
+($K785*'fnd base rates'!K$114)
+($M785*'fnd base rates'!K$116)
+($N785*'fnd base rates'!K$117)
+($O785*'fnd base rates'!K$118)
+($P785*VLOOKUP($S785+12,rate_basefnd,11)))
*$R785</f>
        <v>3657.1904184</v>
      </c>
      <c r="AD785" s="1">
        <f>(($D785*'fnd base rates'!L$107)
+($E785*'fnd base rates'!L$108)
+($F785*'fnd base rates'!L$109)
+($G785*'fnd base rates'!L$110)
+($H785*'fnd base rates'!L$111)
+($I785*'fnd base rates'!L$112)
+($J785*'fnd base rates'!L$113)
+($K785*'fnd base rates'!L$114)
+($M785*'fnd base rates'!L$116)
+($N785*'fnd base rates'!L$117)
+($O785*'fnd base rates'!L$118)
+($P785*VLOOKUP($S785+12,rate_basefnd,12)))</f>
        <v>4107.3800400000009</v>
      </c>
      <c r="AE785" s="1">
        <f>(($D785*'fnd base rates'!M$107)
+($E785*'fnd base rates'!M$108)
+($F785*'fnd base rates'!M$109)
+($G785*'fnd base rates'!M$110)
+($H785*'fnd base rates'!M$111)
+($I785*'fnd base rates'!M$112)
+($J785*'fnd base rates'!M$113)
+($K785*'fnd base rates'!M$114)
+($M785*'fnd base rates'!M$116)
+($N785*'fnd base rates'!M$117)
+($O785*'fnd base rates'!M$118)
+($P785*VLOOKUP($S785+12,rate_basefnd,13)))</f>
        <v>0</v>
      </c>
      <c r="AF785" s="4">
        <f t="shared" si="919"/>
        <v>36528.967763280001</v>
      </c>
      <c r="AH785" s="269">
        <f t="shared" si="920"/>
        <v>488219082</v>
      </c>
      <c r="AI785" s="4" t="str">
        <f t="shared" si="921"/>
        <v>488</v>
      </c>
      <c r="AJ785" s="2" t="str">
        <f t="shared" si="922"/>
        <v>219</v>
      </c>
      <c r="AK785" s="2" t="str">
        <f t="shared" si="923"/>
        <v>082</v>
      </c>
      <c r="AL785" s="4">
        <f t="shared" si="924"/>
        <v>1</v>
      </c>
      <c r="AM785" s="4">
        <f t="shared" si="915"/>
        <v>3</v>
      </c>
      <c r="AN785" s="4">
        <f t="shared" si="925"/>
        <v>36528.967763280001</v>
      </c>
      <c r="AO785" s="4">
        <f t="shared" si="926"/>
        <v>12176</v>
      </c>
      <c r="AP785" s="4">
        <f t="shared" si="916"/>
        <v>0</v>
      </c>
      <c r="AQ785" s="4">
        <v>12176</v>
      </c>
      <c r="AW785" s="4">
        <v>12176</v>
      </c>
      <c r="AX785" s="5">
        <f t="shared" si="927"/>
        <v>0</v>
      </c>
      <c r="AY785" s="4">
        <v>12176</v>
      </c>
      <c r="AZ785" s="5"/>
      <c r="BB785" s="5">
        <f t="shared" ref="BB785" si="934">BC785-BA785</f>
        <v>0</v>
      </c>
    </row>
    <row r="786" spans="1:54" s="4" customFormat="1">
      <c r="A786" s="269">
        <v>488</v>
      </c>
      <c r="B786" s="2">
        <v>488219083</v>
      </c>
      <c r="C786" s="9" t="s">
        <v>308</v>
      </c>
      <c r="D786" s="14">
        <f>'fnd enro'!D786</f>
        <v>0</v>
      </c>
      <c r="E786" s="14">
        <f>'fnd enro'!E786</f>
        <v>0</v>
      </c>
      <c r="F786" s="14">
        <f>'fnd enro'!F786</f>
        <v>0</v>
      </c>
      <c r="G786" s="14">
        <f>'fnd enro'!G786</f>
        <v>1</v>
      </c>
      <c r="H786" s="14">
        <f>'fnd enro'!H786</f>
        <v>3</v>
      </c>
      <c r="I786" s="14">
        <f>'fnd enro'!I786</f>
        <v>8</v>
      </c>
      <c r="J786" s="14">
        <f>'fnd enro'!J786</f>
        <v>0</v>
      </c>
      <c r="K786" s="15">
        <f>'fnd enro'!K786</f>
        <v>0.4632</v>
      </c>
      <c r="L786" s="14">
        <f>'fnd enro'!L786</f>
        <v>0</v>
      </c>
      <c r="M786" s="14">
        <f>'fnd enro'!M786</f>
        <v>1</v>
      </c>
      <c r="N786" s="14">
        <f>'fnd enro'!N786</f>
        <v>0</v>
      </c>
      <c r="O786" s="14">
        <f>'fnd enro'!O786</f>
        <v>1</v>
      </c>
      <c r="P786" s="14">
        <f>'fnd enro'!P786</f>
        <v>5</v>
      </c>
      <c r="Q786" s="14">
        <f>'fnd enro'!R786</f>
        <v>12</v>
      </c>
      <c r="R786" s="15">
        <f t="shared" si="918"/>
        <v>1.06</v>
      </c>
      <c r="S786" s="14">
        <f>VALUE('fnd enro'!Q786)</f>
        <v>6</v>
      </c>
      <c r="T786" s="2"/>
      <c r="U786" s="1">
        <f>(($D786*'fnd base rates'!C$107)
+($E786*'fnd base rates'!C$108)
+($F786*'fnd base rates'!C$109)
+($G786*'fnd base rates'!C$110)
+($H786*'fnd base rates'!C$111)
+($I786*'fnd base rates'!C$112)
+($J786*'fnd base rates'!C$113)
+($K786*'fnd base rates'!C$114)
+($M786*'fnd base rates'!C$116)
+($N786*'fnd base rates'!C$117)
+($O786*'fnd base rates'!C$118)
+($P786*VLOOKUP($S786+12,rate_basefnd,3)))
*$R786</f>
        <v>7381.6027211199998</v>
      </c>
      <c r="V786" s="1">
        <f>(($D786*'fnd base rates'!D$107)
+($E786*'fnd base rates'!D$108)
+($F786*'fnd base rates'!D$109)
+($G786*'fnd base rates'!D$110)
+($H786*'fnd base rates'!D$111)
+($I786*'fnd base rates'!D$112)
+($J786*'fnd base rates'!D$113)
+($K786*'fnd base rates'!D$114)
+($M786*'fnd base rates'!D$116)
+($N786*'fnd base rates'!D$117)
+($O786*'fnd base rates'!D$118)
+($P786*VLOOKUP($S786+12,rate_basefnd,4)))
*$R786</f>
        <v>11738.620200000003</v>
      </c>
      <c r="W786" s="1">
        <f>(($D786*'fnd base rates'!E$107)
+($E786*'fnd base rates'!E$108)
+($F786*'fnd base rates'!E$109)
+($G786*'fnd base rates'!E$110)
+($H786*'fnd base rates'!E$111)
+($I786*'fnd base rates'!E$112)
+($J786*'fnd base rates'!E$113)
+($K786*'fnd base rates'!E$114)
+($M786*'fnd base rates'!E$116)
+($N786*'fnd base rates'!E$117)
+($O786*'fnd base rates'!E$118)
+($P786*VLOOKUP($S786+12,rate_basefnd,5)))
*$R786</f>
        <v>75331.469982719995</v>
      </c>
      <c r="X786" s="1">
        <f>(($D786*'fnd base rates'!F$107)
+($E786*'fnd base rates'!F$108)
+($F786*'fnd base rates'!F$109)
+($G786*'fnd base rates'!F$110)
+($H786*'fnd base rates'!F$111)
+($I786*'fnd base rates'!F$112)
+($J786*'fnd base rates'!F$113)
+($K786*'fnd base rates'!F$114)
+($M786*'fnd base rates'!F$116)
+($N786*'fnd base rates'!F$117)
+($O786*'fnd base rates'!F$118)
+($P786*VLOOKUP($S786+12,rate_basefnd,6)))
*$R786</f>
        <v>12380.828560640002</v>
      </c>
      <c r="Y786" s="1">
        <f>(($D786*'fnd base rates'!G$107)
+($E786*'fnd base rates'!G$108)
+($F786*'fnd base rates'!G$109)
+($G786*'fnd base rates'!G$110)
+($H786*'fnd base rates'!G$111)
+($I786*'fnd base rates'!G$112)
+($J786*'fnd base rates'!G$113)
+($K786*'fnd base rates'!G$114)
+($M786*'fnd base rates'!G$116)
+($N786*'fnd base rates'!G$117)
+($O786*'fnd base rates'!G$118)
+($P786*VLOOKUP($S786+12,rate_basefnd,7)))
*$R786</f>
        <v>2972.0167470399997</v>
      </c>
      <c r="Z786" s="1">
        <f>(($D786*'fnd base rates'!H$107)
+($E786*'fnd base rates'!H$108)
+($F786*'fnd base rates'!H$109)
+($G786*'fnd base rates'!H$110)
+($H786*'fnd base rates'!H$111)
+($I786*'fnd base rates'!H$112)
+($J786*'fnd base rates'!H$113)
+($K786*'fnd base rates'!H$114)
+($M786*'fnd base rates'!H$116)
+($N786*'fnd base rates'!H$117)
+($O786*'fnd base rates'!H$118)
+($P786*VLOOKUP($S786+12,rate_basefnd,8)))</f>
        <v>9081.2872080000016</v>
      </c>
      <c r="AA786" s="1">
        <f>(($D786*'fnd base rates'!I$107)
+($E786*'fnd base rates'!I$108)
+($F786*'fnd base rates'!I$109)
+($G786*'fnd base rates'!I$110)
+($H786*'fnd base rates'!I$111)
+($I786*'fnd base rates'!I$112)
+($J786*'fnd base rates'!I$113)
+($K786*'fnd base rates'!I$114)
+($M786*'fnd base rates'!I$116)
+($N786*'fnd base rates'!I$117)
+($O786*'fnd base rates'!I$118)
+($P786*VLOOKUP($S786+12,rate_basefnd,9)))
*$R786</f>
        <v>5895.6776</v>
      </c>
      <c r="AB786" s="1">
        <f>(($D786*'fnd base rates'!J$107)
+($E786*'fnd base rates'!J$108)
+($F786*'fnd base rates'!J$109)
+($G786*'fnd base rates'!J$110)
+($H786*'fnd base rates'!J$111)
+($I786*'fnd base rates'!J$112)
+($J786*'fnd base rates'!J$113)
+($K786*'fnd base rates'!J$114)
+($M786*'fnd base rates'!J$116)
+($N786*'fnd base rates'!J$117)
+($O786*'fnd base rates'!J$118)
+($P786*VLOOKUP($S786+12,rate_basefnd,10)))
*$R786</f>
        <v>9228.3176000000003</v>
      </c>
      <c r="AC786" s="1">
        <f>(($D786*'fnd base rates'!K$107)
+($E786*'fnd base rates'!K$108)
+($F786*'fnd base rates'!K$109)
+($G786*'fnd base rates'!K$110)
+($H786*'fnd base rates'!K$111)
+($I786*'fnd base rates'!K$112)
+($J786*'fnd base rates'!K$113)
+($K786*'fnd base rates'!K$114)
+($M786*'fnd base rates'!K$116)
+($N786*'fnd base rates'!K$117)
+($O786*'fnd base rates'!K$118)
+($P786*VLOOKUP($S786+12,rate_basefnd,11)))
*$R786</f>
        <v>15316.447273600003</v>
      </c>
      <c r="AD786" s="1">
        <f>(($D786*'fnd base rates'!L$107)
+($E786*'fnd base rates'!L$108)
+($F786*'fnd base rates'!L$109)
+($G786*'fnd base rates'!L$110)
+($H786*'fnd base rates'!L$111)
+($I786*'fnd base rates'!L$112)
+($J786*'fnd base rates'!L$113)
+($K786*'fnd base rates'!L$114)
+($M786*'fnd base rates'!L$116)
+($N786*'fnd base rates'!L$117)
+($O786*'fnd base rates'!L$118)
+($P786*VLOOKUP($S786+12,rate_basefnd,12)))</f>
        <v>19923.43016</v>
      </c>
      <c r="AE786" s="1">
        <f>(($D786*'fnd base rates'!M$107)
+($E786*'fnd base rates'!M$108)
+($F786*'fnd base rates'!M$109)
+($G786*'fnd base rates'!M$110)
+($H786*'fnd base rates'!M$111)
+($I786*'fnd base rates'!M$112)
+($J786*'fnd base rates'!M$113)
+($K786*'fnd base rates'!M$114)
+($M786*'fnd base rates'!M$116)
+($N786*'fnd base rates'!M$117)
+($O786*'fnd base rates'!M$118)
+($P786*VLOOKUP($S786+12,rate_basefnd,13)))</f>
        <v>0</v>
      </c>
      <c r="AF786" s="4">
        <f t="shared" si="919"/>
        <v>169249.69805312</v>
      </c>
      <c r="AH786" s="269">
        <f t="shared" si="920"/>
        <v>488219083</v>
      </c>
      <c r="AI786" s="4" t="str">
        <f t="shared" si="921"/>
        <v>488</v>
      </c>
      <c r="AJ786" s="2" t="str">
        <f t="shared" si="922"/>
        <v>219</v>
      </c>
      <c r="AK786" s="2" t="str">
        <f t="shared" si="923"/>
        <v>083</v>
      </c>
      <c r="AL786" s="4">
        <f t="shared" si="924"/>
        <v>1</v>
      </c>
      <c r="AM786" s="4">
        <f t="shared" si="915"/>
        <v>12</v>
      </c>
      <c r="AN786" s="4">
        <f t="shared" si="925"/>
        <v>169249.69805312</v>
      </c>
      <c r="AO786" s="4">
        <f t="shared" si="926"/>
        <v>14104</v>
      </c>
      <c r="AP786" s="4">
        <f t="shared" si="916"/>
        <v>0</v>
      </c>
      <c r="AQ786" s="4">
        <v>14104</v>
      </c>
      <c r="AW786" s="4">
        <v>14104</v>
      </c>
      <c r="AX786" s="5">
        <f t="shared" si="927"/>
        <v>0</v>
      </c>
      <c r="AY786" s="4">
        <v>14104</v>
      </c>
      <c r="AZ786" s="5"/>
      <c r="BB786" s="5">
        <f t="shared" ref="BB786" si="935">BC786-BA786</f>
        <v>0</v>
      </c>
    </row>
    <row r="787" spans="1:54" s="4" customFormat="1">
      <c r="A787" s="269">
        <v>488</v>
      </c>
      <c r="B787" s="2">
        <v>488219118</v>
      </c>
      <c r="C787" s="9" t="s">
        <v>308</v>
      </c>
      <c r="D787" s="14">
        <f>'fnd enro'!D787</f>
        <v>0</v>
      </c>
      <c r="E787" s="14">
        <f>'fnd enro'!E787</f>
        <v>0</v>
      </c>
      <c r="F787" s="14">
        <f>'fnd enro'!F787</f>
        <v>0</v>
      </c>
      <c r="G787" s="14">
        <f>'fnd enro'!G787</f>
        <v>1</v>
      </c>
      <c r="H787" s="14">
        <f>'fnd enro'!H787</f>
        <v>1</v>
      </c>
      <c r="I787" s="14">
        <f>'fnd enro'!I787</f>
        <v>0</v>
      </c>
      <c r="J787" s="14">
        <f>'fnd enro'!J787</f>
        <v>0</v>
      </c>
      <c r="K787" s="15">
        <f>'fnd enro'!K787</f>
        <v>7.7200000000000005E-2</v>
      </c>
      <c r="L787" s="14">
        <f>'fnd enro'!L787</f>
        <v>0</v>
      </c>
      <c r="M787" s="14">
        <f>'fnd enro'!M787</f>
        <v>0</v>
      </c>
      <c r="N787" s="14">
        <f>'fnd enro'!N787</f>
        <v>0</v>
      </c>
      <c r="O787" s="14">
        <f>'fnd enro'!O787</f>
        <v>0</v>
      </c>
      <c r="P787" s="14">
        <f>'fnd enro'!P787</f>
        <v>2</v>
      </c>
      <c r="Q787" s="14">
        <f>'fnd enro'!R787</f>
        <v>2</v>
      </c>
      <c r="R787" s="15">
        <f t="shared" si="918"/>
        <v>1.06</v>
      </c>
      <c r="S787" s="14">
        <f>VALUE('fnd enro'!Q787)</f>
        <v>5</v>
      </c>
      <c r="T787" s="2"/>
      <c r="U787" s="1">
        <f>(($D787*'fnd base rates'!C$107)
+($E787*'fnd base rates'!C$108)
+($F787*'fnd base rates'!C$109)
+($G787*'fnd base rates'!C$110)
+($H787*'fnd base rates'!C$111)
+($I787*'fnd base rates'!C$112)
+($J787*'fnd base rates'!C$113)
+($K787*'fnd base rates'!C$114)
+($M787*'fnd base rates'!C$116)
+($N787*'fnd base rates'!C$117)
+($O787*'fnd base rates'!C$118)
+($P787*VLOOKUP($S787+12,rate_basefnd,3)))
*$R787</f>
        <v>1264.2224535200003</v>
      </c>
      <c r="V787" s="1">
        <f>(($D787*'fnd base rates'!D$107)
+($E787*'fnd base rates'!D$108)
+($F787*'fnd base rates'!D$109)
+($G787*'fnd base rates'!D$110)
+($H787*'fnd base rates'!D$111)
+($I787*'fnd base rates'!D$112)
+($J787*'fnd base rates'!D$113)
+($K787*'fnd base rates'!D$114)
+($M787*'fnd base rates'!D$116)
+($N787*'fnd base rates'!D$117)
+($O787*'fnd base rates'!D$118)
+($P787*VLOOKUP($S787+12,rate_basefnd,4)))
*$R787</f>
        <v>2223.3288000000002</v>
      </c>
      <c r="W787" s="1">
        <f>(($D787*'fnd base rates'!E$107)
+($E787*'fnd base rates'!E$108)
+($F787*'fnd base rates'!E$109)
+($G787*'fnd base rates'!E$110)
+($H787*'fnd base rates'!E$111)
+($I787*'fnd base rates'!E$112)
+($J787*'fnd base rates'!E$113)
+($K787*'fnd base rates'!E$114)
+($M787*'fnd base rates'!E$116)
+($N787*'fnd base rates'!E$117)
+($O787*'fnd base rates'!E$118)
+($P787*VLOOKUP($S787+12,rate_basefnd,5)))
*$R787</f>
        <v>13650.818597120002</v>
      </c>
      <c r="X787" s="1">
        <f>(($D787*'fnd base rates'!F$107)
+($E787*'fnd base rates'!F$108)
+($F787*'fnd base rates'!F$109)
+($G787*'fnd base rates'!F$110)
+($H787*'fnd base rates'!F$111)
+($I787*'fnd base rates'!F$112)
+($J787*'fnd base rates'!F$113)
+($K787*'fnd base rates'!F$114)
+($M787*'fnd base rates'!F$116)
+($N787*'fnd base rates'!F$117)
+($O787*'fnd base rates'!F$118)
+($P787*VLOOKUP($S787+12,rate_basefnd,6)))
*$R787</f>
        <v>2377.39219344</v>
      </c>
      <c r="Y787" s="1">
        <f>(($D787*'fnd base rates'!G$107)
+($E787*'fnd base rates'!G$108)
+($F787*'fnd base rates'!G$109)
+($G787*'fnd base rates'!G$110)
+($H787*'fnd base rates'!G$111)
+($I787*'fnd base rates'!G$112)
+($J787*'fnd base rates'!G$113)
+($K787*'fnd base rates'!G$114)
+($M787*'fnd base rates'!G$116)
+($N787*'fnd base rates'!G$117)
+($O787*'fnd base rates'!G$118)
+($P787*VLOOKUP($S787+12,rate_basefnd,7)))
*$R787</f>
        <v>629.58335784000008</v>
      </c>
      <c r="Z787" s="1">
        <f>(($D787*'fnd base rates'!H$107)
+($E787*'fnd base rates'!H$108)
+($F787*'fnd base rates'!H$109)
+($G787*'fnd base rates'!H$110)
+($H787*'fnd base rates'!H$111)
+($I787*'fnd base rates'!H$112)
+($J787*'fnd base rates'!H$113)
+($K787*'fnd base rates'!H$114)
+($M787*'fnd base rates'!H$116)
+($N787*'fnd base rates'!H$117)
+($O787*'fnd base rates'!H$118)
+($P787*VLOOKUP($S787+12,rate_basefnd,8)))</f>
        <v>1088.0578680000001</v>
      </c>
      <c r="AA787" s="1">
        <f>(($D787*'fnd base rates'!I$107)
+($E787*'fnd base rates'!I$108)
+($F787*'fnd base rates'!I$109)
+($G787*'fnd base rates'!I$110)
+($H787*'fnd base rates'!I$111)
+($I787*'fnd base rates'!I$112)
+($J787*'fnd base rates'!I$113)
+($K787*'fnd base rates'!I$114)
+($M787*'fnd base rates'!I$116)
+($N787*'fnd base rates'!I$117)
+($O787*'fnd base rates'!I$118)
+($P787*VLOOKUP($S787+12,rate_basefnd,9)))
*$R787</f>
        <v>946.89800000000002</v>
      </c>
      <c r="AB787" s="1">
        <f>(($D787*'fnd base rates'!J$107)
+($E787*'fnd base rates'!J$108)
+($F787*'fnd base rates'!J$109)
+($G787*'fnd base rates'!J$110)
+($H787*'fnd base rates'!J$111)
+($I787*'fnd base rates'!J$112)
+($J787*'fnd base rates'!J$113)
+($K787*'fnd base rates'!J$114)
+($M787*'fnd base rates'!J$116)
+($N787*'fnd base rates'!J$117)
+($O787*'fnd base rates'!J$118)
+($P787*VLOOKUP($S787+12,rate_basefnd,10)))
*$R787</f>
        <v>1660.4369999999999</v>
      </c>
      <c r="AC787" s="1">
        <f>(($D787*'fnd base rates'!K$107)
+($E787*'fnd base rates'!K$108)
+($F787*'fnd base rates'!K$109)
+($G787*'fnd base rates'!K$110)
+($H787*'fnd base rates'!K$111)
+($I787*'fnd base rates'!K$112)
+($J787*'fnd base rates'!K$113)
+($K787*'fnd base rates'!K$114)
+($M787*'fnd base rates'!K$116)
+($N787*'fnd base rates'!K$117)
+($O787*'fnd base rates'!K$118)
+($P787*VLOOKUP($S787+12,rate_basefnd,11)))
*$R787</f>
        <v>2419.3119455999999</v>
      </c>
      <c r="AD787" s="1">
        <f>(($D787*'fnd base rates'!L$107)
+($E787*'fnd base rates'!L$108)
+($F787*'fnd base rates'!L$109)
+($G787*'fnd base rates'!L$110)
+($H787*'fnd base rates'!L$111)
+($I787*'fnd base rates'!L$112)
+($J787*'fnd base rates'!L$113)
+($K787*'fnd base rates'!L$114)
+($M787*'fnd base rates'!L$116)
+($N787*'fnd base rates'!L$117)
+($O787*'fnd base rates'!L$118)
+($P787*VLOOKUP($S787+12,rate_basefnd,12)))</f>
        <v>3854.4933599999999</v>
      </c>
      <c r="AE787" s="1">
        <f>(($D787*'fnd base rates'!M$107)
+($E787*'fnd base rates'!M$108)
+($F787*'fnd base rates'!M$109)
+($G787*'fnd base rates'!M$110)
+($H787*'fnd base rates'!M$111)
+($I787*'fnd base rates'!M$112)
+($J787*'fnd base rates'!M$113)
+($K787*'fnd base rates'!M$114)
+($M787*'fnd base rates'!M$116)
+($N787*'fnd base rates'!M$117)
+($O787*'fnd base rates'!M$118)
+($P787*VLOOKUP($S787+12,rate_basefnd,13)))</f>
        <v>0</v>
      </c>
      <c r="AF787" s="4">
        <f t="shared" si="919"/>
        <v>30114.543575520001</v>
      </c>
      <c r="AH787" s="269">
        <f t="shared" si="920"/>
        <v>488219118</v>
      </c>
      <c r="AI787" s="4" t="str">
        <f t="shared" si="921"/>
        <v>488</v>
      </c>
      <c r="AJ787" s="2" t="str">
        <f t="shared" si="922"/>
        <v>219</v>
      </c>
      <c r="AK787" s="2" t="str">
        <f t="shared" si="923"/>
        <v>118</v>
      </c>
      <c r="AL787" s="4">
        <f t="shared" si="924"/>
        <v>1</v>
      </c>
      <c r="AM787" s="4">
        <f t="shared" si="915"/>
        <v>2</v>
      </c>
      <c r="AN787" s="4">
        <f t="shared" si="925"/>
        <v>30114.543575520001</v>
      </c>
      <c r="AO787" s="4">
        <f t="shared" si="926"/>
        <v>15057</v>
      </c>
      <c r="AP787" s="4">
        <f t="shared" si="916"/>
        <v>0</v>
      </c>
      <c r="AQ787" s="4">
        <v>15057</v>
      </c>
      <c r="AW787" s="4">
        <v>15057</v>
      </c>
      <c r="AX787" s="5">
        <f t="shared" si="927"/>
        <v>0</v>
      </c>
      <c r="AY787" s="4">
        <v>15057</v>
      </c>
      <c r="AZ787" s="5"/>
      <c r="BB787" s="5">
        <f t="shared" ref="BB787" si="936">BC787-BA787</f>
        <v>0</v>
      </c>
    </row>
    <row r="788" spans="1:54" s="4" customFormat="1">
      <c r="A788" s="269">
        <v>488</v>
      </c>
      <c r="B788" s="2">
        <v>488219122</v>
      </c>
      <c r="C788" s="9" t="s">
        <v>308</v>
      </c>
      <c r="D788" s="14">
        <f>'fnd enro'!D788</f>
        <v>0</v>
      </c>
      <c r="E788" s="14">
        <f>'fnd enro'!E788</f>
        <v>0</v>
      </c>
      <c r="F788" s="14">
        <f>'fnd enro'!F788</f>
        <v>4</v>
      </c>
      <c r="G788" s="14">
        <f>'fnd enro'!G788</f>
        <v>11</v>
      </c>
      <c r="H788" s="14">
        <f>'fnd enro'!H788</f>
        <v>2</v>
      </c>
      <c r="I788" s="14">
        <f>'fnd enro'!I788</f>
        <v>11</v>
      </c>
      <c r="J788" s="14">
        <f>'fnd enro'!J788</f>
        <v>0</v>
      </c>
      <c r="K788" s="15">
        <f>'fnd enro'!K788</f>
        <v>1.0808</v>
      </c>
      <c r="L788" s="14">
        <f>'fnd enro'!L788</f>
        <v>0</v>
      </c>
      <c r="M788" s="14">
        <f>'fnd enro'!M788</f>
        <v>4</v>
      </c>
      <c r="N788" s="14">
        <f>'fnd enro'!N788</f>
        <v>0</v>
      </c>
      <c r="O788" s="14">
        <f>'fnd enro'!O788</f>
        <v>0</v>
      </c>
      <c r="P788" s="14">
        <f>'fnd enro'!P788</f>
        <v>9</v>
      </c>
      <c r="Q788" s="14">
        <f>'fnd enro'!R788</f>
        <v>28</v>
      </c>
      <c r="R788" s="15">
        <f t="shared" si="918"/>
        <v>1.06</v>
      </c>
      <c r="S788" s="14">
        <f>VALUE('fnd enro'!Q788)</f>
        <v>3</v>
      </c>
      <c r="T788" s="2"/>
      <c r="U788" s="1">
        <f>(($D788*'fnd base rates'!C$107)
+($E788*'fnd base rates'!C$108)
+($F788*'fnd base rates'!C$109)
+($G788*'fnd base rates'!C$110)
+($H788*'fnd base rates'!C$111)
+($I788*'fnd base rates'!C$112)
+($J788*'fnd base rates'!C$113)
+($K788*'fnd base rates'!C$114)
+($M788*'fnd base rates'!C$116)
+($N788*'fnd base rates'!C$117)
+($O788*'fnd base rates'!C$118)
+($P788*VLOOKUP($S788+12,rate_basefnd,3)))
*$R788</f>
        <v>16893.917149280001</v>
      </c>
      <c r="V788" s="1">
        <f>(($D788*'fnd base rates'!D$107)
+($E788*'fnd base rates'!D$108)
+($F788*'fnd base rates'!D$109)
+($G788*'fnd base rates'!D$110)
+($H788*'fnd base rates'!D$111)
+($I788*'fnd base rates'!D$112)
+($J788*'fnd base rates'!D$113)
+($K788*'fnd base rates'!D$114)
+($M788*'fnd base rates'!D$116)
+($N788*'fnd base rates'!D$117)
+($O788*'fnd base rates'!D$118)
+($P788*VLOOKUP($S788+12,rate_basefnd,4)))
*$R788</f>
        <v>26030.409400000008</v>
      </c>
      <c r="W788" s="1">
        <f>(($D788*'fnd base rates'!E$107)
+($E788*'fnd base rates'!E$108)
+($F788*'fnd base rates'!E$109)
+($G788*'fnd base rates'!E$110)
+($H788*'fnd base rates'!E$111)
+($I788*'fnd base rates'!E$112)
+($J788*'fnd base rates'!E$113)
+($K788*'fnd base rates'!E$114)
+($M788*'fnd base rates'!E$116)
+($N788*'fnd base rates'!E$117)
+($O788*'fnd base rates'!E$118)
+($P788*VLOOKUP($S788+12,rate_basefnd,5)))
*$R788</f>
        <v>156672.90835968</v>
      </c>
      <c r="X788" s="1">
        <f>(($D788*'fnd base rates'!F$107)
+($E788*'fnd base rates'!F$108)
+($F788*'fnd base rates'!F$109)
+($G788*'fnd base rates'!F$110)
+($H788*'fnd base rates'!F$111)
+($I788*'fnd base rates'!F$112)
+($J788*'fnd base rates'!F$113)
+($K788*'fnd base rates'!F$114)
+($M788*'fnd base rates'!F$116)
+($N788*'fnd base rates'!F$117)
+($O788*'fnd base rates'!F$118)
+($P788*VLOOKUP($S788+12,rate_basefnd,6)))
*$R788</f>
        <v>33036.256308160009</v>
      </c>
      <c r="Y788" s="1">
        <f>(($D788*'fnd base rates'!G$107)
+($E788*'fnd base rates'!G$108)
+($F788*'fnd base rates'!G$109)
+($G788*'fnd base rates'!G$110)
+($H788*'fnd base rates'!G$111)
+($I788*'fnd base rates'!G$112)
+($J788*'fnd base rates'!G$113)
+($K788*'fnd base rates'!G$114)
+($M788*'fnd base rates'!G$116)
+($N788*'fnd base rates'!G$117)
+($O788*'fnd base rates'!G$118)
+($P788*VLOOKUP($S788+12,rate_basefnd,7)))
*$R788</f>
        <v>6193.6032097600009</v>
      </c>
      <c r="Z788" s="1">
        <f>(($D788*'fnd base rates'!H$107)
+($E788*'fnd base rates'!H$108)
+($F788*'fnd base rates'!H$109)
+($G788*'fnd base rates'!H$110)
+($H788*'fnd base rates'!H$111)
+($I788*'fnd base rates'!H$112)
+($J788*'fnd base rates'!H$113)
+($K788*'fnd base rates'!H$114)
+($M788*'fnd base rates'!H$116)
+($N788*'fnd base rates'!H$117)
+($O788*'fnd base rates'!H$118)
+($P788*VLOOKUP($S788+12,rate_basefnd,8)))</f>
        <v>18689.270152000001</v>
      </c>
      <c r="AA788" s="1">
        <f>(($D788*'fnd base rates'!I$107)
+($E788*'fnd base rates'!I$108)
+($F788*'fnd base rates'!I$109)
+($G788*'fnd base rates'!I$110)
+($H788*'fnd base rates'!I$111)
+($I788*'fnd base rates'!I$112)
+($J788*'fnd base rates'!I$113)
+($K788*'fnd base rates'!I$114)
+($M788*'fnd base rates'!I$116)
+($N788*'fnd base rates'!I$117)
+($O788*'fnd base rates'!I$118)
+($P788*VLOOKUP($S788+12,rate_basefnd,9)))
*$R788</f>
        <v>11944.747800000001</v>
      </c>
      <c r="AB788" s="1">
        <f>(($D788*'fnd base rates'!J$107)
+($E788*'fnd base rates'!J$108)
+($F788*'fnd base rates'!J$109)
+($G788*'fnd base rates'!J$110)
+($H788*'fnd base rates'!J$111)
+($I788*'fnd base rates'!J$112)
+($J788*'fnd base rates'!J$113)
+($K788*'fnd base rates'!J$114)
+($M788*'fnd base rates'!J$116)
+($N788*'fnd base rates'!J$117)
+($O788*'fnd base rates'!J$118)
+($P788*VLOOKUP($S788+12,rate_basefnd,10)))
*$R788</f>
        <v>14814.782600000004</v>
      </c>
      <c r="AC788" s="1">
        <f>(($D788*'fnd base rates'!K$107)
+($E788*'fnd base rates'!K$108)
+($F788*'fnd base rates'!K$109)
+($G788*'fnd base rates'!K$110)
+($H788*'fnd base rates'!K$111)
+($I788*'fnd base rates'!K$112)
+($J788*'fnd base rates'!K$113)
+($K788*'fnd base rates'!K$114)
+($M788*'fnd base rates'!K$116)
+($N788*'fnd base rates'!K$117)
+($O788*'fnd base rates'!K$118)
+($P788*VLOOKUP($S788+12,rate_basefnd,11)))
*$R788</f>
        <v>34695.8422384</v>
      </c>
      <c r="AD788" s="1">
        <f>(($D788*'fnd base rates'!L$107)
+($E788*'fnd base rates'!L$108)
+($F788*'fnd base rates'!L$109)
+($G788*'fnd base rates'!L$110)
+($H788*'fnd base rates'!L$111)
+($I788*'fnd base rates'!L$112)
+($J788*'fnd base rates'!L$113)
+($K788*'fnd base rates'!L$114)
+($M788*'fnd base rates'!L$116)
+($N788*'fnd base rates'!L$117)
+($O788*'fnd base rates'!L$118)
+($P788*VLOOKUP($S788+12,rate_basefnd,12)))</f>
        <v>44722.097040000008</v>
      </c>
      <c r="AE788" s="1">
        <f>(($D788*'fnd base rates'!M$107)
+($E788*'fnd base rates'!M$108)
+($F788*'fnd base rates'!M$109)
+($G788*'fnd base rates'!M$110)
+($H788*'fnd base rates'!M$111)
+($I788*'fnd base rates'!M$112)
+($J788*'fnd base rates'!M$113)
+($K788*'fnd base rates'!M$114)
+($M788*'fnd base rates'!M$116)
+($N788*'fnd base rates'!M$117)
+($O788*'fnd base rates'!M$118)
+($P788*VLOOKUP($S788+12,rate_basefnd,13)))</f>
        <v>0</v>
      </c>
      <c r="AF788" s="4">
        <f t="shared" si="919"/>
        <v>363693.83425728005</v>
      </c>
      <c r="AH788" s="269">
        <f t="shared" si="920"/>
        <v>488219122</v>
      </c>
      <c r="AI788" s="4" t="str">
        <f t="shared" si="921"/>
        <v>488</v>
      </c>
      <c r="AJ788" s="2" t="str">
        <f t="shared" si="922"/>
        <v>219</v>
      </c>
      <c r="AK788" s="2" t="str">
        <f t="shared" si="923"/>
        <v>122</v>
      </c>
      <c r="AL788" s="4">
        <f t="shared" si="924"/>
        <v>1</v>
      </c>
      <c r="AM788" s="4">
        <f t="shared" si="915"/>
        <v>28</v>
      </c>
      <c r="AN788" s="4">
        <f t="shared" si="925"/>
        <v>363693.83425728005</v>
      </c>
      <c r="AO788" s="4">
        <f t="shared" si="926"/>
        <v>12989</v>
      </c>
      <c r="AP788" s="4">
        <f t="shared" si="916"/>
        <v>0</v>
      </c>
      <c r="AQ788" s="4">
        <v>12989</v>
      </c>
      <c r="AW788" s="4">
        <v>12989</v>
      </c>
      <c r="AX788" s="5">
        <f t="shared" si="927"/>
        <v>0</v>
      </c>
      <c r="AY788" s="4">
        <v>12989</v>
      </c>
      <c r="AZ788" s="5"/>
      <c r="BB788" s="5">
        <f t="shared" ref="BB788" si="937">BC788-BA788</f>
        <v>0</v>
      </c>
    </row>
    <row r="789" spans="1:54" s="4" customFormat="1">
      <c r="A789" s="269">
        <v>488</v>
      </c>
      <c r="B789" s="2">
        <v>488219131</v>
      </c>
      <c r="C789" s="9" t="s">
        <v>308</v>
      </c>
      <c r="D789" s="14">
        <f>'fnd enro'!D789</f>
        <v>0</v>
      </c>
      <c r="E789" s="14">
        <f>'fnd enro'!E789</f>
        <v>0</v>
      </c>
      <c r="F789" s="14">
        <f>'fnd enro'!F789</f>
        <v>1</v>
      </c>
      <c r="G789" s="14">
        <f>'fnd enro'!G789</f>
        <v>1</v>
      </c>
      <c r="H789" s="14">
        <f>'fnd enro'!H789</f>
        <v>2</v>
      </c>
      <c r="I789" s="14">
        <f>'fnd enro'!I789</f>
        <v>7</v>
      </c>
      <c r="J789" s="14">
        <f>'fnd enro'!J789</f>
        <v>0</v>
      </c>
      <c r="K789" s="15">
        <f>'fnd enro'!K789</f>
        <v>0.42459999999999998</v>
      </c>
      <c r="L789" s="14">
        <f>'fnd enro'!L789</f>
        <v>0</v>
      </c>
      <c r="M789" s="14">
        <f>'fnd enro'!M789</f>
        <v>0</v>
      </c>
      <c r="N789" s="14">
        <f>'fnd enro'!N789</f>
        <v>0</v>
      </c>
      <c r="O789" s="14">
        <f>'fnd enro'!O789</f>
        <v>0</v>
      </c>
      <c r="P789" s="14">
        <f>'fnd enro'!P789</f>
        <v>0</v>
      </c>
      <c r="Q789" s="14">
        <f>'fnd enro'!R789</f>
        <v>11</v>
      </c>
      <c r="R789" s="15">
        <f t="shared" si="918"/>
        <v>1.06</v>
      </c>
      <c r="S789" s="14">
        <f>VALUE('fnd enro'!Q789)</f>
        <v>2</v>
      </c>
      <c r="T789" s="2"/>
      <c r="U789" s="1">
        <f>(($D789*'fnd base rates'!C$107)
+($E789*'fnd base rates'!C$108)
+($F789*'fnd base rates'!C$109)
+($G789*'fnd base rates'!C$110)
+($H789*'fnd base rates'!C$111)
+($I789*'fnd base rates'!C$112)
+($J789*'fnd base rates'!C$113)
+($K789*'fnd base rates'!C$114)
+($M789*'fnd base rates'!C$116)
+($N789*'fnd base rates'!C$117)
+($O789*'fnd base rates'!C$118)
+($P789*VLOOKUP($S789+12,rate_basefnd,3)))
*$R789</f>
        <v>6255.1392943600013</v>
      </c>
      <c r="V789" s="1">
        <f>(($D789*'fnd base rates'!D$107)
+($E789*'fnd base rates'!D$108)
+($F789*'fnd base rates'!D$109)
+($G789*'fnd base rates'!D$110)
+($H789*'fnd base rates'!D$111)
+($I789*'fnd base rates'!D$112)
+($J789*'fnd base rates'!D$113)
+($K789*'fnd base rates'!D$114)
+($M789*'fnd base rates'!D$116)
+($N789*'fnd base rates'!D$117)
+($O789*'fnd base rates'!D$118)
+($P789*VLOOKUP($S789+12,rate_basefnd,4)))
*$R789</f>
        <v>8920.832800000002</v>
      </c>
      <c r="W789" s="1">
        <f>(($D789*'fnd base rates'!E$107)
+($E789*'fnd base rates'!E$108)
+($F789*'fnd base rates'!E$109)
+($G789*'fnd base rates'!E$110)
+($H789*'fnd base rates'!E$111)
+($I789*'fnd base rates'!E$112)
+($J789*'fnd base rates'!E$113)
+($K789*'fnd base rates'!E$114)
+($M789*'fnd base rates'!E$116)
+($N789*'fnd base rates'!E$117)
+($O789*'fnd base rates'!E$118)
+($P789*VLOOKUP($S789+12,rate_basefnd,5)))
*$R789</f>
        <v>52009.190584159995</v>
      </c>
      <c r="X789" s="1">
        <f>(($D789*'fnd base rates'!F$107)
+($E789*'fnd base rates'!F$108)
+($F789*'fnd base rates'!F$109)
+($G789*'fnd base rates'!F$110)
+($H789*'fnd base rates'!F$111)
+($I789*'fnd base rates'!F$112)
+($J789*'fnd base rates'!F$113)
+($K789*'fnd base rates'!F$114)
+($M789*'fnd base rates'!F$116)
+($N789*'fnd base rates'!F$117)
+($O789*'fnd base rates'!F$118)
+($P789*VLOOKUP($S789+12,rate_basefnd,6)))
*$R789</f>
        <v>11335.481563920001</v>
      </c>
      <c r="Y789" s="1">
        <f>(($D789*'fnd base rates'!G$107)
+($E789*'fnd base rates'!G$108)
+($F789*'fnd base rates'!G$109)
+($G789*'fnd base rates'!G$110)
+($H789*'fnd base rates'!G$111)
+($I789*'fnd base rates'!G$112)
+($J789*'fnd base rates'!G$113)
+($K789*'fnd base rates'!G$114)
+($M789*'fnd base rates'!G$116)
+($N789*'fnd base rates'!G$117)
+($O789*'fnd base rates'!G$118)
+($P789*VLOOKUP($S789+12,rate_basefnd,7)))
*$R789</f>
        <v>1905.5154681199999</v>
      </c>
      <c r="Z789" s="1">
        <f>(($D789*'fnd base rates'!H$107)
+($E789*'fnd base rates'!H$108)
+($F789*'fnd base rates'!H$109)
+($G789*'fnd base rates'!H$110)
+($H789*'fnd base rates'!H$111)
+($I789*'fnd base rates'!H$112)
+($J789*'fnd base rates'!H$113)
+($K789*'fnd base rates'!H$114)
+($M789*'fnd base rates'!H$116)
+($N789*'fnd base rates'!H$117)
+($O789*'fnd base rates'!H$118)
+($P789*VLOOKUP($S789+12,rate_basefnd,8)))</f>
        <v>7890.308274</v>
      </c>
      <c r="AA789" s="1">
        <f>(($D789*'fnd base rates'!I$107)
+($E789*'fnd base rates'!I$108)
+($F789*'fnd base rates'!I$109)
+($G789*'fnd base rates'!I$110)
+($H789*'fnd base rates'!I$111)
+($I789*'fnd base rates'!I$112)
+($J789*'fnd base rates'!I$113)
+($K789*'fnd base rates'!I$114)
+($M789*'fnd base rates'!I$116)
+($N789*'fnd base rates'!I$117)
+($O789*'fnd base rates'!I$118)
+($P789*VLOOKUP($S789+12,rate_basefnd,9)))
*$R789</f>
        <v>4578.8396000000002</v>
      </c>
      <c r="AB789" s="1">
        <f>(($D789*'fnd base rates'!J$107)
+($E789*'fnd base rates'!J$108)
+($F789*'fnd base rates'!J$109)
+($G789*'fnd base rates'!J$110)
+($H789*'fnd base rates'!J$111)
+($I789*'fnd base rates'!J$112)
+($J789*'fnd base rates'!J$113)
+($K789*'fnd base rates'!J$114)
+($M789*'fnd base rates'!J$116)
+($N789*'fnd base rates'!J$117)
+($O789*'fnd base rates'!J$118)
+($P789*VLOOKUP($S789+12,rate_basefnd,10)))
*$R789</f>
        <v>5053.8150000000005</v>
      </c>
      <c r="AC789" s="1">
        <f>(($D789*'fnd base rates'!K$107)
+($E789*'fnd base rates'!K$108)
+($F789*'fnd base rates'!K$109)
+($G789*'fnd base rates'!K$110)
+($H789*'fnd base rates'!K$111)
+($I789*'fnd base rates'!K$112)
+($J789*'fnd base rates'!K$113)
+($K789*'fnd base rates'!K$114)
+($M789*'fnd base rates'!K$116)
+($N789*'fnd base rates'!K$117)
+($O789*'fnd base rates'!K$118)
+($P789*VLOOKUP($S789+12,rate_basefnd,11)))
*$R789</f>
        <v>13372.0682008</v>
      </c>
      <c r="AD789" s="1">
        <f>(($D789*'fnd base rates'!L$107)
+($E789*'fnd base rates'!L$108)
+($F789*'fnd base rates'!L$109)
+($G789*'fnd base rates'!L$110)
+($H789*'fnd base rates'!L$111)
+($I789*'fnd base rates'!L$112)
+($J789*'fnd base rates'!L$113)
+($K789*'fnd base rates'!L$114)
+($M789*'fnd base rates'!L$116)
+($N789*'fnd base rates'!L$117)
+($O789*'fnd base rates'!L$118)
+($P789*VLOOKUP($S789+12,rate_basefnd,12)))</f>
        <v>15501.123480000002</v>
      </c>
      <c r="AE789" s="1">
        <f>(($D789*'fnd base rates'!M$107)
+($E789*'fnd base rates'!M$108)
+($F789*'fnd base rates'!M$109)
+($G789*'fnd base rates'!M$110)
+($H789*'fnd base rates'!M$111)
+($I789*'fnd base rates'!M$112)
+($J789*'fnd base rates'!M$113)
+($K789*'fnd base rates'!M$114)
+($M789*'fnd base rates'!M$116)
+($N789*'fnd base rates'!M$117)
+($O789*'fnd base rates'!M$118)
+($P789*VLOOKUP($S789+12,rate_basefnd,13)))</f>
        <v>0</v>
      </c>
      <c r="AF789" s="4">
        <f t="shared" si="919"/>
        <v>126822.31426535998</v>
      </c>
      <c r="AH789" s="269">
        <f t="shared" si="920"/>
        <v>488219131</v>
      </c>
      <c r="AI789" s="4" t="str">
        <f t="shared" si="921"/>
        <v>488</v>
      </c>
      <c r="AJ789" s="2" t="str">
        <f t="shared" si="922"/>
        <v>219</v>
      </c>
      <c r="AK789" s="2" t="str">
        <f t="shared" si="923"/>
        <v>131</v>
      </c>
      <c r="AL789" s="4">
        <f t="shared" si="924"/>
        <v>1</v>
      </c>
      <c r="AM789" s="4">
        <f t="shared" si="915"/>
        <v>11</v>
      </c>
      <c r="AN789" s="4">
        <f t="shared" si="925"/>
        <v>126822.31426535998</v>
      </c>
      <c r="AO789" s="4">
        <f t="shared" si="926"/>
        <v>11529</v>
      </c>
      <c r="AP789" s="4">
        <f t="shared" si="916"/>
        <v>0</v>
      </c>
      <c r="AQ789" s="4">
        <v>11529</v>
      </c>
      <c r="AW789" s="4">
        <v>11529</v>
      </c>
      <c r="AX789" s="5">
        <f t="shared" si="927"/>
        <v>0</v>
      </c>
      <c r="AY789" s="4">
        <v>11529</v>
      </c>
      <c r="AZ789" s="5"/>
      <c r="BB789" s="5">
        <f t="shared" ref="BB789" si="938">BC789-BA789</f>
        <v>0</v>
      </c>
    </row>
    <row r="790" spans="1:54" s="4" customFormat="1">
      <c r="A790" s="269">
        <v>488</v>
      </c>
      <c r="B790" s="2">
        <v>488219133</v>
      </c>
      <c r="C790" s="9" t="s">
        <v>308</v>
      </c>
      <c r="D790" s="14">
        <f>'fnd enro'!D790</f>
        <v>0</v>
      </c>
      <c r="E790" s="14">
        <f>'fnd enro'!E790</f>
        <v>0</v>
      </c>
      <c r="F790" s="14">
        <f>'fnd enro'!F790</f>
        <v>4</v>
      </c>
      <c r="G790" s="14">
        <f>'fnd enro'!G790</f>
        <v>9</v>
      </c>
      <c r="H790" s="14">
        <f>'fnd enro'!H790</f>
        <v>5</v>
      </c>
      <c r="I790" s="14">
        <f>'fnd enro'!I790</f>
        <v>11</v>
      </c>
      <c r="J790" s="14">
        <f>'fnd enro'!J790</f>
        <v>0</v>
      </c>
      <c r="K790" s="15">
        <f>'fnd enro'!K790</f>
        <v>1.1194</v>
      </c>
      <c r="L790" s="14">
        <f>'fnd enro'!L790</f>
        <v>0</v>
      </c>
      <c r="M790" s="14">
        <f>'fnd enro'!M790</f>
        <v>7</v>
      </c>
      <c r="N790" s="14">
        <f>'fnd enro'!N790</f>
        <v>0</v>
      </c>
      <c r="O790" s="14">
        <f>'fnd enro'!O790</f>
        <v>0</v>
      </c>
      <c r="P790" s="14">
        <f>'fnd enro'!P790</f>
        <v>10</v>
      </c>
      <c r="Q790" s="14">
        <f>'fnd enro'!R790</f>
        <v>29</v>
      </c>
      <c r="R790" s="15">
        <f t="shared" si="918"/>
        <v>1.06</v>
      </c>
      <c r="S790" s="14">
        <f>VALUE('fnd enro'!Q790)</f>
        <v>9</v>
      </c>
      <c r="T790" s="2"/>
      <c r="U790" s="1">
        <f>(($D790*'fnd base rates'!C$107)
+($E790*'fnd base rates'!C$108)
+($F790*'fnd base rates'!C$109)
+($G790*'fnd base rates'!C$110)
+($H790*'fnd base rates'!C$111)
+($I790*'fnd base rates'!C$112)
+($J790*'fnd base rates'!C$113)
+($K790*'fnd base rates'!C$114)
+($M790*'fnd base rates'!C$116)
+($N790*'fnd base rates'!C$117)
+($O790*'fnd base rates'!C$118)
+($P790*VLOOKUP($S790+12,rate_basefnd,3)))
*$R790</f>
        <v>18044.484976040003</v>
      </c>
      <c r="V790" s="1">
        <f>(($D790*'fnd base rates'!D$107)
+($E790*'fnd base rates'!D$108)
+($F790*'fnd base rates'!D$109)
+($G790*'fnd base rates'!D$110)
+($H790*'fnd base rates'!D$111)
+($I790*'fnd base rates'!D$112)
+($J790*'fnd base rates'!D$113)
+($K790*'fnd base rates'!D$114)
+($M790*'fnd base rates'!D$116)
+($N790*'fnd base rates'!D$117)
+($O790*'fnd base rates'!D$118)
+($P790*VLOOKUP($S790+12,rate_basefnd,4)))
*$R790</f>
        <v>28636.811600000001</v>
      </c>
      <c r="W790" s="1">
        <f>(($D790*'fnd base rates'!E$107)
+($E790*'fnd base rates'!E$108)
+($F790*'fnd base rates'!E$109)
+($G790*'fnd base rates'!E$110)
+($H790*'fnd base rates'!E$111)
+($I790*'fnd base rates'!E$112)
+($J790*'fnd base rates'!E$113)
+($K790*'fnd base rates'!E$114)
+($M790*'fnd base rates'!E$116)
+($N790*'fnd base rates'!E$117)
+($O790*'fnd base rates'!E$118)
+($P790*VLOOKUP($S790+12,rate_basefnd,5)))
*$R790</f>
        <v>175419.53875824</v>
      </c>
      <c r="X790" s="1">
        <f>(($D790*'fnd base rates'!F$107)
+($E790*'fnd base rates'!F$108)
+($F790*'fnd base rates'!F$109)
+($G790*'fnd base rates'!F$110)
+($H790*'fnd base rates'!F$111)
+($I790*'fnd base rates'!F$112)
+($J790*'fnd base rates'!F$113)
+($K790*'fnd base rates'!F$114)
+($M790*'fnd base rates'!F$116)
+($N790*'fnd base rates'!F$117)
+($O790*'fnd base rates'!F$118)
+($P790*VLOOKUP($S790+12,rate_basefnd,6)))
*$R790</f>
        <v>34119.890504880001</v>
      </c>
      <c r="Y790" s="1">
        <f>(($D790*'fnd base rates'!G$107)
+($E790*'fnd base rates'!G$108)
+($F790*'fnd base rates'!G$109)
+($G790*'fnd base rates'!G$110)
+($H790*'fnd base rates'!G$111)
+($I790*'fnd base rates'!G$112)
+($J790*'fnd base rates'!G$113)
+($K790*'fnd base rates'!G$114)
+($M790*'fnd base rates'!G$116)
+($N790*'fnd base rates'!G$117)
+($O790*'fnd base rates'!G$118)
+($P790*VLOOKUP($S790+12,rate_basefnd,7)))
*$R790</f>
        <v>7141.3314886799999</v>
      </c>
      <c r="Z790" s="1">
        <f>(($D790*'fnd base rates'!H$107)
+($E790*'fnd base rates'!H$108)
+($F790*'fnd base rates'!H$109)
+($G790*'fnd base rates'!H$110)
+($H790*'fnd base rates'!H$111)
+($I790*'fnd base rates'!H$112)
+($J790*'fnd base rates'!H$113)
+($K790*'fnd base rates'!H$114)
+($M790*'fnd base rates'!H$116)
+($N790*'fnd base rates'!H$117)
+($O790*'fnd base rates'!H$118)
+($P790*VLOOKUP($S790+12,rate_basefnd,8)))</f>
        <v>19676.379085999997</v>
      </c>
      <c r="AA790" s="1">
        <f>(($D790*'fnd base rates'!I$107)
+($E790*'fnd base rates'!I$108)
+($F790*'fnd base rates'!I$109)
+($G790*'fnd base rates'!I$110)
+($H790*'fnd base rates'!I$111)
+($I790*'fnd base rates'!I$112)
+($J790*'fnd base rates'!I$113)
+($K790*'fnd base rates'!I$114)
+($M790*'fnd base rates'!I$116)
+($N790*'fnd base rates'!I$117)
+($O790*'fnd base rates'!I$118)
+($P790*VLOOKUP($S790+12,rate_basefnd,9)))
*$R790</f>
        <v>13177.0296</v>
      </c>
      <c r="AB790" s="1">
        <f>(($D790*'fnd base rates'!J$107)
+($E790*'fnd base rates'!J$108)
+($F790*'fnd base rates'!J$109)
+($G790*'fnd base rates'!J$110)
+($H790*'fnd base rates'!J$111)
+($I790*'fnd base rates'!J$112)
+($J790*'fnd base rates'!J$113)
+($K790*'fnd base rates'!J$114)
+($M790*'fnd base rates'!J$116)
+($N790*'fnd base rates'!J$117)
+($O790*'fnd base rates'!J$118)
+($P790*VLOOKUP($S790+12,rate_basefnd,10)))
*$R790</f>
        <v>17895.153200000001</v>
      </c>
      <c r="AC790" s="1">
        <f>(($D790*'fnd base rates'!K$107)
+($E790*'fnd base rates'!K$108)
+($F790*'fnd base rates'!K$109)
+($G790*'fnd base rates'!K$110)
+($H790*'fnd base rates'!K$111)
+($I790*'fnd base rates'!K$112)
+($J790*'fnd base rates'!K$113)
+($K790*'fnd base rates'!K$114)
+($M790*'fnd base rates'!K$116)
+($N790*'fnd base rates'!K$117)
+($O790*'fnd base rates'!K$118)
+($P790*VLOOKUP($S790+12,rate_basefnd,11)))
*$R790</f>
        <v>37087.636711200008</v>
      </c>
      <c r="AD790" s="1">
        <f>(($D790*'fnd base rates'!L$107)
+($E790*'fnd base rates'!L$108)
+($F790*'fnd base rates'!L$109)
+($G790*'fnd base rates'!L$110)
+($H790*'fnd base rates'!L$111)
+($I790*'fnd base rates'!L$112)
+($J790*'fnd base rates'!L$113)
+($K790*'fnd base rates'!L$114)
+($M790*'fnd base rates'!L$116)
+($N790*'fnd base rates'!L$117)
+($O790*'fnd base rates'!L$118)
+($P790*VLOOKUP($S790+12,rate_basefnd,12)))</f>
        <v>49037.683720000001</v>
      </c>
      <c r="AE790" s="1">
        <f>(($D790*'fnd base rates'!M$107)
+($E790*'fnd base rates'!M$108)
+($F790*'fnd base rates'!M$109)
+($G790*'fnd base rates'!M$110)
+($H790*'fnd base rates'!M$111)
+($I790*'fnd base rates'!M$112)
+($J790*'fnd base rates'!M$113)
+($K790*'fnd base rates'!M$114)
+($M790*'fnd base rates'!M$116)
+($N790*'fnd base rates'!M$117)
+($O790*'fnd base rates'!M$118)
+($P790*VLOOKUP($S790+12,rate_basefnd,13)))</f>
        <v>0</v>
      </c>
      <c r="AF790" s="4">
        <f t="shared" si="919"/>
        <v>400235.93964503997</v>
      </c>
      <c r="AH790" s="269">
        <f t="shared" si="920"/>
        <v>488219133</v>
      </c>
      <c r="AI790" s="4" t="str">
        <f t="shared" si="921"/>
        <v>488</v>
      </c>
      <c r="AJ790" s="2" t="str">
        <f t="shared" si="922"/>
        <v>219</v>
      </c>
      <c r="AK790" s="2" t="str">
        <f t="shared" si="923"/>
        <v>133</v>
      </c>
      <c r="AL790" s="4">
        <f t="shared" si="924"/>
        <v>1</v>
      </c>
      <c r="AM790" s="4">
        <f t="shared" si="915"/>
        <v>29</v>
      </c>
      <c r="AN790" s="4">
        <f t="shared" si="925"/>
        <v>400235.93964503997</v>
      </c>
      <c r="AO790" s="4">
        <f t="shared" si="926"/>
        <v>13801</v>
      </c>
      <c r="AP790" s="4">
        <f t="shared" si="916"/>
        <v>0</v>
      </c>
      <c r="AQ790" s="4">
        <v>13801</v>
      </c>
      <c r="AW790" s="4">
        <v>13801</v>
      </c>
      <c r="AX790" s="5">
        <f t="shared" si="927"/>
        <v>0</v>
      </c>
      <c r="AY790" s="4">
        <v>13801</v>
      </c>
      <c r="AZ790" s="5"/>
      <c r="BB790" s="5">
        <f t="shared" ref="BB790" si="939">BC790-BA790</f>
        <v>0</v>
      </c>
    </row>
    <row r="791" spans="1:54" s="4" customFormat="1">
      <c r="A791" s="269">
        <v>488</v>
      </c>
      <c r="B791" s="2">
        <v>488219142</v>
      </c>
      <c r="C791" s="9" t="s">
        <v>308</v>
      </c>
      <c r="D791" s="14">
        <f>'fnd enro'!D791</f>
        <v>0</v>
      </c>
      <c r="E791" s="14">
        <f>'fnd enro'!E791</f>
        <v>0</v>
      </c>
      <c r="F791" s="14">
        <f>'fnd enro'!F791</f>
        <v>1</v>
      </c>
      <c r="G791" s="14">
        <f>'fnd enro'!G791</f>
        <v>5</v>
      </c>
      <c r="H791" s="14">
        <f>'fnd enro'!H791</f>
        <v>5</v>
      </c>
      <c r="I791" s="14">
        <f>'fnd enro'!I791</f>
        <v>7</v>
      </c>
      <c r="J791" s="14">
        <f>'fnd enro'!J791</f>
        <v>0</v>
      </c>
      <c r="K791" s="15">
        <f>'fnd enro'!K791</f>
        <v>0.69479999999999997</v>
      </c>
      <c r="L791" s="14">
        <f>'fnd enro'!L791</f>
        <v>0</v>
      </c>
      <c r="M791" s="14">
        <f>'fnd enro'!M791</f>
        <v>0</v>
      </c>
      <c r="N791" s="14">
        <f>'fnd enro'!N791</f>
        <v>0</v>
      </c>
      <c r="O791" s="14">
        <f>'fnd enro'!O791</f>
        <v>0</v>
      </c>
      <c r="P791" s="14">
        <f>'fnd enro'!P791</f>
        <v>3</v>
      </c>
      <c r="Q791" s="14">
        <f>'fnd enro'!R791</f>
        <v>18</v>
      </c>
      <c r="R791" s="15">
        <f t="shared" si="918"/>
        <v>1.06</v>
      </c>
      <c r="S791" s="14">
        <f>VALUE('fnd enro'!Q791)</f>
        <v>7</v>
      </c>
      <c r="T791" s="2"/>
      <c r="U791" s="1">
        <f>(($D791*'fnd base rates'!C$107)
+($E791*'fnd base rates'!C$108)
+($F791*'fnd base rates'!C$109)
+($G791*'fnd base rates'!C$110)
+($H791*'fnd base rates'!C$111)
+($I791*'fnd base rates'!C$112)
+($J791*'fnd base rates'!C$113)
+($K791*'fnd base rates'!C$114)
+($M791*'fnd base rates'!C$116)
+($N791*'fnd base rates'!C$117)
+($O791*'fnd base rates'!C$118)
+($P791*VLOOKUP($S791+12,rate_basefnd,3)))
*$R791</f>
        <v>10453.957681680002</v>
      </c>
      <c r="V791" s="1">
        <f>(($D791*'fnd base rates'!D$107)
+($E791*'fnd base rates'!D$108)
+($F791*'fnd base rates'!D$109)
+($G791*'fnd base rates'!D$110)
+($H791*'fnd base rates'!D$111)
+($I791*'fnd base rates'!D$112)
+($J791*'fnd base rates'!D$113)
+($K791*'fnd base rates'!D$114)
+($M791*'fnd base rates'!D$116)
+($N791*'fnd base rates'!D$117)
+($O791*'fnd base rates'!D$118)
+($P791*VLOOKUP($S791+12,rate_basefnd,4)))
*$R791</f>
        <v>15631.926000000003</v>
      </c>
      <c r="W791" s="1">
        <f>(($D791*'fnd base rates'!E$107)
+($E791*'fnd base rates'!E$108)
+($F791*'fnd base rates'!E$109)
+($G791*'fnd base rates'!E$110)
+($H791*'fnd base rates'!E$111)
+($I791*'fnd base rates'!E$112)
+($J791*'fnd base rates'!E$113)
+($K791*'fnd base rates'!E$114)
+($M791*'fnd base rates'!E$116)
+($N791*'fnd base rates'!E$117)
+($O791*'fnd base rates'!E$118)
+($P791*VLOOKUP($S791+12,rate_basefnd,5)))
*$R791</f>
        <v>89559.322374080017</v>
      </c>
      <c r="X791" s="1">
        <f>(($D791*'fnd base rates'!F$107)
+($E791*'fnd base rates'!F$108)
+($F791*'fnd base rates'!F$109)
+($G791*'fnd base rates'!F$110)
+($H791*'fnd base rates'!F$111)
+($I791*'fnd base rates'!F$112)
+($J791*'fnd base rates'!F$113)
+($K791*'fnd base rates'!F$114)
+($M791*'fnd base rates'!F$116)
+($N791*'fnd base rates'!F$117)
+($O791*'fnd base rates'!F$118)
+($P791*VLOOKUP($S791+12,rate_basefnd,6)))
*$R791</f>
        <v>19789.95134096</v>
      </c>
      <c r="Y791" s="1">
        <f>(($D791*'fnd base rates'!G$107)
+($E791*'fnd base rates'!G$108)
+($F791*'fnd base rates'!G$109)
+($G791*'fnd base rates'!G$110)
+($H791*'fnd base rates'!G$111)
+($I791*'fnd base rates'!G$112)
+($J791*'fnd base rates'!G$113)
+($K791*'fnd base rates'!G$114)
+($M791*'fnd base rates'!G$116)
+($N791*'fnd base rates'!G$117)
+($O791*'fnd base rates'!G$118)
+($P791*VLOOKUP($S791+12,rate_basefnd,7)))
*$R791</f>
        <v>3595.7840205599996</v>
      </c>
      <c r="Z791" s="1">
        <f>(($D791*'fnd base rates'!H$107)
+($E791*'fnd base rates'!H$108)
+($F791*'fnd base rates'!H$109)
+($G791*'fnd base rates'!H$110)
+($H791*'fnd base rates'!H$111)
+($I791*'fnd base rates'!H$112)
+($J791*'fnd base rates'!H$113)
+($K791*'fnd base rates'!H$114)
+($M791*'fnd base rates'!H$116)
+($N791*'fnd base rates'!H$117)
+($O791*'fnd base rates'!H$118)
+($P791*VLOOKUP($S791+12,rate_basefnd,8)))</f>
        <v>11625.210811999999</v>
      </c>
      <c r="AA791" s="1">
        <f>(($D791*'fnd base rates'!I$107)
+($E791*'fnd base rates'!I$108)
+($F791*'fnd base rates'!I$109)
+($G791*'fnd base rates'!I$110)
+($H791*'fnd base rates'!I$111)
+($I791*'fnd base rates'!I$112)
+($J791*'fnd base rates'!I$113)
+($K791*'fnd base rates'!I$114)
+($M791*'fnd base rates'!I$116)
+($N791*'fnd base rates'!I$117)
+($O791*'fnd base rates'!I$118)
+($P791*VLOOKUP($S791+12,rate_basefnd,9)))
*$R791</f>
        <v>7439.9386000000004</v>
      </c>
      <c r="AB791" s="1">
        <f>(($D791*'fnd base rates'!J$107)
+($E791*'fnd base rates'!J$108)
+($F791*'fnd base rates'!J$109)
+($G791*'fnd base rates'!J$110)
+($H791*'fnd base rates'!J$111)
+($I791*'fnd base rates'!J$112)
+($J791*'fnd base rates'!J$113)
+($K791*'fnd base rates'!J$114)
+($M791*'fnd base rates'!J$116)
+($N791*'fnd base rates'!J$117)
+($O791*'fnd base rates'!J$118)
+($P791*VLOOKUP($S791+12,rate_basefnd,10)))
*$R791</f>
        <v>8615.2030000000013</v>
      </c>
      <c r="AC791" s="1">
        <f>(($D791*'fnd base rates'!K$107)
+($E791*'fnd base rates'!K$108)
+($F791*'fnd base rates'!K$109)
+($G791*'fnd base rates'!K$110)
+($H791*'fnd base rates'!K$111)
+($I791*'fnd base rates'!K$112)
+($J791*'fnd base rates'!K$113)
+($K791*'fnd base rates'!K$114)
+($M791*'fnd base rates'!K$116)
+($N791*'fnd base rates'!K$117)
+($O791*'fnd base rates'!K$118)
+($P791*VLOOKUP($S791+12,rate_basefnd,11)))
*$R791</f>
        <v>21796.2265104</v>
      </c>
      <c r="AD791" s="1">
        <f>(($D791*'fnd base rates'!L$107)
+($E791*'fnd base rates'!L$108)
+($F791*'fnd base rates'!L$109)
+($G791*'fnd base rates'!L$110)
+($H791*'fnd base rates'!L$111)
+($I791*'fnd base rates'!L$112)
+($J791*'fnd base rates'!L$113)
+($K791*'fnd base rates'!L$114)
+($M791*'fnd base rates'!L$116)
+($N791*'fnd base rates'!L$117)
+($O791*'fnd base rates'!L$118)
+($P791*VLOOKUP($S791+12,rate_basefnd,12)))</f>
        <v>27363.830239999999</v>
      </c>
      <c r="AE791" s="1">
        <f>(($D791*'fnd base rates'!M$107)
+($E791*'fnd base rates'!M$108)
+($F791*'fnd base rates'!M$109)
+($G791*'fnd base rates'!M$110)
+($H791*'fnd base rates'!M$111)
+($I791*'fnd base rates'!M$112)
+($J791*'fnd base rates'!M$113)
+($K791*'fnd base rates'!M$114)
+($M791*'fnd base rates'!M$116)
+($N791*'fnd base rates'!M$117)
+($O791*'fnd base rates'!M$118)
+($P791*VLOOKUP($S791+12,rate_basefnd,13)))</f>
        <v>0</v>
      </c>
      <c r="AF791" s="4">
        <f t="shared" si="919"/>
        <v>215871.35057968006</v>
      </c>
      <c r="AH791" s="269">
        <f t="shared" si="920"/>
        <v>488219142</v>
      </c>
      <c r="AI791" s="4" t="str">
        <f t="shared" si="921"/>
        <v>488</v>
      </c>
      <c r="AJ791" s="2" t="str">
        <f t="shared" si="922"/>
        <v>219</v>
      </c>
      <c r="AK791" s="2" t="str">
        <f t="shared" si="923"/>
        <v>142</v>
      </c>
      <c r="AL791" s="4">
        <f t="shared" si="924"/>
        <v>1</v>
      </c>
      <c r="AM791" s="4">
        <f t="shared" si="915"/>
        <v>18</v>
      </c>
      <c r="AN791" s="4">
        <f t="shared" si="925"/>
        <v>215871.35057968006</v>
      </c>
      <c r="AO791" s="4">
        <f t="shared" si="926"/>
        <v>11993</v>
      </c>
      <c r="AP791" s="4">
        <f t="shared" si="916"/>
        <v>0</v>
      </c>
      <c r="AQ791" s="4">
        <v>11993</v>
      </c>
      <c r="AW791" s="4">
        <v>11993</v>
      </c>
      <c r="AX791" s="5">
        <f t="shared" si="927"/>
        <v>0</v>
      </c>
      <c r="AY791" s="4">
        <v>11993</v>
      </c>
      <c r="AZ791" s="5"/>
      <c r="BB791" s="5">
        <f t="shared" ref="BB791" si="940">BC791-BA791</f>
        <v>0</v>
      </c>
    </row>
    <row r="792" spans="1:54" s="4" customFormat="1">
      <c r="A792" s="269">
        <v>488</v>
      </c>
      <c r="B792" s="2">
        <v>488219145</v>
      </c>
      <c r="C792" s="9" t="s">
        <v>308</v>
      </c>
      <c r="D792" s="14">
        <f>'fnd enro'!D792</f>
        <v>0</v>
      </c>
      <c r="E792" s="14">
        <f>'fnd enro'!E792</f>
        <v>0</v>
      </c>
      <c r="F792" s="14">
        <f>'fnd enro'!F792</f>
        <v>0</v>
      </c>
      <c r="G792" s="14">
        <f>'fnd enro'!G792</f>
        <v>5</v>
      </c>
      <c r="H792" s="14">
        <f>'fnd enro'!H792</f>
        <v>0</v>
      </c>
      <c r="I792" s="14">
        <f>'fnd enro'!I792</f>
        <v>0</v>
      </c>
      <c r="J792" s="14">
        <f>'fnd enro'!J792</f>
        <v>0</v>
      </c>
      <c r="K792" s="15">
        <f>'fnd enro'!K792</f>
        <v>0.193</v>
      </c>
      <c r="L792" s="14">
        <f>'fnd enro'!L792</f>
        <v>0</v>
      </c>
      <c r="M792" s="14">
        <f>'fnd enro'!M792</f>
        <v>0</v>
      </c>
      <c r="N792" s="14">
        <f>'fnd enro'!N792</f>
        <v>0</v>
      </c>
      <c r="O792" s="14">
        <f>'fnd enro'!O792</f>
        <v>0</v>
      </c>
      <c r="P792" s="14">
        <f>'fnd enro'!P792</f>
        <v>4</v>
      </c>
      <c r="Q792" s="14">
        <f>'fnd enro'!R792</f>
        <v>5</v>
      </c>
      <c r="R792" s="15">
        <f t="shared" si="918"/>
        <v>1.06</v>
      </c>
      <c r="S792" s="14">
        <f>VALUE('fnd enro'!Q792)</f>
        <v>5</v>
      </c>
      <c r="T792" s="2"/>
      <c r="U792" s="1">
        <f>(($D792*'fnd base rates'!C$107)
+($E792*'fnd base rates'!C$108)
+($F792*'fnd base rates'!C$109)
+($G792*'fnd base rates'!C$110)
+($H792*'fnd base rates'!C$111)
+($I792*'fnd base rates'!C$112)
+($J792*'fnd base rates'!C$113)
+($K792*'fnd base rates'!C$114)
+($M792*'fnd base rates'!C$116)
+($N792*'fnd base rates'!C$117)
+($O792*'fnd base rates'!C$118)
+($P792*VLOOKUP($S792+12,rate_basefnd,3)))
*$R792</f>
        <v>3097.0939338000003</v>
      </c>
      <c r="V792" s="1">
        <f>(($D792*'fnd base rates'!D$107)
+($E792*'fnd base rates'!D$108)
+($F792*'fnd base rates'!D$109)
+($G792*'fnd base rates'!D$110)
+($H792*'fnd base rates'!D$111)
+($I792*'fnd base rates'!D$112)
+($J792*'fnd base rates'!D$113)
+($K792*'fnd base rates'!D$114)
+($M792*'fnd base rates'!D$116)
+($N792*'fnd base rates'!D$117)
+($O792*'fnd base rates'!D$118)
+($P792*VLOOKUP($S792+12,rate_basefnd,4)))
*$R792</f>
        <v>5257.6424000000006</v>
      </c>
      <c r="W792" s="1">
        <f>(($D792*'fnd base rates'!E$107)
+($E792*'fnd base rates'!E$108)
+($F792*'fnd base rates'!E$109)
+($G792*'fnd base rates'!E$110)
+($H792*'fnd base rates'!E$111)
+($I792*'fnd base rates'!E$112)
+($J792*'fnd base rates'!E$113)
+($K792*'fnd base rates'!E$114)
+($M792*'fnd base rates'!E$116)
+($N792*'fnd base rates'!E$117)
+($O792*'fnd base rates'!E$118)
+($P792*VLOOKUP($S792+12,rate_basefnd,5)))
*$R792</f>
        <v>32307.307392800001</v>
      </c>
      <c r="X792" s="1">
        <f>(($D792*'fnd base rates'!F$107)
+($E792*'fnd base rates'!F$108)
+($F792*'fnd base rates'!F$109)
+($G792*'fnd base rates'!F$110)
+($H792*'fnd base rates'!F$111)
+($I792*'fnd base rates'!F$112)
+($J792*'fnd base rates'!F$113)
+($K792*'fnd base rates'!F$114)
+($M792*'fnd base rates'!F$116)
+($N792*'fnd base rates'!F$117)
+($O792*'fnd base rates'!F$118)
+($P792*VLOOKUP($S792+12,rate_basefnd,6)))
*$R792</f>
        <v>6611.465983600001</v>
      </c>
      <c r="Y792" s="1">
        <f>(($D792*'fnd base rates'!G$107)
+($E792*'fnd base rates'!G$108)
+($F792*'fnd base rates'!G$109)
+($G792*'fnd base rates'!G$110)
+($H792*'fnd base rates'!G$111)
+($I792*'fnd base rates'!G$112)
+($J792*'fnd base rates'!G$113)
+($K792*'fnd base rates'!G$114)
+($M792*'fnd base rates'!G$116)
+($N792*'fnd base rates'!G$117)
+($O792*'fnd base rates'!G$118)
+($P792*VLOOKUP($S792+12,rate_basefnd,7)))
*$R792</f>
        <v>1400.6483946000001</v>
      </c>
      <c r="Z792" s="1">
        <f>(($D792*'fnd base rates'!H$107)
+($E792*'fnd base rates'!H$108)
+($F792*'fnd base rates'!H$109)
+($G792*'fnd base rates'!H$110)
+($H792*'fnd base rates'!H$111)
+($I792*'fnd base rates'!H$112)
+($J792*'fnd base rates'!H$113)
+($K792*'fnd base rates'!H$114)
+($M792*'fnd base rates'!H$116)
+($N792*'fnd base rates'!H$117)
+($O792*'fnd base rates'!H$118)
+($P792*VLOOKUP($S792+12,rate_basefnd,8)))</f>
        <v>2699.5546700000004</v>
      </c>
      <c r="AA792" s="1">
        <f>(($D792*'fnd base rates'!I$107)
+($E792*'fnd base rates'!I$108)
+($F792*'fnd base rates'!I$109)
+($G792*'fnd base rates'!I$110)
+($H792*'fnd base rates'!I$111)
+($I792*'fnd base rates'!I$112)
+($J792*'fnd base rates'!I$113)
+($K792*'fnd base rates'!I$114)
+($M792*'fnd base rates'!I$116)
+($N792*'fnd base rates'!I$117)
+($O792*'fnd base rates'!I$118)
+($P792*VLOOKUP($S792+12,rate_basefnd,9)))
*$R792</f>
        <v>2099.0862000000002</v>
      </c>
      <c r="AB792" s="1">
        <f>(($D792*'fnd base rates'!J$107)
+($E792*'fnd base rates'!J$108)
+($F792*'fnd base rates'!J$109)
+($G792*'fnd base rates'!J$110)
+($H792*'fnd base rates'!J$111)
+($I792*'fnd base rates'!J$112)
+($J792*'fnd base rates'!J$113)
+($K792*'fnd base rates'!J$114)
+($M792*'fnd base rates'!J$116)
+($N792*'fnd base rates'!J$117)
+($O792*'fnd base rates'!J$118)
+($P792*VLOOKUP($S792+12,rate_basefnd,10)))
*$R792</f>
        <v>3277.7743999999998</v>
      </c>
      <c r="AC792" s="1">
        <f>(($D792*'fnd base rates'!K$107)
+($E792*'fnd base rates'!K$108)
+($F792*'fnd base rates'!K$109)
+($G792*'fnd base rates'!K$110)
+($H792*'fnd base rates'!K$111)
+($I792*'fnd base rates'!K$112)
+($J792*'fnd base rates'!K$113)
+($K792*'fnd base rates'!K$114)
+($M792*'fnd base rates'!K$116)
+($N792*'fnd base rates'!K$117)
+($O792*'fnd base rates'!K$118)
+($P792*VLOOKUP($S792+12,rate_basefnd,11)))
*$R792</f>
        <v>5831.1123640000005</v>
      </c>
      <c r="AD792" s="1">
        <f>(($D792*'fnd base rates'!L$107)
+($E792*'fnd base rates'!L$108)
+($F792*'fnd base rates'!L$109)
+($G792*'fnd base rates'!L$110)
+($H792*'fnd base rates'!L$111)
+($I792*'fnd base rates'!L$112)
+($J792*'fnd base rates'!L$113)
+($K792*'fnd base rates'!L$114)
+($M792*'fnd base rates'!L$116)
+($N792*'fnd base rates'!L$117)
+($O792*'fnd base rates'!L$118)
+($P792*VLOOKUP($S792+12,rate_basefnd,12)))</f>
        <v>9022.5034000000014</v>
      </c>
      <c r="AE792" s="1">
        <f>(($D792*'fnd base rates'!M$107)
+($E792*'fnd base rates'!M$108)
+($F792*'fnd base rates'!M$109)
+($G792*'fnd base rates'!M$110)
+($H792*'fnd base rates'!M$111)
+($I792*'fnd base rates'!M$112)
+($J792*'fnd base rates'!M$113)
+($K792*'fnd base rates'!M$114)
+($M792*'fnd base rates'!M$116)
+($N792*'fnd base rates'!M$117)
+($O792*'fnd base rates'!M$118)
+($P792*VLOOKUP($S792+12,rate_basefnd,13)))</f>
        <v>0</v>
      </c>
      <c r="AF792" s="4">
        <f t="shared" si="919"/>
        <v>71604.189138799993</v>
      </c>
      <c r="AH792" s="269">
        <f t="shared" si="920"/>
        <v>488219145</v>
      </c>
      <c r="AI792" s="4" t="str">
        <f t="shared" si="921"/>
        <v>488</v>
      </c>
      <c r="AJ792" s="2" t="str">
        <f t="shared" si="922"/>
        <v>219</v>
      </c>
      <c r="AK792" s="2" t="str">
        <f t="shared" si="923"/>
        <v>145</v>
      </c>
      <c r="AL792" s="4">
        <f t="shared" si="924"/>
        <v>1</v>
      </c>
      <c r="AM792" s="4">
        <f t="shared" si="915"/>
        <v>5</v>
      </c>
      <c r="AN792" s="4">
        <f t="shared" si="925"/>
        <v>71604.189138799993</v>
      </c>
      <c r="AO792" s="4">
        <f t="shared" si="926"/>
        <v>14321</v>
      </c>
      <c r="AP792" s="4">
        <f t="shared" si="916"/>
        <v>0</v>
      </c>
      <c r="AQ792" s="4">
        <v>14321</v>
      </c>
      <c r="AW792" s="4">
        <v>14321</v>
      </c>
      <c r="AX792" s="5">
        <f t="shared" si="927"/>
        <v>0</v>
      </c>
      <c r="AY792" s="4">
        <v>14321</v>
      </c>
      <c r="AZ792" s="5"/>
      <c r="BB792" s="5">
        <f t="shared" ref="BB792" si="941">BC792-BA792</f>
        <v>0</v>
      </c>
    </row>
    <row r="793" spans="1:54" s="4" customFormat="1">
      <c r="A793" s="269">
        <v>488</v>
      </c>
      <c r="B793" s="2">
        <v>488219171</v>
      </c>
      <c r="C793" s="9" t="s">
        <v>308</v>
      </c>
      <c r="D793" s="14">
        <f>'fnd enro'!D793</f>
        <v>0</v>
      </c>
      <c r="E793" s="14">
        <f>'fnd enro'!E793</f>
        <v>0</v>
      </c>
      <c r="F793" s="14">
        <f>'fnd enro'!F793</f>
        <v>0</v>
      </c>
      <c r="G793" s="14">
        <f>'fnd enro'!G793</f>
        <v>3</v>
      </c>
      <c r="H793" s="14">
        <f>'fnd enro'!H793</f>
        <v>4</v>
      </c>
      <c r="I793" s="14">
        <f>'fnd enro'!I793</f>
        <v>3</v>
      </c>
      <c r="J793" s="14">
        <f>'fnd enro'!J793</f>
        <v>0</v>
      </c>
      <c r="K793" s="15">
        <f>'fnd enro'!K793</f>
        <v>0.38600000000000001</v>
      </c>
      <c r="L793" s="14">
        <f>'fnd enro'!L793</f>
        <v>0</v>
      </c>
      <c r="M793" s="14">
        <f>'fnd enro'!M793</f>
        <v>0</v>
      </c>
      <c r="N793" s="14">
        <f>'fnd enro'!N793</f>
        <v>0</v>
      </c>
      <c r="O793" s="14">
        <f>'fnd enro'!O793</f>
        <v>0</v>
      </c>
      <c r="P793" s="14">
        <f>'fnd enro'!P793</f>
        <v>4</v>
      </c>
      <c r="Q793" s="14">
        <f>'fnd enro'!R793</f>
        <v>10</v>
      </c>
      <c r="R793" s="15">
        <f t="shared" si="918"/>
        <v>1.06</v>
      </c>
      <c r="S793" s="14">
        <f>VALUE('fnd enro'!Q793)</f>
        <v>4</v>
      </c>
      <c r="T793" s="2"/>
      <c r="U793" s="1">
        <f>(($D793*'fnd base rates'!C$107)
+($E793*'fnd base rates'!C$108)
+($F793*'fnd base rates'!C$109)
+($G793*'fnd base rates'!C$110)
+($H793*'fnd base rates'!C$111)
+($I793*'fnd base rates'!C$112)
+($J793*'fnd base rates'!C$113)
+($K793*'fnd base rates'!C$114)
+($M793*'fnd base rates'!C$116)
+($N793*'fnd base rates'!C$117)
+($O793*'fnd base rates'!C$118)
+($P793*VLOOKUP($S793+12,rate_basefnd,3)))
*$R793</f>
        <v>5934.0638676000017</v>
      </c>
      <c r="V793" s="1">
        <f>(($D793*'fnd base rates'!D$107)
+($E793*'fnd base rates'!D$108)
+($F793*'fnd base rates'!D$109)
+($G793*'fnd base rates'!D$110)
+($H793*'fnd base rates'!D$111)
+($I793*'fnd base rates'!D$112)
+($J793*'fnd base rates'!D$113)
+($K793*'fnd base rates'!D$114)
+($M793*'fnd base rates'!D$116)
+($N793*'fnd base rates'!D$117)
+($O793*'fnd base rates'!D$118)
+($P793*VLOOKUP($S793+12,rate_basefnd,4)))
*$R793</f>
        <v>9282.8016000000007</v>
      </c>
      <c r="W793" s="1">
        <f>(($D793*'fnd base rates'!E$107)
+($E793*'fnd base rates'!E$108)
+($F793*'fnd base rates'!E$109)
+($G793*'fnd base rates'!E$110)
+($H793*'fnd base rates'!E$111)
+($I793*'fnd base rates'!E$112)
+($J793*'fnd base rates'!E$113)
+($K793*'fnd base rates'!E$114)
+($M793*'fnd base rates'!E$116)
+($N793*'fnd base rates'!E$117)
+($O793*'fnd base rates'!E$118)
+($P793*VLOOKUP($S793+12,rate_basefnd,5)))
*$R793</f>
        <v>54079.221785600006</v>
      </c>
      <c r="X793" s="1">
        <f>(($D793*'fnd base rates'!F$107)
+($E793*'fnd base rates'!F$108)
+($F793*'fnd base rates'!F$109)
+($G793*'fnd base rates'!F$110)
+($H793*'fnd base rates'!F$111)
+($I793*'fnd base rates'!F$112)
+($J793*'fnd base rates'!F$113)
+($K793*'fnd base rates'!F$114)
+($M793*'fnd base rates'!F$116)
+($N793*'fnd base rates'!F$117)
+($O793*'fnd base rates'!F$118)
+($P793*VLOOKUP($S793+12,rate_basefnd,6)))
*$R793</f>
        <v>11007.574367200003</v>
      </c>
      <c r="Y793" s="1">
        <f>(($D793*'fnd base rates'!G$107)
+($E793*'fnd base rates'!G$108)
+($F793*'fnd base rates'!G$109)
+($G793*'fnd base rates'!G$110)
+($H793*'fnd base rates'!G$111)
+($I793*'fnd base rates'!G$112)
+($J793*'fnd base rates'!G$113)
+($K793*'fnd base rates'!G$114)
+($M793*'fnd base rates'!G$116)
+($N793*'fnd base rates'!G$117)
+($O793*'fnd base rates'!G$118)
+($P793*VLOOKUP($S793+12,rate_basefnd,7)))
*$R793</f>
        <v>2289.5181892000005</v>
      </c>
      <c r="Z793" s="1">
        <f>(($D793*'fnd base rates'!H$107)
+($E793*'fnd base rates'!H$108)
+($F793*'fnd base rates'!H$109)
+($G793*'fnd base rates'!H$110)
+($H793*'fnd base rates'!H$111)
+($I793*'fnd base rates'!H$112)
+($J793*'fnd base rates'!H$113)
+($K793*'fnd base rates'!H$114)
+($M793*'fnd base rates'!H$116)
+($N793*'fnd base rates'!H$117)
+($O793*'fnd base rates'!H$118)
+($P793*VLOOKUP($S793+12,rate_basefnd,8)))</f>
        <v>6228.6293399999995</v>
      </c>
      <c r="AA793" s="1">
        <f>(($D793*'fnd base rates'!I$107)
+($E793*'fnd base rates'!I$108)
+($F793*'fnd base rates'!I$109)
+($G793*'fnd base rates'!I$110)
+($H793*'fnd base rates'!I$111)
+($I793*'fnd base rates'!I$112)
+($J793*'fnd base rates'!I$113)
+($K793*'fnd base rates'!I$114)
+($M793*'fnd base rates'!I$116)
+($N793*'fnd base rates'!I$117)
+($O793*'fnd base rates'!I$118)
+($P793*VLOOKUP($S793+12,rate_basefnd,9)))
*$R793</f>
        <v>4330.1742000000004</v>
      </c>
      <c r="AB793" s="1">
        <f>(($D793*'fnd base rates'!J$107)
+($E793*'fnd base rates'!J$108)
+($F793*'fnd base rates'!J$109)
+($G793*'fnd base rates'!J$110)
+($H793*'fnd base rates'!J$111)
+($I793*'fnd base rates'!J$112)
+($J793*'fnd base rates'!J$113)
+($K793*'fnd base rates'!J$114)
+($M793*'fnd base rates'!J$116)
+($N793*'fnd base rates'!J$117)
+($O793*'fnd base rates'!J$118)
+($P793*VLOOKUP($S793+12,rate_basefnd,10)))
*$R793</f>
        <v>5773.1945999999998</v>
      </c>
      <c r="AC793" s="1">
        <f>(($D793*'fnd base rates'!K$107)
+($E793*'fnd base rates'!K$108)
+($F793*'fnd base rates'!K$109)
+($G793*'fnd base rates'!K$110)
+($H793*'fnd base rates'!K$111)
+($I793*'fnd base rates'!K$112)
+($J793*'fnd base rates'!K$113)
+($K793*'fnd base rates'!K$114)
+($M793*'fnd base rates'!K$116)
+($N793*'fnd base rates'!K$117)
+($O793*'fnd base rates'!K$118)
+($P793*VLOOKUP($S793+12,rate_basefnd,11)))
*$R793</f>
        <v>12168.215727999999</v>
      </c>
      <c r="AD793" s="1">
        <f>(($D793*'fnd base rates'!L$107)
+($E793*'fnd base rates'!L$108)
+($F793*'fnd base rates'!L$109)
+($G793*'fnd base rates'!L$110)
+($H793*'fnd base rates'!L$111)
+($I793*'fnd base rates'!L$112)
+($J793*'fnd base rates'!L$113)
+($K793*'fnd base rates'!L$114)
+($M793*'fnd base rates'!L$116)
+($N793*'fnd base rates'!L$117)
+($O793*'fnd base rates'!L$118)
+($P793*VLOOKUP($S793+12,rate_basefnd,12)))</f>
        <v>16243.116800000002</v>
      </c>
      <c r="AE793" s="1">
        <f>(($D793*'fnd base rates'!M$107)
+($E793*'fnd base rates'!M$108)
+($F793*'fnd base rates'!M$109)
+($G793*'fnd base rates'!M$110)
+($H793*'fnd base rates'!M$111)
+($I793*'fnd base rates'!M$112)
+($J793*'fnd base rates'!M$113)
+($K793*'fnd base rates'!M$114)
+($M793*'fnd base rates'!M$116)
+($N793*'fnd base rates'!M$117)
+($O793*'fnd base rates'!M$118)
+($P793*VLOOKUP($S793+12,rate_basefnd,13)))</f>
        <v>0</v>
      </c>
      <c r="AF793" s="4">
        <f t="shared" si="919"/>
        <v>127336.51047759999</v>
      </c>
      <c r="AH793" s="269">
        <f t="shared" si="920"/>
        <v>488219171</v>
      </c>
      <c r="AI793" s="4" t="str">
        <f t="shared" si="921"/>
        <v>488</v>
      </c>
      <c r="AJ793" s="2" t="str">
        <f t="shared" si="922"/>
        <v>219</v>
      </c>
      <c r="AK793" s="2" t="str">
        <f t="shared" si="923"/>
        <v>171</v>
      </c>
      <c r="AL793" s="4">
        <f t="shared" si="924"/>
        <v>1</v>
      </c>
      <c r="AM793" s="4">
        <f t="shared" si="915"/>
        <v>10</v>
      </c>
      <c r="AN793" s="4">
        <f t="shared" si="925"/>
        <v>127336.51047759999</v>
      </c>
      <c r="AO793" s="4">
        <f t="shared" si="926"/>
        <v>12734</v>
      </c>
      <c r="AP793" s="4">
        <f t="shared" si="916"/>
        <v>0</v>
      </c>
      <c r="AQ793" s="4">
        <v>12734</v>
      </c>
      <c r="AW793" s="4">
        <v>12734</v>
      </c>
      <c r="AX793" s="5">
        <f t="shared" si="927"/>
        <v>0</v>
      </c>
      <c r="AY793" s="4">
        <v>12734</v>
      </c>
      <c r="AZ793" s="5"/>
      <c r="BB793" s="5">
        <f t="shared" ref="BB793" si="942">BC793-BA793</f>
        <v>0</v>
      </c>
    </row>
    <row r="794" spans="1:54" s="4" customFormat="1">
      <c r="A794" s="269">
        <v>488</v>
      </c>
      <c r="B794" s="2">
        <v>488219182</v>
      </c>
      <c r="C794" s="9" t="s">
        <v>308</v>
      </c>
      <c r="D794" s="14">
        <f>'fnd enro'!D794</f>
        <v>0</v>
      </c>
      <c r="E794" s="14">
        <f>'fnd enro'!E794</f>
        <v>0</v>
      </c>
      <c r="F794" s="14">
        <f>'fnd enro'!F794</f>
        <v>0</v>
      </c>
      <c r="G794" s="14">
        <f>'fnd enro'!G794</f>
        <v>1</v>
      </c>
      <c r="H794" s="14">
        <f>'fnd enro'!H794</f>
        <v>0</v>
      </c>
      <c r="I794" s="14">
        <f>'fnd enro'!I794</f>
        <v>0</v>
      </c>
      <c r="J794" s="14">
        <f>'fnd enro'!J794</f>
        <v>0</v>
      </c>
      <c r="K794" s="15">
        <f>'fnd enro'!K794</f>
        <v>3.8600000000000002E-2</v>
      </c>
      <c r="L794" s="14">
        <f>'fnd enro'!L794</f>
        <v>0</v>
      </c>
      <c r="M794" s="14">
        <f>'fnd enro'!M794</f>
        <v>0</v>
      </c>
      <c r="N794" s="14">
        <f>'fnd enro'!N794</f>
        <v>0</v>
      </c>
      <c r="O794" s="14">
        <f>'fnd enro'!O794</f>
        <v>0</v>
      </c>
      <c r="P794" s="14">
        <f>'fnd enro'!P794</f>
        <v>0</v>
      </c>
      <c r="Q794" s="14">
        <f>'fnd enro'!R794</f>
        <v>1</v>
      </c>
      <c r="R794" s="15">
        <f t="shared" si="918"/>
        <v>1.06</v>
      </c>
      <c r="S794" s="14">
        <f>VALUE('fnd enro'!Q794)</f>
        <v>8</v>
      </c>
      <c r="T794" s="2"/>
      <c r="U794" s="1">
        <f>(($D794*'fnd base rates'!C$107)
+($E794*'fnd base rates'!C$108)
+($F794*'fnd base rates'!C$109)
+($G794*'fnd base rates'!C$110)
+($H794*'fnd base rates'!C$111)
+($I794*'fnd base rates'!C$112)
+($J794*'fnd base rates'!C$113)
+($K794*'fnd base rates'!C$114)
+($M794*'fnd base rates'!C$116)
+($N794*'fnd base rates'!C$117)
+($O794*'fnd base rates'!C$118)
+($P794*VLOOKUP($S794+12,rate_basefnd,3)))
*$R794</f>
        <v>568.64902676000008</v>
      </c>
      <c r="V794" s="1">
        <f>(($D794*'fnd base rates'!D$107)
+($E794*'fnd base rates'!D$108)
+($F794*'fnd base rates'!D$109)
+($G794*'fnd base rates'!D$110)
+($H794*'fnd base rates'!D$111)
+($I794*'fnd base rates'!D$112)
+($J794*'fnd base rates'!D$113)
+($K794*'fnd base rates'!D$114)
+($M794*'fnd base rates'!D$116)
+($N794*'fnd base rates'!D$117)
+($O794*'fnd base rates'!D$118)
+($P794*VLOOKUP($S794+12,rate_basefnd,4)))
*$R794</f>
        <v>810.98480000000006</v>
      </c>
      <c r="W794" s="1">
        <f>(($D794*'fnd base rates'!E$107)
+($E794*'fnd base rates'!E$108)
+($F794*'fnd base rates'!E$109)
+($G794*'fnd base rates'!E$110)
+($H794*'fnd base rates'!E$111)
+($I794*'fnd base rates'!E$112)
+($J794*'fnd base rates'!E$113)
+($K794*'fnd base rates'!E$114)
+($M794*'fnd base rates'!E$116)
+($N794*'fnd base rates'!E$117)
+($O794*'fnd base rates'!E$118)
+($P794*VLOOKUP($S794+12,rate_basefnd,5)))
*$R794</f>
        <v>4113.2561985600005</v>
      </c>
      <c r="X794" s="1">
        <f>(($D794*'fnd base rates'!F$107)
+($E794*'fnd base rates'!F$108)
+($F794*'fnd base rates'!F$109)
+($G794*'fnd base rates'!F$110)
+($H794*'fnd base rates'!F$111)
+($I794*'fnd base rates'!F$112)
+($J794*'fnd base rates'!F$113)
+($K794*'fnd base rates'!F$114)
+($M794*'fnd base rates'!F$116)
+($N794*'fnd base rates'!F$117)
+($O794*'fnd base rates'!F$118)
+($P794*VLOOKUP($S794+12,rate_basefnd,6)))
*$R794</f>
        <v>1322.29319672</v>
      </c>
      <c r="Y794" s="1">
        <f>(($D794*'fnd base rates'!G$107)
+($E794*'fnd base rates'!G$108)
+($F794*'fnd base rates'!G$109)
+($G794*'fnd base rates'!G$110)
+($H794*'fnd base rates'!G$111)
+($I794*'fnd base rates'!G$112)
+($J794*'fnd base rates'!G$113)
+($K794*'fnd base rates'!G$114)
+($M794*'fnd base rates'!G$116)
+($N794*'fnd base rates'!G$117)
+($O794*'fnd base rates'!G$118)
+($P794*VLOOKUP($S794+12,rate_basefnd,7)))
*$R794</f>
        <v>166.20087892000001</v>
      </c>
      <c r="Z794" s="1">
        <f>(($D794*'fnd base rates'!H$107)
+($E794*'fnd base rates'!H$108)
+($F794*'fnd base rates'!H$109)
+($G794*'fnd base rates'!H$110)
+($H794*'fnd base rates'!H$111)
+($I794*'fnd base rates'!H$112)
+($J794*'fnd base rates'!H$113)
+($K794*'fnd base rates'!H$114)
+($M794*'fnd base rates'!H$116)
+($N794*'fnd base rates'!H$117)
+($O794*'fnd base rates'!H$118)
+($P794*VLOOKUP($S794+12,rate_basefnd,8)))</f>
        <v>523.43893400000002</v>
      </c>
      <c r="AA794" s="1">
        <f>(($D794*'fnd base rates'!I$107)
+($E794*'fnd base rates'!I$108)
+($F794*'fnd base rates'!I$109)
+($G794*'fnd base rates'!I$110)
+($H794*'fnd base rates'!I$111)
+($I794*'fnd base rates'!I$112)
+($J794*'fnd base rates'!I$113)
+($K794*'fnd base rates'!I$114)
+($M794*'fnd base rates'!I$116)
+($N794*'fnd base rates'!I$117)
+($O794*'fnd base rates'!I$118)
+($P794*VLOOKUP($S794+12,rate_basefnd,9)))
*$R794</f>
        <v>324.73100000000005</v>
      </c>
      <c r="AB794" s="1">
        <f>(($D794*'fnd base rates'!J$107)
+($E794*'fnd base rates'!J$108)
+($F794*'fnd base rates'!J$109)
+($G794*'fnd base rates'!J$110)
+($H794*'fnd base rates'!J$111)
+($I794*'fnd base rates'!J$112)
+($J794*'fnd base rates'!J$113)
+($K794*'fnd base rates'!J$114)
+($M794*'fnd base rates'!J$116)
+($N794*'fnd base rates'!J$117)
+($O794*'fnd base rates'!J$118)
+($P794*VLOOKUP($S794+12,rate_basefnd,10)))
*$R794</f>
        <v>161.45920000000001</v>
      </c>
      <c r="AC794" s="1">
        <f>(($D794*'fnd base rates'!K$107)
+($E794*'fnd base rates'!K$108)
+($F794*'fnd base rates'!K$109)
+($G794*'fnd base rates'!K$110)
+($H794*'fnd base rates'!K$111)
+($I794*'fnd base rates'!K$112)
+($J794*'fnd base rates'!K$113)
+($K794*'fnd base rates'!K$114)
+($M794*'fnd base rates'!K$116)
+($N794*'fnd base rates'!K$117)
+($O794*'fnd base rates'!K$118)
+($P794*VLOOKUP($S794+12,rate_basefnd,11)))
*$R794</f>
        <v>1166.2224727999999</v>
      </c>
      <c r="AD794" s="1">
        <f>(($D794*'fnd base rates'!L$107)
+($E794*'fnd base rates'!L$108)
+($F794*'fnd base rates'!L$109)
+($G794*'fnd base rates'!L$110)
+($H794*'fnd base rates'!L$111)
+($I794*'fnd base rates'!L$112)
+($J794*'fnd base rates'!L$113)
+($K794*'fnd base rates'!L$114)
+($M794*'fnd base rates'!L$116)
+($N794*'fnd base rates'!L$117)
+($O794*'fnd base rates'!L$118)
+($P794*VLOOKUP($S794+12,rate_basefnd,12)))</f>
        <v>1446.1566800000001</v>
      </c>
      <c r="AE794" s="1">
        <f>(($D794*'fnd base rates'!M$107)
+($E794*'fnd base rates'!M$108)
+($F794*'fnd base rates'!M$109)
+($G794*'fnd base rates'!M$110)
+($H794*'fnd base rates'!M$111)
+($I794*'fnd base rates'!M$112)
+($J794*'fnd base rates'!M$113)
+($K794*'fnd base rates'!M$114)
+($M794*'fnd base rates'!M$116)
+($N794*'fnd base rates'!M$117)
+($O794*'fnd base rates'!M$118)
+($P794*VLOOKUP($S794+12,rate_basefnd,13)))</f>
        <v>0</v>
      </c>
      <c r="AF794" s="4">
        <f t="shared" si="919"/>
        <v>10603.392387760001</v>
      </c>
      <c r="AH794" s="269">
        <f t="shared" si="920"/>
        <v>488219182</v>
      </c>
      <c r="AI794" s="4" t="str">
        <f t="shared" si="921"/>
        <v>488</v>
      </c>
      <c r="AJ794" s="2" t="str">
        <f t="shared" si="922"/>
        <v>219</v>
      </c>
      <c r="AK794" s="2" t="str">
        <f t="shared" si="923"/>
        <v>182</v>
      </c>
      <c r="AL794" s="4">
        <f t="shared" si="924"/>
        <v>1</v>
      </c>
      <c r="AM794" s="4">
        <f t="shared" si="915"/>
        <v>1</v>
      </c>
      <c r="AN794" s="4">
        <f t="shared" si="925"/>
        <v>10603.392387760001</v>
      </c>
      <c r="AO794" s="4">
        <f t="shared" si="926"/>
        <v>10603</v>
      </c>
      <c r="AP794" s="4">
        <f t="shared" si="916"/>
        <v>0</v>
      </c>
      <c r="AQ794" s="4">
        <v>10603</v>
      </c>
      <c r="AW794" s="4">
        <v>10603</v>
      </c>
      <c r="AX794" s="5">
        <f t="shared" si="927"/>
        <v>0</v>
      </c>
      <c r="AY794" s="4">
        <v>10603</v>
      </c>
      <c r="AZ794" s="5"/>
      <c r="BB794" s="5">
        <f t="shared" ref="BB794" si="943">BC794-BA794</f>
        <v>0</v>
      </c>
    </row>
    <row r="795" spans="1:54" s="4" customFormat="1">
      <c r="A795" s="269">
        <v>488</v>
      </c>
      <c r="B795" s="2">
        <v>488219219</v>
      </c>
      <c r="C795" s="9" t="s">
        <v>308</v>
      </c>
      <c r="D795" s="14">
        <f>'fnd enro'!D795</f>
        <v>0</v>
      </c>
      <c r="E795" s="14">
        <f>'fnd enro'!E795</f>
        <v>0</v>
      </c>
      <c r="F795" s="14">
        <f>'fnd enro'!F795</f>
        <v>0</v>
      </c>
      <c r="G795" s="14">
        <f>'fnd enro'!G795</f>
        <v>6</v>
      </c>
      <c r="H795" s="14">
        <f>'fnd enro'!H795</f>
        <v>2</v>
      </c>
      <c r="I795" s="14">
        <f>'fnd enro'!I795</f>
        <v>5</v>
      </c>
      <c r="J795" s="14">
        <f>'fnd enro'!J795</f>
        <v>0</v>
      </c>
      <c r="K795" s="15">
        <f>'fnd enro'!K795</f>
        <v>0.50180000000000002</v>
      </c>
      <c r="L795" s="14">
        <f>'fnd enro'!L795</f>
        <v>0</v>
      </c>
      <c r="M795" s="14">
        <f>'fnd enro'!M795</f>
        <v>0</v>
      </c>
      <c r="N795" s="14">
        <f>'fnd enro'!N795</f>
        <v>0</v>
      </c>
      <c r="O795" s="14">
        <f>'fnd enro'!O795</f>
        <v>0</v>
      </c>
      <c r="P795" s="14">
        <f>'fnd enro'!P795</f>
        <v>1</v>
      </c>
      <c r="Q795" s="14">
        <f>'fnd enro'!R795</f>
        <v>13</v>
      </c>
      <c r="R795" s="15">
        <f t="shared" si="918"/>
        <v>1.06</v>
      </c>
      <c r="S795" s="14">
        <f>VALUE('fnd enro'!Q795)</f>
        <v>2</v>
      </c>
      <c r="T795" s="2"/>
      <c r="U795" s="1">
        <f>(($D795*'fnd base rates'!C$107)
+($E795*'fnd base rates'!C$108)
+($F795*'fnd base rates'!C$109)
+($G795*'fnd base rates'!C$110)
+($H795*'fnd base rates'!C$111)
+($I795*'fnd base rates'!C$112)
+($J795*'fnd base rates'!C$113)
+($K795*'fnd base rates'!C$114)
+($M795*'fnd base rates'!C$116)
+($N795*'fnd base rates'!C$117)
+($O795*'fnd base rates'!C$118)
+($P795*VLOOKUP($S795+12,rate_basefnd,3)))
*$R795</f>
        <v>7451.1931478800016</v>
      </c>
      <c r="V795" s="1">
        <f>(($D795*'fnd base rates'!D$107)
+($E795*'fnd base rates'!D$108)
+($F795*'fnd base rates'!D$109)
+($G795*'fnd base rates'!D$110)
+($H795*'fnd base rates'!D$111)
+($I795*'fnd base rates'!D$112)
+($J795*'fnd base rates'!D$113)
+($K795*'fnd base rates'!D$114)
+($M795*'fnd base rates'!D$116)
+($N795*'fnd base rates'!D$117)
+($O795*'fnd base rates'!D$118)
+($P795*VLOOKUP($S795+12,rate_basefnd,4)))
*$R795</f>
        <v>10821.158400000002</v>
      </c>
      <c r="W795" s="1">
        <f>(($D795*'fnd base rates'!E$107)
+($E795*'fnd base rates'!E$108)
+($F795*'fnd base rates'!E$109)
+($G795*'fnd base rates'!E$110)
+($H795*'fnd base rates'!E$111)
+($I795*'fnd base rates'!E$112)
+($J795*'fnd base rates'!E$113)
+($K795*'fnd base rates'!E$114)
+($M795*'fnd base rates'!E$116)
+($N795*'fnd base rates'!E$117)
+($O795*'fnd base rates'!E$118)
+($P795*VLOOKUP($S795+12,rate_basefnd,5)))
*$R795</f>
        <v>60765.639381280009</v>
      </c>
      <c r="X795" s="1">
        <f>(($D795*'fnd base rates'!F$107)
+($E795*'fnd base rates'!F$108)
+($F795*'fnd base rates'!F$109)
+($G795*'fnd base rates'!F$110)
+($H795*'fnd base rates'!F$111)
+($I795*'fnd base rates'!F$112)
+($J795*'fnd base rates'!F$113)
+($K795*'fnd base rates'!F$114)
+($M795*'fnd base rates'!F$116)
+($N795*'fnd base rates'!F$117)
+($O795*'fnd base rates'!F$118)
+($P795*VLOOKUP($S795+12,rate_basefnd,6)))
*$R795</f>
        <v>14744.455157359998</v>
      </c>
      <c r="Y795" s="1">
        <f>(($D795*'fnd base rates'!G$107)
+($E795*'fnd base rates'!G$108)
+($F795*'fnd base rates'!G$109)
+($G795*'fnd base rates'!G$110)
+($H795*'fnd base rates'!G$111)
+($I795*'fnd base rates'!G$112)
+($J795*'fnd base rates'!G$113)
+($K795*'fnd base rates'!G$114)
+($M795*'fnd base rates'!G$116)
+($N795*'fnd base rates'!G$117)
+($O795*'fnd base rates'!G$118)
+($P795*VLOOKUP($S795+12,rate_basefnd,7)))
*$R795</f>
        <v>2354.73982596</v>
      </c>
      <c r="Z795" s="1">
        <f>(($D795*'fnd base rates'!H$107)
+($E795*'fnd base rates'!H$108)
+($F795*'fnd base rates'!H$109)
+($G795*'fnd base rates'!H$110)
+($H795*'fnd base rates'!H$111)
+($I795*'fnd base rates'!H$112)
+($J795*'fnd base rates'!H$113)
+($K795*'fnd base rates'!H$114)
+($M795*'fnd base rates'!H$116)
+($N795*'fnd base rates'!H$117)
+($O795*'fnd base rates'!H$118)
+($P795*VLOOKUP($S795+12,rate_basefnd,8)))</f>
        <v>8346.9661419999993</v>
      </c>
      <c r="AA795" s="1">
        <f>(($D795*'fnd base rates'!I$107)
+($E795*'fnd base rates'!I$108)
+($F795*'fnd base rates'!I$109)
+($G795*'fnd base rates'!I$110)
+($H795*'fnd base rates'!I$111)
+($I795*'fnd base rates'!I$112)
+($J795*'fnd base rates'!I$113)
+($K795*'fnd base rates'!I$114)
+($M795*'fnd base rates'!I$116)
+($N795*'fnd base rates'!I$117)
+($O795*'fnd base rates'!I$118)
+($P795*VLOOKUP($S795+12,rate_basefnd,9)))
*$R795</f>
        <v>5084.7988000000005</v>
      </c>
      <c r="AB795" s="1">
        <f>(($D795*'fnd base rates'!J$107)
+($E795*'fnd base rates'!J$108)
+($F795*'fnd base rates'!J$109)
+($G795*'fnd base rates'!J$110)
+($H795*'fnd base rates'!J$111)
+($I795*'fnd base rates'!J$112)
+($J795*'fnd base rates'!J$113)
+($K795*'fnd base rates'!J$114)
+($M795*'fnd base rates'!J$116)
+($N795*'fnd base rates'!J$117)
+($O795*'fnd base rates'!J$118)
+($P795*VLOOKUP($S795+12,rate_basefnd,10)))
*$R795</f>
        <v>5108.8714</v>
      </c>
      <c r="AC795" s="1">
        <f>(($D795*'fnd base rates'!K$107)
+($E795*'fnd base rates'!K$108)
+($F795*'fnd base rates'!K$109)
+($G795*'fnd base rates'!K$110)
+($H795*'fnd base rates'!K$111)
+($I795*'fnd base rates'!K$112)
+($J795*'fnd base rates'!K$113)
+($K795*'fnd base rates'!K$114)
+($M795*'fnd base rates'!K$116)
+($N795*'fnd base rates'!K$117)
+($O795*'fnd base rates'!K$118)
+($P795*VLOOKUP($S795+12,rate_basefnd,11)))
*$R795</f>
        <v>15598.8311464</v>
      </c>
      <c r="AD795" s="1">
        <f>(($D795*'fnd base rates'!L$107)
+($E795*'fnd base rates'!L$108)
+($F795*'fnd base rates'!L$109)
+($G795*'fnd base rates'!L$110)
+($H795*'fnd base rates'!L$111)
+($I795*'fnd base rates'!L$112)
+($J795*'fnd base rates'!L$113)
+($K795*'fnd base rates'!L$114)
+($M795*'fnd base rates'!L$116)
+($N795*'fnd base rates'!L$117)
+($O795*'fnd base rates'!L$118)
+($P795*VLOOKUP($S795+12,rate_basefnd,12)))</f>
        <v>18962.196839999997</v>
      </c>
      <c r="AE795" s="1">
        <f>(($D795*'fnd base rates'!M$107)
+($E795*'fnd base rates'!M$108)
+($F795*'fnd base rates'!M$109)
+($G795*'fnd base rates'!M$110)
+($H795*'fnd base rates'!M$111)
+($I795*'fnd base rates'!M$112)
+($J795*'fnd base rates'!M$113)
+($K795*'fnd base rates'!M$114)
+($M795*'fnd base rates'!M$116)
+($N795*'fnd base rates'!M$117)
+($O795*'fnd base rates'!M$118)
+($P795*VLOOKUP($S795+12,rate_basefnd,13)))</f>
        <v>0</v>
      </c>
      <c r="AF795" s="4">
        <f t="shared" si="919"/>
        <v>149238.85024088001</v>
      </c>
      <c r="AH795" s="269">
        <f t="shared" si="920"/>
        <v>488219219</v>
      </c>
      <c r="AI795" s="4" t="str">
        <f t="shared" si="921"/>
        <v>488</v>
      </c>
      <c r="AJ795" s="2" t="str">
        <f t="shared" si="922"/>
        <v>219</v>
      </c>
      <c r="AK795" s="2" t="str">
        <f t="shared" si="923"/>
        <v>219</v>
      </c>
      <c r="AL795" s="4">
        <f t="shared" si="924"/>
        <v>1</v>
      </c>
      <c r="AM795" s="4">
        <f t="shared" si="915"/>
        <v>13</v>
      </c>
      <c r="AN795" s="4">
        <f t="shared" si="925"/>
        <v>149238.85024088001</v>
      </c>
      <c r="AO795" s="4">
        <f t="shared" si="926"/>
        <v>11480</v>
      </c>
      <c r="AP795" s="4">
        <f t="shared" si="916"/>
        <v>0</v>
      </c>
      <c r="AQ795" s="4">
        <v>11480</v>
      </c>
      <c r="AW795" s="4">
        <v>11480</v>
      </c>
      <c r="AX795" s="5">
        <f t="shared" si="927"/>
        <v>0</v>
      </c>
      <c r="AY795" s="4">
        <v>11480</v>
      </c>
      <c r="AZ795" s="5"/>
      <c r="BB795" s="5">
        <f t="shared" ref="BB795" si="944">BC795-BA795</f>
        <v>0</v>
      </c>
    </row>
    <row r="796" spans="1:54" s="4" customFormat="1">
      <c r="A796" s="269">
        <v>488</v>
      </c>
      <c r="B796" s="2">
        <v>488219231</v>
      </c>
      <c r="C796" s="9" t="s">
        <v>308</v>
      </c>
      <c r="D796" s="14">
        <f>'fnd enro'!D796</f>
        <v>0</v>
      </c>
      <c r="E796" s="14">
        <f>'fnd enro'!E796</f>
        <v>0</v>
      </c>
      <c r="F796" s="14">
        <f>'fnd enro'!F796</f>
        <v>2</v>
      </c>
      <c r="G796" s="14">
        <f>'fnd enro'!G796</f>
        <v>11</v>
      </c>
      <c r="H796" s="14">
        <f>'fnd enro'!H796</f>
        <v>6</v>
      </c>
      <c r="I796" s="14">
        <f>'fnd enro'!I796</f>
        <v>12</v>
      </c>
      <c r="J796" s="14">
        <f>'fnd enro'!J796</f>
        <v>0</v>
      </c>
      <c r="K796" s="15">
        <f>'fnd enro'!K796</f>
        <v>1.1966000000000001</v>
      </c>
      <c r="L796" s="14">
        <f>'fnd enro'!L796</f>
        <v>0</v>
      </c>
      <c r="M796" s="14">
        <f>'fnd enro'!M796</f>
        <v>1</v>
      </c>
      <c r="N796" s="14">
        <f>'fnd enro'!N796</f>
        <v>0</v>
      </c>
      <c r="O796" s="14">
        <f>'fnd enro'!O796</f>
        <v>0</v>
      </c>
      <c r="P796" s="14">
        <f>'fnd enro'!P796</f>
        <v>7</v>
      </c>
      <c r="Q796" s="14">
        <f>'fnd enro'!R796</f>
        <v>31</v>
      </c>
      <c r="R796" s="15">
        <f t="shared" si="918"/>
        <v>1.06</v>
      </c>
      <c r="S796" s="14">
        <f>VALUE('fnd enro'!Q796)</f>
        <v>4</v>
      </c>
      <c r="T796" s="2"/>
      <c r="U796" s="1">
        <f>(($D796*'fnd base rates'!C$107)
+($E796*'fnd base rates'!C$108)
+($F796*'fnd base rates'!C$109)
+($G796*'fnd base rates'!C$110)
+($H796*'fnd base rates'!C$111)
+($I796*'fnd base rates'!C$112)
+($J796*'fnd base rates'!C$113)
+($K796*'fnd base rates'!C$114)
+($M796*'fnd base rates'!C$116)
+($N796*'fnd base rates'!C$117)
+($O796*'fnd base rates'!C$118)
+($P796*VLOOKUP($S796+12,rate_basefnd,3)))
*$R796</f>
        <v>18168.603229560002</v>
      </c>
      <c r="V796" s="1">
        <f>(($D796*'fnd base rates'!D$107)
+($E796*'fnd base rates'!D$108)
+($F796*'fnd base rates'!D$109)
+($G796*'fnd base rates'!D$110)
+($H796*'fnd base rates'!D$111)
+($I796*'fnd base rates'!D$112)
+($J796*'fnd base rates'!D$113)
+($K796*'fnd base rates'!D$114)
+($M796*'fnd base rates'!D$116)
+($N796*'fnd base rates'!D$117)
+($O796*'fnd base rates'!D$118)
+($P796*VLOOKUP($S796+12,rate_basefnd,4)))
*$R796</f>
        <v>27380.838800000005</v>
      </c>
      <c r="W796" s="1">
        <f>(($D796*'fnd base rates'!E$107)
+($E796*'fnd base rates'!E$108)
+($F796*'fnd base rates'!E$109)
+($G796*'fnd base rates'!E$110)
+($H796*'fnd base rates'!E$111)
+($I796*'fnd base rates'!E$112)
+($J796*'fnd base rates'!E$113)
+($K796*'fnd base rates'!E$114)
+($M796*'fnd base rates'!E$116)
+($N796*'fnd base rates'!E$117)
+($O796*'fnd base rates'!E$118)
+($P796*VLOOKUP($S796+12,rate_basefnd,5)))
*$R796</f>
        <v>159309.65955536003</v>
      </c>
      <c r="X796" s="1">
        <f>(($D796*'fnd base rates'!F$107)
+($E796*'fnd base rates'!F$108)
+($F796*'fnd base rates'!F$109)
+($G796*'fnd base rates'!F$110)
+($H796*'fnd base rates'!F$111)
+($I796*'fnd base rates'!F$112)
+($J796*'fnd base rates'!F$113)
+($K796*'fnd base rates'!F$114)
+($M796*'fnd base rates'!F$116)
+($N796*'fnd base rates'!F$117)
+($O796*'fnd base rates'!F$118)
+($P796*VLOOKUP($S796+12,rate_basefnd,6)))
*$R796</f>
        <v>34989.241898320004</v>
      </c>
      <c r="Y796" s="1">
        <f>(($D796*'fnd base rates'!G$107)
+($E796*'fnd base rates'!G$108)
+($F796*'fnd base rates'!G$109)
+($G796*'fnd base rates'!G$110)
+($H796*'fnd base rates'!G$111)
+($I796*'fnd base rates'!G$112)
+($J796*'fnd base rates'!G$113)
+($K796*'fnd base rates'!G$114)
+($M796*'fnd base rates'!G$116)
+($N796*'fnd base rates'!G$117)
+($O796*'fnd base rates'!G$118)
+($P796*VLOOKUP($S796+12,rate_basefnd,7)))
*$R796</f>
        <v>6342.2998465199998</v>
      </c>
      <c r="Z796" s="1">
        <f>(($D796*'fnd base rates'!H$107)
+($E796*'fnd base rates'!H$108)
+($F796*'fnd base rates'!H$109)
+($G796*'fnd base rates'!H$110)
+($H796*'fnd base rates'!H$111)
+($I796*'fnd base rates'!H$112)
+($J796*'fnd base rates'!H$113)
+($K796*'fnd base rates'!H$114)
+($M796*'fnd base rates'!H$116)
+($N796*'fnd base rates'!H$117)
+($O796*'fnd base rates'!H$118)
+($P796*VLOOKUP($S796+12,rate_basefnd,8)))</f>
        <v>20149.276954000001</v>
      </c>
      <c r="AA796" s="1">
        <f>(($D796*'fnd base rates'!I$107)
+($E796*'fnd base rates'!I$108)
+($F796*'fnd base rates'!I$109)
+($G796*'fnd base rates'!I$110)
+($H796*'fnd base rates'!I$111)
+($I796*'fnd base rates'!I$112)
+($J796*'fnd base rates'!I$113)
+($K796*'fnd base rates'!I$114)
+($M796*'fnd base rates'!I$116)
+($N796*'fnd base rates'!I$117)
+($O796*'fnd base rates'!I$118)
+($P796*VLOOKUP($S796+12,rate_basefnd,9)))
*$R796</f>
        <v>12838.031000000003</v>
      </c>
      <c r="AB796" s="1">
        <f>(($D796*'fnd base rates'!J$107)
+($E796*'fnd base rates'!J$108)
+($F796*'fnd base rates'!J$109)
+($G796*'fnd base rates'!J$110)
+($H796*'fnd base rates'!J$111)
+($I796*'fnd base rates'!J$112)
+($J796*'fnd base rates'!J$113)
+($K796*'fnd base rates'!J$114)
+($M796*'fnd base rates'!J$116)
+($N796*'fnd base rates'!J$117)
+($O796*'fnd base rates'!J$118)
+($P796*VLOOKUP($S796+12,rate_basefnd,10)))
*$R796</f>
        <v>15115.0488</v>
      </c>
      <c r="AC796" s="1">
        <f>(($D796*'fnd base rates'!K$107)
+($E796*'fnd base rates'!K$108)
+($F796*'fnd base rates'!K$109)
+($G796*'fnd base rates'!K$110)
+($H796*'fnd base rates'!K$111)
+($I796*'fnd base rates'!K$112)
+($J796*'fnd base rates'!K$113)
+($K796*'fnd base rates'!K$114)
+($M796*'fnd base rates'!K$116)
+($N796*'fnd base rates'!K$117)
+($O796*'fnd base rates'!K$118)
+($P796*VLOOKUP($S796+12,rate_basefnd,11)))
*$R796</f>
        <v>37629.847656800004</v>
      </c>
      <c r="AD796" s="1">
        <f>(($D796*'fnd base rates'!L$107)
+($E796*'fnd base rates'!L$108)
+($F796*'fnd base rates'!L$109)
+($G796*'fnd base rates'!L$110)
+($H796*'fnd base rates'!L$111)
+($I796*'fnd base rates'!L$112)
+($J796*'fnd base rates'!L$113)
+($K796*'fnd base rates'!L$114)
+($M796*'fnd base rates'!L$116)
+($N796*'fnd base rates'!L$117)
+($O796*'fnd base rates'!L$118)
+($P796*VLOOKUP($S796+12,rate_basefnd,12)))</f>
        <v>47640.407079999997</v>
      </c>
      <c r="AE796" s="1">
        <f>(($D796*'fnd base rates'!M$107)
+($E796*'fnd base rates'!M$108)
+($F796*'fnd base rates'!M$109)
+($G796*'fnd base rates'!M$110)
+($H796*'fnd base rates'!M$111)
+($I796*'fnd base rates'!M$112)
+($J796*'fnd base rates'!M$113)
+($K796*'fnd base rates'!M$114)
+($M796*'fnd base rates'!M$116)
+($N796*'fnd base rates'!M$117)
+($O796*'fnd base rates'!M$118)
+($P796*VLOOKUP($S796+12,rate_basefnd,13)))</f>
        <v>0</v>
      </c>
      <c r="AF796" s="4">
        <f t="shared" si="919"/>
        <v>379563.25482056005</v>
      </c>
      <c r="AH796" s="269">
        <f t="shared" si="920"/>
        <v>488219231</v>
      </c>
      <c r="AI796" s="4" t="str">
        <f t="shared" si="921"/>
        <v>488</v>
      </c>
      <c r="AJ796" s="2" t="str">
        <f t="shared" si="922"/>
        <v>219</v>
      </c>
      <c r="AK796" s="2" t="str">
        <f t="shared" si="923"/>
        <v>231</v>
      </c>
      <c r="AL796" s="4">
        <f t="shared" si="924"/>
        <v>1</v>
      </c>
      <c r="AM796" s="4">
        <f t="shared" si="915"/>
        <v>31</v>
      </c>
      <c r="AN796" s="4">
        <f t="shared" si="925"/>
        <v>379563.25482056005</v>
      </c>
      <c r="AO796" s="4">
        <f t="shared" si="926"/>
        <v>12244</v>
      </c>
      <c r="AP796" s="4">
        <f t="shared" si="916"/>
        <v>0</v>
      </c>
      <c r="AQ796" s="4">
        <v>12244</v>
      </c>
      <c r="AW796" s="4">
        <v>12244</v>
      </c>
      <c r="AX796" s="5">
        <f t="shared" si="927"/>
        <v>0</v>
      </c>
      <c r="AY796" s="4">
        <v>12244</v>
      </c>
      <c r="AZ796" s="5"/>
      <c r="BB796" s="5">
        <f t="shared" ref="BB796" si="945">BC796-BA796</f>
        <v>0</v>
      </c>
    </row>
    <row r="797" spans="1:54" s="4" customFormat="1">
      <c r="A797" s="269">
        <v>488</v>
      </c>
      <c r="B797" s="2">
        <v>488219239</v>
      </c>
      <c r="C797" s="9" t="s">
        <v>308</v>
      </c>
      <c r="D797" s="14">
        <f>'fnd enro'!D797</f>
        <v>0</v>
      </c>
      <c r="E797" s="14">
        <f>'fnd enro'!E797</f>
        <v>0</v>
      </c>
      <c r="F797" s="14">
        <f>'fnd enro'!F797</f>
        <v>0</v>
      </c>
      <c r="G797" s="14">
        <f>'fnd enro'!G797</f>
        <v>4</v>
      </c>
      <c r="H797" s="14">
        <f>'fnd enro'!H797</f>
        <v>3</v>
      </c>
      <c r="I797" s="14">
        <f>'fnd enro'!I797</f>
        <v>2</v>
      </c>
      <c r="J797" s="14">
        <f>'fnd enro'!J797</f>
        <v>0</v>
      </c>
      <c r="K797" s="15">
        <f>'fnd enro'!K797</f>
        <v>0.34739999999999999</v>
      </c>
      <c r="L797" s="14">
        <f>'fnd enro'!L797</f>
        <v>0</v>
      </c>
      <c r="M797" s="14">
        <f>'fnd enro'!M797</f>
        <v>0</v>
      </c>
      <c r="N797" s="14">
        <f>'fnd enro'!N797</f>
        <v>0</v>
      </c>
      <c r="O797" s="14">
        <f>'fnd enro'!O797</f>
        <v>0</v>
      </c>
      <c r="P797" s="14">
        <f>'fnd enro'!P797</f>
        <v>3</v>
      </c>
      <c r="Q797" s="14">
        <f>'fnd enro'!R797</f>
        <v>9</v>
      </c>
      <c r="R797" s="15">
        <f t="shared" si="918"/>
        <v>1.06</v>
      </c>
      <c r="S797" s="14">
        <f>VALUE('fnd enro'!Q797)</f>
        <v>6</v>
      </c>
      <c r="T797" s="2"/>
      <c r="U797" s="1">
        <f>(($D797*'fnd base rates'!C$107)
+($E797*'fnd base rates'!C$108)
+($F797*'fnd base rates'!C$109)
+($G797*'fnd base rates'!C$110)
+($H797*'fnd base rates'!C$111)
+($I797*'fnd base rates'!C$112)
+($J797*'fnd base rates'!C$113)
+($K797*'fnd base rates'!C$114)
+($M797*'fnd base rates'!C$116)
+($N797*'fnd base rates'!C$117)
+($O797*'fnd base rates'!C$118)
+($P797*VLOOKUP($S797+12,rate_basefnd,3)))
*$R797</f>
        <v>5324.8274408400002</v>
      </c>
      <c r="V797" s="1">
        <f>(($D797*'fnd base rates'!D$107)
+($E797*'fnd base rates'!D$108)
+($F797*'fnd base rates'!D$109)
+($G797*'fnd base rates'!D$110)
+($H797*'fnd base rates'!D$111)
+($I797*'fnd base rates'!D$112)
+($J797*'fnd base rates'!D$113)
+($K797*'fnd base rates'!D$114)
+($M797*'fnd base rates'!D$116)
+($N797*'fnd base rates'!D$117)
+($O797*'fnd base rates'!D$118)
+($P797*VLOOKUP($S797+12,rate_basefnd,4)))
*$R797</f>
        <v>8279.479800000001</v>
      </c>
      <c r="W797" s="1">
        <f>(($D797*'fnd base rates'!E$107)
+($E797*'fnd base rates'!E$108)
+($F797*'fnd base rates'!E$109)
+($G797*'fnd base rates'!E$110)
+($H797*'fnd base rates'!E$111)
+($I797*'fnd base rates'!E$112)
+($J797*'fnd base rates'!E$113)
+($K797*'fnd base rates'!E$114)
+($M797*'fnd base rates'!E$116)
+($N797*'fnd base rates'!E$117)
+($O797*'fnd base rates'!E$118)
+($P797*VLOOKUP($S797+12,rate_basefnd,5)))
*$R797</f>
        <v>47440.791187040006</v>
      </c>
      <c r="X797" s="1">
        <f>(($D797*'fnd base rates'!F$107)
+($E797*'fnd base rates'!F$108)
+($F797*'fnd base rates'!F$109)
+($G797*'fnd base rates'!F$110)
+($H797*'fnd base rates'!F$111)
+($I797*'fnd base rates'!F$112)
+($J797*'fnd base rates'!F$113)
+($K797*'fnd base rates'!F$114)
+($M797*'fnd base rates'!F$116)
+($N797*'fnd base rates'!F$117)
+($O797*'fnd base rates'!F$118)
+($P797*VLOOKUP($S797+12,rate_basefnd,6)))
*$R797</f>
        <v>10334.668970479999</v>
      </c>
      <c r="Y797" s="1">
        <f>(($D797*'fnd base rates'!G$107)
+($E797*'fnd base rates'!G$108)
+($F797*'fnd base rates'!G$109)
+($G797*'fnd base rates'!G$110)
+($H797*'fnd base rates'!G$111)
+($I797*'fnd base rates'!G$112)
+($J797*'fnd base rates'!G$113)
+($K797*'fnd base rates'!G$114)
+($M797*'fnd base rates'!G$116)
+($N797*'fnd base rates'!G$117)
+($O797*'fnd base rates'!G$118)
+($P797*VLOOKUP($S797+12,rate_basefnd,7)))
*$R797</f>
        <v>2012.3247102800003</v>
      </c>
      <c r="Z797" s="1">
        <f>(($D797*'fnd base rates'!H$107)
+($E797*'fnd base rates'!H$108)
+($F797*'fnd base rates'!H$109)
+($G797*'fnd base rates'!H$110)
+($H797*'fnd base rates'!H$111)
+($I797*'fnd base rates'!H$112)
+($J797*'fnd base rates'!H$113)
+($K797*'fnd base rates'!H$114)
+($M797*'fnd base rates'!H$116)
+($N797*'fnd base rates'!H$117)
+($O797*'fnd base rates'!H$118)
+($P797*VLOOKUP($S797+12,rate_basefnd,8)))</f>
        <v>5387.4004059999997</v>
      </c>
      <c r="AA797" s="1">
        <f>(($D797*'fnd base rates'!I$107)
+($E797*'fnd base rates'!I$108)
+($F797*'fnd base rates'!I$109)
+($G797*'fnd base rates'!I$110)
+($H797*'fnd base rates'!I$111)
+($I797*'fnd base rates'!I$112)
+($J797*'fnd base rates'!I$113)
+($K797*'fnd base rates'!I$114)
+($M797*'fnd base rates'!I$116)
+($N797*'fnd base rates'!I$117)
+($O797*'fnd base rates'!I$118)
+($P797*VLOOKUP($S797+12,rate_basefnd,9)))
*$R797</f>
        <v>3742.8812000000007</v>
      </c>
      <c r="AB797" s="1">
        <f>(($D797*'fnd base rates'!J$107)
+($E797*'fnd base rates'!J$108)
+($F797*'fnd base rates'!J$109)
+($G797*'fnd base rates'!J$110)
+($H797*'fnd base rates'!J$111)
+($I797*'fnd base rates'!J$112)
+($J797*'fnd base rates'!J$113)
+($K797*'fnd base rates'!J$114)
+($M797*'fnd base rates'!J$116)
+($N797*'fnd base rates'!J$117)
+($O797*'fnd base rates'!J$118)
+($P797*VLOOKUP($S797+12,rate_basefnd,10)))
*$R797</f>
        <v>4667.6145999999999</v>
      </c>
      <c r="AC797" s="1">
        <f>(($D797*'fnd base rates'!K$107)
+($E797*'fnd base rates'!K$108)
+($F797*'fnd base rates'!K$109)
+($G797*'fnd base rates'!K$110)
+($H797*'fnd base rates'!K$111)
+($I797*'fnd base rates'!K$112)
+($J797*'fnd base rates'!K$113)
+($K797*'fnd base rates'!K$114)
+($M797*'fnd base rates'!K$116)
+($N797*'fnd base rates'!K$117)
+($O797*'fnd base rates'!K$118)
+($P797*VLOOKUP($S797+12,rate_basefnd,11)))
*$R797</f>
        <v>10862.2852552</v>
      </c>
      <c r="AD797" s="1">
        <f>(($D797*'fnd base rates'!L$107)
+($E797*'fnd base rates'!L$108)
+($F797*'fnd base rates'!L$109)
+($G797*'fnd base rates'!L$110)
+($H797*'fnd base rates'!L$111)
+($I797*'fnd base rates'!L$112)
+($J797*'fnd base rates'!L$113)
+($K797*'fnd base rates'!L$114)
+($M797*'fnd base rates'!L$116)
+($N797*'fnd base rates'!L$117)
+($O797*'fnd base rates'!L$118)
+($P797*VLOOKUP($S797+12,rate_basefnd,12)))</f>
        <v>14521.13012</v>
      </c>
      <c r="AE797" s="1">
        <f>(($D797*'fnd base rates'!M$107)
+($E797*'fnd base rates'!M$108)
+($F797*'fnd base rates'!M$109)
+($G797*'fnd base rates'!M$110)
+($H797*'fnd base rates'!M$111)
+($I797*'fnd base rates'!M$112)
+($J797*'fnd base rates'!M$113)
+($K797*'fnd base rates'!M$114)
+($M797*'fnd base rates'!M$116)
+($N797*'fnd base rates'!M$117)
+($O797*'fnd base rates'!M$118)
+($P797*VLOOKUP($S797+12,rate_basefnd,13)))</f>
        <v>0</v>
      </c>
      <c r="AF797" s="4">
        <f t="shared" si="919"/>
        <v>112573.40368983999</v>
      </c>
      <c r="AH797" s="269">
        <f t="shared" si="920"/>
        <v>488219239</v>
      </c>
      <c r="AI797" s="4" t="str">
        <f t="shared" si="921"/>
        <v>488</v>
      </c>
      <c r="AJ797" s="2" t="str">
        <f t="shared" si="922"/>
        <v>219</v>
      </c>
      <c r="AK797" s="2" t="str">
        <f t="shared" si="923"/>
        <v>239</v>
      </c>
      <c r="AL797" s="4">
        <f t="shared" si="924"/>
        <v>1</v>
      </c>
      <c r="AM797" s="4">
        <f t="shared" si="915"/>
        <v>9</v>
      </c>
      <c r="AN797" s="4">
        <f t="shared" si="925"/>
        <v>112573.40368983999</v>
      </c>
      <c r="AO797" s="4">
        <f t="shared" si="926"/>
        <v>12508</v>
      </c>
      <c r="AP797" s="4">
        <f t="shared" si="916"/>
        <v>0</v>
      </c>
      <c r="AQ797" s="4">
        <v>12508</v>
      </c>
      <c r="AW797" s="4">
        <v>12508</v>
      </c>
      <c r="AX797" s="5">
        <f t="shared" si="927"/>
        <v>0</v>
      </c>
      <c r="AY797" s="4">
        <v>12508</v>
      </c>
      <c r="AZ797" s="5"/>
      <c r="BB797" s="5">
        <f t="shared" ref="BB797" si="946">BC797-BA797</f>
        <v>0</v>
      </c>
    </row>
    <row r="798" spans="1:54" s="4" customFormat="1">
      <c r="A798" s="269">
        <v>488</v>
      </c>
      <c r="B798" s="2">
        <v>488219243</v>
      </c>
      <c r="C798" s="9" t="s">
        <v>308</v>
      </c>
      <c r="D798" s="14">
        <f>'fnd enro'!D798</f>
        <v>0</v>
      </c>
      <c r="E798" s="14">
        <f>'fnd enro'!E798</f>
        <v>0</v>
      </c>
      <c r="F798" s="14">
        <f>'fnd enro'!F798</f>
        <v>3</v>
      </c>
      <c r="G798" s="14">
        <f>'fnd enro'!G798</f>
        <v>11</v>
      </c>
      <c r="H798" s="14">
        <f>'fnd enro'!H798</f>
        <v>12</v>
      </c>
      <c r="I798" s="14">
        <f>'fnd enro'!I798</f>
        <v>7</v>
      </c>
      <c r="J798" s="14">
        <f>'fnd enro'!J798</f>
        <v>0</v>
      </c>
      <c r="K798" s="15">
        <f>'fnd enro'!K798</f>
        <v>1.2738</v>
      </c>
      <c r="L798" s="14">
        <f>'fnd enro'!L798</f>
        <v>0</v>
      </c>
      <c r="M798" s="14">
        <f>'fnd enro'!M798</f>
        <v>4</v>
      </c>
      <c r="N798" s="14">
        <f>'fnd enro'!N798</f>
        <v>0</v>
      </c>
      <c r="O798" s="14">
        <f>'fnd enro'!O798</f>
        <v>0</v>
      </c>
      <c r="P798" s="14">
        <f>'fnd enro'!P798</f>
        <v>14</v>
      </c>
      <c r="Q798" s="14">
        <f>'fnd enro'!R798</f>
        <v>33</v>
      </c>
      <c r="R798" s="15">
        <f t="shared" si="918"/>
        <v>1.06</v>
      </c>
      <c r="S798" s="14">
        <f>VALUE('fnd enro'!Q798)</f>
        <v>9</v>
      </c>
      <c r="T798" s="2"/>
      <c r="U798" s="1">
        <f>(($D798*'fnd base rates'!C$107)
+($E798*'fnd base rates'!C$108)
+($F798*'fnd base rates'!C$109)
+($G798*'fnd base rates'!C$110)
+($H798*'fnd base rates'!C$111)
+($I798*'fnd base rates'!C$112)
+($J798*'fnd base rates'!C$113)
+($K798*'fnd base rates'!C$114)
+($M798*'fnd base rates'!C$116)
+($N798*'fnd base rates'!C$117)
+($O798*'fnd base rates'!C$118)
+($P798*VLOOKUP($S798+12,rate_basefnd,3)))
*$R798</f>
        <v>20318.614683080003</v>
      </c>
      <c r="V798" s="1">
        <f>(($D798*'fnd base rates'!D$107)
+($E798*'fnd base rates'!D$108)
+($F798*'fnd base rates'!D$109)
+($G798*'fnd base rates'!D$110)
+($H798*'fnd base rates'!D$111)
+($I798*'fnd base rates'!D$112)
+($J798*'fnd base rates'!D$113)
+($K798*'fnd base rates'!D$114)
+($M798*'fnd base rates'!D$116)
+($N798*'fnd base rates'!D$117)
+($O798*'fnd base rates'!D$118)
+($P798*VLOOKUP($S798+12,rate_basefnd,4)))
*$R798</f>
        <v>32839.732800000005</v>
      </c>
      <c r="W798" s="1">
        <f>(($D798*'fnd base rates'!E$107)
+($E798*'fnd base rates'!E$108)
+($F798*'fnd base rates'!E$109)
+($G798*'fnd base rates'!E$110)
+($H798*'fnd base rates'!E$111)
+($I798*'fnd base rates'!E$112)
+($J798*'fnd base rates'!E$113)
+($K798*'fnd base rates'!E$114)
+($M798*'fnd base rates'!E$116)
+($N798*'fnd base rates'!E$117)
+($O798*'fnd base rates'!E$118)
+($P798*VLOOKUP($S798+12,rate_basefnd,5)))
*$R798</f>
        <v>195290.62895248001</v>
      </c>
      <c r="X798" s="1">
        <f>(($D798*'fnd base rates'!F$107)
+($E798*'fnd base rates'!F$108)
+($F798*'fnd base rates'!F$109)
+($G798*'fnd base rates'!F$110)
+($H798*'fnd base rates'!F$111)
+($I798*'fnd base rates'!F$112)
+($J798*'fnd base rates'!F$113)
+($K798*'fnd base rates'!F$114)
+($M798*'fnd base rates'!F$116)
+($N798*'fnd base rates'!F$117)
+($O798*'fnd base rates'!F$118)
+($P798*VLOOKUP($S798+12,rate_basefnd,6)))
*$R798</f>
        <v>38504.554691760008</v>
      </c>
      <c r="Y798" s="1">
        <f>(($D798*'fnd base rates'!G$107)
+($E798*'fnd base rates'!G$108)
+($F798*'fnd base rates'!G$109)
+($G798*'fnd base rates'!G$110)
+($H798*'fnd base rates'!G$111)
+($I798*'fnd base rates'!G$112)
+($J798*'fnd base rates'!G$113)
+($K798*'fnd base rates'!G$114)
+($M798*'fnd base rates'!G$116)
+($N798*'fnd base rates'!G$117)
+($O798*'fnd base rates'!G$118)
+($P798*VLOOKUP($S798+12,rate_basefnd,7)))
*$R798</f>
        <v>8422.5568043600015</v>
      </c>
      <c r="Z798" s="1">
        <f>(($D798*'fnd base rates'!H$107)
+($E798*'fnd base rates'!H$108)
+($F798*'fnd base rates'!H$109)
+($G798*'fnd base rates'!H$110)
+($H798*'fnd base rates'!H$111)
+($I798*'fnd base rates'!H$112)
+($J798*'fnd base rates'!H$113)
+($K798*'fnd base rates'!H$114)
+($M798*'fnd base rates'!H$116)
+($N798*'fnd base rates'!H$117)
+($O798*'fnd base rates'!H$118)
+($P798*VLOOKUP($S798+12,rate_basefnd,8)))</f>
        <v>20276.524821999999</v>
      </c>
      <c r="AA798" s="1">
        <f>(($D798*'fnd base rates'!I$107)
+($E798*'fnd base rates'!I$108)
+($F798*'fnd base rates'!I$109)
+($G798*'fnd base rates'!I$110)
+($H798*'fnd base rates'!I$111)
+($I798*'fnd base rates'!I$112)
+($J798*'fnd base rates'!I$113)
+($K798*'fnd base rates'!I$114)
+($M798*'fnd base rates'!I$116)
+($N798*'fnd base rates'!I$117)
+($O798*'fnd base rates'!I$118)
+($P798*VLOOKUP($S798+12,rate_basefnd,9)))
*$R798</f>
        <v>14747.271200000001</v>
      </c>
      <c r="AB798" s="1">
        <f>(($D798*'fnd base rates'!J$107)
+($E798*'fnd base rates'!J$108)
+($F798*'fnd base rates'!J$109)
+($G798*'fnd base rates'!J$110)
+($H798*'fnd base rates'!J$111)
+($I798*'fnd base rates'!J$112)
+($J798*'fnd base rates'!J$113)
+($K798*'fnd base rates'!J$114)
+($M798*'fnd base rates'!J$116)
+($N798*'fnd base rates'!J$117)
+($O798*'fnd base rates'!J$118)
+($P798*VLOOKUP($S798+12,rate_basefnd,10)))
*$R798</f>
        <v>20569.459000000003</v>
      </c>
      <c r="AC798" s="1">
        <f>(($D798*'fnd base rates'!K$107)
+($E798*'fnd base rates'!K$108)
+($F798*'fnd base rates'!K$109)
+($G798*'fnd base rates'!K$110)
+($H798*'fnd base rates'!K$111)
+($I798*'fnd base rates'!K$112)
+($J798*'fnd base rates'!K$113)
+($K798*'fnd base rates'!K$114)
+($M798*'fnd base rates'!K$116)
+($N798*'fnd base rates'!K$117)
+($O798*'fnd base rates'!K$118)
+($P798*VLOOKUP($S798+12,rate_basefnd,11)))
*$R798</f>
        <v>41184.260602400005</v>
      </c>
      <c r="AD798" s="1">
        <f>(($D798*'fnd base rates'!L$107)
+($E798*'fnd base rates'!L$108)
+($F798*'fnd base rates'!L$109)
+($G798*'fnd base rates'!L$110)
+($H798*'fnd base rates'!L$111)
+($I798*'fnd base rates'!L$112)
+($J798*'fnd base rates'!L$113)
+($K798*'fnd base rates'!L$114)
+($M798*'fnd base rates'!L$116)
+($N798*'fnd base rates'!L$117)
+($O798*'fnd base rates'!L$118)
+($P798*VLOOKUP($S798+12,rate_basefnd,12)))</f>
        <v>57027.310440000001</v>
      </c>
      <c r="AE798" s="1">
        <f>(($D798*'fnd base rates'!M$107)
+($E798*'fnd base rates'!M$108)
+($F798*'fnd base rates'!M$109)
+($G798*'fnd base rates'!M$110)
+($H798*'fnd base rates'!M$111)
+($I798*'fnd base rates'!M$112)
+($J798*'fnd base rates'!M$113)
+($K798*'fnd base rates'!M$114)
+($M798*'fnd base rates'!M$116)
+($N798*'fnd base rates'!M$117)
+($O798*'fnd base rates'!M$118)
+($P798*VLOOKUP($S798+12,rate_basefnd,13)))</f>
        <v>0</v>
      </c>
      <c r="AF798" s="4">
        <f t="shared" si="919"/>
        <v>449180.91399608005</v>
      </c>
      <c r="AH798" s="269">
        <f t="shared" si="920"/>
        <v>488219243</v>
      </c>
      <c r="AI798" s="4" t="str">
        <f t="shared" si="921"/>
        <v>488</v>
      </c>
      <c r="AJ798" s="2" t="str">
        <f t="shared" si="922"/>
        <v>219</v>
      </c>
      <c r="AK798" s="2" t="str">
        <f t="shared" si="923"/>
        <v>243</v>
      </c>
      <c r="AL798" s="4">
        <f t="shared" si="924"/>
        <v>1</v>
      </c>
      <c r="AM798" s="4">
        <f t="shared" si="915"/>
        <v>33</v>
      </c>
      <c r="AN798" s="4">
        <f t="shared" si="925"/>
        <v>449180.91399608005</v>
      </c>
      <c r="AO798" s="4">
        <f t="shared" si="926"/>
        <v>13612</v>
      </c>
      <c r="AP798" s="4">
        <f t="shared" si="916"/>
        <v>0</v>
      </c>
      <c r="AQ798" s="4">
        <v>13612</v>
      </c>
      <c r="AW798" s="4">
        <v>13612</v>
      </c>
      <c r="AX798" s="5">
        <f t="shared" si="927"/>
        <v>0</v>
      </c>
      <c r="AY798" s="4">
        <v>13612</v>
      </c>
      <c r="AZ798" s="5"/>
      <c r="BB798" s="5">
        <f t="shared" ref="BB798" si="947">BC798-BA798</f>
        <v>0</v>
      </c>
    </row>
    <row r="799" spans="1:54" s="4" customFormat="1">
      <c r="A799" s="269">
        <v>488</v>
      </c>
      <c r="B799" s="2">
        <v>488219244</v>
      </c>
      <c r="C799" s="9" t="s">
        <v>308</v>
      </c>
      <c r="D799" s="14">
        <f>'fnd enro'!D799</f>
        <v>0</v>
      </c>
      <c r="E799" s="14">
        <f>'fnd enro'!E799</f>
        <v>0</v>
      </c>
      <c r="F799" s="14">
        <f>'fnd enro'!F799</f>
        <v>7</v>
      </c>
      <c r="G799" s="14">
        <f>'fnd enro'!G799</f>
        <v>69</v>
      </c>
      <c r="H799" s="14">
        <f>'fnd enro'!H799</f>
        <v>53</v>
      </c>
      <c r="I799" s="14">
        <f>'fnd enro'!I799</f>
        <v>70</v>
      </c>
      <c r="J799" s="14">
        <f>'fnd enro'!J799</f>
        <v>0</v>
      </c>
      <c r="K799" s="15">
        <f>'fnd enro'!K799</f>
        <v>7.6814</v>
      </c>
      <c r="L799" s="14">
        <f>'fnd enro'!L799</f>
        <v>0</v>
      </c>
      <c r="M799" s="14">
        <f>'fnd enro'!M799</f>
        <v>28</v>
      </c>
      <c r="N799" s="14">
        <f>'fnd enro'!N799</f>
        <v>4</v>
      </c>
      <c r="O799" s="14">
        <f>'fnd enro'!O799</f>
        <v>4</v>
      </c>
      <c r="P799" s="14">
        <f>'fnd enro'!P799</f>
        <v>102</v>
      </c>
      <c r="Q799" s="14">
        <f>'fnd enro'!R799</f>
        <v>199</v>
      </c>
      <c r="R799" s="15">
        <f t="shared" si="918"/>
        <v>1.06</v>
      </c>
      <c r="S799" s="14">
        <f>VALUE('fnd enro'!Q799)</f>
        <v>10</v>
      </c>
      <c r="T799" s="2"/>
      <c r="U799" s="1">
        <f>(($D799*'fnd base rates'!C$107)
+($E799*'fnd base rates'!C$108)
+($F799*'fnd base rates'!C$109)
+($G799*'fnd base rates'!C$110)
+($H799*'fnd base rates'!C$111)
+($I799*'fnd base rates'!C$112)
+($J799*'fnd base rates'!C$113)
+($K799*'fnd base rates'!C$114)
+($M799*'fnd base rates'!C$116)
+($N799*'fnd base rates'!C$117)
+($O799*'fnd base rates'!C$118)
+($P799*VLOOKUP($S799+12,rate_basefnd,3)))
*$R799</f>
        <v>125613.71832524</v>
      </c>
      <c r="V799" s="1">
        <f>(($D799*'fnd base rates'!D$107)
+($E799*'fnd base rates'!D$108)
+($F799*'fnd base rates'!D$109)
+($G799*'fnd base rates'!D$110)
+($H799*'fnd base rates'!D$111)
+($I799*'fnd base rates'!D$112)
+($J799*'fnd base rates'!D$113)
+($K799*'fnd base rates'!D$114)
+($M799*'fnd base rates'!D$116)
+($N799*'fnd base rates'!D$117)
+($O799*'fnd base rates'!D$118)
+($P799*VLOOKUP($S799+12,rate_basefnd,4)))
*$R799</f>
        <v>208802.78560000003</v>
      </c>
      <c r="W799" s="1">
        <f>(($D799*'fnd base rates'!E$107)
+($E799*'fnd base rates'!E$108)
+($F799*'fnd base rates'!E$109)
+($G799*'fnd base rates'!E$110)
+($H799*'fnd base rates'!E$111)
+($I799*'fnd base rates'!E$112)
+($J799*'fnd base rates'!E$113)
+($K799*'fnd base rates'!E$114)
+($M799*'fnd base rates'!E$116)
+($N799*'fnd base rates'!E$117)
+($O799*'fnd base rates'!E$118)
+($P799*VLOOKUP($S799+12,rate_basefnd,5)))
*$R799</f>
        <v>1315574.1247134402</v>
      </c>
      <c r="X799" s="1">
        <f>(($D799*'fnd base rates'!F$107)
+($E799*'fnd base rates'!F$108)
+($F799*'fnd base rates'!F$109)
+($G799*'fnd base rates'!F$110)
+($H799*'fnd base rates'!F$111)
+($I799*'fnd base rates'!F$112)
+($J799*'fnd base rates'!F$113)
+($K799*'fnd base rates'!F$114)
+($M799*'fnd base rates'!F$116)
+($N799*'fnd base rates'!F$117)
+($O799*'fnd base rates'!F$118)
+($P799*VLOOKUP($S799+12,rate_basefnd,6)))
*$R799</f>
        <v>229006.81594728</v>
      </c>
      <c r="Y799" s="1">
        <f>(($D799*'fnd base rates'!G$107)
+($E799*'fnd base rates'!G$108)
+($F799*'fnd base rates'!G$109)
+($G799*'fnd base rates'!G$110)
+($H799*'fnd base rates'!G$111)
+($I799*'fnd base rates'!G$112)
+($J799*'fnd base rates'!G$113)
+($K799*'fnd base rates'!G$114)
+($M799*'fnd base rates'!G$116)
+($N799*'fnd base rates'!G$117)
+($O799*'fnd base rates'!G$118)
+($P799*VLOOKUP($S799+12,rate_basefnd,7)))
*$R799</f>
        <v>55435.480505079991</v>
      </c>
      <c r="Z799" s="1">
        <f>(($D799*'fnd base rates'!H$107)
+($E799*'fnd base rates'!H$108)
+($F799*'fnd base rates'!H$109)
+($G799*'fnd base rates'!H$110)
+($H799*'fnd base rates'!H$111)
+($I799*'fnd base rates'!H$112)
+($J799*'fnd base rates'!H$113)
+($K799*'fnd base rates'!H$114)
+($M799*'fnd base rates'!H$116)
+($N799*'fnd base rates'!H$117)
+($O799*'fnd base rates'!H$118)
+($P799*VLOOKUP($S799+12,rate_basefnd,8)))</f>
        <v>132843.62786600002</v>
      </c>
      <c r="AA799" s="1">
        <f>(($D799*'fnd base rates'!I$107)
+($E799*'fnd base rates'!I$108)
+($F799*'fnd base rates'!I$109)
+($G799*'fnd base rates'!I$110)
+($H799*'fnd base rates'!I$111)
+($I799*'fnd base rates'!I$112)
+($J799*'fnd base rates'!I$113)
+($K799*'fnd base rates'!I$114)
+($M799*'fnd base rates'!I$116)
+($N799*'fnd base rates'!I$117)
+($O799*'fnd base rates'!I$118)
+($P799*VLOOKUP($S799+12,rate_basefnd,9)))
*$R799</f>
        <v>95629.288600000014</v>
      </c>
      <c r="AB799" s="1">
        <f>(($D799*'fnd base rates'!J$107)
+($E799*'fnd base rates'!J$108)
+($F799*'fnd base rates'!J$109)
+($G799*'fnd base rates'!J$110)
+($H799*'fnd base rates'!J$111)
+($I799*'fnd base rates'!J$112)
+($J799*'fnd base rates'!J$113)
+($K799*'fnd base rates'!J$114)
+($M799*'fnd base rates'!J$116)
+($N799*'fnd base rates'!J$117)
+($O799*'fnd base rates'!J$118)
+($P799*VLOOKUP($S799+12,rate_basefnd,10)))
*$R799</f>
        <v>152871.09060000003</v>
      </c>
      <c r="AC799" s="1">
        <f>(($D799*'fnd base rates'!K$107)
+($E799*'fnd base rates'!K$108)
+($F799*'fnd base rates'!K$109)
+($G799*'fnd base rates'!K$110)
+($H799*'fnd base rates'!K$111)
+($I799*'fnd base rates'!K$112)
+($J799*'fnd base rates'!K$113)
+($K799*'fnd base rates'!K$114)
+($M799*'fnd base rates'!K$116)
+($N799*'fnd base rates'!K$117)
+($O799*'fnd base rates'!K$118)
+($P799*VLOOKUP($S799+12,rate_basefnd,11)))
*$R799</f>
        <v>252012.64268720002</v>
      </c>
      <c r="AD799" s="1">
        <f>(($D799*'fnd base rates'!L$107)
+($E799*'fnd base rates'!L$108)
+($F799*'fnd base rates'!L$109)
+($G799*'fnd base rates'!L$110)
+($H799*'fnd base rates'!L$111)
+($I799*'fnd base rates'!L$112)
+($J799*'fnd base rates'!L$113)
+($K799*'fnd base rates'!L$114)
+($M799*'fnd base rates'!L$116)
+($N799*'fnd base rates'!L$117)
+($O799*'fnd base rates'!L$118)
+($P799*VLOOKUP($S799+12,rate_basefnd,12)))</f>
        <v>356493.58932000003</v>
      </c>
      <c r="AE799" s="1">
        <f>(($D799*'fnd base rates'!M$107)
+($E799*'fnd base rates'!M$108)
+($F799*'fnd base rates'!M$109)
+($G799*'fnd base rates'!M$110)
+($H799*'fnd base rates'!M$111)
+($I799*'fnd base rates'!M$112)
+($J799*'fnd base rates'!M$113)
+($K799*'fnd base rates'!M$114)
+($M799*'fnd base rates'!M$116)
+($N799*'fnd base rates'!M$117)
+($O799*'fnd base rates'!M$118)
+($P799*VLOOKUP($S799+12,rate_basefnd,13)))</f>
        <v>0</v>
      </c>
      <c r="AF799" s="4">
        <f t="shared" si="919"/>
        <v>2924283.1641642405</v>
      </c>
      <c r="AH799" s="269">
        <f t="shared" si="920"/>
        <v>488219244</v>
      </c>
      <c r="AI799" s="4" t="str">
        <f t="shared" si="921"/>
        <v>488</v>
      </c>
      <c r="AJ799" s="2" t="str">
        <f t="shared" si="922"/>
        <v>219</v>
      </c>
      <c r="AK799" s="2" t="str">
        <f t="shared" si="923"/>
        <v>244</v>
      </c>
      <c r="AL799" s="4">
        <f t="shared" si="924"/>
        <v>1</v>
      </c>
      <c r="AM799" s="4">
        <f t="shared" si="915"/>
        <v>199</v>
      </c>
      <c r="AN799" s="4">
        <f t="shared" si="925"/>
        <v>2924283.1641642405</v>
      </c>
      <c r="AO799" s="4">
        <f t="shared" si="926"/>
        <v>14695</v>
      </c>
      <c r="AP799" s="4">
        <f t="shared" si="916"/>
        <v>0</v>
      </c>
      <c r="AQ799" s="4">
        <v>14695</v>
      </c>
      <c r="AW799" s="4">
        <v>14695</v>
      </c>
      <c r="AX799" s="5">
        <f t="shared" si="927"/>
        <v>0</v>
      </c>
      <c r="AY799" s="4">
        <v>14695</v>
      </c>
      <c r="AZ799" s="5"/>
      <c r="BB799" s="5">
        <f t="shared" ref="BB799" si="948">BC799-BA799</f>
        <v>0</v>
      </c>
    </row>
    <row r="800" spans="1:54" s="4" customFormat="1">
      <c r="A800" s="269">
        <v>488</v>
      </c>
      <c r="B800" s="2">
        <v>488219251</v>
      </c>
      <c r="C800" s="9" t="s">
        <v>308</v>
      </c>
      <c r="D800" s="14">
        <f>'fnd enro'!D800</f>
        <v>0</v>
      </c>
      <c r="E800" s="14">
        <f>'fnd enro'!E800</f>
        <v>0</v>
      </c>
      <c r="F800" s="14">
        <f>'fnd enro'!F800</f>
        <v>10</v>
      </c>
      <c r="G800" s="14">
        <f>'fnd enro'!G800</f>
        <v>44</v>
      </c>
      <c r="H800" s="14">
        <f>'fnd enro'!H800</f>
        <v>25</v>
      </c>
      <c r="I800" s="14">
        <f>'fnd enro'!I800</f>
        <v>24</v>
      </c>
      <c r="J800" s="14">
        <f>'fnd enro'!J800</f>
        <v>0</v>
      </c>
      <c r="K800" s="15">
        <f>'fnd enro'!K800</f>
        <v>3.9758</v>
      </c>
      <c r="L800" s="14">
        <f>'fnd enro'!L800</f>
        <v>0</v>
      </c>
      <c r="M800" s="14">
        <f>'fnd enro'!M800</f>
        <v>8</v>
      </c>
      <c r="N800" s="14">
        <f>'fnd enro'!N800</f>
        <v>0</v>
      </c>
      <c r="O800" s="14">
        <f>'fnd enro'!O800</f>
        <v>0</v>
      </c>
      <c r="P800" s="14">
        <f>'fnd enro'!P800</f>
        <v>39</v>
      </c>
      <c r="Q800" s="14">
        <f>'fnd enro'!R800</f>
        <v>103</v>
      </c>
      <c r="R800" s="15">
        <f t="shared" si="918"/>
        <v>1.06</v>
      </c>
      <c r="S800" s="14">
        <f>VALUE('fnd enro'!Q800)</f>
        <v>9</v>
      </c>
      <c r="T800" s="2"/>
      <c r="U800" s="1">
        <f>(($D800*'fnd base rates'!C$107)
+($E800*'fnd base rates'!C$108)
+($F800*'fnd base rates'!C$109)
+($G800*'fnd base rates'!C$110)
+($H800*'fnd base rates'!C$111)
+($I800*'fnd base rates'!C$112)
+($J800*'fnd base rates'!C$113)
+($K800*'fnd base rates'!C$114)
+($M800*'fnd base rates'!C$116)
+($N800*'fnd base rates'!C$117)
+($O800*'fnd base rates'!C$118)
+($P800*VLOOKUP($S800+12,rate_basefnd,3)))
*$R800</f>
        <v>62560.604956280004</v>
      </c>
      <c r="V800" s="1">
        <f>(($D800*'fnd base rates'!D$107)
+($E800*'fnd base rates'!D$108)
+($F800*'fnd base rates'!D$109)
+($G800*'fnd base rates'!D$110)
+($H800*'fnd base rates'!D$111)
+($I800*'fnd base rates'!D$112)
+($J800*'fnd base rates'!D$113)
+($K800*'fnd base rates'!D$114)
+($M800*'fnd base rates'!D$116)
+($N800*'fnd base rates'!D$117)
+($O800*'fnd base rates'!D$118)
+($P800*VLOOKUP($S800+12,rate_basefnd,4)))
*$R800</f>
        <v>99871.143600000025</v>
      </c>
      <c r="W800" s="1">
        <f>(($D800*'fnd base rates'!E$107)
+($E800*'fnd base rates'!E$108)
+($F800*'fnd base rates'!E$109)
+($G800*'fnd base rates'!E$110)
+($H800*'fnd base rates'!E$111)
+($I800*'fnd base rates'!E$112)
+($J800*'fnd base rates'!E$113)
+($K800*'fnd base rates'!E$114)
+($M800*'fnd base rates'!E$116)
+($N800*'fnd base rates'!E$117)
+($O800*'fnd base rates'!E$118)
+($P800*VLOOKUP($S800+12,rate_basefnd,5)))
*$R800</f>
        <v>594118.09485167998</v>
      </c>
      <c r="X800" s="1">
        <f>(($D800*'fnd base rates'!F$107)
+($E800*'fnd base rates'!F$108)
+($F800*'fnd base rates'!F$109)
+($G800*'fnd base rates'!F$110)
+($H800*'fnd base rates'!F$111)
+($I800*'fnd base rates'!F$112)
+($J800*'fnd base rates'!F$113)
+($K800*'fnd base rates'!F$114)
+($M800*'fnd base rates'!F$116)
+($N800*'fnd base rates'!F$117)
+($O800*'fnd base rates'!F$118)
+($P800*VLOOKUP($S800+12,rate_basefnd,6)))
*$R800</f>
        <v>121844.82746216</v>
      </c>
      <c r="Y800" s="1">
        <f>(($D800*'fnd base rates'!G$107)
+($E800*'fnd base rates'!G$108)
+($F800*'fnd base rates'!G$109)
+($G800*'fnd base rates'!G$110)
+($H800*'fnd base rates'!G$111)
+($I800*'fnd base rates'!G$112)
+($J800*'fnd base rates'!G$113)
+($K800*'fnd base rates'!G$114)
+($M800*'fnd base rates'!G$116)
+($N800*'fnd base rates'!G$117)
+($O800*'fnd base rates'!G$118)
+($P800*VLOOKUP($S800+12,rate_basefnd,7)))
*$R800</f>
        <v>25064.058328760002</v>
      </c>
      <c r="Z800" s="1">
        <f>(($D800*'fnd base rates'!H$107)
+($E800*'fnd base rates'!H$108)
+($F800*'fnd base rates'!H$109)
+($G800*'fnd base rates'!H$110)
+($H800*'fnd base rates'!H$111)
+($I800*'fnd base rates'!H$112)
+($J800*'fnd base rates'!H$113)
+($K800*'fnd base rates'!H$114)
+($M800*'fnd base rates'!H$116)
+($N800*'fnd base rates'!H$117)
+($O800*'fnd base rates'!H$118)
+($P800*VLOOKUP($S800+12,rate_basefnd,8)))</f>
        <v>63253.350202000001</v>
      </c>
      <c r="AA800" s="1">
        <f>(($D800*'fnd base rates'!I$107)
+($E800*'fnd base rates'!I$108)
+($F800*'fnd base rates'!I$109)
+($G800*'fnd base rates'!I$110)
+($H800*'fnd base rates'!I$111)
+($I800*'fnd base rates'!I$112)
+($J800*'fnd base rates'!I$113)
+($K800*'fnd base rates'!I$114)
+($M800*'fnd base rates'!I$116)
+($N800*'fnd base rates'!I$117)
+($O800*'fnd base rates'!I$118)
+($P800*VLOOKUP($S800+12,rate_basefnd,9)))
*$R800</f>
        <v>44491.284599999999</v>
      </c>
      <c r="AB800" s="1">
        <f>(($D800*'fnd base rates'!J$107)
+($E800*'fnd base rates'!J$108)
+($F800*'fnd base rates'!J$109)
+($G800*'fnd base rates'!J$110)
+($H800*'fnd base rates'!J$111)
+($I800*'fnd base rates'!J$112)
+($J800*'fnd base rates'!J$113)
+($K800*'fnd base rates'!J$114)
+($M800*'fnd base rates'!J$116)
+($N800*'fnd base rates'!J$117)
+($O800*'fnd base rates'!J$118)
+($P800*VLOOKUP($S800+12,rate_basefnd,10)))
*$R800</f>
        <v>60063.691600000006</v>
      </c>
      <c r="AC800" s="1">
        <f>(($D800*'fnd base rates'!K$107)
+($E800*'fnd base rates'!K$108)
+($F800*'fnd base rates'!K$109)
+($G800*'fnd base rates'!K$110)
+($H800*'fnd base rates'!K$111)
+($I800*'fnd base rates'!K$112)
+($J800*'fnd base rates'!K$113)
+($K800*'fnd base rates'!K$114)
+($M800*'fnd base rates'!K$116)
+($N800*'fnd base rates'!K$117)
+($O800*'fnd base rates'!K$118)
+($P800*VLOOKUP($S800+12,rate_basefnd,11)))
*$R800</f>
        <v>126134.0296984</v>
      </c>
      <c r="AD800" s="1">
        <f>(($D800*'fnd base rates'!L$107)
+($E800*'fnd base rates'!L$108)
+($F800*'fnd base rates'!L$109)
+($G800*'fnd base rates'!L$110)
+($H800*'fnd base rates'!L$111)
+($I800*'fnd base rates'!L$112)
+($J800*'fnd base rates'!L$113)
+($K800*'fnd base rates'!L$114)
+($M800*'fnd base rates'!L$116)
+($N800*'fnd base rates'!L$117)
+($O800*'fnd base rates'!L$118)
+($P800*VLOOKUP($S800+12,rate_basefnd,12)))</f>
        <v>173092.89804</v>
      </c>
      <c r="AE800" s="1">
        <f>(($D800*'fnd base rates'!M$107)
+($E800*'fnd base rates'!M$108)
+($F800*'fnd base rates'!M$109)
+($G800*'fnd base rates'!M$110)
+($H800*'fnd base rates'!M$111)
+($I800*'fnd base rates'!M$112)
+($J800*'fnd base rates'!M$113)
+($K800*'fnd base rates'!M$114)
+($M800*'fnd base rates'!M$116)
+($N800*'fnd base rates'!M$117)
+($O800*'fnd base rates'!M$118)
+($P800*VLOOKUP($S800+12,rate_basefnd,13)))</f>
        <v>0</v>
      </c>
      <c r="AF800" s="4">
        <f t="shared" si="919"/>
        <v>1370493.9833392799</v>
      </c>
      <c r="AH800" s="269">
        <f t="shared" si="920"/>
        <v>488219251</v>
      </c>
      <c r="AI800" s="4" t="str">
        <f t="shared" si="921"/>
        <v>488</v>
      </c>
      <c r="AJ800" s="2" t="str">
        <f t="shared" si="922"/>
        <v>219</v>
      </c>
      <c r="AK800" s="2" t="str">
        <f t="shared" si="923"/>
        <v>251</v>
      </c>
      <c r="AL800" s="4">
        <f t="shared" si="924"/>
        <v>1</v>
      </c>
      <c r="AM800" s="4">
        <f t="shared" si="915"/>
        <v>103</v>
      </c>
      <c r="AN800" s="4">
        <f t="shared" si="925"/>
        <v>1370493.9833392799</v>
      </c>
      <c r="AO800" s="4">
        <f t="shared" si="926"/>
        <v>13306</v>
      </c>
      <c r="AP800" s="4">
        <f t="shared" si="916"/>
        <v>0</v>
      </c>
      <c r="AQ800" s="4">
        <v>13306</v>
      </c>
      <c r="AW800" s="4">
        <v>13306</v>
      </c>
      <c r="AX800" s="5">
        <f t="shared" si="927"/>
        <v>0</v>
      </c>
      <c r="AY800" s="4">
        <v>13306</v>
      </c>
      <c r="AZ800" s="5"/>
      <c r="BB800" s="5">
        <f t="shared" ref="BB800" si="949">BC800-BA800</f>
        <v>0</v>
      </c>
    </row>
    <row r="801" spans="1:54" s="4" customFormat="1">
      <c r="A801" s="269">
        <v>488</v>
      </c>
      <c r="B801" s="2">
        <v>488219264</v>
      </c>
      <c r="C801" s="9" t="s">
        <v>308</v>
      </c>
      <c r="D801" s="14">
        <f>'fnd enro'!D801</f>
        <v>0</v>
      </c>
      <c r="E801" s="14">
        <f>'fnd enro'!E801</f>
        <v>0</v>
      </c>
      <c r="F801" s="14">
        <f>'fnd enro'!F801</f>
        <v>1</v>
      </c>
      <c r="G801" s="14">
        <f>'fnd enro'!G801</f>
        <v>5</v>
      </c>
      <c r="H801" s="14">
        <f>'fnd enro'!H801</f>
        <v>5</v>
      </c>
      <c r="I801" s="14">
        <f>'fnd enro'!I801</f>
        <v>3</v>
      </c>
      <c r="J801" s="14">
        <f>'fnd enro'!J801</f>
        <v>0</v>
      </c>
      <c r="K801" s="15">
        <f>'fnd enro'!K801</f>
        <v>0.54039999999999999</v>
      </c>
      <c r="L801" s="14">
        <f>'fnd enro'!L801</f>
        <v>0</v>
      </c>
      <c r="M801" s="14">
        <f>'fnd enro'!M801</f>
        <v>0</v>
      </c>
      <c r="N801" s="14">
        <f>'fnd enro'!N801</f>
        <v>0</v>
      </c>
      <c r="O801" s="14">
        <f>'fnd enro'!O801</f>
        <v>0</v>
      </c>
      <c r="P801" s="14">
        <f>'fnd enro'!P801</f>
        <v>2</v>
      </c>
      <c r="Q801" s="14">
        <f>'fnd enro'!R801</f>
        <v>14</v>
      </c>
      <c r="R801" s="15">
        <f t="shared" si="918"/>
        <v>1.06</v>
      </c>
      <c r="S801" s="14">
        <f>VALUE('fnd enro'!Q801)</f>
        <v>3</v>
      </c>
      <c r="T801" s="2"/>
      <c r="U801" s="1">
        <f>(($D801*'fnd base rates'!C$107)
+($E801*'fnd base rates'!C$108)
+($F801*'fnd base rates'!C$109)
+($G801*'fnd base rates'!C$110)
+($H801*'fnd base rates'!C$111)
+($I801*'fnd base rates'!C$112)
+($J801*'fnd base rates'!C$113)
+($K801*'fnd base rates'!C$114)
+($M801*'fnd base rates'!C$116)
+($N801*'fnd base rates'!C$117)
+($O801*'fnd base rates'!C$118)
+($P801*VLOOKUP($S801+12,rate_basefnd,3)))
*$R801</f>
        <v>8081.7143746400016</v>
      </c>
      <c r="V801" s="1">
        <f>(($D801*'fnd base rates'!D$107)
+($E801*'fnd base rates'!D$108)
+($F801*'fnd base rates'!D$109)
+($G801*'fnd base rates'!D$110)
+($H801*'fnd base rates'!D$111)
+($I801*'fnd base rates'!D$112)
+($J801*'fnd base rates'!D$113)
+($K801*'fnd base rates'!D$114)
+($M801*'fnd base rates'!D$116)
+($N801*'fnd base rates'!D$117)
+($O801*'fnd base rates'!D$118)
+($P801*VLOOKUP($S801+12,rate_basefnd,4)))
*$R801</f>
        <v>11925.402800000002</v>
      </c>
      <c r="W801" s="1">
        <f>(($D801*'fnd base rates'!E$107)
+($E801*'fnd base rates'!E$108)
+($F801*'fnd base rates'!E$109)
+($G801*'fnd base rates'!E$110)
+($H801*'fnd base rates'!E$111)
+($I801*'fnd base rates'!E$112)
+($J801*'fnd base rates'!E$113)
+($K801*'fnd base rates'!E$114)
+($M801*'fnd base rates'!E$116)
+($N801*'fnd base rates'!E$117)
+($O801*'fnd base rates'!E$118)
+($P801*VLOOKUP($S801+12,rate_basefnd,5)))
*$R801</f>
        <v>64215.579379839997</v>
      </c>
      <c r="X801" s="1">
        <f>(($D801*'fnd base rates'!F$107)
+($E801*'fnd base rates'!F$108)
+($F801*'fnd base rates'!F$109)
+($G801*'fnd base rates'!F$110)
+($H801*'fnd base rates'!F$111)
+($I801*'fnd base rates'!F$112)
+($J801*'fnd base rates'!F$113)
+($K801*'fnd base rates'!F$114)
+($M801*'fnd base rates'!F$116)
+($N801*'fnd base rates'!F$117)
+($O801*'fnd base rates'!F$118)
+($P801*VLOOKUP($S801+12,rate_basefnd,6)))
*$R801</f>
        <v>16029.552954080002</v>
      </c>
      <c r="Y801" s="1">
        <f>(($D801*'fnd base rates'!G$107)
+($E801*'fnd base rates'!G$108)
+($F801*'fnd base rates'!G$109)
+($G801*'fnd base rates'!G$110)
+($H801*'fnd base rates'!G$111)
+($I801*'fnd base rates'!G$112)
+($J801*'fnd base rates'!G$113)
+($K801*'fnd base rates'!G$114)
+($M801*'fnd base rates'!G$116)
+($N801*'fnd base rates'!G$117)
+($O801*'fnd base rates'!G$118)
+($P801*VLOOKUP($S801+12,rate_basefnd,7)))
*$R801</f>
        <v>2681.8593048800003</v>
      </c>
      <c r="Z801" s="1">
        <f>(($D801*'fnd base rates'!H$107)
+($E801*'fnd base rates'!H$108)
+($F801*'fnd base rates'!H$109)
+($G801*'fnd base rates'!H$110)
+($H801*'fnd base rates'!H$111)
+($I801*'fnd base rates'!H$112)
+($J801*'fnd base rates'!H$113)
+($K801*'fnd base rates'!H$114)
+($M801*'fnd base rates'!H$116)
+($N801*'fnd base rates'!H$117)
+($O801*'fnd base rates'!H$118)
+($P801*VLOOKUP($S801+12,rate_basefnd,8)))</f>
        <v>8281.2250760000006</v>
      </c>
      <c r="AA801" s="1">
        <f>(($D801*'fnd base rates'!I$107)
+($E801*'fnd base rates'!I$108)
+($F801*'fnd base rates'!I$109)
+($G801*'fnd base rates'!I$110)
+($H801*'fnd base rates'!I$111)
+($I801*'fnd base rates'!I$112)
+($J801*'fnd base rates'!I$113)
+($K801*'fnd base rates'!I$114)
+($M801*'fnd base rates'!I$116)
+($N801*'fnd base rates'!I$117)
+($O801*'fnd base rates'!I$118)
+($P801*VLOOKUP($S801+12,rate_basefnd,9)))
*$R801</f>
        <v>5451.0817999999999</v>
      </c>
      <c r="AB801" s="1">
        <f>(($D801*'fnd base rates'!J$107)
+($E801*'fnd base rates'!J$108)
+($F801*'fnd base rates'!J$109)
+($G801*'fnd base rates'!J$110)
+($H801*'fnd base rates'!J$111)
+($I801*'fnd base rates'!J$112)
+($J801*'fnd base rates'!J$113)
+($K801*'fnd base rates'!J$114)
+($M801*'fnd base rates'!J$116)
+($N801*'fnd base rates'!J$117)
+($O801*'fnd base rates'!J$118)
+($P801*VLOOKUP($S801+12,rate_basefnd,10)))
*$R801</f>
        <v>5232.2660000000005</v>
      </c>
      <c r="AC801" s="1">
        <f>(($D801*'fnd base rates'!K$107)
+($E801*'fnd base rates'!K$108)
+($F801*'fnd base rates'!K$109)
+($G801*'fnd base rates'!K$110)
+($H801*'fnd base rates'!K$111)
+($I801*'fnd base rates'!K$112)
+($J801*'fnd base rates'!K$113)
+($K801*'fnd base rates'!K$114)
+($M801*'fnd base rates'!K$116)
+($N801*'fnd base rates'!K$117)
+($O801*'fnd base rates'!K$118)
+($P801*VLOOKUP($S801+12,rate_basefnd,11)))
*$R801</f>
        <v>16919.972619200002</v>
      </c>
      <c r="AD801" s="1">
        <f>(($D801*'fnd base rates'!L$107)
+($E801*'fnd base rates'!L$108)
+($F801*'fnd base rates'!L$109)
+($G801*'fnd base rates'!L$110)
+($H801*'fnd base rates'!L$111)
+($I801*'fnd base rates'!L$112)
+($J801*'fnd base rates'!L$113)
+($K801*'fnd base rates'!L$114)
+($M801*'fnd base rates'!L$116)
+($N801*'fnd base rates'!L$117)
+($O801*'fnd base rates'!L$118)
+($P801*VLOOKUP($S801+12,rate_basefnd,12)))</f>
        <v>21198.193520000001</v>
      </c>
      <c r="AE801" s="1">
        <f>(($D801*'fnd base rates'!M$107)
+($E801*'fnd base rates'!M$108)
+($F801*'fnd base rates'!M$109)
+($G801*'fnd base rates'!M$110)
+($H801*'fnd base rates'!M$111)
+($I801*'fnd base rates'!M$112)
+($J801*'fnd base rates'!M$113)
+($K801*'fnd base rates'!M$114)
+($M801*'fnd base rates'!M$116)
+($N801*'fnd base rates'!M$117)
+($O801*'fnd base rates'!M$118)
+($P801*VLOOKUP($S801+12,rate_basefnd,13)))</f>
        <v>0</v>
      </c>
      <c r="AF801" s="4">
        <f t="shared" si="919"/>
        <v>160016.84782864002</v>
      </c>
      <c r="AH801" s="269">
        <f t="shared" si="920"/>
        <v>488219264</v>
      </c>
      <c r="AI801" s="4" t="str">
        <f t="shared" si="921"/>
        <v>488</v>
      </c>
      <c r="AJ801" s="2" t="str">
        <f t="shared" si="922"/>
        <v>219</v>
      </c>
      <c r="AK801" s="2" t="str">
        <f t="shared" si="923"/>
        <v>264</v>
      </c>
      <c r="AL801" s="4">
        <f t="shared" si="924"/>
        <v>1</v>
      </c>
      <c r="AM801" s="4">
        <f t="shared" si="915"/>
        <v>14</v>
      </c>
      <c r="AN801" s="4">
        <f t="shared" si="925"/>
        <v>160016.84782864002</v>
      </c>
      <c r="AO801" s="4">
        <f t="shared" si="926"/>
        <v>11430</v>
      </c>
      <c r="AP801" s="4">
        <f t="shared" si="916"/>
        <v>0</v>
      </c>
      <c r="AQ801" s="4">
        <v>11430</v>
      </c>
      <c r="AW801" s="4">
        <v>11430</v>
      </c>
      <c r="AX801" s="5">
        <f t="shared" si="927"/>
        <v>0</v>
      </c>
      <c r="AY801" s="4">
        <v>11430</v>
      </c>
      <c r="AZ801" s="5"/>
      <c r="BB801" s="5">
        <f t="shared" ref="BB801" si="950">BC801-BA801</f>
        <v>0</v>
      </c>
    </row>
    <row r="802" spans="1:54" s="4" customFormat="1">
      <c r="A802" s="269">
        <v>488</v>
      </c>
      <c r="B802" s="2">
        <v>488219285</v>
      </c>
      <c r="C802" s="9" t="s">
        <v>308</v>
      </c>
      <c r="D802" s="14">
        <f>'fnd enro'!D802</f>
        <v>0</v>
      </c>
      <c r="E802" s="14">
        <f>'fnd enro'!E802</f>
        <v>0</v>
      </c>
      <c r="F802" s="14">
        <f>'fnd enro'!F802</f>
        <v>0</v>
      </c>
      <c r="G802" s="14">
        <f>'fnd enro'!G802</f>
        <v>1</v>
      </c>
      <c r="H802" s="14">
        <f>'fnd enro'!H802</f>
        <v>0</v>
      </c>
      <c r="I802" s="14">
        <f>'fnd enro'!I802</f>
        <v>2</v>
      </c>
      <c r="J802" s="14">
        <f>'fnd enro'!J802</f>
        <v>0</v>
      </c>
      <c r="K802" s="15">
        <f>'fnd enro'!K802</f>
        <v>0.1158</v>
      </c>
      <c r="L802" s="14">
        <f>'fnd enro'!L802</f>
        <v>0</v>
      </c>
      <c r="M802" s="14">
        <f>'fnd enro'!M802</f>
        <v>0</v>
      </c>
      <c r="N802" s="14">
        <f>'fnd enro'!N802</f>
        <v>0</v>
      </c>
      <c r="O802" s="14">
        <f>'fnd enro'!O802</f>
        <v>0</v>
      </c>
      <c r="P802" s="14">
        <f>'fnd enro'!P802</f>
        <v>2</v>
      </c>
      <c r="Q802" s="14">
        <f>'fnd enro'!R802</f>
        <v>3</v>
      </c>
      <c r="R802" s="15">
        <f t="shared" si="918"/>
        <v>1.06</v>
      </c>
      <c r="S802" s="14">
        <f>VALUE('fnd enro'!Q802)</f>
        <v>8</v>
      </c>
      <c r="T802" s="2"/>
      <c r="U802" s="1">
        <f>(($D802*'fnd base rates'!C$107)
+($E802*'fnd base rates'!C$108)
+($F802*'fnd base rates'!C$109)
+($G802*'fnd base rates'!C$110)
+($H802*'fnd base rates'!C$111)
+($I802*'fnd base rates'!C$112)
+($J802*'fnd base rates'!C$113)
+($K802*'fnd base rates'!C$114)
+($M802*'fnd base rates'!C$116)
+($N802*'fnd base rates'!C$117)
+($O802*'fnd base rates'!C$118)
+($P802*VLOOKUP($S802+12,rate_basefnd,3)))
*$R802</f>
        <v>1859.0110802800002</v>
      </c>
      <c r="V802" s="1">
        <f>(($D802*'fnd base rates'!D$107)
+($E802*'fnd base rates'!D$108)
+($F802*'fnd base rates'!D$109)
+($G802*'fnd base rates'!D$110)
+($H802*'fnd base rates'!D$111)
+($I802*'fnd base rates'!D$112)
+($J802*'fnd base rates'!D$113)
+($K802*'fnd base rates'!D$114)
+($M802*'fnd base rates'!D$116)
+($N802*'fnd base rates'!D$117)
+($O802*'fnd base rates'!D$118)
+($P802*VLOOKUP($S802+12,rate_basefnd,4)))
*$R802</f>
        <v>3158.1640000000002</v>
      </c>
      <c r="W802" s="1">
        <f>(($D802*'fnd base rates'!E$107)
+($E802*'fnd base rates'!E$108)
+($F802*'fnd base rates'!E$109)
+($G802*'fnd base rates'!E$110)
+($H802*'fnd base rates'!E$111)
+($I802*'fnd base rates'!E$112)
+($J802*'fnd base rates'!E$113)
+($K802*'fnd base rates'!E$114)
+($M802*'fnd base rates'!E$116)
+($N802*'fnd base rates'!E$117)
+($O802*'fnd base rates'!E$118)
+($P802*VLOOKUP($S802+12,rate_basefnd,5)))
*$R802</f>
        <v>21606.564195679999</v>
      </c>
      <c r="X802" s="1">
        <f>(($D802*'fnd base rates'!F$107)
+($E802*'fnd base rates'!F$108)
+($F802*'fnd base rates'!F$109)
+($G802*'fnd base rates'!F$110)
+($H802*'fnd base rates'!F$111)
+($I802*'fnd base rates'!F$112)
+($J802*'fnd base rates'!F$113)
+($K802*'fnd base rates'!F$114)
+($M802*'fnd base rates'!F$116)
+($N802*'fnd base rates'!F$117)
+($O802*'fnd base rates'!F$118)
+($P802*VLOOKUP($S802+12,rate_basefnd,6)))
*$R802</f>
        <v>3202.49239016</v>
      </c>
      <c r="Y802" s="1">
        <f>(($D802*'fnd base rates'!G$107)
+($E802*'fnd base rates'!G$108)
+($F802*'fnd base rates'!G$109)
+($G802*'fnd base rates'!G$110)
+($H802*'fnd base rates'!G$111)
+($I802*'fnd base rates'!G$112)
+($J802*'fnd base rates'!G$113)
+($K802*'fnd base rates'!G$114)
+($M802*'fnd base rates'!G$116)
+($N802*'fnd base rates'!G$117)
+($O802*'fnd base rates'!G$118)
+($P802*VLOOKUP($S802+12,rate_basefnd,7)))
*$R802</f>
        <v>857.09463675999984</v>
      </c>
      <c r="Z802" s="1">
        <f>(($D802*'fnd base rates'!H$107)
+($E802*'fnd base rates'!H$108)
+($F802*'fnd base rates'!H$109)
+($G802*'fnd base rates'!H$110)
+($H802*'fnd base rates'!H$111)
+($I802*'fnd base rates'!H$112)
+($J802*'fnd base rates'!H$113)
+($K802*'fnd base rates'!H$114)
+($M802*'fnd base rates'!H$116)
+($N802*'fnd base rates'!H$117)
+($O802*'fnd base rates'!H$118)
+($P802*VLOOKUP($S802+12,rate_basefnd,8)))</f>
        <v>2229.2768019999999</v>
      </c>
      <c r="AA802" s="1">
        <f>(($D802*'fnd base rates'!I$107)
+($E802*'fnd base rates'!I$108)
+($F802*'fnd base rates'!I$109)
+($G802*'fnd base rates'!I$110)
+($H802*'fnd base rates'!I$111)
+($I802*'fnd base rates'!I$112)
+($J802*'fnd base rates'!I$113)
+($K802*'fnd base rates'!I$114)
+($M802*'fnd base rates'!I$116)
+($N802*'fnd base rates'!I$117)
+($O802*'fnd base rates'!I$118)
+($P802*VLOOKUP($S802+12,rate_basefnd,9)))
*$R802</f>
        <v>1514.3902</v>
      </c>
      <c r="AB802" s="1">
        <f>(($D802*'fnd base rates'!J$107)
+($E802*'fnd base rates'!J$108)
+($F802*'fnd base rates'!J$109)
+($G802*'fnd base rates'!J$110)
+($H802*'fnd base rates'!J$111)
+($I802*'fnd base rates'!J$112)
+($J802*'fnd base rates'!J$113)
+($K802*'fnd base rates'!J$114)
+($M802*'fnd base rates'!J$116)
+($N802*'fnd base rates'!J$117)
+($O802*'fnd base rates'!J$118)
+($P802*VLOOKUP($S802+12,rate_basefnd,10)))
*$R802</f>
        <v>2867.4059999999999</v>
      </c>
      <c r="AC802" s="1">
        <f>(($D802*'fnd base rates'!K$107)
+($E802*'fnd base rates'!K$108)
+($F802*'fnd base rates'!K$109)
+($G802*'fnd base rates'!K$110)
+($H802*'fnd base rates'!K$111)
+($I802*'fnd base rates'!K$112)
+($J802*'fnd base rates'!K$113)
+($K802*'fnd base rates'!K$114)
+($M802*'fnd base rates'!K$116)
+($N802*'fnd base rates'!K$117)
+($O802*'fnd base rates'!K$118)
+($P802*VLOOKUP($S802+12,rate_basefnd,11)))
*$R802</f>
        <v>3604.3494184000001</v>
      </c>
      <c r="AD802" s="1">
        <f>(($D802*'fnd base rates'!L$107)
+($E802*'fnd base rates'!L$108)
+($F802*'fnd base rates'!L$109)
+($G802*'fnd base rates'!L$110)
+($H802*'fnd base rates'!L$111)
+($I802*'fnd base rates'!L$112)
+($J802*'fnd base rates'!L$113)
+($K802*'fnd base rates'!L$114)
+($M802*'fnd base rates'!L$116)
+($N802*'fnd base rates'!L$117)
+($O802*'fnd base rates'!L$118)
+($P802*VLOOKUP($S802+12,rate_basefnd,12)))</f>
        <v>5264.7300400000004</v>
      </c>
      <c r="AE802" s="1">
        <f>(($D802*'fnd base rates'!M$107)
+($E802*'fnd base rates'!M$108)
+($F802*'fnd base rates'!M$109)
+($G802*'fnd base rates'!M$110)
+($H802*'fnd base rates'!M$111)
+($I802*'fnd base rates'!M$112)
+($J802*'fnd base rates'!M$113)
+($K802*'fnd base rates'!M$114)
+($M802*'fnd base rates'!M$116)
+($N802*'fnd base rates'!M$117)
+($O802*'fnd base rates'!M$118)
+($P802*VLOOKUP($S802+12,rate_basefnd,13)))</f>
        <v>0</v>
      </c>
      <c r="AF802" s="4">
        <f t="shared" si="919"/>
        <v>46163.478763280007</v>
      </c>
      <c r="AH802" s="269">
        <f t="shared" si="920"/>
        <v>488219285</v>
      </c>
      <c r="AI802" s="4" t="str">
        <f t="shared" si="921"/>
        <v>488</v>
      </c>
      <c r="AJ802" s="2" t="str">
        <f t="shared" si="922"/>
        <v>219</v>
      </c>
      <c r="AK802" s="2" t="str">
        <f t="shared" si="923"/>
        <v>285</v>
      </c>
      <c r="AL802" s="4">
        <f t="shared" si="924"/>
        <v>1</v>
      </c>
      <c r="AM802" s="4">
        <f t="shared" si="915"/>
        <v>3</v>
      </c>
      <c r="AN802" s="4">
        <f t="shared" si="925"/>
        <v>46163.478763280007</v>
      </c>
      <c r="AO802" s="4">
        <f t="shared" si="926"/>
        <v>15388</v>
      </c>
      <c r="AP802" s="4">
        <f t="shared" si="916"/>
        <v>0</v>
      </c>
      <c r="AQ802" s="4">
        <v>15388</v>
      </c>
      <c r="AW802" s="4">
        <v>15388</v>
      </c>
      <c r="AX802" s="5">
        <f t="shared" si="927"/>
        <v>0</v>
      </c>
      <c r="AY802" s="4">
        <v>15388</v>
      </c>
      <c r="AZ802" s="5"/>
      <c r="BB802" s="5">
        <f t="shared" ref="BB802" si="951">BC802-BA802</f>
        <v>0</v>
      </c>
    </row>
    <row r="803" spans="1:54" s="4" customFormat="1">
      <c r="A803" s="269">
        <v>488</v>
      </c>
      <c r="B803" s="2">
        <v>488219293</v>
      </c>
      <c r="C803" s="9" t="s">
        <v>308</v>
      </c>
      <c r="D803" s="14">
        <f>'fnd enro'!D803</f>
        <v>0</v>
      </c>
      <c r="E803" s="14">
        <f>'fnd enro'!E803</f>
        <v>0</v>
      </c>
      <c r="F803" s="14">
        <f>'fnd enro'!F803</f>
        <v>0</v>
      </c>
      <c r="G803" s="14">
        <f>'fnd enro'!G803</f>
        <v>0</v>
      </c>
      <c r="H803" s="14">
        <f>'fnd enro'!H803</f>
        <v>1</v>
      </c>
      <c r="I803" s="14">
        <f>'fnd enro'!I803</f>
        <v>1</v>
      </c>
      <c r="J803" s="14">
        <f>'fnd enro'!J803</f>
        <v>0</v>
      </c>
      <c r="K803" s="15">
        <f>'fnd enro'!K803</f>
        <v>7.7200000000000005E-2</v>
      </c>
      <c r="L803" s="14">
        <f>'fnd enro'!L803</f>
        <v>0</v>
      </c>
      <c r="M803" s="14">
        <f>'fnd enro'!M803</f>
        <v>0</v>
      </c>
      <c r="N803" s="14">
        <f>'fnd enro'!N803</f>
        <v>0</v>
      </c>
      <c r="O803" s="14">
        <f>'fnd enro'!O803</f>
        <v>0</v>
      </c>
      <c r="P803" s="14">
        <f>'fnd enro'!P803</f>
        <v>2</v>
      </c>
      <c r="Q803" s="14">
        <f>'fnd enro'!R803</f>
        <v>2</v>
      </c>
      <c r="R803" s="15">
        <f t="shared" si="918"/>
        <v>1.06</v>
      </c>
      <c r="S803" s="14">
        <f>VALUE('fnd enro'!Q803)</f>
        <v>10</v>
      </c>
      <c r="T803" s="2"/>
      <c r="U803" s="1">
        <f>(($D803*'fnd base rates'!C$107)
+($E803*'fnd base rates'!C$108)
+($F803*'fnd base rates'!C$109)
+($G803*'fnd base rates'!C$110)
+($H803*'fnd base rates'!C$111)
+($I803*'fnd base rates'!C$112)
+($J803*'fnd base rates'!C$113)
+($K803*'fnd base rates'!C$114)
+($M803*'fnd base rates'!C$116)
+($N803*'fnd base rates'!C$117)
+($O803*'fnd base rates'!C$118)
+($P803*VLOOKUP($S803+12,rate_basefnd,3)))
*$R803</f>
        <v>1305.4352535200001</v>
      </c>
      <c r="V803" s="1">
        <f>(($D803*'fnd base rates'!D$107)
+($E803*'fnd base rates'!D$108)
+($F803*'fnd base rates'!D$109)
+($G803*'fnd base rates'!D$110)
+($H803*'fnd base rates'!D$111)
+($I803*'fnd base rates'!D$112)
+($J803*'fnd base rates'!D$113)
+($K803*'fnd base rates'!D$114)
+($M803*'fnd base rates'!D$116)
+($N803*'fnd base rates'!D$117)
+($O803*'fnd base rates'!D$118)
+($P803*VLOOKUP($S803+12,rate_basefnd,4)))
*$R803</f>
        <v>2418.6656000000003</v>
      </c>
      <c r="W803" s="1">
        <f>(($D803*'fnd base rates'!E$107)
+($E803*'fnd base rates'!E$108)
+($F803*'fnd base rates'!E$109)
+($G803*'fnd base rates'!E$110)
+($H803*'fnd base rates'!E$111)
+($I803*'fnd base rates'!E$112)
+($J803*'fnd base rates'!E$113)
+($K803*'fnd base rates'!E$114)
+($M803*'fnd base rates'!E$116)
+($N803*'fnd base rates'!E$117)
+($O803*'fnd base rates'!E$118)
+($P803*VLOOKUP($S803+12,rate_basefnd,5)))
*$R803</f>
        <v>16651.074397120003</v>
      </c>
      <c r="X803" s="1">
        <f>(($D803*'fnd base rates'!F$107)
+($E803*'fnd base rates'!F$108)
+($F803*'fnd base rates'!F$109)
+($G803*'fnd base rates'!F$110)
+($H803*'fnd base rates'!F$111)
+($I803*'fnd base rates'!F$112)
+($J803*'fnd base rates'!F$113)
+($K803*'fnd base rates'!F$114)
+($M803*'fnd base rates'!F$116)
+($N803*'fnd base rates'!F$117)
+($O803*'fnd base rates'!F$118)
+($P803*VLOOKUP($S803+12,rate_basefnd,6)))
*$R803</f>
        <v>1995.1985934400002</v>
      </c>
      <c r="Y803" s="1">
        <f>(($D803*'fnd base rates'!G$107)
+($E803*'fnd base rates'!G$108)
+($F803*'fnd base rates'!G$109)
+($G803*'fnd base rates'!G$110)
+($H803*'fnd base rates'!G$111)
+($I803*'fnd base rates'!G$112)
+($J803*'fnd base rates'!G$113)
+($K803*'fnd base rates'!G$114)
+($M803*'fnd base rates'!G$116)
+($N803*'fnd base rates'!G$117)
+($O803*'fnd base rates'!G$118)
+($P803*VLOOKUP($S803+12,rate_basefnd,7)))
*$R803</f>
        <v>729.57315784000002</v>
      </c>
      <c r="Z803" s="1">
        <f>(($D803*'fnd base rates'!H$107)
+($E803*'fnd base rates'!H$108)
+($F803*'fnd base rates'!H$109)
+($G803*'fnd base rates'!H$110)
+($H803*'fnd base rates'!H$111)
+($I803*'fnd base rates'!H$112)
+($J803*'fnd base rates'!H$113)
+($K803*'fnd base rates'!H$114)
+($M803*'fnd base rates'!H$116)
+($N803*'fnd base rates'!H$117)
+($O803*'fnd base rates'!H$118)
+($P803*VLOOKUP($S803+12,rate_basefnd,8)))</f>
        <v>1406.0778679999999</v>
      </c>
      <c r="AA803" s="1">
        <f>(($D803*'fnd base rates'!I$107)
+($E803*'fnd base rates'!I$108)
+($F803*'fnd base rates'!I$109)
+($G803*'fnd base rates'!I$110)
+($H803*'fnd base rates'!I$111)
+($I803*'fnd base rates'!I$112)
+($J803*'fnd base rates'!I$113)
+($K803*'fnd base rates'!I$114)
+($M803*'fnd base rates'!I$116)
+($N803*'fnd base rates'!I$117)
+($O803*'fnd base rates'!I$118)
+($P803*VLOOKUP($S803+12,rate_basefnd,9)))
*$R803</f>
        <v>1150.8738000000001</v>
      </c>
      <c r="AB803" s="1">
        <f>(($D803*'fnd base rates'!J$107)
+($E803*'fnd base rates'!J$108)
+($F803*'fnd base rates'!J$109)
+($G803*'fnd base rates'!J$110)
+($H803*'fnd base rates'!J$111)
+($I803*'fnd base rates'!J$112)
+($J803*'fnd base rates'!J$113)
+($K803*'fnd base rates'!J$114)
+($M803*'fnd base rates'!J$116)
+($N803*'fnd base rates'!J$117)
+($O803*'fnd base rates'!J$118)
+($P803*VLOOKUP($S803+12,rate_basefnd,10)))
*$R803</f>
        <v>2508.3204000000001</v>
      </c>
      <c r="AC803" s="1">
        <f>(($D803*'fnd base rates'!K$107)
+($E803*'fnd base rates'!K$108)
+($F803*'fnd base rates'!K$109)
+($G803*'fnd base rates'!K$110)
+($H803*'fnd base rates'!K$111)
+($I803*'fnd base rates'!K$112)
+($J803*'fnd base rates'!K$113)
+($K803*'fnd base rates'!K$114)
+($M803*'fnd base rates'!K$116)
+($N803*'fnd base rates'!K$117)
+($O803*'fnd base rates'!K$118)
+($P803*VLOOKUP($S803+12,rate_basefnd,11)))
*$R803</f>
        <v>2472.1529456000003</v>
      </c>
      <c r="AD803" s="1">
        <f>(($D803*'fnd base rates'!L$107)
+($E803*'fnd base rates'!L$108)
+($F803*'fnd base rates'!L$109)
+($G803*'fnd base rates'!L$110)
+($H803*'fnd base rates'!L$111)
+($I803*'fnd base rates'!L$112)
+($J803*'fnd base rates'!L$113)
+($K803*'fnd base rates'!L$114)
+($M803*'fnd base rates'!L$116)
+($N803*'fnd base rates'!L$117)
+($O803*'fnd base rates'!L$118)
+($P803*VLOOKUP($S803+12,rate_basefnd,12)))</f>
        <v>4068.4033600000002</v>
      </c>
      <c r="AE803" s="1">
        <f>(($D803*'fnd base rates'!M$107)
+($E803*'fnd base rates'!M$108)
+($F803*'fnd base rates'!M$109)
+($G803*'fnd base rates'!M$110)
+($H803*'fnd base rates'!M$111)
+($I803*'fnd base rates'!M$112)
+($J803*'fnd base rates'!M$113)
+($K803*'fnd base rates'!M$114)
+($M803*'fnd base rates'!M$116)
+($N803*'fnd base rates'!M$117)
+($O803*'fnd base rates'!M$118)
+($P803*VLOOKUP($S803+12,rate_basefnd,13)))</f>
        <v>0</v>
      </c>
      <c r="AF803" s="4">
        <f t="shared" si="919"/>
        <v>34705.77537552001</v>
      </c>
      <c r="AH803" s="269">
        <f t="shared" si="920"/>
        <v>488219293</v>
      </c>
      <c r="AI803" s="4" t="str">
        <f t="shared" si="921"/>
        <v>488</v>
      </c>
      <c r="AJ803" s="2" t="str">
        <f t="shared" si="922"/>
        <v>219</v>
      </c>
      <c r="AK803" s="2" t="str">
        <f t="shared" si="923"/>
        <v>293</v>
      </c>
      <c r="AL803" s="4">
        <f t="shared" si="924"/>
        <v>1</v>
      </c>
      <c r="AM803" s="4">
        <f t="shared" si="915"/>
        <v>2</v>
      </c>
      <c r="AN803" s="4">
        <f t="shared" si="925"/>
        <v>34705.77537552001</v>
      </c>
      <c r="AO803" s="4">
        <f t="shared" si="926"/>
        <v>17353</v>
      </c>
      <c r="AP803" s="4">
        <f t="shared" si="916"/>
        <v>0</v>
      </c>
      <c r="AQ803" s="4">
        <v>17353</v>
      </c>
      <c r="AW803" s="4">
        <v>17353</v>
      </c>
      <c r="AX803" s="5">
        <f t="shared" si="927"/>
        <v>0</v>
      </c>
      <c r="AY803" s="4">
        <v>17353</v>
      </c>
      <c r="AZ803" s="5"/>
      <c r="BB803" s="5">
        <f t="shared" ref="BB803" si="952">BC803-BA803</f>
        <v>0</v>
      </c>
    </row>
    <row r="804" spans="1:54" s="4" customFormat="1">
      <c r="A804" s="269">
        <v>488</v>
      </c>
      <c r="B804" s="2">
        <v>488219336</v>
      </c>
      <c r="C804" s="9" t="s">
        <v>308</v>
      </c>
      <c r="D804" s="14">
        <f>'fnd enro'!D804</f>
        <v>0</v>
      </c>
      <c r="E804" s="14">
        <f>'fnd enro'!E804</f>
        <v>0</v>
      </c>
      <c r="F804" s="14">
        <f>'fnd enro'!F804</f>
        <v>27</v>
      </c>
      <c r="G804" s="14">
        <f>'fnd enro'!G804</f>
        <v>115</v>
      </c>
      <c r="H804" s="14">
        <f>'fnd enro'!H804</f>
        <v>63</v>
      </c>
      <c r="I804" s="14">
        <f>'fnd enro'!I804</f>
        <v>69</v>
      </c>
      <c r="J804" s="14">
        <f>'fnd enro'!J804</f>
        <v>0</v>
      </c>
      <c r="K804" s="15">
        <f>'fnd enro'!K804</f>
        <v>10.5764</v>
      </c>
      <c r="L804" s="14">
        <f>'fnd enro'!L804</f>
        <v>0</v>
      </c>
      <c r="M804" s="14">
        <f>'fnd enro'!M804</f>
        <v>18</v>
      </c>
      <c r="N804" s="14">
        <f>'fnd enro'!N804</f>
        <v>0</v>
      </c>
      <c r="O804" s="14">
        <f>'fnd enro'!O804</f>
        <v>1</v>
      </c>
      <c r="P804" s="14">
        <f>'fnd enro'!P804</f>
        <v>82</v>
      </c>
      <c r="Q804" s="14">
        <f>'fnd enro'!R804</f>
        <v>274</v>
      </c>
      <c r="R804" s="15">
        <f t="shared" si="918"/>
        <v>1.06</v>
      </c>
      <c r="S804" s="14">
        <f>VALUE('fnd enro'!Q804)</f>
        <v>8</v>
      </c>
      <c r="T804" s="2"/>
      <c r="U804" s="1">
        <f>(($D804*'fnd base rates'!C$107)
+($E804*'fnd base rates'!C$108)
+($F804*'fnd base rates'!C$109)
+($G804*'fnd base rates'!C$110)
+($H804*'fnd base rates'!C$111)
+($I804*'fnd base rates'!C$112)
+($J804*'fnd base rates'!C$113)
+($K804*'fnd base rates'!C$114)
+($M804*'fnd base rates'!C$116)
+($N804*'fnd base rates'!C$117)
+($O804*'fnd base rates'!C$118)
+($P804*VLOOKUP($S804+12,rate_basefnd,3)))
*$R804</f>
        <v>164121.19793224003</v>
      </c>
      <c r="V804" s="1">
        <f>(($D804*'fnd base rates'!D$107)
+($E804*'fnd base rates'!D$108)
+($F804*'fnd base rates'!D$109)
+($G804*'fnd base rates'!D$110)
+($H804*'fnd base rates'!D$111)
+($I804*'fnd base rates'!D$112)
+($J804*'fnd base rates'!D$113)
+($K804*'fnd base rates'!D$114)
+($M804*'fnd base rates'!D$116)
+($N804*'fnd base rates'!D$117)
+($O804*'fnd base rates'!D$118)
+($P804*VLOOKUP($S804+12,rate_basefnd,4)))
*$R804</f>
        <v>255505.77080000003</v>
      </c>
      <c r="W804" s="1">
        <f>(($D804*'fnd base rates'!E$107)
+($E804*'fnd base rates'!E$108)
+($F804*'fnd base rates'!E$109)
+($G804*'fnd base rates'!E$110)
+($H804*'fnd base rates'!E$111)
+($I804*'fnd base rates'!E$112)
+($J804*'fnd base rates'!E$113)
+($K804*'fnd base rates'!E$114)
+($M804*'fnd base rates'!E$116)
+($N804*'fnd base rates'!E$117)
+($O804*'fnd base rates'!E$118)
+($P804*VLOOKUP($S804+12,rate_basefnd,5)))
*$R804</f>
        <v>1489578.8362054403</v>
      </c>
      <c r="X804" s="1">
        <f>(($D804*'fnd base rates'!F$107)
+($E804*'fnd base rates'!F$108)
+($F804*'fnd base rates'!F$109)
+($G804*'fnd base rates'!F$110)
+($H804*'fnd base rates'!F$111)
+($I804*'fnd base rates'!F$112)
+($J804*'fnd base rates'!F$113)
+($K804*'fnd base rates'!F$114)
+($M804*'fnd base rates'!F$116)
+($N804*'fnd base rates'!F$117)
+($O804*'fnd base rates'!F$118)
+($P804*VLOOKUP($S804+12,rate_basefnd,6)))
*$R804</f>
        <v>322666.08490128006</v>
      </c>
      <c r="Y804" s="1">
        <f>(($D804*'fnd base rates'!G$107)
+($E804*'fnd base rates'!G$108)
+($F804*'fnd base rates'!G$109)
+($G804*'fnd base rates'!G$110)
+($H804*'fnd base rates'!G$111)
+($I804*'fnd base rates'!G$112)
+($J804*'fnd base rates'!G$113)
+($K804*'fnd base rates'!G$114)
+($M804*'fnd base rates'!G$116)
+($N804*'fnd base rates'!G$117)
+($O804*'fnd base rates'!G$118)
+($P804*VLOOKUP($S804+12,rate_basefnd,7)))
*$R804</f>
        <v>61935.258624080008</v>
      </c>
      <c r="Z804" s="1">
        <f>(($D804*'fnd base rates'!H$107)
+($E804*'fnd base rates'!H$108)
+($F804*'fnd base rates'!H$109)
+($G804*'fnd base rates'!H$110)
+($H804*'fnd base rates'!H$111)
+($I804*'fnd base rates'!H$112)
+($J804*'fnd base rates'!H$113)
+($K804*'fnd base rates'!H$114)
+($M804*'fnd base rates'!H$116)
+($N804*'fnd base rates'!H$117)
+($O804*'fnd base rates'!H$118)
+($P804*VLOOKUP($S804+12,rate_basefnd,8)))</f>
        <v>168879.56791599997</v>
      </c>
      <c r="AA804" s="1">
        <f>(($D804*'fnd base rates'!I$107)
+($E804*'fnd base rates'!I$108)
+($F804*'fnd base rates'!I$109)
+($G804*'fnd base rates'!I$110)
+($H804*'fnd base rates'!I$111)
+($I804*'fnd base rates'!I$112)
+($J804*'fnd base rates'!I$113)
+($K804*'fnd base rates'!I$114)
+($M804*'fnd base rates'!I$116)
+($N804*'fnd base rates'!I$117)
+($O804*'fnd base rates'!I$118)
+($P804*VLOOKUP($S804+12,rate_basefnd,9)))
*$R804</f>
        <v>114765.41559999999</v>
      </c>
      <c r="AB804" s="1">
        <f>(($D804*'fnd base rates'!J$107)
+($E804*'fnd base rates'!J$108)
+($F804*'fnd base rates'!J$109)
+($G804*'fnd base rates'!J$110)
+($H804*'fnd base rates'!J$111)
+($I804*'fnd base rates'!J$112)
+($J804*'fnd base rates'!J$113)
+($K804*'fnd base rates'!J$114)
+($M804*'fnd base rates'!J$116)
+($N804*'fnd base rates'!J$117)
+($O804*'fnd base rates'!J$118)
+($P804*VLOOKUP($S804+12,rate_basefnd,10)))
*$R804</f>
        <v>141636.6594</v>
      </c>
      <c r="AC804" s="1">
        <f>(($D804*'fnd base rates'!K$107)
+($E804*'fnd base rates'!K$108)
+($F804*'fnd base rates'!K$109)
+($G804*'fnd base rates'!K$110)
+($H804*'fnd base rates'!K$111)
+($I804*'fnd base rates'!K$112)
+($J804*'fnd base rates'!K$113)
+($K804*'fnd base rates'!K$114)
+($M804*'fnd base rates'!K$116)
+($N804*'fnd base rates'!K$117)
+($O804*'fnd base rates'!K$118)
+($P804*VLOOKUP($S804+12,rate_basefnd,11)))
*$R804</f>
        <v>334770.22514719993</v>
      </c>
      <c r="AD804" s="1">
        <f>(($D804*'fnd base rates'!L$107)
+($E804*'fnd base rates'!L$108)
+($F804*'fnd base rates'!L$109)
+($G804*'fnd base rates'!L$110)
+($H804*'fnd base rates'!L$111)
+($I804*'fnd base rates'!L$112)
+($J804*'fnd base rates'!L$113)
+($K804*'fnd base rates'!L$114)
+($M804*'fnd base rates'!L$116)
+($N804*'fnd base rates'!L$117)
+($O804*'fnd base rates'!L$118)
+($P804*VLOOKUP($S804+12,rate_basefnd,12)))</f>
        <v>444683.35032000009</v>
      </c>
      <c r="AE804" s="1">
        <f>(($D804*'fnd base rates'!M$107)
+($E804*'fnd base rates'!M$108)
+($F804*'fnd base rates'!M$109)
+($G804*'fnd base rates'!M$110)
+($H804*'fnd base rates'!M$111)
+($I804*'fnd base rates'!M$112)
+($J804*'fnd base rates'!M$113)
+($K804*'fnd base rates'!M$114)
+($M804*'fnd base rates'!M$116)
+($N804*'fnd base rates'!M$117)
+($O804*'fnd base rates'!M$118)
+($P804*VLOOKUP($S804+12,rate_basefnd,13)))</f>
        <v>0</v>
      </c>
      <c r="AF804" s="4">
        <f t="shared" si="919"/>
        <v>3498542.3668462401</v>
      </c>
      <c r="AH804" s="269">
        <f t="shared" si="920"/>
        <v>488219336</v>
      </c>
      <c r="AI804" s="4" t="str">
        <f t="shared" si="921"/>
        <v>488</v>
      </c>
      <c r="AJ804" s="2" t="str">
        <f t="shared" si="922"/>
        <v>219</v>
      </c>
      <c r="AK804" s="2" t="str">
        <f t="shared" si="923"/>
        <v>336</v>
      </c>
      <c r="AL804" s="4">
        <f t="shared" si="924"/>
        <v>1</v>
      </c>
      <c r="AM804" s="4">
        <f t="shared" si="915"/>
        <v>274</v>
      </c>
      <c r="AN804" s="4">
        <f t="shared" si="925"/>
        <v>3498542.3668462401</v>
      </c>
      <c r="AO804" s="4">
        <f t="shared" si="926"/>
        <v>12768</v>
      </c>
      <c r="AP804" s="4">
        <f t="shared" si="916"/>
        <v>0</v>
      </c>
      <c r="AQ804" s="4">
        <v>12768</v>
      </c>
      <c r="AW804" s="4">
        <v>12768</v>
      </c>
      <c r="AX804" s="5">
        <f t="shared" si="927"/>
        <v>0</v>
      </c>
      <c r="AY804" s="4">
        <v>12768</v>
      </c>
      <c r="AZ804" s="5"/>
      <c r="BB804" s="5">
        <f t="shared" ref="BB804" si="953">BC804-BA804</f>
        <v>0</v>
      </c>
    </row>
    <row r="805" spans="1:54" s="4" customFormat="1">
      <c r="A805" s="269">
        <v>488</v>
      </c>
      <c r="B805" s="2">
        <v>488219625</v>
      </c>
      <c r="C805" s="9" t="s">
        <v>308</v>
      </c>
      <c r="D805" s="14">
        <f>'fnd enro'!D805</f>
        <v>0</v>
      </c>
      <c r="E805" s="14">
        <f>'fnd enro'!E805</f>
        <v>0</v>
      </c>
      <c r="F805" s="14">
        <f>'fnd enro'!F805</f>
        <v>0</v>
      </c>
      <c r="G805" s="14">
        <f>'fnd enro'!G805</f>
        <v>3</v>
      </c>
      <c r="H805" s="14">
        <f>'fnd enro'!H805</f>
        <v>0</v>
      </c>
      <c r="I805" s="14">
        <f>'fnd enro'!I805</f>
        <v>0</v>
      </c>
      <c r="J805" s="14">
        <f>'fnd enro'!J805</f>
        <v>0</v>
      </c>
      <c r="K805" s="15">
        <f>'fnd enro'!K805</f>
        <v>0.1158</v>
      </c>
      <c r="L805" s="14">
        <f>'fnd enro'!L805</f>
        <v>0</v>
      </c>
      <c r="M805" s="14">
        <f>'fnd enro'!M805</f>
        <v>2</v>
      </c>
      <c r="N805" s="14">
        <f>'fnd enro'!N805</f>
        <v>0</v>
      </c>
      <c r="O805" s="14">
        <f>'fnd enro'!O805</f>
        <v>0</v>
      </c>
      <c r="P805" s="14">
        <f>'fnd enro'!P805</f>
        <v>2</v>
      </c>
      <c r="Q805" s="14">
        <f>'fnd enro'!R805</f>
        <v>3</v>
      </c>
      <c r="R805" s="15">
        <f t="shared" si="918"/>
        <v>1.06</v>
      </c>
      <c r="S805" s="14">
        <f>VALUE('fnd enro'!Q805)</f>
        <v>6</v>
      </c>
      <c r="T805" s="2"/>
      <c r="U805" s="1">
        <f>(($D805*'fnd base rates'!C$107)
+($E805*'fnd base rates'!C$108)
+($F805*'fnd base rates'!C$109)
+($G805*'fnd base rates'!C$110)
+($H805*'fnd base rates'!C$111)
+($I805*'fnd base rates'!C$112)
+($J805*'fnd base rates'!C$113)
+($K805*'fnd base rates'!C$114)
+($M805*'fnd base rates'!C$116)
+($N805*'fnd base rates'!C$117)
+($O805*'fnd base rates'!C$118)
+($P805*VLOOKUP($S805+12,rate_basefnd,3)))
*$R805</f>
        <v>2058.39708028</v>
      </c>
      <c r="V805" s="1">
        <f>(($D805*'fnd base rates'!D$107)
+($E805*'fnd base rates'!D$108)
+($F805*'fnd base rates'!D$109)
+($G805*'fnd base rates'!D$110)
+($H805*'fnd base rates'!D$111)
+($I805*'fnd base rates'!D$112)
+($J805*'fnd base rates'!D$113)
+($K805*'fnd base rates'!D$114)
+($M805*'fnd base rates'!D$116)
+($N805*'fnd base rates'!D$117)
+($O805*'fnd base rates'!D$118)
+($P805*VLOOKUP($S805+12,rate_basefnd,4)))
*$R805</f>
        <v>3461.9812000000006</v>
      </c>
      <c r="W805" s="1">
        <f>(($D805*'fnd base rates'!E$107)
+($E805*'fnd base rates'!E$108)
+($F805*'fnd base rates'!E$109)
+($G805*'fnd base rates'!E$110)
+($H805*'fnd base rates'!E$111)
+($I805*'fnd base rates'!E$112)
+($J805*'fnd base rates'!E$113)
+($K805*'fnd base rates'!E$114)
+($M805*'fnd base rates'!E$116)
+($N805*'fnd base rates'!E$117)
+($O805*'fnd base rates'!E$118)
+($P805*VLOOKUP($S805+12,rate_basefnd,5)))
*$R805</f>
        <v>21348.475395680005</v>
      </c>
      <c r="X805" s="1">
        <f>(($D805*'fnd base rates'!F$107)
+($E805*'fnd base rates'!F$108)
+($F805*'fnd base rates'!F$109)
+($G805*'fnd base rates'!F$110)
+($H805*'fnd base rates'!F$111)
+($I805*'fnd base rates'!F$112)
+($J805*'fnd base rates'!F$113)
+($K805*'fnd base rates'!F$114)
+($M805*'fnd base rates'!F$116)
+($N805*'fnd base rates'!F$117)
+($O805*'fnd base rates'!F$118)
+($P805*VLOOKUP($S805+12,rate_basefnd,6)))
*$R805</f>
        <v>4342.1619901599997</v>
      </c>
      <c r="Y805" s="1">
        <f>(($D805*'fnd base rates'!G$107)
+($E805*'fnd base rates'!G$108)
+($F805*'fnd base rates'!G$109)
+($G805*'fnd base rates'!G$110)
+($H805*'fnd base rates'!G$111)
+($I805*'fnd base rates'!G$112)
+($J805*'fnd base rates'!G$113)
+($K805*'fnd base rates'!G$114)
+($M805*'fnd base rates'!G$116)
+($N805*'fnd base rates'!G$117)
+($O805*'fnd base rates'!G$118)
+($P805*VLOOKUP($S805+12,rate_basefnd,7)))
*$R805</f>
        <v>915.41583676000016</v>
      </c>
      <c r="Z805" s="1">
        <f>(($D805*'fnd base rates'!H$107)
+($E805*'fnd base rates'!H$108)
+($F805*'fnd base rates'!H$109)
+($G805*'fnd base rates'!H$110)
+($H805*'fnd base rates'!H$111)
+($I805*'fnd base rates'!H$112)
+($J805*'fnd base rates'!H$113)
+($K805*'fnd base rates'!H$114)
+($M805*'fnd base rates'!H$116)
+($N805*'fnd base rates'!H$117)
+($O805*'fnd base rates'!H$118)
+($P805*VLOOKUP($S805+12,rate_basefnd,8)))</f>
        <v>1867.9568019999999</v>
      </c>
      <c r="AA805" s="1">
        <f>(($D805*'fnd base rates'!I$107)
+($E805*'fnd base rates'!I$108)
+($F805*'fnd base rates'!I$109)
+($G805*'fnd base rates'!I$110)
+($H805*'fnd base rates'!I$111)
+($I805*'fnd base rates'!I$112)
+($J805*'fnd base rates'!I$113)
+($K805*'fnd base rates'!I$114)
+($M805*'fnd base rates'!I$116)
+($N805*'fnd base rates'!I$117)
+($O805*'fnd base rates'!I$118)
+($P805*VLOOKUP($S805+12,rate_basefnd,9)))
*$R805</f>
        <v>1393.423</v>
      </c>
      <c r="AB805" s="1">
        <f>(($D805*'fnd base rates'!J$107)
+($E805*'fnd base rates'!J$108)
+($F805*'fnd base rates'!J$109)
+($G805*'fnd base rates'!J$110)
+($H805*'fnd base rates'!J$111)
+($I805*'fnd base rates'!J$112)
+($J805*'fnd base rates'!J$113)
+($K805*'fnd base rates'!J$114)
+($M805*'fnd base rates'!J$116)
+($N805*'fnd base rates'!J$117)
+($O805*'fnd base rates'!J$118)
+($P805*VLOOKUP($S805+12,rate_basefnd,10)))
*$R805</f>
        <v>1880.8216</v>
      </c>
      <c r="AC805" s="1">
        <f>(($D805*'fnd base rates'!K$107)
+($E805*'fnd base rates'!K$108)
+($F805*'fnd base rates'!K$109)
+($G805*'fnd base rates'!K$110)
+($H805*'fnd base rates'!K$111)
+($I805*'fnd base rates'!K$112)
+($J805*'fnd base rates'!K$113)
+($K805*'fnd base rates'!K$114)
+($M805*'fnd base rates'!K$116)
+($N805*'fnd base rates'!K$117)
+($O805*'fnd base rates'!K$118)
+($P805*VLOOKUP($S805+12,rate_basefnd,11)))
*$R805</f>
        <v>4141.9814183999997</v>
      </c>
      <c r="AD805" s="1">
        <f>(($D805*'fnd base rates'!L$107)
+($E805*'fnd base rates'!L$108)
+($F805*'fnd base rates'!L$109)
+($G805*'fnd base rates'!L$110)
+($H805*'fnd base rates'!L$111)
+($I805*'fnd base rates'!L$112)
+($J805*'fnd base rates'!L$113)
+($K805*'fnd base rates'!L$114)
+($M805*'fnd base rates'!L$116)
+($N805*'fnd base rates'!L$117)
+($O805*'fnd base rates'!L$118)
+($P805*VLOOKUP($S805+12,rate_basefnd,12)))</f>
        <v>5868.6900400000004</v>
      </c>
      <c r="AE805" s="1">
        <f>(($D805*'fnd base rates'!M$107)
+($E805*'fnd base rates'!M$108)
+($F805*'fnd base rates'!M$109)
+($G805*'fnd base rates'!M$110)
+($H805*'fnd base rates'!M$111)
+($I805*'fnd base rates'!M$112)
+($J805*'fnd base rates'!M$113)
+($K805*'fnd base rates'!M$114)
+($M805*'fnd base rates'!M$116)
+($N805*'fnd base rates'!M$117)
+($O805*'fnd base rates'!M$118)
+($P805*VLOOKUP($S805+12,rate_basefnd,13)))</f>
        <v>0</v>
      </c>
      <c r="AF805" s="4">
        <f t="shared" si="919"/>
        <v>47279.304363280011</v>
      </c>
      <c r="AH805" s="269">
        <f t="shared" si="920"/>
        <v>488219625</v>
      </c>
      <c r="AI805" s="4" t="str">
        <f t="shared" si="921"/>
        <v>488</v>
      </c>
      <c r="AJ805" s="2" t="str">
        <f t="shared" si="922"/>
        <v>219</v>
      </c>
      <c r="AK805" s="2" t="str">
        <f t="shared" si="923"/>
        <v>625</v>
      </c>
      <c r="AL805" s="4">
        <f t="shared" si="924"/>
        <v>1</v>
      </c>
      <c r="AM805" s="4">
        <f t="shared" si="915"/>
        <v>3</v>
      </c>
      <c r="AN805" s="4">
        <f t="shared" si="925"/>
        <v>47279.304363280011</v>
      </c>
      <c r="AO805" s="4">
        <f t="shared" si="926"/>
        <v>15760</v>
      </c>
      <c r="AP805" s="4">
        <f t="shared" si="916"/>
        <v>0</v>
      </c>
      <c r="AQ805" s="4">
        <v>15760</v>
      </c>
      <c r="AW805" s="4">
        <v>15760</v>
      </c>
      <c r="AX805" s="5">
        <f t="shared" si="927"/>
        <v>0</v>
      </c>
      <c r="AY805" s="4">
        <v>15760</v>
      </c>
      <c r="AZ805" s="5"/>
      <c r="BB805" s="5">
        <f t="shared" ref="BB805" si="954">BC805-BA805</f>
        <v>0</v>
      </c>
    </row>
    <row r="806" spans="1:54" s="4" customFormat="1">
      <c r="A806" s="269">
        <v>488</v>
      </c>
      <c r="B806" s="2">
        <v>488219760</v>
      </c>
      <c r="C806" s="9" t="s">
        <v>308</v>
      </c>
      <c r="D806" s="14">
        <f>'fnd enro'!D806</f>
        <v>0</v>
      </c>
      <c r="E806" s="14">
        <f>'fnd enro'!E806</f>
        <v>0</v>
      </c>
      <c r="F806" s="14">
        <f>'fnd enro'!F806</f>
        <v>0</v>
      </c>
      <c r="G806" s="14">
        <f>'fnd enro'!G806</f>
        <v>0</v>
      </c>
      <c r="H806" s="14">
        <f>'fnd enro'!H806</f>
        <v>1</v>
      </c>
      <c r="I806" s="14">
        <f>'fnd enro'!I806</f>
        <v>6</v>
      </c>
      <c r="J806" s="14">
        <f>'fnd enro'!J806</f>
        <v>0</v>
      </c>
      <c r="K806" s="15">
        <f>'fnd enro'!K806</f>
        <v>0.2702</v>
      </c>
      <c r="L806" s="14">
        <f>'fnd enro'!L806</f>
        <v>0</v>
      </c>
      <c r="M806" s="14">
        <f>'fnd enro'!M806</f>
        <v>0</v>
      </c>
      <c r="N806" s="14">
        <f>'fnd enro'!N806</f>
        <v>0</v>
      </c>
      <c r="O806" s="14">
        <f>'fnd enro'!O806</f>
        <v>0</v>
      </c>
      <c r="P806" s="14">
        <f>'fnd enro'!P806</f>
        <v>0</v>
      </c>
      <c r="Q806" s="14">
        <f>'fnd enro'!R806</f>
        <v>7</v>
      </c>
      <c r="R806" s="15">
        <f t="shared" si="918"/>
        <v>1.06</v>
      </c>
      <c r="S806" s="14">
        <f>VALUE('fnd enro'!Q806)</f>
        <v>5</v>
      </c>
      <c r="T806" s="2"/>
      <c r="U806" s="1">
        <f>(($D806*'fnd base rates'!C$107)
+($E806*'fnd base rates'!C$108)
+($F806*'fnd base rates'!C$109)
+($G806*'fnd base rates'!C$110)
+($H806*'fnd base rates'!C$111)
+($I806*'fnd base rates'!C$112)
+($J806*'fnd base rates'!C$113)
+($K806*'fnd base rates'!C$114)
+($M806*'fnd base rates'!C$116)
+($N806*'fnd base rates'!C$117)
+($O806*'fnd base rates'!C$118)
+($P806*VLOOKUP($S806+12,rate_basefnd,3)))
*$R806</f>
        <v>3980.54318732</v>
      </c>
      <c r="V806" s="1">
        <f>(($D806*'fnd base rates'!D$107)
+($E806*'fnd base rates'!D$108)
+($F806*'fnd base rates'!D$109)
+($G806*'fnd base rates'!D$110)
+($H806*'fnd base rates'!D$111)
+($I806*'fnd base rates'!D$112)
+($J806*'fnd base rates'!D$113)
+($K806*'fnd base rates'!D$114)
+($M806*'fnd base rates'!D$116)
+($N806*'fnd base rates'!D$117)
+($O806*'fnd base rates'!D$118)
+($P806*VLOOKUP($S806+12,rate_basefnd,4)))
*$R806</f>
        <v>5676.8936000000003</v>
      </c>
      <c r="W806" s="1">
        <f>(($D806*'fnd base rates'!E$107)
+($E806*'fnd base rates'!E$108)
+($F806*'fnd base rates'!E$109)
+($G806*'fnd base rates'!E$110)
+($H806*'fnd base rates'!E$111)
+($I806*'fnd base rates'!E$112)
+($J806*'fnd base rates'!E$113)
+($K806*'fnd base rates'!E$114)
+($M806*'fnd base rates'!E$116)
+($N806*'fnd base rates'!E$117)
+($O806*'fnd base rates'!E$118)
+($P806*VLOOKUP($S806+12,rate_basefnd,5)))
*$R806</f>
        <v>34908.643589920001</v>
      </c>
      <c r="X806" s="1">
        <f>(($D806*'fnd base rates'!F$107)
+($E806*'fnd base rates'!F$108)
+($F806*'fnd base rates'!F$109)
+($G806*'fnd base rates'!F$110)
+($H806*'fnd base rates'!F$111)
+($I806*'fnd base rates'!F$112)
+($J806*'fnd base rates'!F$113)
+($K806*'fnd base rates'!F$114)
+($M806*'fnd base rates'!F$116)
+($N806*'fnd base rates'!F$117)
+($O806*'fnd base rates'!F$118)
+($P806*VLOOKUP($S806+12,rate_basefnd,6)))
*$R806</f>
        <v>6695.6965770400011</v>
      </c>
      <c r="Y806" s="1">
        <f>(($D806*'fnd base rates'!G$107)
+($E806*'fnd base rates'!G$108)
+($F806*'fnd base rates'!G$109)
+($G806*'fnd base rates'!G$110)
+($H806*'fnd base rates'!G$111)
+($I806*'fnd base rates'!G$112)
+($J806*'fnd base rates'!G$113)
+($K806*'fnd base rates'!G$114)
+($M806*'fnd base rates'!G$116)
+($N806*'fnd base rates'!G$117)
+($O806*'fnd base rates'!G$118)
+($P806*VLOOKUP($S806+12,rate_basefnd,7)))
*$R806</f>
        <v>1220.8581524400001</v>
      </c>
      <c r="Z806" s="1">
        <f>(($D806*'fnd base rates'!H$107)
+($E806*'fnd base rates'!H$108)
+($F806*'fnd base rates'!H$109)
+($G806*'fnd base rates'!H$110)
+($H806*'fnd base rates'!H$111)
+($I806*'fnd base rates'!H$112)
+($J806*'fnd base rates'!H$113)
+($K806*'fnd base rates'!H$114)
+($M806*'fnd base rates'!H$116)
+($N806*'fnd base rates'!H$117)
+($O806*'fnd base rates'!H$118)
+($P806*VLOOKUP($S806+12,rate_basefnd,8)))</f>
        <v>5491.9125379999996</v>
      </c>
      <c r="AA806" s="1">
        <f>(($D806*'fnd base rates'!I$107)
+($E806*'fnd base rates'!I$108)
+($F806*'fnd base rates'!I$109)
+($G806*'fnd base rates'!I$110)
+($H806*'fnd base rates'!I$111)
+($I806*'fnd base rates'!I$112)
+($J806*'fnd base rates'!I$113)
+($K806*'fnd base rates'!I$114)
+($M806*'fnd base rates'!I$116)
+($N806*'fnd base rates'!I$117)
+($O806*'fnd base rates'!I$118)
+($P806*VLOOKUP($S806+12,rate_basefnd,9)))
*$R806</f>
        <v>3093.4297999999999</v>
      </c>
      <c r="AB806" s="1">
        <f>(($D806*'fnd base rates'!J$107)
+($E806*'fnd base rates'!J$108)
+($F806*'fnd base rates'!J$109)
+($G806*'fnd base rates'!J$110)
+($H806*'fnd base rates'!J$111)
+($I806*'fnd base rates'!J$112)
+($J806*'fnd base rates'!J$113)
+($K806*'fnd base rates'!J$114)
+($M806*'fnd base rates'!J$116)
+($N806*'fnd base rates'!J$117)
+($O806*'fnd base rates'!J$118)
+($P806*VLOOKUP($S806+12,rate_basefnd,10)))
*$R806</f>
        <v>3912.7886000000003</v>
      </c>
      <c r="AC806" s="1">
        <f>(($D806*'fnd base rates'!K$107)
+($E806*'fnd base rates'!K$108)
+($F806*'fnd base rates'!K$109)
+($G806*'fnd base rates'!K$110)
+($H806*'fnd base rates'!K$111)
+($I806*'fnd base rates'!K$112)
+($J806*'fnd base rates'!K$113)
+($K806*'fnd base rates'!K$114)
+($M806*'fnd base rates'!K$116)
+($N806*'fnd base rates'!K$117)
+($O806*'fnd base rates'!K$118)
+($P806*VLOOKUP($S806+12,rate_basefnd,11)))
*$R806</f>
        <v>8567.4703096000012</v>
      </c>
      <c r="AD806" s="1">
        <f>(($D806*'fnd base rates'!L$107)
+($E806*'fnd base rates'!L$108)
+($F806*'fnd base rates'!L$109)
+($G806*'fnd base rates'!L$110)
+($H806*'fnd base rates'!L$111)
+($I806*'fnd base rates'!L$112)
+($J806*'fnd base rates'!L$113)
+($K806*'fnd base rates'!L$114)
+($M806*'fnd base rates'!L$116)
+($N806*'fnd base rates'!L$117)
+($O806*'fnd base rates'!L$118)
+($P806*VLOOKUP($S806+12,rate_basefnd,12)))</f>
        <v>9727.2367600000016</v>
      </c>
      <c r="AE806" s="1">
        <f>(($D806*'fnd base rates'!M$107)
+($E806*'fnd base rates'!M$108)
+($F806*'fnd base rates'!M$109)
+($G806*'fnd base rates'!M$110)
+($H806*'fnd base rates'!M$111)
+($I806*'fnd base rates'!M$112)
+($J806*'fnd base rates'!M$113)
+($K806*'fnd base rates'!M$114)
+($M806*'fnd base rates'!M$116)
+($N806*'fnd base rates'!M$117)
+($O806*'fnd base rates'!M$118)
+($P806*VLOOKUP($S806+12,rate_basefnd,13)))</f>
        <v>0</v>
      </c>
      <c r="AF806" s="4">
        <f t="shared" si="919"/>
        <v>83275.47311431999</v>
      </c>
      <c r="AH806" s="269">
        <f t="shared" si="920"/>
        <v>488219760</v>
      </c>
      <c r="AI806" s="4" t="str">
        <f t="shared" si="921"/>
        <v>488</v>
      </c>
      <c r="AJ806" s="2" t="str">
        <f t="shared" si="922"/>
        <v>219</v>
      </c>
      <c r="AK806" s="2" t="str">
        <f t="shared" si="923"/>
        <v>760</v>
      </c>
      <c r="AL806" s="4">
        <f t="shared" si="924"/>
        <v>1</v>
      </c>
      <c r="AM806" s="4">
        <f t="shared" si="915"/>
        <v>7</v>
      </c>
      <c r="AN806" s="4">
        <f t="shared" si="925"/>
        <v>83275.47311431999</v>
      </c>
      <c r="AO806" s="4">
        <f t="shared" si="926"/>
        <v>11896</v>
      </c>
      <c r="AP806" s="4">
        <f t="shared" si="916"/>
        <v>0</v>
      </c>
      <c r="AQ806" s="4">
        <v>11896</v>
      </c>
      <c r="AW806" s="4">
        <v>11896</v>
      </c>
      <c r="AX806" s="5">
        <f t="shared" si="927"/>
        <v>0</v>
      </c>
      <c r="AY806" s="4">
        <v>11896</v>
      </c>
      <c r="AZ806" s="5"/>
      <c r="BB806" s="5">
        <f t="shared" ref="BB806" si="955">BC806-BA806</f>
        <v>0</v>
      </c>
    </row>
    <row r="807" spans="1:54" s="4" customFormat="1">
      <c r="A807" s="269">
        <v>488</v>
      </c>
      <c r="B807" s="2">
        <v>488219780</v>
      </c>
      <c r="C807" s="9" t="s">
        <v>308</v>
      </c>
      <c r="D807" s="14">
        <f>'fnd enro'!D807</f>
        <v>0</v>
      </c>
      <c r="E807" s="14">
        <f>'fnd enro'!E807</f>
        <v>0</v>
      </c>
      <c r="F807" s="14">
        <f>'fnd enro'!F807</f>
        <v>3</v>
      </c>
      <c r="G807" s="14">
        <f>'fnd enro'!G807</f>
        <v>29</v>
      </c>
      <c r="H807" s="14">
        <f>'fnd enro'!H807</f>
        <v>5</v>
      </c>
      <c r="I807" s="14">
        <f>'fnd enro'!I807</f>
        <v>11</v>
      </c>
      <c r="J807" s="14">
        <f>'fnd enro'!J807</f>
        <v>0</v>
      </c>
      <c r="K807" s="15">
        <f>'fnd enro'!K807</f>
        <v>1.8528</v>
      </c>
      <c r="L807" s="14">
        <f>'fnd enro'!L807</f>
        <v>0</v>
      </c>
      <c r="M807" s="14">
        <f>'fnd enro'!M807</f>
        <v>3</v>
      </c>
      <c r="N807" s="14">
        <f>'fnd enro'!N807</f>
        <v>0</v>
      </c>
      <c r="O807" s="14">
        <f>'fnd enro'!O807</f>
        <v>0</v>
      </c>
      <c r="P807" s="14">
        <f>'fnd enro'!P807</f>
        <v>17</v>
      </c>
      <c r="Q807" s="14">
        <f>'fnd enro'!R807</f>
        <v>48</v>
      </c>
      <c r="R807" s="15">
        <f t="shared" si="918"/>
        <v>1.06</v>
      </c>
      <c r="S807" s="14">
        <f>VALUE('fnd enro'!Q807)</f>
        <v>6</v>
      </c>
      <c r="T807" s="2"/>
      <c r="U807" s="1">
        <f>(($D807*'fnd base rates'!C$107)
+($E807*'fnd base rates'!C$108)
+($F807*'fnd base rates'!C$109)
+($G807*'fnd base rates'!C$110)
+($H807*'fnd base rates'!C$111)
+($I807*'fnd base rates'!C$112)
+($J807*'fnd base rates'!C$113)
+($K807*'fnd base rates'!C$114)
+($M807*'fnd base rates'!C$116)
+($N807*'fnd base rates'!C$117)
+($O807*'fnd base rates'!C$118)
+($P807*VLOOKUP($S807+12,rate_basefnd,3)))
*$R807</f>
        <v>28789.763884479999</v>
      </c>
      <c r="V807" s="1">
        <f>(($D807*'fnd base rates'!D$107)
+($E807*'fnd base rates'!D$108)
+($F807*'fnd base rates'!D$109)
+($G807*'fnd base rates'!D$110)
+($H807*'fnd base rates'!D$111)
+($I807*'fnd base rates'!D$112)
+($J807*'fnd base rates'!D$113)
+($K807*'fnd base rates'!D$114)
+($M807*'fnd base rates'!D$116)
+($N807*'fnd base rates'!D$117)
+($O807*'fnd base rates'!D$118)
+($P807*VLOOKUP($S807+12,rate_basefnd,4)))
*$R807</f>
        <v>45047.021400000005</v>
      </c>
      <c r="W807" s="1">
        <f>(($D807*'fnd base rates'!E$107)
+($E807*'fnd base rates'!E$108)
+($F807*'fnd base rates'!E$109)
+($G807*'fnd base rates'!E$110)
+($H807*'fnd base rates'!E$111)
+($I807*'fnd base rates'!E$112)
+($J807*'fnd base rates'!E$113)
+($K807*'fnd base rates'!E$114)
+($M807*'fnd base rates'!E$116)
+($N807*'fnd base rates'!E$117)
+($O807*'fnd base rates'!E$118)
+($P807*VLOOKUP($S807+12,rate_basefnd,5)))
*$R807</f>
        <v>265421.77193088003</v>
      </c>
      <c r="X807" s="1">
        <f>(($D807*'fnd base rates'!F$107)
+($E807*'fnd base rates'!F$108)
+($F807*'fnd base rates'!F$109)
+($G807*'fnd base rates'!F$110)
+($H807*'fnd base rates'!F$111)
+($I807*'fnd base rates'!F$112)
+($J807*'fnd base rates'!F$113)
+($K807*'fnd base rates'!F$114)
+($M807*'fnd base rates'!F$116)
+($N807*'fnd base rates'!F$117)
+($O807*'fnd base rates'!F$118)
+($P807*VLOOKUP($S807+12,rate_basefnd,6)))
*$R807</f>
        <v>58492.896442560006</v>
      </c>
      <c r="Y807" s="1">
        <f>(($D807*'fnd base rates'!G$107)
+($E807*'fnd base rates'!G$108)
+($F807*'fnd base rates'!G$109)
+($G807*'fnd base rates'!G$110)
+($H807*'fnd base rates'!G$111)
+($I807*'fnd base rates'!G$112)
+($J807*'fnd base rates'!G$113)
+($K807*'fnd base rates'!G$114)
+($M807*'fnd base rates'!G$116)
+($N807*'fnd base rates'!G$117)
+($O807*'fnd base rates'!G$118)
+($P807*VLOOKUP($S807+12,rate_basefnd,7)))
*$R807</f>
        <v>10914.49938816</v>
      </c>
      <c r="Z807" s="1">
        <f>(($D807*'fnd base rates'!H$107)
+($E807*'fnd base rates'!H$108)
+($F807*'fnd base rates'!H$109)
+($G807*'fnd base rates'!H$110)
+($H807*'fnd base rates'!H$111)
+($I807*'fnd base rates'!H$112)
+($J807*'fnd base rates'!H$113)
+($K807*'fnd base rates'!H$114)
+($M807*'fnd base rates'!H$116)
+($N807*'fnd base rates'!H$117)
+($O807*'fnd base rates'!H$118)
+($P807*VLOOKUP($S807+12,rate_basefnd,8)))</f>
        <v>29236.028832</v>
      </c>
      <c r="AA807" s="1">
        <f>(($D807*'fnd base rates'!I$107)
+($E807*'fnd base rates'!I$108)
+($F807*'fnd base rates'!I$109)
+($G807*'fnd base rates'!I$110)
+($H807*'fnd base rates'!I$111)
+($I807*'fnd base rates'!I$112)
+($J807*'fnd base rates'!I$113)
+($K807*'fnd base rates'!I$114)
+($M807*'fnd base rates'!I$116)
+($N807*'fnd base rates'!I$117)
+($O807*'fnd base rates'!I$118)
+($P807*VLOOKUP($S807+12,rate_basefnd,9)))
*$R807</f>
        <v>19717.802000000007</v>
      </c>
      <c r="AB807" s="1">
        <f>(($D807*'fnd base rates'!J$107)
+($E807*'fnd base rates'!J$108)
+($F807*'fnd base rates'!J$109)
+($G807*'fnd base rates'!J$110)
+($H807*'fnd base rates'!J$111)
+($I807*'fnd base rates'!J$112)
+($J807*'fnd base rates'!J$113)
+($K807*'fnd base rates'!J$114)
+($M807*'fnd base rates'!J$116)
+($N807*'fnd base rates'!J$117)
+($O807*'fnd base rates'!J$118)
+($P807*VLOOKUP($S807+12,rate_basefnd,10)))
*$R807</f>
        <v>24508.2176</v>
      </c>
      <c r="AC807" s="1">
        <f>(($D807*'fnd base rates'!K$107)
+($E807*'fnd base rates'!K$108)
+($F807*'fnd base rates'!K$109)
+($G807*'fnd base rates'!K$110)
+($H807*'fnd base rates'!K$111)
+($I807*'fnd base rates'!K$112)
+($J807*'fnd base rates'!K$113)
+($K807*'fnd base rates'!K$114)
+($M807*'fnd base rates'!K$116)
+($N807*'fnd base rates'!K$117)
+($O807*'fnd base rates'!K$118)
+($P807*VLOOKUP($S807+12,rate_basefnd,11)))
*$R807</f>
        <v>57959.235694399998</v>
      </c>
      <c r="AD807" s="1">
        <f>(($D807*'fnd base rates'!L$107)
+($E807*'fnd base rates'!L$108)
+($F807*'fnd base rates'!L$109)
+($G807*'fnd base rates'!L$110)
+($H807*'fnd base rates'!L$111)
+($I807*'fnd base rates'!L$112)
+($J807*'fnd base rates'!L$113)
+($K807*'fnd base rates'!L$114)
+($M807*'fnd base rates'!L$116)
+($N807*'fnd base rates'!L$117)
+($O807*'fnd base rates'!L$118)
+($P807*VLOOKUP($S807+12,rate_basefnd,12)))</f>
        <v>78012.190640000001</v>
      </c>
      <c r="AE807" s="1">
        <f>(($D807*'fnd base rates'!M$107)
+($E807*'fnd base rates'!M$108)
+($F807*'fnd base rates'!M$109)
+($G807*'fnd base rates'!M$110)
+($H807*'fnd base rates'!M$111)
+($I807*'fnd base rates'!M$112)
+($J807*'fnd base rates'!M$113)
+($K807*'fnd base rates'!M$114)
+($M807*'fnd base rates'!M$116)
+($N807*'fnd base rates'!M$117)
+($O807*'fnd base rates'!M$118)
+($P807*VLOOKUP($S807+12,rate_basefnd,13)))</f>
        <v>0</v>
      </c>
      <c r="AF807" s="4">
        <f t="shared" si="919"/>
        <v>618099.42781248013</v>
      </c>
      <c r="AH807" s="269">
        <f t="shared" si="920"/>
        <v>488219780</v>
      </c>
      <c r="AI807" s="4" t="str">
        <f t="shared" si="921"/>
        <v>488</v>
      </c>
      <c r="AJ807" s="2" t="str">
        <f t="shared" si="922"/>
        <v>219</v>
      </c>
      <c r="AK807" s="2" t="str">
        <f t="shared" si="923"/>
        <v>780</v>
      </c>
      <c r="AL807" s="4">
        <f t="shared" si="924"/>
        <v>1</v>
      </c>
      <c r="AM807" s="4">
        <f t="shared" si="915"/>
        <v>48</v>
      </c>
      <c r="AN807" s="4">
        <f t="shared" si="925"/>
        <v>618099.42781248013</v>
      </c>
      <c r="AO807" s="4">
        <f t="shared" si="926"/>
        <v>12877</v>
      </c>
      <c r="AP807" s="4">
        <f t="shared" si="916"/>
        <v>0</v>
      </c>
      <c r="AQ807" s="4">
        <v>12877</v>
      </c>
      <c r="AW807" s="4">
        <v>12877</v>
      </c>
      <c r="AX807" s="5">
        <f t="shared" si="927"/>
        <v>0</v>
      </c>
      <c r="AY807" s="4">
        <v>12877</v>
      </c>
      <c r="AZ807" s="5"/>
      <c r="BB807" s="5">
        <f t="shared" ref="BB807" si="956">BC807-BA807</f>
        <v>0</v>
      </c>
    </row>
    <row r="808" spans="1:54" s="4" customFormat="1">
      <c r="A808" s="269">
        <v>489</v>
      </c>
      <c r="B808" s="2">
        <v>489020020</v>
      </c>
      <c r="C808" s="9" t="s">
        <v>1073</v>
      </c>
      <c r="D808" s="14">
        <f>'fnd enro'!D808</f>
        <v>0</v>
      </c>
      <c r="E808" s="14">
        <f>'fnd enro'!E808</f>
        <v>0</v>
      </c>
      <c r="F808" s="14">
        <f>'fnd enro'!F808</f>
        <v>0</v>
      </c>
      <c r="G808" s="14">
        <f>'fnd enro'!G808</f>
        <v>0</v>
      </c>
      <c r="H808" s="14">
        <f>'fnd enro'!H808</f>
        <v>0</v>
      </c>
      <c r="I808" s="14">
        <f>'fnd enro'!I808</f>
        <v>229</v>
      </c>
      <c r="J808" s="14">
        <f>'fnd enro'!J808</f>
        <v>0</v>
      </c>
      <c r="K808" s="15">
        <f>'fnd enro'!K808</f>
        <v>8.8393999999999995</v>
      </c>
      <c r="L808" s="14">
        <f>'fnd enro'!L808</f>
        <v>0</v>
      </c>
      <c r="M808" s="14">
        <f>'fnd enro'!M808</f>
        <v>0</v>
      </c>
      <c r="N808" s="14">
        <f>'fnd enro'!N808</f>
        <v>0</v>
      </c>
      <c r="O808" s="14">
        <f>'fnd enro'!O808</f>
        <v>7</v>
      </c>
      <c r="P808" s="14">
        <f>'fnd enro'!P808</f>
        <v>86</v>
      </c>
      <c r="Q808" s="14">
        <f>'fnd enro'!R808</f>
        <v>229</v>
      </c>
      <c r="R808" s="15">
        <f t="shared" si="918"/>
        <v>1</v>
      </c>
      <c r="S808" s="14">
        <f>VALUE('fnd enro'!Q808)</f>
        <v>10</v>
      </c>
      <c r="T808" s="2"/>
      <c r="U808" s="1">
        <f>(($D808*'fnd base rates'!C$107)
+($E808*'fnd base rates'!C$108)
+($F808*'fnd base rates'!C$109)
+($G808*'fnd base rates'!C$110)
+($H808*'fnd base rates'!C$111)
+($I808*'fnd base rates'!C$112)
+($J808*'fnd base rates'!C$113)
+($K808*'fnd base rates'!C$114)
+($M808*'fnd base rates'!C$116)
+($N808*'fnd base rates'!C$117)
+($O808*'fnd base rates'!C$118)
+($P808*VLOOKUP($S808+12,rate_basefnd,3)))
*$R808</f>
        <v>130367.718234</v>
      </c>
      <c r="V808" s="1">
        <f>(($D808*'fnd base rates'!D$107)
+($E808*'fnd base rates'!D$108)
+($F808*'fnd base rates'!D$109)
+($G808*'fnd base rates'!D$110)
+($H808*'fnd base rates'!D$111)
+($I808*'fnd base rates'!D$112)
+($J808*'fnd base rates'!D$113)
+($K808*'fnd base rates'!D$114)
+($M808*'fnd base rates'!D$116)
+($N808*'fnd base rates'!D$117)
+($O808*'fnd base rates'!D$118)
+($P808*VLOOKUP($S808+12,rate_basefnd,4)))
*$R808</f>
        <v>208742.5</v>
      </c>
      <c r="W808" s="1">
        <f>(($D808*'fnd base rates'!E$107)
+($E808*'fnd base rates'!E$108)
+($F808*'fnd base rates'!E$109)
+($G808*'fnd base rates'!E$110)
+($H808*'fnd base rates'!E$111)
+($I808*'fnd base rates'!E$112)
+($J808*'fnd base rates'!E$113)
+($K808*'fnd base rates'!E$114)
+($M808*'fnd base rates'!E$116)
+($N808*'fnd base rates'!E$117)
+($O808*'fnd base rates'!E$118)
+($P808*VLOOKUP($S808+12,rate_basefnd,5)))
*$R808</f>
        <v>1448922.2461039999</v>
      </c>
      <c r="X808" s="1">
        <f>(($D808*'fnd base rates'!F$107)
+($E808*'fnd base rates'!F$108)
+($F808*'fnd base rates'!F$109)
+($G808*'fnd base rates'!F$110)
+($H808*'fnd base rates'!F$111)
+($I808*'fnd base rates'!F$112)
+($J808*'fnd base rates'!F$113)
+($K808*'fnd base rates'!F$114)
+($M808*'fnd base rates'!F$116)
+($N808*'fnd base rates'!F$117)
+($O808*'fnd base rates'!F$118)
+($P808*VLOOKUP($S808+12,rate_basefnd,6)))
*$R808</f>
        <v>204317.36834800002</v>
      </c>
      <c r="Y808" s="1">
        <f>(($D808*'fnd base rates'!G$107)
+($E808*'fnd base rates'!G$108)
+($F808*'fnd base rates'!G$109)
+($G808*'fnd base rates'!G$110)
+($H808*'fnd base rates'!G$111)
+($I808*'fnd base rates'!G$112)
+($J808*'fnd base rates'!G$113)
+($K808*'fnd base rates'!G$114)
+($M808*'fnd base rates'!G$116)
+($N808*'fnd base rates'!G$117)
+($O808*'fnd base rates'!G$118)
+($P808*VLOOKUP($S808+12,rate_basefnd,7)))
*$R808</f>
        <v>53183.291577999997</v>
      </c>
      <c r="Z808" s="1">
        <f>(($D808*'fnd base rates'!H$107)
+($E808*'fnd base rates'!H$108)
+($F808*'fnd base rates'!H$109)
+($G808*'fnd base rates'!H$110)
+($H808*'fnd base rates'!H$111)
+($I808*'fnd base rates'!H$112)
+($J808*'fnd base rates'!H$113)
+($K808*'fnd base rates'!H$114)
+($M808*'fnd base rates'!H$116)
+($N808*'fnd base rates'!H$117)
+($O808*'fnd base rates'!H$118)
+($P808*VLOOKUP($S808+12,rate_basefnd,8)))</f>
        <v>192847.79588600001</v>
      </c>
      <c r="AA808" s="1">
        <f>(($D808*'fnd base rates'!I$107)
+($E808*'fnd base rates'!I$108)
+($F808*'fnd base rates'!I$109)
+($G808*'fnd base rates'!I$110)
+($H808*'fnd base rates'!I$111)
+($I808*'fnd base rates'!I$112)
+($J808*'fnd base rates'!I$113)
+($K808*'fnd base rates'!I$114)
+($M808*'fnd base rates'!I$116)
+($N808*'fnd base rates'!I$117)
+($O808*'fnd base rates'!I$118)
+($P808*VLOOKUP($S808+12,rate_basefnd,9)))
*$R808</f>
        <v>110838.53</v>
      </c>
      <c r="AB808" s="1">
        <f>(($D808*'fnd base rates'!J$107)
+($E808*'fnd base rates'!J$108)
+($F808*'fnd base rates'!J$109)
+($G808*'fnd base rates'!J$110)
+($H808*'fnd base rates'!J$111)
+($I808*'fnd base rates'!J$112)
+($J808*'fnd base rates'!J$113)
+($K808*'fnd base rates'!J$114)
+($M808*'fnd base rates'!J$116)
+($N808*'fnd base rates'!J$117)
+($O808*'fnd base rates'!J$118)
+($P808*VLOOKUP($S808+12,rate_basefnd,10)))
*$R808</f>
        <v>197945.65999999997</v>
      </c>
      <c r="AC808" s="1">
        <f>(($D808*'fnd base rates'!K$107)
+($E808*'fnd base rates'!K$108)
+($F808*'fnd base rates'!K$109)
+($G808*'fnd base rates'!K$110)
+($H808*'fnd base rates'!K$111)
+($I808*'fnd base rates'!K$112)
+($J808*'fnd base rates'!K$113)
+($K808*'fnd base rates'!K$114)
+($M808*'fnd base rates'!K$116)
+($N808*'fnd base rates'!K$117)
+($O808*'fnd base rates'!K$118)
+($P808*VLOOKUP($S808+12,rate_basefnd,11)))
*$R808</f>
        <v>265455.73252000002</v>
      </c>
      <c r="AD808" s="1">
        <f>(($D808*'fnd base rates'!L$107)
+($E808*'fnd base rates'!L$108)
+($F808*'fnd base rates'!L$109)
+($G808*'fnd base rates'!L$110)
+($H808*'fnd base rates'!L$111)
+($I808*'fnd base rates'!L$112)
+($J808*'fnd base rates'!L$113)
+($K808*'fnd base rates'!L$114)
+($M808*'fnd base rates'!L$116)
+($N808*'fnd base rates'!L$117)
+($O808*'fnd base rates'!L$118)
+($P808*VLOOKUP($S808+12,rate_basefnd,12)))</f>
        <v>366480.12972000003</v>
      </c>
      <c r="AE808" s="1">
        <f>(($D808*'fnd base rates'!M$107)
+($E808*'fnd base rates'!M$108)
+($F808*'fnd base rates'!M$109)
+($G808*'fnd base rates'!M$110)
+($H808*'fnd base rates'!M$111)
+($I808*'fnd base rates'!M$112)
+($J808*'fnd base rates'!M$113)
+($K808*'fnd base rates'!M$114)
+($M808*'fnd base rates'!M$116)
+($N808*'fnd base rates'!M$117)
+($O808*'fnd base rates'!M$118)
+($P808*VLOOKUP($S808+12,rate_basefnd,13)))</f>
        <v>0</v>
      </c>
      <c r="AF808" s="4">
        <f t="shared" si="919"/>
        <v>3179100.9723900002</v>
      </c>
      <c r="AH808" s="269">
        <f t="shared" si="920"/>
        <v>489020020</v>
      </c>
      <c r="AI808" s="4" t="str">
        <f t="shared" si="921"/>
        <v>489</v>
      </c>
      <c r="AJ808" s="2" t="str">
        <f t="shared" si="922"/>
        <v>020</v>
      </c>
      <c r="AK808" s="2" t="str">
        <f t="shared" si="923"/>
        <v>020</v>
      </c>
      <c r="AL808" s="4">
        <f t="shared" si="924"/>
        <v>1</v>
      </c>
      <c r="AM808" s="4">
        <f t="shared" si="915"/>
        <v>229</v>
      </c>
      <c r="AN808" s="4">
        <f t="shared" si="925"/>
        <v>3179100.9723900002</v>
      </c>
      <c r="AO808" s="4">
        <f t="shared" si="926"/>
        <v>13883</v>
      </c>
      <c r="AP808" s="4">
        <f t="shared" si="916"/>
        <v>0</v>
      </c>
      <c r="AQ808" s="4">
        <v>13883</v>
      </c>
      <c r="AW808" s="4">
        <v>13883</v>
      </c>
      <c r="AX808" s="5">
        <f t="shared" si="927"/>
        <v>0</v>
      </c>
      <c r="AY808" s="4">
        <v>13883</v>
      </c>
      <c r="AZ808" s="5"/>
      <c r="BB808" s="5">
        <f t="shared" ref="BB808" si="957">BC808-BA808</f>
        <v>0</v>
      </c>
    </row>
    <row r="809" spans="1:54" s="4" customFormat="1">
      <c r="A809" s="269">
        <v>489</v>
      </c>
      <c r="B809" s="2">
        <v>489020036</v>
      </c>
      <c r="C809" s="9" t="s">
        <v>1073</v>
      </c>
      <c r="D809" s="14">
        <f>'fnd enro'!D809</f>
        <v>0</v>
      </c>
      <c r="E809" s="14">
        <f>'fnd enro'!E809</f>
        <v>0</v>
      </c>
      <c r="F809" s="14">
        <f>'fnd enro'!F809</f>
        <v>0</v>
      </c>
      <c r="G809" s="14">
        <f>'fnd enro'!G809</f>
        <v>0</v>
      </c>
      <c r="H809" s="14">
        <f>'fnd enro'!H809</f>
        <v>0</v>
      </c>
      <c r="I809" s="14">
        <f>'fnd enro'!I809</f>
        <v>97</v>
      </c>
      <c r="J809" s="14">
        <f>'fnd enro'!J809</f>
        <v>0</v>
      </c>
      <c r="K809" s="15">
        <f>'fnd enro'!K809</f>
        <v>3.7442000000000002</v>
      </c>
      <c r="L809" s="14">
        <f>'fnd enro'!L809</f>
        <v>0</v>
      </c>
      <c r="M809" s="14">
        <f>'fnd enro'!M809</f>
        <v>0</v>
      </c>
      <c r="N809" s="14">
        <f>'fnd enro'!N809</f>
        <v>0</v>
      </c>
      <c r="O809" s="14">
        <f>'fnd enro'!O809</f>
        <v>0</v>
      </c>
      <c r="P809" s="14">
        <f>'fnd enro'!P809</f>
        <v>20</v>
      </c>
      <c r="Q809" s="14">
        <f>'fnd enro'!R809</f>
        <v>97</v>
      </c>
      <c r="R809" s="15">
        <f t="shared" si="918"/>
        <v>1</v>
      </c>
      <c r="S809" s="14">
        <f>VALUE('fnd enro'!Q809)</f>
        <v>7</v>
      </c>
      <c r="T809" s="2"/>
      <c r="U809" s="1">
        <f>(($D809*'fnd base rates'!C$107)
+($E809*'fnd base rates'!C$108)
+($F809*'fnd base rates'!C$109)
+($G809*'fnd base rates'!C$110)
+($H809*'fnd base rates'!C$111)
+($I809*'fnd base rates'!C$112)
+($J809*'fnd base rates'!C$113)
+($K809*'fnd base rates'!C$114)
+($M809*'fnd base rates'!C$116)
+($N809*'fnd base rates'!C$117)
+($O809*'fnd base rates'!C$118)
+($P809*VLOOKUP($S809+12,rate_basefnd,3)))
*$R809</f>
        <v>53409.550562000004</v>
      </c>
      <c r="V809" s="1">
        <f>(($D809*'fnd base rates'!D$107)
+($E809*'fnd base rates'!D$108)
+($F809*'fnd base rates'!D$109)
+($G809*'fnd base rates'!D$110)
+($H809*'fnd base rates'!D$111)
+($I809*'fnd base rates'!D$112)
+($J809*'fnd base rates'!D$113)
+($K809*'fnd base rates'!D$114)
+($M809*'fnd base rates'!D$116)
+($N809*'fnd base rates'!D$117)
+($O809*'fnd base rates'!D$118)
+($P809*VLOOKUP($S809+12,rate_basefnd,4)))
*$R809</f>
        <v>80717.16</v>
      </c>
      <c r="W809" s="1">
        <f>(($D809*'fnd base rates'!E$107)
+($E809*'fnd base rates'!E$108)
+($F809*'fnd base rates'!E$109)
+($G809*'fnd base rates'!E$110)
+($H809*'fnd base rates'!E$111)
+($I809*'fnd base rates'!E$112)
+($J809*'fnd base rates'!E$113)
+($K809*'fnd base rates'!E$114)
+($M809*'fnd base rates'!E$116)
+($N809*'fnd base rates'!E$117)
+($O809*'fnd base rates'!E$118)
+($P809*VLOOKUP($S809+12,rate_basefnd,5)))
*$R809</f>
        <v>539980.03647199995</v>
      </c>
      <c r="X809" s="1">
        <f>(($D809*'fnd base rates'!F$107)
+($E809*'fnd base rates'!F$108)
+($F809*'fnd base rates'!F$109)
+($G809*'fnd base rates'!F$110)
+($H809*'fnd base rates'!F$111)
+($I809*'fnd base rates'!F$112)
+($J809*'fnd base rates'!F$113)
+($K809*'fnd base rates'!F$114)
+($M809*'fnd base rates'!F$116)
+($N809*'fnd base rates'!F$117)
+($O809*'fnd base rates'!F$118)
+($P809*VLOOKUP($S809+12,rate_basefnd,6)))
*$R809</f>
        <v>86027.981964000006</v>
      </c>
      <c r="Y809" s="1">
        <f>(($D809*'fnd base rates'!G$107)
+($E809*'fnd base rates'!G$108)
+($F809*'fnd base rates'!G$109)
+($G809*'fnd base rates'!G$110)
+($H809*'fnd base rates'!G$111)
+($I809*'fnd base rates'!G$112)
+($J809*'fnd base rates'!G$113)
+($K809*'fnd base rates'!G$114)
+($M809*'fnd base rates'!G$116)
+($N809*'fnd base rates'!G$117)
+($O809*'fnd base rates'!G$118)
+($P809*VLOOKUP($S809+12,rate_basefnd,7)))
*$R809</f>
        <v>18977.078353999997</v>
      </c>
      <c r="Z809" s="1">
        <f>(($D809*'fnd base rates'!H$107)
+($E809*'fnd base rates'!H$108)
+($F809*'fnd base rates'!H$109)
+($G809*'fnd base rates'!H$110)
+($H809*'fnd base rates'!H$111)
+($I809*'fnd base rates'!H$112)
+($J809*'fnd base rates'!H$113)
+($K809*'fnd base rates'!H$114)
+($M809*'fnd base rates'!H$116)
+($N809*'fnd base rates'!H$117)
+($O809*'fnd base rates'!H$118)
+($P809*VLOOKUP($S809+12,rate_basefnd,8)))</f>
        <v>80795.856597999998</v>
      </c>
      <c r="AA809" s="1">
        <f>(($D809*'fnd base rates'!I$107)
+($E809*'fnd base rates'!I$108)
+($F809*'fnd base rates'!I$109)
+($G809*'fnd base rates'!I$110)
+($H809*'fnd base rates'!I$111)
+($I809*'fnd base rates'!I$112)
+($J809*'fnd base rates'!I$113)
+($K809*'fnd base rates'!I$114)
+($M809*'fnd base rates'!I$116)
+($N809*'fnd base rates'!I$117)
+($O809*'fnd base rates'!I$118)
+($P809*VLOOKUP($S809+12,rate_basefnd,9)))
*$R809</f>
        <v>43887.38</v>
      </c>
      <c r="AB809" s="1">
        <f>(($D809*'fnd base rates'!J$107)
+($E809*'fnd base rates'!J$108)
+($F809*'fnd base rates'!J$109)
+($G809*'fnd base rates'!J$110)
+($H809*'fnd base rates'!J$111)
+($I809*'fnd base rates'!J$112)
+($J809*'fnd base rates'!J$113)
+($K809*'fnd base rates'!J$114)
+($M809*'fnd base rates'!J$116)
+($N809*'fnd base rates'!J$117)
+($O809*'fnd base rates'!J$118)
+($P809*VLOOKUP($S809+12,rate_basefnd,10)))
*$R809</f>
        <v>69014.350000000006</v>
      </c>
      <c r="AC809" s="1">
        <f>(($D809*'fnd base rates'!K$107)
+($E809*'fnd base rates'!K$108)
+($F809*'fnd base rates'!K$109)
+($G809*'fnd base rates'!K$110)
+($H809*'fnd base rates'!K$111)
+($I809*'fnd base rates'!K$112)
+($J809*'fnd base rates'!K$113)
+($K809*'fnd base rates'!K$114)
+($M809*'fnd base rates'!K$116)
+($N809*'fnd base rates'!K$117)
+($O809*'fnd base rates'!K$118)
+($P809*VLOOKUP($S809+12,rate_basefnd,11)))
*$R809</f>
        <v>111555.80836</v>
      </c>
      <c r="AD809" s="1">
        <f>(($D809*'fnd base rates'!L$107)
+($E809*'fnd base rates'!L$108)
+($F809*'fnd base rates'!L$109)
+($G809*'fnd base rates'!L$110)
+($H809*'fnd base rates'!L$111)
+($I809*'fnd base rates'!L$112)
+($J809*'fnd base rates'!L$113)
+($K809*'fnd base rates'!L$114)
+($M809*'fnd base rates'!L$116)
+($N809*'fnd base rates'!L$117)
+($O809*'fnd base rates'!L$118)
+($P809*VLOOKUP($S809+12,rate_basefnd,12)))</f>
        <v>143076.28796000002</v>
      </c>
      <c r="AE809" s="1">
        <f>(($D809*'fnd base rates'!M$107)
+($E809*'fnd base rates'!M$108)
+($F809*'fnd base rates'!M$109)
+($G809*'fnd base rates'!M$110)
+($H809*'fnd base rates'!M$111)
+($I809*'fnd base rates'!M$112)
+($J809*'fnd base rates'!M$113)
+($K809*'fnd base rates'!M$114)
+($M809*'fnd base rates'!M$116)
+($N809*'fnd base rates'!M$117)
+($O809*'fnd base rates'!M$118)
+($P809*VLOOKUP($S809+12,rate_basefnd,13)))</f>
        <v>0</v>
      </c>
      <c r="AF809" s="4">
        <f t="shared" si="919"/>
        <v>1227441.4902700002</v>
      </c>
      <c r="AH809" s="269">
        <f t="shared" si="920"/>
        <v>489020036</v>
      </c>
      <c r="AI809" s="4" t="str">
        <f t="shared" si="921"/>
        <v>489</v>
      </c>
      <c r="AJ809" s="2" t="str">
        <f t="shared" si="922"/>
        <v>020</v>
      </c>
      <c r="AK809" s="2" t="str">
        <f t="shared" si="923"/>
        <v>036</v>
      </c>
      <c r="AL809" s="4">
        <f t="shared" si="924"/>
        <v>1</v>
      </c>
      <c r="AM809" s="4">
        <f t="shared" si="915"/>
        <v>97</v>
      </c>
      <c r="AN809" s="4">
        <f t="shared" si="925"/>
        <v>1227441.4902700002</v>
      </c>
      <c r="AO809" s="4">
        <f t="shared" si="926"/>
        <v>12654</v>
      </c>
      <c r="AP809" s="4">
        <f t="shared" si="916"/>
        <v>0</v>
      </c>
      <c r="AQ809" s="4">
        <v>12654</v>
      </c>
      <c r="AW809" s="4">
        <v>12654</v>
      </c>
      <c r="AX809" s="5">
        <f t="shared" si="927"/>
        <v>0</v>
      </c>
      <c r="AY809" s="4">
        <v>12654</v>
      </c>
      <c r="AZ809" s="5"/>
      <c r="BB809" s="5">
        <f t="shared" ref="BB809" si="958">BC809-BA809</f>
        <v>0</v>
      </c>
    </row>
    <row r="810" spans="1:54" s="4" customFormat="1">
      <c r="A810" s="269">
        <v>489</v>
      </c>
      <c r="B810" s="2">
        <v>489020052</v>
      </c>
      <c r="C810" s="9" t="s">
        <v>1073</v>
      </c>
      <c r="D810" s="14">
        <f>'fnd enro'!D810</f>
        <v>0</v>
      </c>
      <c r="E810" s="14">
        <f>'fnd enro'!E810</f>
        <v>0</v>
      </c>
      <c r="F810" s="14">
        <f>'fnd enro'!F810</f>
        <v>0</v>
      </c>
      <c r="G810" s="14">
        <f>'fnd enro'!G810</f>
        <v>0</v>
      </c>
      <c r="H810" s="14">
        <f>'fnd enro'!H810</f>
        <v>0</v>
      </c>
      <c r="I810" s="14">
        <f>'fnd enro'!I810</f>
        <v>4</v>
      </c>
      <c r="J810" s="14">
        <f>'fnd enro'!J810</f>
        <v>0</v>
      </c>
      <c r="K810" s="15">
        <f>'fnd enro'!K810</f>
        <v>0.15440000000000001</v>
      </c>
      <c r="L810" s="14">
        <f>'fnd enro'!L810</f>
        <v>0</v>
      </c>
      <c r="M810" s="14">
        <f>'fnd enro'!M810</f>
        <v>0</v>
      </c>
      <c r="N810" s="14">
        <f>'fnd enro'!N810</f>
        <v>0</v>
      </c>
      <c r="O810" s="14">
        <f>'fnd enro'!O810</f>
        <v>0</v>
      </c>
      <c r="P810" s="14">
        <f>'fnd enro'!P810</f>
        <v>2</v>
      </c>
      <c r="Q810" s="14">
        <f>'fnd enro'!R810</f>
        <v>4</v>
      </c>
      <c r="R810" s="15">
        <f t="shared" si="918"/>
        <v>1</v>
      </c>
      <c r="S810" s="14">
        <f>VALUE('fnd enro'!Q810)</f>
        <v>7</v>
      </c>
      <c r="T810" s="2"/>
      <c r="U810" s="1">
        <f>(($D810*'fnd base rates'!C$107)
+($E810*'fnd base rates'!C$108)
+($F810*'fnd base rates'!C$109)
+($G810*'fnd base rates'!C$110)
+($H810*'fnd base rates'!C$111)
+($I810*'fnd base rates'!C$112)
+($J810*'fnd base rates'!C$113)
+($K810*'fnd base rates'!C$114)
+($M810*'fnd base rates'!C$116)
+($N810*'fnd base rates'!C$117)
+($O810*'fnd base rates'!C$118)
+($P810*VLOOKUP($S810+12,rate_basefnd,3)))
*$R810</f>
        <v>2283.1253840000004</v>
      </c>
      <c r="V810" s="1">
        <f>(($D810*'fnd base rates'!D$107)
+($E810*'fnd base rates'!D$108)
+($F810*'fnd base rates'!D$109)
+($G810*'fnd base rates'!D$110)
+($H810*'fnd base rates'!D$111)
+($I810*'fnd base rates'!D$112)
+($J810*'fnd base rates'!D$113)
+($K810*'fnd base rates'!D$114)
+($M810*'fnd base rates'!D$116)
+($N810*'fnd base rates'!D$117)
+($O810*'fnd base rates'!D$118)
+($P810*VLOOKUP($S810+12,rate_basefnd,4)))
*$R810</f>
        <v>3710.76</v>
      </c>
      <c r="W810" s="1">
        <f>(($D810*'fnd base rates'!E$107)
+($E810*'fnd base rates'!E$108)
+($F810*'fnd base rates'!E$109)
+($G810*'fnd base rates'!E$110)
+($H810*'fnd base rates'!E$111)
+($I810*'fnd base rates'!E$112)
+($J810*'fnd base rates'!E$113)
+($K810*'fnd base rates'!E$114)
+($M810*'fnd base rates'!E$116)
+($N810*'fnd base rates'!E$117)
+($O810*'fnd base rates'!E$118)
+($P810*VLOOKUP($S810+12,rate_basefnd,5)))
*$R810</f>
        <v>25998.461503999999</v>
      </c>
      <c r="X810" s="1">
        <f>(($D810*'fnd base rates'!F$107)
+($E810*'fnd base rates'!F$108)
+($F810*'fnd base rates'!F$109)
+($G810*'fnd base rates'!F$110)
+($H810*'fnd base rates'!F$111)
+($I810*'fnd base rates'!F$112)
+($J810*'fnd base rates'!F$113)
+($K810*'fnd base rates'!F$114)
+($M810*'fnd base rates'!F$116)
+($N810*'fnd base rates'!F$117)
+($O810*'fnd base rates'!F$118)
+($P810*VLOOKUP($S810+12,rate_basefnd,6)))
*$R810</f>
        <v>3547.5456480000003</v>
      </c>
      <c r="Y810" s="1">
        <f>(($D810*'fnd base rates'!G$107)
+($E810*'fnd base rates'!G$108)
+($F810*'fnd base rates'!G$109)
+($G810*'fnd base rates'!G$110)
+($H810*'fnd base rates'!G$111)
+($I810*'fnd base rates'!G$112)
+($J810*'fnd base rates'!G$113)
+($K810*'fnd base rates'!G$114)
+($M810*'fnd base rates'!G$116)
+($N810*'fnd base rates'!G$117)
+($O810*'fnd base rates'!G$118)
+($P810*VLOOKUP($S810+12,rate_basefnd,7)))
*$R810</f>
        <v>963.573128</v>
      </c>
      <c r="Z810" s="1">
        <f>(($D810*'fnd base rates'!H$107)
+($E810*'fnd base rates'!H$108)
+($F810*'fnd base rates'!H$109)
+($G810*'fnd base rates'!H$110)
+($H810*'fnd base rates'!H$111)
+($I810*'fnd base rates'!H$112)
+($J810*'fnd base rates'!H$113)
+($K810*'fnd base rates'!H$114)
+($M810*'fnd base rates'!H$116)
+($N810*'fnd base rates'!H$117)
+($O810*'fnd base rates'!H$118)
+($P810*VLOOKUP($S810+12,rate_basefnd,8)))</f>
        <v>3359.5357359999998</v>
      </c>
      <c r="AA810" s="1">
        <f>(($D810*'fnd base rates'!I$107)
+($E810*'fnd base rates'!I$108)
+($F810*'fnd base rates'!I$109)
+($G810*'fnd base rates'!I$110)
+($H810*'fnd base rates'!I$111)
+($I810*'fnd base rates'!I$112)
+($J810*'fnd base rates'!I$113)
+($K810*'fnd base rates'!I$114)
+($M810*'fnd base rates'!I$116)
+($N810*'fnd base rates'!I$117)
+($O810*'fnd base rates'!I$118)
+($P810*VLOOKUP($S810+12,rate_basefnd,9)))
*$R810</f>
        <v>1960.88</v>
      </c>
      <c r="AB810" s="1">
        <f>(($D810*'fnd base rates'!J$107)
+($E810*'fnd base rates'!J$108)
+($F810*'fnd base rates'!J$109)
+($G810*'fnd base rates'!J$110)
+($H810*'fnd base rates'!J$111)
+($I810*'fnd base rates'!J$112)
+($J810*'fnd base rates'!J$113)
+($K810*'fnd base rates'!J$114)
+($M810*'fnd base rates'!J$116)
+($N810*'fnd base rates'!J$117)
+($O810*'fnd base rates'!J$118)
+($P810*VLOOKUP($S810+12,rate_basefnd,10)))
*$R810</f>
        <v>3631.06</v>
      </c>
      <c r="AC810" s="1">
        <f>(($D810*'fnd base rates'!K$107)
+($E810*'fnd base rates'!K$108)
+($F810*'fnd base rates'!K$109)
+($G810*'fnd base rates'!K$110)
+($H810*'fnd base rates'!K$111)
+($I810*'fnd base rates'!K$112)
+($J810*'fnd base rates'!K$113)
+($K810*'fnd base rates'!K$114)
+($M810*'fnd base rates'!K$116)
+($N810*'fnd base rates'!K$117)
+($O810*'fnd base rates'!K$118)
+($P810*VLOOKUP($S810+12,rate_basefnd,11)))
*$R810</f>
        <v>4600.2395200000001</v>
      </c>
      <c r="AD810" s="1">
        <f>(($D810*'fnd base rates'!L$107)
+($E810*'fnd base rates'!L$108)
+($F810*'fnd base rates'!L$109)
+($G810*'fnd base rates'!L$110)
+($H810*'fnd base rates'!L$111)
+($I810*'fnd base rates'!L$112)
+($J810*'fnd base rates'!L$113)
+($K810*'fnd base rates'!L$114)
+($M810*'fnd base rates'!L$116)
+($N810*'fnd base rates'!L$117)
+($O810*'fnd base rates'!L$118)
+($P810*VLOOKUP($S810+12,rate_basefnd,12)))</f>
        <v>6503.6067199999998</v>
      </c>
      <c r="AE810" s="1">
        <f>(($D810*'fnd base rates'!M$107)
+($E810*'fnd base rates'!M$108)
+($F810*'fnd base rates'!M$109)
+($G810*'fnd base rates'!M$110)
+($H810*'fnd base rates'!M$111)
+($I810*'fnd base rates'!M$112)
+($J810*'fnd base rates'!M$113)
+($K810*'fnd base rates'!M$114)
+($M810*'fnd base rates'!M$116)
+($N810*'fnd base rates'!M$117)
+($O810*'fnd base rates'!M$118)
+($P810*VLOOKUP($S810+12,rate_basefnd,13)))</f>
        <v>0</v>
      </c>
      <c r="AF810" s="4">
        <f t="shared" si="919"/>
        <v>56558.787639999995</v>
      </c>
      <c r="AH810" s="269">
        <f t="shared" si="920"/>
        <v>489020052</v>
      </c>
      <c r="AI810" s="4" t="str">
        <f t="shared" si="921"/>
        <v>489</v>
      </c>
      <c r="AJ810" s="2" t="str">
        <f t="shared" si="922"/>
        <v>020</v>
      </c>
      <c r="AK810" s="2" t="str">
        <f t="shared" si="923"/>
        <v>052</v>
      </c>
      <c r="AL810" s="4">
        <f t="shared" si="924"/>
        <v>1</v>
      </c>
      <c r="AM810" s="4">
        <f t="shared" si="915"/>
        <v>4</v>
      </c>
      <c r="AN810" s="4">
        <f t="shared" si="925"/>
        <v>56558.787639999995</v>
      </c>
      <c r="AO810" s="4">
        <f t="shared" si="926"/>
        <v>14140</v>
      </c>
      <c r="AP810" s="4">
        <f t="shared" si="916"/>
        <v>0</v>
      </c>
      <c r="AQ810" s="4">
        <v>14140</v>
      </c>
      <c r="AW810" s="4">
        <v>14140</v>
      </c>
      <c r="AX810" s="5">
        <f t="shared" si="927"/>
        <v>0</v>
      </c>
      <c r="AY810" s="4">
        <v>14140</v>
      </c>
      <c r="AZ810" s="5"/>
      <c r="BB810" s="5">
        <f t="shared" ref="BB810" si="959">BC810-BA810</f>
        <v>0</v>
      </c>
    </row>
    <row r="811" spans="1:54" s="4" customFormat="1">
      <c r="A811" s="269">
        <v>489</v>
      </c>
      <c r="B811" s="2">
        <v>489020096</v>
      </c>
      <c r="C811" s="9" t="s">
        <v>1073</v>
      </c>
      <c r="D811" s="14">
        <f>'fnd enro'!D811</f>
        <v>0</v>
      </c>
      <c r="E811" s="14">
        <f>'fnd enro'!E811</f>
        <v>0</v>
      </c>
      <c r="F811" s="14">
        <f>'fnd enro'!F811</f>
        <v>0</v>
      </c>
      <c r="G811" s="14">
        <f>'fnd enro'!G811</f>
        <v>0</v>
      </c>
      <c r="H811" s="14">
        <f>'fnd enro'!H811</f>
        <v>0</v>
      </c>
      <c r="I811" s="14">
        <f>'fnd enro'!I811</f>
        <v>111</v>
      </c>
      <c r="J811" s="14">
        <f>'fnd enro'!J811</f>
        <v>0</v>
      </c>
      <c r="K811" s="15">
        <f>'fnd enro'!K811</f>
        <v>4.2846000000000002</v>
      </c>
      <c r="L811" s="14">
        <f>'fnd enro'!L811</f>
        <v>0</v>
      </c>
      <c r="M811" s="14">
        <f>'fnd enro'!M811</f>
        <v>0</v>
      </c>
      <c r="N811" s="14">
        <f>'fnd enro'!N811</f>
        <v>0</v>
      </c>
      <c r="O811" s="14">
        <f>'fnd enro'!O811</f>
        <v>2</v>
      </c>
      <c r="P811" s="14">
        <f>'fnd enro'!P811</f>
        <v>33</v>
      </c>
      <c r="Q811" s="14">
        <f>'fnd enro'!R811</f>
        <v>111</v>
      </c>
      <c r="R811" s="15">
        <f t="shared" si="918"/>
        <v>1</v>
      </c>
      <c r="S811" s="14">
        <f>VALUE('fnd enro'!Q811)</f>
        <v>8</v>
      </c>
      <c r="T811" s="2"/>
      <c r="U811" s="1">
        <f>(($D811*'fnd base rates'!C$107)
+($E811*'fnd base rates'!C$108)
+($F811*'fnd base rates'!C$109)
+($G811*'fnd base rates'!C$110)
+($H811*'fnd base rates'!C$111)
+($I811*'fnd base rates'!C$112)
+($J811*'fnd base rates'!C$113)
+($K811*'fnd base rates'!C$114)
+($M811*'fnd base rates'!C$116)
+($N811*'fnd base rates'!C$117)
+($O811*'fnd base rates'!C$118)
+($P811*VLOOKUP($S811+12,rate_basefnd,3)))
*$R811</f>
        <v>62129.069406000002</v>
      </c>
      <c r="V811" s="1">
        <f>(($D811*'fnd base rates'!D$107)
+($E811*'fnd base rates'!D$108)
+($F811*'fnd base rates'!D$109)
+($G811*'fnd base rates'!D$110)
+($H811*'fnd base rates'!D$111)
+($I811*'fnd base rates'!D$112)
+($J811*'fnd base rates'!D$113)
+($K811*'fnd base rates'!D$114)
+($M811*'fnd base rates'!D$116)
+($N811*'fnd base rates'!D$117)
+($O811*'fnd base rates'!D$118)
+($P811*VLOOKUP($S811+12,rate_basefnd,4)))
*$R811</f>
        <v>96561.2</v>
      </c>
      <c r="W811" s="1">
        <f>(($D811*'fnd base rates'!E$107)
+($E811*'fnd base rates'!E$108)
+($F811*'fnd base rates'!E$109)
+($G811*'fnd base rates'!E$110)
+($H811*'fnd base rates'!E$111)
+($I811*'fnd base rates'!E$112)
+($J811*'fnd base rates'!E$113)
+($K811*'fnd base rates'!E$114)
+($M811*'fnd base rates'!E$116)
+($N811*'fnd base rates'!E$117)
+($O811*'fnd base rates'!E$118)
+($P811*VLOOKUP($S811+12,rate_basefnd,5)))
*$R811</f>
        <v>657893.84173599991</v>
      </c>
      <c r="X811" s="1">
        <f>(($D811*'fnd base rates'!F$107)
+($E811*'fnd base rates'!F$108)
+($F811*'fnd base rates'!F$109)
+($G811*'fnd base rates'!F$110)
+($H811*'fnd base rates'!F$111)
+($I811*'fnd base rates'!F$112)
+($J811*'fnd base rates'!F$113)
+($K811*'fnd base rates'!F$114)
+($M811*'fnd base rates'!F$116)
+($N811*'fnd base rates'!F$117)
+($O811*'fnd base rates'!F$118)
+($P811*VLOOKUP($S811+12,rate_basefnd,6)))
*$R811</f>
        <v>98793.071731999997</v>
      </c>
      <c r="Y811" s="1">
        <f>(($D811*'fnd base rates'!G$107)
+($E811*'fnd base rates'!G$108)
+($F811*'fnd base rates'!G$109)
+($G811*'fnd base rates'!G$110)
+($H811*'fnd base rates'!G$111)
+($I811*'fnd base rates'!G$112)
+($J811*'fnd base rates'!G$113)
+($K811*'fnd base rates'!G$114)
+($M811*'fnd base rates'!G$116)
+($N811*'fnd base rates'!G$117)
+($O811*'fnd base rates'!G$118)
+($P811*VLOOKUP($S811+12,rate_basefnd,7)))
*$R811</f>
        <v>23636.974301999995</v>
      </c>
      <c r="Z811" s="1">
        <f>(($D811*'fnd base rates'!H$107)
+($E811*'fnd base rates'!H$108)
+($F811*'fnd base rates'!H$109)
+($G811*'fnd base rates'!H$110)
+($H811*'fnd base rates'!H$111)
+($I811*'fnd base rates'!H$112)
+($J811*'fnd base rates'!H$113)
+($K811*'fnd base rates'!H$114)
+($M811*'fnd base rates'!H$116)
+($N811*'fnd base rates'!H$117)
+($O811*'fnd base rates'!H$118)
+($P811*VLOOKUP($S811+12,rate_basefnd,8)))</f>
        <v>92985.521673999989</v>
      </c>
      <c r="AA811" s="1">
        <f>(($D811*'fnd base rates'!I$107)
+($E811*'fnd base rates'!I$108)
+($F811*'fnd base rates'!I$109)
+($G811*'fnd base rates'!I$110)
+($H811*'fnd base rates'!I$111)
+($I811*'fnd base rates'!I$112)
+($J811*'fnd base rates'!I$113)
+($K811*'fnd base rates'!I$114)
+($M811*'fnd base rates'!I$116)
+($N811*'fnd base rates'!I$117)
+($O811*'fnd base rates'!I$118)
+($P811*VLOOKUP($S811+12,rate_basefnd,9)))
*$R811</f>
        <v>51891.02</v>
      </c>
      <c r="AB811" s="1">
        <f>(($D811*'fnd base rates'!J$107)
+($E811*'fnd base rates'!J$108)
+($F811*'fnd base rates'!J$109)
+($G811*'fnd base rates'!J$110)
+($H811*'fnd base rates'!J$111)
+($I811*'fnd base rates'!J$112)
+($J811*'fnd base rates'!J$113)
+($K811*'fnd base rates'!J$114)
+($M811*'fnd base rates'!J$116)
+($N811*'fnd base rates'!J$117)
+($O811*'fnd base rates'!J$118)
+($P811*VLOOKUP($S811+12,rate_basefnd,10)))
*$R811</f>
        <v>86923.19</v>
      </c>
      <c r="AC811" s="1">
        <f>(($D811*'fnd base rates'!K$107)
+($E811*'fnd base rates'!K$108)
+($F811*'fnd base rates'!K$109)
+($G811*'fnd base rates'!K$110)
+($H811*'fnd base rates'!K$111)
+($I811*'fnd base rates'!K$112)
+($J811*'fnd base rates'!K$113)
+($K811*'fnd base rates'!K$114)
+($M811*'fnd base rates'!K$116)
+($N811*'fnd base rates'!K$117)
+($O811*'fnd base rates'!K$118)
+($P811*VLOOKUP($S811+12,rate_basefnd,11)))
*$R811</f>
        <v>128254.36668000001</v>
      </c>
      <c r="AD811" s="1">
        <f>(($D811*'fnd base rates'!L$107)
+($E811*'fnd base rates'!L$108)
+($F811*'fnd base rates'!L$109)
+($G811*'fnd base rates'!L$110)
+($H811*'fnd base rates'!L$111)
+($I811*'fnd base rates'!L$112)
+($J811*'fnd base rates'!L$113)
+($K811*'fnd base rates'!L$114)
+($M811*'fnd base rates'!L$116)
+($N811*'fnd base rates'!L$117)
+($O811*'fnd base rates'!L$118)
+($P811*VLOOKUP($S811+12,rate_basefnd,12)))</f>
        <v>170346.26148000002</v>
      </c>
      <c r="AE811" s="1">
        <f>(($D811*'fnd base rates'!M$107)
+($E811*'fnd base rates'!M$108)
+($F811*'fnd base rates'!M$109)
+($G811*'fnd base rates'!M$110)
+($H811*'fnd base rates'!M$111)
+($I811*'fnd base rates'!M$112)
+($J811*'fnd base rates'!M$113)
+($K811*'fnd base rates'!M$114)
+($M811*'fnd base rates'!M$116)
+($N811*'fnd base rates'!M$117)
+($O811*'fnd base rates'!M$118)
+($P811*VLOOKUP($S811+12,rate_basefnd,13)))</f>
        <v>0</v>
      </c>
      <c r="AF811" s="4">
        <f t="shared" si="919"/>
        <v>1469414.5170099998</v>
      </c>
      <c r="AH811" s="269">
        <f t="shared" si="920"/>
        <v>489020096</v>
      </c>
      <c r="AI811" s="4" t="str">
        <f t="shared" si="921"/>
        <v>489</v>
      </c>
      <c r="AJ811" s="2" t="str">
        <f t="shared" si="922"/>
        <v>020</v>
      </c>
      <c r="AK811" s="2" t="str">
        <f t="shared" si="923"/>
        <v>096</v>
      </c>
      <c r="AL811" s="4">
        <f t="shared" si="924"/>
        <v>1</v>
      </c>
      <c r="AM811" s="4">
        <f t="shared" si="915"/>
        <v>111</v>
      </c>
      <c r="AN811" s="4">
        <f t="shared" si="925"/>
        <v>1469414.5170099998</v>
      </c>
      <c r="AO811" s="4">
        <f t="shared" si="926"/>
        <v>13238</v>
      </c>
      <c r="AP811" s="4">
        <f t="shared" si="916"/>
        <v>0</v>
      </c>
      <c r="AQ811" s="4">
        <v>13238</v>
      </c>
      <c r="AW811" s="4">
        <v>13238</v>
      </c>
      <c r="AX811" s="5">
        <f t="shared" si="927"/>
        <v>0</v>
      </c>
      <c r="AY811" s="4">
        <v>13238</v>
      </c>
      <c r="AZ811" s="5"/>
      <c r="BB811" s="5">
        <f t="shared" ref="BB811" si="960">BC811-BA811</f>
        <v>0</v>
      </c>
    </row>
    <row r="812" spans="1:54" s="4" customFormat="1">
      <c r="A812" s="269">
        <v>489</v>
      </c>
      <c r="B812" s="2">
        <v>489020172</v>
      </c>
      <c r="C812" s="9" t="s">
        <v>1073</v>
      </c>
      <c r="D812" s="14">
        <f>'fnd enro'!D812</f>
        <v>0</v>
      </c>
      <c r="E812" s="14">
        <f>'fnd enro'!E812</f>
        <v>0</v>
      </c>
      <c r="F812" s="14">
        <f>'fnd enro'!F812</f>
        <v>0</v>
      </c>
      <c r="G812" s="14">
        <f>'fnd enro'!G812</f>
        <v>0</v>
      </c>
      <c r="H812" s="14">
        <f>'fnd enro'!H812</f>
        <v>0</v>
      </c>
      <c r="I812" s="14">
        <f>'fnd enro'!I812</f>
        <v>52</v>
      </c>
      <c r="J812" s="14">
        <f>'fnd enro'!J812</f>
        <v>0</v>
      </c>
      <c r="K812" s="15">
        <f>'fnd enro'!K812</f>
        <v>2.0072000000000001</v>
      </c>
      <c r="L812" s="14">
        <f>'fnd enro'!L812</f>
        <v>0</v>
      </c>
      <c r="M812" s="14">
        <f>'fnd enro'!M812</f>
        <v>0</v>
      </c>
      <c r="N812" s="14">
        <f>'fnd enro'!N812</f>
        <v>0</v>
      </c>
      <c r="O812" s="14">
        <f>'fnd enro'!O812</f>
        <v>0</v>
      </c>
      <c r="P812" s="14">
        <f>'fnd enro'!P812</f>
        <v>11</v>
      </c>
      <c r="Q812" s="14">
        <f>'fnd enro'!R812</f>
        <v>52</v>
      </c>
      <c r="R812" s="15">
        <f t="shared" si="918"/>
        <v>1</v>
      </c>
      <c r="S812" s="14">
        <f>VALUE('fnd enro'!Q812)</f>
        <v>8</v>
      </c>
      <c r="T812" s="2"/>
      <c r="U812" s="1">
        <f>(($D812*'fnd base rates'!C$107)
+($E812*'fnd base rates'!C$108)
+($F812*'fnd base rates'!C$109)
+($G812*'fnd base rates'!C$110)
+($H812*'fnd base rates'!C$111)
+($I812*'fnd base rates'!C$112)
+($J812*'fnd base rates'!C$113)
+($K812*'fnd base rates'!C$114)
+($M812*'fnd base rates'!C$116)
+($N812*'fnd base rates'!C$117)
+($O812*'fnd base rates'!C$118)
+($P812*VLOOKUP($S812+12,rate_basefnd,3)))
*$R812</f>
        <v>28690.189992000003</v>
      </c>
      <c r="V812" s="1">
        <f>(($D812*'fnd base rates'!D$107)
+($E812*'fnd base rates'!D$108)
+($F812*'fnd base rates'!D$109)
+($G812*'fnd base rates'!D$110)
+($H812*'fnd base rates'!D$111)
+($I812*'fnd base rates'!D$112)
+($J812*'fnd base rates'!D$113)
+($K812*'fnd base rates'!D$114)
+($M812*'fnd base rates'!D$116)
+($N812*'fnd base rates'!D$117)
+($O812*'fnd base rates'!D$118)
+($P812*VLOOKUP($S812+12,rate_basefnd,4)))
*$R812</f>
        <v>43547.040000000001</v>
      </c>
      <c r="W812" s="1">
        <f>(($D812*'fnd base rates'!E$107)
+($E812*'fnd base rates'!E$108)
+($F812*'fnd base rates'!E$109)
+($G812*'fnd base rates'!E$110)
+($H812*'fnd base rates'!E$111)
+($I812*'fnd base rates'!E$112)
+($J812*'fnd base rates'!E$113)
+($K812*'fnd base rates'!E$114)
+($M812*'fnd base rates'!E$116)
+($N812*'fnd base rates'!E$117)
+($O812*'fnd base rates'!E$118)
+($P812*VLOOKUP($S812+12,rate_basefnd,5)))
*$R812</f>
        <v>292167.37955199997</v>
      </c>
      <c r="X812" s="1">
        <f>(($D812*'fnd base rates'!F$107)
+($E812*'fnd base rates'!F$108)
+($F812*'fnd base rates'!F$109)
+($G812*'fnd base rates'!F$110)
+($H812*'fnd base rates'!F$111)
+($I812*'fnd base rates'!F$112)
+($J812*'fnd base rates'!F$113)
+($K812*'fnd base rates'!F$114)
+($M812*'fnd base rates'!F$116)
+($N812*'fnd base rates'!F$117)
+($O812*'fnd base rates'!F$118)
+($P812*VLOOKUP($S812+12,rate_basefnd,6)))
*$R812</f>
        <v>46118.093424000006</v>
      </c>
      <c r="Y812" s="1">
        <f>(($D812*'fnd base rates'!G$107)
+($E812*'fnd base rates'!G$108)
+($F812*'fnd base rates'!G$109)
+($G812*'fnd base rates'!G$110)
+($H812*'fnd base rates'!G$111)
+($I812*'fnd base rates'!G$112)
+($J812*'fnd base rates'!G$113)
+($K812*'fnd base rates'!G$114)
+($M812*'fnd base rates'!G$116)
+($N812*'fnd base rates'!G$117)
+($O812*'fnd base rates'!G$118)
+($P812*VLOOKUP($S812+12,rate_basefnd,7)))
*$R812</f>
        <v>10304.040664</v>
      </c>
      <c r="Z812" s="1">
        <f>(($D812*'fnd base rates'!H$107)
+($E812*'fnd base rates'!H$108)
+($F812*'fnd base rates'!H$109)
+($G812*'fnd base rates'!H$110)
+($H812*'fnd base rates'!H$111)
+($I812*'fnd base rates'!H$112)
+($J812*'fnd base rates'!H$113)
+($K812*'fnd base rates'!H$114)
+($M812*'fnd base rates'!H$116)
+($N812*'fnd base rates'!H$117)
+($O812*'fnd base rates'!H$118)
+($P812*VLOOKUP($S812+12,rate_basefnd,8)))</f>
        <v>43333.344567999993</v>
      </c>
      <c r="AA812" s="1">
        <f>(($D812*'fnd base rates'!I$107)
+($E812*'fnd base rates'!I$108)
+($F812*'fnd base rates'!I$109)
+($G812*'fnd base rates'!I$110)
+($H812*'fnd base rates'!I$111)
+($I812*'fnd base rates'!I$112)
+($J812*'fnd base rates'!I$113)
+($K812*'fnd base rates'!I$114)
+($M812*'fnd base rates'!I$116)
+($N812*'fnd base rates'!I$117)
+($O812*'fnd base rates'!I$118)
+($P812*VLOOKUP($S812+12,rate_basefnd,9)))
*$R812</f>
        <v>23636.300000000003</v>
      </c>
      <c r="AB812" s="1">
        <f>(($D812*'fnd base rates'!J$107)
+($E812*'fnd base rates'!J$108)
+($F812*'fnd base rates'!J$109)
+($G812*'fnd base rates'!J$110)
+($H812*'fnd base rates'!J$111)
+($I812*'fnd base rates'!J$112)
+($J812*'fnd base rates'!J$113)
+($K812*'fnd base rates'!J$114)
+($M812*'fnd base rates'!J$116)
+($N812*'fnd base rates'!J$117)
+($O812*'fnd base rates'!J$118)
+($P812*VLOOKUP($S812+12,rate_basefnd,10)))
*$R812</f>
        <v>37564.04</v>
      </c>
      <c r="AC812" s="1">
        <f>(($D812*'fnd base rates'!K$107)
+($E812*'fnd base rates'!K$108)
+($F812*'fnd base rates'!K$109)
+($G812*'fnd base rates'!K$110)
+($H812*'fnd base rates'!K$111)
+($I812*'fnd base rates'!K$112)
+($J812*'fnd base rates'!K$113)
+($K812*'fnd base rates'!K$114)
+($M812*'fnd base rates'!K$116)
+($N812*'fnd base rates'!K$117)
+($O812*'fnd base rates'!K$118)
+($P812*VLOOKUP($S812+12,rate_basefnd,11)))
*$R812</f>
        <v>59803.11376</v>
      </c>
      <c r="AD812" s="1">
        <f>(($D812*'fnd base rates'!L$107)
+($E812*'fnd base rates'!L$108)
+($F812*'fnd base rates'!L$109)
+($G812*'fnd base rates'!L$110)
+($H812*'fnd base rates'!L$111)
+($I812*'fnd base rates'!L$112)
+($J812*'fnd base rates'!L$113)
+($K812*'fnd base rates'!L$114)
+($M812*'fnd base rates'!L$116)
+($N812*'fnd base rates'!L$117)
+($O812*'fnd base rates'!L$118)
+($P812*VLOOKUP($S812+12,rate_basefnd,12)))</f>
        <v>77136.34736</v>
      </c>
      <c r="AE812" s="1">
        <f>(($D812*'fnd base rates'!M$107)
+($E812*'fnd base rates'!M$108)
+($F812*'fnd base rates'!M$109)
+($G812*'fnd base rates'!M$110)
+($H812*'fnd base rates'!M$111)
+($I812*'fnd base rates'!M$112)
+($J812*'fnd base rates'!M$113)
+($K812*'fnd base rates'!M$114)
+($M812*'fnd base rates'!M$116)
+($N812*'fnd base rates'!M$117)
+($O812*'fnd base rates'!M$118)
+($P812*VLOOKUP($S812+12,rate_basefnd,13)))</f>
        <v>0</v>
      </c>
      <c r="AF812" s="4">
        <f t="shared" si="919"/>
        <v>662299.88932000007</v>
      </c>
      <c r="AH812" s="269">
        <f t="shared" si="920"/>
        <v>489020172</v>
      </c>
      <c r="AI812" s="4" t="str">
        <f t="shared" si="921"/>
        <v>489</v>
      </c>
      <c r="AJ812" s="2" t="str">
        <f t="shared" si="922"/>
        <v>020</v>
      </c>
      <c r="AK812" s="2" t="str">
        <f t="shared" si="923"/>
        <v>172</v>
      </c>
      <c r="AL812" s="4">
        <f t="shared" si="924"/>
        <v>1</v>
      </c>
      <c r="AM812" s="4">
        <f t="shared" si="915"/>
        <v>52</v>
      </c>
      <c r="AN812" s="4">
        <f t="shared" si="925"/>
        <v>662299.88932000007</v>
      </c>
      <c r="AO812" s="4">
        <f t="shared" si="926"/>
        <v>12737</v>
      </c>
      <c r="AP812" s="4">
        <f t="shared" si="916"/>
        <v>0</v>
      </c>
      <c r="AQ812" s="4">
        <v>12737</v>
      </c>
      <c r="AW812" s="4">
        <v>12737</v>
      </c>
      <c r="AX812" s="5">
        <f t="shared" si="927"/>
        <v>0</v>
      </c>
      <c r="AY812" s="4">
        <v>12737</v>
      </c>
      <c r="AZ812" s="5"/>
      <c r="BB812" s="5">
        <f t="shared" ref="BB812" si="961">BC812-BA812</f>
        <v>0</v>
      </c>
    </row>
    <row r="813" spans="1:54" s="4" customFormat="1">
      <c r="A813" s="269">
        <v>489</v>
      </c>
      <c r="B813" s="2">
        <v>489020197</v>
      </c>
      <c r="C813" s="9" t="s">
        <v>1073</v>
      </c>
      <c r="D813" s="14">
        <f>'fnd enro'!D813</f>
        <v>0</v>
      </c>
      <c r="E813" s="14">
        <f>'fnd enro'!E813</f>
        <v>0</v>
      </c>
      <c r="F813" s="14">
        <f>'fnd enro'!F813</f>
        <v>0</v>
      </c>
      <c r="G813" s="14">
        <f>'fnd enro'!G813</f>
        <v>0</v>
      </c>
      <c r="H813" s="14">
        <f>'fnd enro'!H813</f>
        <v>0</v>
      </c>
      <c r="I813" s="14">
        <f>'fnd enro'!I813</f>
        <v>1</v>
      </c>
      <c r="J813" s="14">
        <f>'fnd enro'!J813</f>
        <v>0</v>
      </c>
      <c r="K813" s="15">
        <f>'fnd enro'!K813</f>
        <v>3.8600000000000002E-2</v>
      </c>
      <c r="L813" s="14">
        <f>'fnd enro'!L813</f>
        <v>0</v>
      </c>
      <c r="M813" s="14">
        <f>'fnd enro'!M813</f>
        <v>0</v>
      </c>
      <c r="N813" s="14">
        <f>'fnd enro'!N813</f>
        <v>0</v>
      </c>
      <c r="O813" s="14">
        <f>'fnd enro'!O813</f>
        <v>0</v>
      </c>
      <c r="P813" s="14">
        <f>'fnd enro'!P813</f>
        <v>0</v>
      </c>
      <c r="Q813" s="14">
        <f>'fnd enro'!R813</f>
        <v>1</v>
      </c>
      <c r="R813" s="15">
        <f t="shared" si="918"/>
        <v>1</v>
      </c>
      <c r="S813" s="14">
        <f>VALUE('fnd enro'!Q813)</f>
        <v>8</v>
      </c>
      <c r="T813" s="2"/>
      <c r="U813" s="1">
        <f>(($D813*'fnd base rates'!C$107)
+($E813*'fnd base rates'!C$108)
+($F813*'fnd base rates'!C$109)
+($G813*'fnd base rates'!C$110)
+($H813*'fnd base rates'!C$111)
+($I813*'fnd base rates'!C$112)
+($J813*'fnd base rates'!C$113)
+($K813*'fnd base rates'!C$114)
+($M813*'fnd base rates'!C$116)
+($N813*'fnd base rates'!C$117)
+($O813*'fnd base rates'!C$118)
+($P813*VLOOKUP($S813+12,rate_basefnd,3)))
*$R813</f>
        <v>536.46134600000005</v>
      </c>
      <c r="V813" s="1">
        <f>(($D813*'fnd base rates'!D$107)
+($E813*'fnd base rates'!D$108)
+($F813*'fnd base rates'!D$109)
+($G813*'fnd base rates'!D$110)
+($H813*'fnd base rates'!D$111)
+($I813*'fnd base rates'!D$112)
+($J813*'fnd base rates'!D$113)
+($K813*'fnd base rates'!D$114)
+($M813*'fnd base rates'!D$116)
+($N813*'fnd base rates'!D$117)
+($O813*'fnd base rates'!D$118)
+($P813*VLOOKUP($S813+12,rate_basefnd,4)))
*$R813</f>
        <v>765.08</v>
      </c>
      <c r="W813" s="1">
        <f>(($D813*'fnd base rates'!E$107)
+($E813*'fnd base rates'!E$108)
+($F813*'fnd base rates'!E$109)
+($G813*'fnd base rates'!E$110)
+($H813*'fnd base rates'!E$111)
+($I813*'fnd base rates'!E$112)
+($J813*'fnd base rates'!E$113)
+($K813*'fnd base rates'!E$114)
+($M813*'fnd base rates'!E$116)
+($N813*'fnd base rates'!E$117)
+($O813*'fnd base rates'!E$118)
+($P813*VLOOKUP($S813+12,rate_basefnd,5)))
*$R813</f>
        <v>4912.2003759999998</v>
      </c>
      <c r="X813" s="1">
        <f>(($D813*'fnd base rates'!F$107)
+($E813*'fnd base rates'!F$108)
+($F813*'fnd base rates'!F$109)
+($G813*'fnd base rates'!F$110)
+($H813*'fnd base rates'!F$111)
+($I813*'fnd base rates'!F$112)
+($J813*'fnd base rates'!F$113)
+($K813*'fnd base rates'!F$114)
+($M813*'fnd base rates'!F$116)
+($N813*'fnd base rates'!F$117)
+($O813*'fnd base rates'!F$118)
+($P813*VLOOKUP($S813+12,rate_basefnd,6)))
*$R813</f>
        <v>886.88641200000006</v>
      </c>
      <c r="Y813" s="1">
        <f>(($D813*'fnd base rates'!G$107)
+($E813*'fnd base rates'!G$108)
+($F813*'fnd base rates'!G$109)
+($G813*'fnd base rates'!G$110)
+($H813*'fnd base rates'!G$111)
+($I813*'fnd base rates'!G$112)
+($J813*'fnd base rates'!G$113)
+($K813*'fnd base rates'!G$114)
+($M813*'fnd base rates'!G$116)
+($N813*'fnd base rates'!G$117)
+($O813*'fnd base rates'!G$118)
+($P813*VLOOKUP($S813+12,rate_basefnd,7)))
*$R813</f>
        <v>163.88328199999998</v>
      </c>
      <c r="Z813" s="1">
        <f>(($D813*'fnd base rates'!H$107)
+($E813*'fnd base rates'!H$108)
+($F813*'fnd base rates'!H$109)
+($G813*'fnd base rates'!H$110)
+($H813*'fnd base rates'!H$111)
+($I813*'fnd base rates'!H$112)
+($J813*'fnd base rates'!H$113)
+($K813*'fnd base rates'!H$114)
+($M813*'fnd base rates'!H$116)
+($N813*'fnd base rates'!H$117)
+($O813*'fnd base rates'!H$118)
+($P813*VLOOKUP($S813+12,rate_basefnd,8)))</f>
        <v>828.078934</v>
      </c>
      <c r="AA813" s="1">
        <f>(($D813*'fnd base rates'!I$107)
+($E813*'fnd base rates'!I$108)
+($F813*'fnd base rates'!I$109)
+($G813*'fnd base rates'!I$110)
+($H813*'fnd base rates'!I$111)
+($I813*'fnd base rates'!I$112)
+($J813*'fnd base rates'!I$113)
+($K813*'fnd base rates'!I$114)
+($M813*'fnd base rates'!I$116)
+($N813*'fnd base rates'!I$117)
+($O813*'fnd base rates'!I$118)
+($P813*VLOOKUP($S813+12,rate_basefnd,9)))
*$R813</f>
        <v>425.94</v>
      </c>
      <c r="AB813" s="1">
        <f>(($D813*'fnd base rates'!J$107)
+($E813*'fnd base rates'!J$108)
+($F813*'fnd base rates'!J$109)
+($G813*'fnd base rates'!J$110)
+($H813*'fnd base rates'!J$111)
+($I813*'fnd base rates'!J$112)
+($J813*'fnd base rates'!J$113)
+($K813*'fnd base rates'!J$114)
+($M813*'fnd base rates'!J$116)
+($N813*'fnd base rates'!J$117)
+($O813*'fnd base rates'!J$118)
+($P813*VLOOKUP($S813+12,rate_basefnd,10)))
*$R813</f>
        <v>573.75</v>
      </c>
      <c r="AC813" s="1">
        <f>(($D813*'fnd base rates'!K$107)
+($E813*'fnd base rates'!K$108)
+($F813*'fnd base rates'!K$109)
+($G813*'fnd base rates'!K$110)
+($H813*'fnd base rates'!K$111)
+($I813*'fnd base rates'!K$112)
+($J813*'fnd base rates'!K$113)
+($K813*'fnd base rates'!K$114)
+($M813*'fnd base rates'!K$116)
+($N813*'fnd base rates'!K$117)
+($O813*'fnd base rates'!K$118)
+($P813*VLOOKUP($S813+12,rate_basefnd,11)))
*$R813</f>
        <v>1150.05988</v>
      </c>
      <c r="AD813" s="1">
        <f>(($D813*'fnd base rates'!L$107)
+($E813*'fnd base rates'!L$108)
+($F813*'fnd base rates'!L$109)
+($G813*'fnd base rates'!L$110)
+($H813*'fnd base rates'!L$111)
+($I813*'fnd base rates'!L$112)
+($J813*'fnd base rates'!L$113)
+($K813*'fnd base rates'!L$114)
+($M813*'fnd base rates'!L$116)
+($N813*'fnd base rates'!L$117)
+($O813*'fnd base rates'!L$118)
+($P813*VLOOKUP($S813+12,rate_basefnd,12)))</f>
        <v>1369.1266800000001</v>
      </c>
      <c r="AE813" s="1">
        <f>(($D813*'fnd base rates'!M$107)
+($E813*'fnd base rates'!M$108)
+($F813*'fnd base rates'!M$109)
+($G813*'fnd base rates'!M$110)
+($H813*'fnd base rates'!M$111)
+($I813*'fnd base rates'!M$112)
+($J813*'fnd base rates'!M$113)
+($K813*'fnd base rates'!M$114)
+($M813*'fnd base rates'!M$116)
+($N813*'fnd base rates'!M$117)
+($O813*'fnd base rates'!M$118)
+($P813*VLOOKUP($S813+12,rate_basefnd,13)))</f>
        <v>0</v>
      </c>
      <c r="AF813" s="4">
        <f t="shared" si="919"/>
        <v>11611.466909999999</v>
      </c>
      <c r="AH813" s="269">
        <f t="shared" si="920"/>
        <v>489020197</v>
      </c>
      <c r="AI813" s="4" t="str">
        <f t="shared" si="921"/>
        <v>489</v>
      </c>
      <c r="AJ813" s="2" t="str">
        <f t="shared" si="922"/>
        <v>020</v>
      </c>
      <c r="AK813" s="2" t="str">
        <f t="shared" si="923"/>
        <v>197</v>
      </c>
      <c r="AL813" s="4">
        <f t="shared" si="924"/>
        <v>1</v>
      </c>
      <c r="AM813" s="4">
        <f t="shared" si="915"/>
        <v>1</v>
      </c>
      <c r="AN813" s="4">
        <f t="shared" si="925"/>
        <v>11611.466909999999</v>
      </c>
      <c r="AO813" s="4">
        <f t="shared" si="926"/>
        <v>11611</v>
      </c>
      <c r="AP813" s="4">
        <f t="shared" si="916"/>
        <v>0</v>
      </c>
      <c r="AQ813" s="4">
        <v>11611</v>
      </c>
      <c r="AW813" s="4">
        <v>11611</v>
      </c>
      <c r="AX813" s="5">
        <f t="shared" si="927"/>
        <v>0</v>
      </c>
      <c r="AY813" s="4">
        <v>11611</v>
      </c>
      <c r="AZ813" s="5"/>
      <c r="BB813" s="5">
        <f t="shared" ref="BB813" si="962">BC813-BA813</f>
        <v>0</v>
      </c>
    </row>
    <row r="814" spans="1:54" s="4" customFormat="1">
      <c r="A814" s="269">
        <v>489</v>
      </c>
      <c r="B814" s="2">
        <v>489020239</v>
      </c>
      <c r="C814" s="9" t="s">
        <v>1073</v>
      </c>
      <c r="D814" s="14">
        <f>'fnd enro'!D814</f>
        <v>0</v>
      </c>
      <c r="E814" s="14">
        <f>'fnd enro'!E814</f>
        <v>0</v>
      </c>
      <c r="F814" s="14">
        <f>'fnd enro'!F814</f>
        <v>0</v>
      </c>
      <c r="G814" s="14">
        <f>'fnd enro'!G814</f>
        <v>0</v>
      </c>
      <c r="H814" s="14">
        <f>'fnd enro'!H814</f>
        <v>0</v>
      </c>
      <c r="I814" s="14">
        <f>'fnd enro'!I814</f>
        <v>52</v>
      </c>
      <c r="J814" s="14">
        <f>'fnd enro'!J814</f>
        <v>0</v>
      </c>
      <c r="K814" s="15">
        <f>'fnd enro'!K814</f>
        <v>2.0072000000000001</v>
      </c>
      <c r="L814" s="14">
        <f>'fnd enro'!L814</f>
        <v>0</v>
      </c>
      <c r="M814" s="14">
        <f>'fnd enro'!M814</f>
        <v>0</v>
      </c>
      <c r="N814" s="14">
        <f>'fnd enro'!N814</f>
        <v>0</v>
      </c>
      <c r="O814" s="14">
        <f>'fnd enro'!O814</f>
        <v>0</v>
      </c>
      <c r="P814" s="14">
        <f>'fnd enro'!P814</f>
        <v>6</v>
      </c>
      <c r="Q814" s="14">
        <f>'fnd enro'!R814</f>
        <v>52</v>
      </c>
      <c r="R814" s="15">
        <f t="shared" si="918"/>
        <v>1</v>
      </c>
      <c r="S814" s="14">
        <f>VALUE('fnd enro'!Q814)</f>
        <v>6</v>
      </c>
      <c r="T814" s="2"/>
      <c r="U814" s="1">
        <f>(($D814*'fnd base rates'!C$107)
+($E814*'fnd base rates'!C$108)
+($F814*'fnd base rates'!C$109)
+($G814*'fnd base rates'!C$110)
+($H814*'fnd base rates'!C$111)
+($I814*'fnd base rates'!C$112)
+($J814*'fnd base rates'!C$113)
+($K814*'fnd base rates'!C$114)
+($M814*'fnd base rates'!C$116)
+($N814*'fnd base rates'!C$117)
+($O814*'fnd base rates'!C$118)
+($P814*VLOOKUP($S814+12,rate_basefnd,3)))
*$R814</f>
        <v>28286.529992000003</v>
      </c>
      <c r="V814" s="1">
        <f>(($D814*'fnd base rates'!D$107)
+($E814*'fnd base rates'!D$108)
+($F814*'fnd base rates'!D$109)
+($G814*'fnd base rates'!D$110)
+($H814*'fnd base rates'!D$111)
+($I814*'fnd base rates'!D$112)
+($J814*'fnd base rates'!D$113)
+($K814*'fnd base rates'!D$114)
+($M814*'fnd base rates'!D$116)
+($N814*'fnd base rates'!D$117)
+($O814*'fnd base rates'!D$118)
+($P814*VLOOKUP($S814+12,rate_basefnd,4)))
*$R814</f>
        <v>41634.380000000005</v>
      </c>
      <c r="W814" s="1">
        <f>(($D814*'fnd base rates'!E$107)
+($E814*'fnd base rates'!E$108)
+($F814*'fnd base rates'!E$109)
+($G814*'fnd base rates'!E$110)
+($H814*'fnd base rates'!E$111)
+($I814*'fnd base rates'!E$112)
+($J814*'fnd base rates'!E$113)
+($K814*'fnd base rates'!E$114)
+($M814*'fnd base rates'!E$116)
+($N814*'fnd base rates'!E$117)
+($O814*'fnd base rates'!E$118)
+($P814*VLOOKUP($S814+12,rate_basefnd,5)))
*$R814</f>
        <v>273496.219552</v>
      </c>
      <c r="X814" s="1">
        <f>(($D814*'fnd base rates'!F$107)
+($E814*'fnd base rates'!F$108)
+($F814*'fnd base rates'!F$109)
+($G814*'fnd base rates'!F$110)
+($H814*'fnd base rates'!F$111)
+($I814*'fnd base rates'!F$112)
+($J814*'fnd base rates'!F$113)
+($K814*'fnd base rates'!F$114)
+($M814*'fnd base rates'!F$116)
+($N814*'fnd base rates'!F$117)
+($O814*'fnd base rates'!F$118)
+($P814*VLOOKUP($S814+12,rate_basefnd,6)))
*$R814</f>
        <v>46118.093424000006</v>
      </c>
      <c r="Y814" s="1">
        <f>(($D814*'fnd base rates'!G$107)
+($E814*'fnd base rates'!G$108)
+($F814*'fnd base rates'!G$109)
+($G814*'fnd base rates'!G$110)
+($H814*'fnd base rates'!G$111)
+($I814*'fnd base rates'!G$112)
+($J814*'fnd base rates'!G$113)
+($K814*'fnd base rates'!G$114)
+($M814*'fnd base rates'!G$116)
+($N814*'fnd base rates'!G$117)
+($O814*'fnd base rates'!G$118)
+($P814*VLOOKUP($S814+12,rate_basefnd,7)))
*$R814</f>
        <v>9398.1706639999993</v>
      </c>
      <c r="Z814" s="1">
        <f>(($D814*'fnd base rates'!H$107)
+($E814*'fnd base rates'!H$108)
+($F814*'fnd base rates'!H$109)
+($G814*'fnd base rates'!H$110)
+($H814*'fnd base rates'!H$111)
+($I814*'fnd base rates'!H$112)
+($J814*'fnd base rates'!H$113)
+($K814*'fnd base rates'!H$114)
+($M814*'fnd base rates'!H$116)
+($N814*'fnd base rates'!H$117)
+($O814*'fnd base rates'!H$118)
+($P814*VLOOKUP($S814+12,rate_basefnd,8)))</f>
        <v>43194.444567999992</v>
      </c>
      <c r="AA814" s="1">
        <f>(($D814*'fnd base rates'!I$107)
+($E814*'fnd base rates'!I$108)
+($F814*'fnd base rates'!I$109)
+($G814*'fnd base rates'!I$110)
+($H814*'fnd base rates'!I$111)
+($I814*'fnd base rates'!I$112)
+($J814*'fnd base rates'!I$113)
+($K814*'fnd base rates'!I$114)
+($M814*'fnd base rates'!I$116)
+($N814*'fnd base rates'!I$117)
+($O814*'fnd base rates'!I$118)
+($P814*VLOOKUP($S814+12,rate_basefnd,9)))
*$R814</f>
        <v>22880.22</v>
      </c>
      <c r="AB814" s="1">
        <f>(($D814*'fnd base rates'!J$107)
+($E814*'fnd base rates'!J$108)
+($F814*'fnd base rates'!J$109)
+($G814*'fnd base rates'!J$110)
+($H814*'fnd base rates'!J$111)
+($I814*'fnd base rates'!J$112)
+($J814*'fnd base rates'!J$113)
+($K814*'fnd base rates'!J$114)
+($M814*'fnd base rates'!J$116)
+($N814*'fnd base rates'!J$117)
+($O814*'fnd base rates'!J$118)
+($P814*VLOOKUP($S814+12,rate_basefnd,10)))
*$R814</f>
        <v>33635.4</v>
      </c>
      <c r="AC814" s="1">
        <f>(($D814*'fnd base rates'!K$107)
+($E814*'fnd base rates'!K$108)
+($F814*'fnd base rates'!K$109)
+($G814*'fnd base rates'!K$110)
+($H814*'fnd base rates'!K$111)
+($I814*'fnd base rates'!K$112)
+($J814*'fnd base rates'!K$113)
+($K814*'fnd base rates'!K$114)
+($M814*'fnd base rates'!K$116)
+($N814*'fnd base rates'!K$117)
+($O814*'fnd base rates'!K$118)
+($P814*VLOOKUP($S814+12,rate_basefnd,11)))
*$R814</f>
        <v>59803.11376</v>
      </c>
      <c r="AD814" s="1">
        <f>(($D814*'fnd base rates'!L$107)
+($E814*'fnd base rates'!L$108)
+($F814*'fnd base rates'!L$109)
+($G814*'fnd base rates'!L$110)
+($H814*'fnd base rates'!L$111)
+($I814*'fnd base rates'!L$112)
+($J814*'fnd base rates'!L$113)
+($K814*'fnd base rates'!L$114)
+($M814*'fnd base rates'!L$116)
+($N814*'fnd base rates'!L$117)
+($O814*'fnd base rates'!L$118)
+($P814*VLOOKUP($S814+12,rate_basefnd,12)))</f>
        <v>74116.227360000004</v>
      </c>
      <c r="AE814" s="1">
        <f>(($D814*'fnd base rates'!M$107)
+($E814*'fnd base rates'!M$108)
+($F814*'fnd base rates'!M$109)
+($G814*'fnd base rates'!M$110)
+($H814*'fnd base rates'!M$111)
+($I814*'fnd base rates'!M$112)
+($J814*'fnd base rates'!M$113)
+($K814*'fnd base rates'!M$114)
+($M814*'fnd base rates'!M$116)
+($N814*'fnd base rates'!M$117)
+($O814*'fnd base rates'!M$118)
+($P814*VLOOKUP($S814+12,rate_basefnd,13)))</f>
        <v>0</v>
      </c>
      <c r="AF814" s="4">
        <f t="shared" si="919"/>
        <v>632562.79931999999</v>
      </c>
      <c r="AH814" s="269">
        <f t="shared" si="920"/>
        <v>489020239</v>
      </c>
      <c r="AI814" s="4" t="str">
        <f t="shared" si="921"/>
        <v>489</v>
      </c>
      <c r="AJ814" s="2" t="str">
        <f t="shared" si="922"/>
        <v>020</v>
      </c>
      <c r="AK814" s="2" t="str">
        <f t="shared" si="923"/>
        <v>239</v>
      </c>
      <c r="AL814" s="4">
        <f t="shared" si="924"/>
        <v>1</v>
      </c>
      <c r="AM814" s="4">
        <f t="shared" si="915"/>
        <v>52</v>
      </c>
      <c r="AN814" s="4">
        <f t="shared" si="925"/>
        <v>632562.79931999999</v>
      </c>
      <c r="AO814" s="4">
        <f t="shared" si="926"/>
        <v>12165</v>
      </c>
      <c r="AP814" s="4">
        <f t="shared" si="916"/>
        <v>0</v>
      </c>
      <c r="AQ814" s="4">
        <v>12165</v>
      </c>
      <c r="AW814" s="4">
        <v>12165</v>
      </c>
      <c r="AX814" s="5">
        <f t="shared" si="927"/>
        <v>0</v>
      </c>
      <c r="AY814" s="4">
        <v>12165</v>
      </c>
      <c r="AZ814" s="5"/>
      <c r="BB814" s="5">
        <f t="shared" ref="BB814" si="963">BC814-BA814</f>
        <v>0</v>
      </c>
    </row>
    <row r="815" spans="1:54" s="4" customFormat="1">
      <c r="A815" s="269">
        <v>489</v>
      </c>
      <c r="B815" s="2">
        <v>489020242</v>
      </c>
      <c r="C815" s="9" t="s">
        <v>1073</v>
      </c>
      <c r="D815" s="14">
        <f>'fnd enro'!D815</f>
        <v>0</v>
      </c>
      <c r="E815" s="14">
        <f>'fnd enro'!E815</f>
        <v>0</v>
      </c>
      <c r="F815" s="14">
        <f>'fnd enro'!F815</f>
        <v>0</v>
      </c>
      <c r="G815" s="14">
        <f>'fnd enro'!G815</f>
        <v>0</v>
      </c>
      <c r="H815" s="14">
        <f>'fnd enro'!H815</f>
        <v>0</v>
      </c>
      <c r="I815" s="14">
        <f>'fnd enro'!I815</f>
        <v>1</v>
      </c>
      <c r="J815" s="14">
        <f>'fnd enro'!J815</f>
        <v>0</v>
      </c>
      <c r="K815" s="15">
        <f>'fnd enro'!K815</f>
        <v>3.8600000000000002E-2</v>
      </c>
      <c r="L815" s="14">
        <f>'fnd enro'!L815</f>
        <v>0</v>
      </c>
      <c r="M815" s="14">
        <f>'fnd enro'!M815</f>
        <v>0</v>
      </c>
      <c r="N815" s="14">
        <f>'fnd enro'!N815</f>
        <v>0</v>
      </c>
      <c r="O815" s="14">
        <f>'fnd enro'!O815</f>
        <v>0</v>
      </c>
      <c r="P815" s="14">
        <f>'fnd enro'!P815</f>
        <v>1</v>
      </c>
      <c r="Q815" s="14">
        <f>'fnd enro'!R815</f>
        <v>1</v>
      </c>
      <c r="R815" s="15">
        <f t="shared" si="918"/>
        <v>1</v>
      </c>
      <c r="S815" s="14">
        <f>VALUE('fnd enro'!Q815)</f>
        <v>10</v>
      </c>
      <c r="T815" s="2"/>
      <c r="U815" s="1">
        <f>(($D815*'fnd base rates'!C$107)
+($E815*'fnd base rates'!C$108)
+($F815*'fnd base rates'!C$109)
+($G815*'fnd base rates'!C$110)
+($H815*'fnd base rates'!C$111)
+($I815*'fnd base rates'!C$112)
+($J815*'fnd base rates'!C$113)
+($K815*'fnd base rates'!C$114)
+($M815*'fnd base rates'!C$116)
+($N815*'fnd base rates'!C$117)
+($O815*'fnd base rates'!C$118)
+($P815*VLOOKUP($S815+12,rate_basefnd,3)))
*$R815</f>
        <v>615.77134599999999</v>
      </c>
      <c r="V815" s="1">
        <f>(($D815*'fnd base rates'!D$107)
+($E815*'fnd base rates'!D$108)
+($F815*'fnd base rates'!D$109)
+($G815*'fnd base rates'!D$110)
+($H815*'fnd base rates'!D$111)
+($I815*'fnd base rates'!D$112)
+($J815*'fnd base rates'!D$113)
+($K815*'fnd base rates'!D$114)
+($M815*'fnd base rates'!D$116)
+($N815*'fnd base rates'!D$117)
+($O815*'fnd base rates'!D$118)
+($P815*VLOOKUP($S815+12,rate_basefnd,4)))
*$R815</f>
        <v>1140.8800000000001</v>
      </c>
      <c r="W815" s="1">
        <f>(($D815*'fnd base rates'!E$107)
+($E815*'fnd base rates'!E$108)
+($F815*'fnd base rates'!E$109)
+($G815*'fnd base rates'!E$110)
+($H815*'fnd base rates'!E$111)
+($I815*'fnd base rates'!E$112)
+($J815*'fnd base rates'!E$113)
+($K815*'fnd base rates'!E$114)
+($M815*'fnd base rates'!E$116)
+($N815*'fnd base rates'!E$117)
+($O815*'fnd base rates'!E$118)
+($P815*VLOOKUP($S815+12,rate_basefnd,5)))
*$R815</f>
        <v>8580.6403759999994</v>
      </c>
      <c r="X815" s="1">
        <f>(($D815*'fnd base rates'!F$107)
+($E815*'fnd base rates'!F$108)
+($F815*'fnd base rates'!F$109)
+($G815*'fnd base rates'!F$110)
+($H815*'fnd base rates'!F$111)
+($I815*'fnd base rates'!F$112)
+($J815*'fnd base rates'!F$113)
+($K815*'fnd base rates'!F$114)
+($M815*'fnd base rates'!F$116)
+($N815*'fnd base rates'!F$117)
+($O815*'fnd base rates'!F$118)
+($P815*VLOOKUP($S815+12,rate_basefnd,6)))
*$R815</f>
        <v>886.88641200000006</v>
      </c>
      <c r="Y815" s="1">
        <f>(($D815*'fnd base rates'!G$107)
+($E815*'fnd base rates'!G$108)
+($F815*'fnd base rates'!G$109)
+($G815*'fnd base rates'!G$110)
+($H815*'fnd base rates'!G$111)
+($I815*'fnd base rates'!G$112)
+($J815*'fnd base rates'!G$113)
+($K815*'fnd base rates'!G$114)
+($M815*'fnd base rates'!G$116)
+($N815*'fnd base rates'!G$117)
+($O815*'fnd base rates'!G$118)
+($P815*VLOOKUP($S815+12,rate_basefnd,7)))
*$R815</f>
        <v>341.85328199999998</v>
      </c>
      <c r="Z815" s="1">
        <f>(($D815*'fnd base rates'!H$107)
+($E815*'fnd base rates'!H$108)
+($F815*'fnd base rates'!H$109)
+($G815*'fnd base rates'!H$110)
+($H815*'fnd base rates'!H$111)
+($I815*'fnd base rates'!H$112)
+($J815*'fnd base rates'!H$113)
+($K815*'fnd base rates'!H$114)
+($M815*'fnd base rates'!H$116)
+($N815*'fnd base rates'!H$117)
+($O815*'fnd base rates'!H$118)
+($P815*VLOOKUP($S815+12,rate_basefnd,8)))</f>
        <v>855.35893399999998</v>
      </c>
      <c r="AA815" s="1">
        <f>(($D815*'fnd base rates'!I$107)
+($E815*'fnd base rates'!I$108)
+($F815*'fnd base rates'!I$109)
+($G815*'fnd base rates'!I$110)
+($H815*'fnd base rates'!I$111)
+($I815*'fnd base rates'!I$112)
+($J815*'fnd base rates'!I$113)
+($K815*'fnd base rates'!I$114)
+($M815*'fnd base rates'!I$116)
+($N815*'fnd base rates'!I$117)
+($O815*'fnd base rates'!I$118)
+($P815*VLOOKUP($S815+12,rate_basefnd,9)))
*$R815</f>
        <v>574.49</v>
      </c>
      <c r="AB815" s="1">
        <f>(($D815*'fnd base rates'!J$107)
+($E815*'fnd base rates'!J$108)
+($F815*'fnd base rates'!J$109)
+($G815*'fnd base rates'!J$110)
+($H815*'fnd base rates'!J$111)
+($I815*'fnd base rates'!J$112)
+($J815*'fnd base rates'!J$113)
+($K815*'fnd base rates'!J$114)
+($M815*'fnd base rates'!J$116)
+($N815*'fnd base rates'!J$117)
+($O815*'fnd base rates'!J$118)
+($P815*VLOOKUP($S815+12,rate_basefnd,10)))
*$R815</f>
        <v>1345.6399999999999</v>
      </c>
      <c r="AC815" s="1">
        <f>(($D815*'fnd base rates'!K$107)
+($E815*'fnd base rates'!K$108)
+($F815*'fnd base rates'!K$109)
+($G815*'fnd base rates'!K$110)
+($H815*'fnd base rates'!K$111)
+($I815*'fnd base rates'!K$112)
+($J815*'fnd base rates'!K$113)
+($K815*'fnd base rates'!K$114)
+($M815*'fnd base rates'!K$116)
+($N815*'fnd base rates'!K$117)
+($O815*'fnd base rates'!K$118)
+($P815*VLOOKUP($S815+12,rate_basefnd,11)))
*$R815</f>
        <v>1150.05988</v>
      </c>
      <c r="AD815" s="1">
        <f>(($D815*'fnd base rates'!L$107)
+($E815*'fnd base rates'!L$108)
+($F815*'fnd base rates'!L$109)
+($G815*'fnd base rates'!L$110)
+($H815*'fnd base rates'!L$111)
+($I815*'fnd base rates'!L$112)
+($J815*'fnd base rates'!L$113)
+($K815*'fnd base rates'!L$114)
+($M815*'fnd base rates'!L$116)
+($N815*'fnd base rates'!L$117)
+($O815*'fnd base rates'!L$118)
+($P815*VLOOKUP($S815+12,rate_basefnd,12)))</f>
        <v>1962.5266799999999</v>
      </c>
      <c r="AE815" s="1">
        <f>(($D815*'fnd base rates'!M$107)
+($E815*'fnd base rates'!M$108)
+($F815*'fnd base rates'!M$109)
+($G815*'fnd base rates'!M$110)
+($H815*'fnd base rates'!M$111)
+($I815*'fnd base rates'!M$112)
+($J815*'fnd base rates'!M$113)
+($K815*'fnd base rates'!M$114)
+($M815*'fnd base rates'!M$116)
+($N815*'fnd base rates'!M$117)
+($O815*'fnd base rates'!M$118)
+($P815*VLOOKUP($S815+12,rate_basefnd,13)))</f>
        <v>0</v>
      </c>
      <c r="AF815" s="4">
        <f t="shared" si="919"/>
        <v>17454.106909999999</v>
      </c>
      <c r="AH815" s="269">
        <f t="shared" si="920"/>
        <v>489020242</v>
      </c>
      <c r="AI815" s="4" t="str">
        <f t="shared" si="921"/>
        <v>489</v>
      </c>
      <c r="AJ815" s="2" t="str">
        <f t="shared" si="922"/>
        <v>020</v>
      </c>
      <c r="AK815" s="2" t="str">
        <f t="shared" si="923"/>
        <v>242</v>
      </c>
      <c r="AL815" s="4">
        <f t="shared" si="924"/>
        <v>1</v>
      </c>
      <c r="AM815" s="4">
        <f t="shared" si="915"/>
        <v>1</v>
      </c>
      <c r="AN815" s="4">
        <f t="shared" si="925"/>
        <v>17454.106909999999</v>
      </c>
      <c r="AO815" s="4">
        <f t="shared" si="926"/>
        <v>17454</v>
      </c>
      <c r="AP815" s="4">
        <f t="shared" si="916"/>
        <v>0</v>
      </c>
      <c r="AQ815" s="4">
        <v>17454</v>
      </c>
      <c r="AW815" s="4">
        <v>17454</v>
      </c>
      <c r="AX815" s="5">
        <f t="shared" si="927"/>
        <v>0</v>
      </c>
      <c r="AY815" s="4">
        <v>17454</v>
      </c>
      <c r="AZ815" s="5"/>
      <c r="BB815" s="5">
        <f t="shared" ref="BB815" si="964">BC815-BA815</f>
        <v>0</v>
      </c>
    </row>
    <row r="816" spans="1:54" s="4" customFormat="1">
      <c r="A816" s="269">
        <v>489</v>
      </c>
      <c r="B816" s="2">
        <v>489020261</v>
      </c>
      <c r="C816" s="9" t="s">
        <v>1073</v>
      </c>
      <c r="D816" s="14">
        <f>'fnd enro'!D816</f>
        <v>0</v>
      </c>
      <c r="E816" s="14">
        <f>'fnd enro'!E816</f>
        <v>0</v>
      </c>
      <c r="F816" s="14">
        <f>'fnd enro'!F816</f>
        <v>0</v>
      </c>
      <c r="G816" s="14">
        <f>'fnd enro'!G816</f>
        <v>0</v>
      </c>
      <c r="H816" s="14">
        <f>'fnd enro'!H816</f>
        <v>0</v>
      </c>
      <c r="I816" s="14">
        <f>'fnd enro'!I816</f>
        <v>155</v>
      </c>
      <c r="J816" s="14">
        <f>'fnd enro'!J816</f>
        <v>0</v>
      </c>
      <c r="K816" s="15">
        <f>'fnd enro'!K816</f>
        <v>5.9829999999999997</v>
      </c>
      <c r="L816" s="14">
        <f>'fnd enro'!L816</f>
        <v>0</v>
      </c>
      <c r="M816" s="14">
        <f>'fnd enro'!M816</f>
        <v>0</v>
      </c>
      <c r="N816" s="14">
        <f>'fnd enro'!N816</f>
        <v>0</v>
      </c>
      <c r="O816" s="14">
        <f>'fnd enro'!O816</f>
        <v>0</v>
      </c>
      <c r="P816" s="14">
        <f>'fnd enro'!P816</f>
        <v>28</v>
      </c>
      <c r="Q816" s="14">
        <f>'fnd enro'!R816</f>
        <v>155</v>
      </c>
      <c r="R816" s="15">
        <f t="shared" si="918"/>
        <v>1</v>
      </c>
      <c r="S816" s="14">
        <f>VALUE('fnd enro'!Q816)</f>
        <v>5</v>
      </c>
      <c r="T816" s="2"/>
      <c r="U816" s="1">
        <f>(($D816*'fnd base rates'!C$107)
+($E816*'fnd base rates'!C$108)
+($F816*'fnd base rates'!C$109)
+($G816*'fnd base rates'!C$110)
+($H816*'fnd base rates'!C$111)
+($I816*'fnd base rates'!C$112)
+($J816*'fnd base rates'!C$113)
+($K816*'fnd base rates'!C$114)
+($M816*'fnd base rates'!C$116)
+($N816*'fnd base rates'!C$117)
+($O816*'fnd base rates'!C$118)
+($P816*VLOOKUP($S816+12,rate_basefnd,3)))
*$R816</f>
        <v>84827.868629999997</v>
      </c>
      <c r="V816" s="1">
        <f>(($D816*'fnd base rates'!D$107)
+($E816*'fnd base rates'!D$108)
+($F816*'fnd base rates'!D$109)
+($G816*'fnd base rates'!D$110)
+($H816*'fnd base rates'!D$111)
+($I816*'fnd base rates'!D$112)
+($J816*'fnd base rates'!D$113)
+($K816*'fnd base rates'!D$114)
+($M816*'fnd base rates'!D$116)
+($N816*'fnd base rates'!D$117)
+($O816*'fnd base rates'!D$118)
+($P816*VLOOKUP($S816+12,rate_basefnd,4)))
*$R816</f>
        <v>126529.88</v>
      </c>
      <c r="W816" s="1">
        <f>(($D816*'fnd base rates'!E$107)
+($E816*'fnd base rates'!E$108)
+($F816*'fnd base rates'!E$109)
+($G816*'fnd base rates'!E$110)
+($H816*'fnd base rates'!E$111)
+($I816*'fnd base rates'!E$112)
+($J816*'fnd base rates'!E$113)
+($K816*'fnd base rates'!E$114)
+($M816*'fnd base rates'!E$116)
+($N816*'fnd base rates'!E$117)
+($O816*'fnd base rates'!E$118)
+($P816*VLOOKUP($S816+12,rate_basefnd,5)))
*$R816</f>
        <v>838926.13827999996</v>
      </c>
      <c r="X816" s="1">
        <f>(($D816*'fnd base rates'!F$107)
+($E816*'fnd base rates'!F$108)
+($F816*'fnd base rates'!F$109)
+($G816*'fnd base rates'!F$110)
+($H816*'fnd base rates'!F$111)
+($I816*'fnd base rates'!F$112)
+($J816*'fnd base rates'!F$113)
+($K816*'fnd base rates'!F$114)
+($M816*'fnd base rates'!F$116)
+($N816*'fnd base rates'!F$117)
+($O816*'fnd base rates'!F$118)
+($P816*VLOOKUP($S816+12,rate_basefnd,6)))
*$R816</f>
        <v>137467.39386000001</v>
      </c>
      <c r="Y816" s="1">
        <f>(($D816*'fnd base rates'!G$107)
+($E816*'fnd base rates'!G$108)
+($F816*'fnd base rates'!G$109)
+($G816*'fnd base rates'!G$110)
+($H816*'fnd base rates'!G$111)
+($I816*'fnd base rates'!G$112)
+($J816*'fnd base rates'!G$113)
+($K816*'fnd base rates'!G$114)
+($M816*'fnd base rates'!G$116)
+($N816*'fnd base rates'!G$117)
+($O816*'fnd base rates'!G$118)
+($P816*VLOOKUP($S816+12,rate_basefnd,7)))
*$R816</f>
        <v>29163.708709999999</v>
      </c>
      <c r="Z816" s="1">
        <f>(($D816*'fnd base rates'!H$107)
+($E816*'fnd base rates'!H$108)
+($F816*'fnd base rates'!H$109)
+($G816*'fnd base rates'!H$110)
+($H816*'fnd base rates'!H$111)
+($I816*'fnd base rates'!H$112)
+($J816*'fnd base rates'!H$113)
+($K816*'fnd base rates'!H$114)
+($M816*'fnd base rates'!H$116)
+($N816*'fnd base rates'!H$117)
+($O816*'fnd base rates'!H$118)
+($P816*VLOOKUP($S816+12,rate_basefnd,8)))</f>
        <v>128928.75477</v>
      </c>
      <c r="AA816" s="1">
        <f>(($D816*'fnd base rates'!I$107)
+($E816*'fnd base rates'!I$108)
+($F816*'fnd base rates'!I$109)
+($G816*'fnd base rates'!I$110)
+($H816*'fnd base rates'!I$111)
+($I816*'fnd base rates'!I$112)
+($J816*'fnd base rates'!I$113)
+($K816*'fnd base rates'!I$114)
+($M816*'fnd base rates'!I$116)
+($N816*'fnd base rates'!I$117)
+($O816*'fnd base rates'!I$118)
+($P816*VLOOKUP($S816+12,rate_basefnd,9)))
*$R816</f>
        <v>69160.34</v>
      </c>
      <c r="AB816" s="1">
        <f>(($D816*'fnd base rates'!J$107)
+($E816*'fnd base rates'!J$108)
+($F816*'fnd base rates'!J$109)
+($G816*'fnd base rates'!J$110)
+($H816*'fnd base rates'!J$111)
+($I816*'fnd base rates'!J$112)
+($J816*'fnd base rates'!J$113)
+($K816*'fnd base rates'!J$114)
+($M816*'fnd base rates'!J$116)
+($N816*'fnd base rates'!J$117)
+($O816*'fnd base rates'!J$118)
+($P816*VLOOKUP($S816+12,rate_basefnd,10)))
*$R816</f>
        <v>105245.73</v>
      </c>
      <c r="AC816" s="1">
        <f>(($D816*'fnd base rates'!K$107)
+($E816*'fnd base rates'!K$108)
+($F816*'fnd base rates'!K$109)
+($G816*'fnd base rates'!K$110)
+($H816*'fnd base rates'!K$111)
+($I816*'fnd base rates'!K$112)
+($J816*'fnd base rates'!K$113)
+($K816*'fnd base rates'!K$114)
+($M816*'fnd base rates'!K$116)
+($N816*'fnd base rates'!K$117)
+($O816*'fnd base rates'!K$118)
+($P816*VLOOKUP($S816+12,rate_basefnd,11)))
*$R816</f>
        <v>178259.28140000001</v>
      </c>
      <c r="AD816" s="1">
        <f>(($D816*'fnd base rates'!L$107)
+($E816*'fnd base rates'!L$108)
+($F816*'fnd base rates'!L$109)
+($G816*'fnd base rates'!L$110)
+($H816*'fnd base rates'!L$111)
+($I816*'fnd base rates'!L$112)
+($J816*'fnd base rates'!L$113)
+($K816*'fnd base rates'!L$114)
+($M816*'fnd base rates'!L$116)
+($N816*'fnd base rates'!L$117)
+($O816*'fnd base rates'!L$118)
+($P816*VLOOKUP($S816+12,rate_basefnd,12)))</f>
        <v>224756.67540000004</v>
      </c>
      <c r="AE816" s="1">
        <f>(($D816*'fnd base rates'!M$107)
+($E816*'fnd base rates'!M$108)
+($F816*'fnd base rates'!M$109)
+($G816*'fnd base rates'!M$110)
+($H816*'fnd base rates'!M$111)
+($I816*'fnd base rates'!M$112)
+($J816*'fnd base rates'!M$113)
+($K816*'fnd base rates'!M$114)
+($M816*'fnd base rates'!M$116)
+($N816*'fnd base rates'!M$117)
+($O816*'fnd base rates'!M$118)
+($P816*VLOOKUP($S816+12,rate_basefnd,13)))</f>
        <v>0</v>
      </c>
      <c r="AF816" s="4">
        <f t="shared" si="919"/>
        <v>1923265.7710499999</v>
      </c>
      <c r="AH816" s="269">
        <f t="shared" si="920"/>
        <v>489020261</v>
      </c>
      <c r="AI816" s="4" t="str">
        <f t="shared" si="921"/>
        <v>489</v>
      </c>
      <c r="AJ816" s="2" t="str">
        <f t="shared" si="922"/>
        <v>020</v>
      </c>
      <c r="AK816" s="2" t="str">
        <f t="shared" si="923"/>
        <v>261</v>
      </c>
      <c r="AL816" s="4">
        <f t="shared" si="924"/>
        <v>1</v>
      </c>
      <c r="AM816" s="4">
        <f t="shared" si="915"/>
        <v>155</v>
      </c>
      <c r="AN816" s="4">
        <f t="shared" si="925"/>
        <v>1923265.7710499999</v>
      </c>
      <c r="AO816" s="4">
        <f t="shared" si="926"/>
        <v>12408</v>
      </c>
      <c r="AP816" s="4">
        <f t="shared" si="916"/>
        <v>0</v>
      </c>
      <c r="AQ816" s="4">
        <v>12408</v>
      </c>
      <c r="AW816" s="4">
        <v>12408</v>
      </c>
      <c r="AX816" s="5">
        <f t="shared" si="927"/>
        <v>0</v>
      </c>
      <c r="AY816" s="4">
        <v>12408</v>
      </c>
      <c r="AZ816" s="5"/>
      <c r="BB816" s="5">
        <f t="shared" ref="BB816" si="965">BC816-BA816</f>
        <v>0</v>
      </c>
    </row>
    <row r="817" spans="1:54" s="4" customFormat="1">
      <c r="A817" s="269">
        <v>489</v>
      </c>
      <c r="B817" s="2">
        <v>489020310</v>
      </c>
      <c r="C817" s="9" t="s">
        <v>1073</v>
      </c>
      <c r="D817" s="14">
        <f>'fnd enro'!D817</f>
        <v>0</v>
      </c>
      <c r="E817" s="14">
        <f>'fnd enro'!E817</f>
        <v>0</v>
      </c>
      <c r="F817" s="14">
        <f>'fnd enro'!F817</f>
        <v>0</v>
      </c>
      <c r="G817" s="14">
        <f>'fnd enro'!G817</f>
        <v>0</v>
      </c>
      <c r="H817" s="14">
        <f>'fnd enro'!H817</f>
        <v>0</v>
      </c>
      <c r="I817" s="14">
        <f>'fnd enro'!I817</f>
        <v>15</v>
      </c>
      <c r="J817" s="14">
        <f>'fnd enro'!J817</f>
        <v>0</v>
      </c>
      <c r="K817" s="15">
        <f>'fnd enro'!K817</f>
        <v>0.57899999999999996</v>
      </c>
      <c r="L817" s="14">
        <f>'fnd enro'!L817</f>
        <v>0</v>
      </c>
      <c r="M817" s="14">
        <f>'fnd enro'!M817</f>
        <v>0</v>
      </c>
      <c r="N817" s="14">
        <f>'fnd enro'!N817</f>
        <v>0</v>
      </c>
      <c r="O817" s="14">
        <f>'fnd enro'!O817</f>
        <v>0</v>
      </c>
      <c r="P817" s="14">
        <f>'fnd enro'!P817</f>
        <v>2</v>
      </c>
      <c r="Q817" s="14">
        <f>'fnd enro'!R817</f>
        <v>15</v>
      </c>
      <c r="R817" s="15">
        <f t="shared" si="918"/>
        <v>1</v>
      </c>
      <c r="S817" s="14">
        <f>VALUE('fnd enro'!Q817)</f>
        <v>10</v>
      </c>
      <c r="T817" s="2"/>
      <c r="U817" s="1">
        <f>(($D817*'fnd base rates'!C$107)
+($E817*'fnd base rates'!C$108)
+($F817*'fnd base rates'!C$109)
+($G817*'fnd base rates'!C$110)
+($H817*'fnd base rates'!C$111)
+($I817*'fnd base rates'!C$112)
+($J817*'fnd base rates'!C$113)
+($K817*'fnd base rates'!C$114)
+($M817*'fnd base rates'!C$116)
+($N817*'fnd base rates'!C$117)
+($O817*'fnd base rates'!C$118)
+($P817*VLOOKUP($S817+12,rate_basefnd,3)))
*$R817</f>
        <v>8205.5401900000015</v>
      </c>
      <c r="V817" s="1">
        <f>(($D817*'fnd base rates'!D$107)
+($E817*'fnd base rates'!D$108)
+($F817*'fnd base rates'!D$109)
+($G817*'fnd base rates'!D$110)
+($H817*'fnd base rates'!D$111)
+($I817*'fnd base rates'!D$112)
+($J817*'fnd base rates'!D$113)
+($K817*'fnd base rates'!D$114)
+($M817*'fnd base rates'!D$116)
+($N817*'fnd base rates'!D$117)
+($O817*'fnd base rates'!D$118)
+($P817*VLOOKUP($S817+12,rate_basefnd,4)))
*$R817</f>
        <v>12227.800000000001</v>
      </c>
      <c r="W817" s="1">
        <f>(($D817*'fnd base rates'!E$107)
+($E817*'fnd base rates'!E$108)
+($F817*'fnd base rates'!E$109)
+($G817*'fnd base rates'!E$110)
+($H817*'fnd base rates'!E$111)
+($I817*'fnd base rates'!E$112)
+($J817*'fnd base rates'!E$113)
+($K817*'fnd base rates'!E$114)
+($M817*'fnd base rates'!E$116)
+($N817*'fnd base rates'!E$117)
+($O817*'fnd base rates'!E$118)
+($P817*VLOOKUP($S817+12,rate_basefnd,5)))
*$R817</f>
        <v>81019.885639999993</v>
      </c>
      <c r="X817" s="1">
        <f>(($D817*'fnd base rates'!F$107)
+($E817*'fnd base rates'!F$108)
+($F817*'fnd base rates'!F$109)
+($G817*'fnd base rates'!F$110)
+($H817*'fnd base rates'!F$111)
+($I817*'fnd base rates'!F$112)
+($J817*'fnd base rates'!F$113)
+($K817*'fnd base rates'!F$114)
+($M817*'fnd base rates'!F$116)
+($N817*'fnd base rates'!F$117)
+($O817*'fnd base rates'!F$118)
+($P817*VLOOKUP($S817+12,rate_basefnd,6)))
*$R817</f>
        <v>13303.296180000001</v>
      </c>
      <c r="Y817" s="1">
        <f>(($D817*'fnd base rates'!G$107)
+($E817*'fnd base rates'!G$108)
+($F817*'fnd base rates'!G$109)
+($G817*'fnd base rates'!G$110)
+($H817*'fnd base rates'!G$111)
+($I817*'fnd base rates'!G$112)
+($J817*'fnd base rates'!G$113)
+($K817*'fnd base rates'!G$114)
+($M817*'fnd base rates'!G$116)
+($N817*'fnd base rates'!G$117)
+($O817*'fnd base rates'!G$118)
+($P817*VLOOKUP($S817+12,rate_basefnd,7)))
*$R817</f>
        <v>2814.18923</v>
      </c>
      <c r="Z817" s="1">
        <f>(($D817*'fnd base rates'!H$107)
+($E817*'fnd base rates'!H$108)
+($F817*'fnd base rates'!H$109)
+($G817*'fnd base rates'!H$110)
+($H817*'fnd base rates'!H$111)
+($I817*'fnd base rates'!H$112)
+($J817*'fnd base rates'!H$113)
+($K817*'fnd base rates'!H$114)
+($M817*'fnd base rates'!H$116)
+($N817*'fnd base rates'!H$117)
+($O817*'fnd base rates'!H$118)
+($P817*VLOOKUP($S817+12,rate_basefnd,8)))</f>
        <v>12475.74401</v>
      </c>
      <c r="AA817" s="1">
        <f>(($D817*'fnd base rates'!I$107)
+($E817*'fnd base rates'!I$108)
+($F817*'fnd base rates'!I$109)
+($G817*'fnd base rates'!I$110)
+($H817*'fnd base rates'!I$111)
+($I817*'fnd base rates'!I$112)
+($J817*'fnd base rates'!I$113)
+($K817*'fnd base rates'!I$114)
+($M817*'fnd base rates'!I$116)
+($N817*'fnd base rates'!I$117)
+($O817*'fnd base rates'!I$118)
+($P817*VLOOKUP($S817+12,rate_basefnd,9)))
*$R817</f>
        <v>6686.2000000000007</v>
      </c>
      <c r="AB817" s="1">
        <f>(($D817*'fnd base rates'!J$107)
+($E817*'fnd base rates'!J$108)
+($F817*'fnd base rates'!J$109)
+($G817*'fnd base rates'!J$110)
+($H817*'fnd base rates'!J$111)
+($I817*'fnd base rates'!J$112)
+($J817*'fnd base rates'!J$113)
+($K817*'fnd base rates'!J$114)
+($M817*'fnd base rates'!J$116)
+($N817*'fnd base rates'!J$117)
+($O817*'fnd base rates'!J$118)
+($P817*VLOOKUP($S817+12,rate_basefnd,10)))
*$R817</f>
        <v>10150.030000000001</v>
      </c>
      <c r="AC817" s="1">
        <f>(($D817*'fnd base rates'!K$107)
+($E817*'fnd base rates'!K$108)
+($F817*'fnd base rates'!K$109)
+($G817*'fnd base rates'!K$110)
+($H817*'fnd base rates'!K$111)
+($I817*'fnd base rates'!K$112)
+($J817*'fnd base rates'!K$113)
+($K817*'fnd base rates'!K$114)
+($M817*'fnd base rates'!K$116)
+($N817*'fnd base rates'!K$117)
+($O817*'fnd base rates'!K$118)
+($P817*VLOOKUP($S817+12,rate_basefnd,11)))
*$R817</f>
        <v>17250.8982</v>
      </c>
      <c r="AD817" s="1">
        <f>(($D817*'fnd base rates'!L$107)
+($E817*'fnd base rates'!L$108)
+($F817*'fnd base rates'!L$109)
+($G817*'fnd base rates'!L$110)
+($H817*'fnd base rates'!L$111)
+($I817*'fnd base rates'!L$112)
+($J817*'fnd base rates'!L$113)
+($K817*'fnd base rates'!L$114)
+($M817*'fnd base rates'!L$116)
+($N817*'fnd base rates'!L$117)
+($O817*'fnd base rates'!L$118)
+($P817*VLOOKUP($S817+12,rate_basefnd,12)))</f>
        <v>21723.700199999999</v>
      </c>
      <c r="AE817" s="1">
        <f>(($D817*'fnd base rates'!M$107)
+($E817*'fnd base rates'!M$108)
+($F817*'fnd base rates'!M$109)
+($G817*'fnd base rates'!M$110)
+($H817*'fnd base rates'!M$111)
+($I817*'fnd base rates'!M$112)
+($J817*'fnd base rates'!M$113)
+($K817*'fnd base rates'!M$114)
+($M817*'fnd base rates'!M$116)
+($N817*'fnd base rates'!M$117)
+($O817*'fnd base rates'!M$118)
+($P817*VLOOKUP($S817+12,rate_basefnd,13)))</f>
        <v>0</v>
      </c>
      <c r="AF817" s="4">
        <f t="shared" si="919"/>
        <v>185857.28365</v>
      </c>
      <c r="AH817" s="269">
        <f t="shared" si="920"/>
        <v>489020310</v>
      </c>
      <c r="AI817" s="4" t="str">
        <f t="shared" si="921"/>
        <v>489</v>
      </c>
      <c r="AJ817" s="2" t="str">
        <f t="shared" si="922"/>
        <v>020</v>
      </c>
      <c r="AK817" s="2" t="str">
        <f t="shared" si="923"/>
        <v>310</v>
      </c>
      <c r="AL817" s="4">
        <f t="shared" si="924"/>
        <v>1</v>
      </c>
      <c r="AM817" s="4">
        <f t="shared" si="915"/>
        <v>15</v>
      </c>
      <c r="AN817" s="4">
        <f t="shared" si="925"/>
        <v>185857.28365</v>
      </c>
      <c r="AO817" s="4">
        <f t="shared" si="926"/>
        <v>12390</v>
      </c>
      <c r="AP817" s="4">
        <f t="shared" si="916"/>
        <v>0</v>
      </c>
      <c r="AQ817" s="4">
        <v>12390</v>
      </c>
      <c r="AW817" s="4">
        <v>12390</v>
      </c>
      <c r="AX817" s="5">
        <f t="shared" si="927"/>
        <v>0</v>
      </c>
      <c r="AY817" s="4">
        <v>12390</v>
      </c>
      <c r="AZ817" s="5"/>
      <c r="BB817" s="5">
        <f t="shared" ref="BB817" si="966">BC817-BA817</f>
        <v>0</v>
      </c>
    </row>
    <row r="818" spans="1:54" s="4" customFormat="1">
      <c r="A818" s="269">
        <v>489</v>
      </c>
      <c r="B818" s="2">
        <v>489020645</v>
      </c>
      <c r="C818" s="9" t="s">
        <v>1073</v>
      </c>
      <c r="D818" s="14">
        <f>'fnd enro'!D818</f>
        <v>0</v>
      </c>
      <c r="E818" s="14">
        <f>'fnd enro'!E818</f>
        <v>0</v>
      </c>
      <c r="F818" s="14">
        <f>'fnd enro'!F818</f>
        <v>0</v>
      </c>
      <c r="G818" s="14">
        <f>'fnd enro'!G818</f>
        <v>0</v>
      </c>
      <c r="H818" s="14">
        <f>'fnd enro'!H818</f>
        <v>0</v>
      </c>
      <c r="I818" s="14">
        <f>'fnd enro'!I818</f>
        <v>82</v>
      </c>
      <c r="J818" s="14">
        <f>'fnd enro'!J818</f>
        <v>0</v>
      </c>
      <c r="K818" s="15">
        <f>'fnd enro'!K818</f>
        <v>3.1652</v>
      </c>
      <c r="L818" s="14">
        <f>'fnd enro'!L818</f>
        <v>0</v>
      </c>
      <c r="M818" s="14">
        <f>'fnd enro'!M818</f>
        <v>0</v>
      </c>
      <c r="N818" s="14">
        <f>'fnd enro'!N818</f>
        <v>0</v>
      </c>
      <c r="O818" s="14">
        <f>'fnd enro'!O818</f>
        <v>0</v>
      </c>
      <c r="P818" s="14">
        <f>'fnd enro'!P818</f>
        <v>32</v>
      </c>
      <c r="Q818" s="14">
        <f>'fnd enro'!R818</f>
        <v>82</v>
      </c>
      <c r="R818" s="15">
        <f t="shared" si="918"/>
        <v>1</v>
      </c>
      <c r="S818" s="14">
        <f>VALUE('fnd enro'!Q818)</f>
        <v>10</v>
      </c>
      <c r="T818" s="2"/>
      <c r="U818" s="1">
        <f>(($D818*'fnd base rates'!C$107)
+($E818*'fnd base rates'!C$108)
+($F818*'fnd base rates'!C$109)
+($G818*'fnd base rates'!C$110)
+($H818*'fnd base rates'!C$111)
+($I818*'fnd base rates'!C$112)
+($J818*'fnd base rates'!C$113)
+($K818*'fnd base rates'!C$114)
+($M818*'fnd base rates'!C$116)
+($N818*'fnd base rates'!C$117)
+($O818*'fnd base rates'!C$118)
+($P818*VLOOKUP($S818+12,rate_basefnd,3)))
*$R818</f>
        <v>46527.750372000002</v>
      </c>
      <c r="V818" s="1">
        <f>(($D818*'fnd base rates'!D$107)
+($E818*'fnd base rates'!D$108)
+($F818*'fnd base rates'!D$109)
+($G818*'fnd base rates'!D$110)
+($H818*'fnd base rates'!D$111)
+($I818*'fnd base rates'!D$112)
+($J818*'fnd base rates'!D$113)
+($K818*'fnd base rates'!D$114)
+($M818*'fnd base rates'!D$116)
+($N818*'fnd base rates'!D$117)
+($O818*'fnd base rates'!D$118)
+($P818*VLOOKUP($S818+12,rate_basefnd,4)))
*$R818</f>
        <v>74762.16</v>
      </c>
      <c r="W818" s="1">
        <f>(($D818*'fnd base rates'!E$107)
+($E818*'fnd base rates'!E$108)
+($F818*'fnd base rates'!E$109)
+($G818*'fnd base rates'!E$110)
+($H818*'fnd base rates'!E$111)
+($I818*'fnd base rates'!E$112)
+($J818*'fnd base rates'!E$113)
+($K818*'fnd base rates'!E$114)
+($M818*'fnd base rates'!E$116)
+($N818*'fnd base rates'!E$117)
+($O818*'fnd base rates'!E$118)
+($P818*VLOOKUP($S818+12,rate_basefnd,5)))
*$R818</f>
        <v>520190.510832</v>
      </c>
      <c r="X818" s="1">
        <f>(($D818*'fnd base rates'!F$107)
+($E818*'fnd base rates'!F$108)
+($F818*'fnd base rates'!F$109)
+($G818*'fnd base rates'!F$110)
+($H818*'fnd base rates'!F$111)
+($I818*'fnd base rates'!F$112)
+($J818*'fnd base rates'!F$113)
+($K818*'fnd base rates'!F$114)
+($M818*'fnd base rates'!F$116)
+($N818*'fnd base rates'!F$117)
+($O818*'fnd base rates'!F$118)
+($P818*VLOOKUP($S818+12,rate_basefnd,6)))
*$R818</f>
        <v>72724.685784000001</v>
      </c>
      <c r="Y818" s="1">
        <f>(($D818*'fnd base rates'!G$107)
+($E818*'fnd base rates'!G$108)
+($F818*'fnd base rates'!G$109)
+($G818*'fnd base rates'!G$110)
+($H818*'fnd base rates'!G$111)
+($I818*'fnd base rates'!G$112)
+($J818*'fnd base rates'!G$113)
+($K818*'fnd base rates'!G$114)
+($M818*'fnd base rates'!G$116)
+($N818*'fnd base rates'!G$117)
+($O818*'fnd base rates'!G$118)
+($P818*VLOOKUP($S818+12,rate_basefnd,7)))
*$R818</f>
        <v>19133.469123999999</v>
      </c>
      <c r="Z818" s="1">
        <f>(($D818*'fnd base rates'!H$107)
+($E818*'fnd base rates'!H$108)
+($F818*'fnd base rates'!H$109)
+($G818*'fnd base rates'!H$110)
+($H818*'fnd base rates'!H$111)
+($I818*'fnd base rates'!H$112)
+($J818*'fnd base rates'!H$113)
+($K818*'fnd base rates'!H$114)
+($M818*'fnd base rates'!H$116)
+($N818*'fnd base rates'!H$117)
+($O818*'fnd base rates'!H$118)
+($P818*VLOOKUP($S818+12,rate_basefnd,8)))</f>
        <v>68775.432588000011</v>
      </c>
      <c r="AA818" s="1">
        <f>(($D818*'fnd base rates'!I$107)
+($E818*'fnd base rates'!I$108)
+($F818*'fnd base rates'!I$109)
+($G818*'fnd base rates'!I$110)
+($H818*'fnd base rates'!I$111)
+($I818*'fnd base rates'!I$112)
+($J818*'fnd base rates'!I$113)
+($K818*'fnd base rates'!I$114)
+($M818*'fnd base rates'!I$116)
+($N818*'fnd base rates'!I$117)
+($O818*'fnd base rates'!I$118)
+($P818*VLOOKUP($S818+12,rate_basefnd,9)))
*$R818</f>
        <v>39680.68</v>
      </c>
      <c r="AB818" s="1">
        <f>(($D818*'fnd base rates'!J$107)
+($E818*'fnd base rates'!J$108)
+($F818*'fnd base rates'!J$109)
+($G818*'fnd base rates'!J$110)
+($H818*'fnd base rates'!J$111)
+($I818*'fnd base rates'!J$112)
+($J818*'fnd base rates'!J$113)
+($K818*'fnd base rates'!J$114)
+($M818*'fnd base rates'!J$116)
+($N818*'fnd base rates'!J$117)
+($O818*'fnd base rates'!J$118)
+($P818*VLOOKUP($S818+12,rate_basefnd,10)))
*$R818</f>
        <v>71747.98</v>
      </c>
      <c r="AC818" s="1">
        <f>(($D818*'fnd base rates'!K$107)
+($E818*'fnd base rates'!K$108)
+($F818*'fnd base rates'!K$109)
+($G818*'fnd base rates'!K$110)
+($H818*'fnd base rates'!K$111)
+($I818*'fnd base rates'!K$112)
+($J818*'fnd base rates'!K$113)
+($K818*'fnd base rates'!K$114)
+($M818*'fnd base rates'!K$116)
+($N818*'fnd base rates'!K$117)
+($O818*'fnd base rates'!K$118)
+($P818*VLOOKUP($S818+12,rate_basefnd,11)))
*$R818</f>
        <v>94304.910159999999</v>
      </c>
      <c r="AD818" s="1">
        <f>(($D818*'fnd base rates'!L$107)
+($E818*'fnd base rates'!L$108)
+($F818*'fnd base rates'!L$109)
+($G818*'fnd base rates'!L$110)
+($H818*'fnd base rates'!L$111)
+($I818*'fnd base rates'!L$112)
+($J818*'fnd base rates'!L$113)
+($K818*'fnd base rates'!L$114)
+($M818*'fnd base rates'!L$116)
+($N818*'fnd base rates'!L$117)
+($O818*'fnd base rates'!L$118)
+($P818*VLOOKUP($S818+12,rate_basefnd,12)))</f>
        <v>131257.18776</v>
      </c>
      <c r="AE818" s="1">
        <f>(($D818*'fnd base rates'!M$107)
+($E818*'fnd base rates'!M$108)
+($F818*'fnd base rates'!M$109)
+($G818*'fnd base rates'!M$110)
+($H818*'fnd base rates'!M$111)
+($I818*'fnd base rates'!M$112)
+($J818*'fnd base rates'!M$113)
+($K818*'fnd base rates'!M$114)
+($M818*'fnd base rates'!M$116)
+($N818*'fnd base rates'!M$117)
+($O818*'fnd base rates'!M$118)
+($P818*VLOOKUP($S818+12,rate_basefnd,13)))</f>
        <v>0</v>
      </c>
      <c r="AF818" s="4">
        <f t="shared" si="919"/>
        <v>1139104.7666199999</v>
      </c>
      <c r="AH818" s="269">
        <f t="shared" si="920"/>
        <v>489020645</v>
      </c>
      <c r="AI818" s="4" t="str">
        <f t="shared" si="921"/>
        <v>489</v>
      </c>
      <c r="AJ818" s="2" t="str">
        <f t="shared" si="922"/>
        <v>020</v>
      </c>
      <c r="AK818" s="2" t="str">
        <f t="shared" si="923"/>
        <v>645</v>
      </c>
      <c r="AL818" s="4">
        <f t="shared" si="924"/>
        <v>1</v>
      </c>
      <c r="AM818" s="4">
        <f t="shared" si="915"/>
        <v>82</v>
      </c>
      <c r="AN818" s="4">
        <f t="shared" si="925"/>
        <v>1139104.7666199999</v>
      </c>
      <c r="AO818" s="4">
        <f t="shared" si="926"/>
        <v>13892</v>
      </c>
      <c r="AP818" s="4">
        <f t="shared" si="916"/>
        <v>0</v>
      </c>
      <c r="AQ818" s="4">
        <v>13892</v>
      </c>
      <c r="AW818" s="4">
        <v>13892</v>
      </c>
      <c r="AX818" s="5">
        <f t="shared" si="927"/>
        <v>0</v>
      </c>
      <c r="AY818" s="4">
        <v>13892</v>
      </c>
      <c r="AZ818" s="5"/>
      <c r="BB818" s="5">
        <f t="shared" ref="BB818" si="967">BC818-BA818</f>
        <v>0</v>
      </c>
    </row>
    <row r="819" spans="1:54" s="4" customFormat="1">
      <c r="A819" s="269">
        <v>489</v>
      </c>
      <c r="B819" s="2">
        <v>489020660</v>
      </c>
      <c r="C819" s="9" t="s">
        <v>1073</v>
      </c>
      <c r="D819" s="14">
        <f>'fnd enro'!D819</f>
        <v>0</v>
      </c>
      <c r="E819" s="14">
        <f>'fnd enro'!E819</f>
        <v>0</v>
      </c>
      <c r="F819" s="14">
        <f>'fnd enro'!F819</f>
        <v>0</v>
      </c>
      <c r="G819" s="14">
        <f>'fnd enro'!G819</f>
        <v>0</v>
      </c>
      <c r="H819" s="14">
        <f>'fnd enro'!H819</f>
        <v>0</v>
      </c>
      <c r="I819" s="14">
        <f>'fnd enro'!I819</f>
        <v>14</v>
      </c>
      <c r="J819" s="14">
        <f>'fnd enro'!J819</f>
        <v>0</v>
      </c>
      <c r="K819" s="15">
        <f>'fnd enro'!K819</f>
        <v>0.54039999999999999</v>
      </c>
      <c r="L819" s="14">
        <f>'fnd enro'!L819</f>
        <v>0</v>
      </c>
      <c r="M819" s="14">
        <f>'fnd enro'!M819</f>
        <v>0</v>
      </c>
      <c r="N819" s="14">
        <f>'fnd enro'!N819</f>
        <v>0</v>
      </c>
      <c r="O819" s="14">
        <f>'fnd enro'!O819</f>
        <v>0</v>
      </c>
      <c r="P819" s="14">
        <f>'fnd enro'!P819</f>
        <v>7</v>
      </c>
      <c r="Q819" s="14">
        <f>'fnd enro'!R819</f>
        <v>14</v>
      </c>
      <c r="R819" s="15">
        <f t="shared" si="918"/>
        <v>1</v>
      </c>
      <c r="S819" s="14">
        <f>VALUE('fnd enro'!Q819)</f>
        <v>7</v>
      </c>
      <c r="T819" s="2"/>
      <c r="U819" s="1">
        <f>(($D819*'fnd base rates'!C$107)
+($E819*'fnd base rates'!C$108)
+($F819*'fnd base rates'!C$109)
+($G819*'fnd base rates'!C$110)
+($H819*'fnd base rates'!C$111)
+($I819*'fnd base rates'!C$112)
+($J819*'fnd base rates'!C$113)
+($K819*'fnd base rates'!C$114)
+($M819*'fnd base rates'!C$116)
+($N819*'fnd base rates'!C$117)
+($O819*'fnd base rates'!C$118)
+($P819*VLOOKUP($S819+12,rate_basefnd,3)))
*$R819</f>
        <v>7990.9388440000002</v>
      </c>
      <c r="V819" s="1">
        <f>(($D819*'fnd base rates'!D$107)
+($E819*'fnd base rates'!D$108)
+($F819*'fnd base rates'!D$109)
+($G819*'fnd base rates'!D$110)
+($H819*'fnd base rates'!D$111)
+($I819*'fnd base rates'!D$112)
+($J819*'fnd base rates'!D$113)
+($K819*'fnd base rates'!D$114)
+($M819*'fnd base rates'!D$116)
+($N819*'fnd base rates'!D$117)
+($O819*'fnd base rates'!D$118)
+($P819*VLOOKUP($S819+12,rate_basefnd,4)))
*$R819</f>
        <v>12987.66</v>
      </c>
      <c r="W819" s="1">
        <f>(($D819*'fnd base rates'!E$107)
+($E819*'fnd base rates'!E$108)
+($F819*'fnd base rates'!E$109)
+($G819*'fnd base rates'!E$110)
+($H819*'fnd base rates'!E$111)
+($I819*'fnd base rates'!E$112)
+($J819*'fnd base rates'!E$113)
+($K819*'fnd base rates'!E$114)
+($M819*'fnd base rates'!E$116)
+($N819*'fnd base rates'!E$117)
+($O819*'fnd base rates'!E$118)
+($P819*VLOOKUP($S819+12,rate_basefnd,5)))
*$R819</f>
        <v>90994.615263999993</v>
      </c>
      <c r="X819" s="1">
        <f>(($D819*'fnd base rates'!F$107)
+($E819*'fnd base rates'!F$108)
+($F819*'fnd base rates'!F$109)
+($G819*'fnd base rates'!F$110)
+($H819*'fnd base rates'!F$111)
+($I819*'fnd base rates'!F$112)
+($J819*'fnd base rates'!F$113)
+($K819*'fnd base rates'!F$114)
+($M819*'fnd base rates'!F$116)
+($N819*'fnd base rates'!F$117)
+($O819*'fnd base rates'!F$118)
+($P819*VLOOKUP($S819+12,rate_basefnd,6)))
*$R819</f>
        <v>12416.409768000001</v>
      </c>
      <c r="Y819" s="1">
        <f>(($D819*'fnd base rates'!G$107)
+($E819*'fnd base rates'!G$108)
+($F819*'fnd base rates'!G$109)
+($G819*'fnd base rates'!G$110)
+($H819*'fnd base rates'!G$111)
+($I819*'fnd base rates'!G$112)
+($J819*'fnd base rates'!G$113)
+($K819*'fnd base rates'!G$114)
+($M819*'fnd base rates'!G$116)
+($N819*'fnd base rates'!G$117)
+($O819*'fnd base rates'!G$118)
+($P819*VLOOKUP($S819+12,rate_basefnd,7)))
*$R819</f>
        <v>3372.505948</v>
      </c>
      <c r="Z819" s="1">
        <f>(($D819*'fnd base rates'!H$107)
+($E819*'fnd base rates'!H$108)
+($F819*'fnd base rates'!H$109)
+($G819*'fnd base rates'!H$110)
+($H819*'fnd base rates'!H$111)
+($I819*'fnd base rates'!H$112)
+($J819*'fnd base rates'!H$113)
+($K819*'fnd base rates'!H$114)
+($M819*'fnd base rates'!H$116)
+($N819*'fnd base rates'!H$117)
+($O819*'fnd base rates'!H$118)
+($P819*VLOOKUP($S819+12,rate_basefnd,8)))</f>
        <v>11758.375076</v>
      </c>
      <c r="AA819" s="1">
        <f>(($D819*'fnd base rates'!I$107)
+($E819*'fnd base rates'!I$108)
+($F819*'fnd base rates'!I$109)
+($G819*'fnd base rates'!I$110)
+($H819*'fnd base rates'!I$111)
+($I819*'fnd base rates'!I$112)
+($J819*'fnd base rates'!I$113)
+($K819*'fnd base rates'!I$114)
+($M819*'fnd base rates'!I$116)
+($N819*'fnd base rates'!I$117)
+($O819*'fnd base rates'!I$118)
+($P819*VLOOKUP($S819+12,rate_basefnd,9)))
*$R819</f>
        <v>6863.08</v>
      </c>
      <c r="AB819" s="1">
        <f>(($D819*'fnd base rates'!J$107)
+($E819*'fnd base rates'!J$108)
+($F819*'fnd base rates'!J$109)
+($G819*'fnd base rates'!J$110)
+($H819*'fnd base rates'!J$111)
+($I819*'fnd base rates'!J$112)
+($J819*'fnd base rates'!J$113)
+($K819*'fnd base rates'!J$114)
+($M819*'fnd base rates'!J$116)
+($N819*'fnd base rates'!J$117)
+($O819*'fnd base rates'!J$118)
+($P819*VLOOKUP($S819+12,rate_basefnd,10)))
*$R819</f>
        <v>12708.71</v>
      </c>
      <c r="AC819" s="1">
        <f>(($D819*'fnd base rates'!K$107)
+($E819*'fnd base rates'!K$108)
+($F819*'fnd base rates'!K$109)
+($G819*'fnd base rates'!K$110)
+($H819*'fnd base rates'!K$111)
+($I819*'fnd base rates'!K$112)
+($J819*'fnd base rates'!K$113)
+($K819*'fnd base rates'!K$114)
+($M819*'fnd base rates'!K$116)
+($N819*'fnd base rates'!K$117)
+($O819*'fnd base rates'!K$118)
+($P819*VLOOKUP($S819+12,rate_basefnd,11)))
*$R819</f>
        <v>16100.838320000001</v>
      </c>
      <c r="AD819" s="1">
        <f>(($D819*'fnd base rates'!L$107)
+($E819*'fnd base rates'!L$108)
+($F819*'fnd base rates'!L$109)
+($G819*'fnd base rates'!L$110)
+($H819*'fnd base rates'!L$111)
+($I819*'fnd base rates'!L$112)
+($J819*'fnd base rates'!L$113)
+($K819*'fnd base rates'!L$114)
+($M819*'fnd base rates'!L$116)
+($N819*'fnd base rates'!L$117)
+($O819*'fnd base rates'!L$118)
+($P819*VLOOKUP($S819+12,rate_basefnd,12)))</f>
        <v>22762.623520000001</v>
      </c>
      <c r="AE819" s="1">
        <f>(($D819*'fnd base rates'!M$107)
+($E819*'fnd base rates'!M$108)
+($F819*'fnd base rates'!M$109)
+($G819*'fnd base rates'!M$110)
+($H819*'fnd base rates'!M$111)
+($I819*'fnd base rates'!M$112)
+($J819*'fnd base rates'!M$113)
+($K819*'fnd base rates'!M$114)
+($M819*'fnd base rates'!M$116)
+($N819*'fnd base rates'!M$117)
+($O819*'fnd base rates'!M$118)
+($P819*VLOOKUP($S819+12,rate_basefnd,13)))</f>
        <v>0</v>
      </c>
      <c r="AF819" s="4">
        <f t="shared" si="919"/>
        <v>197955.75673999998</v>
      </c>
      <c r="AH819" s="269">
        <f t="shared" si="920"/>
        <v>489020660</v>
      </c>
      <c r="AI819" s="4" t="str">
        <f t="shared" si="921"/>
        <v>489</v>
      </c>
      <c r="AJ819" s="2" t="str">
        <f t="shared" si="922"/>
        <v>020</v>
      </c>
      <c r="AK819" s="2" t="str">
        <f t="shared" si="923"/>
        <v>660</v>
      </c>
      <c r="AL819" s="4">
        <f t="shared" si="924"/>
        <v>1</v>
      </c>
      <c r="AM819" s="4">
        <f t="shared" si="915"/>
        <v>14</v>
      </c>
      <c r="AN819" s="4">
        <f t="shared" si="925"/>
        <v>197955.75673999998</v>
      </c>
      <c r="AO819" s="4">
        <f t="shared" si="926"/>
        <v>14140</v>
      </c>
      <c r="AP819" s="4">
        <f t="shared" si="916"/>
        <v>0</v>
      </c>
      <c r="AQ819" s="4">
        <v>14140</v>
      </c>
      <c r="AW819" s="4">
        <v>14140</v>
      </c>
      <c r="AX819" s="5">
        <f t="shared" si="927"/>
        <v>0</v>
      </c>
      <c r="AY819" s="4">
        <v>14140</v>
      </c>
      <c r="AZ819" s="5"/>
      <c r="BB819" s="5">
        <f t="shared" ref="BB819" si="968">BC819-BA819</f>
        <v>0</v>
      </c>
    </row>
    <row r="820" spans="1:54" s="4" customFormat="1">
      <c r="A820" s="269">
        <v>489</v>
      </c>
      <c r="B820" s="2">
        <v>489020712</v>
      </c>
      <c r="C820" s="9" t="s">
        <v>1073</v>
      </c>
      <c r="D820" s="14">
        <f>'fnd enro'!D820</f>
        <v>0</v>
      </c>
      <c r="E820" s="14">
        <f>'fnd enro'!E820</f>
        <v>0</v>
      </c>
      <c r="F820" s="14">
        <f>'fnd enro'!F820</f>
        <v>0</v>
      </c>
      <c r="G820" s="14">
        <f>'fnd enro'!G820</f>
        <v>0</v>
      </c>
      <c r="H820" s="14">
        <f>'fnd enro'!H820</f>
        <v>0</v>
      </c>
      <c r="I820" s="14">
        <f>'fnd enro'!I820</f>
        <v>33</v>
      </c>
      <c r="J820" s="14">
        <f>'fnd enro'!J820</f>
        <v>0</v>
      </c>
      <c r="K820" s="15">
        <f>'fnd enro'!K820</f>
        <v>1.2738</v>
      </c>
      <c r="L820" s="14">
        <f>'fnd enro'!L820</f>
        <v>0</v>
      </c>
      <c r="M820" s="14">
        <f>'fnd enro'!M820</f>
        <v>0</v>
      </c>
      <c r="N820" s="14">
        <f>'fnd enro'!N820</f>
        <v>0</v>
      </c>
      <c r="O820" s="14">
        <f>'fnd enro'!O820</f>
        <v>0</v>
      </c>
      <c r="P820" s="14">
        <f>'fnd enro'!P820</f>
        <v>7</v>
      </c>
      <c r="Q820" s="14">
        <f>'fnd enro'!R820</f>
        <v>33</v>
      </c>
      <c r="R820" s="15">
        <f t="shared" si="918"/>
        <v>1</v>
      </c>
      <c r="S820" s="14">
        <f>VALUE('fnd enro'!Q820)</f>
        <v>7</v>
      </c>
      <c r="T820" s="2"/>
      <c r="U820" s="1">
        <f>(($D820*'fnd base rates'!C$107)
+($E820*'fnd base rates'!C$108)
+($F820*'fnd base rates'!C$109)
+($G820*'fnd base rates'!C$110)
+($H820*'fnd base rates'!C$111)
+($I820*'fnd base rates'!C$112)
+($J820*'fnd base rates'!C$113)
+($K820*'fnd base rates'!C$114)
+($M820*'fnd base rates'!C$116)
+($N820*'fnd base rates'!C$117)
+($O820*'fnd base rates'!C$118)
+($P820*VLOOKUP($S820+12,rate_basefnd,3)))
*$R820</f>
        <v>18183.704418000001</v>
      </c>
      <c r="V820" s="1">
        <f>(($D820*'fnd base rates'!D$107)
+($E820*'fnd base rates'!D$108)
+($F820*'fnd base rates'!D$109)
+($G820*'fnd base rates'!D$110)
+($H820*'fnd base rates'!D$111)
+($I820*'fnd base rates'!D$112)
+($J820*'fnd base rates'!D$113)
+($K820*'fnd base rates'!D$114)
+($M820*'fnd base rates'!D$116)
+($N820*'fnd base rates'!D$117)
+($O820*'fnd base rates'!D$118)
+($P820*VLOOKUP($S820+12,rate_basefnd,4)))
*$R820</f>
        <v>27524.180000000004</v>
      </c>
      <c r="W820" s="1">
        <f>(($D820*'fnd base rates'!E$107)
+($E820*'fnd base rates'!E$108)
+($F820*'fnd base rates'!E$109)
+($G820*'fnd base rates'!E$110)
+($H820*'fnd base rates'!E$111)
+($I820*'fnd base rates'!E$112)
+($J820*'fnd base rates'!E$113)
+($K820*'fnd base rates'!E$114)
+($M820*'fnd base rates'!E$116)
+($N820*'fnd base rates'!E$117)
+($O820*'fnd base rates'!E$118)
+($P820*VLOOKUP($S820+12,rate_basefnd,5)))
*$R820</f>
        <v>184326.42240799998</v>
      </c>
      <c r="X820" s="1">
        <f>(($D820*'fnd base rates'!F$107)
+($E820*'fnd base rates'!F$108)
+($F820*'fnd base rates'!F$109)
+($G820*'fnd base rates'!F$110)
+($H820*'fnd base rates'!F$111)
+($I820*'fnd base rates'!F$112)
+($J820*'fnd base rates'!F$113)
+($K820*'fnd base rates'!F$114)
+($M820*'fnd base rates'!F$116)
+($N820*'fnd base rates'!F$117)
+($O820*'fnd base rates'!F$118)
+($P820*VLOOKUP($S820+12,rate_basefnd,6)))
*$R820</f>
        <v>29267.251596000002</v>
      </c>
      <c r="Y820" s="1">
        <f>(($D820*'fnd base rates'!G$107)
+($E820*'fnd base rates'!G$108)
+($F820*'fnd base rates'!G$109)
+($G820*'fnd base rates'!G$110)
+($H820*'fnd base rates'!G$111)
+($I820*'fnd base rates'!G$112)
+($J820*'fnd base rates'!G$113)
+($K820*'fnd base rates'!G$114)
+($M820*'fnd base rates'!G$116)
+($N820*'fnd base rates'!G$117)
+($O820*'fnd base rates'!G$118)
+($P820*VLOOKUP($S820+12,rate_basefnd,7)))
*$R820</f>
        <v>6486.2883060000004</v>
      </c>
      <c r="Z820" s="1">
        <f>(($D820*'fnd base rates'!H$107)
+($E820*'fnd base rates'!H$108)
+($F820*'fnd base rates'!H$109)
+($G820*'fnd base rates'!H$110)
+($H820*'fnd base rates'!H$111)
+($I820*'fnd base rates'!H$112)
+($J820*'fnd base rates'!H$113)
+($K820*'fnd base rates'!H$114)
+($M820*'fnd base rates'!H$116)
+($N820*'fnd base rates'!H$117)
+($O820*'fnd base rates'!H$118)
+($P820*VLOOKUP($S820+12,rate_basefnd,8)))</f>
        <v>27491.874822000002</v>
      </c>
      <c r="AA820" s="1">
        <f>(($D820*'fnd base rates'!I$107)
+($E820*'fnd base rates'!I$108)
+($F820*'fnd base rates'!I$109)
+($G820*'fnd base rates'!I$110)
+($H820*'fnd base rates'!I$111)
+($I820*'fnd base rates'!I$112)
+($J820*'fnd base rates'!I$113)
+($K820*'fnd base rates'!I$114)
+($M820*'fnd base rates'!I$116)
+($N820*'fnd base rates'!I$117)
+($O820*'fnd base rates'!I$118)
+($P820*VLOOKUP($S820+12,rate_basefnd,9)))
*$R820</f>
        <v>14955.94</v>
      </c>
      <c r="AB820" s="1">
        <f>(($D820*'fnd base rates'!J$107)
+($E820*'fnd base rates'!J$108)
+($F820*'fnd base rates'!J$109)
+($G820*'fnd base rates'!J$110)
+($H820*'fnd base rates'!J$111)
+($I820*'fnd base rates'!J$112)
+($J820*'fnd base rates'!J$113)
+($K820*'fnd base rates'!J$114)
+($M820*'fnd base rates'!J$116)
+($N820*'fnd base rates'!J$117)
+($O820*'fnd base rates'!J$118)
+($P820*VLOOKUP($S820+12,rate_basefnd,10)))
*$R820</f>
        <v>23609.96</v>
      </c>
      <c r="AC820" s="1">
        <f>(($D820*'fnd base rates'!K$107)
+($E820*'fnd base rates'!K$108)
+($F820*'fnd base rates'!K$109)
+($G820*'fnd base rates'!K$110)
+($H820*'fnd base rates'!K$111)
+($I820*'fnd base rates'!K$112)
+($J820*'fnd base rates'!K$113)
+($K820*'fnd base rates'!K$114)
+($M820*'fnd base rates'!K$116)
+($N820*'fnd base rates'!K$117)
+($O820*'fnd base rates'!K$118)
+($P820*VLOOKUP($S820+12,rate_basefnd,11)))
*$R820</f>
        <v>37951.976040000001</v>
      </c>
      <c r="AD820" s="1">
        <f>(($D820*'fnd base rates'!L$107)
+($E820*'fnd base rates'!L$108)
+($F820*'fnd base rates'!L$109)
+($G820*'fnd base rates'!L$110)
+($H820*'fnd base rates'!L$111)
+($I820*'fnd base rates'!L$112)
+($J820*'fnd base rates'!L$113)
+($K820*'fnd base rates'!L$114)
+($M820*'fnd base rates'!L$116)
+($N820*'fnd base rates'!L$117)
+($O820*'fnd base rates'!L$118)
+($P820*VLOOKUP($S820+12,rate_basefnd,12)))</f>
        <v>48776.030440000002</v>
      </c>
      <c r="AE820" s="1">
        <f>(($D820*'fnd base rates'!M$107)
+($E820*'fnd base rates'!M$108)
+($F820*'fnd base rates'!M$109)
+($G820*'fnd base rates'!M$110)
+($H820*'fnd base rates'!M$111)
+($I820*'fnd base rates'!M$112)
+($J820*'fnd base rates'!M$113)
+($K820*'fnd base rates'!M$114)
+($M820*'fnd base rates'!M$116)
+($N820*'fnd base rates'!M$117)
+($O820*'fnd base rates'!M$118)
+($P820*VLOOKUP($S820+12,rate_basefnd,13)))</f>
        <v>0</v>
      </c>
      <c r="AF820" s="4">
        <f t="shared" si="919"/>
        <v>418573.62802999996</v>
      </c>
      <c r="AH820" s="269">
        <f t="shared" si="920"/>
        <v>489020712</v>
      </c>
      <c r="AI820" s="4" t="str">
        <f t="shared" si="921"/>
        <v>489</v>
      </c>
      <c r="AJ820" s="2" t="str">
        <f t="shared" si="922"/>
        <v>020</v>
      </c>
      <c r="AK820" s="2" t="str">
        <f t="shared" si="923"/>
        <v>712</v>
      </c>
      <c r="AL820" s="4">
        <f t="shared" si="924"/>
        <v>1</v>
      </c>
      <c r="AM820" s="4">
        <f t="shared" si="915"/>
        <v>33</v>
      </c>
      <c r="AN820" s="4">
        <f t="shared" si="925"/>
        <v>418573.62802999996</v>
      </c>
      <c r="AO820" s="4">
        <f t="shared" si="926"/>
        <v>12684</v>
      </c>
      <c r="AP820" s="4">
        <f t="shared" si="916"/>
        <v>0</v>
      </c>
      <c r="AQ820" s="4">
        <v>12684</v>
      </c>
      <c r="AW820" s="4">
        <v>12684</v>
      </c>
      <c r="AX820" s="5">
        <f t="shared" si="927"/>
        <v>0</v>
      </c>
      <c r="AY820" s="4">
        <v>12684</v>
      </c>
      <c r="AZ820" s="5"/>
      <c r="BB820" s="5">
        <f t="shared" ref="BB820" si="969">BC820-BA820</f>
        <v>0</v>
      </c>
    </row>
    <row r="821" spans="1:54" s="4" customFormat="1">
      <c r="A821" s="269">
        <v>491</v>
      </c>
      <c r="B821" s="2">
        <v>491095072</v>
      </c>
      <c r="C821" s="9" t="s">
        <v>312</v>
      </c>
      <c r="D821" s="14">
        <f>'fnd enro'!D821</f>
        <v>0</v>
      </c>
      <c r="E821" s="14">
        <f>'fnd enro'!E821</f>
        <v>0</v>
      </c>
      <c r="F821" s="14">
        <f>'fnd enro'!F821</f>
        <v>0</v>
      </c>
      <c r="G821" s="14">
        <f>'fnd enro'!G821</f>
        <v>1</v>
      </c>
      <c r="H821" s="14">
        <f>'fnd enro'!H821</f>
        <v>2</v>
      </c>
      <c r="I821" s="14">
        <f>'fnd enro'!I821</f>
        <v>0</v>
      </c>
      <c r="J821" s="14">
        <f>'fnd enro'!J821</f>
        <v>0</v>
      </c>
      <c r="K821" s="15">
        <f>'fnd enro'!K821</f>
        <v>0.1158</v>
      </c>
      <c r="L821" s="14">
        <f>'fnd enro'!L821</f>
        <v>0</v>
      </c>
      <c r="M821" s="14">
        <f>'fnd enro'!M821</f>
        <v>1</v>
      </c>
      <c r="N821" s="14">
        <f>'fnd enro'!N821</f>
        <v>1</v>
      </c>
      <c r="O821" s="14">
        <f>'fnd enro'!O821</f>
        <v>0</v>
      </c>
      <c r="P821" s="14">
        <f>'fnd enro'!P821</f>
        <v>3</v>
      </c>
      <c r="Q821" s="14">
        <f>'fnd enro'!R821</f>
        <v>3</v>
      </c>
      <c r="R821" s="15">
        <f t="shared" si="918"/>
        <v>1</v>
      </c>
      <c r="S821" s="14">
        <f>VALUE('fnd enro'!Q821)</f>
        <v>6</v>
      </c>
      <c r="T821" s="2"/>
      <c r="U821" s="1">
        <f>(($D821*'fnd base rates'!C$107)
+($E821*'fnd base rates'!C$108)
+($F821*'fnd base rates'!C$109)
+($G821*'fnd base rates'!C$110)
+($H821*'fnd base rates'!C$111)
+($I821*'fnd base rates'!C$112)
+($J821*'fnd base rates'!C$113)
+($K821*'fnd base rates'!C$114)
+($M821*'fnd base rates'!C$116)
+($N821*'fnd base rates'!C$117)
+($O821*'fnd base rates'!C$118)
+($P821*VLOOKUP($S821+12,rate_basefnd,3)))
*$R821</f>
        <v>2012.584038</v>
      </c>
      <c r="V821" s="1">
        <f>(($D821*'fnd base rates'!D$107)
+($E821*'fnd base rates'!D$108)
+($F821*'fnd base rates'!D$109)
+($G821*'fnd base rates'!D$110)
+($H821*'fnd base rates'!D$111)
+($I821*'fnd base rates'!D$112)
+($J821*'fnd base rates'!D$113)
+($K821*'fnd base rates'!D$114)
+($M821*'fnd base rates'!D$116)
+($N821*'fnd base rates'!D$117)
+($O821*'fnd base rates'!D$118)
+($P821*VLOOKUP($S821+12,rate_basefnd,4)))
*$R821</f>
        <v>3584.2000000000003</v>
      </c>
      <c r="W821" s="1">
        <f>(($D821*'fnd base rates'!E$107)
+($E821*'fnd base rates'!E$108)
+($F821*'fnd base rates'!E$109)
+($G821*'fnd base rates'!E$110)
+($H821*'fnd base rates'!E$111)
+($I821*'fnd base rates'!E$112)
+($J821*'fnd base rates'!E$113)
+($K821*'fnd base rates'!E$114)
+($M821*'fnd base rates'!E$116)
+($N821*'fnd base rates'!E$117)
+($O821*'fnd base rates'!E$118)
+($P821*VLOOKUP($S821+12,rate_basefnd,5)))
*$R821</f>
        <v>22377.201128000001</v>
      </c>
      <c r="X821" s="1">
        <f>(($D821*'fnd base rates'!F$107)
+($E821*'fnd base rates'!F$108)
+($F821*'fnd base rates'!F$109)
+($G821*'fnd base rates'!F$110)
+($H821*'fnd base rates'!F$111)
+($I821*'fnd base rates'!F$112)
+($J821*'fnd base rates'!F$113)
+($K821*'fnd base rates'!F$114)
+($M821*'fnd base rates'!F$116)
+($N821*'fnd base rates'!F$117)
+($O821*'fnd base rates'!F$118)
+($P821*VLOOKUP($S821+12,rate_basefnd,6)))
*$R821</f>
        <v>3602.0492360000003</v>
      </c>
      <c r="Y821" s="1">
        <f>(($D821*'fnd base rates'!G$107)
+($E821*'fnd base rates'!G$108)
+($F821*'fnd base rates'!G$109)
+($G821*'fnd base rates'!G$110)
+($H821*'fnd base rates'!G$111)
+($I821*'fnd base rates'!G$112)
+($J821*'fnd base rates'!G$113)
+($K821*'fnd base rates'!G$114)
+($M821*'fnd base rates'!G$116)
+($N821*'fnd base rates'!G$117)
+($O821*'fnd base rates'!G$118)
+($P821*VLOOKUP($S821+12,rate_basefnd,7)))
*$R821</f>
        <v>1035.7698460000001</v>
      </c>
      <c r="Z821" s="1">
        <f>(($D821*'fnd base rates'!H$107)
+($E821*'fnd base rates'!H$108)
+($F821*'fnd base rates'!H$109)
+($G821*'fnd base rates'!H$110)
+($H821*'fnd base rates'!H$111)
+($I821*'fnd base rates'!H$112)
+($J821*'fnd base rates'!H$113)
+($K821*'fnd base rates'!H$114)
+($M821*'fnd base rates'!H$116)
+($N821*'fnd base rates'!H$117)
+($O821*'fnd base rates'!H$118)
+($P821*VLOOKUP($S821+12,rate_basefnd,8)))</f>
        <v>1897.3668020000002</v>
      </c>
      <c r="AA821" s="1">
        <f>(($D821*'fnd base rates'!I$107)
+($E821*'fnd base rates'!I$108)
+($F821*'fnd base rates'!I$109)
+($G821*'fnd base rates'!I$110)
+($H821*'fnd base rates'!I$111)
+($I821*'fnd base rates'!I$112)
+($J821*'fnd base rates'!I$113)
+($K821*'fnd base rates'!I$114)
+($M821*'fnd base rates'!I$116)
+($N821*'fnd base rates'!I$117)
+($O821*'fnd base rates'!I$118)
+($P821*VLOOKUP($S821+12,rate_basefnd,9)))
*$R821</f>
        <v>1553.34</v>
      </c>
      <c r="AB821" s="1">
        <f>(($D821*'fnd base rates'!J$107)
+($E821*'fnd base rates'!J$108)
+($F821*'fnd base rates'!J$109)
+($G821*'fnd base rates'!J$110)
+($H821*'fnd base rates'!J$111)
+($I821*'fnd base rates'!J$112)
+($J821*'fnd base rates'!J$113)
+($K821*'fnd base rates'!J$114)
+($M821*'fnd base rates'!J$116)
+($N821*'fnd base rates'!J$117)
+($O821*'fnd base rates'!J$118)
+($P821*VLOOKUP($S821+12,rate_basefnd,10)))
*$R821</f>
        <v>2602.13</v>
      </c>
      <c r="AC821" s="1">
        <f>(($D821*'fnd base rates'!K$107)
+($E821*'fnd base rates'!K$108)
+($F821*'fnd base rates'!K$109)
+($G821*'fnd base rates'!K$110)
+($H821*'fnd base rates'!K$111)
+($I821*'fnd base rates'!K$112)
+($J821*'fnd base rates'!K$113)
+($K821*'fnd base rates'!K$114)
+($M821*'fnd base rates'!K$116)
+($N821*'fnd base rates'!K$117)
+($O821*'fnd base rates'!K$118)
+($P821*VLOOKUP($S821+12,rate_basefnd,11)))
*$R821</f>
        <v>4088.2596399999993</v>
      </c>
      <c r="AD821" s="1">
        <f>(($D821*'fnd base rates'!L$107)
+($E821*'fnd base rates'!L$108)
+($F821*'fnd base rates'!L$109)
+($G821*'fnd base rates'!L$110)
+($H821*'fnd base rates'!L$111)
+($I821*'fnd base rates'!L$112)
+($J821*'fnd base rates'!L$113)
+($K821*'fnd base rates'!L$114)
+($M821*'fnd base rates'!L$116)
+($N821*'fnd base rates'!L$117)
+($O821*'fnd base rates'!L$118)
+($P821*VLOOKUP($S821+12,rate_basefnd,12)))</f>
        <v>6503.6900400000004</v>
      </c>
      <c r="AE821" s="1">
        <f>(($D821*'fnd base rates'!M$107)
+($E821*'fnd base rates'!M$108)
+($F821*'fnd base rates'!M$109)
+($G821*'fnd base rates'!M$110)
+($H821*'fnd base rates'!M$111)
+($I821*'fnd base rates'!M$112)
+($J821*'fnd base rates'!M$113)
+($K821*'fnd base rates'!M$114)
+($M821*'fnd base rates'!M$116)
+($N821*'fnd base rates'!M$117)
+($O821*'fnd base rates'!M$118)
+($P821*VLOOKUP($S821+12,rate_basefnd,13)))</f>
        <v>0</v>
      </c>
      <c r="AF821" s="4">
        <f t="shared" si="919"/>
        <v>49256.590729999989</v>
      </c>
      <c r="AH821" s="269">
        <f t="shared" si="920"/>
        <v>491095072</v>
      </c>
      <c r="AI821" s="4" t="str">
        <f t="shared" si="921"/>
        <v>491</v>
      </c>
      <c r="AJ821" s="2" t="str">
        <f t="shared" si="922"/>
        <v>095</v>
      </c>
      <c r="AK821" s="2" t="str">
        <f t="shared" si="923"/>
        <v>072</v>
      </c>
      <c r="AL821" s="4">
        <f t="shared" si="924"/>
        <v>1</v>
      </c>
      <c r="AM821" s="4">
        <f t="shared" si="915"/>
        <v>3</v>
      </c>
      <c r="AN821" s="4">
        <f t="shared" si="925"/>
        <v>49256.590729999989</v>
      </c>
      <c r="AO821" s="4">
        <f t="shared" si="926"/>
        <v>16419</v>
      </c>
      <c r="AP821" s="4">
        <f t="shared" si="916"/>
        <v>0</v>
      </c>
      <c r="AQ821" s="4">
        <v>16419</v>
      </c>
      <c r="AW821" s="4">
        <v>16419</v>
      </c>
      <c r="AX821" s="5">
        <f t="shared" si="927"/>
        <v>0</v>
      </c>
      <c r="AY821" s="4">
        <v>16419</v>
      </c>
      <c r="AZ821" s="5"/>
      <c r="BB821" s="5">
        <f t="shared" ref="BB821" si="970">BC821-BA821</f>
        <v>0</v>
      </c>
    </row>
    <row r="822" spans="1:54" s="4" customFormat="1">
      <c r="A822" s="269">
        <v>491</v>
      </c>
      <c r="B822" s="2">
        <v>491095095</v>
      </c>
      <c r="C822" s="9" t="s">
        <v>312</v>
      </c>
      <c r="D822" s="14">
        <f>'fnd enro'!D822</f>
        <v>0</v>
      </c>
      <c r="E822" s="14">
        <f>'fnd enro'!E822</f>
        <v>0</v>
      </c>
      <c r="F822" s="14">
        <f>'fnd enro'!F822</f>
        <v>104</v>
      </c>
      <c r="G822" s="14">
        <f>'fnd enro'!G822</f>
        <v>513</v>
      </c>
      <c r="H822" s="14">
        <f>'fnd enro'!H822</f>
        <v>299</v>
      </c>
      <c r="I822" s="14">
        <f>'fnd enro'!I822</f>
        <v>278</v>
      </c>
      <c r="J822" s="14">
        <f>'fnd enro'!J822</f>
        <v>0</v>
      </c>
      <c r="K822" s="15">
        <f>'fnd enro'!K822</f>
        <v>46.0884</v>
      </c>
      <c r="L822" s="14">
        <f>'fnd enro'!L822</f>
        <v>0</v>
      </c>
      <c r="M822" s="14">
        <f>'fnd enro'!M822</f>
        <v>129</v>
      </c>
      <c r="N822" s="14">
        <f>'fnd enro'!N822</f>
        <v>15</v>
      </c>
      <c r="O822" s="14">
        <f>'fnd enro'!O822</f>
        <v>65</v>
      </c>
      <c r="P822" s="14">
        <f>'fnd enro'!P822</f>
        <v>807</v>
      </c>
      <c r="Q822" s="14">
        <f>'fnd enro'!R822</f>
        <v>1194</v>
      </c>
      <c r="R822" s="15">
        <f t="shared" si="918"/>
        <v>1</v>
      </c>
      <c r="S822" s="14">
        <f>VALUE('fnd enro'!Q822)</f>
        <v>12</v>
      </c>
      <c r="T822" s="2"/>
      <c r="U822" s="1">
        <f>(($D822*'fnd base rates'!C$107)
+($E822*'fnd base rates'!C$108)
+($F822*'fnd base rates'!C$109)
+($G822*'fnd base rates'!C$110)
+($H822*'fnd base rates'!C$111)
+($I822*'fnd base rates'!C$112)
+($J822*'fnd base rates'!C$113)
+($K822*'fnd base rates'!C$114)
+($M822*'fnd base rates'!C$116)
+($N822*'fnd base rates'!C$117)
+($O822*'fnd base rates'!C$118)
+($P822*VLOOKUP($S822+12,rate_basefnd,3)))
*$R822</f>
        <v>732613.42712400015</v>
      </c>
      <c r="V822" s="1">
        <f>(($D822*'fnd base rates'!D$107)
+($E822*'fnd base rates'!D$108)
+($F822*'fnd base rates'!D$109)
+($G822*'fnd base rates'!D$110)
+($H822*'fnd base rates'!D$111)
+($I822*'fnd base rates'!D$112)
+($J822*'fnd base rates'!D$113)
+($K822*'fnd base rates'!D$114)
+($M822*'fnd base rates'!D$116)
+($N822*'fnd base rates'!D$117)
+($O822*'fnd base rates'!D$118)
+($P822*VLOOKUP($S822+12,rate_basefnd,4)))
*$R822</f>
        <v>1286647.6399999999</v>
      </c>
      <c r="W822" s="1">
        <f>(($D822*'fnd base rates'!E$107)
+($E822*'fnd base rates'!E$108)
+($F822*'fnd base rates'!E$109)
+($G822*'fnd base rates'!E$110)
+($H822*'fnd base rates'!E$111)
+($I822*'fnd base rates'!E$112)
+($J822*'fnd base rates'!E$113)
+($K822*'fnd base rates'!E$114)
+($M822*'fnd base rates'!E$116)
+($N822*'fnd base rates'!E$117)
+($O822*'fnd base rates'!E$118)
+($P822*VLOOKUP($S822+12,rate_basefnd,5)))
*$R822</f>
        <v>8334631.678944001</v>
      </c>
      <c r="X822" s="1">
        <f>(($D822*'fnd base rates'!F$107)
+($E822*'fnd base rates'!F$108)
+($F822*'fnd base rates'!F$109)
+($G822*'fnd base rates'!F$110)
+($H822*'fnd base rates'!F$111)
+($I822*'fnd base rates'!F$112)
+($J822*'fnd base rates'!F$113)
+($K822*'fnd base rates'!F$114)
+($M822*'fnd base rates'!F$116)
+($N822*'fnd base rates'!F$117)
+($O822*'fnd base rates'!F$118)
+($P822*VLOOKUP($S822+12,rate_basefnd,6)))
*$R822</f>
        <v>1350816.5359280002</v>
      </c>
      <c r="Y822" s="1">
        <f>(($D822*'fnd base rates'!G$107)
+($E822*'fnd base rates'!G$108)
+($F822*'fnd base rates'!G$109)
+($G822*'fnd base rates'!G$110)
+($H822*'fnd base rates'!G$111)
+($I822*'fnd base rates'!G$112)
+($J822*'fnd base rates'!G$113)
+($K822*'fnd base rates'!G$114)
+($M822*'fnd base rates'!G$116)
+($N822*'fnd base rates'!G$117)
+($O822*'fnd base rates'!G$118)
+($P822*VLOOKUP($S822+12,rate_basefnd,7)))
*$R822</f>
        <v>362432.64870799996</v>
      </c>
      <c r="Z822" s="1">
        <f>(($D822*'fnd base rates'!H$107)
+($E822*'fnd base rates'!H$108)
+($F822*'fnd base rates'!H$109)
+($G822*'fnd base rates'!H$110)
+($H822*'fnd base rates'!H$111)
+($I822*'fnd base rates'!H$112)
+($J822*'fnd base rates'!H$113)
+($K822*'fnd base rates'!H$114)
+($M822*'fnd base rates'!H$116)
+($N822*'fnd base rates'!H$117)
+($O822*'fnd base rates'!H$118)
+($P822*VLOOKUP($S822+12,rate_basefnd,8)))</f>
        <v>760484.70719600003</v>
      </c>
      <c r="AA822" s="1">
        <f>(($D822*'fnd base rates'!I$107)
+($E822*'fnd base rates'!I$108)
+($F822*'fnd base rates'!I$109)
+($G822*'fnd base rates'!I$110)
+($H822*'fnd base rates'!I$111)
+($I822*'fnd base rates'!I$112)
+($J822*'fnd base rates'!I$113)
+($K822*'fnd base rates'!I$114)
+($M822*'fnd base rates'!I$116)
+($N822*'fnd base rates'!I$117)
+($O822*'fnd base rates'!I$118)
+($P822*VLOOKUP($S822+12,rate_basefnd,9)))
*$R822</f>
        <v>564605.56000000006</v>
      </c>
      <c r="AB822" s="1">
        <f>(($D822*'fnd base rates'!J$107)
+($E822*'fnd base rates'!J$108)
+($F822*'fnd base rates'!J$109)
+($G822*'fnd base rates'!J$110)
+($H822*'fnd base rates'!J$111)
+($I822*'fnd base rates'!J$112)
+($J822*'fnd base rates'!J$113)
+($K822*'fnd base rates'!J$114)
+($M822*'fnd base rates'!J$116)
+($N822*'fnd base rates'!J$117)
+($O822*'fnd base rates'!J$118)
+($P822*VLOOKUP($S822+12,rate_basefnd,10)))
*$R822</f>
        <v>1018383.77</v>
      </c>
      <c r="AC822" s="1">
        <f>(($D822*'fnd base rates'!K$107)
+($E822*'fnd base rates'!K$108)
+($F822*'fnd base rates'!K$109)
+($G822*'fnd base rates'!K$110)
+($H822*'fnd base rates'!K$111)
+($I822*'fnd base rates'!K$112)
+($J822*'fnd base rates'!K$113)
+($K822*'fnd base rates'!K$114)
+($M822*'fnd base rates'!K$116)
+($N822*'fnd base rates'!K$117)
+($O822*'fnd base rates'!K$118)
+($P822*VLOOKUP($S822+12,rate_basefnd,11)))
*$R822</f>
        <v>1415387.0967199998</v>
      </c>
      <c r="AD822" s="1">
        <f>(($D822*'fnd base rates'!L$107)
+($E822*'fnd base rates'!L$108)
+($F822*'fnd base rates'!L$109)
+($G822*'fnd base rates'!L$110)
+($H822*'fnd base rates'!L$111)
+($I822*'fnd base rates'!L$112)
+($J822*'fnd base rates'!L$113)
+($K822*'fnd base rates'!L$114)
+($M822*'fnd base rates'!L$116)
+($N822*'fnd base rates'!L$117)
+($O822*'fnd base rates'!L$118)
+($P822*VLOOKUP($S822+12,rate_basefnd,12)))</f>
        <v>2314046.9359200001</v>
      </c>
      <c r="AE822" s="1">
        <f>(($D822*'fnd base rates'!M$107)
+($E822*'fnd base rates'!M$108)
+($F822*'fnd base rates'!M$109)
+($G822*'fnd base rates'!M$110)
+($H822*'fnd base rates'!M$111)
+($I822*'fnd base rates'!M$112)
+($J822*'fnd base rates'!M$113)
+($K822*'fnd base rates'!M$114)
+($M822*'fnd base rates'!M$116)
+($N822*'fnd base rates'!M$117)
+($O822*'fnd base rates'!M$118)
+($P822*VLOOKUP($S822+12,rate_basefnd,13)))</f>
        <v>0</v>
      </c>
      <c r="AF822" s="4">
        <f t="shared" si="919"/>
        <v>18140050.000540003</v>
      </c>
      <c r="AH822" s="269">
        <f t="shared" si="920"/>
        <v>491095095</v>
      </c>
      <c r="AI822" s="4" t="str">
        <f t="shared" si="921"/>
        <v>491</v>
      </c>
      <c r="AJ822" s="2" t="str">
        <f t="shared" si="922"/>
        <v>095</v>
      </c>
      <c r="AK822" s="2" t="str">
        <f t="shared" si="923"/>
        <v>095</v>
      </c>
      <c r="AL822" s="4">
        <f t="shared" si="924"/>
        <v>1</v>
      </c>
      <c r="AM822" s="4">
        <f t="shared" si="915"/>
        <v>1194</v>
      </c>
      <c r="AN822" s="4">
        <f t="shared" si="925"/>
        <v>18140050.000540003</v>
      </c>
      <c r="AO822" s="4">
        <f t="shared" si="926"/>
        <v>15193</v>
      </c>
      <c r="AP822" s="4">
        <f t="shared" si="916"/>
        <v>0</v>
      </c>
      <c r="AQ822" s="4">
        <v>15193</v>
      </c>
      <c r="AW822" s="4">
        <v>15193</v>
      </c>
      <c r="AX822" s="5">
        <f t="shared" si="927"/>
        <v>0</v>
      </c>
      <c r="AY822" s="4">
        <v>15193</v>
      </c>
      <c r="AZ822" s="5"/>
      <c r="BB822" s="5">
        <f t="shared" ref="BB822" si="971">BC822-BA822</f>
        <v>0</v>
      </c>
    </row>
    <row r="823" spans="1:54" s="4" customFormat="1">
      <c r="A823" s="269">
        <v>491</v>
      </c>
      <c r="B823" s="2">
        <v>491095201</v>
      </c>
      <c r="C823" s="9" t="s">
        <v>312</v>
      </c>
      <c r="D823" s="14">
        <f>'fnd enro'!D823</f>
        <v>0</v>
      </c>
      <c r="E823" s="14">
        <f>'fnd enro'!E823</f>
        <v>0</v>
      </c>
      <c r="F823" s="14">
        <f>'fnd enro'!F823</f>
        <v>0</v>
      </c>
      <c r="G823" s="14">
        <f>'fnd enro'!G823</f>
        <v>5</v>
      </c>
      <c r="H823" s="14">
        <f>'fnd enro'!H823</f>
        <v>0</v>
      </c>
      <c r="I823" s="14">
        <f>'fnd enro'!I823</f>
        <v>3</v>
      </c>
      <c r="J823" s="14">
        <f>'fnd enro'!J823</f>
        <v>0</v>
      </c>
      <c r="K823" s="15">
        <f>'fnd enro'!K823</f>
        <v>0.30880000000000002</v>
      </c>
      <c r="L823" s="14">
        <f>'fnd enro'!L823</f>
        <v>0</v>
      </c>
      <c r="M823" s="14">
        <f>'fnd enro'!M823</f>
        <v>0</v>
      </c>
      <c r="N823" s="14">
        <f>'fnd enro'!N823</f>
        <v>0</v>
      </c>
      <c r="O823" s="14">
        <f>'fnd enro'!O823</f>
        <v>0</v>
      </c>
      <c r="P823" s="14">
        <f>'fnd enro'!P823</f>
        <v>7</v>
      </c>
      <c r="Q823" s="14">
        <f>'fnd enro'!R823</f>
        <v>8</v>
      </c>
      <c r="R823" s="15">
        <f t="shared" si="918"/>
        <v>1</v>
      </c>
      <c r="S823" s="14">
        <f>VALUE('fnd enro'!Q823)</f>
        <v>12</v>
      </c>
      <c r="T823" s="2"/>
      <c r="U823" s="1">
        <f>(($D823*'fnd base rates'!C$107)
+($E823*'fnd base rates'!C$108)
+($F823*'fnd base rates'!C$109)
+($G823*'fnd base rates'!C$110)
+($H823*'fnd base rates'!C$111)
+($I823*'fnd base rates'!C$112)
+($J823*'fnd base rates'!C$113)
+($K823*'fnd base rates'!C$114)
+($M823*'fnd base rates'!C$116)
+($N823*'fnd base rates'!C$117)
+($O823*'fnd base rates'!C$118)
+($P823*VLOOKUP($S823+12,rate_basefnd,3)))
*$R823</f>
        <v>4907.1307680000009</v>
      </c>
      <c r="V823" s="1">
        <f>(($D823*'fnd base rates'!D$107)
+($E823*'fnd base rates'!D$108)
+($F823*'fnd base rates'!D$109)
+($G823*'fnd base rates'!D$110)
+($H823*'fnd base rates'!D$111)
+($I823*'fnd base rates'!D$112)
+($J823*'fnd base rates'!D$113)
+($K823*'fnd base rates'!D$114)
+($M823*'fnd base rates'!D$116)
+($N823*'fnd base rates'!D$117)
+($O823*'fnd base rates'!D$118)
+($P823*VLOOKUP($S823+12,rate_basefnd,4)))
*$R823</f>
        <v>9036.630000000001</v>
      </c>
      <c r="W823" s="1">
        <f>(($D823*'fnd base rates'!E$107)
+($E823*'fnd base rates'!E$108)
+($F823*'fnd base rates'!E$109)
+($G823*'fnd base rates'!E$110)
+($H823*'fnd base rates'!E$111)
+($I823*'fnd base rates'!E$112)
+($J823*'fnd base rates'!E$113)
+($K823*'fnd base rates'!E$114)
+($M823*'fnd base rates'!E$116)
+($N823*'fnd base rates'!E$117)
+($O823*'fnd base rates'!E$118)
+($P823*VLOOKUP($S823+12,rate_basefnd,5)))
*$R823</f>
        <v>62604.043007999993</v>
      </c>
      <c r="X823" s="1">
        <f>(($D823*'fnd base rates'!F$107)
+($E823*'fnd base rates'!F$108)
+($F823*'fnd base rates'!F$109)
+($G823*'fnd base rates'!F$110)
+($H823*'fnd base rates'!F$111)
+($I823*'fnd base rates'!F$112)
+($J823*'fnd base rates'!F$113)
+($K823*'fnd base rates'!F$114)
+($M823*'fnd base rates'!F$116)
+($N823*'fnd base rates'!F$117)
+($O823*'fnd base rates'!F$118)
+($P823*VLOOKUP($S823+12,rate_basefnd,6)))
*$R823</f>
        <v>8897.8912960000016</v>
      </c>
      <c r="Y823" s="1">
        <f>(($D823*'fnd base rates'!G$107)
+($E823*'fnd base rates'!G$108)
+($F823*'fnd base rates'!G$109)
+($G823*'fnd base rates'!G$110)
+($H823*'fnd base rates'!G$111)
+($I823*'fnd base rates'!G$112)
+($J823*'fnd base rates'!G$113)
+($K823*'fnd base rates'!G$114)
+($M823*'fnd base rates'!G$116)
+($N823*'fnd base rates'!G$117)
+($O823*'fnd base rates'!G$118)
+($P823*VLOOKUP($S823+12,rate_basefnd,7)))
*$R823</f>
        <v>2656.5762560000003</v>
      </c>
      <c r="Z823" s="1">
        <f>(($D823*'fnd base rates'!H$107)
+($E823*'fnd base rates'!H$108)
+($F823*'fnd base rates'!H$109)
+($G823*'fnd base rates'!H$110)
+($H823*'fnd base rates'!H$111)
+($I823*'fnd base rates'!H$112)
+($J823*'fnd base rates'!H$113)
+($K823*'fnd base rates'!H$114)
+($M823*'fnd base rates'!H$116)
+($N823*'fnd base rates'!H$117)
+($O823*'fnd base rates'!H$118)
+($P823*VLOOKUP($S823+12,rate_basefnd,8)))</f>
        <v>5313.1114720000005</v>
      </c>
      <c r="AA823" s="1">
        <f>(($D823*'fnd base rates'!I$107)
+($E823*'fnd base rates'!I$108)
+($F823*'fnd base rates'!I$109)
+($G823*'fnd base rates'!I$110)
+($H823*'fnd base rates'!I$111)
+($I823*'fnd base rates'!I$112)
+($J823*'fnd base rates'!I$113)
+($K823*'fnd base rates'!I$114)
+($M823*'fnd base rates'!I$116)
+($N823*'fnd base rates'!I$117)
+($O823*'fnd base rates'!I$118)
+($P823*VLOOKUP($S823+12,rate_basefnd,9)))
*$R823</f>
        <v>3962.2599999999993</v>
      </c>
      <c r="AB823" s="1">
        <f>(($D823*'fnd base rates'!J$107)
+($E823*'fnd base rates'!J$108)
+($F823*'fnd base rates'!J$109)
+($G823*'fnd base rates'!J$110)
+($H823*'fnd base rates'!J$111)
+($I823*'fnd base rates'!J$112)
+($J823*'fnd base rates'!J$113)
+($K823*'fnd base rates'!J$114)
+($M823*'fnd base rates'!J$116)
+($N823*'fnd base rates'!J$117)
+($O823*'fnd base rates'!J$118)
+($P823*VLOOKUP($S823+12,rate_basefnd,10)))
*$R823</f>
        <v>8472.33</v>
      </c>
      <c r="AC823" s="1">
        <f>(($D823*'fnd base rates'!K$107)
+($E823*'fnd base rates'!K$108)
+($F823*'fnd base rates'!K$109)
+($G823*'fnd base rates'!K$110)
+($H823*'fnd base rates'!K$111)
+($I823*'fnd base rates'!K$112)
+($J823*'fnd base rates'!K$113)
+($K823*'fnd base rates'!K$114)
+($M823*'fnd base rates'!K$116)
+($N823*'fnd base rates'!K$117)
+($O823*'fnd base rates'!K$118)
+($P823*VLOOKUP($S823+12,rate_basefnd,11)))
*$R823</f>
        <v>8951.2290400000002</v>
      </c>
      <c r="AD823" s="1">
        <f>(($D823*'fnd base rates'!L$107)
+($E823*'fnd base rates'!L$108)
+($F823*'fnd base rates'!L$109)
+($G823*'fnd base rates'!L$110)
+($H823*'fnd base rates'!L$111)
+($I823*'fnd base rates'!L$112)
+($J823*'fnd base rates'!L$113)
+($K823*'fnd base rates'!L$114)
+($M823*'fnd base rates'!L$116)
+($N823*'fnd base rates'!L$117)
+($O823*'fnd base rates'!L$118)
+($P823*VLOOKUP($S823+12,rate_basefnd,12)))</f>
        <v>15942.623439999999</v>
      </c>
      <c r="AE823" s="1">
        <f>(($D823*'fnd base rates'!M$107)
+($E823*'fnd base rates'!M$108)
+($F823*'fnd base rates'!M$109)
+($G823*'fnd base rates'!M$110)
+($H823*'fnd base rates'!M$111)
+($I823*'fnd base rates'!M$112)
+($J823*'fnd base rates'!M$113)
+($K823*'fnd base rates'!M$114)
+($M823*'fnd base rates'!M$116)
+($N823*'fnd base rates'!M$117)
+($O823*'fnd base rates'!M$118)
+($P823*VLOOKUP($S823+12,rate_basefnd,13)))</f>
        <v>0</v>
      </c>
      <c r="AF823" s="4">
        <f t="shared" si="919"/>
        <v>130743.82528</v>
      </c>
      <c r="AH823" s="269">
        <f t="shared" si="920"/>
        <v>491095201</v>
      </c>
      <c r="AI823" s="4" t="str">
        <f t="shared" si="921"/>
        <v>491</v>
      </c>
      <c r="AJ823" s="2" t="str">
        <f t="shared" si="922"/>
        <v>095</v>
      </c>
      <c r="AK823" s="2" t="str">
        <f t="shared" si="923"/>
        <v>201</v>
      </c>
      <c r="AL823" s="4">
        <f t="shared" si="924"/>
        <v>1</v>
      </c>
      <c r="AM823" s="4">
        <f t="shared" si="915"/>
        <v>8</v>
      </c>
      <c r="AN823" s="4">
        <f t="shared" si="925"/>
        <v>130743.82528</v>
      </c>
      <c r="AO823" s="4">
        <f t="shared" si="926"/>
        <v>16343</v>
      </c>
      <c r="AP823" s="4">
        <f t="shared" si="916"/>
        <v>0</v>
      </c>
      <c r="AQ823" s="4">
        <v>16343</v>
      </c>
      <c r="AW823" s="4">
        <v>16343</v>
      </c>
      <c r="AX823" s="5">
        <f t="shared" si="927"/>
        <v>0</v>
      </c>
      <c r="AY823" s="4">
        <v>16343</v>
      </c>
      <c r="AZ823" s="5"/>
      <c r="BB823" s="5">
        <f t="shared" ref="BB823" si="972">BC823-BA823</f>
        <v>0</v>
      </c>
    </row>
    <row r="824" spans="1:54" s="4" customFormat="1">
      <c r="A824" s="269">
        <v>491</v>
      </c>
      <c r="B824" s="2">
        <v>491095265</v>
      </c>
      <c r="C824" s="9" t="s">
        <v>312</v>
      </c>
      <c r="D824" s="14">
        <f>'fnd enro'!D824</f>
        <v>0</v>
      </c>
      <c r="E824" s="14">
        <f>'fnd enro'!E824</f>
        <v>0</v>
      </c>
      <c r="F824" s="14">
        <f>'fnd enro'!F824</f>
        <v>0</v>
      </c>
      <c r="G824" s="14">
        <f>'fnd enro'!G824</f>
        <v>0</v>
      </c>
      <c r="H824" s="14">
        <f>'fnd enro'!H824</f>
        <v>1</v>
      </c>
      <c r="I824" s="14">
        <f>'fnd enro'!I824</f>
        <v>1</v>
      </c>
      <c r="J824" s="14">
        <f>'fnd enro'!J824</f>
        <v>0</v>
      </c>
      <c r="K824" s="15">
        <f>'fnd enro'!K824</f>
        <v>7.7200000000000005E-2</v>
      </c>
      <c r="L824" s="14">
        <f>'fnd enro'!L824</f>
        <v>0</v>
      </c>
      <c r="M824" s="14">
        <f>'fnd enro'!M824</f>
        <v>0</v>
      </c>
      <c r="N824" s="14">
        <f>'fnd enro'!N824</f>
        <v>0</v>
      </c>
      <c r="O824" s="14">
        <f>'fnd enro'!O824</f>
        <v>0</v>
      </c>
      <c r="P824" s="14">
        <f>'fnd enro'!P824</f>
        <v>2</v>
      </c>
      <c r="Q824" s="14">
        <f>'fnd enro'!R824</f>
        <v>2</v>
      </c>
      <c r="R824" s="15">
        <f t="shared" si="918"/>
        <v>1</v>
      </c>
      <c r="S824" s="14">
        <f>VALUE('fnd enro'!Q824)</f>
        <v>4</v>
      </c>
      <c r="T824" s="2"/>
      <c r="U824" s="1">
        <f>(($D824*'fnd base rates'!C$107)
+($E824*'fnd base rates'!C$108)
+($F824*'fnd base rates'!C$109)
+($G824*'fnd base rates'!C$110)
+($H824*'fnd base rates'!C$111)
+($I824*'fnd base rates'!C$112)
+($J824*'fnd base rates'!C$113)
+($K824*'fnd base rates'!C$114)
+($M824*'fnd base rates'!C$116)
+($N824*'fnd base rates'!C$117)
+($O824*'fnd base rates'!C$118)
+($P824*VLOOKUP($S824+12,rate_basefnd,3)))
*$R824</f>
        <v>1189.7026920000001</v>
      </c>
      <c r="V824" s="1">
        <f>(($D824*'fnd base rates'!D$107)
+($E824*'fnd base rates'!D$108)
+($F824*'fnd base rates'!D$109)
+($G824*'fnd base rates'!D$110)
+($H824*'fnd base rates'!D$111)
+($I824*'fnd base rates'!D$112)
+($J824*'fnd base rates'!D$113)
+($K824*'fnd base rates'!D$114)
+($M824*'fnd base rates'!D$116)
+($N824*'fnd base rates'!D$117)
+($O824*'fnd base rates'!D$118)
+($P824*VLOOKUP($S824+12,rate_basefnd,4)))
*$R824</f>
        <v>2083.44</v>
      </c>
      <c r="W824" s="1">
        <f>(($D824*'fnd base rates'!E$107)
+($E824*'fnd base rates'!E$108)
+($F824*'fnd base rates'!E$109)
+($G824*'fnd base rates'!E$110)
+($H824*'fnd base rates'!E$111)
+($I824*'fnd base rates'!E$112)
+($J824*'fnd base rates'!E$113)
+($K824*'fnd base rates'!E$114)
+($M824*'fnd base rates'!E$116)
+($N824*'fnd base rates'!E$117)
+($O824*'fnd base rates'!E$118)
+($P824*VLOOKUP($S824+12,rate_basefnd,5)))
*$R824</f>
        <v>13772.840752</v>
      </c>
      <c r="X824" s="1">
        <f>(($D824*'fnd base rates'!F$107)
+($E824*'fnd base rates'!F$108)
+($F824*'fnd base rates'!F$109)
+($G824*'fnd base rates'!F$110)
+($H824*'fnd base rates'!F$111)
+($I824*'fnd base rates'!F$112)
+($J824*'fnd base rates'!F$113)
+($K824*'fnd base rates'!F$114)
+($M824*'fnd base rates'!F$116)
+($N824*'fnd base rates'!F$117)
+($O824*'fnd base rates'!F$118)
+($P824*VLOOKUP($S824+12,rate_basefnd,6)))
*$R824</f>
        <v>1882.2628240000001</v>
      </c>
      <c r="Y824" s="1">
        <f>(($D824*'fnd base rates'!G$107)
+($E824*'fnd base rates'!G$108)
+($F824*'fnd base rates'!G$109)
+($G824*'fnd base rates'!G$110)
+($H824*'fnd base rates'!G$111)
+($I824*'fnd base rates'!G$112)
+($J824*'fnd base rates'!G$113)
+($K824*'fnd base rates'!G$114)
+($M824*'fnd base rates'!G$116)
+($N824*'fnd base rates'!G$117)
+($O824*'fnd base rates'!G$118)
+($P824*VLOOKUP($S824+12,rate_basefnd,7)))
*$R824</f>
        <v>594.37656399999992</v>
      </c>
      <c r="Z824" s="1">
        <f>(($D824*'fnd base rates'!H$107)
+($E824*'fnd base rates'!H$108)
+($F824*'fnd base rates'!H$109)
+($G824*'fnd base rates'!H$110)
+($H824*'fnd base rates'!H$111)
+($I824*'fnd base rates'!H$112)
+($J824*'fnd base rates'!H$113)
+($K824*'fnd base rates'!H$114)
+($M824*'fnd base rates'!H$116)
+($N824*'fnd base rates'!H$117)
+($O824*'fnd base rates'!H$118)
+($P824*VLOOKUP($S824+12,rate_basefnd,8)))</f>
        <v>1391.677868</v>
      </c>
      <c r="AA824" s="1">
        <f>(($D824*'fnd base rates'!I$107)
+($E824*'fnd base rates'!I$108)
+($F824*'fnd base rates'!I$109)
+($G824*'fnd base rates'!I$110)
+($H824*'fnd base rates'!I$111)
+($I824*'fnd base rates'!I$112)
+($J824*'fnd base rates'!I$113)
+($K824*'fnd base rates'!I$114)
+($M824*'fnd base rates'!I$116)
+($N824*'fnd base rates'!I$117)
+($O824*'fnd base rates'!I$118)
+($P824*VLOOKUP($S824+12,rate_basefnd,9)))
*$R824</f>
        <v>1007.35</v>
      </c>
      <c r="AB824" s="1">
        <f>(($D824*'fnd base rates'!J$107)
+($E824*'fnd base rates'!J$108)
+($F824*'fnd base rates'!J$109)
+($G824*'fnd base rates'!J$110)
+($H824*'fnd base rates'!J$111)
+($I824*'fnd base rates'!J$112)
+($J824*'fnd base rates'!J$113)
+($K824*'fnd base rates'!J$114)
+($M824*'fnd base rates'!J$116)
+($N824*'fnd base rates'!J$117)
+($O824*'fnd base rates'!J$118)
+($P824*VLOOKUP($S824+12,rate_basefnd,10)))
*$R824</f>
        <v>1959.04</v>
      </c>
      <c r="AC824" s="1">
        <f>(($D824*'fnd base rates'!K$107)
+($E824*'fnd base rates'!K$108)
+($F824*'fnd base rates'!K$109)
+($G824*'fnd base rates'!K$110)
+($H824*'fnd base rates'!K$111)
+($I824*'fnd base rates'!K$112)
+($J824*'fnd base rates'!K$113)
+($K824*'fnd base rates'!K$114)
+($M824*'fnd base rates'!K$116)
+($N824*'fnd base rates'!K$117)
+($O824*'fnd base rates'!K$118)
+($P824*VLOOKUP($S824+12,rate_basefnd,11)))
*$R824</f>
        <v>2332.21976</v>
      </c>
      <c r="AD824" s="1">
        <f>(($D824*'fnd base rates'!L$107)
+($E824*'fnd base rates'!L$108)
+($F824*'fnd base rates'!L$109)
+($G824*'fnd base rates'!L$110)
+($H824*'fnd base rates'!L$111)
+($I824*'fnd base rates'!L$112)
+($J824*'fnd base rates'!L$113)
+($K824*'fnd base rates'!L$114)
+($M824*'fnd base rates'!L$116)
+($N824*'fnd base rates'!L$117)
+($O824*'fnd base rates'!L$118)
+($P824*VLOOKUP($S824+12,rate_basefnd,12)))</f>
        <v>3755.2833599999999</v>
      </c>
      <c r="AE824" s="1">
        <f>(($D824*'fnd base rates'!M$107)
+($E824*'fnd base rates'!M$108)
+($F824*'fnd base rates'!M$109)
+($G824*'fnd base rates'!M$110)
+($H824*'fnd base rates'!M$111)
+($I824*'fnd base rates'!M$112)
+($J824*'fnd base rates'!M$113)
+($K824*'fnd base rates'!M$114)
+($M824*'fnd base rates'!M$116)
+($N824*'fnd base rates'!M$117)
+($O824*'fnd base rates'!M$118)
+($P824*VLOOKUP($S824+12,rate_basefnd,13)))</f>
        <v>0</v>
      </c>
      <c r="AF824" s="4">
        <f t="shared" si="919"/>
        <v>29968.19382</v>
      </c>
      <c r="AH824" s="269">
        <f t="shared" si="920"/>
        <v>491095265</v>
      </c>
      <c r="AI824" s="4" t="str">
        <f t="shared" si="921"/>
        <v>491</v>
      </c>
      <c r="AJ824" s="2" t="str">
        <f t="shared" si="922"/>
        <v>095</v>
      </c>
      <c r="AK824" s="2" t="str">
        <f t="shared" si="923"/>
        <v>265</v>
      </c>
      <c r="AL824" s="4">
        <f t="shared" si="924"/>
        <v>1</v>
      </c>
      <c r="AM824" s="4">
        <f t="shared" si="915"/>
        <v>2</v>
      </c>
      <c r="AN824" s="4">
        <f t="shared" si="925"/>
        <v>29968.19382</v>
      </c>
      <c r="AO824" s="4">
        <f t="shared" si="926"/>
        <v>14984</v>
      </c>
      <c r="AP824" s="4">
        <f t="shared" si="916"/>
        <v>0</v>
      </c>
      <c r="AQ824" s="4">
        <v>14984</v>
      </c>
      <c r="AW824" s="4">
        <v>14984</v>
      </c>
      <c r="AX824" s="5">
        <f t="shared" si="927"/>
        <v>0</v>
      </c>
      <c r="AY824" s="4">
        <v>14984</v>
      </c>
      <c r="AZ824" s="5"/>
      <c r="BB824" s="5">
        <f t="shared" ref="BB824" si="973">BC824-BA824</f>
        <v>0</v>
      </c>
    </row>
    <row r="825" spans="1:54" s="4" customFormat="1">
      <c r="A825" s="269">
        <v>491</v>
      </c>
      <c r="B825" s="2">
        <v>491095273</v>
      </c>
      <c r="C825" s="9" t="s">
        <v>312</v>
      </c>
      <c r="D825" s="14">
        <f>'fnd enro'!D825</f>
        <v>0</v>
      </c>
      <c r="E825" s="14">
        <f>'fnd enro'!E825</f>
        <v>0</v>
      </c>
      <c r="F825" s="14">
        <f>'fnd enro'!F825</f>
        <v>1</v>
      </c>
      <c r="G825" s="14">
        <f>'fnd enro'!G825</f>
        <v>6</v>
      </c>
      <c r="H825" s="14">
        <f>'fnd enro'!H825</f>
        <v>7</v>
      </c>
      <c r="I825" s="14">
        <f>'fnd enro'!I825</f>
        <v>0</v>
      </c>
      <c r="J825" s="14">
        <f>'fnd enro'!J825</f>
        <v>0</v>
      </c>
      <c r="K825" s="15">
        <f>'fnd enro'!K825</f>
        <v>0.54039999999999999</v>
      </c>
      <c r="L825" s="14">
        <f>'fnd enro'!L825</f>
        <v>0</v>
      </c>
      <c r="M825" s="14">
        <f>'fnd enro'!M825</f>
        <v>1</v>
      </c>
      <c r="N825" s="14">
        <f>'fnd enro'!N825</f>
        <v>0</v>
      </c>
      <c r="O825" s="14">
        <f>'fnd enro'!O825</f>
        <v>0</v>
      </c>
      <c r="P825" s="14">
        <f>'fnd enro'!P825</f>
        <v>6</v>
      </c>
      <c r="Q825" s="14">
        <f>'fnd enro'!R825</f>
        <v>14</v>
      </c>
      <c r="R825" s="15">
        <f t="shared" si="918"/>
        <v>1</v>
      </c>
      <c r="S825" s="14">
        <f>VALUE('fnd enro'!Q825)</f>
        <v>7</v>
      </c>
      <c r="T825" s="2"/>
      <c r="U825" s="1">
        <f>(($D825*'fnd base rates'!C$107)
+($E825*'fnd base rates'!C$108)
+($F825*'fnd base rates'!C$109)
+($G825*'fnd base rates'!C$110)
+($H825*'fnd base rates'!C$111)
+($I825*'fnd base rates'!C$112)
+($J825*'fnd base rates'!C$113)
+($K825*'fnd base rates'!C$114)
+($M825*'fnd base rates'!C$116)
+($N825*'fnd base rates'!C$117)
+($O825*'fnd base rates'!C$118)
+($P825*VLOOKUP($S825+12,rate_basefnd,3)))
*$R825</f>
        <v>8023.4588439999998</v>
      </c>
      <c r="V825" s="1">
        <f>(($D825*'fnd base rates'!D$107)
+($E825*'fnd base rates'!D$108)
+($F825*'fnd base rates'!D$109)
+($G825*'fnd base rates'!D$110)
+($H825*'fnd base rates'!D$111)
+($I825*'fnd base rates'!D$112)
+($J825*'fnd base rates'!D$113)
+($K825*'fnd base rates'!D$114)
+($M825*'fnd base rates'!D$116)
+($N825*'fnd base rates'!D$117)
+($O825*'fnd base rates'!D$118)
+($P825*VLOOKUP($S825+12,rate_basefnd,4)))
*$R825</f>
        <v>12839.460000000001</v>
      </c>
      <c r="W825" s="1">
        <f>(($D825*'fnd base rates'!E$107)
+($E825*'fnd base rates'!E$108)
+($F825*'fnd base rates'!E$109)
+($G825*'fnd base rates'!E$110)
+($H825*'fnd base rates'!E$111)
+($I825*'fnd base rates'!E$112)
+($J825*'fnd base rates'!E$113)
+($K825*'fnd base rates'!E$114)
+($M825*'fnd base rates'!E$116)
+($N825*'fnd base rates'!E$117)
+($O825*'fnd base rates'!E$118)
+($P825*VLOOKUP($S825+12,rate_basefnd,5)))
*$R825</f>
        <v>71667.495263999997</v>
      </c>
      <c r="X825" s="1">
        <f>(($D825*'fnd base rates'!F$107)
+($E825*'fnd base rates'!F$108)
+($F825*'fnd base rates'!F$109)
+($G825*'fnd base rates'!F$110)
+($H825*'fnd base rates'!F$111)
+($I825*'fnd base rates'!F$112)
+($J825*'fnd base rates'!F$113)
+($K825*'fnd base rates'!F$114)
+($M825*'fnd base rates'!F$116)
+($N825*'fnd base rates'!F$117)
+($O825*'fnd base rates'!F$118)
+($P825*VLOOKUP($S825+12,rate_basefnd,6)))
*$R825</f>
        <v>15876.779768</v>
      </c>
      <c r="Y825" s="1">
        <f>(($D825*'fnd base rates'!G$107)
+($E825*'fnd base rates'!G$108)
+($F825*'fnd base rates'!G$109)
+($G825*'fnd base rates'!G$110)
+($H825*'fnd base rates'!G$111)
+($I825*'fnd base rates'!G$112)
+($J825*'fnd base rates'!G$113)
+($K825*'fnd base rates'!G$114)
+($M825*'fnd base rates'!G$116)
+($N825*'fnd base rates'!G$117)
+($O825*'fnd base rates'!G$118)
+($P825*VLOOKUP($S825+12,rate_basefnd,7)))
*$R825</f>
        <v>3251.3959480000003</v>
      </c>
      <c r="Z825" s="1">
        <f>(($D825*'fnd base rates'!H$107)
+($E825*'fnd base rates'!H$108)
+($F825*'fnd base rates'!H$109)
+($G825*'fnd base rates'!H$110)
+($H825*'fnd base rates'!H$111)
+($I825*'fnd base rates'!H$112)
+($J825*'fnd base rates'!H$113)
+($K825*'fnd base rates'!H$114)
+($M825*'fnd base rates'!H$116)
+($N825*'fnd base rates'!H$117)
+($O825*'fnd base rates'!H$118)
+($P825*VLOOKUP($S825+12,rate_basefnd,8)))</f>
        <v>7596.2350759999999</v>
      </c>
      <c r="AA825" s="1">
        <f>(($D825*'fnd base rates'!I$107)
+($E825*'fnd base rates'!I$108)
+($F825*'fnd base rates'!I$109)
+($G825*'fnd base rates'!I$110)
+($H825*'fnd base rates'!I$111)
+($I825*'fnd base rates'!I$112)
+($J825*'fnd base rates'!I$113)
+($K825*'fnd base rates'!I$114)
+($M825*'fnd base rates'!I$116)
+($N825*'fnd base rates'!I$117)
+($O825*'fnd base rates'!I$118)
+($P825*VLOOKUP($S825+12,rate_basefnd,9)))
*$R825</f>
        <v>5530.5</v>
      </c>
      <c r="AB825" s="1">
        <f>(($D825*'fnd base rates'!J$107)
+($E825*'fnd base rates'!J$108)
+($F825*'fnd base rates'!J$109)
+($G825*'fnd base rates'!J$110)
+($H825*'fnd base rates'!J$111)
+($I825*'fnd base rates'!J$112)
+($J825*'fnd base rates'!J$113)
+($K825*'fnd base rates'!J$114)
+($M825*'fnd base rates'!J$116)
+($N825*'fnd base rates'!J$117)
+($O825*'fnd base rates'!J$118)
+($P825*VLOOKUP($S825+12,rate_basefnd,10)))
*$R825</f>
        <v>6790.63</v>
      </c>
      <c r="AC825" s="1">
        <f>(($D825*'fnd base rates'!K$107)
+($E825*'fnd base rates'!K$108)
+($F825*'fnd base rates'!K$109)
+($G825*'fnd base rates'!K$110)
+($H825*'fnd base rates'!K$111)
+($I825*'fnd base rates'!K$112)
+($J825*'fnd base rates'!K$113)
+($K825*'fnd base rates'!K$114)
+($M825*'fnd base rates'!K$116)
+($N825*'fnd base rates'!K$117)
+($O825*'fnd base rates'!K$118)
+($P825*VLOOKUP($S825+12,rate_basefnd,11)))
*$R825</f>
        <v>16280.03832</v>
      </c>
      <c r="AD825" s="1">
        <f>(($D825*'fnd base rates'!L$107)
+($E825*'fnd base rates'!L$108)
+($F825*'fnd base rates'!L$109)
+($G825*'fnd base rates'!L$110)
+($H825*'fnd base rates'!L$111)
+($I825*'fnd base rates'!L$112)
+($J825*'fnd base rates'!L$113)
+($K825*'fnd base rates'!L$114)
+($M825*'fnd base rates'!L$116)
+($N825*'fnd base rates'!L$117)
+($O825*'fnd base rates'!L$118)
+($P825*VLOOKUP($S825+12,rate_basefnd,12)))</f>
        <v>24069.873520000001</v>
      </c>
      <c r="AE825" s="1">
        <f>(($D825*'fnd base rates'!M$107)
+($E825*'fnd base rates'!M$108)
+($F825*'fnd base rates'!M$109)
+($G825*'fnd base rates'!M$110)
+($H825*'fnd base rates'!M$111)
+($I825*'fnd base rates'!M$112)
+($J825*'fnd base rates'!M$113)
+($K825*'fnd base rates'!M$114)
+($M825*'fnd base rates'!M$116)
+($N825*'fnd base rates'!M$117)
+($O825*'fnd base rates'!M$118)
+($P825*VLOOKUP($S825+12,rate_basefnd,13)))</f>
        <v>0</v>
      </c>
      <c r="AF825" s="4">
        <f t="shared" si="919"/>
        <v>171925.86674</v>
      </c>
      <c r="AH825" s="269">
        <f t="shared" si="920"/>
        <v>491095273</v>
      </c>
      <c r="AI825" s="4" t="str">
        <f t="shared" si="921"/>
        <v>491</v>
      </c>
      <c r="AJ825" s="2" t="str">
        <f t="shared" si="922"/>
        <v>095</v>
      </c>
      <c r="AK825" s="2" t="str">
        <f t="shared" si="923"/>
        <v>273</v>
      </c>
      <c r="AL825" s="4">
        <f t="shared" si="924"/>
        <v>1</v>
      </c>
      <c r="AM825" s="4">
        <f t="shared" si="915"/>
        <v>14</v>
      </c>
      <c r="AN825" s="4">
        <f t="shared" si="925"/>
        <v>171925.86674</v>
      </c>
      <c r="AO825" s="4">
        <f t="shared" si="926"/>
        <v>12280</v>
      </c>
      <c r="AP825" s="4">
        <f t="shared" si="916"/>
        <v>0</v>
      </c>
      <c r="AQ825" s="4">
        <v>12280</v>
      </c>
      <c r="AW825" s="4">
        <v>12280</v>
      </c>
      <c r="AX825" s="5">
        <f t="shared" si="927"/>
        <v>0</v>
      </c>
      <c r="AY825" s="4">
        <v>12280</v>
      </c>
      <c r="AZ825" s="5"/>
      <c r="BB825" s="5">
        <f t="shared" ref="BB825" si="974">BC825-BA825</f>
        <v>0</v>
      </c>
    </row>
    <row r="826" spans="1:54" s="4" customFormat="1">
      <c r="A826" s="269">
        <v>491</v>
      </c>
      <c r="B826" s="2">
        <v>491095292</v>
      </c>
      <c r="C826" s="9" t="s">
        <v>312</v>
      </c>
      <c r="D826" s="14">
        <f>'fnd enro'!D826</f>
        <v>0</v>
      </c>
      <c r="E826" s="14">
        <f>'fnd enro'!E826</f>
        <v>0</v>
      </c>
      <c r="F826" s="14">
        <f>'fnd enro'!F826</f>
        <v>1</v>
      </c>
      <c r="G826" s="14">
        <f>'fnd enro'!G826</f>
        <v>6</v>
      </c>
      <c r="H826" s="14">
        <f>'fnd enro'!H826</f>
        <v>4</v>
      </c>
      <c r="I826" s="14">
        <f>'fnd enro'!I826</f>
        <v>4</v>
      </c>
      <c r="J826" s="14">
        <f>'fnd enro'!J826</f>
        <v>0</v>
      </c>
      <c r="K826" s="15">
        <f>'fnd enro'!K826</f>
        <v>0.57899999999999996</v>
      </c>
      <c r="L826" s="14">
        <f>'fnd enro'!L826</f>
        <v>0</v>
      </c>
      <c r="M826" s="14">
        <f>'fnd enro'!M826</f>
        <v>1</v>
      </c>
      <c r="N826" s="14">
        <f>'fnd enro'!N826</f>
        <v>1</v>
      </c>
      <c r="O826" s="14">
        <f>'fnd enro'!O826</f>
        <v>1</v>
      </c>
      <c r="P826" s="14">
        <f>'fnd enro'!P826</f>
        <v>10</v>
      </c>
      <c r="Q826" s="14">
        <f>'fnd enro'!R826</f>
        <v>15</v>
      </c>
      <c r="R826" s="15">
        <f t="shared" si="918"/>
        <v>1</v>
      </c>
      <c r="S826" s="14">
        <f>VALUE('fnd enro'!Q826)</f>
        <v>6</v>
      </c>
      <c r="T826" s="2"/>
      <c r="U826" s="1">
        <f>(($D826*'fnd base rates'!C$107)
+($E826*'fnd base rates'!C$108)
+($F826*'fnd base rates'!C$109)
+($G826*'fnd base rates'!C$110)
+($H826*'fnd base rates'!C$111)
+($I826*'fnd base rates'!C$112)
+($J826*'fnd base rates'!C$113)
+($K826*'fnd base rates'!C$114)
+($M826*'fnd base rates'!C$116)
+($N826*'fnd base rates'!C$117)
+($O826*'fnd base rates'!C$118)
+($P826*VLOOKUP($S826+12,rate_basefnd,3)))
*$R826</f>
        <v>9005.380189999998</v>
      </c>
      <c r="V826" s="1">
        <f>(($D826*'fnd base rates'!D$107)
+($E826*'fnd base rates'!D$108)
+($F826*'fnd base rates'!D$109)
+($G826*'fnd base rates'!D$110)
+($H826*'fnd base rates'!D$111)
+($I826*'fnd base rates'!D$112)
+($J826*'fnd base rates'!D$113)
+($K826*'fnd base rates'!D$114)
+($M826*'fnd base rates'!D$116)
+($N826*'fnd base rates'!D$117)
+($O826*'fnd base rates'!D$118)
+($P826*VLOOKUP($S826+12,rate_basefnd,4)))
*$R826</f>
        <v>15098.09</v>
      </c>
      <c r="W826" s="1">
        <f>(($D826*'fnd base rates'!E$107)
+($E826*'fnd base rates'!E$108)
+($F826*'fnd base rates'!E$109)
+($G826*'fnd base rates'!E$110)
+($H826*'fnd base rates'!E$111)
+($I826*'fnd base rates'!E$112)
+($J826*'fnd base rates'!E$113)
+($K826*'fnd base rates'!E$114)
+($M826*'fnd base rates'!E$116)
+($N826*'fnd base rates'!E$117)
+($O826*'fnd base rates'!E$118)
+($P826*VLOOKUP($S826+12,rate_basefnd,5)))
*$R826</f>
        <v>94520.055640000006</v>
      </c>
      <c r="X826" s="1">
        <f>(($D826*'fnd base rates'!F$107)
+($E826*'fnd base rates'!F$108)
+($F826*'fnd base rates'!F$109)
+($G826*'fnd base rates'!F$110)
+($H826*'fnd base rates'!F$111)
+($I826*'fnd base rates'!F$112)
+($J826*'fnd base rates'!F$113)
+($K826*'fnd base rates'!F$114)
+($M826*'fnd base rates'!F$116)
+($N826*'fnd base rates'!F$117)
+($O826*'fnd base rates'!F$118)
+($P826*VLOOKUP($S826+12,rate_basefnd,6)))
*$R826</f>
        <v>16799.366180000001</v>
      </c>
      <c r="Y826" s="1">
        <f>(($D826*'fnd base rates'!G$107)
+($E826*'fnd base rates'!G$108)
+($F826*'fnd base rates'!G$109)
+($G826*'fnd base rates'!G$110)
+($H826*'fnd base rates'!G$111)
+($I826*'fnd base rates'!G$112)
+($J826*'fnd base rates'!G$113)
+($K826*'fnd base rates'!G$114)
+($M826*'fnd base rates'!G$116)
+($N826*'fnd base rates'!G$117)
+($O826*'fnd base rates'!G$118)
+($P826*VLOOKUP($S826+12,rate_basefnd,7)))
*$R826</f>
        <v>4041.0292300000001</v>
      </c>
      <c r="Z826" s="1">
        <f>(($D826*'fnd base rates'!H$107)
+($E826*'fnd base rates'!H$108)
+($F826*'fnd base rates'!H$109)
+($G826*'fnd base rates'!H$110)
+($H826*'fnd base rates'!H$111)
+($I826*'fnd base rates'!H$112)
+($J826*'fnd base rates'!H$113)
+($K826*'fnd base rates'!H$114)
+($M826*'fnd base rates'!H$116)
+($N826*'fnd base rates'!H$117)
+($O826*'fnd base rates'!H$118)
+($P826*VLOOKUP($S826+12,rate_basefnd,8)))</f>
        <v>9678.4440100000011</v>
      </c>
      <c r="AA826" s="1">
        <f>(($D826*'fnd base rates'!I$107)
+($E826*'fnd base rates'!I$108)
+($F826*'fnd base rates'!I$109)
+($G826*'fnd base rates'!I$110)
+($H826*'fnd base rates'!I$111)
+($I826*'fnd base rates'!I$112)
+($J826*'fnd base rates'!I$113)
+($K826*'fnd base rates'!I$114)
+($M826*'fnd base rates'!I$116)
+($N826*'fnd base rates'!I$117)
+($O826*'fnd base rates'!I$118)
+($P826*VLOOKUP($S826+12,rate_basefnd,9)))
*$R826</f>
        <v>6748.52</v>
      </c>
      <c r="AB826" s="1">
        <f>(($D826*'fnd base rates'!J$107)
+($E826*'fnd base rates'!J$108)
+($F826*'fnd base rates'!J$109)
+($G826*'fnd base rates'!J$110)
+($H826*'fnd base rates'!J$111)
+($I826*'fnd base rates'!J$112)
+($J826*'fnd base rates'!J$113)
+($K826*'fnd base rates'!J$114)
+($M826*'fnd base rates'!J$116)
+($N826*'fnd base rates'!J$117)
+($O826*'fnd base rates'!J$118)
+($P826*VLOOKUP($S826+12,rate_basefnd,10)))
*$R826</f>
        <v>10716.619999999999</v>
      </c>
      <c r="AC826" s="1">
        <f>(($D826*'fnd base rates'!K$107)
+($E826*'fnd base rates'!K$108)
+($F826*'fnd base rates'!K$109)
+($G826*'fnd base rates'!K$110)
+($H826*'fnd base rates'!K$111)
+($I826*'fnd base rates'!K$112)
+($J826*'fnd base rates'!K$113)
+($K826*'fnd base rates'!K$114)
+($M826*'fnd base rates'!K$116)
+($N826*'fnd base rates'!K$117)
+($O826*'fnd base rates'!K$118)
+($P826*VLOOKUP($S826+12,rate_basefnd,11)))
*$R826</f>
        <v>17952.938200000001</v>
      </c>
      <c r="AD826" s="1">
        <f>(($D826*'fnd base rates'!L$107)
+($E826*'fnd base rates'!L$108)
+($F826*'fnd base rates'!L$109)
+($G826*'fnd base rates'!L$110)
+($H826*'fnd base rates'!L$111)
+($I826*'fnd base rates'!L$112)
+($J826*'fnd base rates'!L$113)
+($K826*'fnd base rates'!L$114)
+($M826*'fnd base rates'!L$116)
+($N826*'fnd base rates'!L$117)
+($O826*'fnd base rates'!L$118)
+($P826*VLOOKUP($S826+12,rate_basefnd,12)))</f>
        <v>27364.600199999993</v>
      </c>
      <c r="AE826" s="1">
        <f>(($D826*'fnd base rates'!M$107)
+($E826*'fnd base rates'!M$108)
+($F826*'fnd base rates'!M$109)
+($G826*'fnd base rates'!M$110)
+($H826*'fnd base rates'!M$111)
+($I826*'fnd base rates'!M$112)
+($J826*'fnd base rates'!M$113)
+($K826*'fnd base rates'!M$114)
+($M826*'fnd base rates'!M$116)
+($N826*'fnd base rates'!M$117)
+($O826*'fnd base rates'!M$118)
+($P826*VLOOKUP($S826+12,rate_basefnd,13)))</f>
        <v>0</v>
      </c>
      <c r="AF826" s="4">
        <f t="shared" si="919"/>
        <v>211925.04364999998</v>
      </c>
      <c r="AH826" s="269">
        <f t="shared" si="920"/>
        <v>491095292</v>
      </c>
      <c r="AI826" s="4" t="str">
        <f t="shared" si="921"/>
        <v>491</v>
      </c>
      <c r="AJ826" s="2" t="str">
        <f t="shared" si="922"/>
        <v>095</v>
      </c>
      <c r="AK826" s="2" t="str">
        <f t="shared" si="923"/>
        <v>292</v>
      </c>
      <c r="AL826" s="4">
        <f t="shared" si="924"/>
        <v>1</v>
      </c>
      <c r="AM826" s="4">
        <f t="shared" si="915"/>
        <v>15</v>
      </c>
      <c r="AN826" s="4">
        <f t="shared" si="925"/>
        <v>211925.04364999998</v>
      </c>
      <c r="AO826" s="4">
        <f t="shared" si="926"/>
        <v>14128</v>
      </c>
      <c r="AP826" s="4">
        <f t="shared" si="916"/>
        <v>0</v>
      </c>
      <c r="AQ826" s="4">
        <v>14128</v>
      </c>
      <c r="AW826" s="4">
        <v>14128</v>
      </c>
      <c r="AX826" s="5">
        <f t="shared" si="927"/>
        <v>0</v>
      </c>
      <c r="AY826" s="4">
        <v>14128</v>
      </c>
      <c r="AZ826" s="5"/>
      <c r="BB826" s="5">
        <f t="shared" ref="BB826" si="975">BC826-BA826</f>
        <v>0</v>
      </c>
    </row>
    <row r="827" spans="1:54" s="4" customFormat="1">
      <c r="A827" s="269">
        <v>491</v>
      </c>
      <c r="B827" s="2">
        <v>491095293</v>
      </c>
      <c r="C827" s="9" t="s">
        <v>312</v>
      </c>
      <c r="D827" s="14">
        <f>'fnd enro'!D827</f>
        <v>0</v>
      </c>
      <c r="E827" s="14">
        <f>'fnd enro'!E827</f>
        <v>0</v>
      </c>
      <c r="F827" s="14">
        <f>'fnd enro'!F827</f>
        <v>0</v>
      </c>
      <c r="G827" s="14">
        <f>'fnd enro'!G827</f>
        <v>0</v>
      </c>
      <c r="H827" s="14">
        <f>'fnd enro'!H827</f>
        <v>0</v>
      </c>
      <c r="I827" s="14">
        <f>'fnd enro'!I827</f>
        <v>1</v>
      </c>
      <c r="J827" s="14">
        <f>'fnd enro'!J827</f>
        <v>0</v>
      </c>
      <c r="K827" s="15">
        <f>'fnd enro'!K827</f>
        <v>3.8600000000000002E-2</v>
      </c>
      <c r="L827" s="14">
        <f>'fnd enro'!L827</f>
        <v>0</v>
      </c>
      <c r="M827" s="14">
        <f>'fnd enro'!M827</f>
        <v>0</v>
      </c>
      <c r="N827" s="14">
        <f>'fnd enro'!N827</f>
        <v>0</v>
      </c>
      <c r="O827" s="14">
        <f>'fnd enro'!O827</f>
        <v>0</v>
      </c>
      <c r="P827" s="14">
        <f>'fnd enro'!P827</f>
        <v>0</v>
      </c>
      <c r="Q827" s="14">
        <f>'fnd enro'!R827</f>
        <v>1</v>
      </c>
      <c r="R827" s="15">
        <f t="shared" si="918"/>
        <v>1</v>
      </c>
      <c r="S827" s="14">
        <f>VALUE('fnd enro'!Q827)</f>
        <v>10</v>
      </c>
      <c r="T827" s="2"/>
      <c r="U827" s="1">
        <f>(($D827*'fnd base rates'!C$107)
+($E827*'fnd base rates'!C$108)
+($F827*'fnd base rates'!C$109)
+($G827*'fnd base rates'!C$110)
+($H827*'fnd base rates'!C$111)
+($I827*'fnd base rates'!C$112)
+($J827*'fnd base rates'!C$113)
+($K827*'fnd base rates'!C$114)
+($M827*'fnd base rates'!C$116)
+($N827*'fnd base rates'!C$117)
+($O827*'fnd base rates'!C$118)
+($P827*VLOOKUP($S827+12,rate_basefnd,3)))
*$R827</f>
        <v>536.46134600000005</v>
      </c>
      <c r="V827" s="1">
        <f>(($D827*'fnd base rates'!D$107)
+($E827*'fnd base rates'!D$108)
+($F827*'fnd base rates'!D$109)
+($G827*'fnd base rates'!D$110)
+($H827*'fnd base rates'!D$111)
+($I827*'fnd base rates'!D$112)
+($J827*'fnd base rates'!D$113)
+($K827*'fnd base rates'!D$114)
+($M827*'fnd base rates'!D$116)
+($N827*'fnd base rates'!D$117)
+($O827*'fnd base rates'!D$118)
+($P827*VLOOKUP($S827+12,rate_basefnd,4)))
*$R827</f>
        <v>765.08</v>
      </c>
      <c r="W827" s="1">
        <f>(($D827*'fnd base rates'!E$107)
+($E827*'fnd base rates'!E$108)
+($F827*'fnd base rates'!E$109)
+($G827*'fnd base rates'!E$110)
+($H827*'fnd base rates'!E$111)
+($I827*'fnd base rates'!E$112)
+($J827*'fnd base rates'!E$113)
+($K827*'fnd base rates'!E$114)
+($M827*'fnd base rates'!E$116)
+($N827*'fnd base rates'!E$117)
+($O827*'fnd base rates'!E$118)
+($P827*VLOOKUP($S827+12,rate_basefnd,5)))
*$R827</f>
        <v>4912.2003759999998</v>
      </c>
      <c r="X827" s="1">
        <f>(($D827*'fnd base rates'!F$107)
+($E827*'fnd base rates'!F$108)
+($F827*'fnd base rates'!F$109)
+($G827*'fnd base rates'!F$110)
+($H827*'fnd base rates'!F$111)
+($I827*'fnd base rates'!F$112)
+($J827*'fnd base rates'!F$113)
+($K827*'fnd base rates'!F$114)
+($M827*'fnd base rates'!F$116)
+($N827*'fnd base rates'!F$117)
+($O827*'fnd base rates'!F$118)
+($P827*VLOOKUP($S827+12,rate_basefnd,6)))
*$R827</f>
        <v>886.88641200000006</v>
      </c>
      <c r="Y827" s="1">
        <f>(($D827*'fnd base rates'!G$107)
+($E827*'fnd base rates'!G$108)
+($F827*'fnd base rates'!G$109)
+($G827*'fnd base rates'!G$110)
+($H827*'fnd base rates'!G$111)
+($I827*'fnd base rates'!G$112)
+($J827*'fnd base rates'!G$113)
+($K827*'fnd base rates'!G$114)
+($M827*'fnd base rates'!G$116)
+($N827*'fnd base rates'!G$117)
+($O827*'fnd base rates'!G$118)
+($P827*VLOOKUP($S827+12,rate_basefnd,7)))
*$R827</f>
        <v>163.88328199999998</v>
      </c>
      <c r="Z827" s="1">
        <f>(($D827*'fnd base rates'!H$107)
+($E827*'fnd base rates'!H$108)
+($F827*'fnd base rates'!H$109)
+($G827*'fnd base rates'!H$110)
+($H827*'fnd base rates'!H$111)
+($I827*'fnd base rates'!H$112)
+($J827*'fnd base rates'!H$113)
+($K827*'fnd base rates'!H$114)
+($M827*'fnd base rates'!H$116)
+($N827*'fnd base rates'!H$117)
+($O827*'fnd base rates'!H$118)
+($P827*VLOOKUP($S827+12,rate_basefnd,8)))</f>
        <v>828.078934</v>
      </c>
      <c r="AA827" s="1">
        <f>(($D827*'fnd base rates'!I$107)
+($E827*'fnd base rates'!I$108)
+($F827*'fnd base rates'!I$109)
+($G827*'fnd base rates'!I$110)
+($H827*'fnd base rates'!I$111)
+($I827*'fnd base rates'!I$112)
+($J827*'fnd base rates'!I$113)
+($K827*'fnd base rates'!I$114)
+($M827*'fnd base rates'!I$116)
+($N827*'fnd base rates'!I$117)
+($O827*'fnd base rates'!I$118)
+($P827*VLOOKUP($S827+12,rate_basefnd,9)))
*$R827</f>
        <v>425.94</v>
      </c>
      <c r="AB827" s="1">
        <f>(($D827*'fnd base rates'!J$107)
+($E827*'fnd base rates'!J$108)
+($F827*'fnd base rates'!J$109)
+($G827*'fnd base rates'!J$110)
+($H827*'fnd base rates'!J$111)
+($I827*'fnd base rates'!J$112)
+($J827*'fnd base rates'!J$113)
+($K827*'fnd base rates'!J$114)
+($M827*'fnd base rates'!J$116)
+($N827*'fnd base rates'!J$117)
+($O827*'fnd base rates'!J$118)
+($P827*VLOOKUP($S827+12,rate_basefnd,10)))
*$R827</f>
        <v>573.75</v>
      </c>
      <c r="AC827" s="1">
        <f>(($D827*'fnd base rates'!K$107)
+($E827*'fnd base rates'!K$108)
+($F827*'fnd base rates'!K$109)
+($G827*'fnd base rates'!K$110)
+($H827*'fnd base rates'!K$111)
+($I827*'fnd base rates'!K$112)
+($J827*'fnd base rates'!K$113)
+($K827*'fnd base rates'!K$114)
+($M827*'fnd base rates'!K$116)
+($N827*'fnd base rates'!K$117)
+($O827*'fnd base rates'!K$118)
+($P827*VLOOKUP($S827+12,rate_basefnd,11)))
*$R827</f>
        <v>1150.05988</v>
      </c>
      <c r="AD827" s="1">
        <f>(($D827*'fnd base rates'!L$107)
+($E827*'fnd base rates'!L$108)
+($F827*'fnd base rates'!L$109)
+($G827*'fnd base rates'!L$110)
+($H827*'fnd base rates'!L$111)
+($I827*'fnd base rates'!L$112)
+($J827*'fnd base rates'!L$113)
+($K827*'fnd base rates'!L$114)
+($M827*'fnd base rates'!L$116)
+($N827*'fnd base rates'!L$117)
+($O827*'fnd base rates'!L$118)
+($P827*VLOOKUP($S827+12,rate_basefnd,12)))</f>
        <v>1369.1266800000001</v>
      </c>
      <c r="AE827" s="1">
        <f>(($D827*'fnd base rates'!M$107)
+($E827*'fnd base rates'!M$108)
+($F827*'fnd base rates'!M$109)
+($G827*'fnd base rates'!M$110)
+($H827*'fnd base rates'!M$111)
+($I827*'fnd base rates'!M$112)
+($J827*'fnd base rates'!M$113)
+($K827*'fnd base rates'!M$114)
+($M827*'fnd base rates'!M$116)
+($N827*'fnd base rates'!M$117)
+($O827*'fnd base rates'!M$118)
+($P827*VLOOKUP($S827+12,rate_basefnd,13)))</f>
        <v>0</v>
      </c>
      <c r="AF827" s="4">
        <f t="shared" si="919"/>
        <v>11611.466909999999</v>
      </c>
      <c r="AH827" s="269">
        <f t="shared" si="920"/>
        <v>491095293</v>
      </c>
      <c r="AI827" s="4" t="str">
        <f t="shared" si="921"/>
        <v>491</v>
      </c>
      <c r="AJ827" s="2" t="str">
        <f t="shared" si="922"/>
        <v>095</v>
      </c>
      <c r="AK827" s="2" t="str">
        <f t="shared" si="923"/>
        <v>293</v>
      </c>
      <c r="AL827" s="4">
        <f t="shared" si="924"/>
        <v>1</v>
      </c>
      <c r="AM827" s="4">
        <f t="shared" si="915"/>
        <v>1</v>
      </c>
      <c r="AN827" s="4">
        <f t="shared" si="925"/>
        <v>11611.466909999999</v>
      </c>
      <c r="AO827" s="4">
        <f t="shared" si="926"/>
        <v>11611</v>
      </c>
      <c r="AP827" s="4">
        <f t="shared" si="916"/>
        <v>0</v>
      </c>
      <c r="AQ827" s="4">
        <v>11611</v>
      </c>
      <c r="AW827" s="4">
        <v>11611</v>
      </c>
      <c r="AX827" s="5">
        <f t="shared" si="927"/>
        <v>0</v>
      </c>
      <c r="AY827" s="4">
        <v>11611</v>
      </c>
      <c r="AZ827" s="5"/>
      <c r="BB827" s="5">
        <f t="shared" ref="BB827" si="976">BC827-BA827</f>
        <v>0</v>
      </c>
    </row>
    <row r="828" spans="1:54" s="4" customFormat="1">
      <c r="A828" s="269">
        <v>491</v>
      </c>
      <c r="B828" s="2">
        <v>491095331</v>
      </c>
      <c r="C828" s="9" t="s">
        <v>312</v>
      </c>
      <c r="D828" s="14">
        <f>'fnd enro'!D828</f>
        <v>0</v>
      </c>
      <c r="E828" s="14">
        <f>'fnd enro'!E828</f>
        <v>0</v>
      </c>
      <c r="F828" s="14">
        <f>'fnd enro'!F828</f>
        <v>1</v>
      </c>
      <c r="G828" s="14">
        <f>'fnd enro'!G828</f>
        <v>9</v>
      </c>
      <c r="H828" s="14">
        <f>'fnd enro'!H828</f>
        <v>9</v>
      </c>
      <c r="I828" s="14">
        <f>'fnd enro'!I828</f>
        <v>13</v>
      </c>
      <c r="J828" s="14">
        <f>'fnd enro'!J828</f>
        <v>0</v>
      </c>
      <c r="K828" s="15">
        <f>'fnd enro'!K828</f>
        <v>1.2352000000000001</v>
      </c>
      <c r="L828" s="14">
        <f>'fnd enro'!L828</f>
        <v>0</v>
      </c>
      <c r="M828" s="14">
        <f>'fnd enro'!M828</f>
        <v>1</v>
      </c>
      <c r="N828" s="14">
        <f>'fnd enro'!N828</f>
        <v>0</v>
      </c>
      <c r="O828" s="14">
        <f>'fnd enro'!O828</f>
        <v>1</v>
      </c>
      <c r="P828" s="14">
        <f>'fnd enro'!P828</f>
        <v>16</v>
      </c>
      <c r="Q828" s="14">
        <f>'fnd enro'!R828</f>
        <v>32</v>
      </c>
      <c r="R828" s="15">
        <f t="shared" si="918"/>
        <v>1</v>
      </c>
      <c r="S828" s="14">
        <f>VALUE('fnd enro'!Q828)</f>
        <v>7</v>
      </c>
      <c r="T828" s="2"/>
      <c r="U828" s="1">
        <f>(($D828*'fnd base rates'!C$107)
+($E828*'fnd base rates'!C$108)
+($F828*'fnd base rates'!C$109)
+($G828*'fnd base rates'!C$110)
+($H828*'fnd base rates'!C$111)
+($I828*'fnd base rates'!C$112)
+($J828*'fnd base rates'!C$113)
+($K828*'fnd base rates'!C$114)
+($M828*'fnd base rates'!C$116)
+($N828*'fnd base rates'!C$117)
+($O828*'fnd base rates'!C$118)
+($P828*VLOOKUP($S828+12,rate_basefnd,3)))
*$R828</f>
        <v>18465.793072000004</v>
      </c>
      <c r="V828" s="1">
        <f>(($D828*'fnd base rates'!D$107)
+($E828*'fnd base rates'!D$108)
+($F828*'fnd base rates'!D$109)
+($G828*'fnd base rates'!D$110)
+($H828*'fnd base rates'!D$111)
+($I828*'fnd base rates'!D$112)
+($J828*'fnd base rates'!D$113)
+($K828*'fnd base rates'!D$114)
+($M828*'fnd base rates'!D$116)
+($N828*'fnd base rates'!D$117)
+($O828*'fnd base rates'!D$118)
+($P828*VLOOKUP($S828+12,rate_basefnd,4)))
*$R828</f>
        <v>30037.440000000002</v>
      </c>
      <c r="W828" s="1">
        <f>(($D828*'fnd base rates'!E$107)
+($E828*'fnd base rates'!E$108)
+($F828*'fnd base rates'!E$109)
+($G828*'fnd base rates'!E$110)
+($H828*'fnd base rates'!E$111)
+($I828*'fnd base rates'!E$112)
+($J828*'fnd base rates'!E$113)
+($K828*'fnd base rates'!E$114)
+($M828*'fnd base rates'!E$116)
+($N828*'fnd base rates'!E$117)
+($O828*'fnd base rates'!E$118)
+($P828*VLOOKUP($S828+12,rate_basefnd,5)))
*$R828</f>
        <v>187055.01203199997</v>
      </c>
      <c r="X828" s="1">
        <f>(($D828*'fnd base rates'!F$107)
+($E828*'fnd base rates'!F$108)
+($F828*'fnd base rates'!F$109)
+($G828*'fnd base rates'!F$110)
+($H828*'fnd base rates'!F$111)
+($I828*'fnd base rates'!F$112)
+($J828*'fnd base rates'!F$113)
+($K828*'fnd base rates'!F$114)
+($M828*'fnd base rates'!F$116)
+($N828*'fnd base rates'!F$117)
+($O828*'fnd base rates'!F$118)
+($P828*VLOOKUP($S828+12,rate_basefnd,6)))
*$R828</f>
        <v>33313.735183999997</v>
      </c>
      <c r="Y828" s="1">
        <f>(($D828*'fnd base rates'!G$107)
+($E828*'fnd base rates'!G$108)
+($F828*'fnd base rates'!G$109)
+($G828*'fnd base rates'!G$110)
+($H828*'fnd base rates'!G$111)
+($I828*'fnd base rates'!G$112)
+($J828*'fnd base rates'!G$113)
+($K828*'fnd base rates'!G$114)
+($M828*'fnd base rates'!G$116)
+($N828*'fnd base rates'!G$117)
+($O828*'fnd base rates'!G$118)
+($P828*VLOOKUP($S828+12,rate_basefnd,7)))
*$R828</f>
        <v>7779.1650239999999</v>
      </c>
      <c r="Z828" s="1">
        <f>(($D828*'fnd base rates'!H$107)
+($E828*'fnd base rates'!H$108)
+($F828*'fnd base rates'!H$109)
+($G828*'fnd base rates'!H$110)
+($H828*'fnd base rates'!H$111)
+($I828*'fnd base rates'!H$112)
+($J828*'fnd base rates'!H$113)
+($K828*'fnd base rates'!H$114)
+($M828*'fnd base rates'!H$116)
+($N828*'fnd base rates'!H$117)
+($O828*'fnd base rates'!H$118)
+($P828*VLOOKUP($S828+12,rate_basefnd,8)))</f>
        <v>21339.075887999999</v>
      </c>
      <c r="AA828" s="1">
        <f>(($D828*'fnd base rates'!I$107)
+($E828*'fnd base rates'!I$108)
+($F828*'fnd base rates'!I$109)
+($G828*'fnd base rates'!I$110)
+($H828*'fnd base rates'!I$111)
+($I828*'fnd base rates'!I$112)
+($J828*'fnd base rates'!I$113)
+($K828*'fnd base rates'!I$114)
+($M828*'fnd base rates'!I$116)
+($N828*'fnd base rates'!I$117)
+($O828*'fnd base rates'!I$118)
+($P828*VLOOKUP($S828+12,rate_basefnd,9)))
*$R828</f>
        <v>14072.46</v>
      </c>
      <c r="AB828" s="1">
        <f>(($D828*'fnd base rates'!J$107)
+($E828*'fnd base rates'!J$108)
+($F828*'fnd base rates'!J$109)
+($G828*'fnd base rates'!J$110)
+($H828*'fnd base rates'!J$111)
+($I828*'fnd base rates'!J$112)
+($J828*'fnd base rates'!J$113)
+($K828*'fnd base rates'!J$114)
+($M828*'fnd base rates'!J$116)
+($N828*'fnd base rates'!J$117)
+($O828*'fnd base rates'!J$118)
+($P828*VLOOKUP($S828+12,rate_basefnd,10)))
*$R828</f>
        <v>21909.17</v>
      </c>
      <c r="AC828" s="1">
        <f>(($D828*'fnd base rates'!K$107)
+($E828*'fnd base rates'!K$108)
+($F828*'fnd base rates'!K$109)
+($G828*'fnd base rates'!K$110)
+($H828*'fnd base rates'!K$111)
+($I828*'fnd base rates'!K$112)
+($J828*'fnd base rates'!K$113)
+($K828*'fnd base rates'!K$114)
+($M828*'fnd base rates'!K$116)
+($N828*'fnd base rates'!K$117)
+($O828*'fnd base rates'!K$118)
+($P828*VLOOKUP($S828+12,rate_basefnd,11)))
*$R828</f>
        <v>37194.62616</v>
      </c>
      <c r="AD828" s="1">
        <f>(($D828*'fnd base rates'!L$107)
+($E828*'fnd base rates'!L$108)
+($F828*'fnd base rates'!L$109)
+($G828*'fnd base rates'!L$110)
+($H828*'fnd base rates'!L$111)
+($I828*'fnd base rates'!L$112)
+($J828*'fnd base rates'!L$113)
+($K828*'fnd base rates'!L$114)
+($M828*'fnd base rates'!L$116)
+($N828*'fnd base rates'!L$117)
+($O828*'fnd base rates'!L$118)
+($P828*VLOOKUP($S828+12,rate_basefnd,12)))</f>
        <v>54641.403760000001</v>
      </c>
      <c r="AE828" s="1">
        <f>(($D828*'fnd base rates'!M$107)
+($E828*'fnd base rates'!M$108)
+($F828*'fnd base rates'!M$109)
+($G828*'fnd base rates'!M$110)
+($H828*'fnd base rates'!M$111)
+($I828*'fnd base rates'!M$112)
+($J828*'fnd base rates'!M$113)
+($K828*'fnd base rates'!M$114)
+($M828*'fnd base rates'!M$116)
+($N828*'fnd base rates'!M$117)
+($O828*'fnd base rates'!M$118)
+($P828*VLOOKUP($S828+12,rate_basefnd,13)))</f>
        <v>0</v>
      </c>
      <c r="AF828" s="4">
        <f t="shared" si="919"/>
        <v>425807.88111999998</v>
      </c>
      <c r="AH828" s="269">
        <f t="shared" si="920"/>
        <v>491095331</v>
      </c>
      <c r="AI828" s="4" t="str">
        <f t="shared" si="921"/>
        <v>491</v>
      </c>
      <c r="AJ828" s="2" t="str">
        <f t="shared" si="922"/>
        <v>095</v>
      </c>
      <c r="AK828" s="2" t="str">
        <f t="shared" si="923"/>
        <v>331</v>
      </c>
      <c r="AL828" s="4">
        <f t="shared" si="924"/>
        <v>1</v>
      </c>
      <c r="AM828" s="4">
        <f t="shared" si="915"/>
        <v>32</v>
      </c>
      <c r="AN828" s="4">
        <f t="shared" si="925"/>
        <v>425807.88111999998</v>
      </c>
      <c r="AO828" s="4">
        <f t="shared" si="926"/>
        <v>13306</v>
      </c>
      <c r="AP828" s="4">
        <f t="shared" si="916"/>
        <v>0</v>
      </c>
      <c r="AQ828" s="4">
        <v>13306</v>
      </c>
      <c r="AW828" s="4">
        <v>13306</v>
      </c>
      <c r="AX828" s="5">
        <f t="shared" si="927"/>
        <v>0</v>
      </c>
      <c r="AY828" s="4">
        <v>13306</v>
      </c>
      <c r="AZ828" s="5"/>
      <c r="BB828" s="5">
        <f t="shared" ref="BB828" si="977">BC828-BA828</f>
        <v>0</v>
      </c>
    </row>
    <row r="829" spans="1:54" s="4" customFormat="1">
      <c r="A829" s="269">
        <v>491</v>
      </c>
      <c r="B829" s="2">
        <v>491095650</v>
      </c>
      <c r="C829" s="9" t="s">
        <v>312</v>
      </c>
      <c r="D829" s="14">
        <f>'fnd enro'!D829</f>
        <v>0</v>
      </c>
      <c r="E829" s="14">
        <f>'fnd enro'!E829</f>
        <v>0</v>
      </c>
      <c r="F829" s="14">
        <f>'fnd enro'!F829</f>
        <v>0</v>
      </c>
      <c r="G829" s="14">
        <f>'fnd enro'!G829</f>
        <v>1</v>
      </c>
      <c r="H829" s="14">
        <f>'fnd enro'!H829</f>
        <v>1</v>
      </c>
      <c r="I829" s="14">
        <f>'fnd enro'!I829</f>
        <v>0</v>
      </c>
      <c r="J829" s="14">
        <f>'fnd enro'!J829</f>
        <v>0</v>
      </c>
      <c r="K829" s="15">
        <f>'fnd enro'!K829</f>
        <v>7.7200000000000005E-2</v>
      </c>
      <c r="L829" s="14">
        <f>'fnd enro'!L829</f>
        <v>0</v>
      </c>
      <c r="M829" s="14">
        <f>'fnd enro'!M829</f>
        <v>1</v>
      </c>
      <c r="N829" s="14">
        <f>'fnd enro'!N829</f>
        <v>0</v>
      </c>
      <c r="O829" s="14">
        <f>'fnd enro'!O829</f>
        <v>0</v>
      </c>
      <c r="P829" s="14">
        <f>'fnd enro'!P829</f>
        <v>0</v>
      </c>
      <c r="Q829" s="14">
        <f>'fnd enro'!R829</f>
        <v>2</v>
      </c>
      <c r="R829" s="15">
        <f t="shared" si="918"/>
        <v>1</v>
      </c>
      <c r="S829" s="14">
        <f>VALUE('fnd enro'!Q829)</f>
        <v>5</v>
      </c>
      <c r="T829" s="2"/>
      <c r="U829" s="1">
        <f>(($D829*'fnd base rates'!C$107)
+($E829*'fnd base rates'!C$108)
+($F829*'fnd base rates'!C$109)
+($G829*'fnd base rates'!C$110)
+($H829*'fnd base rates'!C$111)
+($I829*'fnd base rates'!C$112)
+($J829*'fnd base rates'!C$113)
+($K829*'fnd base rates'!C$114)
+($M829*'fnd base rates'!C$116)
+($N829*'fnd base rates'!C$117)
+($O829*'fnd base rates'!C$118)
+($P829*VLOOKUP($S829+12,rate_basefnd,3)))
*$R829</f>
        <v>1174.0826920000002</v>
      </c>
      <c r="V829" s="1">
        <f>(($D829*'fnd base rates'!D$107)
+($E829*'fnd base rates'!D$108)
+($F829*'fnd base rates'!D$109)
+($G829*'fnd base rates'!D$110)
+($H829*'fnd base rates'!D$111)
+($I829*'fnd base rates'!D$112)
+($J829*'fnd base rates'!D$113)
+($K829*'fnd base rates'!D$114)
+($M829*'fnd base rates'!D$116)
+($N829*'fnd base rates'!D$117)
+($O829*'fnd base rates'!D$118)
+($P829*VLOOKUP($S829+12,rate_basefnd,4)))
*$R829</f>
        <v>1707.18</v>
      </c>
      <c r="W829" s="1">
        <f>(($D829*'fnd base rates'!E$107)
+($E829*'fnd base rates'!E$108)
+($F829*'fnd base rates'!E$109)
+($G829*'fnd base rates'!E$110)
+($H829*'fnd base rates'!E$111)
+($I829*'fnd base rates'!E$112)
+($J829*'fnd base rates'!E$113)
+($K829*'fnd base rates'!E$114)
+($M829*'fnd base rates'!E$116)
+($N829*'fnd base rates'!E$117)
+($O829*'fnd base rates'!E$118)
+($P829*VLOOKUP($S829+12,rate_basefnd,5)))
*$R829</f>
        <v>8579.0007519999999</v>
      </c>
      <c r="X829" s="1">
        <f>(($D829*'fnd base rates'!F$107)
+($E829*'fnd base rates'!F$108)
+($F829*'fnd base rates'!F$109)
+($G829*'fnd base rates'!F$110)
+($H829*'fnd base rates'!F$111)
+($I829*'fnd base rates'!F$112)
+($J829*'fnd base rates'!F$113)
+($K829*'fnd base rates'!F$114)
+($M829*'fnd base rates'!F$116)
+($N829*'fnd base rates'!F$117)
+($O829*'fnd base rates'!F$118)
+($P829*VLOOKUP($S829+12,rate_basefnd,6)))
*$R829</f>
        <v>2419.8428239999998</v>
      </c>
      <c r="Y829" s="1">
        <f>(($D829*'fnd base rates'!G$107)
+($E829*'fnd base rates'!G$108)
+($F829*'fnd base rates'!G$109)
+($G829*'fnd base rates'!G$110)
+($H829*'fnd base rates'!G$111)
+($I829*'fnd base rates'!G$112)
+($J829*'fnd base rates'!G$113)
+($K829*'fnd base rates'!G$114)
+($M829*'fnd base rates'!G$116)
+($N829*'fnd base rates'!G$117)
+($O829*'fnd base rates'!G$118)
+($P829*VLOOKUP($S829+12,rate_basefnd,7)))
*$R829</f>
        <v>375.81656400000003</v>
      </c>
      <c r="Z829" s="1">
        <f>(($D829*'fnd base rates'!H$107)
+($E829*'fnd base rates'!H$108)
+($F829*'fnd base rates'!H$109)
+($G829*'fnd base rates'!H$110)
+($H829*'fnd base rates'!H$111)
+($I829*'fnd base rates'!H$112)
+($J829*'fnd base rates'!H$113)
+($K829*'fnd base rates'!H$114)
+($M829*'fnd base rates'!H$116)
+($N829*'fnd base rates'!H$117)
+($O829*'fnd base rates'!H$118)
+($P829*VLOOKUP($S829+12,rate_basefnd,8)))</f>
        <v>1173.3078680000001</v>
      </c>
      <c r="AA829" s="1">
        <f>(($D829*'fnd base rates'!I$107)
+($E829*'fnd base rates'!I$108)
+($F829*'fnd base rates'!I$109)
+($G829*'fnd base rates'!I$110)
+($H829*'fnd base rates'!I$111)
+($I829*'fnd base rates'!I$112)
+($J829*'fnd base rates'!I$113)
+($K829*'fnd base rates'!I$114)
+($M829*'fnd base rates'!I$116)
+($N829*'fnd base rates'!I$117)
+($O829*'fnd base rates'!I$118)
+($P829*VLOOKUP($S829+12,rate_basefnd,9)))
*$R829</f>
        <v>744.9</v>
      </c>
      <c r="AB829" s="1">
        <f>(($D829*'fnd base rates'!J$107)
+($E829*'fnd base rates'!J$108)
+($F829*'fnd base rates'!J$109)
+($G829*'fnd base rates'!J$110)
+($H829*'fnd base rates'!J$111)
+($I829*'fnd base rates'!J$112)
+($J829*'fnd base rates'!J$113)
+($K829*'fnd base rates'!J$114)
+($M829*'fnd base rates'!J$116)
+($N829*'fnd base rates'!J$117)
+($O829*'fnd base rates'!J$118)
+($P829*VLOOKUP($S829+12,rate_basefnd,10)))
*$R829</f>
        <v>426.43</v>
      </c>
      <c r="AC829" s="1">
        <f>(($D829*'fnd base rates'!K$107)
+($E829*'fnd base rates'!K$108)
+($F829*'fnd base rates'!K$109)
+($G829*'fnd base rates'!K$110)
+($H829*'fnd base rates'!K$111)
+($I829*'fnd base rates'!K$112)
+($J829*'fnd base rates'!K$113)
+($K829*'fnd base rates'!K$114)
+($M829*'fnd base rates'!K$116)
+($N829*'fnd base rates'!K$117)
+($O829*'fnd base rates'!K$118)
+($P829*VLOOKUP($S829+12,rate_basefnd,11)))
*$R829</f>
        <v>2585.8197599999999</v>
      </c>
      <c r="AD829" s="1">
        <f>(($D829*'fnd base rates'!L$107)
+($E829*'fnd base rates'!L$108)
+($F829*'fnd base rates'!L$109)
+($G829*'fnd base rates'!L$110)
+($H829*'fnd base rates'!L$111)
+($I829*'fnd base rates'!L$112)
+($J829*'fnd base rates'!L$113)
+($K829*'fnd base rates'!L$114)
+($M829*'fnd base rates'!L$116)
+($N829*'fnd base rates'!L$117)
+($O829*'fnd base rates'!L$118)
+($P829*VLOOKUP($S829+12,rate_basefnd,12)))</f>
        <v>3236.8033599999999</v>
      </c>
      <c r="AE829" s="1">
        <f>(($D829*'fnd base rates'!M$107)
+($E829*'fnd base rates'!M$108)
+($F829*'fnd base rates'!M$109)
+($G829*'fnd base rates'!M$110)
+($H829*'fnd base rates'!M$111)
+($I829*'fnd base rates'!M$112)
+($J829*'fnd base rates'!M$113)
+($K829*'fnd base rates'!M$114)
+($M829*'fnd base rates'!M$116)
+($N829*'fnd base rates'!M$117)
+($O829*'fnd base rates'!M$118)
+($P829*VLOOKUP($S829+12,rate_basefnd,13)))</f>
        <v>0</v>
      </c>
      <c r="AF829" s="4">
        <f t="shared" si="919"/>
        <v>22423.183819999998</v>
      </c>
      <c r="AH829" s="269">
        <f t="shared" si="920"/>
        <v>491095650</v>
      </c>
      <c r="AI829" s="4" t="str">
        <f t="shared" si="921"/>
        <v>491</v>
      </c>
      <c r="AJ829" s="2" t="str">
        <f t="shared" si="922"/>
        <v>095</v>
      </c>
      <c r="AK829" s="2" t="str">
        <f t="shared" si="923"/>
        <v>650</v>
      </c>
      <c r="AL829" s="4">
        <f t="shared" si="924"/>
        <v>1</v>
      </c>
      <c r="AM829" s="4">
        <f t="shared" si="915"/>
        <v>2</v>
      </c>
      <c r="AN829" s="4">
        <f t="shared" si="925"/>
        <v>22423.183819999998</v>
      </c>
      <c r="AO829" s="4">
        <f t="shared" si="926"/>
        <v>11212</v>
      </c>
      <c r="AP829" s="4">
        <f t="shared" si="916"/>
        <v>0</v>
      </c>
      <c r="AQ829" s="4">
        <v>11212</v>
      </c>
      <c r="AW829" s="4">
        <v>11212</v>
      </c>
      <c r="AX829" s="5">
        <f t="shared" si="927"/>
        <v>0</v>
      </c>
      <c r="AY829" s="4">
        <v>11212</v>
      </c>
      <c r="AZ829" s="5"/>
      <c r="BB829" s="5">
        <f t="shared" ref="BB829" si="978">BC829-BA829</f>
        <v>0</v>
      </c>
    </row>
    <row r="830" spans="1:54" s="4" customFormat="1">
      <c r="A830" s="269">
        <v>491</v>
      </c>
      <c r="B830" s="2">
        <v>491095665</v>
      </c>
      <c r="C830" s="9" t="s">
        <v>312</v>
      </c>
      <c r="D830" s="14">
        <f>'fnd enro'!D830</f>
        <v>0</v>
      </c>
      <c r="E830" s="14">
        <f>'fnd enro'!E830</f>
        <v>0</v>
      </c>
      <c r="F830" s="14">
        <f>'fnd enro'!F830</f>
        <v>2</v>
      </c>
      <c r="G830" s="14">
        <f>'fnd enro'!G830</f>
        <v>0</v>
      </c>
      <c r="H830" s="14">
        <f>'fnd enro'!H830</f>
        <v>2</v>
      </c>
      <c r="I830" s="14">
        <f>'fnd enro'!I830</f>
        <v>0</v>
      </c>
      <c r="J830" s="14">
        <f>'fnd enro'!J830</f>
        <v>0</v>
      </c>
      <c r="K830" s="15">
        <f>'fnd enro'!K830</f>
        <v>0.15440000000000001</v>
      </c>
      <c r="L830" s="14">
        <f>'fnd enro'!L830</f>
        <v>0</v>
      </c>
      <c r="M830" s="14">
        <f>'fnd enro'!M830</f>
        <v>1</v>
      </c>
      <c r="N830" s="14">
        <f>'fnd enro'!N830</f>
        <v>0</v>
      </c>
      <c r="O830" s="14">
        <f>'fnd enro'!O830</f>
        <v>0</v>
      </c>
      <c r="P830" s="14">
        <f>'fnd enro'!P830</f>
        <v>2</v>
      </c>
      <c r="Q830" s="14">
        <f>'fnd enro'!R830</f>
        <v>4</v>
      </c>
      <c r="R830" s="15">
        <f t="shared" si="918"/>
        <v>1</v>
      </c>
      <c r="S830" s="14">
        <f>VALUE('fnd enro'!Q830)</f>
        <v>5</v>
      </c>
      <c r="T830" s="2"/>
      <c r="U830" s="1">
        <f>(($D830*'fnd base rates'!C$107)
+($E830*'fnd base rates'!C$108)
+($F830*'fnd base rates'!C$109)
+($G830*'fnd base rates'!C$110)
+($H830*'fnd base rates'!C$111)
+($I830*'fnd base rates'!C$112)
+($J830*'fnd base rates'!C$113)
+($K830*'fnd base rates'!C$114)
+($M830*'fnd base rates'!C$116)
+($N830*'fnd base rates'!C$117)
+($O830*'fnd base rates'!C$118)
+($P830*VLOOKUP($S830+12,rate_basefnd,3)))
*$R830</f>
        <v>2366.7453839999998</v>
      </c>
      <c r="V830" s="1">
        <f>(($D830*'fnd base rates'!D$107)
+($E830*'fnd base rates'!D$108)
+($F830*'fnd base rates'!D$109)
+($G830*'fnd base rates'!D$110)
+($H830*'fnd base rates'!D$111)
+($I830*'fnd base rates'!D$112)
+($J830*'fnd base rates'!D$113)
+($K830*'fnd base rates'!D$114)
+($M830*'fnd base rates'!D$116)
+($N830*'fnd base rates'!D$117)
+($O830*'fnd base rates'!D$118)
+($P830*VLOOKUP($S830+12,rate_basefnd,4)))
*$R830</f>
        <v>3804.6600000000003</v>
      </c>
      <c r="W830" s="1">
        <f>(($D830*'fnd base rates'!E$107)
+($E830*'fnd base rates'!E$108)
+($F830*'fnd base rates'!E$109)
+($G830*'fnd base rates'!E$110)
+($H830*'fnd base rates'!E$111)
+($I830*'fnd base rates'!E$112)
+($J830*'fnd base rates'!E$113)
+($K830*'fnd base rates'!E$114)
+($M830*'fnd base rates'!E$116)
+($N830*'fnd base rates'!E$117)
+($O830*'fnd base rates'!E$118)
+($P830*VLOOKUP($S830+12,rate_basefnd,5)))
*$R830</f>
        <v>21457.231503999999</v>
      </c>
      <c r="X830" s="1">
        <f>(($D830*'fnd base rates'!F$107)
+($E830*'fnd base rates'!F$108)
+($F830*'fnd base rates'!F$109)
+($G830*'fnd base rates'!F$110)
+($H830*'fnd base rates'!F$111)
+($I830*'fnd base rates'!F$112)
+($J830*'fnd base rates'!F$113)
+($K830*'fnd base rates'!F$114)
+($M830*'fnd base rates'!F$116)
+($N830*'fnd base rates'!F$117)
+($O830*'fnd base rates'!F$118)
+($P830*VLOOKUP($S830+12,rate_basefnd,6)))
*$R830</f>
        <v>4662.6656480000001</v>
      </c>
      <c r="Y830" s="1">
        <f>(($D830*'fnd base rates'!G$107)
+($E830*'fnd base rates'!G$108)
+($F830*'fnd base rates'!G$109)
+($G830*'fnd base rates'!G$110)
+($H830*'fnd base rates'!G$111)
+($I830*'fnd base rates'!G$112)
+($J830*'fnd base rates'!G$113)
+($K830*'fnd base rates'!G$114)
+($M830*'fnd base rates'!G$116)
+($N830*'fnd base rates'!G$117)
+($O830*'fnd base rates'!G$118)
+($P830*VLOOKUP($S830+12,rate_basefnd,7)))
*$R830</f>
        <v>969.72312800000009</v>
      </c>
      <c r="Z830" s="1">
        <f>(($D830*'fnd base rates'!H$107)
+($E830*'fnd base rates'!H$108)
+($F830*'fnd base rates'!H$109)
+($G830*'fnd base rates'!H$110)
+($H830*'fnd base rates'!H$111)
+($I830*'fnd base rates'!H$112)
+($J830*'fnd base rates'!H$113)
+($K830*'fnd base rates'!H$114)
+($M830*'fnd base rates'!H$116)
+($N830*'fnd base rates'!H$117)
+($O830*'fnd base rates'!H$118)
+($P830*VLOOKUP($S830+12,rate_basefnd,8)))</f>
        <v>2261.3657359999997</v>
      </c>
      <c r="AA830" s="1">
        <f>(($D830*'fnd base rates'!I$107)
+($E830*'fnd base rates'!I$108)
+($F830*'fnd base rates'!I$109)
+($G830*'fnd base rates'!I$110)
+($H830*'fnd base rates'!I$111)
+($I830*'fnd base rates'!I$112)
+($J830*'fnd base rates'!I$113)
+($K830*'fnd base rates'!I$114)
+($M830*'fnd base rates'!I$116)
+($N830*'fnd base rates'!I$117)
+($O830*'fnd base rates'!I$118)
+($P830*VLOOKUP($S830+12,rate_basefnd,9)))
*$R830</f>
        <v>1638.1999999999998</v>
      </c>
      <c r="AB830" s="1">
        <f>(($D830*'fnd base rates'!J$107)
+($E830*'fnd base rates'!J$108)
+($F830*'fnd base rates'!J$109)
+($G830*'fnd base rates'!J$110)
+($H830*'fnd base rates'!J$111)
+($I830*'fnd base rates'!J$112)
+($J830*'fnd base rates'!J$113)
+($K830*'fnd base rates'!J$114)
+($M830*'fnd base rates'!J$116)
+($N830*'fnd base rates'!J$117)
+($O830*'fnd base rates'!J$118)
+($P830*VLOOKUP($S830+12,rate_basefnd,10)))
*$R830</f>
        <v>1891.36</v>
      </c>
      <c r="AC830" s="1">
        <f>(($D830*'fnd base rates'!K$107)
+($E830*'fnd base rates'!K$108)
+($F830*'fnd base rates'!K$109)
+($G830*'fnd base rates'!K$110)
+($H830*'fnd base rates'!K$111)
+($I830*'fnd base rates'!K$112)
+($J830*'fnd base rates'!K$113)
+($K830*'fnd base rates'!K$114)
+($M830*'fnd base rates'!K$116)
+($N830*'fnd base rates'!K$117)
+($O830*'fnd base rates'!K$118)
+($P830*VLOOKUP($S830+12,rate_basefnd,11)))
*$R830</f>
        <v>4868.1895199999999</v>
      </c>
      <c r="AD830" s="1">
        <f>(($D830*'fnd base rates'!L$107)
+($E830*'fnd base rates'!L$108)
+($F830*'fnd base rates'!L$109)
+($G830*'fnd base rates'!L$110)
+($H830*'fnd base rates'!L$111)
+($I830*'fnd base rates'!L$112)
+($J830*'fnd base rates'!L$113)
+($K830*'fnd base rates'!L$114)
+($M830*'fnd base rates'!L$116)
+($N830*'fnd base rates'!L$117)
+($O830*'fnd base rates'!L$118)
+($P830*VLOOKUP($S830+12,rate_basefnd,12)))</f>
        <v>7091.2367199999999</v>
      </c>
      <c r="AE830" s="1">
        <f>(($D830*'fnd base rates'!M$107)
+($E830*'fnd base rates'!M$108)
+($F830*'fnd base rates'!M$109)
+($G830*'fnd base rates'!M$110)
+($H830*'fnd base rates'!M$111)
+($I830*'fnd base rates'!M$112)
+($J830*'fnd base rates'!M$113)
+($K830*'fnd base rates'!M$114)
+($M830*'fnd base rates'!M$116)
+($N830*'fnd base rates'!M$117)
+($O830*'fnd base rates'!M$118)
+($P830*VLOOKUP($S830+12,rate_basefnd,13)))</f>
        <v>0</v>
      </c>
      <c r="AF830" s="4">
        <f t="shared" si="919"/>
        <v>51011.377639999999</v>
      </c>
      <c r="AH830" s="269">
        <f t="shared" si="920"/>
        <v>491095665</v>
      </c>
      <c r="AI830" s="4" t="str">
        <f t="shared" si="921"/>
        <v>491</v>
      </c>
      <c r="AJ830" s="2" t="str">
        <f t="shared" si="922"/>
        <v>095</v>
      </c>
      <c r="AK830" s="2" t="str">
        <f t="shared" si="923"/>
        <v>665</v>
      </c>
      <c r="AL830" s="4">
        <f t="shared" si="924"/>
        <v>1</v>
      </c>
      <c r="AM830" s="4">
        <f t="shared" si="915"/>
        <v>4</v>
      </c>
      <c r="AN830" s="4">
        <f t="shared" si="925"/>
        <v>51011.377639999999</v>
      </c>
      <c r="AO830" s="4">
        <f t="shared" si="926"/>
        <v>12753</v>
      </c>
      <c r="AP830" s="4">
        <f t="shared" si="916"/>
        <v>0</v>
      </c>
      <c r="AQ830" s="4">
        <v>12753</v>
      </c>
      <c r="AW830" s="4">
        <v>12753</v>
      </c>
      <c r="AX830" s="5">
        <f t="shared" si="927"/>
        <v>0</v>
      </c>
      <c r="AY830" s="4">
        <v>12753</v>
      </c>
      <c r="AZ830" s="5"/>
      <c r="BB830" s="5">
        <f t="shared" ref="BB830" si="979">BC830-BA830</f>
        <v>0</v>
      </c>
    </row>
    <row r="831" spans="1:54" s="4" customFormat="1">
      <c r="A831" s="269">
        <v>491</v>
      </c>
      <c r="B831" s="2">
        <v>491095763</v>
      </c>
      <c r="C831" s="9" t="s">
        <v>312</v>
      </c>
      <c r="D831" s="14">
        <f>'fnd enro'!D831</f>
        <v>0</v>
      </c>
      <c r="E831" s="14">
        <f>'fnd enro'!E831</f>
        <v>0</v>
      </c>
      <c r="F831" s="14">
        <f>'fnd enro'!F831</f>
        <v>0</v>
      </c>
      <c r="G831" s="14">
        <f>'fnd enro'!G831</f>
        <v>0</v>
      </c>
      <c r="H831" s="14">
        <f>'fnd enro'!H831</f>
        <v>0</v>
      </c>
      <c r="I831" s="14">
        <f>'fnd enro'!I831</f>
        <v>2</v>
      </c>
      <c r="J831" s="14">
        <f>'fnd enro'!J831</f>
        <v>0</v>
      </c>
      <c r="K831" s="15">
        <f>'fnd enro'!K831</f>
        <v>7.7200000000000005E-2</v>
      </c>
      <c r="L831" s="14">
        <f>'fnd enro'!L831</f>
        <v>0</v>
      </c>
      <c r="M831" s="14">
        <f>'fnd enro'!M831</f>
        <v>0</v>
      </c>
      <c r="N831" s="14">
        <f>'fnd enro'!N831</f>
        <v>0</v>
      </c>
      <c r="O831" s="14">
        <f>'fnd enro'!O831</f>
        <v>0</v>
      </c>
      <c r="P831" s="14">
        <f>'fnd enro'!P831</f>
        <v>1</v>
      </c>
      <c r="Q831" s="14">
        <f>'fnd enro'!R831</f>
        <v>2</v>
      </c>
      <c r="R831" s="15">
        <f t="shared" si="918"/>
        <v>1</v>
      </c>
      <c r="S831" s="14">
        <f>VALUE('fnd enro'!Q831)</f>
        <v>5</v>
      </c>
      <c r="T831" s="2"/>
      <c r="U831" s="1">
        <f>(($D831*'fnd base rates'!C$107)
+($E831*'fnd base rates'!C$108)
+($F831*'fnd base rates'!C$109)
+($G831*'fnd base rates'!C$110)
+($H831*'fnd base rates'!C$111)
+($I831*'fnd base rates'!C$112)
+($J831*'fnd base rates'!C$113)
+($K831*'fnd base rates'!C$114)
+($M831*'fnd base rates'!C$116)
+($N831*'fnd base rates'!C$117)
+($O831*'fnd base rates'!C$118)
+($P831*VLOOKUP($S831+12,rate_basefnd,3)))
*$R831</f>
        <v>1132.792692</v>
      </c>
      <c r="V831" s="1">
        <f>(($D831*'fnd base rates'!D$107)
+($E831*'fnd base rates'!D$108)
+($F831*'fnd base rates'!D$109)
+($G831*'fnd base rates'!D$110)
+($H831*'fnd base rates'!D$111)
+($I831*'fnd base rates'!D$112)
+($J831*'fnd base rates'!D$113)
+($K831*'fnd base rates'!D$114)
+($M831*'fnd base rates'!D$116)
+($N831*'fnd base rates'!D$117)
+($O831*'fnd base rates'!D$118)
+($P831*VLOOKUP($S831+12,rate_basefnd,4)))
*$R831</f>
        <v>1813.8200000000002</v>
      </c>
      <c r="W831" s="1">
        <f>(($D831*'fnd base rates'!E$107)
+($E831*'fnd base rates'!E$108)
+($F831*'fnd base rates'!E$109)
+($G831*'fnd base rates'!E$110)
+($H831*'fnd base rates'!E$111)
+($I831*'fnd base rates'!E$112)
+($J831*'fnd base rates'!E$113)
+($K831*'fnd base rates'!E$114)
+($M831*'fnd base rates'!E$116)
+($N831*'fnd base rates'!E$117)
+($O831*'fnd base rates'!E$118)
+($P831*VLOOKUP($S831+12,rate_basefnd,5)))
*$R831</f>
        <v>12593.510752</v>
      </c>
      <c r="X831" s="1">
        <f>(($D831*'fnd base rates'!F$107)
+($E831*'fnd base rates'!F$108)
+($F831*'fnd base rates'!F$109)
+($G831*'fnd base rates'!F$110)
+($H831*'fnd base rates'!F$111)
+($I831*'fnd base rates'!F$112)
+($J831*'fnd base rates'!F$113)
+($K831*'fnd base rates'!F$114)
+($M831*'fnd base rates'!F$116)
+($N831*'fnd base rates'!F$117)
+($O831*'fnd base rates'!F$118)
+($P831*VLOOKUP($S831+12,rate_basefnd,6)))
*$R831</f>
        <v>1773.7728240000001</v>
      </c>
      <c r="Y831" s="1">
        <f>(($D831*'fnd base rates'!G$107)
+($E831*'fnd base rates'!G$108)
+($F831*'fnd base rates'!G$109)
+($G831*'fnd base rates'!G$110)
+($H831*'fnd base rates'!G$111)
+($I831*'fnd base rates'!G$112)
+($J831*'fnd base rates'!G$113)
+($K831*'fnd base rates'!G$114)
+($M831*'fnd base rates'!G$116)
+($N831*'fnd base rates'!G$117)
+($O831*'fnd base rates'!G$118)
+($P831*VLOOKUP($S831+12,rate_basefnd,7)))
*$R831</f>
        <v>462.11656399999993</v>
      </c>
      <c r="Z831" s="1">
        <f>(($D831*'fnd base rates'!H$107)
+($E831*'fnd base rates'!H$108)
+($F831*'fnd base rates'!H$109)
+($G831*'fnd base rates'!H$110)
+($H831*'fnd base rates'!H$111)
+($I831*'fnd base rates'!H$112)
+($J831*'fnd base rates'!H$113)
+($K831*'fnd base rates'!H$114)
+($M831*'fnd base rates'!H$116)
+($N831*'fnd base rates'!H$117)
+($O831*'fnd base rates'!H$118)
+($P831*VLOOKUP($S831+12,rate_basefnd,8)))</f>
        <v>1676.7478679999999</v>
      </c>
      <c r="AA831" s="1">
        <f>(($D831*'fnd base rates'!I$107)
+($E831*'fnd base rates'!I$108)
+($F831*'fnd base rates'!I$109)
+($G831*'fnd base rates'!I$110)
+($H831*'fnd base rates'!I$111)
+($I831*'fnd base rates'!I$112)
+($J831*'fnd base rates'!I$113)
+($K831*'fnd base rates'!I$114)
+($M831*'fnd base rates'!I$116)
+($N831*'fnd base rates'!I$117)
+($O831*'fnd base rates'!I$118)
+($P831*VLOOKUP($S831+12,rate_basefnd,9)))
*$R831</f>
        <v>964.01</v>
      </c>
      <c r="AB831" s="1">
        <f>(($D831*'fnd base rates'!J$107)
+($E831*'fnd base rates'!J$108)
+($F831*'fnd base rates'!J$109)
+($G831*'fnd base rates'!J$110)
+($H831*'fnd base rates'!J$111)
+($I831*'fnd base rates'!J$112)
+($J831*'fnd base rates'!J$113)
+($K831*'fnd base rates'!J$114)
+($M831*'fnd base rates'!J$116)
+($N831*'fnd base rates'!J$117)
+($O831*'fnd base rates'!J$118)
+($P831*VLOOKUP($S831+12,rate_basefnd,10)))
*$R831</f>
        <v>1730.1599999999999</v>
      </c>
      <c r="AC831" s="1">
        <f>(($D831*'fnd base rates'!K$107)
+($E831*'fnd base rates'!K$108)
+($F831*'fnd base rates'!K$109)
+($G831*'fnd base rates'!K$110)
+($H831*'fnd base rates'!K$111)
+($I831*'fnd base rates'!K$112)
+($J831*'fnd base rates'!K$113)
+($K831*'fnd base rates'!K$114)
+($M831*'fnd base rates'!K$116)
+($N831*'fnd base rates'!K$117)
+($O831*'fnd base rates'!K$118)
+($P831*VLOOKUP($S831+12,rate_basefnd,11)))
*$R831</f>
        <v>2300.11976</v>
      </c>
      <c r="AD831" s="1">
        <f>(($D831*'fnd base rates'!L$107)
+($E831*'fnd base rates'!L$108)
+($F831*'fnd base rates'!L$109)
+($G831*'fnd base rates'!L$110)
+($H831*'fnd base rates'!L$111)
+($I831*'fnd base rates'!L$112)
+($J831*'fnd base rates'!L$113)
+($K831*'fnd base rates'!L$114)
+($M831*'fnd base rates'!L$116)
+($N831*'fnd base rates'!L$117)
+($O831*'fnd base rates'!L$118)
+($P831*VLOOKUP($S831+12,rate_basefnd,12)))</f>
        <v>3186.18336</v>
      </c>
      <c r="AE831" s="1">
        <f>(($D831*'fnd base rates'!M$107)
+($E831*'fnd base rates'!M$108)
+($F831*'fnd base rates'!M$109)
+($G831*'fnd base rates'!M$110)
+($H831*'fnd base rates'!M$111)
+($I831*'fnd base rates'!M$112)
+($J831*'fnd base rates'!M$113)
+($K831*'fnd base rates'!M$114)
+($M831*'fnd base rates'!M$116)
+($N831*'fnd base rates'!M$117)
+($O831*'fnd base rates'!M$118)
+($P831*VLOOKUP($S831+12,rate_basefnd,13)))</f>
        <v>0</v>
      </c>
      <c r="AF831" s="4">
        <f t="shared" si="919"/>
        <v>27633.233819999998</v>
      </c>
      <c r="AH831" s="269">
        <f t="shared" si="920"/>
        <v>491095763</v>
      </c>
      <c r="AI831" s="4" t="str">
        <f t="shared" si="921"/>
        <v>491</v>
      </c>
      <c r="AJ831" s="2" t="str">
        <f t="shared" si="922"/>
        <v>095</v>
      </c>
      <c r="AK831" s="2" t="str">
        <f t="shared" si="923"/>
        <v>763</v>
      </c>
      <c r="AL831" s="4">
        <f t="shared" si="924"/>
        <v>1</v>
      </c>
      <c r="AM831" s="4">
        <f t="shared" si="915"/>
        <v>2</v>
      </c>
      <c r="AN831" s="4">
        <f t="shared" si="925"/>
        <v>27633.233819999998</v>
      </c>
      <c r="AO831" s="4">
        <f t="shared" si="926"/>
        <v>13817</v>
      </c>
      <c r="AP831" s="4">
        <f t="shared" si="916"/>
        <v>0</v>
      </c>
      <c r="AQ831" s="4">
        <v>13817</v>
      </c>
      <c r="AW831" s="4">
        <v>13817</v>
      </c>
      <c r="AX831" s="5">
        <f t="shared" si="927"/>
        <v>0</v>
      </c>
      <c r="AY831" s="4">
        <v>13817</v>
      </c>
      <c r="AZ831" s="5"/>
      <c r="BB831" s="5">
        <f t="shared" ref="BB831" si="980">BC831-BA831</f>
        <v>0</v>
      </c>
    </row>
    <row r="832" spans="1:54" s="4" customFormat="1">
      <c r="A832" s="269">
        <v>492</v>
      </c>
      <c r="B832" s="2">
        <v>492281005</v>
      </c>
      <c r="C832" s="9" t="s">
        <v>1055</v>
      </c>
      <c r="D832" s="14">
        <f>'fnd enro'!D832</f>
        <v>0</v>
      </c>
      <c r="E832" s="14">
        <f>'fnd enro'!E832</f>
        <v>0</v>
      </c>
      <c r="F832" s="14">
        <f>'fnd enro'!F832</f>
        <v>0</v>
      </c>
      <c r="G832" s="14">
        <f>'fnd enro'!G832</f>
        <v>1</v>
      </c>
      <c r="H832" s="14">
        <f>'fnd enro'!H832</f>
        <v>0</v>
      </c>
      <c r="I832" s="14">
        <f>'fnd enro'!I832</f>
        <v>0</v>
      </c>
      <c r="J832" s="14">
        <f>'fnd enro'!J832</f>
        <v>0</v>
      </c>
      <c r="K832" s="15">
        <f>'fnd enro'!K832</f>
        <v>3.8600000000000002E-2</v>
      </c>
      <c r="L832" s="14">
        <f>'fnd enro'!L832</f>
        <v>0</v>
      </c>
      <c r="M832" s="14">
        <f>'fnd enro'!M832</f>
        <v>0</v>
      </c>
      <c r="N832" s="14">
        <f>'fnd enro'!N832</f>
        <v>0</v>
      </c>
      <c r="O832" s="14">
        <f>'fnd enro'!O832</f>
        <v>0</v>
      </c>
      <c r="P832" s="14">
        <f>'fnd enro'!P832</f>
        <v>1</v>
      </c>
      <c r="Q832" s="14">
        <f>'fnd enro'!R832</f>
        <v>1</v>
      </c>
      <c r="R832" s="15">
        <f t="shared" si="918"/>
        <v>1</v>
      </c>
      <c r="S832" s="14">
        <f>VALUE('fnd enro'!Q832)</f>
        <v>8</v>
      </c>
      <c r="T832" s="2"/>
      <c r="U832" s="1">
        <f>(($D832*'fnd base rates'!C$107)
+($E832*'fnd base rates'!C$108)
+($F832*'fnd base rates'!C$109)
+($G832*'fnd base rates'!C$110)
+($H832*'fnd base rates'!C$111)
+($I832*'fnd base rates'!C$112)
+($J832*'fnd base rates'!C$113)
+($K832*'fnd base rates'!C$114)
+($M832*'fnd base rates'!C$116)
+($N832*'fnd base rates'!C$117)
+($O832*'fnd base rates'!C$118)
+($P832*VLOOKUP($S832+12,rate_basefnd,3)))
*$R832</f>
        <v>608.66134600000009</v>
      </c>
      <c r="V832" s="1">
        <f>(($D832*'fnd base rates'!D$107)
+($E832*'fnd base rates'!D$108)
+($F832*'fnd base rates'!D$109)
+($G832*'fnd base rates'!D$110)
+($H832*'fnd base rates'!D$111)
+($I832*'fnd base rates'!D$112)
+($J832*'fnd base rates'!D$113)
+($K832*'fnd base rates'!D$114)
+($M832*'fnd base rates'!D$116)
+($N832*'fnd base rates'!D$117)
+($O832*'fnd base rates'!D$118)
+($P832*VLOOKUP($S832+12,rate_basefnd,4)))
*$R832</f>
        <v>1107.1600000000001</v>
      </c>
      <c r="W832" s="1">
        <f>(($D832*'fnd base rates'!E$107)
+($E832*'fnd base rates'!E$108)
+($F832*'fnd base rates'!E$109)
+($G832*'fnd base rates'!E$110)
+($H832*'fnd base rates'!E$111)
+($I832*'fnd base rates'!E$112)
+($J832*'fnd base rates'!E$113)
+($K832*'fnd base rates'!E$114)
+($M832*'fnd base rates'!E$116)
+($N832*'fnd base rates'!E$117)
+($O832*'fnd base rates'!E$118)
+($P832*VLOOKUP($S832+12,rate_basefnd,5)))
*$R832</f>
        <v>7219.7903760000008</v>
      </c>
      <c r="X832" s="1">
        <f>(($D832*'fnd base rates'!F$107)
+($E832*'fnd base rates'!F$108)
+($F832*'fnd base rates'!F$109)
+($G832*'fnd base rates'!F$110)
+($H832*'fnd base rates'!F$111)
+($I832*'fnd base rates'!F$112)
+($J832*'fnd base rates'!F$113)
+($K832*'fnd base rates'!F$114)
+($M832*'fnd base rates'!F$116)
+($N832*'fnd base rates'!F$117)
+($O832*'fnd base rates'!F$118)
+($P832*VLOOKUP($S832+12,rate_basefnd,6)))
*$R832</f>
        <v>1247.446412</v>
      </c>
      <c r="Y832" s="1">
        <f>(($D832*'fnd base rates'!G$107)
+($E832*'fnd base rates'!G$108)
+($F832*'fnd base rates'!G$109)
+($G832*'fnd base rates'!G$110)
+($H832*'fnd base rates'!G$111)
+($I832*'fnd base rates'!G$112)
+($J832*'fnd base rates'!G$113)
+($K832*'fnd base rates'!G$114)
+($M832*'fnd base rates'!G$116)
+($N832*'fnd base rates'!G$117)
+($O832*'fnd base rates'!G$118)
+($P832*VLOOKUP($S832+12,rate_basefnd,7)))
*$R832</f>
        <v>318.80328199999997</v>
      </c>
      <c r="Z832" s="1">
        <f>(($D832*'fnd base rates'!H$107)
+($E832*'fnd base rates'!H$108)
+($F832*'fnd base rates'!H$109)
+($G832*'fnd base rates'!H$110)
+($H832*'fnd base rates'!H$111)
+($I832*'fnd base rates'!H$112)
+($J832*'fnd base rates'!H$113)
+($K832*'fnd base rates'!H$114)
+($M832*'fnd base rates'!H$116)
+($N832*'fnd base rates'!H$117)
+($O832*'fnd base rates'!H$118)
+($P832*VLOOKUP($S832+12,rate_basefnd,8)))</f>
        <v>548.27893400000005</v>
      </c>
      <c r="AA832" s="1">
        <f>(($D832*'fnd base rates'!I$107)
+($E832*'fnd base rates'!I$108)
+($F832*'fnd base rates'!I$109)
+($G832*'fnd base rates'!I$110)
+($H832*'fnd base rates'!I$111)
+($I832*'fnd base rates'!I$112)
+($J832*'fnd base rates'!I$113)
+($K832*'fnd base rates'!I$114)
+($M832*'fnd base rates'!I$116)
+($N832*'fnd base rates'!I$117)
+($O832*'fnd base rates'!I$118)
+($P832*VLOOKUP($S832+12,rate_basefnd,9)))
*$R832</f>
        <v>441.57000000000005</v>
      </c>
      <c r="AB832" s="1">
        <f>(($D832*'fnd base rates'!J$107)
+($E832*'fnd base rates'!J$108)
+($F832*'fnd base rates'!J$109)
+($G832*'fnd base rates'!J$110)
+($H832*'fnd base rates'!J$111)
+($I832*'fnd base rates'!J$112)
+($J832*'fnd base rates'!J$113)
+($K832*'fnd base rates'!J$114)
+($M832*'fnd base rates'!J$116)
+($N832*'fnd base rates'!J$117)
+($O832*'fnd base rates'!J$118)
+($P832*VLOOKUP($S832+12,rate_basefnd,10)))
*$R832</f>
        <v>854.96</v>
      </c>
      <c r="AC832" s="1">
        <f>(($D832*'fnd base rates'!K$107)
+($E832*'fnd base rates'!K$108)
+($F832*'fnd base rates'!K$109)
+($G832*'fnd base rates'!K$110)
+($H832*'fnd base rates'!K$111)
+($I832*'fnd base rates'!K$112)
+($J832*'fnd base rates'!K$113)
+($K832*'fnd base rates'!K$114)
+($M832*'fnd base rates'!K$116)
+($N832*'fnd base rates'!K$117)
+($O832*'fnd base rates'!K$118)
+($P832*VLOOKUP($S832+12,rate_basefnd,11)))
*$R832</f>
        <v>1100.2098799999999</v>
      </c>
      <c r="AD832" s="1">
        <f>(($D832*'fnd base rates'!L$107)
+($E832*'fnd base rates'!L$108)
+($F832*'fnd base rates'!L$109)
+($G832*'fnd base rates'!L$110)
+($H832*'fnd base rates'!L$111)
+($I832*'fnd base rates'!L$112)
+($J832*'fnd base rates'!L$113)
+($K832*'fnd base rates'!L$114)
+($M832*'fnd base rates'!L$116)
+($N832*'fnd base rates'!L$117)
+($O832*'fnd base rates'!L$118)
+($P832*VLOOKUP($S832+12,rate_basefnd,12)))</f>
        <v>1986.3166799999999</v>
      </c>
      <c r="AE832" s="1">
        <f>(($D832*'fnd base rates'!M$107)
+($E832*'fnd base rates'!M$108)
+($F832*'fnd base rates'!M$109)
+($G832*'fnd base rates'!M$110)
+($H832*'fnd base rates'!M$111)
+($I832*'fnd base rates'!M$112)
+($J832*'fnd base rates'!M$113)
+($K832*'fnd base rates'!M$114)
+($M832*'fnd base rates'!M$116)
+($N832*'fnd base rates'!M$117)
+($O832*'fnd base rates'!M$118)
+($P832*VLOOKUP($S832+12,rate_basefnd,13)))</f>
        <v>0</v>
      </c>
      <c r="AF832" s="4">
        <f t="shared" si="919"/>
        <v>15433.196910000001</v>
      </c>
      <c r="AH832" s="269">
        <f t="shared" si="920"/>
        <v>492281005</v>
      </c>
      <c r="AI832" s="4" t="str">
        <f t="shared" si="921"/>
        <v>492</v>
      </c>
      <c r="AJ832" s="2" t="str">
        <f t="shared" si="922"/>
        <v>281</v>
      </c>
      <c r="AK832" s="2" t="str">
        <f t="shared" si="923"/>
        <v>005</v>
      </c>
      <c r="AL832" s="4">
        <f t="shared" si="924"/>
        <v>1</v>
      </c>
      <c r="AM832" s="4">
        <f t="shared" si="915"/>
        <v>1</v>
      </c>
      <c r="AN832" s="4">
        <f t="shared" si="925"/>
        <v>15433.196910000001</v>
      </c>
      <c r="AO832" s="4">
        <f t="shared" si="926"/>
        <v>15433</v>
      </c>
      <c r="AP832" s="4">
        <f t="shared" si="916"/>
        <v>0</v>
      </c>
      <c r="AQ832" s="4">
        <v>15433</v>
      </c>
      <c r="AW832" s="4">
        <v>15433</v>
      </c>
      <c r="AX832" s="5">
        <f t="shared" si="927"/>
        <v>0</v>
      </c>
      <c r="AY832" s="4">
        <v>15433</v>
      </c>
      <c r="AZ832" s="5"/>
      <c r="BB832" s="5">
        <f t="shared" ref="BB832" si="981">BC832-BA832</f>
        <v>0</v>
      </c>
    </row>
    <row r="833" spans="1:54" s="4" customFormat="1">
      <c r="A833" s="269">
        <v>492</v>
      </c>
      <c r="B833" s="2">
        <v>492281061</v>
      </c>
      <c r="C833" s="9" t="s">
        <v>1055</v>
      </c>
      <c r="D833" s="14">
        <f>'fnd enro'!D833</f>
        <v>0</v>
      </c>
      <c r="E833" s="14">
        <f>'fnd enro'!E833</f>
        <v>0</v>
      </c>
      <c r="F833" s="14">
        <f>'fnd enro'!F833</f>
        <v>0</v>
      </c>
      <c r="G833" s="14">
        <f>'fnd enro'!G833</f>
        <v>1</v>
      </c>
      <c r="H833" s="14">
        <f>'fnd enro'!H833</f>
        <v>0</v>
      </c>
      <c r="I833" s="14">
        <f>'fnd enro'!I833</f>
        <v>0</v>
      </c>
      <c r="J833" s="14">
        <f>'fnd enro'!J833</f>
        <v>0</v>
      </c>
      <c r="K833" s="15">
        <f>'fnd enro'!K833</f>
        <v>3.8600000000000002E-2</v>
      </c>
      <c r="L833" s="14">
        <f>'fnd enro'!L833</f>
        <v>0</v>
      </c>
      <c r="M833" s="14">
        <f>'fnd enro'!M833</f>
        <v>0</v>
      </c>
      <c r="N833" s="14">
        <f>'fnd enro'!N833</f>
        <v>0</v>
      </c>
      <c r="O833" s="14">
        <f>'fnd enro'!O833</f>
        <v>0</v>
      </c>
      <c r="P833" s="14">
        <f>'fnd enro'!P833</f>
        <v>0</v>
      </c>
      <c r="Q833" s="14">
        <f>'fnd enro'!R833</f>
        <v>1</v>
      </c>
      <c r="R833" s="15">
        <f t="shared" si="918"/>
        <v>1</v>
      </c>
      <c r="S833" s="14">
        <f>VALUE('fnd enro'!Q833)</f>
        <v>11</v>
      </c>
      <c r="T833" s="2"/>
      <c r="U833" s="1">
        <f>(($D833*'fnd base rates'!C$107)
+($E833*'fnd base rates'!C$108)
+($F833*'fnd base rates'!C$109)
+($G833*'fnd base rates'!C$110)
+($H833*'fnd base rates'!C$111)
+($I833*'fnd base rates'!C$112)
+($J833*'fnd base rates'!C$113)
+($K833*'fnd base rates'!C$114)
+($M833*'fnd base rates'!C$116)
+($N833*'fnd base rates'!C$117)
+($O833*'fnd base rates'!C$118)
+($P833*VLOOKUP($S833+12,rate_basefnd,3)))
*$R833</f>
        <v>536.46134600000005</v>
      </c>
      <c r="V833" s="1">
        <f>(($D833*'fnd base rates'!D$107)
+($E833*'fnd base rates'!D$108)
+($F833*'fnd base rates'!D$109)
+($G833*'fnd base rates'!D$110)
+($H833*'fnd base rates'!D$111)
+($I833*'fnd base rates'!D$112)
+($J833*'fnd base rates'!D$113)
+($K833*'fnd base rates'!D$114)
+($M833*'fnd base rates'!D$116)
+($N833*'fnd base rates'!D$117)
+($O833*'fnd base rates'!D$118)
+($P833*VLOOKUP($S833+12,rate_basefnd,4)))
*$R833</f>
        <v>765.08</v>
      </c>
      <c r="W833" s="1">
        <f>(($D833*'fnd base rates'!E$107)
+($E833*'fnd base rates'!E$108)
+($F833*'fnd base rates'!E$109)
+($G833*'fnd base rates'!E$110)
+($H833*'fnd base rates'!E$111)
+($I833*'fnd base rates'!E$112)
+($J833*'fnd base rates'!E$113)
+($K833*'fnd base rates'!E$114)
+($M833*'fnd base rates'!E$116)
+($N833*'fnd base rates'!E$117)
+($O833*'fnd base rates'!E$118)
+($P833*VLOOKUP($S833+12,rate_basefnd,5)))
*$R833</f>
        <v>3880.4303760000003</v>
      </c>
      <c r="X833" s="1">
        <f>(($D833*'fnd base rates'!F$107)
+($E833*'fnd base rates'!F$108)
+($F833*'fnd base rates'!F$109)
+($G833*'fnd base rates'!F$110)
+($H833*'fnd base rates'!F$111)
+($I833*'fnd base rates'!F$112)
+($J833*'fnd base rates'!F$113)
+($K833*'fnd base rates'!F$114)
+($M833*'fnd base rates'!F$116)
+($N833*'fnd base rates'!F$117)
+($O833*'fnd base rates'!F$118)
+($P833*VLOOKUP($S833+12,rate_basefnd,6)))
*$R833</f>
        <v>1247.446412</v>
      </c>
      <c r="Y833" s="1">
        <f>(($D833*'fnd base rates'!G$107)
+($E833*'fnd base rates'!G$108)
+($F833*'fnd base rates'!G$109)
+($G833*'fnd base rates'!G$110)
+($H833*'fnd base rates'!G$111)
+($I833*'fnd base rates'!G$112)
+($J833*'fnd base rates'!G$113)
+($K833*'fnd base rates'!G$114)
+($M833*'fnd base rates'!G$116)
+($N833*'fnd base rates'!G$117)
+($O833*'fnd base rates'!G$118)
+($P833*VLOOKUP($S833+12,rate_basefnd,7)))
*$R833</f>
        <v>156.793282</v>
      </c>
      <c r="Z833" s="1">
        <f>(($D833*'fnd base rates'!H$107)
+($E833*'fnd base rates'!H$108)
+($F833*'fnd base rates'!H$109)
+($G833*'fnd base rates'!H$110)
+($H833*'fnd base rates'!H$111)
+($I833*'fnd base rates'!H$112)
+($J833*'fnd base rates'!H$113)
+($K833*'fnd base rates'!H$114)
+($M833*'fnd base rates'!H$116)
+($N833*'fnd base rates'!H$117)
+($O833*'fnd base rates'!H$118)
+($P833*VLOOKUP($S833+12,rate_basefnd,8)))</f>
        <v>523.43893400000002</v>
      </c>
      <c r="AA833" s="1">
        <f>(($D833*'fnd base rates'!I$107)
+($E833*'fnd base rates'!I$108)
+($F833*'fnd base rates'!I$109)
+($G833*'fnd base rates'!I$110)
+($H833*'fnd base rates'!I$111)
+($I833*'fnd base rates'!I$112)
+($J833*'fnd base rates'!I$113)
+($K833*'fnd base rates'!I$114)
+($M833*'fnd base rates'!I$116)
+($N833*'fnd base rates'!I$117)
+($O833*'fnd base rates'!I$118)
+($P833*VLOOKUP($S833+12,rate_basefnd,9)))
*$R833</f>
        <v>306.35000000000002</v>
      </c>
      <c r="AB833" s="1">
        <f>(($D833*'fnd base rates'!J$107)
+($E833*'fnd base rates'!J$108)
+($F833*'fnd base rates'!J$109)
+($G833*'fnd base rates'!J$110)
+($H833*'fnd base rates'!J$111)
+($I833*'fnd base rates'!J$112)
+($J833*'fnd base rates'!J$113)
+($K833*'fnd base rates'!J$114)
+($M833*'fnd base rates'!J$116)
+($N833*'fnd base rates'!J$117)
+($O833*'fnd base rates'!J$118)
+($P833*VLOOKUP($S833+12,rate_basefnd,10)))
*$R833</f>
        <v>152.32</v>
      </c>
      <c r="AC833" s="1">
        <f>(($D833*'fnd base rates'!K$107)
+($E833*'fnd base rates'!K$108)
+($F833*'fnd base rates'!K$109)
+($G833*'fnd base rates'!K$110)
+($H833*'fnd base rates'!K$111)
+($I833*'fnd base rates'!K$112)
+($J833*'fnd base rates'!K$113)
+($K833*'fnd base rates'!K$114)
+($M833*'fnd base rates'!K$116)
+($N833*'fnd base rates'!K$117)
+($O833*'fnd base rates'!K$118)
+($P833*VLOOKUP($S833+12,rate_basefnd,11)))
*$R833</f>
        <v>1100.2098799999999</v>
      </c>
      <c r="AD833" s="1">
        <f>(($D833*'fnd base rates'!L$107)
+($E833*'fnd base rates'!L$108)
+($F833*'fnd base rates'!L$109)
+($G833*'fnd base rates'!L$110)
+($H833*'fnd base rates'!L$111)
+($I833*'fnd base rates'!L$112)
+($J833*'fnd base rates'!L$113)
+($K833*'fnd base rates'!L$114)
+($M833*'fnd base rates'!L$116)
+($N833*'fnd base rates'!L$117)
+($O833*'fnd base rates'!L$118)
+($P833*VLOOKUP($S833+12,rate_basefnd,12)))</f>
        <v>1446.1566800000001</v>
      </c>
      <c r="AE833" s="1">
        <f>(($D833*'fnd base rates'!M$107)
+($E833*'fnd base rates'!M$108)
+($F833*'fnd base rates'!M$109)
+($G833*'fnd base rates'!M$110)
+($H833*'fnd base rates'!M$111)
+($I833*'fnd base rates'!M$112)
+($J833*'fnd base rates'!M$113)
+($K833*'fnd base rates'!M$114)
+($M833*'fnd base rates'!M$116)
+($N833*'fnd base rates'!M$117)
+($O833*'fnd base rates'!M$118)
+($P833*VLOOKUP($S833+12,rate_basefnd,13)))</f>
        <v>0</v>
      </c>
      <c r="AF833" s="4">
        <f t="shared" si="919"/>
        <v>10114.68691</v>
      </c>
      <c r="AH833" s="269">
        <f t="shared" si="920"/>
        <v>492281061</v>
      </c>
      <c r="AI833" s="4" t="str">
        <f t="shared" si="921"/>
        <v>492</v>
      </c>
      <c r="AJ833" s="2" t="str">
        <f t="shared" si="922"/>
        <v>281</v>
      </c>
      <c r="AK833" s="2" t="str">
        <f t="shared" si="923"/>
        <v>061</v>
      </c>
      <c r="AL833" s="4">
        <f t="shared" si="924"/>
        <v>1</v>
      </c>
      <c r="AM833" s="4">
        <f t="shared" si="915"/>
        <v>1</v>
      </c>
      <c r="AN833" s="4">
        <f t="shared" si="925"/>
        <v>10114.68691</v>
      </c>
      <c r="AO833" s="4">
        <f t="shared" si="926"/>
        <v>10115</v>
      </c>
      <c r="AP833" s="4">
        <f t="shared" si="916"/>
        <v>0</v>
      </c>
      <c r="AQ833" s="4">
        <v>10115</v>
      </c>
      <c r="AW833" s="4">
        <v>10115</v>
      </c>
      <c r="AX833" s="5">
        <f t="shared" si="927"/>
        <v>0</v>
      </c>
      <c r="AY833" s="4">
        <v>10115</v>
      </c>
      <c r="AZ833" s="5"/>
      <c r="BB833" s="5">
        <f t="shared" ref="BB833" si="982">BC833-BA833</f>
        <v>0</v>
      </c>
    </row>
    <row r="834" spans="1:54" s="4" customFormat="1">
      <c r="A834" s="269">
        <v>492</v>
      </c>
      <c r="B834" s="2">
        <v>492281281</v>
      </c>
      <c r="C834" s="9" t="s">
        <v>1055</v>
      </c>
      <c r="D834" s="14">
        <f>'fnd enro'!D834</f>
        <v>0</v>
      </c>
      <c r="E834" s="14">
        <f>'fnd enro'!E834</f>
        <v>0</v>
      </c>
      <c r="F834" s="14">
        <f>'fnd enro'!F834</f>
        <v>59</v>
      </c>
      <c r="G834" s="14">
        <f>'fnd enro'!G834</f>
        <v>289</v>
      </c>
      <c r="H834" s="14">
        <f>'fnd enro'!H834</f>
        <v>0</v>
      </c>
      <c r="I834" s="14">
        <f>'fnd enro'!I834</f>
        <v>0</v>
      </c>
      <c r="J834" s="14">
        <f>'fnd enro'!J834</f>
        <v>0</v>
      </c>
      <c r="K834" s="15">
        <f>'fnd enro'!K834</f>
        <v>13.4328</v>
      </c>
      <c r="L834" s="14">
        <f>'fnd enro'!L834</f>
        <v>0</v>
      </c>
      <c r="M834" s="14">
        <f>'fnd enro'!M834</f>
        <v>88</v>
      </c>
      <c r="N834" s="14">
        <f>'fnd enro'!N834</f>
        <v>0</v>
      </c>
      <c r="O834" s="14">
        <f>'fnd enro'!O834</f>
        <v>0</v>
      </c>
      <c r="P834" s="14">
        <f>'fnd enro'!P834</f>
        <v>313</v>
      </c>
      <c r="Q834" s="14">
        <f>'fnd enro'!R834</f>
        <v>348</v>
      </c>
      <c r="R834" s="15">
        <f t="shared" si="918"/>
        <v>1</v>
      </c>
      <c r="S834" s="14">
        <f>VALUE('fnd enro'!Q834)</f>
        <v>12</v>
      </c>
      <c r="T834" s="2"/>
      <c r="U834" s="1">
        <f>(($D834*'fnd base rates'!C$107)
+($E834*'fnd base rates'!C$108)
+($F834*'fnd base rates'!C$109)
+($G834*'fnd base rates'!C$110)
+($H834*'fnd base rates'!C$111)
+($I834*'fnd base rates'!C$112)
+($J834*'fnd base rates'!C$113)
+($K834*'fnd base rates'!C$114)
+($M834*'fnd base rates'!C$116)
+($N834*'fnd base rates'!C$117)
+($O834*'fnd base rates'!C$118)
+($P834*VLOOKUP($S834+12,rate_basefnd,3)))
*$R834</f>
        <v>223109.58840799998</v>
      </c>
      <c r="V834" s="1">
        <f>(($D834*'fnd base rates'!D$107)
+($E834*'fnd base rates'!D$108)
+($F834*'fnd base rates'!D$109)
+($G834*'fnd base rates'!D$110)
+($H834*'fnd base rates'!D$111)
+($I834*'fnd base rates'!D$112)
+($J834*'fnd base rates'!D$113)
+($K834*'fnd base rates'!D$114)
+($M834*'fnd base rates'!D$116)
+($N834*'fnd base rates'!D$117)
+($O834*'fnd base rates'!D$118)
+($P834*VLOOKUP($S834+12,rate_basefnd,4)))
*$R834</f>
        <v>412212.01</v>
      </c>
      <c r="W834" s="1">
        <f>(($D834*'fnd base rates'!E$107)
+($E834*'fnd base rates'!E$108)
+($F834*'fnd base rates'!E$109)
+($G834*'fnd base rates'!E$110)
+($H834*'fnd base rates'!E$111)
+($I834*'fnd base rates'!E$112)
+($J834*'fnd base rates'!E$113)
+($K834*'fnd base rates'!E$114)
+($M834*'fnd base rates'!E$116)
+($N834*'fnd base rates'!E$117)
+($O834*'fnd base rates'!E$118)
+($P834*VLOOKUP($S834+12,rate_basefnd,5)))
*$R834</f>
        <v>2732237.7508479999</v>
      </c>
      <c r="X834" s="1">
        <f>(($D834*'fnd base rates'!F$107)
+($E834*'fnd base rates'!F$108)
+($F834*'fnd base rates'!F$109)
+($G834*'fnd base rates'!F$110)
+($H834*'fnd base rates'!F$111)
+($I834*'fnd base rates'!F$112)
+($J834*'fnd base rates'!F$113)
+($K834*'fnd base rates'!F$114)
+($M834*'fnd base rates'!F$116)
+($N834*'fnd base rates'!F$117)
+($O834*'fnd base rates'!F$118)
+($P834*VLOOKUP($S834+12,rate_basefnd,6)))
*$R834</f>
        <v>449689.11137599999</v>
      </c>
      <c r="Y834" s="1">
        <f>(($D834*'fnd base rates'!G$107)
+($E834*'fnd base rates'!G$108)
+($F834*'fnd base rates'!G$109)
+($G834*'fnd base rates'!G$110)
+($H834*'fnd base rates'!G$111)
+($I834*'fnd base rates'!G$112)
+($J834*'fnd base rates'!G$113)
+($K834*'fnd base rates'!G$114)
+($M834*'fnd base rates'!G$116)
+($N834*'fnd base rates'!G$117)
+($O834*'fnd base rates'!G$118)
+($P834*VLOOKUP($S834+12,rate_basefnd,7)))
*$R834</f>
        <v>120761.682136</v>
      </c>
      <c r="Z834" s="1">
        <f>(($D834*'fnd base rates'!H$107)
+($E834*'fnd base rates'!H$108)
+($F834*'fnd base rates'!H$109)
+($G834*'fnd base rates'!H$110)
+($H834*'fnd base rates'!H$111)
+($I834*'fnd base rates'!H$112)
+($J834*'fnd base rates'!H$113)
+($K834*'fnd base rates'!H$114)
+($M834*'fnd base rates'!H$116)
+($N834*'fnd base rates'!H$117)
+($O834*'fnd base rates'!H$118)
+($P834*VLOOKUP($S834+12,rate_basefnd,8)))</f>
        <v>202747.70903199998</v>
      </c>
      <c r="AA834" s="1">
        <f>(($D834*'fnd base rates'!I$107)
+($E834*'fnd base rates'!I$108)
+($F834*'fnd base rates'!I$109)
+($G834*'fnd base rates'!I$110)
+($H834*'fnd base rates'!I$111)
+($I834*'fnd base rates'!I$112)
+($J834*'fnd base rates'!I$113)
+($K834*'fnd base rates'!I$114)
+($M834*'fnd base rates'!I$116)
+($N834*'fnd base rates'!I$117)
+($O834*'fnd base rates'!I$118)
+($P834*VLOOKUP($S834+12,rate_basefnd,9)))
*$R834</f>
        <v>164827.19</v>
      </c>
      <c r="AB834" s="1">
        <f>(($D834*'fnd base rates'!J$107)
+($E834*'fnd base rates'!J$108)
+($F834*'fnd base rates'!J$109)
+($G834*'fnd base rates'!J$110)
+($H834*'fnd base rates'!J$111)
+($I834*'fnd base rates'!J$112)
+($J834*'fnd base rates'!J$113)
+($K834*'fnd base rates'!J$114)
+($M834*'fnd base rates'!J$116)
+($N834*'fnd base rates'!J$117)
+($O834*'fnd base rates'!J$118)
+($P834*VLOOKUP($S834+12,rate_basefnd,10)))
*$R834</f>
        <v>320054.24</v>
      </c>
      <c r="AC834" s="1">
        <f>(($D834*'fnd base rates'!K$107)
+($E834*'fnd base rates'!K$108)
+($F834*'fnd base rates'!K$109)
+($G834*'fnd base rates'!K$110)
+($H834*'fnd base rates'!K$111)
+($I834*'fnd base rates'!K$112)
+($J834*'fnd base rates'!K$113)
+($K834*'fnd base rates'!K$114)
+($M834*'fnd base rates'!K$116)
+($N834*'fnd base rates'!K$117)
+($O834*'fnd base rates'!K$118)
+($P834*VLOOKUP($S834+12,rate_basefnd,11)))
*$R834</f>
        <v>409576.63823999994</v>
      </c>
      <c r="AD834" s="1">
        <f>(($D834*'fnd base rates'!L$107)
+($E834*'fnd base rates'!L$108)
+($F834*'fnd base rates'!L$109)
+($G834*'fnd base rates'!L$110)
+($H834*'fnd base rates'!L$111)
+($I834*'fnd base rates'!L$112)
+($J834*'fnd base rates'!L$113)
+($K834*'fnd base rates'!L$114)
+($M834*'fnd base rates'!L$116)
+($N834*'fnd base rates'!L$117)
+($O834*'fnd base rates'!L$118)
+($P834*VLOOKUP($S834+12,rate_basefnd,12)))</f>
        <v>733624.85464000003</v>
      </c>
      <c r="AE834" s="1">
        <f>(($D834*'fnd base rates'!M$107)
+($E834*'fnd base rates'!M$108)
+($F834*'fnd base rates'!M$109)
+($G834*'fnd base rates'!M$110)
+($H834*'fnd base rates'!M$111)
+($I834*'fnd base rates'!M$112)
+($J834*'fnd base rates'!M$113)
+($K834*'fnd base rates'!M$114)
+($M834*'fnd base rates'!M$116)
+($N834*'fnd base rates'!M$117)
+($O834*'fnd base rates'!M$118)
+($P834*VLOOKUP($S834+12,rate_basefnd,13)))</f>
        <v>0</v>
      </c>
      <c r="AF834" s="4">
        <f t="shared" si="919"/>
        <v>5768840.7746800017</v>
      </c>
      <c r="AH834" s="269">
        <f t="shared" si="920"/>
        <v>492281281</v>
      </c>
      <c r="AI834" s="4" t="str">
        <f t="shared" si="921"/>
        <v>492</v>
      </c>
      <c r="AJ834" s="2" t="str">
        <f t="shared" si="922"/>
        <v>281</v>
      </c>
      <c r="AK834" s="2" t="str">
        <f t="shared" si="923"/>
        <v>281</v>
      </c>
      <c r="AL834" s="4">
        <f t="shared" si="924"/>
        <v>1</v>
      </c>
      <c r="AM834" s="4">
        <f t="shared" si="915"/>
        <v>348</v>
      </c>
      <c r="AN834" s="4">
        <f t="shared" si="925"/>
        <v>5768840.7746800017</v>
      </c>
      <c r="AO834" s="4">
        <f t="shared" si="926"/>
        <v>16577</v>
      </c>
      <c r="AP834" s="4">
        <f t="shared" si="916"/>
        <v>0</v>
      </c>
      <c r="AQ834" s="4">
        <v>16577</v>
      </c>
      <c r="AW834" s="4">
        <v>16577</v>
      </c>
      <c r="AX834" s="5">
        <f t="shared" si="927"/>
        <v>0</v>
      </c>
      <c r="AY834" s="4">
        <v>16577</v>
      </c>
      <c r="AZ834" s="5"/>
      <c r="BB834" s="5">
        <f t="shared" ref="BB834" si="983">BC834-BA834</f>
        <v>0</v>
      </c>
    </row>
    <row r="835" spans="1:54" s="4" customFormat="1">
      <c r="A835" s="269">
        <v>493</v>
      </c>
      <c r="B835" s="2">
        <v>493057035</v>
      </c>
      <c r="C835" s="9" t="s">
        <v>1198</v>
      </c>
      <c r="D835" s="14">
        <f>'fnd enro'!D835</f>
        <v>0</v>
      </c>
      <c r="E835" s="14">
        <f>'fnd enro'!E835</f>
        <v>0</v>
      </c>
      <c r="F835" s="14">
        <f>'fnd enro'!F835</f>
        <v>0</v>
      </c>
      <c r="G835" s="14">
        <f>'fnd enro'!G835</f>
        <v>0</v>
      </c>
      <c r="H835" s="14">
        <f>'fnd enro'!H835</f>
        <v>0</v>
      </c>
      <c r="I835" s="14">
        <f>'fnd enro'!I835</f>
        <v>22</v>
      </c>
      <c r="J835" s="14">
        <f>'fnd enro'!J835</f>
        <v>0</v>
      </c>
      <c r="K835" s="15">
        <f>'fnd enro'!K835</f>
        <v>0.84919999999999995</v>
      </c>
      <c r="L835" s="14">
        <f>'fnd enro'!L835</f>
        <v>0</v>
      </c>
      <c r="M835" s="14">
        <f>'fnd enro'!M835</f>
        <v>0</v>
      </c>
      <c r="N835" s="14">
        <f>'fnd enro'!N835</f>
        <v>0</v>
      </c>
      <c r="O835" s="14">
        <f>'fnd enro'!O835</f>
        <v>14</v>
      </c>
      <c r="P835" s="14">
        <f>'fnd enro'!P835</f>
        <v>22</v>
      </c>
      <c r="Q835" s="14">
        <f>'fnd enro'!R835</f>
        <v>22</v>
      </c>
      <c r="R835" s="15">
        <f t="shared" si="918"/>
        <v>1.04</v>
      </c>
      <c r="S835" s="14">
        <f>VALUE('fnd enro'!Q835)</f>
        <v>11</v>
      </c>
      <c r="T835" s="2"/>
      <c r="U835" s="1">
        <f>(($D835*'fnd base rates'!C$107)
+($E835*'fnd base rates'!C$108)
+($F835*'fnd base rates'!C$109)
+($G835*'fnd base rates'!C$110)
+($H835*'fnd base rates'!C$111)
+($I835*'fnd base rates'!C$112)
+($J835*'fnd base rates'!C$113)
+($K835*'fnd base rates'!C$114)
+($M835*'fnd base rates'!C$116)
+($N835*'fnd base rates'!C$117)
+($O835*'fnd base rates'!C$118)
+($P835*VLOOKUP($S835+12,rate_basefnd,3)))
*$R835</f>
        <v>15638.073996480001</v>
      </c>
      <c r="V835" s="1">
        <f>(($D835*'fnd base rates'!D$107)
+($E835*'fnd base rates'!D$108)
+($F835*'fnd base rates'!D$109)
+($G835*'fnd base rates'!D$110)
+($H835*'fnd base rates'!D$111)
+($I835*'fnd base rates'!D$112)
+($J835*'fnd base rates'!D$113)
+($K835*'fnd base rates'!D$114)
+($M835*'fnd base rates'!D$116)
+($N835*'fnd base rates'!D$117)
+($O835*'fnd base rates'!D$118)
+($P835*VLOOKUP($S835+12,rate_basefnd,4)))
*$R835</f>
        <v>29108.019200000006</v>
      </c>
      <c r="W835" s="1">
        <f>(($D835*'fnd base rates'!E$107)
+($E835*'fnd base rates'!E$108)
+($F835*'fnd base rates'!E$109)
+($G835*'fnd base rates'!E$110)
+($H835*'fnd base rates'!E$111)
+($I835*'fnd base rates'!E$112)
+($J835*'fnd base rates'!E$113)
+($K835*'fnd base rates'!E$114)
+($M835*'fnd base rates'!E$116)
+($N835*'fnd base rates'!E$117)
+($O835*'fnd base rates'!E$118)
+($P835*VLOOKUP($S835+12,rate_basefnd,5)))
*$R835</f>
        <v>218647.07100288002</v>
      </c>
      <c r="X835" s="1">
        <f>(($D835*'fnd base rates'!F$107)
+($E835*'fnd base rates'!F$108)
+($F835*'fnd base rates'!F$109)
+($G835*'fnd base rates'!F$110)
+($H835*'fnd base rates'!F$111)
+($I835*'fnd base rates'!F$112)
+($J835*'fnd base rates'!F$113)
+($K835*'fnd base rates'!F$114)
+($M835*'fnd base rates'!F$116)
+($N835*'fnd base rates'!F$117)
+($O835*'fnd base rates'!F$118)
+($P835*VLOOKUP($S835+12,rate_basefnd,6)))
*$R835</f>
        <v>22830.35150656</v>
      </c>
      <c r="Y835" s="1">
        <f>(($D835*'fnd base rates'!G$107)
+($E835*'fnd base rates'!G$108)
+($F835*'fnd base rates'!G$109)
+($G835*'fnd base rates'!G$110)
+($H835*'fnd base rates'!G$111)
+($I835*'fnd base rates'!G$112)
+($J835*'fnd base rates'!G$113)
+($K835*'fnd base rates'!G$114)
+($M835*'fnd base rates'!G$116)
+($N835*'fnd base rates'!G$117)
+($O835*'fnd base rates'!G$118)
+($P835*VLOOKUP($S835+12,rate_basefnd,7)))
*$R835</f>
        <v>8767.7118921599977</v>
      </c>
      <c r="Z835" s="1">
        <f>(($D835*'fnd base rates'!H$107)
+($E835*'fnd base rates'!H$108)
+($F835*'fnd base rates'!H$109)
+($G835*'fnd base rates'!H$110)
+($H835*'fnd base rates'!H$111)
+($I835*'fnd base rates'!H$112)
+($J835*'fnd base rates'!H$113)
+($K835*'fnd base rates'!H$114)
+($M835*'fnd base rates'!H$116)
+($N835*'fnd base rates'!H$117)
+($O835*'fnd base rates'!H$118)
+($P835*VLOOKUP($S835+12,rate_basefnd,8)))</f>
        <v>20593.736548000001</v>
      </c>
      <c r="AA835" s="1">
        <f>(($D835*'fnd base rates'!I$107)
+($E835*'fnd base rates'!I$108)
+($F835*'fnd base rates'!I$109)
+($G835*'fnd base rates'!I$110)
+($H835*'fnd base rates'!I$111)
+($I835*'fnd base rates'!I$112)
+($J835*'fnd base rates'!I$113)
+($K835*'fnd base rates'!I$114)
+($M835*'fnd base rates'!I$116)
+($N835*'fnd base rates'!I$117)
+($O835*'fnd base rates'!I$118)
+($P835*VLOOKUP($S835+12,rate_basefnd,9)))
*$R835</f>
        <v>14416.521600000002</v>
      </c>
      <c r="AB835" s="1">
        <f>(($D835*'fnd base rates'!J$107)
+($E835*'fnd base rates'!J$108)
+($F835*'fnd base rates'!J$109)
+($G835*'fnd base rates'!J$110)
+($H835*'fnd base rates'!J$111)
+($I835*'fnd base rates'!J$112)
+($J835*'fnd base rates'!J$113)
+($K835*'fnd base rates'!J$114)
+($M835*'fnd base rates'!J$116)
+($N835*'fnd base rates'!J$117)
+($O835*'fnd base rates'!J$118)
+($P835*VLOOKUP($S835+12,rate_basefnd,10)))
*$R835</f>
        <v>32109.147200000003</v>
      </c>
      <c r="AC835" s="1">
        <f>(($D835*'fnd base rates'!K$107)
+($E835*'fnd base rates'!K$108)
+($F835*'fnd base rates'!K$109)
+($G835*'fnd base rates'!K$110)
+($H835*'fnd base rates'!K$111)
+($I835*'fnd base rates'!K$112)
+($J835*'fnd base rates'!K$113)
+($K835*'fnd base rates'!K$114)
+($M835*'fnd base rates'!K$116)
+($N835*'fnd base rates'!K$117)
+($O835*'fnd base rates'!K$118)
+($P835*VLOOKUP($S835+12,rate_basefnd,11)))
*$R835</f>
        <v>30664.771654400003</v>
      </c>
      <c r="AD835" s="1">
        <f>(($D835*'fnd base rates'!L$107)
+($E835*'fnd base rates'!L$108)
+($F835*'fnd base rates'!L$109)
+($G835*'fnd base rates'!L$110)
+($H835*'fnd base rates'!L$111)
+($I835*'fnd base rates'!L$112)
+($J835*'fnd base rates'!L$113)
+($K835*'fnd base rates'!L$114)
+($M835*'fnd base rates'!L$116)
+($N835*'fnd base rates'!L$117)
+($O835*'fnd base rates'!L$118)
+($P835*VLOOKUP($S835+12,rate_basefnd,12)))</f>
        <v>47719.206960000003</v>
      </c>
      <c r="AE835" s="1">
        <f>(($D835*'fnd base rates'!M$107)
+($E835*'fnd base rates'!M$108)
+($F835*'fnd base rates'!M$109)
+($G835*'fnd base rates'!M$110)
+($H835*'fnd base rates'!M$111)
+($I835*'fnd base rates'!M$112)
+($J835*'fnd base rates'!M$113)
+($K835*'fnd base rates'!M$114)
+($M835*'fnd base rates'!M$116)
+($N835*'fnd base rates'!M$117)
+($O835*'fnd base rates'!M$118)
+($P835*VLOOKUP($S835+12,rate_basefnd,13)))</f>
        <v>0</v>
      </c>
      <c r="AF835" s="4">
        <f t="shared" si="919"/>
        <v>440494.61156048003</v>
      </c>
      <c r="AH835" s="269">
        <f t="shared" si="920"/>
        <v>493057035</v>
      </c>
      <c r="AI835" s="4" t="str">
        <f t="shared" si="921"/>
        <v>493</v>
      </c>
      <c r="AJ835" s="2" t="str">
        <f t="shared" si="922"/>
        <v>057</v>
      </c>
      <c r="AK835" s="2" t="str">
        <f t="shared" si="923"/>
        <v>035</v>
      </c>
      <c r="AL835" s="4">
        <f t="shared" si="924"/>
        <v>1</v>
      </c>
      <c r="AM835" s="4">
        <f t="shared" si="915"/>
        <v>22</v>
      </c>
      <c r="AN835" s="4">
        <f t="shared" si="925"/>
        <v>440494.61156048003</v>
      </c>
      <c r="AO835" s="4">
        <f t="shared" si="926"/>
        <v>20022</v>
      </c>
      <c r="AP835" s="4">
        <f t="shared" si="916"/>
        <v>0</v>
      </c>
      <c r="AQ835" s="4">
        <v>20022</v>
      </c>
      <c r="AW835" s="4">
        <v>20022</v>
      </c>
      <c r="AX835" s="5">
        <f t="shared" si="927"/>
        <v>0</v>
      </c>
      <c r="AY835" s="4">
        <v>20022</v>
      </c>
      <c r="AZ835" s="5"/>
      <c r="BB835" s="5">
        <f t="shared" ref="BB835" si="984">BC835-BA835</f>
        <v>0</v>
      </c>
    </row>
    <row r="836" spans="1:54" s="4" customFormat="1">
      <c r="A836" s="269">
        <v>493</v>
      </c>
      <c r="B836" s="2">
        <v>493057057</v>
      </c>
      <c r="C836" s="9" t="s">
        <v>1198</v>
      </c>
      <c r="D836" s="14">
        <f>'fnd enro'!D836</f>
        <v>0</v>
      </c>
      <c r="E836" s="14">
        <f>'fnd enro'!E836</f>
        <v>0</v>
      </c>
      <c r="F836" s="14">
        <f>'fnd enro'!F836</f>
        <v>0</v>
      </c>
      <c r="G836" s="14">
        <f>'fnd enro'!G836</f>
        <v>0</v>
      </c>
      <c r="H836" s="14">
        <f>'fnd enro'!H836</f>
        <v>0</v>
      </c>
      <c r="I836" s="14">
        <f>'fnd enro'!I836</f>
        <v>100</v>
      </c>
      <c r="J836" s="14">
        <f>'fnd enro'!J836</f>
        <v>0</v>
      </c>
      <c r="K836" s="15">
        <f>'fnd enro'!K836</f>
        <v>3.86</v>
      </c>
      <c r="L836" s="14">
        <f>'fnd enro'!L836</f>
        <v>0</v>
      </c>
      <c r="M836" s="14">
        <f>'fnd enro'!M836</f>
        <v>0</v>
      </c>
      <c r="N836" s="14">
        <f>'fnd enro'!N836</f>
        <v>0</v>
      </c>
      <c r="O836" s="14">
        <f>'fnd enro'!O836</f>
        <v>62</v>
      </c>
      <c r="P836" s="14">
        <f>'fnd enro'!P836</f>
        <v>90</v>
      </c>
      <c r="Q836" s="14">
        <f>'fnd enro'!R836</f>
        <v>100</v>
      </c>
      <c r="R836" s="15">
        <f t="shared" si="918"/>
        <v>1.04</v>
      </c>
      <c r="S836" s="14">
        <f>VALUE('fnd enro'!Q836)</f>
        <v>12</v>
      </c>
      <c r="T836" s="2"/>
      <c r="U836" s="1">
        <f>(($D836*'fnd base rates'!C$107)
+($E836*'fnd base rates'!C$108)
+($F836*'fnd base rates'!C$109)
+($G836*'fnd base rates'!C$110)
+($H836*'fnd base rates'!C$111)
+($I836*'fnd base rates'!C$112)
+($J836*'fnd base rates'!C$113)
+($K836*'fnd base rates'!C$114)
+($M836*'fnd base rates'!C$116)
+($N836*'fnd base rates'!C$117)
+($O836*'fnd base rates'!C$118)
+($P836*VLOOKUP($S836+12,rate_basefnd,3)))
*$R836</f>
        <v>70445.434383999993</v>
      </c>
      <c r="V836" s="1">
        <f>(($D836*'fnd base rates'!D$107)
+($E836*'fnd base rates'!D$108)
+($F836*'fnd base rates'!D$109)
+($G836*'fnd base rates'!D$110)
+($H836*'fnd base rates'!D$111)
+($I836*'fnd base rates'!D$112)
+($J836*'fnd base rates'!D$113)
+($K836*'fnd base rates'!D$114)
+($M836*'fnd base rates'!D$116)
+($N836*'fnd base rates'!D$117)
+($O836*'fnd base rates'!D$118)
+($P836*VLOOKUP($S836+12,rate_basefnd,4)))
*$R836</f>
        <v>129800.71520000001</v>
      </c>
      <c r="W836" s="1">
        <f>(($D836*'fnd base rates'!E$107)
+($E836*'fnd base rates'!E$108)
+($F836*'fnd base rates'!E$109)
+($G836*'fnd base rates'!E$110)
+($H836*'fnd base rates'!E$111)
+($I836*'fnd base rates'!E$112)
+($J836*'fnd base rates'!E$113)
+($K836*'fnd base rates'!E$114)
+($M836*'fnd base rates'!E$116)
+($N836*'fnd base rates'!E$117)
+($O836*'fnd base rates'!E$118)
+($P836*VLOOKUP($S836+12,rate_basefnd,5)))
*$R836</f>
        <v>970179.24390400003</v>
      </c>
      <c r="X836" s="1">
        <f>(($D836*'fnd base rates'!F$107)
+($E836*'fnd base rates'!F$108)
+($F836*'fnd base rates'!F$109)
+($G836*'fnd base rates'!F$110)
+($H836*'fnd base rates'!F$111)
+($I836*'fnd base rates'!F$112)
+($J836*'fnd base rates'!F$113)
+($K836*'fnd base rates'!F$114)
+($M836*'fnd base rates'!F$116)
+($N836*'fnd base rates'!F$117)
+($O836*'fnd base rates'!F$118)
+($P836*VLOOKUP($S836+12,rate_basefnd,6)))
*$R836</f>
        <v>103477.63004800002</v>
      </c>
      <c r="Y836" s="1">
        <f>(($D836*'fnd base rates'!G$107)
+($E836*'fnd base rates'!G$108)
+($F836*'fnd base rates'!G$109)
+($G836*'fnd base rates'!G$110)
+($H836*'fnd base rates'!G$111)
+($I836*'fnd base rates'!G$112)
+($J836*'fnd base rates'!G$113)
+($K836*'fnd base rates'!G$114)
+($M836*'fnd base rates'!G$116)
+($N836*'fnd base rates'!G$117)
+($O836*'fnd base rates'!G$118)
+($P836*VLOOKUP($S836+12,rate_basefnd,7)))
*$R836</f>
        <v>38720.373327999994</v>
      </c>
      <c r="Z836" s="1">
        <f>(($D836*'fnd base rates'!H$107)
+($E836*'fnd base rates'!H$108)
+($F836*'fnd base rates'!H$109)
+($G836*'fnd base rates'!H$110)
+($H836*'fnd base rates'!H$111)
+($I836*'fnd base rates'!H$112)
+($J836*'fnd base rates'!H$113)
+($K836*'fnd base rates'!H$114)
+($M836*'fnd base rates'!H$116)
+($N836*'fnd base rates'!H$117)
+($O836*'fnd base rates'!H$118)
+($P836*VLOOKUP($S836+12,rate_basefnd,8)))</f>
        <v>93249.733400000012</v>
      </c>
      <c r="AA836" s="1">
        <f>(($D836*'fnd base rates'!I$107)
+($E836*'fnd base rates'!I$108)
+($F836*'fnd base rates'!I$109)
+($G836*'fnd base rates'!I$110)
+($H836*'fnd base rates'!I$111)
+($I836*'fnd base rates'!I$112)
+($J836*'fnd base rates'!I$113)
+($K836*'fnd base rates'!I$114)
+($M836*'fnd base rates'!I$116)
+($N836*'fnd base rates'!I$117)
+($O836*'fnd base rates'!I$118)
+($P836*VLOOKUP($S836+12,rate_basefnd,9)))
*$R836</f>
        <v>64528.172799999993</v>
      </c>
      <c r="AB836" s="1">
        <f>(($D836*'fnd base rates'!J$107)
+($E836*'fnd base rates'!J$108)
+($F836*'fnd base rates'!J$109)
+($G836*'fnd base rates'!J$110)
+($H836*'fnd base rates'!J$111)
+($I836*'fnd base rates'!J$112)
+($J836*'fnd base rates'!J$113)
+($K836*'fnd base rates'!J$114)
+($M836*'fnd base rates'!J$116)
+($N836*'fnd base rates'!J$117)
+($O836*'fnd base rates'!J$118)
+($P836*VLOOKUP($S836+12,rate_basefnd,10)))
*$R836</f>
        <v>141364.10080000001</v>
      </c>
      <c r="AC836" s="1">
        <f>(($D836*'fnd base rates'!K$107)
+($E836*'fnd base rates'!K$108)
+($F836*'fnd base rates'!K$109)
+($G836*'fnd base rates'!K$110)
+($H836*'fnd base rates'!K$111)
+($I836*'fnd base rates'!K$112)
+($J836*'fnd base rates'!K$113)
+($K836*'fnd base rates'!K$114)
+($M836*'fnd base rates'!K$116)
+($N836*'fnd base rates'!K$117)
+($O836*'fnd base rates'!K$118)
+($P836*VLOOKUP($S836+12,rate_basefnd,11)))
*$R836</f>
        <v>138876.72031999999</v>
      </c>
      <c r="AD836" s="1">
        <f>(($D836*'fnd base rates'!L$107)
+($E836*'fnd base rates'!L$108)
+($F836*'fnd base rates'!L$109)
+($G836*'fnd base rates'!L$110)
+($H836*'fnd base rates'!L$111)
+($I836*'fnd base rates'!L$112)
+($J836*'fnd base rates'!L$113)
+($K836*'fnd base rates'!L$114)
+($M836*'fnd base rates'!L$116)
+($N836*'fnd base rates'!L$117)
+($O836*'fnd base rates'!L$118)
+($P836*VLOOKUP($S836+12,rate_basefnd,12)))</f>
        <v>213098.38799999998</v>
      </c>
      <c r="AE836" s="1">
        <f>(($D836*'fnd base rates'!M$107)
+($E836*'fnd base rates'!M$108)
+($F836*'fnd base rates'!M$109)
+($G836*'fnd base rates'!M$110)
+($H836*'fnd base rates'!M$111)
+($I836*'fnd base rates'!M$112)
+($J836*'fnd base rates'!M$113)
+($K836*'fnd base rates'!M$114)
+($M836*'fnd base rates'!M$116)
+($N836*'fnd base rates'!M$117)
+($O836*'fnd base rates'!M$118)
+($P836*VLOOKUP($S836+12,rate_basefnd,13)))</f>
        <v>0</v>
      </c>
      <c r="AF836" s="4">
        <f t="shared" si="919"/>
        <v>1963740.5121840006</v>
      </c>
      <c r="AH836" s="269">
        <f t="shared" si="920"/>
        <v>493057057</v>
      </c>
      <c r="AI836" s="4" t="str">
        <f t="shared" si="921"/>
        <v>493</v>
      </c>
      <c r="AJ836" s="2" t="str">
        <f t="shared" si="922"/>
        <v>057</v>
      </c>
      <c r="AK836" s="2" t="str">
        <f t="shared" si="923"/>
        <v>057</v>
      </c>
      <c r="AL836" s="4">
        <f t="shared" si="924"/>
        <v>1</v>
      </c>
      <c r="AM836" s="4">
        <f t="shared" si="915"/>
        <v>100</v>
      </c>
      <c r="AN836" s="4">
        <f t="shared" si="925"/>
        <v>1963740.5121840006</v>
      </c>
      <c r="AO836" s="4">
        <f t="shared" si="926"/>
        <v>19637</v>
      </c>
      <c r="AP836" s="4">
        <f t="shared" si="916"/>
        <v>0</v>
      </c>
      <c r="AQ836" s="4">
        <v>19637</v>
      </c>
      <c r="AW836" s="4">
        <v>19637</v>
      </c>
      <c r="AX836" s="5">
        <f t="shared" si="927"/>
        <v>0</v>
      </c>
      <c r="AY836" s="4">
        <v>19637</v>
      </c>
      <c r="AZ836" s="5"/>
      <c r="BB836" s="5">
        <f t="shared" ref="BB836" si="985">BC836-BA836</f>
        <v>0</v>
      </c>
    </row>
    <row r="837" spans="1:54" s="4" customFormat="1">
      <c r="A837" s="269">
        <v>493</v>
      </c>
      <c r="B837" s="2">
        <v>493057093</v>
      </c>
      <c r="C837" s="9" t="s">
        <v>1198</v>
      </c>
      <c r="D837" s="14">
        <f>'fnd enro'!D837</f>
        <v>0</v>
      </c>
      <c r="E837" s="14">
        <f>'fnd enro'!E837</f>
        <v>0</v>
      </c>
      <c r="F837" s="14">
        <f>'fnd enro'!F837</f>
        <v>0</v>
      </c>
      <c r="G837" s="14">
        <f>'fnd enro'!G837</f>
        <v>0</v>
      </c>
      <c r="H837" s="14">
        <f>'fnd enro'!H837</f>
        <v>0</v>
      </c>
      <c r="I837" s="14">
        <f>'fnd enro'!I837</f>
        <v>19</v>
      </c>
      <c r="J837" s="14">
        <f>'fnd enro'!J837</f>
        <v>0</v>
      </c>
      <c r="K837" s="15">
        <f>'fnd enro'!K837</f>
        <v>0.73340000000000005</v>
      </c>
      <c r="L837" s="14">
        <f>'fnd enro'!L837</f>
        <v>0</v>
      </c>
      <c r="M837" s="14">
        <f>'fnd enro'!M837</f>
        <v>0</v>
      </c>
      <c r="N837" s="14">
        <f>'fnd enro'!N837</f>
        <v>0</v>
      </c>
      <c r="O837" s="14">
        <f>'fnd enro'!O837</f>
        <v>12</v>
      </c>
      <c r="P837" s="14">
        <f>'fnd enro'!P837</f>
        <v>18</v>
      </c>
      <c r="Q837" s="14">
        <f>'fnd enro'!R837</f>
        <v>19</v>
      </c>
      <c r="R837" s="15">
        <f t="shared" si="918"/>
        <v>1.04</v>
      </c>
      <c r="S837" s="14">
        <f>VALUE('fnd enro'!Q837)</f>
        <v>11</v>
      </c>
      <c r="T837" s="2"/>
      <c r="U837" s="1">
        <f>(($D837*'fnd base rates'!C$107)
+($E837*'fnd base rates'!C$108)
+($F837*'fnd base rates'!C$109)
+($G837*'fnd base rates'!C$110)
+($H837*'fnd base rates'!C$111)
+($I837*'fnd base rates'!C$112)
+($J837*'fnd base rates'!C$113)
+($K837*'fnd base rates'!C$114)
+($M837*'fnd base rates'!C$116)
+($N837*'fnd base rates'!C$117)
+($O837*'fnd base rates'!C$118)
+($P837*VLOOKUP($S837+12,rate_basefnd,3)))
*$R837</f>
        <v>13409.224996960002</v>
      </c>
      <c r="V837" s="1">
        <f>(($D837*'fnd base rates'!D$107)
+($E837*'fnd base rates'!D$108)
+($F837*'fnd base rates'!D$109)
+($G837*'fnd base rates'!D$110)
+($H837*'fnd base rates'!D$111)
+($I837*'fnd base rates'!D$112)
+($J837*'fnd base rates'!D$113)
+($K837*'fnd base rates'!D$114)
+($M837*'fnd base rates'!D$116)
+($N837*'fnd base rates'!D$117)
+($O837*'fnd base rates'!D$118)
+($P837*VLOOKUP($S837+12,rate_basefnd,4)))
*$R837</f>
        <v>24710.233599999996</v>
      </c>
      <c r="W837" s="1">
        <f>(($D837*'fnd base rates'!E$107)
+($E837*'fnd base rates'!E$108)
+($F837*'fnd base rates'!E$109)
+($G837*'fnd base rates'!E$110)
+($H837*'fnd base rates'!E$111)
+($I837*'fnd base rates'!E$112)
+($J837*'fnd base rates'!E$113)
+($K837*'fnd base rates'!E$114)
+($M837*'fnd base rates'!E$116)
+($N837*'fnd base rates'!E$117)
+($O837*'fnd base rates'!E$118)
+($P837*VLOOKUP($S837+12,rate_basefnd,5)))
*$R837</f>
        <v>184694.02342976001</v>
      </c>
      <c r="X837" s="1">
        <f>(($D837*'fnd base rates'!F$107)
+($E837*'fnd base rates'!F$108)
+($F837*'fnd base rates'!F$109)
+($G837*'fnd base rates'!F$110)
+($H837*'fnd base rates'!F$111)
+($I837*'fnd base rates'!F$112)
+($J837*'fnd base rates'!F$113)
+($K837*'fnd base rates'!F$114)
+($M837*'fnd base rates'!F$116)
+($N837*'fnd base rates'!F$117)
+($O837*'fnd base rates'!F$118)
+($P837*VLOOKUP($S837+12,rate_basefnd,6)))
*$R837</f>
        <v>19700.638701119999</v>
      </c>
      <c r="Y837" s="1">
        <f>(($D837*'fnd base rates'!G$107)
+($E837*'fnd base rates'!G$108)
+($F837*'fnd base rates'!G$109)
+($G837*'fnd base rates'!G$110)
+($H837*'fnd base rates'!G$111)
+($I837*'fnd base rates'!G$112)
+($J837*'fnd base rates'!G$113)
+($K837*'fnd base rates'!G$114)
+($M837*'fnd base rates'!G$116)
+($N837*'fnd base rates'!G$117)
+($O837*'fnd base rates'!G$118)
+($P837*VLOOKUP($S837+12,rate_basefnd,7)))
*$R837</f>
        <v>7372.2712523199989</v>
      </c>
      <c r="Z837" s="1">
        <f>(($D837*'fnd base rates'!H$107)
+($E837*'fnd base rates'!H$108)
+($F837*'fnd base rates'!H$109)
+($G837*'fnd base rates'!H$110)
+($H837*'fnd base rates'!H$111)
+($I837*'fnd base rates'!H$112)
+($J837*'fnd base rates'!H$113)
+($K837*'fnd base rates'!H$114)
+($M837*'fnd base rates'!H$116)
+($N837*'fnd base rates'!H$117)
+($O837*'fnd base rates'!H$118)
+($P837*VLOOKUP($S837+12,rate_basefnd,8)))</f>
        <v>17745.419746</v>
      </c>
      <c r="AA837" s="1">
        <f>(($D837*'fnd base rates'!I$107)
+($E837*'fnd base rates'!I$108)
+($F837*'fnd base rates'!I$109)
+($G837*'fnd base rates'!I$110)
+($H837*'fnd base rates'!I$111)
+($I837*'fnd base rates'!I$112)
+($J837*'fnd base rates'!I$113)
+($K837*'fnd base rates'!I$114)
+($M837*'fnd base rates'!I$116)
+($N837*'fnd base rates'!I$117)
+($O837*'fnd base rates'!I$118)
+($P837*VLOOKUP($S837+12,rate_basefnd,9)))
*$R837</f>
        <v>12280.6944</v>
      </c>
      <c r="AB837" s="1">
        <f>(($D837*'fnd base rates'!J$107)
+($E837*'fnd base rates'!J$108)
+($F837*'fnd base rates'!J$109)
+($G837*'fnd base rates'!J$110)
+($H837*'fnd base rates'!J$111)
+($I837*'fnd base rates'!J$112)
+($J837*'fnd base rates'!J$113)
+($K837*'fnd base rates'!J$114)
+($M837*'fnd base rates'!J$116)
+($N837*'fnd base rates'!J$117)
+($O837*'fnd base rates'!J$118)
+($P837*VLOOKUP($S837+12,rate_basefnd,10)))
*$R837</f>
        <v>26881.9512</v>
      </c>
      <c r="AC837" s="1">
        <f>(($D837*'fnd base rates'!K$107)
+($E837*'fnd base rates'!K$108)
+($F837*'fnd base rates'!K$109)
+($G837*'fnd base rates'!K$110)
+($H837*'fnd base rates'!K$111)
+($I837*'fnd base rates'!K$112)
+($J837*'fnd base rates'!K$113)
+($K837*'fnd base rates'!K$114)
+($M837*'fnd base rates'!K$116)
+($N837*'fnd base rates'!K$117)
+($O837*'fnd base rates'!K$118)
+($P837*VLOOKUP($S837+12,rate_basefnd,11)))
*$R837</f>
        <v>26454.956028799999</v>
      </c>
      <c r="AD837" s="1">
        <f>(($D837*'fnd base rates'!L$107)
+($E837*'fnd base rates'!L$108)
+($F837*'fnd base rates'!L$109)
+($G837*'fnd base rates'!L$110)
+($H837*'fnd base rates'!L$111)
+($I837*'fnd base rates'!L$112)
+($J837*'fnd base rates'!L$113)
+($K837*'fnd base rates'!L$114)
+($M837*'fnd base rates'!L$116)
+($N837*'fnd base rates'!L$117)
+($O837*'fnd base rates'!L$118)
+($P837*VLOOKUP($S837+12,rate_basefnd,12)))</f>
        <v>40561.546920000001</v>
      </c>
      <c r="AE837" s="1">
        <f>(($D837*'fnd base rates'!M$107)
+($E837*'fnd base rates'!M$108)
+($F837*'fnd base rates'!M$109)
+($G837*'fnd base rates'!M$110)
+($H837*'fnd base rates'!M$111)
+($I837*'fnd base rates'!M$112)
+($J837*'fnd base rates'!M$113)
+($K837*'fnd base rates'!M$114)
+($M837*'fnd base rates'!M$116)
+($N837*'fnd base rates'!M$117)
+($O837*'fnd base rates'!M$118)
+($P837*VLOOKUP($S837+12,rate_basefnd,13)))</f>
        <v>0</v>
      </c>
      <c r="AF837" s="4">
        <f t="shared" si="919"/>
        <v>373810.96027495997</v>
      </c>
      <c r="AH837" s="269">
        <f t="shared" si="920"/>
        <v>493057093</v>
      </c>
      <c r="AI837" s="4" t="str">
        <f t="shared" si="921"/>
        <v>493</v>
      </c>
      <c r="AJ837" s="2" t="str">
        <f t="shared" si="922"/>
        <v>057</v>
      </c>
      <c r="AK837" s="2" t="str">
        <f t="shared" si="923"/>
        <v>093</v>
      </c>
      <c r="AL837" s="4">
        <f t="shared" si="924"/>
        <v>1</v>
      </c>
      <c r="AM837" s="4">
        <f t="shared" si="915"/>
        <v>19</v>
      </c>
      <c r="AN837" s="4">
        <f t="shared" si="925"/>
        <v>373810.96027495997</v>
      </c>
      <c r="AO837" s="4">
        <f t="shared" si="926"/>
        <v>19674</v>
      </c>
      <c r="AP837" s="4">
        <f t="shared" si="916"/>
        <v>0</v>
      </c>
      <c r="AQ837" s="4">
        <v>19674</v>
      </c>
      <c r="AW837" s="4">
        <v>19674</v>
      </c>
      <c r="AX837" s="5">
        <f t="shared" si="927"/>
        <v>0</v>
      </c>
      <c r="AY837" s="4">
        <v>19674</v>
      </c>
      <c r="AZ837" s="5"/>
      <c r="BB837" s="5">
        <f t="shared" ref="BB837" si="986">BC837-BA837</f>
        <v>0</v>
      </c>
    </row>
    <row r="838" spans="1:54" s="4" customFormat="1">
      <c r="A838" s="269">
        <v>493</v>
      </c>
      <c r="B838" s="2">
        <v>493057163</v>
      </c>
      <c r="C838" s="9" t="s">
        <v>1198</v>
      </c>
      <c r="D838" s="14">
        <f>'fnd enro'!D838</f>
        <v>0</v>
      </c>
      <c r="E838" s="14">
        <f>'fnd enro'!E838</f>
        <v>0</v>
      </c>
      <c r="F838" s="14">
        <f>'fnd enro'!F838</f>
        <v>0</v>
      </c>
      <c r="G838" s="14">
        <f>'fnd enro'!G838</f>
        <v>0</v>
      </c>
      <c r="H838" s="14">
        <f>'fnd enro'!H838</f>
        <v>0</v>
      </c>
      <c r="I838" s="14">
        <f>'fnd enro'!I838</f>
        <v>7</v>
      </c>
      <c r="J838" s="14">
        <f>'fnd enro'!J838</f>
        <v>0</v>
      </c>
      <c r="K838" s="15">
        <f>'fnd enro'!K838</f>
        <v>0.2702</v>
      </c>
      <c r="L838" s="14">
        <f>'fnd enro'!L838</f>
        <v>0</v>
      </c>
      <c r="M838" s="14">
        <f>'fnd enro'!M838</f>
        <v>0</v>
      </c>
      <c r="N838" s="14">
        <f>'fnd enro'!N838</f>
        <v>0</v>
      </c>
      <c r="O838" s="14">
        <f>'fnd enro'!O838</f>
        <v>5</v>
      </c>
      <c r="P838" s="14">
        <f>'fnd enro'!P838</f>
        <v>4</v>
      </c>
      <c r="Q838" s="14">
        <f>'fnd enro'!R838</f>
        <v>7</v>
      </c>
      <c r="R838" s="15">
        <f t="shared" si="918"/>
        <v>1.04</v>
      </c>
      <c r="S838" s="14">
        <f>VALUE('fnd enro'!Q838)</f>
        <v>11</v>
      </c>
      <c r="T838" s="2"/>
      <c r="U838" s="1">
        <f>(($D838*'fnd base rates'!C$107)
+($E838*'fnd base rates'!C$108)
+($F838*'fnd base rates'!C$109)
+($G838*'fnd base rates'!C$110)
+($H838*'fnd base rates'!C$111)
+($I838*'fnd base rates'!C$112)
+($J838*'fnd base rates'!C$113)
+($K838*'fnd base rates'!C$114)
+($M838*'fnd base rates'!C$116)
+($N838*'fnd base rates'!C$117)
+($O838*'fnd base rates'!C$118)
+($P838*VLOOKUP($S838+12,rate_basefnd,3)))
*$R838</f>
        <v>4771.3737988799994</v>
      </c>
      <c r="V838" s="1">
        <f>(($D838*'fnd base rates'!D$107)
+($E838*'fnd base rates'!D$108)
+($F838*'fnd base rates'!D$109)
+($G838*'fnd base rates'!D$110)
+($H838*'fnd base rates'!D$111)
+($I838*'fnd base rates'!D$112)
+($J838*'fnd base rates'!D$113)
+($K838*'fnd base rates'!D$114)
+($M838*'fnd base rates'!D$116)
+($N838*'fnd base rates'!D$117)
+($O838*'fnd base rates'!D$118)
+($P838*VLOOKUP($S838+12,rate_basefnd,4)))
*$R838</f>
        <v>8124.4592000000011</v>
      </c>
      <c r="W838" s="1">
        <f>(($D838*'fnd base rates'!E$107)
+($E838*'fnd base rates'!E$108)
+($F838*'fnd base rates'!E$109)
+($G838*'fnd base rates'!E$110)
+($H838*'fnd base rates'!E$111)
+($I838*'fnd base rates'!E$112)
+($J838*'fnd base rates'!E$113)
+($K838*'fnd base rates'!E$114)
+($M838*'fnd base rates'!E$116)
+($N838*'fnd base rates'!E$117)
+($O838*'fnd base rates'!E$118)
+($P838*VLOOKUP($S838+12,rate_basefnd,5)))
*$R838</f>
        <v>58195.324337279999</v>
      </c>
      <c r="X838" s="1">
        <f>(($D838*'fnd base rates'!F$107)
+($E838*'fnd base rates'!F$108)
+($F838*'fnd base rates'!F$109)
+($G838*'fnd base rates'!F$110)
+($H838*'fnd base rates'!F$111)
+($I838*'fnd base rates'!F$112)
+($J838*'fnd base rates'!F$113)
+($K838*'fnd base rates'!F$114)
+($M838*'fnd base rates'!F$116)
+($N838*'fnd base rates'!F$117)
+($O838*'fnd base rates'!F$118)
+($P838*VLOOKUP($S838+12,rate_basefnd,6)))
*$R838</f>
        <v>7363.1010793600008</v>
      </c>
      <c r="Y838" s="1">
        <f>(($D838*'fnd base rates'!G$107)
+($E838*'fnd base rates'!G$108)
+($F838*'fnd base rates'!G$109)
+($G838*'fnd base rates'!G$110)
+($H838*'fnd base rates'!G$111)
+($I838*'fnd base rates'!G$112)
+($J838*'fnd base rates'!G$113)
+($K838*'fnd base rates'!G$114)
+($M838*'fnd base rates'!G$116)
+($N838*'fnd base rates'!G$117)
+($O838*'fnd base rates'!G$118)
+($P838*VLOOKUP($S838+12,rate_basefnd,7)))
*$R838</f>
        <v>2232.57109296</v>
      </c>
      <c r="Z838" s="1">
        <f>(($D838*'fnd base rates'!H$107)
+($E838*'fnd base rates'!H$108)
+($F838*'fnd base rates'!H$109)
+($G838*'fnd base rates'!H$110)
+($H838*'fnd base rates'!H$111)
+($I838*'fnd base rates'!H$112)
+($J838*'fnd base rates'!H$113)
+($K838*'fnd base rates'!H$114)
+($M838*'fnd base rates'!H$116)
+($N838*'fnd base rates'!H$117)
+($O838*'fnd base rates'!H$118)
+($P838*VLOOKUP($S838+12,rate_basefnd,8)))</f>
        <v>6534.1925380000002</v>
      </c>
      <c r="AA838" s="1">
        <f>(($D838*'fnd base rates'!I$107)
+($E838*'fnd base rates'!I$108)
+($F838*'fnd base rates'!I$109)
+($G838*'fnd base rates'!I$110)
+($H838*'fnd base rates'!I$111)
+($I838*'fnd base rates'!I$112)
+($J838*'fnd base rates'!I$113)
+($K838*'fnd base rates'!I$114)
+($M838*'fnd base rates'!I$116)
+($N838*'fnd base rates'!I$117)
+($O838*'fnd base rates'!I$118)
+($P838*VLOOKUP($S838+12,rate_basefnd,9)))
*$R838</f>
        <v>4140.8328000000001</v>
      </c>
      <c r="AB838" s="1">
        <f>(($D838*'fnd base rates'!J$107)
+($E838*'fnd base rates'!J$108)
+($F838*'fnd base rates'!J$109)
+($G838*'fnd base rates'!J$110)
+($H838*'fnd base rates'!J$111)
+($I838*'fnd base rates'!J$112)
+($J838*'fnd base rates'!J$113)
+($K838*'fnd base rates'!J$114)
+($M838*'fnd base rates'!J$116)
+($N838*'fnd base rates'!J$117)
+($O838*'fnd base rates'!J$118)
+($P838*VLOOKUP($S838+12,rate_basefnd,10)))
*$R838</f>
        <v>7691.7152000000006</v>
      </c>
      <c r="AC838" s="1">
        <f>(($D838*'fnd base rates'!K$107)
+($E838*'fnd base rates'!K$108)
+($F838*'fnd base rates'!K$109)
+($G838*'fnd base rates'!K$110)
+($H838*'fnd base rates'!K$111)
+($I838*'fnd base rates'!K$112)
+($J838*'fnd base rates'!K$113)
+($K838*'fnd base rates'!K$114)
+($M838*'fnd base rates'!K$116)
+($N838*'fnd base rates'!K$117)
+($O838*'fnd base rates'!K$118)
+($P838*VLOOKUP($S838+12,rate_basefnd,11)))
*$R838</f>
        <v>9926.5079264000015</v>
      </c>
      <c r="AD838" s="1">
        <f>(($D838*'fnd base rates'!L$107)
+($E838*'fnd base rates'!L$108)
+($F838*'fnd base rates'!L$109)
+($G838*'fnd base rates'!L$110)
+($H838*'fnd base rates'!L$111)
+($I838*'fnd base rates'!L$112)
+($J838*'fnd base rates'!L$113)
+($K838*'fnd base rates'!L$114)
+($M838*'fnd base rates'!L$116)
+($N838*'fnd base rates'!L$117)
+($O838*'fnd base rates'!L$118)
+($P838*VLOOKUP($S838+12,rate_basefnd,12)))</f>
        <v>13456.046760000001</v>
      </c>
      <c r="AE838" s="1">
        <f>(($D838*'fnd base rates'!M$107)
+($E838*'fnd base rates'!M$108)
+($F838*'fnd base rates'!M$109)
+($G838*'fnd base rates'!M$110)
+($H838*'fnd base rates'!M$111)
+($I838*'fnd base rates'!M$112)
+($J838*'fnd base rates'!M$113)
+($K838*'fnd base rates'!M$114)
+($M838*'fnd base rates'!M$116)
+($N838*'fnd base rates'!M$117)
+($O838*'fnd base rates'!M$118)
+($P838*VLOOKUP($S838+12,rate_basefnd,13)))</f>
        <v>0</v>
      </c>
      <c r="AF838" s="4">
        <f t="shared" si="919"/>
        <v>122436.12473288001</v>
      </c>
      <c r="AH838" s="269">
        <f t="shared" si="920"/>
        <v>493057163</v>
      </c>
      <c r="AI838" s="4" t="str">
        <f t="shared" si="921"/>
        <v>493</v>
      </c>
      <c r="AJ838" s="2" t="str">
        <f t="shared" si="922"/>
        <v>057</v>
      </c>
      <c r="AK838" s="2" t="str">
        <f t="shared" si="923"/>
        <v>163</v>
      </c>
      <c r="AL838" s="4">
        <f t="shared" si="924"/>
        <v>1</v>
      </c>
      <c r="AM838" s="4">
        <f t="shared" si="915"/>
        <v>7</v>
      </c>
      <c r="AN838" s="4">
        <f t="shared" si="925"/>
        <v>122436.12473288001</v>
      </c>
      <c r="AO838" s="4">
        <f t="shared" si="926"/>
        <v>17491</v>
      </c>
      <c r="AP838" s="4">
        <f t="shared" si="916"/>
        <v>0</v>
      </c>
      <c r="AQ838" s="4">
        <v>17491</v>
      </c>
      <c r="AW838" s="4">
        <v>17491</v>
      </c>
      <c r="AX838" s="5">
        <f t="shared" si="927"/>
        <v>0</v>
      </c>
      <c r="AY838" s="4">
        <v>17491</v>
      </c>
      <c r="AZ838" s="5"/>
      <c r="BB838" s="5">
        <f t="shared" ref="BB838" si="987">BC838-BA838</f>
        <v>0</v>
      </c>
    </row>
    <row r="839" spans="1:54" s="4" customFormat="1">
      <c r="A839" s="269">
        <v>493</v>
      </c>
      <c r="B839" s="2">
        <v>493057165</v>
      </c>
      <c r="C839" s="9" t="s">
        <v>1198</v>
      </c>
      <c r="D839" s="14">
        <f>'fnd enro'!D839</f>
        <v>0</v>
      </c>
      <c r="E839" s="14">
        <f>'fnd enro'!E839</f>
        <v>0</v>
      </c>
      <c r="F839" s="14">
        <f>'fnd enro'!F839</f>
        <v>0</v>
      </c>
      <c r="G839" s="14">
        <f>'fnd enro'!G839</f>
        <v>0</v>
      </c>
      <c r="H839" s="14">
        <f>'fnd enro'!H839</f>
        <v>0</v>
      </c>
      <c r="I839" s="14">
        <f>'fnd enro'!I839</f>
        <v>4</v>
      </c>
      <c r="J839" s="14">
        <f>'fnd enro'!J839</f>
        <v>0</v>
      </c>
      <c r="K839" s="15">
        <f>'fnd enro'!K839</f>
        <v>0.15440000000000001</v>
      </c>
      <c r="L839" s="14">
        <f>'fnd enro'!L839</f>
        <v>0</v>
      </c>
      <c r="M839" s="14">
        <f>'fnd enro'!M839</f>
        <v>0</v>
      </c>
      <c r="N839" s="14">
        <f>'fnd enro'!N839</f>
        <v>0</v>
      </c>
      <c r="O839" s="14">
        <f>'fnd enro'!O839</f>
        <v>1</v>
      </c>
      <c r="P839" s="14">
        <f>'fnd enro'!P839</f>
        <v>4</v>
      </c>
      <c r="Q839" s="14">
        <f>'fnd enro'!R839</f>
        <v>4</v>
      </c>
      <c r="R839" s="15">
        <f t="shared" si="918"/>
        <v>1.04</v>
      </c>
      <c r="S839" s="14">
        <f>VALUE('fnd enro'!Q839)</f>
        <v>10</v>
      </c>
      <c r="T839" s="2"/>
      <c r="U839" s="1">
        <f>(($D839*'fnd base rates'!C$107)
+($E839*'fnd base rates'!C$108)
+($F839*'fnd base rates'!C$109)
+($G839*'fnd base rates'!C$110)
+($H839*'fnd base rates'!C$111)
+($I839*'fnd base rates'!C$112)
+($J839*'fnd base rates'!C$113)
+($K839*'fnd base rates'!C$114)
+($M839*'fnd base rates'!C$116)
+($N839*'fnd base rates'!C$117)
+($O839*'fnd base rates'!C$118)
+($P839*VLOOKUP($S839+12,rate_basefnd,3)))
*$R839</f>
        <v>2665.2239993600001</v>
      </c>
      <c r="V839" s="1">
        <f>(($D839*'fnd base rates'!D$107)
+($E839*'fnd base rates'!D$108)
+($F839*'fnd base rates'!D$109)
+($G839*'fnd base rates'!D$110)
+($H839*'fnd base rates'!D$111)
+($I839*'fnd base rates'!D$112)
+($J839*'fnd base rates'!D$113)
+($K839*'fnd base rates'!D$114)
+($M839*'fnd base rates'!D$116)
+($N839*'fnd base rates'!D$117)
+($O839*'fnd base rates'!D$118)
+($P839*VLOOKUP($S839+12,rate_basefnd,4)))
*$R839</f>
        <v>4927.3744000000006</v>
      </c>
      <c r="W839" s="1">
        <f>(($D839*'fnd base rates'!E$107)
+($E839*'fnd base rates'!E$108)
+($F839*'fnd base rates'!E$109)
+($G839*'fnd base rates'!E$110)
+($H839*'fnd base rates'!E$111)
+($I839*'fnd base rates'!E$112)
+($J839*'fnd base rates'!E$113)
+($K839*'fnd base rates'!E$114)
+($M839*'fnd base rates'!E$116)
+($N839*'fnd base rates'!E$117)
+($O839*'fnd base rates'!E$118)
+($P839*VLOOKUP($S839+12,rate_basefnd,5)))
*$R839</f>
        <v>36964.638364159997</v>
      </c>
      <c r="X839" s="1">
        <f>(($D839*'fnd base rates'!F$107)
+($E839*'fnd base rates'!F$108)
+($F839*'fnd base rates'!F$109)
+($G839*'fnd base rates'!F$110)
+($H839*'fnd base rates'!F$111)
+($I839*'fnd base rates'!F$112)
+($J839*'fnd base rates'!F$113)
+($K839*'fnd base rates'!F$114)
+($M839*'fnd base rates'!F$116)
+($N839*'fnd base rates'!F$117)
+($O839*'fnd base rates'!F$118)
+($P839*VLOOKUP($S839+12,rate_basefnd,6)))
*$R839</f>
        <v>3870.7610739200004</v>
      </c>
      <c r="Y839" s="1">
        <f>(($D839*'fnd base rates'!G$107)
+($E839*'fnd base rates'!G$108)
+($F839*'fnd base rates'!G$109)
+($G839*'fnd base rates'!G$110)
+($H839*'fnd base rates'!G$111)
+($I839*'fnd base rates'!G$112)
+($J839*'fnd base rates'!G$113)
+($K839*'fnd base rates'!G$114)
+($M839*'fnd base rates'!G$116)
+($N839*'fnd base rates'!G$117)
+($O839*'fnd base rates'!G$118)
+($P839*VLOOKUP($S839+12,rate_basefnd,7)))
*$R839</f>
        <v>1473.90165312</v>
      </c>
      <c r="Z839" s="1">
        <f>(($D839*'fnd base rates'!H$107)
+($E839*'fnd base rates'!H$108)
+($F839*'fnd base rates'!H$109)
+($G839*'fnd base rates'!H$110)
+($H839*'fnd base rates'!H$111)
+($I839*'fnd base rates'!H$112)
+($J839*'fnd base rates'!H$113)
+($K839*'fnd base rates'!H$114)
+($M839*'fnd base rates'!H$116)
+($N839*'fnd base rates'!H$117)
+($O839*'fnd base rates'!H$118)
+($P839*VLOOKUP($S839+12,rate_basefnd,8)))</f>
        <v>3545.9557359999999</v>
      </c>
      <c r="AA839" s="1">
        <f>(($D839*'fnd base rates'!I$107)
+($E839*'fnd base rates'!I$108)
+($F839*'fnd base rates'!I$109)
+($G839*'fnd base rates'!I$110)
+($H839*'fnd base rates'!I$111)
+($I839*'fnd base rates'!I$112)
+($J839*'fnd base rates'!I$113)
+($K839*'fnd base rates'!I$114)
+($M839*'fnd base rates'!I$116)
+($N839*'fnd base rates'!I$117)
+($O839*'fnd base rates'!I$118)
+($P839*VLOOKUP($S839+12,rate_basefnd,9)))
*$R839</f>
        <v>2467.5768000000003</v>
      </c>
      <c r="AB839" s="1">
        <f>(($D839*'fnd base rates'!J$107)
+($E839*'fnd base rates'!J$108)
+($F839*'fnd base rates'!J$109)
+($G839*'fnd base rates'!J$110)
+($H839*'fnd base rates'!J$111)
+($I839*'fnd base rates'!J$112)
+($J839*'fnd base rates'!J$113)
+($K839*'fnd base rates'!J$114)
+($M839*'fnd base rates'!J$116)
+($N839*'fnd base rates'!J$117)
+($O839*'fnd base rates'!J$118)
+($P839*VLOOKUP($S839+12,rate_basefnd,10)))
*$R839</f>
        <v>5623.7687999999998</v>
      </c>
      <c r="AC839" s="1">
        <f>(($D839*'fnd base rates'!K$107)
+($E839*'fnd base rates'!K$108)
+($F839*'fnd base rates'!K$109)
+($G839*'fnd base rates'!K$110)
+($H839*'fnd base rates'!K$111)
+($I839*'fnd base rates'!K$112)
+($J839*'fnd base rates'!K$113)
+($K839*'fnd base rates'!K$114)
+($M839*'fnd base rates'!K$116)
+($N839*'fnd base rates'!K$117)
+($O839*'fnd base rates'!K$118)
+($P839*VLOOKUP($S839+12,rate_basefnd,11)))
*$R839</f>
        <v>5095.0635007999999</v>
      </c>
      <c r="AD839" s="1">
        <f>(($D839*'fnd base rates'!L$107)
+($E839*'fnd base rates'!L$108)
+($F839*'fnd base rates'!L$109)
+($G839*'fnd base rates'!L$110)
+($H839*'fnd base rates'!L$111)
+($I839*'fnd base rates'!L$112)
+($J839*'fnd base rates'!L$113)
+($K839*'fnd base rates'!L$114)
+($M839*'fnd base rates'!L$116)
+($N839*'fnd base rates'!L$117)
+($O839*'fnd base rates'!L$118)
+($P839*VLOOKUP($S839+12,rate_basefnd,12)))</f>
        <v>8124.0667200000007</v>
      </c>
      <c r="AE839" s="1">
        <f>(($D839*'fnd base rates'!M$107)
+($E839*'fnd base rates'!M$108)
+($F839*'fnd base rates'!M$109)
+($G839*'fnd base rates'!M$110)
+($H839*'fnd base rates'!M$111)
+($I839*'fnd base rates'!M$112)
+($J839*'fnd base rates'!M$113)
+($K839*'fnd base rates'!M$114)
+($M839*'fnd base rates'!M$116)
+($N839*'fnd base rates'!M$117)
+($O839*'fnd base rates'!M$118)
+($P839*VLOOKUP($S839+12,rate_basefnd,13)))</f>
        <v>0</v>
      </c>
      <c r="AF839" s="4">
        <f t="shared" si="919"/>
        <v>74758.33104736</v>
      </c>
      <c r="AH839" s="269">
        <f t="shared" si="920"/>
        <v>493057165</v>
      </c>
      <c r="AI839" s="4" t="str">
        <f t="shared" si="921"/>
        <v>493</v>
      </c>
      <c r="AJ839" s="2" t="str">
        <f t="shared" si="922"/>
        <v>057</v>
      </c>
      <c r="AK839" s="2" t="str">
        <f t="shared" si="923"/>
        <v>165</v>
      </c>
      <c r="AL839" s="4">
        <f t="shared" si="924"/>
        <v>1</v>
      </c>
      <c r="AM839" s="4">
        <f t="shared" si="915"/>
        <v>4</v>
      </c>
      <c r="AN839" s="4">
        <f t="shared" si="925"/>
        <v>74758.33104736</v>
      </c>
      <c r="AO839" s="4">
        <f t="shared" si="926"/>
        <v>18690</v>
      </c>
      <c r="AP839" s="4">
        <f t="shared" si="916"/>
        <v>0</v>
      </c>
      <c r="AQ839" s="4">
        <v>18690</v>
      </c>
      <c r="AW839" s="4">
        <v>18690</v>
      </c>
      <c r="AX839" s="5">
        <f t="shared" si="927"/>
        <v>0</v>
      </c>
      <c r="AY839" s="4">
        <v>18690</v>
      </c>
      <c r="AZ839" s="5"/>
      <c r="BB839" s="5">
        <f t="shared" ref="BB839" si="988">BC839-BA839</f>
        <v>0</v>
      </c>
    </row>
    <row r="840" spans="1:54" s="4" customFormat="1">
      <c r="A840" s="269">
        <v>493</v>
      </c>
      <c r="B840" s="2">
        <v>493057176</v>
      </c>
      <c r="C840" s="9" t="s">
        <v>1198</v>
      </c>
      <c r="D840" s="14">
        <f>'fnd enro'!D840</f>
        <v>0</v>
      </c>
      <c r="E840" s="14">
        <f>'fnd enro'!E840</f>
        <v>0</v>
      </c>
      <c r="F840" s="14">
        <f>'fnd enro'!F840</f>
        <v>0</v>
      </c>
      <c r="G840" s="14">
        <f>'fnd enro'!G840</f>
        <v>0</v>
      </c>
      <c r="H840" s="14">
        <f>'fnd enro'!H840</f>
        <v>0</v>
      </c>
      <c r="I840" s="14">
        <f>'fnd enro'!I840</f>
        <v>1</v>
      </c>
      <c r="J840" s="14">
        <f>'fnd enro'!J840</f>
        <v>0</v>
      </c>
      <c r="K840" s="15">
        <f>'fnd enro'!K840</f>
        <v>3.8600000000000002E-2</v>
      </c>
      <c r="L840" s="14">
        <f>'fnd enro'!L840</f>
        <v>0</v>
      </c>
      <c r="M840" s="14">
        <f>'fnd enro'!M840</f>
        <v>0</v>
      </c>
      <c r="N840" s="14">
        <f>'fnd enro'!N840</f>
        <v>0</v>
      </c>
      <c r="O840" s="14">
        <f>'fnd enro'!O840</f>
        <v>1</v>
      </c>
      <c r="P840" s="14">
        <f>'fnd enro'!P840</f>
        <v>1</v>
      </c>
      <c r="Q840" s="14">
        <f>'fnd enro'!R840</f>
        <v>1</v>
      </c>
      <c r="R840" s="15">
        <f t="shared" si="918"/>
        <v>1.04</v>
      </c>
      <c r="S840" s="14">
        <f>VALUE('fnd enro'!Q840)</f>
        <v>8</v>
      </c>
      <c r="T840" s="2"/>
      <c r="U840" s="1">
        <f>(($D840*'fnd base rates'!C$107)
+($E840*'fnd base rates'!C$108)
+($F840*'fnd base rates'!C$109)
+($G840*'fnd base rates'!C$110)
+($H840*'fnd base rates'!C$111)
+($I840*'fnd base rates'!C$112)
+($J840*'fnd base rates'!C$113)
+($K840*'fnd base rates'!C$114)
+($M840*'fnd base rates'!C$116)
+($N840*'fnd base rates'!C$117)
+($O840*'fnd base rates'!C$118)
+($P840*VLOOKUP($S840+12,rate_basefnd,3)))
*$R840</f>
        <v>736.62299984000015</v>
      </c>
      <c r="V840" s="1">
        <f>(($D840*'fnd base rates'!D$107)
+($E840*'fnd base rates'!D$108)
+($F840*'fnd base rates'!D$109)
+($G840*'fnd base rates'!D$110)
+($H840*'fnd base rates'!D$111)
+($I840*'fnd base rates'!D$112)
+($J840*'fnd base rates'!D$113)
+($K840*'fnd base rates'!D$114)
+($M840*'fnd base rates'!D$116)
+($N840*'fnd base rates'!D$117)
+($O840*'fnd base rates'!D$118)
+($P840*VLOOKUP($S840+12,rate_basefnd,4)))
*$R840</f>
        <v>1332.76</v>
      </c>
      <c r="W840" s="1">
        <f>(($D840*'fnd base rates'!E$107)
+($E840*'fnd base rates'!E$108)
+($F840*'fnd base rates'!E$109)
+($G840*'fnd base rates'!E$110)
+($H840*'fnd base rates'!E$111)
+($I840*'fnd base rates'!E$112)
+($J840*'fnd base rates'!E$113)
+($K840*'fnd base rates'!E$114)
+($M840*'fnd base rates'!E$116)
+($N840*'fnd base rates'!E$117)
+($O840*'fnd base rates'!E$118)
+($P840*VLOOKUP($S840+12,rate_basefnd,5)))
*$R840</f>
        <v>9850.7971910400011</v>
      </c>
      <c r="X840" s="1">
        <f>(($D840*'fnd base rates'!F$107)
+($E840*'fnd base rates'!F$108)
+($F840*'fnd base rates'!F$109)
+($G840*'fnd base rates'!F$110)
+($H840*'fnd base rates'!F$111)
+($I840*'fnd base rates'!F$112)
+($J840*'fnd base rates'!F$113)
+($K840*'fnd base rates'!F$114)
+($M840*'fnd base rates'!F$116)
+($N840*'fnd base rates'!F$117)
+($O840*'fnd base rates'!F$118)
+($P840*VLOOKUP($S840+12,rate_basefnd,6)))
*$R840</f>
        <v>1103.6754684800001</v>
      </c>
      <c r="Y840" s="1">
        <f>(($D840*'fnd base rates'!G$107)
+($E840*'fnd base rates'!G$108)
+($F840*'fnd base rates'!G$109)
+($G840*'fnd base rates'!G$110)
+($H840*'fnd base rates'!G$111)
+($I840*'fnd base rates'!G$112)
+($J840*'fnd base rates'!G$113)
+($K840*'fnd base rates'!G$114)
+($M840*'fnd base rates'!G$116)
+($N840*'fnd base rates'!G$117)
+($O840*'fnd base rates'!G$118)
+($P840*VLOOKUP($S840+12,rate_basefnd,7)))
*$R840</f>
        <v>390.72101327999997</v>
      </c>
      <c r="Z840" s="1">
        <f>(($D840*'fnd base rates'!H$107)
+($E840*'fnd base rates'!H$108)
+($F840*'fnd base rates'!H$109)
+($G840*'fnd base rates'!H$110)
+($H840*'fnd base rates'!H$111)
+($I840*'fnd base rates'!H$112)
+($J840*'fnd base rates'!H$113)
+($K840*'fnd base rates'!H$114)
+($M840*'fnd base rates'!H$116)
+($N840*'fnd base rates'!H$117)
+($O840*'fnd base rates'!H$118)
+($P840*VLOOKUP($S840+12,rate_basefnd,8)))</f>
        <v>977.43893400000002</v>
      </c>
      <c r="AA840" s="1">
        <f>(($D840*'fnd base rates'!I$107)
+($E840*'fnd base rates'!I$108)
+($F840*'fnd base rates'!I$109)
+($G840*'fnd base rates'!I$110)
+($H840*'fnd base rates'!I$111)
+($I840*'fnd base rates'!I$112)
+($J840*'fnd base rates'!I$113)
+($K840*'fnd base rates'!I$114)
+($M840*'fnd base rates'!I$116)
+($N840*'fnd base rates'!I$117)
+($O840*'fnd base rates'!I$118)
+($P840*VLOOKUP($S840+12,rate_basefnd,9)))
*$R840</f>
        <v>661.3048</v>
      </c>
      <c r="AB840" s="1">
        <f>(($D840*'fnd base rates'!J$107)
+($E840*'fnd base rates'!J$108)
+($F840*'fnd base rates'!J$109)
+($G840*'fnd base rates'!J$110)
+($H840*'fnd base rates'!J$111)
+($I840*'fnd base rates'!J$112)
+($J840*'fnd base rates'!J$113)
+($K840*'fnd base rates'!J$114)
+($M840*'fnd base rates'!J$116)
+($N840*'fnd base rates'!J$117)
+($O840*'fnd base rates'!J$118)
+($P840*VLOOKUP($S840+12,rate_basefnd,10)))
*$R840</f>
        <v>1353.3520000000001</v>
      </c>
      <c r="AC840" s="1">
        <f>(($D840*'fnd base rates'!K$107)
+($E840*'fnd base rates'!K$108)
+($F840*'fnd base rates'!K$109)
+($G840*'fnd base rates'!K$110)
+($H840*'fnd base rates'!K$111)
+($I840*'fnd base rates'!K$112)
+($J840*'fnd base rates'!K$113)
+($K840*'fnd base rates'!K$114)
+($M840*'fnd base rates'!K$116)
+($N840*'fnd base rates'!K$117)
+($O840*'fnd base rates'!K$118)
+($P840*VLOOKUP($S840+12,rate_basefnd,11)))
*$R840</f>
        <v>1506.8766751999999</v>
      </c>
      <c r="AD840" s="1">
        <f>(($D840*'fnd base rates'!L$107)
+($E840*'fnd base rates'!L$108)
+($F840*'fnd base rates'!L$109)
+($G840*'fnd base rates'!L$110)
+($H840*'fnd base rates'!L$111)
+($I840*'fnd base rates'!L$112)
+($J840*'fnd base rates'!L$113)
+($K840*'fnd base rates'!L$114)
+($M840*'fnd base rates'!L$116)
+($N840*'fnd base rates'!L$117)
+($O840*'fnd base rates'!L$118)
+($P840*VLOOKUP($S840+12,rate_basefnd,12)))</f>
        <v>2183.2466800000002</v>
      </c>
      <c r="AE840" s="1">
        <f>(($D840*'fnd base rates'!M$107)
+($E840*'fnd base rates'!M$108)
+($F840*'fnd base rates'!M$109)
+($G840*'fnd base rates'!M$110)
+($H840*'fnd base rates'!M$111)
+($I840*'fnd base rates'!M$112)
+($J840*'fnd base rates'!M$113)
+($K840*'fnd base rates'!M$114)
+($M840*'fnd base rates'!M$116)
+($N840*'fnd base rates'!M$117)
+($O840*'fnd base rates'!M$118)
+($P840*VLOOKUP($S840+12,rate_basefnd,13)))</f>
        <v>0</v>
      </c>
      <c r="AF840" s="4">
        <f t="shared" si="919"/>
        <v>20096.79576184</v>
      </c>
      <c r="AH840" s="269">
        <f t="shared" si="920"/>
        <v>493057176</v>
      </c>
      <c r="AI840" s="4" t="str">
        <f t="shared" si="921"/>
        <v>493</v>
      </c>
      <c r="AJ840" s="2" t="str">
        <f t="shared" si="922"/>
        <v>057</v>
      </c>
      <c r="AK840" s="2" t="str">
        <f t="shared" si="923"/>
        <v>176</v>
      </c>
      <c r="AL840" s="4">
        <f t="shared" si="924"/>
        <v>1</v>
      </c>
      <c r="AM840" s="4">
        <f t="shared" si="915"/>
        <v>1</v>
      </c>
      <c r="AN840" s="4">
        <f t="shared" si="925"/>
        <v>20096.79576184</v>
      </c>
      <c r="AO840" s="4">
        <f t="shared" si="926"/>
        <v>20097</v>
      </c>
      <c r="AP840" s="4">
        <f t="shared" si="916"/>
        <v>0</v>
      </c>
      <c r="AQ840" s="4">
        <v>20097</v>
      </c>
      <c r="AW840" s="4">
        <v>20097</v>
      </c>
      <c r="AX840" s="5">
        <f t="shared" si="927"/>
        <v>0</v>
      </c>
      <c r="AY840" s="4">
        <v>20097</v>
      </c>
      <c r="AZ840" s="5"/>
      <c r="BB840" s="5">
        <f t="shared" ref="BB840" si="989">BC840-BA840</f>
        <v>0</v>
      </c>
    </row>
    <row r="841" spans="1:54" s="4" customFormat="1">
      <c r="A841" s="269">
        <v>493</v>
      </c>
      <c r="B841" s="2">
        <v>493057244</v>
      </c>
      <c r="C841" s="9" t="s">
        <v>1198</v>
      </c>
      <c r="D841" s="14">
        <f>'fnd enro'!D841</f>
        <v>0</v>
      </c>
      <c r="E841" s="14">
        <f>'fnd enro'!E841</f>
        <v>0</v>
      </c>
      <c r="F841" s="14">
        <f>'fnd enro'!F841</f>
        <v>0</v>
      </c>
      <c r="G841" s="14">
        <f>'fnd enro'!G841</f>
        <v>0</v>
      </c>
      <c r="H841" s="14">
        <f>'fnd enro'!H841</f>
        <v>0</v>
      </c>
      <c r="I841" s="14">
        <f>'fnd enro'!I841</f>
        <v>1</v>
      </c>
      <c r="J841" s="14">
        <f>'fnd enro'!J841</f>
        <v>0</v>
      </c>
      <c r="K841" s="15">
        <f>'fnd enro'!K841</f>
        <v>3.8600000000000002E-2</v>
      </c>
      <c r="L841" s="14">
        <f>'fnd enro'!L841</f>
        <v>0</v>
      </c>
      <c r="M841" s="14">
        <f>'fnd enro'!M841</f>
        <v>0</v>
      </c>
      <c r="N841" s="14">
        <f>'fnd enro'!N841</f>
        <v>0</v>
      </c>
      <c r="O841" s="14">
        <f>'fnd enro'!O841</f>
        <v>1</v>
      </c>
      <c r="P841" s="14">
        <f>'fnd enro'!P841</f>
        <v>1</v>
      </c>
      <c r="Q841" s="14">
        <f>'fnd enro'!R841</f>
        <v>1</v>
      </c>
      <c r="R841" s="15">
        <f t="shared" si="918"/>
        <v>1.04</v>
      </c>
      <c r="S841" s="14">
        <f>VALUE('fnd enro'!Q841)</f>
        <v>10</v>
      </c>
      <c r="T841" s="2"/>
      <c r="U841" s="1">
        <f>(($D841*'fnd base rates'!C$107)
+($E841*'fnd base rates'!C$108)
+($F841*'fnd base rates'!C$109)
+($G841*'fnd base rates'!C$110)
+($H841*'fnd base rates'!C$111)
+($I841*'fnd base rates'!C$112)
+($J841*'fnd base rates'!C$113)
+($K841*'fnd base rates'!C$114)
+($M841*'fnd base rates'!C$116)
+($N841*'fnd base rates'!C$117)
+($O841*'fnd base rates'!C$118)
+($P841*VLOOKUP($S841+12,rate_basefnd,3)))
*$R841</f>
        <v>744.01739984000017</v>
      </c>
      <c r="V841" s="1">
        <f>(($D841*'fnd base rates'!D$107)
+($E841*'fnd base rates'!D$108)
+($F841*'fnd base rates'!D$109)
+($G841*'fnd base rates'!D$110)
+($H841*'fnd base rates'!D$111)
+($I841*'fnd base rates'!D$112)
+($J841*'fnd base rates'!D$113)
+($K841*'fnd base rates'!D$114)
+($M841*'fnd base rates'!D$116)
+($N841*'fnd base rates'!D$117)
+($O841*'fnd base rates'!D$118)
+($P841*VLOOKUP($S841+12,rate_basefnd,4)))
*$R841</f>
        <v>1367.8288</v>
      </c>
      <c r="W841" s="1">
        <f>(($D841*'fnd base rates'!E$107)
+($E841*'fnd base rates'!E$108)
+($F841*'fnd base rates'!E$109)
+($G841*'fnd base rates'!E$110)
+($H841*'fnd base rates'!E$111)
+($I841*'fnd base rates'!E$112)
+($J841*'fnd base rates'!E$113)
+($K841*'fnd base rates'!E$114)
+($M841*'fnd base rates'!E$116)
+($N841*'fnd base rates'!E$117)
+($O841*'fnd base rates'!E$118)
+($P841*VLOOKUP($S841+12,rate_basefnd,5)))
*$R841</f>
        <v>10193.04039104</v>
      </c>
      <c r="X841" s="1">
        <f>(($D841*'fnd base rates'!F$107)
+($E841*'fnd base rates'!F$108)
+($F841*'fnd base rates'!F$109)
+($G841*'fnd base rates'!F$110)
+($H841*'fnd base rates'!F$111)
+($I841*'fnd base rates'!F$112)
+($J841*'fnd base rates'!F$113)
+($K841*'fnd base rates'!F$114)
+($M841*'fnd base rates'!F$116)
+($N841*'fnd base rates'!F$117)
+($O841*'fnd base rates'!F$118)
+($P841*VLOOKUP($S841+12,rate_basefnd,6)))
*$R841</f>
        <v>1103.6754684800001</v>
      </c>
      <c r="Y841" s="1">
        <f>(($D841*'fnd base rates'!G$107)
+($E841*'fnd base rates'!G$108)
+($F841*'fnd base rates'!G$109)
+($G841*'fnd base rates'!G$110)
+($H841*'fnd base rates'!G$111)
+($I841*'fnd base rates'!G$112)
+($J841*'fnd base rates'!G$113)
+($K841*'fnd base rates'!G$114)
+($M841*'fnd base rates'!G$116)
+($N841*'fnd base rates'!G$117)
+($O841*'fnd base rates'!G$118)
+($P841*VLOOKUP($S841+12,rate_basefnd,7)))
*$R841</f>
        <v>407.31941327999999</v>
      </c>
      <c r="Z841" s="1">
        <f>(($D841*'fnd base rates'!H$107)
+($E841*'fnd base rates'!H$108)
+($F841*'fnd base rates'!H$109)
+($G841*'fnd base rates'!H$110)
+($H841*'fnd base rates'!H$111)
+($I841*'fnd base rates'!H$112)
+($J841*'fnd base rates'!H$113)
+($K841*'fnd base rates'!H$114)
+($M841*'fnd base rates'!H$116)
+($N841*'fnd base rates'!H$117)
+($O841*'fnd base rates'!H$118)
+($P841*VLOOKUP($S841+12,rate_basefnd,8)))</f>
        <v>979.87893399999996</v>
      </c>
      <c r="AA841" s="1">
        <f>(($D841*'fnd base rates'!I$107)
+($E841*'fnd base rates'!I$108)
+($F841*'fnd base rates'!I$109)
+($G841*'fnd base rates'!I$110)
+($H841*'fnd base rates'!I$111)
+($I841*'fnd base rates'!I$112)
+($J841*'fnd base rates'!I$113)
+($K841*'fnd base rates'!I$114)
+($M841*'fnd base rates'!I$116)
+($N841*'fnd base rates'!I$117)
+($O841*'fnd base rates'!I$118)
+($P841*VLOOKUP($S841+12,rate_basefnd,9)))
*$R841</f>
        <v>675.16800000000012</v>
      </c>
      <c r="AB841" s="1">
        <f>(($D841*'fnd base rates'!J$107)
+($E841*'fnd base rates'!J$108)
+($F841*'fnd base rates'!J$109)
+($G841*'fnd base rates'!J$110)
+($H841*'fnd base rates'!J$111)
+($I841*'fnd base rates'!J$112)
+($J841*'fnd base rates'!J$113)
+($K841*'fnd base rates'!J$114)
+($M841*'fnd base rates'!J$116)
+($N841*'fnd base rates'!J$117)
+($O841*'fnd base rates'!J$118)
+($P841*VLOOKUP($S841+12,rate_basefnd,10)))
*$R841</f>
        <v>1425.3720000000001</v>
      </c>
      <c r="AC841" s="1">
        <f>(($D841*'fnd base rates'!K$107)
+($E841*'fnd base rates'!K$108)
+($F841*'fnd base rates'!K$109)
+($G841*'fnd base rates'!K$110)
+($H841*'fnd base rates'!K$111)
+($I841*'fnd base rates'!K$112)
+($J841*'fnd base rates'!K$113)
+($K841*'fnd base rates'!K$114)
+($M841*'fnd base rates'!K$116)
+($N841*'fnd base rates'!K$117)
+($O841*'fnd base rates'!K$118)
+($P841*VLOOKUP($S841+12,rate_basefnd,11)))
*$R841</f>
        <v>1506.8766751999999</v>
      </c>
      <c r="AD841" s="1">
        <f>(($D841*'fnd base rates'!L$107)
+($E841*'fnd base rates'!L$108)
+($F841*'fnd base rates'!L$109)
+($G841*'fnd base rates'!L$110)
+($H841*'fnd base rates'!L$111)
+($I841*'fnd base rates'!L$112)
+($J841*'fnd base rates'!L$113)
+($K841*'fnd base rates'!L$114)
+($M841*'fnd base rates'!L$116)
+($N841*'fnd base rates'!L$117)
+($O841*'fnd base rates'!L$118)
+($P841*VLOOKUP($S841+12,rate_basefnd,12)))</f>
        <v>2236.48668</v>
      </c>
      <c r="AE841" s="1">
        <f>(($D841*'fnd base rates'!M$107)
+($E841*'fnd base rates'!M$108)
+($F841*'fnd base rates'!M$109)
+($G841*'fnd base rates'!M$110)
+($H841*'fnd base rates'!M$111)
+($I841*'fnd base rates'!M$112)
+($J841*'fnd base rates'!M$113)
+($K841*'fnd base rates'!M$114)
+($M841*'fnd base rates'!M$116)
+($N841*'fnd base rates'!M$117)
+($O841*'fnd base rates'!M$118)
+($P841*VLOOKUP($S841+12,rate_basefnd,13)))</f>
        <v>0</v>
      </c>
      <c r="AF841" s="4">
        <f t="shared" si="919"/>
        <v>20639.663761839998</v>
      </c>
      <c r="AH841" s="269">
        <f t="shared" si="920"/>
        <v>493057244</v>
      </c>
      <c r="AI841" s="4" t="str">
        <f t="shared" si="921"/>
        <v>493</v>
      </c>
      <c r="AJ841" s="2" t="str">
        <f t="shared" si="922"/>
        <v>057</v>
      </c>
      <c r="AK841" s="2" t="str">
        <f t="shared" si="923"/>
        <v>244</v>
      </c>
      <c r="AL841" s="4">
        <f t="shared" si="924"/>
        <v>1</v>
      </c>
      <c r="AM841" s="4">
        <f t="shared" si="915"/>
        <v>1</v>
      </c>
      <c r="AN841" s="4">
        <f t="shared" si="925"/>
        <v>20639.663761839998</v>
      </c>
      <c r="AO841" s="4">
        <f t="shared" si="926"/>
        <v>20640</v>
      </c>
      <c r="AP841" s="4">
        <f t="shared" si="916"/>
        <v>0</v>
      </c>
      <c r="AQ841" s="4">
        <v>20640</v>
      </c>
      <c r="AW841" s="4">
        <v>20640</v>
      </c>
      <c r="AX841" s="5">
        <f t="shared" si="927"/>
        <v>0</v>
      </c>
      <c r="AY841" s="4">
        <v>20640</v>
      </c>
      <c r="AZ841" s="5"/>
      <c r="BB841" s="5">
        <f t="shared" ref="BB841" si="990">BC841-BA841</f>
        <v>0</v>
      </c>
    </row>
    <row r="842" spans="1:54" s="4" customFormat="1">
      <c r="A842" s="269">
        <v>493</v>
      </c>
      <c r="B842" s="2">
        <v>493057248</v>
      </c>
      <c r="C842" s="9" t="s">
        <v>1198</v>
      </c>
      <c r="D842" s="14">
        <f>'fnd enro'!D842</f>
        <v>0</v>
      </c>
      <c r="E842" s="14">
        <f>'fnd enro'!E842</f>
        <v>0</v>
      </c>
      <c r="F842" s="14">
        <f>'fnd enro'!F842</f>
        <v>0</v>
      </c>
      <c r="G842" s="14">
        <f>'fnd enro'!G842</f>
        <v>0</v>
      </c>
      <c r="H842" s="14">
        <f>'fnd enro'!H842</f>
        <v>0</v>
      </c>
      <c r="I842" s="14">
        <f>'fnd enro'!I842</f>
        <v>23</v>
      </c>
      <c r="J842" s="14">
        <f>'fnd enro'!J842</f>
        <v>0</v>
      </c>
      <c r="K842" s="15">
        <f>'fnd enro'!K842</f>
        <v>0.88780000000000003</v>
      </c>
      <c r="L842" s="14">
        <f>'fnd enro'!L842</f>
        <v>0</v>
      </c>
      <c r="M842" s="14">
        <f>'fnd enro'!M842</f>
        <v>0</v>
      </c>
      <c r="N842" s="14">
        <f>'fnd enro'!N842</f>
        <v>0</v>
      </c>
      <c r="O842" s="14">
        <f>'fnd enro'!O842</f>
        <v>16</v>
      </c>
      <c r="P842" s="14">
        <f>'fnd enro'!P842</f>
        <v>18</v>
      </c>
      <c r="Q842" s="14">
        <f>'fnd enro'!R842</f>
        <v>23</v>
      </c>
      <c r="R842" s="15">
        <f t="shared" si="918"/>
        <v>1.04</v>
      </c>
      <c r="S842" s="14">
        <f>VALUE('fnd enro'!Q842)</f>
        <v>11</v>
      </c>
      <c r="T842" s="2"/>
      <c r="U842" s="1">
        <f>(($D842*'fnd base rates'!C$107)
+($E842*'fnd base rates'!C$108)
+($F842*'fnd base rates'!C$109)
+($G842*'fnd base rates'!C$110)
+($H842*'fnd base rates'!C$111)
+($I842*'fnd base rates'!C$112)
+($J842*'fnd base rates'!C$113)
+($K842*'fnd base rates'!C$114)
+($M842*'fnd base rates'!C$116)
+($N842*'fnd base rates'!C$117)
+($O842*'fnd base rates'!C$118)
+($P842*VLOOKUP($S842+12,rate_basefnd,3)))
*$R842</f>
        <v>16055.364996320002</v>
      </c>
      <c r="V842" s="1">
        <f>(($D842*'fnd base rates'!D$107)
+($E842*'fnd base rates'!D$108)
+($F842*'fnd base rates'!D$109)
+($G842*'fnd base rates'!D$110)
+($H842*'fnd base rates'!D$111)
+($I842*'fnd base rates'!D$112)
+($J842*'fnd base rates'!D$113)
+($K842*'fnd base rates'!D$114)
+($M842*'fnd base rates'!D$116)
+($N842*'fnd base rates'!D$117)
+($O842*'fnd base rates'!D$118)
+($P842*VLOOKUP($S842+12,rate_basefnd,4)))
*$R842</f>
        <v>28618.220799999999</v>
      </c>
      <c r="W842" s="1">
        <f>(($D842*'fnd base rates'!E$107)
+($E842*'fnd base rates'!E$108)
+($F842*'fnd base rates'!E$109)
+($G842*'fnd base rates'!E$110)
+($H842*'fnd base rates'!E$111)
+($I842*'fnd base rates'!E$112)
+($J842*'fnd base rates'!E$113)
+($K842*'fnd base rates'!E$114)
+($M842*'fnd base rates'!E$116)
+($N842*'fnd base rates'!E$117)
+($O842*'fnd base rates'!E$118)
+($P842*VLOOKUP($S842+12,rate_basefnd,5)))
*$R842</f>
        <v>210205.47459392002</v>
      </c>
      <c r="X842" s="1">
        <f>(($D842*'fnd base rates'!F$107)
+($E842*'fnd base rates'!F$108)
+($F842*'fnd base rates'!F$109)
+($G842*'fnd base rates'!F$110)
+($H842*'fnd base rates'!F$111)
+($I842*'fnd base rates'!F$112)
+($J842*'fnd base rates'!F$113)
+($K842*'fnd base rates'!F$114)
+($M842*'fnd base rates'!F$116)
+($N842*'fnd base rates'!F$117)
+($O842*'fnd base rates'!F$118)
+($P842*VLOOKUP($S842+12,rate_basefnd,6)))
*$R842</f>
        <v>24115.340575039998</v>
      </c>
      <c r="Y842" s="1">
        <f>(($D842*'fnd base rates'!G$107)
+($E842*'fnd base rates'!G$108)
+($F842*'fnd base rates'!G$109)
+($G842*'fnd base rates'!G$110)
+($H842*'fnd base rates'!G$111)
+($I842*'fnd base rates'!G$112)
+($J842*'fnd base rates'!G$113)
+($K842*'fnd base rates'!G$114)
+($M842*'fnd base rates'!G$116)
+($N842*'fnd base rates'!G$117)
+($O842*'fnd base rates'!G$118)
+($P842*VLOOKUP($S842+12,rate_basefnd,7)))
*$R842</f>
        <v>8261.1937054400005</v>
      </c>
      <c r="Z842" s="1">
        <f>(($D842*'fnd base rates'!H$107)
+($E842*'fnd base rates'!H$108)
+($F842*'fnd base rates'!H$109)
+($G842*'fnd base rates'!H$110)
+($H842*'fnd base rates'!H$111)
+($I842*'fnd base rates'!H$112)
+($J842*'fnd base rates'!H$113)
+($K842*'fnd base rates'!H$114)
+($M842*'fnd base rates'!H$116)
+($N842*'fnd base rates'!H$117)
+($O842*'fnd base rates'!H$118)
+($P842*VLOOKUP($S842+12,rate_basefnd,8)))</f>
        <v>21555.815482000002</v>
      </c>
      <c r="AA842" s="1">
        <f>(($D842*'fnd base rates'!I$107)
+($E842*'fnd base rates'!I$108)
+($F842*'fnd base rates'!I$109)
+($G842*'fnd base rates'!I$110)
+($H842*'fnd base rates'!I$111)
+($I842*'fnd base rates'!I$112)
+($J842*'fnd base rates'!I$113)
+($K842*'fnd base rates'!I$114)
+($M842*'fnd base rates'!I$116)
+($N842*'fnd base rates'!I$117)
+($O842*'fnd base rates'!I$118)
+($P842*VLOOKUP($S842+12,rate_basefnd,9)))
*$R842</f>
        <v>14363.398400000004</v>
      </c>
      <c r="AB842" s="1">
        <f>(($D842*'fnd base rates'!J$107)
+($E842*'fnd base rates'!J$108)
+($F842*'fnd base rates'!J$109)
+($G842*'fnd base rates'!J$110)
+($H842*'fnd base rates'!J$111)
+($I842*'fnd base rates'!J$112)
+($J842*'fnd base rates'!J$113)
+($K842*'fnd base rates'!J$114)
+($M842*'fnd base rates'!J$116)
+($N842*'fnd base rates'!J$117)
+($O842*'fnd base rates'!J$118)
+($P842*VLOOKUP($S842+12,rate_basefnd,10)))
*$R842</f>
        <v>29372.376799999998</v>
      </c>
      <c r="AC842" s="1">
        <f>(($D842*'fnd base rates'!K$107)
+($E842*'fnd base rates'!K$108)
+($F842*'fnd base rates'!K$109)
+($G842*'fnd base rates'!K$110)
+($H842*'fnd base rates'!K$111)
+($I842*'fnd base rates'!K$112)
+($J842*'fnd base rates'!K$113)
+($K842*'fnd base rates'!K$114)
+($M842*'fnd base rates'!K$116)
+($N842*'fnd base rates'!K$117)
+($O842*'fnd base rates'!K$118)
+($P842*VLOOKUP($S842+12,rate_basefnd,11)))
*$R842</f>
        <v>32482.462729600004</v>
      </c>
      <c r="AD842" s="1">
        <f>(($D842*'fnd base rates'!L$107)
+($E842*'fnd base rates'!L$108)
+($F842*'fnd base rates'!L$109)
+($G842*'fnd base rates'!L$110)
+($H842*'fnd base rates'!L$111)
+($I842*'fnd base rates'!L$112)
+($J842*'fnd base rates'!L$113)
+($K842*'fnd base rates'!L$114)
+($M842*'fnd base rates'!L$116)
+($N842*'fnd base rates'!L$117)
+($O842*'fnd base rates'!L$118)
+($P842*VLOOKUP($S842+12,rate_basefnd,12)))</f>
        <v>47133.893640000002</v>
      </c>
      <c r="AE842" s="1">
        <f>(($D842*'fnd base rates'!M$107)
+($E842*'fnd base rates'!M$108)
+($F842*'fnd base rates'!M$109)
+($G842*'fnd base rates'!M$110)
+($H842*'fnd base rates'!M$111)
+($I842*'fnd base rates'!M$112)
+($J842*'fnd base rates'!M$113)
+($K842*'fnd base rates'!M$114)
+($M842*'fnd base rates'!M$116)
+($N842*'fnd base rates'!M$117)
+($O842*'fnd base rates'!M$118)
+($P842*VLOOKUP($S842+12,rate_basefnd,13)))</f>
        <v>0</v>
      </c>
      <c r="AF842" s="4">
        <f t="shared" si="919"/>
        <v>432163.54172232002</v>
      </c>
      <c r="AH842" s="269">
        <f t="shared" si="920"/>
        <v>493057248</v>
      </c>
      <c r="AI842" s="4" t="str">
        <f t="shared" si="921"/>
        <v>493</v>
      </c>
      <c r="AJ842" s="2" t="str">
        <f t="shared" si="922"/>
        <v>057</v>
      </c>
      <c r="AK842" s="2" t="str">
        <f t="shared" si="923"/>
        <v>248</v>
      </c>
      <c r="AL842" s="4">
        <f t="shared" si="924"/>
        <v>1</v>
      </c>
      <c r="AM842" s="4">
        <f t="shared" ref="AM842:AM905" si="991">enro</f>
        <v>23</v>
      </c>
      <c r="AN842" s="4">
        <f t="shared" si="925"/>
        <v>432163.54172232002</v>
      </c>
      <c r="AO842" s="4">
        <f t="shared" si="926"/>
        <v>18790</v>
      </c>
      <c r="AP842" s="4">
        <f t="shared" ref="AP842:AP905" si="992">AO842-AQ842</f>
        <v>0</v>
      </c>
      <c r="AQ842" s="4">
        <v>18790</v>
      </c>
      <c r="AW842" s="4">
        <v>18790</v>
      </c>
      <c r="AX842" s="5">
        <f t="shared" si="927"/>
        <v>0</v>
      </c>
      <c r="AY842" s="4">
        <v>18790</v>
      </c>
      <c r="AZ842" s="5"/>
      <c r="BB842" s="5">
        <f t="shared" ref="BB842" si="993">BC842-BA842</f>
        <v>0</v>
      </c>
    </row>
    <row r="843" spans="1:54" s="4" customFormat="1">
      <c r="A843" s="269">
        <v>493</v>
      </c>
      <c r="B843" s="2">
        <v>493057262</v>
      </c>
      <c r="C843" s="9" t="s">
        <v>1198</v>
      </c>
      <c r="D843" s="14">
        <f>'fnd enro'!D843</f>
        <v>0</v>
      </c>
      <c r="E843" s="14">
        <f>'fnd enro'!E843</f>
        <v>0</v>
      </c>
      <c r="F843" s="14">
        <f>'fnd enro'!F843</f>
        <v>0</v>
      </c>
      <c r="G843" s="14">
        <f>'fnd enro'!G843</f>
        <v>0</v>
      </c>
      <c r="H843" s="14">
        <f>'fnd enro'!H843</f>
        <v>0</v>
      </c>
      <c r="I843" s="14">
        <f>'fnd enro'!I843</f>
        <v>3</v>
      </c>
      <c r="J843" s="14">
        <f>'fnd enro'!J843</f>
        <v>0</v>
      </c>
      <c r="K843" s="15">
        <f>'fnd enro'!K843</f>
        <v>0.1158</v>
      </c>
      <c r="L843" s="14">
        <f>'fnd enro'!L843</f>
        <v>0</v>
      </c>
      <c r="M843" s="14">
        <f>'fnd enro'!M843</f>
        <v>0</v>
      </c>
      <c r="N843" s="14">
        <f>'fnd enro'!N843</f>
        <v>0</v>
      </c>
      <c r="O843" s="14">
        <f>'fnd enro'!O843</f>
        <v>2</v>
      </c>
      <c r="P843" s="14">
        <f>'fnd enro'!P843</f>
        <v>2</v>
      </c>
      <c r="Q843" s="14">
        <f>'fnd enro'!R843</f>
        <v>3</v>
      </c>
      <c r="R843" s="15">
        <f t="shared" ref="R843:R906" si="994">VLOOKUP(B843,charterinfo_b,6)</f>
        <v>1.04</v>
      </c>
      <c r="S843" s="14">
        <f>VALUE('fnd enro'!Q843)</f>
        <v>9</v>
      </c>
      <c r="T843" s="2"/>
      <c r="U843" s="1">
        <f>(($D843*'fnd base rates'!C$107)
+($E843*'fnd base rates'!C$108)
+($F843*'fnd base rates'!C$109)
+($G843*'fnd base rates'!C$110)
+($H843*'fnd base rates'!C$111)
+($I843*'fnd base rates'!C$112)
+($J843*'fnd base rates'!C$113)
+($K843*'fnd base rates'!C$114)
+($M843*'fnd base rates'!C$116)
+($N843*'fnd base rates'!C$117)
+($O843*'fnd base rates'!C$118)
+($P843*VLOOKUP($S843+12,rate_basefnd,3)))
*$R843</f>
        <v>2038.5705995199999</v>
      </c>
      <c r="V843" s="1">
        <f>(($D843*'fnd base rates'!D$107)
+($E843*'fnd base rates'!D$108)
+($F843*'fnd base rates'!D$109)
+($G843*'fnd base rates'!D$110)
+($H843*'fnd base rates'!D$111)
+($I843*'fnd base rates'!D$112)
+($J843*'fnd base rates'!D$113)
+($K843*'fnd base rates'!D$114)
+($M843*'fnd base rates'!D$116)
+($N843*'fnd base rates'!D$117)
+($O843*'fnd base rates'!D$118)
+($P843*VLOOKUP($S843+12,rate_basefnd,4)))
*$R843</f>
        <v>3496.2720000000004</v>
      </c>
      <c r="W843" s="1">
        <f>(($D843*'fnd base rates'!E$107)
+($E843*'fnd base rates'!E$108)
+($F843*'fnd base rates'!E$109)
+($G843*'fnd base rates'!E$110)
+($H843*'fnd base rates'!E$111)
+($I843*'fnd base rates'!E$112)
+($J843*'fnd base rates'!E$113)
+($K843*'fnd base rates'!E$114)
+($M843*'fnd base rates'!E$116)
+($N843*'fnd base rates'!E$117)
+($O843*'fnd base rates'!E$118)
+($P843*VLOOKUP($S843+12,rate_basefnd,5)))
*$R843</f>
        <v>25152.546773120001</v>
      </c>
      <c r="X843" s="1">
        <f>(($D843*'fnd base rates'!F$107)
+($E843*'fnd base rates'!F$108)
+($F843*'fnd base rates'!F$109)
+($G843*'fnd base rates'!F$110)
+($H843*'fnd base rates'!F$111)
+($I843*'fnd base rates'!F$112)
+($J843*'fnd base rates'!F$113)
+($K843*'fnd base rates'!F$114)
+($M843*'fnd base rates'!F$116)
+($N843*'fnd base rates'!F$117)
+($O843*'fnd base rates'!F$118)
+($P843*VLOOKUP($S843+12,rate_basefnd,6)))
*$R843</f>
        <v>3129.7128054400005</v>
      </c>
      <c r="Y843" s="1">
        <f>(($D843*'fnd base rates'!G$107)
+($E843*'fnd base rates'!G$108)
+($F843*'fnd base rates'!G$109)
+($G843*'fnd base rates'!G$110)
+($H843*'fnd base rates'!G$111)
+($I843*'fnd base rates'!G$112)
+($J843*'fnd base rates'!G$113)
+($K843*'fnd base rates'!G$114)
+($M843*'fnd base rates'!G$116)
+($N843*'fnd base rates'!G$117)
+($O843*'fnd base rates'!G$118)
+($P843*VLOOKUP($S843+12,rate_basefnd,7)))
*$R843</f>
        <v>968.47903983999993</v>
      </c>
      <c r="Z843" s="1">
        <f>(($D843*'fnd base rates'!H$107)
+($E843*'fnd base rates'!H$108)
+($F843*'fnd base rates'!H$109)
+($G843*'fnd base rates'!H$110)
+($H843*'fnd base rates'!H$111)
+($I843*'fnd base rates'!H$112)
+($J843*'fnd base rates'!H$113)
+($K843*'fnd base rates'!H$114)
+($M843*'fnd base rates'!H$116)
+($N843*'fnd base rates'!H$117)
+($O843*'fnd base rates'!H$118)
+($P843*VLOOKUP($S843+12,rate_basefnd,8)))</f>
        <v>2785.3968019999998</v>
      </c>
      <c r="AA843" s="1">
        <f>(($D843*'fnd base rates'!I$107)
+($E843*'fnd base rates'!I$108)
+($F843*'fnd base rates'!I$109)
+($G843*'fnd base rates'!I$110)
+($H843*'fnd base rates'!I$111)
+($I843*'fnd base rates'!I$112)
+($J843*'fnd base rates'!I$113)
+($K843*'fnd base rates'!I$114)
+($M843*'fnd base rates'!I$116)
+($N843*'fnd base rates'!I$117)
+($O843*'fnd base rates'!I$118)
+($P843*VLOOKUP($S843+12,rate_basefnd,9)))
*$R843</f>
        <v>1779.44</v>
      </c>
      <c r="AB843" s="1">
        <f>(($D843*'fnd base rates'!J$107)
+($E843*'fnd base rates'!J$108)
+($F843*'fnd base rates'!J$109)
+($G843*'fnd base rates'!J$110)
+($H843*'fnd base rates'!J$111)
+($I843*'fnd base rates'!J$112)
+($J843*'fnd base rates'!J$113)
+($K843*'fnd base rates'!J$114)
+($M843*'fnd base rates'!J$116)
+($N843*'fnd base rates'!J$117)
+($O843*'fnd base rates'!J$118)
+($P843*VLOOKUP($S843+12,rate_basefnd,10)))
*$R843</f>
        <v>3375.4343999999996</v>
      </c>
      <c r="AC843" s="1">
        <f>(($D843*'fnd base rates'!K$107)
+($E843*'fnd base rates'!K$108)
+($F843*'fnd base rates'!K$109)
+($G843*'fnd base rates'!K$110)
+($H843*'fnd base rates'!K$111)
+($I843*'fnd base rates'!K$112)
+($J843*'fnd base rates'!K$113)
+($K843*'fnd base rates'!K$114)
+($M843*'fnd base rates'!K$116)
+($N843*'fnd base rates'!K$117)
+($O843*'fnd base rates'!K$118)
+($P843*VLOOKUP($S843+12,rate_basefnd,11)))
*$R843</f>
        <v>4209.8156256000002</v>
      </c>
      <c r="AD843" s="1">
        <f>(($D843*'fnd base rates'!L$107)
+($E843*'fnd base rates'!L$108)
+($F843*'fnd base rates'!L$109)
+($G843*'fnd base rates'!L$110)
+($H843*'fnd base rates'!L$111)
+($I843*'fnd base rates'!L$112)
+($J843*'fnd base rates'!L$113)
+($K843*'fnd base rates'!L$114)
+($M843*'fnd base rates'!L$116)
+($N843*'fnd base rates'!L$117)
+($O843*'fnd base rates'!L$118)
+($P843*VLOOKUP($S843+12,rate_basefnd,12)))</f>
        <v>5788.8600400000014</v>
      </c>
      <c r="AE843" s="1">
        <f>(($D843*'fnd base rates'!M$107)
+($E843*'fnd base rates'!M$108)
+($F843*'fnd base rates'!M$109)
+($G843*'fnd base rates'!M$110)
+($H843*'fnd base rates'!M$111)
+($I843*'fnd base rates'!M$112)
+($J843*'fnd base rates'!M$113)
+($K843*'fnd base rates'!M$114)
+($M843*'fnd base rates'!M$116)
+($N843*'fnd base rates'!M$117)
+($O843*'fnd base rates'!M$118)
+($P843*VLOOKUP($S843+12,rate_basefnd,13)))</f>
        <v>0</v>
      </c>
      <c r="AF843" s="4">
        <f t="shared" ref="AF843:AF906" si="995">SUM(U843:AE843)</f>
        <v>52724.528085520004</v>
      </c>
      <c r="AH843" s="269">
        <f t="shared" ref="AH843:AH906" si="996">B843</f>
        <v>493057262</v>
      </c>
      <c r="AI843" s="4" t="str">
        <f t="shared" ref="AI843:AI906" si="997">IF($B843&lt;499999999,MID($B843,1,3),MID($B843,1,4))</f>
        <v>493</v>
      </c>
      <c r="AJ843" s="2" t="str">
        <f t="shared" ref="AJ843:AJ906" si="998">IF($B843&lt;499999999,MID($B843,4,3),MID($B843,5,3))</f>
        <v>057</v>
      </c>
      <c r="AK843" s="2" t="str">
        <f t="shared" ref="AK843:AK906" si="999">IF($B843&lt;499999999,MID($B843,7,3),MID($B843,8,3))</f>
        <v>262</v>
      </c>
      <c r="AL843" s="4">
        <f t="shared" ref="AL843:AL906" si="1000">IF(VLOOKUP(VALUE(IF(AH843&lt;499999999,MID(AH843,4,3),MID(AH843,5,3))),distinfo,4)=R843,1,0)</f>
        <v>1</v>
      </c>
      <c r="AM843" s="4">
        <f t="shared" si="991"/>
        <v>3</v>
      </c>
      <c r="AN843" s="4">
        <f t="shared" ref="AN843:AN906" si="1001">AF843</f>
        <v>52724.528085520004</v>
      </c>
      <c r="AO843" s="4">
        <f t="shared" ref="AO843:AO906" si="1002">IF(OR(AF843=0,AM843=0),0,ROUND(AN843/AM843,0))</f>
        <v>17575</v>
      </c>
      <c r="AP843" s="4">
        <f t="shared" si="992"/>
        <v>0</v>
      </c>
      <c r="AQ843" s="4">
        <v>17575</v>
      </c>
      <c r="AW843" s="4">
        <v>17575</v>
      </c>
      <c r="AX843" s="5">
        <f t="shared" ref="AX843:AX906" si="1003">AY843-AW843</f>
        <v>0</v>
      </c>
      <c r="AY843" s="4">
        <v>17575</v>
      </c>
      <c r="AZ843" s="5"/>
      <c r="BB843" s="5">
        <f t="shared" ref="BB843" si="1004">BC843-BA843</f>
        <v>0</v>
      </c>
    </row>
    <row r="844" spans="1:54" s="4" customFormat="1">
      <c r="A844" s="269">
        <v>493</v>
      </c>
      <c r="B844" s="2">
        <v>493057274</v>
      </c>
      <c r="C844" s="9" t="s">
        <v>1198</v>
      </c>
      <c r="D844" s="14">
        <f>'fnd enro'!D844</f>
        <v>0</v>
      </c>
      <c r="E844" s="14">
        <f>'fnd enro'!E844</f>
        <v>0</v>
      </c>
      <c r="F844" s="14">
        <f>'fnd enro'!F844</f>
        <v>0</v>
      </c>
      <c r="G844" s="14">
        <f>'fnd enro'!G844</f>
        <v>0</v>
      </c>
      <c r="H844" s="14">
        <f>'fnd enro'!H844</f>
        <v>0</v>
      </c>
      <c r="I844" s="14">
        <f>'fnd enro'!I844</f>
        <v>2</v>
      </c>
      <c r="J844" s="14">
        <f>'fnd enro'!J844</f>
        <v>0</v>
      </c>
      <c r="K844" s="15">
        <f>'fnd enro'!K844</f>
        <v>7.7200000000000005E-2</v>
      </c>
      <c r="L844" s="14">
        <f>'fnd enro'!L844</f>
        <v>0</v>
      </c>
      <c r="M844" s="14">
        <f>'fnd enro'!M844</f>
        <v>0</v>
      </c>
      <c r="N844" s="14">
        <f>'fnd enro'!N844</f>
        <v>0</v>
      </c>
      <c r="O844" s="14">
        <f>'fnd enro'!O844</f>
        <v>1</v>
      </c>
      <c r="P844" s="14">
        <f>'fnd enro'!P844</f>
        <v>2</v>
      </c>
      <c r="Q844" s="14">
        <f>'fnd enro'!R844</f>
        <v>2</v>
      </c>
      <c r="R844" s="15">
        <f t="shared" si="994"/>
        <v>1.04</v>
      </c>
      <c r="S844" s="14">
        <f>VALUE('fnd enro'!Q844)</f>
        <v>10</v>
      </c>
      <c r="T844" s="2"/>
      <c r="U844" s="1">
        <f>(($D844*'fnd base rates'!C$107)
+($E844*'fnd base rates'!C$108)
+($F844*'fnd base rates'!C$109)
+($G844*'fnd base rates'!C$110)
+($H844*'fnd base rates'!C$111)
+($I844*'fnd base rates'!C$112)
+($J844*'fnd base rates'!C$113)
+($K844*'fnd base rates'!C$114)
+($M844*'fnd base rates'!C$116)
+($N844*'fnd base rates'!C$117)
+($O844*'fnd base rates'!C$118)
+($P844*VLOOKUP($S844+12,rate_basefnd,3)))
*$R844</f>
        <v>1384.4195996800001</v>
      </c>
      <c r="V844" s="1">
        <f>(($D844*'fnd base rates'!D$107)
+($E844*'fnd base rates'!D$108)
+($F844*'fnd base rates'!D$109)
+($G844*'fnd base rates'!D$110)
+($H844*'fnd base rates'!D$111)
+($I844*'fnd base rates'!D$112)
+($J844*'fnd base rates'!D$113)
+($K844*'fnd base rates'!D$114)
+($M844*'fnd base rates'!D$116)
+($N844*'fnd base rates'!D$117)
+($O844*'fnd base rates'!D$118)
+($P844*VLOOKUP($S844+12,rate_basefnd,4)))
*$R844</f>
        <v>2554.3440000000001</v>
      </c>
      <c r="W844" s="1">
        <f>(($D844*'fnd base rates'!E$107)
+($E844*'fnd base rates'!E$108)
+($F844*'fnd base rates'!E$109)
+($G844*'fnd base rates'!E$110)
+($H844*'fnd base rates'!E$111)
+($I844*'fnd base rates'!E$112)
+($J844*'fnd base rates'!E$113)
+($K844*'fnd base rates'!E$114)
+($M844*'fnd base rates'!E$116)
+($N844*'fnd base rates'!E$117)
+($O844*'fnd base rates'!E$118)
+($P844*VLOOKUP($S844+12,rate_basefnd,5)))
*$R844</f>
        <v>19116.90638208</v>
      </c>
      <c r="X844" s="1">
        <f>(($D844*'fnd base rates'!F$107)
+($E844*'fnd base rates'!F$108)
+($F844*'fnd base rates'!F$109)
+($G844*'fnd base rates'!F$110)
+($H844*'fnd base rates'!F$111)
+($I844*'fnd base rates'!F$112)
+($J844*'fnd base rates'!F$113)
+($K844*'fnd base rates'!F$114)
+($M844*'fnd base rates'!F$116)
+($N844*'fnd base rates'!F$117)
+($O844*'fnd base rates'!F$118)
+($P844*VLOOKUP($S844+12,rate_basefnd,6)))
*$R844</f>
        <v>2026.0373369600002</v>
      </c>
      <c r="Y844" s="1">
        <f>(($D844*'fnd base rates'!G$107)
+($E844*'fnd base rates'!G$108)
+($F844*'fnd base rates'!G$109)
+($G844*'fnd base rates'!G$110)
+($H844*'fnd base rates'!G$111)
+($I844*'fnd base rates'!G$112)
+($J844*'fnd base rates'!G$113)
+($K844*'fnd base rates'!G$114)
+($M844*'fnd base rates'!G$116)
+($N844*'fnd base rates'!G$117)
+($O844*'fnd base rates'!G$118)
+($P844*VLOOKUP($S844+12,rate_basefnd,7)))
*$R844</f>
        <v>762.84682656000007</v>
      </c>
      <c r="Z844" s="1">
        <f>(($D844*'fnd base rates'!H$107)
+($E844*'fnd base rates'!H$108)
+($F844*'fnd base rates'!H$109)
+($G844*'fnd base rates'!H$110)
+($H844*'fnd base rates'!H$111)
+($I844*'fnd base rates'!H$112)
+($J844*'fnd base rates'!H$113)
+($K844*'fnd base rates'!H$114)
+($M844*'fnd base rates'!H$116)
+($N844*'fnd base rates'!H$117)
+($O844*'fnd base rates'!H$118)
+($P844*VLOOKUP($S844+12,rate_basefnd,8)))</f>
        <v>1835.2378679999999</v>
      </c>
      <c r="AA844" s="1">
        <f>(($D844*'fnd base rates'!I$107)
+($E844*'fnd base rates'!I$108)
+($F844*'fnd base rates'!I$109)
+($G844*'fnd base rates'!I$110)
+($H844*'fnd base rates'!I$111)
+($I844*'fnd base rates'!I$112)
+($J844*'fnd base rates'!I$113)
+($K844*'fnd base rates'!I$114)
+($M844*'fnd base rates'!I$116)
+($N844*'fnd base rates'!I$117)
+($O844*'fnd base rates'!I$118)
+($P844*VLOOKUP($S844+12,rate_basefnd,9)))
*$R844</f>
        <v>1272.6376</v>
      </c>
      <c r="AB844" s="1">
        <f>(($D844*'fnd base rates'!J$107)
+($E844*'fnd base rates'!J$108)
+($F844*'fnd base rates'!J$109)
+($G844*'fnd base rates'!J$110)
+($H844*'fnd base rates'!J$111)
+($I844*'fnd base rates'!J$112)
+($J844*'fnd base rates'!J$113)
+($K844*'fnd base rates'!J$114)
+($M844*'fnd base rates'!J$116)
+($N844*'fnd base rates'!J$117)
+($O844*'fnd base rates'!J$118)
+($P844*VLOOKUP($S844+12,rate_basefnd,10)))
*$R844</f>
        <v>2824.8376000000003</v>
      </c>
      <c r="AC844" s="1">
        <f>(($D844*'fnd base rates'!K$107)
+($E844*'fnd base rates'!K$108)
+($F844*'fnd base rates'!K$109)
+($G844*'fnd base rates'!K$110)
+($H844*'fnd base rates'!K$111)
+($I844*'fnd base rates'!K$112)
+($J844*'fnd base rates'!K$113)
+($K844*'fnd base rates'!K$114)
+($M844*'fnd base rates'!K$116)
+($N844*'fnd base rates'!K$117)
+($O844*'fnd base rates'!K$118)
+($P844*VLOOKUP($S844+12,rate_basefnd,11)))
*$R844</f>
        <v>2702.9389504000001</v>
      </c>
      <c r="AD844" s="1">
        <f>(($D844*'fnd base rates'!L$107)
+($E844*'fnd base rates'!L$108)
+($F844*'fnd base rates'!L$109)
+($G844*'fnd base rates'!L$110)
+($H844*'fnd base rates'!L$111)
+($I844*'fnd base rates'!L$112)
+($J844*'fnd base rates'!L$113)
+($K844*'fnd base rates'!L$114)
+($M844*'fnd base rates'!L$116)
+($N844*'fnd base rates'!L$117)
+($O844*'fnd base rates'!L$118)
+($P844*VLOOKUP($S844+12,rate_basefnd,12)))</f>
        <v>4199.0133599999999</v>
      </c>
      <c r="AE844" s="1">
        <f>(($D844*'fnd base rates'!M$107)
+($E844*'fnd base rates'!M$108)
+($F844*'fnd base rates'!M$109)
+($G844*'fnd base rates'!M$110)
+($H844*'fnd base rates'!M$111)
+($I844*'fnd base rates'!M$112)
+($J844*'fnd base rates'!M$113)
+($K844*'fnd base rates'!M$114)
+($M844*'fnd base rates'!M$116)
+($N844*'fnd base rates'!M$117)
+($O844*'fnd base rates'!M$118)
+($P844*VLOOKUP($S844+12,rate_basefnd,13)))</f>
        <v>0</v>
      </c>
      <c r="AF844" s="4">
        <f t="shared" si="995"/>
        <v>38679.219523679996</v>
      </c>
      <c r="AH844" s="269">
        <f t="shared" si="996"/>
        <v>493057274</v>
      </c>
      <c r="AI844" s="4" t="str">
        <f t="shared" si="997"/>
        <v>493</v>
      </c>
      <c r="AJ844" s="2" t="str">
        <f t="shared" si="998"/>
        <v>057</v>
      </c>
      <c r="AK844" s="2" t="str">
        <f t="shared" si="999"/>
        <v>274</v>
      </c>
      <c r="AL844" s="4">
        <f t="shared" si="1000"/>
        <v>1</v>
      </c>
      <c r="AM844" s="4">
        <f t="shared" si="991"/>
        <v>2</v>
      </c>
      <c r="AN844" s="4">
        <f t="shared" si="1001"/>
        <v>38679.219523679996</v>
      </c>
      <c r="AO844" s="4">
        <f t="shared" si="1002"/>
        <v>19340</v>
      </c>
      <c r="AP844" s="4">
        <f t="shared" si="992"/>
        <v>0</v>
      </c>
      <c r="AQ844" s="4">
        <v>19340</v>
      </c>
      <c r="AW844" s="4">
        <v>19340</v>
      </c>
      <c r="AX844" s="5">
        <f t="shared" si="1003"/>
        <v>0</v>
      </c>
      <c r="AY844" s="4">
        <v>19340</v>
      </c>
      <c r="AZ844" s="5"/>
      <c r="BB844" s="5">
        <f t="shared" ref="BB844" si="1005">BC844-BA844</f>
        <v>0</v>
      </c>
    </row>
    <row r="845" spans="1:54" s="4" customFormat="1">
      <c r="A845" s="269">
        <v>493</v>
      </c>
      <c r="B845" s="2">
        <v>493057346</v>
      </c>
      <c r="C845" s="9" t="s">
        <v>1198</v>
      </c>
      <c r="D845" s="14">
        <f>'fnd enro'!D845</f>
        <v>0</v>
      </c>
      <c r="E845" s="14">
        <f>'fnd enro'!E845</f>
        <v>0</v>
      </c>
      <c r="F845" s="14">
        <f>'fnd enro'!F845</f>
        <v>0</v>
      </c>
      <c r="G845" s="14">
        <f>'fnd enro'!G845</f>
        <v>0</v>
      </c>
      <c r="H845" s="14">
        <f>'fnd enro'!H845</f>
        <v>0</v>
      </c>
      <c r="I845" s="14">
        <f>'fnd enro'!I845</f>
        <v>2</v>
      </c>
      <c r="J845" s="14">
        <f>'fnd enro'!J845</f>
        <v>0</v>
      </c>
      <c r="K845" s="15">
        <f>'fnd enro'!K845</f>
        <v>7.7200000000000005E-2</v>
      </c>
      <c r="L845" s="14">
        <f>'fnd enro'!L845</f>
        <v>0</v>
      </c>
      <c r="M845" s="14">
        <f>'fnd enro'!M845</f>
        <v>0</v>
      </c>
      <c r="N845" s="14">
        <f>'fnd enro'!N845</f>
        <v>0</v>
      </c>
      <c r="O845" s="14">
        <f>'fnd enro'!O845</f>
        <v>2</v>
      </c>
      <c r="P845" s="14">
        <f>'fnd enro'!P845</f>
        <v>2</v>
      </c>
      <c r="Q845" s="14">
        <f>'fnd enro'!R845</f>
        <v>2</v>
      </c>
      <c r="R845" s="15">
        <f t="shared" si="994"/>
        <v>1.04</v>
      </c>
      <c r="S845" s="14">
        <f>VALUE('fnd enro'!Q845)</f>
        <v>8</v>
      </c>
      <c r="T845" s="2"/>
      <c r="U845" s="1">
        <f>(($D845*'fnd base rates'!C$107)
+($E845*'fnd base rates'!C$108)
+($F845*'fnd base rates'!C$109)
+($G845*'fnd base rates'!C$110)
+($H845*'fnd base rates'!C$111)
+($I845*'fnd base rates'!C$112)
+($J845*'fnd base rates'!C$113)
+($K845*'fnd base rates'!C$114)
+($M845*'fnd base rates'!C$116)
+($N845*'fnd base rates'!C$117)
+($O845*'fnd base rates'!C$118)
+($P845*VLOOKUP($S845+12,rate_basefnd,3)))
*$R845</f>
        <v>1473.2459996800003</v>
      </c>
      <c r="V845" s="1">
        <f>(($D845*'fnd base rates'!D$107)
+($E845*'fnd base rates'!D$108)
+($F845*'fnd base rates'!D$109)
+($G845*'fnd base rates'!D$110)
+($H845*'fnd base rates'!D$111)
+($I845*'fnd base rates'!D$112)
+($J845*'fnd base rates'!D$113)
+($K845*'fnd base rates'!D$114)
+($M845*'fnd base rates'!D$116)
+($N845*'fnd base rates'!D$117)
+($O845*'fnd base rates'!D$118)
+($P845*VLOOKUP($S845+12,rate_basefnd,4)))
*$R845</f>
        <v>2665.52</v>
      </c>
      <c r="W845" s="1">
        <f>(($D845*'fnd base rates'!E$107)
+($E845*'fnd base rates'!E$108)
+($F845*'fnd base rates'!E$109)
+($G845*'fnd base rates'!E$110)
+($H845*'fnd base rates'!E$111)
+($I845*'fnd base rates'!E$112)
+($J845*'fnd base rates'!E$113)
+($K845*'fnd base rates'!E$114)
+($M845*'fnd base rates'!E$116)
+($N845*'fnd base rates'!E$117)
+($O845*'fnd base rates'!E$118)
+($P845*VLOOKUP($S845+12,rate_basefnd,5)))
*$R845</f>
        <v>19701.594382080002</v>
      </c>
      <c r="X845" s="1">
        <f>(($D845*'fnd base rates'!F$107)
+($E845*'fnd base rates'!F$108)
+($F845*'fnd base rates'!F$109)
+($G845*'fnd base rates'!F$110)
+($H845*'fnd base rates'!F$111)
+($I845*'fnd base rates'!F$112)
+($J845*'fnd base rates'!F$113)
+($K845*'fnd base rates'!F$114)
+($M845*'fnd base rates'!F$116)
+($N845*'fnd base rates'!F$117)
+($O845*'fnd base rates'!F$118)
+($P845*VLOOKUP($S845+12,rate_basefnd,6)))
*$R845</f>
        <v>2207.3509369600001</v>
      </c>
      <c r="Y845" s="1">
        <f>(($D845*'fnd base rates'!G$107)
+($E845*'fnd base rates'!G$108)
+($F845*'fnd base rates'!G$109)
+($G845*'fnd base rates'!G$110)
+($H845*'fnd base rates'!G$111)
+($I845*'fnd base rates'!G$112)
+($J845*'fnd base rates'!G$113)
+($K845*'fnd base rates'!G$114)
+($M845*'fnd base rates'!G$116)
+($N845*'fnd base rates'!G$117)
+($O845*'fnd base rates'!G$118)
+($P845*VLOOKUP($S845+12,rate_basefnd,7)))
*$R845</f>
        <v>781.44202655999993</v>
      </c>
      <c r="Z845" s="1">
        <f>(($D845*'fnd base rates'!H$107)
+($E845*'fnd base rates'!H$108)
+($F845*'fnd base rates'!H$109)
+($G845*'fnd base rates'!H$110)
+($H845*'fnd base rates'!H$111)
+($I845*'fnd base rates'!H$112)
+($J845*'fnd base rates'!H$113)
+($K845*'fnd base rates'!H$114)
+($M845*'fnd base rates'!H$116)
+($N845*'fnd base rates'!H$117)
+($O845*'fnd base rates'!H$118)
+($P845*VLOOKUP($S845+12,rate_basefnd,8)))</f>
        <v>1954.877868</v>
      </c>
      <c r="AA845" s="1">
        <f>(($D845*'fnd base rates'!I$107)
+($E845*'fnd base rates'!I$108)
+($F845*'fnd base rates'!I$109)
+($G845*'fnd base rates'!I$110)
+($H845*'fnd base rates'!I$111)
+($I845*'fnd base rates'!I$112)
+($J845*'fnd base rates'!I$113)
+($K845*'fnd base rates'!I$114)
+($M845*'fnd base rates'!I$116)
+($N845*'fnd base rates'!I$117)
+($O845*'fnd base rates'!I$118)
+($P845*VLOOKUP($S845+12,rate_basefnd,9)))
*$R845</f>
        <v>1322.6096</v>
      </c>
      <c r="AB845" s="1">
        <f>(($D845*'fnd base rates'!J$107)
+($E845*'fnd base rates'!J$108)
+($F845*'fnd base rates'!J$109)
+($G845*'fnd base rates'!J$110)
+($H845*'fnd base rates'!J$111)
+($I845*'fnd base rates'!J$112)
+($J845*'fnd base rates'!J$113)
+($K845*'fnd base rates'!J$114)
+($M845*'fnd base rates'!J$116)
+($N845*'fnd base rates'!J$117)
+($O845*'fnd base rates'!J$118)
+($P845*VLOOKUP($S845+12,rate_basefnd,10)))
*$R845</f>
        <v>2706.7040000000002</v>
      </c>
      <c r="AC845" s="1">
        <f>(($D845*'fnd base rates'!K$107)
+($E845*'fnd base rates'!K$108)
+($F845*'fnd base rates'!K$109)
+($G845*'fnd base rates'!K$110)
+($H845*'fnd base rates'!K$111)
+($I845*'fnd base rates'!K$112)
+($J845*'fnd base rates'!K$113)
+($K845*'fnd base rates'!K$114)
+($M845*'fnd base rates'!K$116)
+($N845*'fnd base rates'!K$117)
+($O845*'fnd base rates'!K$118)
+($P845*VLOOKUP($S845+12,rate_basefnd,11)))
*$R845</f>
        <v>3013.7533503999998</v>
      </c>
      <c r="AD845" s="1">
        <f>(($D845*'fnd base rates'!L$107)
+($E845*'fnd base rates'!L$108)
+($F845*'fnd base rates'!L$109)
+($G845*'fnd base rates'!L$110)
+($H845*'fnd base rates'!L$111)
+($I845*'fnd base rates'!L$112)
+($J845*'fnd base rates'!L$113)
+($K845*'fnd base rates'!L$114)
+($M845*'fnd base rates'!L$116)
+($N845*'fnd base rates'!L$117)
+($O845*'fnd base rates'!L$118)
+($P845*VLOOKUP($S845+12,rate_basefnd,12)))</f>
        <v>4366.4933600000004</v>
      </c>
      <c r="AE845" s="1">
        <f>(($D845*'fnd base rates'!M$107)
+($E845*'fnd base rates'!M$108)
+($F845*'fnd base rates'!M$109)
+($G845*'fnd base rates'!M$110)
+($H845*'fnd base rates'!M$111)
+($I845*'fnd base rates'!M$112)
+($J845*'fnd base rates'!M$113)
+($K845*'fnd base rates'!M$114)
+($M845*'fnd base rates'!M$116)
+($N845*'fnd base rates'!M$117)
+($O845*'fnd base rates'!M$118)
+($P845*VLOOKUP($S845+12,rate_basefnd,13)))</f>
        <v>0</v>
      </c>
      <c r="AF845" s="4">
        <f t="shared" si="995"/>
        <v>40193.591523679999</v>
      </c>
      <c r="AH845" s="269">
        <f t="shared" si="996"/>
        <v>493057346</v>
      </c>
      <c r="AI845" s="4" t="str">
        <f t="shared" si="997"/>
        <v>493</v>
      </c>
      <c r="AJ845" s="2" t="str">
        <f t="shared" si="998"/>
        <v>057</v>
      </c>
      <c r="AK845" s="2" t="str">
        <f t="shared" si="999"/>
        <v>346</v>
      </c>
      <c r="AL845" s="4">
        <f t="shared" si="1000"/>
        <v>1</v>
      </c>
      <c r="AM845" s="4">
        <f t="shared" si="991"/>
        <v>2</v>
      </c>
      <c r="AN845" s="4">
        <f t="shared" si="1001"/>
        <v>40193.591523679999</v>
      </c>
      <c r="AO845" s="4">
        <f t="shared" si="1002"/>
        <v>20097</v>
      </c>
      <c r="AP845" s="4">
        <f t="shared" si="992"/>
        <v>0</v>
      </c>
      <c r="AQ845" s="4">
        <v>20097</v>
      </c>
      <c r="AW845" s="4">
        <v>20097</v>
      </c>
      <c r="AX845" s="5">
        <f t="shared" si="1003"/>
        <v>0</v>
      </c>
      <c r="AY845" s="4">
        <v>20097</v>
      </c>
      <c r="AZ845" s="5"/>
      <c r="BB845" s="5">
        <f t="shared" ref="BB845" si="1006">BC845-BA845</f>
        <v>0</v>
      </c>
    </row>
    <row r="846" spans="1:54" s="4" customFormat="1">
      <c r="A846" s="269">
        <v>493</v>
      </c>
      <c r="B846" s="2">
        <v>493057348</v>
      </c>
      <c r="C846" s="9" t="s">
        <v>1198</v>
      </c>
      <c r="D846" s="14">
        <f>'fnd enro'!D846</f>
        <v>0</v>
      </c>
      <c r="E846" s="14">
        <f>'fnd enro'!E846</f>
        <v>0</v>
      </c>
      <c r="F846" s="14">
        <f>'fnd enro'!F846</f>
        <v>0</v>
      </c>
      <c r="G846" s="14">
        <f>'fnd enro'!G846</f>
        <v>0</v>
      </c>
      <c r="H846" s="14">
        <f>'fnd enro'!H846</f>
        <v>0</v>
      </c>
      <c r="I846" s="14">
        <f>'fnd enro'!I846</f>
        <v>1</v>
      </c>
      <c r="J846" s="14">
        <f>'fnd enro'!J846</f>
        <v>0</v>
      </c>
      <c r="K846" s="15">
        <f>'fnd enro'!K846</f>
        <v>3.8600000000000002E-2</v>
      </c>
      <c r="L846" s="14">
        <f>'fnd enro'!L846</f>
        <v>0</v>
      </c>
      <c r="M846" s="14">
        <f>'fnd enro'!M846</f>
        <v>0</v>
      </c>
      <c r="N846" s="14">
        <f>'fnd enro'!N846</f>
        <v>0</v>
      </c>
      <c r="O846" s="14">
        <f>'fnd enro'!O846</f>
        <v>0</v>
      </c>
      <c r="P846" s="14">
        <f>'fnd enro'!P846</f>
        <v>1</v>
      </c>
      <c r="Q846" s="14">
        <f>'fnd enro'!R846</f>
        <v>1</v>
      </c>
      <c r="R846" s="15">
        <f t="shared" si="994"/>
        <v>1.04</v>
      </c>
      <c r="S846" s="14">
        <f>VALUE('fnd enro'!Q846)</f>
        <v>11</v>
      </c>
      <c r="T846" s="2"/>
      <c r="U846" s="1">
        <f>(($D846*'fnd base rates'!C$107)
+($E846*'fnd base rates'!C$108)
+($F846*'fnd base rates'!C$109)
+($G846*'fnd base rates'!C$110)
+($H846*'fnd base rates'!C$111)
+($I846*'fnd base rates'!C$112)
+($J846*'fnd base rates'!C$113)
+($K846*'fnd base rates'!C$114)
+($M846*'fnd base rates'!C$116)
+($N846*'fnd base rates'!C$117)
+($O846*'fnd base rates'!C$118)
+($P846*VLOOKUP($S846+12,rate_basefnd,3)))
*$R846</f>
        <v>644.88459984000008</v>
      </c>
      <c r="V846" s="1">
        <f>(($D846*'fnd base rates'!D$107)
+($E846*'fnd base rates'!D$108)
+($F846*'fnd base rates'!D$109)
+($G846*'fnd base rates'!D$110)
+($H846*'fnd base rates'!D$111)
+($I846*'fnd base rates'!D$112)
+($J846*'fnd base rates'!D$113)
+($K846*'fnd base rates'!D$114)
+($M846*'fnd base rates'!D$116)
+($N846*'fnd base rates'!D$117)
+($O846*'fnd base rates'!D$118)
+($P846*VLOOKUP($S846+12,rate_basefnd,4)))
*$R846</f>
        <v>1207.7103999999999</v>
      </c>
      <c r="W846" s="1">
        <f>(($D846*'fnd base rates'!E$107)
+($E846*'fnd base rates'!E$108)
+($F846*'fnd base rates'!E$109)
+($G846*'fnd base rates'!E$110)
+($H846*'fnd base rates'!E$111)
+($I846*'fnd base rates'!E$112)
+($J846*'fnd base rates'!E$113)
+($K846*'fnd base rates'!E$114)
+($M846*'fnd base rates'!E$116)
+($N846*'fnd base rates'!E$117)
+($O846*'fnd base rates'!E$118)
+($P846*VLOOKUP($S846+12,rate_basefnd,5)))
*$R846</f>
        <v>9130.8467910399995</v>
      </c>
      <c r="X846" s="1">
        <f>(($D846*'fnd base rates'!F$107)
+($E846*'fnd base rates'!F$108)
+($F846*'fnd base rates'!F$109)
+($G846*'fnd base rates'!F$110)
+($H846*'fnd base rates'!F$111)
+($I846*'fnd base rates'!F$112)
+($J846*'fnd base rates'!F$113)
+($K846*'fnd base rates'!F$114)
+($M846*'fnd base rates'!F$116)
+($N846*'fnd base rates'!F$117)
+($O846*'fnd base rates'!F$118)
+($P846*VLOOKUP($S846+12,rate_basefnd,6)))
*$R846</f>
        <v>922.36186848000011</v>
      </c>
      <c r="Y846" s="1">
        <f>(($D846*'fnd base rates'!G$107)
+($E846*'fnd base rates'!G$108)
+($F846*'fnd base rates'!G$109)
+($G846*'fnd base rates'!G$110)
+($H846*'fnd base rates'!G$111)
+($I846*'fnd base rates'!G$112)
+($J846*'fnd base rates'!G$113)
+($K846*'fnd base rates'!G$114)
+($M846*'fnd base rates'!G$116)
+($N846*'fnd base rates'!G$117)
+($O846*'fnd base rates'!G$118)
+($P846*VLOOKUP($S846+12,rate_basefnd,7)))
*$R846</f>
        <v>365.57381328000002</v>
      </c>
      <c r="Z846" s="1">
        <f>(($D846*'fnd base rates'!H$107)
+($E846*'fnd base rates'!H$108)
+($F846*'fnd base rates'!H$109)
+($G846*'fnd base rates'!H$110)
+($H846*'fnd base rates'!H$111)
+($I846*'fnd base rates'!H$112)
+($J846*'fnd base rates'!H$113)
+($K846*'fnd base rates'!H$114)
+($M846*'fnd base rates'!H$116)
+($N846*'fnd base rates'!H$117)
+($O846*'fnd base rates'!H$118)
+($P846*VLOOKUP($S846+12,rate_basefnd,8)))</f>
        <v>856.83893399999999</v>
      </c>
      <c r="AA846" s="1">
        <f>(($D846*'fnd base rates'!I$107)
+($E846*'fnd base rates'!I$108)
+($F846*'fnd base rates'!I$109)
+($G846*'fnd base rates'!I$110)
+($H846*'fnd base rates'!I$111)
+($I846*'fnd base rates'!I$112)
+($J846*'fnd base rates'!I$113)
+($K846*'fnd base rates'!I$114)
+($M846*'fnd base rates'!I$116)
+($N846*'fnd base rates'!I$117)
+($O846*'fnd base rates'!I$118)
+($P846*VLOOKUP($S846+12,rate_basefnd,9)))
*$R846</f>
        <v>605.85199999999998</v>
      </c>
      <c r="AB846" s="1">
        <f>(($D846*'fnd base rates'!J$107)
+($E846*'fnd base rates'!J$108)
+($F846*'fnd base rates'!J$109)
+($G846*'fnd base rates'!J$110)
+($H846*'fnd base rates'!J$111)
+($I846*'fnd base rates'!J$112)
+($J846*'fnd base rates'!J$113)
+($K846*'fnd base rates'!J$114)
+($M846*'fnd base rates'!J$116)
+($N846*'fnd base rates'!J$117)
+($O846*'fnd base rates'!J$118)
+($P846*VLOOKUP($S846+12,rate_basefnd,10)))
*$R846</f>
        <v>1443.0208</v>
      </c>
      <c r="AC846" s="1">
        <f>(($D846*'fnd base rates'!K$107)
+($E846*'fnd base rates'!K$108)
+($F846*'fnd base rates'!K$109)
+($G846*'fnd base rates'!K$110)
+($H846*'fnd base rates'!K$111)
+($I846*'fnd base rates'!K$112)
+($J846*'fnd base rates'!K$113)
+($K846*'fnd base rates'!K$114)
+($M846*'fnd base rates'!K$116)
+($N846*'fnd base rates'!K$117)
+($O846*'fnd base rates'!K$118)
+($P846*VLOOKUP($S846+12,rate_basefnd,11)))
*$R846</f>
        <v>1196.0622752000002</v>
      </c>
      <c r="AD846" s="1">
        <f>(($D846*'fnd base rates'!L$107)
+($E846*'fnd base rates'!L$108)
+($F846*'fnd base rates'!L$109)
+($G846*'fnd base rates'!L$110)
+($H846*'fnd base rates'!L$111)
+($I846*'fnd base rates'!L$112)
+($J846*'fnd base rates'!L$113)
+($K846*'fnd base rates'!L$114)
+($M846*'fnd base rates'!L$116)
+($N846*'fnd base rates'!L$117)
+($O846*'fnd base rates'!L$118)
+($P846*VLOOKUP($S846+12,rate_basefnd,12)))</f>
        <v>1994.71668</v>
      </c>
      <c r="AE846" s="1">
        <f>(($D846*'fnd base rates'!M$107)
+($E846*'fnd base rates'!M$108)
+($F846*'fnd base rates'!M$109)
+($G846*'fnd base rates'!M$110)
+($H846*'fnd base rates'!M$111)
+($I846*'fnd base rates'!M$112)
+($J846*'fnd base rates'!M$113)
+($K846*'fnd base rates'!M$114)
+($M846*'fnd base rates'!M$116)
+($N846*'fnd base rates'!M$117)
+($O846*'fnd base rates'!M$118)
+($P846*VLOOKUP($S846+12,rate_basefnd,13)))</f>
        <v>0</v>
      </c>
      <c r="AF846" s="4">
        <f t="shared" si="995"/>
        <v>18367.868161840001</v>
      </c>
      <c r="AH846" s="269">
        <f t="shared" si="996"/>
        <v>493057348</v>
      </c>
      <c r="AI846" s="4" t="str">
        <f t="shared" si="997"/>
        <v>493</v>
      </c>
      <c r="AJ846" s="2" t="str">
        <f t="shared" si="998"/>
        <v>057</v>
      </c>
      <c r="AK846" s="2" t="str">
        <f t="shared" si="999"/>
        <v>348</v>
      </c>
      <c r="AL846" s="4">
        <f t="shared" si="1000"/>
        <v>1</v>
      </c>
      <c r="AM846" s="4">
        <f t="shared" si="991"/>
        <v>1</v>
      </c>
      <c r="AN846" s="4">
        <f t="shared" si="1001"/>
        <v>18367.868161840001</v>
      </c>
      <c r="AO846" s="4">
        <f t="shared" si="1002"/>
        <v>18368</v>
      </c>
      <c r="AP846" s="4">
        <f t="shared" si="992"/>
        <v>0</v>
      </c>
      <c r="AQ846" s="4">
        <v>18368</v>
      </c>
      <c r="AW846" s="4">
        <v>18368</v>
      </c>
      <c r="AX846" s="5">
        <f t="shared" si="1003"/>
        <v>0</v>
      </c>
      <c r="AY846" s="4">
        <v>18368</v>
      </c>
      <c r="AZ846" s="5"/>
      <c r="BB846" s="5">
        <f t="shared" ref="BB846" si="1007">BC846-BA846</f>
        <v>0</v>
      </c>
    </row>
    <row r="847" spans="1:54" s="4" customFormat="1">
      <c r="A847" s="269">
        <v>494</v>
      </c>
      <c r="B847" s="2">
        <v>494093035</v>
      </c>
      <c r="C847" s="9" t="s">
        <v>1074</v>
      </c>
      <c r="D847" s="14">
        <f>'fnd enro'!D847</f>
        <v>0</v>
      </c>
      <c r="E847" s="14">
        <f>'fnd enro'!E847</f>
        <v>0</v>
      </c>
      <c r="F847" s="14">
        <f>'fnd enro'!F847</f>
        <v>0</v>
      </c>
      <c r="G847" s="14">
        <f>'fnd enro'!G847</f>
        <v>1</v>
      </c>
      <c r="H847" s="14">
        <f>'fnd enro'!H847</f>
        <v>1</v>
      </c>
      <c r="I847" s="14">
        <f>'fnd enro'!I847</f>
        <v>1</v>
      </c>
      <c r="J847" s="14">
        <f>'fnd enro'!J847</f>
        <v>0</v>
      </c>
      <c r="K847" s="15">
        <f>'fnd enro'!K847</f>
        <v>0.1158</v>
      </c>
      <c r="L847" s="14">
        <f>'fnd enro'!L847</f>
        <v>0</v>
      </c>
      <c r="M847" s="14">
        <f>'fnd enro'!M847</f>
        <v>0</v>
      </c>
      <c r="N847" s="14">
        <f>'fnd enro'!N847</f>
        <v>0</v>
      </c>
      <c r="O847" s="14">
        <f>'fnd enro'!O847</f>
        <v>0</v>
      </c>
      <c r="P847" s="14">
        <f>'fnd enro'!P847</f>
        <v>3</v>
      </c>
      <c r="Q847" s="14">
        <f>'fnd enro'!R847</f>
        <v>3</v>
      </c>
      <c r="R847" s="15">
        <f t="shared" si="994"/>
        <v>1.0389999999999999</v>
      </c>
      <c r="S847" s="14">
        <f>VALUE('fnd enro'!Q847)</f>
        <v>11</v>
      </c>
      <c r="T847" s="2"/>
      <c r="U847" s="1">
        <f>(($D847*'fnd base rates'!C$107)
+($E847*'fnd base rates'!C$108)
+($F847*'fnd base rates'!C$109)
+($G847*'fnd base rates'!C$110)
+($H847*'fnd base rates'!C$111)
+($I847*'fnd base rates'!C$112)
+($J847*'fnd base rates'!C$113)
+($K847*'fnd base rates'!C$114)
+($M847*'fnd base rates'!C$116)
+($N847*'fnd base rates'!C$117)
+($O847*'fnd base rates'!C$118)
+($P847*VLOOKUP($S847+12,rate_basefnd,3)))
*$R847</f>
        <v>1932.7935554819996</v>
      </c>
      <c r="V847" s="1">
        <f>(($D847*'fnd base rates'!D$107)
+($E847*'fnd base rates'!D$108)
+($F847*'fnd base rates'!D$109)
+($G847*'fnd base rates'!D$110)
+($H847*'fnd base rates'!D$111)
+($I847*'fnd base rates'!D$112)
+($J847*'fnd base rates'!D$113)
+($K847*'fnd base rates'!D$114)
+($M847*'fnd base rates'!D$116)
+($N847*'fnd base rates'!D$117)
+($O847*'fnd base rates'!D$118)
+($P847*VLOOKUP($S847+12,rate_basefnd,4)))
*$R847</f>
        <v>3619.6474199999998</v>
      </c>
      <c r="W847" s="1">
        <f>(($D847*'fnd base rates'!E$107)
+($E847*'fnd base rates'!E$108)
+($F847*'fnd base rates'!E$109)
+($G847*'fnd base rates'!E$110)
+($H847*'fnd base rates'!E$111)
+($I847*'fnd base rates'!E$112)
+($J847*'fnd base rates'!E$113)
+($K847*'fnd base rates'!E$114)
+($M847*'fnd base rates'!E$116)
+($N847*'fnd base rates'!E$117)
+($O847*'fnd base rates'!E$118)
+($P847*VLOOKUP($S847+12,rate_basefnd,5)))
*$R847</f>
        <v>24784.816281992</v>
      </c>
      <c r="X847" s="1">
        <f>(($D847*'fnd base rates'!F$107)
+($E847*'fnd base rates'!F$108)
+($F847*'fnd base rates'!F$109)
+($G847*'fnd base rates'!F$110)
+($H847*'fnd base rates'!F$111)
+($I847*'fnd base rates'!F$112)
+($J847*'fnd base rates'!F$113)
+($K847*'fnd base rates'!F$114)
+($M847*'fnd base rates'!F$116)
+($N847*'fnd base rates'!F$117)
+($O847*'fnd base rates'!F$118)
+($P847*VLOOKUP($S847+12,rate_basefnd,6)))
*$R847</f>
        <v>3251.767896204</v>
      </c>
      <c r="Y847" s="1">
        <f>(($D847*'fnd base rates'!G$107)
+($E847*'fnd base rates'!G$108)
+($F847*'fnd base rates'!G$109)
+($G847*'fnd base rates'!G$110)
+($H847*'fnd base rates'!G$111)
+($I847*'fnd base rates'!G$112)
+($J847*'fnd base rates'!G$113)
+($K847*'fnd base rates'!G$114)
+($M847*'fnd base rates'!G$116)
+($N847*'fnd base rates'!G$117)
+($O847*'fnd base rates'!G$118)
+($P847*VLOOKUP($S847+12,rate_basefnd,7)))
*$R847</f>
        <v>1093.0486199939999</v>
      </c>
      <c r="Z847" s="1">
        <f>(($D847*'fnd base rates'!H$107)
+($E847*'fnd base rates'!H$108)
+($F847*'fnd base rates'!H$109)
+($G847*'fnd base rates'!H$110)
+($H847*'fnd base rates'!H$111)
+($I847*'fnd base rates'!H$112)
+($J847*'fnd base rates'!H$113)
+($K847*'fnd base rates'!H$114)
+($M847*'fnd base rates'!H$116)
+($N847*'fnd base rates'!H$117)
+($O847*'fnd base rates'!H$118)
+($P847*VLOOKUP($S847+12,rate_basefnd,8)))</f>
        <v>1961.2368020000001</v>
      </c>
      <c r="AA847" s="1">
        <f>(($D847*'fnd base rates'!I$107)
+($E847*'fnd base rates'!I$108)
+($F847*'fnd base rates'!I$109)
+($G847*'fnd base rates'!I$110)
+($H847*'fnd base rates'!I$111)
+($I847*'fnd base rates'!I$112)
+($J847*'fnd base rates'!I$113)
+($K847*'fnd base rates'!I$114)
+($M847*'fnd base rates'!I$116)
+($N847*'fnd base rates'!I$117)
+($O847*'fnd base rates'!I$118)
+($P847*VLOOKUP($S847+12,rate_basefnd,9)))
*$R847</f>
        <v>1625.8375899999999</v>
      </c>
      <c r="AB847" s="1">
        <f>(($D847*'fnd base rates'!J$107)
+($E847*'fnd base rates'!J$108)
+($F847*'fnd base rates'!J$109)
+($G847*'fnd base rates'!J$110)
+($H847*'fnd base rates'!J$111)
+($I847*'fnd base rates'!J$112)
+($J847*'fnd base rates'!J$113)
+($K847*'fnd base rates'!J$114)
+($M847*'fnd base rates'!J$116)
+($N847*'fnd base rates'!J$117)
+($O847*'fnd base rates'!J$118)
+($P847*VLOOKUP($S847+12,rate_basefnd,10)))
*$R847</f>
        <v>3549.4214099999999</v>
      </c>
      <c r="AC847" s="1">
        <f>(($D847*'fnd base rates'!K$107)
+($E847*'fnd base rates'!K$108)
+($F847*'fnd base rates'!K$109)
+($G847*'fnd base rates'!K$110)
+($H847*'fnd base rates'!K$111)
+($I847*'fnd base rates'!K$112)
+($J847*'fnd base rates'!K$113)
+($K847*'fnd base rates'!K$114)
+($M847*'fnd base rates'!K$116)
+($N847*'fnd base rates'!K$117)
+($O847*'fnd base rates'!K$118)
+($P847*VLOOKUP($S847+12,rate_basefnd,11)))
*$R847</f>
        <v>3566.2943959599997</v>
      </c>
      <c r="AD847" s="1">
        <f>(($D847*'fnd base rates'!L$107)
+($E847*'fnd base rates'!L$108)
+($F847*'fnd base rates'!L$109)
+($G847*'fnd base rates'!L$110)
+($H847*'fnd base rates'!L$111)
+($I847*'fnd base rates'!L$112)
+($J847*'fnd base rates'!L$113)
+($K847*'fnd base rates'!L$114)
+($M847*'fnd base rates'!L$116)
+($N847*'fnd base rates'!L$117)
+($O847*'fnd base rates'!L$118)
+($P847*VLOOKUP($S847+12,rate_basefnd,12)))</f>
        <v>6204.5300399999996</v>
      </c>
      <c r="AE847" s="1">
        <f>(($D847*'fnd base rates'!M$107)
+($E847*'fnd base rates'!M$108)
+($F847*'fnd base rates'!M$109)
+($G847*'fnd base rates'!M$110)
+($H847*'fnd base rates'!M$111)
+($I847*'fnd base rates'!M$112)
+($J847*'fnd base rates'!M$113)
+($K847*'fnd base rates'!M$114)
+($M847*'fnd base rates'!M$116)
+($N847*'fnd base rates'!M$117)
+($O847*'fnd base rates'!M$118)
+($P847*VLOOKUP($S847+12,rate_basefnd,13)))</f>
        <v>0</v>
      </c>
      <c r="AF847" s="4">
        <f t="shared" si="995"/>
        <v>51589.394011632001</v>
      </c>
      <c r="AH847" s="269">
        <f t="shared" si="996"/>
        <v>494093035</v>
      </c>
      <c r="AI847" s="4" t="str">
        <f t="shared" si="997"/>
        <v>494</v>
      </c>
      <c r="AJ847" s="2" t="str">
        <f t="shared" si="998"/>
        <v>093</v>
      </c>
      <c r="AK847" s="2" t="str">
        <f t="shared" si="999"/>
        <v>035</v>
      </c>
      <c r="AL847" s="4">
        <f t="shared" si="1000"/>
        <v>1</v>
      </c>
      <c r="AM847" s="4">
        <f t="shared" si="991"/>
        <v>3</v>
      </c>
      <c r="AN847" s="4">
        <f t="shared" si="1001"/>
        <v>51589.394011632001</v>
      </c>
      <c r="AO847" s="4">
        <f t="shared" si="1002"/>
        <v>17196</v>
      </c>
      <c r="AP847" s="4">
        <f t="shared" si="992"/>
        <v>0</v>
      </c>
      <c r="AQ847" s="4">
        <v>17196</v>
      </c>
      <c r="AW847" s="4">
        <v>17196</v>
      </c>
      <c r="AX847" s="5">
        <f t="shared" si="1003"/>
        <v>0</v>
      </c>
      <c r="AY847" s="4">
        <v>17196</v>
      </c>
      <c r="AZ847" s="5"/>
      <c r="BB847" s="5">
        <f t="shared" ref="BB847" si="1008">BC847-BA847</f>
        <v>0</v>
      </c>
    </row>
    <row r="848" spans="1:54" s="4" customFormat="1">
      <c r="A848" s="269">
        <v>494</v>
      </c>
      <c r="B848" s="2">
        <v>494093049</v>
      </c>
      <c r="C848" s="9" t="s">
        <v>1074</v>
      </c>
      <c r="D848" s="14">
        <f>'fnd enro'!D848</f>
        <v>0</v>
      </c>
      <c r="E848" s="14">
        <f>'fnd enro'!E848</f>
        <v>0</v>
      </c>
      <c r="F848" s="14">
        <f>'fnd enro'!F848</f>
        <v>0</v>
      </c>
      <c r="G848" s="14">
        <f>'fnd enro'!G848</f>
        <v>0</v>
      </c>
      <c r="H848" s="14">
        <f>'fnd enro'!H848</f>
        <v>1</v>
      </c>
      <c r="I848" s="14">
        <f>'fnd enro'!I848</f>
        <v>1</v>
      </c>
      <c r="J848" s="14">
        <f>'fnd enro'!J848</f>
        <v>0</v>
      </c>
      <c r="K848" s="15">
        <f>'fnd enro'!K848</f>
        <v>7.7200000000000005E-2</v>
      </c>
      <c r="L848" s="14">
        <f>'fnd enro'!L848</f>
        <v>0</v>
      </c>
      <c r="M848" s="14">
        <f>'fnd enro'!M848</f>
        <v>0</v>
      </c>
      <c r="N848" s="14">
        <f>'fnd enro'!N848</f>
        <v>0</v>
      </c>
      <c r="O848" s="14">
        <f>'fnd enro'!O848</f>
        <v>0</v>
      </c>
      <c r="P848" s="14">
        <f>'fnd enro'!P848</f>
        <v>2</v>
      </c>
      <c r="Q848" s="14">
        <f>'fnd enro'!R848</f>
        <v>2</v>
      </c>
      <c r="R848" s="15">
        <f t="shared" si="994"/>
        <v>1.0389999999999999</v>
      </c>
      <c r="S848" s="14">
        <f>VALUE('fnd enro'!Q848)</f>
        <v>8</v>
      </c>
      <c r="T848" s="2"/>
      <c r="U848" s="1">
        <f>(($D848*'fnd base rates'!C$107)
+($E848*'fnd base rates'!C$108)
+($F848*'fnd base rates'!C$109)
+($G848*'fnd base rates'!C$110)
+($H848*'fnd base rates'!C$111)
+($I848*'fnd base rates'!C$112)
+($J848*'fnd base rates'!C$113)
+($K848*'fnd base rates'!C$114)
+($M848*'fnd base rates'!C$116)
+($N848*'fnd base rates'!C$117)
+($O848*'fnd base rates'!C$118)
+($P848*VLOOKUP($S848+12,rate_basefnd,3)))
*$R848</f>
        <v>1264.798276988</v>
      </c>
      <c r="V848" s="1">
        <f>(($D848*'fnd base rates'!D$107)
+($E848*'fnd base rates'!D$108)
+($F848*'fnd base rates'!D$109)
+($G848*'fnd base rates'!D$110)
+($H848*'fnd base rates'!D$111)
+($I848*'fnd base rates'!D$112)
+($J848*'fnd base rates'!D$113)
+($K848*'fnd base rates'!D$114)
+($M848*'fnd base rates'!D$116)
+($N848*'fnd base rates'!D$117)
+($O848*'fnd base rates'!D$118)
+($P848*VLOOKUP($S848+12,rate_basefnd,4)))
*$R848</f>
        <v>2300.67848</v>
      </c>
      <c r="W848" s="1">
        <f>(($D848*'fnd base rates'!E$107)
+($E848*'fnd base rates'!E$108)
+($F848*'fnd base rates'!E$109)
+($G848*'fnd base rates'!E$110)
+($H848*'fnd base rates'!E$111)
+($I848*'fnd base rates'!E$112)
+($J848*'fnd base rates'!E$113)
+($K848*'fnd base rates'!E$114)
+($M848*'fnd base rates'!E$116)
+($N848*'fnd base rates'!E$117)
+($O848*'fnd base rates'!E$118)
+($P848*VLOOKUP($S848+12,rate_basefnd,5)))
*$R848</f>
        <v>15637.366381328</v>
      </c>
      <c r="X848" s="1">
        <f>(($D848*'fnd base rates'!F$107)
+($E848*'fnd base rates'!F$108)
+($F848*'fnd base rates'!F$109)
+($G848*'fnd base rates'!F$110)
+($H848*'fnd base rates'!F$111)
+($I848*'fnd base rates'!F$112)
+($J848*'fnd base rates'!F$113)
+($K848*'fnd base rates'!F$114)
+($M848*'fnd base rates'!F$116)
+($N848*'fnd base rates'!F$117)
+($O848*'fnd base rates'!F$118)
+($P848*VLOOKUP($S848+12,rate_basefnd,6)))
*$R848</f>
        <v>1955.671074136</v>
      </c>
      <c r="Y848" s="1">
        <f>(($D848*'fnd base rates'!G$107)
+($E848*'fnd base rates'!G$108)
+($F848*'fnd base rates'!G$109)
+($G848*'fnd base rates'!G$110)
+($H848*'fnd base rates'!G$111)
+($I848*'fnd base rates'!G$112)
+($J848*'fnd base rates'!G$113)
+($K848*'fnd base rates'!G$114)
+($M848*'fnd base rates'!G$116)
+($N848*'fnd base rates'!G$117)
+($O848*'fnd base rates'!G$118)
+($P848*VLOOKUP($S848+12,rate_basefnd,7)))
*$R848</f>
        <v>681.95446999599983</v>
      </c>
      <c r="Z848" s="1">
        <f>(($D848*'fnd base rates'!H$107)
+($E848*'fnd base rates'!H$108)
+($F848*'fnd base rates'!H$109)
+($G848*'fnd base rates'!H$110)
+($H848*'fnd base rates'!H$111)
+($I848*'fnd base rates'!H$112)
+($J848*'fnd base rates'!H$113)
+($K848*'fnd base rates'!H$114)
+($M848*'fnd base rates'!H$116)
+($N848*'fnd base rates'!H$117)
+($O848*'fnd base rates'!H$118)
+($P848*VLOOKUP($S848+12,rate_basefnd,8)))</f>
        <v>1401.197868</v>
      </c>
      <c r="AA848" s="1">
        <f>(($D848*'fnd base rates'!I$107)
+($E848*'fnd base rates'!I$108)
+($F848*'fnd base rates'!I$109)
+($G848*'fnd base rates'!I$110)
+($H848*'fnd base rates'!I$111)
+($I848*'fnd base rates'!I$112)
+($J848*'fnd base rates'!I$113)
+($K848*'fnd base rates'!I$114)
+($M848*'fnd base rates'!I$116)
+($N848*'fnd base rates'!I$117)
+($O848*'fnd base rates'!I$118)
+($P848*VLOOKUP($S848+12,rate_basefnd,9)))
*$R848</f>
        <v>1100.3737299999998</v>
      </c>
      <c r="AB848" s="1">
        <f>(($D848*'fnd base rates'!J$107)
+($E848*'fnd base rates'!J$108)
+($F848*'fnd base rates'!J$109)
+($G848*'fnd base rates'!J$110)
+($H848*'fnd base rates'!J$111)
+($I848*'fnd base rates'!J$112)
+($J848*'fnd base rates'!J$113)
+($K848*'fnd base rates'!J$114)
+($M848*'fnd base rates'!J$116)
+($N848*'fnd base rates'!J$117)
+($O848*'fnd base rates'!J$118)
+($P848*VLOOKUP($S848+12,rate_basefnd,10)))
*$R848</f>
        <v>2314.7257599999998</v>
      </c>
      <c r="AC848" s="1">
        <f>(($D848*'fnd base rates'!K$107)
+($E848*'fnd base rates'!K$108)
+($F848*'fnd base rates'!K$109)
+($G848*'fnd base rates'!K$110)
+($H848*'fnd base rates'!K$111)
+($I848*'fnd base rates'!K$112)
+($J848*'fnd base rates'!K$113)
+($K848*'fnd base rates'!K$114)
+($M848*'fnd base rates'!K$116)
+($N848*'fnd base rates'!K$117)
+($O848*'fnd base rates'!K$118)
+($P848*VLOOKUP($S848+12,rate_basefnd,11)))
*$R848</f>
        <v>2423.1763306399998</v>
      </c>
      <c r="AD848" s="1">
        <f>(($D848*'fnd base rates'!L$107)
+($E848*'fnd base rates'!L$108)
+($F848*'fnd base rates'!L$109)
+($G848*'fnd base rates'!L$110)
+($H848*'fnd base rates'!L$111)
+($I848*'fnd base rates'!L$112)
+($J848*'fnd base rates'!L$113)
+($K848*'fnd base rates'!L$114)
+($M848*'fnd base rates'!L$116)
+($N848*'fnd base rates'!L$117)
+($O848*'fnd base rates'!L$118)
+($P848*VLOOKUP($S848+12,rate_basefnd,12)))</f>
        <v>3961.9233599999998</v>
      </c>
      <c r="AE848" s="1">
        <f>(($D848*'fnd base rates'!M$107)
+($E848*'fnd base rates'!M$108)
+($F848*'fnd base rates'!M$109)
+($G848*'fnd base rates'!M$110)
+($H848*'fnd base rates'!M$111)
+($I848*'fnd base rates'!M$112)
+($J848*'fnd base rates'!M$113)
+($K848*'fnd base rates'!M$114)
+($M848*'fnd base rates'!M$116)
+($N848*'fnd base rates'!M$117)
+($O848*'fnd base rates'!M$118)
+($P848*VLOOKUP($S848+12,rate_basefnd,13)))</f>
        <v>0</v>
      </c>
      <c r="AF848" s="4">
        <f t="shared" si="995"/>
        <v>33041.865731087993</v>
      </c>
      <c r="AH848" s="269">
        <f t="shared" si="996"/>
        <v>494093049</v>
      </c>
      <c r="AI848" s="4" t="str">
        <f t="shared" si="997"/>
        <v>494</v>
      </c>
      <c r="AJ848" s="2" t="str">
        <f t="shared" si="998"/>
        <v>093</v>
      </c>
      <c r="AK848" s="2" t="str">
        <f t="shared" si="999"/>
        <v>049</v>
      </c>
      <c r="AL848" s="4">
        <f t="shared" si="1000"/>
        <v>1</v>
      </c>
      <c r="AM848" s="4">
        <f t="shared" si="991"/>
        <v>2</v>
      </c>
      <c r="AN848" s="4">
        <f t="shared" si="1001"/>
        <v>33041.865731087993</v>
      </c>
      <c r="AO848" s="4">
        <f t="shared" si="1002"/>
        <v>16521</v>
      </c>
      <c r="AP848" s="4">
        <f t="shared" si="992"/>
        <v>0</v>
      </c>
      <c r="AQ848" s="4">
        <v>16521</v>
      </c>
      <c r="AW848" s="4">
        <v>16521</v>
      </c>
      <c r="AX848" s="5">
        <f t="shared" si="1003"/>
        <v>0</v>
      </c>
      <c r="AY848" s="4">
        <v>16521</v>
      </c>
      <c r="AZ848" s="5"/>
      <c r="BB848" s="5">
        <f t="shared" ref="BB848" si="1009">BC848-BA848</f>
        <v>0</v>
      </c>
    </row>
    <row r="849" spans="1:54" s="4" customFormat="1">
      <c r="A849" s="269">
        <v>494</v>
      </c>
      <c r="B849" s="2">
        <v>494093056</v>
      </c>
      <c r="C849" s="9" t="s">
        <v>1074</v>
      </c>
      <c r="D849" s="14">
        <f>'fnd enro'!D849</f>
        <v>0</v>
      </c>
      <c r="E849" s="14">
        <f>'fnd enro'!E849</f>
        <v>0</v>
      </c>
      <c r="F849" s="14">
        <f>'fnd enro'!F849</f>
        <v>0</v>
      </c>
      <c r="G849" s="14">
        <f>'fnd enro'!G849</f>
        <v>0</v>
      </c>
      <c r="H849" s="14">
        <f>'fnd enro'!H849</f>
        <v>1</v>
      </c>
      <c r="I849" s="14">
        <f>'fnd enro'!I849</f>
        <v>0</v>
      </c>
      <c r="J849" s="14">
        <f>'fnd enro'!J849</f>
        <v>0</v>
      </c>
      <c r="K849" s="15">
        <f>'fnd enro'!K849</f>
        <v>3.8600000000000002E-2</v>
      </c>
      <c r="L849" s="14">
        <f>'fnd enro'!L849</f>
        <v>0</v>
      </c>
      <c r="M849" s="14">
        <f>'fnd enro'!M849</f>
        <v>0</v>
      </c>
      <c r="N849" s="14">
        <f>'fnd enro'!N849</f>
        <v>0</v>
      </c>
      <c r="O849" s="14">
        <f>'fnd enro'!O849</f>
        <v>0</v>
      </c>
      <c r="P849" s="14">
        <f>'fnd enro'!P849</f>
        <v>0</v>
      </c>
      <c r="Q849" s="14">
        <f>'fnd enro'!R849</f>
        <v>1</v>
      </c>
      <c r="R849" s="15">
        <f t="shared" si="994"/>
        <v>1.0389999999999999</v>
      </c>
      <c r="S849" s="14">
        <f>VALUE('fnd enro'!Q849)</f>
        <v>4</v>
      </c>
      <c r="T849" s="2"/>
      <c r="U849" s="1">
        <f>(($D849*'fnd base rates'!C$107)
+($E849*'fnd base rates'!C$108)
+($F849*'fnd base rates'!C$109)
+($G849*'fnd base rates'!C$110)
+($H849*'fnd base rates'!C$111)
+($I849*'fnd base rates'!C$112)
+($J849*'fnd base rates'!C$113)
+($K849*'fnd base rates'!C$114)
+($M849*'fnd base rates'!C$116)
+($N849*'fnd base rates'!C$117)
+($O849*'fnd base rates'!C$118)
+($P849*VLOOKUP($S849+12,rate_basefnd,3)))
*$R849</f>
        <v>557.38333849399999</v>
      </c>
      <c r="V849" s="1">
        <f>(($D849*'fnd base rates'!D$107)
+($E849*'fnd base rates'!D$108)
+($F849*'fnd base rates'!D$109)
+($G849*'fnd base rates'!D$110)
+($H849*'fnd base rates'!D$111)
+($I849*'fnd base rates'!D$112)
+($J849*'fnd base rates'!D$113)
+($K849*'fnd base rates'!D$114)
+($M849*'fnd base rates'!D$116)
+($N849*'fnd base rates'!D$117)
+($O849*'fnd base rates'!D$118)
+($P849*VLOOKUP($S849+12,rate_basefnd,4)))
*$R849</f>
        <v>794.91811999999993</v>
      </c>
      <c r="W849" s="1">
        <f>(($D849*'fnd base rates'!E$107)
+($E849*'fnd base rates'!E$108)
+($F849*'fnd base rates'!E$109)
+($G849*'fnd base rates'!E$110)
+($H849*'fnd base rates'!E$111)
+($I849*'fnd base rates'!E$112)
+($J849*'fnd base rates'!E$113)
+($K849*'fnd base rates'!E$114)
+($M849*'fnd base rates'!E$116)
+($N849*'fnd base rates'!E$117)
+($O849*'fnd base rates'!E$118)
+($P849*VLOOKUP($S849+12,rate_basefnd,5)))
*$R849</f>
        <v>3594.4001106639998</v>
      </c>
      <c r="X849" s="1">
        <f>(($D849*'fnd base rates'!F$107)
+($E849*'fnd base rates'!F$108)
+($F849*'fnd base rates'!F$109)
+($G849*'fnd base rates'!F$110)
+($H849*'fnd base rates'!F$111)
+($I849*'fnd base rates'!F$112)
+($J849*'fnd base rates'!F$113)
+($K849*'fnd base rates'!F$114)
+($M849*'fnd base rates'!F$116)
+($N849*'fnd base rates'!F$117)
+($O849*'fnd base rates'!F$118)
+($P849*VLOOKUP($S849+12,rate_basefnd,6)))
*$R849</f>
        <v>1034.1960920680001</v>
      </c>
      <c r="Y849" s="1">
        <f>(($D849*'fnd base rates'!G$107)
+($E849*'fnd base rates'!G$108)
+($F849*'fnd base rates'!G$109)
+($G849*'fnd base rates'!G$110)
+($H849*'fnd base rates'!G$111)
+($I849*'fnd base rates'!G$112)
+($J849*'fnd base rates'!G$113)
+($K849*'fnd base rates'!G$114)
+($M849*'fnd base rates'!G$116)
+($N849*'fnd base rates'!G$117)
+($O849*'fnd base rates'!G$118)
+($P849*VLOOKUP($S849+12,rate_basefnd,7)))
*$R849</f>
        <v>175.02295999799998</v>
      </c>
      <c r="Z849" s="1">
        <f>(($D849*'fnd base rates'!H$107)
+($E849*'fnd base rates'!H$108)
+($F849*'fnd base rates'!H$109)
+($G849*'fnd base rates'!H$110)
+($H849*'fnd base rates'!H$111)
+($I849*'fnd base rates'!H$112)
+($J849*'fnd base rates'!H$113)
+($K849*'fnd base rates'!H$114)
+($M849*'fnd base rates'!H$116)
+($N849*'fnd base rates'!H$117)
+($O849*'fnd base rates'!H$118)
+($P849*VLOOKUP($S849+12,rate_basefnd,8)))</f>
        <v>523.43893400000002</v>
      </c>
      <c r="AA849" s="1">
        <f>(($D849*'fnd base rates'!I$107)
+($E849*'fnd base rates'!I$108)
+($F849*'fnd base rates'!I$109)
+($G849*'fnd base rates'!I$110)
+($H849*'fnd base rates'!I$111)
+($I849*'fnd base rates'!I$112)
+($J849*'fnd base rates'!I$113)
+($K849*'fnd base rates'!I$114)
+($M849*'fnd base rates'!I$116)
+($N849*'fnd base rates'!I$117)
+($O849*'fnd base rates'!I$118)
+($P849*VLOOKUP($S849+12,rate_basefnd,9)))
*$R849</f>
        <v>376.83490999999998</v>
      </c>
      <c r="AB849" s="1">
        <f>(($D849*'fnd base rates'!J$107)
+($E849*'fnd base rates'!J$108)
+($F849*'fnd base rates'!J$109)
+($G849*'fnd base rates'!J$110)
+($H849*'fnd base rates'!J$111)
+($I849*'fnd base rates'!J$112)
+($J849*'fnd base rates'!J$113)
+($K849*'fnd base rates'!J$114)
+($M849*'fnd base rates'!J$116)
+($N849*'fnd base rates'!J$117)
+($O849*'fnd base rates'!J$118)
+($P849*VLOOKUP($S849+12,rate_basefnd,10)))
*$R849</f>
        <v>258.51358999999997</v>
      </c>
      <c r="AC849" s="1">
        <f>(($D849*'fnd base rates'!K$107)
+($E849*'fnd base rates'!K$108)
+($F849*'fnd base rates'!K$109)
+($G849*'fnd base rates'!K$110)
+($H849*'fnd base rates'!K$111)
+($I849*'fnd base rates'!K$112)
+($J849*'fnd base rates'!K$113)
+($K849*'fnd base rates'!K$114)
+($M849*'fnd base rates'!K$116)
+($N849*'fnd base rates'!K$117)
+($O849*'fnd base rates'!K$118)
+($P849*VLOOKUP($S849+12,rate_basefnd,11)))
*$R849</f>
        <v>1228.2641153199997</v>
      </c>
      <c r="AD849" s="1">
        <f>(($D849*'fnd base rates'!L$107)
+($E849*'fnd base rates'!L$108)
+($F849*'fnd base rates'!L$109)
+($G849*'fnd base rates'!L$110)
+($H849*'fnd base rates'!L$111)
+($I849*'fnd base rates'!L$112)
+($J849*'fnd base rates'!L$113)
+($K849*'fnd base rates'!L$114)
+($M849*'fnd base rates'!L$116)
+($N849*'fnd base rates'!L$117)
+($O849*'fnd base rates'!L$118)
+($P849*VLOOKUP($S849+12,rate_basefnd,12)))</f>
        <v>1512.47668</v>
      </c>
      <c r="AE849" s="1">
        <f>(($D849*'fnd base rates'!M$107)
+($E849*'fnd base rates'!M$108)
+($F849*'fnd base rates'!M$109)
+($G849*'fnd base rates'!M$110)
+($H849*'fnd base rates'!M$111)
+($I849*'fnd base rates'!M$112)
+($J849*'fnd base rates'!M$113)
+($K849*'fnd base rates'!M$114)
+($M849*'fnd base rates'!M$116)
+($N849*'fnd base rates'!M$117)
+($O849*'fnd base rates'!M$118)
+($P849*VLOOKUP($S849+12,rate_basefnd,13)))</f>
        <v>0</v>
      </c>
      <c r="AF849" s="4">
        <f t="shared" si="995"/>
        <v>10055.448850543999</v>
      </c>
      <c r="AH849" s="269">
        <f t="shared" si="996"/>
        <v>494093056</v>
      </c>
      <c r="AI849" s="4" t="str">
        <f t="shared" si="997"/>
        <v>494</v>
      </c>
      <c r="AJ849" s="2" t="str">
        <f t="shared" si="998"/>
        <v>093</v>
      </c>
      <c r="AK849" s="2" t="str">
        <f t="shared" si="999"/>
        <v>056</v>
      </c>
      <c r="AL849" s="4">
        <f t="shared" si="1000"/>
        <v>1</v>
      </c>
      <c r="AM849" s="4">
        <f t="shared" si="991"/>
        <v>1</v>
      </c>
      <c r="AN849" s="4">
        <f t="shared" si="1001"/>
        <v>10055.448850543999</v>
      </c>
      <c r="AO849" s="4">
        <f t="shared" si="1002"/>
        <v>10055</v>
      </c>
      <c r="AP849" s="4">
        <f t="shared" si="992"/>
        <v>0</v>
      </c>
      <c r="AQ849" s="4">
        <v>10055</v>
      </c>
      <c r="AW849" s="4">
        <v>10055</v>
      </c>
      <c r="AX849" s="5">
        <f t="shared" si="1003"/>
        <v>0</v>
      </c>
      <c r="AY849" s="4">
        <v>10055</v>
      </c>
      <c r="AZ849" s="5"/>
      <c r="BB849" s="5">
        <f t="shared" ref="BB849" si="1010">BC849-BA849</f>
        <v>0</v>
      </c>
    </row>
    <row r="850" spans="1:54" s="4" customFormat="1">
      <c r="A850" s="269">
        <v>494</v>
      </c>
      <c r="B850" s="2">
        <v>494093057</v>
      </c>
      <c r="C850" s="9" t="s">
        <v>1074</v>
      </c>
      <c r="D850" s="14">
        <f>'fnd enro'!D850</f>
        <v>0</v>
      </c>
      <c r="E850" s="14">
        <f>'fnd enro'!E850</f>
        <v>0</v>
      </c>
      <c r="F850" s="14">
        <f>'fnd enro'!F850</f>
        <v>9</v>
      </c>
      <c r="G850" s="14">
        <f>'fnd enro'!G850</f>
        <v>35</v>
      </c>
      <c r="H850" s="14">
        <f>'fnd enro'!H850</f>
        <v>16</v>
      </c>
      <c r="I850" s="14">
        <f>'fnd enro'!I850</f>
        <v>19</v>
      </c>
      <c r="J850" s="14">
        <f>'fnd enro'!J850</f>
        <v>0</v>
      </c>
      <c r="K850" s="15">
        <f>'fnd enro'!K850</f>
        <v>3.0493999999999999</v>
      </c>
      <c r="L850" s="14">
        <f>'fnd enro'!L850</f>
        <v>0</v>
      </c>
      <c r="M850" s="14">
        <f>'fnd enro'!M850</f>
        <v>15</v>
      </c>
      <c r="N850" s="14">
        <f>'fnd enro'!N850</f>
        <v>3</v>
      </c>
      <c r="O850" s="14">
        <f>'fnd enro'!O850</f>
        <v>1</v>
      </c>
      <c r="P850" s="14">
        <f>'fnd enro'!P850</f>
        <v>52</v>
      </c>
      <c r="Q850" s="14">
        <f>'fnd enro'!R850</f>
        <v>79</v>
      </c>
      <c r="R850" s="15">
        <f t="shared" si="994"/>
        <v>1.0389999999999999</v>
      </c>
      <c r="S850" s="14">
        <f>VALUE('fnd enro'!Q850)</f>
        <v>12</v>
      </c>
      <c r="T850" s="2"/>
      <c r="U850" s="1">
        <f>(($D850*'fnd base rates'!C$107)
+($E850*'fnd base rates'!C$108)
+($F850*'fnd base rates'!C$109)
+($G850*'fnd base rates'!C$110)
+($H850*'fnd base rates'!C$111)
+($I850*'fnd base rates'!C$112)
+($J850*'fnd base rates'!C$113)
+($K850*'fnd base rates'!C$114)
+($M850*'fnd base rates'!C$116)
+($N850*'fnd base rates'!C$117)
+($O850*'fnd base rates'!C$118)
+($P850*VLOOKUP($S850+12,rate_basefnd,3)))
*$R850</f>
        <v>50796.321761025996</v>
      </c>
      <c r="V850" s="1">
        <f>(($D850*'fnd base rates'!D$107)
+($E850*'fnd base rates'!D$108)
+($F850*'fnd base rates'!D$109)
+($G850*'fnd base rates'!D$110)
+($H850*'fnd base rates'!D$111)
+($I850*'fnd base rates'!D$112)
+($J850*'fnd base rates'!D$113)
+($K850*'fnd base rates'!D$114)
+($M850*'fnd base rates'!D$116)
+($N850*'fnd base rates'!D$117)
+($O850*'fnd base rates'!D$118)
+($P850*VLOOKUP($S850+12,rate_basefnd,4)))
*$R850</f>
        <v>88827.32050999999</v>
      </c>
      <c r="W850" s="1">
        <f>(($D850*'fnd base rates'!E$107)
+($E850*'fnd base rates'!E$108)
+($F850*'fnd base rates'!E$109)
+($G850*'fnd base rates'!E$110)
+($H850*'fnd base rates'!E$111)
+($I850*'fnd base rates'!E$112)
+($J850*'fnd base rates'!E$113)
+($K850*'fnd base rates'!E$114)
+($M850*'fnd base rates'!E$116)
+($N850*'fnd base rates'!E$117)
+($O850*'fnd base rates'!E$118)
+($P850*VLOOKUP($S850+12,rate_basefnd,5)))
*$R850</f>
        <v>576239.2598024559</v>
      </c>
      <c r="X850" s="1">
        <f>(($D850*'fnd base rates'!F$107)
+($E850*'fnd base rates'!F$108)
+($F850*'fnd base rates'!F$109)
+($G850*'fnd base rates'!F$110)
+($H850*'fnd base rates'!F$111)
+($I850*'fnd base rates'!F$112)
+($J850*'fnd base rates'!F$113)
+($K850*'fnd base rates'!F$114)
+($M850*'fnd base rates'!F$116)
+($N850*'fnd base rates'!F$117)
+($O850*'fnd base rates'!F$118)
+($P850*VLOOKUP($S850+12,rate_basefnd,6)))
*$R850</f>
        <v>94605.767373372</v>
      </c>
      <c r="Y850" s="1">
        <f>(($D850*'fnd base rates'!G$107)
+($E850*'fnd base rates'!G$108)
+($F850*'fnd base rates'!G$109)
+($G850*'fnd base rates'!G$110)
+($H850*'fnd base rates'!G$111)
+($I850*'fnd base rates'!G$112)
+($J850*'fnd base rates'!G$113)
+($K850*'fnd base rates'!G$114)
+($M850*'fnd base rates'!G$116)
+($N850*'fnd base rates'!G$117)
+($O850*'fnd base rates'!G$118)
+($P850*VLOOKUP($S850+12,rate_basefnd,7)))
*$R850</f>
        <v>24868.266839841996</v>
      </c>
      <c r="Z850" s="1">
        <f>(($D850*'fnd base rates'!H$107)
+($E850*'fnd base rates'!H$108)
+($F850*'fnd base rates'!H$109)
+($G850*'fnd base rates'!H$110)
+($H850*'fnd base rates'!H$111)
+($I850*'fnd base rates'!H$112)
+($J850*'fnd base rates'!H$113)
+($K850*'fnd base rates'!H$114)
+($M850*'fnd base rates'!H$116)
+($N850*'fnd base rates'!H$117)
+($O850*'fnd base rates'!H$118)
+($P850*VLOOKUP($S850+12,rate_basefnd,8)))</f>
        <v>51133.635785999992</v>
      </c>
      <c r="AA850" s="1">
        <f>(($D850*'fnd base rates'!I$107)
+($E850*'fnd base rates'!I$108)
+($F850*'fnd base rates'!I$109)
+($G850*'fnd base rates'!I$110)
+($H850*'fnd base rates'!I$111)
+($I850*'fnd base rates'!I$112)
+($J850*'fnd base rates'!I$113)
+($K850*'fnd base rates'!I$114)
+($M850*'fnd base rates'!I$116)
+($N850*'fnd base rates'!I$117)
+($O850*'fnd base rates'!I$118)
+($P850*VLOOKUP($S850+12,rate_basefnd,9)))
*$R850</f>
        <v>38849.23861</v>
      </c>
      <c r="AB850" s="1">
        <f>(($D850*'fnd base rates'!J$107)
+($E850*'fnd base rates'!J$108)
+($F850*'fnd base rates'!J$109)
+($G850*'fnd base rates'!J$110)
+($H850*'fnd base rates'!J$111)
+($I850*'fnd base rates'!J$112)
+($J850*'fnd base rates'!J$113)
+($K850*'fnd base rates'!J$114)
+($M850*'fnd base rates'!J$116)
+($N850*'fnd base rates'!J$117)
+($O850*'fnd base rates'!J$118)
+($P850*VLOOKUP($S850+12,rate_basefnd,10)))
*$R850</f>
        <v>68683.313189999986</v>
      </c>
      <c r="AC850" s="1">
        <f>(($D850*'fnd base rates'!K$107)
+($E850*'fnd base rates'!K$108)
+($F850*'fnd base rates'!K$109)
+($G850*'fnd base rates'!K$110)
+($H850*'fnd base rates'!K$111)
+($I850*'fnd base rates'!K$112)
+($J850*'fnd base rates'!K$113)
+($K850*'fnd base rates'!K$114)
+($M850*'fnd base rates'!K$116)
+($N850*'fnd base rates'!K$117)
+($O850*'fnd base rates'!K$118)
+($P850*VLOOKUP($S850+12,rate_basefnd,11)))
*$R850</f>
        <v>98690.849360279986</v>
      </c>
      <c r="AD850" s="1">
        <f>(($D850*'fnd base rates'!L$107)
+($E850*'fnd base rates'!L$108)
+($F850*'fnd base rates'!L$109)
+($G850*'fnd base rates'!L$110)
+($H850*'fnd base rates'!L$111)
+($I850*'fnd base rates'!L$112)
+($J850*'fnd base rates'!L$113)
+($K850*'fnd base rates'!L$114)
+($M850*'fnd base rates'!L$116)
+($N850*'fnd base rates'!L$117)
+($O850*'fnd base rates'!L$118)
+($P850*VLOOKUP($S850+12,rate_basefnd,12)))</f>
        <v>153375.49772000001</v>
      </c>
      <c r="AE850" s="1">
        <f>(($D850*'fnd base rates'!M$107)
+($E850*'fnd base rates'!M$108)
+($F850*'fnd base rates'!M$109)
+($G850*'fnd base rates'!M$110)
+($H850*'fnd base rates'!M$111)
+($I850*'fnd base rates'!M$112)
+($J850*'fnd base rates'!M$113)
+($K850*'fnd base rates'!M$114)
+($M850*'fnd base rates'!M$116)
+($N850*'fnd base rates'!M$117)
+($O850*'fnd base rates'!M$118)
+($P850*VLOOKUP($S850+12,rate_basefnd,13)))</f>
        <v>0</v>
      </c>
      <c r="AF850" s="4">
        <f t="shared" si="995"/>
        <v>1246069.4709529758</v>
      </c>
      <c r="AH850" s="269">
        <f t="shared" si="996"/>
        <v>494093057</v>
      </c>
      <c r="AI850" s="4" t="str">
        <f t="shared" si="997"/>
        <v>494</v>
      </c>
      <c r="AJ850" s="2" t="str">
        <f t="shared" si="998"/>
        <v>093</v>
      </c>
      <c r="AK850" s="2" t="str">
        <f t="shared" si="999"/>
        <v>057</v>
      </c>
      <c r="AL850" s="4">
        <f t="shared" si="1000"/>
        <v>1</v>
      </c>
      <c r="AM850" s="4">
        <f t="shared" si="991"/>
        <v>79</v>
      </c>
      <c r="AN850" s="4">
        <f t="shared" si="1001"/>
        <v>1246069.4709529758</v>
      </c>
      <c r="AO850" s="4">
        <f t="shared" si="1002"/>
        <v>15773</v>
      </c>
      <c r="AP850" s="4">
        <f t="shared" si="992"/>
        <v>0</v>
      </c>
      <c r="AQ850" s="4">
        <v>15773</v>
      </c>
      <c r="AW850" s="4">
        <v>15773</v>
      </c>
      <c r="AX850" s="5">
        <f t="shared" si="1003"/>
        <v>0</v>
      </c>
      <c r="AY850" s="4">
        <v>15773</v>
      </c>
      <c r="AZ850" s="5"/>
      <c r="BB850" s="5">
        <f t="shared" ref="BB850" si="1011">BC850-BA850</f>
        <v>0</v>
      </c>
    </row>
    <row r="851" spans="1:54" s="4" customFormat="1">
      <c r="A851" s="269">
        <v>494</v>
      </c>
      <c r="B851" s="2">
        <v>494093071</v>
      </c>
      <c r="C851" s="9" t="s">
        <v>1074</v>
      </c>
      <c r="D851" s="14">
        <f>'fnd enro'!D851</f>
        <v>0</v>
      </c>
      <c r="E851" s="14">
        <f>'fnd enro'!E851</f>
        <v>0</v>
      </c>
      <c r="F851" s="14">
        <f>'fnd enro'!F851</f>
        <v>0</v>
      </c>
      <c r="G851" s="14">
        <f>'fnd enro'!G851</f>
        <v>1</v>
      </c>
      <c r="H851" s="14">
        <f>'fnd enro'!H851</f>
        <v>1</v>
      </c>
      <c r="I851" s="14">
        <f>'fnd enro'!I851</f>
        <v>0</v>
      </c>
      <c r="J851" s="14">
        <f>'fnd enro'!J851</f>
        <v>0</v>
      </c>
      <c r="K851" s="15">
        <f>'fnd enro'!K851</f>
        <v>7.7200000000000005E-2</v>
      </c>
      <c r="L851" s="14">
        <f>'fnd enro'!L851</f>
        <v>0</v>
      </c>
      <c r="M851" s="14">
        <f>'fnd enro'!M851</f>
        <v>1</v>
      </c>
      <c r="N851" s="14">
        <f>'fnd enro'!N851</f>
        <v>1</v>
      </c>
      <c r="O851" s="14">
        <f>'fnd enro'!O851</f>
        <v>0</v>
      </c>
      <c r="P851" s="14">
        <f>'fnd enro'!P851</f>
        <v>0</v>
      </c>
      <c r="Q851" s="14">
        <f>'fnd enro'!R851</f>
        <v>2</v>
      </c>
      <c r="R851" s="15">
        <f t="shared" si="994"/>
        <v>1.0389999999999999</v>
      </c>
      <c r="S851" s="14">
        <f>VALUE('fnd enro'!Q851)</f>
        <v>5</v>
      </c>
      <c r="T851" s="2"/>
      <c r="U851" s="1">
        <f>(($D851*'fnd base rates'!C$107)
+($E851*'fnd base rates'!C$108)
+($F851*'fnd base rates'!C$109)
+($G851*'fnd base rates'!C$110)
+($H851*'fnd base rates'!C$111)
+($I851*'fnd base rates'!C$112)
+($J851*'fnd base rates'!C$113)
+($K851*'fnd base rates'!C$114)
+($M851*'fnd base rates'!C$116)
+($N851*'fnd base rates'!C$117)
+($O851*'fnd base rates'!C$118)
+($P851*VLOOKUP($S851+12,rate_basefnd,3)))
*$R851</f>
        <v>1330.805946988</v>
      </c>
      <c r="V851" s="1">
        <f>(($D851*'fnd base rates'!D$107)
+($E851*'fnd base rates'!D$108)
+($F851*'fnd base rates'!D$109)
+($G851*'fnd base rates'!D$110)
+($H851*'fnd base rates'!D$111)
+($I851*'fnd base rates'!D$112)
+($J851*'fnd base rates'!D$113)
+($K851*'fnd base rates'!D$114)
+($M851*'fnd base rates'!D$116)
+($N851*'fnd base rates'!D$117)
+($O851*'fnd base rates'!D$118)
+($P851*VLOOKUP($S851+12,rate_basefnd,4)))
*$R851</f>
        <v>1967.8763899999999</v>
      </c>
      <c r="W851" s="1">
        <f>(($D851*'fnd base rates'!E$107)
+($E851*'fnd base rates'!E$108)
+($F851*'fnd base rates'!E$109)
+($G851*'fnd base rates'!E$110)
+($H851*'fnd base rates'!E$111)
+($I851*'fnd base rates'!E$112)
+($J851*'fnd base rates'!E$113)
+($K851*'fnd base rates'!E$114)
+($M851*'fnd base rates'!E$116)
+($N851*'fnd base rates'!E$117)
+($O851*'fnd base rates'!E$118)
+($P851*VLOOKUP($S851+12,rate_basefnd,5)))
*$R851</f>
        <v>10272.406761327999</v>
      </c>
      <c r="X851" s="1">
        <f>(($D851*'fnd base rates'!F$107)
+($E851*'fnd base rates'!F$108)
+($F851*'fnd base rates'!F$109)
+($G851*'fnd base rates'!F$110)
+($H851*'fnd base rates'!F$111)
+($I851*'fnd base rates'!F$112)
+($J851*'fnd base rates'!F$113)
+($K851*'fnd base rates'!F$114)
+($M851*'fnd base rates'!F$116)
+($N851*'fnd base rates'!F$117)
+($O851*'fnd base rates'!F$118)
+($P851*VLOOKUP($S851+12,rate_basefnd,6)))
*$R851</f>
        <v>2708.3330641359994</v>
      </c>
      <c r="Y851" s="1">
        <f>(($D851*'fnd base rates'!G$107)
+($E851*'fnd base rates'!G$108)
+($F851*'fnd base rates'!G$109)
+($G851*'fnd base rates'!G$110)
+($H851*'fnd base rates'!G$111)
+($I851*'fnd base rates'!G$112)
+($J851*'fnd base rates'!G$113)
+($K851*'fnd base rates'!G$114)
+($M851*'fnd base rates'!G$116)
+($N851*'fnd base rates'!G$117)
+($O851*'fnd base rates'!G$118)
+($P851*VLOOKUP($S851+12,rate_basefnd,7)))
*$R851</f>
        <v>445.93522999599998</v>
      </c>
      <c r="Z851" s="1">
        <f>(($D851*'fnd base rates'!H$107)
+($E851*'fnd base rates'!H$108)
+($F851*'fnd base rates'!H$109)
+($G851*'fnd base rates'!H$110)
+($H851*'fnd base rates'!H$111)
+($I851*'fnd base rates'!H$112)
+($J851*'fnd base rates'!H$113)
+($K851*'fnd base rates'!H$114)
+($M851*'fnd base rates'!H$116)
+($N851*'fnd base rates'!H$117)
+($O851*'fnd base rates'!H$118)
+($P851*VLOOKUP($S851+12,rate_basefnd,8)))</f>
        <v>1306.7578680000001</v>
      </c>
      <c r="AA851" s="1">
        <f>(($D851*'fnd base rates'!I$107)
+($E851*'fnd base rates'!I$108)
+($F851*'fnd base rates'!I$109)
+($G851*'fnd base rates'!I$110)
+($H851*'fnd base rates'!I$111)
+($I851*'fnd base rates'!I$112)
+($J851*'fnd base rates'!I$113)
+($K851*'fnd base rates'!I$114)
+($M851*'fnd base rates'!I$116)
+($N851*'fnd base rates'!I$117)
+($O851*'fnd base rates'!I$118)
+($P851*VLOOKUP($S851+12,rate_basefnd,9)))
*$R851</f>
        <v>857.15422000000001</v>
      </c>
      <c r="AB851" s="1">
        <f>(($D851*'fnd base rates'!J$107)
+($E851*'fnd base rates'!J$108)
+($F851*'fnd base rates'!J$109)
+($G851*'fnd base rates'!J$110)
+($H851*'fnd base rates'!J$111)
+($I851*'fnd base rates'!J$112)
+($J851*'fnd base rates'!J$113)
+($K851*'fnd base rates'!J$114)
+($M851*'fnd base rates'!J$116)
+($N851*'fnd base rates'!J$117)
+($O851*'fnd base rates'!J$118)
+($P851*VLOOKUP($S851+12,rate_basefnd,10)))
*$R851</f>
        <v>470.79167999999999</v>
      </c>
      <c r="AC851" s="1">
        <f>(($D851*'fnd base rates'!K$107)
+($E851*'fnd base rates'!K$108)
+($F851*'fnd base rates'!K$109)
+($G851*'fnd base rates'!K$110)
+($H851*'fnd base rates'!K$111)
+($I851*'fnd base rates'!K$112)
+($J851*'fnd base rates'!K$113)
+($K851*'fnd base rates'!K$114)
+($M851*'fnd base rates'!K$116)
+($N851*'fnd base rates'!K$117)
+($O851*'fnd base rates'!K$118)
+($P851*VLOOKUP($S851+12,rate_basefnd,11)))
*$R851</f>
        <v>3019.4376506399999</v>
      </c>
      <c r="AD851" s="1">
        <f>(($D851*'fnd base rates'!L$107)
+($E851*'fnd base rates'!L$108)
+($F851*'fnd base rates'!L$109)
+($G851*'fnd base rates'!L$110)
+($H851*'fnd base rates'!L$111)
+($I851*'fnd base rates'!L$112)
+($J851*'fnd base rates'!L$113)
+($K851*'fnd base rates'!L$114)
+($M851*'fnd base rates'!L$116)
+($N851*'fnd base rates'!L$117)
+($O851*'fnd base rates'!L$118)
+($P851*VLOOKUP($S851+12,rate_basefnd,12)))</f>
        <v>3530.39336</v>
      </c>
      <c r="AE851" s="1">
        <f>(($D851*'fnd base rates'!M$107)
+($E851*'fnd base rates'!M$108)
+($F851*'fnd base rates'!M$109)
+($G851*'fnd base rates'!M$110)
+($H851*'fnd base rates'!M$111)
+($I851*'fnd base rates'!M$112)
+($J851*'fnd base rates'!M$113)
+($K851*'fnd base rates'!M$114)
+($M851*'fnd base rates'!M$116)
+($N851*'fnd base rates'!M$117)
+($O851*'fnd base rates'!M$118)
+($P851*VLOOKUP($S851+12,rate_basefnd,13)))</f>
        <v>0</v>
      </c>
      <c r="AF851" s="4">
        <f t="shared" si="995"/>
        <v>25909.892171087995</v>
      </c>
      <c r="AH851" s="269">
        <f t="shared" si="996"/>
        <v>494093071</v>
      </c>
      <c r="AI851" s="4" t="str">
        <f t="shared" si="997"/>
        <v>494</v>
      </c>
      <c r="AJ851" s="2" t="str">
        <f t="shared" si="998"/>
        <v>093</v>
      </c>
      <c r="AK851" s="2" t="str">
        <f t="shared" si="999"/>
        <v>071</v>
      </c>
      <c r="AL851" s="4">
        <f t="shared" si="1000"/>
        <v>1</v>
      </c>
      <c r="AM851" s="4">
        <f t="shared" si="991"/>
        <v>2</v>
      </c>
      <c r="AN851" s="4">
        <f t="shared" si="1001"/>
        <v>25909.892171087995</v>
      </c>
      <c r="AO851" s="4">
        <f t="shared" si="1002"/>
        <v>12955</v>
      </c>
      <c r="AP851" s="4">
        <f t="shared" si="992"/>
        <v>0</v>
      </c>
      <c r="AQ851" s="4">
        <v>12955</v>
      </c>
      <c r="AW851" s="4">
        <v>12955</v>
      </c>
      <c r="AX851" s="5">
        <f t="shared" si="1003"/>
        <v>0</v>
      </c>
      <c r="AY851" s="4">
        <v>12955</v>
      </c>
      <c r="AZ851" s="5"/>
      <c r="BB851" s="5">
        <f t="shared" ref="BB851" si="1012">BC851-BA851</f>
        <v>0</v>
      </c>
    </row>
    <row r="852" spans="1:54" s="4" customFormat="1">
      <c r="A852" s="269">
        <v>494</v>
      </c>
      <c r="B852" s="2">
        <v>494093093</v>
      </c>
      <c r="C852" s="9" t="s">
        <v>1074</v>
      </c>
      <c r="D852" s="14">
        <f>'fnd enro'!D852</f>
        <v>0</v>
      </c>
      <c r="E852" s="14">
        <f>'fnd enro'!E852</f>
        <v>0</v>
      </c>
      <c r="F852" s="14">
        <f>'fnd enro'!F852</f>
        <v>26</v>
      </c>
      <c r="G852" s="14">
        <f>'fnd enro'!G852</f>
        <v>108</v>
      </c>
      <c r="H852" s="14">
        <f>'fnd enro'!H852</f>
        <v>75</v>
      </c>
      <c r="I852" s="14">
        <f>'fnd enro'!I852</f>
        <v>70</v>
      </c>
      <c r="J852" s="14">
        <f>'fnd enro'!J852</f>
        <v>0</v>
      </c>
      <c r="K852" s="15">
        <f>'fnd enro'!K852</f>
        <v>10.769399999999999</v>
      </c>
      <c r="L852" s="14">
        <f>'fnd enro'!L852</f>
        <v>0</v>
      </c>
      <c r="M852" s="14">
        <f>'fnd enro'!M852</f>
        <v>55</v>
      </c>
      <c r="N852" s="14">
        <f>'fnd enro'!N852</f>
        <v>8</v>
      </c>
      <c r="O852" s="14">
        <f>'fnd enro'!O852</f>
        <v>4</v>
      </c>
      <c r="P852" s="14">
        <f>'fnd enro'!P852</f>
        <v>168</v>
      </c>
      <c r="Q852" s="14">
        <f>'fnd enro'!R852</f>
        <v>279</v>
      </c>
      <c r="R852" s="15">
        <f t="shared" si="994"/>
        <v>1.0389999999999999</v>
      </c>
      <c r="S852" s="14">
        <f>VALUE('fnd enro'!Q852)</f>
        <v>11</v>
      </c>
      <c r="T852" s="2"/>
      <c r="U852" s="1">
        <f>(($D852*'fnd base rates'!C$107)
+($E852*'fnd base rates'!C$108)
+($F852*'fnd base rates'!C$109)
+($G852*'fnd base rates'!C$110)
+($H852*'fnd base rates'!C$111)
+($I852*'fnd base rates'!C$112)
+($J852*'fnd base rates'!C$113)
+($K852*'fnd base rates'!C$114)
+($M852*'fnd base rates'!C$116)
+($N852*'fnd base rates'!C$117)
+($O852*'fnd base rates'!C$118)
+($P852*VLOOKUP($S852+12,rate_basefnd,3)))
*$R852</f>
        <v>177188.31239982598</v>
      </c>
      <c r="V852" s="1">
        <f>(($D852*'fnd base rates'!D$107)
+($E852*'fnd base rates'!D$108)
+($F852*'fnd base rates'!D$109)
+($G852*'fnd base rates'!D$110)
+($H852*'fnd base rates'!D$111)
+($I852*'fnd base rates'!D$112)
+($J852*'fnd base rates'!D$113)
+($K852*'fnd base rates'!D$114)
+($M852*'fnd base rates'!D$116)
+($N852*'fnd base rates'!D$117)
+($O852*'fnd base rates'!D$118)
+($P852*VLOOKUP($S852+12,rate_basefnd,4)))
*$R852</f>
        <v>303329.46273999999</v>
      </c>
      <c r="W852" s="1">
        <f>(($D852*'fnd base rates'!E$107)
+($E852*'fnd base rates'!E$108)
+($F852*'fnd base rates'!E$109)
+($G852*'fnd base rates'!E$110)
+($H852*'fnd base rates'!E$111)
+($I852*'fnd base rates'!E$112)
+($J852*'fnd base rates'!E$113)
+($K852*'fnd base rates'!E$114)
+($M852*'fnd base rates'!E$116)
+($N852*'fnd base rates'!E$117)
+($O852*'fnd base rates'!E$118)
+($P852*VLOOKUP($S852+12,rate_basefnd,5)))
*$R852</f>
        <v>1928925.5838452557</v>
      </c>
      <c r="X852" s="1">
        <f>(($D852*'fnd base rates'!F$107)
+($E852*'fnd base rates'!F$108)
+($F852*'fnd base rates'!F$109)
+($G852*'fnd base rates'!F$110)
+($H852*'fnd base rates'!F$111)
+($I852*'fnd base rates'!F$112)
+($J852*'fnd base rates'!F$113)
+($K852*'fnd base rates'!F$114)
+($M852*'fnd base rates'!F$116)
+($N852*'fnd base rates'!F$117)
+($O852*'fnd base rates'!F$118)
+($P852*VLOOKUP($S852+12,rate_basefnd,6)))
*$R852</f>
        <v>328138.22570697195</v>
      </c>
      <c r="Y852" s="1">
        <f>(($D852*'fnd base rates'!G$107)
+($E852*'fnd base rates'!G$108)
+($F852*'fnd base rates'!G$109)
+($G852*'fnd base rates'!G$110)
+($H852*'fnd base rates'!G$111)
+($I852*'fnd base rates'!G$112)
+($J852*'fnd base rates'!G$113)
+($K852*'fnd base rates'!G$114)
+($M852*'fnd base rates'!G$116)
+($N852*'fnd base rates'!G$117)
+($O852*'fnd base rates'!G$118)
+($P852*VLOOKUP($S852+12,rate_basefnd,7)))
*$R852</f>
        <v>83166.792069441988</v>
      </c>
      <c r="Z852" s="1">
        <f>(($D852*'fnd base rates'!H$107)
+($E852*'fnd base rates'!H$108)
+($F852*'fnd base rates'!H$109)
+($G852*'fnd base rates'!H$110)
+($H852*'fnd base rates'!H$111)
+($I852*'fnd base rates'!H$112)
+($J852*'fnd base rates'!H$113)
+($K852*'fnd base rates'!H$114)
+($M852*'fnd base rates'!H$116)
+($N852*'fnd base rates'!H$117)
+($O852*'fnd base rates'!H$118)
+($P852*VLOOKUP($S852+12,rate_basefnd,8)))</f>
        <v>180715.27258599998</v>
      </c>
      <c r="AA852" s="1">
        <f>(($D852*'fnd base rates'!I$107)
+($E852*'fnd base rates'!I$108)
+($F852*'fnd base rates'!I$109)
+($G852*'fnd base rates'!I$110)
+($H852*'fnd base rates'!I$111)
+($I852*'fnd base rates'!I$112)
+($J852*'fnd base rates'!I$113)
+($K852*'fnd base rates'!I$114)
+($M852*'fnd base rates'!I$116)
+($N852*'fnd base rates'!I$117)
+($O852*'fnd base rates'!I$118)
+($P852*VLOOKUP($S852+12,rate_basefnd,9)))
*$R852</f>
        <v>134540.84769</v>
      </c>
      <c r="AB852" s="1">
        <f>(($D852*'fnd base rates'!J$107)
+($E852*'fnd base rates'!J$108)
+($F852*'fnd base rates'!J$109)
+($G852*'fnd base rates'!J$110)
+($H852*'fnd base rates'!J$111)
+($I852*'fnd base rates'!J$112)
+($J852*'fnd base rates'!J$113)
+($K852*'fnd base rates'!J$114)
+($M852*'fnd base rates'!J$116)
+($N852*'fnd base rates'!J$117)
+($O852*'fnd base rates'!J$118)
+($P852*VLOOKUP($S852+12,rate_basefnd,10)))
*$R852</f>
        <v>224769.35320999997</v>
      </c>
      <c r="AC852" s="1">
        <f>(($D852*'fnd base rates'!K$107)
+($E852*'fnd base rates'!K$108)
+($F852*'fnd base rates'!K$109)
+($G852*'fnd base rates'!K$110)
+($H852*'fnd base rates'!K$111)
+($I852*'fnd base rates'!K$112)
+($J852*'fnd base rates'!K$113)
+($K852*'fnd base rates'!K$114)
+($M852*'fnd base rates'!K$116)
+($N852*'fnd base rates'!K$117)
+($O852*'fnd base rates'!K$118)
+($P852*VLOOKUP($S852+12,rate_basefnd,11)))
*$R852</f>
        <v>350186.36424427998</v>
      </c>
      <c r="AD852" s="1">
        <f>(($D852*'fnd base rates'!L$107)
+($E852*'fnd base rates'!L$108)
+($F852*'fnd base rates'!L$109)
+($G852*'fnd base rates'!L$110)
+($H852*'fnd base rates'!L$111)
+($I852*'fnd base rates'!L$112)
+($J852*'fnd base rates'!L$113)
+($K852*'fnd base rates'!L$114)
+($M852*'fnd base rates'!L$116)
+($N852*'fnd base rates'!L$117)
+($O852*'fnd base rates'!L$118)
+($P852*VLOOKUP($S852+12,rate_basefnd,12)))</f>
        <v>526901.86372000002</v>
      </c>
      <c r="AE852" s="1">
        <f>(($D852*'fnd base rates'!M$107)
+($E852*'fnd base rates'!M$108)
+($F852*'fnd base rates'!M$109)
+($G852*'fnd base rates'!M$110)
+($H852*'fnd base rates'!M$111)
+($I852*'fnd base rates'!M$112)
+($J852*'fnd base rates'!M$113)
+($K852*'fnd base rates'!M$114)
+($M852*'fnd base rates'!M$116)
+($N852*'fnd base rates'!M$117)
+($O852*'fnd base rates'!M$118)
+($P852*VLOOKUP($S852+12,rate_basefnd,13)))</f>
        <v>0</v>
      </c>
      <c r="AF852" s="4">
        <f t="shared" si="995"/>
        <v>4237862.078211776</v>
      </c>
      <c r="AH852" s="269">
        <f t="shared" si="996"/>
        <v>494093093</v>
      </c>
      <c r="AI852" s="4" t="str">
        <f t="shared" si="997"/>
        <v>494</v>
      </c>
      <c r="AJ852" s="2" t="str">
        <f t="shared" si="998"/>
        <v>093</v>
      </c>
      <c r="AK852" s="2" t="str">
        <f t="shared" si="999"/>
        <v>093</v>
      </c>
      <c r="AL852" s="4">
        <f t="shared" si="1000"/>
        <v>1</v>
      </c>
      <c r="AM852" s="4">
        <f t="shared" si="991"/>
        <v>279</v>
      </c>
      <c r="AN852" s="4">
        <f t="shared" si="1001"/>
        <v>4237862.078211776</v>
      </c>
      <c r="AO852" s="4">
        <f t="shared" si="1002"/>
        <v>15189</v>
      </c>
      <c r="AP852" s="4">
        <f t="shared" si="992"/>
        <v>0</v>
      </c>
      <c r="AQ852" s="4">
        <v>15189</v>
      </c>
      <c r="AW852" s="4">
        <v>15189</v>
      </c>
      <c r="AX852" s="5">
        <f t="shared" si="1003"/>
        <v>0</v>
      </c>
      <c r="AY852" s="4">
        <v>15189</v>
      </c>
      <c r="AZ852" s="5"/>
      <c r="BB852" s="5">
        <f t="shared" ref="BB852" si="1013">BC852-BA852</f>
        <v>0</v>
      </c>
    </row>
    <row r="853" spans="1:54" s="4" customFormat="1">
      <c r="A853" s="269">
        <v>494</v>
      </c>
      <c r="B853" s="2">
        <v>494093128</v>
      </c>
      <c r="C853" s="9" t="s">
        <v>1074</v>
      </c>
      <c r="D853" s="14">
        <f>'fnd enro'!D853</f>
        <v>0</v>
      </c>
      <c r="E853" s="14">
        <f>'fnd enro'!E853</f>
        <v>0</v>
      </c>
      <c r="F853" s="14">
        <f>'fnd enro'!F853</f>
        <v>0</v>
      </c>
      <c r="G853" s="14">
        <f>'fnd enro'!G853</f>
        <v>1</v>
      </c>
      <c r="H853" s="14">
        <f>'fnd enro'!H853</f>
        <v>0</v>
      </c>
      <c r="I853" s="14">
        <f>'fnd enro'!I853</f>
        <v>0</v>
      </c>
      <c r="J853" s="14">
        <f>'fnd enro'!J853</f>
        <v>0</v>
      </c>
      <c r="K853" s="15">
        <f>'fnd enro'!K853</f>
        <v>3.8600000000000002E-2</v>
      </c>
      <c r="L853" s="14">
        <f>'fnd enro'!L853</f>
        <v>0</v>
      </c>
      <c r="M853" s="14">
        <f>'fnd enro'!M853</f>
        <v>0</v>
      </c>
      <c r="N853" s="14">
        <f>'fnd enro'!N853</f>
        <v>0</v>
      </c>
      <c r="O853" s="14">
        <f>'fnd enro'!O853</f>
        <v>0</v>
      </c>
      <c r="P853" s="14">
        <f>'fnd enro'!P853</f>
        <v>0</v>
      </c>
      <c r="Q853" s="14">
        <f>'fnd enro'!R853</f>
        <v>1</v>
      </c>
      <c r="R853" s="15">
        <f t="shared" si="994"/>
        <v>1.0389999999999999</v>
      </c>
      <c r="S853" s="14">
        <f>VALUE('fnd enro'!Q853)</f>
        <v>10</v>
      </c>
      <c r="T853" s="2"/>
      <c r="U853" s="1">
        <f>(($D853*'fnd base rates'!C$107)
+($E853*'fnd base rates'!C$108)
+($F853*'fnd base rates'!C$109)
+($G853*'fnd base rates'!C$110)
+($H853*'fnd base rates'!C$111)
+($I853*'fnd base rates'!C$112)
+($J853*'fnd base rates'!C$113)
+($K853*'fnd base rates'!C$114)
+($M853*'fnd base rates'!C$116)
+($N853*'fnd base rates'!C$117)
+($O853*'fnd base rates'!C$118)
+($P853*VLOOKUP($S853+12,rate_basefnd,3)))
*$R853</f>
        <v>557.38333849399999</v>
      </c>
      <c r="V853" s="1">
        <f>(($D853*'fnd base rates'!D$107)
+($E853*'fnd base rates'!D$108)
+($F853*'fnd base rates'!D$109)
+($G853*'fnd base rates'!D$110)
+($H853*'fnd base rates'!D$111)
+($I853*'fnd base rates'!D$112)
+($J853*'fnd base rates'!D$113)
+($K853*'fnd base rates'!D$114)
+($M853*'fnd base rates'!D$116)
+($N853*'fnd base rates'!D$117)
+($O853*'fnd base rates'!D$118)
+($P853*VLOOKUP($S853+12,rate_basefnd,4)))
*$R853</f>
        <v>794.91811999999993</v>
      </c>
      <c r="W853" s="1">
        <f>(($D853*'fnd base rates'!E$107)
+($E853*'fnd base rates'!E$108)
+($F853*'fnd base rates'!E$109)
+($G853*'fnd base rates'!E$110)
+($H853*'fnd base rates'!E$111)
+($I853*'fnd base rates'!E$112)
+($J853*'fnd base rates'!E$113)
+($K853*'fnd base rates'!E$114)
+($M853*'fnd base rates'!E$116)
+($N853*'fnd base rates'!E$117)
+($O853*'fnd base rates'!E$118)
+($P853*VLOOKUP($S853+12,rate_basefnd,5)))
*$R853</f>
        <v>4031.7671606640001</v>
      </c>
      <c r="X853" s="1">
        <f>(($D853*'fnd base rates'!F$107)
+($E853*'fnd base rates'!F$108)
+($F853*'fnd base rates'!F$109)
+($G853*'fnd base rates'!F$110)
+($H853*'fnd base rates'!F$111)
+($I853*'fnd base rates'!F$112)
+($J853*'fnd base rates'!F$113)
+($K853*'fnd base rates'!F$114)
+($M853*'fnd base rates'!F$116)
+($N853*'fnd base rates'!F$117)
+($O853*'fnd base rates'!F$118)
+($P853*VLOOKUP($S853+12,rate_basefnd,6)))
*$R853</f>
        <v>1296.0968220679999</v>
      </c>
      <c r="Y853" s="1">
        <f>(($D853*'fnd base rates'!G$107)
+($E853*'fnd base rates'!G$108)
+($F853*'fnd base rates'!G$109)
+($G853*'fnd base rates'!G$110)
+($H853*'fnd base rates'!G$111)
+($I853*'fnd base rates'!G$112)
+($J853*'fnd base rates'!G$113)
+($K853*'fnd base rates'!G$114)
+($M853*'fnd base rates'!G$116)
+($N853*'fnd base rates'!G$117)
+($O853*'fnd base rates'!G$118)
+($P853*VLOOKUP($S853+12,rate_basefnd,7)))
*$R853</f>
        <v>162.90821999799999</v>
      </c>
      <c r="Z853" s="1">
        <f>(($D853*'fnd base rates'!H$107)
+($E853*'fnd base rates'!H$108)
+($F853*'fnd base rates'!H$109)
+($G853*'fnd base rates'!H$110)
+($H853*'fnd base rates'!H$111)
+($I853*'fnd base rates'!H$112)
+($J853*'fnd base rates'!H$113)
+($K853*'fnd base rates'!H$114)
+($M853*'fnd base rates'!H$116)
+($N853*'fnd base rates'!H$117)
+($O853*'fnd base rates'!H$118)
+($P853*VLOOKUP($S853+12,rate_basefnd,8)))</f>
        <v>523.43893400000002</v>
      </c>
      <c r="AA853" s="1">
        <f>(($D853*'fnd base rates'!I$107)
+($E853*'fnd base rates'!I$108)
+($F853*'fnd base rates'!I$109)
+($G853*'fnd base rates'!I$110)
+($H853*'fnd base rates'!I$111)
+($I853*'fnd base rates'!I$112)
+($J853*'fnd base rates'!I$113)
+($K853*'fnd base rates'!I$114)
+($M853*'fnd base rates'!I$116)
+($N853*'fnd base rates'!I$117)
+($O853*'fnd base rates'!I$118)
+($P853*VLOOKUP($S853+12,rate_basefnd,9)))
*$R853</f>
        <v>318.29764999999998</v>
      </c>
      <c r="AB853" s="1">
        <f>(($D853*'fnd base rates'!J$107)
+($E853*'fnd base rates'!J$108)
+($F853*'fnd base rates'!J$109)
+($G853*'fnd base rates'!J$110)
+($H853*'fnd base rates'!J$111)
+($I853*'fnd base rates'!J$112)
+($J853*'fnd base rates'!J$113)
+($K853*'fnd base rates'!J$114)
+($M853*'fnd base rates'!J$116)
+($N853*'fnd base rates'!J$117)
+($O853*'fnd base rates'!J$118)
+($P853*VLOOKUP($S853+12,rate_basefnd,10)))
*$R853</f>
        <v>158.26047999999997</v>
      </c>
      <c r="AC853" s="1">
        <f>(($D853*'fnd base rates'!K$107)
+($E853*'fnd base rates'!K$108)
+($F853*'fnd base rates'!K$109)
+($G853*'fnd base rates'!K$110)
+($H853*'fnd base rates'!K$111)
+($I853*'fnd base rates'!K$112)
+($J853*'fnd base rates'!K$113)
+($K853*'fnd base rates'!K$114)
+($M853*'fnd base rates'!K$116)
+($N853*'fnd base rates'!K$117)
+($O853*'fnd base rates'!K$118)
+($P853*VLOOKUP($S853+12,rate_basefnd,11)))
*$R853</f>
        <v>1143.1180653199997</v>
      </c>
      <c r="AD853" s="1">
        <f>(($D853*'fnd base rates'!L$107)
+($E853*'fnd base rates'!L$108)
+($F853*'fnd base rates'!L$109)
+($G853*'fnd base rates'!L$110)
+($H853*'fnd base rates'!L$111)
+($I853*'fnd base rates'!L$112)
+($J853*'fnd base rates'!L$113)
+($K853*'fnd base rates'!L$114)
+($M853*'fnd base rates'!L$116)
+($N853*'fnd base rates'!L$117)
+($O853*'fnd base rates'!L$118)
+($P853*VLOOKUP($S853+12,rate_basefnd,12)))</f>
        <v>1446.1566800000001</v>
      </c>
      <c r="AE853" s="1">
        <f>(($D853*'fnd base rates'!M$107)
+($E853*'fnd base rates'!M$108)
+($F853*'fnd base rates'!M$109)
+($G853*'fnd base rates'!M$110)
+($H853*'fnd base rates'!M$111)
+($I853*'fnd base rates'!M$112)
+($J853*'fnd base rates'!M$113)
+($K853*'fnd base rates'!M$114)
+($M853*'fnd base rates'!M$116)
+($N853*'fnd base rates'!M$117)
+($O853*'fnd base rates'!M$118)
+($P853*VLOOKUP($S853+12,rate_basefnd,13)))</f>
        <v>0</v>
      </c>
      <c r="AF853" s="4">
        <f t="shared" si="995"/>
        <v>10432.345470544</v>
      </c>
      <c r="AH853" s="269">
        <f t="shared" si="996"/>
        <v>494093128</v>
      </c>
      <c r="AI853" s="4" t="str">
        <f t="shared" si="997"/>
        <v>494</v>
      </c>
      <c r="AJ853" s="2" t="str">
        <f t="shared" si="998"/>
        <v>093</v>
      </c>
      <c r="AK853" s="2" t="str">
        <f t="shared" si="999"/>
        <v>128</v>
      </c>
      <c r="AL853" s="4">
        <f t="shared" si="1000"/>
        <v>1</v>
      </c>
      <c r="AM853" s="4">
        <f t="shared" si="991"/>
        <v>1</v>
      </c>
      <c r="AN853" s="4">
        <f t="shared" si="1001"/>
        <v>10432.345470544</v>
      </c>
      <c r="AO853" s="4">
        <f t="shared" si="1002"/>
        <v>10432</v>
      </c>
      <c r="AP853" s="4">
        <f t="shared" si="992"/>
        <v>0</v>
      </c>
      <c r="AQ853" s="4">
        <v>10432</v>
      </c>
      <c r="AW853" s="4">
        <v>10432</v>
      </c>
      <c r="AX853" s="5">
        <f t="shared" si="1003"/>
        <v>0</v>
      </c>
      <c r="AY853" s="4">
        <v>10432</v>
      </c>
      <c r="AZ853" s="5"/>
      <c r="BB853" s="5">
        <f t="shared" ref="BB853" si="1014">BC853-BA853</f>
        <v>0</v>
      </c>
    </row>
    <row r="854" spans="1:54" s="4" customFormat="1">
      <c r="A854" s="269">
        <v>494</v>
      </c>
      <c r="B854" s="2">
        <v>494093163</v>
      </c>
      <c r="C854" s="9" t="s">
        <v>1074</v>
      </c>
      <c r="D854" s="14">
        <f>'fnd enro'!D854</f>
        <v>0</v>
      </c>
      <c r="E854" s="14">
        <f>'fnd enro'!E854</f>
        <v>0</v>
      </c>
      <c r="F854" s="14">
        <f>'fnd enro'!F854</f>
        <v>1</v>
      </c>
      <c r="G854" s="14">
        <f>'fnd enro'!G854</f>
        <v>11</v>
      </c>
      <c r="H854" s="14">
        <f>'fnd enro'!H854</f>
        <v>4</v>
      </c>
      <c r="I854" s="14">
        <f>'fnd enro'!I854</f>
        <v>3</v>
      </c>
      <c r="J854" s="14">
        <f>'fnd enro'!J854</f>
        <v>0</v>
      </c>
      <c r="K854" s="15">
        <f>'fnd enro'!K854</f>
        <v>0.73340000000000005</v>
      </c>
      <c r="L854" s="14">
        <f>'fnd enro'!L854</f>
        <v>0</v>
      </c>
      <c r="M854" s="14">
        <f>'fnd enro'!M854</f>
        <v>4</v>
      </c>
      <c r="N854" s="14">
        <f>'fnd enro'!N854</f>
        <v>0</v>
      </c>
      <c r="O854" s="14">
        <f>'fnd enro'!O854</f>
        <v>0</v>
      </c>
      <c r="P854" s="14">
        <f>'fnd enro'!P854</f>
        <v>15</v>
      </c>
      <c r="Q854" s="14">
        <f>'fnd enro'!R854</f>
        <v>19</v>
      </c>
      <c r="R854" s="15">
        <f t="shared" si="994"/>
        <v>1.0389999999999999</v>
      </c>
      <c r="S854" s="14">
        <f>VALUE('fnd enro'!Q854)</f>
        <v>11</v>
      </c>
      <c r="T854" s="2"/>
      <c r="U854" s="1">
        <f>(($D854*'fnd base rates'!C$107)
+($E854*'fnd base rates'!C$108)
+($F854*'fnd base rates'!C$109)
+($G854*'fnd base rates'!C$110)
+($H854*'fnd base rates'!C$111)
+($I854*'fnd base rates'!C$112)
+($J854*'fnd base rates'!C$113)
+($K854*'fnd base rates'!C$114)
+($M854*'fnd base rates'!C$116)
+($N854*'fnd base rates'!C$117)
+($O854*'fnd base rates'!C$118)
+($P854*VLOOKUP($S854+12,rate_basefnd,3)))
*$R854</f>
        <v>12313.922091385999</v>
      </c>
      <c r="V854" s="1">
        <f>(($D854*'fnd base rates'!D$107)
+($E854*'fnd base rates'!D$108)
+($F854*'fnd base rates'!D$109)
+($G854*'fnd base rates'!D$110)
+($H854*'fnd base rates'!D$111)
+($I854*'fnd base rates'!D$112)
+($J854*'fnd base rates'!D$113)
+($K854*'fnd base rates'!D$114)
+($M854*'fnd base rates'!D$116)
+($N854*'fnd base rates'!D$117)
+($O854*'fnd base rates'!D$118)
+($P854*VLOOKUP($S854+12,rate_basefnd,4)))
*$R854</f>
        <v>22013.604699999996</v>
      </c>
      <c r="W854" s="1">
        <f>(($D854*'fnd base rates'!E$107)
+($E854*'fnd base rates'!E$108)
+($F854*'fnd base rates'!E$109)
+($G854*'fnd base rates'!E$110)
+($H854*'fnd base rates'!E$111)
+($I854*'fnd base rates'!E$112)
+($J854*'fnd base rates'!E$113)
+($K854*'fnd base rates'!E$114)
+($M854*'fnd base rates'!E$116)
+($N854*'fnd base rates'!E$117)
+($O854*'fnd base rates'!E$118)
+($P854*VLOOKUP($S854+12,rate_basefnd,5)))
*$R854</f>
        <v>143494.20903261603</v>
      </c>
      <c r="X854" s="1">
        <f>(($D854*'fnd base rates'!F$107)
+($E854*'fnd base rates'!F$108)
+($F854*'fnd base rates'!F$109)
+($G854*'fnd base rates'!F$110)
+($H854*'fnd base rates'!F$111)
+($I854*'fnd base rates'!F$112)
+($J854*'fnd base rates'!F$113)
+($K854*'fnd base rates'!F$114)
+($M854*'fnd base rates'!F$116)
+($N854*'fnd base rates'!F$117)
+($O854*'fnd base rates'!F$118)
+($P854*VLOOKUP($S854+12,rate_basefnd,6)))
*$R854</f>
        <v>23190.066299292001</v>
      </c>
      <c r="Y854" s="1">
        <f>(($D854*'fnd base rates'!G$107)
+($E854*'fnd base rates'!G$108)
+($F854*'fnd base rates'!G$109)
+($G854*'fnd base rates'!G$110)
+($H854*'fnd base rates'!G$111)
+($I854*'fnd base rates'!G$112)
+($J854*'fnd base rates'!G$113)
+($K854*'fnd base rates'!G$114)
+($M854*'fnd base rates'!G$116)
+($N854*'fnd base rates'!G$117)
+($O854*'fnd base rates'!G$118)
+($P854*VLOOKUP($S854+12,rate_basefnd,7)))
*$R854</f>
        <v>6300.1763599619999</v>
      </c>
      <c r="Z854" s="1">
        <f>(($D854*'fnd base rates'!H$107)
+($E854*'fnd base rates'!H$108)
+($F854*'fnd base rates'!H$109)
+($G854*'fnd base rates'!H$110)
+($H854*'fnd base rates'!H$111)
+($I854*'fnd base rates'!H$112)
+($J854*'fnd base rates'!H$113)
+($K854*'fnd base rates'!H$114)
+($M854*'fnd base rates'!H$116)
+($N854*'fnd base rates'!H$117)
+($O854*'fnd base rates'!H$118)
+($P854*VLOOKUP($S854+12,rate_basefnd,8)))</f>
        <v>11796.379745999999</v>
      </c>
      <c r="AA854" s="1">
        <f>(($D854*'fnd base rates'!I$107)
+($E854*'fnd base rates'!I$108)
+($F854*'fnd base rates'!I$109)
+($G854*'fnd base rates'!I$110)
+($H854*'fnd base rates'!I$111)
+($I854*'fnd base rates'!I$112)
+($J854*'fnd base rates'!I$113)
+($K854*'fnd base rates'!I$114)
+($M854*'fnd base rates'!I$116)
+($N854*'fnd base rates'!I$117)
+($O854*'fnd base rates'!I$118)
+($P854*VLOOKUP($S854+12,rate_basefnd,9)))
*$R854</f>
        <v>9410.6074299999982</v>
      </c>
      <c r="AB854" s="1">
        <f>(($D854*'fnd base rates'!J$107)
+($E854*'fnd base rates'!J$108)
+($F854*'fnd base rates'!J$109)
+($G854*'fnd base rates'!J$110)
+($H854*'fnd base rates'!J$111)
+($I854*'fnd base rates'!J$112)
+($J854*'fnd base rates'!J$113)
+($K854*'fnd base rates'!J$114)
+($M854*'fnd base rates'!J$116)
+($N854*'fnd base rates'!J$117)
+($O854*'fnd base rates'!J$118)
+($P854*VLOOKUP($S854+12,rate_basefnd,10)))
*$R854</f>
        <v>17456.571479999999</v>
      </c>
      <c r="AC854" s="1">
        <f>(($D854*'fnd base rates'!K$107)
+($E854*'fnd base rates'!K$108)
+($F854*'fnd base rates'!K$109)
+($G854*'fnd base rates'!K$110)
+($H854*'fnd base rates'!K$111)
+($I854*'fnd base rates'!K$112)
+($J854*'fnd base rates'!K$113)
+($K854*'fnd base rates'!K$114)
+($M854*'fnd base rates'!K$116)
+($N854*'fnd base rates'!K$117)
+($O854*'fnd base rates'!K$118)
+($P854*VLOOKUP($S854+12,rate_basefnd,11)))
*$R854</f>
        <v>23476.348091079992</v>
      </c>
      <c r="AD854" s="1">
        <f>(($D854*'fnd base rates'!L$107)
+($E854*'fnd base rates'!L$108)
+($F854*'fnd base rates'!L$109)
+($G854*'fnd base rates'!L$110)
+($H854*'fnd base rates'!L$111)
+($I854*'fnd base rates'!L$112)
+($J854*'fnd base rates'!L$113)
+($K854*'fnd base rates'!L$114)
+($M854*'fnd base rates'!L$116)
+($N854*'fnd base rates'!L$117)
+($O854*'fnd base rates'!L$118)
+($P854*VLOOKUP($S854+12,rate_basefnd,12)))</f>
        <v>38007.666920000003</v>
      </c>
      <c r="AE854" s="1">
        <f>(($D854*'fnd base rates'!M$107)
+($E854*'fnd base rates'!M$108)
+($F854*'fnd base rates'!M$109)
+($G854*'fnd base rates'!M$110)
+($H854*'fnd base rates'!M$111)
+($I854*'fnd base rates'!M$112)
+($J854*'fnd base rates'!M$113)
+($K854*'fnd base rates'!M$114)
+($M854*'fnd base rates'!M$116)
+($N854*'fnd base rates'!M$117)
+($O854*'fnd base rates'!M$118)
+($P854*VLOOKUP($S854+12,rate_basefnd,13)))</f>
        <v>0</v>
      </c>
      <c r="AF854" s="4">
        <f t="shared" si="995"/>
        <v>307459.55215033598</v>
      </c>
      <c r="AH854" s="269">
        <f t="shared" si="996"/>
        <v>494093163</v>
      </c>
      <c r="AI854" s="4" t="str">
        <f t="shared" si="997"/>
        <v>494</v>
      </c>
      <c r="AJ854" s="2" t="str">
        <f t="shared" si="998"/>
        <v>093</v>
      </c>
      <c r="AK854" s="2" t="str">
        <f t="shared" si="999"/>
        <v>163</v>
      </c>
      <c r="AL854" s="4">
        <f t="shared" si="1000"/>
        <v>1</v>
      </c>
      <c r="AM854" s="4">
        <f t="shared" si="991"/>
        <v>19</v>
      </c>
      <c r="AN854" s="4">
        <f t="shared" si="1001"/>
        <v>307459.55215033598</v>
      </c>
      <c r="AO854" s="4">
        <f t="shared" si="1002"/>
        <v>16182</v>
      </c>
      <c r="AP854" s="4">
        <f t="shared" si="992"/>
        <v>0</v>
      </c>
      <c r="AQ854" s="4">
        <v>16182</v>
      </c>
      <c r="AW854" s="4">
        <v>16182</v>
      </c>
      <c r="AX854" s="5">
        <f t="shared" si="1003"/>
        <v>0</v>
      </c>
      <c r="AY854" s="4">
        <v>16182</v>
      </c>
      <c r="AZ854" s="5"/>
      <c r="BB854" s="5">
        <f t="shared" ref="BB854" si="1015">BC854-BA854</f>
        <v>0</v>
      </c>
    </row>
    <row r="855" spans="1:54" s="4" customFormat="1">
      <c r="A855" s="269">
        <v>494</v>
      </c>
      <c r="B855" s="2">
        <v>494093165</v>
      </c>
      <c r="C855" s="9" t="s">
        <v>1074</v>
      </c>
      <c r="D855" s="14">
        <f>'fnd enro'!D855</f>
        <v>0</v>
      </c>
      <c r="E855" s="14">
        <f>'fnd enro'!E855</f>
        <v>0</v>
      </c>
      <c r="F855" s="14">
        <f>'fnd enro'!F855</f>
        <v>1</v>
      </c>
      <c r="G855" s="14">
        <f>'fnd enro'!G855</f>
        <v>17</v>
      </c>
      <c r="H855" s="14">
        <f>'fnd enro'!H855</f>
        <v>15</v>
      </c>
      <c r="I855" s="14">
        <f>'fnd enro'!I855</f>
        <v>18</v>
      </c>
      <c r="J855" s="14">
        <f>'fnd enro'!J855</f>
        <v>0</v>
      </c>
      <c r="K855" s="15">
        <f>'fnd enro'!K855</f>
        <v>1.9685999999999999</v>
      </c>
      <c r="L855" s="14">
        <f>'fnd enro'!L855</f>
        <v>0</v>
      </c>
      <c r="M855" s="14">
        <f>'fnd enro'!M855</f>
        <v>3</v>
      </c>
      <c r="N855" s="14">
        <f>'fnd enro'!N855</f>
        <v>2</v>
      </c>
      <c r="O855" s="14">
        <f>'fnd enro'!O855</f>
        <v>1</v>
      </c>
      <c r="P855" s="14">
        <f>'fnd enro'!P855</f>
        <v>31</v>
      </c>
      <c r="Q855" s="14">
        <f>'fnd enro'!R855</f>
        <v>51</v>
      </c>
      <c r="R855" s="15">
        <f t="shared" si="994"/>
        <v>1.0389999999999999</v>
      </c>
      <c r="S855" s="14">
        <f>VALUE('fnd enro'!Q855)</f>
        <v>10</v>
      </c>
      <c r="T855" s="2"/>
      <c r="U855" s="1">
        <f>(($D855*'fnd base rates'!C$107)
+($E855*'fnd base rates'!C$108)
+($F855*'fnd base rates'!C$109)
+($G855*'fnd base rates'!C$110)
+($H855*'fnd base rates'!C$111)
+($I855*'fnd base rates'!C$112)
+($J855*'fnd base rates'!C$113)
+($K855*'fnd base rates'!C$114)
+($M855*'fnd base rates'!C$116)
+($N855*'fnd base rates'!C$117)
+($O855*'fnd base rates'!C$118)
+($P855*VLOOKUP($S855+12,rate_basefnd,3)))
*$R855</f>
        <v>31621.745403194</v>
      </c>
      <c r="V855" s="1">
        <f>(($D855*'fnd base rates'!D$107)
+($E855*'fnd base rates'!D$108)
+($F855*'fnd base rates'!D$109)
+($G855*'fnd base rates'!D$110)
+($H855*'fnd base rates'!D$111)
+($I855*'fnd base rates'!D$112)
+($J855*'fnd base rates'!D$113)
+($K855*'fnd base rates'!D$114)
+($M855*'fnd base rates'!D$116)
+($N855*'fnd base rates'!D$117)
+($O855*'fnd base rates'!D$118)
+($P855*VLOOKUP($S855+12,rate_basefnd,4)))
*$R855</f>
        <v>53766.109660000002</v>
      </c>
      <c r="W855" s="1">
        <f>(($D855*'fnd base rates'!E$107)
+($E855*'fnd base rates'!E$108)
+($F855*'fnd base rates'!E$109)
+($G855*'fnd base rates'!E$110)
+($H855*'fnd base rates'!E$111)
+($I855*'fnd base rates'!E$112)
+($J855*'fnd base rates'!E$113)
+($K855*'fnd base rates'!E$114)
+($M855*'fnd base rates'!E$116)
+($N855*'fnd base rates'!E$117)
+($O855*'fnd base rates'!E$118)
+($P855*VLOOKUP($S855+12,rate_basefnd,5)))
*$R855</f>
        <v>344360.46542386402</v>
      </c>
      <c r="X855" s="1">
        <f>(($D855*'fnd base rates'!F$107)
+($E855*'fnd base rates'!F$108)
+($F855*'fnd base rates'!F$109)
+($G855*'fnd base rates'!F$110)
+($H855*'fnd base rates'!F$111)
+($I855*'fnd base rates'!F$112)
+($J855*'fnd base rates'!F$113)
+($K855*'fnd base rates'!F$114)
+($M855*'fnd base rates'!F$116)
+($N855*'fnd base rates'!F$117)
+($O855*'fnd base rates'!F$118)
+($P855*VLOOKUP($S855+12,rate_basefnd,6)))
*$R855</f>
        <v>56550.377195467983</v>
      </c>
      <c r="Y855" s="1">
        <f>(($D855*'fnd base rates'!G$107)
+($E855*'fnd base rates'!G$108)
+($F855*'fnd base rates'!G$109)
+($G855*'fnd base rates'!G$110)
+($H855*'fnd base rates'!G$111)
+($I855*'fnd base rates'!G$112)
+($J855*'fnd base rates'!G$113)
+($K855*'fnd base rates'!G$114)
+($M855*'fnd base rates'!G$116)
+($N855*'fnd base rates'!G$117)
+($O855*'fnd base rates'!G$118)
+($P855*VLOOKUP($S855+12,rate_basefnd,7)))
*$R855</f>
        <v>14675.144979897997</v>
      </c>
      <c r="Z855" s="1">
        <f>(($D855*'fnd base rates'!H$107)
+($E855*'fnd base rates'!H$108)
+($F855*'fnd base rates'!H$109)
+($G855*'fnd base rates'!H$110)
+($H855*'fnd base rates'!H$111)
+($I855*'fnd base rates'!H$112)
+($J855*'fnd base rates'!H$113)
+($K855*'fnd base rates'!H$114)
+($M855*'fnd base rates'!H$116)
+($N855*'fnd base rates'!H$117)
+($O855*'fnd base rates'!H$118)
+($P855*VLOOKUP($S855+12,rate_basefnd,8)))</f>
        <v>33795.295633999995</v>
      </c>
      <c r="AA855" s="1">
        <f>(($D855*'fnd base rates'!I$107)
+($E855*'fnd base rates'!I$108)
+($F855*'fnd base rates'!I$109)
+($G855*'fnd base rates'!I$110)
+($H855*'fnd base rates'!I$111)
+($I855*'fnd base rates'!I$112)
+($J855*'fnd base rates'!I$113)
+($K855*'fnd base rates'!I$114)
+($M855*'fnd base rates'!I$116)
+($N855*'fnd base rates'!I$117)
+($O855*'fnd base rates'!I$118)
+($P855*VLOOKUP($S855+12,rate_basefnd,9)))
*$R855</f>
        <v>24612.943729999999</v>
      </c>
      <c r="AB855" s="1">
        <f>(($D855*'fnd base rates'!J$107)
+($E855*'fnd base rates'!J$108)
+($F855*'fnd base rates'!J$109)
+($G855*'fnd base rates'!J$110)
+($H855*'fnd base rates'!J$111)
+($I855*'fnd base rates'!J$112)
+($J855*'fnd base rates'!J$113)
+($K855*'fnd base rates'!J$114)
+($M855*'fnd base rates'!J$116)
+($N855*'fnd base rates'!J$117)
+($O855*'fnd base rates'!J$118)
+($P855*VLOOKUP($S855+12,rate_basefnd,10)))
*$R855</f>
        <v>42425.933770000003</v>
      </c>
      <c r="AC855" s="1">
        <f>(($D855*'fnd base rates'!K$107)
+($E855*'fnd base rates'!K$108)
+($F855*'fnd base rates'!K$109)
+($G855*'fnd base rates'!K$110)
+($H855*'fnd base rates'!K$111)
+($I855*'fnd base rates'!K$112)
+($J855*'fnd base rates'!K$113)
+($K855*'fnd base rates'!K$114)
+($M855*'fnd base rates'!K$116)
+($N855*'fnd base rates'!K$117)
+($O855*'fnd base rates'!K$118)
+($P855*VLOOKUP($S855+12,rate_basefnd,11)))
*$R855</f>
        <v>62430.417811319989</v>
      </c>
      <c r="AD855" s="1">
        <f>(($D855*'fnd base rates'!L$107)
+($E855*'fnd base rates'!L$108)
+($F855*'fnd base rates'!L$109)
+($G855*'fnd base rates'!L$110)
+($H855*'fnd base rates'!L$111)
+($I855*'fnd base rates'!L$112)
+($J855*'fnd base rates'!L$113)
+($K855*'fnd base rates'!L$114)
+($M855*'fnd base rates'!L$116)
+($N855*'fnd base rates'!L$117)
+($O855*'fnd base rates'!L$118)
+($P855*VLOOKUP($S855+12,rate_basefnd,12)))</f>
        <v>93453.270679999987</v>
      </c>
      <c r="AE855" s="1">
        <f>(($D855*'fnd base rates'!M$107)
+($E855*'fnd base rates'!M$108)
+($F855*'fnd base rates'!M$109)
+($G855*'fnd base rates'!M$110)
+($H855*'fnd base rates'!M$111)
+($I855*'fnd base rates'!M$112)
+($J855*'fnd base rates'!M$113)
+($K855*'fnd base rates'!M$114)
+($M855*'fnd base rates'!M$116)
+($N855*'fnd base rates'!M$117)
+($O855*'fnd base rates'!M$118)
+($P855*VLOOKUP($S855+12,rate_basefnd,13)))</f>
        <v>0</v>
      </c>
      <c r="AF855" s="4">
        <f t="shared" si="995"/>
        <v>757691.70428774401</v>
      </c>
      <c r="AH855" s="269">
        <f t="shared" si="996"/>
        <v>494093165</v>
      </c>
      <c r="AI855" s="4" t="str">
        <f t="shared" si="997"/>
        <v>494</v>
      </c>
      <c r="AJ855" s="2" t="str">
        <f t="shared" si="998"/>
        <v>093</v>
      </c>
      <c r="AK855" s="2" t="str">
        <f t="shared" si="999"/>
        <v>165</v>
      </c>
      <c r="AL855" s="4">
        <f t="shared" si="1000"/>
        <v>1</v>
      </c>
      <c r="AM855" s="4">
        <f t="shared" si="991"/>
        <v>51</v>
      </c>
      <c r="AN855" s="4">
        <f t="shared" si="1001"/>
        <v>757691.70428774401</v>
      </c>
      <c r="AO855" s="4">
        <f t="shared" si="1002"/>
        <v>14857</v>
      </c>
      <c r="AP855" s="4">
        <f t="shared" si="992"/>
        <v>0</v>
      </c>
      <c r="AQ855" s="4">
        <v>14857</v>
      </c>
      <c r="AW855" s="4">
        <v>14857</v>
      </c>
      <c r="AX855" s="5">
        <f t="shared" si="1003"/>
        <v>0</v>
      </c>
      <c r="AY855" s="4">
        <v>14857</v>
      </c>
      <c r="AZ855" s="5"/>
      <c r="BB855" s="5">
        <f t="shared" ref="BB855" si="1016">BC855-BA855</f>
        <v>0</v>
      </c>
    </row>
    <row r="856" spans="1:54" s="4" customFormat="1">
      <c r="A856" s="269">
        <v>494</v>
      </c>
      <c r="B856" s="2">
        <v>494093176</v>
      </c>
      <c r="C856" s="9" t="s">
        <v>1074</v>
      </c>
      <c r="D856" s="14">
        <f>'fnd enro'!D856</f>
        <v>0</v>
      </c>
      <c r="E856" s="14">
        <f>'fnd enro'!E856</f>
        <v>0</v>
      </c>
      <c r="F856" s="14">
        <f>'fnd enro'!F856</f>
        <v>1</v>
      </c>
      <c r="G856" s="14">
        <f>'fnd enro'!G856</f>
        <v>5</v>
      </c>
      <c r="H856" s="14">
        <f>'fnd enro'!H856</f>
        <v>2</v>
      </c>
      <c r="I856" s="14">
        <f>'fnd enro'!I856</f>
        <v>1</v>
      </c>
      <c r="J856" s="14">
        <f>'fnd enro'!J856</f>
        <v>0</v>
      </c>
      <c r="K856" s="15">
        <f>'fnd enro'!K856</f>
        <v>0.34739999999999999</v>
      </c>
      <c r="L856" s="14">
        <f>'fnd enro'!L856</f>
        <v>0</v>
      </c>
      <c r="M856" s="14">
        <f>'fnd enro'!M856</f>
        <v>2</v>
      </c>
      <c r="N856" s="14">
        <f>'fnd enro'!N856</f>
        <v>0</v>
      </c>
      <c r="O856" s="14">
        <f>'fnd enro'!O856</f>
        <v>0</v>
      </c>
      <c r="P856" s="14">
        <f>'fnd enro'!P856</f>
        <v>9</v>
      </c>
      <c r="Q856" s="14">
        <f>'fnd enro'!R856</f>
        <v>9</v>
      </c>
      <c r="R856" s="15">
        <f t="shared" si="994"/>
        <v>1.0389999999999999</v>
      </c>
      <c r="S856" s="14">
        <f>VALUE('fnd enro'!Q856)</f>
        <v>8</v>
      </c>
      <c r="T856" s="2"/>
      <c r="U856" s="1">
        <f>(($D856*'fnd base rates'!C$107)
+($E856*'fnd base rates'!C$108)
+($F856*'fnd base rates'!C$109)
+($G856*'fnd base rates'!C$110)
+($H856*'fnd base rates'!C$111)
+($I856*'fnd base rates'!C$112)
+($J856*'fnd base rates'!C$113)
+($K856*'fnd base rates'!C$114)
+($M856*'fnd base rates'!C$116)
+($N856*'fnd base rates'!C$117)
+($O856*'fnd base rates'!C$118)
+($P856*VLOOKUP($S856+12,rate_basefnd,3)))
*$R856</f>
        <v>5901.8027264459997</v>
      </c>
      <c r="V856" s="1">
        <f>(($D856*'fnd base rates'!D$107)
+($E856*'fnd base rates'!D$108)
+($F856*'fnd base rates'!D$109)
+($G856*'fnd base rates'!D$110)
+($H856*'fnd base rates'!D$111)
+($I856*'fnd base rates'!D$112)
+($J856*'fnd base rates'!D$113)
+($K856*'fnd base rates'!D$114)
+($M856*'fnd base rates'!D$116)
+($N856*'fnd base rates'!D$117)
+($O856*'fnd base rates'!D$118)
+($P856*VLOOKUP($S856+12,rate_basefnd,4)))
*$R856</f>
        <v>10720.90072</v>
      </c>
      <c r="W856" s="1">
        <f>(($D856*'fnd base rates'!E$107)
+($E856*'fnd base rates'!E$108)
+($F856*'fnd base rates'!E$109)
+($G856*'fnd base rates'!E$110)
+($H856*'fnd base rates'!E$111)
+($I856*'fnd base rates'!E$112)
+($J856*'fnd base rates'!E$113)
+($K856*'fnd base rates'!E$114)
+($M856*'fnd base rates'!E$116)
+($N856*'fnd base rates'!E$117)
+($O856*'fnd base rates'!E$118)
+($P856*VLOOKUP($S856+12,rate_basefnd,5)))
*$R856</f>
        <v>70284.415705976004</v>
      </c>
      <c r="X856" s="1">
        <f>(($D856*'fnd base rates'!F$107)
+($E856*'fnd base rates'!F$108)
+($F856*'fnd base rates'!F$109)
+($G856*'fnd base rates'!F$110)
+($H856*'fnd base rates'!F$111)
+($I856*'fnd base rates'!F$112)
+($J856*'fnd base rates'!F$113)
+($K856*'fnd base rates'!F$114)
+($M856*'fnd base rates'!F$116)
+($N856*'fnd base rates'!F$117)
+($O856*'fnd base rates'!F$118)
+($P856*VLOOKUP($S856+12,rate_basefnd,6)))
*$R856</f>
        <v>11134.295658612</v>
      </c>
      <c r="Y856" s="1">
        <f>(($D856*'fnd base rates'!G$107)
+($E856*'fnd base rates'!G$108)
+($F856*'fnd base rates'!G$109)
+($G856*'fnd base rates'!G$110)
+($H856*'fnd base rates'!G$111)
+($I856*'fnd base rates'!G$112)
+($J856*'fnd base rates'!G$113)
+($K856*'fnd base rates'!G$114)
+($M856*'fnd base rates'!G$116)
+($N856*'fnd base rates'!G$117)
+($O856*'fnd base rates'!G$118)
+($P856*VLOOKUP($S856+12,rate_basefnd,7)))
*$R856</f>
        <v>3117.789159982</v>
      </c>
      <c r="Z856" s="1">
        <f>(($D856*'fnd base rates'!H$107)
+($E856*'fnd base rates'!H$108)
+($F856*'fnd base rates'!H$109)
+($G856*'fnd base rates'!H$110)
+($H856*'fnd base rates'!H$111)
+($I856*'fnd base rates'!H$112)
+($J856*'fnd base rates'!H$113)
+($K856*'fnd base rates'!H$114)
+($M856*'fnd base rates'!H$116)
+($N856*'fnd base rates'!H$117)
+($O856*'fnd base rates'!H$118)
+($P856*VLOOKUP($S856+12,rate_basefnd,8)))</f>
        <v>5492.0104060000003</v>
      </c>
      <c r="AA856" s="1">
        <f>(($D856*'fnd base rates'!I$107)
+($E856*'fnd base rates'!I$108)
+($F856*'fnd base rates'!I$109)
+($G856*'fnd base rates'!I$110)
+($H856*'fnd base rates'!I$111)
+($I856*'fnd base rates'!I$112)
+($J856*'fnd base rates'!I$113)
+($K856*'fnd base rates'!I$114)
+($M856*'fnd base rates'!I$116)
+($N856*'fnd base rates'!I$117)
+($O856*'fnd base rates'!I$118)
+($P856*VLOOKUP($S856+12,rate_basefnd,9)))
*$R856</f>
        <v>4528.0866799999994</v>
      </c>
      <c r="AB856" s="1">
        <f>(($D856*'fnd base rates'!J$107)
+($E856*'fnd base rates'!J$108)
+($F856*'fnd base rates'!J$109)
+($G856*'fnd base rates'!J$110)
+($H856*'fnd base rates'!J$111)
+($I856*'fnd base rates'!J$112)
+($J856*'fnd base rates'!J$113)
+($K856*'fnd base rates'!J$114)
+($M856*'fnd base rates'!J$116)
+($N856*'fnd base rates'!J$117)
+($O856*'fnd base rates'!J$118)
+($P856*VLOOKUP($S856+12,rate_basefnd,10)))
*$R856</f>
        <v>8632.9367099999981</v>
      </c>
      <c r="AC856" s="1">
        <f>(($D856*'fnd base rates'!K$107)
+($E856*'fnd base rates'!K$108)
+($F856*'fnd base rates'!K$109)
+($G856*'fnd base rates'!K$110)
+($H856*'fnd base rates'!K$111)
+($I856*'fnd base rates'!K$112)
+($J856*'fnd base rates'!K$113)
+($K856*'fnd base rates'!K$114)
+($M856*'fnd base rates'!K$116)
+($N856*'fnd base rates'!K$117)
+($O856*'fnd base rates'!K$118)
+($P856*VLOOKUP($S856+12,rate_basefnd,11)))
*$R856</f>
        <v>11140.717937879996</v>
      </c>
      <c r="AD856" s="1">
        <f>(($D856*'fnd base rates'!L$107)
+($E856*'fnd base rates'!L$108)
+($F856*'fnd base rates'!L$109)
+($G856*'fnd base rates'!L$110)
+($H856*'fnd base rates'!L$111)
+($I856*'fnd base rates'!L$112)
+($J856*'fnd base rates'!L$113)
+($K856*'fnd base rates'!L$114)
+($M856*'fnd base rates'!L$116)
+($N856*'fnd base rates'!L$117)
+($O856*'fnd base rates'!L$118)
+($P856*VLOOKUP($S856+12,rate_basefnd,12)))</f>
        <v>18488.770120000001</v>
      </c>
      <c r="AE856" s="1">
        <f>(($D856*'fnd base rates'!M$107)
+($E856*'fnd base rates'!M$108)
+($F856*'fnd base rates'!M$109)
+($G856*'fnd base rates'!M$110)
+($H856*'fnd base rates'!M$111)
+($I856*'fnd base rates'!M$112)
+($J856*'fnd base rates'!M$113)
+($K856*'fnd base rates'!M$114)
+($M856*'fnd base rates'!M$116)
+($N856*'fnd base rates'!M$117)
+($O856*'fnd base rates'!M$118)
+($P856*VLOOKUP($S856+12,rate_basefnd,13)))</f>
        <v>0</v>
      </c>
      <c r="AF856" s="4">
        <f t="shared" si="995"/>
        <v>149441.72582489598</v>
      </c>
      <c r="AH856" s="269">
        <f t="shared" si="996"/>
        <v>494093176</v>
      </c>
      <c r="AI856" s="4" t="str">
        <f t="shared" si="997"/>
        <v>494</v>
      </c>
      <c r="AJ856" s="2" t="str">
        <f t="shared" si="998"/>
        <v>093</v>
      </c>
      <c r="AK856" s="2" t="str">
        <f t="shared" si="999"/>
        <v>176</v>
      </c>
      <c r="AL856" s="4">
        <f t="shared" si="1000"/>
        <v>1</v>
      </c>
      <c r="AM856" s="4">
        <f t="shared" si="991"/>
        <v>9</v>
      </c>
      <c r="AN856" s="4">
        <f t="shared" si="1001"/>
        <v>149441.72582489598</v>
      </c>
      <c r="AO856" s="4">
        <f t="shared" si="1002"/>
        <v>16605</v>
      </c>
      <c r="AP856" s="4">
        <f t="shared" si="992"/>
        <v>0</v>
      </c>
      <c r="AQ856" s="4">
        <v>16605</v>
      </c>
      <c r="AW856" s="4">
        <v>16605</v>
      </c>
      <c r="AX856" s="5">
        <f t="shared" si="1003"/>
        <v>0</v>
      </c>
      <c r="AY856" s="4">
        <v>16605</v>
      </c>
      <c r="AZ856" s="5"/>
      <c r="BB856" s="5">
        <f t="shared" ref="BB856" si="1017">BC856-BA856</f>
        <v>0</v>
      </c>
    </row>
    <row r="857" spans="1:54" s="4" customFormat="1">
      <c r="A857" s="269">
        <v>494</v>
      </c>
      <c r="B857" s="2">
        <v>494093178</v>
      </c>
      <c r="C857" s="9" t="s">
        <v>1074</v>
      </c>
      <c r="D857" s="14">
        <f>'fnd enro'!D857</f>
        <v>0</v>
      </c>
      <c r="E857" s="14">
        <f>'fnd enro'!E857</f>
        <v>0</v>
      </c>
      <c r="F857" s="14">
        <f>'fnd enro'!F857</f>
        <v>0</v>
      </c>
      <c r="G857" s="14">
        <f>'fnd enro'!G857</f>
        <v>1</v>
      </c>
      <c r="H857" s="14">
        <f>'fnd enro'!H857</f>
        <v>1</v>
      </c>
      <c r="I857" s="14">
        <f>'fnd enro'!I857</f>
        <v>0</v>
      </c>
      <c r="J857" s="14">
        <f>'fnd enro'!J857</f>
        <v>0</v>
      </c>
      <c r="K857" s="15">
        <f>'fnd enro'!K857</f>
        <v>7.7200000000000005E-2</v>
      </c>
      <c r="L857" s="14">
        <f>'fnd enro'!L857</f>
        <v>0</v>
      </c>
      <c r="M857" s="14">
        <f>'fnd enro'!M857</f>
        <v>0</v>
      </c>
      <c r="N857" s="14">
        <f>'fnd enro'!N857</f>
        <v>0</v>
      </c>
      <c r="O857" s="14">
        <f>'fnd enro'!O857</f>
        <v>0</v>
      </c>
      <c r="P857" s="14">
        <f>'fnd enro'!P857</f>
        <v>0</v>
      </c>
      <c r="Q857" s="14">
        <f>'fnd enro'!R857</f>
        <v>2</v>
      </c>
      <c r="R857" s="15">
        <f t="shared" si="994"/>
        <v>1.0389999999999999</v>
      </c>
      <c r="S857" s="14">
        <f>VALUE('fnd enro'!Q857)</f>
        <v>3</v>
      </c>
      <c r="T857" s="2"/>
      <c r="U857" s="1">
        <f>(($D857*'fnd base rates'!C$107)
+($E857*'fnd base rates'!C$108)
+($F857*'fnd base rates'!C$109)
+($G857*'fnd base rates'!C$110)
+($H857*'fnd base rates'!C$111)
+($I857*'fnd base rates'!C$112)
+($J857*'fnd base rates'!C$113)
+($K857*'fnd base rates'!C$114)
+($M857*'fnd base rates'!C$116)
+($N857*'fnd base rates'!C$117)
+($O857*'fnd base rates'!C$118)
+($P857*VLOOKUP($S857+12,rate_basefnd,3)))
*$R857</f>
        <v>1114.766676988</v>
      </c>
      <c r="V857" s="1">
        <f>(($D857*'fnd base rates'!D$107)
+($E857*'fnd base rates'!D$108)
+($F857*'fnd base rates'!D$109)
+($G857*'fnd base rates'!D$110)
+($H857*'fnd base rates'!D$111)
+($I857*'fnd base rates'!D$112)
+($J857*'fnd base rates'!D$113)
+($K857*'fnd base rates'!D$114)
+($M857*'fnd base rates'!D$116)
+($N857*'fnd base rates'!D$117)
+($O857*'fnd base rates'!D$118)
+($P857*VLOOKUP($S857+12,rate_basefnd,4)))
*$R857</f>
        <v>1589.8362399999999</v>
      </c>
      <c r="W857" s="1">
        <f>(($D857*'fnd base rates'!E$107)
+($E857*'fnd base rates'!E$108)
+($F857*'fnd base rates'!E$109)
+($G857*'fnd base rates'!E$110)
+($H857*'fnd base rates'!E$111)
+($I857*'fnd base rates'!E$112)
+($J857*'fnd base rates'!E$113)
+($K857*'fnd base rates'!E$114)
+($M857*'fnd base rates'!E$116)
+($N857*'fnd base rates'!E$117)
+($O857*'fnd base rates'!E$118)
+($P857*VLOOKUP($S857+12,rate_basefnd,5)))
*$R857</f>
        <v>7626.1672713279995</v>
      </c>
      <c r="X857" s="1">
        <f>(($D857*'fnd base rates'!F$107)
+($E857*'fnd base rates'!F$108)
+($F857*'fnd base rates'!F$109)
+($G857*'fnd base rates'!F$110)
+($H857*'fnd base rates'!F$111)
+($I857*'fnd base rates'!F$112)
+($J857*'fnd base rates'!F$113)
+($K857*'fnd base rates'!F$114)
+($M857*'fnd base rates'!F$116)
+($N857*'fnd base rates'!F$117)
+($O857*'fnd base rates'!F$118)
+($P857*VLOOKUP($S857+12,rate_basefnd,6)))
*$R857</f>
        <v>2330.2929141359996</v>
      </c>
      <c r="Y857" s="1">
        <f>(($D857*'fnd base rates'!G$107)
+($E857*'fnd base rates'!G$108)
+($F857*'fnd base rates'!G$109)
+($G857*'fnd base rates'!G$110)
+($H857*'fnd base rates'!G$111)
+($I857*'fnd base rates'!G$112)
+($J857*'fnd base rates'!G$113)
+($K857*'fnd base rates'!G$114)
+($M857*'fnd base rates'!G$116)
+($N857*'fnd base rates'!G$117)
+($O857*'fnd base rates'!G$118)
+($P857*VLOOKUP($S857+12,rate_basefnd,7)))
*$R857</f>
        <v>337.93117999600003</v>
      </c>
      <c r="Z857" s="1">
        <f>(($D857*'fnd base rates'!H$107)
+($E857*'fnd base rates'!H$108)
+($F857*'fnd base rates'!H$109)
+($G857*'fnd base rates'!H$110)
+($H857*'fnd base rates'!H$111)
+($I857*'fnd base rates'!H$112)
+($J857*'fnd base rates'!H$113)
+($K857*'fnd base rates'!H$114)
+($M857*'fnd base rates'!H$116)
+($N857*'fnd base rates'!H$117)
+($O857*'fnd base rates'!H$118)
+($P857*VLOOKUP($S857+12,rate_basefnd,8)))</f>
        <v>1046.877868</v>
      </c>
      <c r="AA857" s="1">
        <f>(($D857*'fnd base rates'!I$107)
+($E857*'fnd base rates'!I$108)
+($F857*'fnd base rates'!I$109)
+($G857*'fnd base rates'!I$110)
+($H857*'fnd base rates'!I$111)
+($I857*'fnd base rates'!I$112)
+($J857*'fnd base rates'!I$113)
+($K857*'fnd base rates'!I$114)
+($M857*'fnd base rates'!I$116)
+($N857*'fnd base rates'!I$117)
+($O857*'fnd base rates'!I$118)
+($P857*VLOOKUP($S857+12,rate_basefnd,9)))
*$R857</f>
        <v>695.1325599999999</v>
      </c>
      <c r="AB857" s="1">
        <f>(($D857*'fnd base rates'!J$107)
+($E857*'fnd base rates'!J$108)
+($F857*'fnd base rates'!J$109)
+($G857*'fnd base rates'!J$110)
+($H857*'fnd base rates'!J$111)
+($I857*'fnd base rates'!J$112)
+($J857*'fnd base rates'!J$113)
+($K857*'fnd base rates'!J$114)
+($M857*'fnd base rates'!J$116)
+($N857*'fnd base rates'!J$117)
+($O857*'fnd base rates'!J$118)
+($P857*VLOOKUP($S857+12,rate_basefnd,10)))
*$R857</f>
        <v>416.77406999999994</v>
      </c>
      <c r="AC857" s="1">
        <f>(($D857*'fnd base rates'!K$107)
+($E857*'fnd base rates'!K$108)
+($F857*'fnd base rates'!K$109)
+($G857*'fnd base rates'!K$110)
+($H857*'fnd base rates'!K$111)
+($I857*'fnd base rates'!K$112)
+($J857*'fnd base rates'!K$113)
+($K857*'fnd base rates'!K$114)
+($M857*'fnd base rates'!K$116)
+($N857*'fnd base rates'!K$117)
+($O857*'fnd base rates'!K$118)
+($P857*VLOOKUP($S857+12,rate_basefnd,11)))
*$R857</f>
        <v>2371.3821806399997</v>
      </c>
      <c r="AD857" s="1">
        <f>(($D857*'fnd base rates'!L$107)
+($E857*'fnd base rates'!L$108)
+($F857*'fnd base rates'!L$109)
+($G857*'fnd base rates'!L$110)
+($H857*'fnd base rates'!L$111)
+($I857*'fnd base rates'!L$112)
+($J857*'fnd base rates'!L$113)
+($K857*'fnd base rates'!L$114)
+($M857*'fnd base rates'!L$116)
+($N857*'fnd base rates'!L$117)
+($O857*'fnd base rates'!L$118)
+($P857*VLOOKUP($S857+12,rate_basefnd,12)))</f>
        <v>2958.6333599999998</v>
      </c>
      <c r="AE857" s="1">
        <f>(($D857*'fnd base rates'!M$107)
+($E857*'fnd base rates'!M$108)
+($F857*'fnd base rates'!M$109)
+($G857*'fnd base rates'!M$110)
+($H857*'fnd base rates'!M$111)
+($I857*'fnd base rates'!M$112)
+($J857*'fnd base rates'!M$113)
+($K857*'fnd base rates'!M$114)
+($M857*'fnd base rates'!M$116)
+($N857*'fnd base rates'!M$117)
+($O857*'fnd base rates'!M$118)
+($P857*VLOOKUP($S857+12,rate_basefnd,13)))</f>
        <v>0</v>
      </c>
      <c r="AF857" s="4">
        <f t="shared" si="995"/>
        <v>20487.794321087997</v>
      </c>
      <c r="AH857" s="269">
        <f t="shared" si="996"/>
        <v>494093178</v>
      </c>
      <c r="AI857" s="4" t="str">
        <f t="shared" si="997"/>
        <v>494</v>
      </c>
      <c r="AJ857" s="2" t="str">
        <f t="shared" si="998"/>
        <v>093</v>
      </c>
      <c r="AK857" s="2" t="str">
        <f t="shared" si="999"/>
        <v>178</v>
      </c>
      <c r="AL857" s="4">
        <f t="shared" si="1000"/>
        <v>1</v>
      </c>
      <c r="AM857" s="4">
        <f t="shared" si="991"/>
        <v>2</v>
      </c>
      <c r="AN857" s="4">
        <f t="shared" si="1001"/>
        <v>20487.794321087997</v>
      </c>
      <c r="AO857" s="4">
        <f t="shared" si="1002"/>
        <v>10244</v>
      </c>
      <c r="AP857" s="4">
        <f t="shared" si="992"/>
        <v>0</v>
      </c>
      <c r="AQ857" s="4">
        <v>10244</v>
      </c>
      <c r="AW857" s="4">
        <v>10244</v>
      </c>
      <c r="AX857" s="5">
        <f t="shared" si="1003"/>
        <v>0</v>
      </c>
      <c r="AY857" s="4">
        <v>10244</v>
      </c>
      <c r="AZ857" s="5"/>
      <c r="BB857" s="5">
        <f t="shared" ref="BB857" si="1018">BC857-BA857</f>
        <v>0</v>
      </c>
    </row>
    <row r="858" spans="1:54" s="4" customFormat="1">
      <c r="A858" s="269">
        <v>494</v>
      </c>
      <c r="B858" s="2">
        <v>494093181</v>
      </c>
      <c r="C858" s="9" t="s">
        <v>1074</v>
      </c>
      <c r="D858" s="14">
        <f>'fnd enro'!D858</f>
        <v>0</v>
      </c>
      <c r="E858" s="14">
        <f>'fnd enro'!E858</f>
        <v>0</v>
      </c>
      <c r="F858" s="14">
        <f>'fnd enro'!F858</f>
        <v>0</v>
      </c>
      <c r="G858" s="14">
        <f>'fnd enro'!G858</f>
        <v>3</v>
      </c>
      <c r="H858" s="14">
        <f>'fnd enro'!H858</f>
        <v>1</v>
      </c>
      <c r="I858" s="14">
        <f>'fnd enro'!I858</f>
        <v>3</v>
      </c>
      <c r="J858" s="14">
        <f>'fnd enro'!J858</f>
        <v>0</v>
      </c>
      <c r="K858" s="15">
        <f>'fnd enro'!K858</f>
        <v>0.2702</v>
      </c>
      <c r="L858" s="14">
        <f>'fnd enro'!L858</f>
        <v>0</v>
      </c>
      <c r="M858" s="14">
        <f>'fnd enro'!M858</f>
        <v>0</v>
      </c>
      <c r="N858" s="14">
        <f>'fnd enro'!N858</f>
        <v>0</v>
      </c>
      <c r="O858" s="14">
        <f>'fnd enro'!O858</f>
        <v>0</v>
      </c>
      <c r="P858" s="14">
        <f>'fnd enro'!P858</f>
        <v>7</v>
      </c>
      <c r="Q858" s="14">
        <f>'fnd enro'!R858</f>
        <v>7</v>
      </c>
      <c r="R858" s="15">
        <f t="shared" si="994"/>
        <v>1.0389999999999999</v>
      </c>
      <c r="S858" s="14">
        <f>VALUE('fnd enro'!Q858)</f>
        <v>10</v>
      </c>
      <c r="T858" s="2"/>
      <c r="U858" s="1">
        <f>(($D858*'fnd base rates'!C$107)
+($E858*'fnd base rates'!C$108)
+($F858*'fnd base rates'!C$109)
+($G858*'fnd base rates'!C$110)
+($H858*'fnd base rates'!C$111)
+($I858*'fnd base rates'!C$112)
+($J858*'fnd base rates'!C$113)
+($K858*'fnd base rates'!C$114)
+($M858*'fnd base rates'!C$116)
+($N858*'fnd base rates'!C$117)
+($O858*'fnd base rates'!C$118)
+($P858*VLOOKUP($S858+12,rate_basefnd,3)))
*$R858</f>
        <v>4478.5049994580004</v>
      </c>
      <c r="V858" s="1">
        <f>(($D858*'fnd base rates'!D$107)
+($E858*'fnd base rates'!D$108)
+($F858*'fnd base rates'!D$109)
+($G858*'fnd base rates'!D$110)
+($H858*'fnd base rates'!D$111)
+($I858*'fnd base rates'!D$112)
+($J858*'fnd base rates'!D$113)
+($K858*'fnd base rates'!D$114)
+($M858*'fnd base rates'!D$116)
+($N858*'fnd base rates'!D$117)
+($O858*'fnd base rates'!D$118)
+($P858*VLOOKUP($S858+12,rate_basefnd,4)))
*$R858</f>
        <v>8297.6202399999984</v>
      </c>
      <c r="W858" s="1">
        <f>(($D858*'fnd base rates'!E$107)
+($E858*'fnd base rates'!E$108)
+($F858*'fnd base rates'!E$109)
+($G858*'fnd base rates'!E$110)
+($H858*'fnd base rates'!E$111)
+($I858*'fnd base rates'!E$112)
+($J858*'fnd base rates'!E$113)
+($K858*'fnd base rates'!E$114)
+($M858*'fnd base rates'!E$116)
+($N858*'fnd base rates'!E$117)
+($O858*'fnd base rates'!E$118)
+($P858*VLOOKUP($S858+12,rate_basefnd,5)))
*$R858</f>
        <v>57681.594284647996</v>
      </c>
      <c r="X858" s="1">
        <f>(($D858*'fnd base rates'!F$107)
+($E858*'fnd base rates'!F$108)
+($F858*'fnd base rates'!F$109)
+($G858*'fnd base rates'!F$110)
+($H858*'fnd base rates'!F$111)
+($I858*'fnd base rates'!F$112)
+($J858*'fnd base rates'!F$113)
+($K858*'fnd base rates'!F$114)
+($M858*'fnd base rates'!F$116)
+($N858*'fnd base rates'!F$117)
+($O858*'fnd base rates'!F$118)
+($P858*VLOOKUP($S858+12,rate_basefnd,6)))
*$R858</f>
        <v>7686.9115044759992</v>
      </c>
      <c r="Y858" s="1">
        <f>(($D858*'fnd base rates'!G$107)
+($E858*'fnd base rates'!G$108)
+($F858*'fnd base rates'!G$109)
+($G858*'fnd base rates'!G$110)
+($H858*'fnd base rates'!G$111)
+($I858*'fnd base rates'!G$112)
+($J858*'fnd base rates'!G$113)
+($K858*'fnd base rates'!G$114)
+($M858*'fnd base rates'!G$116)
+($N858*'fnd base rates'!G$117)
+($O858*'fnd base rates'!G$118)
+($P858*VLOOKUP($S858+12,rate_basefnd,7)))
*$R858</f>
        <v>2468.9476199859996</v>
      </c>
      <c r="Z858" s="1">
        <f>(($D858*'fnd base rates'!H$107)
+($E858*'fnd base rates'!H$108)
+($F858*'fnd base rates'!H$109)
+($G858*'fnd base rates'!H$110)
+($H858*'fnd base rates'!H$111)
+($I858*'fnd base rates'!H$112)
+($J858*'fnd base rates'!H$113)
+($K858*'fnd base rates'!H$114)
+($M858*'fnd base rates'!H$116)
+($N858*'fnd base rates'!H$117)
+($O858*'fnd base rates'!H$118)
+($P858*VLOOKUP($S858+12,rate_basefnd,8)))</f>
        <v>4768.9525379999995</v>
      </c>
      <c r="AA858" s="1">
        <f>(($D858*'fnd base rates'!I$107)
+($E858*'fnd base rates'!I$108)
+($F858*'fnd base rates'!I$109)
+($G858*'fnd base rates'!I$110)
+($H858*'fnd base rates'!I$111)
+($I858*'fnd base rates'!I$112)
+($J858*'fnd base rates'!I$113)
+($K858*'fnd base rates'!I$114)
+($M858*'fnd base rates'!I$116)
+($N858*'fnd base rates'!I$117)
+($O858*'fnd base rates'!I$118)
+($P858*VLOOKUP($S858+12,rate_basefnd,9)))
*$R858</f>
        <v>3739.7869899999996</v>
      </c>
      <c r="AB858" s="1">
        <f>(($D858*'fnd base rates'!J$107)
+($E858*'fnd base rates'!J$108)
+($F858*'fnd base rates'!J$109)
+($G858*'fnd base rates'!J$110)
+($H858*'fnd base rates'!J$111)
+($I858*'fnd base rates'!J$112)
+($J858*'fnd base rates'!J$113)
+($K858*'fnd base rates'!J$114)
+($M858*'fnd base rates'!J$116)
+($N858*'fnd base rates'!J$117)
+($O858*'fnd base rates'!J$118)
+($P858*VLOOKUP($S858+12,rate_basefnd,10)))
*$R858</f>
        <v>8135.6297499999991</v>
      </c>
      <c r="AC858" s="1">
        <f>(($D858*'fnd base rates'!K$107)
+($E858*'fnd base rates'!K$108)
+($F858*'fnd base rates'!K$109)
+($G858*'fnd base rates'!K$110)
+($H858*'fnd base rates'!K$111)
+($I858*'fnd base rates'!K$112)
+($J858*'fnd base rates'!K$113)
+($K858*'fnd base rates'!K$114)
+($M858*'fnd base rates'!K$116)
+($N858*'fnd base rates'!K$117)
+($O858*'fnd base rates'!K$118)
+($P858*VLOOKUP($S858+12,rate_basefnd,11)))
*$R858</f>
        <v>8242.3549572399988</v>
      </c>
      <c r="AD858" s="1">
        <f>(($D858*'fnd base rates'!L$107)
+($E858*'fnd base rates'!L$108)
+($F858*'fnd base rates'!L$109)
+($G858*'fnd base rates'!L$110)
+($H858*'fnd base rates'!L$111)
+($I858*'fnd base rates'!L$112)
+($J858*'fnd base rates'!L$113)
+($K858*'fnd base rates'!L$114)
+($M858*'fnd base rates'!L$116)
+($N858*'fnd base rates'!L$117)
+($O858*'fnd base rates'!L$118)
+($P858*VLOOKUP($S858+12,rate_basefnd,12)))</f>
        <v>14112.126760000003</v>
      </c>
      <c r="AE858" s="1">
        <f>(($D858*'fnd base rates'!M$107)
+($E858*'fnd base rates'!M$108)
+($F858*'fnd base rates'!M$109)
+($G858*'fnd base rates'!M$110)
+($H858*'fnd base rates'!M$111)
+($I858*'fnd base rates'!M$112)
+($J858*'fnd base rates'!M$113)
+($K858*'fnd base rates'!M$114)
+($M858*'fnd base rates'!M$116)
+($N858*'fnd base rates'!M$117)
+($O858*'fnd base rates'!M$118)
+($P858*VLOOKUP($S858+12,rate_basefnd,13)))</f>
        <v>0</v>
      </c>
      <c r="AF858" s="4">
        <f t="shared" si="995"/>
        <v>119612.42964380796</v>
      </c>
      <c r="AH858" s="269">
        <f t="shared" si="996"/>
        <v>494093181</v>
      </c>
      <c r="AI858" s="4" t="str">
        <f t="shared" si="997"/>
        <v>494</v>
      </c>
      <c r="AJ858" s="2" t="str">
        <f t="shared" si="998"/>
        <v>093</v>
      </c>
      <c r="AK858" s="2" t="str">
        <f t="shared" si="999"/>
        <v>181</v>
      </c>
      <c r="AL858" s="4">
        <f t="shared" si="1000"/>
        <v>1</v>
      </c>
      <c r="AM858" s="4">
        <f t="shared" si="991"/>
        <v>7</v>
      </c>
      <c r="AN858" s="4">
        <f t="shared" si="1001"/>
        <v>119612.42964380796</v>
      </c>
      <c r="AO858" s="4">
        <f t="shared" si="1002"/>
        <v>17087</v>
      </c>
      <c r="AP858" s="4">
        <f t="shared" si="992"/>
        <v>0</v>
      </c>
      <c r="AQ858" s="4">
        <v>17087</v>
      </c>
      <c r="AW858" s="4">
        <v>17087</v>
      </c>
      <c r="AX858" s="5">
        <f t="shared" si="1003"/>
        <v>0</v>
      </c>
      <c r="AY858" s="4">
        <v>17087</v>
      </c>
      <c r="AZ858" s="5"/>
      <c r="BB858" s="5">
        <f t="shared" ref="BB858" si="1019">BC858-BA858</f>
        <v>0</v>
      </c>
    </row>
    <row r="859" spans="1:54" s="4" customFormat="1">
      <c r="A859" s="269">
        <v>494</v>
      </c>
      <c r="B859" s="2">
        <v>494093229</v>
      </c>
      <c r="C859" s="9" t="s">
        <v>1074</v>
      </c>
      <c r="D859" s="14">
        <f>'fnd enro'!D859</f>
        <v>0</v>
      </c>
      <c r="E859" s="14">
        <f>'fnd enro'!E859</f>
        <v>0</v>
      </c>
      <c r="F859" s="14">
        <f>'fnd enro'!F859</f>
        <v>0</v>
      </c>
      <c r="G859" s="14">
        <f>'fnd enro'!G859</f>
        <v>2</v>
      </c>
      <c r="H859" s="14">
        <f>'fnd enro'!H859</f>
        <v>0</v>
      </c>
      <c r="I859" s="14">
        <f>'fnd enro'!I859</f>
        <v>2</v>
      </c>
      <c r="J859" s="14">
        <f>'fnd enro'!J859</f>
        <v>0</v>
      </c>
      <c r="K859" s="15">
        <f>'fnd enro'!K859</f>
        <v>0.15440000000000001</v>
      </c>
      <c r="L859" s="14">
        <f>'fnd enro'!L859</f>
        <v>0</v>
      </c>
      <c r="M859" s="14">
        <f>'fnd enro'!M859</f>
        <v>1</v>
      </c>
      <c r="N859" s="14">
        <f>'fnd enro'!N859</f>
        <v>0</v>
      </c>
      <c r="O859" s="14">
        <f>'fnd enro'!O859</f>
        <v>1</v>
      </c>
      <c r="P859" s="14">
        <f>'fnd enro'!P859</f>
        <v>4</v>
      </c>
      <c r="Q859" s="14">
        <f>'fnd enro'!R859</f>
        <v>4</v>
      </c>
      <c r="R859" s="15">
        <f t="shared" si="994"/>
        <v>1.0389999999999999</v>
      </c>
      <c r="S859" s="14">
        <f>VALUE('fnd enro'!Q859)</f>
        <v>9</v>
      </c>
      <c r="T859" s="2"/>
      <c r="U859" s="1">
        <f>(($D859*'fnd base rates'!C$107)
+($E859*'fnd base rates'!C$108)
+($F859*'fnd base rates'!C$109)
+($G859*'fnd base rates'!C$110)
+($H859*'fnd base rates'!C$111)
+($I859*'fnd base rates'!C$112)
+($J859*'fnd base rates'!C$113)
+($K859*'fnd base rates'!C$114)
+($M859*'fnd base rates'!C$116)
+($N859*'fnd base rates'!C$117)
+($O859*'fnd base rates'!C$118)
+($P859*VLOOKUP($S859+12,rate_basefnd,3)))
*$R859</f>
        <v>2753.012723976</v>
      </c>
      <c r="V859" s="1">
        <f>(($D859*'fnd base rates'!D$107)
+($E859*'fnd base rates'!D$108)
+($F859*'fnd base rates'!D$109)
+($G859*'fnd base rates'!D$110)
+($H859*'fnd base rates'!D$111)
+($I859*'fnd base rates'!D$112)
+($J859*'fnd base rates'!D$113)
+($K859*'fnd base rates'!D$114)
+($M859*'fnd base rates'!D$116)
+($N859*'fnd base rates'!D$117)
+($O859*'fnd base rates'!D$118)
+($P859*VLOOKUP($S859+12,rate_basefnd,4)))
*$R859</f>
        <v>5036.4901600000003</v>
      </c>
      <c r="W859" s="1">
        <f>(($D859*'fnd base rates'!E$107)
+($E859*'fnd base rates'!E$108)
+($F859*'fnd base rates'!E$109)
+($G859*'fnd base rates'!E$110)
+($H859*'fnd base rates'!E$111)
+($I859*'fnd base rates'!E$112)
+($J859*'fnd base rates'!E$113)
+($K859*'fnd base rates'!E$114)
+($M859*'fnd base rates'!E$116)
+($N859*'fnd base rates'!E$117)
+($O859*'fnd base rates'!E$118)
+($P859*VLOOKUP($S859+12,rate_basefnd,5)))
*$R859</f>
        <v>35388.705212655994</v>
      </c>
      <c r="X859" s="1">
        <f>(($D859*'fnd base rates'!F$107)
+($E859*'fnd base rates'!F$108)
+($F859*'fnd base rates'!F$109)
+($G859*'fnd base rates'!F$110)
+($H859*'fnd base rates'!F$111)
+($I859*'fnd base rates'!F$112)
+($J859*'fnd base rates'!F$113)
+($K859*'fnd base rates'!F$114)
+($M859*'fnd base rates'!F$116)
+($N859*'fnd base rates'!F$117)
+($O859*'fnd base rates'!F$118)
+($P859*VLOOKUP($S859+12,rate_basefnd,6)))
*$R859</f>
        <v>4800.2066482720002</v>
      </c>
      <c r="Y859" s="1">
        <f>(($D859*'fnd base rates'!G$107)
+($E859*'fnd base rates'!G$108)
+($F859*'fnd base rates'!G$109)
+($G859*'fnd base rates'!G$110)
+($H859*'fnd base rates'!G$111)
+($I859*'fnd base rates'!G$112)
+($J859*'fnd base rates'!G$113)
+($K859*'fnd base rates'!G$114)
+($M859*'fnd base rates'!G$116)
+($N859*'fnd base rates'!G$117)
+($O859*'fnd base rates'!G$118)
+($P859*VLOOKUP($S859+12,rate_basefnd,7)))
*$R859</f>
        <v>1477.1287699920001</v>
      </c>
      <c r="Z859" s="1">
        <f>(($D859*'fnd base rates'!H$107)
+($E859*'fnd base rates'!H$108)
+($F859*'fnd base rates'!H$109)
+($G859*'fnd base rates'!H$110)
+($H859*'fnd base rates'!H$111)
+($I859*'fnd base rates'!H$112)
+($J859*'fnd base rates'!H$113)
+($K859*'fnd base rates'!H$114)
+($M859*'fnd base rates'!H$116)
+($N859*'fnd base rates'!H$117)
+($O859*'fnd base rates'!H$118)
+($P859*VLOOKUP($S859+12,rate_basefnd,8)))</f>
        <v>3058.2257359999994</v>
      </c>
      <c r="AA859" s="1">
        <f>(($D859*'fnd base rates'!I$107)
+($E859*'fnd base rates'!I$108)
+($F859*'fnd base rates'!I$109)
+($G859*'fnd base rates'!I$110)
+($H859*'fnd base rates'!I$111)
+($I859*'fnd base rates'!I$112)
+($J859*'fnd base rates'!I$113)
+($K859*'fnd base rates'!I$114)
+($M859*'fnd base rates'!I$116)
+($N859*'fnd base rates'!I$117)
+($O859*'fnd base rates'!I$118)
+($P859*VLOOKUP($S859+12,rate_basefnd,9)))
*$R859</f>
        <v>2267.7941299999998</v>
      </c>
      <c r="AB859" s="1">
        <f>(($D859*'fnd base rates'!J$107)
+($E859*'fnd base rates'!J$108)
+($F859*'fnd base rates'!J$109)
+($G859*'fnd base rates'!J$110)
+($H859*'fnd base rates'!J$111)
+($I859*'fnd base rates'!J$112)
+($J859*'fnd base rates'!J$113)
+($K859*'fnd base rates'!J$114)
+($M859*'fnd base rates'!J$116)
+($N859*'fnd base rates'!J$117)
+($O859*'fnd base rates'!J$118)
+($P859*VLOOKUP($S859+12,rate_basefnd,10)))
*$R859</f>
        <v>4625.0357700000004</v>
      </c>
      <c r="AC859" s="1">
        <f>(($D859*'fnd base rates'!K$107)
+($E859*'fnd base rates'!K$108)
+($F859*'fnd base rates'!K$109)
+($G859*'fnd base rates'!K$110)
+($H859*'fnd base rates'!K$111)
+($I859*'fnd base rates'!K$112)
+($J859*'fnd base rates'!K$113)
+($K859*'fnd base rates'!K$114)
+($M859*'fnd base rates'!K$116)
+($N859*'fnd base rates'!K$117)
+($O859*'fnd base rates'!K$118)
+($P859*VLOOKUP($S859+12,rate_basefnd,11)))
*$R859</f>
        <v>5301.8606512799997</v>
      </c>
      <c r="AD859" s="1">
        <f>(($D859*'fnd base rates'!L$107)
+($E859*'fnd base rates'!L$108)
+($F859*'fnd base rates'!L$109)
+($G859*'fnd base rates'!L$110)
+($H859*'fnd base rates'!L$111)
+($I859*'fnd base rates'!L$112)
+($J859*'fnd base rates'!L$113)
+($K859*'fnd base rates'!L$114)
+($M859*'fnd base rates'!L$116)
+($N859*'fnd base rates'!L$117)
+($O859*'fnd base rates'!L$118)
+($P859*VLOOKUP($S859+12,rate_basefnd,12)))</f>
        <v>8449.8167200000007</v>
      </c>
      <c r="AE859" s="1">
        <f>(($D859*'fnd base rates'!M$107)
+($E859*'fnd base rates'!M$108)
+($F859*'fnd base rates'!M$109)
+($G859*'fnd base rates'!M$110)
+($H859*'fnd base rates'!M$111)
+($I859*'fnd base rates'!M$112)
+($J859*'fnd base rates'!M$113)
+($K859*'fnd base rates'!M$114)
+($M859*'fnd base rates'!M$116)
+($N859*'fnd base rates'!M$117)
+($O859*'fnd base rates'!M$118)
+($P859*VLOOKUP($S859+12,rate_basefnd,13)))</f>
        <v>0</v>
      </c>
      <c r="AF859" s="4">
        <f t="shared" si="995"/>
        <v>73158.276522175991</v>
      </c>
      <c r="AH859" s="269">
        <f t="shared" si="996"/>
        <v>494093229</v>
      </c>
      <c r="AI859" s="4" t="str">
        <f t="shared" si="997"/>
        <v>494</v>
      </c>
      <c r="AJ859" s="2" t="str">
        <f t="shared" si="998"/>
        <v>093</v>
      </c>
      <c r="AK859" s="2" t="str">
        <f t="shared" si="999"/>
        <v>229</v>
      </c>
      <c r="AL859" s="4">
        <f t="shared" si="1000"/>
        <v>1</v>
      </c>
      <c r="AM859" s="4">
        <f t="shared" si="991"/>
        <v>4</v>
      </c>
      <c r="AN859" s="4">
        <f t="shared" si="1001"/>
        <v>73158.276522175991</v>
      </c>
      <c r="AO859" s="4">
        <f t="shared" si="1002"/>
        <v>18290</v>
      </c>
      <c r="AP859" s="4">
        <f t="shared" si="992"/>
        <v>0</v>
      </c>
      <c r="AQ859" s="4">
        <v>18290</v>
      </c>
      <c r="AW859" s="4">
        <v>18290</v>
      </c>
      <c r="AX859" s="5">
        <f t="shared" si="1003"/>
        <v>0</v>
      </c>
      <c r="AY859" s="4">
        <v>18290</v>
      </c>
      <c r="AZ859" s="5"/>
      <c r="BB859" s="5">
        <f t="shared" ref="BB859" si="1020">BC859-BA859</f>
        <v>0</v>
      </c>
    </row>
    <row r="860" spans="1:54" s="4" customFormat="1">
      <c r="A860" s="269">
        <v>494</v>
      </c>
      <c r="B860" s="2">
        <v>494093248</v>
      </c>
      <c r="C860" s="9" t="s">
        <v>1074</v>
      </c>
      <c r="D860" s="14">
        <f>'fnd enro'!D860</f>
        <v>0</v>
      </c>
      <c r="E860" s="14">
        <f>'fnd enro'!E860</f>
        <v>0</v>
      </c>
      <c r="F860" s="14">
        <f>'fnd enro'!F860</f>
        <v>25</v>
      </c>
      <c r="G860" s="14">
        <f>'fnd enro'!G860</f>
        <v>117</v>
      </c>
      <c r="H860" s="14">
        <f>'fnd enro'!H860</f>
        <v>66</v>
      </c>
      <c r="I860" s="14">
        <f>'fnd enro'!I860</f>
        <v>83</v>
      </c>
      <c r="J860" s="14">
        <f>'fnd enro'!J860</f>
        <v>0</v>
      </c>
      <c r="K860" s="15">
        <f>'fnd enro'!K860</f>
        <v>11.2326</v>
      </c>
      <c r="L860" s="14">
        <f>'fnd enro'!L860</f>
        <v>0</v>
      </c>
      <c r="M860" s="14">
        <f>'fnd enro'!M860</f>
        <v>46</v>
      </c>
      <c r="N860" s="14">
        <f>'fnd enro'!N860</f>
        <v>9</v>
      </c>
      <c r="O860" s="14">
        <f>'fnd enro'!O860</f>
        <v>3</v>
      </c>
      <c r="P860" s="14">
        <f>'fnd enro'!P860</f>
        <v>188</v>
      </c>
      <c r="Q860" s="14">
        <f>'fnd enro'!R860</f>
        <v>291</v>
      </c>
      <c r="R860" s="15">
        <f t="shared" si="994"/>
        <v>1.0389999999999999</v>
      </c>
      <c r="S860" s="14">
        <f>VALUE('fnd enro'!Q860)</f>
        <v>11</v>
      </c>
      <c r="T860" s="2"/>
      <c r="U860" s="1">
        <f>(($D860*'fnd base rates'!C$107)
+($E860*'fnd base rates'!C$108)
+($F860*'fnd base rates'!C$109)
+($G860*'fnd base rates'!C$110)
+($H860*'fnd base rates'!C$111)
+($I860*'fnd base rates'!C$112)
+($J860*'fnd base rates'!C$113)
+($K860*'fnd base rates'!C$114)
+($M860*'fnd base rates'!C$116)
+($N860*'fnd base rates'!C$117)
+($O860*'fnd base rates'!C$118)
+($P860*VLOOKUP($S860+12,rate_basefnd,3)))
*$R860</f>
        <v>184676.00736175399</v>
      </c>
      <c r="V860" s="1">
        <f>(($D860*'fnd base rates'!D$107)
+($E860*'fnd base rates'!D$108)
+($F860*'fnd base rates'!D$109)
+($G860*'fnd base rates'!D$110)
+($H860*'fnd base rates'!D$111)
+($I860*'fnd base rates'!D$112)
+($J860*'fnd base rates'!D$113)
+($K860*'fnd base rates'!D$114)
+($M860*'fnd base rates'!D$116)
+($N860*'fnd base rates'!D$117)
+($O860*'fnd base rates'!D$118)
+($P860*VLOOKUP($S860+12,rate_basefnd,4)))
*$R860</f>
        <v>319458.76367000001</v>
      </c>
      <c r="W860" s="1">
        <f>(($D860*'fnd base rates'!E$107)
+($E860*'fnd base rates'!E$108)
+($F860*'fnd base rates'!E$109)
+($G860*'fnd base rates'!E$110)
+($H860*'fnd base rates'!E$111)
+($I860*'fnd base rates'!E$112)
+($J860*'fnd base rates'!E$113)
+($K860*'fnd base rates'!E$114)
+($M860*'fnd base rates'!E$116)
+($N860*'fnd base rates'!E$117)
+($O860*'fnd base rates'!E$118)
+($P860*VLOOKUP($S860+12,rate_basefnd,5)))
*$R860</f>
        <v>2064049.1178132235</v>
      </c>
      <c r="X860" s="1">
        <f>(($D860*'fnd base rates'!F$107)
+($E860*'fnd base rates'!F$108)
+($F860*'fnd base rates'!F$109)
+($G860*'fnd base rates'!F$110)
+($H860*'fnd base rates'!F$111)
+($I860*'fnd base rates'!F$112)
+($J860*'fnd base rates'!F$113)
+($K860*'fnd base rates'!F$114)
+($M860*'fnd base rates'!F$116)
+($N860*'fnd base rates'!F$117)
+($O860*'fnd base rates'!F$118)
+($P860*VLOOKUP($S860+12,rate_basefnd,6)))
*$R860</f>
        <v>339536.07331178791</v>
      </c>
      <c r="Y860" s="1">
        <f>(($D860*'fnd base rates'!G$107)
+($E860*'fnd base rates'!G$108)
+($F860*'fnd base rates'!G$109)
+($G860*'fnd base rates'!G$110)
+($H860*'fnd base rates'!G$111)
+($I860*'fnd base rates'!G$112)
+($J860*'fnd base rates'!G$113)
+($K860*'fnd base rates'!G$114)
+($M860*'fnd base rates'!G$116)
+($N860*'fnd base rates'!G$117)
+($O860*'fnd base rates'!G$118)
+($P860*VLOOKUP($S860+12,rate_basefnd,7)))
*$R860</f>
        <v>88538.234409418001</v>
      </c>
      <c r="Z860" s="1">
        <f>(($D860*'fnd base rates'!H$107)
+($E860*'fnd base rates'!H$108)
+($F860*'fnd base rates'!H$109)
+($G860*'fnd base rates'!H$110)
+($H860*'fnd base rates'!H$111)
+($I860*'fnd base rates'!H$112)
+($J860*'fnd base rates'!H$113)
+($K860*'fnd base rates'!H$114)
+($M860*'fnd base rates'!H$116)
+($N860*'fnd base rates'!H$117)
+($O860*'fnd base rates'!H$118)
+($P860*VLOOKUP($S860+12,rate_basefnd,8)))</f>
        <v>190403.11979399997</v>
      </c>
      <c r="AA860" s="1">
        <f>(($D860*'fnd base rates'!I$107)
+($E860*'fnd base rates'!I$108)
+($F860*'fnd base rates'!I$109)
+($G860*'fnd base rates'!I$110)
+($H860*'fnd base rates'!I$111)
+($I860*'fnd base rates'!I$112)
+($J860*'fnd base rates'!I$113)
+($K860*'fnd base rates'!I$114)
+($M860*'fnd base rates'!I$116)
+($N860*'fnd base rates'!I$117)
+($O860*'fnd base rates'!I$118)
+($P860*VLOOKUP($S860+12,rate_basefnd,9)))
*$R860</f>
        <v>141999.45465</v>
      </c>
      <c r="AB860" s="1">
        <f>(($D860*'fnd base rates'!J$107)
+($E860*'fnd base rates'!J$108)
+($F860*'fnd base rates'!J$109)
+($G860*'fnd base rates'!J$110)
+($H860*'fnd base rates'!J$111)
+($I860*'fnd base rates'!J$112)
+($J860*'fnd base rates'!J$113)
+($K860*'fnd base rates'!J$114)
+($M860*'fnd base rates'!J$116)
+($N860*'fnd base rates'!J$117)
+($O860*'fnd base rates'!J$118)
+($P860*VLOOKUP($S860+12,rate_basefnd,10)))
*$R860</f>
        <v>248186.60535</v>
      </c>
      <c r="AC860" s="1">
        <f>(($D860*'fnd base rates'!K$107)
+($E860*'fnd base rates'!K$108)
+($F860*'fnd base rates'!K$109)
+($G860*'fnd base rates'!K$110)
+($H860*'fnd base rates'!K$111)
+($I860*'fnd base rates'!K$112)
+($J860*'fnd base rates'!K$113)
+($K860*'fnd base rates'!K$114)
+($M860*'fnd base rates'!K$116)
+($N860*'fnd base rates'!K$117)
+($O860*'fnd base rates'!K$118)
+($P860*VLOOKUP($S860+12,rate_basefnd,11)))
*$R860</f>
        <v>360995.48495811998</v>
      </c>
      <c r="AD860" s="1">
        <f>(($D860*'fnd base rates'!L$107)
+($E860*'fnd base rates'!L$108)
+($F860*'fnd base rates'!L$109)
+($G860*'fnd base rates'!L$110)
+($H860*'fnd base rates'!L$111)
+($I860*'fnd base rates'!L$112)
+($J860*'fnd base rates'!L$113)
+($K860*'fnd base rates'!L$114)
+($M860*'fnd base rates'!L$116)
+($N860*'fnd base rates'!L$117)
+($O860*'fnd base rates'!L$118)
+($P860*VLOOKUP($S860+12,rate_basefnd,12)))</f>
        <v>552685.40388000011</v>
      </c>
      <c r="AE860" s="1">
        <f>(($D860*'fnd base rates'!M$107)
+($E860*'fnd base rates'!M$108)
+($F860*'fnd base rates'!M$109)
+($G860*'fnd base rates'!M$110)
+($H860*'fnd base rates'!M$111)
+($I860*'fnd base rates'!M$112)
+($J860*'fnd base rates'!M$113)
+($K860*'fnd base rates'!M$114)
+($M860*'fnd base rates'!M$116)
+($N860*'fnd base rates'!M$117)
+($O860*'fnd base rates'!M$118)
+($P860*VLOOKUP($S860+12,rate_basefnd,13)))</f>
        <v>0</v>
      </c>
      <c r="AF860" s="4">
        <f t="shared" si="995"/>
        <v>4490528.2651983034</v>
      </c>
      <c r="AH860" s="269">
        <f t="shared" si="996"/>
        <v>494093248</v>
      </c>
      <c r="AI860" s="4" t="str">
        <f t="shared" si="997"/>
        <v>494</v>
      </c>
      <c r="AJ860" s="2" t="str">
        <f t="shared" si="998"/>
        <v>093</v>
      </c>
      <c r="AK860" s="2" t="str">
        <f t="shared" si="999"/>
        <v>248</v>
      </c>
      <c r="AL860" s="4">
        <f t="shared" si="1000"/>
        <v>1</v>
      </c>
      <c r="AM860" s="4">
        <f t="shared" si="991"/>
        <v>291</v>
      </c>
      <c r="AN860" s="4">
        <f t="shared" si="1001"/>
        <v>4490528.2651983034</v>
      </c>
      <c r="AO860" s="4">
        <f t="shared" si="1002"/>
        <v>15431</v>
      </c>
      <c r="AP860" s="4">
        <f t="shared" si="992"/>
        <v>0</v>
      </c>
      <c r="AQ860" s="4">
        <v>15431</v>
      </c>
      <c r="AW860" s="4">
        <v>15431</v>
      </c>
      <c r="AX860" s="5">
        <f t="shared" si="1003"/>
        <v>0</v>
      </c>
      <c r="AY860" s="4">
        <v>15431</v>
      </c>
      <c r="AZ860" s="5"/>
      <c r="BB860" s="5">
        <f t="shared" ref="BB860" si="1021">BC860-BA860</f>
        <v>0</v>
      </c>
    </row>
    <row r="861" spans="1:54" s="4" customFormat="1">
      <c r="A861" s="269">
        <v>494</v>
      </c>
      <c r="B861" s="2">
        <v>494093262</v>
      </c>
      <c r="C861" s="9" t="s">
        <v>1074</v>
      </c>
      <c r="D861" s="14">
        <f>'fnd enro'!D861</f>
        <v>0</v>
      </c>
      <c r="E861" s="14">
        <f>'fnd enro'!E861</f>
        <v>0</v>
      </c>
      <c r="F861" s="14">
        <f>'fnd enro'!F861</f>
        <v>0</v>
      </c>
      <c r="G861" s="14">
        <f>'fnd enro'!G861</f>
        <v>5</v>
      </c>
      <c r="H861" s="14">
        <f>'fnd enro'!H861</f>
        <v>4</v>
      </c>
      <c r="I861" s="14">
        <f>'fnd enro'!I861</f>
        <v>6</v>
      </c>
      <c r="J861" s="14">
        <f>'fnd enro'!J861</f>
        <v>0</v>
      </c>
      <c r="K861" s="15">
        <f>'fnd enro'!K861</f>
        <v>0.57899999999999996</v>
      </c>
      <c r="L861" s="14">
        <f>'fnd enro'!L861</f>
        <v>0</v>
      </c>
      <c r="M861" s="14">
        <f>'fnd enro'!M861</f>
        <v>1</v>
      </c>
      <c r="N861" s="14">
        <f>'fnd enro'!N861</f>
        <v>0</v>
      </c>
      <c r="O861" s="14">
        <f>'fnd enro'!O861</f>
        <v>0</v>
      </c>
      <c r="P861" s="14">
        <f>'fnd enro'!P861</f>
        <v>9</v>
      </c>
      <c r="Q861" s="14">
        <f>'fnd enro'!R861</f>
        <v>15</v>
      </c>
      <c r="R861" s="15">
        <f t="shared" si="994"/>
        <v>1.0389999999999999</v>
      </c>
      <c r="S861" s="14">
        <f>VALUE('fnd enro'!Q861)</f>
        <v>9</v>
      </c>
      <c r="T861" s="2"/>
      <c r="U861" s="1">
        <f>(($D861*'fnd base rates'!C$107)
+($E861*'fnd base rates'!C$108)
+($F861*'fnd base rates'!C$109)
+($G861*'fnd base rates'!C$110)
+($H861*'fnd base rates'!C$111)
+($I861*'fnd base rates'!C$112)
+($J861*'fnd base rates'!C$113)
+($K861*'fnd base rates'!C$114)
+($M861*'fnd base rates'!C$116)
+($N861*'fnd base rates'!C$117)
+($O861*'fnd base rates'!C$118)
+($P861*VLOOKUP($S861+12,rate_basefnd,3)))
*$R861</f>
        <v>9174.2870774099974</v>
      </c>
      <c r="V861" s="1">
        <f>(($D861*'fnd base rates'!D$107)
+($E861*'fnd base rates'!D$108)
+($F861*'fnd base rates'!D$109)
+($G861*'fnd base rates'!D$110)
+($H861*'fnd base rates'!D$111)
+($I861*'fnd base rates'!D$112)
+($J861*'fnd base rates'!D$113)
+($K861*'fnd base rates'!D$114)
+($M861*'fnd base rates'!D$116)
+($N861*'fnd base rates'!D$117)
+($O861*'fnd base rates'!D$118)
+($P861*VLOOKUP($S861+12,rate_basefnd,4)))
*$R861</f>
        <v>15464.14352</v>
      </c>
      <c r="W861" s="1">
        <f>(($D861*'fnd base rates'!E$107)
+($E861*'fnd base rates'!E$108)
+($F861*'fnd base rates'!E$109)
+($G861*'fnd base rates'!E$110)
+($H861*'fnd base rates'!E$111)
+($I861*'fnd base rates'!E$112)
+($J861*'fnd base rates'!E$113)
+($K861*'fnd base rates'!E$114)
+($M861*'fnd base rates'!E$116)
+($N861*'fnd base rates'!E$117)
+($O861*'fnd base rates'!E$118)
+($P861*VLOOKUP($S861+12,rate_basefnd,5)))
*$R861</f>
        <v>99211.570309959978</v>
      </c>
      <c r="X861" s="1">
        <f>(($D861*'fnd base rates'!F$107)
+($E861*'fnd base rates'!F$108)
+($F861*'fnd base rates'!F$109)
+($G861*'fnd base rates'!F$110)
+($H861*'fnd base rates'!F$111)
+($I861*'fnd base rates'!F$112)
+($J861*'fnd base rates'!F$113)
+($K861*'fnd base rates'!F$114)
+($M861*'fnd base rates'!F$116)
+($N861*'fnd base rates'!F$117)
+($O861*'fnd base rates'!F$118)
+($P861*VLOOKUP($S861+12,rate_basefnd,6)))
*$R861</f>
        <v>16330.042151019999</v>
      </c>
      <c r="Y861" s="1">
        <f>(($D861*'fnd base rates'!G$107)
+($E861*'fnd base rates'!G$108)
+($F861*'fnd base rates'!G$109)
+($G861*'fnd base rates'!G$110)
+($H861*'fnd base rates'!G$111)
+($I861*'fnd base rates'!G$112)
+($J861*'fnd base rates'!G$113)
+($K861*'fnd base rates'!G$114)
+($M861*'fnd base rates'!G$116)
+($N861*'fnd base rates'!G$117)
+($O861*'fnd base rates'!G$118)
+($P861*VLOOKUP($S861+12,rate_basefnd,7)))
*$R861</f>
        <v>4178.4000399700008</v>
      </c>
      <c r="Z861" s="1">
        <f>(($D861*'fnd base rates'!H$107)
+($E861*'fnd base rates'!H$108)
+($F861*'fnd base rates'!H$109)
+($G861*'fnd base rates'!H$110)
+($H861*'fnd base rates'!H$111)
+($I861*'fnd base rates'!H$112)
+($J861*'fnd base rates'!H$113)
+($K861*'fnd base rates'!H$114)
+($M861*'fnd base rates'!H$116)
+($N861*'fnd base rates'!H$117)
+($O861*'fnd base rates'!H$118)
+($P861*VLOOKUP($S861+12,rate_basefnd,8)))</f>
        <v>10040.394010000002</v>
      </c>
      <c r="AA861" s="1">
        <f>(($D861*'fnd base rates'!I$107)
+($E861*'fnd base rates'!I$108)
+($F861*'fnd base rates'!I$109)
+($G861*'fnd base rates'!I$110)
+($H861*'fnd base rates'!I$111)
+($I861*'fnd base rates'!I$112)
+($J861*'fnd base rates'!I$113)
+($K861*'fnd base rates'!I$114)
+($M861*'fnd base rates'!I$116)
+($N861*'fnd base rates'!I$117)
+($O861*'fnd base rates'!I$118)
+($P861*VLOOKUP($S861+12,rate_basefnd,9)))
*$R861</f>
        <v>7159.676269999999</v>
      </c>
      <c r="AB861" s="1">
        <f>(($D861*'fnd base rates'!J$107)
+($E861*'fnd base rates'!J$108)
+($F861*'fnd base rates'!J$109)
+($G861*'fnd base rates'!J$110)
+($H861*'fnd base rates'!J$111)
+($I861*'fnd base rates'!J$112)
+($J861*'fnd base rates'!J$113)
+($K861*'fnd base rates'!J$114)
+($M861*'fnd base rates'!J$116)
+($N861*'fnd base rates'!J$117)
+($O861*'fnd base rates'!J$118)
+($P861*VLOOKUP($S861+12,rate_basefnd,10)))
*$R861</f>
        <v>12322.612729999999</v>
      </c>
      <c r="AC861" s="1">
        <f>(($D861*'fnd base rates'!K$107)
+($E861*'fnd base rates'!K$108)
+($F861*'fnd base rates'!K$109)
+($G861*'fnd base rates'!K$110)
+($H861*'fnd base rates'!K$111)
+($I861*'fnd base rates'!K$112)
+($J861*'fnd base rates'!K$113)
+($K861*'fnd base rates'!K$114)
+($M861*'fnd base rates'!K$116)
+($N861*'fnd base rates'!K$117)
+($O861*'fnd base rates'!K$118)
+($P861*VLOOKUP($S861+12,rate_basefnd,11)))
*$R861</f>
        <v>18113.404629799999</v>
      </c>
      <c r="AD861" s="1">
        <f>(($D861*'fnd base rates'!L$107)
+($E861*'fnd base rates'!L$108)
+($F861*'fnd base rates'!L$109)
+($G861*'fnd base rates'!L$110)
+($H861*'fnd base rates'!L$111)
+($I861*'fnd base rates'!L$112)
+($J861*'fnd base rates'!L$113)
+($K861*'fnd base rates'!L$114)
+($M861*'fnd base rates'!L$116)
+($N861*'fnd base rates'!L$117)
+($O861*'fnd base rates'!L$118)
+($P861*VLOOKUP($S861+12,rate_basefnd,12)))</f>
        <v>26874.640200000002</v>
      </c>
      <c r="AE861" s="1">
        <f>(($D861*'fnd base rates'!M$107)
+($E861*'fnd base rates'!M$108)
+($F861*'fnd base rates'!M$109)
+($G861*'fnd base rates'!M$110)
+($H861*'fnd base rates'!M$111)
+($I861*'fnd base rates'!M$112)
+($J861*'fnd base rates'!M$113)
+($K861*'fnd base rates'!M$114)
+($M861*'fnd base rates'!M$116)
+($N861*'fnd base rates'!M$117)
+($O861*'fnd base rates'!M$118)
+($P861*VLOOKUP($S861+12,rate_basefnd,13)))</f>
        <v>0</v>
      </c>
      <c r="AF861" s="4">
        <f t="shared" si="995"/>
        <v>218869.17093815995</v>
      </c>
      <c r="AH861" s="269">
        <f t="shared" si="996"/>
        <v>494093262</v>
      </c>
      <c r="AI861" s="4" t="str">
        <f t="shared" si="997"/>
        <v>494</v>
      </c>
      <c r="AJ861" s="2" t="str">
        <f t="shared" si="998"/>
        <v>093</v>
      </c>
      <c r="AK861" s="2" t="str">
        <f t="shared" si="999"/>
        <v>262</v>
      </c>
      <c r="AL861" s="4">
        <f t="shared" si="1000"/>
        <v>1</v>
      </c>
      <c r="AM861" s="4">
        <f t="shared" si="991"/>
        <v>15</v>
      </c>
      <c r="AN861" s="4">
        <f t="shared" si="1001"/>
        <v>218869.17093815995</v>
      </c>
      <c r="AO861" s="4">
        <f t="shared" si="1002"/>
        <v>14591</v>
      </c>
      <c r="AP861" s="4">
        <f t="shared" si="992"/>
        <v>0</v>
      </c>
      <c r="AQ861" s="4">
        <v>14591</v>
      </c>
      <c r="AW861" s="4">
        <v>14591</v>
      </c>
      <c r="AX861" s="5">
        <f t="shared" si="1003"/>
        <v>0</v>
      </c>
      <c r="AY861" s="4">
        <v>14591</v>
      </c>
      <c r="AZ861" s="5"/>
      <c r="BB861" s="5">
        <f t="shared" ref="BB861" si="1022">BC861-BA861</f>
        <v>0</v>
      </c>
    </row>
    <row r="862" spans="1:54" s="4" customFormat="1">
      <c r="A862" s="269">
        <v>494</v>
      </c>
      <c r="B862" s="2">
        <v>494093284</v>
      </c>
      <c r="C862" s="9" t="s">
        <v>1074</v>
      </c>
      <c r="D862" s="14">
        <f>'fnd enro'!D862</f>
        <v>0</v>
      </c>
      <c r="E862" s="14">
        <f>'fnd enro'!E862</f>
        <v>0</v>
      </c>
      <c r="F862" s="14">
        <f>'fnd enro'!F862</f>
        <v>0</v>
      </c>
      <c r="G862" s="14">
        <f>'fnd enro'!G862</f>
        <v>3</v>
      </c>
      <c r="H862" s="14">
        <f>'fnd enro'!H862</f>
        <v>0</v>
      </c>
      <c r="I862" s="14">
        <f>'fnd enro'!I862</f>
        <v>0</v>
      </c>
      <c r="J862" s="14">
        <f>'fnd enro'!J862</f>
        <v>0</v>
      </c>
      <c r="K862" s="15">
        <f>'fnd enro'!K862</f>
        <v>0.1158</v>
      </c>
      <c r="L862" s="14">
        <f>'fnd enro'!L862</f>
        <v>0</v>
      </c>
      <c r="M862" s="14">
        <f>'fnd enro'!M862</f>
        <v>1</v>
      </c>
      <c r="N862" s="14">
        <f>'fnd enro'!N862</f>
        <v>0</v>
      </c>
      <c r="O862" s="14">
        <f>'fnd enro'!O862</f>
        <v>0</v>
      </c>
      <c r="P862" s="14">
        <f>'fnd enro'!P862</f>
        <v>0</v>
      </c>
      <c r="Q862" s="14">
        <f>'fnd enro'!R862</f>
        <v>3</v>
      </c>
      <c r="R862" s="15">
        <f t="shared" si="994"/>
        <v>1.0389999999999999</v>
      </c>
      <c r="S862" s="14">
        <f>VALUE('fnd enro'!Q862)</f>
        <v>5</v>
      </c>
      <c r="T862" s="2"/>
      <c r="U862" s="1">
        <f>(($D862*'fnd base rates'!C$107)
+($E862*'fnd base rates'!C$108)
+($F862*'fnd base rates'!C$109)
+($G862*'fnd base rates'!C$110)
+($H862*'fnd base rates'!C$111)
+($I862*'fnd base rates'!C$112)
+($J862*'fnd base rates'!C$113)
+($K862*'fnd base rates'!C$114)
+($M862*'fnd base rates'!C$116)
+($N862*'fnd base rates'!C$117)
+($O862*'fnd base rates'!C$118)
+($P862*VLOOKUP($S862+12,rate_basefnd,3)))
*$R862</f>
        <v>1777.2552554819999</v>
      </c>
      <c r="V862" s="1">
        <f>(($D862*'fnd base rates'!D$107)
+($E862*'fnd base rates'!D$108)
+($F862*'fnd base rates'!D$109)
+($G862*'fnd base rates'!D$110)
+($H862*'fnd base rates'!D$111)
+($I862*'fnd base rates'!D$112)
+($J862*'fnd base rates'!D$113)
+($K862*'fnd base rates'!D$114)
+($M862*'fnd base rates'!D$116)
+($N862*'fnd base rates'!D$117)
+($O862*'fnd base rates'!D$118)
+($P862*VLOOKUP($S862+12,rate_basefnd,4)))
*$R862</f>
        <v>2568.67814</v>
      </c>
      <c r="W862" s="1">
        <f>(($D862*'fnd base rates'!E$107)
+($E862*'fnd base rates'!E$108)
+($F862*'fnd base rates'!E$109)
+($G862*'fnd base rates'!E$110)
+($H862*'fnd base rates'!E$111)
+($I862*'fnd base rates'!E$112)
+($J862*'fnd base rates'!E$113)
+($K862*'fnd base rates'!E$114)
+($M862*'fnd base rates'!E$116)
+($N862*'fnd base rates'!E$117)
+($O862*'fnd base rates'!E$118)
+($P862*VLOOKUP($S862+12,rate_basefnd,5)))
*$R862</f>
        <v>13382.715991992</v>
      </c>
      <c r="X862" s="1">
        <f>(($D862*'fnd base rates'!F$107)
+($E862*'fnd base rates'!F$108)
+($F862*'fnd base rates'!F$109)
+($G862*'fnd base rates'!F$110)
+($H862*'fnd base rates'!F$111)
+($I862*'fnd base rates'!F$112)
+($J862*'fnd base rates'!F$113)
+($K862*'fnd base rates'!F$114)
+($M862*'fnd base rates'!F$116)
+($N862*'fnd base rates'!F$117)
+($O862*'fnd base rates'!F$118)
+($P862*VLOOKUP($S862+12,rate_basefnd,6)))
*$R862</f>
        <v>4072.2142462039997</v>
      </c>
      <c r="Y862" s="1">
        <f>(($D862*'fnd base rates'!G$107)
+($E862*'fnd base rates'!G$108)
+($F862*'fnd base rates'!G$109)
+($G862*'fnd base rates'!G$110)
+($H862*'fnd base rates'!G$111)
+($I862*'fnd base rates'!G$112)
+($J862*'fnd base rates'!G$113)
+($K862*'fnd base rates'!G$114)
+($M862*'fnd base rates'!G$116)
+($N862*'fnd base rates'!G$117)
+($O862*'fnd base rates'!G$118)
+($P862*VLOOKUP($S862+12,rate_basefnd,7)))
*$R862</f>
        <v>541.26688999399994</v>
      </c>
      <c r="Z862" s="1">
        <f>(($D862*'fnd base rates'!H$107)
+($E862*'fnd base rates'!H$108)
+($F862*'fnd base rates'!H$109)
+($G862*'fnd base rates'!H$110)
+($H862*'fnd base rates'!H$111)
+($I862*'fnd base rates'!H$112)
+($J862*'fnd base rates'!H$113)
+($K862*'fnd base rates'!H$114)
+($M862*'fnd base rates'!H$116)
+($N862*'fnd base rates'!H$117)
+($O862*'fnd base rates'!H$118)
+($P862*VLOOKUP($S862+12,rate_basefnd,8)))</f>
        <v>1696.7468020000001</v>
      </c>
      <c r="AA862" s="1">
        <f>(($D862*'fnd base rates'!I$107)
+($E862*'fnd base rates'!I$108)
+($F862*'fnd base rates'!I$109)
+($G862*'fnd base rates'!I$110)
+($H862*'fnd base rates'!I$111)
+($I862*'fnd base rates'!I$112)
+($J862*'fnd base rates'!I$113)
+($K862*'fnd base rates'!I$114)
+($M862*'fnd base rates'!I$116)
+($N862*'fnd base rates'!I$117)
+($O862*'fnd base rates'!I$118)
+($P862*VLOOKUP($S862+12,rate_basefnd,9)))
*$R862</f>
        <v>1033.7114899999999</v>
      </c>
      <c r="AB862" s="1">
        <f>(($D862*'fnd base rates'!J$107)
+($E862*'fnd base rates'!J$108)
+($F862*'fnd base rates'!J$109)
+($G862*'fnd base rates'!J$110)
+($H862*'fnd base rates'!J$111)
+($I862*'fnd base rates'!J$112)
+($J862*'fnd base rates'!J$113)
+($K862*'fnd base rates'!J$114)
+($M862*'fnd base rates'!J$116)
+($N862*'fnd base rates'!J$117)
+($O862*'fnd base rates'!J$118)
+($P862*VLOOKUP($S862+12,rate_basefnd,10)))
*$R862</f>
        <v>501.06813999999997</v>
      </c>
      <c r="AC862" s="1">
        <f>(($D862*'fnd base rates'!K$107)
+($E862*'fnd base rates'!K$108)
+($F862*'fnd base rates'!K$109)
+($G862*'fnd base rates'!K$110)
+($H862*'fnd base rates'!K$111)
+($I862*'fnd base rates'!K$112)
+($J862*'fnd base rates'!K$113)
+($K862*'fnd base rates'!K$114)
+($M862*'fnd base rates'!K$116)
+($N862*'fnd base rates'!K$117)
+($O862*'fnd base rates'!K$118)
+($P862*VLOOKUP($S862+12,rate_basefnd,11)))
*$R862</f>
        <v>3744.6387459599991</v>
      </c>
      <c r="AD862" s="1">
        <f>(($D862*'fnd base rates'!L$107)
+($E862*'fnd base rates'!L$108)
+($F862*'fnd base rates'!L$109)
+($G862*'fnd base rates'!L$110)
+($H862*'fnd base rates'!L$111)
+($I862*'fnd base rates'!L$112)
+($J862*'fnd base rates'!L$113)
+($K862*'fnd base rates'!L$114)
+($M862*'fnd base rates'!L$116)
+($N862*'fnd base rates'!L$117)
+($O862*'fnd base rates'!L$118)
+($P862*VLOOKUP($S862+12,rate_basefnd,12)))</f>
        <v>4616.6400400000002</v>
      </c>
      <c r="AE862" s="1">
        <f>(($D862*'fnd base rates'!M$107)
+($E862*'fnd base rates'!M$108)
+($F862*'fnd base rates'!M$109)
+($G862*'fnd base rates'!M$110)
+($H862*'fnd base rates'!M$111)
+($I862*'fnd base rates'!M$112)
+($J862*'fnd base rates'!M$113)
+($K862*'fnd base rates'!M$114)
+($M862*'fnd base rates'!M$116)
+($N862*'fnd base rates'!M$117)
+($O862*'fnd base rates'!M$118)
+($P862*VLOOKUP($S862+12,rate_basefnd,13)))</f>
        <v>0</v>
      </c>
      <c r="AF862" s="4">
        <f t="shared" si="995"/>
        <v>33934.935741631998</v>
      </c>
      <c r="AH862" s="269">
        <f t="shared" si="996"/>
        <v>494093284</v>
      </c>
      <c r="AI862" s="4" t="str">
        <f t="shared" si="997"/>
        <v>494</v>
      </c>
      <c r="AJ862" s="2" t="str">
        <f t="shared" si="998"/>
        <v>093</v>
      </c>
      <c r="AK862" s="2" t="str">
        <f t="shared" si="999"/>
        <v>284</v>
      </c>
      <c r="AL862" s="4">
        <f t="shared" si="1000"/>
        <v>1</v>
      </c>
      <c r="AM862" s="4">
        <f t="shared" si="991"/>
        <v>3</v>
      </c>
      <c r="AN862" s="4">
        <f t="shared" si="1001"/>
        <v>33934.935741631998</v>
      </c>
      <c r="AO862" s="4">
        <f t="shared" si="1002"/>
        <v>11312</v>
      </c>
      <c r="AP862" s="4">
        <f t="shared" si="992"/>
        <v>0</v>
      </c>
      <c r="AQ862" s="4">
        <v>11312</v>
      </c>
      <c r="AW862" s="4">
        <v>11312</v>
      </c>
      <c r="AX862" s="5">
        <f t="shared" si="1003"/>
        <v>0</v>
      </c>
      <c r="AY862" s="4">
        <v>11312</v>
      </c>
      <c r="AZ862" s="5"/>
      <c r="BB862" s="5">
        <f t="shared" ref="BB862" si="1023">BC862-BA862</f>
        <v>0</v>
      </c>
    </row>
    <row r="863" spans="1:54" s="4" customFormat="1">
      <c r="A863" s="269">
        <v>494</v>
      </c>
      <c r="B863" s="2">
        <v>494093291</v>
      </c>
      <c r="C863" s="9" t="s">
        <v>1074</v>
      </c>
      <c r="D863" s="14">
        <f>'fnd enro'!D863</f>
        <v>0</v>
      </c>
      <c r="E863" s="14">
        <f>'fnd enro'!E863</f>
        <v>0</v>
      </c>
      <c r="F863" s="14">
        <f>'fnd enro'!F863</f>
        <v>0</v>
      </c>
      <c r="G863" s="14">
        <f>'fnd enro'!G863</f>
        <v>0</v>
      </c>
      <c r="H863" s="14">
        <f>'fnd enro'!H863</f>
        <v>1</v>
      </c>
      <c r="I863" s="14">
        <f>'fnd enro'!I863</f>
        <v>1</v>
      </c>
      <c r="J863" s="14">
        <f>'fnd enro'!J863</f>
        <v>0</v>
      </c>
      <c r="K863" s="15">
        <f>'fnd enro'!K863</f>
        <v>7.7200000000000005E-2</v>
      </c>
      <c r="L863" s="14">
        <f>'fnd enro'!L863</f>
        <v>0</v>
      </c>
      <c r="M863" s="14">
        <f>'fnd enro'!M863</f>
        <v>0</v>
      </c>
      <c r="N863" s="14">
        <f>'fnd enro'!N863</f>
        <v>0</v>
      </c>
      <c r="O863" s="14">
        <f>'fnd enro'!O863</f>
        <v>0</v>
      </c>
      <c r="P863" s="14">
        <f>'fnd enro'!P863</f>
        <v>2</v>
      </c>
      <c r="Q863" s="14">
        <f>'fnd enro'!R863</f>
        <v>2</v>
      </c>
      <c r="R863" s="15">
        <f t="shared" si="994"/>
        <v>1.0389999999999999</v>
      </c>
      <c r="S863" s="14">
        <f>VALUE('fnd enro'!Q863)</f>
        <v>5</v>
      </c>
      <c r="T863" s="2"/>
      <c r="U863" s="1">
        <f>(($D863*'fnd base rates'!C$107)
+($E863*'fnd base rates'!C$108)
+($F863*'fnd base rates'!C$109)
+($G863*'fnd base rates'!C$110)
+($H863*'fnd base rates'!C$111)
+($I863*'fnd base rates'!C$112)
+($J863*'fnd base rates'!C$113)
+($K863*'fnd base rates'!C$114)
+($M863*'fnd base rates'!C$116)
+($N863*'fnd base rates'!C$117)
+($O863*'fnd base rates'!C$118)
+($P863*VLOOKUP($S863+12,rate_basefnd,3)))
*$R863</f>
        <v>1239.176536988</v>
      </c>
      <c r="V863" s="1">
        <f>(($D863*'fnd base rates'!D$107)
+($E863*'fnd base rates'!D$108)
+($F863*'fnd base rates'!D$109)
+($G863*'fnd base rates'!D$110)
+($H863*'fnd base rates'!D$111)
+($I863*'fnd base rates'!D$112)
+($J863*'fnd base rates'!D$113)
+($K863*'fnd base rates'!D$114)
+($M863*'fnd base rates'!D$116)
+($N863*'fnd base rates'!D$117)
+($O863*'fnd base rates'!D$118)
+($P863*VLOOKUP($S863+12,rate_basefnd,4)))
*$R863</f>
        <v>2179.28172</v>
      </c>
      <c r="W863" s="1">
        <f>(($D863*'fnd base rates'!E$107)
+($E863*'fnd base rates'!E$108)
+($F863*'fnd base rates'!E$109)
+($G863*'fnd base rates'!E$110)
+($H863*'fnd base rates'!E$111)
+($I863*'fnd base rates'!E$112)
+($J863*'fnd base rates'!E$113)
+($K863*'fnd base rates'!E$114)
+($M863*'fnd base rates'!E$116)
+($N863*'fnd base rates'!E$117)
+($O863*'fnd base rates'!E$118)
+($P863*VLOOKUP($S863+12,rate_basefnd,5)))
*$R863</f>
        <v>14452.386881328001</v>
      </c>
      <c r="X863" s="1">
        <f>(($D863*'fnd base rates'!F$107)
+($E863*'fnd base rates'!F$108)
+($F863*'fnd base rates'!F$109)
+($G863*'fnd base rates'!F$110)
+($H863*'fnd base rates'!F$111)
+($I863*'fnd base rates'!F$112)
+($J863*'fnd base rates'!F$113)
+($K863*'fnd base rates'!F$114)
+($M863*'fnd base rates'!F$116)
+($N863*'fnd base rates'!F$117)
+($O863*'fnd base rates'!F$118)
+($P863*VLOOKUP($S863+12,rate_basefnd,6)))
*$R863</f>
        <v>1955.671074136</v>
      </c>
      <c r="Y863" s="1">
        <f>(($D863*'fnd base rates'!G$107)
+($E863*'fnd base rates'!G$108)
+($F863*'fnd base rates'!G$109)
+($G863*'fnd base rates'!G$110)
+($H863*'fnd base rates'!G$111)
+($I863*'fnd base rates'!G$112)
+($J863*'fnd base rates'!G$113)
+($K863*'fnd base rates'!G$114)
+($M863*'fnd base rates'!G$116)
+($N863*'fnd base rates'!G$117)
+($O863*'fnd base rates'!G$118)
+($P863*VLOOKUP($S863+12,rate_basefnd,7)))
*$R863</f>
        <v>624.47698999599993</v>
      </c>
      <c r="Z863" s="1">
        <f>(($D863*'fnd base rates'!H$107)
+($E863*'fnd base rates'!H$108)
+($F863*'fnd base rates'!H$109)
+($G863*'fnd base rates'!H$110)
+($H863*'fnd base rates'!H$111)
+($I863*'fnd base rates'!H$112)
+($J863*'fnd base rates'!H$113)
+($K863*'fnd base rates'!H$114)
+($M863*'fnd base rates'!H$116)
+($N863*'fnd base rates'!H$117)
+($O863*'fnd base rates'!H$118)
+($P863*VLOOKUP($S863+12,rate_basefnd,8)))</f>
        <v>1392.697868</v>
      </c>
      <c r="AA863" s="1">
        <f>(($D863*'fnd base rates'!I$107)
+($E863*'fnd base rates'!I$108)
+($F863*'fnd base rates'!I$109)
+($G863*'fnd base rates'!I$110)
+($H863*'fnd base rates'!I$111)
+($I863*'fnd base rates'!I$112)
+($J863*'fnd base rates'!I$113)
+($K863*'fnd base rates'!I$114)
+($M863*'fnd base rates'!I$116)
+($N863*'fnd base rates'!I$117)
+($O863*'fnd base rates'!I$118)
+($P863*VLOOKUP($S863+12,rate_basefnd,9)))
*$R863</f>
        <v>1052.3927099999999</v>
      </c>
      <c r="AB863" s="1">
        <f>(($D863*'fnd base rates'!J$107)
+($E863*'fnd base rates'!J$108)
+($F863*'fnd base rates'!J$109)
+($G863*'fnd base rates'!J$110)
+($H863*'fnd base rates'!J$111)
+($I863*'fnd base rates'!J$112)
+($J863*'fnd base rates'!J$113)
+($K863*'fnd base rates'!J$114)
+($M863*'fnd base rates'!J$116)
+($N863*'fnd base rates'!J$117)
+($O863*'fnd base rates'!J$118)
+($P863*VLOOKUP($S863+12,rate_basefnd,10)))
*$R863</f>
        <v>2065.4073199999998</v>
      </c>
      <c r="AC863" s="1">
        <f>(($D863*'fnd base rates'!K$107)
+($E863*'fnd base rates'!K$108)
+($F863*'fnd base rates'!K$109)
+($G863*'fnd base rates'!K$110)
+($H863*'fnd base rates'!K$111)
+($I863*'fnd base rates'!K$112)
+($J863*'fnd base rates'!K$113)
+($K863*'fnd base rates'!K$114)
+($M863*'fnd base rates'!K$116)
+($N863*'fnd base rates'!K$117)
+($O863*'fnd base rates'!K$118)
+($P863*VLOOKUP($S863+12,rate_basefnd,11)))
*$R863</f>
        <v>2423.1763306399998</v>
      </c>
      <c r="AD863" s="1">
        <f>(($D863*'fnd base rates'!L$107)
+($E863*'fnd base rates'!L$108)
+($F863*'fnd base rates'!L$109)
+($G863*'fnd base rates'!L$110)
+($H863*'fnd base rates'!L$111)
+($I863*'fnd base rates'!L$112)
+($J863*'fnd base rates'!L$113)
+($K863*'fnd base rates'!L$114)
+($M863*'fnd base rates'!L$116)
+($N863*'fnd base rates'!L$117)
+($O863*'fnd base rates'!L$118)
+($P863*VLOOKUP($S863+12,rate_basefnd,12)))</f>
        <v>3777.4633600000002</v>
      </c>
      <c r="AE863" s="1">
        <f>(($D863*'fnd base rates'!M$107)
+($E863*'fnd base rates'!M$108)
+($F863*'fnd base rates'!M$109)
+($G863*'fnd base rates'!M$110)
+($H863*'fnd base rates'!M$111)
+($I863*'fnd base rates'!M$112)
+($J863*'fnd base rates'!M$113)
+($K863*'fnd base rates'!M$114)
+($M863*'fnd base rates'!M$116)
+($N863*'fnd base rates'!M$117)
+($O863*'fnd base rates'!M$118)
+($P863*VLOOKUP($S863+12,rate_basefnd,13)))</f>
        <v>0</v>
      </c>
      <c r="AF863" s="4">
        <f t="shared" si="995"/>
        <v>31162.130791087999</v>
      </c>
      <c r="AH863" s="269">
        <f t="shared" si="996"/>
        <v>494093291</v>
      </c>
      <c r="AI863" s="4" t="str">
        <f t="shared" si="997"/>
        <v>494</v>
      </c>
      <c r="AJ863" s="2" t="str">
        <f t="shared" si="998"/>
        <v>093</v>
      </c>
      <c r="AK863" s="2" t="str">
        <f t="shared" si="999"/>
        <v>291</v>
      </c>
      <c r="AL863" s="4">
        <f t="shared" si="1000"/>
        <v>1</v>
      </c>
      <c r="AM863" s="4">
        <f t="shared" si="991"/>
        <v>2</v>
      </c>
      <c r="AN863" s="4">
        <f t="shared" si="1001"/>
        <v>31162.130791087999</v>
      </c>
      <c r="AO863" s="4">
        <f t="shared" si="1002"/>
        <v>15581</v>
      </c>
      <c r="AP863" s="4">
        <f t="shared" si="992"/>
        <v>0</v>
      </c>
      <c r="AQ863" s="4">
        <v>15581</v>
      </c>
      <c r="AW863" s="4">
        <v>15581</v>
      </c>
      <c r="AX863" s="5">
        <f t="shared" si="1003"/>
        <v>0</v>
      </c>
      <c r="AY863" s="4">
        <v>15581</v>
      </c>
      <c r="AZ863" s="5"/>
      <c r="BB863" s="5">
        <f t="shared" ref="BB863" si="1024">BC863-BA863</f>
        <v>0</v>
      </c>
    </row>
    <row r="864" spans="1:54" s="4" customFormat="1">
      <c r="A864" s="269">
        <v>494</v>
      </c>
      <c r="B864" s="2">
        <v>494093293</v>
      </c>
      <c r="C864" s="9" t="s">
        <v>1074</v>
      </c>
      <c r="D864" s="14">
        <f>'fnd enro'!D864</f>
        <v>0</v>
      </c>
      <c r="E864" s="14">
        <f>'fnd enro'!E864</f>
        <v>0</v>
      </c>
      <c r="F864" s="14">
        <f>'fnd enro'!F864</f>
        <v>0</v>
      </c>
      <c r="G864" s="14">
        <f>'fnd enro'!G864</f>
        <v>1</v>
      </c>
      <c r="H864" s="14">
        <f>'fnd enro'!H864</f>
        <v>0</v>
      </c>
      <c r="I864" s="14">
        <f>'fnd enro'!I864</f>
        <v>1</v>
      </c>
      <c r="J864" s="14">
        <f>'fnd enro'!J864</f>
        <v>0</v>
      </c>
      <c r="K864" s="15">
        <f>'fnd enro'!K864</f>
        <v>7.7200000000000005E-2</v>
      </c>
      <c r="L864" s="14">
        <f>'fnd enro'!L864</f>
        <v>0</v>
      </c>
      <c r="M864" s="14">
        <f>'fnd enro'!M864</f>
        <v>0</v>
      </c>
      <c r="N864" s="14">
        <f>'fnd enro'!N864</f>
        <v>0</v>
      </c>
      <c r="O864" s="14">
        <f>'fnd enro'!O864</f>
        <v>0</v>
      </c>
      <c r="P864" s="14">
        <f>'fnd enro'!P864</f>
        <v>2</v>
      </c>
      <c r="Q864" s="14">
        <f>'fnd enro'!R864</f>
        <v>2</v>
      </c>
      <c r="R864" s="15">
        <f t="shared" si="994"/>
        <v>1.0389999999999999</v>
      </c>
      <c r="S864" s="14">
        <f>VALUE('fnd enro'!Q864)</f>
        <v>10</v>
      </c>
      <c r="T864" s="2"/>
      <c r="U864" s="1">
        <f>(($D864*'fnd base rates'!C$107)
+($E864*'fnd base rates'!C$108)
+($F864*'fnd base rates'!C$109)
+($G864*'fnd base rates'!C$110)
+($H864*'fnd base rates'!C$111)
+($I864*'fnd base rates'!C$112)
+($J864*'fnd base rates'!C$113)
+($K864*'fnd base rates'!C$114)
+($M864*'fnd base rates'!C$116)
+($N864*'fnd base rates'!C$117)
+($O864*'fnd base rates'!C$118)
+($P864*VLOOKUP($S864+12,rate_basefnd,3)))
*$R864</f>
        <v>1279.5728569879998</v>
      </c>
      <c r="V864" s="1">
        <f>(($D864*'fnd base rates'!D$107)
+($E864*'fnd base rates'!D$108)
+($F864*'fnd base rates'!D$109)
+($G864*'fnd base rates'!D$110)
+($H864*'fnd base rates'!D$111)
+($I864*'fnd base rates'!D$112)
+($J864*'fnd base rates'!D$113)
+($K864*'fnd base rates'!D$114)
+($M864*'fnd base rates'!D$116)
+($N864*'fnd base rates'!D$117)
+($O864*'fnd base rates'!D$118)
+($P864*VLOOKUP($S864+12,rate_basefnd,4)))
*$R864</f>
        <v>2370.7486400000003</v>
      </c>
      <c r="W864" s="1">
        <f>(($D864*'fnd base rates'!E$107)
+($E864*'fnd base rates'!E$108)
+($F864*'fnd base rates'!E$109)
+($G864*'fnd base rates'!E$110)
+($H864*'fnd base rates'!E$111)
+($I864*'fnd base rates'!E$112)
+($J864*'fnd base rates'!E$113)
+($K864*'fnd base rates'!E$114)
+($M864*'fnd base rates'!E$116)
+($N864*'fnd base rates'!E$117)
+($O864*'fnd base rates'!E$118)
+($P864*VLOOKUP($S864+12,rate_basefnd,5)))
*$R864</f>
        <v>16758.561671327996</v>
      </c>
      <c r="X864" s="1">
        <f>(($D864*'fnd base rates'!F$107)
+($E864*'fnd base rates'!F$108)
+($F864*'fnd base rates'!F$109)
+($G864*'fnd base rates'!F$110)
+($H864*'fnd base rates'!F$111)
+($I864*'fnd base rates'!F$112)
+($J864*'fnd base rates'!F$113)
+($K864*'fnd base rates'!F$114)
+($M864*'fnd base rates'!F$116)
+($N864*'fnd base rates'!F$117)
+($O864*'fnd base rates'!F$118)
+($P864*VLOOKUP($S864+12,rate_basefnd,6)))
*$R864</f>
        <v>2217.5718041360001</v>
      </c>
      <c r="Y864" s="1">
        <f>(($D864*'fnd base rates'!G$107)
+($E864*'fnd base rates'!G$108)
+($F864*'fnd base rates'!G$109)
+($G864*'fnd base rates'!G$110)
+($H864*'fnd base rates'!G$111)
+($I864*'fnd base rates'!G$112)
+($J864*'fnd base rates'!G$113)
+($K864*'fnd base rates'!G$114)
+($M864*'fnd base rates'!G$116)
+($N864*'fnd base rates'!G$117)
+($O864*'fnd base rates'!G$118)
+($P864*VLOOKUP($S864+12,rate_basefnd,7)))
*$R864</f>
        <v>703.00460999599989</v>
      </c>
      <c r="Z864" s="1">
        <f>(($D864*'fnd base rates'!H$107)
+($E864*'fnd base rates'!H$108)
+($F864*'fnd base rates'!H$109)
+($G864*'fnd base rates'!H$110)
+($H864*'fnd base rates'!H$111)
+($I864*'fnd base rates'!H$112)
+($J864*'fnd base rates'!H$113)
+($K864*'fnd base rates'!H$114)
+($M864*'fnd base rates'!H$116)
+($N864*'fnd base rates'!H$117)
+($O864*'fnd base rates'!H$118)
+($P864*VLOOKUP($S864+12,rate_basefnd,8)))</f>
        <v>1406.0778679999999</v>
      </c>
      <c r="AA864" s="1">
        <f>(($D864*'fnd base rates'!I$107)
+($E864*'fnd base rates'!I$108)
+($F864*'fnd base rates'!I$109)
+($G864*'fnd base rates'!I$110)
+($H864*'fnd base rates'!I$111)
+($I864*'fnd base rates'!I$112)
+($J864*'fnd base rates'!I$113)
+($K864*'fnd base rates'!I$114)
+($M864*'fnd base rates'!I$116)
+($N864*'fnd base rates'!I$117)
+($O864*'fnd base rates'!I$118)
+($P864*VLOOKUP($S864+12,rate_basefnd,9)))
*$R864</f>
        <v>1069.5362099999998</v>
      </c>
      <c r="AB864" s="1">
        <f>(($D864*'fnd base rates'!J$107)
+($E864*'fnd base rates'!J$108)
+($F864*'fnd base rates'!J$109)
+($G864*'fnd base rates'!J$110)
+($H864*'fnd base rates'!J$111)
+($I864*'fnd base rates'!J$112)
+($J864*'fnd base rates'!J$113)
+($K864*'fnd base rates'!J$114)
+($M864*'fnd base rates'!J$116)
+($N864*'fnd base rates'!J$117)
+($O864*'fnd base rates'!J$118)
+($P864*VLOOKUP($S864+12,rate_basefnd,10)))
*$R864</f>
        <v>2358.3741499999996</v>
      </c>
      <c r="AC864" s="1">
        <f>(($D864*'fnd base rates'!K$107)
+($E864*'fnd base rates'!K$108)
+($F864*'fnd base rates'!K$109)
+($G864*'fnd base rates'!K$110)
+($H864*'fnd base rates'!K$111)
+($I864*'fnd base rates'!K$112)
+($J864*'fnd base rates'!K$113)
+($K864*'fnd base rates'!K$114)
+($M864*'fnd base rates'!K$116)
+($N864*'fnd base rates'!K$117)
+($O864*'fnd base rates'!K$118)
+($P864*VLOOKUP($S864+12,rate_basefnd,11)))
*$R864</f>
        <v>2338.03028064</v>
      </c>
      <c r="AD864" s="1">
        <f>(($D864*'fnd base rates'!L$107)
+($E864*'fnd base rates'!L$108)
+($F864*'fnd base rates'!L$109)
+($G864*'fnd base rates'!L$110)
+($H864*'fnd base rates'!L$111)
+($I864*'fnd base rates'!L$112)
+($J864*'fnd base rates'!L$113)
+($K864*'fnd base rates'!L$114)
+($M864*'fnd base rates'!L$116)
+($N864*'fnd base rates'!L$117)
+($O864*'fnd base rates'!L$118)
+($P864*VLOOKUP($S864+12,rate_basefnd,12)))</f>
        <v>4002.0833600000005</v>
      </c>
      <c r="AE864" s="1">
        <f>(($D864*'fnd base rates'!M$107)
+($E864*'fnd base rates'!M$108)
+($F864*'fnd base rates'!M$109)
+($G864*'fnd base rates'!M$110)
+($H864*'fnd base rates'!M$111)
+($I864*'fnd base rates'!M$112)
+($J864*'fnd base rates'!M$113)
+($K864*'fnd base rates'!M$114)
+($M864*'fnd base rates'!M$116)
+($N864*'fnd base rates'!M$117)
+($O864*'fnd base rates'!M$118)
+($P864*VLOOKUP($S864+12,rate_basefnd,13)))</f>
        <v>0</v>
      </c>
      <c r="AF864" s="4">
        <f t="shared" si="995"/>
        <v>34503.561451087997</v>
      </c>
      <c r="AH864" s="269">
        <f t="shared" si="996"/>
        <v>494093293</v>
      </c>
      <c r="AI864" s="4" t="str">
        <f t="shared" si="997"/>
        <v>494</v>
      </c>
      <c r="AJ864" s="2" t="str">
        <f t="shared" si="998"/>
        <v>093</v>
      </c>
      <c r="AK864" s="2" t="str">
        <f t="shared" si="999"/>
        <v>293</v>
      </c>
      <c r="AL864" s="4">
        <f t="shared" si="1000"/>
        <v>1</v>
      </c>
      <c r="AM864" s="4">
        <f t="shared" si="991"/>
        <v>2</v>
      </c>
      <c r="AN864" s="4">
        <f t="shared" si="1001"/>
        <v>34503.561451087997</v>
      </c>
      <c r="AO864" s="4">
        <f t="shared" si="1002"/>
        <v>17252</v>
      </c>
      <c r="AP864" s="4">
        <f t="shared" si="992"/>
        <v>0</v>
      </c>
      <c r="AQ864" s="4">
        <v>17252</v>
      </c>
      <c r="AW864" s="4">
        <v>17252</v>
      </c>
      <c r="AX864" s="5">
        <f t="shared" si="1003"/>
        <v>0</v>
      </c>
      <c r="AY864" s="4">
        <v>17252</v>
      </c>
      <c r="AZ864" s="5"/>
      <c r="BB864" s="5">
        <f t="shared" ref="BB864" si="1025">BC864-BA864</f>
        <v>0</v>
      </c>
    </row>
    <row r="865" spans="1:54" s="4" customFormat="1">
      <c r="A865" s="269">
        <v>494</v>
      </c>
      <c r="B865" s="2">
        <v>494093346</v>
      </c>
      <c r="C865" s="9" t="s">
        <v>1074</v>
      </c>
      <c r="D865" s="14">
        <f>'fnd enro'!D865</f>
        <v>0</v>
      </c>
      <c r="E865" s="14">
        <f>'fnd enro'!E865</f>
        <v>0</v>
      </c>
      <c r="F865" s="14">
        <f>'fnd enro'!F865</f>
        <v>0</v>
      </c>
      <c r="G865" s="14">
        <f>'fnd enro'!G865</f>
        <v>0</v>
      </c>
      <c r="H865" s="14">
        <f>'fnd enro'!H865</f>
        <v>1</v>
      </c>
      <c r="I865" s="14">
        <f>'fnd enro'!I865</f>
        <v>0</v>
      </c>
      <c r="J865" s="14">
        <f>'fnd enro'!J865</f>
        <v>0</v>
      </c>
      <c r="K865" s="15">
        <f>'fnd enro'!K865</f>
        <v>3.8600000000000002E-2</v>
      </c>
      <c r="L865" s="14">
        <f>'fnd enro'!L865</f>
        <v>0</v>
      </c>
      <c r="M865" s="14">
        <f>'fnd enro'!M865</f>
        <v>0</v>
      </c>
      <c r="N865" s="14">
        <f>'fnd enro'!N865</f>
        <v>0</v>
      </c>
      <c r="O865" s="14">
        <f>'fnd enro'!O865</f>
        <v>0</v>
      </c>
      <c r="P865" s="14">
        <f>'fnd enro'!P865</f>
        <v>1</v>
      </c>
      <c r="Q865" s="14">
        <f>'fnd enro'!R865</f>
        <v>1</v>
      </c>
      <c r="R865" s="15">
        <f t="shared" si="994"/>
        <v>1.0389999999999999</v>
      </c>
      <c r="S865" s="14">
        <f>VALUE('fnd enro'!Q865)</f>
        <v>8</v>
      </c>
      <c r="T865" s="2"/>
      <c r="U865" s="1">
        <f>(($D865*'fnd base rates'!C$107)
+($E865*'fnd base rates'!C$108)
+($F865*'fnd base rates'!C$109)
+($G865*'fnd base rates'!C$110)
+($H865*'fnd base rates'!C$111)
+($I865*'fnd base rates'!C$112)
+($J865*'fnd base rates'!C$113)
+($K865*'fnd base rates'!C$114)
+($M865*'fnd base rates'!C$116)
+($N865*'fnd base rates'!C$117)
+($O865*'fnd base rates'!C$118)
+($P865*VLOOKUP($S865+12,rate_basefnd,3)))
*$R865</f>
        <v>632.399138494</v>
      </c>
      <c r="V865" s="1">
        <f>(($D865*'fnd base rates'!D$107)
+($E865*'fnd base rates'!D$108)
+($F865*'fnd base rates'!D$109)
+($G865*'fnd base rates'!D$110)
+($H865*'fnd base rates'!D$111)
+($I865*'fnd base rates'!D$112)
+($J865*'fnd base rates'!D$113)
+($K865*'fnd base rates'!D$114)
+($M865*'fnd base rates'!D$116)
+($N865*'fnd base rates'!D$117)
+($O865*'fnd base rates'!D$118)
+($P865*VLOOKUP($S865+12,rate_basefnd,4)))
*$R865</f>
        <v>1150.33924</v>
      </c>
      <c r="W865" s="1">
        <f>(($D865*'fnd base rates'!E$107)
+($E865*'fnd base rates'!E$108)
+($F865*'fnd base rates'!E$109)
+($G865*'fnd base rates'!E$110)
+($H865*'fnd base rates'!E$111)
+($I865*'fnd base rates'!E$112)
+($J865*'fnd base rates'!E$113)
+($K865*'fnd base rates'!E$114)
+($M865*'fnd base rates'!E$116)
+($N865*'fnd base rates'!E$117)
+($O865*'fnd base rates'!E$118)
+($P865*VLOOKUP($S865+12,rate_basefnd,5)))
*$R865</f>
        <v>7063.995150664</v>
      </c>
      <c r="X865" s="1">
        <f>(($D865*'fnd base rates'!F$107)
+($E865*'fnd base rates'!F$108)
+($F865*'fnd base rates'!F$109)
+($G865*'fnd base rates'!F$110)
+($H865*'fnd base rates'!F$111)
+($I865*'fnd base rates'!F$112)
+($J865*'fnd base rates'!F$113)
+($K865*'fnd base rates'!F$114)
+($M865*'fnd base rates'!F$116)
+($N865*'fnd base rates'!F$117)
+($O865*'fnd base rates'!F$118)
+($P865*VLOOKUP($S865+12,rate_basefnd,6)))
*$R865</f>
        <v>1034.1960920680001</v>
      </c>
      <c r="Y865" s="1">
        <f>(($D865*'fnd base rates'!G$107)
+($E865*'fnd base rates'!G$108)
+($F865*'fnd base rates'!G$109)
+($G865*'fnd base rates'!G$110)
+($H865*'fnd base rates'!G$111)
+($I865*'fnd base rates'!G$112)
+($J865*'fnd base rates'!G$113)
+($K865*'fnd base rates'!G$114)
+($M865*'fnd base rates'!G$116)
+($N865*'fnd base rates'!G$117)
+($O865*'fnd base rates'!G$118)
+($P865*VLOOKUP($S865+12,rate_basefnd,7)))
*$R865</f>
        <v>343.35134999799999</v>
      </c>
      <c r="Z865" s="1">
        <f>(($D865*'fnd base rates'!H$107)
+($E865*'fnd base rates'!H$108)
+($F865*'fnd base rates'!H$109)
+($G865*'fnd base rates'!H$110)
+($H865*'fnd base rates'!H$111)
+($I865*'fnd base rates'!H$112)
+($J865*'fnd base rates'!H$113)
+($K865*'fnd base rates'!H$114)
+($M865*'fnd base rates'!H$116)
+($N865*'fnd base rates'!H$117)
+($O865*'fnd base rates'!H$118)
+($P865*VLOOKUP($S865+12,rate_basefnd,8)))</f>
        <v>548.27893400000005</v>
      </c>
      <c r="AA865" s="1">
        <f>(($D865*'fnd base rates'!I$107)
+($E865*'fnd base rates'!I$108)
+($F865*'fnd base rates'!I$109)
+($G865*'fnd base rates'!I$110)
+($H865*'fnd base rates'!I$111)
+($I865*'fnd base rates'!I$112)
+($J865*'fnd base rates'!I$113)
+($K865*'fnd base rates'!I$114)
+($M865*'fnd base rates'!I$116)
+($N865*'fnd base rates'!I$117)
+($O865*'fnd base rates'!I$118)
+($P865*VLOOKUP($S865+12,rate_basefnd,9)))
*$R865</f>
        <v>517.32848999999987</v>
      </c>
      <c r="AB865" s="1">
        <f>(($D865*'fnd base rates'!J$107)
+($E865*'fnd base rates'!J$108)
+($F865*'fnd base rates'!J$109)
+($G865*'fnd base rates'!J$110)
+($H865*'fnd base rates'!J$111)
+($I865*'fnd base rates'!J$112)
+($J865*'fnd base rates'!J$113)
+($K865*'fnd base rates'!J$114)
+($M865*'fnd base rates'!J$116)
+($N865*'fnd base rates'!J$117)
+($O865*'fnd base rates'!J$118)
+($P865*VLOOKUP($S865+12,rate_basefnd,10)))
*$R865</f>
        <v>988.55655000000002</v>
      </c>
      <c r="AC865" s="1">
        <f>(($D865*'fnd base rates'!K$107)
+($E865*'fnd base rates'!K$108)
+($F865*'fnd base rates'!K$109)
+($G865*'fnd base rates'!K$110)
+($H865*'fnd base rates'!K$111)
+($I865*'fnd base rates'!K$112)
+($J865*'fnd base rates'!K$113)
+($K865*'fnd base rates'!K$114)
+($M865*'fnd base rates'!K$116)
+($N865*'fnd base rates'!K$117)
+($O865*'fnd base rates'!K$118)
+($P865*VLOOKUP($S865+12,rate_basefnd,11)))
*$R865</f>
        <v>1228.2641153199997</v>
      </c>
      <c r="AD865" s="1">
        <f>(($D865*'fnd base rates'!L$107)
+($E865*'fnd base rates'!L$108)
+($F865*'fnd base rates'!L$109)
+($G865*'fnd base rates'!L$110)
+($H865*'fnd base rates'!L$111)
+($I865*'fnd base rates'!L$112)
+($J865*'fnd base rates'!L$113)
+($K865*'fnd base rates'!L$114)
+($M865*'fnd base rates'!L$116)
+($N865*'fnd base rates'!L$117)
+($O865*'fnd base rates'!L$118)
+($P865*VLOOKUP($S865+12,rate_basefnd,12)))</f>
        <v>2052.6366800000001</v>
      </c>
      <c r="AE865" s="1">
        <f>(($D865*'fnd base rates'!M$107)
+($E865*'fnd base rates'!M$108)
+($F865*'fnd base rates'!M$109)
+($G865*'fnd base rates'!M$110)
+($H865*'fnd base rates'!M$111)
+($I865*'fnd base rates'!M$112)
+($J865*'fnd base rates'!M$113)
+($K865*'fnd base rates'!M$114)
+($M865*'fnd base rates'!M$116)
+($N865*'fnd base rates'!M$117)
+($O865*'fnd base rates'!M$118)
+($P865*VLOOKUP($S865+12,rate_basefnd,13)))</f>
        <v>0</v>
      </c>
      <c r="AF865" s="4">
        <f t="shared" si="995"/>
        <v>15559.345740543999</v>
      </c>
      <c r="AH865" s="269">
        <f t="shared" si="996"/>
        <v>494093346</v>
      </c>
      <c r="AI865" s="4" t="str">
        <f t="shared" si="997"/>
        <v>494</v>
      </c>
      <c r="AJ865" s="2" t="str">
        <f t="shared" si="998"/>
        <v>093</v>
      </c>
      <c r="AK865" s="2" t="str">
        <f t="shared" si="999"/>
        <v>346</v>
      </c>
      <c r="AL865" s="4">
        <f t="shared" si="1000"/>
        <v>1</v>
      </c>
      <c r="AM865" s="4">
        <f t="shared" si="991"/>
        <v>1</v>
      </c>
      <c r="AN865" s="4">
        <f t="shared" si="1001"/>
        <v>15559.345740543999</v>
      </c>
      <c r="AO865" s="4">
        <f t="shared" si="1002"/>
        <v>15559</v>
      </c>
      <c r="AP865" s="4">
        <f t="shared" si="992"/>
        <v>0</v>
      </c>
      <c r="AQ865" s="4">
        <v>15559</v>
      </c>
      <c r="AW865" s="4">
        <v>15559</v>
      </c>
      <c r="AX865" s="5">
        <f t="shared" si="1003"/>
        <v>0</v>
      </c>
      <c r="AY865" s="4">
        <v>15559</v>
      </c>
      <c r="AZ865" s="5"/>
      <c r="BB865" s="5">
        <f t="shared" ref="BB865" si="1026">BC865-BA865</f>
        <v>0</v>
      </c>
    </row>
    <row r="866" spans="1:54" s="4" customFormat="1">
      <c r="A866" s="269">
        <v>494</v>
      </c>
      <c r="B866" s="2">
        <v>494093347</v>
      </c>
      <c r="C866" s="9" t="s">
        <v>1074</v>
      </c>
      <c r="D866" s="14">
        <f>'fnd enro'!D866</f>
        <v>0</v>
      </c>
      <c r="E866" s="14">
        <f>'fnd enro'!E866</f>
        <v>0</v>
      </c>
      <c r="F866" s="14">
        <f>'fnd enro'!F866</f>
        <v>0</v>
      </c>
      <c r="G866" s="14">
        <f>'fnd enro'!G866</f>
        <v>1</v>
      </c>
      <c r="H866" s="14">
        <f>'fnd enro'!H866</f>
        <v>1</v>
      </c>
      <c r="I866" s="14">
        <f>'fnd enro'!I866</f>
        <v>0</v>
      </c>
      <c r="J866" s="14">
        <f>'fnd enro'!J866</f>
        <v>0</v>
      </c>
      <c r="K866" s="15">
        <f>'fnd enro'!K866</f>
        <v>7.7200000000000005E-2</v>
      </c>
      <c r="L866" s="14">
        <f>'fnd enro'!L866</f>
        <v>0</v>
      </c>
      <c r="M866" s="14">
        <f>'fnd enro'!M866</f>
        <v>1</v>
      </c>
      <c r="N866" s="14">
        <f>'fnd enro'!N866</f>
        <v>0</v>
      </c>
      <c r="O866" s="14">
        <f>'fnd enro'!O866</f>
        <v>0</v>
      </c>
      <c r="P866" s="14">
        <f>'fnd enro'!P866</f>
        <v>2</v>
      </c>
      <c r="Q866" s="14">
        <f>'fnd enro'!R866</f>
        <v>2</v>
      </c>
      <c r="R866" s="15">
        <f t="shared" si="994"/>
        <v>1.0389999999999999</v>
      </c>
      <c r="S866" s="14">
        <f>VALUE('fnd enro'!Q866)</f>
        <v>8</v>
      </c>
      <c r="T866" s="2"/>
      <c r="U866" s="1">
        <f>(($D866*'fnd base rates'!C$107)
+($E866*'fnd base rates'!C$108)
+($F866*'fnd base rates'!C$109)
+($G866*'fnd base rates'!C$110)
+($H866*'fnd base rates'!C$111)
+($I866*'fnd base rates'!C$112)
+($J866*'fnd base rates'!C$113)
+($K866*'fnd base rates'!C$114)
+($M866*'fnd base rates'!C$116)
+($N866*'fnd base rates'!C$117)
+($O866*'fnd base rates'!C$118)
+($P866*VLOOKUP($S866+12,rate_basefnd,3)))
*$R866</f>
        <v>1369.9035169880001</v>
      </c>
      <c r="V866" s="1">
        <f>(($D866*'fnd base rates'!D$107)
+($E866*'fnd base rates'!D$108)
+($F866*'fnd base rates'!D$109)
+($G866*'fnd base rates'!D$110)
+($H866*'fnd base rates'!D$111)
+($I866*'fnd base rates'!D$112)
+($J866*'fnd base rates'!D$113)
+($K866*'fnd base rates'!D$114)
+($M866*'fnd base rates'!D$116)
+($N866*'fnd base rates'!D$117)
+($O866*'fnd base rates'!D$118)
+($P866*VLOOKUP($S866+12,rate_basefnd,4)))
*$R866</f>
        <v>2484.6022600000001</v>
      </c>
      <c r="W866" s="1">
        <f>(($D866*'fnd base rates'!E$107)
+($E866*'fnd base rates'!E$108)
+($F866*'fnd base rates'!E$109)
+($G866*'fnd base rates'!E$110)
+($H866*'fnd base rates'!E$111)
+($I866*'fnd base rates'!E$112)
+($J866*'fnd base rates'!E$113)
+($K866*'fnd base rates'!E$114)
+($M866*'fnd base rates'!E$116)
+($N866*'fnd base rates'!E$117)
+($O866*'fnd base rates'!E$118)
+($P866*VLOOKUP($S866+12,rate_basefnd,5)))
*$R866</f>
        <v>15852.771861327999</v>
      </c>
      <c r="X866" s="1">
        <f>(($D866*'fnd base rates'!F$107)
+($E866*'fnd base rates'!F$108)
+($F866*'fnd base rates'!F$109)
+($G866*'fnd base rates'!F$110)
+($H866*'fnd base rates'!F$111)
+($I866*'fnd base rates'!F$112)
+($J866*'fnd base rates'!F$113)
+($K866*'fnd base rates'!F$114)
+($M866*'fnd base rates'!F$116)
+($N866*'fnd base rates'!F$117)
+($O866*'fnd base rates'!F$118)
+($P866*VLOOKUP($S866+12,rate_basefnd,6)))
*$R866</f>
        <v>2514.2166941359997</v>
      </c>
      <c r="Y866" s="1">
        <f>(($D866*'fnd base rates'!G$107)
+($E866*'fnd base rates'!G$108)
+($F866*'fnd base rates'!G$109)
+($G866*'fnd base rates'!G$110)
+($H866*'fnd base rates'!G$111)
+($I866*'fnd base rates'!G$112)
+($J866*'fnd base rates'!G$113)
+($K866*'fnd base rates'!G$114)
+($M866*'fnd base rates'!G$116)
+($N866*'fnd base rates'!G$117)
+($O866*'fnd base rates'!G$118)
+($P866*VLOOKUP($S866+12,rate_basefnd,7)))
*$R866</f>
        <v>727.1301899959999</v>
      </c>
      <c r="Z866" s="1">
        <f>(($D866*'fnd base rates'!H$107)
+($E866*'fnd base rates'!H$108)
+($F866*'fnd base rates'!H$109)
+($G866*'fnd base rates'!H$110)
+($H866*'fnd base rates'!H$111)
+($I866*'fnd base rates'!H$112)
+($J866*'fnd base rates'!H$113)
+($K866*'fnd base rates'!H$114)
+($M866*'fnd base rates'!H$116)
+($N866*'fnd base rates'!H$117)
+($O866*'fnd base rates'!H$118)
+($P866*VLOOKUP($S866+12,rate_basefnd,8)))</f>
        <v>1222.9878680000002</v>
      </c>
      <c r="AA866" s="1">
        <f>(($D866*'fnd base rates'!I$107)
+($E866*'fnd base rates'!I$108)
+($F866*'fnd base rates'!I$109)
+($G866*'fnd base rates'!I$110)
+($H866*'fnd base rates'!I$111)
+($I866*'fnd base rates'!I$112)
+($J866*'fnd base rates'!I$113)
+($K866*'fnd base rates'!I$114)
+($M866*'fnd base rates'!I$116)
+($N866*'fnd base rates'!I$117)
+($O866*'fnd base rates'!I$118)
+($P866*VLOOKUP($S866+12,rate_basefnd,9)))
*$R866</f>
        <v>1054.9382599999999</v>
      </c>
      <c r="AB866" s="1">
        <f>(($D866*'fnd base rates'!J$107)
+($E866*'fnd base rates'!J$108)
+($F866*'fnd base rates'!J$109)
+($G866*'fnd base rates'!J$110)
+($H866*'fnd base rates'!J$111)
+($I866*'fnd base rates'!J$112)
+($J866*'fnd base rates'!J$113)
+($K866*'fnd base rates'!J$114)
+($M866*'fnd base rates'!J$116)
+($N866*'fnd base rates'!J$117)
+($O866*'fnd base rates'!J$118)
+($P866*VLOOKUP($S866+12,rate_basefnd,10)))
*$R866</f>
        <v>1903.1466899999998</v>
      </c>
      <c r="AC866" s="1">
        <f>(($D866*'fnd base rates'!K$107)
+($E866*'fnd base rates'!K$108)
+($F866*'fnd base rates'!K$109)
+($G866*'fnd base rates'!K$110)
+($H866*'fnd base rates'!K$111)
+($I866*'fnd base rates'!K$112)
+($J866*'fnd base rates'!K$113)
+($K866*'fnd base rates'!K$114)
+($M866*'fnd base rates'!K$116)
+($N866*'fnd base rates'!K$117)
+($O866*'fnd base rates'!K$118)
+($P866*VLOOKUP($S866+12,rate_basefnd,11)))
*$R866</f>
        <v>2686.6667306399995</v>
      </c>
      <c r="AD866" s="1">
        <f>(($D866*'fnd base rates'!L$107)
+($E866*'fnd base rates'!L$108)
+($F866*'fnd base rates'!L$109)
+($G866*'fnd base rates'!L$110)
+($H866*'fnd base rates'!L$111)
+($I866*'fnd base rates'!L$112)
+($J866*'fnd base rates'!L$113)
+($K866*'fnd base rates'!L$114)
+($M866*'fnd base rates'!L$116)
+($N866*'fnd base rates'!L$117)
+($O866*'fnd base rates'!L$118)
+($P866*VLOOKUP($S866+12,rate_basefnd,12)))</f>
        <v>4317.1233599999996</v>
      </c>
      <c r="AE866" s="1">
        <f>(($D866*'fnd base rates'!M$107)
+($E866*'fnd base rates'!M$108)
+($F866*'fnd base rates'!M$109)
+($G866*'fnd base rates'!M$110)
+($H866*'fnd base rates'!M$111)
+($I866*'fnd base rates'!M$112)
+($J866*'fnd base rates'!M$113)
+($K866*'fnd base rates'!M$114)
+($M866*'fnd base rates'!M$116)
+($N866*'fnd base rates'!M$117)
+($O866*'fnd base rates'!M$118)
+($P866*VLOOKUP($S866+12,rate_basefnd,13)))</f>
        <v>0</v>
      </c>
      <c r="AF866" s="4">
        <f t="shared" si="995"/>
        <v>34133.487431087997</v>
      </c>
      <c r="AH866" s="269">
        <f t="shared" si="996"/>
        <v>494093347</v>
      </c>
      <c r="AI866" s="4" t="str">
        <f t="shared" si="997"/>
        <v>494</v>
      </c>
      <c r="AJ866" s="2" t="str">
        <f t="shared" si="998"/>
        <v>093</v>
      </c>
      <c r="AK866" s="2" t="str">
        <f t="shared" si="999"/>
        <v>347</v>
      </c>
      <c r="AL866" s="4">
        <f t="shared" si="1000"/>
        <v>1</v>
      </c>
      <c r="AM866" s="4">
        <f t="shared" si="991"/>
        <v>2</v>
      </c>
      <c r="AN866" s="4">
        <f t="shared" si="1001"/>
        <v>34133.487431087997</v>
      </c>
      <c r="AO866" s="4">
        <f t="shared" si="1002"/>
        <v>17067</v>
      </c>
      <c r="AP866" s="4">
        <f t="shared" si="992"/>
        <v>0</v>
      </c>
      <c r="AQ866" s="4">
        <v>17067</v>
      </c>
      <c r="AW866" s="4">
        <v>17067</v>
      </c>
      <c r="AX866" s="5">
        <f t="shared" si="1003"/>
        <v>0</v>
      </c>
      <c r="AY866" s="4">
        <v>17067</v>
      </c>
      <c r="AZ866" s="5"/>
      <c r="BB866" s="5">
        <f t="shared" ref="BB866" si="1027">BC866-BA866</f>
        <v>0</v>
      </c>
    </row>
    <row r="867" spans="1:54" s="4" customFormat="1">
      <c r="A867" s="269">
        <v>496</v>
      </c>
      <c r="B867" s="2">
        <v>496201072</v>
      </c>
      <c r="C867" s="9" t="s">
        <v>1075</v>
      </c>
      <c r="D867" s="14">
        <f>'fnd enro'!D867</f>
        <v>0</v>
      </c>
      <c r="E867" s="14">
        <f>'fnd enro'!E867</f>
        <v>0</v>
      </c>
      <c r="F867" s="14">
        <f>'fnd enro'!F867</f>
        <v>0</v>
      </c>
      <c r="G867" s="14">
        <f>'fnd enro'!G867</f>
        <v>0</v>
      </c>
      <c r="H867" s="14">
        <f>'fnd enro'!H867</f>
        <v>2</v>
      </c>
      <c r="I867" s="14">
        <f>'fnd enro'!I867</f>
        <v>2</v>
      </c>
      <c r="J867" s="14">
        <f>'fnd enro'!J867</f>
        <v>0</v>
      </c>
      <c r="K867" s="15">
        <f>'fnd enro'!K867</f>
        <v>0.15440000000000001</v>
      </c>
      <c r="L867" s="14">
        <f>'fnd enro'!L867</f>
        <v>0</v>
      </c>
      <c r="M867" s="14">
        <f>'fnd enro'!M867</f>
        <v>0</v>
      </c>
      <c r="N867" s="14">
        <f>'fnd enro'!N867</f>
        <v>0</v>
      </c>
      <c r="O867" s="14">
        <f>'fnd enro'!O867</f>
        <v>0</v>
      </c>
      <c r="P867" s="14">
        <f>'fnd enro'!P867</f>
        <v>2</v>
      </c>
      <c r="Q867" s="14">
        <f>'fnd enro'!R867</f>
        <v>4</v>
      </c>
      <c r="R867" s="15">
        <f t="shared" si="994"/>
        <v>1</v>
      </c>
      <c r="S867" s="14">
        <f>VALUE('fnd enro'!Q867)</f>
        <v>6</v>
      </c>
      <c r="T867" s="2"/>
      <c r="U867" s="1">
        <f>(($D867*'fnd base rates'!C$107)
+($E867*'fnd base rates'!C$108)
+($F867*'fnd base rates'!C$109)
+($G867*'fnd base rates'!C$110)
+($H867*'fnd base rates'!C$111)
+($I867*'fnd base rates'!C$112)
+($J867*'fnd base rates'!C$113)
+($K867*'fnd base rates'!C$114)
+($M867*'fnd base rates'!C$116)
+($N867*'fnd base rates'!C$117)
+($O867*'fnd base rates'!C$118)
+($P867*VLOOKUP($S867+12,rate_basefnd,3)))
*$R867</f>
        <v>2276.025384</v>
      </c>
      <c r="V867" s="1">
        <f>(($D867*'fnd base rates'!D$107)
+($E867*'fnd base rates'!D$108)
+($F867*'fnd base rates'!D$109)
+($G867*'fnd base rates'!D$110)
+($H867*'fnd base rates'!D$111)
+($I867*'fnd base rates'!D$112)
+($J867*'fnd base rates'!D$113)
+($K867*'fnd base rates'!D$114)
+($M867*'fnd base rates'!D$116)
+($N867*'fnd base rates'!D$117)
+($O867*'fnd base rates'!D$118)
+($P867*VLOOKUP($S867+12,rate_basefnd,4)))
*$R867</f>
        <v>3677.0600000000004</v>
      </c>
      <c r="W867" s="1">
        <f>(($D867*'fnd base rates'!E$107)
+($E867*'fnd base rates'!E$108)
+($F867*'fnd base rates'!E$109)
+($G867*'fnd base rates'!E$110)
+($H867*'fnd base rates'!E$111)
+($I867*'fnd base rates'!E$112)
+($J867*'fnd base rates'!E$113)
+($K867*'fnd base rates'!E$114)
+($M867*'fnd base rates'!E$116)
+($N867*'fnd base rates'!E$117)
+($O867*'fnd base rates'!E$118)
+($P867*VLOOKUP($S867+12,rate_basefnd,5)))
*$R867</f>
        <v>22763.961503999999</v>
      </c>
      <c r="X867" s="1">
        <f>(($D867*'fnd base rates'!F$107)
+($E867*'fnd base rates'!F$108)
+($F867*'fnd base rates'!F$109)
+($G867*'fnd base rates'!F$110)
+($H867*'fnd base rates'!F$111)
+($I867*'fnd base rates'!F$112)
+($J867*'fnd base rates'!F$113)
+($K867*'fnd base rates'!F$114)
+($M867*'fnd base rates'!F$116)
+($N867*'fnd base rates'!F$117)
+($O867*'fnd base rates'!F$118)
+($P867*VLOOKUP($S867+12,rate_basefnd,6)))
*$R867</f>
        <v>3764.5256480000003</v>
      </c>
      <c r="Y867" s="1">
        <f>(($D867*'fnd base rates'!G$107)
+($E867*'fnd base rates'!G$108)
+($F867*'fnd base rates'!G$109)
+($G867*'fnd base rates'!G$110)
+($H867*'fnd base rates'!G$111)
+($I867*'fnd base rates'!G$112)
+($J867*'fnd base rates'!G$113)
+($K867*'fnd base rates'!G$114)
+($M867*'fnd base rates'!G$116)
+($N867*'fnd base rates'!G$117)
+($O867*'fnd base rates'!G$118)
+($P867*VLOOKUP($S867+12,rate_basefnd,7)))
*$R867</f>
        <v>956.75312799999983</v>
      </c>
      <c r="Z867" s="1">
        <f>(($D867*'fnd base rates'!H$107)
+($E867*'fnd base rates'!H$108)
+($F867*'fnd base rates'!H$109)
+($G867*'fnd base rates'!H$110)
+($H867*'fnd base rates'!H$111)
+($I867*'fnd base rates'!H$112)
+($J867*'fnd base rates'!H$113)
+($K867*'fnd base rates'!H$114)
+($M867*'fnd base rates'!H$116)
+($N867*'fnd base rates'!H$117)
+($O867*'fnd base rates'!H$118)
+($P867*VLOOKUP($S867+12,rate_basefnd,8)))</f>
        <v>2747.815736</v>
      </c>
      <c r="AA867" s="1">
        <f>(($D867*'fnd base rates'!I$107)
+($E867*'fnd base rates'!I$108)
+($F867*'fnd base rates'!I$109)
+($G867*'fnd base rates'!I$110)
+($H867*'fnd base rates'!I$111)
+($I867*'fnd base rates'!I$112)
+($J867*'fnd base rates'!I$113)
+($K867*'fnd base rates'!I$114)
+($M867*'fnd base rates'!I$116)
+($N867*'fnd base rates'!I$117)
+($O867*'fnd base rates'!I$118)
+($P867*VLOOKUP($S867+12,rate_basefnd,9)))
*$R867</f>
        <v>1821.04</v>
      </c>
      <c r="AB867" s="1">
        <f>(($D867*'fnd base rates'!J$107)
+($E867*'fnd base rates'!J$108)
+($F867*'fnd base rates'!J$109)
+($G867*'fnd base rates'!J$110)
+($H867*'fnd base rates'!J$111)
+($I867*'fnd base rates'!J$112)
+($J867*'fnd base rates'!J$113)
+($K867*'fnd base rates'!J$114)
+($M867*'fnd base rates'!J$116)
+($N867*'fnd base rates'!J$117)
+($O867*'fnd base rates'!J$118)
+($P867*VLOOKUP($S867+12,rate_basefnd,10)))
*$R867</f>
        <v>2911.92</v>
      </c>
      <c r="AC867" s="1">
        <f>(($D867*'fnd base rates'!K$107)
+($E867*'fnd base rates'!K$108)
+($F867*'fnd base rates'!K$109)
+($G867*'fnd base rates'!K$110)
+($H867*'fnd base rates'!K$111)
+($I867*'fnd base rates'!K$112)
+($J867*'fnd base rates'!K$113)
+($K867*'fnd base rates'!K$114)
+($M867*'fnd base rates'!K$116)
+($N867*'fnd base rates'!K$117)
+($O867*'fnd base rates'!K$118)
+($P867*VLOOKUP($S867+12,rate_basefnd,11)))
*$R867</f>
        <v>4664.4395199999999</v>
      </c>
      <c r="AD867" s="1">
        <f>(($D867*'fnd base rates'!L$107)
+($E867*'fnd base rates'!L$108)
+($F867*'fnd base rates'!L$109)
+($G867*'fnd base rates'!L$110)
+($H867*'fnd base rates'!L$111)
+($I867*'fnd base rates'!L$112)
+($J867*'fnd base rates'!L$113)
+($K867*'fnd base rates'!L$114)
+($M867*'fnd base rates'!L$116)
+($N867*'fnd base rates'!L$117)
+($O867*'fnd base rates'!L$118)
+($P867*VLOOKUP($S867+12,rate_basefnd,12)))</f>
        <v>6737.0867200000002</v>
      </c>
      <c r="AE867" s="1">
        <f>(($D867*'fnd base rates'!M$107)
+($E867*'fnd base rates'!M$108)
+($F867*'fnd base rates'!M$109)
+($G867*'fnd base rates'!M$110)
+($H867*'fnd base rates'!M$111)
+($I867*'fnd base rates'!M$112)
+($J867*'fnd base rates'!M$113)
+($K867*'fnd base rates'!M$114)
+($M867*'fnd base rates'!M$116)
+($N867*'fnd base rates'!M$117)
+($O867*'fnd base rates'!M$118)
+($P867*VLOOKUP($S867+12,rate_basefnd,13)))</f>
        <v>0</v>
      </c>
      <c r="AF867" s="4">
        <f t="shared" si="995"/>
        <v>52320.627639999992</v>
      </c>
      <c r="AH867" s="269">
        <f t="shared" si="996"/>
        <v>496201072</v>
      </c>
      <c r="AI867" s="4" t="str">
        <f t="shared" si="997"/>
        <v>496</v>
      </c>
      <c r="AJ867" s="2" t="str">
        <f t="shared" si="998"/>
        <v>201</v>
      </c>
      <c r="AK867" s="2" t="str">
        <f t="shared" si="999"/>
        <v>072</v>
      </c>
      <c r="AL867" s="4">
        <f t="shared" si="1000"/>
        <v>1</v>
      </c>
      <c r="AM867" s="4">
        <f t="shared" si="991"/>
        <v>4</v>
      </c>
      <c r="AN867" s="4">
        <f t="shared" si="1001"/>
        <v>52320.627639999992</v>
      </c>
      <c r="AO867" s="4">
        <f t="shared" si="1002"/>
        <v>13080</v>
      </c>
      <c r="AP867" s="4">
        <f t="shared" si="992"/>
        <v>0</v>
      </c>
      <c r="AQ867" s="4">
        <v>13080</v>
      </c>
      <c r="AW867" s="4">
        <v>13080</v>
      </c>
      <c r="AX867" s="5">
        <f t="shared" si="1003"/>
        <v>0</v>
      </c>
      <c r="AY867" s="4">
        <v>13080</v>
      </c>
      <c r="AZ867" s="5"/>
      <c r="BB867" s="5">
        <f t="shared" ref="BB867" si="1028">BC867-BA867</f>
        <v>0</v>
      </c>
    </row>
    <row r="868" spans="1:54" s="4" customFormat="1">
      <c r="A868" s="269">
        <v>496</v>
      </c>
      <c r="B868" s="2">
        <v>496201095</v>
      </c>
      <c r="C868" s="9" t="s">
        <v>1075</v>
      </c>
      <c r="D868" s="14">
        <f>'fnd enro'!D868</f>
        <v>0</v>
      </c>
      <c r="E868" s="14">
        <f>'fnd enro'!E868</f>
        <v>0</v>
      </c>
      <c r="F868" s="14">
        <f>'fnd enro'!F868</f>
        <v>0</v>
      </c>
      <c r="G868" s="14">
        <f>'fnd enro'!G868</f>
        <v>1</v>
      </c>
      <c r="H868" s="14">
        <f>'fnd enro'!H868</f>
        <v>3</v>
      </c>
      <c r="I868" s="14">
        <f>'fnd enro'!I868</f>
        <v>2</v>
      </c>
      <c r="J868" s="14">
        <f>'fnd enro'!J868</f>
        <v>0</v>
      </c>
      <c r="K868" s="15">
        <f>'fnd enro'!K868</f>
        <v>0.2316</v>
      </c>
      <c r="L868" s="14">
        <f>'fnd enro'!L868</f>
        <v>0</v>
      </c>
      <c r="M868" s="14">
        <f>'fnd enro'!M868</f>
        <v>0</v>
      </c>
      <c r="N868" s="14">
        <f>'fnd enro'!N868</f>
        <v>0</v>
      </c>
      <c r="O868" s="14">
        <f>'fnd enro'!O868</f>
        <v>0</v>
      </c>
      <c r="P868" s="14">
        <f>'fnd enro'!P868</f>
        <v>5</v>
      </c>
      <c r="Q868" s="14">
        <f>'fnd enro'!R868</f>
        <v>6</v>
      </c>
      <c r="R868" s="15">
        <f t="shared" si="994"/>
        <v>1</v>
      </c>
      <c r="S868" s="14">
        <f>VALUE('fnd enro'!Q868)</f>
        <v>12</v>
      </c>
      <c r="T868" s="2"/>
      <c r="U868" s="1">
        <f>(($D868*'fnd base rates'!C$107)
+($E868*'fnd base rates'!C$108)
+($F868*'fnd base rates'!C$109)
+($G868*'fnd base rates'!C$110)
+($H868*'fnd base rates'!C$111)
+($I868*'fnd base rates'!C$112)
+($J868*'fnd base rates'!C$113)
+($K868*'fnd base rates'!C$114)
+($M868*'fnd base rates'!C$116)
+($N868*'fnd base rates'!C$117)
+($O868*'fnd base rates'!C$118)
+($P868*VLOOKUP($S868+12,rate_basefnd,3)))
*$R868</f>
        <v>3658.3680759999997</v>
      </c>
      <c r="V868" s="1">
        <f>(($D868*'fnd base rates'!D$107)
+($E868*'fnd base rates'!D$108)
+($F868*'fnd base rates'!D$109)
+($G868*'fnd base rates'!D$110)
+($H868*'fnd base rates'!D$111)
+($I868*'fnd base rates'!D$112)
+($J868*'fnd base rates'!D$113)
+($K868*'fnd base rates'!D$114)
+($M868*'fnd base rates'!D$116)
+($N868*'fnd base rates'!D$117)
+($O868*'fnd base rates'!D$118)
+($P868*VLOOKUP($S868+12,rate_basefnd,4)))
*$R868</f>
        <v>6673.33</v>
      </c>
      <c r="W868" s="1">
        <f>(($D868*'fnd base rates'!E$107)
+($E868*'fnd base rates'!E$108)
+($F868*'fnd base rates'!E$109)
+($G868*'fnd base rates'!E$110)
+($H868*'fnd base rates'!E$111)
+($I868*'fnd base rates'!E$112)
+($J868*'fnd base rates'!E$113)
+($K868*'fnd base rates'!E$114)
+($M868*'fnd base rates'!E$116)
+($N868*'fnd base rates'!E$117)
+($O868*'fnd base rates'!E$118)
+($P868*VLOOKUP($S868+12,rate_basefnd,5)))
*$R868</f>
        <v>44415.622255999995</v>
      </c>
      <c r="X868" s="1">
        <f>(($D868*'fnd base rates'!F$107)
+($E868*'fnd base rates'!F$108)
+($F868*'fnd base rates'!F$109)
+($G868*'fnd base rates'!F$110)
+($H868*'fnd base rates'!F$111)
+($I868*'fnd base rates'!F$112)
+($J868*'fnd base rates'!F$113)
+($K868*'fnd base rates'!F$114)
+($M868*'fnd base rates'!F$116)
+($N868*'fnd base rates'!F$117)
+($O868*'fnd base rates'!F$118)
+($P868*VLOOKUP($S868+12,rate_basefnd,6)))
*$R868</f>
        <v>6007.3484719999997</v>
      </c>
      <c r="Y868" s="1">
        <f>(($D868*'fnd base rates'!G$107)
+($E868*'fnd base rates'!G$108)
+($F868*'fnd base rates'!G$109)
+($G868*'fnd base rates'!G$110)
+($H868*'fnd base rates'!G$111)
+($I868*'fnd base rates'!G$112)
+($J868*'fnd base rates'!G$113)
+($K868*'fnd base rates'!G$114)
+($M868*'fnd base rates'!G$116)
+($N868*'fnd base rates'!G$117)
+($O868*'fnd base rates'!G$118)
+($P868*VLOOKUP($S868+12,rate_basefnd,7)))
*$R868</f>
        <v>1976.319692</v>
      </c>
      <c r="Z868" s="1">
        <f>(($D868*'fnd base rates'!H$107)
+($E868*'fnd base rates'!H$108)
+($F868*'fnd base rates'!H$109)
+($G868*'fnd base rates'!H$110)
+($H868*'fnd base rates'!H$111)
+($I868*'fnd base rates'!H$112)
+($J868*'fnd base rates'!H$113)
+($K868*'fnd base rates'!H$114)
+($M868*'fnd base rates'!H$116)
+($N868*'fnd base rates'!H$117)
+($O868*'fnd base rates'!H$118)
+($P868*VLOOKUP($S868+12,rate_basefnd,8)))</f>
        <v>3901.1136040000001</v>
      </c>
      <c r="AA868" s="1">
        <f>(($D868*'fnd base rates'!I$107)
+($E868*'fnd base rates'!I$108)
+($F868*'fnd base rates'!I$109)
+($G868*'fnd base rates'!I$110)
+($H868*'fnd base rates'!I$111)
+($I868*'fnd base rates'!I$112)
+($J868*'fnd base rates'!I$113)
+($K868*'fnd base rates'!I$114)
+($M868*'fnd base rates'!I$116)
+($N868*'fnd base rates'!I$117)
+($O868*'fnd base rates'!I$118)
+($P868*VLOOKUP($S868+12,rate_basefnd,9)))
*$R868</f>
        <v>3069.65</v>
      </c>
      <c r="AB868" s="1">
        <f>(($D868*'fnd base rates'!J$107)
+($E868*'fnd base rates'!J$108)
+($F868*'fnd base rates'!J$109)
+($G868*'fnd base rates'!J$110)
+($H868*'fnd base rates'!J$111)
+($I868*'fnd base rates'!J$112)
+($J868*'fnd base rates'!J$113)
+($K868*'fnd base rates'!J$114)
+($M868*'fnd base rates'!J$116)
+($N868*'fnd base rates'!J$117)
+($O868*'fnd base rates'!J$118)
+($P868*VLOOKUP($S868+12,rate_basefnd,10)))
*$R868</f>
        <v>6324.45</v>
      </c>
      <c r="AC868" s="1">
        <f>(($D868*'fnd base rates'!K$107)
+($E868*'fnd base rates'!K$108)
+($F868*'fnd base rates'!K$109)
+($G868*'fnd base rates'!K$110)
+($H868*'fnd base rates'!K$111)
+($I868*'fnd base rates'!K$112)
+($J868*'fnd base rates'!K$113)
+($K868*'fnd base rates'!K$114)
+($M868*'fnd base rates'!K$116)
+($N868*'fnd base rates'!K$117)
+($O868*'fnd base rates'!K$118)
+($P868*VLOOKUP($S868+12,rate_basefnd,11)))
*$R868</f>
        <v>6946.8092799999995</v>
      </c>
      <c r="AD868" s="1">
        <f>(($D868*'fnd base rates'!L$107)
+($E868*'fnd base rates'!L$108)
+($F868*'fnd base rates'!L$109)
+($G868*'fnd base rates'!L$110)
+($H868*'fnd base rates'!L$111)
+($I868*'fnd base rates'!L$112)
+($J868*'fnd base rates'!L$113)
+($K868*'fnd base rates'!L$114)
+($M868*'fnd base rates'!L$116)
+($N868*'fnd base rates'!L$117)
+($O868*'fnd base rates'!L$118)
+($P868*VLOOKUP($S868+12,rate_basefnd,12)))</f>
        <v>12010.74008</v>
      </c>
      <c r="AE868" s="1">
        <f>(($D868*'fnd base rates'!M$107)
+($E868*'fnd base rates'!M$108)
+($F868*'fnd base rates'!M$109)
+($G868*'fnd base rates'!M$110)
+($H868*'fnd base rates'!M$111)
+($I868*'fnd base rates'!M$112)
+($J868*'fnd base rates'!M$113)
+($K868*'fnd base rates'!M$114)
+($M868*'fnd base rates'!M$116)
+($N868*'fnd base rates'!M$117)
+($O868*'fnd base rates'!M$118)
+($P868*VLOOKUP($S868+12,rate_basefnd,13)))</f>
        <v>0</v>
      </c>
      <c r="AF868" s="4">
        <f t="shared" si="995"/>
        <v>94983.751459999985</v>
      </c>
      <c r="AH868" s="269">
        <f t="shared" si="996"/>
        <v>496201095</v>
      </c>
      <c r="AI868" s="4" t="str">
        <f t="shared" si="997"/>
        <v>496</v>
      </c>
      <c r="AJ868" s="2" t="str">
        <f t="shared" si="998"/>
        <v>201</v>
      </c>
      <c r="AK868" s="2" t="str">
        <f t="shared" si="999"/>
        <v>095</v>
      </c>
      <c r="AL868" s="4">
        <f t="shared" si="1000"/>
        <v>1</v>
      </c>
      <c r="AM868" s="4">
        <f t="shared" si="991"/>
        <v>6</v>
      </c>
      <c r="AN868" s="4">
        <f t="shared" si="1001"/>
        <v>94983.751459999985</v>
      </c>
      <c r="AO868" s="4">
        <f t="shared" si="1002"/>
        <v>15831</v>
      </c>
      <c r="AP868" s="4">
        <f t="shared" si="992"/>
        <v>0</v>
      </c>
      <c r="AQ868" s="4">
        <v>15831</v>
      </c>
      <c r="AW868" s="4">
        <v>15831</v>
      </c>
      <c r="AX868" s="5">
        <f t="shared" si="1003"/>
        <v>0</v>
      </c>
      <c r="AY868" s="4">
        <v>15831</v>
      </c>
      <c r="AZ868" s="5"/>
      <c r="BB868" s="5">
        <f t="shared" ref="BB868" si="1029">BC868-BA868</f>
        <v>0</v>
      </c>
    </row>
    <row r="869" spans="1:54" s="4" customFormat="1">
      <c r="A869" s="269">
        <v>496</v>
      </c>
      <c r="B869" s="2">
        <v>496201201</v>
      </c>
      <c r="C869" s="9" t="s">
        <v>1075</v>
      </c>
      <c r="D869" s="14">
        <f>'fnd enro'!D869</f>
        <v>0</v>
      </c>
      <c r="E869" s="14">
        <f>'fnd enro'!E869</f>
        <v>0</v>
      </c>
      <c r="F869" s="14">
        <f>'fnd enro'!F869</f>
        <v>0</v>
      </c>
      <c r="G869" s="14">
        <f>'fnd enro'!G869</f>
        <v>82</v>
      </c>
      <c r="H869" s="14">
        <f>'fnd enro'!H869</f>
        <v>264</v>
      </c>
      <c r="I869" s="14">
        <f>'fnd enro'!I869</f>
        <v>148</v>
      </c>
      <c r="J869" s="14">
        <f>'fnd enro'!J869</f>
        <v>0</v>
      </c>
      <c r="K869" s="15">
        <f>'fnd enro'!K869</f>
        <v>19.0684</v>
      </c>
      <c r="L869" s="14">
        <f>'fnd enro'!L869</f>
        <v>0</v>
      </c>
      <c r="M869" s="14">
        <f>'fnd enro'!M869</f>
        <v>14</v>
      </c>
      <c r="N869" s="14">
        <f>'fnd enro'!N869</f>
        <v>21</v>
      </c>
      <c r="O869" s="14">
        <f>'fnd enro'!O869</f>
        <v>14</v>
      </c>
      <c r="P869" s="14">
        <f>'fnd enro'!P869</f>
        <v>372</v>
      </c>
      <c r="Q869" s="14">
        <f>'fnd enro'!R869</f>
        <v>494</v>
      </c>
      <c r="R869" s="15">
        <f t="shared" si="994"/>
        <v>1</v>
      </c>
      <c r="S869" s="14">
        <f>VALUE('fnd enro'!Q869)</f>
        <v>12</v>
      </c>
      <c r="T869" s="2"/>
      <c r="U869" s="1">
        <f>(($D869*'fnd base rates'!C$107)
+($E869*'fnd base rates'!C$108)
+($F869*'fnd base rates'!C$109)
+($G869*'fnd base rates'!C$110)
+($H869*'fnd base rates'!C$111)
+($I869*'fnd base rates'!C$112)
+($J869*'fnd base rates'!C$113)
+($K869*'fnd base rates'!C$114)
+($M869*'fnd base rates'!C$116)
+($N869*'fnd base rates'!C$117)
+($O869*'fnd base rates'!C$118)
+($P869*VLOOKUP($S869+12,rate_basefnd,3)))
*$R869</f>
        <v>302771.374924</v>
      </c>
      <c r="V869" s="1">
        <f>(($D869*'fnd base rates'!D$107)
+($E869*'fnd base rates'!D$108)
+($F869*'fnd base rates'!D$109)
+($G869*'fnd base rates'!D$110)
+($H869*'fnd base rates'!D$111)
+($I869*'fnd base rates'!D$112)
+($J869*'fnd base rates'!D$113)
+($K869*'fnd base rates'!D$114)
+($M869*'fnd base rates'!D$116)
+($N869*'fnd base rates'!D$117)
+($O869*'fnd base rates'!D$118)
+($P869*VLOOKUP($S869+12,rate_basefnd,4)))
*$R869</f>
        <v>541756.03000000014</v>
      </c>
      <c r="W869" s="1">
        <f>(($D869*'fnd base rates'!E$107)
+($E869*'fnd base rates'!E$108)
+($F869*'fnd base rates'!E$109)
+($G869*'fnd base rates'!E$110)
+($H869*'fnd base rates'!E$111)
+($I869*'fnd base rates'!E$112)
+($J869*'fnd base rates'!E$113)
+($K869*'fnd base rates'!E$114)
+($M869*'fnd base rates'!E$116)
+($N869*'fnd base rates'!E$117)
+($O869*'fnd base rates'!E$118)
+($P869*VLOOKUP($S869+12,rate_basefnd,5)))
*$R869</f>
        <v>3533127.1257439996</v>
      </c>
      <c r="X869" s="1">
        <f>(($D869*'fnd base rates'!F$107)
+($E869*'fnd base rates'!F$108)
+($F869*'fnd base rates'!F$109)
+($G869*'fnd base rates'!F$110)
+($H869*'fnd base rates'!F$111)
+($I869*'fnd base rates'!F$112)
+($J869*'fnd base rates'!F$113)
+($K869*'fnd base rates'!F$114)
+($M869*'fnd base rates'!F$116)
+($N869*'fnd base rates'!F$117)
+($O869*'fnd base rates'!F$118)
+($P869*VLOOKUP($S869+12,rate_basefnd,6)))
*$R869</f>
        <v>505171.63752799999</v>
      </c>
      <c r="Y869" s="1">
        <f>(($D869*'fnd base rates'!G$107)
+($E869*'fnd base rates'!G$108)
+($F869*'fnd base rates'!G$109)
+($G869*'fnd base rates'!G$110)
+($H869*'fnd base rates'!G$111)
+($I869*'fnd base rates'!G$112)
+($J869*'fnd base rates'!G$113)
+($K869*'fnd base rates'!G$114)
+($M869*'fnd base rates'!G$116)
+($N869*'fnd base rates'!G$117)
+($O869*'fnd base rates'!G$118)
+($P869*VLOOKUP($S869+12,rate_basefnd,7)))
*$R869</f>
        <v>157497.76130800002</v>
      </c>
      <c r="Z869" s="1">
        <f>(($D869*'fnd base rates'!H$107)
+($E869*'fnd base rates'!H$108)
+($F869*'fnd base rates'!H$109)
+($G869*'fnd base rates'!H$110)
+($H869*'fnd base rates'!H$111)
+($I869*'fnd base rates'!H$112)
+($J869*'fnd base rates'!H$113)
+($K869*'fnd base rates'!H$114)
+($M869*'fnd base rates'!H$116)
+($N869*'fnd base rates'!H$117)
+($O869*'fnd base rates'!H$118)
+($P869*VLOOKUP($S869+12,rate_basefnd,8)))</f>
        <v>321230.58339600009</v>
      </c>
      <c r="AA869" s="1">
        <f>(($D869*'fnd base rates'!I$107)
+($E869*'fnd base rates'!I$108)
+($F869*'fnd base rates'!I$109)
+($G869*'fnd base rates'!I$110)
+($H869*'fnd base rates'!I$111)
+($I869*'fnd base rates'!I$112)
+($J869*'fnd base rates'!I$113)
+($K869*'fnd base rates'!I$114)
+($M869*'fnd base rates'!I$116)
+($N869*'fnd base rates'!I$117)
+($O869*'fnd base rates'!I$118)
+($P869*VLOOKUP($S869+12,rate_basefnd,9)))
*$R869</f>
        <v>248956.88</v>
      </c>
      <c r="AB869" s="1">
        <f>(($D869*'fnd base rates'!J$107)
+($E869*'fnd base rates'!J$108)
+($F869*'fnd base rates'!J$109)
+($G869*'fnd base rates'!J$110)
+($H869*'fnd base rates'!J$111)
+($I869*'fnd base rates'!J$112)
+($J869*'fnd base rates'!J$113)
+($K869*'fnd base rates'!J$114)
+($M869*'fnd base rates'!J$116)
+($N869*'fnd base rates'!J$117)
+($O869*'fnd base rates'!J$118)
+($P869*VLOOKUP($S869+12,rate_basefnd,10)))
*$R869</f>
        <v>482652.59</v>
      </c>
      <c r="AC869" s="1">
        <f>(($D869*'fnd base rates'!K$107)
+($E869*'fnd base rates'!K$108)
+($F869*'fnd base rates'!K$109)
+($G869*'fnd base rates'!K$110)
+($H869*'fnd base rates'!K$111)
+($I869*'fnd base rates'!K$112)
+($J869*'fnd base rates'!K$113)
+($K869*'fnd base rates'!K$114)
+($M869*'fnd base rates'!K$116)
+($N869*'fnd base rates'!K$117)
+($O869*'fnd base rates'!K$118)
+($P869*VLOOKUP($S869+12,rate_basefnd,11)))
*$R869</f>
        <v>587674.50072000001</v>
      </c>
      <c r="AD869" s="1">
        <f>(($D869*'fnd base rates'!L$107)
+($E869*'fnd base rates'!L$108)
+($F869*'fnd base rates'!L$109)
+($G869*'fnd base rates'!L$110)
+($H869*'fnd base rates'!L$111)
+($I869*'fnd base rates'!L$112)
+($J869*'fnd base rates'!L$113)
+($K869*'fnd base rates'!L$114)
+($M869*'fnd base rates'!L$116)
+($N869*'fnd base rates'!L$117)
+($O869*'fnd base rates'!L$118)
+($P869*VLOOKUP($S869+12,rate_basefnd,12)))</f>
        <v>979098.80992000003</v>
      </c>
      <c r="AE869" s="1">
        <f>(($D869*'fnd base rates'!M$107)
+($E869*'fnd base rates'!M$108)
+($F869*'fnd base rates'!M$109)
+($G869*'fnd base rates'!M$110)
+($H869*'fnd base rates'!M$111)
+($I869*'fnd base rates'!M$112)
+($J869*'fnd base rates'!M$113)
+($K869*'fnd base rates'!M$114)
+($M869*'fnd base rates'!M$116)
+($N869*'fnd base rates'!M$117)
+($O869*'fnd base rates'!M$118)
+($P869*VLOOKUP($S869+12,rate_basefnd,13)))</f>
        <v>0</v>
      </c>
      <c r="AF869" s="4">
        <f t="shared" si="995"/>
        <v>7659937.29354</v>
      </c>
      <c r="AH869" s="269">
        <f t="shared" si="996"/>
        <v>496201201</v>
      </c>
      <c r="AI869" s="4" t="str">
        <f t="shared" si="997"/>
        <v>496</v>
      </c>
      <c r="AJ869" s="2" t="str">
        <f t="shared" si="998"/>
        <v>201</v>
      </c>
      <c r="AK869" s="2" t="str">
        <f t="shared" si="999"/>
        <v>201</v>
      </c>
      <c r="AL869" s="4">
        <f t="shared" si="1000"/>
        <v>1</v>
      </c>
      <c r="AM869" s="4">
        <f t="shared" si="991"/>
        <v>494</v>
      </c>
      <c r="AN869" s="4">
        <f t="shared" si="1001"/>
        <v>7659937.29354</v>
      </c>
      <c r="AO869" s="4">
        <f t="shared" si="1002"/>
        <v>15506</v>
      </c>
      <c r="AP869" s="4">
        <f t="shared" si="992"/>
        <v>0</v>
      </c>
      <c r="AQ869" s="4">
        <v>15506</v>
      </c>
      <c r="AW869" s="4">
        <v>15506</v>
      </c>
      <c r="AX869" s="5">
        <f t="shared" si="1003"/>
        <v>0</v>
      </c>
      <c r="AY869" s="4">
        <v>15506</v>
      </c>
      <c r="AZ869" s="5"/>
      <c r="BB869" s="5">
        <f t="shared" ref="BB869" si="1030">BC869-BA869</f>
        <v>0</v>
      </c>
    </row>
    <row r="870" spans="1:54" s="4" customFormat="1">
      <c r="A870" s="269">
        <v>497</v>
      </c>
      <c r="B870" s="2">
        <v>497117005</v>
      </c>
      <c r="C870" s="9" t="s">
        <v>261</v>
      </c>
      <c r="D870" s="14">
        <f>'fnd enro'!D870</f>
        <v>0</v>
      </c>
      <c r="E870" s="14">
        <f>'fnd enro'!E870</f>
        <v>0</v>
      </c>
      <c r="F870" s="14">
        <f>'fnd enro'!F870</f>
        <v>0</v>
      </c>
      <c r="G870" s="14">
        <f>'fnd enro'!G870</f>
        <v>6</v>
      </c>
      <c r="H870" s="14">
        <f>'fnd enro'!H870</f>
        <v>2</v>
      </c>
      <c r="I870" s="14">
        <f>'fnd enro'!I870</f>
        <v>0</v>
      </c>
      <c r="J870" s="14">
        <f>'fnd enro'!J870</f>
        <v>0</v>
      </c>
      <c r="K870" s="15">
        <f>'fnd enro'!K870</f>
        <v>0.30880000000000002</v>
      </c>
      <c r="L870" s="14">
        <f>'fnd enro'!L870</f>
        <v>0</v>
      </c>
      <c r="M870" s="14">
        <f>'fnd enro'!M870</f>
        <v>0</v>
      </c>
      <c r="N870" s="14">
        <f>'fnd enro'!N870</f>
        <v>0</v>
      </c>
      <c r="O870" s="14">
        <f>'fnd enro'!O870</f>
        <v>0</v>
      </c>
      <c r="P870" s="14">
        <f>'fnd enro'!P870</f>
        <v>3</v>
      </c>
      <c r="Q870" s="14">
        <f>'fnd enro'!R870</f>
        <v>8</v>
      </c>
      <c r="R870" s="15">
        <f t="shared" si="994"/>
        <v>1</v>
      </c>
      <c r="S870" s="14">
        <f>VALUE('fnd enro'!Q870)</f>
        <v>8</v>
      </c>
      <c r="T870" s="2"/>
      <c r="U870" s="1">
        <f>(($D870*'fnd base rates'!C$107)
+($E870*'fnd base rates'!C$108)
+($F870*'fnd base rates'!C$109)
+($G870*'fnd base rates'!C$110)
+($H870*'fnd base rates'!C$111)
+($I870*'fnd base rates'!C$112)
+($J870*'fnd base rates'!C$113)
+($K870*'fnd base rates'!C$114)
+($M870*'fnd base rates'!C$116)
+($N870*'fnd base rates'!C$117)
+($O870*'fnd base rates'!C$118)
+($P870*VLOOKUP($S870+12,rate_basefnd,3)))
*$R870</f>
        <v>4508.2907680000008</v>
      </c>
      <c r="V870" s="1">
        <f>(($D870*'fnd base rates'!D$107)
+($E870*'fnd base rates'!D$108)
+($F870*'fnd base rates'!D$109)
+($G870*'fnd base rates'!D$110)
+($H870*'fnd base rates'!D$111)
+($I870*'fnd base rates'!D$112)
+($J870*'fnd base rates'!D$113)
+($K870*'fnd base rates'!D$114)
+($M870*'fnd base rates'!D$116)
+($N870*'fnd base rates'!D$117)
+($O870*'fnd base rates'!D$118)
+($P870*VLOOKUP($S870+12,rate_basefnd,4)))
*$R870</f>
        <v>7146.88</v>
      </c>
      <c r="W870" s="1">
        <f>(($D870*'fnd base rates'!E$107)
+($E870*'fnd base rates'!E$108)
+($F870*'fnd base rates'!E$109)
+($G870*'fnd base rates'!E$110)
+($H870*'fnd base rates'!E$111)
+($I870*'fnd base rates'!E$112)
+($J870*'fnd base rates'!E$113)
+($K870*'fnd base rates'!E$114)
+($M870*'fnd base rates'!E$116)
+($N870*'fnd base rates'!E$117)
+($O870*'fnd base rates'!E$118)
+($P870*VLOOKUP($S870+12,rate_basefnd,5)))
*$R870</f>
        <v>40219.623008000002</v>
      </c>
      <c r="X870" s="1">
        <f>(($D870*'fnd base rates'!F$107)
+($E870*'fnd base rates'!F$108)
+($F870*'fnd base rates'!F$109)
+($G870*'fnd base rates'!F$110)
+($H870*'fnd base rates'!F$111)
+($I870*'fnd base rates'!F$112)
+($J870*'fnd base rates'!F$113)
+($K870*'fnd base rates'!F$114)
+($M870*'fnd base rates'!F$116)
+($N870*'fnd base rates'!F$117)
+($O870*'fnd base rates'!F$118)
+($P870*VLOOKUP($S870+12,rate_basefnd,6)))
*$R870</f>
        <v>9475.4312959999988</v>
      </c>
      <c r="Y870" s="1">
        <f>(($D870*'fnd base rates'!G$107)
+($E870*'fnd base rates'!G$108)
+($F870*'fnd base rates'!G$109)
+($G870*'fnd base rates'!G$110)
+($H870*'fnd base rates'!G$111)
+($I870*'fnd base rates'!G$112)
+($J870*'fnd base rates'!G$113)
+($K870*'fnd base rates'!G$114)
+($M870*'fnd base rates'!G$116)
+($N870*'fnd base rates'!G$117)
+($O870*'fnd base rates'!G$118)
+($P870*VLOOKUP($S870+12,rate_basefnd,7)))
*$R870</f>
        <v>1763.6962559999999</v>
      </c>
      <c r="Z870" s="1">
        <f>(($D870*'fnd base rates'!H$107)
+($E870*'fnd base rates'!H$108)
+($F870*'fnd base rates'!H$109)
+($G870*'fnd base rates'!H$110)
+($H870*'fnd base rates'!H$111)
+($I870*'fnd base rates'!H$112)
+($J870*'fnd base rates'!H$113)
+($K870*'fnd base rates'!H$114)
+($M870*'fnd base rates'!H$116)
+($N870*'fnd base rates'!H$117)
+($O870*'fnd base rates'!H$118)
+($P870*VLOOKUP($S870+12,rate_basefnd,8)))</f>
        <v>4262.0314720000006</v>
      </c>
      <c r="AA870" s="1">
        <f>(($D870*'fnd base rates'!I$107)
+($E870*'fnd base rates'!I$108)
+($F870*'fnd base rates'!I$109)
+($G870*'fnd base rates'!I$110)
+($H870*'fnd base rates'!I$111)
+($I870*'fnd base rates'!I$112)
+($J870*'fnd base rates'!I$113)
+($K870*'fnd base rates'!I$114)
+($M870*'fnd base rates'!I$116)
+($N870*'fnd base rates'!I$117)
+($O870*'fnd base rates'!I$118)
+($P870*VLOOKUP($S870+12,rate_basefnd,9)))
*$R870</f>
        <v>2969.14</v>
      </c>
      <c r="AB870" s="1">
        <f>(($D870*'fnd base rates'!J$107)
+($E870*'fnd base rates'!J$108)
+($F870*'fnd base rates'!J$109)
+($G870*'fnd base rates'!J$110)
+($H870*'fnd base rates'!J$111)
+($I870*'fnd base rates'!J$112)
+($J870*'fnd base rates'!J$113)
+($K870*'fnd base rates'!J$114)
+($M870*'fnd base rates'!J$116)
+($N870*'fnd base rates'!J$117)
+($O870*'fnd base rates'!J$118)
+($P870*VLOOKUP($S870+12,rate_basefnd,10)))
*$R870</f>
        <v>3519.46</v>
      </c>
      <c r="AC870" s="1">
        <f>(($D870*'fnd base rates'!K$107)
+($E870*'fnd base rates'!K$108)
+($F870*'fnd base rates'!K$109)
+($G870*'fnd base rates'!K$110)
+($H870*'fnd base rates'!K$111)
+($I870*'fnd base rates'!K$112)
+($J870*'fnd base rates'!K$113)
+($K870*'fnd base rates'!K$114)
+($M870*'fnd base rates'!K$116)
+($N870*'fnd base rates'!K$117)
+($O870*'fnd base rates'!K$118)
+($P870*VLOOKUP($S870+12,rate_basefnd,11)))
*$R870</f>
        <v>8965.5790400000005</v>
      </c>
      <c r="AD870" s="1">
        <f>(($D870*'fnd base rates'!L$107)
+($E870*'fnd base rates'!L$108)
+($F870*'fnd base rates'!L$109)
+($G870*'fnd base rates'!L$110)
+($H870*'fnd base rates'!L$111)
+($I870*'fnd base rates'!L$112)
+($J870*'fnd base rates'!L$113)
+($K870*'fnd base rates'!L$114)
+($M870*'fnd base rates'!L$116)
+($N870*'fnd base rates'!L$117)
+($O870*'fnd base rates'!L$118)
+($P870*VLOOKUP($S870+12,rate_basefnd,12)))</f>
        <v>13322.373439999999</v>
      </c>
      <c r="AE870" s="1">
        <f>(($D870*'fnd base rates'!M$107)
+($E870*'fnd base rates'!M$108)
+($F870*'fnd base rates'!M$109)
+($G870*'fnd base rates'!M$110)
+($H870*'fnd base rates'!M$111)
+($I870*'fnd base rates'!M$112)
+($J870*'fnd base rates'!M$113)
+($K870*'fnd base rates'!M$114)
+($M870*'fnd base rates'!M$116)
+($N870*'fnd base rates'!M$117)
+($O870*'fnd base rates'!M$118)
+($P870*VLOOKUP($S870+12,rate_basefnd,13)))</f>
        <v>0</v>
      </c>
      <c r="AF870" s="4">
        <f t="shared" si="995"/>
        <v>96152.505279999998</v>
      </c>
      <c r="AH870" s="269">
        <f t="shared" si="996"/>
        <v>497117005</v>
      </c>
      <c r="AI870" s="4" t="str">
        <f t="shared" si="997"/>
        <v>497</v>
      </c>
      <c r="AJ870" s="2" t="str">
        <f t="shared" si="998"/>
        <v>117</v>
      </c>
      <c r="AK870" s="2" t="str">
        <f t="shared" si="999"/>
        <v>005</v>
      </c>
      <c r="AL870" s="4">
        <f t="shared" si="1000"/>
        <v>1</v>
      </c>
      <c r="AM870" s="4">
        <f t="shared" si="991"/>
        <v>8</v>
      </c>
      <c r="AN870" s="4">
        <f t="shared" si="1001"/>
        <v>96152.505279999998</v>
      </c>
      <c r="AO870" s="4">
        <f t="shared" si="1002"/>
        <v>12019</v>
      </c>
      <c r="AP870" s="4">
        <f t="shared" si="992"/>
        <v>0</v>
      </c>
      <c r="AQ870" s="4">
        <v>12019</v>
      </c>
      <c r="AW870" s="4">
        <v>12019</v>
      </c>
      <c r="AX870" s="5">
        <f t="shared" si="1003"/>
        <v>0</v>
      </c>
      <c r="AY870" s="4">
        <v>12019</v>
      </c>
      <c r="AZ870" s="5"/>
      <c r="BB870" s="5">
        <f t="shared" ref="BB870" si="1031">BC870-BA870</f>
        <v>0</v>
      </c>
    </row>
    <row r="871" spans="1:54" s="4" customFormat="1">
      <c r="A871" s="269">
        <v>497</v>
      </c>
      <c r="B871" s="2">
        <v>497117008</v>
      </c>
      <c r="C871" s="9" t="s">
        <v>261</v>
      </c>
      <c r="D871" s="14">
        <f>'fnd enro'!D871</f>
        <v>0</v>
      </c>
      <c r="E871" s="14">
        <f>'fnd enro'!E871</f>
        <v>0</v>
      </c>
      <c r="F871" s="14">
        <f>'fnd enro'!F871</f>
        <v>10</v>
      </c>
      <c r="G871" s="14">
        <f>'fnd enro'!G871</f>
        <v>47</v>
      </c>
      <c r="H871" s="14">
        <f>'fnd enro'!H871</f>
        <v>16</v>
      </c>
      <c r="I871" s="14">
        <f>'fnd enro'!I871</f>
        <v>0</v>
      </c>
      <c r="J871" s="14">
        <f>'fnd enro'!J871</f>
        <v>0</v>
      </c>
      <c r="K871" s="15">
        <f>'fnd enro'!K871</f>
        <v>2.8178000000000001</v>
      </c>
      <c r="L871" s="14">
        <f>'fnd enro'!L871</f>
        <v>0</v>
      </c>
      <c r="M871" s="14">
        <f>'fnd enro'!M871</f>
        <v>2</v>
      </c>
      <c r="N871" s="14">
        <f>'fnd enro'!N871</f>
        <v>0</v>
      </c>
      <c r="O871" s="14">
        <f>'fnd enro'!O871</f>
        <v>0</v>
      </c>
      <c r="P871" s="14">
        <f>'fnd enro'!P871</f>
        <v>12</v>
      </c>
      <c r="Q871" s="14">
        <f>'fnd enro'!R871</f>
        <v>73</v>
      </c>
      <c r="R871" s="15">
        <f t="shared" si="994"/>
        <v>1</v>
      </c>
      <c r="S871" s="14">
        <f>VALUE('fnd enro'!Q871)</f>
        <v>7</v>
      </c>
      <c r="T871" s="2"/>
      <c r="U871" s="1">
        <f>(($D871*'fnd base rates'!C$107)
+($E871*'fnd base rates'!C$108)
+($F871*'fnd base rates'!C$109)
+($G871*'fnd base rates'!C$110)
+($H871*'fnd base rates'!C$111)
+($I871*'fnd base rates'!C$112)
+($J871*'fnd base rates'!C$113)
+($K871*'fnd base rates'!C$114)
+($M871*'fnd base rates'!C$116)
+($N871*'fnd base rates'!C$117)
+($O871*'fnd base rates'!C$118)
+($P871*VLOOKUP($S871+12,rate_basefnd,3)))
*$R871</f>
        <v>40187.678258000007</v>
      </c>
      <c r="V871" s="1">
        <f>(($D871*'fnd base rates'!D$107)
+($E871*'fnd base rates'!D$108)
+($F871*'fnd base rates'!D$109)
+($G871*'fnd base rates'!D$110)
+($H871*'fnd base rates'!D$111)
+($I871*'fnd base rates'!D$112)
+($J871*'fnd base rates'!D$113)
+($K871*'fnd base rates'!D$114)
+($M871*'fnd base rates'!D$116)
+($N871*'fnd base rates'!D$117)
+($O871*'fnd base rates'!D$118)
+($P871*VLOOKUP($S871+12,rate_basefnd,4)))
*$R871</f>
        <v>60107.520000000004</v>
      </c>
      <c r="W871" s="1">
        <f>(($D871*'fnd base rates'!E$107)
+($E871*'fnd base rates'!E$108)
+($F871*'fnd base rates'!E$109)
+($G871*'fnd base rates'!E$110)
+($H871*'fnd base rates'!E$111)
+($I871*'fnd base rates'!E$112)
+($J871*'fnd base rates'!E$113)
+($K871*'fnd base rates'!E$114)
+($M871*'fnd base rates'!E$116)
+($N871*'fnd base rates'!E$117)
+($O871*'fnd base rates'!E$118)
+($P871*VLOOKUP($S871+12,rate_basefnd,5)))
*$R871</f>
        <v>317112.857448</v>
      </c>
      <c r="X871" s="1">
        <f>(($D871*'fnd base rates'!F$107)
+($E871*'fnd base rates'!F$108)
+($F871*'fnd base rates'!F$109)
+($G871*'fnd base rates'!F$110)
+($H871*'fnd base rates'!F$111)
+($I871*'fnd base rates'!F$112)
+($J871*'fnd base rates'!F$113)
+($K871*'fnd base rates'!F$114)
+($M871*'fnd base rates'!F$116)
+($N871*'fnd base rates'!F$117)
+($O871*'fnd base rates'!F$118)
+($P871*VLOOKUP($S871+12,rate_basefnd,6)))
*$R871</f>
        <v>87384.508075999998</v>
      </c>
      <c r="Y871" s="1">
        <f>(($D871*'fnd base rates'!G$107)
+($E871*'fnd base rates'!G$108)
+($F871*'fnd base rates'!G$109)
+($G871*'fnd base rates'!G$110)
+($H871*'fnd base rates'!G$111)
+($I871*'fnd base rates'!G$112)
+($J871*'fnd base rates'!G$113)
+($K871*'fnd base rates'!G$114)
+($M871*'fnd base rates'!G$116)
+($N871*'fnd base rates'!G$117)
+($O871*'fnd base rates'!G$118)
+($P871*VLOOKUP($S871+12,rate_basefnd,7)))
*$R871</f>
        <v>13581.649586</v>
      </c>
      <c r="Z871" s="1">
        <f>(($D871*'fnd base rates'!H$107)
+($E871*'fnd base rates'!H$108)
+($F871*'fnd base rates'!H$109)
+($G871*'fnd base rates'!H$110)
+($H871*'fnd base rates'!H$111)
+($I871*'fnd base rates'!H$112)
+($J871*'fnd base rates'!H$113)
+($K871*'fnd base rates'!H$114)
+($M871*'fnd base rates'!H$116)
+($N871*'fnd base rates'!H$117)
+($O871*'fnd base rates'!H$118)
+($P871*VLOOKUP($S871+12,rate_basefnd,8)))</f>
        <v>38747.222181999998</v>
      </c>
      <c r="AA871" s="1">
        <f>(($D871*'fnd base rates'!I$107)
+($E871*'fnd base rates'!I$108)
+($F871*'fnd base rates'!I$109)
+($G871*'fnd base rates'!I$110)
+($H871*'fnd base rates'!I$111)
+($I871*'fnd base rates'!I$112)
+($J871*'fnd base rates'!I$113)
+($K871*'fnd base rates'!I$114)
+($M871*'fnd base rates'!I$116)
+($N871*'fnd base rates'!I$117)
+($O871*'fnd base rates'!I$118)
+($P871*VLOOKUP($S871+12,rate_basefnd,9)))
*$R871</f>
        <v>24959.430000000004</v>
      </c>
      <c r="AB871" s="1">
        <f>(($D871*'fnd base rates'!J$107)
+($E871*'fnd base rates'!J$108)
+($F871*'fnd base rates'!J$109)
+($G871*'fnd base rates'!J$110)
+($H871*'fnd base rates'!J$111)
+($I871*'fnd base rates'!J$112)
+($J871*'fnd base rates'!J$113)
+($K871*'fnd base rates'!J$114)
+($M871*'fnd base rates'!J$116)
+($N871*'fnd base rates'!J$117)
+($O871*'fnd base rates'!J$118)
+($P871*VLOOKUP($S871+12,rate_basefnd,10)))
*$R871</f>
        <v>20222.560000000001</v>
      </c>
      <c r="AC871" s="1">
        <f>(($D871*'fnd base rates'!K$107)
+($E871*'fnd base rates'!K$108)
+($F871*'fnd base rates'!K$109)
+($G871*'fnd base rates'!K$110)
+($H871*'fnd base rates'!K$111)
+($I871*'fnd base rates'!K$112)
+($J871*'fnd base rates'!K$113)
+($K871*'fnd base rates'!K$114)
+($M871*'fnd base rates'!K$116)
+($N871*'fnd base rates'!K$117)
+($O871*'fnd base rates'!K$118)
+($P871*VLOOKUP($S871+12,rate_basefnd,11)))
*$R871</f>
        <v>82233.421239999996</v>
      </c>
      <c r="AD871" s="1">
        <f>(($D871*'fnd base rates'!L$107)
+($E871*'fnd base rates'!L$108)
+($F871*'fnd base rates'!L$109)
+($G871*'fnd base rates'!L$110)
+($H871*'fnd base rates'!L$111)
+($I871*'fnd base rates'!L$112)
+($J871*'fnd base rates'!L$113)
+($K871*'fnd base rates'!L$114)
+($M871*'fnd base rates'!L$116)
+($N871*'fnd base rates'!L$117)
+($O871*'fnd base rates'!L$118)
+($P871*VLOOKUP($S871+12,rate_basefnd,12)))</f>
        <v>113349.19764</v>
      </c>
      <c r="AE871" s="1">
        <f>(($D871*'fnd base rates'!M$107)
+($E871*'fnd base rates'!M$108)
+($F871*'fnd base rates'!M$109)
+($G871*'fnd base rates'!M$110)
+($H871*'fnd base rates'!M$111)
+($I871*'fnd base rates'!M$112)
+($J871*'fnd base rates'!M$113)
+($K871*'fnd base rates'!M$114)
+($M871*'fnd base rates'!M$116)
+($N871*'fnd base rates'!M$117)
+($O871*'fnd base rates'!M$118)
+($P871*VLOOKUP($S871+12,rate_basefnd,13)))</f>
        <v>0</v>
      </c>
      <c r="AF871" s="4">
        <f t="shared" si="995"/>
        <v>797886.04443000013</v>
      </c>
      <c r="AH871" s="269">
        <f t="shared" si="996"/>
        <v>497117008</v>
      </c>
      <c r="AI871" s="4" t="str">
        <f t="shared" si="997"/>
        <v>497</v>
      </c>
      <c r="AJ871" s="2" t="str">
        <f t="shared" si="998"/>
        <v>117</v>
      </c>
      <c r="AK871" s="2" t="str">
        <f t="shared" si="999"/>
        <v>008</v>
      </c>
      <c r="AL871" s="4">
        <f t="shared" si="1000"/>
        <v>1</v>
      </c>
      <c r="AM871" s="4">
        <f t="shared" si="991"/>
        <v>73</v>
      </c>
      <c r="AN871" s="4">
        <f t="shared" si="1001"/>
        <v>797886.04443000013</v>
      </c>
      <c r="AO871" s="4">
        <f t="shared" si="1002"/>
        <v>10930</v>
      </c>
      <c r="AP871" s="4">
        <f t="shared" si="992"/>
        <v>0</v>
      </c>
      <c r="AQ871" s="4">
        <v>10930</v>
      </c>
      <c r="AW871" s="4">
        <v>10930</v>
      </c>
      <c r="AX871" s="5">
        <f t="shared" si="1003"/>
        <v>0</v>
      </c>
      <c r="AY871" s="4">
        <v>10930</v>
      </c>
      <c r="AZ871" s="5"/>
      <c r="BB871" s="5">
        <f t="shared" ref="BB871" si="1032">BC871-BA871</f>
        <v>0</v>
      </c>
    </row>
    <row r="872" spans="1:54" s="4" customFormat="1">
      <c r="A872" s="269">
        <v>497</v>
      </c>
      <c r="B872" s="2">
        <v>497117024</v>
      </c>
      <c r="C872" s="9" t="s">
        <v>261</v>
      </c>
      <c r="D872" s="14">
        <f>'fnd enro'!D872</f>
        <v>0</v>
      </c>
      <c r="E872" s="14">
        <f>'fnd enro'!E872</f>
        <v>0</v>
      </c>
      <c r="F872" s="14">
        <f>'fnd enro'!F872</f>
        <v>2</v>
      </c>
      <c r="G872" s="14">
        <f>'fnd enro'!G872</f>
        <v>7</v>
      </c>
      <c r="H872" s="14">
        <f>'fnd enro'!H872</f>
        <v>7</v>
      </c>
      <c r="I872" s="14">
        <f>'fnd enro'!I872</f>
        <v>8</v>
      </c>
      <c r="J872" s="14">
        <f>'fnd enro'!J872</f>
        <v>0</v>
      </c>
      <c r="K872" s="15">
        <f>'fnd enro'!K872</f>
        <v>0.9264</v>
      </c>
      <c r="L872" s="14">
        <f>'fnd enro'!L872</f>
        <v>0</v>
      </c>
      <c r="M872" s="14">
        <f>'fnd enro'!M872</f>
        <v>2</v>
      </c>
      <c r="N872" s="14">
        <f>'fnd enro'!N872</f>
        <v>0</v>
      </c>
      <c r="O872" s="14">
        <f>'fnd enro'!O872</f>
        <v>0</v>
      </c>
      <c r="P872" s="14">
        <f>'fnd enro'!P872</f>
        <v>5</v>
      </c>
      <c r="Q872" s="14">
        <f>'fnd enro'!R872</f>
        <v>24</v>
      </c>
      <c r="R872" s="15">
        <f t="shared" si="994"/>
        <v>1</v>
      </c>
      <c r="S872" s="14">
        <f>VALUE('fnd enro'!Q872)</f>
        <v>5</v>
      </c>
      <c r="T872" s="2"/>
      <c r="U872" s="1">
        <f>(($D872*'fnd base rates'!C$107)
+($E872*'fnd base rates'!C$108)
+($F872*'fnd base rates'!C$109)
+($G872*'fnd base rates'!C$110)
+($H872*'fnd base rates'!C$111)
+($I872*'fnd base rates'!C$112)
+($J872*'fnd base rates'!C$113)
+($K872*'fnd base rates'!C$114)
+($M872*'fnd base rates'!C$116)
+($N872*'fnd base rates'!C$117)
+($O872*'fnd base rates'!C$118)
+($P872*VLOOKUP($S872+12,rate_basefnd,3)))
*$R872</f>
        <v>13376.742303999999</v>
      </c>
      <c r="V872" s="1">
        <f>(($D872*'fnd base rates'!D$107)
+($E872*'fnd base rates'!D$108)
+($F872*'fnd base rates'!D$109)
+($G872*'fnd base rates'!D$110)
+($H872*'fnd base rates'!D$111)
+($I872*'fnd base rates'!D$112)
+($J872*'fnd base rates'!D$113)
+($K872*'fnd base rates'!D$114)
+($M872*'fnd base rates'!D$116)
+($N872*'fnd base rates'!D$117)
+($O872*'fnd base rates'!D$118)
+($P872*VLOOKUP($S872+12,rate_basefnd,4)))
*$R872</f>
        <v>20134.260000000002</v>
      </c>
      <c r="W872" s="1">
        <f>(($D872*'fnd base rates'!E$107)
+($E872*'fnd base rates'!E$108)
+($F872*'fnd base rates'!E$109)
+($G872*'fnd base rates'!E$110)
+($H872*'fnd base rates'!E$111)
+($I872*'fnd base rates'!E$112)
+($J872*'fnd base rates'!E$113)
+($K872*'fnd base rates'!E$114)
+($M872*'fnd base rates'!E$116)
+($N872*'fnd base rates'!E$117)
+($O872*'fnd base rates'!E$118)
+($P872*VLOOKUP($S872+12,rate_basefnd,5)))
*$R872</f>
        <v>114761.66902399999</v>
      </c>
      <c r="X872" s="1">
        <f>(($D872*'fnd base rates'!F$107)
+($E872*'fnd base rates'!F$108)
+($F872*'fnd base rates'!F$109)
+($G872*'fnd base rates'!F$110)
+($H872*'fnd base rates'!F$111)
+($I872*'fnd base rates'!F$112)
+($J872*'fnd base rates'!F$113)
+($K872*'fnd base rates'!F$114)
+($M872*'fnd base rates'!F$116)
+($N872*'fnd base rates'!F$117)
+($O872*'fnd base rates'!F$118)
+($P872*VLOOKUP($S872+12,rate_basefnd,6)))
*$R872</f>
        <v>25643.783888000002</v>
      </c>
      <c r="Y872" s="1">
        <f>(($D872*'fnd base rates'!G$107)
+($E872*'fnd base rates'!G$108)
+($F872*'fnd base rates'!G$109)
+($G872*'fnd base rates'!G$110)
+($H872*'fnd base rates'!G$111)
+($I872*'fnd base rates'!G$112)
+($J872*'fnd base rates'!G$113)
+($K872*'fnd base rates'!G$114)
+($M872*'fnd base rates'!G$116)
+($N872*'fnd base rates'!G$117)
+($O872*'fnd base rates'!G$118)
+($P872*VLOOKUP($S872+12,rate_basefnd,7)))
*$R872</f>
        <v>4674.2287679999999</v>
      </c>
      <c r="Z872" s="1">
        <f>(($D872*'fnd base rates'!H$107)
+($E872*'fnd base rates'!H$108)
+($F872*'fnd base rates'!H$109)
+($G872*'fnd base rates'!H$110)
+($H872*'fnd base rates'!H$111)
+($I872*'fnd base rates'!H$112)
+($J872*'fnd base rates'!H$113)
+($K872*'fnd base rates'!H$114)
+($M872*'fnd base rates'!H$116)
+($N872*'fnd base rates'!H$117)
+($O872*'fnd base rates'!H$118)
+($P872*VLOOKUP($S872+12,rate_basefnd,8)))</f>
        <v>15355.464416000003</v>
      </c>
      <c r="AA872" s="1">
        <f>(($D872*'fnd base rates'!I$107)
+($E872*'fnd base rates'!I$108)
+($F872*'fnd base rates'!I$109)
+($G872*'fnd base rates'!I$110)
+($H872*'fnd base rates'!I$111)
+($I872*'fnd base rates'!I$112)
+($J872*'fnd base rates'!I$113)
+($K872*'fnd base rates'!I$114)
+($M872*'fnd base rates'!I$116)
+($N872*'fnd base rates'!I$117)
+($O872*'fnd base rates'!I$118)
+($P872*VLOOKUP($S872+12,rate_basefnd,9)))
*$R872</f>
        <v>9415.869999999999</v>
      </c>
      <c r="AB872" s="1">
        <f>(($D872*'fnd base rates'!J$107)
+($E872*'fnd base rates'!J$108)
+($F872*'fnd base rates'!J$109)
+($G872*'fnd base rates'!J$110)
+($H872*'fnd base rates'!J$111)
+($I872*'fnd base rates'!J$112)
+($J872*'fnd base rates'!J$113)
+($K872*'fnd base rates'!J$114)
+($M872*'fnd base rates'!J$116)
+($N872*'fnd base rates'!J$117)
+($O872*'fnd base rates'!J$118)
+($P872*VLOOKUP($S872+12,rate_basefnd,10)))
*$R872</f>
        <v>10564.93</v>
      </c>
      <c r="AC872" s="1">
        <f>(($D872*'fnd base rates'!K$107)
+($E872*'fnd base rates'!K$108)
+($F872*'fnd base rates'!K$109)
+($G872*'fnd base rates'!K$110)
+($H872*'fnd base rates'!K$111)
+($I872*'fnd base rates'!K$112)
+($J872*'fnd base rates'!K$113)
+($K872*'fnd base rates'!K$114)
+($M872*'fnd base rates'!K$116)
+($N872*'fnd base rates'!K$117)
+($O872*'fnd base rates'!K$118)
+($P872*VLOOKUP($S872+12,rate_basefnd,11)))
*$R872</f>
        <v>27984.387119999999</v>
      </c>
      <c r="AD872" s="1">
        <f>(($D872*'fnd base rates'!L$107)
+($E872*'fnd base rates'!L$108)
+($F872*'fnd base rates'!L$109)
+($G872*'fnd base rates'!L$110)
+($H872*'fnd base rates'!L$111)
+($I872*'fnd base rates'!L$112)
+($J872*'fnd base rates'!L$113)
+($K872*'fnd base rates'!L$114)
+($M872*'fnd base rates'!L$116)
+($N872*'fnd base rates'!L$117)
+($O872*'fnd base rates'!L$118)
+($P872*VLOOKUP($S872+12,rate_basefnd,12)))</f>
        <v>37351.690320000002</v>
      </c>
      <c r="AE872" s="1">
        <f>(($D872*'fnd base rates'!M$107)
+($E872*'fnd base rates'!M$108)
+($F872*'fnd base rates'!M$109)
+($G872*'fnd base rates'!M$110)
+($H872*'fnd base rates'!M$111)
+($I872*'fnd base rates'!M$112)
+($J872*'fnd base rates'!M$113)
+($K872*'fnd base rates'!M$114)
+($M872*'fnd base rates'!M$116)
+($N872*'fnd base rates'!M$117)
+($O872*'fnd base rates'!M$118)
+($P872*VLOOKUP($S872+12,rate_basefnd,13)))</f>
        <v>0</v>
      </c>
      <c r="AF872" s="4">
        <f t="shared" si="995"/>
        <v>279263.02584000002</v>
      </c>
      <c r="AH872" s="269">
        <f t="shared" si="996"/>
        <v>497117024</v>
      </c>
      <c r="AI872" s="4" t="str">
        <f t="shared" si="997"/>
        <v>497</v>
      </c>
      <c r="AJ872" s="2" t="str">
        <f t="shared" si="998"/>
        <v>117</v>
      </c>
      <c r="AK872" s="2" t="str">
        <f t="shared" si="999"/>
        <v>024</v>
      </c>
      <c r="AL872" s="4">
        <f t="shared" si="1000"/>
        <v>1</v>
      </c>
      <c r="AM872" s="4">
        <f t="shared" si="991"/>
        <v>24</v>
      </c>
      <c r="AN872" s="4">
        <f t="shared" si="1001"/>
        <v>279263.02584000002</v>
      </c>
      <c r="AO872" s="4">
        <f t="shared" si="1002"/>
        <v>11636</v>
      </c>
      <c r="AP872" s="4">
        <f t="shared" si="992"/>
        <v>0</v>
      </c>
      <c r="AQ872" s="4">
        <v>11636</v>
      </c>
      <c r="AW872" s="4">
        <v>11636</v>
      </c>
      <c r="AX872" s="5">
        <f t="shared" si="1003"/>
        <v>0</v>
      </c>
      <c r="AY872" s="4">
        <v>11636</v>
      </c>
      <c r="AZ872" s="5"/>
      <c r="BB872" s="5">
        <f t="shared" ref="BB872" si="1033">BC872-BA872</f>
        <v>0</v>
      </c>
    </row>
    <row r="873" spans="1:54" s="4" customFormat="1">
      <c r="A873" s="269">
        <v>497</v>
      </c>
      <c r="B873" s="2">
        <v>497117061</v>
      </c>
      <c r="C873" s="9" t="s">
        <v>261</v>
      </c>
      <c r="D873" s="14">
        <f>'fnd enro'!D873</f>
        <v>0</v>
      </c>
      <c r="E873" s="14">
        <f>'fnd enro'!E873</f>
        <v>0</v>
      </c>
      <c r="F873" s="14">
        <f>'fnd enro'!F873</f>
        <v>2</v>
      </c>
      <c r="G873" s="14">
        <f>'fnd enro'!G873</f>
        <v>9</v>
      </c>
      <c r="H873" s="14">
        <f>'fnd enro'!H873</f>
        <v>4</v>
      </c>
      <c r="I873" s="14">
        <f>'fnd enro'!I873</f>
        <v>8</v>
      </c>
      <c r="J873" s="14">
        <f>'fnd enro'!J873</f>
        <v>0</v>
      </c>
      <c r="K873" s="15">
        <f>'fnd enro'!K873</f>
        <v>0.88780000000000003</v>
      </c>
      <c r="L873" s="14">
        <f>'fnd enro'!L873</f>
        <v>0</v>
      </c>
      <c r="M873" s="14">
        <f>'fnd enro'!M873</f>
        <v>0</v>
      </c>
      <c r="N873" s="14">
        <f>'fnd enro'!N873</f>
        <v>0</v>
      </c>
      <c r="O873" s="14">
        <f>'fnd enro'!O873</f>
        <v>0</v>
      </c>
      <c r="P873" s="14">
        <f>'fnd enro'!P873</f>
        <v>9</v>
      </c>
      <c r="Q873" s="14">
        <f>'fnd enro'!R873</f>
        <v>23</v>
      </c>
      <c r="R873" s="15">
        <f t="shared" si="994"/>
        <v>1</v>
      </c>
      <c r="S873" s="14">
        <f>VALUE('fnd enro'!Q873)</f>
        <v>11</v>
      </c>
      <c r="T873" s="2"/>
      <c r="U873" s="1">
        <f>(($D873*'fnd base rates'!C$107)
+($E873*'fnd base rates'!C$108)
+($F873*'fnd base rates'!C$109)
+($G873*'fnd base rates'!C$110)
+($H873*'fnd base rates'!C$111)
+($I873*'fnd base rates'!C$112)
+($J873*'fnd base rates'!C$113)
+($K873*'fnd base rates'!C$114)
+($M873*'fnd base rates'!C$116)
+($N873*'fnd base rates'!C$117)
+($O873*'fnd base rates'!C$118)
+($P873*VLOOKUP($S873+12,rate_basefnd,3)))
*$R873</f>
        <v>13091.190957999999</v>
      </c>
      <c r="V873" s="1">
        <f>(($D873*'fnd base rates'!D$107)
+($E873*'fnd base rates'!D$108)
+($F873*'fnd base rates'!D$109)
+($G873*'fnd base rates'!D$110)
+($H873*'fnd base rates'!D$111)
+($I873*'fnd base rates'!D$112)
+($J873*'fnd base rates'!D$113)
+($K873*'fnd base rates'!D$114)
+($M873*'fnd base rates'!D$116)
+($N873*'fnd base rates'!D$117)
+($O873*'fnd base rates'!D$118)
+($P873*VLOOKUP($S873+12,rate_basefnd,4)))
*$R873</f>
        <v>21162.46</v>
      </c>
      <c r="W873" s="1">
        <f>(($D873*'fnd base rates'!E$107)
+($E873*'fnd base rates'!E$108)
+($F873*'fnd base rates'!E$109)
+($G873*'fnd base rates'!E$110)
+($H873*'fnd base rates'!E$111)
+($I873*'fnd base rates'!E$112)
+($J873*'fnd base rates'!E$113)
+($K873*'fnd base rates'!E$114)
+($M873*'fnd base rates'!E$116)
+($N873*'fnd base rates'!E$117)
+($O873*'fnd base rates'!E$118)
+($P873*VLOOKUP($S873+12,rate_basefnd,5)))
*$R873</f>
        <v>130627.49864799999</v>
      </c>
      <c r="X873" s="1">
        <f>(($D873*'fnd base rates'!F$107)
+($E873*'fnd base rates'!F$108)
+($F873*'fnd base rates'!F$109)
+($G873*'fnd base rates'!F$110)
+($H873*'fnd base rates'!F$111)
+($I873*'fnd base rates'!F$112)
+($J873*'fnd base rates'!F$113)
+($K873*'fnd base rates'!F$114)
+($M873*'fnd base rates'!F$116)
+($N873*'fnd base rates'!F$117)
+($O873*'fnd base rates'!F$118)
+($P873*VLOOKUP($S873+12,rate_basefnd,6)))
*$R873</f>
        <v>24798.507476000002</v>
      </c>
      <c r="Y873" s="1">
        <f>(($D873*'fnd base rates'!G$107)
+($E873*'fnd base rates'!G$108)
+($F873*'fnd base rates'!G$109)
+($G873*'fnd base rates'!G$110)
+($H873*'fnd base rates'!G$111)
+($I873*'fnd base rates'!G$112)
+($J873*'fnd base rates'!G$113)
+($K873*'fnd base rates'!G$114)
+($M873*'fnd base rates'!G$116)
+($N873*'fnd base rates'!G$117)
+($O873*'fnd base rates'!G$118)
+($P873*VLOOKUP($S873+12,rate_basefnd,7)))
*$R873</f>
        <v>5398.2354859999996</v>
      </c>
      <c r="Z873" s="1">
        <f>(($D873*'fnd base rates'!H$107)
+($E873*'fnd base rates'!H$108)
+($F873*'fnd base rates'!H$109)
+($G873*'fnd base rates'!H$110)
+($H873*'fnd base rates'!H$111)
+($I873*'fnd base rates'!H$112)
+($J873*'fnd base rates'!H$113)
+($K873*'fnd base rates'!H$114)
+($M873*'fnd base rates'!H$116)
+($N873*'fnd base rates'!H$117)
+($O873*'fnd base rates'!H$118)
+($P873*VLOOKUP($S873+12,rate_basefnd,8)))</f>
        <v>14735.055482</v>
      </c>
      <c r="AA873" s="1">
        <f>(($D873*'fnd base rates'!I$107)
+($E873*'fnd base rates'!I$108)
+($F873*'fnd base rates'!I$109)
+($G873*'fnd base rates'!I$110)
+($H873*'fnd base rates'!I$111)
+($I873*'fnd base rates'!I$112)
+($J873*'fnd base rates'!I$113)
+($K873*'fnd base rates'!I$114)
+($M873*'fnd base rates'!I$116)
+($N873*'fnd base rates'!I$117)
+($O873*'fnd base rates'!I$118)
+($P873*VLOOKUP($S873+12,rate_basefnd,9)))
*$R873</f>
        <v>9637.6200000000008</v>
      </c>
      <c r="AB873" s="1">
        <f>(($D873*'fnd base rates'!J$107)
+($E873*'fnd base rates'!J$108)
+($F873*'fnd base rates'!J$109)
+($G873*'fnd base rates'!J$110)
+($H873*'fnd base rates'!J$111)
+($I873*'fnd base rates'!J$112)
+($J873*'fnd base rates'!J$113)
+($K873*'fnd base rates'!J$114)
+($M873*'fnd base rates'!J$116)
+($N873*'fnd base rates'!J$117)
+($O873*'fnd base rates'!J$118)
+($P873*VLOOKUP($S873+12,rate_basefnd,10)))
*$R873</f>
        <v>14483.17</v>
      </c>
      <c r="AC873" s="1">
        <f>(($D873*'fnd base rates'!K$107)
+($E873*'fnd base rates'!K$108)
+($F873*'fnd base rates'!K$109)
+($G873*'fnd base rates'!K$110)
+($H873*'fnd base rates'!K$111)
+($I873*'fnd base rates'!K$112)
+($J873*'fnd base rates'!K$113)
+($K873*'fnd base rates'!K$114)
+($M873*'fnd base rates'!K$116)
+($N873*'fnd base rates'!K$117)
+($O873*'fnd base rates'!K$118)
+($P873*VLOOKUP($S873+12,rate_basefnd,11)))
*$R873</f>
        <v>26031.427240000001</v>
      </c>
      <c r="AD873" s="1">
        <f>(($D873*'fnd base rates'!L$107)
+($E873*'fnd base rates'!L$108)
+($F873*'fnd base rates'!L$109)
+($G873*'fnd base rates'!L$110)
+($H873*'fnd base rates'!L$111)
+($I873*'fnd base rates'!L$112)
+($J873*'fnd base rates'!L$113)
+($K873*'fnd base rates'!L$114)
+($M873*'fnd base rates'!L$116)
+($N873*'fnd base rates'!L$117)
+($O873*'fnd base rates'!L$118)
+($P873*VLOOKUP($S873+12,rate_basefnd,12)))</f>
        <v>38540.893639999995</v>
      </c>
      <c r="AE873" s="1">
        <f>(($D873*'fnd base rates'!M$107)
+($E873*'fnd base rates'!M$108)
+($F873*'fnd base rates'!M$109)
+($G873*'fnd base rates'!M$110)
+($H873*'fnd base rates'!M$111)
+($I873*'fnd base rates'!M$112)
+($J873*'fnd base rates'!M$113)
+($K873*'fnd base rates'!M$114)
+($M873*'fnd base rates'!M$116)
+($N873*'fnd base rates'!M$117)
+($O873*'fnd base rates'!M$118)
+($P873*VLOOKUP($S873+12,rate_basefnd,13)))</f>
        <v>0</v>
      </c>
      <c r="AF873" s="4">
        <f t="shared" si="995"/>
        <v>298506.05892999994</v>
      </c>
      <c r="AH873" s="269">
        <f t="shared" si="996"/>
        <v>497117061</v>
      </c>
      <c r="AI873" s="4" t="str">
        <f t="shared" si="997"/>
        <v>497</v>
      </c>
      <c r="AJ873" s="2" t="str">
        <f t="shared" si="998"/>
        <v>117</v>
      </c>
      <c r="AK873" s="2" t="str">
        <f t="shared" si="999"/>
        <v>061</v>
      </c>
      <c r="AL873" s="4">
        <f t="shared" si="1000"/>
        <v>1</v>
      </c>
      <c r="AM873" s="4">
        <f t="shared" si="991"/>
        <v>23</v>
      </c>
      <c r="AN873" s="4">
        <f t="shared" si="1001"/>
        <v>298506.05892999994</v>
      </c>
      <c r="AO873" s="4">
        <f t="shared" si="1002"/>
        <v>12979</v>
      </c>
      <c r="AP873" s="4">
        <f t="shared" si="992"/>
        <v>0</v>
      </c>
      <c r="AQ873" s="4">
        <v>12979</v>
      </c>
      <c r="AW873" s="4">
        <v>12979</v>
      </c>
      <c r="AX873" s="5">
        <f t="shared" si="1003"/>
        <v>0</v>
      </c>
      <c r="AY873" s="4">
        <v>12979</v>
      </c>
      <c r="AZ873" s="5"/>
      <c r="BB873" s="5">
        <f t="shared" ref="BB873" si="1034">BC873-BA873</f>
        <v>0</v>
      </c>
    </row>
    <row r="874" spans="1:54" s="4" customFormat="1">
      <c r="A874" s="269">
        <v>497</v>
      </c>
      <c r="B874" s="2">
        <v>497117074</v>
      </c>
      <c r="C874" s="9" t="s">
        <v>261</v>
      </c>
      <c r="D874" s="14">
        <f>'fnd enro'!D874</f>
        <v>0</v>
      </c>
      <c r="E874" s="14">
        <f>'fnd enro'!E874</f>
        <v>0</v>
      </c>
      <c r="F874" s="14">
        <f>'fnd enro'!F874</f>
        <v>1</v>
      </c>
      <c r="G874" s="14">
        <f>'fnd enro'!G874</f>
        <v>5</v>
      </c>
      <c r="H874" s="14">
        <f>'fnd enro'!H874</f>
        <v>1</v>
      </c>
      <c r="I874" s="14">
        <f>'fnd enro'!I874</f>
        <v>0</v>
      </c>
      <c r="J874" s="14">
        <f>'fnd enro'!J874</f>
        <v>0</v>
      </c>
      <c r="K874" s="15">
        <f>'fnd enro'!K874</f>
        <v>0.2702</v>
      </c>
      <c r="L874" s="14">
        <f>'fnd enro'!L874</f>
        <v>0</v>
      </c>
      <c r="M874" s="14">
        <f>'fnd enro'!M874</f>
        <v>0</v>
      </c>
      <c r="N874" s="14">
        <f>'fnd enro'!N874</f>
        <v>0</v>
      </c>
      <c r="O874" s="14">
        <f>'fnd enro'!O874</f>
        <v>0</v>
      </c>
      <c r="P874" s="14">
        <f>'fnd enro'!P874</f>
        <v>2</v>
      </c>
      <c r="Q874" s="14">
        <f>'fnd enro'!R874</f>
        <v>7</v>
      </c>
      <c r="R874" s="15">
        <f t="shared" si="994"/>
        <v>1</v>
      </c>
      <c r="S874" s="14">
        <f>VALUE('fnd enro'!Q874)</f>
        <v>4</v>
      </c>
      <c r="T874" s="2"/>
      <c r="U874" s="1">
        <f>(($D874*'fnd base rates'!C$107)
+($E874*'fnd base rates'!C$108)
+($F874*'fnd base rates'!C$109)
+($G874*'fnd base rates'!C$110)
+($H874*'fnd base rates'!C$111)
+($I874*'fnd base rates'!C$112)
+($J874*'fnd base rates'!C$113)
+($K874*'fnd base rates'!C$114)
+($M874*'fnd base rates'!C$116)
+($N874*'fnd base rates'!C$117)
+($O874*'fnd base rates'!C$118)
+($P874*VLOOKUP($S874+12,rate_basefnd,3)))
*$R874</f>
        <v>3872.0094220000005</v>
      </c>
      <c r="V874" s="1">
        <f>(($D874*'fnd base rates'!D$107)
+($E874*'fnd base rates'!D$108)
+($F874*'fnd base rates'!D$109)
+($G874*'fnd base rates'!D$110)
+($H874*'fnd base rates'!D$111)
+($I874*'fnd base rates'!D$112)
+($J874*'fnd base rates'!D$113)
+($K874*'fnd base rates'!D$114)
+($M874*'fnd base rates'!D$116)
+($N874*'fnd base rates'!D$117)
+($O874*'fnd base rates'!D$118)
+($P874*VLOOKUP($S874+12,rate_basefnd,4)))
*$R874</f>
        <v>5908.84</v>
      </c>
      <c r="W874" s="1">
        <f>(($D874*'fnd base rates'!E$107)
+($E874*'fnd base rates'!E$108)
+($F874*'fnd base rates'!E$109)
+($G874*'fnd base rates'!E$110)
+($H874*'fnd base rates'!E$111)
+($I874*'fnd base rates'!E$112)
+($J874*'fnd base rates'!E$113)
+($K874*'fnd base rates'!E$114)
+($M874*'fnd base rates'!E$116)
+($N874*'fnd base rates'!E$117)
+($O874*'fnd base rates'!E$118)
+($P874*VLOOKUP($S874+12,rate_basefnd,5)))
*$R874</f>
        <v>32143.272631999997</v>
      </c>
      <c r="X874" s="1">
        <f>(($D874*'fnd base rates'!F$107)
+($E874*'fnd base rates'!F$108)
+($F874*'fnd base rates'!F$109)
+($G874*'fnd base rates'!F$110)
+($H874*'fnd base rates'!F$111)
+($I874*'fnd base rates'!F$112)
+($J874*'fnd base rates'!F$113)
+($K874*'fnd base rates'!F$114)
+($M874*'fnd base rates'!F$116)
+($N874*'fnd base rates'!F$117)
+($O874*'fnd base rates'!F$118)
+($P874*VLOOKUP($S874+12,rate_basefnd,6)))
*$R874</f>
        <v>8480.054884000001</v>
      </c>
      <c r="Y874" s="1">
        <f>(($D874*'fnd base rates'!G$107)
+($E874*'fnd base rates'!G$108)
+($F874*'fnd base rates'!G$109)
+($G874*'fnd base rates'!G$110)
+($H874*'fnd base rates'!G$111)
+($I874*'fnd base rates'!G$112)
+($J874*'fnd base rates'!G$113)
+($K874*'fnd base rates'!G$114)
+($M874*'fnd base rates'!G$116)
+($N874*'fnd base rates'!G$117)
+($O874*'fnd base rates'!G$118)
+($P874*VLOOKUP($S874+12,rate_basefnd,7)))
*$R874</f>
        <v>1371.232974</v>
      </c>
      <c r="Z874" s="1">
        <f>(($D874*'fnd base rates'!H$107)
+($E874*'fnd base rates'!H$108)
+($F874*'fnd base rates'!H$109)
+($G874*'fnd base rates'!H$110)
+($H874*'fnd base rates'!H$111)
+($I874*'fnd base rates'!H$112)
+($J874*'fnd base rates'!H$113)
+($K874*'fnd base rates'!H$114)
+($M874*'fnd base rates'!H$116)
+($N874*'fnd base rates'!H$117)
+($O874*'fnd base rates'!H$118)
+($P874*VLOOKUP($S874+12,rate_basefnd,8)))</f>
        <v>3704.2325380000007</v>
      </c>
      <c r="AA874" s="1">
        <f>(($D874*'fnd base rates'!I$107)
+($E874*'fnd base rates'!I$108)
+($F874*'fnd base rates'!I$109)
+($G874*'fnd base rates'!I$110)
+($H874*'fnd base rates'!I$111)
+($I874*'fnd base rates'!I$112)
+($J874*'fnd base rates'!I$113)
+($K874*'fnd base rates'!I$114)
+($M874*'fnd base rates'!I$116)
+($N874*'fnd base rates'!I$117)
+($O874*'fnd base rates'!I$118)
+($P874*VLOOKUP($S874+12,rate_basefnd,9)))
*$R874</f>
        <v>2419.5099999999998</v>
      </c>
      <c r="AB874" s="1">
        <f>(($D874*'fnd base rates'!J$107)
+($E874*'fnd base rates'!J$108)
+($F874*'fnd base rates'!J$109)
+($G874*'fnd base rates'!J$110)
+($H874*'fnd base rates'!J$111)
+($I874*'fnd base rates'!J$112)
+($J874*'fnd base rates'!J$113)
+($K874*'fnd base rates'!J$114)
+($M874*'fnd base rates'!J$116)
+($N874*'fnd base rates'!J$117)
+($O874*'fnd base rates'!J$118)
+($P874*VLOOKUP($S874+12,rate_basefnd,10)))
*$R874</f>
        <v>2248.4499999999998</v>
      </c>
      <c r="AC874" s="1">
        <f>(($D874*'fnd base rates'!K$107)
+($E874*'fnd base rates'!K$108)
+($F874*'fnd base rates'!K$109)
+($G874*'fnd base rates'!K$110)
+($H874*'fnd base rates'!K$111)
+($I874*'fnd base rates'!K$112)
+($J874*'fnd base rates'!K$113)
+($K874*'fnd base rates'!K$114)
+($M874*'fnd base rates'!K$116)
+($N874*'fnd base rates'!K$117)
+($O874*'fnd base rates'!K$118)
+($P874*VLOOKUP($S874+12,rate_basefnd,11)))
*$R874</f>
        <v>7783.4191600000004</v>
      </c>
      <c r="AD874" s="1">
        <f>(($D874*'fnd base rates'!L$107)
+($E874*'fnd base rates'!L$108)
+($F874*'fnd base rates'!L$109)
+($G874*'fnd base rates'!L$110)
+($H874*'fnd base rates'!L$111)
+($I874*'fnd base rates'!L$112)
+($J874*'fnd base rates'!L$113)
+($K874*'fnd base rates'!L$114)
+($M874*'fnd base rates'!L$116)
+($N874*'fnd base rates'!L$117)
+($O874*'fnd base rates'!L$118)
+($P874*VLOOKUP($S874+12,rate_basefnd,12)))</f>
        <v>11063.066760000002</v>
      </c>
      <c r="AE874" s="1">
        <f>(($D874*'fnd base rates'!M$107)
+($E874*'fnd base rates'!M$108)
+($F874*'fnd base rates'!M$109)
+($G874*'fnd base rates'!M$110)
+($H874*'fnd base rates'!M$111)
+($I874*'fnd base rates'!M$112)
+($J874*'fnd base rates'!M$113)
+($K874*'fnd base rates'!M$114)
+($M874*'fnd base rates'!M$116)
+($N874*'fnd base rates'!M$117)
+($O874*'fnd base rates'!M$118)
+($P874*VLOOKUP($S874+12,rate_basefnd,13)))</f>
        <v>0</v>
      </c>
      <c r="AF874" s="4">
        <f t="shared" si="995"/>
        <v>78994.088370000012</v>
      </c>
      <c r="AH874" s="269">
        <f t="shared" si="996"/>
        <v>497117074</v>
      </c>
      <c r="AI874" s="4" t="str">
        <f t="shared" si="997"/>
        <v>497</v>
      </c>
      <c r="AJ874" s="2" t="str">
        <f t="shared" si="998"/>
        <v>117</v>
      </c>
      <c r="AK874" s="2" t="str">
        <f t="shared" si="999"/>
        <v>074</v>
      </c>
      <c r="AL874" s="4">
        <f t="shared" si="1000"/>
        <v>1</v>
      </c>
      <c r="AM874" s="4">
        <f t="shared" si="991"/>
        <v>7</v>
      </c>
      <c r="AN874" s="4">
        <f t="shared" si="1001"/>
        <v>78994.088370000012</v>
      </c>
      <c r="AO874" s="4">
        <f t="shared" si="1002"/>
        <v>11285</v>
      </c>
      <c r="AP874" s="4">
        <f t="shared" si="992"/>
        <v>0</v>
      </c>
      <c r="AQ874" s="4">
        <v>11285</v>
      </c>
      <c r="AW874" s="4">
        <v>11285</v>
      </c>
      <c r="AX874" s="5">
        <f t="shared" si="1003"/>
        <v>0</v>
      </c>
      <c r="AY874" s="4">
        <v>11285</v>
      </c>
      <c r="AZ874" s="5"/>
      <c r="BB874" s="5">
        <f t="shared" ref="BB874" si="1035">BC874-BA874</f>
        <v>0</v>
      </c>
    </row>
    <row r="875" spans="1:54" s="4" customFormat="1">
      <c r="A875" s="269">
        <v>497</v>
      </c>
      <c r="B875" s="2">
        <v>497117086</v>
      </c>
      <c r="C875" s="9" t="s">
        <v>261</v>
      </c>
      <c r="D875" s="14">
        <f>'fnd enro'!D875</f>
        <v>0</v>
      </c>
      <c r="E875" s="14">
        <f>'fnd enro'!E875</f>
        <v>0</v>
      </c>
      <c r="F875" s="14">
        <f>'fnd enro'!F875</f>
        <v>3</v>
      </c>
      <c r="G875" s="14">
        <f>'fnd enro'!G875</f>
        <v>13</v>
      </c>
      <c r="H875" s="14">
        <f>'fnd enro'!H875</f>
        <v>6</v>
      </c>
      <c r="I875" s="14">
        <f>'fnd enro'!I875</f>
        <v>5</v>
      </c>
      <c r="J875" s="14">
        <f>'fnd enro'!J875</f>
        <v>0</v>
      </c>
      <c r="K875" s="15">
        <f>'fnd enro'!K875</f>
        <v>1.0422</v>
      </c>
      <c r="L875" s="14">
        <f>'fnd enro'!L875</f>
        <v>0</v>
      </c>
      <c r="M875" s="14">
        <f>'fnd enro'!M875</f>
        <v>1</v>
      </c>
      <c r="N875" s="14">
        <f>'fnd enro'!N875</f>
        <v>0</v>
      </c>
      <c r="O875" s="14">
        <f>'fnd enro'!O875</f>
        <v>0</v>
      </c>
      <c r="P875" s="14">
        <f>'fnd enro'!P875</f>
        <v>6</v>
      </c>
      <c r="Q875" s="14">
        <f>'fnd enro'!R875</f>
        <v>27</v>
      </c>
      <c r="R875" s="15">
        <f t="shared" si="994"/>
        <v>1</v>
      </c>
      <c r="S875" s="14">
        <f>VALUE('fnd enro'!Q875)</f>
        <v>8</v>
      </c>
      <c r="T875" s="2"/>
      <c r="U875" s="1">
        <f>(($D875*'fnd base rates'!C$107)
+($E875*'fnd base rates'!C$108)
+($F875*'fnd base rates'!C$109)
+($G875*'fnd base rates'!C$110)
+($H875*'fnd base rates'!C$111)
+($I875*'fnd base rates'!C$112)
+($J875*'fnd base rates'!C$113)
+($K875*'fnd base rates'!C$114)
+($M875*'fnd base rates'!C$116)
+($N875*'fnd base rates'!C$117)
+($O875*'fnd base rates'!C$118)
+($P875*VLOOKUP($S875+12,rate_basefnd,3)))
*$R875</f>
        <v>15018.816342000002</v>
      </c>
      <c r="V875" s="1">
        <f>(($D875*'fnd base rates'!D$107)
+($E875*'fnd base rates'!D$108)
+($F875*'fnd base rates'!D$109)
+($G875*'fnd base rates'!D$110)
+($H875*'fnd base rates'!D$111)
+($I875*'fnd base rates'!D$112)
+($J875*'fnd base rates'!D$113)
+($K875*'fnd base rates'!D$114)
+($M875*'fnd base rates'!D$116)
+($N875*'fnd base rates'!D$117)
+($O875*'fnd base rates'!D$118)
+($P875*VLOOKUP($S875+12,rate_basefnd,4)))
*$R875</f>
        <v>22886.660000000003</v>
      </c>
      <c r="W875" s="1">
        <f>(($D875*'fnd base rates'!E$107)
+($E875*'fnd base rates'!E$108)
+($F875*'fnd base rates'!E$109)
+($G875*'fnd base rates'!E$110)
+($H875*'fnd base rates'!E$111)
+($I875*'fnd base rates'!E$112)
+($J875*'fnd base rates'!E$113)
+($K875*'fnd base rates'!E$114)
+($M875*'fnd base rates'!E$116)
+($N875*'fnd base rates'!E$117)
+($O875*'fnd base rates'!E$118)
+($P875*VLOOKUP($S875+12,rate_basefnd,5)))
*$R875</f>
        <v>128680.17015199999</v>
      </c>
      <c r="X875" s="1">
        <f>(($D875*'fnd base rates'!F$107)
+($E875*'fnd base rates'!F$108)
+($F875*'fnd base rates'!F$109)
+($G875*'fnd base rates'!F$110)
+($H875*'fnd base rates'!F$111)
+($I875*'fnd base rates'!F$112)
+($J875*'fnd base rates'!F$113)
+($K875*'fnd base rates'!F$114)
+($M875*'fnd base rates'!F$116)
+($N875*'fnd base rates'!F$117)
+($O875*'fnd base rates'!F$118)
+($P875*VLOOKUP($S875+12,rate_basefnd,6)))
*$R875</f>
        <v>30542.853123999997</v>
      </c>
      <c r="Y875" s="1">
        <f>(($D875*'fnd base rates'!G$107)
+($E875*'fnd base rates'!G$108)
+($F875*'fnd base rates'!G$109)
+($G875*'fnd base rates'!G$110)
+($H875*'fnd base rates'!G$111)
+($I875*'fnd base rates'!G$112)
+($J875*'fnd base rates'!G$113)
+($K875*'fnd base rates'!G$114)
+($M875*'fnd base rates'!G$116)
+($N875*'fnd base rates'!G$117)
+($O875*'fnd base rates'!G$118)
+($P875*VLOOKUP($S875+12,rate_basefnd,7)))
*$R875</f>
        <v>5361.3986139999997</v>
      </c>
      <c r="Z875" s="1">
        <f>(($D875*'fnd base rates'!H$107)
+($E875*'fnd base rates'!H$108)
+($F875*'fnd base rates'!H$109)
+($G875*'fnd base rates'!H$110)
+($H875*'fnd base rates'!H$111)
+($I875*'fnd base rates'!H$112)
+($J875*'fnd base rates'!H$113)
+($K875*'fnd base rates'!H$114)
+($M875*'fnd base rates'!H$116)
+($N875*'fnd base rates'!H$117)
+($O875*'fnd base rates'!H$118)
+($P875*VLOOKUP($S875+12,rate_basefnd,8)))</f>
        <v>15931.521218</v>
      </c>
      <c r="AA875" s="1">
        <f>(($D875*'fnd base rates'!I$107)
+($E875*'fnd base rates'!I$108)
+($F875*'fnd base rates'!I$109)
+($G875*'fnd base rates'!I$110)
+($H875*'fnd base rates'!I$111)
+($I875*'fnd base rates'!I$112)
+($J875*'fnd base rates'!I$113)
+($K875*'fnd base rates'!I$114)
+($M875*'fnd base rates'!I$116)
+($N875*'fnd base rates'!I$117)
+($O875*'fnd base rates'!I$118)
+($P875*VLOOKUP($S875+12,rate_basefnd,9)))
*$R875</f>
        <v>10094.619999999999</v>
      </c>
      <c r="AB875" s="1">
        <f>(($D875*'fnd base rates'!J$107)
+($E875*'fnd base rates'!J$108)
+($F875*'fnd base rates'!J$109)
+($G875*'fnd base rates'!J$110)
+($H875*'fnd base rates'!J$111)
+($I875*'fnd base rates'!J$112)
+($J875*'fnd base rates'!J$113)
+($K875*'fnd base rates'!J$114)
+($M875*'fnd base rates'!J$116)
+($N875*'fnd base rates'!J$117)
+($O875*'fnd base rates'!J$118)
+($P875*VLOOKUP($S875+12,rate_basefnd,10)))
*$R875</f>
        <v>10887.59</v>
      </c>
      <c r="AC875" s="1">
        <f>(($D875*'fnd base rates'!K$107)
+($E875*'fnd base rates'!K$108)
+($F875*'fnd base rates'!K$109)
+($G875*'fnd base rates'!K$110)
+($H875*'fnd base rates'!K$111)
+($I875*'fnd base rates'!K$112)
+($J875*'fnd base rates'!K$113)
+($K875*'fnd base rates'!K$114)
+($M875*'fnd base rates'!K$116)
+($N875*'fnd base rates'!K$117)
+($O875*'fnd base rates'!K$118)
+($P875*VLOOKUP($S875+12,rate_basefnd,11)))
*$R875</f>
        <v>30750.066759999998</v>
      </c>
      <c r="AD875" s="1">
        <f>(($D875*'fnd base rates'!L$107)
+($E875*'fnd base rates'!L$108)
+($F875*'fnd base rates'!L$109)
+($G875*'fnd base rates'!L$110)
+($H875*'fnd base rates'!L$111)
+($I875*'fnd base rates'!L$112)
+($J875*'fnd base rates'!L$113)
+($K875*'fnd base rates'!L$114)
+($M875*'fnd base rates'!L$116)
+($N875*'fnd base rates'!L$117)
+($O875*'fnd base rates'!L$118)
+($P875*VLOOKUP($S875+12,rate_basefnd,12)))</f>
        <v>42578.040360000006</v>
      </c>
      <c r="AE875" s="1">
        <f>(($D875*'fnd base rates'!M$107)
+($E875*'fnd base rates'!M$108)
+($F875*'fnd base rates'!M$109)
+($G875*'fnd base rates'!M$110)
+($H875*'fnd base rates'!M$111)
+($I875*'fnd base rates'!M$112)
+($J875*'fnd base rates'!M$113)
+($K875*'fnd base rates'!M$114)
+($M875*'fnd base rates'!M$116)
+($N875*'fnd base rates'!M$117)
+($O875*'fnd base rates'!M$118)
+($P875*VLOOKUP($S875+12,rate_basefnd,13)))</f>
        <v>0</v>
      </c>
      <c r="AF875" s="4">
        <f t="shared" si="995"/>
        <v>312731.73656999995</v>
      </c>
      <c r="AH875" s="269">
        <f t="shared" si="996"/>
        <v>497117086</v>
      </c>
      <c r="AI875" s="4" t="str">
        <f t="shared" si="997"/>
        <v>497</v>
      </c>
      <c r="AJ875" s="2" t="str">
        <f t="shared" si="998"/>
        <v>117</v>
      </c>
      <c r="AK875" s="2" t="str">
        <f t="shared" si="999"/>
        <v>086</v>
      </c>
      <c r="AL875" s="4">
        <f t="shared" si="1000"/>
        <v>1</v>
      </c>
      <c r="AM875" s="4">
        <f t="shared" si="991"/>
        <v>27</v>
      </c>
      <c r="AN875" s="4">
        <f t="shared" si="1001"/>
        <v>312731.73656999995</v>
      </c>
      <c r="AO875" s="4">
        <f t="shared" si="1002"/>
        <v>11583</v>
      </c>
      <c r="AP875" s="4">
        <f t="shared" si="992"/>
        <v>0</v>
      </c>
      <c r="AQ875" s="4">
        <v>11583</v>
      </c>
      <c r="AW875" s="4">
        <v>11583</v>
      </c>
      <c r="AX875" s="5">
        <f t="shared" si="1003"/>
        <v>0</v>
      </c>
      <c r="AY875" s="4">
        <v>11583</v>
      </c>
      <c r="AZ875" s="5"/>
      <c r="BB875" s="5">
        <f t="shared" ref="BB875" si="1036">BC875-BA875</f>
        <v>0</v>
      </c>
    </row>
    <row r="876" spans="1:54" s="4" customFormat="1">
      <c r="A876" s="269">
        <v>497</v>
      </c>
      <c r="B876" s="2">
        <v>497117087</v>
      </c>
      <c r="C876" s="9" t="s">
        <v>261</v>
      </c>
      <c r="D876" s="14">
        <f>'fnd enro'!D876</f>
        <v>0</v>
      </c>
      <c r="E876" s="14">
        <f>'fnd enro'!E876</f>
        <v>0</v>
      </c>
      <c r="F876" s="14">
        <f>'fnd enro'!F876</f>
        <v>0</v>
      </c>
      <c r="G876" s="14">
        <f>'fnd enro'!G876</f>
        <v>1</v>
      </c>
      <c r="H876" s="14">
        <f>'fnd enro'!H876</f>
        <v>0</v>
      </c>
      <c r="I876" s="14">
        <f>'fnd enro'!I876</f>
        <v>0</v>
      </c>
      <c r="J876" s="14">
        <f>'fnd enro'!J876</f>
        <v>0</v>
      </c>
      <c r="K876" s="15">
        <f>'fnd enro'!K876</f>
        <v>3.8600000000000002E-2</v>
      </c>
      <c r="L876" s="14">
        <f>'fnd enro'!L876</f>
        <v>0</v>
      </c>
      <c r="M876" s="14">
        <f>'fnd enro'!M876</f>
        <v>0</v>
      </c>
      <c r="N876" s="14">
        <f>'fnd enro'!N876</f>
        <v>0</v>
      </c>
      <c r="O876" s="14">
        <f>'fnd enro'!O876</f>
        <v>0</v>
      </c>
      <c r="P876" s="14">
        <f>'fnd enro'!P876</f>
        <v>0</v>
      </c>
      <c r="Q876" s="14">
        <f>'fnd enro'!R876</f>
        <v>1</v>
      </c>
      <c r="R876" s="15">
        <f t="shared" si="994"/>
        <v>1</v>
      </c>
      <c r="S876" s="14">
        <f>VALUE('fnd enro'!Q876)</f>
        <v>5</v>
      </c>
      <c r="T876" s="2"/>
      <c r="U876" s="1">
        <f>(($D876*'fnd base rates'!C$107)
+($E876*'fnd base rates'!C$108)
+($F876*'fnd base rates'!C$109)
+($G876*'fnd base rates'!C$110)
+($H876*'fnd base rates'!C$111)
+($I876*'fnd base rates'!C$112)
+($J876*'fnd base rates'!C$113)
+($K876*'fnd base rates'!C$114)
+($M876*'fnd base rates'!C$116)
+($N876*'fnd base rates'!C$117)
+($O876*'fnd base rates'!C$118)
+($P876*VLOOKUP($S876+12,rate_basefnd,3)))
*$R876</f>
        <v>536.46134600000005</v>
      </c>
      <c r="V876" s="1">
        <f>(($D876*'fnd base rates'!D$107)
+($E876*'fnd base rates'!D$108)
+($F876*'fnd base rates'!D$109)
+($G876*'fnd base rates'!D$110)
+($H876*'fnd base rates'!D$111)
+($I876*'fnd base rates'!D$112)
+($J876*'fnd base rates'!D$113)
+($K876*'fnd base rates'!D$114)
+($M876*'fnd base rates'!D$116)
+($N876*'fnd base rates'!D$117)
+($O876*'fnd base rates'!D$118)
+($P876*VLOOKUP($S876+12,rate_basefnd,4)))
*$R876</f>
        <v>765.08</v>
      </c>
      <c r="W876" s="1">
        <f>(($D876*'fnd base rates'!E$107)
+($E876*'fnd base rates'!E$108)
+($F876*'fnd base rates'!E$109)
+($G876*'fnd base rates'!E$110)
+($H876*'fnd base rates'!E$111)
+($I876*'fnd base rates'!E$112)
+($J876*'fnd base rates'!E$113)
+($K876*'fnd base rates'!E$114)
+($M876*'fnd base rates'!E$116)
+($N876*'fnd base rates'!E$117)
+($O876*'fnd base rates'!E$118)
+($P876*VLOOKUP($S876+12,rate_basefnd,5)))
*$R876</f>
        <v>3880.4303760000003</v>
      </c>
      <c r="X876" s="1">
        <f>(($D876*'fnd base rates'!F$107)
+($E876*'fnd base rates'!F$108)
+($F876*'fnd base rates'!F$109)
+($G876*'fnd base rates'!F$110)
+($H876*'fnd base rates'!F$111)
+($I876*'fnd base rates'!F$112)
+($J876*'fnd base rates'!F$113)
+($K876*'fnd base rates'!F$114)
+($M876*'fnd base rates'!F$116)
+($N876*'fnd base rates'!F$117)
+($O876*'fnd base rates'!F$118)
+($P876*VLOOKUP($S876+12,rate_basefnd,6)))
*$R876</f>
        <v>1247.446412</v>
      </c>
      <c r="Y876" s="1">
        <f>(($D876*'fnd base rates'!G$107)
+($E876*'fnd base rates'!G$108)
+($F876*'fnd base rates'!G$109)
+($G876*'fnd base rates'!G$110)
+($H876*'fnd base rates'!G$111)
+($I876*'fnd base rates'!G$112)
+($J876*'fnd base rates'!G$113)
+($K876*'fnd base rates'!G$114)
+($M876*'fnd base rates'!G$116)
+($N876*'fnd base rates'!G$117)
+($O876*'fnd base rates'!G$118)
+($P876*VLOOKUP($S876+12,rate_basefnd,7)))
*$R876</f>
        <v>156.793282</v>
      </c>
      <c r="Z876" s="1">
        <f>(($D876*'fnd base rates'!H$107)
+($E876*'fnd base rates'!H$108)
+($F876*'fnd base rates'!H$109)
+($G876*'fnd base rates'!H$110)
+($H876*'fnd base rates'!H$111)
+($I876*'fnd base rates'!H$112)
+($J876*'fnd base rates'!H$113)
+($K876*'fnd base rates'!H$114)
+($M876*'fnd base rates'!H$116)
+($N876*'fnd base rates'!H$117)
+($O876*'fnd base rates'!H$118)
+($P876*VLOOKUP($S876+12,rate_basefnd,8)))</f>
        <v>523.43893400000002</v>
      </c>
      <c r="AA876" s="1">
        <f>(($D876*'fnd base rates'!I$107)
+($E876*'fnd base rates'!I$108)
+($F876*'fnd base rates'!I$109)
+($G876*'fnd base rates'!I$110)
+($H876*'fnd base rates'!I$111)
+($I876*'fnd base rates'!I$112)
+($J876*'fnd base rates'!I$113)
+($K876*'fnd base rates'!I$114)
+($M876*'fnd base rates'!I$116)
+($N876*'fnd base rates'!I$117)
+($O876*'fnd base rates'!I$118)
+($P876*VLOOKUP($S876+12,rate_basefnd,9)))
*$R876</f>
        <v>306.35000000000002</v>
      </c>
      <c r="AB876" s="1">
        <f>(($D876*'fnd base rates'!J$107)
+($E876*'fnd base rates'!J$108)
+($F876*'fnd base rates'!J$109)
+($G876*'fnd base rates'!J$110)
+($H876*'fnd base rates'!J$111)
+($I876*'fnd base rates'!J$112)
+($J876*'fnd base rates'!J$113)
+($K876*'fnd base rates'!J$114)
+($M876*'fnd base rates'!J$116)
+($N876*'fnd base rates'!J$117)
+($O876*'fnd base rates'!J$118)
+($P876*VLOOKUP($S876+12,rate_basefnd,10)))
*$R876</f>
        <v>152.32</v>
      </c>
      <c r="AC876" s="1">
        <f>(($D876*'fnd base rates'!K$107)
+($E876*'fnd base rates'!K$108)
+($F876*'fnd base rates'!K$109)
+($G876*'fnd base rates'!K$110)
+($H876*'fnd base rates'!K$111)
+($I876*'fnd base rates'!K$112)
+($J876*'fnd base rates'!K$113)
+($K876*'fnd base rates'!K$114)
+($M876*'fnd base rates'!K$116)
+($N876*'fnd base rates'!K$117)
+($O876*'fnd base rates'!K$118)
+($P876*VLOOKUP($S876+12,rate_basefnd,11)))
*$R876</f>
        <v>1100.2098799999999</v>
      </c>
      <c r="AD876" s="1">
        <f>(($D876*'fnd base rates'!L$107)
+($E876*'fnd base rates'!L$108)
+($F876*'fnd base rates'!L$109)
+($G876*'fnd base rates'!L$110)
+($H876*'fnd base rates'!L$111)
+($I876*'fnd base rates'!L$112)
+($J876*'fnd base rates'!L$113)
+($K876*'fnd base rates'!L$114)
+($M876*'fnd base rates'!L$116)
+($N876*'fnd base rates'!L$117)
+($O876*'fnd base rates'!L$118)
+($P876*VLOOKUP($S876+12,rate_basefnd,12)))</f>
        <v>1446.1566800000001</v>
      </c>
      <c r="AE876" s="1">
        <f>(($D876*'fnd base rates'!M$107)
+($E876*'fnd base rates'!M$108)
+($F876*'fnd base rates'!M$109)
+($G876*'fnd base rates'!M$110)
+($H876*'fnd base rates'!M$111)
+($I876*'fnd base rates'!M$112)
+($J876*'fnd base rates'!M$113)
+($K876*'fnd base rates'!M$114)
+($M876*'fnd base rates'!M$116)
+($N876*'fnd base rates'!M$117)
+($O876*'fnd base rates'!M$118)
+($P876*VLOOKUP($S876+12,rate_basefnd,13)))</f>
        <v>0</v>
      </c>
      <c r="AF876" s="4">
        <f t="shared" si="995"/>
        <v>10114.68691</v>
      </c>
      <c r="AH876" s="269">
        <f t="shared" si="996"/>
        <v>497117087</v>
      </c>
      <c r="AI876" s="4" t="str">
        <f t="shared" si="997"/>
        <v>497</v>
      </c>
      <c r="AJ876" s="2" t="str">
        <f t="shared" si="998"/>
        <v>117</v>
      </c>
      <c r="AK876" s="2" t="str">
        <f t="shared" si="999"/>
        <v>087</v>
      </c>
      <c r="AL876" s="4">
        <f t="shared" si="1000"/>
        <v>1</v>
      </c>
      <c r="AM876" s="4">
        <f t="shared" si="991"/>
        <v>1</v>
      </c>
      <c r="AN876" s="4">
        <f t="shared" si="1001"/>
        <v>10114.68691</v>
      </c>
      <c r="AO876" s="4">
        <f t="shared" si="1002"/>
        <v>10115</v>
      </c>
      <c r="AP876" s="4">
        <f t="shared" si="992"/>
        <v>0</v>
      </c>
      <c r="AQ876" s="4">
        <v>10115</v>
      </c>
      <c r="AW876" s="4">
        <v>10115</v>
      </c>
      <c r="AX876" s="5">
        <f t="shared" si="1003"/>
        <v>0</v>
      </c>
      <c r="AY876" s="4">
        <v>10115</v>
      </c>
      <c r="AZ876" s="5"/>
      <c r="BB876" s="5">
        <f t="shared" ref="BB876" si="1037">BC876-BA876</f>
        <v>0</v>
      </c>
    </row>
    <row r="877" spans="1:54" s="4" customFormat="1">
      <c r="A877" s="269">
        <v>497</v>
      </c>
      <c r="B877" s="2">
        <v>497117111</v>
      </c>
      <c r="C877" s="9" t="s">
        <v>261</v>
      </c>
      <c r="D877" s="14">
        <f>'fnd enro'!D877</f>
        <v>0</v>
      </c>
      <c r="E877" s="14">
        <f>'fnd enro'!E877</f>
        <v>0</v>
      </c>
      <c r="F877" s="14">
        <f>'fnd enro'!F877</f>
        <v>1</v>
      </c>
      <c r="G877" s="14">
        <f>'fnd enro'!G877</f>
        <v>5</v>
      </c>
      <c r="H877" s="14">
        <f>'fnd enro'!H877</f>
        <v>3</v>
      </c>
      <c r="I877" s="14">
        <f>'fnd enro'!I877</f>
        <v>1</v>
      </c>
      <c r="J877" s="14">
        <f>'fnd enro'!J877</f>
        <v>0</v>
      </c>
      <c r="K877" s="15">
        <f>'fnd enro'!K877</f>
        <v>0.38600000000000001</v>
      </c>
      <c r="L877" s="14">
        <f>'fnd enro'!L877</f>
        <v>0</v>
      </c>
      <c r="M877" s="14">
        <f>'fnd enro'!M877</f>
        <v>0</v>
      </c>
      <c r="N877" s="14">
        <f>'fnd enro'!N877</f>
        <v>0</v>
      </c>
      <c r="O877" s="14">
        <f>'fnd enro'!O877</f>
        <v>0</v>
      </c>
      <c r="P877" s="14">
        <f>'fnd enro'!P877</f>
        <v>1</v>
      </c>
      <c r="Q877" s="14">
        <f>'fnd enro'!R877</f>
        <v>10</v>
      </c>
      <c r="R877" s="15">
        <f t="shared" si="994"/>
        <v>1</v>
      </c>
      <c r="S877" s="14">
        <f>VALUE('fnd enro'!Q877)</f>
        <v>7</v>
      </c>
      <c r="T877" s="2"/>
      <c r="U877" s="1">
        <f>(($D877*'fnd base rates'!C$107)
+($E877*'fnd base rates'!C$108)
+($F877*'fnd base rates'!C$109)
+($G877*'fnd base rates'!C$110)
+($H877*'fnd base rates'!C$111)
+($I877*'fnd base rates'!C$112)
+($J877*'fnd base rates'!C$113)
+($K877*'fnd base rates'!C$114)
+($M877*'fnd base rates'!C$116)
+($N877*'fnd base rates'!C$117)
+($O877*'fnd base rates'!C$118)
+($P877*VLOOKUP($S877+12,rate_basefnd,3)))
*$R877</f>
        <v>5433.2534600000008</v>
      </c>
      <c r="V877" s="1">
        <f>(($D877*'fnd base rates'!D$107)
+($E877*'fnd base rates'!D$108)
+($F877*'fnd base rates'!D$109)
+($G877*'fnd base rates'!D$110)
+($H877*'fnd base rates'!D$111)
+($I877*'fnd base rates'!D$112)
+($J877*'fnd base rates'!D$113)
+($K877*'fnd base rates'!D$114)
+($M877*'fnd base rates'!D$116)
+($N877*'fnd base rates'!D$117)
+($O877*'fnd base rates'!D$118)
+($P877*VLOOKUP($S877+12,rate_basefnd,4)))
*$R877</f>
        <v>7976.0200000000013</v>
      </c>
      <c r="W877" s="1">
        <f>(($D877*'fnd base rates'!E$107)
+($E877*'fnd base rates'!E$108)
+($F877*'fnd base rates'!E$109)
+($G877*'fnd base rates'!E$110)
+($H877*'fnd base rates'!E$111)
+($I877*'fnd base rates'!E$112)
+($J877*'fnd base rates'!E$113)
+($K877*'fnd base rates'!E$114)
+($M877*'fnd base rates'!E$116)
+($N877*'fnd base rates'!E$117)
+($O877*'fnd base rates'!E$118)
+($P877*VLOOKUP($S877+12,rate_basefnd,5)))
*$R877</f>
        <v>41748.103760000005</v>
      </c>
      <c r="X877" s="1">
        <f>(($D877*'fnd base rates'!F$107)
+($E877*'fnd base rates'!F$108)
+($F877*'fnd base rates'!F$109)
+($G877*'fnd base rates'!F$110)
+($H877*'fnd base rates'!F$111)
+($I877*'fnd base rates'!F$112)
+($J877*'fnd base rates'!F$113)
+($K877*'fnd base rates'!F$114)
+($M877*'fnd base rates'!F$116)
+($N877*'fnd base rates'!F$117)
+($O877*'fnd base rates'!F$118)
+($P877*VLOOKUP($S877+12,rate_basefnd,6)))
*$R877</f>
        <v>11357.69412</v>
      </c>
      <c r="Y877" s="1">
        <f>(($D877*'fnd base rates'!G$107)
+($E877*'fnd base rates'!G$108)
+($F877*'fnd base rates'!G$109)
+($G877*'fnd base rates'!G$110)
+($H877*'fnd base rates'!G$111)
+($I877*'fnd base rates'!G$112)
+($J877*'fnd base rates'!G$113)
+($K877*'fnd base rates'!G$114)
+($M877*'fnd base rates'!G$116)
+($N877*'fnd base rates'!G$117)
+($O877*'fnd base rates'!G$118)
+($P877*VLOOKUP($S877+12,rate_basefnd,7)))
*$R877</f>
        <v>1764.0028200000002</v>
      </c>
      <c r="Z877" s="1">
        <f>(($D877*'fnd base rates'!H$107)
+($E877*'fnd base rates'!H$108)
+($F877*'fnd base rates'!H$109)
+($G877*'fnd base rates'!H$110)
+($H877*'fnd base rates'!H$111)
+($I877*'fnd base rates'!H$112)
+($J877*'fnd base rates'!H$113)
+($K877*'fnd base rates'!H$114)
+($M877*'fnd base rates'!H$116)
+($N877*'fnd base rates'!H$117)
+($O877*'fnd base rates'!H$118)
+($P877*VLOOKUP($S877+12,rate_basefnd,8)))</f>
        <v>5562.6393399999997</v>
      </c>
      <c r="AA877" s="1">
        <f>(($D877*'fnd base rates'!I$107)
+($E877*'fnd base rates'!I$108)
+($F877*'fnd base rates'!I$109)
+($G877*'fnd base rates'!I$110)
+($H877*'fnd base rates'!I$111)
+($I877*'fnd base rates'!I$112)
+($J877*'fnd base rates'!I$113)
+($K877*'fnd base rates'!I$114)
+($M877*'fnd base rates'!I$116)
+($N877*'fnd base rates'!I$117)
+($O877*'fnd base rates'!I$118)
+($P877*VLOOKUP($S877+12,rate_basefnd,9)))
*$R877</f>
        <v>3480.67</v>
      </c>
      <c r="AB877" s="1">
        <f>(($D877*'fnd base rates'!J$107)
+($E877*'fnd base rates'!J$108)
+($F877*'fnd base rates'!J$109)
+($G877*'fnd base rates'!J$110)
+($H877*'fnd base rates'!J$111)
+($I877*'fnd base rates'!J$112)
+($J877*'fnd base rates'!J$113)
+($K877*'fnd base rates'!J$114)
+($M877*'fnd base rates'!J$116)
+($N877*'fnd base rates'!J$117)
+($O877*'fnd base rates'!J$118)
+($P877*VLOOKUP($S877+12,rate_basefnd,10)))
*$R877</f>
        <v>2851.37</v>
      </c>
      <c r="AC877" s="1">
        <f>(($D877*'fnd base rates'!K$107)
+($E877*'fnd base rates'!K$108)
+($F877*'fnd base rates'!K$109)
+($G877*'fnd base rates'!K$110)
+($H877*'fnd base rates'!K$111)
+($I877*'fnd base rates'!K$112)
+($J877*'fnd base rates'!K$113)
+($K877*'fnd base rates'!K$114)
+($M877*'fnd base rates'!K$116)
+($N877*'fnd base rates'!K$117)
+($O877*'fnd base rates'!K$118)
+($P877*VLOOKUP($S877+12,rate_basefnd,11)))
*$R877</f>
        <v>11297.798799999999</v>
      </c>
      <c r="AD877" s="1">
        <f>(($D877*'fnd base rates'!L$107)
+($E877*'fnd base rates'!L$108)
+($F877*'fnd base rates'!L$109)
+($G877*'fnd base rates'!L$110)
+($H877*'fnd base rates'!L$111)
+($I877*'fnd base rates'!L$112)
+($J877*'fnd base rates'!L$113)
+($K877*'fnd base rates'!L$114)
+($M877*'fnd base rates'!L$116)
+($N877*'fnd base rates'!L$117)
+($O877*'fnd base rates'!L$118)
+($P877*VLOOKUP($S877+12,rate_basefnd,12)))</f>
        <v>15097.016799999999</v>
      </c>
      <c r="AE877" s="1">
        <f>(($D877*'fnd base rates'!M$107)
+($E877*'fnd base rates'!M$108)
+($F877*'fnd base rates'!M$109)
+($G877*'fnd base rates'!M$110)
+($H877*'fnd base rates'!M$111)
+($I877*'fnd base rates'!M$112)
+($J877*'fnd base rates'!M$113)
+($K877*'fnd base rates'!M$114)
+($M877*'fnd base rates'!M$116)
+($N877*'fnd base rates'!M$117)
+($O877*'fnd base rates'!M$118)
+($P877*VLOOKUP($S877+12,rate_basefnd,13)))</f>
        <v>0</v>
      </c>
      <c r="AF877" s="4">
        <f t="shared" si="995"/>
        <v>106568.56909999999</v>
      </c>
      <c r="AH877" s="269">
        <f t="shared" si="996"/>
        <v>497117111</v>
      </c>
      <c r="AI877" s="4" t="str">
        <f t="shared" si="997"/>
        <v>497</v>
      </c>
      <c r="AJ877" s="2" t="str">
        <f t="shared" si="998"/>
        <v>117</v>
      </c>
      <c r="AK877" s="2" t="str">
        <f t="shared" si="999"/>
        <v>111</v>
      </c>
      <c r="AL877" s="4">
        <f t="shared" si="1000"/>
        <v>1</v>
      </c>
      <c r="AM877" s="4">
        <f t="shared" si="991"/>
        <v>10</v>
      </c>
      <c r="AN877" s="4">
        <f t="shared" si="1001"/>
        <v>106568.56909999999</v>
      </c>
      <c r="AO877" s="4">
        <f t="shared" si="1002"/>
        <v>10657</v>
      </c>
      <c r="AP877" s="4">
        <f t="shared" si="992"/>
        <v>0</v>
      </c>
      <c r="AQ877" s="4">
        <v>10657</v>
      </c>
      <c r="AW877" s="4">
        <v>10657</v>
      </c>
      <c r="AX877" s="5">
        <f t="shared" si="1003"/>
        <v>0</v>
      </c>
      <c r="AY877" s="4">
        <v>10657</v>
      </c>
      <c r="AZ877" s="5"/>
      <c r="BB877" s="5">
        <f t="shared" ref="BB877" si="1038">BC877-BA877</f>
        <v>0</v>
      </c>
    </row>
    <row r="878" spans="1:54" s="4" customFormat="1">
      <c r="A878" s="269">
        <v>497</v>
      </c>
      <c r="B878" s="2">
        <v>497117114</v>
      </c>
      <c r="C878" s="9" t="s">
        <v>261</v>
      </c>
      <c r="D878" s="14">
        <f>'fnd enro'!D878</f>
        <v>0</v>
      </c>
      <c r="E878" s="14">
        <f>'fnd enro'!E878</f>
        <v>0</v>
      </c>
      <c r="F878" s="14">
        <f>'fnd enro'!F878</f>
        <v>1</v>
      </c>
      <c r="G878" s="14">
        <f>'fnd enro'!G878</f>
        <v>6</v>
      </c>
      <c r="H878" s="14">
        <f>'fnd enro'!H878</f>
        <v>9</v>
      </c>
      <c r="I878" s="14">
        <f>'fnd enro'!I878</f>
        <v>3</v>
      </c>
      <c r="J878" s="14">
        <f>'fnd enro'!J878</f>
        <v>0</v>
      </c>
      <c r="K878" s="15">
        <f>'fnd enro'!K878</f>
        <v>0.73340000000000005</v>
      </c>
      <c r="L878" s="14">
        <f>'fnd enro'!L878</f>
        <v>0</v>
      </c>
      <c r="M878" s="14">
        <f>'fnd enro'!M878</f>
        <v>2</v>
      </c>
      <c r="N878" s="14">
        <f>'fnd enro'!N878</f>
        <v>0</v>
      </c>
      <c r="O878" s="14">
        <f>'fnd enro'!O878</f>
        <v>0</v>
      </c>
      <c r="P878" s="14">
        <f>'fnd enro'!P878</f>
        <v>7</v>
      </c>
      <c r="Q878" s="14">
        <f>'fnd enro'!R878</f>
        <v>19</v>
      </c>
      <c r="R878" s="15">
        <f t="shared" si="994"/>
        <v>1</v>
      </c>
      <c r="S878" s="14">
        <f>VALUE('fnd enro'!Q878)</f>
        <v>10</v>
      </c>
      <c r="T878" s="2"/>
      <c r="U878" s="1">
        <f>(($D878*'fnd base rates'!C$107)
+($E878*'fnd base rates'!C$108)
+($F878*'fnd base rates'!C$109)
+($G878*'fnd base rates'!C$110)
+($H878*'fnd base rates'!C$111)
+($I878*'fnd base rates'!C$112)
+($J878*'fnd base rates'!C$113)
+($K878*'fnd base rates'!C$114)
+($M878*'fnd base rates'!C$116)
+($N878*'fnd base rates'!C$117)
+($O878*'fnd base rates'!C$118)
+($P878*VLOOKUP($S878+12,rate_basefnd,3)))
*$R878</f>
        <v>10950.255574000001</v>
      </c>
      <c r="V878" s="1">
        <f>(($D878*'fnd base rates'!D$107)
+($E878*'fnd base rates'!D$108)
+($F878*'fnd base rates'!D$109)
+($G878*'fnd base rates'!D$110)
+($H878*'fnd base rates'!D$111)
+($I878*'fnd base rates'!D$112)
+($J878*'fnd base rates'!D$113)
+($K878*'fnd base rates'!D$114)
+($M878*'fnd base rates'!D$116)
+($N878*'fnd base rates'!D$117)
+($O878*'fnd base rates'!D$118)
+($P878*VLOOKUP($S878+12,rate_basefnd,4)))
*$R878</f>
        <v>17521.16</v>
      </c>
      <c r="W878" s="1">
        <f>(($D878*'fnd base rates'!E$107)
+($E878*'fnd base rates'!E$108)
+($F878*'fnd base rates'!E$109)
+($G878*'fnd base rates'!E$110)
+($H878*'fnd base rates'!E$111)
+($I878*'fnd base rates'!E$112)
+($J878*'fnd base rates'!E$113)
+($K878*'fnd base rates'!E$114)
+($M878*'fnd base rates'!E$116)
+($N878*'fnd base rates'!E$117)
+($O878*'fnd base rates'!E$118)
+($P878*VLOOKUP($S878+12,rate_basefnd,5)))
*$R878</f>
        <v>101192.24714400001</v>
      </c>
      <c r="X878" s="1">
        <f>(($D878*'fnd base rates'!F$107)
+($E878*'fnd base rates'!F$108)
+($F878*'fnd base rates'!F$109)
+($G878*'fnd base rates'!F$110)
+($H878*'fnd base rates'!F$111)
+($I878*'fnd base rates'!F$112)
+($J878*'fnd base rates'!F$113)
+($K878*'fnd base rates'!F$114)
+($M878*'fnd base rates'!F$116)
+($N878*'fnd base rates'!F$117)
+($O878*'fnd base rates'!F$118)
+($P878*VLOOKUP($S878+12,rate_basefnd,6)))
*$R878</f>
        <v>20705.211828000003</v>
      </c>
      <c r="Y878" s="1">
        <f>(($D878*'fnd base rates'!G$107)
+($E878*'fnd base rates'!G$108)
+($F878*'fnd base rates'!G$109)
+($G878*'fnd base rates'!G$110)
+($H878*'fnd base rates'!G$111)
+($I878*'fnd base rates'!G$112)
+($J878*'fnd base rates'!G$113)
+($K878*'fnd base rates'!G$114)
+($M878*'fnd base rates'!G$116)
+($N878*'fnd base rates'!G$117)
+($O878*'fnd base rates'!G$118)
+($P878*VLOOKUP($S878+12,rate_basefnd,7)))
*$R878</f>
        <v>4452.1923580000002</v>
      </c>
      <c r="Z878" s="1">
        <f>(($D878*'fnd base rates'!H$107)
+($E878*'fnd base rates'!H$108)
+($F878*'fnd base rates'!H$109)
+($G878*'fnd base rates'!H$110)
+($H878*'fnd base rates'!H$111)
+($I878*'fnd base rates'!H$112)
+($J878*'fnd base rates'!H$113)
+($K878*'fnd base rates'!H$114)
+($M878*'fnd base rates'!H$116)
+($N878*'fnd base rates'!H$117)
+($O878*'fnd base rates'!H$118)
+($P878*VLOOKUP($S878+12,rate_basefnd,8)))</f>
        <v>11303.079745999999</v>
      </c>
      <c r="AA878" s="1">
        <f>(($D878*'fnd base rates'!I$107)
+($E878*'fnd base rates'!I$108)
+($F878*'fnd base rates'!I$109)
+($G878*'fnd base rates'!I$110)
+($H878*'fnd base rates'!I$111)
+($I878*'fnd base rates'!I$112)
+($J878*'fnd base rates'!I$113)
+($K878*'fnd base rates'!I$114)
+($M878*'fnd base rates'!I$116)
+($N878*'fnd base rates'!I$117)
+($O878*'fnd base rates'!I$118)
+($P878*VLOOKUP($S878+12,rate_basefnd,9)))
*$R878</f>
        <v>7878.05</v>
      </c>
      <c r="AB878" s="1">
        <f>(($D878*'fnd base rates'!J$107)
+($E878*'fnd base rates'!J$108)
+($F878*'fnd base rates'!J$109)
+($G878*'fnd base rates'!J$110)
+($H878*'fnd base rates'!J$111)
+($I878*'fnd base rates'!J$112)
+($J878*'fnd base rates'!J$113)
+($K878*'fnd base rates'!J$114)
+($M878*'fnd base rates'!J$116)
+($N878*'fnd base rates'!J$117)
+($O878*'fnd base rates'!J$118)
+($P878*VLOOKUP($S878+12,rate_basefnd,10)))
*$R878</f>
        <v>10429.85</v>
      </c>
      <c r="AC878" s="1">
        <f>(($D878*'fnd base rates'!K$107)
+($E878*'fnd base rates'!K$108)
+($F878*'fnd base rates'!K$109)
+($G878*'fnd base rates'!K$110)
+($H878*'fnd base rates'!K$111)
+($I878*'fnd base rates'!K$112)
+($J878*'fnd base rates'!K$113)
+($K878*'fnd base rates'!K$114)
+($M878*'fnd base rates'!K$116)
+($N878*'fnd base rates'!K$117)
+($O878*'fnd base rates'!K$118)
+($P878*VLOOKUP($S878+12,rate_basefnd,11)))
*$R878</f>
        <v>22397.987719999997</v>
      </c>
      <c r="AD878" s="1">
        <f>(($D878*'fnd base rates'!L$107)
+($E878*'fnd base rates'!L$108)
+($F878*'fnd base rates'!L$109)
+($G878*'fnd base rates'!L$110)
+($H878*'fnd base rates'!L$111)
+($I878*'fnd base rates'!L$112)
+($J878*'fnd base rates'!L$113)
+($K878*'fnd base rates'!L$114)
+($M878*'fnd base rates'!L$116)
+($N878*'fnd base rates'!L$117)
+($O878*'fnd base rates'!L$118)
+($P878*VLOOKUP($S878+12,rate_basefnd,12)))</f>
        <v>32552.876919999999</v>
      </c>
      <c r="AE878" s="1">
        <f>(($D878*'fnd base rates'!M$107)
+($E878*'fnd base rates'!M$108)
+($F878*'fnd base rates'!M$109)
+($G878*'fnd base rates'!M$110)
+($H878*'fnd base rates'!M$111)
+($I878*'fnd base rates'!M$112)
+($J878*'fnd base rates'!M$113)
+($K878*'fnd base rates'!M$114)
+($M878*'fnd base rates'!M$116)
+($N878*'fnd base rates'!M$117)
+($O878*'fnd base rates'!M$118)
+($P878*VLOOKUP($S878+12,rate_basefnd,13)))</f>
        <v>0</v>
      </c>
      <c r="AF878" s="4">
        <f t="shared" si="995"/>
        <v>239382.91129000002</v>
      </c>
      <c r="AH878" s="269">
        <f t="shared" si="996"/>
        <v>497117114</v>
      </c>
      <c r="AI878" s="4" t="str">
        <f t="shared" si="997"/>
        <v>497</v>
      </c>
      <c r="AJ878" s="2" t="str">
        <f t="shared" si="998"/>
        <v>117</v>
      </c>
      <c r="AK878" s="2" t="str">
        <f t="shared" si="999"/>
        <v>114</v>
      </c>
      <c r="AL878" s="4">
        <f t="shared" si="1000"/>
        <v>1</v>
      </c>
      <c r="AM878" s="4">
        <f t="shared" si="991"/>
        <v>19</v>
      </c>
      <c r="AN878" s="4">
        <f t="shared" si="1001"/>
        <v>239382.91129000002</v>
      </c>
      <c r="AO878" s="4">
        <f t="shared" si="1002"/>
        <v>12599</v>
      </c>
      <c r="AP878" s="4">
        <f t="shared" si="992"/>
        <v>0</v>
      </c>
      <c r="AQ878" s="4">
        <v>12599</v>
      </c>
      <c r="AW878" s="4">
        <v>12599</v>
      </c>
      <c r="AX878" s="5">
        <f t="shared" si="1003"/>
        <v>0</v>
      </c>
      <c r="AY878" s="4">
        <v>12599</v>
      </c>
      <c r="AZ878" s="5"/>
      <c r="BB878" s="5">
        <f t="shared" ref="BB878" si="1039">BC878-BA878</f>
        <v>0</v>
      </c>
    </row>
    <row r="879" spans="1:54" s="4" customFormat="1">
      <c r="A879" s="269">
        <v>497</v>
      </c>
      <c r="B879" s="2">
        <v>497117117</v>
      </c>
      <c r="C879" s="9" t="s">
        <v>261</v>
      </c>
      <c r="D879" s="14">
        <f>'fnd enro'!D879</f>
        <v>0</v>
      </c>
      <c r="E879" s="14">
        <f>'fnd enro'!E879</f>
        <v>0</v>
      </c>
      <c r="F879" s="14">
        <f>'fnd enro'!F879</f>
        <v>2</v>
      </c>
      <c r="G879" s="14">
        <f>'fnd enro'!G879</f>
        <v>14</v>
      </c>
      <c r="H879" s="14">
        <f>'fnd enro'!H879</f>
        <v>11</v>
      </c>
      <c r="I879" s="14">
        <f>'fnd enro'!I879</f>
        <v>9</v>
      </c>
      <c r="J879" s="14">
        <f>'fnd enro'!J879</f>
        <v>0</v>
      </c>
      <c r="K879" s="15">
        <f>'fnd enro'!K879</f>
        <v>1.3895999999999999</v>
      </c>
      <c r="L879" s="14">
        <f>'fnd enro'!L879</f>
        <v>0</v>
      </c>
      <c r="M879" s="14">
        <f>'fnd enro'!M879</f>
        <v>0</v>
      </c>
      <c r="N879" s="14">
        <f>'fnd enro'!N879</f>
        <v>0</v>
      </c>
      <c r="O879" s="14">
        <f>'fnd enro'!O879</f>
        <v>0</v>
      </c>
      <c r="P879" s="14">
        <f>'fnd enro'!P879</f>
        <v>2</v>
      </c>
      <c r="Q879" s="14">
        <f>'fnd enro'!R879</f>
        <v>36</v>
      </c>
      <c r="R879" s="15">
        <f t="shared" si="994"/>
        <v>1</v>
      </c>
      <c r="S879" s="14">
        <f>VALUE('fnd enro'!Q879)</f>
        <v>5</v>
      </c>
      <c r="T879" s="2"/>
      <c r="U879" s="1">
        <f>(($D879*'fnd base rates'!C$107)
+($E879*'fnd base rates'!C$108)
+($F879*'fnd base rates'!C$109)
+($G879*'fnd base rates'!C$110)
+($H879*'fnd base rates'!C$111)
+($I879*'fnd base rates'!C$112)
+($J879*'fnd base rates'!C$113)
+($K879*'fnd base rates'!C$114)
+($M879*'fnd base rates'!C$116)
+($N879*'fnd base rates'!C$117)
+($O879*'fnd base rates'!C$118)
+($P879*VLOOKUP($S879+12,rate_basefnd,3)))
*$R879</f>
        <v>19432.348456000003</v>
      </c>
      <c r="V879" s="1">
        <f>(($D879*'fnd base rates'!D$107)
+($E879*'fnd base rates'!D$108)
+($F879*'fnd base rates'!D$109)
+($G879*'fnd base rates'!D$110)
+($H879*'fnd base rates'!D$111)
+($I879*'fnd base rates'!D$112)
+($J879*'fnd base rates'!D$113)
+($K879*'fnd base rates'!D$114)
+($M879*'fnd base rates'!D$116)
+($N879*'fnd base rates'!D$117)
+($O879*'fnd base rates'!D$118)
+($P879*VLOOKUP($S879+12,rate_basefnd,4)))
*$R879</f>
        <v>28110.200000000004</v>
      </c>
      <c r="W879" s="1">
        <f>(($D879*'fnd base rates'!E$107)
+($E879*'fnd base rates'!E$108)
+($F879*'fnd base rates'!E$109)
+($G879*'fnd base rates'!E$110)
+($H879*'fnd base rates'!E$111)
+($I879*'fnd base rates'!E$112)
+($J879*'fnd base rates'!E$113)
+($K879*'fnd base rates'!E$114)
+($M879*'fnd base rates'!E$116)
+($N879*'fnd base rates'!E$117)
+($O879*'fnd base rates'!E$118)
+($P879*VLOOKUP($S879+12,rate_basefnd,5)))
*$R879</f>
        <v>149889.29353600001</v>
      </c>
      <c r="X879" s="1">
        <f>(($D879*'fnd base rates'!F$107)
+($E879*'fnd base rates'!F$108)
+($F879*'fnd base rates'!F$109)
+($G879*'fnd base rates'!F$110)
+($H879*'fnd base rates'!F$111)
+($I879*'fnd base rates'!F$112)
+($J879*'fnd base rates'!F$113)
+($K879*'fnd base rates'!F$114)
+($M879*'fnd base rates'!F$116)
+($N879*'fnd base rates'!F$117)
+($O879*'fnd base rates'!F$118)
+($P879*VLOOKUP($S879+12,rate_basefnd,6)))
*$R879</f>
        <v>38890.260832</v>
      </c>
      <c r="Y879" s="1">
        <f>(($D879*'fnd base rates'!G$107)
+($E879*'fnd base rates'!G$108)
+($F879*'fnd base rates'!G$109)
+($G879*'fnd base rates'!G$110)
+($H879*'fnd base rates'!G$111)
+($I879*'fnd base rates'!G$112)
+($J879*'fnd base rates'!G$113)
+($K879*'fnd base rates'!G$114)
+($M879*'fnd base rates'!G$116)
+($N879*'fnd base rates'!G$117)
+($O879*'fnd base rates'!G$118)
+($P879*VLOOKUP($S879+12,rate_basefnd,7)))
*$R879</f>
        <v>6105.2881520000001</v>
      </c>
      <c r="Z879" s="1">
        <f>(($D879*'fnd base rates'!H$107)
+($E879*'fnd base rates'!H$108)
+($F879*'fnd base rates'!H$109)
+($G879*'fnd base rates'!H$110)
+($H879*'fnd base rates'!H$111)
+($I879*'fnd base rates'!H$112)
+($J879*'fnd base rates'!H$113)
+($K879*'fnd base rates'!H$114)
+($M879*'fnd base rates'!H$116)
+($N879*'fnd base rates'!H$117)
+($O879*'fnd base rates'!H$118)
+($P879*VLOOKUP($S879+12,rate_basefnd,8)))</f>
        <v>21626.741623999998</v>
      </c>
      <c r="AA879" s="1">
        <f>(($D879*'fnd base rates'!I$107)
+($E879*'fnd base rates'!I$108)
+($F879*'fnd base rates'!I$109)
+($G879*'fnd base rates'!I$110)
+($H879*'fnd base rates'!I$111)
+($I879*'fnd base rates'!I$112)
+($J879*'fnd base rates'!I$113)
+($K879*'fnd base rates'!I$114)
+($M879*'fnd base rates'!I$116)
+($N879*'fnd base rates'!I$117)
+($O879*'fnd base rates'!I$118)
+($P879*VLOOKUP($S879+12,rate_basefnd,9)))
*$R879</f>
        <v>12948.910000000002</v>
      </c>
      <c r="AB879" s="1">
        <f>(($D879*'fnd base rates'!J$107)
+($E879*'fnd base rates'!J$108)
+($F879*'fnd base rates'!J$109)
+($G879*'fnd base rates'!J$110)
+($H879*'fnd base rates'!J$111)
+($I879*'fnd base rates'!J$112)
+($J879*'fnd base rates'!J$113)
+($K879*'fnd base rates'!J$114)
+($M879*'fnd base rates'!J$116)
+($N879*'fnd base rates'!J$117)
+($O879*'fnd base rates'!J$118)
+($P879*VLOOKUP($S879+12,rate_basefnd,10)))
*$R879</f>
        <v>11401.58</v>
      </c>
      <c r="AC879" s="1">
        <f>(($D879*'fnd base rates'!K$107)
+($E879*'fnd base rates'!K$108)
+($F879*'fnd base rates'!K$109)
+($G879*'fnd base rates'!K$110)
+($H879*'fnd base rates'!K$111)
+($I879*'fnd base rates'!K$112)
+($J879*'fnd base rates'!K$113)
+($K879*'fnd base rates'!K$114)
+($M879*'fnd base rates'!K$116)
+($N879*'fnd base rates'!K$117)
+($O879*'fnd base rates'!K$118)
+($P879*VLOOKUP($S879+12,rate_basefnd,11)))
*$R879</f>
        <v>40957.655679999996</v>
      </c>
      <c r="AD879" s="1">
        <f>(($D879*'fnd base rates'!L$107)
+($E879*'fnd base rates'!L$108)
+($F879*'fnd base rates'!L$109)
+($G879*'fnd base rates'!L$110)
+($H879*'fnd base rates'!L$111)
+($I879*'fnd base rates'!L$112)
+($J879*'fnd base rates'!L$113)
+($K879*'fnd base rates'!L$114)
+($M879*'fnd base rates'!L$116)
+($N879*'fnd base rates'!L$117)
+($O879*'fnd base rates'!L$118)
+($P879*VLOOKUP($S879+12,rate_basefnd,12)))</f>
        <v>52993.690479999997</v>
      </c>
      <c r="AE879" s="1">
        <f>(($D879*'fnd base rates'!M$107)
+($E879*'fnd base rates'!M$108)
+($F879*'fnd base rates'!M$109)
+($G879*'fnd base rates'!M$110)
+($H879*'fnd base rates'!M$111)
+($I879*'fnd base rates'!M$112)
+($J879*'fnd base rates'!M$113)
+($K879*'fnd base rates'!M$114)
+($M879*'fnd base rates'!M$116)
+($N879*'fnd base rates'!M$117)
+($O879*'fnd base rates'!M$118)
+($P879*VLOOKUP($S879+12,rate_basefnd,13)))</f>
        <v>0</v>
      </c>
      <c r="AF879" s="4">
        <f t="shared" si="995"/>
        <v>382355.96875999996</v>
      </c>
      <c r="AH879" s="269">
        <f t="shared" si="996"/>
        <v>497117117</v>
      </c>
      <c r="AI879" s="4" t="str">
        <f t="shared" si="997"/>
        <v>497</v>
      </c>
      <c r="AJ879" s="2" t="str">
        <f t="shared" si="998"/>
        <v>117</v>
      </c>
      <c r="AK879" s="2" t="str">
        <f t="shared" si="999"/>
        <v>117</v>
      </c>
      <c r="AL879" s="4">
        <f t="shared" si="1000"/>
        <v>1</v>
      </c>
      <c r="AM879" s="4">
        <f t="shared" si="991"/>
        <v>36</v>
      </c>
      <c r="AN879" s="4">
        <f t="shared" si="1001"/>
        <v>382355.96875999996</v>
      </c>
      <c r="AO879" s="4">
        <f t="shared" si="1002"/>
        <v>10621</v>
      </c>
      <c r="AP879" s="4">
        <f t="shared" si="992"/>
        <v>0</v>
      </c>
      <c r="AQ879" s="4">
        <v>10621</v>
      </c>
      <c r="AW879" s="4">
        <v>10621</v>
      </c>
      <c r="AX879" s="5">
        <f t="shared" si="1003"/>
        <v>0</v>
      </c>
      <c r="AY879" s="4">
        <v>10621</v>
      </c>
      <c r="AZ879" s="5"/>
      <c r="BB879" s="5">
        <f t="shared" ref="BB879" si="1040">BC879-BA879</f>
        <v>0</v>
      </c>
    </row>
    <row r="880" spans="1:54" s="4" customFormat="1">
      <c r="A880" s="269">
        <v>497</v>
      </c>
      <c r="B880" s="2">
        <v>497117127</v>
      </c>
      <c r="C880" s="9" t="s">
        <v>261</v>
      </c>
      <c r="D880" s="14">
        <f>'fnd enro'!D880</f>
        <v>0</v>
      </c>
      <c r="E880" s="14">
        <f>'fnd enro'!E880</f>
        <v>0</v>
      </c>
      <c r="F880" s="14">
        <f>'fnd enro'!F880</f>
        <v>0</v>
      </c>
      <c r="G880" s="14">
        <f>'fnd enro'!G880</f>
        <v>2</v>
      </c>
      <c r="H880" s="14">
        <f>'fnd enro'!H880</f>
        <v>0</v>
      </c>
      <c r="I880" s="14">
        <f>'fnd enro'!I880</f>
        <v>0</v>
      </c>
      <c r="J880" s="14">
        <f>'fnd enro'!J880</f>
        <v>0</v>
      </c>
      <c r="K880" s="15">
        <f>'fnd enro'!K880</f>
        <v>7.7200000000000005E-2</v>
      </c>
      <c r="L880" s="14">
        <f>'fnd enro'!L880</f>
        <v>0</v>
      </c>
      <c r="M880" s="14">
        <f>'fnd enro'!M880</f>
        <v>0</v>
      </c>
      <c r="N880" s="14">
        <f>'fnd enro'!N880</f>
        <v>0</v>
      </c>
      <c r="O880" s="14">
        <f>'fnd enro'!O880</f>
        <v>0</v>
      </c>
      <c r="P880" s="14">
        <f>'fnd enro'!P880</f>
        <v>0</v>
      </c>
      <c r="Q880" s="14">
        <f>'fnd enro'!R880</f>
        <v>2</v>
      </c>
      <c r="R880" s="15">
        <f t="shared" si="994"/>
        <v>1</v>
      </c>
      <c r="S880" s="14">
        <f>VALUE('fnd enro'!Q880)</f>
        <v>5</v>
      </c>
      <c r="T880" s="2"/>
      <c r="U880" s="1">
        <f>(($D880*'fnd base rates'!C$107)
+($E880*'fnd base rates'!C$108)
+($F880*'fnd base rates'!C$109)
+($G880*'fnd base rates'!C$110)
+($H880*'fnd base rates'!C$111)
+($I880*'fnd base rates'!C$112)
+($J880*'fnd base rates'!C$113)
+($K880*'fnd base rates'!C$114)
+($M880*'fnd base rates'!C$116)
+($N880*'fnd base rates'!C$117)
+($O880*'fnd base rates'!C$118)
+($P880*VLOOKUP($S880+12,rate_basefnd,3)))
*$R880</f>
        <v>1072.9226920000001</v>
      </c>
      <c r="V880" s="1">
        <f>(($D880*'fnd base rates'!D$107)
+($E880*'fnd base rates'!D$108)
+($F880*'fnd base rates'!D$109)
+($G880*'fnd base rates'!D$110)
+($H880*'fnd base rates'!D$111)
+($I880*'fnd base rates'!D$112)
+($J880*'fnd base rates'!D$113)
+($K880*'fnd base rates'!D$114)
+($M880*'fnd base rates'!D$116)
+($N880*'fnd base rates'!D$117)
+($O880*'fnd base rates'!D$118)
+($P880*VLOOKUP($S880+12,rate_basefnd,4)))
*$R880</f>
        <v>1530.16</v>
      </c>
      <c r="W880" s="1">
        <f>(($D880*'fnd base rates'!E$107)
+($E880*'fnd base rates'!E$108)
+($F880*'fnd base rates'!E$109)
+($G880*'fnd base rates'!E$110)
+($H880*'fnd base rates'!E$111)
+($I880*'fnd base rates'!E$112)
+($J880*'fnd base rates'!E$113)
+($K880*'fnd base rates'!E$114)
+($M880*'fnd base rates'!E$116)
+($N880*'fnd base rates'!E$117)
+($O880*'fnd base rates'!E$118)
+($P880*VLOOKUP($S880+12,rate_basefnd,5)))
*$R880</f>
        <v>7760.8607520000005</v>
      </c>
      <c r="X880" s="1">
        <f>(($D880*'fnd base rates'!F$107)
+($E880*'fnd base rates'!F$108)
+($F880*'fnd base rates'!F$109)
+($G880*'fnd base rates'!F$110)
+($H880*'fnd base rates'!F$111)
+($I880*'fnd base rates'!F$112)
+($J880*'fnd base rates'!F$113)
+($K880*'fnd base rates'!F$114)
+($M880*'fnd base rates'!F$116)
+($N880*'fnd base rates'!F$117)
+($O880*'fnd base rates'!F$118)
+($P880*VLOOKUP($S880+12,rate_basefnd,6)))
*$R880</f>
        <v>2494.892824</v>
      </c>
      <c r="Y880" s="1">
        <f>(($D880*'fnd base rates'!G$107)
+($E880*'fnd base rates'!G$108)
+($F880*'fnd base rates'!G$109)
+($G880*'fnd base rates'!G$110)
+($H880*'fnd base rates'!G$111)
+($I880*'fnd base rates'!G$112)
+($J880*'fnd base rates'!G$113)
+($K880*'fnd base rates'!G$114)
+($M880*'fnd base rates'!G$116)
+($N880*'fnd base rates'!G$117)
+($O880*'fnd base rates'!G$118)
+($P880*VLOOKUP($S880+12,rate_basefnd,7)))
*$R880</f>
        <v>313.58656400000001</v>
      </c>
      <c r="Z880" s="1">
        <f>(($D880*'fnd base rates'!H$107)
+($E880*'fnd base rates'!H$108)
+($F880*'fnd base rates'!H$109)
+($G880*'fnd base rates'!H$110)
+($H880*'fnd base rates'!H$111)
+($I880*'fnd base rates'!H$112)
+($J880*'fnd base rates'!H$113)
+($K880*'fnd base rates'!H$114)
+($M880*'fnd base rates'!H$116)
+($N880*'fnd base rates'!H$117)
+($O880*'fnd base rates'!H$118)
+($P880*VLOOKUP($S880+12,rate_basefnd,8)))</f>
        <v>1046.877868</v>
      </c>
      <c r="AA880" s="1">
        <f>(($D880*'fnd base rates'!I$107)
+($E880*'fnd base rates'!I$108)
+($F880*'fnd base rates'!I$109)
+($G880*'fnd base rates'!I$110)
+($H880*'fnd base rates'!I$111)
+($I880*'fnd base rates'!I$112)
+($J880*'fnd base rates'!I$113)
+($K880*'fnd base rates'!I$114)
+($M880*'fnd base rates'!I$116)
+($N880*'fnd base rates'!I$117)
+($O880*'fnd base rates'!I$118)
+($P880*VLOOKUP($S880+12,rate_basefnd,9)))
*$R880</f>
        <v>612.70000000000005</v>
      </c>
      <c r="AB880" s="1">
        <f>(($D880*'fnd base rates'!J$107)
+($E880*'fnd base rates'!J$108)
+($F880*'fnd base rates'!J$109)
+($G880*'fnd base rates'!J$110)
+($H880*'fnd base rates'!J$111)
+($I880*'fnd base rates'!J$112)
+($J880*'fnd base rates'!J$113)
+($K880*'fnd base rates'!J$114)
+($M880*'fnd base rates'!J$116)
+($N880*'fnd base rates'!J$117)
+($O880*'fnd base rates'!J$118)
+($P880*VLOOKUP($S880+12,rate_basefnd,10)))
*$R880</f>
        <v>304.64</v>
      </c>
      <c r="AC880" s="1">
        <f>(($D880*'fnd base rates'!K$107)
+($E880*'fnd base rates'!K$108)
+($F880*'fnd base rates'!K$109)
+($G880*'fnd base rates'!K$110)
+($H880*'fnd base rates'!K$111)
+($I880*'fnd base rates'!K$112)
+($J880*'fnd base rates'!K$113)
+($K880*'fnd base rates'!K$114)
+($M880*'fnd base rates'!K$116)
+($N880*'fnd base rates'!K$117)
+($O880*'fnd base rates'!K$118)
+($P880*VLOOKUP($S880+12,rate_basefnd,11)))
*$R880</f>
        <v>2200.4197599999998</v>
      </c>
      <c r="AD880" s="1">
        <f>(($D880*'fnd base rates'!L$107)
+($E880*'fnd base rates'!L$108)
+($F880*'fnd base rates'!L$109)
+($G880*'fnd base rates'!L$110)
+($H880*'fnd base rates'!L$111)
+($I880*'fnd base rates'!L$112)
+($J880*'fnd base rates'!L$113)
+($K880*'fnd base rates'!L$114)
+($M880*'fnd base rates'!L$116)
+($N880*'fnd base rates'!L$117)
+($O880*'fnd base rates'!L$118)
+($P880*VLOOKUP($S880+12,rate_basefnd,12)))</f>
        <v>2892.3133600000001</v>
      </c>
      <c r="AE880" s="1">
        <f>(($D880*'fnd base rates'!M$107)
+($E880*'fnd base rates'!M$108)
+($F880*'fnd base rates'!M$109)
+($G880*'fnd base rates'!M$110)
+($H880*'fnd base rates'!M$111)
+($I880*'fnd base rates'!M$112)
+($J880*'fnd base rates'!M$113)
+($K880*'fnd base rates'!M$114)
+($M880*'fnd base rates'!M$116)
+($N880*'fnd base rates'!M$117)
+($O880*'fnd base rates'!M$118)
+($P880*VLOOKUP($S880+12,rate_basefnd,13)))</f>
        <v>0</v>
      </c>
      <c r="AF880" s="4">
        <f t="shared" si="995"/>
        <v>20229.373820000001</v>
      </c>
      <c r="AH880" s="269">
        <f t="shared" si="996"/>
        <v>497117127</v>
      </c>
      <c r="AI880" s="4" t="str">
        <f t="shared" si="997"/>
        <v>497</v>
      </c>
      <c r="AJ880" s="2" t="str">
        <f t="shared" si="998"/>
        <v>117</v>
      </c>
      <c r="AK880" s="2" t="str">
        <f t="shared" si="999"/>
        <v>127</v>
      </c>
      <c r="AL880" s="4">
        <f t="shared" si="1000"/>
        <v>1</v>
      </c>
      <c r="AM880" s="4">
        <f t="shared" si="991"/>
        <v>2</v>
      </c>
      <c r="AN880" s="4">
        <f t="shared" si="1001"/>
        <v>20229.373820000001</v>
      </c>
      <c r="AO880" s="4">
        <f t="shared" si="1002"/>
        <v>10115</v>
      </c>
      <c r="AP880" s="4">
        <f t="shared" si="992"/>
        <v>0</v>
      </c>
      <c r="AQ880" s="4">
        <v>10115</v>
      </c>
      <c r="AW880" s="4">
        <v>10115</v>
      </c>
      <c r="AX880" s="5">
        <f t="shared" si="1003"/>
        <v>0</v>
      </c>
      <c r="AY880" s="4">
        <v>10115</v>
      </c>
      <c r="AZ880" s="5"/>
      <c r="BB880" s="5">
        <f t="shared" ref="BB880" si="1041">BC880-BA880</f>
        <v>0</v>
      </c>
    </row>
    <row r="881" spans="1:54" s="4" customFormat="1">
      <c r="A881" s="269">
        <v>497</v>
      </c>
      <c r="B881" s="2">
        <v>497117137</v>
      </c>
      <c r="C881" s="9" t="s">
        <v>261</v>
      </c>
      <c r="D881" s="14">
        <f>'fnd enro'!D881</f>
        <v>0</v>
      </c>
      <c r="E881" s="14">
        <f>'fnd enro'!E881</f>
        <v>0</v>
      </c>
      <c r="F881" s="14">
        <f>'fnd enro'!F881</f>
        <v>4</v>
      </c>
      <c r="G881" s="14">
        <f>'fnd enro'!G881</f>
        <v>8</v>
      </c>
      <c r="H881" s="14">
        <f>'fnd enro'!H881</f>
        <v>10</v>
      </c>
      <c r="I881" s="14">
        <f>'fnd enro'!I881</f>
        <v>12</v>
      </c>
      <c r="J881" s="14">
        <f>'fnd enro'!J881</f>
        <v>0</v>
      </c>
      <c r="K881" s="15">
        <f>'fnd enro'!K881</f>
        <v>1.3124</v>
      </c>
      <c r="L881" s="14">
        <f>'fnd enro'!L881</f>
        <v>0</v>
      </c>
      <c r="M881" s="14">
        <f>'fnd enro'!M881</f>
        <v>1</v>
      </c>
      <c r="N881" s="14">
        <f>'fnd enro'!N881</f>
        <v>0</v>
      </c>
      <c r="O881" s="14">
        <f>'fnd enro'!O881</f>
        <v>0</v>
      </c>
      <c r="P881" s="14">
        <f>'fnd enro'!P881</f>
        <v>7</v>
      </c>
      <c r="Q881" s="14">
        <f>'fnd enro'!R881</f>
        <v>34</v>
      </c>
      <c r="R881" s="15">
        <f t="shared" si="994"/>
        <v>1</v>
      </c>
      <c r="S881" s="14">
        <f>VALUE('fnd enro'!Q881)</f>
        <v>12</v>
      </c>
      <c r="T881" s="2"/>
      <c r="U881" s="1">
        <f>(($D881*'fnd base rates'!C$107)
+($E881*'fnd base rates'!C$108)
+($F881*'fnd base rates'!C$109)
+($G881*'fnd base rates'!C$110)
+($H881*'fnd base rates'!C$111)
+($I881*'fnd base rates'!C$112)
+($J881*'fnd base rates'!C$113)
+($K881*'fnd base rates'!C$114)
+($M881*'fnd base rates'!C$116)
+($N881*'fnd base rates'!C$117)
+($O881*'fnd base rates'!C$118)
+($P881*VLOOKUP($S881+12,rate_basefnd,3)))
*$R881</f>
        <v>18956.285764</v>
      </c>
      <c r="V881" s="1">
        <f>(($D881*'fnd base rates'!D$107)
+($E881*'fnd base rates'!D$108)
+($F881*'fnd base rates'!D$109)
+($G881*'fnd base rates'!D$110)
+($H881*'fnd base rates'!D$111)
+($I881*'fnd base rates'!D$112)
+($J881*'fnd base rates'!D$113)
+($K881*'fnd base rates'!D$114)
+($M881*'fnd base rates'!D$116)
+($N881*'fnd base rates'!D$117)
+($O881*'fnd base rates'!D$118)
+($P881*VLOOKUP($S881+12,rate_basefnd,4)))
*$R881</f>
        <v>29105.730000000003</v>
      </c>
      <c r="W881" s="1">
        <f>(($D881*'fnd base rates'!E$107)
+($E881*'fnd base rates'!E$108)
+($F881*'fnd base rates'!E$109)
+($G881*'fnd base rates'!E$110)
+($H881*'fnd base rates'!E$111)
+($I881*'fnd base rates'!E$112)
+($J881*'fnd base rates'!E$113)
+($K881*'fnd base rates'!E$114)
+($M881*'fnd base rates'!E$116)
+($N881*'fnd base rates'!E$117)
+($O881*'fnd base rates'!E$118)
+($P881*VLOOKUP($S881+12,rate_basefnd,5)))
*$R881</f>
        <v>169810.95278399999</v>
      </c>
      <c r="X881" s="1">
        <f>(($D881*'fnd base rates'!F$107)
+($E881*'fnd base rates'!F$108)
+($F881*'fnd base rates'!F$109)
+($G881*'fnd base rates'!F$110)
+($H881*'fnd base rates'!F$111)
+($I881*'fnd base rates'!F$112)
+($J881*'fnd base rates'!F$113)
+($K881*'fnd base rates'!F$114)
+($M881*'fnd base rates'!F$116)
+($N881*'fnd base rates'!F$117)
+($O881*'fnd base rates'!F$118)
+($P881*VLOOKUP($S881+12,rate_basefnd,6)))
*$R881</f>
        <v>35742.778008000001</v>
      </c>
      <c r="Y881" s="1">
        <f>(($D881*'fnd base rates'!G$107)
+($E881*'fnd base rates'!G$108)
+($F881*'fnd base rates'!G$109)
+($G881*'fnd base rates'!G$110)
+($H881*'fnd base rates'!G$111)
+($I881*'fnd base rates'!G$112)
+($J881*'fnd base rates'!G$113)
+($K881*'fnd base rates'!G$114)
+($M881*'fnd base rates'!G$116)
+($N881*'fnd base rates'!G$117)
+($O881*'fnd base rates'!G$118)
+($P881*VLOOKUP($S881+12,rate_basefnd,7)))
*$R881</f>
        <v>6964.1015879999995</v>
      </c>
      <c r="Z881" s="1">
        <f>(($D881*'fnd base rates'!H$107)
+($E881*'fnd base rates'!H$108)
+($F881*'fnd base rates'!H$109)
+($G881*'fnd base rates'!H$110)
+($H881*'fnd base rates'!H$111)
+($I881*'fnd base rates'!H$112)
+($J881*'fnd base rates'!H$113)
+($K881*'fnd base rates'!H$114)
+($M881*'fnd base rates'!H$116)
+($N881*'fnd base rates'!H$117)
+($O881*'fnd base rates'!H$118)
+($P881*VLOOKUP($S881+12,rate_basefnd,8)))</f>
        <v>21790.713756000001</v>
      </c>
      <c r="AA881" s="1">
        <f>(($D881*'fnd base rates'!I$107)
+($E881*'fnd base rates'!I$108)
+($F881*'fnd base rates'!I$109)
+($G881*'fnd base rates'!I$110)
+($H881*'fnd base rates'!I$111)
+($I881*'fnd base rates'!I$112)
+($J881*'fnd base rates'!I$113)
+($K881*'fnd base rates'!I$114)
+($M881*'fnd base rates'!I$116)
+($N881*'fnd base rates'!I$117)
+($O881*'fnd base rates'!I$118)
+($P881*VLOOKUP($S881+12,rate_basefnd,9)))
*$R881</f>
        <v>13642.930000000002</v>
      </c>
      <c r="AB881" s="1">
        <f>(($D881*'fnd base rates'!J$107)
+($E881*'fnd base rates'!J$108)
+($F881*'fnd base rates'!J$109)
+($G881*'fnd base rates'!J$110)
+($H881*'fnd base rates'!J$111)
+($I881*'fnd base rates'!J$112)
+($J881*'fnd base rates'!J$113)
+($K881*'fnd base rates'!J$114)
+($M881*'fnd base rates'!J$116)
+($N881*'fnd base rates'!J$117)
+($O881*'fnd base rates'!J$118)
+($P881*VLOOKUP($S881+12,rate_basefnd,10)))
*$R881</f>
        <v>17012.68</v>
      </c>
      <c r="AC881" s="1">
        <f>(($D881*'fnd base rates'!K$107)
+($E881*'fnd base rates'!K$108)
+($F881*'fnd base rates'!K$109)
+($G881*'fnd base rates'!K$110)
+($H881*'fnd base rates'!K$111)
+($I881*'fnd base rates'!K$112)
+($J881*'fnd base rates'!K$113)
+($K881*'fnd base rates'!K$114)
+($M881*'fnd base rates'!K$116)
+($N881*'fnd base rates'!K$117)
+($O881*'fnd base rates'!K$118)
+($P881*VLOOKUP($S881+12,rate_basefnd,11)))
*$R881</f>
        <v>39128.285920000002</v>
      </c>
      <c r="AD881" s="1">
        <f>(($D881*'fnd base rates'!L$107)
+($E881*'fnd base rates'!L$108)
+($F881*'fnd base rates'!L$109)
+($G881*'fnd base rates'!L$110)
+($H881*'fnd base rates'!L$111)
+($I881*'fnd base rates'!L$112)
+($J881*'fnd base rates'!L$113)
+($K881*'fnd base rates'!L$114)
+($M881*'fnd base rates'!L$116)
+($N881*'fnd base rates'!L$117)
+($O881*'fnd base rates'!L$118)
+($P881*VLOOKUP($S881+12,rate_basefnd,12)))</f>
        <v>53790.677120000008</v>
      </c>
      <c r="AE881" s="1">
        <f>(($D881*'fnd base rates'!M$107)
+($E881*'fnd base rates'!M$108)
+($F881*'fnd base rates'!M$109)
+($G881*'fnd base rates'!M$110)
+($H881*'fnd base rates'!M$111)
+($I881*'fnd base rates'!M$112)
+($J881*'fnd base rates'!M$113)
+($K881*'fnd base rates'!M$114)
+($M881*'fnd base rates'!M$116)
+($N881*'fnd base rates'!M$117)
+($O881*'fnd base rates'!M$118)
+($P881*VLOOKUP($S881+12,rate_basefnd,13)))</f>
        <v>0</v>
      </c>
      <c r="AF881" s="4">
        <f t="shared" si="995"/>
        <v>405945.13493999996</v>
      </c>
      <c r="AH881" s="269">
        <f t="shared" si="996"/>
        <v>497117137</v>
      </c>
      <c r="AI881" s="4" t="str">
        <f t="shared" si="997"/>
        <v>497</v>
      </c>
      <c r="AJ881" s="2" t="str">
        <f t="shared" si="998"/>
        <v>117</v>
      </c>
      <c r="AK881" s="2" t="str">
        <f t="shared" si="999"/>
        <v>137</v>
      </c>
      <c r="AL881" s="4">
        <f t="shared" si="1000"/>
        <v>1</v>
      </c>
      <c r="AM881" s="4">
        <f t="shared" si="991"/>
        <v>34</v>
      </c>
      <c r="AN881" s="4">
        <f t="shared" si="1001"/>
        <v>405945.13493999996</v>
      </c>
      <c r="AO881" s="4">
        <f t="shared" si="1002"/>
        <v>11940</v>
      </c>
      <c r="AP881" s="4">
        <f t="shared" si="992"/>
        <v>0</v>
      </c>
      <c r="AQ881" s="4">
        <v>11940</v>
      </c>
      <c r="AW881" s="4">
        <v>11940</v>
      </c>
      <c r="AX881" s="5">
        <f t="shared" si="1003"/>
        <v>0</v>
      </c>
      <c r="AY881" s="4">
        <v>11940</v>
      </c>
      <c r="AZ881" s="5"/>
      <c r="BB881" s="5">
        <f t="shared" ref="BB881" si="1042">BC881-BA881</f>
        <v>0</v>
      </c>
    </row>
    <row r="882" spans="1:54" s="4" customFormat="1">
      <c r="A882" s="269">
        <v>497</v>
      </c>
      <c r="B882" s="2">
        <v>497117154</v>
      </c>
      <c r="C882" s="9" t="s">
        <v>261</v>
      </c>
      <c r="D882" s="14">
        <f>'fnd enro'!D882</f>
        <v>0</v>
      </c>
      <c r="E882" s="14">
        <f>'fnd enro'!E882</f>
        <v>0</v>
      </c>
      <c r="F882" s="14">
        <f>'fnd enro'!F882</f>
        <v>0</v>
      </c>
      <c r="G882" s="14">
        <f>'fnd enro'!G882</f>
        <v>0</v>
      </c>
      <c r="H882" s="14">
        <f>'fnd enro'!H882</f>
        <v>2</v>
      </c>
      <c r="I882" s="14">
        <f>'fnd enro'!I882</f>
        <v>0</v>
      </c>
      <c r="J882" s="14">
        <f>'fnd enro'!J882</f>
        <v>0</v>
      </c>
      <c r="K882" s="15">
        <f>'fnd enro'!K882</f>
        <v>7.7200000000000005E-2</v>
      </c>
      <c r="L882" s="14">
        <f>'fnd enro'!L882</f>
        <v>0</v>
      </c>
      <c r="M882" s="14">
        <f>'fnd enro'!M882</f>
        <v>0</v>
      </c>
      <c r="N882" s="14">
        <f>'fnd enro'!N882</f>
        <v>0</v>
      </c>
      <c r="O882" s="14">
        <f>'fnd enro'!O882</f>
        <v>0</v>
      </c>
      <c r="P882" s="14">
        <f>'fnd enro'!P882</f>
        <v>0</v>
      </c>
      <c r="Q882" s="14">
        <f>'fnd enro'!R882</f>
        <v>2</v>
      </c>
      <c r="R882" s="15">
        <f t="shared" si="994"/>
        <v>1</v>
      </c>
      <c r="S882" s="14">
        <f>VALUE('fnd enro'!Q882)</f>
        <v>6</v>
      </c>
      <c r="T882" s="2"/>
      <c r="U882" s="1">
        <f>(($D882*'fnd base rates'!C$107)
+($E882*'fnd base rates'!C$108)
+($F882*'fnd base rates'!C$109)
+($G882*'fnd base rates'!C$110)
+($H882*'fnd base rates'!C$111)
+($I882*'fnd base rates'!C$112)
+($J882*'fnd base rates'!C$113)
+($K882*'fnd base rates'!C$114)
+($M882*'fnd base rates'!C$116)
+($N882*'fnd base rates'!C$117)
+($O882*'fnd base rates'!C$118)
+($P882*VLOOKUP($S882+12,rate_basefnd,3)))
*$R882</f>
        <v>1072.9226920000001</v>
      </c>
      <c r="V882" s="1">
        <f>(($D882*'fnd base rates'!D$107)
+($E882*'fnd base rates'!D$108)
+($F882*'fnd base rates'!D$109)
+($G882*'fnd base rates'!D$110)
+($H882*'fnd base rates'!D$111)
+($I882*'fnd base rates'!D$112)
+($J882*'fnd base rates'!D$113)
+($K882*'fnd base rates'!D$114)
+($M882*'fnd base rates'!D$116)
+($N882*'fnd base rates'!D$117)
+($O882*'fnd base rates'!D$118)
+($P882*VLOOKUP($S882+12,rate_basefnd,4)))
*$R882</f>
        <v>1530.16</v>
      </c>
      <c r="W882" s="1">
        <f>(($D882*'fnd base rates'!E$107)
+($E882*'fnd base rates'!E$108)
+($F882*'fnd base rates'!E$109)
+($G882*'fnd base rates'!E$110)
+($H882*'fnd base rates'!E$111)
+($I882*'fnd base rates'!E$112)
+($J882*'fnd base rates'!E$113)
+($K882*'fnd base rates'!E$114)
+($M882*'fnd base rates'!E$116)
+($N882*'fnd base rates'!E$117)
+($O882*'fnd base rates'!E$118)
+($P882*VLOOKUP($S882+12,rate_basefnd,5)))
*$R882</f>
        <v>6918.960752</v>
      </c>
      <c r="X882" s="1">
        <f>(($D882*'fnd base rates'!F$107)
+($E882*'fnd base rates'!F$108)
+($F882*'fnd base rates'!F$109)
+($G882*'fnd base rates'!F$110)
+($H882*'fnd base rates'!F$111)
+($I882*'fnd base rates'!F$112)
+($J882*'fnd base rates'!F$113)
+($K882*'fnd base rates'!F$114)
+($M882*'fnd base rates'!F$116)
+($N882*'fnd base rates'!F$117)
+($O882*'fnd base rates'!F$118)
+($P882*VLOOKUP($S882+12,rate_basefnd,6)))
*$R882</f>
        <v>1990.7528240000001</v>
      </c>
      <c r="Y882" s="1">
        <f>(($D882*'fnd base rates'!G$107)
+($E882*'fnd base rates'!G$108)
+($F882*'fnd base rates'!G$109)
+($G882*'fnd base rates'!G$110)
+($H882*'fnd base rates'!G$111)
+($I882*'fnd base rates'!G$112)
+($J882*'fnd base rates'!G$113)
+($K882*'fnd base rates'!G$114)
+($M882*'fnd base rates'!G$116)
+($N882*'fnd base rates'!G$117)
+($O882*'fnd base rates'!G$118)
+($P882*VLOOKUP($S882+12,rate_basefnd,7)))
*$R882</f>
        <v>336.906564</v>
      </c>
      <c r="Z882" s="1">
        <f>(($D882*'fnd base rates'!H$107)
+($E882*'fnd base rates'!H$108)
+($F882*'fnd base rates'!H$109)
+($G882*'fnd base rates'!H$110)
+($H882*'fnd base rates'!H$111)
+($I882*'fnd base rates'!H$112)
+($J882*'fnd base rates'!H$113)
+($K882*'fnd base rates'!H$114)
+($M882*'fnd base rates'!H$116)
+($N882*'fnd base rates'!H$117)
+($O882*'fnd base rates'!H$118)
+($P882*VLOOKUP($S882+12,rate_basefnd,8)))</f>
        <v>1046.877868</v>
      </c>
      <c r="AA882" s="1">
        <f>(($D882*'fnd base rates'!I$107)
+($E882*'fnd base rates'!I$108)
+($F882*'fnd base rates'!I$109)
+($G882*'fnd base rates'!I$110)
+($H882*'fnd base rates'!I$111)
+($I882*'fnd base rates'!I$112)
+($J882*'fnd base rates'!I$113)
+($K882*'fnd base rates'!I$114)
+($M882*'fnd base rates'!I$116)
+($N882*'fnd base rates'!I$117)
+($O882*'fnd base rates'!I$118)
+($P882*VLOOKUP($S882+12,rate_basefnd,9)))
*$R882</f>
        <v>725.38</v>
      </c>
      <c r="AB882" s="1">
        <f>(($D882*'fnd base rates'!J$107)
+($E882*'fnd base rates'!J$108)
+($F882*'fnd base rates'!J$109)
+($G882*'fnd base rates'!J$110)
+($H882*'fnd base rates'!J$111)
+($I882*'fnd base rates'!J$112)
+($J882*'fnd base rates'!J$113)
+($K882*'fnd base rates'!J$114)
+($M882*'fnd base rates'!J$116)
+($N882*'fnd base rates'!J$117)
+($O882*'fnd base rates'!J$118)
+($P882*VLOOKUP($S882+12,rate_basefnd,10)))
*$R882</f>
        <v>497.62</v>
      </c>
      <c r="AC882" s="1">
        <f>(($D882*'fnd base rates'!K$107)
+($E882*'fnd base rates'!K$108)
+($F882*'fnd base rates'!K$109)
+($G882*'fnd base rates'!K$110)
+($H882*'fnd base rates'!K$111)
+($I882*'fnd base rates'!K$112)
+($J882*'fnd base rates'!K$113)
+($K882*'fnd base rates'!K$114)
+($M882*'fnd base rates'!K$116)
+($N882*'fnd base rates'!K$117)
+($O882*'fnd base rates'!K$118)
+($P882*VLOOKUP($S882+12,rate_basefnd,11)))
*$R882</f>
        <v>2364.3197599999999</v>
      </c>
      <c r="AD882" s="1">
        <f>(($D882*'fnd base rates'!L$107)
+($E882*'fnd base rates'!L$108)
+($F882*'fnd base rates'!L$109)
+($G882*'fnd base rates'!L$110)
+($H882*'fnd base rates'!L$111)
+($I882*'fnd base rates'!L$112)
+($J882*'fnd base rates'!L$113)
+($K882*'fnd base rates'!L$114)
+($M882*'fnd base rates'!L$116)
+($N882*'fnd base rates'!L$117)
+($O882*'fnd base rates'!L$118)
+($P882*VLOOKUP($S882+12,rate_basefnd,12)))</f>
        <v>3024.95336</v>
      </c>
      <c r="AE882" s="1">
        <f>(($D882*'fnd base rates'!M$107)
+($E882*'fnd base rates'!M$108)
+($F882*'fnd base rates'!M$109)
+($G882*'fnd base rates'!M$110)
+($H882*'fnd base rates'!M$111)
+($I882*'fnd base rates'!M$112)
+($J882*'fnd base rates'!M$113)
+($K882*'fnd base rates'!M$114)
+($M882*'fnd base rates'!M$116)
+($N882*'fnd base rates'!M$117)
+($O882*'fnd base rates'!M$118)
+($P882*VLOOKUP($S882+12,rate_basefnd,13)))</f>
        <v>0</v>
      </c>
      <c r="AF882" s="4">
        <f t="shared" si="995"/>
        <v>19508.853819999997</v>
      </c>
      <c r="AH882" s="269">
        <f t="shared" si="996"/>
        <v>497117154</v>
      </c>
      <c r="AI882" s="4" t="str">
        <f t="shared" si="997"/>
        <v>497</v>
      </c>
      <c r="AJ882" s="2" t="str">
        <f t="shared" si="998"/>
        <v>117</v>
      </c>
      <c r="AK882" s="2" t="str">
        <f t="shared" si="999"/>
        <v>154</v>
      </c>
      <c r="AL882" s="4">
        <f t="shared" si="1000"/>
        <v>1</v>
      </c>
      <c r="AM882" s="4">
        <f t="shared" si="991"/>
        <v>2</v>
      </c>
      <c r="AN882" s="4">
        <f t="shared" si="1001"/>
        <v>19508.853819999997</v>
      </c>
      <c r="AO882" s="4">
        <f t="shared" si="1002"/>
        <v>9754</v>
      </c>
      <c r="AP882" s="4">
        <f t="shared" si="992"/>
        <v>0</v>
      </c>
      <c r="AQ882" s="4">
        <v>9754</v>
      </c>
      <c r="AW882" s="4">
        <v>9754</v>
      </c>
      <c r="AX882" s="5">
        <f t="shared" si="1003"/>
        <v>0</v>
      </c>
      <c r="AY882" s="4">
        <v>9754</v>
      </c>
      <c r="AZ882" s="5"/>
      <c r="BB882" s="5">
        <f t="shared" ref="BB882" si="1043">BC882-BA882</f>
        <v>0</v>
      </c>
    </row>
    <row r="883" spans="1:54" s="4" customFormat="1">
      <c r="A883" s="269">
        <v>497</v>
      </c>
      <c r="B883" s="2">
        <v>497117159</v>
      </c>
      <c r="C883" s="9" t="s">
        <v>261</v>
      </c>
      <c r="D883" s="14">
        <f>'fnd enro'!D883</f>
        <v>0</v>
      </c>
      <c r="E883" s="14">
        <f>'fnd enro'!E883</f>
        <v>0</v>
      </c>
      <c r="F883" s="14">
        <f>'fnd enro'!F883</f>
        <v>1</v>
      </c>
      <c r="G883" s="14">
        <f>'fnd enro'!G883</f>
        <v>3</v>
      </c>
      <c r="H883" s="14">
        <f>'fnd enro'!H883</f>
        <v>1</v>
      </c>
      <c r="I883" s="14">
        <f>'fnd enro'!I883</f>
        <v>1</v>
      </c>
      <c r="J883" s="14">
        <f>'fnd enro'!J883</f>
        <v>0</v>
      </c>
      <c r="K883" s="15">
        <f>'fnd enro'!K883</f>
        <v>0.2316</v>
      </c>
      <c r="L883" s="14">
        <f>'fnd enro'!L883</f>
        <v>0</v>
      </c>
      <c r="M883" s="14">
        <f>'fnd enro'!M883</f>
        <v>0</v>
      </c>
      <c r="N883" s="14">
        <f>'fnd enro'!N883</f>
        <v>0</v>
      </c>
      <c r="O883" s="14">
        <f>'fnd enro'!O883</f>
        <v>0</v>
      </c>
      <c r="P883" s="14">
        <f>'fnd enro'!P883</f>
        <v>0</v>
      </c>
      <c r="Q883" s="14">
        <f>'fnd enro'!R883</f>
        <v>6</v>
      </c>
      <c r="R883" s="15">
        <f t="shared" si="994"/>
        <v>1</v>
      </c>
      <c r="S883" s="14">
        <f>VALUE('fnd enro'!Q883)</f>
        <v>3</v>
      </c>
      <c r="T883" s="2"/>
      <c r="U883" s="1">
        <f>(($D883*'fnd base rates'!C$107)
+($E883*'fnd base rates'!C$108)
+($F883*'fnd base rates'!C$109)
+($G883*'fnd base rates'!C$110)
+($H883*'fnd base rates'!C$111)
+($I883*'fnd base rates'!C$112)
+($J883*'fnd base rates'!C$113)
+($K883*'fnd base rates'!C$114)
+($M883*'fnd base rates'!C$116)
+($N883*'fnd base rates'!C$117)
+($O883*'fnd base rates'!C$118)
+($P883*VLOOKUP($S883+12,rate_basefnd,3)))
*$R883</f>
        <v>3218.7680760000003</v>
      </c>
      <c r="V883" s="1">
        <f>(($D883*'fnd base rates'!D$107)
+($E883*'fnd base rates'!D$108)
+($F883*'fnd base rates'!D$109)
+($G883*'fnd base rates'!D$110)
+($H883*'fnd base rates'!D$111)
+($I883*'fnd base rates'!D$112)
+($J883*'fnd base rates'!D$113)
+($K883*'fnd base rates'!D$114)
+($M883*'fnd base rates'!D$116)
+($N883*'fnd base rates'!D$117)
+($O883*'fnd base rates'!D$118)
+($P883*VLOOKUP($S883+12,rate_basefnd,4)))
*$R883</f>
        <v>4590.4800000000005</v>
      </c>
      <c r="W883" s="1">
        <f>(($D883*'fnd base rates'!E$107)
+($E883*'fnd base rates'!E$108)
+($F883*'fnd base rates'!E$109)
+($G883*'fnd base rates'!E$110)
+($H883*'fnd base rates'!E$111)
+($I883*'fnd base rates'!E$112)
+($J883*'fnd base rates'!E$113)
+($K883*'fnd base rates'!E$114)
+($M883*'fnd base rates'!E$116)
+($N883*'fnd base rates'!E$117)
+($O883*'fnd base rates'!E$118)
+($P883*VLOOKUP($S883+12,rate_basefnd,5)))
*$R883</f>
        <v>23893.452256</v>
      </c>
      <c r="X883" s="1">
        <f>(($D883*'fnd base rates'!F$107)
+($E883*'fnd base rates'!F$108)
+($F883*'fnd base rates'!F$109)
+($G883*'fnd base rates'!F$110)
+($H883*'fnd base rates'!F$111)
+($I883*'fnd base rates'!F$112)
+($J883*'fnd base rates'!F$113)
+($K883*'fnd base rates'!F$114)
+($M883*'fnd base rates'!F$116)
+($N883*'fnd base rates'!F$117)
+($O883*'fnd base rates'!F$118)
+($P883*VLOOKUP($S883+12,rate_basefnd,6)))
*$R883</f>
        <v>6872.0484719999995</v>
      </c>
      <c r="Y883" s="1">
        <f>(($D883*'fnd base rates'!G$107)
+($E883*'fnd base rates'!G$108)
+($F883*'fnd base rates'!G$109)
+($G883*'fnd base rates'!G$110)
+($H883*'fnd base rates'!G$111)
+($I883*'fnd base rates'!G$112)
+($J883*'fnd base rates'!G$113)
+($K883*'fnd base rates'!G$114)
+($M883*'fnd base rates'!G$116)
+($N883*'fnd base rates'!G$117)
+($O883*'fnd base rates'!G$118)
+($P883*VLOOKUP($S883+12,rate_basefnd,7)))
*$R883</f>
        <v>959.48969199999988</v>
      </c>
      <c r="Z883" s="1">
        <f>(($D883*'fnd base rates'!H$107)
+($E883*'fnd base rates'!H$108)
+($F883*'fnd base rates'!H$109)
+($G883*'fnd base rates'!H$110)
+($H883*'fnd base rates'!H$111)
+($I883*'fnd base rates'!H$112)
+($J883*'fnd base rates'!H$113)
+($K883*'fnd base rates'!H$114)
+($M883*'fnd base rates'!H$116)
+($N883*'fnd base rates'!H$117)
+($O883*'fnd base rates'!H$118)
+($P883*VLOOKUP($S883+12,rate_basefnd,8)))</f>
        <v>3445.2736040000004</v>
      </c>
      <c r="AA883" s="1">
        <f>(($D883*'fnd base rates'!I$107)
+($E883*'fnd base rates'!I$108)
+($F883*'fnd base rates'!I$109)
+($G883*'fnd base rates'!I$110)
+($H883*'fnd base rates'!I$111)
+($I883*'fnd base rates'!I$112)
+($J883*'fnd base rates'!I$113)
+($K883*'fnd base rates'!I$114)
+($M883*'fnd base rates'!I$116)
+($N883*'fnd base rates'!I$117)
+($O883*'fnd base rates'!I$118)
+($P883*VLOOKUP($S883+12,rate_basefnd,9)))
*$R883</f>
        <v>2014.0300000000002</v>
      </c>
      <c r="AB883" s="1">
        <f>(($D883*'fnd base rates'!J$107)
+($E883*'fnd base rates'!J$108)
+($F883*'fnd base rates'!J$109)
+($G883*'fnd base rates'!J$110)
+($H883*'fnd base rates'!J$111)
+($I883*'fnd base rates'!J$112)
+($J883*'fnd base rates'!J$113)
+($K883*'fnd base rates'!J$114)
+($M883*'fnd base rates'!J$116)
+($N883*'fnd base rates'!J$117)
+($O883*'fnd base rates'!J$118)
+($P883*VLOOKUP($S883+12,rate_basefnd,10)))
*$R883</f>
        <v>1381.08</v>
      </c>
      <c r="AC883" s="1">
        <f>(($D883*'fnd base rates'!K$107)
+($E883*'fnd base rates'!K$108)
+($F883*'fnd base rates'!K$109)
+($G883*'fnd base rates'!K$110)
+($H883*'fnd base rates'!K$111)
+($I883*'fnd base rates'!K$112)
+($J883*'fnd base rates'!K$113)
+($K883*'fnd base rates'!K$114)
+($M883*'fnd base rates'!K$116)
+($N883*'fnd base rates'!K$117)
+($O883*'fnd base rates'!K$118)
+($P883*VLOOKUP($S883+12,rate_basefnd,11)))
*$R883</f>
        <v>6733.0592799999995</v>
      </c>
      <c r="AD883" s="1">
        <f>(($D883*'fnd base rates'!L$107)
+($E883*'fnd base rates'!L$108)
+($F883*'fnd base rates'!L$109)
+($G883*'fnd base rates'!L$110)
+($H883*'fnd base rates'!L$111)
+($I883*'fnd base rates'!L$112)
+($J883*'fnd base rates'!L$113)
+($K883*'fnd base rates'!L$114)
+($M883*'fnd base rates'!L$116)
+($N883*'fnd base rates'!L$117)
+($O883*'fnd base rates'!L$118)
+($P883*VLOOKUP($S883+12,rate_basefnd,12)))</f>
        <v>8666.2000800000005</v>
      </c>
      <c r="AE883" s="1">
        <f>(($D883*'fnd base rates'!M$107)
+($E883*'fnd base rates'!M$108)
+($F883*'fnd base rates'!M$109)
+($G883*'fnd base rates'!M$110)
+($H883*'fnd base rates'!M$111)
+($I883*'fnd base rates'!M$112)
+($J883*'fnd base rates'!M$113)
+($K883*'fnd base rates'!M$114)
+($M883*'fnd base rates'!M$116)
+($N883*'fnd base rates'!M$117)
+($O883*'fnd base rates'!M$118)
+($P883*VLOOKUP($S883+12,rate_basefnd,13)))</f>
        <v>0</v>
      </c>
      <c r="AF883" s="4">
        <f t="shared" si="995"/>
        <v>61773.881460000011</v>
      </c>
      <c r="AH883" s="269">
        <f t="shared" si="996"/>
        <v>497117159</v>
      </c>
      <c r="AI883" s="4" t="str">
        <f t="shared" si="997"/>
        <v>497</v>
      </c>
      <c r="AJ883" s="2" t="str">
        <f t="shared" si="998"/>
        <v>117</v>
      </c>
      <c r="AK883" s="2" t="str">
        <f t="shared" si="999"/>
        <v>159</v>
      </c>
      <c r="AL883" s="4">
        <f t="shared" si="1000"/>
        <v>1</v>
      </c>
      <c r="AM883" s="4">
        <f t="shared" si="991"/>
        <v>6</v>
      </c>
      <c r="AN883" s="4">
        <f t="shared" si="1001"/>
        <v>61773.881460000011</v>
      </c>
      <c r="AO883" s="4">
        <f t="shared" si="1002"/>
        <v>10296</v>
      </c>
      <c r="AP883" s="4">
        <f t="shared" si="992"/>
        <v>0</v>
      </c>
      <c r="AQ883" s="4">
        <v>10296</v>
      </c>
      <c r="AW883" s="4">
        <v>10296</v>
      </c>
      <c r="AX883" s="5">
        <f t="shared" si="1003"/>
        <v>0</v>
      </c>
      <c r="AY883" s="4">
        <v>10296</v>
      </c>
      <c r="AZ883" s="5"/>
      <c r="BB883" s="5">
        <f t="shared" ref="BB883" si="1044">BC883-BA883</f>
        <v>0</v>
      </c>
    </row>
    <row r="884" spans="1:54" s="4" customFormat="1">
      <c r="A884" s="269">
        <v>497</v>
      </c>
      <c r="B884" s="2">
        <v>497117161</v>
      </c>
      <c r="C884" s="9" t="s">
        <v>261</v>
      </c>
      <c r="D884" s="14">
        <f>'fnd enro'!D884</f>
        <v>0</v>
      </c>
      <c r="E884" s="14">
        <f>'fnd enro'!E884</f>
        <v>0</v>
      </c>
      <c r="F884" s="14">
        <f>'fnd enro'!F884</f>
        <v>0</v>
      </c>
      <c r="G884" s="14">
        <f>'fnd enro'!G884</f>
        <v>1</v>
      </c>
      <c r="H884" s="14">
        <f>'fnd enro'!H884</f>
        <v>0</v>
      </c>
      <c r="I884" s="14">
        <f>'fnd enro'!I884</f>
        <v>0</v>
      </c>
      <c r="J884" s="14">
        <f>'fnd enro'!J884</f>
        <v>0</v>
      </c>
      <c r="K884" s="15">
        <f>'fnd enro'!K884</f>
        <v>3.8600000000000002E-2</v>
      </c>
      <c r="L884" s="14">
        <f>'fnd enro'!L884</f>
        <v>0</v>
      </c>
      <c r="M884" s="14">
        <f>'fnd enro'!M884</f>
        <v>0</v>
      </c>
      <c r="N884" s="14">
        <f>'fnd enro'!N884</f>
        <v>0</v>
      </c>
      <c r="O884" s="14">
        <f>'fnd enro'!O884</f>
        <v>0</v>
      </c>
      <c r="P884" s="14">
        <f>'fnd enro'!P884</f>
        <v>0</v>
      </c>
      <c r="Q884" s="14">
        <f>'fnd enro'!R884</f>
        <v>1</v>
      </c>
      <c r="R884" s="15">
        <f t="shared" si="994"/>
        <v>1</v>
      </c>
      <c r="S884" s="14">
        <f>VALUE('fnd enro'!Q884)</f>
        <v>7</v>
      </c>
      <c r="T884" s="2"/>
      <c r="U884" s="1">
        <f>(($D884*'fnd base rates'!C$107)
+($E884*'fnd base rates'!C$108)
+($F884*'fnd base rates'!C$109)
+($G884*'fnd base rates'!C$110)
+($H884*'fnd base rates'!C$111)
+($I884*'fnd base rates'!C$112)
+($J884*'fnd base rates'!C$113)
+($K884*'fnd base rates'!C$114)
+($M884*'fnd base rates'!C$116)
+($N884*'fnd base rates'!C$117)
+($O884*'fnd base rates'!C$118)
+($P884*VLOOKUP($S884+12,rate_basefnd,3)))
*$R884</f>
        <v>536.46134600000005</v>
      </c>
      <c r="V884" s="1">
        <f>(($D884*'fnd base rates'!D$107)
+($E884*'fnd base rates'!D$108)
+($F884*'fnd base rates'!D$109)
+($G884*'fnd base rates'!D$110)
+($H884*'fnd base rates'!D$111)
+($I884*'fnd base rates'!D$112)
+($J884*'fnd base rates'!D$113)
+($K884*'fnd base rates'!D$114)
+($M884*'fnd base rates'!D$116)
+($N884*'fnd base rates'!D$117)
+($O884*'fnd base rates'!D$118)
+($P884*VLOOKUP($S884+12,rate_basefnd,4)))
*$R884</f>
        <v>765.08</v>
      </c>
      <c r="W884" s="1">
        <f>(($D884*'fnd base rates'!E$107)
+($E884*'fnd base rates'!E$108)
+($F884*'fnd base rates'!E$109)
+($G884*'fnd base rates'!E$110)
+($H884*'fnd base rates'!E$111)
+($I884*'fnd base rates'!E$112)
+($J884*'fnd base rates'!E$113)
+($K884*'fnd base rates'!E$114)
+($M884*'fnd base rates'!E$116)
+($N884*'fnd base rates'!E$117)
+($O884*'fnd base rates'!E$118)
+($P884*VLOOKUP($S884+12,rate_basefnd,5)))
*$R884</f>
        <v>3880.4303760000003</v>
      </c>
      <c r="X884" s="1">
        <f>(($D884*'fnd base rates'!F$107)
+($E884*'fnd base rates'!F$108)
+($F884*'fnd base rates'!F$109)
+($G884*'fnd base rates'!F$110)
+($H884*'fnd base rates'!F$111)
+($I884*'fnd base rates'!F$112)
+($J884*'fnd base rates'!F$113)
+($K884*'fnd base rates'!F$114)
+($M884*'fnd base rates'!F$116)
+($N884*'fnd base rates'!F$117)
+($O884*'fnd base rates'!F$118)
+($P884*VLOOKUP($S884+12,rate_basefnd,6)))
*$R884</f>
        <v>1247.446412</v>
      </c>
      <c r="Y884" s="1">
        <f>(($D884*'fnd base rates'!G$107)
+($E884*'fnd base rates'!G$108)
+($F884*'fnd base rates'!G$109)
+($G884*'fnd base rates'!G$110)
+($H884*'fnd base rates'!G$111)
+($I884*'fnd base rates'!G$112)
+($J884*'fnd base rates'!G$113)
+($K884*'fnd base rates'!G$114)
+($M884*'fnd base rates'!G$116)
+($N884*'fnd base rates'!G$117)
+($O884*'fnd base rates'!G$118)
+($P884*VLOOKUP($S884+12,rate_basefnd,7)))
*$R884</f>
        <v>156.793282</v>
      </c>
      <c r="Z884" s="1">
        <f>(($D884*'fnd base rates'!H$107)
+($E884*'fnd base rates'!H$108)
+($F884*'fnd base rates'!H$109)
+($G884*'fnd base rates'!H$110)
+($H884*'fnd base rates'!H$111)
+($I884*'fnd base rates'!H$112)
+($J884*'fnd base rates'!H$113)
+($K884*'fnd base rates'!H$114)
+($M884*'fnd base rates'!H$116)
+($N884*'fnd base rates'!H$117)
+($O884*'fnd base rates'!H$118)
+($P884*VLOOKUP($S884+12,rate_basefnd,8)))</f>
        <v>523.43893400000002</v>
      </c>
      <c r="AA884" s="1">
        <f>(($D884*'fnd base rates'!I$107)
+($E884*'fnd base rates'!I$108)
+($F884*'fnd base rates'!I$109)
+($G884*'fnd base rates'!I$110)
+($H884*'fnd base rates'!I$111)
+($I884*'fnd base rates'!I$112)
+($J884*'fnd base rates'!I$113)
+($K884*'fnd base rates'!I$114)
+($M884*'fnd base rates'!I$116)
+($N884*'fnd base rates'!I$117)
+($O884*'fnd base rates'!I$118)
+($P884*VLOOKUP($S884+12,rate_basefnd,9)))
*$R884</f>
        <v>306.35000000000002</v>
      </c>
      <c r="AB884" s="1">
        <f>(($D884*'fnd base rates'!J$107)
+($E884*'fnd base rates'!J$108)
+($F884*'fnd base rates'!J$109)
+($G884*'fnd base rates'!J$110)
+($H884*'fnd base rates'!J$111)
+($I884*'fnd base rates'!J$112)
+($J884*'fnd base rates'!J$113)
+($K884*'fnd base rates'!J$114)
+($M884*'fnd base rates'!J$116)
+($N884*'fnd base rates'!J$117)
+($O884*'fnd base rates'!J$118)
+($P884*VLOOKUP($S884+12,rate_basefnd,10)))
*$R884</f>
        <v>152.32</v>
      </c>
      <c r="AC884" s="1">
        <f>(($D884*'fnd base rates'!K$107)
+($E884*'fnd base rates'!K$108)
+($F884*'fnd base rates'!K$109)
+($G884*'fnd base rates'!K$110)
+($H884*'fnd base rates'!K$111)
+($I884*'fnd base rates'!K$112)
+($J884*'fnd base rates'!K$113)
+($K884*'fnd base rates'!K$114)
+($M884*'fnd base rates'!K$116)
+($N884*'fnd base rates'!K$117)
+($O884*'fnd base rates'!K$118)
+($P884*VLOOKUP($S884+12,rate_basefnd,11)))
*$R884</f>
        <v>1100.2098799999999</v>
      </c>
      <c r="AD884" s="1">
        <f>(($D884*'fnd base rates'!L$107)
+($E884*'fnd base rates'!L$108)
+($F884*'fnd base rates'!L$109)
+($G884*'fnd base rates'!L$110)
+($H884*'fnd base rates'!L$111)
+($I884*'fnd base rates'!L$112)
+($J884*'fnd base rates'!L$113)
+($K884*'fnd base rates'!L$114)
+($M884*'fnd base rates'!L$116)
+($N884*'fnd base rates'!L$117)
+($O884*'fnd base rates'!L$118)
+($P884*VLOOKUP($S884+12,rate_basefnd,12)))</f>
        <v>1446.1566800000001</v>
      </c>
      <c r="AE884" s="1">
        <f>(($D884*'fnd base rates'!M$107)
+($E884*'fnd base rates'!M$108)
+($F884*'fnd base rates'!M$109)
+($G884*'fnd base rates'!M$110)
+($H884*'fnd base rates'!M$111)
+($I884*'fnd base rates'!M$112)
+($J884*'fnd base rates'!M$113)
+($K884*'fnd base rates'!M$114)
+($M884*'fnd base rates'!M$116)
+($N884*'fnd base rates'!M$117)
+($O884*'fnd base rates'!M$118)
+($P884*VLOOKUP($S884+12,rate_basefnd,13)))</f>
        <v>0</v>
      </c>
      <c r="AF884" s="4">
        <f t="shared" si="995"/>
        <v>10114.68691</v>
      </c>
      <c r="AH884" s="269">
        <f t="shared" si="996"/>
        <v>497117161</v>
      </c>
      <c r="AI884" s="4" t="str">
        <f t="shared" si="997"/>
        <v>497</v>
      </c>
      <c r="AJ884" s="2" t="str">
        <f t="shared" si="998"/>
        <v>117</v>
      </c>
      <c r="AK884" s="2" t="str">
        <f t="shared" si="999"/>
        <v>161</v>
      </c>
      <c r="AL884" s="4">
        <f t="shared" si="1000"/>
        <v>1</v>
      </c>
      <c r="AM884" s="4">
        <f t="shared" si="991"/>
        <v>1</v>
      </c>
      <c r="AN884" s="4">
        <f t="shared" si="1001"/>
        <v>10114.68691</v>
      </c>
      <c r="AO884" s="4">
        <f t="shared" si="1002"/>
        <v>10115</v>
      </c>
      <c r="AP884" s="4">
        <f t="shared" si="992"/>
        <v>0</v>
      </c>
      <c r="AQ884" s="4">
        <v>10115</v>
      </c>
      <c r="AW884" s="4">
        <v>10115</v>
      </c>
      <c r="AX884" s="5">
        <f t="shared" si="1003"/>
        <v>0</v>
      </c>
      <c r="AY884" s="4">
        <v>10115</v>
      </c>
      <c r="AZ884" s="5"/>
      <c r="BB884" s="5">
        <f t="shared" ref="BB884" si="1045">BC884-BA884</f>
        <v>0</v>
      </c>
    </row>
    <row r="885" spans="1:54" s="4" customFormat="1">
      <c r="A885" s="269">
        <v>497</v>
      </c>
      <c r="B885" s="2">
        <v>497117210</v>
      </c>
      <c r="C885" s="9" t="s">
        <v>261</v>
      </c>
      <c r="D885" s="14">
        <f>'fnd enro'!D885</f>
        <v>0</v>
      </c>
      <c r="E885" s="14">
        <f>'fnd enro'!E885</f>
        <v>0</v>
      </c>
      <c r="F885" s="14">
        <f>'fnd enro'!F885</f>
        <v>2</v>
      </c>
      <c r="G885" s="14">
        <f>'fnd enro'!G885</f>
        <v>16</v>
      </c>
      <c r="H885" s="14">
        <f>'fnd enro'!H885</f>
        <v>11</v>
      </c>
      <c r="I885" s="14">
        <f>'fnd enro'!I885</f>
        <v>10</v>
      </c>
      <c r="J885" s="14">
        <f>'fnd enro'!J885</f>
        <v>0</v>
      </c>
      <c r="K885" s="15">
        <f>'fnd enro'!K885</f>
        <v>1.5054000000000001</v>
      </c>
      <c r="L885" s="14">
        <f>'fnd enro'!L885</f>
        <v>0</v>
      </c>
      <c r="M885" s="14">
        <f>'fnd enro'!M885</f>
        <v>1</v>
      </c>
      <c r="N885" s="14">
        <f>'fnd enro'!N885</f>
        <v>0</v>
      </c>
      <c r="O885" s="14">
        <f>'fnd enro'!O885</f>
        <v>0</v>
      </c>
      <c r="P885" s="14">
        <f>'fnd enro'!P885</f>
        <v>8</v>
      </c>
      <c r="Q885" s="14">
        <f>'fnd enro'!R885</f>
        <v>39</v>
      </c>
      <c r="R885" s="15">
        <f t="shared" si="994"/>
        <v>1</v>
      </c>
      <c r="S885" s="14">
        <f>VALUE('fnd enro'!Q885)</f>
        <v>6</v>
      </c>
      <c r="T885" s="2"/>
      <c r="U885" s="1">
        <f>(($D885*'fnd base rates'!C$107)
+($E885*'fnd base rates'!C$108)
+($F885*'fnd base rates'!C$109)
+($G885*'fnd base rates'!C$110)
+($H885*'fnd base rates'!C$111)
+($I885*'fnd base rates'!C$112)
+($J885*'fnd base rates'!C$113)
+($K885*'fnd base rates'!C$114)
+($M885*'fnd base rates'!C$116)
+($N885*'fnd base rates'!C$117)
+($O885*'fnd base rates'!C$118)
+($P885*VLOOKUP($S885+12,rate_basefnd,3)))
*$R885</f>
        <v>21543.872494000003</v>
      </c>
      <c r="V885" s="1">
        <f>(($D885*'fnd base rates'!D$107)
+($E885*'fnd base rates'!D$108)
+($F885*'fnd base rates'!D$109)
+($G885*'fnd base rates'!D$110)
+($H885*'fnd base rates'!D$111)
+($I885*'fnd base rates'!D$112)
+($J885*'fnd base rates'!D$113)
+($K885*'fnd base rates'!D$114)
+($M885*'fnd base rates'!D$116)
+($N885*'fnd base rates'!D$117)
+($O885*'fnd base rates'!D$118)
+($P885*VLOOKUP($S885+12,rate_basefnd,4)))
*$R885</f>
        <v>32482.1</v>
      </c>
      <c r="W885" s="1">
        <f>(($D885*'fnd base rates'!E$107)
+($E885*'fnd base rates'!E$108)
+($F885*'fnd base rates'!E$109)
+($G885*'fnd base rates'!E$110)
+($H885*'fnd base rates'!E$111)
+($I885*'fnd base rates'!E$112)
+($J885*'fnd base rates'!E$113)
+($K885*'fnd base rates'!E$114)
+($M885*'fnd base rates'!E$116)
+($N885*'fnd base rates'!E$117)
+($O885*'fnd base rates'!E$118)
+($P885*VLOOKUP($S885+12,rate_basefnd,5)))
*$R885</f>
        <v>182345.62466399997</v>
      </c>
      <c r="X885" s="1">
        <f>(($D885*'fnd base rates'!F$107)
+($E885*'fnd base rates'!F$108)
+($F885*'fnd base rates'!F$109)
+($G885*'fnd base rates'!F$110)
+($H885*'fnd base rates'!F$111)
+($I885*'fnd base rates'!F$112)
+($J885*'fnd base rates'!F$113)
+($K885*'fnd base rates'!F$114)
+($M885*'fnd base rates'!F$116)
+($N885*'fnd base rates'!F$117)
+($O885*'fnd base rates'!F$118)
+($P885*VLOOKUP($S885+12,rate_basefnd,6)))
*$R885</f>
        <v>42449.060067999999</v>
      </c>
      <c r="Y885" s="1">
        <f>(($D885*'fnd base rates'!G$107)
+($E885*'fnd base rates'!G$108)
+($F885*'fnd base rates'!G$109)
+($G885*'fnd base rates'!G$110)
+($H885*'fnd base rates'!G$111)
+($I885*'fnd base rates'!G$112)
+($J885*'fnd base rates'!G$113)
+($K885*'fnd base rates'!G$114)
+($M885*'fnd base rates'!G$116)
+($N885*'fnd base rates'!G$117)
+($O885*'fnd base rates'!G$118)
+($P885*VLOOKUP($S885+12,rate_basefnd,7)))
*$R885</f>
        <v>7532.9479979999996</v>
      </c>
      <c r="Z885" s="1">
        <f>(($D885*'fnd base rates'!H$107)
+($E885*'fnd base rates'!H$108)
+($F885*'fnd base rates'!H$109)
+($G885*'fnd base rates'!H$110)
+($H885*'fnd base rates'!H$111)
+($I885*'fnd base rates'!H$112)
+($J885*'fnd base rates'!H$113)
+($K885*'fnd base rates'!H$114)
+($M885*'fnd base rates'!H$116)
+($N885*'fnd base rates'!H$117)
+($O885*'fnd base rates'!H$118)
+($P885*VLOOKUP($S885+12,rate_basefnd,8)))</f>
        <v>23766.068426000002</v>
      </c>
      <c r="AA885" s="1">
        <f>(($D885*'fnd base rates'!I$107)
+($E885*'fnd base rates'!I$108)
+($F885*'fnd base rates'!I$109)
+($G885*'fnd base rates'!I$110)
+($H885*'fnd base rates'!I$111)
+($I885*'fnd base rates'!I$112)
+($J885*'fnd base rates'!I$113)
+($K885*'fnd base rates'!I$114)
+($M885*'fnd base rates'!I$116)
+($N885*'fnd base rates'!I$117)
+($O885*'fnd base rates'!I$118)
+($P885*VLOOKUP($S885+12,rate_basefnd,9)))
*$R885</f>
        <v>14814.27</v>
      </c>
      <c r="AB885" s="1">
        <f>(($D885*'fnd base rates'!J$107)
+($E885*'fnd base rates'!J$108)
+($F885*'fnd base rates'!J$109)
+($G885*'fnd base rates'!J$110)
+($H885*'fnd base rates'!J$111)
+($I885*'fnd base rates'!J$112)
+($J885*'fnd base rates'!J$113)
+($K885*'fnd base rates'!J$114)
+($M885*'fnd base rates'!J$116)
+($N885*'fnd base rates'!J$117)
+($O885*'fnd base rates'!J$118)
+($P885*VLOOKUP($S885+12,rate_basefnd,10)))
*$R885</f>
        <v>16207.149999999998</v>
      </c>
      <c r="AC885" s="1">
        <f>(($D885*'fnd base rates'!K$107)
+($E885*'fnd base rates'!K$108)
+($F885*'fnd base rates'!K$109)
+($G885*'fnd base rates'!K$110)
+($H885*'fnd base rates'!K$111)
+($I885*'fnd base rates'!K$112)
+($J885*'fnd base rates'!K$113)
+($K885*'fnd base rates'!K$114)
+($M885*'fnd base rates'!K$116)
+($N885*'fnd base rates'!K$117)
+($O885*'fnd base rates'!K$118)
+($P885*VLOOKUP($S885+12,rate_basefnd,11)))
*$R885</f>
        <v>44611.585319999998</v>
      </c>
      <c r="AD885" s="1">
        <f>(($D885*'fnd base rates'!L$107)
+($E885*'fnd base rates'!L$108)
+($F885*'fnd base rates'!L$109)
+($G885*'fnd base rates'!L$110)
+($H885*'fnd base rates'!L$111)
+($I885*'fnd base rates'!L$112)
+($J885*'fnd base rates'!L$113)
+($K885*'fnd base rates'!L$114)
+($M885*'fnd base rates'!L$116)
+($N885*'fnd base rates'!L$117)
+($O885*'fnd base rates'!L$118)
+($P885*VLOOKUP($S885+12,rate_basefnd,12)))</f>
        <v>60532.960519999993</v>
      </c>
      <c r="AE885" s="1">
        <f>(($D885*'fnd base rates'!M$107)
+($E885*'fnd base rates'!M$108)
+($F885*'fnd base rates'!M$109)
+($G885*'fnd base rates'!M$110)
+($H885*'fnd base rates'!M$111)
+($I885*'fnd base rates'!M$112)
+($J885*'fnd base rates'!M$113)
+($K885*'fnd base rates'!M$114)
+($M885*'fnd base rates'!M$116)
+($N885*'fnd base rates'!M$117)
+($O885*'fnd base rates'!M$118)
+($P885*VLOOKUP($S885+12,rate_basefnd,13)))</f>
        <v>0</v>
      </c>
      <c r="AF885" s="4">
        <f t="shared" si="995"/>
        <v>446285.63949000009</v>
      </c>
      <c r="AH885" s="269">
        <f t="shared" si="996"/>
        <v>497117210</v>
      </c>
      <c r="AI885" s="4" t="str">
        <f t="shared" si="997"/>
        <v>497</v>
      </c>
      <c r="AJ885" s="2" t="str">
        <f t="shared" si="998"/>
        <v>117</v>
      </c>
      <c r="AK885" s="2" t="str">
        <f t="shared" si="999"/>
        <v>210</v>
      </c>
      <c r="AL885" s="4">
        <f t="shared" si="1000"/>
        <v>1</v>
      </c>
      <c r="AM885" s="4">
        <f t="shared" si="991"/>
        <v>39</v>
      </c>
      <c r="AN885" s="4">
        <f t="shared" si="1001"/>
        <v>446285.63949000009</v>
      </c>
      <c r="AO885" s="4">
        <f t="shared" si="1002"/>
        <v>11443</v>
      </c>
      <c r="AP885" s="4">
        <f t="shared" si="992"/>
        <v>0</v>
      </c>
      <c r="AQ885" s="4">
        <v>11443</v>
      </c>
      <c r="AW885" s="4">
        <v>11443</v>
      </c>
      <c r="AX885" s="5">
        <f t="shared" si="1003"/>
        <v>0</v>
      </c>
      <c r="AY885" s="4">
        <v>11443</v>
      </c>
      <c r="AZ885" s="5"/>
      <c r="BB885" s="5">
        <f t="shared" ref="BB885" si="1046">BC885-BA885</f>
        <v>0</v>
      </c>
    </row>
    <row r="886" spans="1:54" s="4" customFormat="1">
      <c r="A886" s="269">
        <v>497</v>
      </c>
      <c r="B886" s="2">
        <v>497117223</v>
      </c>
      <c r="C886" s="9" t="s">
        <v>261</v>
      </c>
      <c r="D886" s="14">
        <f>'fnd enro'!D886</f>
        <v>0</v>
      </c>
      <c r="E886" s="14">
        <f>'fnd enro'!E886</f>
        <v>0</v>
      </c>
      <c r="F886" s="14">
        <f>'fnd enro'!F886</f>
        <v>1</v>
      </c>
      <c r="G886" s="14">
        <f>'fnd enro'!G886</f>
        <v>3</v>
      </c>
      <c r="H886" s="14">
        <f>'fnd enro'!H886</f>
        <v>0</v>
      </c>
      <c r="I886" s="14">
        <f>'fnd enro'!I886</f>
        <v>0</v>
      </c>
      <c r="J886" s="14">
        <f>'fnd enro'!J886</f>
        <v>0</v>
      </c>
      <c r="K886" s="15">
        <f>'fnd enro'!K886</f>
        <v>0.15440000000000001</v>
      </c>
      <c r="L886" s="14">
        <f>'fnd enro'!L886</f>
        <v>0</v>
      </c>
      <c r="M886" s="14">
        <f>'fnd enro'!M886</f>
        <v>0</v>
      </c>
      <c r="N886" s="14">
        <f>'fnd enro'!N886</f>
        <v>0</v>
      </c>
      <c r="O886" s="14">
        <f>'fnd enro'!O886</f>
        <v>0</v>
      </c>
      <c r="P886" s="14">
        <f>'fnd enro'!P886</f>
        <v>0</v>
      </c>
      <c r="Q886" s="14">
        <f>'fnd enro'!R886</f>
        <v>4</v>
      </c>
      <c r="R886" s="15">
        <f t="shared" si="994"/>
        <v>1</v>
      </c>
      <c r="S886" s="14">
        <f>VALUE('fnd enro'!Q886)</f>
        <v>11</v>
      </c>
      <c r="T886" s="2"/>
      <c r="U886" s="1">
        <f>(($D886*'fnd base rates'!C$107)
+($E886*'fnd base rates'!C$108)
+($F886*'fnd base rates'!C$109)
+($G886*'fnd base rates'!C$110)
+($H886*'fnd base rates'!C$111)
+($I886*'fnd base rates'!C$112)
+($J886*'fnd base rates'!C$113)
+($K886*'fnd base rates'!C$114)
+($M886*'fnd base rates'!C$116)
+($N886*'fnd base rates'!C$117)
+($O886*'fnd base rates'!C$118)
+($P886*VLOOKUP($S886+12,rate_basefnd,3)))
*$R886</f>
        <v>2145.8453840000002</v>
      </c>
      <c r="V886" s="1">
        <f>(($D886*'fnd base rates'!D$107)
+($E886*'fnd base rates'!D$108)
+($F886*'fnd base rates'!D$109)
+($G886*'fnd base rates'!D$110)
+($H886*'fnd base rates'!D$111)
+($I886*'fnd base rates'!D$112)
+($J886*'fnd base rates'!D$113)
+($K886*'fnd base rates'!D$114)
+($M886*'fnd base rates'!D$116)
+($N886*'fnd base rates'!D$117)
+($O886*'fnd base rates'!D$118)
+($P886*VLOOKUP($S886+12,rate_basefnd,4)))
*$R886</f>
        <v>3060.32</v>
      </c>
      <c r="W886" s="1">
        <f>(($D886*'fnd base rates'!E$107)
+($E886*'fnd base rates'!E$108)
+($F886*'fnd base rates'!E$109)
+($G886*'fnd base rates'!E$110)
+($H886*'fnd base rates'!E$111)
+($I886*'fnd base rates'!E$112)
+($J886*'fnd base rates'!E$113)
+($K886*'fnd base rates'!E$114)
+($M886*'fnd base rates'!E$116)
+($N886*'fnd base rates'!E$117)
+($O886*'fnd base rates'!E$118)
+($P886*VLOOKUP($S886+12,rate_basefnd,5)))
*$R886</f>
        <v>15521.771504000002</v>
      </c>
      <c r="X886" s="1">
        <f>(($D886*'fnd base rates'!F$107)
+($E886*'fnd base rates'!F$108)
+($F886*'fnd base rates'!F$109)
+($G886*'fnd base rates'!F$110)
+($H886*'fnd base rates'!F$111)
+($I886*'fnd base rates'!F$112)
+($J886*'fnd base rates'!F$113)
+($K886*'fnd base rates'!F$114)
+($M886*'fnd base rates'!F$116)
+($N886*'fnd base rates'!F$117)
+($O886*'fnd base rates'!F$118)
+($P886*VLOOKUP($S886+12,rate_basefnd,6)))
*$R886</f>
        <v>4989.785648</v>
      </c>
      <c r="Y886" s="1">
        <f>(($D886*'fnd base rates'!G$107)
+($E886*'fnd base rates'!G$108)
+($F886*'fnd base rates'!G$109)
+($G886*'fnd base rates'!G$110)
+($H886*'fnd base rates'!G$111)
+($I886*'fnd base rates'!G$112)
+($J886*'fnd base rates'!G$113)
+($K886*'fnd base rates'!G$114)
+($M886*'fnd base rates'!G$116)
+($N886*'fnd base rates'!G$117)
+($O886*'fnd base rates'!G$118)
+($P886*VLOOKUP($S886+12,rate_basefnd,7)))
*$R886</f>
        <v>627.15312799999992</v>
      </c>
      <c r="Z886" s="1">
        <f>(($D886*'fnd base rates'!H$107)
+($E886*'fnd base rates'!H$108)
+($F886*'fnd base rates'!H$109)
+($G886*'fnd base rates'!H$110)
+($H886*'fnd base rates'!H$111)
+($I886*'fnd base rates'!H$112)
+($J886*'fnd base rates'!H$113)
+($K886*'fnd base rates'!H$114)
+($M886*'fnd base rates'!H$116)
+($N886*'fnd base rates'!H$117)
+($O886*'fnd base rates'!H$118)
+($P886*VLOOKUP($S886+12,rate_basefnd,8)))</f>
        <v>2093.7557360000001</v>
      </c>
      <c r="AA886" s="1">
        <f>(($D886*'fnd base rates'!I$107)
+($E886*'fnd base rates'!I$108)
+($F886*'fnd base rates'!I$109)
+($G886*'fnd base rates'!I$110)
+($H886*'fnd base rates'!I$111)
+($I886*'fnd base rates'!I$112)
+($J886*'fnd base rates'!I$113)
+($K886*'fnd base rates'!I$114)
+($M886*'fnd base rates'!I$116)
+($N886*'fnd base rates'!I$117)
+($O886*'fnd base rates'!I$118)
+($P886*VLOOKUP($S886+12,rate_basefnd,9)))
*$R886</f>
        <v>1225.4000000000001</v>
      </c>
      <c r="AB886" s="1">
        <f>(($D886*'fnd base rates'!J$107)
+($E886*'fnd base rates'!J$108)
+($F886*'fnd base rates'!J$109)
+($G886*'fnd base rates'!J$110)
+($H886*'fnd base rates'!J$111)
+($I886*'fnd base rates'!J$112)
+($J886*'fnd base rates'!J$113)
+($K886*'fnd base rates'!J$114)
+($M886*'fnd base rates'!J$116)
+($N886*'fnd base rates'!J$117)
+($O886*'fnd base rates'!J$118)
+($P886*VLOOKUP($S886+12,rate_basefnd,10)))
*$R886</f>
        <v>558.52</v>
      </c>
      <c r="AC886" s="1">
        <f>(($D886*'fnd base rates'!K$107)
+($E886*'fnd base rates'!K$108)
+($F886*'fnd base rates'!K$109)
+($G886*'fnd base rates'!K$110)
+($H886*'fnd base rates'!K$111)
+($I886*'fnd base rates'!K$112)
+($J886*'fnd base rates'!K$113)
+($K886*'fnd base rates'!K$114)
+($M886*'fnd base rates'!K$116)
+($N886*'fnd base rates'!K$117)
+($O886*'fnd base rates'!K$118)
+($P886*VLOOKUP($S886+12,rate_basefnd,11)))
*$R886</f>
        <v>4400.8395199999995</v>
      </c>
      <c r="AD886" s="1">
        <f>(($D886*'fnd base rates'!L$107)
+($E886*'fnd base rates'!L$108)
+($F886*'fnd base rates'!L$109)
+($G886*'fnd base rates'!L$110)
+($H886*'fnd base rates'!L$111)
+($I886*'fnd base rates'!L$112)
+($J886*'fnd base rates'!L$113)
+($K886*'fnd base rates'!L$114)
+($M886*'fnd base rates'!L$116)
+($N886*'fnd base rates'!L$117)
+($O886*'fnd base rates'!L$118)
+($P886*VLOOKUP($S886+12,rate_basefnd,12)))</f>
        <v>5784.5967200000005</v>
      </c>
      <c r="AE886" s="1">
        <f>(($D886*'fnd base rates'!M$107)
+($E886*'fnd base rates'!M$108)
+($F886*'fnd base rates'!M$109)
+($G886*'fnd base rates'!M$110)
+($H886*'fnd base rates'!M$111)
+($I886*'fnd base rates'!M$112)
+($J886*'fnd base rates'!M$113)
+($K886*'fnd base rates'!M$114)
+($M886*'fnd base rates'!M$116)
+($N886*'fnd base rates'!M$117)
+($O886*'fnd base rates'!M$118)
+($P886*VLOOKUP($S886+12,rate_basefnd,13)))</f>
        <v>0</v>
      </c>
      <c r="AF886" s="4">
        <f t="shared" si="995"/>
        <v>40407.987640000007</v>
      </c>
      <c r="AH886" s="269">
        <f t="shared" si="996"/>
        <v>497117223</v>
      </c>
      <c r="AI886" s="4" t="str">
        <f t="shared" si="997"/>
        <v>497</v>
      </c>
      <c r="AJ886" s="2" t="str">
        <f t="shared" si="998"/>
        <v>117</v>
      </c>
      <c r="AK886" s="2" t="str">
        <f t="shared" si="999"/>
        <v>223</v>
      </c>
      <c r="AL886" s="4">
        <f t="shared" si="1000"/>
        <v>1</v>
      </c>
      <c r="AM886" s="4">
        <f t="shared" si="991"/>
        <v>4</v>
      </c>
      <c r="AN886" s="4">
        <f t="shared" si="1001"/>
        <v>40407.987640000007</v>
      </c>
      <c r="AO886" s="4">
        <f t="shared" si="1002"/>
        <v>10102</v>
      </c>
      <c r="AP886" s="4">
        <f t="shared" si="992"/>
        <v>0</v>
      </c>
      <c r="AQ886" s="4">
        <v>10102</v>
      </c>
      <c r="AW886" s="4">
        <v>10102</v>
      </c>
      <c r="AX886" s="5">
        <f t="shared" si="1003"/>
        <v>0</v>
      </c>
      <c r="AY886" s="4">
        <v>10102</v>
      </c>
      <c r="AZ886" s="5"/>
      <c r="BB886" s="5">
        <f t="shared" ref="BB886" si="1047">BC886-BA886</f>
        <v>0</v>
      </c>
    </row>
    <row r="887" spans="1:54" s="4" customFormat="1">
      <c r="A887" s="269">
        <v>497</v>
      </c>
      <c r="B887" s="2">
        <v>497117272</v>
      </c>
      <c r="C887" s="9" t="s">
        <v>261</v>
      </c>
      <c r="D887" s="14">
        <f>'fnd enro'!D887</f>
        <v>0</v>
      </c>
      <c r="E887" s="14">
        <f>'fnd enro'!E887</f>
        <v>0</v>
      </c>
      <c r="F887" s="14">
        <f>'fnd enro'!F887</f>
        <v>0</v>
      </c>
      <c r="G887" s="14">
        <f>'fnd enro'!G887</f>
        <v>3</v>
      </c>
      <c r="H887" s="14">
        <f>'fnd enro'!H887</f>
        <v>0</v>
      </c>
      <c r="I887" s="14">
        <f>'fnd enro'!I887</f>
        <v>0</v>
      </c>
      <c r="J887" s="14">
        <f>'fnd enro'!J887</f>
        <v>0</v>
      </c>
      <c r="K887" s="15">
        <f>'fnd enro'!K887</f>
        <v>0.1158</v>
      </c>
      <c r="L887" s="14">
        <f>'fnd enro'!L887</f>
        <v>0</v>
      </c>
      <c r="M887" s="14">
        <f>'fnd enro'!M887</f>
        <v>0</v>
      </c>
      <c r="N887" s="14">
        <f>'fnd enro'!N887</f>
        <v>0</v>
      </c>
      <c r="O887" s="14">
        <f>'fnd enro'!O887</f>
        <v>0</v>
      </c>
      <c r="P887" s="14">
        <f>'fnd enro'!P887</f>
        <v>0</v>
      </c>
      <c r="Q887" s="14">
        <f>'fnd enro'!R887</f>
        <v>3</v>
      </c>
      <c r="R887" s="15">
        <f t="shared" si="994"/>
        <v>1</v>
      </c>
      <c r="S887" s="14">
        <f>VALUE('fnd enro'!Q887)</f>
        <v>6</v>
      </c>
      <c r="T887" s="2"/>
      <c r="U887" s="1">
        <f>(($D887*'fnd base rates'!C$107)
+($E887*'fnd base rates'!C$108)
+($F887*'fnd base rates'!C$109)
+($G887*'fnd base rates'!C$110)
+($H887*'fnd base rates'!C$111)
+($I887*'fnd base rates'!C$112)
+($J887*'fnd base rates'!C$113)
+($K887*'fnd base rates'!C$114)
+($M887*'fnd base rates'!C$116)
+($N887*'fnd base rates'!C$117)
+($O887*'fnd base rates'!C$118)
+($P887*VLOOKUP($S887+12,rate_basefnd,3)))
*$R887</f>
        <v>1609.3840379999999</v>
      </c>
      <c r="V887" s="1">
        <f>(($D887*'fnd base rates'!D$107)
+($E887*'fnd base rates'!D$108)
+($F887*'fnd base rates'!D$109)
+($G887*'fnd base rates'!D$110)
+($H887*'fnd base rates'!D$111)
+($I887*'fnd base rates'!D$112)
+($J887*'fnd base rates'!D$113)
+($K887*'fnd base rates'!D$114)
+($M887*'fnd base rates'!D$116)
+($N887*'fnd base rates'!D$117)
+($O887*'fnd base rates'!D$118)
+($P887*VLOOKUP($S887+12,rate_basefnd,4)))
*$R887</f>
        <v>2295.2400000000002</v>
      </c>
      <c r="W887" s="1">
        <f>(($D887*'fnd base rates'!E$107)
+($E887*'fnd base rates'!E$108)
+($F887*'fnd base rates'!E$109)
+($G887*'fnd base rates'!E$110)
+($H887*'fnd base rates'!E$111)
+($I887*'fnd base rates'!E$112)
+($J887*'fnd base rates'!E$113)
+($K887*'fnd base rates'!E$114)
+($M887*'fnd base rates'!E$116)
+($N887*'fnd base rates'!E$117)
+($O887*'fnd base rates'!E$118)
+($P887*VLOOKUP($S887+12,rate_basefnd,5)))
*$R887</f>
        <v>11641.291128000001</v>
      </c>
      <c r="X887" s="1">
        <f>(($D887*'fnd base rates'!F$107)
+($E887*'fnd base rates'!F$108)
+($F887*'fnd base rates'!F$109)
+($G887*'fnd base rates'!F$110)
+($H887*'fnd base rates'!F$111)
+($I887*'fnd base rates'!F$112)
+($J887*'fnd base rates'!F$113)
+($K887*'fnd base rates'!F$114)
+($M887*'fnd base rates'!F$116)
+($N887*'fnd base rates'!F$117)
+($O887*'fnd base rates'!F$118)
+($P887*VLOOKUP($S887+12,rate_basefnd,6)))
*$R887</f>
        <v>3742.3392359999998</v>
      </c>
      <c r="Y887" s="1">
        <f>(($D887*'fnd base rates'!G$107)
+($E887*'fnd base rates'!G$108)
+($F887*'fnd base rates'!G$109)
+($G887*'fnd base rates'!G$110)
+($H887*'fnd base rates'!G$111)
+($I887*'fnd base rates'!G$112)
+($J887*'fnd base rates'!G$113)
+($K887*'fnd base rates'!G$114)
+($M887*'fnd base rates'!G$116)
+($N887*'fnd base rates'!G$117)
+($O887*'fnd base rates'!G$118)
+($P887*VLOOKUP($S887+12,rate_basefnd,7)))
*$R887</f>
        <v>470.37984599999999</v>
      </c>
      <c r="Z887" s="1">
        <f>(($D887*'fnd base rates'!H$107)
+($E887*'fnd base rates'!H$108)
+($F887*'fnd base rates'!H$109)
+($G887*'fnd base rates'!H$110)
+($H887*'fnd base rates'!H$111)
+($I887*'fnd base rates'!H$112)
+($J887*'fnd base rates'!H$113)
+($K887*'fnd base rates'!H$114)
+($M887*'fnd base rates'!H$116)
+($N887*'fnd base rates'!H$117)
+($O887*'fnd base rates'!H$118)
+($P887*VLOOKUP($S887+12,rate_basefnd,8)))</f>
        <v>1570.3168020000001</v>
      </c>
      <c r="AA887" s="1">
        <f>(($D887*'fnd base rates'!I$107)
+($E887*'fnd base rates'!I$108)
+($F887*'fnd base rates'!I$109)
+($G887*'fnd base rates'!I$110)
+($H887*'fnd base rates'!I$111)
+($I887*'fnd base rates'!I$112)
+($J887*'fnd base rates'!I$113)
+($K887*'fnd base rates'!I$114)
+($M887*'fnd base rates'!I$116)
+($N887*'fnd base rates'!I$117)
+($O887*'fnd base rates'!I$118)
+($P887*VLOOKUP($S887+12,rate_basefnd,9)))
*$R887</f>
        <v>919.05000000000007</v>
      </c>
      <c r="AB887" s="1">
        <f>(($D887*'fnd base rates'!J$107)
+($E887*'fnd base rates'!J$108)
+($F887*'fnd base rates'!J$109)
+($G887*'fnd base rates'!J$110)
+($H887*'fnd base rates'!J$111)
+($I887*'fnd base rates'!J$112)
+($J887*'fnd base rates'!J$113)
+($K887*'fnd base rates'!J$114)
+($M887*'fnd base rates'!J$116)
+($N887*'fnd base rates'!J$117)
+($O887*'fnd base rates'!J$118)
+($P887*VLOOKUP($S887+12,rate_basefnd,10)))
*$R887</f>
        <v>456.96</v>
      </c>
      <c r="AC887" s="1">
        <f>(($D887*'fnd base rates'!K$107)
+($E887*'fnd base rates'!K$108)
+($F887*'fnd base rates'!K$109)
+($G887*'fnd base rates'!K$110)
+($H887*'fnd base rates'!K$111)
+($I887*'fnd base rates'!K$112)
+($J887*'fnd base rates'!K$113)
+($K887*'fnd base rates'!K$114)
+($M887*'fnd base rates'!K$116)
+($N887*'fnd base rates'!K$117)
+($O887*'fnd base rates'!K$118)
+($P887*VLOOKUP($S887+12,rate_basefnd,11)))
*$R887</f>
        <v>3300.6296399999997</v>
      </c>
      <c r="AD887" s="1">
        <f>(($D887*'fnd base rates'!L$107)
+($E887*'fnd base rates'!L$108)
+($F887*'fnd base rates'!L$109)
+($G887*'fnd base rates'!L$110)
+($H887*'fnd base rates'!L$111)
+($I887*'fnd base rates'!L$112)
+($J887*'fnd base rates'!L$113)
+($K887*'fnd base rates'!L$114)
+($M887*'fnd base rates'!L$116)
+($N887*'fnd base rates'!L$117)
+($O887*'fnd base rates'!L$118)
+($P887*VLOOKUP($S887+12,rate_basefnd,12)))</f>
        <v>4338.4700400000002</v>
      </c>
      <c r="AE887" s="1">
        <f>(($D887*'fnd base rates'!M$107)
+($E887*'fnd base rates'!M$108)
+($F887*'fnd base rates'!M$109)
+($G887*'fnd base rates'!M$110)
+($H887*'fnd base rates'!M$111)
+($I887*'fnd base rates'!M$112)
+($J887*'fnd base rates'!M$113)
+($K887*'fnd base rates'!M$114)
+($M887*'fnd base rates'!M$116)
+($N887*'fnd base rates'!M$117)
+($O887*'fnd base rates'!M$118)
+($P887*VLOOKUP($S887+12,rate_basefnd,13)))</f>
        <v>0</v>
      </c>
      <c r="AF887" s="4">
        <f t="shared" si="995"/>
        <v>30344.060729999997</v>
      </c>
      <c r="AH887" s="269">
        <f t="shared" si="996"/>
        <v>497117272</v>
      </c>
      <c r="AI887" s="4" t="str">
        <f t="shared" si="997"/>
        <v>497</v>
      </c>
      <c r="AJ887" s="2" t="str">
        <f t="shared" si="998"/>
        <v>117</v>
      </c>
      <c r="AK887" s="2" t="str">
        <f t="shared" si="999"/>
        <v>272</v>
      </c>
      <c r="AL887" s="4">
        <f t="shared" si="1000"/>
        <v>1</v>
      </c>
      <c r="AM887" s="4">
        <f t="shared" si="991"/>
        <v>3</v>
      </c>
      <c r="AN887" s="4">
        <f t="shared" si="1001"/>
        <v>30344.060729999997</v>
      </c>
      <c r="AO887" s="4">
        <f t="shared" si="1002"/>
        <v>10115</v>
      </c>
      <c r="AP887" s="4">
        <f t="shared" si="992"/>
        <v>0</v>
      </c>
      <c r="AQ887" s="4">
        <v>10115</v>
      </c>
      <c r="AW887" s="4">
        <v>10115</v>
      </c>
      <c r="AX887" s="5">
        <f t="shared" si="1003"/>
        <v>0</v>
      </c>
      <c r="AY887" s="4">
        <v>10115</v>
      </c>
      <c r="AZ887" s="5"/>
      <c r="BB887" s="5">
        <f t="shared" ref="BB887" si="1048">BC887-BA887</f>
        <v>0</v>
      </c>
    </row>
    <row r="888" spans="1:54" s="4" customFormat="1">
      <c r="A888" s="269">
        <v>497</v>
      </c>
      <c r="B888" s="2">
        <v>497117275</v>
      </c>
      <c r="C888" s="9" t="s">
        <v>261</v>
      </c>
      <c r="D888" s="14">
        <f>'fnd enro'!D888</f>
        <v>0</v>
      </c>
      <c r="E888" s="14">
        <f>'fnd enro'!E888</f>
        <v>0</v>
      </c>
      <c r="F888" s="14">
        <f>'fnd enro'!F888</f>
        <v>1</v>
      </c>
      <c r="G888" s="14">
        <f>'fnd enro'!G888</f>
        <v>4</v>
      </c>
      <c r="H888" s="14">
        <f>'fnd enro'!H888</f>
        <v>1</v>
      </c>
      <c r="I888" s="14">
        <f>'fnd enro'!I888</f>
        <v>0</v>
      </c>
      <c r="J888" s="14">
        <f>'fnd enro'!J888</f>
        <v>0</v>
      </c>
      <c r="K888" s="15">
        <f>'fnd enro'!K888</f>
        <v>0.2316</v>
      </c>
      <c r="L888" s="14">
        <f>'fnd enro'!L888</f>
        <v>0</v>
      </c>
      <c r="M888" s="14">
        <f>'fnd enro'!M888</f>
        <v>0</v>
      </c>
      <c r="N888" s="14">
        <f>'fnd enro'!N888</f>
        <v>0</v>
      </c>
      <c r="O888" s="14">
        <f>'fnd enro'!O888</f>
        <v>0</v>
      </c>
      <c r="P888" s="14">
        <f>'fnd enro'!P888</f>
        <v>4</v>
      </c>
      <c r="Q888" s="14">
        <f>'fnd enro'!R888</f>
        <v>6</v>
      </c>
      <c r="R888" s="15">
        <f t="shared" si="994"/>
        <v>1</v>
      </c>
      <c r="S888" s="14">
        <f>VALUE('fnd enro'!Q888)</f>
        <v>4</v>
      </c>
      <c r="T888" s="2"/>
      <c r="U888" s="1">
        <f>(($D888*'fnd base rates'!C$107)
+($E888*'fnd base rates'!C$108)
+($F888*'fnd base rates'!C$109)
+($G888*'fnd base rates'!C$110)
+($H888*'fnd base rates'!C$111)
+($I888*'fnd base rates'!C$112)
+($J888*'fnd base rates'!C$113)
+($K888*'fnd base rates'!C$114)
+($M888*'fnd base rates'!C$116)
+($N888*'fnd base rates'!C$117)
+($O888*'fnd base rates'!C$118)
+($P888*VLOOKUP($S888+12,rate_basefnd,3)))
*$R888</f>
        <v>3452.3280760000002</v>
      </c>
      <c r="V888" s="1">
        <f>(($D888*'fnd base rates'!D$107)
+($E888*'fnd base rates'!D$108)
+($F888*'fnd base rates'!D$109)
+($G888*'fnd base rates'!D$110)
+($H888*'fnd base rates'!D$111)
+($I888*'fnd base rates'!D$112)
+($J888*'fnd base rates'!D$113)
+($K888*'fnd base rates'!D$114)
+($M888*'fnd base rates'!D$116)
+($N888*'fnd base rates'!D$117)
+($O888*'fnd base rates'!D$118)
+($P888*VLOOKUP($S888+12,rate_basefnd,4)))
*$R888</f>
        <v>5697.0400000000009</v>
      </c>
      <c r="W888" s="1">
        <f>(($D888*'fnd base rates'!E$107)
+($E888*'fnd base rates'!E$108)
+($F888*'fnd base rates'!E$109)
+($G888*'fnd base rates'!E$110)
+($H888*'fnd base rates'!E$111)
+($I888*'fnd base rates'!E$112)
+($J888*'fnd base rates'!E$113)
+($K888*'fnd base rates'!E$114)
+($M888*'fnd base rates'!E$116)
+($N888*'fnd base rates'!E$117)
+($O888*'fnd base rates'!E$118)
+($P888*VLOOKUP($S888+12,rate_basefnd,5)))
*$R888</f>
        <v>33664.002255999992</v>
      </c>
      <c r="X888" s="1">
        <f>(($D888*'fnd base rates'!F$107)
+($E888*'fnd base rates'!F$108)
+($F888*'fnd base rates'!F$109)
+($G888*'fnd base rates'!F$110)
+($H888*'fnd base rates'!F$111)
+($I888*'fnd base rates'!F$112)
+($J888*'fnd base rates'!F$113)
+($K888*'fnd base rates'!F$114)
+($M888*'fnd base rates'!F$116)
+($N888*'fnd base rates'!F$117)
+($O888*'fnd base rates'!F$118)
+($P888*VLOOKUP($S888+12,rate_basefnd,6)))
*$R888</f>
        <v>7232.6084719999999</v>
      </c>
      <c r="Y888" s="1">
        <f>(($D888*'fnd base rates'!G$107)
+($E888*'fnd base rates'!G$108)
+($F888*'fnd base rates'!G$109)
+($G888*'fnd base rates'!G$110)
+($H888*'fnd base rates'!G$111)
+($I888*'fnd base rates'!G$112)
+($J888*'fnd base rates'!G$113)
+($K888*'fnd base rates'!G$114)
+($M888*'fnd base rates'!G$116)
+($N888*'fnd base rates'!G$117)
+($O888*'fnd base rates'!G$118)
+($P888*VLOOKUP($S888+12,rate_basefnd,7)))
*$R888</f>
        <v>1476.4796920000001</v>
      </c>
      <c r="Z888" s="1">
        <f>(($D888*'fnd base rates'!H$107)
+($E888*'fnd base rates'!H$108)
+($F888*'fnd base rates'!H$109)
+($G888*'fnd base rates'!H$110)
+($H888*'fnd base rates'!H$111)
+($I888*'fnd base rates'!H$112)
+($J888*'fnd base rates'!H$113)
+($K888*'fnd base rates'!H$114)
+($M888*'fnd base rates'!H$116)
+($N888*'fnd base rates'!H$117)
+($O888*'fnd base rates'!H$118)
+($P888*VLOOKUP($S888+12,rate_basefnd,8)))</f>
        <v>3220.9536040000007</v>
      </c>
      <c r="AA888" s="1">
        <f>(($D888*'fnd base rates'!I$107)
+($E888*'fnd base rates'!I$108)
+($F888*'fnd base rates'!I$109)
+($G888*'fnd base rates'!I$110)
+($H888*'fnd base rates'!I$111)
+($I888*'fnd base rates'!I$112)
+($J888*'fnd base rates'!I$113)
+($K888*'fnd base rates'!I$114)
+($M888*'fnd base rates'!I$116)
+($N888*'fnd base rates'!I$117)
+($O888*'fnd base rates'!I$118)
+($P888*VLOOKUP($S888+12,rate_basefnd,9)))
*$R888</f>
        <v>2331.88</v>
      </c>
      <c r="AB888" s="1">
        <f>(($D888*'fnd base rates'!J$107)
+($E888*'fnd base rates'!J$108)
+($F888*'fnd base rates'!J$109)
+($G888*'fnd base rates'!J$110)
+($H888*'fnd base rates'!J$111)
+($I888*'fnd base rates'!J$112)
+($J888*'fnd base rates'!J$113)
+($K888*'fnd base rates'!J$114)
+($M888*'fnd base rates'!J$116)
+($N888*'fnd base rates'!J$117)
+($O888*'fnd base rates'!J$118)
+($P888*VLOOKUP($S888+12,rate_basefnd,10)))
*$R888</f>
        <v>3232.6099999999997</v>
      </c>
      <c r="AC888" s="1">
        <f>(($D888*'fnd base rates'!K$107)
+($E888*'fnd base rates'!K$108)
+($F888*'fnd base rates'!K$109)
+($G888*'fnd base rates'!K$110)
+($H888*'fnd base rates'!K$111)
+($I888*'fnd base rates'!K$112)
+($J888*'fnd base rates'!K$113)
+($K888*'fnd base rates'!K$114)
+($M888*'fnd base rates'!K$116)
+($N888*'fnd base rates'!K$117)
+($O888*'fnd base rates'!K$118)
+($P888*VLOOKUP($S888+12,rate_basefnd,11)))
*$R888</f>
        <v>6683.20928</v>
      </c>
      <c r="AD888" s="1">
        <f>(($D888*'fnd base rates'!L$107)
+($E888*'fnd base rates'!L$108)
+($F888*'fnd base rates'!L$109)
+($G888*'fnd base rates'!L$110)
+($H888*'fnd base rates'!L$111)
+($I888*'fnd base rates'!L$112)
+($J888*'fnd base rates'!L$113)
+($K888*'fnd base rates'!L$114)
+($M888*'fnd base rates'!L$116)
+($N888*'fnd base rates'!L$117)
+($O888*'fnd base rates'!L$118)
+($P888*VLOOKUP($S888+12,rate_basefnd,12)))</f>
        <v>10490.590080000002</v>
      </c>
      <c r="AE888" s="1">
        <f>(($D888*'fnd base rates'!M$107)
+($E888*'fnd base rates'!M$108)
+($F888*'fnd base rates'!M$109)
+($G888*'fnd base rates'!M$110)
+($H888*'fnd base rates'!M$111)
+($I888*'fnd base rates'!M$112)
+($J888*'fnd base rates'!M$113)
+($K888*'fnd base rates'!M$114)
+($M888*'fnd base rates'!M$116)
+($N888*'fnd base rates'!M$117)
+($O888*'fnd base rates'!M$118)
+($P888*VLOOKUP($S888+12,rate_basefnd,13)))</f>
        <v>0</v>
      </c>
      <c r="AF888" s="4">
        <f t="shared" si="995"/>
        <v>77481.701459999982</v>
      </c>
      <c r="AH888" s="269">
        <f t="shared" si="996"/>
        <v>497117275</v>
      </c>
      <c r="AI888" s="4" t="str">
        <f t="shared" si="997"/>
        <v>497</v>
      </c>
      <c r="AJ888" s="2" t="str">
        <f t="shared" si="998"/>
        <v>117</v>
      </c>
      <c r="AK888" s="2" t="str">
        <f t="shared" si="999"/>
        <v>275</v>
      </c>
      <c r="AL888" s="4">
        <f t="shared" si="1000"/>
        <v>1</v>
      </c>
      <c r="AM888" s="4">
        <f t="shared" si="991"/>
        <v>6</v>
      </c>
      <c r="AN888" s="4">
        <f t="shared" si="1001"/>
        <v>77481.701459999982</v>
      </c>
      <c r="AO888" s="4">
        <f t="shared" si="1002"/>
        <v>12914</v>
      </c>
      <c r="AP888" s="4">
        <f t="shared" si="992"/>
        <v>0</v>
      </c>
      <c r="AQ888" s="4">
        <v>12914</v>
      </c>
      <c r="AW888" s="4">
        <v>12914</v>
      </c>
      <c r="AX888" s="5">
        <f t="shared" si="1003"/>
        <v>0</v>
      </c>
      <c r="AY888" s="4">
        <v>12914</v>
      </c>
      <c r="AZ888" s="5"/>
      <c r="BB888" s="5">
        <f t="shared" ref="BB888" si="1049">BC888-BA888</f>
        <v>0</v>
      </c>
    </row>
    <row r="889" spans="1:54" s="4" customFormat="1">
      <c r="A889" s="269">
        <v>497</v>
      </c>
      <c r="B889" s="2">
        <v>497117278</v>
      </c>
      <c r="C889" s="9" t="s">
        <v>261</v>
      </c>
      <c r="D889" s="14">
        <f>'fnd enro'!D889</f>
        <v>0</v>
      </c>
      <c r="E889" s="14">
        <f>'fnd enro'!E889</f>
        <v>0</v>
      </c>
      <c r="F889" s="14">
        <f>'fnd enro'!F889</f>
        <v>1</v>
      </c>
      <c r="G889" s="14">
        <f>'fnd enro'!G889</f>
        <v>21</v>
      </c>
      <c r="H889" s="14">
        <f>'fnd enro'!H889</f>
        <v>11</v>
      </c>
      <c r="I889" s="14">
        <f>'fnd enro'!I889</f>
        <v>13</v>
      </c>
      <c r="J889" s="14">
        <f>'fnd enro'!J889</f>
        <v>0</v>
      </c>
      <c r="K889" s="15">
        <f>'fnd enro'!K889</f>
        <v>1.7756000000000001</v>
      </c>
      <c r="L889" s="14">
        <f>'fnd enro'!L889</f>
        <v>0</v>
      </c>
      <c r="M889" s="14">
        <f>'fnd enro'!M889</f>
        <v>0</v>
      </c>
      <c r="N889" s="14">
        <f>'fnd enro'!N889</f>
        <v>0</v>
      </c>
      <c r="O889" s="14">
        <f>'fnd enro'!O889</f>
        <v>0</v>
      </c>
      <c r="P889" s="14">
        <f>'fnd enro'!P889</f>
        <v>9</v>
      </c>
      <c r="Q889" s="14">
        <f>'fnd enro'!R889</f>
        <v>46</v>
      </c>
      <c r="R889" s="15">
        <f t="shared" si="994"/>
        <v>1</v>
      </c>
      <c r="S889" s="14">
        <f>VALUE('fnd enro'!Q889)</f>
        <v>7</v>
      </c>
      <c r="T889" s="2"/>
      <c r="U889" s="1">
        <f>(($D889*'fnd base rates'!C$107)
+($E889*'fnd base rates'!C$108)
+($F889*'fnd base rates'!C$109)
+($G889*'fnd base rates'!C$110)
+($H889*'fnd base rates'!C$111)
+($I889*'fnd base rates'!C$112)
+($J889*'fnd base rates'!C$113)
+($K889*'fnd base rates'!C$114)
+($M889*'fnd base rates'!C$116)
+($N889*'fnd base rates'!C$117)
+($O889*'fnd base rates'!C$118)
+($P889*VLOOKUP($S889+12,rate_basefnd,3)))
*$R889</f>
        <v>25294.981916000001</v>
      </c>
      <c r="V889" s="1">
        <f>(($D889*'fnd base rates'!D$107)
+($E889*'fnd base rates'!D$108)
+($F889*'fnd base rates'!D$109)
+($G889*'fnd base rates'!D$110)
+($H889*'fnd base rates'!D$111)
+($I889*'fnd base rates'!D$112)
+($J889*'fnd base rates'!D$113)
+($K889*'fnd base rates'!D$114)
+($M889*'fnd base rates'!D$116)
+($N889*'fnd base rates'!D$117)
+($O889*'fnd base rates'!D$118)
+($P889*VLOOKUP($S889+12,rate_basefnd,4)))
*$R889</f>
        <v>38120.660000000011</v>
      </c>
      <c r="W889" s="1">
        <f>(($D889*'fnd base rates'!E$107)
+($E889*'fnd base rates'!E$108)
+($F889*'fnd base rates'!E$109)
+($G889*'fnd base rates'!E$110)
+($H889*'fnd base rates'!E$111)
+($I889*'fnd base rates'!E$112)
+($J889*'fnd base rates'!E$113)
+($K889*'fnd base rates'!E$114)
+($M889*'fnd base rates'!E$116)
+($N889*'fnd base rates'!E$117)
+($O889*'fnd base rates'!E$118)
+($P889*VLOOKUP($S889+12,rate_basefnd,5)))
*$R889</f>
        <v>215855.87729599999</v>
      </c>
      <c r="X889" s="1">
        <f>(($D889*'fnd base rates'!F$107)
+($E889*'fnd base rates'!F$108)
+($F889*'fnd base rates'!F$109)
+($G889*'fnd base rates'!F$110)
+($H889*'fnd base rates'!F$111)
+($I889*'fnd base rates'!F$112)
+($J889*'fnd base rates'!F$113)
+($K889*'fnd base rates'!F$114)
+($M889*'fnd base rates'!F$116)
+($N889*'fnd base rates'!F$117)
+($O889*'fnd base rates'!F$118)
+($P889*VLOOKUP($S889+12,rate_basefnd,6)))
*$R889</f>
        <v>49922.484951999999</v>
      </c>
      <c r="Y889" s="1">
        <f>(($D889*'fnd base rates'!G$107)
+($E889*'fnd base rates'!G$108)
+($F889*'fnd base rates'!G$109)
+($G889*'fnd base rates'!G$110)
+($H889*'fnd base rates'!G$111)
+($I889*'fnd base rates'!G$112)
+($J889*'fnd base rates'!G$113)
+($K889*'fnd base rates'!G$114)
+($M889*'fnd base rates'!G$116)
+($N889*'fnd base rates'!G$117)
+($O889*'fnd base rates'!G$118)
+($P889*VLOOKUP($S889+12,rate_basefnd,7)))
*$R889</f>
        <v>8819.0809719999997</v>
      </c>
      <c r="Z889" s="1">
        <f>(($D889*'fnd base rates'!H$107)
+($E889*'fnd base rates'!H$108)
+($F889*'fnd base rates'!H$109)
+($G889*'fnd base rates'!H$110)
+($H889*'fnd base rates'!H$111)
+($I889*'fnd base rates'!H$112)
+($J889*'fnd base rates'!H$113)
+($K889*'fnd base rates'!H$114)
+($M889*'fnd base rates'!H$116)
+($N889*'fnd base rates'!H$117)
+($O889*'fnd base rates'!H$118)
+($P889*VLOOKUP($S889+12,rate_basefnd,8)))</f>
        <v>28251.000963999999</v>
      </c>
      <c r="AA889" s="1">
        <f>(($D889*'fnd base rates'!I$107)
+($E889*'fnd base rates'!I$108)
+($F889*'fnd base rates'!I$109)
+($G889*'fnd base rates'!I$110)
+($H889*'fnd base rates'!I$111)
+($I889*'fnd base rates'!I$112)
+($J889*'fnd base rates'!I$113)
+($K889*'fnd base rates'!I$114)
+($M889*'fnd base rates'!I$116)
+($N889*'fnd base rates'!I$117)
+($O889*'fnd base rates'!I$118)
+($P889*VLOOKUP($S889+12,rate_basefnd,9)))
*$R889</f>
        <v>17423.550000000003</v>
      </c>
      <c r="AB889" s="1">
        <f>(($D889*'fnd base rates'!J$107)
+($E889*'fnd base rates'!J$108)
+($F889*'fnd base rates'!J$109)
+($G889*'fnd base rates'!J$110)
+($H889*'fnd base rates'!J$111)
+($I889*'fnd base rates'!J$112)
+($J889*'fnd base rates'!J$113)
+($K889*'fnd base rates'!J$114)
+($M889*'fnd base rates'!J$116)
+($N889*'fnd base rates'!J$117)
+($O889*'fnd base rates'!J$118)
+($P889*VLOOKUP($S889+12,rate_basefnd,10)))
*$R889</f>
        <v>19508.21</v>
      </c>
      <c r="AC889" s="1">
        <f>(($D889*'fnd base rates'!K$107)
+($E889*'fnd base rates'!K$108)
+($F889*'fnd base rates'!K$109)
+($G889*'fnd base rates'!K$110)
+($H889*'fnd base rates'!K$111)
+($I889*'fnd base rates'!K$112)
+($J889*'fnd base rates'!K$113)
+($K889*'fnd base rates'!K$114)
+($M889*'fnd base rates'!K$116)
+($N889*'fnd base rates'!K$117)
+($O889*'fnd base rates'!K$118)
+($P889*VLOOKUP($S889+12,rate_basefnd,11)))
*$R889</f>
        <v>52159.154479999997</v>
      </c>
      <c r="AD889" s="1">
        <f>(($D889*'fnd base rates'!L$107)
+($E889*'fnd base rates'!L$108)
+($F889*'fnd base rates'!L$109)
+($G889*'fnd base rates'!L$110)
+($H889*'fnd base rates'!L$111)
+($I889*'fnd base rates'!L$112)
+($J889*'fnd base rates'!L$113)
+($K889*'fnd base rates'!L$114)
+($M889*'fnd base rates'!L$116)
+($N889*'fnd base rates'!L$117)
+($O889*'fnd base rates'!L$118)
+($P889*VLOOKUP($S889+12,rate_basefnd,12)))</f>
        <v>70873.257280000005</v>
      </c>
      <c r="AE889" s="1">
        <f>(($D889*'fnd base rates'!M$107)
+($E889*'fnd base rates'!M$108)
+($F889*'fnd base rates'!M$109)
+($G889*'fnd base rates'!M$110)
+($H889*'fnd base rates'!M$111)
+($I889*'fnd base rates'!M$112)
+($J889*'fnd base rates'!M$113)
+($K889*'fnd base rates'!M$114)
+($M889*'fnd base rates'!M$116)
+($N889*'fnd base rates'!M$117)
+($O889*'fnd base rates'!M$118)
+($P889*VLOOKUP($S889+12,rate_basefnd,13)))</f>
        <v>0</v>
      </c>
      <c r="AF889" s="4">
        <f t="shared" si="995"/>
        <v>526228.25786000013</v>
      </c>
      <c r="AH889" s="269">
        <f t="shared" si="996"/>
        <v>497117278</v>
      </c>
      <c r="AI889" s="4" t="str">
        <f t="shared" si="997"/>
        <v>497</v>
      </c>
      <c r="AJ889" s="2" t="str">
        <f t="shared" si="998"/>
        <v>117</v>
      </c>
      <c r="AK889" s="2" t="str">
        <f t="shared" si="999"/>
        <v>278</v>
      </c>
      <c r="AL889" s="4">
        <f t="shared" si="1000"/>
        <v>1</v>
      </c>
      <c r="AM889" s="4">
        <f t="shared" si="991"/>
        <v>46</v>
      </c>
      <c r="AN889" s="4">
        <f t="shared" si="1001"/>
        <v>526228.25786000013</v>
      </c>
      <c r="AO889" s="4">
        <f t="shared" si="1002"/>
        <v>11440</v>
      </c>
      <c r="AP889" s="4">
        <f t="shared" si="992"/>
        <v>0</v>
      </c>
      <c r="AQ889" s="4">
        <v>11440</v>
      </c>
      <c r="AW889" s="4">
        <v>11440</v>
      </c>
      <c r="AX889" s="5">
        <f t="shared" si="1003"/>
        <v>0</v>
      </c>
      <c r="AY889" s="4">
        <v>11440</v>
      </c>
      <c r="AZ889" s="5"/>
      <c r="BB889" s="5">
        <f t="shared" ref="BB889" si="1050">BC889-BA889</f>
        <v>0</v>
      </c>
    </row>
    <row r="890" spans="1:54" s="4" customFormat="1">
      <c r="A890" s="269">
        <v>497</v>
      </c>
      <c r="B890" s="2">
        <v>497117281</v>
      </c>
      <c r="C890" s="9" t="s">
        <v>261</v>
      </c>
      <c r="D890" s="14">
        <f>'fnd enro'!D890</f>
        <v>0</v>
      </c>
      <c r="E890" s="14">
        <f>'fnd enro'!E890</f>
        <v>0</v>
      </c>
      <c r="F890" s="14">
        <f>'fnd enro'!F890</f>
        <v>7</v>
      </c>
      <c r="G890" s="14">
        <f>'fnd enro'!G890</f>
        <v>31</v>
      </c>
      <c r="H890" s="14">
        <f>'fnd enro'!H890</f>
        <v>38</v>
      </c>
      <c r="I890" s="14">
        <f>'fnd enro'!I890</f>
        <v>17</v>
      </c>
      <c r="J890" s="14">
        <f>'fnd enro'!J890</f>
        <v>0</v>
      </c>
      <c r="K890" s="15">
        <f>'fnd enro'!K890</f>
        <v>3.5897999999999999</v>
      </c>
      <c r="L890" s="14">
        <f>'fnd enro'!L890</f>
        <v>0</v>
      </c>
      <c r="M890" s="14">
        <f>'fnd enro'!M890</f>
        <v>0</v>
      </c>
      <c r="N890" s="14">
        <f>'fnd enro'!N890</f>
        <v>1</v>
      </c>
      <c r="O890" s="14">
        <f>'fnd enro'!O890</f>
        <v>0</v>
      </c>
      <c r="P890" s="14">
        <f>'fnd enro'!P890</f>
        <v>65</v>
      </c>
      <c r="Q890" s="14">
        <f>'fnd enro'!R890</f>
        <v>93</v>
      </c>
      <c r="R890" s="15">
        <f t="shared" si="994"/>
        <v>1</v>
      </c>
      <c r="S890" s="14">
        <f>VALUE('fnd enro'!Q890)</f>
        <v>12</v>
      </c>
      <c r="T890" s="2"/>
      <c r="U890" s="1">
        <f>(($D890*'fnd base rates'!C$107)
+($E890*'fnd base rates'!C$108)
+($F890*'fnd base rates'!C$109)
+($G890*'fnd base rates'!C$110)
+($H890*'fnd base rates'!C$111)
+($I890*'fnd base rates'!C$112)
+($J890*'fnd base rates'!C$113)
+($K890*'fnd base rates'!C$114)
+($M890*'fnd base rates'!C$116)
+($N890*'fnd base rates'!C$117)
+($O890*'fnd base rates'!C$118)
+($P890*VLOOKUP($S890+12,rate_basefnd,3)))
*$R890</f>
        <v>55712.475178000001</v>
      </c>
      <c r="V890" s="1">
        <f>(($D890*'fnd base rates'!D$107)
+($E890*'fnd base rates'!D$108)
+($F890*'fnd base rates'!D$109)
+($G890*'fnd base rates'!D$110)
+($H890*'fnd base rates'!D$111)
+($I890*'fnd base rates'!D$112)
+($J890*'fnd base rates'!D$113)
+($K890*'fnd base rates'!D$114)
+($M890*'fnd base rates'!D$116)
+($N890*'fnd base rates'!D$117)
+($O890*'fnd base rates'!D$118)
+($P890*VLOOKUP($S890+12,rate_basefnd,4)))
*$R890</f>
        <v>98416.320000000007</v>
      </c>
      <c r="W890" s="1">
        <f>(($D890*'fnd base rates'!E$107)
+($E890*'fnd base rates'!E$108)
+($F890*'fnd base rates'!E$109)
+($G890*'fnd base rates'!E$110)
+($H890*'fnd base rates'!E$111)
+($I890*'fnd base rates'!E$112)
+($J890*'fnd base rates'!E$113)
+($K890*'fnd base rates'!E$114)
+($M890*'fnd base rates'!E$116)
+($N890*'fnd base rates'!E$117)
+($O890*'fnd base rates'!E$118)
+($P890*VLOOKUP($S890+12,rate_basefnd,5)))
*$R890</f>
        <v>628052.73496799998</v>
      </c>
      <c r="X890" s="1">
        <f>(($D890*'fnd base rates'!F$107)
+($E890*'fnd base rates'!F$108)
+($F890*'fnd base rates'!F$109)
+($G890*'fnd base rates'!F$110)
+($H890*'fnd base rates'!F$111)
+($I890*'fnd base rates'!F$112)
+($J890*'fnd base rates'!F$113)
+($K890*'fnd base rates'!F$114)
+($M890*'fnd base rates'!F$116)
+($N890*'fnd base rates'!F$117)
+($O890*'fnd base rates'!F$118)
+($P890*VLOOKUP($S890+12,rate_basefnd,6)))
*$R890</f>
        <v>100491.166316</v>
      </c>
      <c r="Y890" s="1">
        <f>(($D890*'fnd base rates'!G$107)
+($E890*'fnd base rates'!G$108)
+($F890*'fnd base rates'!G$109)
+($G890*'fnd base rates'!G$110)
+($H890*'fnd base rates'!G$111)
+($I890*'fnd base rates'!G$112)
+($J890*'fnd base rates'!G$113)
+($K890*'fnd base rates'!G$114)
+($M890*'fnd base rates'!G$116)
+($N890*'fnd base rates'!G$117)
+($O890*'fnd base rates'!G$118)
+($P890*VLOOKUP($S890+12,rate_basefnd,7)))
*$R890</f>
        <v>28021.825226000001</v>
      </c>
      <c r="Z890" s="1">
        <f>(($D890*'fnd base rates'!H$107)
+($E890*'fnd base rates'!H$108)
+($F890*'fnd base rates'!H$109)
+($G890*'fnd base rates'!H$110)
+($H890*'fnd base rates'!H$111)
+($I890*'fnd base rates'!H$112)
+($J890*'fnd base rates'!H$113)
+($K890*'fnd base rates'!H$114)
+($M890*'fnd base rates'!H$116)
+($N890*'fnd base rates'!H$117)
+($O890*'fnd base rates'!H$118)
+($P890*VLOOKUP($S890+12,rate_basefnd,8)))</f>
        <v>55957.750861999994</v>
      </c>
      <c r="AA890" s="1">
        <f>(($D890*'fnd base rates'!I$107)
+($E890*'fnd base rates'!I$108)
+($F890*'fnd base rates'!I$109)
+($G890*'fnd base rates'!I$110)
+($H890*'fnd base rates'!I$111)
+($I890*'fnd base rates'!I$112)
+($J890*'fnd base rates'!I$113)
+($K890*'fnd base rates'!I$114)
+($M890*'fnd base rates'!I$116)
+($N890*'fnd base rates'!I$117)
+($O890*'fnd base rates'!I$118)
+($P890*VLOOKUP($S890+12,rate_basefnd,9)))
*$R890</f>
        <v>43448.130000000005</v>
      </c>
      <c r="AB890" s="1">
        <f>(($D890*'fnd base rates'!J$107)
+($E890*'fnd base rates'!J$108)
+($F890*'fnd base rates'!J$109)
+($G890*'fnd base rates'!J$110)
+($H890*'fnd base rates'!J$111)
+($I890*'fnd base rates'!J$112)
+($J890*'fnd base rates'!J$113)
+($K890*'fnd base rates'!J$114)
+($M890*'fnd base rates'!J$116)
+($N890*'fnd base rates'!J$117)
+($O890*'fnd base rates'!J$118)
+($P890*VLOOKUP($S890+12,rate_basefnd,10)))
*$R890</f>
        <v>80284.66</v>
      </c>
      <c r="AC890" s="1">
        <f>(($D890*'fnd base rates'!K$107)
+($E890*'fnd base rates'!K$108)
+($F890*'fnd base rates'!K$109)
+($G890*'fnd base rates'!K$110)
+($H890*'fnd base rates'!K$111)
+($I890*'fnd base rates'!K$112)
+($J890*'fnd base rates'!K$113)
+($K890*'fnd base rates'!K$114)
+($M890*'fnd base rates'!K$116)
+($N890*'fnd base rates'!K$117)
+($O890*'fnd base rates'!K$118)
+($P890*VLOOKUP($S890+12,rate_basefnd,11)))
*$R890</f>
        <v>106601.34883999999</v>
      </c>
      <c r="AD890" s="1">
        <f>(($D890*'fnd base rates'!L$107)
+($E890*'fnd base rates'!L$108)
+($F890*'fnd base rates'!L$109)
+($G890*'fnd base rates'!L$110)
+($H890*'fnd base rates'!L$111)
+($I890*'fnd base rates'!L$112)
+($J890*'fnd base rates'!L$113)
+($K890*'fnd base rates'!L$114)
+($M890*'fnd base rates'!L$116)
+($N890*'fnd base rates'!L$117)
+($O890*'fnd base rates'!L$118)
+($P890*VLOOKUP($S890+12,rate_basefnd,12)))</f>
        <v>178752.30124</v>
      </c>
      <c r="AE890" s="1">
        <f>(($D890*'fnd base rates'!M$107)
+($E890*'fnd base rates'!M$108)
+($F890*'fnd base rates'!M$109)
+($G890*'fnd base rates'!M$110)
+($H890*'fnd base rates'!M$111)
+($I890*'fnd base rates'!M$112)
+($J890*'fnd base rates'!M$113)
+($K890*'fnd base rates'!M$114)
+($M890*'fnd base rates'!M$116)
+($N890*'fnd base rates'!M$117)
+($O890*'fnd base rates'!M$118)
+($P890*VLOOKUP($S890+12,rate_basefnd,13)))</f>
        <v>0</v>
      </c>
      <c r="AF890" s="4">
        <f t="shared" si="995"/>
        <v>1375738.71263</v>
      </c>
      <c r="AH890" s="269">
        <f t="shared" si="996"/>
        <v>497117281</v>
      </c>
      <c r="AI890" s="4" t="str">
        <f t="shared" si="997"/>
        <v>497</v>
      </c>
      <c r="AJ890" s="2" t="str">
        <f t="shared" si="998"/>
        <v>117</v>
      </c>
      <c r="AK890" s="2" t="str">
        <f t="shared" si="999"/>
        <v>281</v>
      </c>
      <c r="AL890" s="4">
        <f t="shared" si="1000"/>
        <v>1</v>
      </c>
      <c r="AM890" s="4">
        <f t="shared" si="991"/>
        <v>93</v>
      </c>
      <c r="AN890" s="4">
        <f t="shared" si="1001"/>
        <v>1375738.71263</v>
      </c>
      <c r="AO890" s="4">
        <f t="shared" si="1002"/>
        <v>14793</v>
      </c>
      <c r="AP890" s="4">
        <f t="shared" si="992"/>
        <v>0</v>
      </c>
      <c r="AQ890" s="4">
        <v>14793</v>
      </c>
      <c r="AW890" s="4">
        <v>14793</v>
      </c>
      <c r="AX890" s="5">
        <f t="shared" si="1003"/>
        <v>0</v>
      </c>
      <c r="AY890" s="4">
        <v>14793</v>
      </c>
      <c r="AZ890" s="5"/>
      <c r="BB890" s="5">
        <f t="shared" ref="BB890" si="1051">BC890-BA890</f>
        <v>0</v>
      </c>
    </row>
    <row r="891" spans="1:54" s="4" customFormat="1">
      <c r="A891" s="269">
        <v>497</v>
      </c>
      <c r="B891" s="2">
        <v>497117289</v>
      </c>
      <c r="C891" s="9" t="s">
        <v>261</v>
      </c>
      <c r="D891" s="14">
        <f>'fnd enro'!D891</f>
        <v>0</v>
      </c>
      <c r="E891" s="14">
        <f>'fnd enro'!E891</f>
        <v>0</v>
      </c>
      <c r="F891" s="14">
        <f>'fnd enro'!F891</f>
        <v>0</v>
      </c>
      <c r="G891" s="14">
        <f>'fnd enro'!G891</f>
        <v>0</v>
      </c>
      <c r="H891" s="14">
        <f>'fnd enro'!H891</f>
        <v>2</v>
      </c>
      <c r="I891" s="14">
        <f>'fnd enro'!I891</f>
        <v>0</v>
      </c>
      <c r="J891" s="14">
        <f>'fnd enro'!J891</f>
        <v>0</v>
      </c>
      <c r="K891" s="15">
        <f>'fnd enro'!K891</f>
        <v>7.7200000000000005E-2</v>
      </c>
      <c r="L891" s="14">
        <f>'fnd enro'!L891</f>
        <v>0</v>
      </c>
      <c r="M891" s="14">
        <f>'fnd enro'!M891</f>
        <v>0</v>
      </c>
      <c r="N891" s="14">
        <f>'fnd enro'!N891</f>
        <v>0</v>
      </c>
      <c r="O891" s="14">
        <f>'fnd enro'!O891</f>
        <v>0</v>
      </c>
      <c r="P891" s="14">
        <f>'fnd enro'!P891</f>
        <v>0</v>
      </c>
      <c r="Q891" s="14">
        <f>'fnd enro'!R891</f>
        <v>2</v>
      </c>
      <c r="R891" s="15">
        <f t="shared" si="994"/>
        <v>1</v>
      </c>
      <c r="S891" s="14">
        <f>VALUE('fnd enro'!Q891)</f>
        <v>7</v>
      </c>
      <c r="T891" s="2"/>
      <c r="U891" s="1">
        <f>(($D891*'fnd base rates'!C$107)
+($E891*'fnd base rates'!C$108)
+($F891*'fnd base rates'!C$109)
+($G891*'fnd base rates'!C$110)
+($H891*'fnd base rates'!C$111)
+($I891*'fnd base rates'!C$112)
+($J891*'fnd base rates'!C$113)
+($K891*'fnd base rates'!C$114)
+($M891*'fnd base rates'!C$116)
+($N891*'fnd base rates'!C$117)
+($O891*'fnd base rates'!C$118)
+($P891*VLOOKUP($S891+12,rate_basefnd,3)))
*$R891</f>
        <v>1072.9226920000001</v>
      </c>
      <c r="V891" s="1">
        <f>(($D891*'fnd base rates'!D$107)
+($E891*'fnd base rates'!D$108)
+($F891*'fnd base rates'!D$109)
+($G891*'fnd base rates'!D$110)
+($H891*'fnd base rates'!D$111)
+($I891*'fnd base rates'!D$112)
+($J891*'fnd base rates'!D$113)
+($K891*'fnd base rates'!D$114)
+($M891*'fnd base rates'!D$116)
+($N891*'fnd base rates'!D$117)
+($O891*'fnd base rates'!D$118)
+($P891*VLOOKUP($S891+12,rate_basefnd,4)))
*$R891</f>
        <v>1530.16</v>
      </c>
      <c r="W891" s="1">
        <f>(($D891*'fnd base rates'!E$107)
+($E891*'fnd base rates'!E$108)
+($F891*'fnd base rates'!E$109)
+($G891*'fnd base rates'!E$110)
+($H891*'fnd base rates'!E$111)
+($I891*'fnd base rates'!E$112)
+($J891*'fnd base rates'!E$113)
+($K891*'fnd base rates'!E$114)
+($M891*'fnd base rates'!E$116)
+($N891*'fnd base rates'!E$117)
+($O891*'fnd base rates'!E$118)
+($P891*VLOOKUP($S891+12,rate_basefnd,5)))
*$R891</f>
        <v>6918.960752</v>
      </c>
      <c r="X891" s="1">
        <f>(($D891*'fnd base rates'!F$107)
+($E891*'fnd base rates'!F$108)
+($F891*'fnd base rates'!F$109)
+($G891*'fnd base rates'!F$110)
+($H891*'fnd base rates'!F$111)
+($I891*'fnd base rates'!F$112)
+($J891*'fnd base rates'!F$113)
+($K891*'fnd base rates'!F$114)
+($M891*'fnd base rates'!F$116)
+($N891*'fnd base rates'!F$117)
+($O891*'fnd base rates'!F$118)
+($P891*VLOOKUP($S891+12,rate_basefnd,6)))
*$R891</f>
        <v>1990.7528240000001</v>
      </c>
      <c r="Y891" s="1">
        <f>(($D891*'fnd base rates'!G$107)
+($E891*'fnd base rates'!G$108)
+($F891*'fnd base rates'!G$109)
+($G891*'fnd base rates'!G$110)
+($H891*'fnd base rates'!G$111)
+($I891*'fnd base rates'!G$112)
+($J891*'fnd base rates'!G$113)
+($K891*'fnd base rates'!G$114)
+($M891*'fnd base rates'!G$116)
+($N891*'fnd base rates'!G$117)
+($O891*'fnd base rates'!G$118)
+($P891*VLOOKUP($S891+12,rate_basefnd,7)))
*$R891</f>
        <v>336.906564</v>
      </c>
      <c r="Z891" s="1">
        <f>(($D891*'fnd base rates'!H$107)
+($E891*'fnd base rates'!H$108)
+($F891*'fnd base rates'!H$109)
+($G891*'fnd base rates'!H$110)
+($H891*'fnd base rates'!H$111)
+($I891*'fnd base rates'!H$112)
+($J891*'fnd base rates'!H$113)
+($K891*'fnd base rates'!H$114)
+($M891*'fnd base rates'!H$116)
+($N891*'fnd base rates'!H$117)
+($O891*'fnd base rates'!H$118)
+($P891*VLOOKUP($S891+12,rate_basefnd,8)))</f>
        <v>1046.877868</v>
      </c>
      <c r="AA891" s="1">
        <f>(($D891*'fnd base rates'!I$107)
+($E891*'fnd base rates'!I$108)
+($F891*'fnd base rates'!I$109)
+($G891*'fnd base rates'!I$110)
+($H891*'fnd base rates'!I$111)
+($I891*'fnd base rates'!I$112)
+($J891*'fnd base rates'!I$113)
+($K891*'fnd base rates'!I$114)
+($M891*'fnd base rates'!I$116)
+($N891*'fnd base rates'!I$117)
+($O891*'fnd base rates'!I$118)
+($P891*VLOOKUP($S891+12,rate_basefnd,9)))
*$R891</f>
        <v>725.38</v>
      </c>
      <c r="AB891" s="1">
        <f>(($D891*'fnd base rates'!J$107)
+($E891*'fnd base rates'!J$108)
+($F891*'fnd base rates'!J$109)
+($G891*'fnd base rates'!J$110)
+($H891*'fnd base rates'!J$111)
+($I891*'fnd base rates'!J$112)
+($J891*'fnd base rates'!J$113)
+($K891*'fnd base rates'!J$114)
+($M891*'fnd base rates'!J$116)
+($N891*'fnd base rates'!J$117)
+($O891*'fnd base rates'!J$118)
+($P891*VLOOKUP($S891+12,rate_basefnd,10)))
*$R891</f>
        <v>497.62</v>
      </c>
      <c r="AC891" s="1">
        <f>(($D891*'fnd base rates'!K$107)
+($E891*'fnd base rates'!K$108)
+($F891*'fnd base rates'!K$109)
+($G891*'fnd base rates'!K$110)
+($H891*'fnd base rates'!K$111)
+($I891*'fnd base rates'!K$112)
+($J891*'fnd base rates'!K$113)
+($K891*'fnd base rates'!K$114)
+($M891*'fnd base rates'!K$116)
+($N891*'fnd base rates'!K$117)
+($O891*'fnd base rates'!K$118)
+($P891*VLOOKUP($S891+12,rate_basefnd,11)))
*$R891</f>
        <v>2364.3197599999999</v>
      </c>
      <c r="AD891" s="1">
        <f>(($D891*'fnd base rates'!L$107)
+($E891*'fnd base rates'!L$108)
+($F891*'fnd base rates'!L$109)
+($G891*'fnd base rates'!L$110)
+($H891*'fnd base rates'!L$111)
+($I891*'fnd base rates'!L$112)
+($J891*'fnd base rates'!L$113)
+($K891*'fnd base rates'!L$114)
+($M891*'fnd base rates'!L$116)
+($N891*'fnd base rates'!L$117)
+($O891*'fnd base rates'!L$118)
+($P891*VLOOKUP($S891+12,rate_basefnd,12)))</f>
        <v>3024.95336</v>
      </c>
      <c r="AE891" s="1">
        <f>(($D891*'fnd base rates'!M$107)
+($E891*'fnd base rates'!M$108)
+($F891*'fnd base rates'!M$109)
+($G891*'fnd base rates'!M$110)
+($H891*'fnd base rates'!M$111)
+($I891*'fnd base rates'!M$112)
+($J891*'fnd base rates'!M$113)
+($K891*'fnd base rates'!M$114)
+($M891*'fnd base rates'!M$116)
+($N891*'fnd base rates'!M$117)
+($O891*'fnd base rates'!M$118)
+($P891*VLOOKUP($S891+12,rate_basefnd,13)))</f>
        <v>0</v>
      </c>
      <c r="AF891" s="4">
        <f t="shared" si="995"/>
        <v>19508.853819999997</v>
      </c>
      <c r="AH891" s="269">
        <f t="shared" si="996"/>
        <v>497117289</v>
      </c>
      <c r="AI891" s="4" t="str">
        <f t="shared" si="997"/>
        <v>497</v>
      </c>
      <c r="AJ891" s="2" t="str">
        <f t="shared" si="998"/>
        <v>117</v>
      </c>
      <c r="AK891" s="2" t="str">
        <f t="shared" si="999"/>
        <v>289</v>
      </c>
      <c r="AL891" s="4">
        <f t="shared" si="1000"/>
        <v>1</v>
      </c>
      <c r="AM891" s="4">
        <f t="shared" si="991"/>
        <v>2</v>
      </c>
      <c r="AN891" s="4">
        <f t="shared" si="1001"/>
        <v>19508.853819999997</v>
      </c>
      <c r="AO891" s="4">
        <f t="shared" si="1002"/>
        <v>9754</v>
      </c>
      <c r="AP891" s="4">
        <f t="shared" si="992"/>
        <v>0</v>
      </c>
      <c r="AQ891" s="4">
        <v>9754</v>
      </c>
      <c r="AW891" s="4">
        <v>9754</v>
      </c>
      <c r="AX891" s="5">
        <f t="shared" si="1003"/>
        <v>0</v>
      </c>
      <c r="AY891" s="4">
        <v>9754</v>
      </c>
      <c r="AZ891" s="5"/>
      <c r="BB891" s="5">
        <f t="shared" ref="BB891" si="1052">BC891-BA891</f>
        <v>0</v>
      </c>
    </row>
    <row r="892" spans="1:54" s="4" customFormat="1">
      <c r="A892" s="269">
        <v>497</v>
      </c>
      <c r="B892" s="2">
        <v>497117325</v>
      </c>
      <c r="C892" s="9" t="s">
        <v>261</v>
      </c>
      <c r="D892" s="14">
        <f>'fnd enro'!D892</f>
        <v>0</v>
      </c>
      <c r="E892" s="14">
        <f>'fnd enro'!E892</f>
        <v>0</v>
      </c>
      <c r="F892" s="14">
        <f>'fnd enro'!F892</f>
        <v>1</v>
      </c>
      <c r="G892" s="14">
        <f>'fnd enro'!G892</f>
        <v>4</v>
      </c>
      <c r="H892" s="14">
        <f>'fnd enro'!H892</f>
        <v>4</v>
      </c>
      <c r="I892" s="14">
        <f>'fnd enro'!I892</f>
        <v>0</v>
      </c>
      <c r="J892" s="14">
        <f>'fnd enro'!J892</f>
        <v>0</v>
      </c>
      <c r="K892" s="15">
        <f>'fnd enro'!K892</f>
        <v>0.34739999999999999</v>
      </c>
      <c r="L892" s="14">
        <f>'fnd enro'!L892</f>
        <v>0</v>
      </c>
      <c r="M892" s="14">
        <f>'fnd enro'!M892</f>
        <v>0</v>
      </c>
      <c r="N892" s="14">
        <f>'fnd enro'!N892</f>
        <v>0</v>
      </c>
      <c r="O892" s="14">
        <f>'fnd enro'!O892</f>
        <v>0</v>
      </c>
      <c r="P892" s="14">
        <f>'fnd enro'!P892</f>
        <v>4</v>
      </c>
      <c r="Q892" s="14">
        <f>'fnd enro'!R892</f>
        <v>9</v>
      </c>
      <c r="R892" s="15">
        <f t="shared" si="994"/>
        <v>1</v>
      </c>
      <c r="S892" s="14">
        <f>VALUE('fnd enro'!Q892)</f>
        <v>9</v>
      </c>
      <c r="T892" s="2"/>
      <c r="U892" s="1">
        <f>(($D892*'fnd base rates'!C$107)
+($E892*'fnd base rates'!C$108)
+($F892*'fnd base rates'!C$109)
+($G892*'fnd base rates'!C$110)
+($H892*'fnd base rates'!C$111)
+($I892*'fnd base rates'!C$112)
+($J892*'fnd base rates'!C$113)
+($K892*'fnd base rates'!C$114)
+($M892*'fnd base rates'!C$116)
+($N892*'fnd base rates'!C$117)
+($O892*'fnd base rates'!C$118)
+($P892*VLOOKUP($S892+12,rate_basefnd,3)))
*$R892</f>
        <v>5131.1921140000004</v>
      </c>
      <c r="V892" s="1">
        <f>(($D892*'fnd base rates'!D$107)
+($E892*'fnd base rates'!D$108)
+($F892*'fnd base rates'!D$109)
+($G892*'fnd base rates'!D$110)
+($H892*'fnd base rates'!D$111)
+($I892*'fnd base rates'!D$112)
+($J892*'fnd base rates'!D$113)
+($K892*'fnd base rates'!D$114)
+($M892*'fnd base rates'!D$116)
+($N892*'fnd base rates'!D$117)
+($O892*'fnd base rates'!D$118)
+($P892*VLOOKUP($S892+12,rate_basefnd,4)))
*$R892</f>
        <v>8321.48</v>
      </c>
      <c r="W892" s="1">
        <f>(($D892*'fnd base rates'!E$107)
+($E892*'fnd base rates'!E$108)
+($F892*'fnd base rates'!E$109)
+($G892*'fnd base rates'!E$110)
+($H892*'fnd base rates'!E$111)
+($I892*'fnd base rates'!E$112)
+($J892*'fnd base rates'!E$113)
+($K892*'fnd base rates'!E$114)
+($M892*'fnd base rates'!E$116)
+($N892*'fnd base rates'!E$117)
+($O892*'fnd base rates'!E$118)
+($P892*VLOOKUP($S892+12,rate_basefnd,5)))
*$R892</f>
        <v>47255.763383999998</v>
      </c>
      <c r="X892" s="1">
        <f>(($D892*'fnd base rates'!F$107)
+($E892*'fnd base rates'!F$108)
+($F892*'fnd base rates'!F$109)
+($G892*'fnd base rates'!F$110)
+($H892*'fnd base rates'!F$111)
+($I892*'fnd base rates'!F$112)
+($J892*'fnd base rates'!F$113)
+($K892*'fnd base rates'!F$114)
+($M892*'fnd base rates'!F$116)
+($N892*'fnd base rates'!F$117)
+($O892*'fnd base rates'!F$118)
+($P892*VLOOKUP($S892+12,rate_basefnd,6)))
*$R892</f>
        <v>10218.737708000001</v>
      </c>
      <c r="Y892" s="1">
        <f>(($D892*'fnd base rates'!G$107)
+($E892*'fnd base rates'!G$108)
+($F892*'fnd base rates'!G$109)
+($G892*'fnd base rates'!G$110)
+($H892*'fnd base rates'!G$111)
+($I892*'fnd base rates'!G$112)
+($J892*'fnd base rates'!G$113)
+($K892*'fnd base rates'!G$114)
+($M892*'fnd base rates'!G$116)
+($N892*'fnd base rates'!G$117)
+($O892*'fnd base rates'!G$118)
+($P892*VLOOKUP($S892+12,rate_basefnd,7)))
*$R892</f>
        <v>2137.7195380000003</v>
      </c>
      <c r="Z892" s="1">
        <f>(($D892*'fnd base rates'!H$107)
+($E892*'fnd base rates'!H$108)
+($F892*'fnd base rates'!H$109)
+($G892*'fnd base rates'!H$110)
+($H892*'fnd base rates'!H$111)
+($I892*'fnd base rates'!H$112)
+($J892*'fnd base rates'!H$113)
+($K892*'fnd base rates'!H$114)
+($M892*'fnd base rates'!H$116)
+($N892*'fnd base rates'!H$117)
+($O892*'fnd base rates'!H$118)
+($P892*VLOOKUP($S892+12,rate_basefnd,8)))</f>
        <v>4815.1904059999997</v>
      </c>
      <c r="AA892" s="1">
        <f>(($D892*'fnd base rates'!I$107)
+($E892*'fnd base rates'!I$108)
+($F892*'fnd base rates'!I$109)
+($G892*'fnd base rates'!I$110)
+($H892*'fnd base rates'!I$111)
+($I892*'fnd base rates'!I$112)
+($J892*'fnd base rates'!I$113)
+($K892*'fnd base rates'!I$114)
+($M892*'fnd base rates'!I$116)
+($N892*'fnd base rates'!I$117)
+($O892*'fnd base rates'!I$118)
+($P892*VLOOKUP($S892+12,rate_basefnd,9)))
*$R892</f>
        <v>3550.03</v>
      </c>
      <c r="AB892" s="1">
        <f>(($D892*'fnd base rates'!J$107)
+($E892*'fnd base rates'!J$108)
+($F892*'fnd base rates'!J$109)
+($G892*'fnd base rates'!J$110)
+($H892*'fnd base rates'!J$111)
+($I892*'fnd base rates'!J$112)
+($J892*'fnd base rates'!J$113)
+($K892*'fnd base rates'!J$114)
+($M892*'fnd base rates'!J$116)
+($N892*'fnd base rates'!J$117)
+($O892*'fnd base rates'!J$118)
+($P892*VLOOKUP($S892+12,rate_basefnd,10)))
*$R892</f>
        <v>4655.16</v>
      </c>
      <c r="AC892" s="1">
        <f>(($D892*'fnd base rates'!K$107)
+($E892*'fnd base rates'!K$108)
+($F892*'fnd base rates'!K$109)
+($G892*'fnd base rates'!K$110)
+($H892*'fnd base rates'!K$111)
+($I892*'fnd base rates'!K$112)
+($J892*'fnd base rates'!K$113)
+($K892*'fnd base rates'!K$114)
+($M892*'fnd base rates'!K$116)
+($N892*'fnd base rates'!K$117)
+($O892*'fnd base rates'!K$118)
+($P892*VLOOKUP($S892+12,rate_basefnd,11)))
*$R892</f>
        <v>10229.688920000001</v>
      </c>
      <c r="AD892" s="1">
        <f>(($D892*'fnd base rates'!L$107)
+($E892*'fnd base rates'!L$108)
+($F892*'fnd base rates'!L$109)
+($G892*'fnd base rates'!L$110)
+($H892*'fnd base rates'!L$111)
+($I892*'fnd base rates'!L$112)
+($J892*'fnd base rates'!L$113)
+($K892*'fnd base rates'!L$114)
+($M892*'fnd base rates'!L$116)
+($N892*'fnd base rates'!L$117)
+($O892*'fnd base rates'!L$118)
+($P892*VLOOKUP($S892+12,rate_basefnd,12)))</f>
        <v>15547.780119999999</v>
      </c>
      <c r="AE892" s="1">
        <f>(($D892*'fnd base rates'!M$107)
+($E892*'fnd base rates'!M$108)
+($F892*'fnd base rates'!M$109)
+($G892*'fnd base rates'!M$110)
+($H892*'fnd base rates'!M$111)
+($I892*'fnd base rates'!M$112)
+($J892*'fnd base rates'!M$113)
+($K892*'fnd base rates'!M$114)
+($M892*'fnd base rates'!M$116)
+($N892*'fnd base rates'!M$117)
+($O892*'fnd base rates'!M$118)
+($P892*VLOOKUP($S892+12,rate_basefnd,13)))</f>
        <v>0</v>
      </c>
      <c r="AF892" s="4">
        <f t="shared" si="995"/>
        <v>111862.74219</v>
      </c>
      <c r="AH892" s="269">
        <f t="shared" si="996"/>
        <v>497117325</v>
      </c>
      <c r="AI892" s="4" t="str">
        <f t="shared" si="997"/>
        <v>497</v>
      </c>
      <c r="AJ892" s="2" t="str">
        <f t="shared" si="998"/>
        <v>117</v>
      </c>
      <c r="AK892" s="2" t="str">
        <f t="shared" si="999"/>
        <v>325</v>
      </c>
      <c r="AL892" s="4">
        <f t="shared" si="1000"/>
        <v>1</v>
      </c>
      <c r="AM892" s="4">
        <f t="shared" si="991"/>
        <v>9</v>
      </c>
      <c r="AN892" s="4">
        <f t="shared" si="1001"/>
        <v>111862.74219</v>
      </c>
      <c r="AO892" s="4">
        <f t="shared" si="1002"/>
        <v>12429</v>
      </c>
      <c r="AP892" s="4">
        <f t="shared" si="992"/>
        <v>0</v>
      </c>
      <c r="AQ892" s="4">
        <v>12429</v>
      </c>
      <c r="AW892" s="4">
        <v>12429</v>
      </c>
      <c r="AX892" s="5">
        <f t="shared" si="1003"/>
        <v>0</v>
      </c>
      <c r="AY892" s="4">
        <v>12429</v>
      </c>
      <c r="AZ892" s="5"/>
      <c r="BB892" s="5">
        <f t="shared" ref="BB892" si="1053">BC892-BA892</f>
        <v>0</v>
      </c>
    </row>
    <row r="893" spans="1:54" s="4" customFormat="1">
      <c r="A893" s="269">
        <v>497</v>
      </c>
      <c r="B893" s="2">
        <v>497117332</v>
      </c>
      <c r="C893" s="9" t="s">
        <v>261</v>
      </c>
      <c r="D893" s="14">
        <f>'fnd enro'!D893</f>
        <v>0</v>
      </c>
      <c r="E893" s="14">
        <f>'fnd enro'!E893</f>
        <v>0</v>
      </c>
      <c r="F893" s="14">
        <f>'fnd enro'!F893</f>
        <v>0</v>
      </c>
      <c r="G893" s="14">
        <f>'fnd enro'!G893</f>
        <v>2</v>
      </c>
      <c r="H893" s="14">
        <f>'fnd enro'!H893</f>
        <v>2</v>
      </c>
      <c r="I893" s="14">
        <f>'fnd enro'!I893</f>
        <v>0</v>
      </c>
      <c r="J893" s="14">
        <f>'fnd enro'!J893</f>
        <v>0</v>
      </c>
      <c r="K893" s="15">
        <f>'fnd enro'!K893</f>
        <v>0.15440000000000001</v>
      </c>
      <c r="L893" s="14">
        <f>'fnd enro'!L893</f>
        <v>0</v>
      </c>
      <c r="M893" s="14">
        <f>'fnd enro'!M893</f>
        <v>0</v>
      </c>
      <c r="N893" s="14">
        <f>'fnd enro'!N893</f>
        <v>0</v>
      </c>
      <c r="O893" s="14">
        <f>'fnd enro'!O893</f>
        <v>0</v>
      </c>
      <c r="P893" s="14">
        <f>'fnd enro'!P893</f>
        <v>0</v>
      </c>
      <c r="Q893" s="14">
        <f>'fnd enro'!R893</f>
        <v>4</v>
      </c>
      <c r="R893" s="15">
        <f t="shared" si="994"/>
        <v>1</v>
      </c>
      <c r="S893" s="14">
        <f>VALUE('fnd enro'!Q893)</f>
        <v>10</v>
      </c>
      <c r="T893" s="2"/>
      <c r="U893" s="1">
        <f>(($D893*'fnd base rates'!C$107)
+($E893*'fnd base rates'!C$108)
+($F893*'fnd base rates'!C$109)
+($G893*'fnd base rates'!C$110)
+($H893*'fnd base rates'!C$111)
+($I893*'fnd base rates'!C$112)
+($J893*'fnd base rates'!C$113)
+($K893*'fnd base rates'!C$114)
+($M893*'fnd base rates'!C$116)
+($N893*'fnd base rates'!C$117)
+($O893*'fnd base rates'!C$118)
+($P893*VLOOKUP($S893+12,rate_basefnd,3)))
*$R893</f>
        <v>2145.8453840000002</v>
      </c>
      <c r="V893" s="1">
        <f>(($D893*'fnd base rates'!D$107)
+($E893*'fnd base rates'!D$108)
+($F893*'fnd base rates'!D$109)
+($G893*'fnd base rates'!D$110)
+($H893*'fnd base rates'!D$111)
+($I893*'fnd base rates'!D$112)
+($J893*'fnd base rates'!D$113)
+($K893*'fnd base rates'!D$114)
+($M893*'fnd base rates'!D$116)
+($N893*'fnd base rates'!D$117)
+($O893*'fnd base rates'!D$118)
+($P893*VLOOKUP($S893+12,rate_basefnd,4)))
*$R893</f>
        <v>3060.32</v>
      </c>
      <c r="W893" s="1">
        <f>(($D893*'fnd base rates'!E$107)
+($E893*'fnd base rates'!E$108)
+($F893*'fnd base rates'!E$109)
+($G893*'fnd base rates'!E$110)
+($H893*'fnd base rates'!E$111)
+($I893*'fnd base rates'!E$112)
+($J893*'fnd base rates'!E$113)
+($K893*'fnd base rates'!E$114)
+($M893*'fnd base rates'!E$116)
+($N893*'fnd base rates'!E$117)
+($O893*'fnd base rates'!E$118)
+($P893*VLOOKUP($S893+12,rate_basefnd,5)))
*$R893</f>
        <v>14679.821504</v>
      </c>
      <c r="X893" s="1">
        <f>(($D893*'fnd base rates'!F$107)
+($E893*'fnd base rates'!F$108)
+($F893*'fnd base rates'!F$109)
+($G893*'fnd base rates'!F$110)
+($H893*'fnd base rates'!F$111)
+($I893*'fnd base rates'!F$112)
+($J893*'fnd base rates'!F$113)
+($K893*'fnd base rates'!F$114)
+($M893*'fnd base rates'!F$116)
+($N893*'fnd base rates'!F$117)
+($O893*'fnd base rates'!F$118)
+($P893*VLOOKUP($S893+12,rate_basefnd,6)))
*$R893</f>
        <v>4485.6456479999997</v>
      </c>
      <c r="Y893" s="1">
        <f>(($D893*'fnd base rates'!G$107)
+($E893*'fnd base rates'!G$108)
+($F893*'fnd base rates'!G$109)
+($G893*'fnd base rates'!G$110)
+($H893*'fnd base rates'!G$111)
+($I893*'fnd base rates'!G$112)
+($J893*'fnd base rates'!G$113)
+($K893*'fnd base rates'!G$114)
+($M893*'fnd base rates'!G$116)
+($N893*'fnd base rates'!G$117)
+($O893*'fnd base rates'!G$118)
+($P893*VLOOKUP($S893+12,rate_basefnd,7)))
*$R893</f>
        <v>650.49312800000007</v>
      </c>
      <c r="Z893" s="1">
        <f>(($D893*'fnd base rates'!H$107)
+($E893*'fnd base rates'!H$108)
+($F893*'fnd base rates'!H$109)
+($G893*'fnd base rates'!H$110)
+($H893*'fnd base rates'!H$111)
+($I893*'fnd base rates'!H$112)
+($J893*'fnd base rates'!H$113)
+($K893*'fnd base rates'!H$114)
+($M893*'fnd base rates'!H$116)
+($N893*'fnd base rates'!H$117)
+($O893*'fnd base rates'!H$118)
+($P893*VLOOKUP($S893+12,rate_basefnd,8)))</f>
        <v>2093.7557360000001</v>
      </c>
      <c r="AA893" s="1">
        <f>(($D893*'fnd base rates'!I$107)
+($E893*'fnd base rates'!I$108)
+($F893*'fnd base rates'!I$109)
+($G893*'fnd base rates'!I$110)
+($H893*'fnd base rates'!I$111)
+($I893*'fnd base rates'!I$112)
+($J893*'fnd base rates'!I$113)
+($K893*'fnd base rates'!I$114)
+($M893*'fnd base rates'!I$116)
+($N893*'fnd base rates'!I$117)
+($O893*'fnd base rates'!I$118)
+($P893*VLOOKUP($S893+12,rate_basefnd,9)))
*$R893</f>
        <v>1338.08</v>
      </c>
      <c r="AB893" s="1">
        <f>(($D893*'fnd base rates'!J$107)
+($E893*'fnd base rates'!J$108)
+($F893*'fnd base rates'!J$109)
+($G893*'fnd base rates'!J$110)
+($H893*'fnd base rates'!J$111)
+($I893*'fnd base rates'!J$112)
+($J893*'fnd base rates'!J$113)
+($K893*'fnd base rates'!J$114)
+($M893*'fnd base rates'!J$116)
+($N893*'fnd base rates'!J$117)
+($O893*'fnd base rates'!J$118)
+($P893*VLOOKUP($S893+12,rate_basefnd,10)))
*$R893</f>
        <v>802.26</v>
      </c>
      <c r="AC893" s="1">
        <f>(($D893*'fnd base rates'!K$107)
+($E893*'fnd base rates'!K$108)
+($F893*'fnd base rates'!K$109)
+($G893*'fnd base rates'!K$110)
+($H893*'fnd base rates'!K$111)
+($I893*'fnd base rates'!K$112)
+($J893*'fnd base rates'!K$113)
+($K893*'fnd base rates'!K$114)
+($M893*'fnd base rates'!K$116)
+($N893*'fnd base rates'!K$117)
+($O893*'fnd base rates'!K$118)
+($P893*VLOOKUP($S893+12,rate_basefnd,11)))
*$R893</f>
        <v>4564.7395200000001</v>
      </c>
      <c r="AD893" s="1">
        <f>(($D893*'fnd base rates'!L$107)
+($E893*'fnd base rates'!L$108)
+($F893*'fnd base rates'!L$109)
+($G893*'fnd base rates'!L$110)
+($H893*'fnd base rates'!L$111)
+($I893*'fnd base rates'!L$112)
+($J893*'fnd base rates'!L$113)
+($K893*'fnd base rates'!L$114)
+($M893*'fnd base rates'!L$116)
+($N893*'fnd base rates'!L$117)
+($O893*'fnd base rates'!L$118)
+($P893*VLOOKUP($S893+12,rate_basefnd,12)))</f>
        <v>5917.2667199999996</v>
      </c>
      <c r="AE893" s="1">
        <f>(($D893*'fnd base rates'!M$107)
+($E893*'fnd base rates'!M$108)
+($F893*'fnd base rates'!M$109)
+($G893*'fnd base rates'!M$110)
+($H893*'fnd base rates'!M$111)
+($I893*'fnd base rates'!M$112)
+($J893*'fnd base rates'!M$113)
+($K893*'fnd base rates'!M$114)
+($M893*'fnd base rates'!M$116)
+($N893*'fnd base rates'!M$117)
+($O893*'fnd base rates'!M$118)
+($P893*VLOOKUP($S893+12,rate_basefnd,13)))</f>
        <v>0</v>
      </c>
      <c r="AF893" s="4">
        <f t="shared" si="995"/>
        <v>39738.227639999997</v>
      </c>
      <c r="AH893" s="269">
        <f t="shared" si="996"/>
        <v>497117332</v>
      </c>
      <c r="AI893" s="4" t="str">
        <f t="shared" si="997"/>
        <v>497</v>
      </c>
      <c r="AJ893" s="2" t="str">
        <f t="shared" si="998"/>
        <v>117</v>
      </c>
      <c r="AK893" s="2" t="str">
        <f t="shared" si="999"/>
        <v>332</v>
      </c>
      <c r="AL893" s="4">
        <f t="shared" si="1000"/>
        <v>1</v>
      </c>
      <c r="AM893" s="4">
        <f t="shared" si="991"/>
        <v>4</v>
      </c>
      <c r="AN893" s="4">
        <f t="shared" si="1001"/>
        <v>39738.227639999997</v>
      </c>
      <c r="AO893" s="4">
        <f t="shared" si="1002"/>
        <v>9935</v>
      </c>
      <c r="AP893" s="4">
        <f t="shared" si="992"/>
        <v>0</v>
      </c>
      <c r="AQ893" s="4">
        <v>9935</v>
      </c>
      <c r="AW893" s="4">
        <v>9935</v>
      </c>
      <c r="AX893" s="5">
        <f t="shared" si="1003"/>
        <v>0</v>
      </c>
      <c r="AY893" s="4">
        <v>9935</v>
      </c>
      <c r="AZ893" s="5"/>
      <c r="BB893" s="5">
        <f t="shared" ref="BB893" si="1054">BC893-BA893</f>
        <v>0</v>
      </c>
    </row>
    <row r="894" spans="1:54" s="4" customFormat="1">
      <c r="A894" s="269">
        <v>497</v>
      </c>
      <c r="B894" s="2">
        <v>497117340</v>
      </c>
      <c r="C894" s="9" t="s">
        <v>261</v>
      </c>
      <c r="D894" s="14">
        <f>'fnd enro'!D894</f>
        <v>0</v>
      </c>
      <c r="E894" s="14">
        <f>'fnd enro'!E894</f>
        <v>0</v>
      </c>
      <c r="F894" s="14">
        <f>'fnd enro'!F894</f>
        <v>2</v>
      </c>
      <c r="G894" s="14">
        <f>'fnd enro'!G894</f>
        <v>0</v>
      </c>
      <c r="H894" s="14">
        <f>'fnd enro'!H894</f>
        <v>1</v>
      </c>
      <c r="I894" s="14">
        <f>'fnd enro'!I894</f>
        <v>0</v>
      </c>
      <c r="J894" s="14">
        <f>'fnd enro'!J894</f>
        <v>0</v>
      </c>
      <c r="K894" s="15">
        <f>'fnd enro'!K894</f>
        <v>0.1158</v>
      </c>
      <c r="L894" s="14">
        <f>'fnd enro'!L894</f>
        <v>0</v>
      </c>
      <c r="M894" s="14">
        <f>'fnd enro'!M894</f>
        <v>0</v>
      </c>
      <c r="N894" s="14">
        <f>'fnd enro'!N894</f>
        <v>0</v>
      </c>
      <c r="O894" s="14">
        <f>'fnd enro'!O894</f>
        <v>0</v>
      </c>
      <c r="P894" s="14">
        <f>'fnd enro'!P894</f>
        <v>1</v>
      </c>
      <c r="Q894" s="14">
        <f>'fnd enro'!R894</f>
        <v>3</v>
      </c>
      <c r="R894" s="15">
        <f t="shared" si="994"/>
        <v>1</v>
      </c>
      <c r="S894" s="14">
        <f>VALUE('fnd enro'!Q894)</f>
        <v>6</v>
      </c>
      <c r="T894" s="2"/>
      <c r="U894" s="1">
        <f>(($D894*'fnd base rates'!C$107)
+($E894*'fnd base rates'!C$108)
+($F894*'fnd base rates'!C$109)
+($G894*'fnd base rates'!C$110)
+($H894*'fnd base rates'!C$111)
+($I894*'fnd base rates'!C$112)
+($J894*'fnd base rates'!C$113)
+($K894*'fnd base rates'!C$114)
+($M894*'fnd base rates'!C$116)
+($N894*'fnd base rates'!C$117)
+($O894*'fnd base rates'!C$118)
+($P894*VLOOKUP($S894+12,rate_basefnd,3)))
*$R894</f>
        <v>1674.4740379999998</v>
      </c>
      <c r="V894" s="1">
        <f>(($D894*'fnd base rates'!D$107)
+($E894*'fnd base rates'!D$108)
+($F894*'fnd base rates'!D$109)
+($G894*'fnd base rates'!D$110)
+($H894*'fnd base rates'!D$111)
+($I894*'fnd base rates'!D$112)
+($J894*'fnd base rates'!D$113)
+($K894*'fnd base rates'!D$114)
+($M894*'fnd base rates'!D$116)
+($N894*'fnd base rates'!D$117)
+($O894*'fnd base rates'!D$118)
+($P894*VLOOKUP($S894+12,rate_basefnd,4)))
*$R894</f>
        <v>2603.61</v>
      </c>
      <c r="W894" s="1">
        <f>(($D894*'fnd base rates'!E$107)
+($E894*'fnd base rates'!E$108)
+($F894*'fnd base rates'!E$109)
+($G894*'fnd base rates'!E$110)
+($H894*'fnd base rates'!E$111)
+($I894*'fnd base rates'!E$112)
+($J894*'fnd base rates'!E$113)
+($K894*'fnd base rates'!E$114)
+($M894*'fnd base rates'!E$116)
+($N894*'fnd base rates'!E$117)
+($O894*'fnd base rates'!E$118)
+($P894*VLOOKUP($S894+12,rate_basefnd,5)))
*$R894</f>
        <v>14230.741127999998</v>
      </c>
      <c r="X894" s="1">
        <f>(($D894*'fnd base rates'!F$107)
+($E894*'fnd base rates'!F$108)
+($F894*'fnd base rates'!F$109)
+($G894*'fnd base rates'!F$110)
+($H894*'fnd base rates'!F$111)
+($I894*'fnd base rates'!F$112)
+($J894*'fnd base rates'!F$113)
+($K894*'fnd base rates'!F$114)
+($M894*'fnd base rates'!F$116)
+($N894*'fnd base rates'!F$117)
+($O894*'fnd base rates'!F$118)
+($P894*VLOOKUP($S894+12,rate_basefnd,6)))
*$R894</f>
        <v>3490.2692360000001</v>
      </c>
      <c r="Y894" s="1">
        <f>(($D894*'fnd base rates'!G$107)
+($E894*'fnd base rates'!G$108)
+($F894*'fnd base rates'!G$109)
+($G894*'fnd base rates'!G$110)
+($H894*'fnd base rates'!G$111)
+($I894*'fnd base rates'!G$112)
+($J894*'fnd base rates'!G$113)
+($K894*'fnd base rates'!G$114)
+($M894*'fnd base rates'!G$116)
+($N894*'fnd base rates'!G$117)
+($O894*'fnd base rates'!G$118)
+($P894*VLOOKUP($S894+12,rate_basefnd,7)))
*$R894</f>
        <v>628.03984600000001</v>
      </c>
      <c r="Z894" s="1">
        <f>(($D894*'fnd base rates'!H$107)
+($E894*'fnd base rates'!H$108)
+($F894*'fnd base rates'!H$109)
+($G894*'fnd base rates'!H$110)
+($H894*'fnd base rates'!H$111)
+($I894*'fnd base rates'!H$112)
+($J894*'fnd base rates'!H$113)
+($K894*'fnd base rates'!H$114)
+($M894*'fnd base rates'!H$116)
+($N894*'fnd base rates'!H$117)
+($O894*'fnd base rates'!H$118)
+($P894*VLOOKUP($S894+12,rate_basefnd,8)))</f>
        <v>1592.7068020000002</v>
      </c>
      <c r="AA894" s="1">
        <f>(($D894*'fnd base rates'!I$107)
+($E894*'fnd base rates'!I$108)
+($F894*'fnd base rates'!I$109)
+($G894*'fnd base rates'!I$110)
+($H894*'fnd base rates'!I$111)
+($I894*'fnd base rates'!I$112)
+($J894*'fnd base rates'!I$113)
+($K894*'fnd base rates'!I$114)
+($M894*'fnd base rates'!I$116)
+($N894*'fnd base rates'!I$117)
+($O894*'fnd base rates'!I$118)
+($P894*VLOOKUP($S894+12,rate_basefnd,9)))
*$R894</f>
        <v>1097.2800000000002</v>
      </c>
      <c r="AB894" s="1">
        <f>(($D894*'fnd base rates'!J$107)
+($E894*'fnd base rates'!J$108)
+($F894*'fnd base rates'!J$109)
+($G894*'fnd base rates'!J$110)
+($H894*'fnd base rates'!J$111)
+($I894*'fnd base rates'!J$112)
+($J894*'fnd base rates'!J$113)
+($K894*'fnd base rates'!J$114)
+($M894*'fnd base rates'!J$116)
+($N894*'fnd base rates'!J$117)
+($O894*'fnd base rates'!J$118)
+($P894*VLOOKUP($S894+12,rate_basefnd,10)))
*$R894</f>
        <v>1085.33</v>
      </c>
      <c r="AC894" s="1">
        <f>(($D894*'fnd base rates'!K$107)
+($E894*'fnd base rates'!K$108)
+($F894*'fnd base rates'!K$109)
+($G894*'fnd base rates'!K$110)
+($H894*'fnd base rates'!K$111)
+($I894*'fnd base rates'!K$112)
+($J894*'fnd base rates'!K$113)
+($K894*'fnd base rates'!K$114)
+($M894*'fnd base rates'!K$116)
+($N894*'fnd base rates'!K$117)
+($O894*'fnd base rates'!K$118)
+($P894*VLOOKUP($S894+12,rate_basefnd,11)))
*$R894</f>
        <v>3382.5796399999995</v>
      </c>
      <c r="AD894" s="1">
        <f>(($D894*'fnd base rates'!L$107)
+($E894*'fnd base rates'!L$108)
+($F894*'fnd base rates'!L$109)
+($G894*'fnd base rates'!L$110)
+($H894*'fnd base rates'!L$111)
+($I894*'fnd base rates'!L$112)
+($J894*'fnd base rates'!L$113)
+($K894*'fnd base rates'!L$114)
+($M894*'fnd base rates'!L$116)
+($N894*'fnd base rates'!L$117)
+($O894*'fnd base rates'!L$118)
+($P894*VLOOKUP($S894+12,rate_basefnd,12)))</f>
        <v>4891.67004</v>
      </c>
      <c r="AE894" s="1">
        <f>(($D894*'fnd base rates'!M$107)
+($E894*'fnd base rates'!M$108)
+($F894*'fnd base rates'!M$109)
+($G894*'fnd base rates'!M$110)
+($H894*'fnd base rates'!M$111)
+($I894*'fnd base rates'!M$112)
+($J894*'fnd base rates'!M$113)
+($K894*'fnd base rates'!M$114)
+($M894*'fnd base rates'!M$116)
+($N894*'fnd base rates'!M$117)
+($O894*'fnd base rates'!M$118)
+($P894*VLOOKUP($S894+12,rate_basefnd,13)))</f>
        <v>0</v>
      </c>
      <c r="AF894" s="4">
        <f t="shared" si="995"/>
        <v>34676.700729999997</v>
      </c>
      <c r="AH894" s="269">
        <f t="shared" si="996"/>
        <v>497117340</v>
      </c>
      <c r="AI894" s="4" t="str">
        <f t="shared" si="997"/>
        <v>497</v>
      </c>
      <c r="AJ894" s="2" t="str">
        <f t="shared" si="998"/>
        <v>117</v>
      </c>
      <c r="AK894" s="2" t="str">
        <f t="shared" si="999"/>
        <v>340</v>
      </c>
      <c r="AL894" s="4">
        <f t="shared" si="1000"/>
        <v>1</v>
      </c>
      <c r="AM894" s="4">
        <f t="shared" si="991"/>
        <v>3</v>
      </c>
      <c r="AN894" s="4">
        <f t="shared" si="1001"/>
        <v>34676.700729999997</v>
      </c>
      <c r="AO894" s="4">
        <f t="shared" si="1002"/>
        <v>11559</v>
      </c>
      <c r="AP894" s="4">
        <f t="shared" si="992"/>
        <v>0</v>
      </c>
      <c r="AQ894" s="4">
        <v>11559</v>
      </c>
      <c r="AW894" s="4">
        <v>11559</v>
      </c>
      <c r="AX894" s="5">
        <f t="shared" si="1003"/>
        <v>0</v>
      </c>
      <c r="AY894" s="4">
        <v>11559</v>
      </c>
      <c r="AZ894" s="5"/>
      <c r="BB894" s="5">
        <f t="shared" ref="BB894" si="1055">BC894-BA894</f>
        <v>0</v>
      </c>
    </row>
    <row r="895" spans="1:54" s="4" customFormat="1">
      <c r="A895" s="269">
        <v>497</v>
      </c>
      <c r="B895" s="2">
        <v>497117605</v>
      </c>
      <c r="C895" s="9" t="s">
        <v>261</v>
      </c>
      <c r="D895" s="14">
        <f>'fnd enro'!D895</f>
        <v>0</v>
      </c>
      <c r="E895" s="14">
        <f>'fnd enro'!E895</f>
        <v>0</v>
      </c>
      <c r="F895" s="14">
        <f>'fnd enro'!F895</f>
        <v>0</v>
      </c>
      <c r="G895" s="14">
        <f>'fnd enro'!G895</f>
        <v>0</v>
      </c>
      <c r="H895" s="14">
        <f>'fnd enro'!H895</f>
        <v>24</v>
      </c>
      <c r="I895" s="14">
        <f>'fnd enro'!I895</f>
        <v>28</v>
      </c>
      <c r="J895" s="14">
        <f>'fnd enro'!J895</f>
        <v>0</v>
      </c>
      <c r="K895" s="15">
        <f>'fnd enro'!K895</f>
        <v>2.0072000000000001</v>
      </c>
      <c r="L895" s="14">
        <f>'fnd enro'!L895</f>
        <v>0</v>
      </c>
      <c r="M895" s="14">
        <f>'fnd enro'!M895</f>
        <v>0</v>
      </c>
      <c r="N895" s="14">
        <f>'fnd enro'!N895</f>
        <v>0</v>
      </c>
      <c r="O895" s="14">
        <f>'fnd enro'!O895</f>
        <v>1</v>
      </c>
      <c r="P895" s="14">
        <f>'fnd enro'!P895</f>
        <v>16</v>
      </c>
      <c r="Q895" s="14">
        <f>'fnd enro'!R895</f>
        <v>52</v>
      </c>
      <c r="R895" s="15">
        <f t="shared" si="994"/>
        <v>1</v>
      </c>
      <c r="S895" s="14">
        <f>VALUE('fnd enro'!Q895)</f>
        <v>6</v>
      </c>
      <c r="T895" s="2"/>
      <c r="U895" s="1">
        <f>(($D895*'fnd base rates'!C$107)
+($E895*'fnd base rates'!C$108)
+($F895*'fnd base rates'!C$109)
+($G895*'fnd base rates'!C$110)
+($H895*'fnd base rates'!C$111)
+($I895*'fnd base rates'!C$112)
+($J895*'fnd base rates'!C$113)
+($K895*'fnd base rates'!C$114)
+($M895*'fnd base rates'!C$116)
+($N895*'fnd base rates'!C$117)
+($O895*'fnd base rates'!C$118)
+($P895*VLOOKUP($S895+12,rate_basefnd,3)))
*$R895</f>
        <v>29037.059992000002</v>
      </c>
      <c r="V895" s="1">
        <f>(($D895*'fnd base rates'!D$107)
+($E895*'fnd base rates'!D$108)
+($F895*'fnd base rates'!D$109)
+($G895*'fnd base rates'!D$110)
+($H895*'fnd base rates'!D$111)
+($I895*'fnd base rates'!D$112)
+($J895*'fnd base rates'!D$113)
+($K895*'fnd base rates'!D$114)
+($M895*'fnd base rates'!D$116)
+($N895*'fnd base rates'!D$117)
+($O895*'fnd base rates'!D$118)
+($P895*VLOOKUP($S895+12,rate_basefnd,4)))
*$R895</f>
        <v>44892.42</v>
      </c>
      <c r="W895" s="1">
        <f>(($D895*'fnd base rates'!E$107)
+($E895*'fnd base rates'!E$108)
+($F895*'fnd base rates'!E$109)
+($G895*'fnd base rates'!E$110)
+($H895*'fnd base rates'!E$111)
+($I895*'fnd base rates'!E$112)
+($J895*'fnd base rates'!E$113)
+($K895*'fnd base rates'!E$114)
+($M895*'fnd base rates'!E$116)
+($N895*'fnd base rates'!E$117)
+($O895*'fnd base rates'!E$118)
+($P895*VLOOKUP($S895+12,rate_basefnd,5)))
*$R895</f>
        <v>269954.29955199995</v>
      </c>
      <c r="X895" s="1">
        <f>(($D895*'fnd base rates'!F$107)
+($E895*'fnd base rates'!F$108)
+($F895*'fnd base rates'!F$109)
+($G895*'fnd base rates'!F$110)
+($H895*'fnd base rates'!F$111)
+($I895*'fnd base rates'!F$112)
+($J895*'fnd base rates'!F$113)
+($K895*'fnd base rates'!F$114)
+($M895*'fnd base rates'!F$116)
+($N895*'fnd base rates'!F$117)
+($O895*'fnd base rates'!F$118)
+($P895*VLOOKUP($S895+12,rate_basefnd,6)))
*$R895</f>
        <v>48896.193423999997</v>
      </c>
      <c r="Y895" s="1">
        <f>(($D895*'fnd base rates'!G$107)
+($E895*'fnd base rates'!G$108)
+($F895*'fnd base rates'!G$109)
+($G895*'fnd base rates'!G$110)
+($H895*'fnd base rates'!G$111)
+($I895*'fnd base rates'!G$112)
+($J895*'fnd base rates'!G$113)
+($K895*'fnd base rates'!G$114)
+($M895*'fnd base rates'!G$116)
+($N895*'fnd base rates'!G$117)
+($O895*'fnd base rates'!G$118)
+($P895*VLOOKUP($S895+12,rate_basefnd,7)))
*$R895</f>
        <v>11018.050663999999</v>
      </c>
      <c r="Z895" s="1">
        <f>(($D895*'fnd base rates'!H$107)
+($E895*'fnd base rates'!H$108)
+($F895*'fnd base rates'!H$109)
+($G895*'fnd base rates'!H$110)
+($H895*'fnd base rates'!H$111)
+($I895*'fnd base rates'!H$112)
+($J895*'fnd base rates'!H$113)
+($K895*'fnd base rates'!H$114)
+($M895*'fnd base rates'!H$116)
+($N895*'fnd base rates'!H$117)
+($O895*'fnd base rates'!H$118)
+($P895*VLOOKUP($S895+12,rate_basefnd,8)))</f>
        <v>36231.504567999997</v>
      </c>
      <c r="AA895" s="1">
        <f>(($D895*'fnd base rates'!I$107)
+($E895*'fnd base rates'!I$108)
+($F895*'fnd base rates'!I$109)
+($G895*'fnd base rates'!I$110)
+($H895*'fnd base rates'!I$111)
+($I895*'fnd base rates'!I$112)
+($J895*'fnd base rates'!I$113)
+($K895*'fnd base rates'!I$114)
+($M895*'fnd base rates'!I$116)
+($N895*'fnd base rates'!I$117)
+($O895*'fnd base rates'!I$118)
+($P895*VLOOKUP($S895+12,rate_basefnd,9)))
*$R895</f>
        <v>22655.829999999998</v>
      </c>
      <c r="AB895" s="1">
        <f>(($D895*'fnd base rates'!J$107)
+($E895*'fnd base rates'!J$108)
+($F895*'fnd base rates'!J$109)
+($G895*'fnd base rates'!J$110)
+($H895*'fnd base rates'!J$111)
+($I895*'fnd base rates'!J$112)
+($J895*'fnd base rates'!J$113)
+($K895*'fnd base rates'!J$114)
+($M895*'fnd base rates'!J$116)
+($N895*'fnd base rates'!J$117)
+($O895*'fnd base rates'!J$118)
+($P895*VLOOKUP($S895+12,rate_basefnd,10)))
*$R895</f>
        <v>32195.75</v>
      </c>
      <c r="AC895" s="1">
        <f>(($D895*'fnd base rates'!K$107)
+($E895*'fnd base rates'!K$108)
+($F895*'fnd base rates'!K$109)
+($G895*'fnd base rates'!K$110)
+($H895*'fnd base rates'!K$111)
+($I895*'fnd base rates'!K$112)
+($J895*'fnd base rates'!K$113)
+($K895*'fnd base rates'!K$114)
+($M895*'fnd base rates'!K$116)
+($N895*'fnd base rates'!K$117)
+($O895*'fnd base rates'!K$118)
+($P895*VLOOKUP($S895+12,rate_basefnd,11)))
*$R895</f>
        <v>60872.373759999995</v>
      </c>
      <c r="AD895" s="1">
        <f>(($D895*'fnd base rates'!L$107)
+($E895*'fnd base rates'!L$108)
+($F895*'fnd base rates'!L$109)
+($G895*'fnd base rates'!L$110)
+($H895*'fnd base rates'!L$111)
+($I895*'fnd base rates'!L$112)
+($J895*'fnd base rates'!L$113)
+($K895*'fnd base rates'!L$114)
+($M895*'fnd base rates'!L$116)
+($N895*'fnd base rates'!L$117)
+($O895*'fnd base rates'!L$118)
+($P895*VLOOKUP($S895+12,rate_basefnd,12)))</f>
        <v>82699.987359999999</v>
      </c>
      <c r="AE895" s="1">
        <f>(($D895*'fnd base rates'!M$107)
+($E895*'fnd base rates'!M$108)
+($F895*'fnd base rates'!M$109)
+($G895*'fnd base rates'!M$110)
+($H895*'fnd base rates'!M$111)
+($I895*'fnd base rates'!M$112)
+($J895*'fnd base rates'!M$113)
+($K895*'fnd base rates'!M$114)
+($M895*'fnd base rates'!M$116)
+($N895*'fnd base rates'!M$117)
+($O895*'fnd base rates'!M$118)
+($P895*VLOOKUP($S895+12,rate_basefnd,13)))</f>
        <v>0</v>
      </c>
      <c r="AF895" s="4">
        <f t="shared" si="995"/>
        <v>638453.46931999992</v>
      </c>
      <c r="AH895" s="269">
        <f t="shared" si="996"/>
        <v>497117605</v>
      </c>
      <c r="AI895" s="4" t="str">
        <f t="shared" si="997"/>
        <v>497</v>
      </c>
      <c r="AJ895" s="2" t="str">
        <f t="shared" si="998"/>
        <v>117</v>
      </c>
      <c r="AK895" s="2" t="str">
        <f t="shared" si="999"/>
        <v>605</v>
      </c>
      <c r="AL895" s="4">
        <f t="shared" si="1000"/>
        <v>1</v>
      </c>
      <c r="AM895" s="4">
        <f t="shared" si="991"/>
        <v>52</v>
      </c>
      <c r="AN895" s="4">
        <f t="shared" si="1001"/>
        <v>638453.46931999992</v>
      </c>
      <c r="AO895" s="4">
        <f t="shared" si="1002"/>
        <v>12278</v>
      </c>
      <c r="AP895" s="4">
        <f t="shared" si="992"/>
        <v>0</v>
      </c>
      <c r="AQ895" s="4">
        <v>12278</v>
      </c>
      <c r="AW895" s="4">
        <v>12278</v>
      </c>
      <c r="AX895" s="5">
        <f t="shared" si="1003"/>
        <v>0</v>
      </c>
      <c r="AY895" s="4">
        <v>12278</v>
      </c>
      <c r="AZ895" s="5"/>
      <c r="BB895" s="5">
        <f t="shared" ref="BB895" si="1056">BC895-BA895</f>
        <v>0</v>
      </c>
    </row>
    <row r="896" spans="1:54" s="4" customFormat="1">
      <c r="A896" s="269">
        <v>497</v>
      </c>
      <c r="B896" s="2">
        <v>497117670</v>
      </c>
      <c r="C896" s="9" t="s">
        <v>261</v>
      </c>
      <c r="D896" s="14">
        <f>'fnd enro'!D896</f>
        <v>0</v>
      </c>
      <c r="E896" s="14">
        <f>'fnd enro'!E896</f>
        <v>0</v>
      </c>
      <c r="F896" s="14">
        <f>'fnd enro'!F896</f>
        <v>0</v>
      </c>
      <c r="G896" s="14">
        <f>'fnd enro'!G896</f>
        <v>0</v>
      </c>
      <c r="H896" s="14">
        <f>'fnd enro'!H896</f>
        <v>1</v>
      </c>
      <c r="I896" s="14">
        <f>'fnd enro'!I896</f>
        <v>6</v>
      </c>
      <c r="J896" s="14">
        <f>'fnd enro'!J896</f>
        <v>0</v>
      </c>
      <c r="K896" s="15">
        <f>'fnd enro'!K896</f>
        <v>0.2702</v>
      </c>
      <c r="L896" s="14">
        <f>'fnd enro'!L896</f>
        <v>0</v>
      </c>
      <c r="M896" s="14">
        <f>'fnd enro'!M896</f>
        <v>0</v>
      </c>
      <c r="N896" s="14">
        <f>'fnd enro'!N896</f>
        <v>0</v>
      </c>
      <c r="O896" s="14">
        <f>'fnd enro'!O896</f>
        <v>0</v>
      </c>
      <c r="P896" s="14">
        <f>'fnd enro'!P896</f>
        <v>2</v>
      </c>
      <c r="Q896" s="14">
        <f>'fnd enro'!R896</f>
        <v>7</v>
      </c>
      <c r="R896" s="15">
        <f t="shared" si="994"/>
        <v>1</v>
      </c>
      <c r="S896" s="14">
        <f>VALUE('fnd enro'!Q896)</f>
        <v>6</v>
      </c>
      <c r="T896" s="2"/>
      <c r="U896" s="1">
        <f>(($D896*'fnd base rates'!C$107)
+($E896*'fnd base rates'!C$108)
+($F896*'fnd base rates'!C$109)
+($G896*'fnd base rates'!C$110)
+($H896*'fnd base rates'!C$111)
+($I896*'fnd base rates'!C$112)
+($J896*'fnd base rates'!C$113)
+($K896*'fnd base rates'!C$114)
+($M896*'fnd base rates'!C$116)
+($N896*'fnd base rates'!C$117)
+($O896*'fnd base rates'!C$118)
+($P896*VLOOKUP($S896+12,rate_basefnd,3)))
*$R896</f>
        <v>3885.4094219999997</v>
      </c>
      <c r="V896" s="1">
        <f>(($D896*'fnd base rates'!D$107)
+($E896*'fnd base rates'!D$108)
+($F896*'fnd base rates'!D$109)
+($G896*'fnd base rates'!D$110)
+($H896*'fnd base rates'!D$111)
+($I896*'fnd base rates'!D$112)
+($J896*'fnd base rates'!D$113)
+($K896*'fnd base rates'!D$114)
+($M896*'fnd base rates'!D$116)
+($N896*'fnd base rates'!D$117)
+($O896*'fnd base rates'!D$118)
+($P896*VLOOKUP($S896+12,rate_basefnd,4)))
*$R896</f>
        <v>5972.3</v>
      </c>
      <c r="W896" s="1">
        <f>(($D896*'fnd base rates'!E$107)
+($E896*'fnd base rates'!E$108)
+($F896*'fnd base rates'!E$109)
+($G896*'fnd base rates'!E$110)
+($H896*'fnd base rates'!E$111)
+($I896*'fnd base rates'!E$112)
+($J896*'fnd base rates'!E$113)
+($K896*'fnd base rates'!E$114)
+($M896*'fnd base rates'!E$116)
+($N896*'fnd base rates'!E$117)
+($O896*'fnd base rates'!E$118)
+($P896*VLOOKUP($S896+12,rate_basefnd,5)))
*$R896</f>
        <v>38953.282631999995</v>
      </c>
      <c r="X896" s="1">
        <f>(($D896*'fnd base rates'!F$107)
+($E896*'fnd base rates'!F$108)
+($F896*'fnd base rates'!F$109)
+($G896*'fnd base rates'!F$110)
+($H896*'fnd base rates'!F$111)
+($I896*'fnd base rates'!F$112)
+($J896*'fnd base rates'!F$113)
+($K896*'fnd base rates'!F$114)
+($M896*'fnd base rates'!F$116)
+($N896*'fnd base rates'!F$117)
+($O896*'fnd base rates'!F$118)
+($P896*VLOOKUP($S896+12,rate_basefnd,6)))
*$R896</f>
        <v>6316.6948840000005</v>
      </c>
      <c r="Y896" s="1">
        <f>(($D896*'fnd base rates'!G$107)
+($E896*'fnd base rates'!G$108)
+($F896*'fnd base rates'!G$109)
+($G896*'fnd base rates'!G$110)
+($H896*'fnd base rates'!G$111)
+($I896*'fnd base rates'!G$112)
+($J896*'fnd base rates'!G$113)
+($K896*'fnd base rates'!G$114)
+($M896*'fnd base rates'!G$116)
+($N896*'fnd base rates'!G$117)
+($O896*'fnd base rates'!G$118)
+($P896*VLOOKUP($S896+12,rate_basefnd,7)))
*$R896</f>
        <v>1443.8329739999999</v>
      </c>
      <c r="Z896" s="1">
        <f>(($D896*'fnd base rates'!H$107)
+($E896*'fnd base rates'!H$108)
+($F896*'fnd base rates'!H$109)
+($G896*'fnd base rates'!H$110)
+($H896*'fnd base rates'!H$111)
+($I896*'fnd base rates'!H$112)
+($J896*'fnd base rates'!H$113)
+($K896*'fnd base rates'!H$114)
+($M896*'fnd base rates'!H$116)
+($N896*'fnd base rates'!H$117)
+($O896*'fnd base rates'!H$118)
+($P896*VLOOKUP($S896+12,rate_basefnd,8)))</f>
        <v>5536.6925379999993</v>
      </c>
      <c r="AA896" s="1">
        <f>(($D896*'fnd base rates'!I$107)
+($E896*'fnd base rates'!I$108)
+($F896*'fnd base rates'!I$109)
+($G896*'fnd base rates'!I$110)
+($H896*'fnd base rates'!I$111)
+($I896*'fnd base rates'!I$112)
+($J896*'fnd base rates'!I$113)
+($K896*'fnd base rates'!I$114)
+($M896*'fnd base rates'!I$116)
+($N896*'fnd base rates'!I$117)
+($O896*'fnd base rates'!I$118)
+($P896*VLOOKUP($S896+12,rate_basefnd,9)))
*$R896</f>
        <v>3162.11</v>
      </c>
      <c r="AB896" s="1">
        <f>(($D896*'fnd base rates'!J$107)
+($E896*'fnd base rates'!J$108)
+($F896*'fnd base rates'!J$109)
+($G896*'fnd base rates'!J$110)
+($H896*'fnd base rates'!J$111)
+($I896*'fnd base rates'!J$112)
+($J896*'fnd base rates'!J$113)
+($K896*'fnd base rates'!J$114)
+($M896*'fnd base rates'!J$116)
+($N896*'fnd base rates'!J$117)
+($O896*'fnd base rates'!J$118)
+($P896*VLOOKUP($S896+12,rate_basefnd,10)))
*$R896</f>
        <v>4958.1099999999997</v>
      </c>
      <c r="AC896" s="1">
        <f>(($D896*'fnd base rates'!K$107)
+($E896*'fnd base rates'!K$108)
+($F896*'fnd base rates'!K$109)
+($G896*'fnd base rates'!K$110)
+($H896*'fnd base rates'!K$111)
+($I896*'fnd base rates'!K$112)
+($J896*'fnd base rates'!K$113)
+($K896*'fnd base rates'!K$114)
+($M896*'fnd base rates'!K$116)
+($N896*'fnd base rates'!K$117)
+($O896*'fnd base rates'!K$118)
+($P896*VLOOKUP($S896+12,rate_basefnd,11)))
*$R896</f>
        <v>8082.5191600000007</v>
      </c>
      <c r="AD896" s="1">
        <f>(($D896*'fnd base rates'!L$107)
+($E896*'fnd base rates'!L$108)
+($F896*'fnd base rates'!L$109)
+($G896*'fnd base rates'!L$110)
+($H896*'fnd base rates'!L$111)
+($I896*'fnd base rates'!L$112)
+($J896*'fnd base rates'!L$113)
+($K896*'fnd base rates'!L$114)
+($M896*'fnd base rates'!L$116)
+($N896*'fnd base rates'!L$117)
+($O896*'fnd base rates'!L$118)
+($P896*VLOOKUP($S896+12,rate_basefnd,12)))</f>
        <v>10701.116760000001</v>
      </c>
      <c r="AE896" s="1">
        <f>(($D896*'fnd base rates'!M$107)
+($E896*'fnd base rates'!M$108)
+($F896*'fnd base rates'!M$109)
+($G896*'fnd base rates'!M$110)
+($H896*'fnd base rates'!M$111)
+($I896*'fnd base rates'!M$112)
+($J896*'fnd base rates'!M$113)
+($K896*'fnd base rates'!M$114)
+($M896*'fnd base rates'!M$116)
+($N896*'fnd base rates'!M$117)
+($O896*'fnd base rates'!M$118)
+($P896*VLOOKUP($S896+12,rate_basefnd,13)))</f>
        <v>0</v>
      </c>
      <c r="AF896" s="4">
        <f t="shared" si="995"/>
        <v>89012.068369999994</v>
      </c>
      <c r="AH896" s="269">
        <f t="shared" si="996"/>
        <v>497117670</v>
      </c>
      <c r="AI896" s="4" t="str">
        <f t="shared" si="997"/>
        <v>497</v>
      </c>
      <c r="AJ896" s="2" t="str">
        <f t="shared" si="998"/>
        <v>117</v>
      </c>
      <c r="AK896" s="2" t="str">
        <f t="shared" si="999"/>
        <v>670</v>
      </c>
      <c r="AL896" s="4">
        <f t="shared" si="1000"/>
        <v>1</v>
      </c>
      <c r="AM896" s="4">
        <f t="shared" si="991"/>
        <v>7</v>
      </c>
      <c r="AN896" s="4">
        <f t="shared" si="1001"/>
        <v>89012.068369999994</v>
      </c>
      <c r="AO896" s="4">
        <f t="shared" si="1002"/>
        <v>12716</v>
      </c>
      <c r="AP896" s="4">
        <f t="shared" si="992"/>
        <v>0</v>
      </c>
      <c r="AQ896" s="4">
        <v>12716</v>
      </c>
      <c r="AW896" s="4">
        <v>12716</v>
      </c>
      <c r="AX896" s="5">
        <f t="shared" si="1003"/>
        <v>0</v>
      </c>
      <c r="AY896" s="4">
        <v>12716</v>
      </c>
      <c r="AZ896" s="5"/>
      <c r="BB896" s="5">
        <f t="shared" ref="BB896" si="1057">BC896-BA896</f>
        <v>0</v>
      </c>
    </row>
    <row r="897" spans="1:54" s="4" customFormat="1">
      <c r="A897" s="269">
        <v>497</v>
      </c>
      <c r="B897" s="2">
        <v>497117672</v>
      </c>
      <c r="C897" s="9" t="s">
        <v>261</v>
      </c>
      <c r="D897" s="14">
        <f>'fnd enro'!D897</f>
        <v>0</v>
      </c>
      <c r="E897" s="14">
        <f>'fnd enro'!E897</f>
        <v>0</v>
      </c>
      <c r="F897" s="14">
        <f>'fnd enro'!F897</f>
        <v>0</v>
      </c>
      <c r="G897" s="14">
        <f>'fnd enro'!G897</f>
        <v>0</v>
      </c>
      <c r="H897" s="14">
        <f>'fnd enro'!H897</f>
        <v>0</v>
      </c>
      <c r="I897" s="14">
        <f>'fnd enro'!I897</f>
        <v>1</v>
      </c>
      <c r="J897" s="14">
        <f>'fnd enro'!J897</f>
        <v>0</v>
      </c>
      <c r="K897" s="15">
        <f>'fnd enro'!K897</f>
        <v>3.8600000000000002E-2</v>
      </c>
      <c r="L897" s="14">
        <f>'fnd enro'!L897</f>
        <v>0</v>
      </c>
      <c r="M897" s="14">
        <f>'fnd enro'!M897</f>
        <v>0</v>
      </c>
      <c r="N897" s="14">
        <f>'fnd enro'!N897</f>
        <v>0</v>
      </c>
      <c r="O897" s="14">
        <f>'fnd enro'!O897</f>
        <v>0</v>
      </c>
      <c r="P897" s="14">
        <f>'fnd enro'!P897</f>
        <v>0</v>
      </c>
      <c r="Q897" s="14">
        <f>'fnd enro'!R897</f>
        <v>1</v>
      </c>
      <c r="R897" s="15">
        <f t="shared" si="994"/>
        <v>1</v>
      </c>
      <c r="S897" s="14">
        <f>VALUE('fnd enro'!Q897)</f>
        <v>9</v>
      </c>
      <c r="T897" s="2"/>
      <c r="U897" s="1">
        <f>(($D897*'fnd base rates'!C$107)
+($E897*'fnd base rates'!C$108)
+($F897*'fnd base rates'!C$109)
+($G897*'fnd base rates'!C$110)
+($H897*'fnd base rates'!C$111)
+($I897*'fnd base rates'!C$112)
+($J897*'fnd base rates'!C$113)
+($K897*'fnd base rates'!C$114)
+($M897*'fnd base rates'!C$116)
+($N897*'fnd base rates'!C$117)
+($O897*'fnd base rates'!C$118)
+($P897*VLOOKUP($S897+12,rate_basefnd,3)))
*$R897</f>
        <v>536.46134600000005</v>
      </c>
      <c r="V897" s="1">
        <f>(($D897*'fnd base rates'!D$107)
+($E897*'fnd base rates'!D$108)
+($F897*'fnd base rates'!D$109)
+($G897*'fnd base rates'!D$110)
+($H897*'fnd base rates'!D$111)
+($I897*'fnd base rates'!D$112)
+($J897*'fnd base rates'!D$113)
+($K897*'fnd base rates'!D$114)
+($M897*'fnd base rates'!D$116)
+($N897*'fnd base rates'!D$117)
+($O897*'fnd base rates'!D$118)
+($P897*VLOOKUP($S897+12,rate_basefnd,4)))
*$R897</f>
        <v>765.08</v>
      </c>
      <c r="W897" s="1">
        <f>(($D897*'fnd base rates'!E$107)
+($E897*'fnd base rates'!E$108)
+($F897*'fnd base rates'!E$109)
+($G897*'fnd base rates'!E$110)
+($H897*'fnd base rates'!E$111)
+($I897*'fnd base rates'!E$112)
+($J897*'fnd base rates'!E$113)
+($K897*'fnd base rates'!E$114)
+($M897*'fnd base rates'!E$116)
+($N897*'fnd base rates'!E$117)
+($O897*'fnd base rates'!E$118)
+($P897*VLOOKUP($S897+12,rate_basefnd,5)))
*$R897</f>
        <v>4912.2003759999998</v>
      </c>
      <c r="X897" s="1">
        <f>(($D897*'fnd base rates'!F$107)
+($E897*'fnd base rates'!F$108)
+($F897*'fnd base rates'!F$109)
+($G897*'fnd base rates'!F$110)
+($H897*'fnd base rates'!F$111)
+($I897*'fnd base rates'!F$112)
+($J897*'fnd base rates'!F$113)
+($K897*'fnd base rates'!F$114)
+($M897*'fnd base rates'!F$116)
+($N897*'fnd base rates'!F$117)
+($O897*'fnd base rates'!F$118)
+($P897*VLOOKUP($S897+12,rate_basefnd,6)))
*$R897</f>
        <v>886.88641200000006</v>
      </c>
      <c r="Y897" s="1">
        <f>(($D897*'fnd base rates'!G$107)
+($E897*'fnd base rates'!G$108)
+($F897*'fnd base rates'!G$109)
+($G897*'fnd base rates'!G$110)
+($H897*'fnd base rates'!G$111)
+($I897*'fnd base rates'!G$112)
+($J897*'fnd base rates'!G$113)
+($K897*'fnd base rates'!G$114)
+($M897*'fnd base rates'!G$116)
+($N897*'fnd base rates'!G$117)
+($O897*'fnd base rates'!G$118)
+($P897*VLOOKUP($S897+12,rate_basefnd,7)))
*$R897</f>
        <v>163.88328199999998</v>
      </c>
      <c r="Z897" s="1">
        <f>(($D897*'fnd base rates'!H$107)
+($E897*'fnd base rates'!H$108)
+($F897*'fnd base rates'!H$109)
+($G897*'fnd base rates'!H$110)
+($H897*'fnd base rates'!H$111)
+($I897*'fnd base rates'!H$112)
+($J897*'fnd base rates'!H$113)
+($K897*'fnd base rates'!H$114)
+($M897*'fnd base rates'!H$116)
+($N897*'fnd base rates'!H$117)
+($O897*'fnd base rates'!H$118)
+($P897*VLOOKUP($S897+12,rate_basefnd,8)))</f>
        <v>828.078934</v>
      </c>
      <c r="AA897" s="1">
        <f>(($D897*'fnd base rates'!I$107)
+($E897*'fnd base rates'!I$108)
+($F897*'fnd base rates'!I$109)
+($G897*'fnd base rates'!I$110)
+($H897*'fnd base rates'!I$111)
+($I897*'fnd base rates'!I$112)
+($J897*'fnd base rates'!I$113)
+($K897*'fnd base rates'!I$114)
+($M897*'fnd base rates'!I$116)
+($N897*'fnd base rates'!I$117)
+($O897*'fnd base rates'!I$118)
+($P897*VLOOKUP($S897+12,rate_basefnd,9)))
*$R897</f>
        <v>425.94</v>
      </c>
      <c r="AB897" s="1">
        <f>(($D897*'fnd base rates'!J$107)
+($E897*'fnd base rates'!J$108)
+($F897*'fnd base rates'!J$109)
+($G897*'fnd base rates'!J$110)
+($H897*'fnd base rates'!J$111)
+($I897*'fnd base rates'!J$112)
+($J897*'fnd base rates'!J$113)
+($K897*'fnd base rates'!J$114)
+($M897*'fnd base rates'!J$116)
+($N897*'fnd base rates'!J$117)
+($O897*'fnd base rates'!J$118)
+($P897*VLOOKUP($S897+12,rate_basefnd,10)))
*$R897</f>
        <v>573.75</v>
      </c>
      <c r="AC897" s="1">
        <f>(($D897*'fnd base rates'!K$107)
+($E897*'fnd base rates'!K$108)
+($F897*'fnd base rates'!K$109)
+($G897*'fnd base rates'!K$110)
+($H897*'fnd base rates'!K$111)
+($I897*'fnd base rates'!K$112)
+($J897*'fnd base rates'!K$113)
+($K897*'fnd base rates'!K$114)
+($M897*'fnd base rates'!K$116)
+($N897*'fnd base rates'!K$117)
+($O897*'fnd base rates'!K$118)
+($P897*VLOOKUP($S897+12,rate_basefnd,11)))
*$R897</f>
        <v>1150.05988</v>
      </c>
      <c r="AD897" s="1">
        <f>(($D897*'fnd base rates'!L$107)
+($E897*'fnd base rates'!L$108)
+($F897*'fnd base rates'!L$109)
+($G897*'fnd base rates'!L$110)
+($H897*'fnd base rates'!L$111)
+($I897*'fnd base rates'!L$112)
+($J897*'fnd base rates'!L$113)
+($K897*'fnd base rates'!L$114)
+($M897*'fnd base rates'!L$116)
+($N897*'fnd base rates'!L$117)
+($O897*'fnd base rates'!L$118)
+($P897*VLOOKUP($S897+12,rate_basefnd,12)))</f>
        <v>1369.1266800000001</v>
      </c>
      <c r="AE897" s="1">
        <f>(($D897*'fnd base rates'!M$107)
+($E897*'fnd base rates'!M$108)
+($F897*'fnd base rates'!M$109)
+($G897*'fnd base rates'!M$110)
+($H897*'fnd base rates'!M$111)
+($I897*'fnd base rates'!M$112)
+($J897*'fnd base rates'!M$113)
+($K897*'fnd base rates'!M$114)
+($M897*'fnd base rates'!M$116)
+($N897*'fnd base rates'!M$117)
+($O897*'fnd base rates'!M$118)
+($P897*VLOOKUP($S897+12,rate_basefnd,13)))</f>
        <v>0</v>
      </c>
      <c r="AF897" s="4">
        <f t="shared" si="995"/>
        <v>11611.466909999999</v>
      </c>
      <c r="AH897" s="269">
        <f t="shared" si="996"/>
        <v>497117672</v>
      </c>
      <c r="AI897" s="4" t="str">
        <f t="shared" si="997"/>
        <v>497</v>
      </c>
      <c r="AJ897" s="2" t="str">
        <f t="shared" si="998"/>
        <v>117</v>
      </c>
      <c r="AK897" s="2" t="str">
        <f t="shared" si="999"/>
        <v>672</v>
      </c>
      <c r="AL897" s="4">
        <f t="shared" si="1000"/>
        <v>1</v>
      </c>
      <c r="AM897" s="4">
        <f t="shared" si="991"/>
        <v>1</v>
      </c>
      <c r="AN897" s="4">
        <f t="shared" si="1001"/>
        <v>11611.466909999999</v>
      </c>
      <c r="AO897" s="4">
        <f t="shared" si="1002"/>
        <v>11611</v>
      </c>
      <c r="AP897" s="4">
        <f t="shared" si="992"/>
        <v>0</v>
      </c>
      <c r="AQ897" s="4">
        <v>11611</v>
      </c>
      <c r="AW897" s="4">
        <v>11611</v>
      </c>
      <c r="AX897" s="5">
        <f t="shared" si="1003"/>
        <v>0</v>
      </c>
      <c r="AY897" s="4">
        <v>11611</v>
      </c>
      <c r="AZ897" s="5"/>
      <c r="BB897" s="5">
        <f t="shared" ref="BB897" si="1058">BC897-BA897</f>
        <v>0</v>
      </c>
    </row>
    <row r="898" spans="1:54" s="4" customFormat="1">
      <c r="A898" s="269">
        <v>497</v>
      </c>
      <c r="B898" s="2">
        <v>497117674</v>
      </c>
      <c r="C898" s="9" t="s">
        <v>261</v>
      </c>
      <c r="D898" s="14">
        <f>'fnd enro'!D898</f>
        <v>0</v>
      </c>
      <c r="E898" s="14">
        <f>'fnd enro'!E898</f>
        <v>0</v>
      </c>
      <c r="F898" s="14">
        <f>'fnd enro'!F898</f>
        <v>1</v>
      </c>
      <c r="G898" s="14">
        <f>'fnd enro'!G898</f>
        <v>7</v>
      </c>
      <c r="H898" s="14">
        <f>'fnd enro'!H898</f>
        <v>1</v>
      </c>
      <c r="I898" s="14">
        <f>'fnd enro'!I898</f>
        <v>4</v>
      </c>
      <c r="J898" s="14">
        <f>'fnd enro'!J898</f>
        <v>0</v>
      </c>
      <c r="K898" s="15">
        <f>'fnd enro'!K898</f>
        <v>0.50180000000000002</v>
      </c>
      <c r="L898" s="14">
        <f>'fnd enro'!L898</f>
        <v>0</v>
      </c>
      <c r="M898" s="14">
        <f>'fnd enro'!M898</f>
        <v>0</v>
      </c>
      <c r="N898" s="14">
        <f>'fnd enro'!N898</f>
        <v>0</v>
      </c>
      <c r="O898" s="14">
        <f>'fnd enro'!O898</f>
        <v>0</v>
      </c>
      <c r="P898" s="14">
        <f>'fnd enro'!P898</f>
        <v>6</v>
      </c>
      <c r="Q898" s="14">
        <f>'fnd enro'!R898</f>
        <v>13</v>
      </c>
      <c r="R898" s="15">
        <f t="shared" si="994"/>
        <v>1</v>
      </c>
      <c r="S898" s="14">
        <f>VALUE('fnd enro'!Q898)</f>
        <v>10</v>
      </c>
      <c r="T898" s="2"/>
      <c r="U898" s="1">
        <f>(($D898*'fnd base rates'!C$107)
+($E898*'fnd base rates'!C$108)
+($F898*'fnd base rates'!C$109)
+($G898*'fnd base rates'!C$110)
+($H898*'fnd base rates'!C$111)
+($I898*'fnd base rates'!C$112)
+($J898*'fnd base rates'!C$113)
+($K898*'fnd base rates'!C$114)
+($M898*'fnd base rates'!C$116)
+($N898*'fnd base rates'!C$117)
+($O898*'fnd base rates'!C$118)
+($P898*VLOOKUP($S898+12,rate_basefnd,3)))
*$R898</f>
        <v>7449.8574980000003</v>
      </c>
      <c r="V898" s="1">
        <f>(($D898*'fnd base rates'!D$107)
+($E898*'fnd base rates'!D$108)
+($F898*'fnd base rates'!D$109)
+($G898*'fnd base rates'!D$110)
+($H898*'fnd base rates'!D$111)
+($I898*'fnd base rates'!D$112)
+($J898*'fnd base rates'!D$113)
+($K898*'fnd base rates'!D$114)
+($M898*'fnd base rates'!D$116)
+($N898*'fnd base rates'!D$117)
+($O898*'fnd base rates'!D$118)
+($P898*VLOOKUP($S898+12,rate_basefnd,4)))
*$R898</f>
        <v>12200.84</v>
      </c>
      <c r="W898" s="1">
        <f>(($D898*'fnd base rates'!E$107)
+($E898*'fnd base rates'!E$108)
+($F898*'fnd base rates'!E$109)
+($G898*'fnd base rates'!E$110)
+($H898*'fnd base rates'!E$111)
+($I898*'fnd base rates'!E$112)
+($J898*'fnd base rates'!E$113)
+($K898*'fnd base rates'!E$114)
+($M898*'fnd base rates'!E$116)
+($N898*'fnd base rates'!E$117)
+($O898*'fnd base rates'!E$118)
+($P898*VLOOKUP($S898+12,rate_basefnd,5)))
*$R898</f>
        <v>76162.414887999999</v>
      </c>
      <c r="X898" s="1">
        <f>(($D898*'fnd base rates'!F$107)
+($E898*'fnd base rates'!F$108)
+($F898*'fnd base rates'!F$109)
+($G898*'fnd base rates'!F$110)
+($H898*'fnd base rates'!F$111)
+($I898*'fnd base rates'!F$112)
+($J898*'fnd base rates'!F$113)
+($K898*'fnd base rates'!F$114)
+($M898*'fnd base rates'!F$116)
+($N898*'fnd base rates'!F$117)
+($O898*'fnd base rates'!F$118)
+($P898*VLOOKUP($S898+12,rate_basefnd,6)))
*$R898</f>
        <v>14522.493355999999</v>
      </c>
      <c r="Y898" s="1">
        <f>(($D898*'fnd base rates'!G$107)
+($E898*'fnd base rates'!G$108)
+($F898*'fnd base rates'!G$109)
+($G898*'fnd base rates'!G$110)
+($H898*'fnd base rates'!G$111)
+($I898*'fnd base rates'!G$112)
+($J898*'fnd base rates'!G$113)
+($K898*'fnd base rates'!G$114)
+($M898*'fnd base rates'!G$116)
+($N898*'fnd base rates'!G$117)
+($O898*'fnd base rates'!G$118)
+($P898*VLOOKUP($S898+12,rate_basefnd,7)))
*$R898</f>
        <v>3146.1326659999995</v>
      </c>
      <c r="Z898" s="1">
        <f>(($D898*'fnd base rates'!H$107)
+($E898*'fnd base rates'!H$108)
+($F898*'fnd base rates'!H$109)
+($G898*'fnd base rates'!H$110)
+($H898*'fnd base rates'!H$111)
+($I898*'fnd base rates'!H$112)
+($J898*'fnd base rates'!H$113)
+($K898*'fnd base rates'!H$114)
+($M898*'fnd base rates'!H$116)
+($N898*'fnd base rates'!H$117)
+($O898*'fnd base rates'!H$118)
+($P898*VLOOKUP($S898+12,rate_basefnd,8)))</f>
        <v>8186.9461420000007</v>
      </c>
      <c r="AA898" s="1">
        <f>(($D898*'fnd base rates'!I$107)
+($E898*'fnd base rates'!I$108)
+($F898*'fnd base rates'!I$109)
+($G898*'fnd base rates'!I$110)
+($H898*'fnd base rates'!I$111)
+($I898*'fnd base rates'!I$112)
+($J898*'fnd base rates'!I$113)
+($K898*'fnd base rates'!I$114)
+($M898*'fnd base rates'!I$116)
+($N898*'fnd base rates'!I$117)
+($O898*'fnd base rates'!I$118)
+($P898*VLOOKUP($S898+12,rate_basefnd,9)))
*$R898</f>
        <v>5408.55</v>
      </c>
      <c r="AB898" s="1">
        <f>(($D898*'fnd base rates'!J$107)
+($E898*'fnd base rates'!J$108)
+($F898*'fnd base rates'!J$109)
+($G898*'fnd base rates'!J$110)
+($H898*'fnd base rates'!J$111)
+($I898*'fnd base rates'!J$112)
+($J898*'fnd base rates'!J$113)
+($K898*'fnd base rates'!J$114)
+($M898*'fnd base rates'!J$116)
+($N898*'fnd base rates'!J$117)
+($O898*'fnd base rates'!J$118)
+($P898*VLOOKUP($S898+12,rate_basefnd,10)))
*$R898</f>
        <v>8342.9500000000007</v>
      </c>
      <c r="AC898" s="1">
        <f>(($D898*'fnd base rates'!K$107)
+($E898*'fnd base rates'!K$108)
+($F898*'fnd base rates'!K$109)
+($G898*'fnd base rates'!K$110)
+($H898*'fnd base rates'!K$111)
+($I898*'fnd base rates'!K$112)
+($J898*'fnd base rates'!K$113)
+($K898*'fnd base rates'!K$114)
+($M898*'fnd base rates'!K$116)
+($N898*'fnd base rates'!K$117)
+($O898*'fnd base rates'!K$118)
+($P898*VLOOKUP($S898+12,rate_basefnd,11)))
*$R898</f>
        <v>14584.078439999999</v>
      </c>
      <c r="AD898" s="1">
        <f>(($D898*'fnd base rates'!L$107)
+($E898*'fnd base rates'!L$108)
+($F898*'fnd base rates'!L$109)
+($G898*'fnd base rates'!L$110)
+($H898*'fnd base rates'!L$111)
+($I898*'fnd base rates'!L$112)
+($J898*'fnd base rates'!L$113)
+($K898*'fnd base rates'!L$114)
+($M898*'fnd base rates'!L$116)
+($N898*'fnd base rates'!L$117)
+($O898*'fnd base rates'!L$118)
+($P898*VLOOKUP($S898+12,rate_basefnd,12)))</f>
        <v>22118.60684</v>
      </c>
      <c r="AE898" s="1">
        <f>(($D898*'fnd base rates'!M$107)
+($E898*'fnd base rates'!M$108)
+($F898*'fnd base rates'!M$109)
+($G898*'fnd base rates'!M$110)
+($H898*'fnd base rates'!M$111)
+($I898*'fnd base rates'!M$112)
+($J898*'fnd base rates'!M$113)
+($K898*'fnd base rates'!M$114)
+($M898*'fnd base rates'!M$116)
+($N898*'fnd base rates'!M$117)
+($O898*'fnd base rates'!M$118)
+($P898*VLOOKUP($S898+12,rate_basefnd,13)))</f>
        <v>0</v>
      </c>
      <c r="AF898" s="4">
        <f t="shared" si="995"/>
        <v>172122.86983000001</v>
      </c>
      <c r="AH898" s="269">
        <f t="shared" si="996"/>
        <v>497117674</v>
      </c>
      <c r="AI898" s="4" t="str">
        <f t="shared" si="997"/>
        <v>497</v>
      </c>
      <c r="AJ898" s="2" t="str">
        <f t="shared" si="998"/>
        <v>117</v>
      </c>
      <c r="AK898" s="2" t="str">
        <f t="shared" si="999"/>
        <v>674</v>
      </c>
      <c r="AL898" s="4">
        <f t="shared" si="1000"/>
        <v>1</v>
      </c>
      <c r="AM898" s="4">
        <f t="shared" si="991"/>
        <v>13</v>
      </c>
      <c r="AN898" s="4">
        <f t="shared" si="1001"/>
        <v>172122.86983000001</v>
      </c>
      <c r="AO898" s="4">
        <f t="shared" si="1002"/>
        <v>13240</v>
      </c>
      <c r="AP898" s="4">
        <f t="shared" si="992"/>
        <v>0</v>
      </c>
      <c r="AQ898" s="4">
        <v>13240</v>
      </c>
      <c r="AW898" s="4">
        <v>13240</v>
      </c>
      <c r="AX898" s="5">
        <f t="shared" si="1003"/>
        <v>0</v>
      </c>
      <c r="AY898" s="4">
        <v>13240</v>
      </c>
      <c r="AZ898" s="5"/>
      <c r="BB898" s="5">
        <f t="shared" ref="BB898" si="1059">BC898-BA898</f>
        <v>0</v>
      </c>
    </row>
    <row r="899" spans="1:54" s="4" customFormat="1">
      <c r="A899" s="269">
        <v>497</v>
      </c>
      <c r="B899" s="2">
        <v>497117680</v>
      </c>
      <c r="C899" s="9" t="s">
        <v>261</v>
      </c>
      <c r="D899" s="14">
        <f>'fnd enro'!D899</f>
        <v>0</v>
      </c>
      <c r="E899" s="14">
        <f>'fnd enro'!E899</f>
        <v>0</v>
      </c>
      <c r="F899" s="14">
        <f>'fnd enro'!F899</f>
        <v>1</v>
      </c>
      <c r="G899" s="14">
        <f>'fnd enro'!G899</f>
        <v>1</v>
      </c>
      <c r="H899" s="14">
        <f>'fnd enro'!H899</f>
        <v>3</v>
      </c>
      <c r="I899" s="14">
        <f>'fnd enro'!I899</f>
        <v>0</v>
      </c>
      <c r="J899" s="14">
        <f>'fnd enro'!J899</f>
        <v>0</v>
      </c>
      <c r="K899" s="15">
        <f>'fnd enro'!K899</f>
        <v>0.193</v>
      </c>
      <c r="L899" s="14">
        <f>'fnd enro'!L899</f>
        <v>0</v>
      </c>
      <c r="M899" s="14">
        <f>'fnd enro'!M899</f>
        <v>0</v>
      </c>
      <c r="N899" s="14">
        <f>'fnd enro'!N899</f>
        <v>0</v>
      </c>
      <c r="O899" s="14">
        <f>'fnd enro'!O899</f>
        <v>0</v>
      </c>
      <c r="P899" s="14">
        <f>'fnd enro'!P899</f>
        <v>2</v>
      </c>
      <c r="Q899" s="14">
        <f>'fnd enro'!R899</f>
        <v>5</v>
      </c>
      <c r="R899" s="15">
        <f t="shared" si="994"/>
        <v>1</v>
      </c>
      <c r="S899" s="14">
        <f>VALUE('fnd enro'!Q899)</f>
        <v>5</v>
      </c>
      <c r="T899" s="2"/>
      <c r="U899" s="1">
        <f>(($D899*'fnd base rates'!C$107)
+($E899*'fnd base rates'!C$108)
+($F899*'fnd base rates'!C$109)
+($G899*'fnd base rates'!C$110)
+($H899*'fnd base rates'!C$111)
+($I899*'fnd base rates'!C$112)
+($J899*'fnd base rates'!C$113)
+($K899*'fnd base rates'!C$114)
+($M899*'fnd base rates'!C$116)
+($N899*'fnd base rates'!C$117)
+($O899*'fnd base rates'!C$118)
+($P899*VLOOKUP($S899+12,rate_basefnd,3)))
*$R899</f>
        <v>2802.04673</v>
      </c>
      <c r="V899" s="1">
        <f>(($D899*'fnd base rates'!D$107)
+($E899*'fnd base rates'!D$108)
+($F899*'fnd base rates'!D$109)
+($G899*'fnd base rates'!D$110)
+($H899*'fnd base rates'!D$111)
+($I899*'fnd base rates'!D$112)
+($J899*'fnd base rates'!D$113)
+($K899*'fnd base rates'!D$114)
+($M899*'fnd base rates'!D$116)
+($N899*'fnd base rates'!D$117)
+($O899*'fnd base rates'!D$118)
+($P899*VLOOKUP($S899+12,rate_basefnd,4)))
*$R899</f>
        <v>4392.72</v>
      </c>
      <c r="W899" s="1">
        <f>(($D899*'fnd base rates'!E$107)
+($E899*'fnd base rates'!E$108)
+($F899*'fnd base rates'!E$109)
+($G899*'fnd base rates'!E$110)
+($H899*'fnd base rates'!E$111)
+($I899*'fnd base rates'!E$112)
+($J899*'fnd base rates'!E$113)
+($K899*'fnd base rates'!E$114)
+($M899*'fnd base rates'!E$116)
+($N899*'fnd base rates'!E$117)
+($O899*'fnd base rates'!E$118)
+($P899*VLOOKUP($S899+12,rate_basefnd,5)))
*$R899</f>
        <v>23677.57188</v>
      </c>
      <c r="X899" s="1">
        <f>(($D899*'fnd base rates'!F$107)
+($E899*'fnd base rates'!F$108)
+($F899*'fnd base rates'!F$109)
+($G899*'fnd base rates'!F$110)
+($H899*'fnd base rates'!F$111)
+($I899*'fnd base rates'!F$112)
+($J899*'fnd base rates'!F$113)
+($K899*'fnd base rates'!F$114)
+($M899*'fnd base rates'!F$116)
+($N899*'fnd base rates'!F$117)
+($O899*'fnd base rates'!F$118)
+($P899*VLOOKUP($S899+12,rate_basefnd,6)))
*$R899</f>
        <v>5481.0220600000002</v>
      </c>
      <c r="Y899" s="1">
        <f>(($D899*'fnd base rates'!G$107)
+($E899*'fnd base rates'!G$108)
+($F899*'fnd base rates'!G$109)
+($G899*'fnd base rates'!G$110)
+($H899*'fnd base rates'!G$111)
+($I899*'fnd base rates'!G$112)
+($J899*'fnd base rates'!G$113)
+($K899*'fnd base rates'!G$114)
+($M899*'fnd base rates'!G$116)
+($N899*'fnd base rates'!G$117)
+($O899*'fnd base rates'!G$118)
+($P899*VLOOKUP($S899+12,rate_basefnd,7)))
*$R899</f>
        <v>1087.6264100000001</v>
      </c>
      <c r="Z899" s="1">
        <f>(($D899*'fnd base rates'!H$107)
+($E899*'fnd base rates'!H$108)
+($F899*'fnd base rates'!H$109)
+($G899*'fnd base rates'!H$110)
+($H899*'fnd base rates'!H$111)
+($I899*'fnd base rates'!H$112)
+($J899*'fnd base rates'!H$113)
+($K899*'fnd base rates'!H$114)
+($M899*'fnd base rates'!H$116)
+($N899*'fnd base rates'!H$117)
+($O899*'fnd base rates'!H$118)
+($P899*VLOOKUP($S899+12,rate_basefnd,8)))</f>
        <v>2658.3746700000002</v>
      </c>
      <c r="AA899" s="1">
        <f>(($D899*'fnd base rates'!I$107)
+($E899*'fnd base rates'!I$108)
+($F899*'fnd base rates'!I$109)
+($G899*'fnd base rates'!I$110)
+($H899*'fnd base rates'!I$111)
+($I899*'fnd base rates'!I$112)
+($J899*'fnd base rates'!I$113)
+($K899*'fnd base rates'!I$114)
+($M899*'fnd base rates'!I$116)
+($N899*'fnd base rates'!I$117)
+($O899*'fnd base rates'!I$118)
+($P899*VLOOKUP($S899+12,rate_basefnd,9)))
*$R899</f>
        <v>1925.03</v>
      </c>
      <c r="AB899" s="1">
        <f>(($D899*'fnd base rates'!J$107)
+($E899*'fnd base rates'!J$108)
+($F899*'fnd base rates'!J$109)
+($G899*'fnd base rates'!J$110)
+($H899*'fnd base rates'!J$111)
+($I899*'fnd base rates'!J$112)
+($J899*'fnd base rates'!J$113)
+($K899*'fnd base rates'!J$114)
+($M899*'fnd base rates'!J$116)
+($N899*'fnd base rates'!J$117)
+($O899*'fnd base rates'!J$118)
+($P899*VLOOKUP($S899+12,rate_basefnd,10)))
*$R899</f>
        <v>2165.63</v>
      </c>
      <c r="AC899" s="1">
        <f>(($D899*'fnd base rates'!K$107)
+($E899*'fnd base rates'!K$108)
+($F899*'fnd base rates'!K$109)
+($G899*'fnd base rates'!K$110)
+($H899*'fnd base rates'!K$111)
+($I899*'fnd base rates'!K$112)
+($J899*'fnd base rates'!K$113)
+($K899*'fnd base rates'!K$114)
+($M899*'fnd base rates'!K$116)
+($N899*'fnd base rates'!K$117)
+($O899*'fnd base rates'!K$118)
+($P899*VLOOKUP($S899+12,rate_basefnd,11)))
*$R899</f>
        <v>5746.8993999999993</v>
      </c>
      <c r="AD899" s="1">
        <f>(($D899*'fnd base rates'!L$107)
+($E899*'fnd base rates'!L$108)
+($F899*'fnd base rates'!L$109)
+($G899*'fnd base rates'!L$110)
+($H899*'fnd base rates'!L$111)
+($I899*'fnd base rates'!L$112)
+($J899*'fnd base rates'!L$113)
+($K899*'fnd base rates'!L$114)
+($M899*'fnd base rates'!L$116)
+($N899*'fnd base rates'!L$117)
+($O899*'fnd base rates'!L$118)
+($P899*VLOOKUP($S899+12,rate_basefnd,12)))</f>
        <v>8325.5734000000011</v>
      </c>
      <c r="AE899" s="1">
        <f>(($D899*'fnd base rates'!M$107)
+($E899*'fnd base rates'!M$108)
+($F899*'fnd base rates'!M$109)
+($G899*'fnd base rates'!M$110)
+($H899*'fnd base rates'!M$111)
+($I899*'fnd base rates'!M$112)
+($J899*'fnd base rates'!M$113)
+($K899*'fnd base rates'!M$114)
+($M899*'fnd base rates'!M$116)
+($N899*'fnd base rates'!M$117)
+($O899*'fnd base rates'!M$118)
+($P899*VLOOKUP($S899+12,rate_basefnd,13)))</f>
        <v>0</v>
      </c>
      <c r="AF899" s="4">
        <f t="shared" si="995"/>
        <v>58262.494549999996</v>
      </c>
      <c r="AH899" s="269">
        <f t="shared" si="996"/>
        <v>497117680</v>
      </c>
      <c r="AI899" s="4" t="str">
        <f t="shared" si="997"/>
        <v>497</v>
      </c>
      <c r="AJ899" s="2" t="str">
        <f t="shared" si="998"/>
        <v>117</v>
      </c>
      <c r="AK899" s="2" t="str">
        <f t="shared" si="999"/>
        <v>680</v>
      </c>
      <c r="AL899" s="4">
        <f t="shared" si="1000"/>
        <v>1</v>
      </c>
      <c r="AM899" s="4">
        <f t="shared" si="991"/>
        <v>5</v>
      </c>
      <c r="AN899" s="4">
        <f t="shared" si="1001"/>
        <v>58262.494549999996</v>
      </c>
      <c r="AO899" s="4">
        <f t="shared" si="1002"/>
        <v>11652</v>
      </c>
      <c r="AP899" s="4">
        <f t="shared" si="992"/>
        <v>0</v>
      </c>
      <c r="AQ899" s="4">
        <v>11652</v>
      </c>
      <c r="AW899" s="4">
        <v>11652</v>
      </c>
      <c r="AX899" s="5">
        <f t="shared" si="1003"/>
        <v>0</v>
      </c>
      <c r="AY899" s="4">
        <v>11652</v>
      </c>
      <c r="AZ899" s="5"/>
      <c r="BB899" s="5">
        <f t="shared" ref="BB899" si="1060">BC899-BA899</f>
        <v>0</v>
      </c>
    </row>
    <row r="900" spans="1:54" s="4" customFormat="1">
      <c r="A900" s="269">
        <v>497</v>
      </c>
      <c r="B900" s="2">
        <v>497117683</v>
      </c>
      <c r="C900" s="9" t="s">
        <v>261</v>
      </c>
      <c r="D900" s="14">
        <f>'fnd enro'!D900</f>
        <v>0</v>
      </c>
      <c r="E900" s="14">
        <f>'fnd enro'!E900</f>
        <v>0</v>
      </c>
      <c r="F900" s="14">
        <f>'fnd enro'!F900</f>
        <v>0</v>
      </c>
      <c r="G900" s="14">
        <f>'fnd enro'!G900</f>
        <v>0</v>
      </c>
      <c r="H900" s="14">
        <f>'fnd enro'!H900</f>
        <v>1</v>
      </c>
      <c r="I900" s="14">
        <f>'fnd enro'!I900</f>
        <v>3</v>
      </c>
      <c r="J900" s="14">
        <f>'fnd enro'!J900</f>
        <v>0</v>
      </c>
      <c r="K900" s="15">
        <f>'fnd enro'!K900</f>
        <v>0.15440000000000001</v>
      </c>
      <c r="L900" s="14">
        <f>'fnd enro'!L900</f>
        <v>0</v>
      </c>
      <c r="M900" s="14">
        <f>'fnd enro'!M900</f>
        <v>0</v>
      </c>
      <c r="N900" s="14">
        <f>'fnd enro'!N900</f>
        <v>0</v>
      </c>
      <c r="O900" s="14">
        <f>'fnd enro'!O900</f>
        <v>0</v>
      </c>
      <c r="P900" s="14">
        <f>'fnd enro'!P900</f>
        <v>2</v>
      </c>
      <c r="Q900" s="14">
        <f>'fnd enro'!R900</f>
        <v>4</v>
      </c>
      <c r="R900" s="15">
        <f t="shared" si="994"/>
        <v>1</v>
      </c>
      <c r="S900" s="14">
        <f>VALUE('fnd enro'!Q900)</f>
        <v>5</v>
      </c>
      <c r="T900" s="2"/>
      <c r="U900" s="1">
        <f>(($D900*'fnd base rates'!C$107)
+($E900*'fnd base rates'!C$108)
+($F900*'fnd base rates'!C$109)
+($G900*'fnd base rates'!C$110)
+($H900*'fnd base rates'!C$111)
+($I900*'fnd base rates'!C$112)
+($J900*'fnd base rates'!C$113)
+($K900*'fnd base rates'!C$114)
+($M900*'fnd base rates'!C$116)
+($N900*'fnd base rates'!C$117)
+($O900*'fnd base rates'!C$118)
+($P900*VLOOKUP($S900+12,rate_basefnd,3)))
*$R900</f>
        <v>2265.585384</v>
      </c>
      <c r="V900" s="1">
        <f>(($D900*'fnd base rates'!D$107)
+($E900*'fnd base rates'!D$108)
+($F900*'fnd base rates'!D$109)
+($G900*'fnd base rates'!D$110)
+($H900*'fnd base rates'!D$111)
+($I900*'fnd base rates'!D$112)
+($J900*'fnd base rates'!D$113)
+($K900*'fnd base rates'!D$114)
+($M900*'fnd base rates'!D$116)
+($N900*'fnd base rates'!D$117)
+($O900*'fnd base rates'!D$118)
+($P900*VLOOKUP($S900+12,rate_basefnd,4)))
*$R900</f>
        <v>3627.6400000000003</v>
      </c>
      <c r="W900" s="1">
        <f>(($D900*'fnd base rates'!E$107)
+($E900*'fnd base rates'!E$108)
+($F900*'fnd base rates'!E$109)
+($G900*'fnd base rates'!E$110)
+($H900*'fnd base rates'!E$111)
+($I900*'fnd base rates'!E$112)
+($J900*'fnd base rates'!E$113)
+($K900*'fnd base rates'!E$114)
+($M900*'fnd base rates'!E$116)
+($N900*'fnd base rates'!E$117)
+($O900*'fnd base rates'!E$118)
+($P900*VLOOKUP($S900+12,rate_basefnd,5)))
*$R900</f>
        <v>23734.301503999999</v>
      </c>
      <c r="X900" s="1">
        <f>(($D900*'fnd base rates'!F$107)
+($E900*'fnd base rates'!F$108)
+($F900*'fnd base rates'!F$109)
+($G900*'fnd base rates'!F$110)
+($H900*'fnd base rates'!F$111)
+($I900*'fnd base rates'!F$112)
+($J900*'fnd base rates'!F$113)
+($K900*'fnd base rates'!F$114)
+($M900*'fnd base rates'!F$116)
+($N900*'fnd base rates'!F$117)
+($O900*'fnd base rates'!F$118)
+($P900*VLOOKUP($S900+12,rate_basefnd,6)))
*$R900</f>
        <v>3656.035648</v>
      </c>
      <c r="Y900" s="1">
        <f>(($D900*'fnd base rates'!G$107)
+($E900*'fnd base rates'!G$108)
+($F900*'fnd base rates'!G$109)
+($G900*'fnd base rates'!G$110)
+($H900*'fnd base rates'!G$111)
+($I900*'fnd base rates'!G$112)
+($J900*'fnd base rates'!G$113)
+($K900*'fnd base rates'!G$114)
+($M900*'fnd base rates'!G$116)
+($N900*'fnd base rates'!G$117)
+($O900*'fnd base rates'!G$118)
+($P900*VLOOKUP($S900+12,rate_basefnd,7)))
*$R900</f>
        <v>928.80312800000002</v>
      </c>
      <c r="Z900" s="1">
        <f>(($D900*'fnd base rates'!H$107)
+($E900*'fnd base rates'!H$108)
+($F900*'fnd base rates'!H$109)
+($G900*'fnd base rates'!H$110)
+($H900*'fnd base rates'!H$111)
+($I900*'fnd base rates'!H$112)
+($J900*'fnd base rates'!H$113)
+($K900*'fnd base rates'!H$114)
+($M900*'fnd base rates'!H$116)
+($N900*'fnd base rates'!H$117)
+($O900*'fnd base rates'!H$118)
+($P900*VLOOKUP($S900+12,rate_basefnd,8)))</f>
        <v>3048.855736</v>
      </c>
      <c r="AA900" s="1">
        <f>(($D900*'fnd base rates'!I$107)
+($E900*'fnd base rates'!I$108)
+($F900*'fnd base rates'!I$109)
+($G900*'fnd base rates'!I$110)
+($H900*'fnd base rates'!I$111)
+($I900*'fnd base rates'!I$112)
+($J900*'fnd base rates'!I$113)
+($K900*'fnd base rates'!I$114)
+($M900*'fnd base rates'!I$116)
+($N900*'fnd base rates'!I$117)
+($O900*'fnd base rates'!I$118)
+($P900*VLOOKUP($S900+12,rate_basefnd,9)))
*$R900</f>
        <v>1864.77</v>
      </c>
      <c r="AB900" s="1">
        <f>(($D900*'fnd base rates'!J$107)
+($E900*'fnd base rates'!J$108)
+($F900*'fnd base rates'!J$109)
+($G900*'fnd base rates'!J$110)
+($H900*'fnd base rates'!J$111)
+($I900*'fnd base rates'!J$112)
+($J900*'fnd base rates'!J$113)
+($K900*'fnd base rates'!J$114)
+($M900*'fnd base rates'!J$116)
+($N900*'fnd base rates'!J$117)
+($O900*'fnd base rates'!J$118)
+($P900*VLOOKUP($S900+12,rate_basefnd,10)))
*$R900</f>
        <v>3135.38</v>
      </c>
      <c r="AC900" s="1">
        <f>(($D900*'fnd base rates'!K$107)
+($E900*'fnd base rates'!K$108)
+($F900*'fnd base rates'!K$109)
+($G900*'fnd base rates'!K$110)
+($H900*'fnd base rates'!K$111)
+($I900*'fnd base rates'!K$112)
+($J900*'fnd base rates'!K$113)
+($K900*'fnd base rates'!K$114)
+($M900*'fnd base rates'!K$116)
+($N900*'fnd base rates'!K$117)
+($O900*'fnd base rates'!K$118)
+($P900*VLOOKUP($S900+12,rate_basefnd,11)))
*$R900</f>
        <v>4632.3395200000004</v>
      </c>
      <c r="AD900" s="1">
        <f>(($D900*'fnd base rates'!L$107)
+($E900*'fnd base rates'!L$108)
+($F900*'fnd base rates'!L$109)
+($G900*'fnd base rates'!L$110)
+($H900*'fnd base rates'!L$111)
+($I900*'fnd base rates'!L$112)
+($J900*'fnd base rates'!L$113)
+($K900*'fnd base rates'!L$114)
+($M900*'fnd base rates'!L$116)
+($N900*'fnd base rates'!L$117)
+($O900*'fnd base rates'!L$118)
+($P900*VLOOKUP($S900+12,rate_basefnd,12)))</f>
        <v>6515.7167200000004</v>
      </c>
      <c r="AE900" s="1">
        <f>(($D900*'fnd base rates'!M$107)
+($E900*'fnd base rates'!M$108)
+($F900*'fnd base rates'!M$109)
+($G900*'fnd base rates'!M$110)
+($H900*'fnd base rates'!M$111)
+($I900*'fnd base rates'!M$112)
+($J900*'fnd base rates'!M$113)
+($K900*'fnd base rates'!M$114)
+($M900*'fnd base rates'!M$116)
+($N900*'fnd base rates'!M$117)
+($O900*'fnd base rates'!M$118)
+($P900*VLOOKUP($S900+12,rate_basefnd,13)))</f>
        <v>0</v>
      </c>
      <c r="AF900" s="4">
        <f t="shared" si="995"/>
        <v>53409.427639999994</v>
      </c>
      <c r="AH900" s="269">
        <f t="shared" si="996"/>
        <v>497117683</v>
      </c>
      <c r="AI900" s="4" t="str">
        <f t="shared" si="997"/>
        <v>497</v>
      </c>
      <c r="AJ900" s="2" t="str">
        <f t="shared" si="998"/>
        <v>117</v>
      </c>
      <c r="AK900" s="2" t="str">
        <f t="shared" si="999"/>
        <v>683</v>
      </c>
      <c r="AL900" s="4">
        <f t="shared" si="1000"/>
        <v>1</v>
      </c>
      <c r="AM900" s="4">
        <f t="shared" si="991"/>
        <v>4</v>
      </c>
      <c r="AN900" s="4">
        <f t="shared" si="1001"/>
        <v>53409.427639999994</v>
      </c>
      <c r="AO900" s="4">
        <f t="shared" si="1002"/>
        <v>13352</v>
      </c>
      <c r="AP900" s="4">
        <f t="shared" si="992"/>
        <v>0</v>
      </c>
      <c r="AQ900" s="4">
        <v>13352</v>
      </c>
      <c r="AW900" s="4">
        <v>13352</v>
      </c>
      <c r="AX900" s="5">
        <f t="shared" si="1003"/>
        <v>0</v>
      </c>
      <c r="AY900" s="4">
        <v>13352</v>
      </c>
      <c r="AZ900" s="5"/>
      <c r="BB900" s="5">
        <f t="shared" ref="BB900" si="1061">BC900-BA900</f>
        <v>0</v>
      </c>
    </row>
    <row r="901" spans="1:54" s="4" customFormat="1">
      <c r="A901" s="269">
        <v>497</v>
      </c>
      <c r="B901" s="2">
        <v>497117750</v>
      </c>
      <c r="C901" s="9" t="s">
        <v>261</v>
      </c>
      <c r="D901" s="14">
        <f>'fnd enro'!D901</f>
        <v>0</v>
      </c>
      <c r="E901" s="14">
        <f>'fnd enro'!E901</f>
        <v>0</v>
      </c>
      <c r="F901" s="14">
        <f>'fnd enro'!F901</f>
        <v>0</v>
      </c>
      <c r="G901" s="14">
        <f>'fnd enro'!G901</f>
        <v>0</v>
      </c>
      <c r="H901" s="14">
        <f>'fnd enro'!H901</f>
        <v>1</v>
      </c>
      <c r="I901" s="14">
        <f>'fnd enro'!I901</f>
        <v>1</v>
      </c>
      <c r="J901" s="14">
        <f>'fnd enro'!J901</f>
        <v>0</v>
      </c>
      <c r="K901" s="15">
        <f>'fnd enro'!K901</f>
        <v>7.7200000000000005E-2</v>
      </c>
      <c r="L901" s="14">
        <f>'fnd enro'!L901</f>
        <v>0</v>
      </c>
      <c r="M901" s="14">
        <f>'fnd enro'!M901</f>
        <v>0</v>
      </c>
      <c r="N901" s="14">
        <f>'fnd enro'!N901</f>
        <v>0</v>
      </c>
      <c r="O901" s="14">
        <f>'fnd enro'!O901</f>
        <v>0</v>
      </c>
      <c r="P901" s="14">
        <f>'fnd enro'!P901</f>
        <v>0</v>
      </c>
      <c r="Q901" s="14">
        <f>'fnd enro'!R901</f>
        <v>2</v>
      </c>
      <c r="R901" s="15">
        <f t="shared" si="994"/>
        <v>1</v>
      </c>
      <c r="S901" s="14">
        <f>VALUE('fnd enro'!Q901)</f>
        <v>7</v>
      </c>
      <c r="T901" s="2"/>
      <c r="U901" s="1">
        <f>(($D901*'fnd base rates'!C$107)
+($E901*'fnd base rates'!C$108)
+($F901*'fnd base rates'!C$109)
+($G901*'fnd base rates'!C$110)
+($H901*'fnd base rates'!C$111)
+($I901*'fnd base rates'!C$112)
+($J901*'fnd base rates'!C$113)
+($K901*'fnd base rates'!C$114)
+($M901*'fnd base rates'!C$116)
+($N901*'fnd base rates'!C$117)
+($O901*'fnd base rates'!C$118)
+($P901*VLOOKUP($S901+12,rate_basefnd,3)))
*$R901</f>
        <v>1072.9226920000001</v>
      </c>
      <c r="V901" s="1">
        <f>(($D901*'fnd base rates'!D$107)
+($E901*'fnd base rates'!D$108)
+($F901*'fnd base rates'!D$109)
+($G901*'fnd base rates'!D$110)
+($H901*'fnd base rates'!D$111)
+($I901*'fnd base rates'!D$112)
+($J901*'fnd base rates'!D$113)
+($K901*'fnd base rates'!D$114)
+($M901*'fnd base rates'!D$116)
+($N901*'fnd base rates'!D$117)
+($O901*'fnd base rates'!D$118)
+($P901*VLOOKUP($S901+12,rate_basefnd,4)))
*$R901</f>
        <v>1530.16</v>
      </c>
      <c r="W901" s="1">
        <f>(($D901*'fnd base rates'!E$107)
+($E901*'fnd base rates'!E$108)
+($F901*'fnd base rates'!E$109)
+($G901*'fnd base rates'!E$110)
+($H901*'fnd base rates'!E$111)
+($I901*'fnd base rates'!E$112)
+($J901*'fnd base rates'!E$113)
+($K901*'fnd base rates'!E$114)
+($M901*'fnd base rates'!E$116)
+($N901*'fnd base rates'!E$117)
+($O901*'fnd base rates'!E$118)
+($P901*VLOOKUP($S901+12,rate_basefnd,5)))
*$R901</f>
        <v>8371.6807520000002</v>
      </c>
      <c r="X901" s="1">
        <f>(($D901*'fnd base rates'!F$107)
+($E901*'fnd base rates'!F$108)
+($F901*'fnd base rates'!F$109)
+($G901*'fnd base rates'!F$110)
+($H901*'fnd base rates'!F$111)
+($I901*'fnd base rates'!F$112)
+($J901*'fnd base rates'!F$113)
+($K901*'fnd base rates'!F$114)
+($M901*'fnd base rates'!F$116)
+($N901*'fnd base rates'!F$117)
+($O901*'fnd base rates'!F$118)
+($P901*VLOOKUP($S901+12,rate_basefnd,6)))
*$R901</f>
        <v>1882.2628240000001</v>
      </c>
      <c r="Y901" s="1">
        <f>(($D901*'fnd base rates'!G$107)
+($E901*'fnd base rates'!G$108)
+($F901*'fnd base rates'!G$109)
+($G901*'fnd base rates'!G$110)
+($H901*'fnd base rates'!G$111)
+($I901*'fnd base rates'!G$112)
+($J901*'fnd base rates'!G$113)
+($K901*'fnd base rates'!G$114)
+($M901*'fnd base rates'!G$116)
+($N901*'fnd base rates'!G$117)
+($O901*'fnd base rates'!G$118)
+($P901*VLOOKUP($S901+12,rate_basefnd,7)))
*$R901</f>
        <v>332.33656399999995</v>
      </c>
      <c r="Z901" s="1">
        <f>(($D901*'fnd base rates'!H$107)
+($E901*'fnd base rates'!H$108)
+($F901*'fnd base rates'!H$109)
+($G901*'fnd base rates'!H$110)
+($H901*'fnd base rates'!H$111)
+($I901*'fnd base rates'!H$112)
+($J901*'fnd base rates'!H$113)
+($K901*'fnd base rates'!H$114)
+($M901*'fnd base rates'!H$116)
+($N901*'fnd base rates'!H$117)
+($O901*'fnd base rates'!H$118)
+($P901*VLOOKUP($S901+12,rate_basefnd,8)))</f>
        <v>1351.5178679999999</v>
      </c>
      <c r="AA901" s="1">
        <f>(($D901*'fnd base rates'!I$107)
+($E901*'fnd base rates'!I$108)
+($F901*'fnd base rates'!I$109)
+($G901*'fnd base rates'!I$110)
+($H901*'fnd base rates'!I$111)
+($I901*'fnd base rates'!I$112)
+($J901*'fnd base rates'!I$113)
+($K901*'fnd base rates'!I$114)
+($M901*'fnd base rates'!I$116)
+($N901*'fnd base rates'!I$117)
+($O901*'fnd base rates'!I$118)
+($P901*VLOOKUP($S901+12,rate_basefnd,9)))
*$R901</f>
        <v>788.63</v>
      </c>
      <c r="AB901" s="1">
        <f>(($D901*'fnd base rates'!J$107)
+($E901*'fnd base rates'!J$108)
+($F901*'fnd base rates'!J$109)
+($G901*'fnd base rates'!J$110)
+($H901*'fnd base rates'!J$111)
+($I901*'fnd base rates'!J$112)
+($J901*'fnd base rates'!J$113)
+($K901*'fnd base rates'!J$114)
+($M901*'fnd base rates'!J$116)
+($N901*'fnd base rates'!J$117)
+($O901*'fnd base rates'!J$118)
+($P901*VLOOKUP($S901+12,rate_basefnd,10)))
*$R901</f>
        <v>822.56</v>
      </c>
      <c r="AC901" s="1">
        <f>(($D901*'fnd base rates'!K$107)
+($E901*'fnd base rates'!K$108)
+($F901*'fnd base rates'!K$109)
+($G901*'fnd base rates'!K$110)
+($H901*'fnd base rates'!K$111)
+($I901*'fnd base rates'!K$112)
+($J901*'fnd base rates'!K$113)
+($K901*'fnd base rates'!K$114)
+($M901*'fnd base rates'!K$116)
+($N901*'fnd base rates'!K$117)
+($O901*'fnd base rates'!K$118)
+($P901*VLOOKUP($S901+12,rate_basefnd,11)))
*$R901</f>
        <v>2332.21976</v>
      </c>
      <c r="AD901" s="1">
        <f>(($D901*'fnd base rates'!L$107)
+($E901*'fnd base rates'!L$108)
+($F901*'fnd base rates'!L$109)
+($G901*'fnd base rates'!L$110)
+($H901*'fnd base rates'!L$111)
+($I901*'fnd base rates'!L$112)
+($J901*'fnd base rates'!L$113)
+($K901*'fnd base rates'!L$114)
+($M901*'fnd base rates'!L$116)
+($N901*'fnd base rates'!L$117)
+($O901*'fnd base rates'!L$118)
+($P901*VLOOKUP($S901+12,rate_basefnd,12)))</f>
        <v>2881.6033600000001</v>
      </c>
      <c r="AE901" s="1">
        <f>(($D901*'fnd base rates'!M$107)
+($E901*'fnd base rates'!M$108)
+($F901*'fnd base rates'!M$109)
+($G901*'fnd base rates'!M$110)
+($H901*'fnd base rates'!M$111)
+($I901*'fnd base rates'!M$112)
+($J901*'fnd base rates'!M$113)
+($K901*'fnd base rates'!M$114)
+($M901*'fnd base rates'!M$116)
+($N901*'fnd base rates'!M$117)
+($O901*'fnd base rates'!M$118)
+($P901*VLOOKUP($S901+12,rate_basefnd,13)))</f>
        <v>0</v>
      </c>
      <c r="AF901" s="4">
        <f t="shared" si="995"/>
        <v>21365.893819999998</v>
      </c>
      <c r="AH901" s="269">
        <f t="shared" si="996"/>
        <v>497117750</v>
      </c>
      <c r="AI901" s="4" t="str">
        <f t="shared" si="997"/>
        <v>497</v>
      </c>
      <c r="AJ901" s="2" t="str">
        <f t="shared" si="998"/>
        <v>117</v>
      </c>
      <c r="AK901" s="2" t="str">
        <f t="shared" si="999"/>
        <v>750</v>
      </c>
      <c r="AL901" s="4">
        <f t="shared" si="1000"/>
        <v>1</v>
      </c>
      <c r="AM901" s="4">
        <f t="shared" si="991"/>
        <v>2</v>
      </c>
      <c r="AN901" s="4">
        <f t="shared" si="1001"/>
        <v>21365.893819999998</v>
      </c>
      <c r="AO901" s="4">
        <f t="shared" si="1002"/>
        <v>10683</v>
      </c>
      <c r="AP901" s="4">
        <f t="shared" si="992"/>
        <v>0</v>
      </c>
      <c r="AQ901" s="4">
        <v>10683</v>
      </c>
      <c r="AW901" s="4">
        <v>10683</v>
      </c>
      <c r="AX901" s="5">
        <f t="shared" si="1003"/>
        <v>0</v>
      </c>
      <c r="AY901" s="4">
        <v>10683</v>
      </c>
      <c r="AZ901" s="5"/>
      <c r="BB901" s="5">
        <f t="shared" ref="BB901" si="1062">BC901-BA901</f>
        <v>0</v>
      </c>
    </row>
    <row r="902" spans="1:54" s="4" customFormat="1">
      <c r="A902" s="269">
        <v>497</v>
      </c>
      <c r="B902" s="2">
        <v>497117755</v>
      </c>
      <c r="C902" s="9" t="s">
        <v>261</v>
      </c>
      <c r="D902" s="14">
        <f>'fnd enro'!D902</f>
        <v>0</v>
      </c>
      <c r="E902" s="14">
        <f>'fnd enro'!E902</f>
        <v>0</v>
      </c>
      <c r="F902" s="14">
        <f>'fnd enro'!F902</f>
        <v>0</v>
      </c>
      <c r="G902" s="14">
        <f>'fnd enro'!G902</f>
        <v>0</v>
      </c>
      <c r="H902" s="14">
        <f>'fnd enro'!H902</f>
        <v>1</v>
      </c>
      <c r="I902" s="14">
        <f>'fnd enro'!I902</f>
        <v>3</v>
      </c>
      <c r="J902" s="14">
        <f>'fnd enro'!J902</f>
        <v>0</v>
      </c>
      <c r="K902" s="15">
        <f>'fnd enro'!K902</f>
        <v>0.15440000000000001</v>
      </c>
      <c r="L902" s="14">
        <f>'fnd enro'!L902</f>
        <v>0</v>
      </c>
      <c r="M902" s="14">
        <f>'fnd enro'!M902</f>
        <v>0</v>
      </c>
      <c r="N902" s="14">
        <f>'fnd enro'!N902</f>
        <v>0</v>
      </c>
      <c r="O902" s="14">
        <f>'fnd enro'!O902</f>
        <v>0</v>
      </c>
      <c r="P902" s="14">
        <f>'fnd enro'!P902</f>
        <v>0</v>
      </c>
      <c r="Q902" s="14">
        <f>'fnd enro'!R902</f>
        <v>4</v>
      </c>
      <c r="R902" s="15">
        <f t="shared" si="994"/>
        <v>1</v>
      </c>
      <c r="S902" s="14">
        <f>VALUE('fnd enro'!Q902)</f>
        <v>10</v>
      </c>
      <c r="T902" s="2"/>
      <c r="U902" s="1">
        <f>(($D902*'fnd base rates'!C$107)
+($E902*'fnd base rates'!C$108)
+($F902*'fnd base rates'!C$109)
+($G902*'fnd base rates'!C$110)
+($H902*'fnd base rates'!C$111)
+($I902*'fnd base rates'!C$112)
+($J902*'fnd base rates'!C$113)
+($K902*'fnd base rates'!C$114)
+($M902*'fnd base rates'!C$116)
+($N902*'fnd base rates'!C$117)
+($O902*'fnd base rates'!C$118)
+($P902*VLOOKUP($S902+12,rate_basefnd,3)))
*$R902</f>
        <v>2145.8453840000002</v>
      </c>
      <c r="V902" s="1">
        <f>(($D902*'fnd base rates'!D$107)
+($E902*'fnd base rates'!D$108)
+($F902*'fnd base rates'!D$109)
+($G902*'fnd base rates'!D$110)
+($H902*'fnd base rates'!D$111)
+($I902*'fnd base rates'!D$112)
+($J902*'fnd base rates'!D$113)
+($K902*'fnd base rates'!D$114)
+($M902*'fnd base rates'!D$116)
+($N902*'fnd base rates'!D$117)
+($O902*'fnd base rates'!D$118)
+($P902*VLOOKUP($S902+12,rate_basefnd,4)))
*$R902</f>
        <v>3060.32</v>
      </c>
      <c r="W902" s="1">
        <f>(($D902*'fnd base rates'!E$107)
+($E902*'fnd base rates'!E$108)
+($F902*'fnd base rates'!E$109)
+($G902*'fnd base rates'!E$110)
+($H902*'fnd base rates'!E$111)
+($I902*'fnd base rates'!E$112)
+($J902*'fnd base rates'!E$113)
+($K902*'fnd base rates'!E$114)
+($M902*'fnd base rates'!E$116)
+($N902*'fnd base rates'!E$117)
+($O902*'fnd base rates'!E$118)
+($P902*VLOOKUP($S902+12,rate_basefnd,5)))
*$R902</f>
        <v>18196.081503999998</v>
      </c>
      <c r="X902" s="1">
        <f>(($D902*'fnd base rates'!F$107)
+($E902*'fnd base rates'!F$108)
+($F902*'fnd base rates'!F$109)
+($G902*'fnd base rates'!F$110)
+($H902*'fnd base rates'!F$111)
+($I902*'fnd base rates'!F$112)
+($J902*'fnd base rates'!F$113)
+($K902*'fnd base rates'!F$114)
+($M902*'fnd base rates'!F$116)
+($N902*'fnd base rates'!F$117)
+($O902*'fnd base rates'!F$118)
+($P902*VLOOKUP($S902+12,rate_basefnd,6)))
*$R902</f>
        <v>3656.035648</v>
      </c>
      <c r="Y902" s="1">
        <f>(($D902*'fnd base rates'!G$107)
+($E902*'fnd base rates'!G$108)
+($F902*'fnd base rates'!G$109)
+($G902*'fnd base rates'!G$110)
+($H902*'fnd base rates'!G$111)
+($I902*'fnd base rates'!G$112)
+($J902*'fnd base rates'!G$113)
+($K902*'fnd base rates'!G$114)
+($M902*'fnd base rates'!G$116)
+($N902*'fnd base rates'!G$117)
+($O902*'fnd base rates'!G$118)
+($P902*VLOOKUP($S902+12,rate_basefnd,7)))
*$R902</f>
        <v>660.10312799999997</v>
      </c>
      <c r="Z902" s="1">
        <f>(($D902*'fnd base rates'!H$107)
+($E902*'fnd base rates'!H$108)
+($F902*'fnd base rates'!H$109)
+($G902*'fnd base rates'!H$110)
+($H902*'fnd base rates'!H$111)
+($I902*'fnd base rates'!H$112)
+($J902*'fnd base rates'!H$113)
+($K902*'fnd base rates'!H$114)
+($M902*'fnd base rates'!H$116)
+($N902*'fnd base rates'!H$117)
+($O902*'fnd base rates'!H$118)
+($P902*VLOOKUP($S902+12,rate_basefnd,8)))</f>
        <v>3007.6757360000001</v>
      </c>
      <c r="AA902" s="1">
        <f>(($D902*'fnd base rates'!I$107)
+($E902*'fnd base rates'!I$108)
+($F902*'fnd base rates'!I$109)
+($G902*'fnd base rates'!I$110)
+($H902*'fnd base rates'!I$111)
+($I902*'fnd base rates'!I$112)
+($J902*'fnd base rates'!I$113)
+($K902*'fnd base rates'!I$114)
+($M902*'fnd base rates'!I$116)
+($N902*'fnd base rates'!I$117)
+($O902*'fnd base rates'!I$118)
+($P902*VLOOKUP($S902+12,rate_basefnd,9)))
*$R902</f>
        <v>1640.51</v>
      </c>
      <c r="AB902" s="1">
        <f>(($D902*'fnd base rates'!J$107)
+($E902*'fnd base rates'!J$108)
+($F902*'fnd base rates'!J$109)
+($G902*'fnd base rates'!J$110)
+($H902*'fnd base rates'!J$111)
+($I902*'fnd base rates'!J$112)
+($J902*'fnd base rates'!J$113)
+($K902*'fnd base rates'!J$114)
+($M902*'fnd base rates'!J$116)
+($N902*'fnd base rates'!J$117)
+($O902*'fnd base rates'!J$118)
+($P902*VLOOKUP($S902+12,rate_basefnd,10)))
*$R902</f>
        <v>1970.06</v>
      </c>
      <c r="AC902" s="1">
        <f>(($D902*'fnd base rates'!K$107)
+($E902*'fnd base rates'!K$108)
+($F902*'fnd base rates'!K$109)
+($G902*'fnd base rates'!K$110)
+($H902*'fnd base rates'!K$111)
+($I902*'fnd base rates'!K$112)
+($J902*'fnd base rates'!K$113)
+($K902*'fnd base rates'!K$114)
+($M902*'fnd base rates'!K$116)
+($N902*'fnd base rates'!K$117)
+($O902*'fnd base rates'!K$118)
+($P902*VLOOKUP($S902+12,rate_basefnd,11)))
*$R902</f>
        <v>4632.3395200000004</v>
      </c>
      <c r="AD902" s="1">
        <f>(($D902*'fnd base rates'!L$107)
+($E902*'fnd base rates'!L$108)
+($F902*'fnd base rates'!L$109)
+($G902*'fnd base rates'!L$110)
+($H902*'fnd base rates'!L$111)
+($I902*'fnd base rates'!L$112)
+($J902*'fnd base rates'!L$113)
+($K902*'fnd base rates'!L$114)
+($M902*'fnd base rates'!L$116)
+($N902*'fnd base rates'!L$117)
+($O902*'fnd base rates'!L$118)
+($P902*VLOOKUP($S902+12,rate_basefnd,12)))</f>
        <v>5619.8567200000007</v>
      </c>
      <c r="AE902" s="1">
        <f>(($D902*'fnd base rates'!M$107)
+($E902*'fnd base rates'!M$108)
+($F902*'fnd base rates'!M$109)
+($G902*'fnd base rates'!M$110)
+($H902*'fnd base rates'!M$111)
+($I902*'fnd base rates'!M$112)
+($J902*'fnd base rates'!M$113)
+($K902*'fnd base rates'!M$114)
+($M902*'fnd base rates'!M$116)
+($N902*'fnd base rates'!M$117)
+($O902*'fnd base rates'!M$118)
+($P902*VLOOKUP($S902+12,rate_basefnd,13)))</f>
        <v>0</v>
      </c>
      <c r="AF902" s="4">
        <f t="shared" si="995"/>
        <v>44588.827640000003</v>
      </c>
      <c r="AH902" s="269">
        <f t="shared" si="996"/>
        <v>497117755</v>
      </c>
      <c r="AI902" s="4" t="str">
        <f t="shared" si="997"/>
        <v>497</v>
      </c>
      <c r="AJ902" s="2" t="str">
        <f t="shared" si="998"/>
        <v>117</v>
      </c>
      <c r="AK902" s="2" t="str">
        <f t="shared" si="999"/>
        <v>755</v>
      </c>
      <c r="AL902" s="4">
        <f t="shared" si="1000"/>
        <v>1</v>
      </c>
      <c r="AM902" s="4">
        <f t="shared" si="991"/>
        <v>4</v>
      </c>
      <c r="AN902" s="4">
        <f t="shared" si="1001"/>
        <v>44588.827640000003</v>
      </c>
      <c r="AO902" s="4">
        <f t="shared" si="1002"/>
        <v>11147</v>
      </c>
      <c r="AP902" s="4">
        <f t="shared" si="992"/>
        <v>0</v>
      </c>
      <c r="AQ902" s="4">
        <v>11147</v>
      </c>
      <c r="AW902" s="4">
        <v>11147</v>
      </c>
      <c r="AX902" s="5">
        <f t="shared" si="1003"/>
        <v>0</v>
      </c>
      <c r="AY902" s="4">
        <v>11147</v>
      </c>
      <c r="AZ902" s="5"/>
      <c r="BB902" s="5">
        <f t="shared" ref="BB902" si="1063">BC902-BA902</f>
        <v>0</v>
      </c>
    </row>
    <row r="903" spans="1:54" s="4" customFormat="1">
      <c r="A903" s="269">
        <v>497</v>
      </c>
      <c r="B903" s="2">
        <v>497117766</v>
      </c>
      <c r="C903" s="9" t="s">
        <v>261</v>
      </c>
      <c r="D903" s="14">
        <f>'fnd enro'!D903</f>
        <v>0</v>
      </c>
      <c r="E903" s="14">
        <f>'fnd enro'!E903</f>
        <v>0</v>
      </c>
      <c r="F903" s="14">
        <f>'fnd enro'!F903</f>
        <v>0</v>
      </c>
      <c r="G903" s="14">
        <f>'fnd enro'!G903</f>
        <v>1</v>
      </c>
      <c r="H903" s="14">
        <f>'fnd enro'!H903</f>
        <v>1</v>
      </c>
      <c r="I903" s="14">
        <f>'fnd enro'!I903</f>
        <v>0</v>
      </c>
      <c r="J903" s="14">
        <f>'fnd enro'!J903</f>
        <v>0</v>
      </c>
      <c r="K903" s="15">
        <f>'fnd enro'!K903</f>
        <v>7.7200000000000005E-2</v>
      </c>
      <c r="L903" s="14">
        <f>'fnd enro'!L903</f>
        <v>0</v>
      </c>
      <c r="M903" s="14">
        <f>'fnd enro'!M903</f>
        <v>0</v>
      </c>
      <c r="N903" s="14">
        <f>'fnd enro'!N903</f>
        <v>0</v>
      </c>
      <c r="O903" s="14">
        <f>'fnd enro'!O903</f>
        <v>0</v>
      </c>
      <c r="P903" s="14">
        <f>'fnd enro'!P903</f>
        <v>0</v>
      </c>
      <c r="Q903" s="14">
        <f>'fnd enro'!R903</f>
        <v>2</v>
      </c>
      <c r="R903" s="15">
        <f t="shared" si="994"/>
        <v>1</v>
      </c>
      <c r="S903" s="14">
        <f>VALUE('fnd enro'!Q903)</f>
        <v>7</v>
      </c>
      <c r="T903" s="2"/>
      <c r="U903" s="1">
        <f>(($D903*'fnd base rates'!C$107)
+($E903*'fnd base rates'!C$108)
+($F903*'fnd base rates'!C$109)
+($G903*'fnd base rates'!C$110)
+($H903*'fnd base rates'!C$111)
+($I903*'fnd base rates'!C$112)
+($J903*'fnd base rates'!C$113)
+($K903*'fnd base rates'!C$114)
+($M903*'fnd base rates'!C$116)
+($N903*'fnd base rates'!C$117)
+($O903*'fnd base rates'!C$118)
+($P903*VLOOKUP($S903+12,rate_basefnd,3)))
*$R903</f>
        <v>1072.9226920000001</v>
      </c>
      <c r="V903" s="1">
        <f>(($D903*'fnd base rates'!D$107)
+($E903*'fnd base rates'!D$108)
+($F903*'fnd base rates'!D$109)
+($G903*'fnd base rates'!D$110)
+($H903*'fnd base rates'!D$111)
+($I903*'fnd base rates'!D$112)
+($J903*'fnd base rates'!D$113)
+($K903*'fnd base rates'!D$114)
+($M903*'fnd base rates'!D$116)
+($N903*'fnd base rates'!D$117)
+($O903*'fnd base rates'!D$118)
+($P903*VLOOKUP($S903+12,rate_basefnd,4)))
*$R903</f>
        <v>1530.16</v>
      </c>
      <c r="W903" s="1">
        <f>(($D903*'fnd base rates'!E$107)
+($E903*'fnd base rates'!E$108)
+($F903*'fnd base rates'!E$109)
+($G903*'fnd base rates'!E$110)
+($H903*'fnd base rates'!E$111)
+($I903*'fnd base rates'!E$112)
+($J903*'fnd base rates'!E$113)
+($K903*'fnd base rates'!E$114)
+($M903*'fnd base rates'!E$116)
+($N903*'fnd base rates'!E$117)
+($O903*'fnd base rates'!E$118)
+($P903*VLOOKUP($S903+12,rate_basefnd,5)))
*$R903</f>
        <v>7339.9107519999998</v>
      </c>
      <c r="X903" s="1">
        <f>(($D903*'fnd base rates'!F$107)
+($E903*'fnd base rates'!F$108)
+($F903*'fnd base rates'!F$109)
+($G903*'fnd base rates'!F$110)
+($H903*'fnd base rates'!F$111)
+($I903*'fnd base rates'!F$112)
+($J903*'fnd base rates'!F$113)
+($K903*'fnd base rates'!F$114)
+($M903*'fnd base rates'!F$116)
+($N903*'fnd base rates'!F$117)
+($O903*'fnd base rates'!F$118)
+($P903*VLOOKUP($S903+12,rate_basefnd,6)))
*$R903</f>
        <v>2242.8228239999999</v>
      </c>
      <c r="Y903" s="1">
        <f>(($D903*'fnd base rates'!G$107)
+($E903*'fnd base rates'!G$108)
+($F903*'fnd base rates'!G$109)
+($G903*'fnd base rates'!G$110)
+($H903*'fnd base rates'!G$111)
+($I903*'fnd base rates'!G$112)
+($J903*'fnd base rates'!G$113)
+($K903*'fnd base rates'!G$114)
+($M903*'fnd base rates'!G$116)
+($N903*'fnd base rates'!G$117)
+($O903*'fnd base rates'!G$118)
+($P903*VLOOKUP($S903+12,rate_basefnd,7)))
*$R903</f>
        <v>325.24656400000003</v>
      </c>
      <c r="Z903" s="1">
        <f>(($D903*'fnd base rates'!H$107)
+($E903*'fnd base rates'!H$108)
+($F903*'fnd base rates'!H$109)
+($G903*'fnd base rates'!H$110)
+($H903*'fnd base rates'!H$111)
+($I903*'fnd base rates'!H$112)
+($J903*'fnd base rates'!H$113)
+($K903*'fnd base rates'!H$114)
+($M903*'fnd base rates'!H$116)
+($N903*'fnd base rates'!H$117)
+($O903*'fnd base rates'!H$118)
+($P903*VLOOKUP($S903+12,rate_basefnd,8)))</f>
        <v>1046.877868</v>
      </c>
      <c r="AA903" s="1">
        <f>(($D903*'fnd base rates'!I$107)
+($E903*'fnd base rates'!I$108)
+($F903*'fnd base rates'!I$109)
+($G903*'fnd base rates'!I$110)
+($H903*'fnd base rates'!I$111)
+($I903*'fnd base rates'!I$112)
+($J903*'fnd base rates'!I$113)
+($K903*'fnd base rates'!I$114)
+($M903*'fnd base rates'!I$116)
+($N903*'fnd base rates'!I$117)
+($O903*'fnd base rates'!I$118)
+($P903*VLOOKUP($S903+12,rate_basefnd,9)))
*$R903</f>
        <v>669.04</v>
      </c>
      <c r="AB903" s="1">
        <f>(($D903*'fnd base rates'!J$107)
+($E903*'fnd base rates'!J$108)
+($F903*'fnd base rates'!J$109)
+($G903*'fnd base rates'!J$110)
+($H903*'fnd base rates'!J$111)
+($I903*'fnd base rates'!J$112)
+($J903*'fnd base rates'!J$113)
+($K903*'fnd base rates'!J$114)
+($M903*'fnd base rates'!J$116)
+($N903*'fnd base rates'!J$117)
+($O903*'fnd base rates'!J$118)
+($P903*VLOOKUP($S903+12,rate_basefnd,10)))
*$R903</f>
        <v>401.13</v>
      </c>
      <c r="AC903" s="1">
        <f>(($D903*'fnd base rates'!K$107)
+($E903*'fnd base rates'!K$108)
+($F903*'fnd base rates'!K$109)
+($G903*'fnd base rates'!K$110)
+($H903*'fnd base rates'!K$111)
+($I903*'fnd base rates'!K$112)
+($J903*'fnd base rates'!K$113)
+($K903*'fnd base rates'!K$114)
+($M903*'fnd base rates'!K$116)
+($N903*'fnd base rates'!K$117)
+($O903*'fnd base rates'!K$118)
+($P903*VLOOKUP($S903+12,rate_basefnd,11)))
*$R903</f>
        <v>2282.36976</v>
      </c>
      <c r="AD903" s="1">
        <f>(($D903*'fnd base rates'!L$107)
+($E903*'fnd base rates'!L$108)
+($F903*'fnd base rates'!L$109)
+($G903*'fnd base rates'!L$110)
+($H903*'fnd base rates'!L$111)
+($I903*'fnd base rates'!L$112)
+($J903*'fnd base rates'!L$113)
+($K903*'fnd base rates'!L$114)
+($M903*'fnd base rates'!L$116)
+($N903*'fnd base rates'!L$117)
+($O903*'fnd base rates'!L$118)
+($P903*VLOOKUP($S903+12,rate_basefnd,12)))</f>
        <v>2958.6333599999998</v>
      </c>
      <c r="AE903" s="1">
        <f>(($D903*'fnd base rates'!M$107)
+($E903*'fnd base rates'!M$108)
+($F903*'fnd base rates'!M$109)
+($G903*'fnd base rates'!M$110)
+($H903*'fnd base rates'!M$111)
+($I903*'fnd base rates'!M$112)
+($J903*'fnd base rates'!M$113)
+($K903*'fnd base rates'!M$114)
+($M903*'fnd base rates'!M$116)
+($N903*'fnd base rates'!M$117)
+($O903*'fnd base rates'!M$118)
+($P903*VLOOKUP($S903+12,rate_basefnd,13)))</f>
        <v>0</v>
      </c>
      <c r="AF903" s="4">
        <f t="shared" si="995"/>
        <v>19869.113819999999</v>
      </c>
      <c r="AH903" s="269">
        <f t="shared" si="996"/>
        <v>497117766</v>
      </c>
      <c r="AI903" s="4" t="str">
        <f t="shared" si="997"/>
        <v>497</v>
      </c>
      <c r="AJ903" s="2" t="str">
        <f t="shared" si="998"/>
        <v>117</v>
      </c>
      <c r="AK903" s="2" t="str">
        <f t="shared" si="999"/>
        <v>766</v>
      </c>
      <c r="AL903" s="4">
        <f t="shared" si="1000"/>
        <v>1</v>
      </c>
      <c r="AM903" s="4">
        <f t="shared" si="991"/>
        <v>2</v>
      </c>
      <c r="AN903" s="4">
        <f t="shared" si="1001"/>
        <v>19869.113819999999</v>
      </c>
      <c r="AO903" s="4">
        <f t="shared" si="1002"/>
        <v>9935</v>
      </c>
      <c r="AP903" s="4">
        <f t="shared" si="992"/>
        <v>0</v>
      </c>
      <c r="AQ903" s="4">
        <v>9935</v>
      </c>
      <c r="AW903" s="4">
        <v>9935</v>
      </c>
      <c r="AX903" s="5">
        <f t="shared" si="1003"/>
        <v>0</v>
      </c>
      <c r="AY903" s="4">
        <v>9935</v>
      </c>
      <c r="AZ903" s="5"/>
      <c r="BB903" s="5">
        <f t="shared" ref="BB903" si="1064">BC903-BA903</f>
        <v>0</v>
      </c>
    </row>
    <row r="904" spans="1:54" s="4" customFormat="1">
      <c r="A904" s="269">
        <v>498</v>
      </c>
      <c r="B904" s="2">
        <v>498281087</v>
      </c>
      <c r="C904" s="9" t="s">
        <v>1046</v>
      </c>
      <c r="D904" s="14">
        <f>'fnd enro'!D904</f>
        <v>0</v>
      </c>
      <c r="E904" s="14">
        <f>'fnd enro'!E904</f>
        <v>0</v>
      </c>
      <c r="F904" s="14">
        <f>'fnd enro'!F904</f>
        <v>0</v>
      </c>
      <c r="G904" s="14">
        <f>'fnd enro'!G904</f>
        <v>0</v>
      </c>
      <c r="H904" s="14">
        <f>'fnd enro'!H904</f>
        <v>1</v>
      </c>
      <c r="I904" s="14">
        <f>'fnd enro'!I904</f>
        <v>0</v>
      </c>
      <c r="J904" s="14">
        <f>'fnd enro'!J904</f>
        <v>0</v>
      </c>
      <c r="K904" s="15">
        <f>'fnd enro'!K904</f>
        <v>3.8600000000000002E-2</v>
      </c>
      <c r="L904" s="14">
        <f>'fnd enro'!L904</f>
        <v>0</v>
      </c>
      <c r="M904" s="14">
        <f>'fnd enro'!M904</f>
        <v>0</v>
      </c>
      <c r="N904" s="14">
        <f>'fnd enro'!N904</f>
        <v>0</v>
      </c>
      <c r="O904" s="14">
        <f>'fnd enro'!O904</f>
        <v>0</v>
      </c>
      <c r="P904" s="14">
        <f>'fnd enro'!P904</f>
        <v>1</v>
      </c>
      <c r="Q904" s="14">
        <f>'fnd enro'!R904</f>
        <v>1</v>
      </c>
      <c r="R904" s="15">
        <f t="shared" si="994"/>
        <v>1</v>
      </c>
      <c r="S904" s="14">
        <f>VALUE('fnd enro'!Q904)</f>
        <v>5</v>
      </c>
      <c r="T904" s="2"/>
      <c r="U904" s="1">
        <f>(($D904*'fnd base rates'!C$107)
+($E904*'fnd base rates'!C$108)
+($F904*'fnd base rates'!C$109)
+($G904*'fnd base rates'!C$110)
+($H904*'fnd base rates'!C$111)
+($I904*'fnd base rates'!C$112)
+($J904*'fnd base rates'!C$113)
+($K904*'fnd base rates'!C$114)
+($M904*'fnd base rates'!C$116)
+($N904*'fnd base rates'!C$117)
+($O904*'fnd base rates'!C$118)
+($P904*VLOOKUP($S904+12,rate_basefnd,3)))
*$R904</f>
        <v>596.33134600000005</v>
      </c>
      <c r="V904" s="1">
        <f>(($D904*'fnd base rates'!D$107)
+($E904*'fnd base rates'!D$108)
+($F904*'fnd base rates'!D$109)
+($G904*'fnd base rates'!D$110)
+($H904*'fnd base rates'!D$111)
+($I904*'fnd base rates'!D$112)
+($J904*'fnd base rates'!D$113)
+($K904*'fnd base rates'!D$114)
+($M904*'fnd base rates'!D$116)
+($N904*'fnd base rates'!D$117)
+($O904*'fnd base rates'!D$118)
+($P904*VLOOKUP($S904+12,rate_basefnd,4)))
*$R904</f>
        <v>1048.74</v>
      </c>
      <c r="W904" s="1">
        <f>(($D904*'fnd base rates'!E$107)
+($E904*'fnd base rates'!E$108)
+($F904*'fnd base rates'!E$109)
+($G904*'fnd base rates'!E$110)
+($H904*'fnd base rates'!E$111)
+($I904*'fnd base rates'!E$112)
+($J904*'fnd base rates'!E$113)
+($K904*'fnd base rates'!E$114)
+($M904*'fnd base rates'!E$116)
+($N904*'fnd base rates'!E$117)
+($O904*'fnd base rates'!E$118)
+($P904*VLOOKUP($S904+12,rate_basefnd,5)))
*$R904</f>
        <v>6228.5903760000001</v>
      </c>
      <c r="X904" s="1">
        <f>(($D904*'fnd base rates'!F$107)
+($E904*'fnd base rates'!F$108)
+($F904*'fnd base rates'!F$109)
+($G904*'fnd base rates'!F$110)
+($H904*'fnd base rates'!F$111)
+($I904*'fnd base rates'!F$112)
+($J904*'fnd base rates'!F$113)
+($K904*'fnd base rates'!F$114)
+($M904*'fnd base rates'!F$116)
+($N904*'fnd base rates'!F$117)
+($O904*'fnd base rates'!F$118)
+($P904*VLOOKUP($S904+12,rate_basefnd,6)))
*$R904</f>
        <v>995.37641200000007</v>
      </c>
      <c r="Y904" s="1">
        <f>(($D904*'fnd base rates'!G$107)
+($E904*'fnd base rates'!G$108)
+($F904*'fnd base rates'!G$109)
+($G904*'fnd base rates'!G$110)
+($H904*'fnd base rates'!G$111)
+($I904*'fnd base rates'!G$112)
+($J904*'fnd base rates'!G$113)
+($K904*'fnd base rates'!G$114)
+($M904*'fnd base rates'!G$116)
+($N904*'fnd base rates'!G$117)
+($O904*'fnd base rates'!G$118)
+($P904*VLOOKUP($S904+12,rate_basefnd,7)))
*$R904</f>
        <v>302.80328199999997</v>
      </c>
      <c r="Z904" s="1">
        <f>(($D904*'fnd base rates'!H$107)
+($E904*'fnd base rates'!H$108)
+($F904*'fnd base rates'!H$109)
+($G904*'fnd base rates'!H$110)
+($H904*'fnd base rates'!H$111)
+($I904*'fnd base rates'!H$112)
+($J904*'fnd base rates'!H$113)
+($K904*'fnd base rates'!H$114)
+($M904*'fnd base rates'!H$116)
+($N904*'fnd base rates'!H$117)
+($O904*'fnd base rates'!H$118)
+($P904*VLOOKUP($S904+12,rate_basefnd,8)))</f>
        <v>544.02893400000005</v>
      </c>
      <c r="AA904" s="1">
        <f>(($D904*'fnd base rates'!I$107)
+($E904*'fnd base rates'!I$108)
+($F904*'fnd base rates'!I$109)
+($G904*'fnd base rates'!I$110)
+($H904*'fnd base rates'!I$111)
+($I904*'fnd base rates'!I$112)
+($J904*'fnd base rates'!I$113)
+($K904*'fnd base rates'!I$114)
+($M904*'fnd base rates'!I$116)
+($N904*'fnd base rates'!I$117)
+($O904*'fnd base rates'!I$118)
+($P904*VLOOKUP($S904+12,rate_basefnd,9)))
*$R904</f>
        <v>474.82</v>
      </c>
      <c r="AB904" s="1">
        <f>(($D904*'fnd base rates'!J$107)
+($E904*'fnd base rates'!J$108)
+($F904*'fnd base rates'!J$109)
+($G904*'fnd base rates'!J$110)
+($H904*'fnd base rates'!J$111)
+($I904*'fnd base rates'!J$112)
+($J904*'fnd base rates'!J$113)
+($K904*'fnd base rates'!J$114)
+($M904*'fnd base rates'!J$116)
+($N904*'fnd base rates'!J$117)
+($O904*'fnd base rates'!J$118)
+($P904*VLOOKUP($S904+12,rate_basefnd,10)))
*$R904</f>
        <v>831.47</v>
      </c>
      <c r="AC904" s="1">
        <f>(($D904*'fnd base rates'!K$107)
+($E904*'fnd base rates'!K$108)
+($F904*'fnd base rates'!K$109)
+($G904*'fnd base rates'!K$110)
+($H904*'fnd base rates'!K$111)
+($I904*'fnd base rates'!K$112)
+($J904*'fnd base rates'!K$113)
+($K904*'fnd base rates'!K$114)
+($M904*'fnd base rates'!K$116)
+($N904*'fnd base rates'!K$117)
+($O904*'fnd base rates'!K$118)
+($P904*VLOOKUP($S904+12,rate_basefnd,11)))
*$R904</f>
        <v>1182.1598799999999</v>
      </c>
      <c r="AD904" s="1">
        <f>(($D904*'fnd base rates'!L$107)
+($E904*'fnd base rates'!L$108)
+($F904*'fnd base rates'!L$109)
+($G904*'fnd base rates'!L$110)
+($H904*'fnd base rates'!L$111)
+($I904*'fnd base rates'!L$112)
+($J904*'fnd base rates'!L$113)
+($K904*'fnd base rates'!L$114)
+($M904*'fnd base rates'!L$116)
+($N904*'fnd base rates'!L$117)
+($O904*'fnd base rates'!L$118)
+($P904*VLOOKUP($S904+12,rate_basefnd,12)))</f>
        <v>1960.4066800000001</v>
      </c>
      <c r="AE904" s="1">
        <f>(($D904*'fnd base rates'!M$107)
+($E904*'fnd base rates'!M$108)
+($F904*'fnd base rates'!M$109)
+($G904*'fnd base rates'!M$110)
+($H904*'fnd base rates'!M$111)
+($I904*'fnd base rates'!M$112)
+($J904*'fnd base rates'!M$113)
+($K904*'fnd base rates'!M$114)
+($M904*'fnd base rates'!M$116)
+($N904*'fnd base rates'!M$117)
+($O904*'fnd base rates'!M$118)
+($P904*VLOOKUP($S904+12,rate_basefnd,13)))</f>
        <v>0</v>
      </c>
      <c r="AF904" s="4">
        <f t="shared" si="995"/>
        <v>14164.726909999999</v>
      </c>
      <c r="AH904" s="269">
        <f t="shared" si="996"/>
        <v>498281087</v>
      </c>
      <c r="AI904" s="4" t="str">
        <f t="shared" si="997"/>
        <v>498</v>
      </c>
      <c r="AJ904" s="2" t="str">
        <f t="shared" si="998"/>
        <v>281</v>
      </c>
      <c r="AK904" s="2" t="str">
        <f t="shared" si="999"/>
        <v>087</v>
      </c>
      <c r="AL904" s="4">
        <f t="shared" si="1000"/>
        <v>1</v>
      </c>
      <c r="AM904" s="4">
        <f t="shared" si="991"/>
        <v>1</v>
      </c>
      <c r="AN904" s="4">
        <f t="shared" si="1001"/>
        <v>14164.726909999999</v>
      </c>
      <c r="AO904" s="4">
        <f t="shared" si="1002"/>
        <v>14165</v>
      </c>
      <c r="AP904" s="4">
        <f t="shared" si="992"/>
        <v>0</v>
      </c>
      <c r="AQ904" s="4">
        <v>14165</v>
      </c>
      <c r="AW904" s="4">
        <v>14165</v>
      </c>
      <c r="AX904" s="5">
        <f t="shared" si="1003"/>
        <v>0</v>
      </c>
      <c r="AY904" s="4">
        <v>14165</v>
      </c>
      <c r="AZ904" s="5"/>
      <c r="BB904" s="5">
        <f t="shared" ref="BB904" si="1065">BC904-BA904</f>
        <v>0</v>
      </c>
    </row>
    <row r="905" spans="1:54" s="4" customFormat="1">
      <c r="A905" s="269">
        <v>498</v>
      </c>
      <c r="B905" s="2">
        <v>498281137</v>
      </c>
      <c r="C905" s="9" t="s">
        <v>1046</v>
      </c>
      <c r="D905" s="14">
        <f>'fnd enro'!D905</f>
        <v>0</v>
      </c>
      <c r="E905" s="14">
        <f>'fnd enro'!E905</f>
        <v>0</v>
      </c>
      <c r="F905" s="14">
        <f>'fnd enro'!F905</f>
        <v>0</v>
      </c>
      <c r="G905" s="14">
        <f>'fnd enro'!G905</f>
        <v>1</v>
      </c>
      <c r="H905" s="14">
        <f>'fnd enro'!H905</f>
        <v>0</v>
      </c>
      <c r="I905" s="14">
        <f>'fnd enro'!I905</f>
        <v>0</v>
      </c>
      <c r="J905" s="14">
        <f>'fnd enro'!J905</f>
        <v>0</v>
      </c>
      <c r="K905" s="15">
        <f>'fnd enro'!K905</f>
        <v>3.8600000000000002E-2</v>
      </c>
      <c r="L905" s="14">
        <f>'fnd enro'!L905</f>
        <v>0</v>
      </c>
      <c r="M905" s="14">
        <f>'fnd enro'!M905</f>
        <v>0</v>
      </c>
      <c r="N905" s="14">
        <f>'fnd enro'!N905</f>
        <v>0</v>
      </c>
      <c r="O905" s="14">
        <f>'fnd enro'!O905</f>
        <v>0</v>
      </c>
      <c r="P905" s="14">
        <f>'fnd enro'!P905</f>
        <v>1</v>
      </c>
      <c r="Q905" s="14">
        <f>'fnd enro'!R905</f>
        <v>1</v>
      </c>
      <c r="R905" s="15">
        <f t="shared" si="994"/>
        <v>1</v>
      </c>
      <c r="S905" s="14">
        <f>VALUE('fnd enro'!Q905)</f>
        <v>12</v>
      </c>
      <c r="T905" s="2"/>
      <c r="U905" s="1">
        <f>(($D905*'fnd base rates'!C$107)
+($E905*'fnd base rates'!C$108)
+($F905*'fnd base rates'!C$109)
+($G905*'fnd base rates'!C$110)
+($H905*'fnd base rates'!C$111)
+($I905*'fnd base rates'!C$112)
+($J905*'fnd base rates'!C$113)
+($K905*'fnd base rates'!C$114)
+($M905*'fnd base rates'!C$116)
+($N905*'fnd base rates'!C$117)
+($O905*'fnd base rates'!C$118)
+($P905*VLOOKUP($S905+12,rate_basefnd,3)))
*$R905</f>
        <v>624.38134600000001</v>
      </c>
      <c r="V905" s="1">
        <f>(($D905*'fnd base rates'!D$107)
+($E905*'fnd base rates'!D$108)
+($F905*'fnd base rates'!D$109)
+($G905*'fnd base rates'!D$110)
+($H905*'fnd base rates'!D$111)
+($I905*'fnd base rates'!D$112)
+($J905*'fnd base rates'!D$113)
+($K905*'fnd base rates'!D$114)
+($M905*'fnd base rates'!D$116)
+($N905*'fnd base rates'!D$117)
+($O905*'fnd base rates'!D$118)
+($P905*VLOOKUP($S905+12,rate_basefnd,4)))
*$R905</f>
        <v>1181.6500000000001</v>
      </c>
      <c r="W905" s="1">
        <f>(($D905*'fnd base rates'!E$107)
+($E905*'fnd base rates'!E$108)
+($F905*'fnd base rates'!E$109)
+($G905*'fnd base rates'!E$110)
+($H905*'fnd base rates'!E$111)
+($I905*'fnd base rates'!E$112)
+($J905*'fnd base rates'!E$113)
+($K905*'fnd base rates'!E$114)
+($M905*'fnd base rates'!E$116)
+($N905*'fnd base rates'!E$117)
+($O905*'fnd base rates'!E$118)
+($P905*VLOOKUP($S905+12,rate_basefnd,5)))
*$R905</f>
        <v>7946.9003759999996</v>
      </c>
      <c r="X905" s="1">
        <f>(($D905*'fnd base rates'!F$107)
+($E905*'fnd base rates'!F$108)
+($F905*'fnd base rates'!F$109)
+($G905*'fnd base rates'!F$110)
+($H905*'fnd base rates'!F$111)
+($I905*'fnd base rates'!F$112)
+($J905*'fnd base rates'!F$113)
+($K905*'fnd base rates'!F$114)
+($M905*'fnd base rates'!F$116)
+($N905*'fnd base rates'!F$117)
+($O905*'fnd base rates'!F$118)
+($P905*VLOOKUP($S905+12,rate_basefnd,6)))
*$R905</f>
        <v>1247.446412</v>
      </c>
      <c r="Y905" s="1">
        <f>(($D905*'fnd base rates'!G$107)
+($E905*'fnd base rates'!G$108)
+($F905*'fnd base rates'!G$109)
+($G905*'fnd base rates'!G$110)
+($H905*'fnd base rates'!G$111)
+($I905*'fnd base rates'!G$112)
+($J905*'fnd base rates'!G$113)
+($K905*'fnd base rates'!G$114)
+($M905*'fnd base rates'!G$116)
+($N905*'fnd base rates'!G$117)
+($O905*'fnd base rates'!G$118)
+($P905*VLOOKUP($S905+12,rate_basefnd,7)))
*$R905</f>
        <v>354.07328200000001</v>
      </c>
      <c r="Z905" s="1">
        <f>(($D905*'fnd base rates'!H$107)
+($E905*'fnd base rates'!H$108)
+($F905*'fnd base rates'!H$109)
+($G905*'fnd base rates'!H$110)
+($H905*'fnd base rates'!H$111)
+($I905*'fnd base rates'!H$112)
+($J905*'fnd base rates'!H$113)
+($K905*'fnd base rates'!H$114)
+($M905*'fnd base rates'!H$116)
+($N905*'fnd base rates'!H$117)
+($O905*'fnd base rates'!H$118)
+($P905*VLOOKUP($S905+12,rate_basefnd,8)))</f>
        <v>553.67893400000003</v>
      </c>
      <c r="AA905" s="1">
        <f>(($D905*'fnd base rates'!I$107)
+($E905*'fnd base rates'!I$108)
+($F905*'fnd base rates'!I$109)
+($G905*'fnd base rates'!I$110)
+($H905*'fnd base rates'!I$111)
+($I905*'fnd base rates'!I$112)
+($J905*'fnd base rates'!I$113)
+($K905*'fnd base rates'!I$114)
+($M905*'fnd base rates'!I$116)
+($N905*'fnd base rates'!I$117)
+($O905*'fnd base rates'!I$118)
+($P905*VLOOKUP($S905+12,rate_basefnd,9)))
*$R905</f>
        <v>471.02</v>
      </c>
      <c r="AB905" s="1">
        <f>(($D905*'fnd base rates'!J$107)
+($E905*'fnd base rates'!J$108)
+($F905*'fnd base rates'!J$109)
+($G905*'fnd base rates'!J$110)
+($H905*'fnd base rates'!J$111)
+($I905*'fnd base rates'!J$112)
+($J905*'fnd base rates'!J$113)
+($K905*'fnd base rates'!J$114)
+($M905*'fnd base rates'!J$116)
+($N905*'fnd base rates'!J$117)
+($O905*'fnd base rates'!J$118)
+($P905*VLOOKUP($S905+12,rate_basefnd,10)))
*$R905</f>
        <v>1007.96</v>
      </c>
      <c r="AC905" s="1">
        <f>(($D905*'fnd base rates'!K$107)
+($E905*'fnd base rates'!K$108)
+($F905*'fnd base rates'!K$109)
+($G905*'fnd base rates'!K$110)
+($H905*'fnd base rates'!K$111)
+($I905*'fnd base rates'!K$112)
+($J905*'fnd base rates'!K$113)
+($K905*'fnd base rates'!K$114)
+($M905*'fnd base rates'!K$116)
+($N905*'fnd base rates'!K$117)
+($O905*'fnd base rates'!K$118)
+($P905*VLOOKUP($S905+12,rate_basefnd,11)))
*$R905</f>
        <v>1100.2098799999999</v>
      </c>
      <c r="AD905" s="1">
        <f>(($D905*'fnd base rates'!L$107)
+($E905*'fnd base rates'!L$108)
+($F905*'fnd base rates'!L$109)
+($G905*'fnd base rates'!L$110)
+($H905*'fnd base rates'!L$111)
+($I905*'fnd base rates'!L$112)
+($J905*'fnd base rates'!L$113)
+($K905*'fnd base rates'!L$114)
+($M905*'fnd base rates'!L$116)
+($N905*'fnd base rates'!L$117)
+($O905*'fnd base rates'!L$118)
+($P905*VLOOKUP($S905+12,rate_basefnd,12)))</f>
        <v>2103.9366799999998</v>
      </c>
      <c r="AE905" s="1">
        <f>(($D905*'fnd base rates'!M$107)
+($E905*'fnd base rates'!M$108)
+($F905*'fnd base rates'!M$109)
+($G905*'fnd base rates'!M$110)
+($H905*'fnd base rates'!M$111)
+($I905*'fnd base rates'!M$112)
+($J905*'fnd base rates'!M$113)
+($K905*'fnd base rates'!M$114)
+($M905*'fnd base rates'!M$116)
+($N905*'fnd base rates'!M$117)
+($O905*'fnd base rates'!M$118)
+($P905*VLOOKUP($S905+12,rate_basefnd,13)))</f>
        <v>0</v>
      </c>
      <c r="AF905" s="4">
        <f t="shared" si="995"/>
        <v>16591.25691</v>
      </c>
      <c r="AH905" s="269">
        <f t="shared" si="996"/>
        <v>498281137</v>
      </c>
      <c r="AI905" s="4" t="str">
        <f t="shared" si="997"/>
        <v>498</v>
      </c>
      <c r="AJ905" s="2" t="str">
        <f t="shared" si="998"/>
        <v>281</v>
      </c>
      <c r="AK905" s="2" t="str">
        <f t="shared" si="999"/>
        <v>137</v>
      </c>
      <c r="AL905" s="4">
        <f t="shared" si="1000"/>
        <v>1</v>
      </c>
      <c r="AM905" s="4">
        <f t="shared" si="991"/>
        <v>1</v>
      </c>
      <c r="AN905" s="4">
        <f t="shared" si="1001"/>
        <v>16591.25691</v>
      </c>
      <c r="AO905" s="4">
        <f t="shared" si="1002"/>
        <v>16591</v>
      </c>
      <c r="AP905" s="4">
        <f t="shared" si="992"/>
        <v>0</v>
      </c>
      <c r="AQ905" s="4">
        <v>16591</v>
      </c>
      <c r="AW905" s="4">
        <v>16591</v>
      </c>
      <c r="AX905" s="5">
        <f t="shared" si="1003"/>
        <v>0</v>
      </c>
      <c r="AY905" s="4">
        <v>16591</v>
      </c>
      <c r="AZ905" s="5"/>
      <c r="BB905" s="5">
        <f t="shared" ref="BB905" si="1066">BC905-BA905</f>
        <v>0</v>
      </c>
    </row>
    <row r="906" spans="1:54" s="4" customFormat="1">
      <c r="A906" s="269">
        <v>498</v>
      </c>
      <c r="B906" s="2">
        <v>498281281</v>
      </c>
      <c r="C906" s="9" t="s">
        <v>1046</v>
      </c>
      <c r="D906" s="14">
        <f>'fnd enro'!D906</f>
        <v>0</v>
      </c>
      <c r="E906" s="14">
        <f>'fnd enro'!E906</f>
        <v>0</v>
      </c>
      <c r="F906" s="14">
        <f>'fnd enro'!F906</f>
        <v>0</v>
      </c>
      <c r="G906" s="14">
        <f>'fnd enro'!G906</f>
        <v>73</v>
      </c>
      <c r="H906" s="14">
        <f>'fnd enro'!H906</f>
        <v>304</v>
      </c>
      <c r="I906" s="14">
        <f>'fnd enro'!I906</f>
        <v>0</v>
      </c>
      <c r="J906" s="14">
        <f>'fnd enro'!J906</f>
        <v>0</v>
      </c>
      <c r="K906" s="15">
        <f>'fnd enro'!K906</f>
        <v>14.552199999999999</v>
      </c>
      <c r="L906" s="14">
        <f>'fnd enro'!L906</f>
        <v>0</v>
      </c>
      <c r="M906" s="14">
        <f>'fnd enro'!M906</f>
        <v>9</v>
      </c>
      <c r="N906" s="14">
        <f>'fnd enro'!N906</f>
        <v>11</v>
      </c>
      <c r="O906" s="14">
        <f>'fnd enro'!O906</f>
        <v>0</v>
      </c>
      <c r="P906" s="14">
        <f>'fnd enro'!P906</f>
        <v>338</v>
      </c>
      <c r="Q906" s="14">
        <f>'fnd enro'!R906</f>
        <v>377</v>
      </c>
      <c r="R906" s="15">
        <f t="shared" si="994"/>
        <v>1</v>
      </c>
      <c r="S906" s="14">
        <f>VALUE('fnd enro'!Q906)</f>
        <v>12</v>
      </c>
      <c r="T906" s="2"/>
      <c r="U906" s="1">
        <f>(($D906*'fnd base rates'!C$107)
+($E906*'fnd base rates'!C$108)
+($F906*'fnd base rates'!C$109)
+($G906*'fnd base rates'!C$110)
+($H906*'fnd base rates'!C$111)
+($I906*'fnd base rates'!C$112)
+($J906*'fnd base rates'!C$113)
+($K906*'fnd base rates'!C$114)
+($M906*'fnd base rates'!C$116)
+($N906*'fnd base rates'!C$117)
+($O906*'fnd base rates'!C$118)
+($P906*VLOOKUP($S906+12,rate_basefnd,3)))
*$R906</f>
        <v>234047.79744200001</v>
      </c>
      <c r="V906" s="1">
        <f>(($D906*'fnd base rates'!D$107)
+($E906*'fnd base rates'!D$108)
+($F906*'fnd base rates'!D$109)
+($G906*'fnd base rates'!D$110)
+($H906*'fnd base rates'!D$111)
+($I906*'fnd base rates'!D$112)
+($J906*'fnd base rates'!D$113)
+($K906*'fnd base rates'!D$114)
+($M906*'fnd base rates'!D$116)
+($N906*'fnd base rates'!D$117)
+($O906*'fnd base rates'!D$118)
+($P906*VLOOKUP($S906+12,rate_basefnd,4)))
*$R906</f>
        <v>432884.13</v>
      </c>
      <c r="W906" s="1">
        <f>(($D906*'fnd base rates'!E$107)
+($E906*'fnd base rates'!E$108)
+($F906*'fnd base rates'!E$109)
+($G906*'fnd base rates'!E$110)
+($H906*'fnd base rates'!E$111)
+($I906*'fnd base rates'!E$112)
+($J906*'fnd base rates'!E$113)
+($K906*'fnd base rates'!E$114)
+($M906*'fnd base rates'!E$116)
+($N906*'fnd base rates'!E$117)
+($O906*'fnd base rates'!E$118)
+($P906*VLOOKUP($S906+12,rate_basefnd,5)))
*$R906</f>
        <v>2734958.141752</v>
      </c>
      <c r="X906" s="1">
        <f>(($D906*'fnd base rates'!F$107)
+($E906*'fnd base rates'!F$108)
+($F906*'fnd base rates'!F$109)
+($G906*'fnd base rates'!F$110)
+($H906*'fnd base rates'!F$111)
+($I906*'fnd base rates'!F$112)
+($J906*'fnd base rates'!F$113)
+($K906*'fnd base rates'!F$114)
+($M906*'fnd base rates'!F$116)
+($N906*'fnd base rates'!F$117)
+($O906*'fnd base rates'!F$118)
+($P906*VLOOKUP($S906+12,rate_basefnd,6)))
*$R906</f>
        <v>397306.32732400001</v>
      </c>
      <c r="Y906" s="1">
        <f>(($D906*'fnd base rates'!G$107)
+($E906*'fnd base rates'!G$108)
+($F906*'fnd base rates'!G$109)
+($G906*'fnd base rates'!G$110)
+($H906*'fnd base rates'!G$111)
+($I906*'fnd base rates'!G$112)
+($J906*'fnd base rates'!G$113)
+($K906*'fnd base rates'!G$114)
+($M906*'fnd base rates'!G$116)
+($N906*'fnd base rates'!G$117)
+($O906*'fnd base rates'!G$118)
+($P906*VLOOKUP($S906+12,rate_basefnd,7)))
*$R906</f>
        <v>130378.657314</v>
      </c>
      <c r="Z906" s="1">
        <f>(($D906*'fnd base rates'!H$107)
+($E906*'fnd base rates'!H$108)
+($F906*'fnd base rates'!H$109)
+($G906*'fnd base rates'!H$110)
+($H906*'fnd base rates'!H$111)
+($I906*'fnd base rates'!H$112)
+($J906*'fnd base rates'!H$113)
+($K906*'fnd base rates'!H$114)
+($M906*'fnd base rates'!H$116)
+($N906*'fnd base rates'!H$117)
+($O906*'fnd base rates'!H$118)
+($P906*VLOOKUP($S906+12,rate_basefnd,8)))</f>
        <v>210163.41811800003</v>
      </c>
      <c r="AA906" s="1">
        <f>(($D906*'fnd base rates'!I$107)
+($E906*'fnd base rates'!I$108)
+($F906*'fnd base rates'!I$109)
+($G906*'fnd base rates'!I$110)
+($H906*'fnd base rates'!I$111)
+($I906*'fnd base rates'!I$112)
+($J906*'fnd base rates'!I$113)
+($K906*'fnd base rates'!I$114)
+($M906*'fnd base rates'!I$116)
+($N906*'fnd base rates'!I$117)
+($O906*'fnd base rates'!I$118)
+($P906*VLOOKUP($S906+12,rate_basefnd,9)))
*$R906</f>
        <v>189843.38999999998</v>
      </c>
      <c r="AB906" s="1">
        <f>(($D906*'fnd base rates'!J$107)
+($E906*'fnd base rates'!J$108)
+($F906*'fnd base rates'!J$109)
+($G906*'fnd base rates'!J$110)
+($H906*'fnd base rates'!J$111)
+($I906*'fnd base rates'!J$112)
+($J906*'fnd base rates'!J$113)
+($K906*'fnd base rates'!J$114)
+($M906*'fnd base rates'!J$116)
+($N906*'fnd base rates'!J$117)
+($O906*'fnd base rates'!J$118)
+($P906*VLOOKUP($S906+12,rate_basefnd,10)))
*$R906</f>
        <v>376485.21</v>
      </c>
      <c r="AC906" s="1">
        <f>(($D906*'fnd base rates'!K$107)
+($E906*'fnd base rates'!K$108)
+($F906*'fnd base rates'!K$109)
+($G906*'fnd base rates'!K$110)
+($H906*'fnd base rates'!K$111)
+($I906*'fnd base rates'!K$112)
+($J906*'fnd base rates'!K$113)
+($K906*'fnd base rates'!K$114)
+($M906*'fnd base rates'!K$116)
+($N906*'fnd base rates'!K$117)
+($O906*'fnd base rates'!K$118)
+($P906*VLOOKUP($S906+12,rate_basefnd,11)))
*$R906</f>
        <v>445946.05475999997</v>
      </c>
      <c r="AD906" s="1">
        <f>(($D906*'fnd base rates'!L$107)
+($E906*'fnd base rates'!L$108)
+($F906*'fnd base rates'!L$109)
+($G906*'fnd base rates'!L$110)
+($H906*'fnd base rates'!L$111)
+($I906*'fnd base rates'!L$112)
+($J906*'fnd base rates'!L$113)
+($K906*'fnd base rates'!L$114)
+($M906*'fnd base rates'!L$116)
+($N906*'fnd base rates'!L$117)
+($O906*'fnd base rates'!L$118)
+($P906*VLOOKUP($S906+12,rate_basefnd,12)))</f>
        <v>793425.00835999998</v>
      </c>
      <c r="AE906" s="1">
        <f>(($D906*'fnd base rates'!M$107)
+($E906*'fnd base rates'!M$108)
+($F906*'fnd base rates'!M$109)
+($G906*'fnd base rates'!M$110)
+($H906*'fnd base rates'!M$111)
+($I906*'fnd base rates'!M$112)
+($J906*'fnd base rates'!M$113)
+($K906*'fnd base rates'!M$114)
+($M906*'fnd base rates'!M$116)
+($N906*'fnd base rates'!M$117)
+($O906*'fnd base rates'!M$118)
+($P906*VLOOKUP($S906+12,rate_basefnd,13)))</f>
        <v>0</v>
      </c>
      <c r="AF906" s="4">
        <f t="shared" si="995"/>
        <v>5945438.1350700008</v>
      </c>
      <c r="AH906" s="269">
        <f t="shared" si="996"/>
        <v>498281281</v>
      </c>
      <c r="AI906" s="4" t="str">
        <f t="shared" si="997"/>
        <v>498</v>
      </c>
      <c r="AJ906" s="2" t="str">
        <f t="shared" si="998"/>
        <v>281</v>
      </c>
      <c r="AK906" s="2" t="str">
        <f t="shared" si="999"/>
        <v>281</v>
      </c>
      <c r="AL906" s="4">
        <f t="shared" si="1000"/>
        <v>1</v>
      </c>
      <c r="AM906" s="4">
        <f t="shared" ref="AM906:AM969" si="1067">enro</f>
        <v>377</v>
      </c>
      <c r="AN906" s="4">
        <f t="shared" si="1001"/>
        <v>5945438.1350700008</v>
      </c>
      <c r="AO906" s="4">
        <f t="shared" si="1002"/>
        <v>15770</v>
      </c>
      <c r="AP906" s="4">
        <f t="shared" ref="AP906:AP969" si="1068">AO906-AQ906</f>
        <v>0</v>
      </c>
      <c r="AQ906" s="4">
        <v>15770</v>
      </c>
      <c r="AW906" s="4">
        <v>15770</v>
      </c>
      <c r="AX906" s="5">
        <f t="shared" si="1003"/>
        <v>0</v>
      </c>
      <c r="AY906" s="4">
        <v>15770</v>
      </c>
      <c r="AZ906" s="5"/>
      <c r="BB906" s="5">
        <f t="shared" ref="BB906" si="1069">BC906-BA906</f>
        <v>0</v>
      </c>
    </row>
    <row r="907" spans="1:54" s="4" customFormat="1">
      <c r="A907" s="269">
        <v>498</v>
      </c>
      <c r="B907" s="2">
        <v>498281332</v>
      </c>
      <c r="C907" s="9" t="s">
        <v>1046</v>
      </c>
      <c r="D907" s="14">
        <f>'fnd enro'!D907</f>
        <v>0</v>
      </c>
      <c r="E907" s="14">
        <f>'fnd enro'!E907</f>
        <v>0</v>
      </c>
      <c r="F907" s="14">
        <f>'fnd enro'!F907</f>
        <v>0</v>
      </c>
      <c r="G907" s="14">
        <f>'fnd enro'!G907</f>
        <v>0</v>
      </c>
      <c r="H907" s="14">
        <f>'fnd enro'!H907</f>
        <v>1</v>
      </c>
      <c r="I907" s="14">
        <f>'fnd enro'!I907</f>
        <v>0</v>
      </c>
      <c r="J907" s="14">
        <f>'fnd enro'!J907</f>
        <v>0</v>
      </c>
      <c r="K907" s="15">
        <f>'fnd enro'!K907</f>
        <v>3.8600000000000002E-2</v>
      </c>
      <c r="L907" s="14">
        <f>'fnd enro'!L907</f>
        <v>0</v>
      </c>
      <c r="M907" s="14">
        <f>'fnd enro'!M907</f>
        <v>0</v>
      </c>
      <c r="N907" s="14">
        <f>'fnd enro'!N907</f>
        <v>0</v>
      </c>
      <c r="O907" s="14">
        <f>'fnd enro'!O907</f>
        <v>0</v>
      </c>
      <c r="P907" s="14">
        <f>'fnd enro'!P907</f>
        <v>1</v>
      </c>
      <c r="Q907" s="14">
        <f>'fnd enro'!R907</f>
        <v>1</v>
      </c>
      <c r="R907" s="15">
        <f t="shared" ref="R907:R970" si="1070">VLOOKUP(B907,charterinfo_b,6)</f>
        <v>1</v>
      </c>
      <c r="S907" s="14">
        <f>VALUE('fnd enro'!Q907)</f>
        <v>10</v>
      </c>
      <c r="T907" s="2"/>
      <c r="U907" s="1">
        <f>(($D907*'fnd base rates'!C$107)
+($E907*'fnd base rates'!C$108)
+($F907*'fnd base rates'!C$109)
+($G907*'fnd base rates'!C$110)
+($H907*'fnd base rates'!C$111)
+($I907*'fnd base rates'!C$112)
+($J907*'fnd base rates'!C$113)
+($K907*'fnd base rates'!C$114)
+($M907*'fnd base rates'!C$116)
+($N907*'fnd base rates'!C$117)
+($O907*'fnd base rates'!C$118)
+($P907*VLOOKUP($S907+12,rate_basefnd,3)))
*$R907</f>
        <v>615.77134599999999</v>
      </c>
      <c r="V907" s="1">
        <f>(($D907*'fnd base rates'!D$107)
+($E907*'fnd base rates'!D$108)
+($F907*'fnd base rates'!D$109)
+($G907*'fnd base rates'!D$110)
+($H907*'fnd base rates'!D$111)
+($I907*'fnd base rates'!D$112)
+($J907*'fnd base rates'!D$113)
+($K907*'fnd base rates'!D$114)
+($M907*'fnd base rates'!D$116)
+($N907*'fnd base rates'!D$117)
+($O907*'fnd base rates'!D$118)
+($P907*VLOOKUP($S907+12,rate_basefnd,4)))
*$R907</f>
        <v>1140.8800000000001</v>
      </c>
      <c r="W907" s="1">
        <f>(($D907*'fnd base rates'!E$107)
+($E907*'fnd base rates'!E$108)
+($F907*'fnd base rates'!E$109)
+($G907*'fnd base rates'!E$110)
+($H907*'fnd base rates'!E$111)
+($I907*'fnd base rates'!E$112)
+($J907*'fnd base rates'!E$113)
+($K907*'fnd base rates'!E$114)
+($M907*'fnd base rates'!E$116)
+($N907*'fnd base rates'!E$117)
+($O907*'fnd base rates'!E$118)
+($P907*VLOOKUP($S907+12,rate_basefnd,5)))
*$R907</f>
        <v>7127.920376</v>
      </c>
      <c r="X907" s="1">
        <f>(($D907*'fnd base rates'!F$107)
+($E907*'fnd base rates'!F$108)
+($F907*'fnd base rates'!F$109)
+($G907*'fnd base rates'!F$110)
+($H907*'fnd base rates'!F$111)
+($I907*'fnd base rates'!F$112)
+($J907*'fnd base rates'!F$113)
+($K907*'fnd base rates'!F$114)
+($M907*'fnd base rates'!F$116)
+($N907*'fnd base rates'!F$117)
+($O907*'fnd base rates'!F$118)
+($P907*VLOOKUP($S907+12,rate_basefnd,6)))
*$R907</f>
        <v>995.37641200000007</v>
      </c>
      <c r="Y907" s="1">
        <f>(($D907*'fnd base rates'!G$107)
+($E907*'fnd base rates'!G$108)
+($F907*'fnd base rates'!G$109)
+($G907*'fnd base rates'!G$110)
+($H907*'fnd base rates'!G$111)
+($I907*'fnd base rates'!G$112)
+($J907*'fnd base rates'!G$113)
+($K907*'fnd base rates'!G$114)
+($M907*'fnd base rates'!G$116)
+($N907*'fnd base rates'!G$117)
+($O907*'fnd base rates'!G$118)
+($P907*VLOOKUP($S907+12,rate_basefnd,7)))
*$R907</f>
        <v>346.42328199999997</v>
      </c>
      <c r="Z907" s="1">
        <f>(($D907*'fnd base rates'!H$107)
+($E907*'fnd base rates'!H$108)
+($F907*'fnd base rates'!H$109)
+($G907*'fnd base rates'!H$110)
+($H907*'fnd base rates'!H$111)
+($I907*'fnd base rates'!H$112)
+($J907*'fnd base rates'!H$113)
+($K907*'fnd base rates'!H$114)
+($M907*'fnd base rates'!H$116)
+($N907*'fnd base rates'!H$117)
+($O907*'fnd base rates'!H$118)
+($P907*VLOOKUP($S907+12,rate_basefnd,8)))</f>
        <v>550.71893399999999</v>
      </c>
      <c r="AA907" s="1">
        <f>(($D907*'fnd base rates'!I$107)
+($E907*'fnd base rates'!I$108)
+($F907*'fnd base rates'!I$109)
+($G907*'fnd base rates'!I$110)
+($H907*'fnd base rates'!I$111)
+($I907*'fnd base rates'!I$112)
+($J907*'fnd base rates'!I$113)
+($K907*'fnd base rates'!I$114)
+($M907*'fnd base rates'!I$116)
+($N907*'fnd base rates'!I$117)
+($O907*'fnd base rates'!I$118)
+($P907*VLOOKUP($S907+12,rate_basefnd,9)))
*$R907</f>
        <v>511.24</v>
      </c>
      <c r="AB907" s="1">
        <f>(($D907*'fnd base rates'!J$107)
+($E907*'fnd base rates'!J$108)
+($F907*'fnd base rates'!J$109)
+($G907*'fnd base rates'!J$110)
+($H907*'fnd base rates'!J$111)
+($I907*'fnd base rates'!J$112)
+($J907*'fnd base rates'!J$113)
+($K907*'fnd base rates'!J$114)
+($M907*'fnd base rates'!J$116)
+($N907*'fnd base rates'!J$117)
+($O907*'fnd base rates'!J$118)
+($P907*VLOOKUP($S907+12,rate_basefnd,10)))
*$R907</f>
        <v>1020.7</v>
      </c>
      <c r="AC907" s="1">
        <f>(($D907*'fnd base rates'!K$107)
+($E907*'fnd base rates'!K$108)
+($F907*'fnd base rates'!K$109)
+($G907*'fnd base rates'!K$110)
+($H907*'fnd base rates'!K$111)
+($I907*'fnd base rates'!K$112)
+($J907*'fnd base rates'!K$113)
+($K907*'fnd base rates'!K$114)
+($M907*'fnd base rates'!K$116)
+($N907*'fnd base rates'!K$117)
+($O907*'fnd base rates'!K$118)
+($P907*VLOOKUP($S907+12,rate_basefnd,11)))
*$R907</f>
        <v>1182.1598799999999</v>
      </c>
      <c r="AD907" s="1">
        <f>(($D907*'fnd base rates'!L$107)
+($E907*'fnd base rates'!L$108)
+($F907*'fnd base rates'!L$109)
+($G907*'fnd base rates'!L$110)
+($H907*'fnd base rates'!L$111)
+($I907*'fnd base rates'!L$112)
+($J907*'fnd base rates'!L$113)
+($K907*'fnd base rates'!L$114)
+($M907*'fnd base rates'!L$116)
+($N907*'fnd base rates'!L$117)
+($O907*'fnd base rates'!L$118)
+($P907*VLOOKUP($S907+12,rate_basefnd,12)))</f>
        <v>2105.8766799999999</v>
      </c>
      <c r="AE907" s="1">
        <f>(($D907*'fnd base rates'!M$107)
+($E907*'fnd base rates'!M$108)
+($F907*'fnd base rates'!M$109)
+($G907*'fnd base rates'!M$110)
+($H907*'fnd base rates'!M$111)
+($I907*'fnd base rates'!M$112)
+($J907*'fnd base rates'!M$113)
+($K907*'fnd base rates'!M$114)
+($M907*'fnd base rates'!M$116)
+($N907*'fnd base rates'!M$117)
+($O907*'fnd base rates'!M$118)
+($P907*VLOOKUP($S907+12,rate_basefnd,13)))</f>
        <v>0</v>
      </c>
      <c r="AF907" s="4">
        <f t="shared" ref="AF907:AF970" si="1071">SUM(U907:AE907)</f>
        <v>15597.06691</v>
      </c>
      <c r="AH907" s="269">
        <f t="shared" ref="AH907:AH970" si="1072">B907</f>
        <v>498281332</v>
      </c>
      <c r="AI907" s="4" t="str">
        <f t="shared" ref="AI907:AI970" si="1073">IF($B907&lt;499999999,MID($B907,1,3),MID($B907,1,4))</f>
        <v>498</v>
      </c>
      <c r="AJ907" s="2" t="str">
        <f t="shared" ref="AJ907:AJ970" si="1074">IF($B907&lt;499999999,MID($B907,4,3),MID($B907,5,3))</f>
        <v>281</v>
      </c>
      <c r="AK907" s="2" t="str">
        <f t="shared" ref="AK907:AK970" si="1075">IF($B907&lt;499999999,MID($B907,7,3),MID($B907,8,3))</f>
        <v>332</v>
      </c>
      <c r="AL907" s="4">
        <f t="shared" ref="AL907:AL970" si="1076">IF(VLOOKUP(VALUE(IF(AH907&lt;499999999,MID(AH907,4,3),MID(AH907,5,3))),distinfo,4)=R907,1,0)</f>
        <v>1</v>
      </c>
      <c r="AM907" s="4">
        <f t="shared" si="1067"/>
        <v>1</v>
      </c>
      <c r="AN907" s="4">
        <f t="shared" ref="AN907:AN970" si="1077">AF907</f>
        <v>15597.06691</v>
      </c>
      <c r="AO907" s="4">
        <f t="shared" ref="AO907:AO970" si="1078">IF(OR(AF907=0,AM907=0),0,ROUND(AN907/AM907,0))</f>
        <v>15597</v>
      </c>
      <c r="AP907" s="4">
        <f t="shared" si="1068"/>
        <v>0</v>
      </c>
      <c r="AQ907" s="4">
        <v>15597</v>
      </c>
      <c r="AW907" s="4">
        <v>15597</v>
      </c>
      <c r="AX907" s="5">
        <f t="shared" ref="AX907:AX970" si="1079">AY907-AW907</f>
        <v>0</v>
      </c>
      <c r="AY907" s="4">
        <v>15597</v>
      </c>
      <c r="AZ907" s="5"/>
      <c r="BB907" s="5">
        <f t="shared" ref="BB907" si="1080">BC907-BA907</f>
        <v>0</v>
      </c>
    </row>
    <row r="908" spans="1:54" s="4" customFormat="1">
      <c r="A908" s="269">
        <v>499</v>
      </c>
      <c r="B908" s="2">
        <v>499061024</v>
      </c>
      <c r="C908" s="9" t="s">
        <v>1119</v>
      </c>
      <c r="D908" s="14">
        <f>'fnd enro'!D908</f>
        <v>0</v>
      </c>
      <c r="E908" s="14">
        <f>'fnd enro'!E908</f>
        <v>0</v>
      </c>
      <c r="F908" s="14">
        <f>'fnd enro'!F908</f>
        <v>0</v>
      </c>
      <c r="G908" s="14">
        <f>'fnd enro'!G908</f>
        <v>0</v>
      </c>
      <c r="H908" s="14">
        <f>'fnd enro'!H908</f>
        <v>0</v>
      </c>
      <c r="I908" s="14">
        <f>'fnd enro'!I908</f>
        <v>1</v>
      </c>
      <c r="J908" s="14">
        <f>'fnd enro'!J908</f>
        <v>0</v>
      </c>
      <c r="K908" s="15">
        <f>'fnd enro'!K908</f>
        <v>3.8600000000000002E-2</v>
      </c>
      <c r="L908" s="14">
        <f>'fnd enro'!L908</f>
        <v>0</v>
      </c>
      <c r="M908" s="14">
        <f>'fnd enro'!M908</f>
        <v>0</v>
      </c>
      <c r="N908" s="14">
        <f>'fnd enro'!N908</f>
        <v>0</v>
      </c>
      <c r="O908" s="14">
        <f>'fnd enro'!O908</f>
        <v>0</v>
      </c>
      <c r="P908" s="14">
        <f>'fnd enro'!P908</f>
        <v>1</v>
      </c>
      <c r="Q908" s="14">
        <f>'fnd enro'!R908</f>
        <v>1</v>
      </c>
      <c r="R908" s="15">
        <f t="shared" si="1070"/>
        <v>1</v>
      </c>
      <c r="S908" s="14">
        <f>VALUE('fnd enro'!Q908)</f>
        <v>5</v>
      </c>
      <c r="T908" s="2"/>
      <c r="U908" s="1">
        <f>(($D908*'fnd base rates'!C$107)
+($E908*'fnd base rates'!C$108)
+($F908*'fnd base rates'!C$109)
+($G908*'fnd base rates'!C$110)
+($H908*'fnd base rates'!C$111)
+($I908*'fnd base rates'!C$112)
+($J908*'fnd base rates'!C$113)
+($K908*'fnd base rates'!C$114)
+($M908*'fnd base rates'!C$116)
+($N908*'fnd base rates'!C$117)
+($O908*'fnd base rates'!C$118)
+($P908*VLOOKUP($S908+12,rate_basefnd,3)))
*$R908</f>
        <v>596.33134600000005</v>
      </c>
      <c r="V908" s="1">
        <f>(($D908*'fnd base rates'!D$107)
+($E908*'fnd base rates'!D$108)
+($F908*'fnd base rates'!D$109)
+($G908*'fnd base rates'!D$110)
+($H908*'fnd base rates'!D$111)
+($I908*'fnd base rates'!D$112)
+($J908*'fnd base rates'!D$113)
+($K908*'fnd base rates'!D$114)
+($M908*'fnd base rates'!D$116)
+($N908*'fnd base rates'!D$117)
+($O908*'fnd base rates'!D$118)
+($P908*VLOOKUP($S908+12,rate_basefnd,4)))
*$R908</f>
        <v>1048.74</v>
      </c>
      <c r="W908" s="1">
        <f>(($D908*'fnd base rates'!E$107)
+($E908*'fnd base rates'!E$108)
+($F908*'fnd base rates'!E$109)
+($G908*'fnd base rates'!E$110)
+($H908*'fnd base rates'!E$111)
+($I908*'fnd base rates'!E$112)
+($J908*'fnd base rates'!E$113)
+($K908*'fnd base rates'!E$114)
+($M908*'fnd base rates'!E$116)
+($N908*'fnd base rates'!E$117)
+($O908*'fnd base rates'!E$118)
+($P908*VLOOKUP($S908+12,rate_basefnd,5)))
*$R908</f>
        <v>7681.3103759999995</v>
      </c>
      <c r="X908" s="1">
        <f>(($D908*'fnd base rates'!F$107)
+($E908*'fnd base rates'!F$108)
+($F908*'fnd base rates'!F$109)
+($G908*'fnd base rates'!F$110)
+($H908*'fnd base rates'!F$111)
+($I908*'fnd base rates'!F$112)
+($J908*'fnd base rates'!F$113)
+($K908*'fnd base rates'!F$114)
+($M908*'fnd base rates'!F$116)
+($N908*'fnd base rates'!F$117)
+($O908*'fnd base rates'!F$118)
+($P908*VLOOKUP($S908+12,rate_basefnd,6)))
*$R908</f>
        <v>886.88641200000006</v>
      </c>
      <c r="Y908" s="1">
        <f>(($D908*'fnd base rates'!G$107)
+($E908*'fnd base rates'!G$108)
+($F908*'fnd base rates'!G$109)
+($G908*'fnd base rates'!G$110)
+($H908*'fnd base rates'!G$111)
+($I908*'fnd base rates'!G$112)
+($J908*'fnd base rates'!G$113)
+($K908*'fnd base rates'!G$114)
+($M908*'fnd base rates'!G$116)
+($N908*'fnd base rates'!G$117)
+($O908*'fnd base rates'!G$118)
+($P908*VLOOKUP($S908+12,rate_basefnd,7)))
*$R908</f>
        <v>298.23328199999997</v>
      </c>
      <c r="Z908" s="1">
        <f>(($D908*'fnd base rates'!H$107)
+($E908*'fnd base rates'!H$108)
+($F908*'fnd base rates'!H$109)
+($G908*'fnd base rates'!H$110)
+($H908*'fnd base rates'!H$111)
+($I908*'fnd base rates'!H$112)
+($J908*'fnd base rates'!H$113)
+($K908*'fnd base rates'!H$114)
+($M908*'fnd base rates'!H$116)
+($N908*'fnd base rates'!H$117)
+($O908*'fnd base rates'!H$118)
+($P908*VLOOKUP($S908+12,rate_basefnd,8)))</f>
        <v>848.66893400000004</v>
      </c>
      <c r="AA908" s="1">
        <f>(($D908*'fnd base rates'!I$107)
+($E908*'fnd base rates'!I$108)
+($F908*'fnd base rates'!I$109)
+($G908*'fnd base rates'!I$110)
+($H908*'fnd base rates'!I$111)
+($I908*'fnd base rates'!I$112)
+($J908*'fnd base rates'!I$113)
+($K908*'fnd base rates'!I$114)
+($M908*'fnd base rates'!I$116)
+($N908*'fnd base rates'!I$117)
+($O908*'fnd base rates'!I$118)
+($P908*VLOOKUP($S908+12,rate_basefnd,9)))
*$R908</f>
        <v>538.06999999999994</v>
      </c>
      <c r="AB908" s="1">
        <f>(($D908*'fnd base rates'!J$107)
+($E908*'fnd base rates'!J$108)
+($F908*'fnd base rates'!J$109)
+($G908*'fnd base rates'!J$110)
+($H908*'fnd base rates'!J$111)
+($I908*'fnd base rates'!J$112)
+($J908*'fnd base rates'!J$113)
+($K908*'fnd base rates'!J$114)
+($M908*'fnd base rates'!J$116)
+($N908*'fnd base rates'!J$117)
+($O908*'fnd base rates'!J$118)
+($P908*VLOOKUP($S908+12,rate_basefnd,10)))
*$R908</f>
        <v>1156.4099999999999</v>
      </c>
      <c r="AC908" s="1">
        <f>(($D908*'fnd base rates'!K$107)
+($E908*'fnd base rates'!K$108)
+($F908*'fnd base rates'!K$109)
+($G908*'fnd base rates'!K$110)
+($H908*'fnd base rates'!K$111)
+($I908*'fnd base rates'!K$112)
+($J908*'fnd base rates'!K$113)
+($K908*'fnd base rates'!K$114)
+($M908*'fnd base rates'!K$116)
+($N908*'fnd base rates'!K$117)
+($O908*'fnd base rates'!K$118)
+($P908*VLOOKUP($S908+12,rate_basefnd,11)))
*$R908</f>
        <v>1150.05988</v>
      </c>
      <c r="AD908" s="1">
        <f>(($D908*'fnd base rates'!L$107)
+($E908*'fnd base rates'!L$108)
+($F908*'fnd base rates'!L$109)
+($G908*'fnd base rates'!L$110)
+($H908*'fnd base rates'!L$111)
+($I908*'fnd base rates'!L$112)
+($J908*'fnd base rates'!L$113)
+($K908*'fnd base rates'!L$114)
+($M908*'fnd base rates'!L$116)
+($N908*'fnd base rates'!L$117)
+($O908*'fnd base rates'!L$118)
+($P908*VLOOKUP($S908+12,rate_basefnd,12)))</f>
        <v>1817.0566800000001</v>
      </c>
      <c r="AE908" s="1">
        <f>(($D908*'fnd base rates'!M$107)
+($E908*'fnd base rates'!M$108)
+($F908*'fnd base rates'!M$109)
+($G908*'fnd base rates'!M$110)
+($H908*'fnd base rates'!M$111)
+($I908*'fnd base rates'!M$112)
+($J908*'fnd base rates'!M$113)
+($K908*'fnd base rates'!M$114)
+($M908*'fnd base rates'!M$116)
+($N908*'fnd base rates'!M$117)
+($O908*'fnd base rates'!M$118)
+($P908*VLOOKUP($S908+12,rate_basefnd,13)))</f>
        <v>0</v>
      </c>
      <c r="AF908" s="4">
        <f t="shared" si="1071"/>
        <v>16021.766909999998</v>
      </c>
      <c r="AH908" s="269">
        <f t="shared" si="1072"/>
        <v>499061024</v>
      </c>
      <c r="AI908" s="4" t="str">
        <f t="shared" si="1073"/>
        <v>499</v>
      </c>
      <c r="AJ908" s="2" t="str">
        <f t="shared" si="1074"/>
        <v>061</v>
      </c>
      <c r="AK908" s="2" t="str">
        <f t="shared" si="1075"/>
        <v>024</v>
      </c>
      <c r="AL908" s="4">
        <f t="shared" si="1076"/>
        <v>1</v>
      </c>
      <c r="AM908" s="4">
        <f t="shared" si="1067"/>
        <v>1</v>
      </c>
      <c r="AN908" s="4">
        <f t="shared" si="1077"/>
        <v>16021.766909999998</v>
      </c>
      <c r="AO908" s="4">
        <f t="shared" si="1078"/>
        <v>16022</v>
      </c>
      <c r="AP908" s="4">
        <f t="shared" si="1068"/>
        <v>0</v>
      </c>
      <c r="AQ908" s="4">
        <v>16022</v>
      </c>
      <c r="AW908" s="4">
        <v>16022</v>
      </c>
      <c r="AX908" s="5">
        <f t="shared" si="1079"/>
        <v>0</v>
      </c>
      <c r="AY908" s="4">
        <v>16022</v>
      </c>
      <c r="AZ908" s="5"/>
      <c r="BB908" s="5">
        <f t="shared" ref="BB908" si="1081">BC908-BA908</f>
        <v>0</v>
      </c>
    </row>
    <row r="909" spans="1:54" s="4" customFormat="1">
      <c r="A909" s="269">
        <v>499</v>
      </c>
      <c r="B909" s="2">
        <v>499061061</v>
      </c>
      <c r="C909" s="9" t="s">
        <v>1119</v>
      </c>
      <c r="D909" s="14">
        <f>'fnd enro'!D909</f>
        <v>0</v>
      </c>
      <c r="E909" s="14">
        <f>'fnd enro'!E909</f>
        <v>0</v>
      </c>
      <c r="F909" s="14">
        <f>'fnd enro'!F909</f>
        <v>0</v>
      </c>
      <c r="G909" s="14">
        <f>'fnd enro'!G909</f>
        <v>0</v>
      </c>
      <c r="H909" s="14">
        <f>'fnd enro'!H909</f>
        <v>86</v>
      </c>
      <c r="I909" s="14">
        <f>'fnd enro'!I909</f>
        <v>69</v>
      </c>
      <c r="J909" s="14">
        <f>'fnd enro'!J909</f>
        <v>0</v>
      </c>
      <c r="K909" s="15">
        <f>'fnd enro'!K909</f>
        <v>5.9829999999999997</v>
      </c>
      <c r="L909" s="14">
        <f>'fnd enro'!L909</f>
        <v>0</v>
      </c>
      <c r="M909" s="14">
        <f>'fnd enro'!M909</f>
        <v>0</v>
      </c>
      <c r="N909" s="14">
        <f>'fnd enro'!N909</f>
        <v>4</v>
      </c>
      <c r="O909" s="14">
        <f>'fnd enro'!O909</f>
        <v>0</v>
      </c>
      <c r="P909" s="14">
        <f>'fnd enro'!P909</f>
        <v>95</v>
      </c>
      <c r="Q909" s="14">
        <f>'fnd enro'!R909</f>
        <v>155</v>
      </c>
      <c r="R909" s="15">
        <f t="shared" si="1070"/>
        <v>1</v>
      </c>
      <c r="S909" s="14">
        <f>VALUE('fnd enro'!Q909)</f>
        <v>11</v>
      </c>
      <c r="T909" s="2"/>
      <c r="U909" s="1">
        <f>(($D909*'fnd base rates'!C$107)
+($E909*'fnd base rates'!C$108)
+($F909*'fnd base rates'!C$109)
+($G909*'fnd base rates'!C$110)
+($H909*'fnd base rates'!C$111)
+($I909*'fnd base rates'!C$112)
+($J909*'fnd base rates'!C$113)
+($K909*'fnd base rates'!C$114)
+($M909*'fnd base rates'!C$116)
+($N909*'fnd base rates'!C$117)
+($O909*'fnd base rates'!C$118)
+($P909*VLOOKUP($S909+12,rate_basefnd,3)))
*$R909</f>
        <v>91522.488629999993</v>
      </c>
      <c r="V909" s="1">
        <f>(($D909*'fnd base rates'!D$107)
+($E909*'fnd base rates'!D$108)
+($F909*'fnd base rates'!D$109)
+($G909*'fnd base rates'!D$110)
+($H909*'fnd base rates'!D$111)
+($I909*'fnd base rates'!D$112)
+($J909*'fnd base rates'!D$113)
+($K909*'fnd base rates'!D$114)
+($M909*'fnd base rates'!D$116)
+($N909*'fnd base rates'!D$117)
+($O909*'fnd base rates'!D$118)
+($P909*VLOOKUP($S909+12,rate_basefnd,4)))
*$R909</f>
        <v>156971.82</v>
      </c>
      <c r="W909" s="1">
        <f>(($D909*'fnd base rates'!E$107)
+($E909*'fnd base rates'!E$108)
+($F909*'fnd base rates'!E$109)
+($G909*'fnd base rates'!E$110)
+($H909*'fnd base rates'!E$111)
+($I909*'fnd base rates'!E$112)
+($J909*'fnd base rates'!E$113)
+($K909*'fnd base rates'!E$114)
+($M909*'fnd base rates'!E$116)
+($N909*'fnd base rates'!E$117)
+($O909*'fnd base rates'!E$118)
+($P909*VLOOKUP($S909+12,rate_basefnd,5)))
*$R909</f>
        <v>1009097.1182800001</v>
      </c>
      <c r="X909" s="1">
        <f>(($D909*'fnd base rates'!F$107)
+($E909*'fnd base rates'!F$108)
+($F909*'fnd base rates'!F$109)
+($G909*'fnd base rates'!F$110)
+($H909*'fnd base rates'!F$111)
+($I909*'fnd base rates'!F$112)
+($J909*'fnd base rates'!F$113)
+($K909*'fnd base rates'!F$114)
+($M909*'fnd base rates'!F$116)
+($N909*'fnd base rates'!F$117)
+($O909*'fnd base rates'!F$118)
+($P909*VLOOKUP($S909+12,rate_basefnd,6)))
*$R909</f>
        <v>147544.85386000003</v>
      </c>
      <c r="Y909" s="1">
        <f>(($D909*'fnd base rates'!G$107)
+($E909*'fnd base rates'!G$108)
+($F909*'fnd base rates'!G$109)
+($G909*'fnd base rates'!G$110)
+($H909*'fnd base rates'!G$111)
+($I909*'fnd base rates'!G$112)
+($J909*'fnd base rates'!G$113)
+($K909*'fnd base rates'!G$114)
+($M909*'fnd base rates'!G$116)
+($N909*'fnd base rates'!G$117)
+($O909*'fnd base rates'!G$118)
+($P909*VLOOKUP($S909+12,rate_basefnd,7)))
*$R909</f>
        <v>43833.298710000003</v>
      </c>
      <c r="Z909" s="1">
        <f>(($D909*'fnd base rates'!H$107)
+($E909*'fnd base rates'!H$108)
+($F909*'fnd base rates'!H$109)
+($G909*'fnd base rates'!H$110)
+($H909*'fnd base rates'!H$111)
+($I909*'fnd base rates'!H$112)
+($J909*'fnd base rates'!H$113)
+($K909*'fnd base rates'!H$114)
+($M909*'fnd base rates'!H$116)
+($N909*'fnd base rates'!H$117)
+($O909*'fnd base rates'!H$118)
+($P909*VLOOKUP($S909+12,rate_basefnd,8)))</f>
        <v>105419.19476999999</v>
      </c>
      <c r="AA909" s="1">
        <f>(($D909*'fnd base rates'!I$107)
+($E909*'fnd base rates'!I$108)
+($F909*'fnd base rates'!I$109)
+($G909*'fnd base rates'!I$110)
+($H909*'fnd base rates'!I$111)
+($I909*'fnd base rates'!I$112)
+($J909*'fnd base rates'!I$113)
+($K909*'fnd base rates'!I$114)
+($M909*'fnd base rates'!I$116)
+($N909*'fnd base rates'!I$117)
+($O909*'fnd base rates'!I$118)
+($P909*VLOOKUP($S909+12,rate_basefnd,9)))
*$R909</f>
        <v>75779.47</v>
      </c>
      <c r="AB909" s="1">
        <f>(($D909*'fnd base rates'!J$107)
+($E909*'fnd base rates'!J$108)
+($F909*'fnd base rates'!J$109)
+($G909*'fnd base rates'!J$110)
+($H909*'fnd base rates'!J$111)
+($I909*'fnd base rates'!J$112)
+($J909*'fnd base rates'!J$113)
+($K909*'fnd base rates'!J$114)
+($M909*'fnd base rates'!J$116)
+($N909*'fnd base rates'!J$117)
+($O909*'fnd base rates'!J$118)
+($P909*VLOOKUP($S909+12,rate_basefnd,10)))
*$R909</f>
        <v>138401.32</v>
      </c>
      <c r="AC909" s="1">
        <f>(($D909*'fnd base rates'!K$107)
+($E909*'fnd base rates'!K$108)
+($F909*'fnd base rates'!K$109)
+($G909*'fnd base rates'!K$110)
+($H909*'fnd base rates'!K$111)
+($I909*'fnd base rates'!K$112)
+($J909*'fnd base rates'!K$113)
+($K909*'fnd base rates'!K$114)
+($M909*'fnd base rates'!K$116)
+($N909*'fnd base rates'!K$117)
+($O909*'fnd base rates'!K$118)
+($P909*VLOOKUP($S909+12,rate_basefnd,11)))
*$R909</f>
        <v>182301.00139999998</v>
      </c>
      <c r="AD909" s="1">
        <f>(($D909*'fnd base rates'!L$107)
+($E909*'fnd base rates'!L$108)
+($F909*'fnd base rates'!L$109)
+($G909*'fnd base rates'!L$110)
+($H909*'fnd base rates'!L$111)
+($I909*'fnd base rates'!L$112)
+($J909*'fnd base rates'!L$113)
+($K909*'fnd base rates'!L$114)
+($M909*'fnd base rates'!L$116)
+($N909*'fnd base rates'!L$117)
+($O909*'fnd base rates'!L$118)
+($P909*VLOOKUP($S909+12,rate_basefnd,12)))</f>
        <v>285148.14540000004</v>
      </c>
      <c r="AE909" s="1">
        <f>(($D909*'fnd base rates'!M$107)
+($E909*'fnd base rates'!M$108)
+($F909*'fnd base rates'!M$109)
+($G909*'fnd base rates'!M$110)
+($H909*'fnd base rates'!M$111)
+($I909*'fnd base rates'!M$112)
+($J909*'fnd base rates'!M$113)
+($K909*'fnd base rates'!M$114)
+($M909*'fnd base rates'!M$116)
+($N909*'fnd base rates'!M$117)
+($O909*'fnd base rates'!M$118)
+($P909*VLOOKUP($S909+12,rate_basefnd,13)))</f>
        <v>0</v>
      </c>
      <c r="AF909" s="4">
        <f t="shared" si="1071"/>
        <v>2236018.71105</v>
      </c>
      <c r="AH909" s="269">
        <f t="shared" si="1072"/>
        <v>499061061</v>
      </c>
      <c r="AI909" s="4" t="str">
        <f t="shared" si="1073"/>
        <v>499</v>
      </c>
      <c r="AJ909" s="2" t="str">
        <f t="shared" si="1074"/>
        <v>061</v>
      </c>
      <c r="AK909" s="2" t="str">
        <f t="shared" si="1075"/>
        <v>061</v>
      </c>
      <c r="AL909" s="4">
        <f t="shared" si="1076"/>
        <v>1</v>
      </c>
      <c r="AM909" s="4">
        <f t="shared" si="1067"/>
        <v>155</v>
      </c>
      <c r="AN909" s="4">
        <f t="shared" si="1077"/>
        <v>2236018.71105</v>
      </c>
      <c r="AO909" s="4">
        <f t="shared" si="1078"/>
        <v>14426</v>
      </c>
      <c r="AP909" s="4">
        <f t="shared" si="1068"/>
        <v>0</v>
      </c>
      <c r="AQ909" s="4">
        <v>14426</v>
      </c>
      <c r="AW909" s="4">
        <v>14426</v>
      </c>
      <c r="AX909" s="5">
        <f t="shared" si="1079"/>
        <v>0</v>
      </c>
      <c r="AY909" s="4">
        <v>14426</v>
      </c>
      <c r="AZ909" s="5"/>
      <c r="BB909" s="5">
        <f t="shared" ref="BB909" si="1082">BC909-BA909</f>
        <v>0</v>
      </c>
    </row>
    <row r="910" spans="1:54" s="4" customFormat="1">
      <c r="A910" s="269">
        <v>499</v>
      </c>
      <c r="B910" s="2">
        <v>499061087</v>
      </c>
      <c r="C910" s="9" t="s">
        <v>1119</v>
      </c>
      <c r="D910" s="14">
        <f>'fnd enro'!D910</f>
        <v>0</v>
      </c>
      <c r="E910" s="14">
        <f>'fnd enro'!E910</f>
        <v>0</v>
      </c>
      <c r="F910" s="14">
        <f>'fnd enro'!F910</f>
        <v>0</v>
      </c>
      <c r="G910" s="14">
        <f>'fnd enro'!G910</f>
        <v>0</v>
      </c>
      <c r="H910" s="14">
        <f>'fnd enro'!H910</f>
        <v>0</v>
      </c>
      <c r="I910" s="14">
        <f>'fnd enro'!I910</f>
        <v>2</v>
      </c>
      <c r="J910" s="14">
        <f>'fnd enro'!J910</f>
        <v>0</v>
      </c>
      <c r="K910" s="15">
        <f>'fnd enro'!K910</f>
        <v>7.7200000000000005E-2</v>
      </c>
      <c r="L910" s="14">
        <f>'fnd enro'!L910</f>
        <v>0</v>
      </c>
      <c r="M910" s="14">
        <f>'fnd enro'!M910</f>
        <v>0</v>
      </c>
      <c r="N910" s="14">
        <f>'fnd enro'!N910</f>
        <v>0</v>
      </c>
      <c r="O910" s="14">
        <f>'fnd enro'!O910</f>
        <v>0</v>
      </c>
      <c r="P910" s="14">
        <f>'fnd enro'!P910</f>
        <v>0</v>
      </c>
      <c r="Q910" s="14">
        <f>'fnd enro'!R910</f>
        <v>2</v>
      </c>
      <c r="R910" s="15">
        <f t="shared" si="1070"/>
        <v>1</v>
      </c>
      <c r="S910" s="14">
        <f>VALUE('fnd enro'!Q910)</f>
        <v>5</v>
      </c>
      <c r="T910" s="2"/>
      <c r="U910" s="1">
        <f>(($D910*'fnd base rates'!C$107)
+($E910*'fnd base rates'!C$108)
+($F910*'fnd base rates'!C$109)
+($G910*'fnd base rates'!C$110)
+($H910*'fnd base rates'!C$111)
+($I910*'fnd base rates'!C$112)
+($J910*'fnd base rates'!C$113)
+($K910*'fnd base rates'!C$114)
+($M910*'fnd base rates'!C$116)
+($N910*'fnd base rates'!C$117)
+($O910*'fnd base rates'!C$118)
+($P910*VLOOKUP($S910+12,rate_basefnd,3)))
*$R910</f>
        <v>1072.9226920000001</v>
      </c>
      <c r="V910" s="1">
        <f>(($D910*'fnd base rates'!D$107)
+($E910*'fnd base rates'!D$108)
+($F910*'fnd base rates'!D$109)
+($G910*'fnd base rates'!D$110)
+($H910*'fnd base rates'!D$111)
+($I910*'fnd base rates'!D$112)
+($J910*'fnd base rates'!D$113)
+($K910*'fnd base rates'!D$114)
+($M910*'fnd base rates'!D$116)
+($N910*'fnd base rates'!D$117)
+($O910*'fnd base rates'!D$118)
+($P910*VLOOKUP($S910+12,rate_basefnd,4)))
*$R910</f>
        <v>1530.16</v>
      </c>
      <c r="W910" s="1">
        <f>(($D910*'fnd base rates'!E$107)
+($E910*'fnd base rates'!E$108)
+($F910*'fnd base rates'!E$109)
+($G910*'fnd base rates'!E$110)
+($H910*'fnd base rates'!E$111)
+($I910*'fnd base rates'!E$112)
+($J910*'fnd base rates'!E$113)
+($K910*'fnd base rates'!E$114)
+($M910*'fnd base rates'!E$116)
+($N910*'fnd base rates'!E$117)
+($O910*'fnd base rates'!E$118)
+($P910*VLOOKUP($S910+12,rate_basefnd,5)))
*$R910</f>
        <v>9824.4007519999996</v>
      </c>
      <c r="X910" s="1">
        <f>(($D910*'fnd base rates'!F$107)
+($E910*'fnd base rates'!F$108)
+($F910*'fnd base rates'!F$109)
+($G910*'fnd base rates'!F$110)
+($H910*'fnd base rates'!F$111)
+($I910*'fnd base rates'!F$112)
+($J910*'fnd base rates'!F$113)
+($K910*'fnd base rates'!F$114)
+($M910*'fnd base rates'!F$116)
+($N910*'fnd base rates'!F$117)
+($O910*'fnd base rates'!F$118)
+($P910*VLOOKUP($S910+12,rate_basefnd,6)))
*$R910</f>
        <v>1773.7728240000001</v>
      </c>
      <c r="Y910" s="1">
        <f>(($D910*'fnd base rates'!G$107)
+($E910*'fnd base rates'!G$108)
+($F910*'fnd base rates'!G$109)
+($G910*'fnd base rates'!G$110)
+($H910*'fnd base rates'!G$111)
+($I910*'fnd base rates'!G$112)
+($J910*'fnd base rates'!G$113)
+($K910*'fnd base rates'!G$114)
+($M910*'fnd base rates'!G$116)
+($N910*'fnd base rates'!G$117)
+($O910*'fnd base rates'!G$118)
+($P910*VLOOKUP($S910+12,rate_basefnd,7)))
*$R910</f>
        <v>327.76656399999996</v>
      </c>
      <c r="Z910" s="1">
        <f>(($D910*'fnd base rates'!H$107)
+($E910*'fnd base rates'!H$108)
+($F910*'fnd base rates'!H$109)
+($G910*'fnd base rates'!H$110)
+($H910*'fnd base rates'!H$111)
+($I910*'fnd base rates'!H$112)
+($J910*'fnd base rates'!H$113)
+($K910*'fnd base rates'!H$114)
+($M910*'fnd base rates'!H$116)
+($N910*'fnd base rates'!H$117)
+($O910*'fnd base rates'!H$118)
+($P910*VLOOKUP($S910+12,rate_basefnd,8)))</f>
        <v>1656.157868</v>
      </c>
      <c r="AA910" s="1">
        <f>(($D910*'fnd base rates'!I$107)
+($E910*'fnd base rates'!I$108)
+($F910*'fnd base rates'!I$109)
+($G910*'fnd base rates'!I$110)
+($H910*'fnd base rates'!I$111)
+($I910*'fnd base rates'!I$112)
+($J910*'fnd base rates'!I$113)
+($K910*'fnd base rates'!I$114)
+($M910*'fnd base rates'!I$116)
+($N910*'fnd base rates'!I$117)
+($O910*'fnd base rates'!I$118)
+($P910*VLOOKUP($S910+12,rate_basefnd,9)))
*$R910</f>
        <v>851.88</v>
      </c>
      <c r="AB910" s="1">
        <f>(($D910*'fnd base rates'!J$107)
+($E910*'fnd base rates'!J$108)
+($F910*'fnd base rates'!J$109)
+($G910*'fnd base rates'!J$110)
+($H910*'fnd base rates'!J$111)
+($I910*'fnd base rates'!J$112)
+($J910*'fnd base rates'!J$113)
+($K910*'fnd base rates'!J$114)
+($M910*'fnd base rates'!J$116)
+($N910*'fnd base rates'!J$117)
+($O910*'fnd base rates'!J$118)
+($P910*VLOOKUP($S910+12,rate_basefnd,10)))
*$R910</f>
        <v>1147.5</v>
      </c>
      <c r="AC910" s="1">
        <f>(($D910*'fnd base rates'!K$107)
+($E910*'fnd base rates'!K$108)
+($F910*'fnd base rates'!K$109)
+($G910*'fnd base rates'!K$110)
+($H910*'fnd base rates'!K$111)
+($I910*'fnd base rates'!K$112)
+($J910*'fnd base rates'!K$113)
+($K910*'fnd base rates'!K$114)
+($M910*'fnd base rates'!K$116)
+($N910*'fnd base rates'!K$117)
+($O910*'fnd base rates'!K$118)
+($P910*VLOOKUP($S910+12,rate_basefnd,11)))
*$R910</f>
        <v>2300.11976</v>
      </c>
      <c r="AD910" s="1">
        <f>(($D910*'fnd base rates'!L$107)
+($E910*'fnd base rates'!L$108)
+($F910*'fnd base rates'!L$109)
+($G910*'fnd base rates'!L$110)
+($H910*'fnd base rates'!L$111)
+($I910*'fnd base rates'!L$112)
+($J910*'fnd base rates'!L$113)
+($K910*'fnd base rates'!L$114)
+($M910*'fnd base rates'!L$116)
+($N910*'fnd base rates'!L$117)
+($O910*'fnd base rates'!L$118)
+($P910*VLOOKUP($S910+12,rate_basefnd,12)))</f>
        <v>2738.2533600000002</v>
      </c>
      <c r="AE910" s="1">
        <f>(($D910*'fnd base rates'!M$107)
+($E910*'fnd base rates'!M$108)
+($F910*'fnd base rates'!M$109)
+($G910*'fnd base rates'!M$110)
+($H910*'fnd base rates'!M$111)
+($I910*'fnd base rates'!M$112)
+($J910*'fnd base rates'!M$113)
+($K910*'fnd base rates'!M$114)
+($M910*'fnd base rates'!M$116)
+($N910*'fnd base rates'!M$117)
+($O910*'fnd base rates'!M$118)
+($P910*VLOOKUP($S910+12,rate_basefnd,13)))</f>
        <v>0</v>
      </c>
      <c r="AF910" s="4">
        <f t="shared" si="1071"/>
        <v>23222.933819999998</v>
      </c>
      <c r="AH910" s="269">
        <f t="shared" si="1072"/>
        <v>499061087</v>
      </c>
      <c r="AI910" s="4" t="str">
        <f t="shared" si="1073"/>
        <v>499</v>
      </c>
      <c r="AJ910" s="2" t="str">
        <f t="shared" si="1074"/>
        <v>061</v>
      </c>
      <c r="AK910" s="2" t="str">
        <f t="shared" si="1075"/>
        <v>087</v>
      </c>
      <c r="AL910" s="4">
        <f t="shared" si="1076"/>
        <v>1</v>
      </c>
      <c r="AM910" s="4">
        <f t="shared" si="1067"/>
        <v>2</v>
      </c>
      <c r="AN910" s="4">
        <f t="shared" si="1077"/>
        <v>23222.933819999998</v>
      </c>
      <c r="AO910" s="4">
        <f t="shared" si="1078"/>
        <v>11611</v>
      </c>
      <c r="AP910" s="4">
        <f t="shared" si="1068"/>
        <v>0</v>
      </c>
      <c r="AQ910" s="4">
        <v>11611</v>
      </c>
      <c r="AW910" s="4">
        <v>11611</v>
      </c>
      <c r="AX910" s="5">
        <f t="shared" si="1079"/>
        <v>0</v>
      </c>
      <c r="AY910" s="4">
        <v>11611</v>
      </c>
      <c r="AZ910" s="5"/>
      <c r="BB910" s="5">
        <f t="shared" ref="BB910" si="1083">BC910-BA910</f>
        <v>0</v>
      </c>
    </row>
    <row r="911" spans="1:54" s="4" customFormat="1">
      <c r="A911" s="269">
        <v>499</v>
      </c>
      <c r="B911" s="2">
        <v>499061111</v>
      </c>
      <c r="C911" s="9" t="s">
        <v>1119</v>
      </c>
      <c r="D911" s="14">
        <f>'fnd enro'!D911</f>
        <v>0</v>
      </c>
      <c r="E911" s="14">
        <f>'fnd enro'!E911</f>
        <v>0</v>
      </c>
      <c r="F911" s="14">
        <f>'fnd enro'!F911</f>
        <v>0</v>
      </c>
      <c r="G911" s="14">
        <f>'fnd enro'!G911</f>
        <v>0</v>
      </c>
      <c r="H911" s="14">
        <f>'fnd enro'!H911</f>
        <v>0</v>
      </c>
      <c r="I911" s="14">
        <f>'fnd enro'!I911</f>
        <v>1</v>
      </c>
      <c r="J911" s="14">
        <f>'fnd enro'!J911</f>
        <v>0</v>
      </c>
      <c r="K911" s="15">
        <f>'fnd enro'!K911</f>
        <v>3.8600000000000002E-2</v>
      </c>
      <c r="L911" s="14">
        <f>'fnd enro'!L911</f>
        <v>0</v>
      </c>
      <c r="M911" s="14">
        <f>'fnd enro'!M911</f>
        <v>0</v>
      </c>
      <c r="N911" s="14">
        <f>'fnd enro'!N911</f>
        <v>0</v>
      </c>
      <c r="O911" s="14">
        <f>'fnd enro'!O911</f>
        <v>0</v>
      </c>
      <c r="P911" s="14">
        <f>'fnd enro'!P911</f>
        <v>1</v>
      </c>
      <c r="Q911" s="14">
        <f>'fnd enro'!R911</f>
        <v>1</v>
      </c>
      <c r="R911" s="15">
        <f t="shared" si="1070"/>
        <v>1</v>
      </c>
      <c r="S911" s="14">
        <f>VALUE('fnd enro'!Q911)</f>
        <v>7</v>
      </c>
      <c r="T911" s="2"/>
      <c r="U911" s="1">
        <f>(($D911*'fnd base rates'!C$107)
+($E911*'fnd base rates'!C$108)
+($F911*'fnd base rates'!C$109)
+($G911*'fnd base rates'!C$110)
+($H911*'fnd base rates'!C$111)
+($I911*'fnd base rates'!C$112)
+($J911*'fnd base rates'!C$113)
+($K911*'fnd base rates'!C$114)
+($M911*'fnd base rates'!C$116)
+($N911*'fnd base rates'!C$117)
+($O911*'fnd base rates'!C$118)
+($P911*VLOOKUP($S911+12,rate_basefnd,3)))
*$R911</f>
        <v>605.10134600000004</v>
      </c>
      <c r="V911" s="1">
        <f>(($D911*'fnd base rates'!D$107)
+($E911*'fnd base rates'!D$108)
+($F911*'fnd base rates'!D$109)
+($G911*'fnd base rates'!D$110)
+($H911*'fnd base rates'!D$111)
+($I911*'fnd base rates'!D$112)
+($J911*'fnd base rates'!D$113)
+($K911*'fnd base rates'!D$114)
+($M911*'fnd base rates'!D$116)
+($N911*'fnd base rates'!D$117)
+($O911*'fnd base rates'!D$118)
+($P911*VLOOKUP($S911+12,rate_basefnd,4)))
*$R911</f>
        <v>1090.3000000000002</v>
      </c>
      <c r="W911" s="1">
        <f>(($D911*'fnd base rates'!E$107)
+($E911*'fnd base rates'!E$108)
+($F911*'fnd base rates'!E$109)
+($G911*'fnd base rates'!E$110)
+($H911*'fnd base rates'!E$111)
+($I911*'fnd base rates'!E$112)
+($J911*'fnd base rates'!E$113)
+($K911*'fnd base rates'!E$114)
+($M911*'fnd base rates'!E$116)
+($N911*'fnd base rates'!E$117)
+($O911*'fnd base rates'!E$118)
+($P911*VLOOKUP($S911+12,rate_basefnd,5)))
*$R911</f>
        <v>8087.0303759999997</v>
      </c>
      <c r="X911" s="1">
        <f>(($D911*'fnd base rates'!F$107)
+($E911*'fnd base rates'!F$108)
+($F911*'fnd base rates'!F$109)
+($G911*'fnd base rates'!F$110)
+($H911*'fnd base rates'!F$111)
+($I911*'fnd base rates'!F$112)
+($J911*'fnd base rates'!F$113)
+($K911*'fnd base rates'!F$114)
+($M911*'fnd base rates'!F$116)
+($N911*'fnd base rates'!F$117)
+($O911*'fnd base rates'!F$118)
+($P911*VLOOKUP($S911+12,rate_basefnd,6)))
*$R911</f>
        <v>886.88641200000006</v>
      </c>
      <c r="Y911" s="1">
        <f>(($D911*'fnd base rates'!G$107)
+($E911*'fnd base rates'!G$108)
+($F911*'fnd base rates'!G$109)
+($G911*'fnd base rates'!G$110)
+($H911*'fnd base rates'!G$111)
+($I911*'fnd base rates'!G$112)
+($J911*'fnd base rates'!G$113)
+($K911*'fnd base rates'!G$114)
+($M911*'fnd base rates'!G$116)
+($N911*'fnd base rates'!G$117)
+($O911*'fnd base rates'!G$118)
+($P911*VLOOKUP($S911+12,rate_basefnd,7)))
*$R911</f>
        <v>317.90328199999999</v>
      </c>
      <c r="Z911" s="1">
        <f>(($D911*'fnd base rates'!H$107)
+($E911*'fnd base rates'!H$108)
+($F911*'fnd base rates'!H$109)
+($G911*'fnd base rates'!H$110)
+($H911*'fnd base rates'!H$111)
+($I911*'fnd base rates'!H$112)
+($J911*'fnd base rates'!H$113)
+($K911*'fnd base rates'!H$114)
+($M911*'fnd base rates'!H$116)
+($N911*'fnd base rates'!H$117)
+($O911*'fnd base rates'!H$118)
+($P911*VLOOKUP($S911+12,rate_basefnd,8)))</f>
        <v>851.68893400000002</v>
      </c>
      <c r="AA911" s="1">
        <f>(($D911*'fnd base rates'!I$107)
+($E911*'fnd base rates'!I$108)
+($F911*'fnd base rates'!I$109)
+($G911*'fnd base rates'!I$110)
+($H911*'fnd base rates'!I$111)
+($I911*'fnd base rates'!I$112)
+($J911*'fnd base rates'!I$113)
+($K911*'fnd base rates'!I$114)
+($M911*'fnd base rates'!I$116)
+($N911*'fnd base rates'!I$117)
+($O911*'fnd base rates'!I$118)
+($P911*VLOOKUP($S911+12,rate_basefnd,9)))
*$R911</f>
        <v>554.5</v>
      </c>
      <c r="AB911" s="1">
        <f>(($D911*'fnd base rates'!J$107)
+($E911*'fnd base rates'!J$108)
+($F911*'fnd base rates'!J$109)
+($G911*'fnd base rates'!J$110)
+($H911*'fnd base rates'!J$111)
+($I911*'fnd base rates'!J$112)
+($J911*'fnd base rates'!J$113)
+($K911*'fnd base rates'!J$114)
+($M911*'fnd base rates'!J$116)
+($N911*'fnd base rates'!J$117)
+($O911*'fnd base rates'!J$118)
+($P911*VLOOKUP($S911+12,rate_basefnd,10)))
*$R911</f>
        <v>1241.78</v>
      </c>
      <c r="AC911" s="1">
        <f>(($D911*'fnd base rates'!K$107)
+($E911*'fnd base rates'!K$108)
+($F911*'fnd base rates'!K$109)
+($G911*'fnd base rates'!K$110)
+($H911*'fnd base rates'!K$111)
+($I911*'fnd base rates'!K$112)
+($J911*'fnd base rates'!K$113)
+($K911*'fnd base rates'!K$114)
+($M911*'fnd base rates'!K$116)
+($N911*'fnd base rates'!K$117)
+($O911*'fnd base rates'!K$118)
+($P911*VLOOKUP($S911+12,rate_basefnd,11)))
*$R911</f>
        <v>1150.05988</v>
      </c>
      <c r="AD911" s="1">
        <f>(($D911*'fnd base rates'!L$107)
+($E911*'fnd base rates'!L$108)
+($F911*'fnd base rates'!L$109)
+($G911*'fnd base rates'!L$110)
+($H911*'fnd base rates'!L$111)
+($I911*'fnd base rates'!L$112)
+($J911*'fnd base rates'!L$113)
+($K911*'fnd base rates'!L$114)
+($M911*'fnd base rates'!L$116)
+($N911*'fnd base rates'!L$117)
+($O911*'fnd base rates'!L$118)
+($P911*VLOOKUP($S911+12,rate_basefnd,12)))</f>
        <v>1882.67668</v>
      </c>
      <c r="AE911" s="1">
        <f>(($D911*'fnd base rates'!M$107)
+($E911*'fnd base rates'!M$108)
+($F911*'fnd base rates'!M$109)
+($G911*'fnd base rates'!M$110)
+($H911*'fnd base rates'!M$111)
+($I911*'fnd base rates'!M$112)
+($J911*'fnd base rates'!M$113)
+($K911*'fnd base rates'!M$114)
+($M911*'fnd base rates'!M$116)
+($N911*'fnd base rates'!M$117)
+($O911*'fnd base rates'!M$118)
+($P911*VLOOKUP($S911+12,rate_basefnd,13)))</f>
        <v>0</v>
      </c>
      <c r="AF911" s="4">
        <f t="shared" si="1071"/>
        <v>16667.926909999998</v>
      </c>
      <c r="AH911" s="269">
        <f t="shared" si="1072"/>
        <v>499061111</v>
      </c>
      <c r="AI911" s="4" t="str">
        <f t="shared" si="1073"/>
        <v>499</v>
      </c>
      <c r="AJ911" s="2" t="str">
        <f t="shared" si="1074"/>
        <v>061</v>
      </c>
      <c r="AK911" s="2" t="str">
        <f t="shared" si="1075"/>
        <v>111</v>
      </c>
      <c r="AL911" s="4">
        <f t="shared" si="1076"/>
        <v>1</v>
      </c>
      <c r="AM911" s="4">
        <f t="shared" si="1067"/>
        <v>1</v>
      </c>
      <c r="AN911" s="4">
        <f t="shared" si="1077"/>
        <v>16667.926909999998</v>
      </c>
      <c r="AO911" s="4">
        <f t="shared" si="1078"/>
        <v>16668</v>
      </c>
      <c r="AP911" s="4">
        <f t="shared" si="1068"/>
        <v>0</v>
      </c>
      <c r="AQ911" s="4">
        <v>16668</v>
      </c>
      <c r="AW911" s="4">
        <v>16668</v>
      </c>
      <c r="AX911" s="5">
        <f t="shared" si="1079"/>
        <v>0</v>
      </c>
      <c r="AY911" s="4">
        <v>16668</v>
      </c>
      <c r="AZ911" s="5"/>
      <c r="BB911" s="5">
        <f t="shared" ref="BB911" si="1084">BC911-BA911</f>
        <v>0</v>
      </c>
    </row>
    <row r="912" spans="1:54" s="4" customFormat="1">
      <c r="A912" s="269">
        <v>499</v>
      </c>
      <c r="B912" s="2">
        <v>499061137</v>
      </c>
      <c r="C912" s="9" t="s">
        <v>1119</v>
      </c>
      <c r="D912" s="14">
        <f>'fnd enro'!D912</f>
        <v>0</v>
      </c>
      <c r="E912" s="14">
        <f>'fnd enro'!E912</f>
        <v>0</v>
      </c>
      <c r="F912" s="14">
        <f>'fnd enro'!F912</f>
        <v>0</v>
      </c>
      <c r="G912" s="14">
        <f>'fnd enro'!G912</f>
        <v>0</v>
      </c>
      <c r="H912" s="14">
        <f>'fnd enro'!H912</f>
        <v>1</v>
      </c>
      <c r="I912" s="14">
        <f>'fnd enro'!I912</f>
        <v>4</v>
      </c>
      <c r="J912" s="14">
        <f>'fnd enro'!J912</f>
        <v>0</v>
      </c>
      <c r="K912" s="15">
        <f>'fnd enro'!K912</f>
        <v>0.193</v>
      </c>
      <c r="L912" s="14">
        <f>'fnd enro'!L912</f>
        <v>0</v>
      </c>
      <c r="M912" s="14">
        <f>'fnd enro'!M912</f>
        <v>0</v>
      </c>
      <c r="N912" s="14">
        <f>'fnd enro'!N912</f>
        <v>0</v>
      </c>
      <c r="O912" s="14">
        <f>'fnd enro'!O912</f>
        <v>0</v>
      </c>
      <c r="P912" s="14">
        <f>'fnd enro'!P912</f>
        <v>4</v>
      </c>
      <c r="Q912" s="14">
        <f>'fnd enro'!R912</f>
        <v>5</v>
      </c>
      <c r="R912" s="15">
        <f t="shared" si="1070"/>
        <v>1</v>
      </c>
      <c r="S912" s="14">
        <f>VALUE('fnd enro'!Q912)</f>
        <v>12</v>
      </c>
      <c r="T912" s="2"/>
      <c r="U912" s="1">
        <f>(($D912*'fnd base rates'!C$107)
+($E912*'fnd base rates'!C$108)
+($F912*'fnd base rates'!C$109)
+($G912*'fnd base rates'!C$110)
+($H912*'fnd base rates'!C$111)
+($I912*'fnd base rates'!C$112)
+($J912*'fnd base rates'!C$113)
+($K912*'fnd base rates'!C$114)
+($M912*'fnd base rates'!C$116)
+($N912*'fnd base rates'!C$117)
+($O912*'fnd base rates'!C$118)
+($P912*VLOOKUP($S912+12,rate_basefnd,3)))
*$R912</f>
        <v>3033.9867300000001</v>
      </c>
      <c r="V912" s="1">
        <f>(($D912*'fnd base rates'!D$107)
+($E912*'fnd base rates'!D$108)
+($F912*'fnd base rates'!D$109)
+($G912*'fnd base rates'!D$110)
+($H912*'fnd base rates'!D$111)
+($I912*'fnd base rates'!D$112)
+($J912*'fnd base rates'!D$113)
+($K912*'fnd base rates'!D$114)
+($M912*'fnd base rates'!D$116)
+($N912*'fnd base rates'!D$117)
+($O912*'fnd base rates'!D$118)
+($P912*VLOOKUP($S912+12,rate_basefnd,4)))
*$R912</f>
        <v>5491.68</v>
      </c>
      <c r="W912" s="1">
        <f>(($D912*'fnd base rates'!E$107)
+($E912*'fnd base rates'!E$108)
+($F912*'fnd base rates'!E$109)
+($G912*'fnd base rates'!E$110)
+($H912*'fnd base rates'!E$111)
+($I912*'fnd base rates'!E$112)
+($J912*'fnd base rates'!E$113)
+($K912*'fnd base rates'!E$114)
+($M912*'fnd base rates'!E$116)
+($N912*'fnd base rates'!E$117)
+($O912*'fnd base rates'!E$118)
+($P912*VLOOKUP($S912+12,rate_basefnd,5)))
*$R912</f>
        <v>39374.16188</v>
      </c>
      <c r="X912" s="1">
        <f>(($D912*'fnd base rates'!F$107)
+($E912*'fnd base rates'!F$108)
+($F912*'fnd base rates'!F$109)
+($G912*'fnd base rates'!F$110)
+($H912*'fnd base rates'!F$111)
+($I912*'fnd base rates'!F$112)
+($J912*'fnd base rates'!F$113)
+($K912*'fnd base rates'!F$114)
+($M912*'fnd base rates'!F$116)
+($N912*'fnd base rates'!F$117)
+($O912*'fnd base rates'!F$118)
+($P912*VLOOKUP($S912+12,rate_basefnd,6)))
*$R912</f>
        <v>4542.9220600000008</v>
      </c>
      <c r="Y912" s="1">
        <f>(($D912*'fnd base rates'!G$107)
+($E912*'fnd base rates'!G$108)
+($F912*'fnd base rates'!G$109)
+($G912*'fnd base rates'!G$110)
+($H912*'fnd base rates'!G$111)
+($I912*'fnd base rates'!G$112)
+($J912*'fnd base rates'!G$113)
+($K912*'fnd base rates'!G$114)
+($M912*'fnd base rates'!G$116)
+($N912*'fnd base rates'!G$117)
+($O912*'fnd base rates'!G$118)
+($P912*VLOOKUP($S912+12,rate_basefnd,7)))
*$R912</f>
        <v>1613.1064099999999</v>
      </c>
      <c r="Z912" s="1">
        <f>(($D912*'fnd base rates'!H$107)
+($E912*'fnd base rates'!H$108)
+($F912*'fnd base rates'!H$109)
+($G912*'fnd base rates'!H$110)
+($H912*'fnd base rates'!H$111)
+($I912*'fnd base rates'!H$112)
+($J912*'fnd base rates'!H$113)
+($K912*'fnd base rates'!H$114)
+($M912*'fnd base rates'!H$116)
+($N912*'fnd base rates'!H$117)
+($O912*'fnd base rates'!H$118)
+($P912*VLOOKUP($S912+12,rate_basefnd,8)))</f>
        <v>3956.7146699999998</v>
      </c>
      <c r="AA912" s="1">
        <f>(($D912*'fnd base rates'!I$107)
+($E912*'fnd base rates'!I$108)
+($F912*'fnd base rates'!I$109)
+($G912*'fnd base rates'!I$110)
+($H912*'fnd base rates'!I$111)
+($I912*'fnd base rates'!I$112)
+($J912*'fnd base rates'!I$113)
+($K912*'fnd base rates'!I$114)
+($M912*'fnd base rates'!I$116)
+($N912*'fnd base rates'!I$117)
+($O912*'fnd base rates'!I$118)
+($P912*VLOOKUP($S912+12,rate_basefnd,9)))
*$R912</f>
        <v>2725.1299999999997</v>
      </c>
      <c r="AB912" s="1">
        <f>(($D912*'fnd base rates'!J$107)
+($E912*'fnd base rates'!J$108)
+($F912*'fnd base rates'!J$109)
+($G912*'fnd base rates'!J$110)
+($H912*'fnd base rates'!J$111)
+($I912*'fnd base rates'!J$112)
+($J912*'fnd base rates'!J$113)
+($K912*'fnd base rates'!J$114)
+($M912*'fnd base rates'!J$116)
+($N912*'fnd base rates'!J$117)
+($O912*'fnd base rates'!J$118)
+($P912*VLOOKUP($S912+12,rate_basefnd,10)))
*$R912</f>
        <v>5966.37</v>
      </c>
      <c r="AC912" s="1">
        <f>(($D912*'fnd base rates'!K$107)
+($E912*'fnd base rates'!K$108)
+($F912*'fnd base rates'!K$109)
+($G912*'fnd base rates'!K$110)
+($H912*'fnd base rates'!K$111)
+($I912*'fnd base rates'!K$112)
+($J912*'fnd base rates'!K$113)
+($K912*'fnd base rates'!K$114)
+($M912*'fnd base rates'!K$116)
+($N912*'fnd base rates'!K$117)
+($O912*'fnd base rates'!K$118)
+($P912*VLOOKUP($S912+12,rate_basefnd,11)))
*$R912</f>
        <v>5782.3994000000002</v>
      </c>
      <c r="AD912" s="1">
        <f>(($D912*'fnd base rates'!L$107)
+($E912*'fnd base rates'!L$108)
+($F912*'fnd base rates'!L$109)
+($G912*'fnd base rates'!L$110)
+($H912*'fnd base rates'!L$111)
+($I912*'fnd base rates'!L$112)
+($J912*'fnd base rates'!L$113)
+($K912*'fnd base rates'!L$114)
+($M912*'fnd base rates'!L$116)
+($N912*'fnd base rates'!L$117)
+($O912*'fnd base rates'!L$118)
+($P912*VLOOKUP($S912+12,rate_basefnd,12)))</f>
        <v>9620.1034</v>
      </c>
      <c r="AE912" s="1">
        <f>(($D912*'fnd base rates'!M$107)
+($E912*'fnd base rates'!M$108)
+($F912*'fnd base rates'!M$109)
+($G912*'fnd base rates'!M$110)
+($H912*'fnd base rates'!M$111)
+($I912*'fnd base rates'!M$112)
+($J912*'fnd base rates'!M$113)
+($K912*'fnd base rates'!M$114)
+($M912*'fnd base rates'!M$116)
+($N912*'fnd base rates'!M$117)
+($O912*'fnd base rates'!M$118)
+($P912*VLOOKUP($S912+12,rate_basefnd,13)))</f>
        <v>0</v>
      </c>
      <c r="AF912" s="4">
        <f t="shared" si="1071"/>
        <v>82106.57454999999</v>
      </c>
      <c r="AH912" s="269">
        <f t="shared" si="1072"/>
        <v>499061137</v>
      </c>
      <c r="AI912" s="4" t="str">
        <f t="shared" si="1073"/>
        <v>499</v>
      </c>
      <c r="AJ912" s="2" t="str">
        <f t="shared" si="1074"/>
        <v>061</v>
      </c>
      <c r="AK912" s="2" t="str">
        <f t="shared" si="1075"/>
        <v>137</v>
      </c>
      <c r="AL912" s="4">
        <f t="shared" si="1076"/>
        <v>1</v>
      </c>
      <c r="AM912" s="4">
        <f t="shared" si="1067"/>
        <v>5</v>
      </c>
      <c r="AN912" s="4">
        <f t="shared" si="1077"/>
        <v>82106.57454999999</v>
      </c>
      <c r="AO912" s="4">
        <f t="shared" si="1078"/>
        <v>16421</v>
      </c>
      <c r="AP912" s="4">
        <f t="shared" si="1068"/>
        <v>0</v>
      </c>
      <c r="AQ912" s="4">
        <v>16421</v>
      </c>
      <c r="AW912" s="4">
        <v>16421</v>
      </c>
      <c r="AX912" s="5">
        <f t="shared" si="1079"/>
        <v>0</v>
      </c>
      <c r="AY912" s="4">
        <v>16421</v>
      </c>
      <c r="AZ912" s="5"/>
      <c r="BB912" s="5">
        <f t="shared" ref="BB912" si="1085">BC912-BA912</f>
        <v>0</v>
      </c>
    </row>
    <row r="913" spans="1:54" s="4" customFormat="1">
      <c r="A913" s="269">
        <v>499</v>
      </c>
      <c r="B913" s="2">
        <v>499061161</v>
      </c>
      <c r="C913" s="9" t="s">
        <v>1119</v>
      </c>
      <c r="D913" s="14">
        <f>'fnd enro'!D913</f>
        <v>0</v>
      </c>
      <c r="E913" s="14">
        <f>'fnd enro'!E913</f>
        <v>0</v>
      </c>
      <c r="F913" s="14">
        <f>'fnd enro'!F913</f>
        <v>0</v>
      </c>
      <c r="G913" s="14">
        <f>'fnd enro'!G913</f>
        <v>0</v>
      </c>
      <c r="H913" s="14">
        <f>'fnd enro'!H913</f>
        <v>0</v>
      </c>
      <c r="I913" s="14">
        <f>'fnd enro'!I913</f>
        <v>6</v>
      </c>
      <c r="J913" s="14">
        <f>'fnd enro'!J913</f>
        <v>0</v>
      </c>
      <c r="K913" s="15">
        <f>'fnd enro'!K913</f>
        <v>0.2316</v>
      </c>
      <c r="L913" s="14">
        <f>'fnd enro'!L913</f>
        <v>0</v>
      </c>
      <c r="M913" s="14">
        <f>'fnd enro'!M913</f>
        <v>0</v>
      </c>
      <c r="N913" s="14">
        <f>'fnd enro'!N913</f>
        <v>0</v>
      </c>
      <c r="O913" s="14">
        <f>'fnd enro'!O913</f>
        <v>0</v>
      </c>
      <c r="P913" s="14">
        <f>'fnd enro'!P913</f>
        <v>1</v>
      </c>
      <c r="Q913" s="14">
        <f>'fnd enro'!R913</f>
        <v>6</v>
      </c>
      <c r="R913" s="15">
        <f t="shared" si="1070"/>
        <v>1</v>
      </c>
      <c r="S913" s="14">
        <f>VALUE('fnd enro'!Q913)</f>
        <v>7</v>
      </c>
      <c r="T913" s="2"/>
      <c r="U913" s="1">
        <f>(($D913*'fnd base rates'!C$107)
+($E913*'fnd base rates'!C$108)
+($F913*'fnd base rates'!C$109)
+($G913*'fnd base rates'!C$110)
+($H913*'fnd base rates'!C$111)
+($I913*'fnd base rates'!C$112)
+($J913*'fnd base rates'!C$113)
+($K913*'fnd base rates'!C$114)
+($M913*'fnd base rates'!C$116)
+($N913*'fnd base rates'!C$117)
+($O913*'fnd base rates'!C$118)
+($P913*VLOOKUP($S913+12,rate_basefnd,3)))
*$R913</f>
        <v>3287.4080759999997</v>
      </c>
      <c r="V913" s="1">
        <f>(($D913*'fnd base rates'!D$107)
+($E913*'fnd base rates'!D$108)
+($F913*'fnd base rates'!D$109)
+($G913*'fnd base rates'!D$110)
+($H913*'fnd base rates'!D$111)
+($I913*'fnd base rates'!D$112)
+($J913*'fnd base rates'!D$113)
+($K913*'fnd base rates'!D$114)
+($M913*'fnd base rates'!D$116)
+($N913*'fnd base rates'!D$117)
+($O913*'fnd base rates'!D$118)
+($P913*VLOOKUP($S913+12,rate_basefnd,4)))
*$R913</f>
        <v>4915.7000000000007</v>
      </c>
      <c r="W913" s="1">
        <f>(($D913*'fnd base rates'!E$107)
+($E913*'fnd base rates'!E$108)
+($F913*'fnd base rates'!E$109)
+($G913*'fnd base rates'!E$110)
+($H913*'fnd base rates'!E$111)
+($I913*'fnd base rates'!E$112)
+($J913*'fnd base rates'!E$113)
+($K913*'fnd base rates'!E$114)
+($M913*'fnd base rates'!E$116)
+($N913*'fnd base rates'!E$117)
+($O913*'fnd base rates'!E$118)
+($P913*VLOOKUP($S913+12,rate_basefnd,5)))
*$R913</f>
        <v>32648.032255999999</v>
      </c>
      <c r="X913" s="1">
        <f>(($D913*'fnd base rates'!F$107)
+($E913*'fnd base rates'!F$108)
+($F913*'fnd base rates'!F$109)
+($G913*'fnd base rates'!F$110)
+($H913*'fnd base rates'!F$111)
+($I913*'fnd base rates'!F$112)
+($J913*'fnd base rates'!F$113)
+($K913*'fnd base rates'!F$114)
+($M913*'fnd base rates'!F$116)
+($N913*'fnd base rates'!F$117)
+($O913*'fnd base rates'!F$118)
+($P913*VLOOKUP($S913+12,rate_basefnd,6)))
*$R913</f>
        <v>5321.3184720000008</v>
      </c>
      <c r="Y913" s="1">
        <f>(($D913*'fnd base rates'!G$107)
+($E913*'fnd base rates'!G$108)
+($F913*'fnd base rates'!G$109)
+($G913*'fnd base rates'!G$110)
+($H913*'fnd base rates'!G$111)
+($I913*'fnd base rates'!G$112)
+($J913*'fnd base rates'!G$113)
+($K913*'fnd base rates'!G$114)
+($M913*'fnd base rates'!G$116)
+($N913*'fnd base rates'!G$117)
+($O913*'fnd base rates'!G$118)
+($P913*VLOOKUP($S913+12,rate_basefnd,7)))
*$R913</f>
        <v>1137.319692</v>
      </c>
      <c r="Z913" s="1">
        <f>(($D913*'fnd base rates'!H$107)
+($E913*'fnd base rates'!H$108)
+($F913*'fnd base rates'!H$109)
+($G913*'fnd base rates'!H$110)
+($H913*'fnd base rates'!H$111)
+($I913*'fnd base rates'!H$112)
+($J913*'fnd base rates'!H$113)
+($K913*'fnd base rates'!H$114)
+($M913*'fnd base rates'!H$116)
+($N913*'fnd base rates'!H$117)
+($O913*'fnd base rates'!H$118)
+($P913*VLOOKUP($S913+12,rate_basefnd,8)))</f>
        <v>4992.0836039999995</v>
      </c>
      <c r="AA913" s="1">
        <f>(($D913*'fnd base rates'!I$107)
+($E913*'fnd base rates'!I$108)
+($F913*'fnd base rates'!I$109)
+($G913*'fnd base rates'!I$110)
+($H913*'fnd base rates'!I$111)
+($I913*'fnd base rates'!I$112)
+($J913*'fnd base rates'!I$113)
+($K913*'fnd base rates'!I$114)
+($M913*'fnd base rates'!I$116)
+($N913*'fnd base rates'!I$117)
+($O913*'fnd base rates'!I$118)
+($P913*VLOOKUP($S913+12,rate_basefnd,9)))
*$R913</f>
        <v>2684.2</v>
      </c>
      <c r="AB913" s="1">
        <f>(($D913*'fnd base rates'!J$107)
+($E913*'fnd base rates'!J$108)
+($F913*'fnd base rates'!J$109)
+($G913*'fnd base rates'!J$110)
+($H913*'fnd base rates'!J$111)
+($I913*'fnd base rates'!J$112)
+($J913*'fnd base rates'!J$113)
+($K913*'fnd base rates'!J$114)
+($M913*'fnd base rates'!J$116)
+($N913*'fnd base rates'!J$117)
+($O913*'fnd base rates'!J$118)
+($P913*VLOOKUP($S913+12,rate_basefnd,10)))
*$R913</f>
        <v>4110.53</v>
      </c>
      <c r="AC913" s="1">
        <f>(($D913*'fnd base rates'!K$107)
+($E913*'fnd base rates'!K$108)
+($F913*'fnd base rates'!K$109)
+($G913*'fnd base rates'!K$110)
+($H913*'fnd base rates'!K$111)
+($I913*'fnd base rates'!K$112)
+($J913*'fnd base rates'!K$113)
+($K913*'fnd base rates'!K$114)
+($M913*'fnd base rates'!K$116)
+($N913*'fnd base rates'!K$117)
+($O913*'fnd base rates'!K$118)
+($P913*VLOOKUP($S913+12,rate_basefnd,11)))
*$R913</f>
        <v>6900.3592799999997</v>
      </c>
      <c r="AD913" s="1">
        <f>(($D913*'fnd base rates'!L$107)
+($E913*'fnd base rates'!L$108)
+($F913*'fnd base rates'!L$109)
+($G913*'fnd base rates'!L$110)
+($H913*'fnd base rates'!L$111)
+($I913*'fnd base rates'!L$112)
+($J913*'fnd base rates'!L$113)
+($K913*'fnd base rates'!L$114)
+($M913*'fnd base rates'!L$116)
+($N913*'fnd base rates'!L$117)
+($O913*'fnd base rates'!L$118)
+($P913*VLOOKUP($S913+12,rate_basefnd,12)))</f>
        <v>8728.3100800000011</v>
      </c>
      <c r="AE913" s="1">
        <f>(($D913*'fnd base rates'!M$107)
+($E913*'fnd base rates'!M$108)
+($F913*'fnd base rates'!M$109)
+($G913*'fnd base rates'!M$110)
+($H913*'fnd base rates'!M$111)
+($I913*'fnd base rates'!M$112)
+($J913*'fnd base rates'!M$113)
+($K913*'fnd base rates'!M$114)
+($M913*'fnd base rates'!M$116)
+($N913*'fnd base rates'!M$117)
+($O913*'fnd base rates'!M$118)
+($P913*VLOOKUP($S913+12,rate_basefnd,13)))</f>
        <v>0</v>
      </c>
      <c r="AF913" s="4">
        <f t="shared" si="1071"/>
        <v>74725.26145999998</v>
      </c>
      <c r="AH913" s="269">
        <f t="shared" si="1072"/>
        <v>499061161</v>
      </c>
      <c r="AI913" s="4" t="str">
        <f t="shared" si="1073"/>
        <v>499</v>
      </c>
      <c r="AJ913" s="2" t="str">
        <f t="shared" si="1074"/>
        <v>061</v>
      </c>
      <c r="AK913" s="2" t="str">
        <f t="shared" si="1075"/>
        <v>161</v>
      </c>
      <c r="AL913" s="4">
        <f t="shared" si="1076"/>
        <v>1</v>
      </c>
      <c r="AM913" s="4">
        <f t="shared" si="1067"/>
        <v>6</v>
      </c>
      <c r="AN913" s="4">
        <f t="shared" si="1077"/>
        <v>74725.26145999998</v>
      </c>
      <c r="AO913" s="4">
        <f t="shared" si="1078"/>
        <v>12454</v>
      </c>
      <c r="AP913" s="4">
        <f t="shared" si="1068"/>
        <v>0</v>
      </c>
      <c r="AQ913" s="4">
        <v>12454</v>
      </c>
      <c r="AW913" s="4">
        <v>12454</v>
      </c>
      <c r="AX913" s="5">
        <f t="shared" si="1079"/>
        <v>0</v>
      </c>
      <c r="AY913" s="4">
        <v>12454</v>
      </c>
      <c r="AZ913" s="5"/>
      <c r="BB913" s="5">
        <f t="shared" ref="BB913" si="1086">BC913-BA913</f>
        <v>0</v>
      </c>
    </row>
    <row r="914" spans="1:54" s="4" customFormat="1">
      <c r="A914" s="269">
        <v>499</v>
      </c>
      <c r="B914" s="2">
        <v>499061278</v>
      </c>
      <c r="C914" s="9" t="s">
        <v>1119</v>
      </c>
      <c r="D914" s="14">
        <f>'fnd enro'!D914</f>
        <v>0</v>
      </c>
      <c r="E914" s="14">
        <f>'fnd enro'!E914</f>
        <v>0</v>
      </c>
      <c r="F914" s="14">
        <f>'fnd enro'!F914</f>
        <v>0</v>
      </c>
      <c r="G914" s="14">
        <f>'fnd enro'!G914</f>
        <v>0</v>
      </c>
      <c r="H914" s="14">
        <f>'fnd enro'!H914</f>
        <v>0</v>
      </c>
      <c r="I914" s="14">
        <f>'fnd enro'!I914</f>
        <v>2</v>
      </c>
      <c r="J914" s="14">
        <f>'fnd enro'!J914</f>
        <v>0</v>
      </c>
      <c r="K914" s="15">
        <f>'fnd enro'!K914</f>
        <v>7.7200000000000005E-2</v>
      </c>
      <c r="L914" s="14">
        <f>'fnd enro'!L914</f>
        <v>0</v>
      </c>
      <c r="M914" s="14">
        <f>'fnd enro'!M914</f>
        <v>0</v>
      </c>
      <c r="N914" s="14">
        <f>'fnd enro'!N914</f>
        <v>0</v>
      </c>
      <c r="O914" s="14">
        <f>'fnd enro'!O914</f>
        <v>0</v>
      </c>
      <c r="P914" s="14">
        <f>'fnd enro'!P914</f>
        <v>1</v>
      </c>
      <c r="Q914" s="14">
        <f>'fnd enro'!R914</f>
        <v>2</v>
      </c>
      <c r="R914" s="15">
        <f t="shared" si="1070"/>
        <v>1</v>
      </c>
      <c r="S914" s="14">
        <f>VALUE('fnd enro'!Q914)</f>
        <v>7</v>
      </c>
      <c r="T914" s="2"/>
      <c r="U914" s="1">
        <f>(($D914*'fnd base rates'!C$107)
+($E914*'fnd base rates'!C$108)
+($F914*'fnd base rates'!C$109)
+($G914*'fnd base rates'!C$110)
+($H914*'fnd base rates'!C$111)
+($I914*'fnd base rates'!C$112)
+($J914*'fnd base rates'!C$113)
+($K914*'fnd base rates'!C$114)
+($M914*'fnd base rates'!C$116)
+($N914*'fnd base rates'!C$117)
+($O914*'fnd base rates'!C$118)
+($P914*VLOOKUP($S914+12,rate_basefnd,3)))
*$R914</f>
        <v>1141.5626920000002</v>
      </c>
      <c r="V914" s="1">
        <f>(($D914*'fnd base rates'!D$107)
+($E914*'fnd base rates'!D$108)
+($F914*'fnd base rates'!D$109)
+($G914*'fnd base rates'!D$110)
+($H914*'fnd base rates'!D$111)
+($I914*'fnd base rates'!D$112)
+($J914*'fnd base rates'!D$113)
+($K914*'fnd base rates'!D$114)
+($M914*'fnd base rates'!D$116)
+($N914*'fnd base rates'!D$117)
+($O914*'fnd base rates'!D$118)
+($P914*VLOOKUP($S914+12,rate_basefnd,4)))
*$R914</f>
        <v>1855.38</v>
      </c>
      <c r="W914" s="1">
        <f>(($D914*'fnd base rates'!E$107)
+($E914*'fnd base rates'!E$108)
+($F914*'fnd base rates'!E$109)
+($G914*'fnd base rates'!E$110)
+($H914*'fnd base rates'!E$111)
+($I914*'fnd base rates'!E$112)
+($J914*'fnd base rates'!E$113)
+($K914*'fnd base rates'!E$114)
+($M914*'fnd base rates'!E$116)
+($N914*'fnd base rates'!E$117)
+($O914*'fnd base rates'!E$118)
+($P914*VLOOKUP($S914+12,rate_basefnd,5)))
*$R914</f>
        <v>12999.230751999999</v>
      </c>
      <c r="X914" s="1">
        <f>(($D914*'fnd base rates'!F$107)
+($E914*'fnd base rates'!F$108)
+($F914*'fnd base rates'!F$109)
+($G914*'fnd base rates'!F$110)
+($H914*'fnd base rates'!F$111)
+($I914*'fnd base rates'!F$112)
+($J914*'fnd base rates'!F$113)
+($K914*'fnd base rates'!F$114)
+($M914*'fnd base rates'!F$116)
+($N914*'fnd base rates'!F$117)
+($O914*'fnd base rates'!F$118)
+($P914*VLOOKUP($S914+12,rate_basefnd,6)))
*$R914</f>
        <v>1773.7728240000001</v>
      </c>
      <c r="Y914" s="1">
        <f>(($D914*'fnd base rates'!G$107)
+($E914*'fnd base rates'!G$108)
+($F914*'fnd base rates'!G$109)
+($G914*'fnd base rates'!G$110)
+($H914*'fnd base rates'!G$111)
+($I914*'fnd base rates'!G$112)
+($J914*'fnd base rates'!G$113)
+($K914*'fnd base rates'!G$114)
+($M914*'fnd base rates'!G$116)
+($N914*'fnd base rates'!G$117)
+($O914*'fnd base rates'!G$118)
+($P914*VLOOKUP($S914+12,rate_basefnd,7)))
*$R914</f>
        <v>481.786564</v>
      </c>
      <c r="Z914" s="1">
        <f>(($D914*'fnd base rates'!H$107)
+($E914*'fnd base rates'!H$108)
+($F914*'fnd base rates'!H$109)
+($G914*'fnd base rates'!H$110)
+($H914*'fnd base rates'!H$111)
+($I914*'fnd base rates'!H$112)
+($J914*'fnd base rates'!H$113)
+($K914*'fnd base rates'!H$114)
+($M914*'fnd base rates'!H$116)
+($N914*'fnd base rates'!H$117)
+($O914*'fnd base rates'!H$118)
+($P914*VLOOKUP($S914+12,rate_basefnd,8)))</f>
        <v>1679.7678679999999</v>
      </c>
      <c r="AA914" s="1">
        <f>(($D914*'fnd base rates'!I$107)
+($E914*'fnd base rates'!I$108)
+($F914*'fnd base rates'!I$109)
+($G914*'fnd base rates'!I$110)
+($H914*'fnd base rates'!I$111)
+($I914*'fnd base rates'!I$112)
+($J914*'fnd base rates'!I$113)
+($K914*'fnd base rates'!I$114)
+($M914*'fnd base rates'!I$116)
+($N914*'fnd base rates'!I$117)
+($O914*'fnd base rates'!I$118)
+($P914*VLOOKUP($S914+12,rate_basefnd,9)))
*$R914</f>
        <v>980.44</v>
      </c>
      <c r="AB914" s="1">
        <f>(($D914*'fnd base rates'!J$107)
+($E914*'fnd base rates'!J$108)
+($F914*'fnd base rates'!J$109)
+($G914*'fnd base rates'!J$110)
+($H914*'fnd base rates'!J$111)
+($I914*'fnd base rates'!J$112)
+($J914*'fnd base rates'!J$113)
+($K914*'fnd base rates'!J$114)
+($M914*'fnd base rates'!J$116)
+($N914*'fnd base rates'!J$117)
+($O914*'fnd base rates'!J$118)
+($P914*VLOOKUP($S914+12,rate_basefnd,10)))
*$R914</f>
        <v>1815.53</v>
      </c>
      <c r="AC914" s="1">
        <f>(($D914*'fnd base rates'!K$107)
+($E914*'fnd base rates'!K$108)
+($F914*'fnd base rates'!K$109)
+($G914*'fnd base rates'!K$110)
+($H914*'fnd base rates'!K$111)
+($I914*'fnd base rates'!K$112)
+($J914*'fnd base rates'!K$113)
+($K914*'fnd base rates'!K$114)
+($M914*'fnd base rates'!K$116)
+($N914*'fnd base rates'!K$117)
+($O914*'fnd base rates'!K$118)
+($P914*VLOOKUP($S914+12,rate_basefnd,11)))
*$R914</f>
        <v>2300.11976</v>
      </c>
      <c r="AD914" s="1">
        <f>(($D914*'fnd base rates'!L$107)
+($E914*'fnd base rates'!L$108)
+($F914*'fnd base rates'!L$109)
+($G914*'fnd base rates'!L$110)
+($H914*'fnd base rates'!L$111)
+($I914*'fnd base rates'!L$112)
+($J914*'fnd base rates'!L$113)
+($K914*'fnd base rates'!L$114)
+($M914*'fnd base rates'!L$116)
+($N914*'fnd base rates'!L$117)
+($O914*'fnd base rates'!L$118)
+($P914*VLOOKUP($S914+12,rate_basefnd,12)))</f>
        <v>3251.8033599999999</v>
      </c>
      <c r="AE914" s="1">
        <f>(($D914*'fnd base rates'!M$107)
+($E914*'fnd base rates'!M$108)
+($F914*'fnd base rates'!M$109)
+($G914*'fnd base rates'!M$110)
+($H914*'fnd base rates'!M$111)
+($I914*'fnd base rates'!M$112)
+($J914*'fnd base rates'!M$113)
+($K914*'fnd base rates'!M$114)
+($M914*'fnd base rates'!M$116)
+($N914*'fnd base rates'!M$117)
+($O914*'fnd base rates'!M$118)
+($P914*VLOOKUP($S914+12,rate_basefnd,13)))</f>
        <v>0</v>
      </c>
      <c r="AF914" s="4">
        <f t="shared" si="1071"/>
        <v>28279.393819999998</v>
      </c>
      <c r="AH914" s="269">
        <f t="shared" si="1072"/>
        <v>499061278</v>
      </c>
      <c r="AI914" s="4" t="str">
        <f t="shared" si="1073"/>
        <v>499</v>
      </c>
      <c r="AJ914" s="2" t="str">
        <f t="shared" si="1074"/>
        <v>061</v>
      </c>
      <c r="AK914" s="2" t="str">
        <f t="shared" si="1075"/>
        <v>278</v>
      </c>
      <c r="AL914" s="4">
        <f t="shared" si="1076"/>
        <v>1</v>
      </c>
      <c r="AM914" s="4">
        <f t="shared" si="1067"/>
        <v>2</v>
      </c>
      <c r="AN914" s="4">
        <f t="shared" si="1077"/>
        <v>28279.393819999998</v>
      </c>
      <c r="AO914" s="4">
        <f t="shared" si="1078"/>
        <v>14140</v>
      </c>
      <c r="AP914" s="4">
        <f t="shared" si="1068"/>
        <v>0</v>
      </c>
      <c r="AQ914" s="4">
        <v>14140</v>
      </c>
      <c r="AW914" s="4">
        <v>14140</v>
      </c>
      <c r="AX914" s="5">
        <f t="shared" si="1079"/>
        <v>0</v>
      </c>
      <c r="AY914" s="4">
        <v>14140</v>
      </c>
      <c r="AZ914" s="5"/>
      <c r="BB914" s="5">
        <f t="shared" ref="BB914" si="1087">BC914-BA914</f>
        <v>0</v>
      </c>
    </row>
    <row r="915" spans="1:54" s="4" customFormat="1">
      <c r="A915" s="269">
        <v>499</v>
      </c>
      <c r="B915" s="2">
        <v>499061281</v>
      </c>
      <c r="C915" s="9" t="s">
        <v>1119</v>
      </c>
      <c r="D915" s="14">
        <f>'fnd enro'!D915</f>
        <v>0</v>
      </c>
      <c r="E915" s="14">
        <f>'fnd enro'!E915</f>
        <v>0</v>
      </c>
      <c r="F915" s="14">
        <f>'fnd enro'!F915</f>
        <v>0</v>
      </c>
      <c r="G915" s="14">
        <f>'fnd enro'!G915</f>
        <v>0</v>
      </c>
      <c r="H915" s="14">
        <f>'fnd enro'!H915</f>
        <v>168</v>
      </c>
      <c r="I915" s="14">
        <f>'fnd enro'!I915</f>
        <v>209</v>
      </c>
      <c r="J915" s="14">
        <f>'fnd enro'!J915</f>
        <v>0</v>
      </c>
      <c r="K915" s="15">
        <f>'fnd enro'!K915</f>
        <v>14.552199999999999</v>
      </c>
      <c r="L915" s="14">
        <f>'fnd enro'!L915</f>
        <v>0</v>
      </c>
      <c r="M915" s="14">
        <f>'fnd enro'!M915</f>
        <v>0</v>
      </c>
      <c r="N915" s="14">
        <f>'fnd enro'!N915</f>
        <v>15</v>
      </c>
      <c r="O915" s="14">
        <f>'fnd enro'!O915</f>
        <v>8</v>
      </c>
      <c r="P915" s="14">
        <f>'fnd enro'!P915</f>
        <v>272</v>
      </c>
      <c r="Q915" s="14">
        <f>'fnd enro'!R915</f>
        <v>377</v>
      </c>
      <c r="R915" s="15">
        <f t="shared" si="1070"/>
        <v>1</v>
      </c>
      <c r="S915" s="14">
        <f>VALUE('fnd enro'!Q915)</f>
        <v>12</v>
      </c>
      <c r="T915" s="2"/>
      <c r="U915" s="1">
        <f>(($D915*'fnd base rates'!C$107)
+($E915*'fnd base rates'!C$108)
+($F915*'fnd base rates'!C$109)
+($G915*'fnd base rates'!C$110)
+($H915*'fnd base rates'!C$111)
+($I915*'fnd base rates'!C$112)
+($J915*'fnd base rates'!C$113)
+($K915*'fnd base rates'!C$114)
+($M915*'fnd base rates'!C$116)
+($N915*'fnd base rates'!C$117)
+($O915*'fnd base rates'!C$118)
+($P915*VLOOKUP($S915+12,rate_basefnd,3)))
*$R915</f>
        <v>228558.757442</v>
      </c>
      <c r="V915" s="1">
        <f>(($D915*'fnd base rates'!D$107)
+($E915*'fnd base rates'!D$108)
+($F915*'fnd base rates'!D$109)
+($G915*'fnd base rates'!D$110)
+($H915*'fnd base rates'!D$111)
+($I915*'fnd base rates'!D$112)
+($J915*'fnd base rates'!D$113)
+($K915*'fnd base rates'!D$114)
+($M915*'fnd base rates'!D$116)
+($N915*'fnd base rates'!D$117)
+($O915*'fnd base rates'!D$118)
+($P915*VLOOKUP($S915+12,rate_basefnd,4)))
*$R915</f>
        <v>405939.37</v>
      </c>
      <c r="W915" s="1">
        <f>(($D915*'fnd base rates'!E$107)
+($E915*'fnd base rates'!E$108)
+($F915*'fnd base rates'!E$109)
+($G915*'fnd base rates'!E$110)
+($H915*'fnd base rates'!E$111)
+($I915*'fnd base rates'!E$112)
+($J915*'fnd base rates'!E$113)
+($K915*'fnd base rates'!E$114)
+($M915*'fnd base rates'!E$116)
+($N915*'fnd base rates'!E$117)
+($O915*'fnd base rates'!E$118)
+($P915*VLOOKUP($S915+12,rate_basefnd,5)))
*$R915</f>
        <v>2743302.6017519999</v>
      </c>
      <c r="X915" s="1">
        <f>(($D915*'fnd base rates'!F$107)
+($E915*'fnd base rates'!F$108)
+($F915*'fnd base rates'!F$109)
+($G915*'fnd base rates'!F$110)
+($H915*'fnd base rates'!F$111)
+($I915*'fnd base rates'!F$112)
+($J915*'fnd base rates'!F$113)
+($K915*'fnd base rates'!F$114)
+($M915*'fnd base rates'!F$116)
+($N915*'fnd base rates'!F$117)
+($O915*'fnd base rates'!F$118)
+($P915*VLOOKUP($S915+12,rate_basefnd,6)))
*$R915</f>
        <v>356779.66732399998</v>
      </c>
      <c r="Y915" s="1">
        <f>(($D915*'fnd base rates'!G$107)
+($E915*'fnd base rates'!G$108)
+($F915*'fnd base rates'!G$109)
+($G915*'fnd base rates'!G$110)
+($H915*'fnd base rates'!G$111)
+($I915*'fnd base rates'!G$112)
+($J915*'fnd base rates'!G$113)
+($K915*'fnd base rates'!G$114)
+($M915*'fnd base rates'!G$116)
+($N915*'fnd base rates'!G$117)
+($O915*'fnd base rates'!G$118)
+($P915*VLOOKUP($S915+12,rate_basefnd,7)))
*$R915</f>
        <v>117411.017314</v>
      </c>
      <c r="Z915" s="1">
        <f>(($D915*'fnd base rates'!H$107)
+($E915*'fnd base rates'!H$108)
+($F915*'fnd base rates'!H$109)
+($G915*'fnd base rates'!H$110)
+($H915*'fnd base rates'!H$111)
+($I915*'fnd base rates'!H$112)
+($J915*'fnd base rates'!H$113)
+($K915*'fnd base rates'!H$114)
+($M915*'fnd base rates'!H$116)
+($N915*'fnd base rates'!H$117)
+($O915*'fnd base rates'!H$118)
+($P915*VLOOKUP($S915+12,rate_basefnd,8)))</f>
        <v>272229.42811799992</v>
      </c>
      <c r="AA915" s="1">
        <f>(($D915*'fnd base rates'!I$107)
+($E915*'fnd base rates'!I$108)
+($F915*'fnd base rates'!I$109)
+($G915*'fnd base rates'!I$110)
+($H915*'fnd base rates'!I$111)
+($I915*'fnd base rates'!I$112)
+($J915*'fnd base rates'!I$113)
+($K915*'fnd base rates'!I$114)
+($M915*'fnd base rates'!I$116)
+($N915*'fnd base rates'!I$117)
+($O915*'fnd base rates'!I$118)
+($P915*VLOOKUP($S915+12,rate_basefnd,9)))
*$R915</f>
        <v>196542.5</v>
      </c>
      <c r="AB915" s="1">
        <f>(($D915*'fnd base rates'!J$107)
+($E915*'fnd base rates'!J$108)
+($F915*'fnd base rates'!J$109)
+($G915*'fnd base rates'!J$110)
+($H915*'fnd base rates'!J$111)
+($I915*'fnd base rates'!J$112)
+($J915*'fnd base rates'!J$113)
+($K915*'fnd base rates'!J$114)
+($M915*'fnd base rates'!J$116)
+($N915*'fnd base rates'!J$117)
+($O915*'fnd base rates'!J$118)
+($P915*VLOOKUP($S915+12,rate_basefnd,10)))
*$R915</f>
        <v>395047.54000000004</v>
      </c>
      <c r="AC915" s="1">
        <f>(($D915*'fnd base rates'!K$107)
+($E915*'fnd base rates'!K$108)
+($F915*'fnd base rates'!K$109)
+($G915*'fnd base rates'!K$110)
+($H915*'fnd base rates'!K$111)
+($I915*'fnd base rates'!K$112)
+($J915*'fnd base rates'!K$113)
+($K915*'fnd base rates'!K$114)
+($M915*'fnd base rates'!K$116)
+($N915*'fnd base rates'!K$117)
+($O915*'fnd base rates'!K$118)
+($P915*VLOOKUP($S915+12,rate_basefnd,11)))
*$R915</f>
        <v>446160.45475999999</v>
      </c>
      <c r="AD915" s="1">
        <f>(($D915*'fnd base rates'!L$107)
+($E915*'fnd base rates'!L$108)
+($F915*'fnd base rates'!L$109)
+($G915*'fnd base rates'!L$110)
+($H915*'fnd base rates'!L$111)
+($I915*'fnd base rates'!L$112)
+($J915*'fnd base rates'!L$113)
+($K915*'fnd base rates'!L$114)
+($M915*'fnd base rates'!L$116)
+($N915*'fnd base rates'!L$117)
+($O915*'fnd base rates'!L$118)
+($P915*VLOOKUP($S915+12,rate_basefnd,12)))</f>
        <v>725755.24836000009</v>
      </c>
      <c r="AE915" s="1">
        <f>(($D915*'fnd base rates'!M$107)
+($E915*'fnd base rates'!M$108)
+($F915*'fnd base rates'!M$109)
+($G915*'fnd base rates'!M$110)
+($H915*'fnd base rates'!M$111)
+($I915*'fnd base rates'!M$112)
+($J915*'fnd base rates'!M$113)
+($K915*'fnd base rates'!M$114)
+($M915*'fnd base rates'!M$116)
+($N915*'fnd base rates'!M$117)
+($O915*'fnd base rates'!M$118)
+($P915*VLOOKUP($S915+12,rate_basefnd,13)))</f>
        <v>0</v>
      </c>
      <c r="AF915" s="4">
        <f t="shared" si="1071"/>
        <v>5887726.5850699991</v>
      </c>
      <c r="AH915" s="269">
        <f t="shared" si="1072"/>
        <v>499061281</v>
      </c>
      <c r="AI915" s="4" t="str">
        <f t="shared" si="1073"/>
        <v>499</v>
      </c>
      <c r="AJ915" s="2" t="str">
        <f t="shared" si="1074"/>
        <v>061</v>
      </c>
      <c r="AK915" s="2" t="str">
        <f t="shared" si="1075"/>
        <v>281</v>
      </c>
      <c r="AL915" s="4">
        <f t="shared" si="1076"/>
        <v>1</v>
      </c>
      <c r="AM915" s="4">
        <f t="shared" si="1067"/>
        <v>377</v>
      </c>
      <c r="AN915" s="4">
        <f t="shared" si="1077"/>
        <v>5887726.5850699991</v>
      </c>
      <c r="AO915" s="4">
        <f t="shared" si="1078"/>
        <v>15617</v>
      </c>
      <c r="AP915" s="4">
        <f t="shared" si="1068"/>
        <v>0</v>
      </c>
      <c r="AQ915" s="4">
        <v>15617</v>
      </c>
      <c r="AW915" s="4">
        <v>15617</v>
      </c>
      <c r="AX915" s="5">
        <f t="shared" si="1079"/>
        <v>0</v>
      </c>
      <c r="AY915" s="4">
        <v>15617</v>
      </c>
      <c r="AZ915" s="5"/>
      <c r="BB915" s="5">
        <f t="shared" ref="BB915" si="1088">BC915-BA915</f>
        <v>0</v>
      </c>
    </row>
    <row r="916" spans="1:54" s="4" customFormat="1">
      <c r="A916" s="269">
        <v>499</v>
      </c>
      <c r="B916" s="2">
        <v>499061332</v>
      </c>
      <c r="C916" s="9" t="s">
        <v>1119</v>
      </c>
      <c r="D916" s="14">
        <f>'fnd enro'!D916</f>
        <v>0</v>
      </c>
      <c r="E916" s="14">
        <f>'fnd enro'!E916</f>
        <v>0</v>
      </c>
      <c r="F916" s="14">
        <f>'fnd enro'!F916</f>
        <v>0</v>
      </c>
      <c r="G916" s="14">
        <f>'fnd enro'!G916</f>
        <v>0</v>
      </c>
      <c r="H916" s="14">
        <f>'fnd enro'!H916</f>
        <v>0</v>
      </c>
      <c r="I916" s="14">
        <f>'fnd enro'!I916</f>
        <v>2</v>
      </c>
      <c r="J916" s="14">
        <f>'fnd enro'!J916</f>
        <v>0</v>
      </c>
      <c r="K916" s="15">
        <f>'fnd enro'!K916</f>
        <v>7.7200000000000005E-2</v>
      </c>
      <c r="L916" s="14">
        <f>'fnd enro'!L916</f>
        <v>0</v>
      </c>
      <c r="M916" s="14">
        <f>'fnd enro'!M916</f>
        <v>0</v>
      </c>
      <c r="N916" s="14">
        <f>'fnd enro'!N916</f>
        <v>0</v>
      </c>
      <c r="O916" s="14">
        <f>'fnd enro'!O916</f>
        <v>0</v>
      </c>
      <c r="P916" s="14">
        <f>'fnd enro'!P916</f>
        <v>2</v>
      </c>
      <c r="Q916" s="14">
        <f>'fnd enro'!R916</f>
        <v>2</v>
      </c>
      <c r="R916" s="15">
        <f t="shared" si="1070"/>
        <v>1</v>
      </c>
      <c r="S916" s="14">
        <f>VALUE('fnd enro'!Q916)</f>
        <v>10</v>
      </c>
      <c r="T916" s="2"/>
      <c r="U916" s="1">
        <f>(($D916*'fnd base rates'!C$107)
+($E916*'fnd base rates'!C$108)
+($F916*'fnd base rates'!C$109)
+($G916*'fnd base rates'!C$110)
+($H916*'fnd base rates'!C$111)
+($I916*'fnd base rates'!C$112)
+($J916*'fnd base rates'!C$113)
+($K916*'fnd base rates'!C$114)
+($M916*'fnd base rates'!C$116)
+($N916*'fnd base rates'!C$117)
+($O916*'fnd base rates'!C$118)
+($P916*VLOOKUP($S916+12,rate_basefnd,3)))
*$R916</f>
        <v>1231.542692</v>
      </c>
      <c r="V916" s="1">
        <f>(($D916*'fnd base rates'!D$107)
+($E916*'fnd base rates'!D$108)
+($F916*'fnd base rates'!D$109)
+($G916*'fnd base rates'!D$110)
+($H916*'fnd base rates'!D$111)
+($I916*'fnd base rates'!D$112)
+($J916*'fnd base rates'!D$113)
+($K916*'fnd base rates'!D$114)
+($M916*'fnd base rates'!D$116)
+($N916*'fnd base rates'!D$117)
+($O916*'fnd base rates'!D$118)
+($P916*VLOOKUP($S916+12,rate_basefnd,4)))
*$R916</f>
        <v>2281.7600000000002</v>
      </c>
      <c r="W916" s="1">
        <f>(($D916*'fnd base rates'!E$107)
+($E916*'fnd base rates'!E$108)
+($F916*'fnd base rates'!E$109)
+($G916*'fnd base rates'!E$110)
+($H916*'fnd base rates'!E$111)
+($I916*'fnd base rates'!E$112)
+($J916*'fnd base rates'!E$113)
+($K916*'fnd base rates'!E$114)
+($M916*'fnd base rates'!E$116)
+($N916*'fnd base rates'!E$117)
+($O916*'fnd base rates'!E$118)
+($P916*VLOOKUP($S916+12,rate_basefnd,5)))
*$R916</f>
        <v>17161.280751999999</v>
      </c>
      <c r="X916" s="1">
        <f>(($D916*'fnd base rates'!F$107)
+($E916*'fnd base rates'!F$108)
+($F916*'fnd base rates'!F$109)
+($G916*'fnd base rates'!F$110)
+($H916*'fnd base rates'!F$111)
+($I916*'fnd base rates'!F$112)
+($J916*'fnd base rates'!F$113)
+($K916*'fnd base rates'!F$114)
+($M916*'fnd base rates'!F$116)
+($N916*'fnd base rates'!F$117)
+($O916*'fnd base rates'!F$118)
+($P916*VLOOKUP($S916+12,rate_basefnd,6)))
*$R916</f>
        <v>1773.7728240000001</v>
      </c>
      <c r="Y916" s="1">
        <f>(($D916*'fnd base rates'!G$107)
+($E916*'fnd base rates'!G$108)
+($F916*'fnd base rates'!G$109)
+($G916*'fnd base rates'!G$110)
+($H916*'fnd base rates'!G$111)
+($I916*'fnd base rates'!G$112)
+($J916*'fnd base rates'!G$113)
+($K916*'fnd base rates'!G$114)
+($M916*'fnd base rates'!G$116)
+($N916*'fnd base rates'!G$117)
+($O916*'fnd base rates'!G$118)
+($P916*VLOOKUP($S916+12,rate_basefnd,7)))
*$R916</f>
        <v>683.70656399999996</v>
      </c>
      <c r="Z916" s="1">
        <f>(($D916*'fnd base rates'!H$107)
+($E916*'fnd base rates'!H$108)
+($F916*'fnd base rates'!H$109)
+($G916*'fnd base rates'!H$110)
+($H916*'fnd base rates'!H$111)
+($I916*'fnd base rates'!H$112)
+($J916*'fnd base rates'!H$113)
+($K916*'fnd base rates'!H$114)
+($M916*'fnd base rates'!H$116)
+($N916*'fnd base rates'!H$117)
+($O916*'fnd base rates'!H$118)
+($P916*VLOOKUP($S916+12,rate_basefnd,8)))</f>
        <v>1710.717868</v>
      </c>
      <c r="AA916" s="1">
        <f>(($D916*'fnd base rates'!I$107)
+($E916*'fnd base rates'!I$108)
+($F916*'fnd base rates'!I$109)
+($G916*'fnd base rates'!I$110)
+($H916*'fnd base rates'!I$111)
+($I916*'fnd base rates'!I$112)
+($J916*'fnd base rates'!I$113)
+($K916*'fnd base rates'!I$114)
+($M916*'fnd base rates'!I$116)
+($N916*'fnd base rates'!I$117)
+($O916*'fnd base rates'!I$118)
+($P916*VLOOKUP($S916+12,rate_basefnd,9)))
*$R916</f>
        <v>1148.98</v>
      </c>
      <c r="AB916" s="1">
        <f>(($D916*'fnd base rates'!J$107)
+($E916*'fnd base rates'!J$108)
+($F916*'fnd base rates'!J$109)
+($G916*'fnd base rates'!J$110)
+($H916*'fnd base rates'!J$111)
+($I916*'fnd base rates'!J$112)
+($J916*'fnd base rates'!J$113)
+($K916*'fnd base rates'!J$114)
+($M916*'fnd base rates'!J$116)
+($N916*'fnd base rates'!J$117)
+($O916*'fnd base rates'!J$118)
+($P916*VLOOKUP($S916+12,rate_basefnd,10)))
*$R916</f>
        <v>2691.2799999999997</v>
      </c>
      <c r="AC916" s="1">
        <f>(($D916*'fnd base rates'!K$107)
+($E916*'fnd base rates'!K$108)
+($F916*'fnd base rates'!K$109)
+($G916*'fnd base rates'!K$110)
+($H916*'fnd base rates'!K$111)
+($I916*'fnd base rates'!K$112)
+($J916*'fnd base rates'!K$113)
+($K916*'fnd base rates'!K$114)
+($M916*'fnd base rates'!K$116)
+($N916*'fnd base rates'!K$117)
+($O916*'fnd base rates'!K$118)
+($P916*VLOOKUP($S916+12,rate_basefnd,11)))
*$R916</f>
        <v>2300.11976</v>
      </c>
      <c r="AD916" s="1">
        <f>(($D916*'fnd base rates'!L$107)
+($E916*'fnd base rates'!L$108)
+($F916*'fnd base rates'!L$109)
+($G916*'fnd base rates'!L$110)
+($H916*'fnd base rates'!L$111)
+($I916*'fnd base rates'!L$112)
+($J916*'fnd base rates'!L$113)
+($K916*'fnd base rates'!L$114)
+($M916*'fnd base rates'!L$116)
+($N916*'fnd base rates'!L$117)
+($O916*'fnd base rates'!L$118)
+($P916*VLOOKUP($S916+12,rate_basefnd,12)))</f>
        <v>3925.0533599999999</v>
      </c>
      <c r="AE916" s="1">
        <f>(($D916*'fnd base rates'!M$107)
+($E916*'fnd base rates'!M$108)
+($F916*'fnd base rates'!M$109)
+($G916*'fnd base rates'!M$110)
+($H916*'fnd base rates'!M$111)
+($I916*'fnd base rates'!M$112)
+($J916*'fnd base rates'!M$113)
+($K916*'fnd base rates'!M$114)
+($M916*'fnd base rates'!M$116)
+($N916*'fnd base rates'!M$117)
+($O916*'fnd base rates'!M$118)
+($P916*VLOOKUP($S916+12,rate_basefnd,13)))</f>
        <v>0</v>
      </c>
      <c r="AF916" s="4">
        <f t="shared" si="1071"/>
        <v>34908.213819999997</v>
      </c>
      <c r="AH916" s="269">
        <f t="shared" si="1072"/>
        <v>499061332</v>
      </c>
      <c r="AI916" s="4" t="str">
        <f t="shared" si="1073"/>
        <v>499</v>
      </c>
      <c r="AJ916" s="2" t="str">
        <f t="shared" si="1074"/>
        <v>061</v>
      </c>
      <c r="AK916" s="2" t="str">
        <f t="shared" si="1075"/>
        <v>332</v>
      </c>
      <c r="AL916" s="4">
        <f t="shared" si="1076"/>
        <v>1</v>
      </c>
      <c r="AM916" s="4">
        <f t="shared" si="1067"/>
        <v>2</v>
      </c>
      <c r="AN916" s="4">
        <f t="shared" si="1077"/>
        <v>34908.213819999997</v>
      </c>
      <c r="AO916" s="4">
        <f t="shared" si="1078"/>
        <v>17454</v>
      </c>
      <c r="AP916" s="4">
        <f t="shared" si="1068"/>
        <v>0</v>
      </c>
      <c r="AQ916" s="4">
        <v>17454</v>
      </c>
      <c r="AW916" s="4">
        <v>17454</v>
      </c>
      <c r="AX916" s="5">
        <f t="shared" si="1079"/>
        <v>0</v>
      </c>
      <c r="AY916" s="4">
        <v>17454</v>
      </c>
      <c r="AZ916" s="5"/>
      <c r="BB916" s="5">
        <f t="shared" ref="BB916" si="1089">BC916-BA916</f>
        <v>0</v>
      </c>
    </row>
    <row r="917" spans="1:54" s="4" customFormat="1">
      <c r="A917" s="269">
        <v>499</v>
      </c>
      <c r="B917" s="2">
        <v>499061670</v>
      </c>
      <c r="C917" s="9" t="s">
        <v>1119</v>
      </c>
      <c r="D917" s="14">
        <f>'fnd enro'!D917</f>
        <v>0</v>
      </c>
      <c r="E917" s="14">
        <f>'fnd enro'!E917</f>
        <v>0</v>
      </c>
      <c r="F917" s="14">
        <f>'fnd enro'!F917</f>
        <v>0</v>
      </c>
      <c r="G917" s="14">
        <f>'fnd enro'!G917</f>
        <v>0</v>
      </c>
      <c r="H917" s="14">
        <f>'fnd enro'!H917</f>
        <v>1</v>
      </c>
      <c r="I917" s="14">
        <f>'fnd enro'!I917</f>
        <v>0</v>
      </c>
      <c r="J917" s="14">
        <f>'fnd enro'!J917</f>
        <v>0</v>
      </c>
      <c r="K917" s="15">
        <f>'fnd enro'!K917</f>
        <v>3.8600000000000002E-2</v>
      </c>
      <c r="L917" s="14">
        <f>'fnd enro'!L917</f>
        <v>0</v>
      </c>
      <c r="M917" s="14">
        <f>'fnd enro'!M917</f>
        <v>0</v>
      </c>
      <c r="N917" s="14">
        <f>'fnd enro'!N917</f>
        <v>0</v>
      </c>
      <c r="O917" s="14">
        <f>'fnd enro'!O917</f>
        <v>0</v>
      </c>
      <c r="P917" s="14">
        <f>'fnd enro'!P917</f>
        <v>0</v>
      </c>
      <c r="Q917" s="14">
        <f>'fnd enro'!R917</f>
        <v>1</v>
      </c>
      <c r="R917" s="15">
        <f t="shared" si="1070"/>
        <v>1</v>
      </c>
      <c r="S917" s="14">
        <f>VALUE('fnd enro'!Q917)</f>
        <v>6</v>
      </c>
      <c r="T917" s="2"/>
      <c r="U917" s="1">
        <f>(($D917*'fnd base rates'!C$107)
+($E917*'fnd base rates'!C$108)
+($F917*'fnd base rates'!C$109)
+($G917*'fnd base rates'!C$110)
+($H917*'fnd base rates'!C$111)
+($I917*'fnd base rates'!C$112)
+($J917*'fnd base rates'!C$113)
+($K917*'fnd base rates'!C$114)
+($M917*'fnd base rates'!C$116)
+($N917*'fnd base rates'!C$117)
+($O917*'fnd base rates'!C$118)
+($P917*VLOOKUP($S917+12,rate_basefnd,3)))
*$R917</f>
        <v>536.46134600000005</v>
      </c>
      <c r="V917" s="1">
        <f>(($D917*'fnd base rates'!D$107)
+($E917*'fnd base rates'!D$108)
+($F917*'fnd base rates'!D$109)
+($G917*'fnd base rates'!D$110)
+($H917*'fnd base rates'!D$111)
+($I917*'fnd base rates'!D$112)
+($J917*'fnd base rates'!D$113)
+($K917*'fnd base rates'!D$114)
+($M917*'fnd base rates'!D$116)
+($N917*'fnd base rates'!D$117)
+($O917*'fnd base rates'!D$118)
+($P917*VLOOKUP($S917+12,rate_basefnd,4)))
*$R917</f>
        <v>765.08</v>
      </c>
      <c r="W917" s="1">
        <f>(($D917*'fnd base rates'!E$107)
+($E917*'fnd base rates'!E$108)
+($F917*'fnd base rates'!E$109)
+($G917*'fnd base rates'!E$110)
+($H917*'fnd base rates'!E$111)
+($I917*'fnd base rates'!E$112)
+($J917*'fnd base rates'!E$113)
+($K917*'fnd base rates'!E$114)
+($M917*'fnd base rates'!E$116)
+($N917*'fnd base rates'!E$117)
+($O917*'fnd base rates'!E$118)
+($P917*VLOOKUP($S917+12,rate_basefnd,5)))
*$R917</f>
        <v>3459.480376</v>
      </c>
      <c r="X917" s="1">
        <f>(($D917*'fnd base rates'!F$107)
+($E917*'fnd base rates'!F$108)
+($F917*'fnd base rates'!F$109)
+($G917*'fnd base rates'!F$110)
+($H917*'fnd base rates'!F$111)
+($I917*'fnd base rates'!F$112)
+($J917*'fnd base rates'!F$113)
+($K917*'fnd base rates'!F$114)
+($M917*'fnd base rates'!F$116)
+($N917*'fnd base rates'!F$117)
+($O917*'fnd base rates'!F$118)
+($P917*VLOOKUP($S917+12,rate_basefnd,6)))
*$R917</f>
        <v>995.37641200000007</v>
      </c>
      <c r="Y917" s="1">
        <f>(($D917*'fnd base rates'!G$107)
+($E917*'fnd base rates'!G$108)
+($F917*'fnd base rates'!G$109)
+($G917*'fnd base rates'!G$110)
+($H917*'fnd base rates'!G$111)
+($I917*'fnd base rates'!G$112)
+($J917*'fnd base rates'!G$113)
+($K917*'fnd base rates'!G$114)
+($M917*'fnd base rates'!G$116)
+($N917*'fnd base rates'!G$117)
+($O917*'fnd base rates'!G$118)
+($P917*VLOOKUP($S917+12,rate_basefnd,7)))
*$R917</f>
        <v>168.453282</v>
      </c>
      <c r="Z917" s="1">
        <f>(($D917*'fnd base rates'!H$107)
+($E917*'fnd base rates'!H$108)
+($F917*'fnd base rates'!H$109)
+($G917*'fnd base rates'!H$110)
+($H917*'fnd base rates'!H$111)
+($I917*'fnd base rates'!H$112)
+($J917*'fnd base rates'!H$113)
+($K917*'fnd base rates'!H$114)
+($M917*'fnd base rates'!H$116)
+($N917*'fnd base rates'!H$117)
+($O917*'fnd base rates'!H$118)
+($P917*VLOOKUP($S917+12,rate_basefnd,8)))</f>
        <v>523.43893400000002</v>
      </c>
      <c r="AA917" s="1">
        <f>(($D917*'fnd base rates'!I$107)
+($E917*'fnd base rates'!I$108)
+($F917*'fnd base rates'!I$109)
+($G917*'fnd base rates'!I$110)
+($H917*'fnd base rates'!I$111)
+($I917*'fnd base rates'!I$112)
+($J917*'fnd base rates'!I$113)
+($K917*'fnd base rates'!I$114)
+($M917*'fnd base rates'!I$116)
+($N917*'fnd base rates'!I$117)
+($O917*'fnd base rates'!I$118)
+($P917*VLOOKUP($S917+12,rate_basefnd,9)))
*$R917</f>
        <v>362.69</v>
      </c>
      <c r="AB917" s="1">
        <f>(($D917*'fnd base rates'!J$107)
+($E917*'fnd base rates'!J$108)
+($F917*'fnd base rates'!J$109)
+($G917*'fnd base rates'!J$110)
+($H917*'fnd base rates'!J$111)
+($I917*'fnd base rates'!J$112)
+($J917*'fnd base rates'!J$113)
+($K917*'fnd base rates'!J$114)
+($M917*'fnd base rates'!J$116)
+($N917*'fnd base rates'!J$117)
+($O917*'fnd base rates'!J$118)
+($P917*VLOOKUP($S917+12,rate_basefnd,10)))
*$R917</f>
        <v>248.81</v>
      </c>
      <c r="AC917" s="1">
        <f>(($D917*'fnd base rates'!K$107)
+($E917*'fnd base rates'!K$108)
+($F917*'fnd base rates'!K$109)
+($G917*'fnd base rates'!K$110)
+($H917*'fnd base rates'!K$111)
+($I917*'fnd base rates'!K$112)
+($J917*'fnd base rates'!K$113)
+($K917*'fnd base rates'!K$114)
+($M917*'fnd base rates'!K$116)
+($N917*'fnd base rates'!K$117)
+($O917*'fnd base rates'!K$118)
+($P917*VLOOKUP($S917+12,rate_basefnd,11)))
*$R917</f>
        <v>1182.1598799999999</v>
      </c>
      <c r="AD917" s="1">
        <f>(($D917*'fnd base rates'!L$107)
+($E917*'fnd base rates'!L$108)
+($F917*'fnd base rates'!L$109)
+($G917*'fnd base rates'!L$110)
+($H917*'fnd base rates'!L$111)
+($I917*'fnd base rates'!L$112)
+($J917*'fnd base rates'!L$113)
+($K917*'fnd base rates'!L$114)
+($M917*'fnd base rates'!L$116)
+($N917*'fnd base rates'!L$117)
+($O917*'fnd base rates'!L$118)
+($P917*VLOOKUP($S917+12,rate_basefnd,12)))</f>
        <v>1512.47668</v>
      </c>
      <c r="AE917" s="1">
        <f>(($D917*'fnd base rates'!M$107)
+($E917*'fnd base rates'!M$108)
+($F917*'fnd base rates'!M$109)
+($G917*'fnd base rates'!M$110)
+($H917*'fnd base rates'!M$111)
+($I917*'fnd base rates'!M$112)
+($J917*'fnd base rates'!M$113)
+($K917*'fnd base rates'!M$114)
+($M917*'fnd base rates'!M$116)
+($N917*'fnd base rates'!M$117)
+($O917*'fnd base rates'!M$118)
+($P917*VLOOKUP($S917+12,rate_basefnd,13)))</f>
        <v>0</v>
      </c>
      <c r="AF917" s="4">
        <f t="shared" si="1071"/>
        <v>9754.4269099999983</v>
      </c>
      <c r="AH917" s="269">
        <f t="shared" si="1072"/>
        <v>499061670</v>
      </c>
      <c r="AI917" s="4" t="str">
        <f t="shared" si="1073"/>
        <v>499</v>
      </c>
      <c r="AJ917" s="2" t="str">
        <f t="shared" si="1074"/>
        <v>061</v>
      </c>
      <c r="AK917" s="2" t="str">
        <f t="shared" si="1075"/>
        <v>670</v>
      </c>
      <c r="AL917" s="4">
        <f t="shared" si="1076"/>
        <v>1</v>
      </c>
      <c r="AM917" s="4">
        <f t="shared" si="1067"/>
        <v>1</v>
      </c>
      <c r="AN917" s="4">
        <f t="shared" si="1077"/>
        <v>9754.4269099999983</v>
      </c>
      <c r="AO917" s="4">
        <f t="shared" si="1078"/>
        <v>9754</v>
      </c>
      <c r="AP917" s="4">
        <f t="shared" si="1068"/>
        <v>0</v>
      </c>
      <c r="AQ917" s="4">
        <v>9754</v>
      </c>
      <c r="AW917" s="4">
        <v>9754</v>
      </c>
      <c r="AX917" s="5">
        <f t="shared" si="1079"/>
        <v>0</v>
      </c>
      <c r="AY917" s="4">
        <v>9754</v>
      </c>
      <c r="AZ917" s="5"/>
      <c r="BB917" s="5">
        <f t="shared" ref="BB917" si="1090">BC917-BA917</f>
        <v>0</v>
      </c>
    </row>
    <row r="918" spans="1:54" s="4" customFormat="1">
      <c r="A918" s="269">
        <v>499</v>
      </c>
      <c r="B918" s="2">
        <v>499061672</v>
      </c>
      <c r="C918" s="9" t="s">
        <v>1119</v>
      </c>
      <c r="D918" s="14">
        <f>'fnd enro'!D918</f>
        <v>0</v>
      </c>
      <c r="E918" s="14">
        <f>'fnd enro'!E918</f>
        <v>0</v>
      </c>
      <c r="F918" s="14">
        <f>'fnd enro'!F918</f>
        <v>0</v>
      </c>
      <c r="G918" s="14">
        <f>'fnd enro'!G918</f>
        <v>0</v>
      </c>
      <c r="H918" s="14">
        <f>'fnd enro'!H918</f>
        <v>0</v>
      </c>
      <c r="I918" s="14">
        <f>'fnd enro'!I918</f>
        <v>1</v>
      </c>
      <c r="J918" s="14">
        <f>'fnd enro'!J918</f>
        <v>0</v>
      </c>
      <c r="K918" s="15">
        <f>'fnd enro'!K918</f>
        <v>3.8600000000000002E-2</v>
      </c>
      <c r="L918" s="14">
        <f>'fnd enro'!L918</f>
        <v>0</v>
      </c>
      <c r="M918" s="14">
        <f>'fnd enro'!M918</f>
        <v>0</v>
      </c>
      <c r="N918" s="14">
        <f>'fnd enro'!N918</f>
        <v>0</v>
      </c>
      <c r="O918" s="14">
        <f>'fnd enro'!O918</f>
        <v>0</v>
      </c>
      <c r="P918" s="14">
        <f>'fnd enro'!P918</f>
        <v>1</v>
      </c>
      <c r="Q918" s="14">
        <f>'fnd enro'!R918</f>
        <v>1</v>
      </c>
      <c r="R918" s="15">
        <f t="shared" si="1070"/>
        <v>1</v>
      </c>
      <c r="S918" s="14">
        <f>VALUE('fnd enro'!Q918)</f>
        <v>9</v>
      </c>
      <c r="T918" s="2"/>
      <c r="U918" s="1">
        <f>(($D918*'fnd base rates'!C$107)
+($E918*'fnd base rates'!C$108)
+($F918*'fnd base rates'!C$109)
+($G918*'fnd base rates'!C$110)
+($H918*'fnd base rates'!C$111)
+($I918*'fnd base rates'!C$112)
+($J918*'fnd base rates'!C$113)
+($K918*'fnd base rates'!C$114)
+($M918*'fnd base rates'!C$116)
+($N918*'fnd base rates'!C$117)
+($O918*'fnd base rates'!C$118)
+($P918*VLOOKUP($S918+12,rate_basefnd,3)))
*$R918</f>
        <v>612.22134600000004</v>
      </c>
      <c r="V918" s="1">
        <f>(($D918*'fnd base rates'!D$107)
+($E918*'fnd base rates'!D$108)
+($F918*'fnd base rates'!D$109)
+($G918*'fnd base rates'!D$110)
+($H918*'fnd base rates'!D$111)
+($I918*'fnd base rates'!D$112)
+($J918*'fnd base rates'!D$113)
+($K918*'fnd base rates'!D$114)
+($M918*'fnd base rates'!D$116)
+($N918*'fnd base rates'!D$117)
+($O918*'fnd base rates'!D$118)
+($P918*VLOOKUP($S918+12,rate_basefnd,4)))
*$R918</f>
        <v>1124.02</v>
      </c>
      <c r="W918" s="1">
        <f>(($D918*'fnd base rates'!E$107)
+($E918*'fnd base rates'!E$108)
+($F918*'fnd base rates'!E$109)
+($G918*'fnd base rates'!E$110)
+($H918*'fnd base rates'!E$111)
+($I918*'fnd base rates'!E$112)
+($J918*'fnd base rates'!E$113)
+($K918*'fnd base rates'!E$114)
+($M918*'fnd base rates'!E$116)
+($N918*'fnd base rates'!E$117)
+($O918*'fnd base rates'!E$118)
+($P918*VLOOKUP($S918+12,rate_basefnd,5)))
*$R918</f>
        <v>8416.1103760000005</v>
      </c>
      <c r="X918" s="1">
        <f>(($D918*'fnd base rates'!F$107)
+($E918*'fnd base rates'!F$108)
+($F918*'fnd base rates'!F$109)
+($G918*'fnd base rates'!F$110)
+($H918*'fnd base rates'!F$111)
+($I918*'fnd base rates'!F$112)
+($J918*'fnd base rates'!F$113)
+($K918*'fnd base rates'!F$114)
+($M918*'fnd base rates'!F$116)
+($N918*'fnd base rates'!F$117)
+($O918*'fnd base rates'!F$118)
+($P918*VLOOKUP($S918+12,rate_basefnd,6)))
*$R918</f>
        <v>886.88641200000006</v>
      </c>
      <c r="Y918" s="1">
        <f>(($D918*'fnd base rates'!G$107)
+($E918*'fnd base rates'!G$108)
+($F918*'fnd base rates'!G$109)
+($G918*'fnd base rates'!G$110)
+($H918*'fnd base rates'!G$111)
+($I918*'fnd base rates'!G$112)
+($J918*'fnd base rates'!G$113)
+($K918*'fnd base rates'!G$114)
+($M918*'fnd base rates'!G$116)
+($N918*'fnd base rates'!G$117)
+($O918*'fnd base rates'!G$118)
+($P918*VLOOKUP($S918+12,rate_basefnd,7)))
*$R918</f>
        <v>333.87328200000002</v>
      </c>
      <c r="Z918" s="1">
        <f>(($D918*'fnd base rates'!H$107)
+($E918*'fnd base rates'!H$108)
+($F918*'fnd base rates'!H$109)
+($G918*'fnd base rates'!H$110)
+($H918*'fnd base rates'!H$111)
+($I918*'fnd base rates'!H$112)
+($J918*'fnd base rates'!H$113)
+($K918*'fnd base rates'!H$114)
+($M918*'fnd base rates'!H$116)
+($N918*'fnd base rates'!H$117)
+($O918*'fnd base rates'!H$118)
+($P918*VLOOKUP($S918+12,rate_basefnd,8)))</f>
        <v>854.13893399999995</v>
      </c>
      <c r="AA918" s="1">
        <f>(($D918*'fnd base rates'!I$107)
+($E918*'fnd base rates'!I$108)
+($F918*'fnd base rates'!I$109)
+($G918*'fnd base rates'!I$110)
+($H918*'fnd base rates'!I$111)
+($I918*'fnd base rates'!I$112)
+($J918*'fnd base rates'!I$113)
+($K918*'fnd base rates'!I$114)
+($M918*'fnd base rates'!I$116)
+($N918*'fnd base rates'!I$117)
+($O918*'fnd base rates'!I$118)
+($P918*VLOOKUP($S918+12,rate_basefnd,9)))
*$R918</f>
        <v>567.81999999999994</v>
      </c>
      <c r="AB918" s="1">
        <f>(($D918*'fnd base rates'!J$107)
+($E918*'fnd base rates'!J$108)
+($F918*'fnd base rates'!J$109)
+($G918*'fnd base rates'!J$110)
+($H918*'fnd base rates'!J$111)
+($I918*'fnd base rates'!J$112)
+($J918*'fnd base rates'!J$113)
+($K918*'fnd base rates'!J$114)
+($M918*'fnd base rates'!J$116)
+($N918*'fnd base rates'!J$117)
+($O918*'fnd base rates'!J$118)
+($P918*VLOOKUP($S918+12,rate_basefnd,10)))
*$R918</f>
        <v>1311.02</v>
      </c>
      <c r="AC918" s="1">
        <f>(($D918*'fnd base rates'!K$107)
+($E918*'fnd base rates'!K$108)
+($F918*'fnd base rates'!K$109)
+($G918*'fnd base rates'!K$110)
+($H918*'fnd base rates'!K$111)
+($I918*'fnd base rates'!K$112)
+($J918*'fnd base rates'!K$113)
+($K918*'fnd base rates'!K$114)
+($M918*'fnd base rates'!K$116)
+($N918*'fnd base rates'!K$117)
+($O918*'fnd base rates'!K$118)
+($P918*VLOOKUP($S918+12,rate_basefnd,11)))
*$R918</f>
        <v>1150.05988</v>
      </c>
      <c r="AD918" s="1">
        <f>(($D918*'fnd base rates'!L$107)
+($E918*'fnd base rates'!L$108)
+($F918*'fnd base rates'!L$109)
+($G918*'fnd base rates'!L$110)
+($H918*'fnd base rates'!L$111)
+($I918*'fnd base rates'!L$112)
+($J918*'fnd base rates'!L$113)
+($K918*'fnd base rates'!L$114)
+($M918*'fnd base rates'!L$116)
+($N918*'fnd base rates'!L$117)
+($O918*'fnd base rates'!L$118)
+($P918*VLOOKUP($S918+12,rate_basefnd,12)))</f>
        <v>1935.9066800000001</v>
      </c>
      <c r="AE918" s="1">
        <f>(($D918*'fnd base rates'!M$107)
+($E918*'fnd base rates'!M$108)
+($F918*'fnd base rates'!M$109)
+($G918*'fnd base rates'!M$110)
+($H918*'fnd base rates'!M$111)
+($I918*'fnd base rates'!M$112)
+($J918*'fnd base rates'!M$113)
+($K918*'fnd base rates'!M$114)
+($M918*'fnd base rates'!M$116)
+($N918*'fnd base rates'!M$117)
+($O918*'fnd base rates'!M$118)
+($P918*VLOOKUP($S918+12,rate_basefnd,13)))</f>
        <v>0</v>
      </c>
      <c r="AF918" s="4">
        <f t="shared" si="1071"/>
        <v>17192.056910000003</v>
      </c>
      <c r="AH918" s="269">
        <f t="shared" si="1072"/>
        <v>499061672</v>
      </c>
      <c r="AI918" s="4" t="str">
        <f t="shared" si="1073"/>
        <v>499</v>
      </c>
      <c r="AJ918" s="2" t="str">
        <f t="shared" si="1074"/>
        <v>061</v>
      </c>
      <c r="AK918" s="2" t="str">
        <f t="shared" si="1075"/>
        <v>672</v>
      </c>
      <c r="AL918" s="4">
        <f t="shared" si="1076"/>
        <v>1</v>
      </c>
      <c r="AM918" s="4">
        <f t="shared" si="1067"/>
        <v>1</v>
      </c>
      <c r="AN918" s="4">
        <f t="shared" si="1077"/>
        <v>17192.056910000003</v>
      </c>
      <c r="AO918" s="4">
        <f t="shared" si="1078"/>
        <v>17192</v>
      </c>
      <c r="AP918" s="4">
        <f t="shared" si="1068"/>
        <v>0</v>
      </c>
      <c r="AQ918" s="4">
        <v>17192</v>
      </c>
      <c r="AW918" s="4">
        <v>17192</v>
      </c>
      <c r="AX918" s="5">
        <f t="shared" si="1079"/>
        <v>0</v>
      </c>
      <c r="AY918" s="4">
        <v>17192</v>
      </c>
      <c r="AZ918" s="5"/>
      <c r="BB918" s="5">
        <f t="shared" ref="BB918" si="1091">BC918-BA918</f>
        <v>0</v>
      </c>
    </row>
    <row r="919" spans="1:54" s="4" customFormat="1">
      <c r="A919" s="269">
        <v>499</v>
      </c>
      <c r="B919" s="2">
        <v>499061680</v>
      </c>
      <c r="C919" s="9" t="s">
        <v>1119</v>
      </c>
      <c r="D919" s="14">
        <f>'fnd enro'!D919</f>
        <v>0</v>
      </c>
      <c r="E919" s="14">
        <f>'fnd enro'!E919</f>
        <v>0</v>
      </c>
      <c r="F919" s="14">
        <f>'fnd enro'!F919</f>
        <v>0</v>
      </c>
      <c r="G919" s="14">
        <f>'fnd enro'!G919</f>
        <v>0</v>
      </c>
      <c r="H919" s="14">
        <f>'fnd enro'!H919</f>
        <v>1</v>
      </c>
      <c r="I919" s="14">
        <f>'fnd enro'!I919</f>
        <v>0</v>
      </c>
      <c r="J919" s="14">
        <f>'fnd enro'!J919</f>
        <v>0</v>
      </c>
      <c r="K919" s="15">
        <f>'fnd enro'!K919</f>
        <v>3.8600000000000002E-2</v>
      </c>
      <c r="L919" s="14">
        <f>'fnd enro'!L919</f>
        <v>0</v>
      </c>
      <c r="M919" s="14">
        <f>'fnd enro'!M919</f>
        <v>0</v>
      </c>
      <c r="N919" s="14">
        <f>'fnd enro'!N919</f>
        <v>0</v>
      </c>
      <c r="O919" s="14">
        <f>'fnd enro'!O919</f>
        <v>0</v>
      </c>
      <c r="P919" s="14">
        <f>'fnd enro'!P919</f>
        <v>0</v>
      </c>
      <c r="Q919" s="14">
        <f>'fnd enro'!R919</f>
        <v>1</v>
      </c>
      <c r="R919" s="15">
        <f t="shared" si="1070"/>
        <v>1</v>
      </c>
      <c r="S919" s="14">
        <f>VALUE('fnd enro'!Q919)</f>
        <v>5</v>
      </c>
      <c r="T919" s="2"/>
      <c r="U919" s="1">
        <f>(($D919*'fnd base rates'!C$107)
+($E919*'fnd base rates'!C$108)
+($F919*'fnd base rates'!C$109)
+($G919*'fnd base rates'!C$110)
+($H919*'fnd base rates'!C$111)
+($I919*'fnd base rates'!C$112)
+($J919*'fnd base rates'!C$113)
+($K919*'fnd base rates'!C$114)
+($M919*'fnd base rates'!C$116)
+($N919*'fnd base rates'!C$117)
+($O919*'fnd base rates'!C$118)
+($P919*VLOOKUP($S919+12,rate_basefnd,3)))
*$R919</f>
        <v>536.46134600000005</v>
      </c>
      <c r="V919" s="1">
        <f>(($D919*'fnd base rates'!D$107)
+($E919*'fnd base rates'!D$108)
+($F919*'fnd base rates'!D$109)
+($G919*'fnd base rates'!D$110)
+($H919*'fnd base rates'!D$111)
+($I919*'fnd base rates'!D$112)
+($J919*'fnd base rates'!D$113)
+($K919*'fnd base rates'!D$114)
+($M919*'fnd base rates'!D$116)
+($N919*'fnd base rates'!D$117)
+($O919*'fnd base rates'!D$118)
+($P919*VLOOKUP($S919+12,rate_basefnd,4)))
*$R919</f>
        <v>765.08</v>
      </c>
      <c r="W919" s="1">
        <f>(($D919*'fnd base rates'!E$107)
+($E919*'fnd base rates'!E$108)
+($F919*'fnd base rates'!E$109)
+($G919*'fnd base rates'!E$110)
+($H919*'fnd base rates'!E$111)
+($I919*'fnd base rates'!E$112)
+($J919*'fnd base rates'!E$113)
+($K919*'fnd base rates'!E$114)
+($M919*'fnd base rates'!E$116)
+($N919*'fnd base rates'!E$117)
+($O919*'fnd base rates'!E$118)
+($P919*VLOOKUP($S919+12,rate_basefnd,5)))
*$R919</f>
        <v>3459.480376</v>
      </c>
      <c r="X919" s="1">
        <f>(($D919*'fnd base rates'!F$107)
+($E919*'fnd base rates'!F$108)
+($F919*'fnd base rates'!F$109)
+($G919*'fnd base rates'!F$110)
+($H919*'fnd base rates'!F$111)
+($I919*'fnd base rates'!F$112)
+($J919*'fnd base rates'!F$113)
+($K919*'fnd base rates'!F$114)
+($M919*'fnd base rates'!F$116)
+($N919*'fnd base rates'!F$117)
+($O919*'fnd base rates'!F$118)
+($P919*VLOOKUP($S919+12,rate_basefnd,6)))
*$R919</f>
        <v>995.37641200000007</v>
      </c>
      <c r="Y919" s="1">
        <f>(($D919*'fnd base rates'!G$107)
+($E919*'fnd base rates'!G$108)
+($F919*'fnd base rates'!G$109)
+($G919*'fnd base rates'!G$110)
+($H919*'fnd base rates'!G$111)
+($I919*'fnd base rates'!G$112)
+($J919*'fnd base rates'!G$113)
+($K919*'fnd base rates'!G$114)
+($M919*'fnd base rates'!G$116)
+($N919*'fnd base rates'!G$117)
+($O919*'fnd base rates'!G$118)
+($P919*VLOOKUP($S919+12,rate_basefnd,7)))
*$R919</f>
        <v>168.453282</v>
      </c>
      <c r="Z919" s="1">
        <f>(($D919*'fnd base rates'!H$107)
+($E919*'fnd base rates'!H$108)
+($F919*'fnd base rates'!H$109)
+($G919*'fnd base rates'!H$110)
+($H919*'fnd base rates'!H$111)
+($I919*'fnd base rates'!H$112)
+($J919*'fnd base rates'!H$113)
+($K919*'fnd base rates'!H$114)
+($M919*'fnd base rates'!H$116)
+($N919*'fnd base rates'!H$117)
+($O919*'fnd base rates'!H$118)
+($P919*VLOOKUP($S919+12,rate_basefnd,8)))</f>
        <v>523.43893400000002</v>
      </c>
      <c r="AA919" s="1">
        <f>(($D919*'fnd base rates'!I$107)
+($E919*'fnd base rates'!I$108)
+($F919*'fnd base rates'!I$109)
+($G919*'fnd base rates'!I$110)
+($H919*'fnd base rates'!I$111)
+($I919*'fnd base rates'!I$112)
+($J919*'fnd base rates'!I$113)
+($K919*'fnd base rates'!I$114)
+($M919*'fnd base rates'!I$116)
+($N919*'fnd base rates'!I$117)
+($O919*'fnd base rates'!I$118)
+($P919*VLOOKUP($S919+12,rate_basefnd,9)))
*$R919</f>
        <v>362.69</v>
      </c>
      <c r="AB919" s="1">
        <f>(($D919*'fnd base rates'!J$107)
+($E919*'fnd base rates'!J$108)
+($F919*'fnd base rates'!J$109)
+($G919*'fnd base rates'!J$110)
+($H919*'fnd base rates'!J$111)
+($I919*'fnd base rates'!J$112)
+($J919*'fnd base rates'!J$113)
+($K919*'fnd base rates'!J$114)
+($M919*'fnd base rates'!J$116)
+($N919*'fnd base rates'!J$117)
+($O919*'fnd base rates'!J$118)
+($P919*VLOOKUP($S919+12,rate_basefnd,10)))
*$R919</f>
        <v>248.81</v>
      </c>
      <c r="AC919" s="1">
        <f>(($D919*'fnd base rates'!K$107)
+($E919*'fnd base rates'!K$108)
+($F919*'fnd base rates'!K$109)
+($G919*'fnd base rates'!K$110)
+($H919*'fnd base rates'!K$111)
+($I919*'fnd base rates'!K$112)
+($J919*'fnd base rates'!K$113)
+($K919*'fnd base rates'!K$114)
+($M919*'fnd base rates'!K$116)
+($N919*'fnd base rates'!K$117)
+($O919*'fnd base rates'!K$118)
+($P919*VLOOKUP($S919+12,rate_basefnd,11)))
*$R919</f>
        <v>1182.1598799999999</v>
      </c>
      <c r="AD919" s="1">
        <f>(($D919*'fnd base rates'!L$107)
+($E919*'fnd base rates'!L$108)
+($F919*'fnd base rates'!L$109)
+($G919*'fnd base rates'!L$110)
+($H919*'fnd base rates'!L$111)
+($I919*'fnd base rates'!L$112)
+($J919*'fnd base rates'!L$113)
+($K919*'fnd base rates'!L$114)
+($M919*'fnd base rates'!L$116)
+($N919*'fnd base rates'!L$117)
+($O919*'fnd base rates'!L$118)
+($P919*VLOOKUP($S919+12,rate_basefnd,12)))</f>
        <v>1512.47668</v>
      </c>
      <c r="AE919" s="1">
        <f>(($D919*'fnd base rates'!M$107)
+($E919*'fnd base rates'!M$108)
+($F919*'fnd base rates'!M$109)
+($G919*'fnd base rates'!M$110)
+($H919*'fnd base rates'!M$111)
+($I919*'fnd base rates'!M$112)
+($J919*'fnd base rates'!M$113)
+($K919*'fnd base rates'!M$114)
+($M919*'fnd base rates'!M$116)
+($N919*'fnd base rates'!M$117)
+($O919*'fnd base rates'!M$118)
+($P919*VLOOKUP($S919+12,rate_basefnd,13)))</f>
        <v>0</v>
      </c>
      <c r="AF919" s="4">
        <f t="shared" si="1071"/>
        <v>9754.4269099999983</v>
      </c>
      <c r="AH919" s="269">
        <f t="shared" si="1072"/>
        <v>499061680</v>
      </c>
      <c r="AI919" s="4" t="str">
        <f t="shared" si="1073"/>
        <v>499</v>
      </c>
      <c r="AJ919" s="2" t="str">
        <f t="shared" si="1074"/>
        <v>061</v>
      </c>
      <c r="AK919" s="2" t="str">
        <f t="shared" si="1075"/>
        <v>680</v>
      </c>
      <c r="AL919" s="4">
        <f t="shared" si="1076"/>
        <v>1</v>
      </c>
      <c r="AM919" s="4">
        <f t="shared" si="1067"/>
        <v>1</v>
      </c>
      <c r="AN919" s="4">
        <f t="shared" si="1077"/>
        <v>9754.4269099999983</v>
      </c>
      <c r="AO919" s="4">
        <f t="shared" si="1078"/>
        <v>9754</v>
      </c>
      <c r="AP919" s="4">
        <f t="shared" si="1068"/>
        <v>0</v>
      </c>
      <c r="AQ919" s="4">
        <v>9754</v>
      </c>
      <c r="AW919" s="4">
        <v>9754</v>
      </c>
      <c r="AX919" s="5">
        <f t="shared" si="1079"/>
        <v>0</v>
      </c>
      <c r="AY919" s="4">
        <v>9754</v>
      </c>
      <c r="AZ919" s="5"/>
      <c r="BB919" s="5">
        <f t="shared" ref="BB919" si="1092">BC919-BA919</f>
        <v>0</v>
      </c>
    </row>
    <row r="920" spans="1:54" s="4" customFormat="1">
      <c r="A920" s="269">
        <v>3501</v>
      </c>
      <c r="B920" s="2">
        <v>3501061061</v>
      </c>
      <c r="C920" s="9" t="s">
        <v>1085</v>
      </c>
      <c r="D920" s="14">
        <f>'fnd enro'!D920</f>
        <v>0</v>
      </c>
      <c r="E920" s="14">
        <f>'fnd enro'!E920</f>
        <v>0</v>
      </c>
      <c r="F920" s="14">
        <f>'fnd enro'!F920</f>
        <v>0</v>
      </c>
      <c r="G920" s="14">
        <f>'fnd enro'!G920</f>
        <v>0</v>
      </c>
      <c r="H920" s="14">
        <f>'fnd enro'!H920</f>
        <v>0</v>
      </c>
      <c r="I920" s="14">
        <f>'fnd enro'!I920</f>
        <v>34</v>
      </c>
      <c r="J920" s="14">
        <f>'fnd enro'!J920</f>
        <v>0</v>
      </c>
      <c r="K920" s="15">
        <f>'fnd enro'!K920</f>
        <v>1.3124</v>
      </c>
      <c r="L920" s="14">
        <f>'fnd enro'!L920</f>
        <v>0</v>
      </c>
      <c r="M920" s="14">
        <f>'fnd enro'!M920</f>
        <v>0</v>
      </c>
      <c r="N920" s="14">
        <f>'fnd enro'!N920</f>
        <v>0</v>
      </c>
      <c r="O920" s="14">
        <f>'fnd enro'!O920</f>
        <v>0</v>
      </c>
      <c r="P920" s="14">
        <f>'fnd enro'!P920</f>
        <v>31</v>
      </c>
      <c r="Q920" s="14">
        <f>'fnd enro'!R920</f>
        <v>34</v>
      </c>
      <c r="R920" s="15">
        <f t="shared" si="1070"/>
        <v>1</v>
      </c>
      <c r="S920" s="14">
        <f>VALUE('fnd enro'!Q920)</f>
        <v>11</v>
      </c>
      <c r="T920" s="2"/>
      <c r="U920" s="1">
        <f>(($D920*'fnd base rates'!C$107)
+($E920*'fnd base rates'!C$108)
+($F920*'fnd base rates'!C$109)
+($G920*'fnd base rates'!C$110)
+($H920*'fnd base rates'!C$111)
+($I920*'fnd base rates'!C$112)
+($J920*'fnd base rates'!C$113)
+($K920*'fnd base rates'!C$114)
+($M920*'fnd base rates'!C$116)
+($N920*'fnd base rates'!C$117)
+($O920*'fnd base rates'!C$118)
+($P920*VLOOKUP($S920+12,rate_basefnd,3)))
*$R920</f>
        <v>20831.905764000003</v>
      </c>
      <c r="V920" s="1">
        <f>(($D920*'fnd base rates'!D$107)
+($E920*'fnd base rates'!D$108)
+($F920*'fnd base rates'!D$109)
+($G920*'fnd base rates'!D$110)
+($H920*'fnd base rates'!D$111)
+($I920*'fnd base rates'!D$112)
+($J920*'fnd base rates'!D$113)
+($K920*'fnd base rates'!D$114)
+($M920*'fnd base rates'!D$116)
+($N920*'fnd base rates'!D$117)
+($O920*'fnd base rates'!D$118)
+($P920*VLOOKUP($S920+12,rate_basefnd,4)))
*$R920</f>
        <v>38294.300000000003</v>
      </c>
      <c r="W920" s="1">
        <f>(($D920*'fnd base rates'!E$107)
+($E920*'fnd base rates'!E$108)
+($F920*'fnd base rates'!E$109)
+($G920*'fnd base rates'!E$110)
+($H920*'fnd base rates'!E$111)
+($I920*'fnd base rates'!E$112)
+($J920*'fnd base rates'!E$113)
+($K920*'fnd base rates'!E$114)
+($M920*'fnd base rates'!E$116)
+($N920*'fnd base rates'!E$117)
+($O920*'fnd base rates'!E$118)
+($P920*VLOOKUP($S920+12,rate_basefnd,5)))
*$R920</f>
        <v>286906.07278400002</v>
      </c>
      <c r="X920" s="1">
        <f>(($D920*'fnd base rates'!F$107)
+($E920*'fnd base rates'!F$108)
+($F920*'fnd base rates'!F$109)
+($G920*'fnd base rates'!F$110)
+($H920*'fnd base rates'!F$111)
+($I920*'fnd base rates'!F$112)
+($J920*'fnd base rates'!F$113)
+($K920*'fnd base rates'!F$114)
+($M920*'fnd base rates'!F$116)
+($N920*'fnd base rates'!F$117)
+($O920*'fnd base rates'!F$118)
+($P920*VLOOKUP($S920+12,rate_basefnd,6)))
*$R920</f>
        <v>30154.138008000002</v>
      </c>
      <c r="Y920" s="1">
        <f>(($D920*'fnd base rates'!G$107)
+($E920*'fnd base rates'!G$108)
+($F920*'fnd base rates'!G$109)
+($G920*'fnd base rates'!G$110)
+($H920*'fnd base rates'!G$111)
+($I920*'fnd base rates'!G$112)
+($J920*'fnd base rates'!G$113)
+($K920*'fnd base rates'!G$114)
+($M920*'fnd base rates'!G$116)
+($N920*'fnd base rates'!G$117)
+($O920*'fnd base rates'!G$118)
+($P920*VLOOKUP($S920+12,rate_basefnd,7)))
*$R920</f>
        <v>11388.561588</v>
      </c>
      <c r="Z920" s="1">
        <f>(($D920*'fnd base rates'!H$107)
+($E920*'fnd base rates'!H$108)
+($F920*'fnd base rates'!H$109)
+($G920*'fnd base rates'!H$110)
+($H920*'fnd base rates'!H$111)
+($I920*'fnd base rates'!H$112)
+($J920*'fnd base rates'!H$113)
+($K920*'fnd base rates'!H$114)
+($M920*'fnd base rates'!H$116)
+($N920*'fnd base rates'!H$117)
+($O920*'fnd base rates'!H$118)
+($P920*VLOOKUP($S920+12,rate_basefnd,8)))</f>
        <v>29046.243756</v>
      </c>
      <c r="AA920" s="1">
        <f>(($D920*'fnd base rates'!I$107)
+($E920*'fnd base rates'!I$108)
+($F920*'fnd base rates'!I$109)
+($G920*'fnd base rates'!I$110)
+($H920*'fnd base rates'!I$111)
+($I920*'fnd base rates'!I$112)
+($J920*'fnd base rates'!I$113)
+($K920*'fnd base rates'!I$114)
+($M920*'fnd base rates'!I$116)
+($N920*'fnd base rates'!I$117)
+($O920*'fnd base rates'!I$118)
+($P920*VLOOKUP($S920+12,rate_basefnd,9)))
*$R920</f>
        <v>19336.87</v>
      </c>
      <c r="AB920" s="1">
        <f>(($D920*'fnd base rates'!J$107)
+($E920*'fnd base rates'!J$108)
+($F920*'fnd base rates'!J$109)
+($G920*'fnd base rates'!J$110)
+($H920*'fnd base rates'!J$111)
+($I920*'fnd base rates'!J$112)
+($J920*'fnd base rates'!J$113)
+($K920*'fnd base rates'!J$114)
+($M920*'fnd base rates'!J$116)
+($N920*'fnd base rates'!J$117)
+($O920*'fnd base rates'!J$118)
+($P920*VLOOKUP($S920+12,rate_basefnd,10)))
*$R920</f>
        <v>44734.369999999995</v>
      </c>
      <c r="AC920" s="1">
        <f>(($D920*'fnd base rates'!K$107)
+($E920*'fnd base rates'!K$108)
+($F920*'fnd base rates'!K$109)
+($G920*'fnd base rates'!K$110)
+($H920*'fnd base rates'!K$111)
+($I920*'fnd base rates'!K$112)
+($J920*'fnd base rates'!K$113)
+($K920*'fnd base rates'!K$114)
+($M920*'fnd base rates'!K$116)
+($N920*'fnd base rates'!K$117)
+($O920*'fnd base rates'!K$118)
+($P920*VLOOKUP($S920+12,rate_basefnd,11)))
*$R920</f>
        <v>39102.035920000002</v>
      </c>
      <c r="AD920" s="1">
        <f>(($D920*'fnd base rates'!L$107)
+($E920*'fnd base rates'!L$108)
+($F920*'fnd base rates'!L$109)
+($G920*'fnd base rates'!L$110)
+($H920*'fnd base rates'!L$111)
+($I920*'fnd base rates'!L$112)
+($J920*'fnd base rates'!L$113)
+($K920*'fnd base rates'!L$114)
+($M920*'fnd base rates'!L$116)
+($N920*'fnd base rates'!L$117)
+($O920*'fnd base rates'!L$118)
+($P920*VLOOKUP($S920+12,rate_basefnd,12)))</f>
        <v>65943.597120000006</v>
      </c>
      <c r="AE920" s="1">
        <f>(($D920*'fnd base rates'!M$107)
+($E920*'fnd base rates'!M$108)
+($F920*'fnd base rates'!M$109)
+($G920*'fnd base rates'!M$110)
+($H920*'fnd base rates'!M$111)
+($I920*'fnd base rates'!M$112)
+($J920*'fnd base rates'!M$113)
+($K920*'fnd base rates'!M$114)
+($M920*'fnd base rates'!M$116)
+($N920*'fnd base rates'!M$117)
+($O920*'fnd base rates'!M$118)
+($P920*VLOOKUP($S920+12,rate_basefnd,13)))</f>
        <v>0</v>
      </c>
      <c r="AF920" s="4">
        <f t="shared" si="1071"/>
        <v>585738.09493999998</v>
      </c>
      <c r="AH920" s="269">
        <f t="shared" si="1072"/>
        <v>3501061061</v>
      </c>
      <c r="AI920" s="4" t="str">
        <f t="shared" si="1073"/>
        <v>3501</v>
      </c>
      <c r="AJ920" s="2" t="str">
        <f t="shared" si="1074"/>
        <v>061</v>
      </c>
      <c r="AK920" s="2" t="str">
        <f t="shared" si="1075"/>
        <v>061</v>
      </c>
      <c r="AL920" s="4">
        <f t="shared" si="1076"/>
        <v>1</v>
      </c>
      <c r="AM920" s="4">
        <f t="shared" si="1067"/>
        <v>34</v>
      </c>
      <c r="AN920" s="4">
        <f t="shared" si="1077"/>
        <v>585738.09493999998</v>
      </c>
      <c r="AO920" s="4">
        <f t="shared" si="1078"/>
        <v>17228</v>
      </c>
      <c r="AP920" s="4">
        <f t="shared" si="1068"/>
        <v>0</v>
      </c>
      <c r="AQ920" s="4">
        <v>17228</v>
      </c>
      <c r="AW920" s="4">
        <v>17228</v>
      </c>
      <c r="AX920" s="5">
        <f t="shared" si="1079"/>
        <v>0</v>
      </c>
      <c r="AY920" s="4">
        <v>17228</v>
      </c>
      <c r="AZ920" s="5"/>
      <c r="BB920" s="5">
        <f t="shared" ref="BB920" si="1093">BC920-BA920</f>
        <v>0</v>
      </c>
    </row>
    <row r="921" spans="1:54" s="4" customFormat="1">
      <c r="A921" s="269">
        <v>3501</v>
      </c>
      <c r="B921" s="2">
        <v>3501061087</v>
      </c>
      <c r="C921" s="9" t="s">
        <v>1085</v>
      </c>
      <c r="D921" s="14">
        <f>'fnd enro'!D921</f>
        <v>0</v>
      </c>
      <c r="E921" s="14">
        <f>'fnd enro'!E921</f>
        <v>0</v>
      </c>
      <c r="F921" s="14">
        <f>'fnd enro'!F921</f>
        <v>0</v>
      </c>
      <c r="G921" s="14">
        <f>'fnd enro'!G921</f>
        <v>0</v>
      </c>
      <c r="H921" s="14">
        <f>'fnd enro'!H921</f>
        <v>0</v>
      </c>
      <c r="I921" s="14">
        <f>'fnd enro'!I921</f>
        <v>1</v>
      </c>
      <c r="J921" s="14">
        <f>'fnd enro'!J921</f>
        <v>0</v>
      </c>
      <c r="K921" s="15">
        <f>'fnd enro'!K921</f>
        <v>3.8600000000000002E-2</v>
      </c>
      <c r="L921" s="14">
        <f>'fnd enro'!L921</f>
        <v>0</v>
      </c>
      <c r="M921" s="14">
        <f>'fnd enro'!M921</f>
        <v>0</v>
      </c>
      <c r="N921" s="14">
        <f>'fnd enro'!N921</f>
        <v>0</v>
      </c>
      <c r="O921" s="14">
        <f>'fnd enro'!O921</f>
        <v>0</v>
      </c>
      <c r="P921" s="14">
        <f>'fnd enro'!P921</f>
        <v>1</v>
      </c>
      <c r="Q921" s="14">
        <f>'fnd enro'!R921</f>
        <v>1</v>
      </c>
      <c r="R921" s="15">
        <f t="shared" si="1070"/>
        <v>1</v>
      </c>
      <c r="S921" s="14">
        <f>VALUE('fnd enro'!Q921)</f>
        <v>5</v>
      </c>
      <c r="T921" s="2"/>
      <c r="U921" s="1">
        <f>(($D921*'fnd base rates'!C$107)
+($E921*'fnd base rates'!C$108)
+($F921*'fnd base rates'!C$109)
+($G921*'fnd base rates'!C$110)
+($H921*'fnd base rates'!C$111)
+($I921*'fnd base rates'!C$112)
+($J921*'fnd base rates'!C$113)
+($K921*'fnd base rates'!C$114)
+($M921*'fnd base rates'!C$116)
+($N921*'fnd base rates'!C$117)
+($O921*'fnd base rates'!C$118)
+($P921*VLOOKUP($S921+12,rate_basefnd,3)))
*$R921</f>
        <v>596.33134600000005</v>
      </c>
      <c r="V921" s="1">
        <f>(($D921*'fnd base rates'!D$107)
+($E921*'fnd base rates'!D$108)
+($F921*'fnd base rates'!D$109)
+($G921*'fnd base rates'!D$110)
+($H921*'fnd base rates'!D$111)
+($I921*'fnd base rates'!D$112)
+($J921*'fnd base rates'!D$113)
+($K921*'fnd base rates'!D$114)
+($M921*'fnd base rates'!D$116)
+($N921*'fnd base rates'!D$117)
+($O921*'fnd base rates'!D$118)
+($P921*VLOOKUP($S921+12,rate_basefnd,4)))
*$R921</f>
        <v>1048.74</v>
      </c>
      <c r="W921" s="1">
        <f>(($D921*'fnd base rates'!E$107)
+($E921*'fnd base rates'!E$108)
+($F921*'fnd base rates'!E$109)
+($G921*'fnd base rates'!E$110)
+($H921*'fnd base rates'!E$111)
+($I921*'fnd base rates'!E$112)
+($J921*'fnd base rates'!E$113)
+($K921*'fnd base rates'!E$114)
+($M921*'fnd base rates'!E$116)
+($N921*'fnd base rates'!E$117)
+($O921*'fnd base rates'!E$118)
+($P921*VLOOKUP($S921+12,rate_basefnd,5)))
*$R921</f>
        <v>7681.3103759999995</v>
      </c>
      <c r="X921" s="1">
        <f>(($D921*'fnd base rates'!F$107)
+($E921*'fnd base rates'!F$108)
+($F921*'fnd base rates'!F$109)
+($G921*'fnd base rates'!F$110)
+($H921*'fnd base rates'!F$111)
+($I921*'fnd base rates'!F$112)
+($J921*'fnd base rates'!F$113)
+($K921*'fnd base rates'!F$114)
+($M921*'fnd base rates'!F$116)
+($N921*'fnd base rates'!F$117)
+($O921*'fnd base rates'!F$118)
+($P921*VLOOKUP($S921+12,rate_basefnd,6)))
*$R921</f>
        <v>886.88641200000006</v>
      </c>
      <c r="Y921" s="1">
        <f>(($D921*'fnd base rates'!G$107)
+($E921*'fnd base rates'!G$108)
+($F921*'fnd base rates'!G$109)
+($G921*'fnd base rates'!G$110)
+($H921*'fnd base rates'!G$111)
+($I921*'fnd base rates'!G$112)
+($J921*'fnd base rates'!G$113)
+($K921*'fnd base rates'!G$114)
+($M921*'fnd base rates'!G$116)
+($N921*'fnd base rates'!G$117)
+($O921*'fnd base rates'!G$118)
+($P921*VLOOKUP($S921+12,rate_basefnd,7)))
*$R921</f>
        <v>298.23328199999997</v>
      </c>
      <c r="Z921" s="1">
        <f>(($D921*'fnd base rates'!H$107)
+($E921*'fnd base rates'!H$108)
+($F921*'fnd base rates'!H$109)
+($G921*'fnd base rates'!H$110)
+($H921*'fnd base rates'!H$111)
+($I921*'fnd base rates'!H$112)
+($J921*'fnd base rates'!H$113)
+($K921*'fnd base rates'!H$114)
+($M921*'fnd base rates'!H$116)
+($N921*'fnd base rates'!H$117)
+($O921*'fnd base rates'!H$118)
+($P921*VLOOKUP($S921+12,rate_basefnd,8)))</f>
        <v>848.66893400000004</v>
      </c>
      <c r="AA921" s="1">
        <f>(($D921*'fnd base rates'!I$107)
+($E921*'fnd base rates'!I$108)
+($F921*'fnd base rates'!I$109)
+($G921*'fnd base rates'!I$110)
+($H921*'fnd base rates'!I$111)
+($I921*'fnd base rates'!I$112)
+($J921*'fnd base rates'!I$113)
+($K921*'fnd base rates'!I$114)
+($M921*'fnd base rates'!I$116)
+($N921*'fnd base rates'!I$117)
+($O921*'fnd base rates'!I$118)
+($P921*VLOOKUP($S921+12,rate_basefnd,9)))
*$R921</f>
        <v>538.06999999999994</v>
      </c>
      <c r="AB921" s="1">
        <f>(($D921*'fnd base rates'!J$107)
+($E921*'fnd base rates'!J$108)
+($F921*'fnd base rates'!J$109)
+($G921*'fnd base rates'!J$110)
+($H921*'fnd base rates'!J$111)
+($I921*'fnd base rates'!J$112)
+($J921*'fnd base rates'!J$113)
+($K921*'fnd base rates'!J$114)
+($M921*'fnd base rates'!J$116)
+($N921*'fnd base rates'!J$117)
+($O921*'fnd base rates'!J$118)
+($P921*VLOOKUP($S921+12,rate_basefnd,10)))
*$R921</f>
        <v>1156.4099999999999</v>
      </c>
      <c r="AC921" s="1">
        <f>(($D921*'fnd base rates'!K$107)
+($E921*'fnd base rates'!K$108)
+($F921*'fnd base rates'!K$109)
+($G921*'fnd base rates'!K$110)
+($H921*'fnd base rates'!K$111)
+($I921*'fnd base rates'!K$112)
+($J921*'fnd base rates'!K$113)
+($K921*'fnd base rates'!K$114)
+($M921*'fnd base rates'!K$116)
+($N921*'fnd base rates'!K$117)
+($O921*'fnd base rates'!K$118)
+($P921*VLOOKUP($S921+12,rate_basefnd,11)))
*$R921</f>
        <v>1150.05988</v>
      </c>
      <c r="AD921" s="1">
        <f>(($D921*'fnd base rates'!L$107)
+($E921*'fnd base rates'!L$108)
+($F921*'fnd base rates'!L$109)
+($G921*'fnd base rates'!L$110)
+($H921*'fnd base rates'!L$111)
+($I921*'fnd base rates'!L$112)
+($J921*'fnd base rates'!L$113)
+($K921*'fnd base rates'!L$114)
+($M921*'fnd base rates'!L$116)
+($N921*'fnd base rates'!L$117)
+($O921*'fnd base rates'!L$118)
+($P921*VLOOKUP($S921+12,rate_basefnd,12)))</f>
        <v>1817.0566800000001</v>
      </c>
      <c r="AE921" s="1">
        <f>(($D921*'fnd base rates'!M$107)
+($E921*'fnd base rates'!M$108)
+($F921*'fnd base rates'!M$109)
+($G921*'fnd base rates'!M$110)
+($H921*'fnd base rates'!M$111)
+($I921*'fnd base rates'!M$112)
+($J921*'fnd base rates'!M$113)
+($K921*'fnd base rates'!M$114)
+($M921*'fnd base rates'!M$116)
+($N921*'fnd base rates'!M$117)
+($O921*'fnd base rates'!M$118)
+($P921*VLOOKUP($S921+12,rate_basefnd,13)))</f>
        <v>0</v>
      </c>
      <c r="AF921" s="4">
        <f t="shared" si="1071"/>
        <v>16021.766909999998</v>
      </c>
      <c r="AH921" s="269">
        <f t="shared" si="1072"/>
        <v>3501061087</v>
      </c>
      <c r="AI921" s="4" t="str">
        <f t="shared" si="1073"/>
        <v>3501</v>
      </c>
      <c r="AJ921" s="2" t="str">
        <f t="shared" si="1074"/>
        <v>061</v>
      </c>
      <c r="AK921" s="2" t="str">
        <f t="shared" si="1075"/>
        <v>087</v>
      </c>
      <c r="AL921" s="4">
        <f t="shared" si="1076"/>
        <v>1</v>
      </c>
      <c r="AM921" s="4">
        <f t="shared" si="1067"/>
        <v>1</v>
      </c>
      <c r="AN921" s="4">
        <f t="shared" si="1077"/>
        <v>16021.766909999998</v>
      </c>
      <c r="AO921" s="4">
        <f t="shared" si="1078"/>
        <v>16022</v>
      </c>
      <c r="AP921" s="4">
        <f t="shared" si="1068"/>
        <v>0</v>
      </c>
      <c r="AQ921" s="4">
        <v>16022</v>
      </c>
      <c r="AW921" s="4">
        <v>16022</v>
      </c>
      <c r="AX921" s="5">
        <f t="shared" si="1079"/>
        <v>0</v>
      </c>
      <c r="AY921" s="4">
        <v>16022</v>
      </c>
      <c r="AZ921" s="5"/>
      <c r="BB921" s="5">
        <f t="shared" ref="BB921" si="1094">BC921-BA921</f>
        <v>0</v>
      </c>
    </row>
    <row r="922" spans="1:54" s="4" customFormat="1">
      <c r="A922" s="269">
        <v>3501</v>
      </c>
      <c r="B922" s="2">
        <v>3501061137</v>
      </c>
      <c r="C922" s="9" t="s">
        <v>1085</v>
      </c>
      <c r="D922" s="14">
        <f>'fnd enro'!D922</f>
        <v>0</v>
      </c>
      <c r="E922" s="14">
        <f>'fnd enro'!E922</f>
        <v>0</v>
      </c>
      <c r="F922" s="14">
        <f>'fnd enro'!F922</f>
        <v>0</v>
      </c>
      <c r="G922" s="14">
        <f>'fnd enro'!G922</f>
        <v>0</v>
      </c>
      <c r="H922" s="14">
        <f>'fnd enro'!H922</f>
        <v>0</v>
      </c>
      <c r="I922" s="14">
        <f>'fnd enro'!I922</f>
        <v>75</v>
      </c>
      <c r="J922" s="14">
        <f>'fnd enro'!J922</f>
        <v>0</v>
      </c>
      <c r="K922" s="15">
        <f>'fnd enro'!K922</f>
        <v>2.895</v>
      </c>
      <c r="L922" s="14">
        <f>'fnd enro'!L922</f>
        <v>0</v>
      </c>
      <c r="M922" s="14">
        <f>'fnd enro'!M922</f>
        <v>0</v>
      </c>
      <c r="N922" s="14">
        <f>'fnd enro'!N922</f>
        <v>0</v>
      </c>
      <c r="O922" s="14">
        <f>'fnd enro'!O922</f>
        <v>4</v>
      </c>
      <c r="P922" s="14">
        <f>'fnd enro'!P922</f>
        <v>70</v>
      </c>
      <c r="Q922" s="14">
        <f>'fnd enro'!R922</f>
        <v>75</v>
      </c>
      <c r="R922" s="15">
        <f t="shared" si="1070"/>
        <v>1</v>
      </c>
      <c r="S922" s="14">
        <f>VALUE('fnd enro'!Q922)</f>
        <v>12</v>
      </c>
      <c r="T922" s="2"/>
      <c r="U922" s="1">
        <f>(($D922*'fnd base rates'!C$107)
+($E922*'fnd base rates'!C$108)
+($F922*'fnd base rates'!C$109)
+($G922*'fnd base rates'!C$110)
+($H922*'fnd base rates'!C$111)
+($I922*'fnd base rates'!C$112)
+($J922*'fnd base rates'!C$113)
+($K922*'fnd base rates'!C$114)
+($M922*'fnd base rates'!C$116)
+($N922*'fnd base rates'!C$117)
+($O922*'fnd base rates'!C$118)
+($P922*VLOOKUP($S922+12,rate_basefnd,3)))
*$R922</f>
        <v>46787.520949999998</v>
      </c>
      <c r="V922" s="1">
        <f>(($D922*'fnd base rates'!D$107)
+($E922*'fnd base rates'!D$108)
+($F922*'fnd base rates'!D$109)
+($G922*'fnd base rates'!D$110)
+($H922*'fnd base rates'!D$111)
+($I922*'fnd base rates'!D$112)
+($J922*'fnd base rates'!D$113)
+($K922*'fnd base rates'!D$114)
+($M922*'fnd base rates'!D$116)
+($N922*'fnd base rates'!D$117)
+($O922*'fnd base rates'!D$118)
+($P922*VLOOKUP($S922+12,rate_basefnd,4)))
*$R922</f>
        <v>87238.26</v>
      </c>
      <c r="W922" s="1">
        <f>(($D922*'fnd base rates'!E$107)
+($E922*'fnd base rates'!E$108)
+($F922*'fnd base rates'!E$109)
+($G922*'fnd base rates'!E$110)
+($H922*'fnd base rates'!E$111)
+($I922*'fnd base rates'!E$112)
+($J922*'fnd base rates'!E$113)
+($K922*'fnd base rates'!E$114)
+($M922*'fnd base rates'!E$116)
+($N922*'fnd base rates'!E$117)
+($O922*'fnd base rates'!E$118)
+($P922*VLOOKUP($S922+12,rate_basefnd,5)))
*$R922</f>
        <v>657949.36819999991</v>
      </c>
      <c r="X922" s="1">
        <f>(($D922*'fnd base rates'!F$107)
+($E922*'fnd base rates'!F$108)
+($F922*'fnd base rates'!F$109)
+($G922*'fnd base rates'!F$110)
+($H922*'fnd base rates'!F$111)
+($I922*'fnd base rates'!F$112)
+($J922*'fnd base rates'!F$113)
+($K922*'fnd base rates'!F$114)
+($M922*'fnd base rates'!F$116)
+($N922*'fnd base rates'!F$117)
+($O922*'fnd base rates'!F$118)
+($P922*VLOOKUP($S922+12,rate_basefnd,6)))
*$R922</f>
        <v>67213.840899999996</v>
      </c>
      <c r="Y922" s="1">
        <f>(($D922*'fnd base rates'!G$107)
+($E922*'fnd base rates'!G$108)
+($F922*'fnd base rates'!G$109)
+($G922*'fnd base rates'!G$110)
+($H922*'fnd base rates'!G$111)
+($I922*'fnd base rates'!G$112)
+($J922*'fnd base rates'!G$113)
+($K922*'fnd base rates'!G$114)
+($M922*'fnd base rates'!G$116)
+($N922*'fnd base rates'!G$117)
+($O922*'fnd base rates'!G$118)
+($P922*VLOOKUP($S922+12,rate_basefnd,7)))
*$R922</f>
        <v>26300.046150000002</v>
      </c>
      <c r="Z922" s="1">
        <f>(($D922*'fnd base rates'!H$107)
+($E922*'fnd base rates'!H$108)
+($F922*'fnd base rates'!H$109)
+($G922*'fnd base rates'!H$110)
+($H922*'fnd base rates'!H$111)
+($I922*'fnd base rates'!H$112)
+($J922*'fnd base rates'!H$113)
+($K922*'fnd base rates'!H$114)
+($M922*'fnd base rates'!H$116)
+($N922*'fnd base rates'!H$117)
+($O922*'fnd base rates'!H$118)
+($P922*VLOOKUP($S922+12,rate_basefnd,8)))</f>
        <v>64720.800050000005</v>
      </c>
      <c r="AA922" s="1">
        <f>(($D922*'fnd base rates'!I$107)
+($E922*'fnd base rates'!I$108)
+($F922*'fnd base rates'!I$109)
+($G922*'fnd base rates'!I$110)
+($H922*'fnd base rates'!I$111)
+($I922*'fnd base rates'!I$112)
+($J922*'fnd base rates'!I$113)
+($K922*'fnd base rates'!I$114)
+($M922*'fnd base rates'!I$116)
+($N922*'fnd base rates'!I$117)
+($O922*'fnd base rates'!I$118)
+($P922*VLOOKUP($S922+12,rate_basefnd,9)))
*$R922</f>
        <v>43771.24</v>
      </c>
      <c r="AB922" s="1">
        <f>(($D922*'fnd base rates'!J$107)
+($E922*'fnd base rates'!J$108)
+($F922*'fnd base rates'!J$109)
+($G922*'fnd base rates'!J$110)
+($H922*'fnd base rates'!J$111)
+($I922*'fnd base rates'!J$112)
+($J922*'fnd base rates'!J$113)
+($K922*'fnd base rates'!J$114)
+($M922*'fnd base rates'!J$116)
+($N922*'fnd base rates'!J$117)
+($O922*'fnd base rates'!J$118)
+($P922*VLOOKUP($S922+12,rate_basefnd,10)))
*$R922</f>
        <v>103025.69</v>
      </c>
      <c r="AC922" s="1">
        <f>(($D922*'fnd base rates'!K$107)
+($E922*'fnd base rates'!K$108)
+($F922*'fnd base rates'!K$109)
+($G922*'fnd base rates'!K$110)
+($H922*'fnd base rates'!K$111)
+($I922*'fnd base rates'!K$112)
+($J922*'fnd base rates'!K$113)
+($K922*'fnd base rates'!K$114)
+($M922*'fnd base rates'!K$116)
+($N922*'fnd base rates'!K$117)
+($O922*'fnd base rates'!K$118)
+($P922*VLOOKUP($S922+12,rate_basefnd,11)))
*$R922</f>
        <v>87449.930999999997</v>
      </c>
      <c r="AD922" s="1">
        <f>(($D922*'fnd base rates'!L$107)
+($E922*'fnd base rates'!L$108)
+($F922*'fnd base rates'!L$109)
+($G922*'fnd base rates'!L$110)
+($H922*'fnd base rates'!L$111)
+($I922*'fnd base rates'!L$112)
+($J922*'fnd base rates'!L$113)
+($K922*'fnd base rates'!L$114)
+($M922*'fnd base rates'!L$116)
+($N922*'fnd base rates'!L$117)
+($O922*'fnd base rates'!L$118)
+($P922*VLOOKUP($S922+12,rate_basefnd,12)))</f>
        <v>149824.94099999999</v>
      </c>
      <c r="AE922" s="1">
        <f>(($D922*'fnd base rates'!M$107)
+($E922*'fnd base rates'!M$108)
+($F922*'fnd base rates'!M$109)
+($G922*'fnd base rates'!M$110)
+($H922*'fnd base rates'!M$111)
+($I922*'fnd base rates'!M$112)
+($J922*'fnd base rates'!M$113)
+($K922*'fnd base rates'!M$114)
+($M922*'fnd base rates'!M$116)
+($N922*'fnd base rates'!M$117)
+($O922*'fnd base rates'!M$118)
+($P922*VLOOKUP($S922+12,rate_basefnd,13)))</f>
        <v>0</v>
      </c>
      <c r="AF922" s="4">
        <f t="shared" si="1071"/>
        <v>1334281.6382499998</v>
      </c>
      <c r="AH922" s="269">
        <f t="shared" si="1072"/>
        <v>3501061137</v>
      </c>
      <c r="AI922" s="4" t="str">
        <f t="shared" si="1073"/>
        <v>3501</v>
      </c>
      <c r="AJ922" s="2" t="str">
        <f t="shared" si="1074"/>
        <v>061</v>
      </c>
      <c r="AK922" s="2" t="str">
        <f t="shared" si="1075"/>
        <v>137</v>
      </c>
      <c r="AL922" s="4">
        <f t="shared" si="1076"/>
        <v>1</v>
      </c>
      <c r="AM922" s="4">
        <f t="shared" si="1067"/>
        <v>75</v>
      </c>
      <c r="AN922" s="4">
        <f t="shared" si="1077"/>
        <v>1334281.6382499998</v>
      </c>
      <c r="AO922" s="4">
        <f t="shared" si="1078"/>
        <v>17790</v>
      </c>
      <c r="AP922" s="4">
        <f t="shared" si="1068"/>
        <v>0</v>
      </c>
      <c r="AQ922" s="4">
        <v>17790</v>
      </c>
      <c r="AW922" s="4">
        <v>17790</v>
      </c>
      <c r="AX922" s="5">
        <f t="shared" si="1079"/>
        <v>0</v>
      </c>
      <c r="AY922" s="4">
        <v>17790</v>
      </c>
      <c r="AZ922" s="5"/>
      <c r="BB922" s="5">
        <f t="shared" ref="BB922" si="1095">BC922-BA922</f>
        <v>0</v>
      </c>
    </row>
    <row r="923" spans="1:54" s="4" customFormat="1">
      <c r="A923" s="269">
        <v>3501</v>
      </c>
      <c r="B923" s="2">
        <v>3501061210</v>
      </c>
      <c r="C923" s="9" t="s">
        <v>1085</v>
      </c>
      <c r="D923" s="14">
        <f>'fnd enro'!D923</f>
        <v>0</v>
      </c>
      <c r="E923" s="14">
        <f>'fnd enro'!E923</f>
        <v>0</v>
      </c>
      <c r="F923" s="14">
        <f>'fnd enro'!F923</f>
        <v>0</v>
      </c>
      <c r="G923" s="14">
        <f>'fnd enro'!G923</f>
        <v>0</v>
      </c>
      <c r="H923" s="14">
        <f>'fnd enro'!H923</f>
        <v>0</v>
      </c>
      <c r="I923" s="14">
        <f>'fnd enro'!I923</f>
        <v>1</v>
      </c>
      <c r="J923" s="14">
        <f>'fnd enro'!J923</f>
        <v>0</v>
      </c>
      <c r="K923" s="15">
        <f>'fnd enro'!K923</f>
        <v>3.8600000000000002E-2</v>
      </c>
      <c r="L923" s="14">
        <f>'fnd enro'!L923</f>
        <v>0</v>
      </c>
      <c r="M923" s="14">
        <f>'fnd enro'!M923</f>
        <v>0</v>
      </c>
      <c r="N923" s="14">
        <f>'fnd enro'!N923</f>
        <v>0</v>
      </c>
      <c r="O923" s="14">
        <f>'fnd enro'!O923</f>
        <v>0</v>
      </c>
      <c r="P923" s="14">
        <f>'fnd enro'!P923</f>
        <v>1</v>
      </c>
      <c r="Q923" s="14">
        <f>'fnd enro'!R923</f>
        <v>1</v>
      </c>
      <c r="R923" s="15">
        <f t="shared" si="1070"/>
        <v>1</v>
      </c>
      <c r="S923" s="14">
        <f>VALUE('fnd enro'!Q923)</f>
        <v>6</v>
      </c>
      <c r="T923" s="2"/>
      <c r="U923" s="1">
        <f>(($D923*'fnd base rates'!C$107)
+($E923*'fnd base rates'!C$108)
+($F923*'fnd base rates'!C$109)
+($G923*'fnd base rates'!C$110)
+($H923*'fnd base rates'!C$111)
+($I923*'fnd base rates'!C$112)
+($J923*'fnd base rates'!C$113)
+($K923*'fnd base rates'!C$114)
+($M923*'fnd base rates'!C$116)
+($N923*'fnd base rates'!C$117)
+($O923*'fnd base rates'!C$118)
+($P923*VLOOKUP($S923+12,rate_basefnd,3)))
*$R923</f>
        <v>601.55134600000008</v>
      </c>
      <c r="V923" s="1">
        <f>(($D923*'fnd base rates'!D$107)
+($E923*'fnd base rates'!D$108)
+($F923*'fnd base rates'!D$109)
+($G923*'fnd base rates'!D$110)
+($H923*'fnd base rates'!D$111)
+($I923*'fnd base rates'!D$112)
+($J923*'fnd base rates'!D$113)
+($K923*'fnd base rates'!D$114)
+($M923*'fnd base rates'!D$116)
+($N923*'fnd base rates'!D$117)
+($O923*'fnd base rates'!D$118)
+($P923*VLOOKUP($S923+12,rate_basefnd,4)))
*$R923</f>
        <v>1073.45</v>
      </c>
      <c r="W923" s="1">
        <f>(($D923*'fnd base rates'!E$107)
+($E923*'fnd base rates'!E$108)
+($F923*'fnd base rates'!E$109)
+($G923*'fnd base rates'!E$110)
+($H923*'fnd base rates'!E$111)
+($I923*'fnd base rates'!E$112)
+($J923*'fnd base rates'!E$113)
+($K923*'fnd base rates'!E$114)
+($M923*'fnd base rates'!E$116)
+($N923*'fnd base rates'!E$117)
+($O923*'fnd base rates'!E$118)
+($P923*VLOOKUP($S923+12,rate_basefnd,5)))
*$R923</f>
        <v>7922.500376</v>
      </c>
      <c r="X923" s="1">
        <f>(($D923*'fnd base rates'!F$107)
+($E923*'fnd base rates'!F$108)
+($F923*'fnd base rates'!F$109)
+($G923*'fnd base rates'!F$110)
+($H923*'fnd base rates'!F$111)
+($I923*'fnd base rates'!F$112)
+($J923*'fnd base rates'!F$113)
+($K923*'fnd base rates'!F$114)
+($M923*'fnd base rates'!F$116)
+($N923*'fnd base rates'!F$117)
+($O923*'fnd base rates'!F$118)
+($P923*VLOOKUP($S923+12,rate_basefnd,6)))
*$R923</f>
        <v>886.88641200000006</v>
      </c>
      <c r="Y923" s="1">
        <f>(($D923*'fnd base rates'!G$107)
+($E923*'fnd base rates'!G$108)
+($F923*'fnd base rates'!G$109)
+($G923*'fnd base rates'!G$110)
+($H923*'fnd base rates'!G$111)
+($I923*'fnd base rates'!G$112)
+($J923*'fnd base rates'!G$113)
+($K923*'fnd base rates'!G$114)
+($M923*'fnd base rates'!G$116)
+($N923*'fnd base rates'!G$117)
+($O923*'fnd base rates'!G$118)
+($P923*VLOOKUP($S923+12,rate_basefnd,7)))
*$R923</f>
        <v>309.92328199999997</v>
      </c>
      <c r="Z923" s="1">
        <f>(($D923*'fnd base rates'!H$107)
+($E923*'fnd base rates'!H$108)
+($F923*'fnd base rates'!H$109)
+($G923*'fnd base rates'!H$110)
+($H923*'fnd base rates'!H$111)
+($I923*'fnd base rates'!H$112)
+($J923*'fnd base rates'!H$113)
+($K923*'fnd base rates'!H$114)
+($M923*'fnd base rates'!H$116)
+($N923*'fnd base rates'!H$117)
+($O923*'fnd base rates'!H$118)
+($P923*VLOOKUP($S923+12,rate_basefnd,8)))</f>
        <v>850.46893399999999</v>
      </c>
      <c r="AA923" s="1">
        <f>(($D923*'fnd base rates'!I$107)
+($E923*'fnd base rates'!I$108)
+($F923*'fnd base rates'!I$109)
+($G923*'fnd base rates'!I$110)
+($H923*'fnd base rates'!I$111)
+($I923*'fnd base rates'!I$112)
+($J923*'fnd base rates'!I$113)
+($K923*'fnd base rates'!I$114)
+($M923*'fnd base rates'!I$116)
+($N923*'fnd base rates'!I$117)
+($O923*'fnd base rates'!I$118)
+($P923*VLOOKUP($S923+12,rate_basefnd,9)))
*$R923</f>
        <v>547.83000000000004</v>
      </c>
      <c r="AB923" s="1">
        <f>(($D923*'fnd base rates'!J$107)
+($E923*'fnd base rates'!J$108)
+($F923*'fnd base rates'!J$109)
+($G923*'fnd base rates'!J$110)
+($H923*'fnd base rates'!J$111)
+($I923*'fnd base rates'!J$112)
+($J923*'fnd base rates'!J$113)
+($K923*'fnd base rates'!J$114)
+($M923*'fnd base rates'!J$116)
+($N923*'fnd base rates'!J$117)
+($O923*'fnd base rates'!J$118)
+($P923*VLOOKUP($S923+12,rate_basefnd,10)))
*$R923</f>
        <v>1207.1500000000001</v>
      </c>
      <c r="AC923" s="1">
        <f>(($D923*'fnd base rates'!K$107)
+($E923*'fnd base rates'!K$108)
+($F923*'fnd base rates'!K$109)
+($G923*'fnd base rates'!K$110)
+($H923*'fnd base rates'!K$111)
+($I923*'fnd base rates'!K$112)
+($J923*'fnd base rates'!K$113)
+($K923*'fnd base rates'!K$114)
+($M923*'fnd base rates'!K$116)
+($N923*'fnd base rates'!K$117)
+($O923*'fnd base rates'!K$118)
+($P923*VLOOKUP($S923+12,rate_basefnd,11)))
*$R923</f>
        <v>1150.05988</v>
      </c>
      <c r="AD923" s="1">
        <f>(($D923*'fnd base rates'!L$107)
+($E923*'fnd base rates'!L$108)
+($F923*'fnd base rates'!L$109)
+($G923*'fnd base rates'!L$110)
+($H923*'fnd base rates'!L$111)
+($I923*'fnd base rates'!L$112)
+($J923*'fnd base rates'!L$113)
+($K923*'fnd base rates'!L$114)
+($M923*'fnd base rates'!L$116)
+($N923*'fnd base rates'!L$117)
+($O923*'fnd base rates'!L$118)
+($P923*VLOOKUP($S923+12,rate_basefnd,12)))</f>
        <v>1856.0666800000001</v>
      </c>
      <c r="AE923" s="1">
        <f>(($D923*'fnd base rates'!M$107)
+($E923*'fnd base rates'!M$108)
+($F923*'fnd base rates'!M$109)
+($G923*'fnd base rates'!M$110)
+($H923*'fnd base rates'!M$111)
+($I923*'fnd base rates'!M$112)
+($J923*'fnd base rates'!M$113)
+($K923*'fnd base rates'!M$114)
+($M923*'fnd base rates'!M$116)
+($N923*'fnd base rates'!M$117)
+($O923*'fnd base rates'!M$118)
+($P923*VLOOKUP($S923+12,rate_basefnd,13)))</f>
        <v>0</v>
      </c>
      <c r="AF923" s="4">
        <f t="shared" si="1071"/>
        <v>16405.886910000001</v>
      </c>
      <c r="AH923" s="269">
        <f t="shared" si="1072"/>
        <v>3501061210</v>
      </c>
      <c r="AI923" s="4" t="str">
        <f t="shared" si="1073"/>
        <v>3501</v>
      </c>
      <c r="AJ923" s="2" t="str">
        <f t="shared" si="1074"/>
        <v>061</v>
      </c>
      <c r="AK923" s="2" t="str">
        <f t="shared" si="1075"/>
        <v>210</v>
      </c>
      <c r="AL923" s="4">
        <f t="shared" si="1076"/>
        <v>1</v>
      </c>
      <c r="AM923" s="4">
        <f t="shared" si="1067"/>
        <v>1</v>
      </c>
      <c r="AN923" s="4">
        <f t="shared" si="1077"/>
        <v>16405.886910000001</v>
      </c>
      <c r="AO923" s="4">
        <f t="shared" si="1078"/>
        <v>16406</v>
      </c>
      <c r="AP923" s="4">
        <f t="shared" si="1068"/>
        <v>0</v>
      </c>
      <c r="AQ923" s="4">
        <v>16406</v>
      </c>
      <c r="AW923" s="4">
        <v>16406</v>
      </c>
      <c r="AX923" s="5">
        <f t="shared" si="1079"/>
        <v>0</v>
      </c>
      <c r="AY923" s="4">
        <v>16406</v>
      </c>
      <c r="AZ923" s="5"/>
      <c r="BB923" s="5">
        <f t="shared" ref="BB923" si="1096">BC923-BA923</f>
        <v>0</v>
      </c>
    </row>
    <row r="924" spans="1:54" s="4" customFormat="1">
      <c r="A924" s="269">
        <v>3501</v>
      </c>
      <c r="B924" s="2">
        <v>3501061227</v>
      </c>
      <c r="C924" s="9" t="s">
        <v>1085</v>
      </c>
      <c r="D924" s="14">
        <f>'fnd enro'!D924</f>
        <v>0</v>
      </c>
      <c r="E924" s="14">
        <f>'fnd enro'!E924</f>
        <v>0</v>
      </c>
      <c r="F924" s="14">
        <f>'fnd enro'!F924</f>
        <v>0</v>
      </c>
      <c r="G924" s="14">
        <f>'fnd enro'!G924</f>
        <v>0</v>
      </c>
      <c r="H924" s="14">
        <f>'fnd enro'!H924</f>
        <v>0</v>
      </c>
      <c r="I924" s="14">
        <f>'fnd enro'!I924</f>
        <v>1</v>
      </c>
      <c r="J924" s="14">
        <f>'fnd enro'!J924</f>
        <v>0</v>
      </c>
      <c r="K924" s="15">
        <f>'fnd enro'!K924</f>
        <v>3.8600000000000002E-2</v>
      </c>
      <c r="L924" s="14">
        <f>'fnd enro'!L924</f>
        <v>0</v>
      </c>
      <c r="M924" s="14">
        <f>'fnd enro'!M924</f>
        <v>0</v>
      </c>
      <c r="N924" s="14">
        <f>'fnd enro'!N924</f>
        <v>0</v>
      </c>
      <c r="O924" s="14">
        <f>'fnd enro'!O924</f>
        <v>0</v>
      </c>
      <c r="P924" s="14">
        <f>'fnd enro'!P924</f>
        <v>1</v>
      </c>
      <c r="Q924" s="14">
        <f>'fnd enro'!R924</f>
        <v>1</v>
      </c>
      <c r="R924" s="15">
        <f t="shared" si="1070"/>
        <v>1</v>
      </c>
      <c r="S924" s="14">
        <f>VALUE('fnd enro'!Q924)</f>
        <v>10</v>
      </c>
      <c r="T924" s="2"/>
      <c r="U924" s="1">
        <f>(($D924*'fnd base rates'!C$107)
+($E924*'fnd base rates'!C$108)
+($F924*'fnd base rates'!C$109)
+($G924*'fnd base rates'!C$110)
+($H924*'fnd base rates'!C$111)
+($I924*'fnd base rates'!C$112)
+($J924*'fnd base rates'!C$113)
+($K924*'fnd base rates'!C$114)
+($M924*'fnd base rates'!C$116)
+($N924*'fnd base rates'!C$117)
+($O924*'fnd base rates'!C$118)
+($P924*VLOOKUP($S924+12,rate_basefnd,3)))
*$R924</f>
        <v>615.77134599999999</v>
      </c>
      <c r="V924" s="1">
        <f>(($D924*'fnd base rates'!D$107)
+($E924*'fnd base rates'!D$108)
+($F924*'fnd base rates'!D$109)
+($G924*'fnd base rates'!D$110)
+($H924*'fnd base rates'!D$111)
+($I924*'fnd base rates'!D$112)
+($J924*'fnd base rates'!D$113)
+($K924*'fnd base rates'!D$114)
+($M924*'fnd base rates'!D$116)
+($N924*'fnd base rates'!D$117)
+($O924*'fnd base rates'!D$118)
+($P924*VLOOKUP($S924+12,rate_basefnd,4)))
*$R924</f>
        <v>1140.8800000000001</v>
      </c>
      <c r="W924" s="1">
        <f>(($D924*'fnd base rates'!E$107)
+($E924*'fnd base rates'!E$108)
+($F924*'fnd base rates'!E$109)
+($G924*'fnd base rates'!E$110)
+($H924*'fnd base rates'!E$111)
+($I924*'fnd base rates'!E$112)
+($J924*'fnd base rates'!E$113)
+($K924*'fnd base rates'!E$114)
+($M924*'fnd base rates'!E$116)
+($N924*'fnd base rates'!E$117)
+($O924*'fnd base rates'!E$118)
+($P924*VLOOKUP($S924+12,rate_basefnd,5)))
*$R924</f>
        <v>8580.6403759999994</v>
      </c>
      <c r="X924" s="1">
        <f>(($D924*'fnd base rates'!F$107)
+($E924*'fnd base rates'!F$108)
+($F924*'fnd base rates'!F$109)
+($G924*'fnd base rates'!F$110)
+($H924*'fnd base rates'!F$111)
+($I924*'fnd base rates'!F$112)
+($J924*'fnd base rates'!F$113)
+($K924*'fnd base rates'!F$114)
+($M924*'fnd base rates'!F$116)
+($N924*'fnd base rates'!F$117)
+($O924*'fnd base rates'!F$118)
+($P924*VLOOKUP($S924+12,rate_basefnd,6)))
*$R924</f>
        <v>886.88641200000006</v>
      </c>
      <c r="Y924" s="1">
        <f>(($D924*'fnd base rates'!G$107)
+($E924*'fnd base rates'!G$108)
+($F924*'fnd base rates'!G$109)
+($G924*'fnd base rates'!G$110)
+($H924*'fnd base rates'!G$111)
+($I924*'fnd base rates'!G$112)
+($J924*'fnd base rates'!G$113)
+($K924*'fnd base rates'!G$114)
+($M924*'fnd base rates'!G$116)
+($N924*'fnd base rates'!G$117)
+($O924*'fnd base rates'!G$118)
+($P924*VLOOKUP($S924+12,rate_basefnd,7)))
*$R924</f>
        <v>341.85328199999998</v>
      </c>
      <c r="Z924" s="1">
        <f>(($D924*'fnd base rates'!H$107)
+($E924*'fnd base rates'!H$108)
+($F924*'fnd base rates'!H$109)
+($G924*'fnd base rates'!H$110)
+($H924*'fnd base rates'!H$111)
+($I924*'fnd base rates'!H$112)
+($J924*'fnd base rates'!H$113)
+($K924*'fnd base rates'!H$114)
+($M924*'fnd base rates'!H$116)
+($N924*'fnd base rates'!H$117)
+($O924*'fnd base rates'!H$118)
+($P924*VLOOKUP($S924+12,rate_basefnd,8)))</f>
        <v>855.35893399999998</v>
      </c>
      <c r="AA924" s="1">
        <f>(($D924*'fnd base rates'!I$107)
+($E924*'fnd base rates'!I$108)
+($F924*'fnd base rates'!I$109)
+($G924*'fnd base rates'!I$110)
+($H924*'fnd base rates'!I$111)
+($I924*'fnd base rates'!I$112)
+($J924*'fnd base rates'!I$113)
+($K924*'fnd base rates'!I$114)
+($M924*'fnd base rates'!I$116)
+($N924*'fnd base rates'!I$117)
+($O924*'fnd base rates'!I$118)
+($P924*VLOOKUP($S924+12,rate_basefnd,9)))
*$R924</f>
        <v>574.49</v>
      </c>
      <c r="AB924" s="1">
        <f>(($D924*'fnd base rates'!J$107)
+($E924*'fnd base rates'!J$108)
+($F924*'fnd base rates'!J$109)
+($G924*'fnd base rates'!J$110)
+($H924*'fnd base rates'!J$111)
+($I924*'fnd base rates'!J$112)
+($J924*'fnd base rates'!J$113)
+($K924*'fnd base rates'!J$114)
+($M924*'fnd base rates'!J$116)
+($N924*'fnd base rates'!J$117)
+($O924*'fnd base rates'!J$118)
+($P924*VLOOKUP($S924+12,rate_basefnd,10)))
*$R924</f>
        <v>1345.6399999999999</v>
      </c>
      <c r="AC924" s="1">
        <f>(($D924*'fnd base rates'!K$107)
+($E924*'fnd base rates'!K$108)
+($F924*'fnd base rates'!K$109)
+($G924*'fnd base rates'!K$110)
+($H924*'fnd base rates'!K$111)
+($I924*'fnd base rates'!K$112)
+($J924*'fnd base rates'!K$113)
+($K924*'fnd base rates'!K$114)
+($M924*'fnd base rates'!K$116)
+($N924*'fnd base rates'!K$117)
+($O924*'fnd base rates'!K$118)
+($P924*VLOOKUP($S924+12,rate_basefnd,11)))
*$R924</f>
        <v>1150.05988</v>
      </c>
      <c r="AD924" s="1">
        <f>(($D924*'fnd base rates'!L$107)
+($E924*'fnd base rates'!L$108)
+($F924*'fnd base rates'!L$109)
+($G924*'fnd base rates'!L$110)
+($H924*'fnd base rates'!L$111)
+($I924*'fnd base rates'!L$112)
+($J924*'fnd base rates'!L$113)
+($K924*'fnd base rates'!L$114)
+($M924*'fnd base rates'!L$116)
+($N924*'fnd base rates'!L$117)
+($O924*'fnd base rates'!L$118)
+($P924*VLOOKUP($S924+12,rate_basefnd,12)))</f>
        <v>1962.5266799999999</v>
      </c>
      <c r="AE924" s="1">
        <f>(($D924*'fnd base rates'!M$107)
+($E924*'fnd base rates'!M$108)
+($F924*'fnd base rates'!M$109)
+($G924*'fnd base rates'!M$110)
+($H924*'fnd base rates'!M$111)
+($I924*'fnd base rates'!M$112)
+($J924*'fnd base rates'!M$113)
+($K924*'fnd base rates'!M$114)
+($M924*'fnd base rates'!M$116)
+($N924*'fnd base rates'!M$117)
+($O924*'fnd base rates'!M$118)
+($P924*VLOOKUP($S924+12,rate_basefnd,13)))</f>
        <v>0</v>
      </c>
      <c r="AF924" s="4">
        <f t="shared" si="1071"/>
        <v>17454.106909999999</v>
      </c>
      <c r="AH924" s="269">
        <f t="shared" si="1072"/>
        <v>3501061227</v>
      </c>
      <c r="AI924" s="4" t="str">
        <f t="shared" si="1073"/>
        <v>3501</v>
      </c>
      <c r="AJ924" s="2" t="str">
        <f t="shared" si="1074"/>
        <v>061</v>
      </c>
      <c r="AK924" s="2" t="str">
        <f t="shared" si="1075"/>
        <v>227</v>
      </c>
      <c r="AL924" s="4">
        <f t="shared" si="1076"/>
        <v>1</v>
      </c>
      <c r="AM924" s="4">
        <f t="shared" si="1067"/>
        <v>1</v>
      </c>
      <c r="AN924" s="4">
        <f t="shared" si="1077"/>
        <v>17454.106909999999</v>
      </c>
      <c r="AO924" s="4">
        <f t="shared" si="1078"/>
        <v>17454</v>
      </c>
      <c r="AP924" s="4">
        <f t="shared" si="1068"/>
        <v>0</v>
      </c>
      <c r="AQ924" s="4">
        <v>17454</v>
      </c>
      <c r="AW924" s="4">
        <v>17454</v>
      </c>
      <c r="AX924" s="5">
        <f t="shared" si="1079"/>
        <v>0</v>
      </c>
      <c r="AY924" s="4">
        <v>17454</v>
      </c>
      <c r="AZ924" s="5"/>
      <c r="BB924" s="5">
        <f t="shared" ref="BB924" si="1097">BC924-BA924</f>
        <v>0</v>
      </c>
    </row>
    <row r="925" spans="1:54" s="4" customFormat="1">
      <c r="A925" s="269">
        <v>3501</v>
      </c>
      <c r="B925" s="2">
        <v>3501061278</v>
      </c>
      <c r="C925" s="9" t="s">
        <v>1085</v>
      </c>
      <c r="D925" s="14">
        <f>'fnd enro'!D925</f>
        <v>0</v>
      </c>
      <c r="E925" s="14">
        <f>'fnd enro'!E925</f>
        <v>0</v>
      </c>
      <c r="F925" s="14">
        <f>'fnd enro'!F925</f>
        <v>0</v>
      </c>
      <c r="G925" s="14">
        <f>'fnd enro'!G925</f>
        <v>0</v>
      </c>
      <c r="H925" s="14">
        <f>'fnd enro'!H925</f>
        <v>0</v>
      </c>
      <c r="I925" s="14">
        <f>'fnd enro'!I925</f>
        <v>3</v>
      </c>
      <c r="J925" s="14">
        <f>'fnd enro'!J925</f>
        <v>0</v>
      </c>
      <c r="K925" s="15">
        <f>'fnd enro'!K925</f>
        <v>0.1158</v>
      </c>
      <c r="L925" s="14">
        <f>'fnd enro'!L925</f>
        <v>0</v>
      </c>
      <c r="M925" s="14">
        <f>'fnd enro'!M925</f>
        <v>0</v>
      </c>
      <c r="N925" s="14">
        <f>'fnd enro'!N925</f>
        <v>0</v>
      </c>
      <c r="O925" s="14">
        <f>'fnd enro'!O925</f>
        <v>2</v>
      </c>
      <c r="P925" s="14">
        <f>'fnd enro'!P925</f>
        <v>3</v>
      </c>
      <c r="Q925" s="14">
        <f>'fnd enro'!R925</f>
        <v>3</v>
      </c>
      <c r="R925" s="15">
        <f t="shared" si="1070"/>
        <v>1</v>
      </c>
      <c r="S925" s="14">
        <f>VALUE('fnd enro'!Q925)</f>
        <v>7</v>
      </c>
      <c r="T925" s="2"/>
      <c r="U925" s="1">
        <f>(($D925*'fnd base rates'!C$107)
+($E925*'fnd base rates'!C$108)
+($F925*'fnd base rates'!C$109)
+($G925*'fnd base rates'!C$110)
+($H925*'fnd base rates'!C$111)
+($I925*'fnd base rates'!C$112)
+($J925*'fnd base rates'!C$113)
+($K925*'fnd base rates'!C$114)
+($M925*'fnd base rates'!C$116)
+($N925*'fnd base rates'!C$117)
+($O925*'fnd base rates'!C$118)
+($P925*VLOOKUP($S925+12,rate_basefnd,3)))
*$R925</f>
        <v>2014.564038</v>
      </c>
      <c r="V925" s="1">
        <f>(($D925*'fnd base rates'!D$107)
+($E925*'fnd base rates'!D$108)
+($F925*'fnd base rates'!D$109)
+($G925*'fnd base rates'!D$110)
+($H925*'fnd base rates'!D$111)
+($I925*'fnd base rates'!D$112)
+($J925*'fnd base rates'!D$113)
+($K925*'fnd base rates'!D$114)
+($M925*'fnd base rates'!D$116)
+($N925*'fnd base rates'!D$117)
+($O925*'fnd base rates'!D$118)
+($P925*VLOOKUP($S925+12,rate_basefnd,4)))
*$R925</f>
        <v>3619.58</v>
      </c>
      <c r="W925" s="1">
        <f>(($D925*'fnd base rates'!E$107)
+($E925*'fnd base rates'!E$108)
+($F925*'fnd base rates'!E$109)
+($G925*'fnd base rates'!E$110)
+($H925*'fnd base rates'!E$111)
+($I925*'fnd base rates'!E$112)
+($J925*'fnd base rates'!E$113)
+($K925*'fnd base rates'!E$114)
+($M925*'fnd base rates'!E$116)
+($N925*'fnd base rates'!E$117)
+($O925*'fnd base rates'!E$118)
+($P925*VLOOKUP($S925+12,rate_basefnd,5)))
*$R925</f>
        <v>26701.811128000001</v>
      </c>
      <c r="X925" s="1">
        <f>(($D925*'fnd base rates'!F$107)
+($E925*'fnd base rates'!F$108)
+($F925*'fnd base rates'!F$109)
+($G925*'fnd base rates'!F$110)
+($H925*'fnd base rates'!F$111)
+($I925*'fnd base rates'!F$112)
+($J925*'fnd base rates'!F$113)
+($K925*'fnd base rates'!F$114)
+($M925*'fnd base rates'!F$116)
+($N925*'fnd base rates'!F$117)
+($O925*'fnd base rates'!F$118)
+($P925*VLOOKUP($S925+12,rate_basefnd,6)))
*$R925</f>
        <v>3009.3392360000003</v>
      </c>
      <c r="Y925" s="1">
        <f>(($D925*'fnd base rates'!G$107)
+($E925*'fnd base rates'!G$108)
+($F925*'fnd base rates'!G$109)
+($G925*'fnd base rates'!G$110)
+($H925*'fnd base rates'!G$111)
+($I925*'fnd base rates'!G$112)
+($J925*'fnd base rates'!G$113)
+($K925*'fnd base rates'!G$114)
+($M925*'fnd base rates'!G$116)
+($N925*'fnd base rates'!G$117)
+($O925*'fnd base rates'!G$118)
+($P925*VLOOKUP($S925+12,rate_basefnd,7)))
*$R925</f>
        <v>1053.3098460000001</v>
      </c>
      <c r="Z925" s="1">
        <f>(($D925*'fnd base rates'!H$107)
+($E925*'fnd base rates'!H$108)
+($F925*'fnd base rates'!H$109)
+($G925*'fnd base rates'!H$110)
+($H925*'fnd base rates'!H$111)
+($I925*'fnd base rates'!H$112)
+($J925*'fnd base rates'!H$113)
+($K925*'fnd base rates'!H$114)
+($M925*'fnd base rates'!H$116)
+($N925*'fnd base rates'!H$117)
+($O925*'fnd base rates'!H$118)
+($P925*VLOOKUP($S925+12,rate_basefnd,8)))</f>
        <v>2804.1068019999998</v>
      </c>
      <c r="AA925" s="1">
        <f>(($D925*'fnd base rates'!I$107)
+($E925*'fnd base rates'!I$108)
+($F925*'fnd base rates'!I$109)
+($G925*'fnd base rates'!I$110)
+($H925*'fnd base rates'!I$111)
+($I925*'fnd base rates'!I$112)
+($J925*'fnd base rates'!I$113)
+($K925*'fnd base rates'!I$114)
+($M925*'fnd base rates'!I$116)
+($N925*'fnd base rates'!I$117)
+($O925*'fnd base rates'!I$118)
+($P925*VLOOKUP($S925+12,rate_basefnd,9)))
*$R925</f>
        <v>1812.92</v>
      </c>
      <c r="AB925" s="1">
        <f>(($D925*'fnd base rates'!J$107)
+($E925*'fnd base rates'!J$108)
+($F925*'fnd base rates'!J$109)
+($G925*'fnd base rates'!J$110)
+($H925*'fnd base rates'!J$111)
+($I925*'fnd base rates'!J$112)
+($J925*'fnd base rates'!J$113)
+($K925*'fnd base rates'!J$114)
+($M925*'fnd base rates'!J$116)
+($N925*'fnd base rates'!J$117)
+($O925*'fnd base rates'!J$118)
+($P925*VLOOKUP($S925+12,rate_basefnd,10)))
*$R925</f>
        <v>3775.16</v>
      </c>
      <c r="AC925" s="1">
        <f>(($D925*'fnd base rates'!K$107)
+($E925*'fnd base rates'!K$108)
+($F925*'fnd base rates'!K$109)
+($G925*'fnd base rates'!K$110)
+($H925*'fnd base rates'!K$111)
+($I925*'fnd base rates'!K$112)
+($J925*'fnd base rates'!K$113)
+($K925*'fnd base rates'!K$114)
+($M925*'fnd base rates'!K$116)
+($N925*'fnd base rates'!K$117)
+($O925*'fnd base rates'!K$118)
+($P925*VLOOKUP($S925+12,rate_basefnd,11)))
*$R925</f>
        <v>4047.8996399999996</v>
      </c>
      <c r="AD925" s="1">
        <f>(($D925*'fnd base rates'!L$107)
+($E925*'fnd base rates'!L$108)
+($F925*'fnd base rates'!L$109)
+($G925*'fnd base rates'!L$110)
+($H925*'fnd base rates'!L$111)
+($I925*'fnd base rates'!L$112)
+($J925*'fnd base rates'!L$113)
+($K925*'fnd base rates'!L$114)
+($M925*'fnd base rates'!L$116)
+($N925*'fnd base rates'!L$117)
+($O925*'fnd base rates'!L$118)
+($P925*VLOOKUP($S925+12,rate_basefnd,12)))</f>
        <v>6195.9500400000006</v>
      </c>
      <c r="AE925" s="1">
        <f>(($D925*'fnd base rates'!M$107)
+($E925*'fnd base rates'!M$108)
+($F925*'fnd base rates'!M$109)
+($G925*'fnd base rates'!M$110)
+($H925*'fnd base rates'!M$111)
+($I925*'fnd base rates'!M$112)
+($J925*'fnd base rates'!M$113)
+($K925*'fnd base rates'!M$114)
+($M925*'fnd base rates'!M$116)
+($N925*'fnd base rates'!M$117)
+($O925*'fnd base rates'!M$118)
+($P925*VLOOKUP($S925+12,rate_basefnd,13)))</f>
        <v>0</v>
      </c>
      <c r="AF925" s="4">
        <f t="shared" si="1071"/>
        <v>55034.640730000006</v>
      </c>
      <c r="AH925" s="269">
        <f t="shared" si="1072"/>
        <v>3501061278</v>
      </c>
      <c r="AI925" s="4" t="str">
        <f t="shared" si="1073"/>
        <v>3501</v>
      </c>
      <c r="AJ925" s="2" t="str">
        <f t="shared" si="1074"/>
        <v>061</v>
      </c>
      <c r="AK925" s="2" t="str">
        <f t="shared" si="1075"/>
        <v>278</v>
      </c>
      <c r="AL925" s="4">
        <f t="shared" si="1076"/>
        <v>1</v>
      </c>
      <c r="AM925" s="4">
        <f t="shared" si="1067"/>
        <v>3</v>
      </c>
      <c r="AN925" s="4">
        <f t="shared" si="1077"/>
        <v>55034.640730000006</v>
      </c>
      <c r="AO925" s="4">
        <f t="shared" si="1078"/>
        <v>18345</v>
      </c>
      <c r="AP925" s="4">
        <f t="shared" si="1068"/>
        <v>0</v>
      </c>
      <c r="AQ925" s="4">
        <v>18345</v>
      </c>
      <c r="AW925" s="4">
        <v>18345</v>
      </c>
      <c r="AX925" s="5">
        <f t="shared" si="1079"/>
        <v>0</v>
      </c>
      <c r="AY925" s="4">
        <v>18345</v>
      </c>
      <c r="AZ925" s="5"/>
      <c r="BB925" s="5">
        <f t="shared" ref="BB925" si="1098">BC925-BA925</f>
        <v>0</v>
      </c>
    </row>
    <row r="926" spans="1:54" s="4" customFormat="1">
      <c r="A926" s="269">
        <v>3501</v>
      </c>
      <c r="B926" s="2">
        <v>3501061281</v>
      </c>
      <c r="C926" s="9" t="s">
        <v>1085</v>
      </c>
      <c r="D926" s="14">
        <f>'fnd enro'!D926</f>
        <v>0</v>
      </c>
      <c r="E926" s="14">
        <f>'fnd enro'!E926</f>
        <v>0</v>
      </c>
      <c r="F926" s="14">
        <f>'fnd enro'!F926</f>
        <v>0</v>
      </c>
      <c r="G926" s="14">
        <f>'fnd enro'!G926</f>
        <v>0</v>
      </c>
      <c r="H926" s="14">
        <f>'fnd enro'!H926</f>
        <v>0</v>
      </c>
      <c r="I926" s="14">
        <f>'fnd enro'!I926</f>
        <v>124</v>
      </c>
      <c r="J926" s="14">
        <f>'fnd enro'!J926</f>
        <v>0</v>
      </c>
      <c r="K926" s="15">
        <f>'fnd enro'!K926</f>
        <v>4.7864000000000004</v>
      </c>
      <c r="L926" s="14">
        <f>'fnd enro'!L926</f>
        <v>0</v>
      </c>
      <c r="M926" s="14">
        <f>'fnd enro'!M926</f>
        <v>0</v>
      </c>
      <c r="N926" s="14">
        <f>'fnd enro'!N926</f>
        <v>0</v>
      </c>
      <c r="O926" s="14">
        <f>'fnd enro'!O926</f>
        <v>6</v>
      </c>
      <c r="P926" s="14">
        <f>'fnd enro'!P926</f>
        <v>114</v>
      </c>
      <c r="Q926" s="14">
        <f>'fnd enro'!R926</f>
        <v>124</v>
      </c>
      <c r="R926" s="15">
        <f t="shared" si="1070"/>
        <v>1</v>
      </c>
      <c r="S926" s="14">
        <f>VALUE('fnd enro'!Q926)</f>
        <v>12</v>
      </c>
      <c r="T926" s="2"/>
      <c r="U926" s="1">
        <f>(($D926*'fnd base rates'!C$107)
+($E926*'fnd base rates'!C$108)
+($F926*'fnd base rates'!C$109)
+($G926*'fnd base rates'!C$110)
+($H926*'fnd base rates'!C$111)
+($I926*'fnd base rates'!C$112)
+($J926*'fnd base rates'!C$113)
+($K926*'fnd base rates'!C$114)
+($M926*'fnd base rates'!C$116)
+($N926*'fnd base rates'!C$117)
+($O926*'fnd base rates'!C$118)
+($P926*VLOOKUP($S926+12,rate_basefnd,3)))
*$R926</f>
        <v>77141.86690400001</v>
      </c>
      <c r="V926" s="1">
        <f>(($D926*'fnd base rates'!D$107)
+($E926*'fnd base rates'!D$108)
+($F926*'fnd base rates'!D$109)
+($G926*'fnd base rates'!D$110)
+($H926*'fnd base rates'!D$111)
+($I926*'fnd base rates'!D$112)
+($J926*'fnd base rates'!D$113)
+($K926*'fnd base rates'!D$114)
+($M926*'fnd base rates'!D$116)
+($N926*'fnd base rates'!D$117)
+($O926*'fnd base rates'!D$118)
+($P926*VLOOKUP($S926+12,rate_basefnd,4)))
*$R926</f>
        <v>143404.94</v>
      </c>
      <c r="W926" s="1">
        <f>(($D926*'fnd base rates'!E$107)
+($E926*'fnd base rates'!E$108)
+($F926*'fnd base rates'!E$109)
+($G926*'fnd base rates'!E$110)
+($H926*'fnd base rates'!E$111)
+($I926*'fnd base rates'!E$112)
+($J926*'fnd base rates'!E$113)
+($K926*'fnd base rates'!E$114)
+($M926*'fnd base rates'!E$116)
+($N926*'fnd base rates'!E$117)
+($O926*'fnd base rates'!E$118)
+($P926*VLOOKUP($S926+12,rate_basefnd,5)))
*$R926</f>
        <v>1080012.586624</v>
      </c>
      <c r="X926" s="1">
        <f>(($D926*'fnd base rates'!F$107)
+($E926*'fnd base rates'!F$108)
+($F926*'fnd base rates'!F$109)
+($G926*'fnd base rates'!F$110)
+($H926*'fnd base rates'!F$111)
+($I926*'fnd base rates'!F$112)
+($J926*'fnd base rates'!F$113)
+($K926*'fnd base rates'!F$114)
+($M926*'fnd base rates'!F$116)
+($N926*'fnd base rates'!F$117)
+($O926*'fnd base rates'!F$118)
+($P926*VLOOKUP($S926+12,rate_basefnd,6)))
*$R926</f>
        <v>111019.955088</v>
      </c>
      <c r="Y926" s="1">
        <f>(($D926*'fnd base rates'!G$107)
+($E926*'fnd base rates'!G$108)
+($F926*'fnd base rates'!G$109)
+($G926*'fnd base rates'!G$110)
+($H926*'fnd base rates'!G$111)
+($I926*'fnd base rates'!G$112)
+($J926*'fnd base rates'!G$113)
+($K926*'fnd base rates'!G$114)
+($M926*'fnd base rates'!G$116)
+($N926*'fnd base rates'!G$117)
+($O926*'fnd base rates'!G$118)
+($P926*VLOOKUP($S926+12,rate_basefnd,7)))
*$R926</f>
        <v>43110.246967999999</v>
      </c>
      <c r="Z926" s="1">
        <f>(($D926*'fnd base rates'!H$107)
+($E926*'fnd base rates'!H$108)
+($F926*'fnd base rates'!H$109)
+($G926*'fnd base rates'!H$110)
+($H926*'fnd base rates'!H$111)
+($I926*'fnd base rates'!H$112)
+($J926*'fnd base rates'!H$113)
+($K926*'fnd base rates'!H$114)
+($M926*'fnd base rates'!H$116)
+($N926*'fnd base rates'!H$117)
+($O926*'fnd base rates'!H$118)
+($P926*VLOOKUP($S926+12,rate_basefnd,8)))</f>
        <v>106876.26781599999</v>
      </c>
      <c r="AA926" s="1">
        <f>(($D926*'fnd base rates'!I$107)
+($E926*'fnd base rates'!I$108)
+($F926*'fnd base rates'!I$109)
+($G926*'fnd base rates'!I$110)
+($H926*'fnd base rates'!I$111)
+($I926*'fnd base rates'!I$112)
+($J926*'fnd base rates'!I$113)
+($K926*'fnd base rates'!I$114)
+($M926*'fnd base rates'!I$116)
+($N926*'fnd base rates'!I$117)
+($O926*'fnd base rates'!I$118)
+($P926*VLOOKUP($S926+12,rate_basefnd,9)))
*$R926</f>
        <v>72037.2</v>
      </c>
      <c r="AB926" s="1">
        <f>(($D926*'fnd base rates'!J$107)
+($E926*'fnd base rates'!J$108)
+($F926*'fnd base rates'!J$109)
+($G926*'fnd base rates'!J$110)
+($H926*'fnd base rates'!J$111)
+($I926*'fnd base rates'!J$112)
+($J926*'fnd base rates'!J$113)
+($K926*'fnd base rates'!J$114)
+($M926*'fnd base rates'!J$116)
+($N926*'fnd base rates'!J$117)
+($O926*'fnd base rates'!J$118)
+($P926*VLOOKUP($S926+12,rate_basefnd,10)))
*$R926</f>
        <v>168837.41999999998</v>
      </c>
      <c r="AC926" s="1">
        <f>(($D926*'fnd base rates'!K$107)
+($E926*'fnd base rates'!K$108)
+($F926*'fnd base rates'!K$109)
+($G926*'fnd base rates'!K$110)
+($H926*'fnd base rates'!K$111)
+($I926*'fnd base rates'!K$112)
+($J926*'fnd base rates'!K$113)
+($K926*'fnd base rates'!K$114)
+($M926*'fnd base rates'!K$116)
+($N926*'fnd base rates'!K$117)
+($O926*'fnd base rates'!K$118)
+($P926*VLOOKUP($S926+12,rate_basefnd,11)))
*$R926</f>
        <v>144400.58512</v>
      </c>
      <c r="AD926" s="1">
        <f>(($D926*'fnd base rates'!L$107)
+($E926*'fnd base rates'!L$108)
+($F926*'fnd base rates'!L$109)
+($G926*'fnd base rates'!L$110)
+($H926*'fnd base rates'!L$111)
+($I926*'fnd base rates'!L$112)
+($J926*'fnd base rates'!L$113)
+($K926*'fnd base rates'!L$114)
+($M926*'fnd base rates'!L$116)
+($N926*'fnd base rates'!L$117)
+($O926*'fnd base rates'!L$118)
+($P926*VLOOKUP($S926+12,rate_basefnd,12)))</f>
        <v>246402.38832000003</v>
      </c>
      <c r="AE926" s="1">
        <f>(($D926*'fnd base rates'!M$107)
+($E926*'fnd base rates'!M$108)
+($F926*'fnd base rates'!M$109)
+($G926*'fnd base rates'!M$110)
+($H926*'fnd base rates'!M$111)
+($I926*'fnd base rates'!M$112)
+($J926*'fnd base rates'!M$113)
+($K926*'fnd base rates'!M$114)
+($M926*'fnd base rates'!M$116)
+($N926*'fnd base rates'!M$117)
+($O926*'fnd base rates'!M$118)
+($P926*VLOOKUP($S926+12,rate_basefnd,13)))</f>
        <v>0</v>
      </c>
      <c r="AF926" s="4">
        <f t="shared" si="1071"/>
        <v>2193243.4568399996</v>
      </c>
      <c r="AH926" s="269">
        <f t="shared" si="1072"/>
        <v>3501061281</v>
      </c>
      <c r="AI926" s="4" t="str">
        <f t="shared" si="1073"/>
        <v>3501</v>
      </c>
      <c r="AJ926" s="2" t="str">
        <f t="shared" si="1074"/>
        <v>061</v>
      </c>
      <c r="AK926" s="2" t="str">
        <f t="shared" si="1075"/>
        <v>281</v>
      </c>
      <c r="AL926" s="4">
        <f t="shared" si="1076"/>
        <v>1</v>
      </c>
      <c r="AM926" s="4">
        <f t="shared" si="1067"/>
        <v>124</v>
      </c>
      <c r="AN926" s="4">
        <f t="shared" si="1077"/>
        <v>2193243.4568399996</v>
      </c>
      <c r="AO926" s="4">
        <f t="shared" si="1078"/>
        <v>17687</v>
      </c>
      <c r="AP926" s="4">
        <f t="shared" si="1068"/>
        <v>0</v>
      </c>
      <c r="AQ926" s="4">
        <v>17687</v>
      </c>
      <c r="AW926" s="4">
        <v>17687</v>
      </c>
      <c r="AX926" s="5">
        <f t="shared" si="1079"/>
        <v>0</v>
      </c>
      <c r="AY926" s="4">
        <v>17687</v>
      </c>
      <c r="AZ926" s="5"/>
      <c r="BB926" s="5">
        <f t="shared" ref="BB926" si="1099">BC926-BA926</f>
        <v>0</v>
      </c>
    </row>
    <row r="927" spans="1:54" s="4" customFormat="1">
      <c r="A927" s="269">
        <v>3501</v>
      </c>
      <c r="B927" s="2">
        <v>3501061325</v>
      </c>
      <c r="C927" s="9" t="s">
        <v>1085</v>
      </c>
      <c r="D927" s="14">
        <f>'fnd enro'!D927</f>
        <v>0</v>
      </c>
      <c r="E927" s="14">
        <f>'fnd enro'!E927</f>
        <v>0</v>
      </c>
      <c r="F927" s="14">
        <f>'fnd enro'!F927</f>
        <v>0</v>
      </c>
      <c r="G927" s="14">
        <f>'fnd enro'!G927</f>
        <v>0</v>
      </c>
      <c r="H927" s="14">
        <f>'fnd enro'!H927</f>
        <v>0</v>
      </c>
      <c r="I927" s="14">
        <f>'fnd enro'!I927</f>
        <v>3</v>
      </c>
      <c r="J927" s="14">
        <f>'fnd enro'!J927</f>
        <v>0</v>
      </c>
      <c r="K927" s="15">
        <f>'fnd enro'!K927</f>
        <v>0.1158</v>
      </c>
      <c r="L927" s="14">
        <f>'fnd enro'!L927</f>
        <v>0</v>
      </c>
      <c r="M927" s="14">
        <f>'fnd enro'!M927</f>
        <v>0</v>
      </c>
      <c r="N927" s="14">
        <f>'fnd enro'!N927</f>
        <v>0</v>
      </c>
      <c r="O927" s="14">
        <f>'fnd enro'!O927</f>
        <v>0</v>
      </c>
      <c r="P927" s="14">
        <f>'fnd enro'!P927</f>
        <v>3</v>
      </c>
      <c r="Q927" s="14">
        <f>'fnd enro'!R927</f>
        <v>3</v>
      </c>
      <c r="R927" s="15">
        <f t="shared" si="1070"/>
        <v>1</v>
      </c>
      <c r="S927" s="14">
        <f>VALUE('fnd enro'!Q927)</f>
        <v>9</v>
      </c>
      <c r="T927" s="2"/>
      <c r="U927" s="1">
        <f>(($D927*'fnd base rates'!C$107)
+($E927*'fnd base rates'!C$108)
+($F927*'fnd base rates'!C$109)
+($G927*'fnd base rates'!C$110)
+($H927*'fnd base rates'!C$111)
+($I927*'fnd base rates'!C$112)
+($J927*'fnd base rates'!C$113)
+($K927*'fnd base rates'!C$114)
+($M927*'fnd base rates'!C$116)
+($N927*'fnd base rates'!C$117)
+($O927*'fnd base rates'!C$118)
+($P927*VLOOKUP($S927+12,rate_basefnd,3)))
*$R927</f>
        <v>1836.6640379999999</v>
      </c>
      <c r="V927" s="1">
        <f>(($D927*'fnd base rates'!D$107)
+($E927*'fnd base rates'!D$108)
+($F927*'fnd base rates'!D$109)
+($G927*'fnd base rates'!D$110)
+($H927*'fnd base rates'!D$111)
+($I927*'fnd base rates'!D$112)
+($J927*'fnd base rates'!D$113)
+($K927*'fnd base rates'!D$114)
+($M927*'fnd base rates'!D$116)
+($N927*'fnd base rates'!D$117)
+($O927*'fnd base rates'!D$118)
+($P927*VLOOKUP($S927+12,rate_basefnd,4)))
*$R927</f>
        <v>3372.0600000000004</v>
      </c>
      <c r="W927" s="1">
        <f>(($D927*'fnd base rates'!E$107)
+($E927*'fnd base rates'!E$108)
+($F927*'fnd base rates'!E$109)
+($G927*'fnd base rates'!E$110)
+($H927*'fnd base rates'!E$111)
+($I927*'fnd base rates'!E$112)
+($J927*'fnd base rates'!E$113)
+($K927*'fnd base rates'!E$114)
+($M927*'fnd base rates'!E$116)
+($N927*'fnd base rates'!E$117)
+($O927*'fnd base rates'!E$118)
+($P927*VLOOKUP($S927+12,rate_basefnd,5)))
*$R927</f>
        <v>25248.331127999998</v>
      </c>
      <c r="X927" s="1">
        <f>(($D927*'fnd base rates'!F$107)
+($E927*'fnd base rates'!F$108)
+($F927*'fnd base rates'!F$109)
+($G927*'fnd base rates'!F$110)
+($H927*'fnd base rates'!F$111)
+($I927*'fnd base rates'!F$112)
+($J927*'fnd base rates'!F$113)
+($K927*'fnd base rates'!F$114)
+($M927*'fnd base rates'!F$116)
+($N927*'fnd base rates'!F$117)
+($O927*'fnd base rates'!F$118)
+($P927*VLOOKUP($S927+12,rate_basefnd,6)))
*$R927</f>
        <v>2660.6592360000004</v>
      </c>
      <c r="Y927" s="1">
        <f>(($D927*'fnd base rates'!G$107)
+($E927*'fnd base rates'!G$108)
+($F927*'fnd base rates'!G$109)
+($G927*'fnd base rates'!G$110)
+($H927*'fnd base rates'!G$111)
+($I927*'fnd base rates'!G$112)
+($J927*'fnd base rates'!G$113)
+($K927*'fnd base rates'!G$114)
+($M927*'fnd base rates'!G$116)
+($N927*'fnd base rates'!G$117)
+($O927*'fnd base rates'!G$118)
+($P927*VLOOKUP($S927+12,rate_basefnd,7)))
*$R927</f>
        <v>1001.6198460000001</v>
      </c>
      <c r="Z927" s="1">
        <f>(($D927*'fnd base rates'!H$107)
+($E927*'fnd base rates'!H$108)
+($F927*'fnd base rates'!H$109)
+($G927*'fnd base rates'!H$110)
+($H927*'fnd base rates'!H$111)
+($I927*'fnd base rates'!H$112)
+($J927*'fnd base rates'!H$113)
+($K927*'fnd base rates'!H$114)
+($M927*'fnd base rates'!H$116)
+($N927*'fnd base rates'!H$117)
+($O927*'fnd base rates'!H$118)
+($P927*VLOOKUP($S927+12,rate_basefnd,8)))</f>
        <v>2562.4168019999997</v>
      </c>
      <c r="AA927" s="1">
        <f>(($D927*'fnd base rates'!I$107)
+($E927*'fnd base rates'!I$108)
+($F927*'fnd base rates'!I$109)
+($G927*'fnd base rates'!I$110)
+($H927*'fnd base rates'!I$111)
+($I927*'fnd base rates'!I$112)
+($J927*'fnd base rates'!I$113)
+($K927*'fnd base rates'!I$114)
+($M927*'fnd base rates'!I$116)
+($N927*'fnd base rates'!I$117)
+($O927*'fnd base rates'!I$118)
+($P927*VLOOKUP($S927+12,rate_basefnd,9)))
*$R927</f>
        <v>1703.46</v>
      </c>
      <c r="AB927" s="1">
        <f>(($D927*'fnd base rates'!J$107)
+($E927*'fnd base rates'!J$108)
+($F927*'fnd base rates'!J$109)
+($G927*'fnd base rates'!J$110)
+($H927*'fnd base rates'!J$111)
+($I927*'fnd base rates'!J$112)
+($J927*'fnd base rates'!J$113)
+($K927*'fnd base rates'!J$114)
+($M927*'fnd base rates'!J$116)
+($N927*'fnd base rates'!J$117)
+($O927*'fnd base rates'!J$118)
+($P927*VLOOKUP($S927+12,rate_basefnd,10)))
*$R927</f>
        <v>3933.06</v>
      </c>
      <c r="AC927" s="1">
        <f>(($D927*'fnd base rates'!K$107)
+($E927*'fnd base rates'!K$108)
+($F927*'fnd base rates'!K$109)
+($G927*'fnd base rates'!K$110)
+($H927*'fnd base rates'!K$111)
+($I927*'fnd base rates'!K$112)
+($J927*'fnd base rates'!K$113)
+($K927*'fnd base rates'!K$114)
+($M927*'fnd base rates'!K$116)
+($N927*'fnd base rates'!K$117)
+($O927*'fnd base rates'!K$118)
+($P927*VLOOKUP($S927+12,rate_basefnd,11)))
*$R927</f>
        <v>3450.1796399999998</v>
      </c>
      <c r="AD927" s="1">
        <f>(($D927*'fnd base rates'!L$107)
+($E927*'fnd base rates'!L$108)
+($F927*'fnd base rates'!L$109)
+($G927*'fnd base rates'!L$110)
+($H927*'fnd base rates'!L$111)
+($I927*'fnd base rates'!L$112)
+($J927*'fnd base rates'!L$113)
+($K927*'fnd base rates'!L$114)
+($M927*'fnd base rates'!L$116)
+($N927*'fnd base rates'!L$117)
+($O927*'fnd base rates'!L$118)
+($P927*VLOOKUP($S927+12,rate_basefnd,12)))</f>
        <v>5807.7200400000011</v>
      </c>
      <c r="AE927" s="1">
        <f>(($D927*'fnd base rates'!M$107)
+($E927*'fnd base rates'!M$108)
+($F927*'fnd base rates'!M$109)
+($G927*'fnd base rates'!M$110)
+($H927*'fnd base rates'!M$111)
+($I927*'fnd base rates'!M$112)
+($J927*'fnd base rates'!M$113)
+($K927*'fnd base rates'!M$114)
+($M927*'fnd base rates'!M$116)
+($N927*'fnd base rates'!M$117)
+($O927*'fnd base rates'!M$118)
+($P927*VLOOKUP($S927+12,rate_basefnd,13)))</f>
        <v>0</v>
      </c>
      <c r="AF927" s="4">
        <f t="shared" si="1071"/>
        <v>51576.170729999998</v>
      </c>
      <c r="AH927" s="269">
        <f t="shared" si="1072"/>
        <v>3501061325</v>
      </c>
      <c r="AI927" s="4" t="str">
        <f t="shared" si="1073"/>
        <v>3501</v>
      </c>
      <c r="AJ927" s="2" t="str">
        <f t="shared" si="1074"/>
        <v>061</v>
      </c>
      <c r="AK927" s="2" t="str">
        <f t="shared" si="1075"/>
        <v>325</v>
      </c>
      <c r="AL927" s="4">
        <f t="shared" si="1076"/>
        <v>1</v>
      </c>
      <c r="AM927" s="4">
        <f t="shared" si="1067"/>
        <v>3</v>
      </c>
      <c r="AN927" s="4">
        <f t="shared" si="1077"/>
        <v>51576.170729999998</v>
      </c>
      <c r="AO927" s="4">
        <f t="shared" si="1078"/>
        <v>17192</v>
      </c>
      <c r="AP927" s="4">
        <f t="shared" si="1068"/>
        <v>0</v>
      </c>
      <c r="AQ927" s="4">
        <v>17192</v>
      </c>
      <c r="AW927" s="4">
        <v>17192</v>
      </c>
      <c r="AX927" s="5">
        <f t="shared" si="1079"/>
        <v>0</v>
      </c>
      <c r="AY927" s="4">
        <v>17192</v>
      </c>
      <c r="AZ927" s="5"/>
      <c r="BB927" s="5">
        <f t="shared" ref="BB927" si="1100">BC927-BA927</f>
        <v>0</v>
      </c>
    </row>
    <row r="928" spans="1:54" s="4" customFormat="1">
      <c r="A928" s="269">
        <v>3501</v>
      </c>
      <c r="B928" s="2">
        <v>3501061332</v>
      </c>
      <c r="C928" s="9" t="s">
        <v>1085</v>
      </c>
      <c r="D928" s="14">
        <f>'fnd enro'!D928</f>
        <v>0</v>
      </c>
      <c r="E928" s="14">
        <f>'fnd enro'!E928</f>
        <v>0</v>
      </c>
      <c r="F928" s="14">
        <f>'fnd enro'!F928</f>
        <v>0</v>
      </c>
      <c r="G928" s="14">
        <f>'fnd enro'!G928</f>
        <v>0</v>
      </c>
      <c r="H928" s="14">
        <f>'fnd enro'!H928</f>
        <v>0</v>
      </c>
      <c r="I928" s="14">
        <f>'fnd enro'!I928</f>
        <v>1</v>
      </c>
      <c r="J928" s="14">
        <f>'fnd enro'!J928</f>
        <v>0</v>
      </c>
      <c r="K928" s="15">
        <f>'fnd enro'!K928</f>
        <v>3.8600000000000002E-2</v>
      </c>
      <c r="L928" s="14">
        <f>'fnd enro'!L928</f>
        <v>0</v>
      </c>
      <c r="M928" s="14">
        <f>'fnd enro'!M928</f>
        <v>0</v>
      </c>
      <c r="N928" s="14">
        <f>'fnd enro'!N928</f>
        <v>0</v>
      </c>
      <c r="O928" s="14">
        <f>'fnd enro'!O928</f>
        <v>0</v>
      </c>
      <c r="P928" s="14">
        <f>'fnd enro'!P928</f>
        <v>1</v>
      </c>
      <c r="Q928" s="14">
        <f>'fnd enro'!R928</f>
        <v>1</v>
      </c>
      <c r="R928" s="15">
        <f t="shared" si="1070"/>
        <v>1</v>
      </c>
      <c r="S928" s="14">
        <f>VALUE('fnd enro'!Q928)</f>
        <v>10</v>
      </c>
      <c r="T928" s="2"/>
      <c r="U928" s="1">
        <f>(($D928*'fnd base rates'!C$107)
+($E928*'fnd base rates'!C$108)
+($F928*'fnd base rates'!C$109)
+($G928*'fnd base rates'!C$110)
+($H928*'fnd base rates'!C$111)
+($I928*'fnd base rates'!C$112)
+($J928*'fnd base rates'!C$113)
+($K928*'fnd base rates'!C$114)
+($M928*'fnd base rates'!C$116)
+($N928*'fnd base rates'!C$117)
+($O928*'fnd base rates'!C$118)
+($P928*VLOOKUP($S928+12,rate_basefnd,3)))
*$R928</f>
        <v>615.77134599999999</v>
      </c>
      <c r="V928" s="1">
        <f>(($D928*'fnd base rates'!D$107)
+($E928*'fnd base rates'!D$108)
+($F928*'fnd base rates'!D$109)
+($G928*'fnd base rates'!D$110)
+($H928*'fnd base rates'!D$111)
+($I928*'fnd base rates'!D$112)
+($J928*'fnd base rates'!D$113)
+($K928*'fnd base rates'!D$114)
+($M928*'fnd base rates'!D$116)
+($N928*'fnd base rates'!D$117)
+($O928*'fnd base rates'!D$118)
+($P928*VLOOKUP($S928+12,rate_basefnd,4)))
*$R928</f>
        <v>1140.8800000000001</v>
      </c>
      <c r="W928" s="1">
        <f>(($D928*'fnd base rates'!E$107)
+($E928*'fnd base rates'!E$108)
+($F928*'fnd base rates'!E$109)
+($G928*'fnd base rates'!E$110)
+($H928*'fnd base rates'!E$111)
+($I928*'fnd base rates'!E$112)
+($J928*'fnd base rates'!E$113)
+($K928*'fnd base rates'!E$114)
+($M928*'fnd base rates'!E$116)
+($N928*'fnd base rates'!E$117)
+($O928*'fnd base rates'!E$118)
+($P928*VLOOKUP($S928+12,rate_basefnd,5)))
*$R928</f>
        <v>8580.6403759999994</v>
      </c>
      <c r="X928" s="1">
        <f>(($D928*'fnd base rates'!F$107)
+($E928*'fnd base rates'!F$108)
+($F928*'fnd base rates'!F$109)
+($G928*'fnd base rates'!F$110)
+($H928*'fnd base rates'!F$111)
+($I928*'fnd base rates'!F$112)
+($J928*'fnd base rates'!F$113)
+($K928*'fnd base rates'!F$114)
+($M928*'fnd base rates'!F$116)
+($N928*'fnd base rates'!F$117)
+($O928*'fnd base rates'!F$118)
+($P928*VLOOKUP($S928+12,rate_basefnd,6)))
*$R928</f>
        <v>886.88641200000006</v>
      </c>
      <c r="Y928" s="1">
        <f>(($D928*'fnd base rates'!G$107)
+($E928*'fnd base rates'!G$108)
+($F928*'fnd base rates'!G$109)
+($G928*'fnd base rates'!G$110)
+($H928*'fnd base rates'!G$111)
+($I928*'fnd base rates'!G$112)
+($J928*'fnd base rates'!G$113)
+($K928*'fnd base rates'!G$114)
+($M928*'fnd base rates'!G$116)
+($N928*'fnd base rates'!G$117)
+($O928*'fnd base rates'!G$118)
+($P928*VLOOKUP($S928+12,rate_basefnd,7)))
*$R928</f>
        <v>341.85328199999998</v>
      </c>
      <c r="Z928" s="1">
        <f>(($D928*'fnd base rates'!H$107)
+($E928*'fnd base rates'!H$108)
+($F928*'fnd base rates'!H$109)
+($G928*'fnd base rates'!H$110)
+($H928*'fnd base rates'!H$111)
+($I928*'fnd base rates'!H$112)
+($J928*'fnd base rates'!H$113)
+($K928*'fnd base rates'!H$114)
+($M928*'fnd base rates'!H$116)
+($N928*'fnd base rates'!H$117)
+($O928*'fnd base rates'!H$118)
+($P928*VLOOKUP($S928+12,rate_basefnd,8)))</f>
        <v>855.35893399999998</v>
      </c>
      <c r="AA928" s="1">
        <f>(($D928*'fnd base rates'!I$107)
+($E928*'fnd base rates'!I$108)
+($F928*'fnd base rates'!I$109)
+($G928*'fnd base rates'!I$110)
+($H928*'fnd base rates'!I$111)
+($I928*'fnd base rates'!I$112)
+($J928*'fnd base rates'!I$113)
+($K928*'fnd base rates'!I$114)
+($M928*'fnd base rates'!I$116)
+($N928*'fnd base rates'!I$117)
+($O928*'fnd base rates'!I$118)
+($P928*VLOOKUP($S928+12,rate_basefnd,9)))
*$R928</f>
        <v>574.49</v>
      </c>
      <c r="AB928" s="1">
        <f>(($D928*'fnd base rates'!J$107)
+($E928*'fnd base rates'!J$108)
+($F928*'fnd base rates'!J$109)
+($G928*'fnd base rates'!J$110)
+($H928*'fnd base rates'!J$111)
+($I928*'fnd base rates'!J$112)
+($J928*'fnd base rates'!J$113)
+($K928*'fnd base rates'!J$114)
+($M928*'fnd base rates'!J$116)
+($N928*'fnd base rates'!J$117)
+($O928*'fnd base rates'!J$118)
+($P928*VLOOKUP($S928+12,rate_basefnd,10)))
*$R928</f>
        <v>1345.6399999999999</v>
      </c>
      <c r="AC928" s="1">
        <f>(($D928*'fnd base rates'!K$107)
+($E928*'fnd base rates'!K$108)
+($F928*'fnd base rates'!K$109)
+($G928*'fnd base rates'!K$110)
+($H928*'fnd base rates'!K$111)
+($I928*'fnd base rates'!K$112)
+($J928*'fnd base rates'!K$113)
+($K928*'fnd base rates'!K$114)
+($M928*'fnd base rates'!K$116)
+($N928*'fnd base rates'!K$117)
+($O928*'fnd base rates'!K$118)
+($P928*VLOOKUP($S928+12,rate_basefnd,11)))
*$R928</f>
        <v>1150.05988</v>
      </c>
      <c r="AD928" s="1">
        <f>(($D928*'fnd base rates'!L$107)
+($E928*'fnd base rates'!L$108)
+($F928*'fnd base rates'!L$109)
+($G928*'fnd base rates'!L$110)
+($H928*'fnd base rates'!L$111)
+($I928*'fnd base rates'!L$112)
+($J928*'fnd base rates'!L$113)
+($K928*'fnd base rates'!L$114)
+($M928*'fnd base rates'!L$116)
+($N928*'fnd base rates'!L$117)
+($O928*'fnd base rates'!L$118)
+($P928*VLOOKUP($S928+12,rate_basefnd,12)))</f>
        <v>1962.5266799999999</v>
      </c>
      <c r="AE928" s="1">
        <f>(($D928*'fnd base rates'!M$107)
+($E928*'fnd base rates'!M$108)
+($F928*'fnd base rates'!M$109)
+($G928*'fnd base rates'!M$110)
+($H928*'fnd base rates'!M$111)
+($I928*'fnd base rates'!M$112)
+($J928*'fnd base rates'!M$113)
+($K928*'fnd base rates'!M$114)
+($M928*'fnd base rates'!M$116)
+($N928*'fnd base rates'!M$117)
+($O928*'fnd base rates'!M$118)
+($P928*VLOOKUP($S928+12,rate_basefnd,13)))</f>
        <v>0</v>
      </c>
      <c r="AF928" s="4">
        <f t="shared" si="1071"/>
        <v>17454.106909999999</v>
      </c>
      <c r="AH928" s="269">
        <f t="shared" si="1072"/>
        <v>3501061332</v>
      </c>
      <c r="AI928" s="4" t="str">
        <f t="shared" si="1073"/>
        <v>3501</v>
      </c>
      <c r="AJ928" s="2" t="str">
        <f t="shared" si="1074"/>
        <v>061</v>
      </c>
      <c r="AK928" s="2" t="str">
        <f t="shared" si="1075"/>
        <v>332</v>
      </c>
      <c r="AL928" s="4">
        <f t="shared" si="1076"/>
        <v>1</v>
      </c>
      <c r="AM928" s="4">
        <f t="shared" si="1067"/>
        <v>1</v>
      </c>
      <c r="AN928" s="4">
        <f t="shared" si="1077"/>
        <v>17454.106909999999</v>
      </c>
      <c r="AO928" s="4">
        <f t="shared" si="1078"/>
        <v>17454</v>
      </c>
      <c r="AP928" s="4">
        <f t="shared" si="1068"/>
        <v>0</v>
      </c>
      <c r="AQ928" s="4">
        <v>17454</v>
      </c>
      <c r="AW928" s="4">
        <v>17454</v>
      </c>
      <c r="AX928" s="5">
        <f t="shared" si="1079"/>
        <v>0</v>
      </c>
      <c r="AY928" s="4">
        <v>17454</v>
      </c>
      <c r="AZ928" s="5"/>
      <c r="BB928" s="5">
        <f t="shared" ref="BB928" si="1101">BC928-BA928</f>
        <v>0</v>
      </c>
    </row>
    <row r="929" spans="1:54" s="4" customFormat="1">
      <c r="A929" s="269">
        <v>3502</v>
      </c>
      <c r="B929" s="2">
        <v>3502281061</v>
      </c>
      <c r="C929" s="9" t="s">
        <v>1086</v>
      </c>
      <c r="D929" s="14">
        <f>'fnd enro'!D929</f>
        <v>0</v>
      </c>
      <c r="E929" s="14">
        <f>'fnd enro'!E929</f>
        <v>0</v>
      </c>
      <c r="F929" s="14">
        <f>'fnd enro'!F929</f>
        <v>0</v>
      </c>
      <c r="G929" s="14">
        <f>'fnd enro'!G929</f>
        <v>0</v>
      </c>
      <c r="H929" s="14">
        <f>'fnd enro'!H929</f>
        <v>0</v>
      </c>
      <c r="I929" s="14">
        <f>'fnd enro'!I929</f>
        <v>2</v>
      </c>
      <c r="J929" s="14">
        <f>'fnd enro'!J929</f>
        <v>0</v>
      </c>
      <c r="K929" s="15">
        <f>'fnd enro'!K929</f>
        <v>7.7200000000000005E-2</v>
      </c>
      <c r="L929" s="14">
        <f>'fnd enro'!L929</f>
        <v>0</v>
      </c>
      <c r="M929" s="14">
        <f>'fnd enro'!M929</f>
        <v>0</v>
      </c>
      <c r="N929" s="14">
        <f>'fnd enro'!N929</f>
        <v>0</v>
      </c>
      <c r="O929" s="14">
        <f>'fnd enro'!O929</f>
        <v>0</v>
      </c>
      <c r="P929" s="14">
        <f>'fnd enro'!P929</f>
        <v>1</v>
      </c>
      <c r="Q929" s="14">
        <f>'fnd enro'!R929</f>
        <v>2</v>
      </c>
      <c r="R929" s="15">
        <f t="shared" si="1070"/>
        <v>1</v>
      </c>
      <c r="S929" s="14">
        <f>VALUE('fnd enro'!Q929)</f>
        <v>11</v>
      </c>
      <c r="T929" s="2"/>
      <c r="U929" s="1">
        <f>(($D929*'fnd base rates'!C$107)
+($E929*'fnd base rates'!C$108)
+($F929*'fnd base rates'!C$109)
+($G929*'fnd base rates'!C$110)
+($H929*'fnd base rates'!C$111)
+($I929*'fnd base rates'!C$112)
+($J929*'fnd base rates'!C$113)
+($K929*'fnd base rates'!C$114)
+($M929*'fnd base rates'!C$116)
+($N929*'fnd base rates'!C$117)
+($O929*'fnd base rates'!C$118)
+($P929*VLOOKUP($S929+12,rate_basefnd,3)))
*$R929</f>
        <v>1156.542692</v>
      </c>
      <c r="V929" s="1">
        <f>(($D929*'fnd base rates'!D$107)
+($E929*'fnd base rates'!D$108)
+($F929*'fnd base rates'!D$109)
+($G929*'fnd base rates'!D$110)
+($H929*'fnd base rates'!D$111)
+($I929*'fnd base rates'!D$112)
+($J929*'fnd base rates'!D$113)
+($K929*'fnd base rates'!D$114)
+($M929*'fnd base rates'!D$116)
+($N929*'fnd base rates'!D$117)
+($O929*'fnd base rates'!D$118)
+($P929*VLOOKUP($S929+12,rate_basefnd,4)))
*$R929</f>
        <v>1926.3400000000001</v>
      </c>
      <c r="W929" s="1">
        <f>(($D929*'fnd base rates'!E$107)
+($E929*'fnd base rates'!E$108)
+($F929*'fnd base rates'!E$109)
+($G929*'fnd base rates'!E$110)
+($H929*'fnd base rates'!E$111)
+($I929*'fnd base rates'!E$112)
+($J929*'fnd base rates'!E$113)
+($K929*'fnd base rates'!E$114)
+($M929*'fnd base rates'!E$116)
+($N929*'fnd base rates'!E$117)
+($O929*'fnd base rates'!E$118)
+($P929*VLOOKUP($S929+12,rate_basefnd,5)))
*$R929</f>
        <v>13691.860752000001</v>
      </c>
      <c r="X929" s="1">
        <f>(($D929*'fnd base rates'!F$107)
+($E929*'fnd base rates'!F$108)
+($F929*'fnd base rates'!F$109)
+($G929*'fnd base rates'!F$110)
+($H929*'fnd base rates'!F$111)
+($I929*'fnd base rates'!F$112)
+($J929*'fnd base rates'!F$113)
+($K929*'fnd base rates'!F$114)
+($M929*'fnd base rates'!F$116)
+($N929*'fnd base rates'!F$117)
+($O929*'fnd base rates'!F$118)
+($P929*VLOOKUP($S929+12,rate_basefnd,6)))
*$R929</f>
        <v>1773.7728240000001</v>
      </c>
      <c r="Y929" s="1">
        <f>(($D929*'fnd base rates'!G$107)
+($E929*'fnd base rates'!G$108)
+($F929*'fnd base rates'!G$109)
+($G929*'fnd base rates'!G$110)
+($H929*'fnd base rates'!G$111)
+($I929*'fnd base rates'!G$112)
+($J929*'fnd base rates'!G$113)
+($K929*'fnd base rates'!G$114)
+($M929*'fnd base rates'!G$116)
+($N929*'fnd base rates'!G$117)
+($O929*'fnd base rates'!G$118)
+($P929*VLOOKUP($S929+12,rate_basefnd,7)))
*$R929</f>
        <v>515.3965639999999</v>
      </c>
      <c r="Z929" s="1">
        <f>(($D929*'fnd base rates'!H$107)
+($E929*'fnd base rates'!H$108)
+($F929*'fnd base rates'!H$109)
+($G929*'fnd base rates'!H$110)
+($H929*'fnd base rates'!H$111)
+($I929*'fnd base rates'!H$112)
+($J929*'fnd base rates'!H$113)
+($K929*'fnd base rates'!H$114)
+($M929*'fnd base rates'!H$116)
+($N929*'fnd base rates'!H$117)
+($O929*'fnd base rates'!H$118)
+($P929*VLOOKUP($S929+12,rate_basefnd,8)))</f>
        <v>1684.917868</v>
      </c>
      <c r="AA929" s="1">
        <f>(($D929*'fnd base rates'!I$107)
+($E929*'fnd base rates'!I$108)
+($F929*'fnd base rates'!I$109)
+($G929*'fnd base rates'!I$110)
+($H929*'fnd base rates'!I$111)
+($I929*'fnd base rates'!I$112)
+($J929*'fnd base rates'!I$113)
+($K929*'fnd base rates'!I$114)
+($M929*'fnd base rates'!I$116)
+($N929*'fnd base rates'!I$117)
+($O929*'fnd base rates'!I$118)
+($P929*VLOOKUP($S929+12,rate_basefnd,9)))
*$R929</f>
        <v>1008.49</v>
      </c>
      <c r="AB929" s="1">
        <f>(($D929*'fnd base rates'!J$107)
+($E929*'fnd base rates'!J$108)
+($F929*'fnd base rates'!J$109)
+($G929*'fnd base rates'!J$110)
+($H929*'fnd base rates'!J$111)
+($I929*'fnd base rates'!J$112)
+($J929*'fnd base rates'!J$113)
+($K929*'fnd base rates'!J$114)
+($M929*'fnd base rates'!J$116)
+($N929*'fnd base rates'!J$117)
+($O929*'fnd base rates'!J$118)
+($P929*VLOOKUP($S929+12,rate_basefnd,10)))
*$R929</f>
        <v>1961.27</v>
      </c>
      <c r="AC929" s="1">
        <f>(($D929*'fnd base rates'!K$107)
+($E929*'fnd base rates'!K$108)
+($F929*'fnd base rates'!K$109)
+($G929*'fnd base rates'!K$110)
+($H929*'fnd base rates'!K$111)
+($I929*'fnd base rates'!K$112)
+($J929*'fnd base rates'!K$113)
+($K929*'fnd base rates'!K$114)
+($M929*'fnd base rates'!K$116)
+($N929*'fnd base rates'!K$117)
+($O929*'fnd base rates'!K$118)
+($P929*VLOOKUP($S929+12,rate_basefnd,11)))
*$R929</f>
        <v>2300.11976</v>
      </c>
      <c r="AD929" s="1">
        <f>(($D929*'fnd base rates'!L$107)
+($E929*'fnd base rates'!L$108)
+($F929*'fnd base rates'!L$109)
+($G929*'fnd base rates'!L$110)
+($H929*'fnd base rates'!L$111)
+($I929*'fnd base rates'!L$112)
+($J929*'fnd base rates'!L$113)
+($K929*'fnd base rates'!L$114)
+($M929*'fnd base rates'!L$116)
+($N929*'fnd base rates'!L$117)
+($O929*'fnd base rates'!L$118)
+($P929*VLOOKUP($S929+12,rate_basefnd,12)))</f>
        <v>3363.8433600000003</v>
      </c>
      <c r="AE929" s="1">
        <f>(($D929*'fnd base rates'!M$107)
+($E929*'fnd base rates'!M$108)
+($F929*'fnd base rates'!M$109)
+($G929*'fnd base rates'!M$110)
+($H929*'fnd base rates'!M$111)
+($I929*'fnd base rates'!M$112)
+($J929*'fnd base rates'!M$113)
+($K929*'fnd base rates'!M$114)
+($M929*'fnd base rates'!M$116)
+($N929*'fnd base rates'!M$117)
+($O929*'fnd base rates'!M$118)
+($P929*VLOOKUP($S929+12,rate_basefnd,13)))</f>
        <v>0</v>
      </c>
      <c r="AF929" s="4">
        <f t="shared" si="1071"/>
        <v>29382.553820000001</v>
      </c>
      <c r="AH929" s="269">
        <f t="shared" si="1072"/>
        <v>3502281061</v>
      </c>
      <c r="AI929" s="4" t="str">
        <f t="shared" si="1073"/>
        <v>3502</v>
      </c>
      <c r="AJ929" s="2" t="str">
        <f t="shared" si="1074"/>
        <v>281</v>
      </c>
      <c r="AK929" s="2" t="str">
        <f t="shared" si="1075"/>
        <v>061</v>
      </c>
      <c r="AL929" s="4">
        <f t="shared" si="1076"/>
        <v>1</v>
      </c>
      <c r="AM929" s="4">
        <f t="shared" si="1067"/>
        <v>2</v>
      </c>
      <c r="AN929" s="4">
        <f t="shared" si="1077"/>
        <v>29382.553820000001</v>
      </c>
      <c r="AO929" s="4">
        <f t="shared" si="1078"/>
        <v>14691</v>
      </c>
      <c r="AP929" s="4">
        <f t="shared" si="1068"/>
        <v>0</v>
      </c>
      <c r="AQ929" s="4">
        <v>14691</v>
      </c>
      <c r="AW929" s="4">
        <v>14691</v>
      </c>
      <c r="AX929" s="5">
        <f t="shared" si="1079"/>
        <v>0</v>
      </c>
      <c r="AY929" s="4">
        <v>14691</v>
      </c>
      <c r="AZ929" s="5"/>
      <c r="BB929" s="5">
        <f t="shared" ref="BB929" si="1102">BC929-BA929</f>
        <v>0</v>
      </c>
    </row>
    <row r="930" spans="1:54" s="4" customFormat="1">
      <c r="A930" s="269">
        <v>3502</v>
      </c>
      <c r="B930" s="2">
        <v>3502281137</v>
      </c>
      <c r="C930" s="9" t="s">
        <v>1086</v>
      </c>
      <c r="D930" s="14">
        <f>'fnd enro'!D930</f>
        <v>0</v>
      </c>
      <c r="E930" s="14">
        <f>'fnd enro'!E930</f>
        <v>0</v>
      </c>
      <c r="F930" s="14">
        <f>'fnd enro'!F930</f>
        <v>0</v>
      </c>
      <c r="G930" s="14">
        <f>'fnd enro'!G930</f>
        <v>0</v>
      </c>
      <c r="H930" s="14">
        <f>'fnd enro'!H930</f>
        <v>1</v>
      </c>
      <c r="I930" s="14">
        <f>'fnd enro'!I930</f>
        <v>0</v>
      </c>
      <c r="J930" s="14">
        <f>'fnd enro'!J930</f>
        <v>0</v>
      </c>
      <c r="K930" s="15">
        <f>'fnd enro'!K930</f>
        <v>3.8600000000000002E-2</v>
      </c>
      <c r="L930" s="14">
        <f>'fnd enro'!L930</f>
        <v>0</v>
      </c>
      <c r="M930" s="14">
        <f>'fnd enro'!M930</f>
        <v>0</v>
      </c>
      <c r="N930" s="14">
        <f>'fnd enro'!N930</f>
        <v>0</v>
      </c>
      <c r="O930" s="14">
        <f>'fnd enro'!O930</f>
        <v>0</v>
      </c>
      <c r="P930" s="14">
        <f>'fnd enro'!P930</f>
        <v>1</v>
      </c>
      <c r="Q930" s="14">
        <f>'fnd enro'!R930</f>
        <v>1</v>
      </c>
      <c r="R930" s="15">
        <f t="shared" si="1070"/>
        <v>1</v>
      </c>
      <c r="S930" s="14">
        <f>VALUE('fnd enro'!Q930)</f>
        <v>12</v>
      </c>
      <c r="T930" s="2"/>
      <c r="U930" s="1">
        <f>(($D930*'fnd base rates'!C$107)
+($E930*'fnd base rates'!C$108)
+($F930*'fnd base rates'!C$109)
+($G930*'fnd base rates'!C$110)
+($H930*'fnd base rates'!C$111)
+($I930*'fnd base rates'!C$112)
+($J930*'fnd base rates'!C$113)
+($K930*'fnd base rates'!C$114)
+($M930*'fnd base rates'!C$116)
+($N930*'fnd base rates'!C$117)
+($O930*'fnd base rates'!C$118)
+($P930*VLOOKUP($S930+12,rate_basefnd,3)))
*$R930</f>
        <v>624.38134600000001</v>
      </c>
      <c r="V930" s="1">
        <f>(($D930*'fnd base rates'!D$107)
+($E930*'fnd base rates'!D$108)
+($F930*'fnd base rates'!D$109)
+($G930*'fnd base rates'!D$110)
+($H930*'fnd base rates'!D$111)
+($I930*'fnd base rates'!D$112)
+($J930*'fnd base rates'!D$113)
+($K930*'fnd base rates'!D$114)
+($M930*'fnd base rates'!D$116)
+($N930*'fnd base rates'!D$117)
+($O930*'fnd base rates'!D$118)
+($P930*VLOOKUP($S930+12,rate_basefnd,4)))
*$R930</f>
        <v>1181.6500000000001</v>
      </c>
      <c r="W930" s="1">
        <f>(($D930*'fnd base rates'!E$107)
+($E930*'fnd base rates'!E$108)
+($F930*'fnd base rates'!E$109)
+($G930*'fnd base rates'!E$110)
+($H930*'fnd base rates'!E$111)
+($I930*'fnd base rates'!E$112)
+($J930*'fnd base rates'!E$113)
+($K930*'fnd base rates'!E$114)
+($M930*'fnd base rates'!E$116)
+($N930*'fnd base rates'!E$117)
+($O930*'fnd base rates'!E$118)
+($P930*VLOOKUP($S930+12,rate_basefnd,5)))
*$R930</f>
        <v>7525.9503759999998</v>
      </c>
      <c r="X930" s="1">
        <f>(($D930*'fnd base rates'!F$107)
+($E930*'fnd base rates'!F$108)
+($F930*'fnd base rates'!F$109)
+($G930*'fnd base rates'!F$110)
+($H930*'fnd base rates'!F$111)
+($I930*'fnd base rates'!F$112)
+($J930*'fnd base rates'!F$113)
+($K930*'fnd base rates'!F$114)
+($M930*'fnd base rates'!F$116)
+($N930*'fnd base rates'!F$117)
+($O930*'fnd base rates'!F$118)
+($P930*VLOOKUP($S930+12,rate_basefnd,6)))
*$R930</f>
        <v>995.37641200000007</v>
      </c>
      <c r="Y930" s="1">
        <f>(($D930*'fnd base rates'!G$107)
+($E930*'fnd base rates'!G$108)
+($F930*'fnd base rates'!G$109)
+($G930*'fnd base rates'!G$110)
+($H930*'fnd base rates'!G$111)
+($I930*'fnd base rates'!G$112)
+($J930*'fnd base rates'!G$113)
+($K930*'fnd base rates'!G$114)
+($M930*'fnd base rates'!G$116)
+($N930*'fnd base rates'!G$117)
+($O930*'fnd base rates'!G$118)
+($P930*VLOOKUP($S930+12,rate_basefnd,7)))
*$R930</f>
        <v>365.73328200000003</v>
      </c>
      <c r="Z930" s="1">
        <f>(($D930*'fnd base rates'!H$107)
+($E930*'fnd base rates'!H$108)
+($F930*'fnd base rates'!H$109)
+($G930*'fnd base rates'!H$110)
+($H930*'fnd base rates'!H$111)
+($I930*'fnd base rates'!H$112)
+($J930*'fnd base rates'!H$113)
+($K930*'fnd base rates'!H$114)
+($M930*'fnd base rates'!H$116)
+($N930*'fnd base rates'!H$117)
+($O930*'fnd base rates'!H$118)
+($P930*VLOOKUP($S930+12,rate_basefnd,8)))</f>
        <v>553.67893400000003</v>
      </c>
      <c r="AA930" s="1">
        <f>(($D930*'fnd base rates'!I$107)
+($E930*'fnd base rates'!I$108)
+($F930*'fnd base rates'!I$109)
+($G930*'fnd base rates'!I$110)
+($H930*'fnd base rates'!I$111)
+($I930*'fnd base rates'!I$112)
+($J930*'fnd base rates'!I$113)
+($K930*'fnd base rates'!I$114)
+($M930*'fnd base rates'!I$116)
+($N930*'fnd base rates'!I$117)
+($O930*'fnd base rates'!I$118)
+($P930*VLOOKUP($S930+12,rate_basefnd,9)))
*$R930</f>
        <v>527.36</v>
      </c>
      <c r="AB930" s="1">
        <f>(($D930*'fnd base rates'!J$107)
+($E930*'fnd base rates'!J$108)
+($F930*'fnd base rates'!J$109)
+($G930*'fnd base rates'!J$110)
+($H930*'fnd base rates'!J$111)
+($I930*'fnd base rates'!J$112)
+($J930*'fnd base rates'!J$113)
+($K930*'fnd base rates'!J$114)
+($M930*'fnd base rates'!J$116)
+($N930*'fnd base rates'!J$117)
+($O930*'fnd base rates'!J$118)
+($P930*VLOOKUP($S930+12,rate_basefnd,10)))
*$R930</f>
        <v>1104.45</v>
      </c>
      <c r="AC930" s="1">
        <f>(($D930*'fnd base rates'!K$107)
+($E930*'fnd base rates'!K$108)
+($F930*'fnd base rates'!K$109)
+($G930*'fnd base rates'!K$110)
+($H930*'fnd base rates'!K$111)
+($I930*'fnd base rates'!K$112)
+($J930*'fnd base rates'!K$113)
+($K930*'fnd base rates'!K$114)
+($M930*'fnd base rates'!K$116)
+($N930*'fnd base rates'!K$117)
+($O930*'fnd base rates'!K$118)
+($P930*VLOOKUP($S930+12,rate_basefnd,11)))
*$R930</f>
        <v>1182.1598799999999</v>
      </c>
      <c r="AD930" s="1">
        <f>(($D930*'fnd base rates'!L$107)
+($E930*'fnd base rates'!L$108)
+($F930*'fnd base rates'!L$109)
+($G930*'fnd base rates'!L$110)
+($H930*'fnd base rates'!L$111)
+($I930*'fnd base rates'!L$112)
+($J930*'fnd base rates'!L$113)
+($K930*'fnd base rates'!L$114)
+($M930*'fnd base rates'!L$116)
+($N930*'fnd base rates'!L$117)
+($O930*'fnd base rates'!L$118)
+($P930*VLOOKUP($S930+12,rate_basefnd,12)))</f>
        <v>2170.25668</v>
      </c>
      <c r="AE930" s="1">
        <f>(($D930*'fnd base rates'!M$107)
+($E930*'fnd base rates'!M$108)
+($F930*'fnd base rates'!M$109)
+($G930*'fnd base rates'!M$110)
+($H930*'fnd base rates'!M$111)
+($I930*'fnd base rates'!M$112)
+($J930*'fnd base rates'!M$113)
+($K930*'fnd base rates'!M$114)
+($M930*'fnd base rates'!M$116)
+($N930*'fnd base rates'!M$117)
+($O930*'fnd base rates'!M$118)
+($P930*VLOOKUP($S930+12,rate_basefnd,13)))</f>
        <v>0</v>
      </c>
      <c r="AF930" s="4">
        <f t="shared" si="1071"/>
        <v>16230.99691</v>
      </c>
      <c r="AH930" s="269">
        <f t="shared" si="1072"/>
        <v>3502281137</v>
      </c>
      <c r="AI930" s="4" t="str">
        <f t="shared" si="1073"/>
        <v>3502</v>
      </c>
      <c r="AJ930" s="2" t="str">
        <f t="shared" si="1074"/>
        <v>281</v>
      </c>
      <c r="AK930" s="2" t="str">
        <f t="shared" si="1075"/>
        <v>137</v>
      </c>
      <c r="AL930" s="4">
        <f t="shared" si="1076"/>
        <v>1</v>
      </c>
      <c r="AM930" s="4">
        <f t="shared" si="1067"/>
        <v>1</v>
      </c>
      <c r="AN930" s="4">
        <f t="shared" si="1077"/>
        <v>16230.99691</v>
      </c>
      <c r="AO930" s="4">
        <f t="shared" si="1078"/>
        <v>16231</v>
      </c>
      <c r="AP930" s="4">
        <f t="shared" si="1068"/>
        <v>0</v>
      </c>
      <c r="AQ930" s="4">
        <v>16231</v>
      </c>
      <c r="AW930" s="4">
        <v>16231</v>
      </c>
      <c r="AX930" s="5">
        <f t="shared" si="1079"/>
        <v>0</v>
      </c>
      <c r="AY930" s="4">
        <v>16231</v>
      </c>
      <c r="AZ930" s="5"/>
      <c r="BB930" s="5">
        <f t="shared" ref="BB930" si="1103">BC930-BA930</f>
        <v>0</v>
      </c>
    </row>
    <row r="931" spans="1:54" s="4" customFormat="1">
      <c r="A931" s="269">
        <v>3502</v>
      </c>
      <c r="B931" s="2">
        <v>3502281161</v>
      </c>
      <c r="C931" s="9" t="s">
        <v>1086</v>
      </c>
      <c r="D931" s="14">
        <f>'fnd enro'!D931</f>
        <v>0</v>
      </c>
      <c r="E931" s="14">
        <f>'fnd enro'!E931</f>
        <v>0</v>
      </c>
      <c r="F931" s="14">
        <f>'fnd enro'!F931</f>
        <v>0</v>
      </c>
      <c r="G931" s="14">
        <f>'fnd enro'!G931</f>
        <v>0</v>
      </c>
      <c r="H931" s="14">
        <f>'fnd enro'!H931</f>
        <v>2</v>
      </c>
      <c r="I931" s="14">
        <f>'fnd enro'!I931</f>
        <v>0</v>
      </c>
      <c r="J931" s="14">
        <f>'fnd enro'!J931</f>
        <v>0</v>
      </c>
      <c r="K931" s="15">
        <f>'fnd enro'!K931</f>
        <v>7.7200000000000005E-2</v>
      </c>
      <c r="L931" s="14">
        <f>'fnd enro'!L931</f>
        <v>0</v>
      </c>
      <c r="M931" s="14">
        <f>'fnd enro'!M931</f>
        <v>0</v>
      </c>
      <c r="N931" s="14">
        <f>'fnd enro'!N931</f>
        <v>0</v>
      </c>
      <c r="O931" s="14">
        <f>'fnd enro'!O931</f>
        <v>0</v>
      </c>
      <c r="P931" s="14">
        <f>'fnd enro'!P931</f>
        <v>2</v>
      </c>
      <c r="Q931" s="14">
        <f>'fnd enro'!R931</f>
        <v>2</v>
      </c>
      <c r="R931" s="15">
        <f t="shared" si="1070"/>
        <v>1</v>
      </c>
      <c r="S931" s="14">
        <f>VALUE('fnd enro'!Q931)</f>
        <v>7</v>
      </c>
      <c r="T931" s="2"/>
      <c r="U931" s="1">
        <f>(($D931*'fnd base rates'!C$107)
+($E931*'fnd base rates'!C$108)
+($F931*'fnd base rates'!C$109)
+($G931*'fnd base rates'!C$110)
+($H931*'fnd base rates'!C$111)
+($I931*'fnd base rates'!C$112)
+($J931*'fnd base rates'!C$113)
+($K931*'fnd base rates'!C$114)
+($M931*'fnd base rates'!C$116)
+($N931*'fnd base rates'!C$117)
+($O931*'fnd base rates'!C$118)
+($P931*VLOOKUP($S931+12,rate_basefnd,3)))
*$R931</f>
        <v>1210.2026920000001</v>
      </c>
      <c r="V931" s="1">
        <f>(($D931*'fnd base rates'!D$107)
+($E931*'fnd base rates'!D$108)
+($F931*'fnd base rates'!D$109)
+($G931*'fnd base rates'!D$110)
+($H931*'fnd base rates'!D$111)
+($I931*'fnd base rates'!D$112)
+($J931*'fnd base rates'!D$113)
+($K931*'fnd base rates'!D$114)
+($M931*'fnd base rates'!D$116)
+($N931*'fnd base rates'!D$117)
+($O931*'fnd base rates'!D$118)
+($P931*VLOOKUP($S931+12,rate_basefnd,4)))
*$R931</f>
        <v>2180.6000000000004</v>
      </c>
      <c r="W931" s="1">
        <f>(($D931*'fnd base rates'!E$107)
+($E931*'fnd base rates'!E$108)
+($F931*'fnd base rates'!E$109)
+($G931*'fnd base rates'!E$110)
+($H931*'fnd base rates'!E$111)
+($I931*'fnd base rates'!E$112)
+($J931*'fnd base rates'!E$113)
+($K931*'fnd base rates'!E$114)
+($M931*'fnd base rates'!E$116)
+($N931*'fnd base rates'!E$117)
+($O931*'fnd base rates'!E$118)
+($P931*VLOOKUP($S931+12,rate_basefnd,5)))
*$R931</f>
        <v>13268.620751999999</v>
      </c>
      <c r="X931" s="1">
        <f>(($D931*'fnd base rates'!F$107)
+($E931*'fnd base rates'!F$108)
+($F931*'fnd base rates'!F$109)
+($G931*'fnd base rates'!F$110)
+($H931*'fnd base rates'!F$111)
+($I931*'fnd base rates'!F$112)
+($J931*'fnd base rates'!F$113)
+($K931*'fnd base rates'!F$114)
+($M931*'fnd base rates'!F$116)
+($N931*'fnd base rates'!F$117)
+($O931*'fnd base rates'!F$118)
+($P931*VLOOKUP($S931+12,rate_basefnd,6)))
*$R931</f>
        <v>1990.7528240000001</v>
      </c>
      <c r="Y931" s="1">
        <f>(($D931*'fnd base rates'!G$107)
+($E931*'fnd base rates'!G$108)
+($F931*'fnd base rates'!G$109)
+($G931*'fnd base rates'!G$110)
+($H931*'fnd base rates'!G$111)
+($I931*'fnd base rates'!G$112)
+($J931*'fnd base rates'!G$113)
+($K931*'fnd base rates'!G$114)
+($M931*'fnd base rates'!G$116)
+($N931*'fnd base rates'!G$117)
+($O931*'fnd base rates'!G$118)
+($P931*VLOOKUP($S931+12,rate_basefnd,7)))
*$R931</f>
        <v>644.94656400000008</v>
      </c>
      <c r="Z931" s="1">
        <f>(($D931*'fnd base rates'!H$107)
+($E931*'fnd base rates'!H$108)
+($F931*'fnd base rates'!H$109)
+($G931*'fnd base rates'!H$110)
+($H931*'fnd base rates'!H$111)
+($I931*'fnd base rates'!H$112)
+($J931*'fnd base rates'!H$113)
+($K931*'fnd base rates'!H$114)
+($M931*'fnd base rates'!H$116)
+($N931*'fnd base rates'!H$117)
+($O931*'fnd base rates'!H$118)
+($P931*VLOOKUP($S931+12,rate_basefnd,8)))</f>
        <v>1094.0978680000001</v>
      </c>
      <c r="AA931" s="1">
        <f>(($D931*'fnd base rates'!I$107)
+($E931*'fnd base rates'!I$108)
+($F931*'fnd base rates'!I$109)
+($G931*'fnd base rates'!I$110)
+($H931*'fnd base rates'!I$111)
+($I931*'fnd base rates'!I$112)
+($J931*'fnd base rates'!I$113)
+($K931*'fnd base rates'!I$114)
+($M931*'fnd base rates'!I$116)
+($N931*'fnd base rates'!I$117)
+($O931*'fnd base rates'!I$118)
+($P931*VLOOKUP($S931+12,rate_basefnd,9)))
*$R931</f>
        <v>982.5</v>
      </c>
      <c r="AB931" s="1">
        <f>(($D931*'fnd base rates'!J$107)
+($E931*'fnd base rates'!J$108)
+($F931*'fnd base rates'!J$109)
+($G931*'fnd base rates'!J$110)
+($H931*'fnd base rates'!J$111)
+($I931*'fnd base rates'!J$112)
+($J931*'fnd base rates'!J$113)
+($K931*'fnd base rates'!J$114)
+($M931*'fnd base rates'!J$116)
+($N931*'fnd base rates'!J$117)
+($O931*'fnd base rates'!J$118)
+($P931*VLOOKUP($S931+12,rate_basefnd,10)))
*$R931</f>
        <v>1833.6799999999998</v>
      </c>
      <c r="AC931" s="1">
        <f>(($D931*'fnd base rates'!K$107)
+($E931*'fnd base rates'!K$108)
+($F931*'fnd base rates'!K$109)
+($G931*'fnd base rates'!K$110)
+($H931*'fnd base rates'!K$111)
+($I931*'fnd base rates'!K$112)
+($J931*'fnd base rates'!K$113)
+($K931*'fnd base rates'!K$114)
+($M931*'fnd base rates'!K$116)
+($N931*'fnd base rates'!K$117)
+($O931*'fnd base rates'!K$118)
+($P931*VLOOKUP($S931+12,rate_basefnd,11)))
*$R931</f>
        <v>2364.3197599999999</v>
      </c>
      <c r="AD931" s="1">
        <f>(($D931*'fnd base rates'!L$107)
+($E931*'fnd base rates'!L$108)
+($F931*'fnd base rates'!L$109)
+($G931*'fnd base rates'!L$110)
+($H931*'fnd base rates'!L$111)
+($I931*'fnd base rates'!L$112)
+($J931*'fnd base rates'!L$113)
+($K931*'fnd base rates'!L$114)
+($M931*'fnd base rates'!L$116)
+($N931*'fnd base rates'!L$117)
+($O931*'fnd base rates'!L$118)
+($P931*VLOOKUP($S931+12,rate_basefnd,12)))</f>
        <v>4052.0533599999999</v>
      </c>
      <c r="AE931" s="1">
        <f>(($D931*'fnd base rates'!M$107)
+($E931*'fnd base rates'!M$108)
+($F931*'fnd base rates'!M$109)
+($G931*'fnd base rates'!M$110)
+($H931*'fnd base rates'!M$111)
+($I931*'fnd base rates'!M$112)
+($J931*'fnd base rates'!M$113)
+($K931*'fnd base rates'!M$114)
+($M931*'fnd base rates'!M$116)
+($N931*'fnd base rates'!M$117)
+($O931*'fnd base rates'!M$118)
+($P931*VLOOKUP($S931+12,rate_basefnd,13)))</f>
        <v>0</v>
      </c>
      <c r="AF931" s="4">
        <f t="shared" si="1071"/>
        <v>29621.773820000002</v>
      </c>
      <c r="AH931" s="269">
        <f t="shared" si="1072"/>
        <v>3502281161</v>
      </c>
      <c r="AI931" s="4" t="str">
        <f t="shared" si="1073"/>
        <v>3502</v>
      </c>
      <c r="AJ931" s="2" t="str">
        <f t="shared" si="1074"/>
        <v>281</v>
      </c>
      <c r="AK931" s="2" t="str">
        <f t="shared" si="1075"/>
        <v>161</v>
      </c>
      <c r="AL931" s="4">
        <f t="shared" si="1076"/>
        <v>1</v>
      </c>
      <c r="AM931" s="4">
        <f t="shared" si="1067"/>
        <v>2</v>
      </c>
      <c r="AN931" s="4">
        <f t="shared" si="1077"/>
        <v>29621.773820000002</v>
      </c>
      <c r="AO931" s="4">
        <f t="shared" si="1078"/>
        <v>14811</v>
      </c>
      <c r="AP931" s="4">
        <f t="shared" si="1068"/>
        <v>0</v>
      </c>
      <c r="AQ931" s="4">
        <v>14811</v>
      </c>
      <c r="AW931" s="4">
        <v>14811</v>
      </c>
      <c r="AX931" s="5">
        <f t="shared" si="1079"/>
        <v>0</v>
      </c>
      <c r="AY931" s="4">
        <v>14811</v>
      </c>
      <c r="AZ931" s="5"/>
      <c r="BB931" s="5">
        <f t="shared" ref="BB931" si="1104">BC931-BA931</f>
        <v>0</v>
      </c>
    </row>
    <row r="932" spans="1:54" s="4" customFormat="1">
      <c r="A932" s="269">
        <v>3502</v>
      </c>
      <c r="B932" s="2">
        <v>3502281191</v>
      </c>
      <c r="C932" s="9" t="s">
        <v>1086</v>
      </c>
      <c r="D932" s="14">
        <f>'fnd enro'!D932</f>
        <v>0</v>
      </c>
      <c r="E932" s="14">
        <f>'fnd enro'!E932</f>
        <v>0</v>
      </c>
      <c r="F932" s="14">
        <f>'fnd enro'!F932</f>
        <v>0</v>
      </c>
      <c r="G932" s="14">
        <f>'fnd enro'!G932</f>
        <v>0</v>
      </c>
      <c r="H932" s="14">
        <f>'fnd enro'!H932</f>
        <v>0</v>
      </c>
      <c r="I932" s="14">
        <f>'fnd enro'!I932</f>
        <v>1</v>
      </c>
      <c r="J932" s="14">
        <f>'fnd enro'!J932</f>
        <v>0</v>
      </c>
      <c r="K932" s="15">
        <f>'fnd enro'!K932</f>
        <v>3.8600000000000002E-2</v>
      </c>
      <c r="L932" s="14">
        <f>'fnd enro'!L932</f>
        <v>0</v>
      </c>
      <c r="M932" s="14">
        <f>'fnd enro'!M932</f>
        <v>0</v>
      </c>
      <c r="N932" s="14">
        <f>'fnd enro'!N932</f>
        <v>0</v>
      </c>
      <c r="O932" s="14">
        <f>'fnd enro'!O932</f>
        <v>0</v>
      </c>
      <c r="P932" s="14">
        <f>'fnd enro'!P932</f>
        <v>1</v>
      </c>
      <c r="Q932" s="14">
        <f>'fnd enro'!R932</f>
        <v>1</v>
      </c>
      <c r="R932" s="15">
        <f t="shared" si="1070"/>
        <v>1</v>
      </c>
      <c r="S932" s="14">
        <f>VALUE('fnd enro'!Q932)</f>
        <v>8</v>
      </c>
      <c r="T932" s="2"/>
      <c r="U932" s="1">
        <f>(($D932*'fnd base rates'!C$107)
+($E932*'fnd base rates'!C$108)
+($F932*'fnd base rates'!C$109)
+($G932*'fnd base rates'!C$110)
+($H932*'fnd base rates'!C$111)
+($I932*'fnd base rates'!C$112)
+($J932*'fnd base rates'!C$113)
+($K932*'fnd base rates'!C$114)
+($M932*'fnd base rates'!C$116)
+($N932*'fnd base rates'!C$117)
+($O932*'fnd base rates'!C$118)
+($P932*VLOOKUP($S932+12,rate_basefnd,3)))
*$R932</f>
        <v>608.66134600000009</v>
      </c>
      <c r="V932" s="1">
        <f>(($D932*'fnd base rates'!D$107)
+($E932*'fnd base rates'!D$108)
+($F932*'fnd base rates'!D$109)
+($G932*'fnd base rates'!D$110)
+($H932*'fnd base rates'!D$111)
+($I932*'fnd base rates'!D$112)
+($J932*'fnd base rates'!D$113)
+($K932*'fnd base rates'!D$114)
+($M932*'fnd base rates'!D$116)
+($N932*'fnd base rates'!D$117)
+($O932*'fnd base rates'!D$118)
+($P932*VLOOKUP($S932+12,rate_basefnd,4)))
*$R932</f>
        <v>1107.1600000000001</v>
      </c>
      <c r="W932" s="1">
        <f>(($D932*'fnd base rates'!E$107)
+($E932*'fnd base rates'!E$108)
+($F932*'fnd base rates'!E$109)
+($G932*'fnd base rates'!E$110)
+($H932*'fnd base rates'!E$111)
+($I932*'fnd base rates'!E$112)
+($J932*'fnd base rates'!E$113)
+($K932*'fnd base rates'!E$114)
+($M932*'fnd base rates'!E$116)
+($N932*'fnd base rates'!E$117)
+($O932*'fnd base rates'!E$118)
+($P932*VLOOKUP($S932+12,rate_basefnd,5)))
*$R932</f>
        <v>8251.5603759999995</v>
      </c>
      <c r="X932" s="1">
        <f>(($D932*'fnd base rates'!F$107)
+($E932*'fnd base rates'!F$108)
+($F932*'fnd base rates'!F$109)
+($G932*'fnd base rates'!F$110)
+($H932*'fnd base rates'!F$111)
+($I932*'fnd base rates'!F$112)
+($J932*'fnd base rates'!F$113)
+($K932*'fnd base rates'!F$114)
+($M932*'fnd base rates'!F$116)
+($N932*'fnd base rates'!F$117)
+($O932*'fnd base rates'!F$118)
+($P932*VLOOKUP($S932+12,rate_basefnd,6)))
*$R932</f>
        <v>886.88641200000006</v>
      </c>
      <c r="Y932" s="1">
        <f>(($D932*'fnd base rates'!G$107)
+($E932*'fnd base rates'!G$108)
+($F932*'fnd base rates'!G$109)
+($G932*'fnd base rates'!G$110)
+($H932*'fnd base rates'!G$111)
+($I932*'fnd base rates'!G$112)
+($J932*'fnd base rates'!G$113)
+($K932*'fnd base rates'!G$114)
+($M932*'fnd base rates'!G$116)
+($N932*'fnd base rates'!G$117)
+($O932*'fnd base rates'!G$118)
+($P932*VLOOKUP($S932+12,rate_basefnd,7)))
*$R932</f>
        <v>325.893282</v>
      </c>
      <c r="Z932" s="1">
        <f>(($D932*'fnd base rates'!H$107)
+($E932*'fnd base rates'!H$108)
+($F932*'fnd base rates'!H$109)
+($G932*'fnd base rates'!H$110)
+($H932*'fnd base rates'!H$111)
+($I932*'fnd base rates'!H$112)
+($J932*'fnd base rates'!H$113)
+($K932*'fnd base rates'!H$114)
+($M932*'fnd base rates'!H$116)
+($N932*'fnd base rates'!H$117)
+($O932*'fnd base rates'!H$118)
+($P932*VLOOKUP($S932+12,rate_basefnd,8)))</f>
        <v>852.91893400000004</v>
      </c>
      <c r="AA932" s="1">
        <f>(($D932*'fnd base rates'!I$107)
+($E932*'fnd base rates'!I$108)
+($F932*'fnd base rates'!I$109)
+($G932*'fnd base rates'!I$110)
+($H932*'fnd base rates'!I$111)
+($I932*'fnd base rates'!I$112)
+($J932*'fnd base rates'!I$113)
+($K932*'fnd base rates'!I$114)
+($M932*'fnd base rates'!I$116)
+($N932*'fnd base rates'!I$117)
+($O932*'fnd base rates'!I$118)
+($P932*VLOOKUP($S932+12,rate_basefnd,9)))
*$R932</f>
        <v>561.16</v>
      </c>
      <c r="AB932" s="1">
        <f>(($D932*'fnd base rates'!J$107)
+($E932*'fnd base rates'!J$108)
+($F932*'fnd base rates'!J$109)
+($G932*'fnd base rates'!J$110)
+($H932*'fnd base rates'!J$111)
+($I932*'fnd base rates'!J$112)
+($J932*'fnd base rates'!J$113)
+($K932*'fnd base rates'!J$114)
+($M932*'fnd base rates'!J$116)
+($N932*'fnd base rates'!J$117)
+($O932*'fnd base rates'!J$118)
+($P932*VLOOKUP($S932+12,rate_basefnd,10)))
*$R932</f>
        <v>1276.3899999999999</v>
      </c>
      <c r="AC932" s="1">
        <f>(($D932*'fnd base rates'!K$107)
+($E932*'fnd base rates'!K$108)
+($F932*'fnd base rates'!K$109)
+($G932*'fnd base rates'!K$110)
+($H932*'fnd base rates'!K$111)
+($I932*'fnd base rates'!K$112)
+($J932*'fnd base rates'!K$113)
+($K932*'fnd base rates'!K$114)
+($M932*'fnd base rates'!K$116)
+($N932*'fnd base rates'!K$117)
+($O932*'fnd base rates'!K$118)
+($P932*VLOOKUP($S932+12,rate_basefnd,11)))
*$R932</f>
        <v>1150.05988</v>
      </c>
      <c r="AD932" s="1">
        <f>(($D932*'fnd base rates'!L$107)
+($E932*'fnd base rates'!L$108)
+($F932*'fnd base rates'!L$109)
+($G932*'fnd base rates'!L$110)
+($H932*'fnd base rates'!L$111)
+($I932*'fnd base rates'!L$112)
+($J932*'fnd base rates'!L$113)
+($K932*'fnd base rates'!L$114)
+($M932*'fnd base rates'!L$116)
+($N932*'fnd base rates'!L$117)
+($O932*'fnd base rates'!L$118)
+($P932*VLOOKUP($S932+12,rate_basefnd,12)))</f>
        <v>1909.2866800000002</v>
      </c>
      <c r="AE932" s="1">
        <f>(($D932*'fnd base rates'!M$107)
+($E932*'fnd base rates'!M$108)
+($F932*'fnd base rates'!M$109)
+($G932*'fnd base rates'!M$110)
+($H932*'fnd base rates'!M$111)
+($I932*'fnd base rates'!M$112)
+($J932*'fnd base rates'!M$113)
+($K932*'fnd base rates'!M$114)
+($M932*'fnd base rates'!M$116)
+($N932*'fnd base rates'!M$117)
+($O932*'fnd base rates'!M$118)
+($P932*VLOOKUP($S932+12,rate_basefnd,13)))</f>
        <v>0</v>
      </c>
      <c r="AF932" s="4">
        <f t="shared" si="1071"/>
        <v>16929.976909999998</v>
      </c>
      <c r="AH932" s="269">
        <f t="shared" si="1072"/>
        <v>3502281191</v>
      </c>
      <c r="AI932" s="4" t="str">
        <f t="shared" si="1073"/>
        <v>3502</v>
      </c>
      <c r="AJ932" s="2" t="str">
        <f t="shared" si="1074"/>
        <v>281</v>
      </c>
      <c r="AK932" s="2" t="str">
        <f t="shared" si="1075"/>
        <v>191</v>
      </c>
      <c r="AL932" s="4">
        <f t="shared" si="1076"/>
        <v>1</v>
      </c>
      <c r="AM932" s="4">
        <f t="shared" si="1067"/>
        <v>1</v>
      </c>
      <c r="AN932" s="4">
        <f t="shared" si="1077"/>
        <v>16929.976909999998</v>
      </c>
      <c r="AO932" s="4">
        <f t="shared" si="1078"/>
        <v>16930</v>
      </c>
      <c r="AP932" s="4">
        <f t="shared" si="1068"/>
        <v>0</v>
      </c>
      <c r="AQ932" s="4">
        <v>16930</v>
      </c>
      <c r="AW932" s="4">
        <v>16930</v>
      </c>
      <c r="AX932" s="5">
        <f t="shared" si="1079"/>
        <v>0</v>
      </c>
      <c r="AY932" s="4">
        <v>16930</v>
      </c>
      <c r="AZ932" s="5"/>
      <c r="BB932" s="5">
        <f t="shared" ref="BB932" si="1105">BC932-BA932</f>
        <v>0</v>
      </c>
    </row>
    <row r="933" spans="1:54" s="4" customFormat="1">
      <c r="A933" s="269">
        <v>3502</v>
      </c>
      <c r="B933" s="2">
        <v>3502281281</v>
      </c>
      <c r="C933" s="9" t="s">
        <v>1086</v>
      </c>
      <c r="D933" s="14">
        <f>'fnd enro'!D933</f>
        <v>0</v>
      </c>
      <c r="E933" s="14">
        <f>'fnd enro'!E933</f>
        <v>0</v>
      </c>
      <c r="F933" s="14">
        <f>'fnd enro'!F933</f>
        <v>0</v>
      </c>
      <c r="G933" s="14">
        <f>'fnd enro'!G933</f>
        <v>0</v>
      </c>
      <c r="H933" s="14">
        <f>'fnd enro'!H933</f>
        <v>210</v>
      </c>
      <c r="I933" s="14">
        <f>'fnd enro'!I933</f>
        <v>240</v>
      </c>
      <c r="J933" s="14">
        <f>'fnd enro'!J933</f>
        <v>0</v>
      </c>
      <c r="K933" s="15">
        <f>'fnd enro'!K933</f>
        <v>17.37</v>
      </c>
      <c r="L933" s="14">
        <f>'fnd enro'!L933</f>
        <v>0</v>
      </c>
      <c r="M933" s="14">
        <f>'fnd enro'!M933</f>
        <v>0</v>
      </c>
      <c r="N933" s="14">
        <f>'fnd enro'!N933</f>
        <v>12</v>
      </c>
      <c r="O933" s="14">
        <f>'fnd enro'!O933</f>
        <v>19</v>
      </c>
      <c r="P933" s="14">
        <f>'fnd enro'!P933</f>
        <v>386</v>
      </c>
      <c r="Q933" s="14">
        <f>'fnd enro'!R933</f>
        <v>450</v>
      </c>
      <c r="R933" s="15">
        <f t="shared" si="1070"/>
        <v>1</v>
      </c>
      <c r="S933" s="14">
        <f>VALUE('fnd enro'!Q933)</f>
        <v>12</v>
      </c>
      <c r="T933" s="2"/>
      <c r="U933" s="1">
        <f>(($D933*'fnd base rates'!C$107)
+($E933*'fnd base rates'!C$108)
+($F933*'fnd base rates'!C$109)
+($G933*'fnd base rates'!C$110)
+($H933*'fnd base rates'!C$111)
+($I933*'fnd base rates'!C$112)
+($J933*'fnd base rates'!C$113)
+($K933*'fnd base rates'!C$114)
+($M933*'fnd base rates'!C$116)
+($N933*'fnd base rates'!C$117)
+($O933*'fnd base rates'!C$118)
+($P933*VLOOKUP($S933+12,rate_basefnd,3)))
*$R933</f>
        <v>278518.93570000003</v>
      </c>
      <c r="V933" s="1">
        <f>(($D933*'fnd base rates'!D$107)
+($E933*'fnd base rates'!D$108)
+($F933*'fnd base rates'!D$109)
+($G933*'fnd base rates'!D$110)
+($H933*'fnd base rates'!D$111)
+($I933*'fnd base rates'!D$112)
+($J933*'fnd base rates'!D$113)
+($K933*'fnd base rates'!D$114)
+($M933*'fnd base rates'!D$116)
+($N933*'fnd base rates'!D$117)
+($O933*'fnd base rates'!D$118)
+($P933*VLOOKUP($S933+12,rate_basefnd,4)))
*$R933</f>
        <v>510636.44000000006</v>
      </c>
      <c r="W933" s="1">
        <f>(($D933*'fnd base rates'!E$107)
+($E933*'fnd base rates'!E$108)
+($F933*'fnd base rates'!E$109)
+($G933*'fnd base rates'!E$110)
+($H933*'fnd base rates'!E$111)
+($I933*'fnd base rates'!E$112)
+($J933*'fnd base rates'!E$113)
+($K933*'fnd base rates'!E$114)
+($M933*'fnd base rates'!E$116)
+($N933*'fnd base rates'!E$117)
+($O933*'fnd base rates'!E$118)
+($P933*VLOOKUP($S933+12,rate_basefnd,5)))
*$R933</f>
        <v>3513957.0691999998</v>
      </c>
      <c r="X933" s="1">
        <f>(($D933*'fnd base rates'!F$107)
+($E933*'fnd base rates'!F$108)
+($F933*'fnd base rates'!F$109)
+($G933*'fnd base rates'!F$110)
+($H933*'fnd base rates'!F$111)
+($I933*'fnd base rates'!F$112)
+($J933*'fnd base rates'!F$113)
+($K933*'fnd base rates'!F$114)
+($M933*'fnd base rates'!F$116)
+($N933*'fnd base rates'!F$117)
+($O933*'fnd base rates'!F$118)
+($P933*VLOOKUP($S933+12,rate_basefnd,6)))
*$R933</f>
        <v>427436.20540000009</v>
      </c>
      <c r="Y933" s="1">
        <f>(($D933*'fnd base rates'!G$107)
+($E933*'fnd base rates'!G$108)
+($F933*'fnd base rates'!G$109)
+($G933*'fnd base rates'!G$110)
+($H933*'fnd base rates'!G$111)
+($I933*'fnd base rates'!G$112)
+($J933*'fnd base rates'!G$113)
+($K933*'fnd base rates'!G$114)
+($M933*'fnd base rates'!G$116)
+($N933*'fnd base rates'!G$117)
+($O933*'fnd base rates'!G$118)
+($P933*VLOOKUP($S933+12,rate_basefnd,7)))
*$R933</f>
        <v>152444.01689999999</v>
      </c>
      <c r="Z933" s="1">
        <f>(($D933*'fnd base rates'!H$107)
+($E933*'fnd base rates'!H$108)
+($F933*'fnd base rates'!H$109)
+($G933*'fnd base rates'!H$110)
+($H933*'fnd base rates'!H$111)
+($I933*'fnd base rates'!H$112)
+($J933*'fnd base rates'!H$113)
+($K933*'fnd base rates'!H$114)
+($M933*'fnd base rates'!H$116)
+($N933*'fnd base rates'!H$117)
+($O933*'fnd base rates'!H$118)
+($P933*VLOOKUP($S933+12,rate_basefnd,8)))</f>
        <v>324301.04029999999</v>
      </c>
      <c r="AA933" s="1">
        <f>(($D933*'fnd base rates'!I$107)
+($E933*'fnd base rates'!I$108)
+($F933*'fnd base rates'!I$109)
+($G933*'fnd base rates'!I$110)
+($H933*'fnd base rates'!I$111)
+($I933*'fnd base rates'!I$112)
+($J933*'fnd base rates'!I$113)
+($K933*'fnd base rates'!I$114)
+($M933*'fnd base rates'!I$116)
+($N933*'fnd base rates'!I$117)
+($O933*'fnd base rates'!I$118)
+($P933*VLOOKUP($S933+12,rate_basefnd,9)))
*$R933</f>
        <v>244333.56999999998</v>
      </c>
      <c r="AB933" s="1">
        <f>(($D933*'fnd base rates'!J$107)
+($E933*'fnd base rates'!J$108)
+($F933*'fnd base rates'!J$109)
+($G933*'fnd base rates'!J$110)
+($H933*'fnd base rates'!J$111)
+($I933*'fnd base rates'!J$112)
+($J933*'fnd base rates'!J$113)
+($K933*'fnd base rates'!J$114)
+($M933*'fnd base rates'!J$116)
+($N933*'fnd base rates'!J$117)
+($O933*'fnd base rates'!J$118)
+($P933*VLOOKUP($S933+12,rate_basefnd,10)))
*$R933</f>
        <v>521020.70999999996</v>
      </c>
      <c r="AC933" s="1">
        <f>(($D933*'fnd base rates'!K$107)
+($E933*'fnd base rates'!K$108)
+($F933*'fnd base rates'!K$109)
+($G933*'fnd base rates'!K$110)
+($H933*'fnd base rates'!K$111)
+($I933*'fnd base rates'!K$112)
+($J933*'fnd base rates'!K$113)
+($K933*'fnd base rates'!K$114)
+($M933*'fnd base rates'!K$116)
+($N933*'fnd base rates'!K$117)
+($O933*'fnd base rates'!K$118)
+($P933*VLOOKUP($S933+12,rate_basefnd,11)))
*$R933</f>
        <v>533789.64599999995</v>
      </c>
      <c r="AD933" s="1">
        <f>(($D933*'fnd base rates'!L$107)
+($E933*'fnd base rates'!L$108)
+($F933*'fnd base rates'!L$109)
+($G933*'fnd base rates'!L$110)
+($H933*'fnd base rates'!L$111)
+($I933*'fnd base rates'!L$112)
+($J933*'fnd base rates'!L$113)
+($K933*'fnd base rates'!L$114)
+($M933*'fnd base rates'!L$116)
+($N933*'fnd base rates'!L$117)
+($O933*'fnd base rates'!L$118)
+($P933*VLOOKUP($S933+12,rate_basefnd,12)))</f>
        <v>908841.90599999996</v>
      </c>
      <c r="AE933" s="1">
        <f>(($D933*'fnd base rates'!M$107)
+($E933*'fnd base rates'!M$108)
+($F933*'fnd base rates'!M$109)
+($G933*'fnd base rates'!M$110)
+($H933*'fnd base rates'!M$111)
+($I933*'fnd base rates'!M$112)
+($J933*'fnd base rates'!M$113)
+($K933*'fnd base rates'!M$114)
+($M933*'fnd base rates'!M$116)
+($N933*'fnd base rates'!M$117)
+($O933*'fnd base rates'!M$118)
+($P933*VLOOKUP($S933+12,rate_basefnd,13)))</f>
        <v>0</v>
      </c>
      <c r="AF933" s="4">
        <f t="shared" si="1071"/>
        <v>7415279.5395</v>
      </c>
      <c r="AH933" s="269">
        <f t="shared" si="1072"/>
        <v>3502281281</v>
      </c>
      <c r="AI933" s="4" t="str">
        <f t="shared" si="1073"/>
        <v>3502</v>
      </c>
      <c r="AJ933" s="2" t="str">
        <f t="shared" si="1074"/>
        <v>281</v>
      </c>
      <c r="AK933" s="2" t="str">
        <f t="shared" si="1075"/>
        <v>281</v>
      </c>
      <c r="AL933" s="4">
        <f t="shared" si="1076"/>
        <v>1</v>
      </c>
      <c r="AM933" s="4">
        <f t="shared" si="1067"/>
        <v>450</v>
      </c>
      <c r="AN933" s="4">
        <f t="shared" si="1077"/>
        <v>7415279.5395</v>
      </c>
      <c r="AO933" s="4">
        <f t="shared" si="1078"/>
        <v>16478</v>
      </c>
      <c r="AP933" s="4">
        <f t="shared" si="1068"/>
        <v>0</v>
      </c>
      <c r="AQ933" s="4">
        <v>16478</v>
      </c>
      <c r="AW933" s="4">
        <v>16478</v>
      </c>
      <c r="AX933" s="5">
        <f t="shared" si="1079"/>
        <v>0</v>
      </c>
      <c r="AY933" s="4">
        <v>16478</v>
      </c>
      <c r="AZ933" s="5"/>
      <c r="BB933" s="5">
        <f t="shared" ref="BB933" si="1106">BC933-BA933</f>
        <v>0</v>
      </c>
    </row>
    <row r="934" spans="1:54" s="4" customFormat="1">
      <c r="A934" s="269">
        <v>3503</v>
      </c>
      <c r="B934" s="2">
        <v>3503160031</v>
      </c>
      <c r="C934" s="9" t="s">
        <v>1117</v>
      </c>
      <c r="D934" s="14">
        <f>'fnd enro'!D934</f>
        <v>0</v>
      </c>
      <c r="E934" s="14">
        <f>'fnd enro'!E934</f>
        <v>0</v>
      </c>
      <c r="F934" s="14">
        <f>'fnd enro'!F934</f>
        <v>1</v>
      </c>
      <c r="G934" s="14">
        <f>'fnd enro'!G934</f>
        <v>4</v>
      </c>
      <c r="H934" s="14">
        <f>'fnd enro'!H934</f>
        <v>2</v>
      </c>
      <c r="I934" s="14">
        <f>'fnd enro'!I934</f>
        <v>0</v>
      </c>
      <c r="J934" s="14">
        <f>'fnd enro'!J934</f>
        <v>0</v>
      </c>
      <c r="K934" s="15">
        <f>'fnd enro'!K934</f>
        <v>0.2702</v>
      </c>
      <c r="L934" s="14">
        <f>'fnd enro'!L934</f>
        <v>0</v>
      </c>
      <c r="M934" s="14">
        <f>'fnd enro'!M934</f>
        <v>0</v>
      </c>
      <c r="N934" s="14">
        <f>'fnd enro'!N934</f>
        <v>0</v>
      </c>
      <c r="O934" s="14">
        <f>'fnd enro'!O934</f>
        <v>0</v>
      </c>
      <c r="P934" s="14">
        <f>'fnd enro'!P934</f>
        <v>3</v>
      </c>
      <c r="Q934" s="14">
        <f>'fnd enro'!R934</f>
        <v>7</v>
      </c>
      <c r="R934" s="15">
        <f t="shared" si="1070"/>
        <v>1</v>
      </c>
      <c r="S934" s="14">
        <f>VALUE('fnd enro'!Q934)</f>
        <v>5</v>
      </c>
      <c r="T934" s="2"/>
      <c r="U934" s="1">
        <f>(($D934*'fnd base rates'!C$107)
+($E934*'fnd base rates'!C$108)
+($F934*'fnd base rates'!C$109)
+($G934*'fnd base rates'!C$110)
+($H934*'fnd base rates'!C$111)
+($I934*'fnd base rates'!C$112)
+($J934*'fnd base rates'!C$113)
+($K934*'fnd base rates'!C$114)
+($M934*'fnd base rates'!C$116)
+($N934*'fnd base rates'!C$117)
+($O934*'fnd base rates'!C$118)
+($P934*VLOOKUP($S934+12,rate_basefnd,3)))
*$R934</f>
        <v>3934.8394220000005</v>
      </c>
      <c r="V934" s="1">
        <f>(($D934*'fnd base rates'!D$107)
+($E934*'fnd base rates'!D$108)
+($F934*'fnd base rates'!D$109)
+($G934*'fnd base rates'!D$110)
+($H934*'fnd base rates'!D$111)
+($I934*'fnd base rates'!D$112)
+($J934*'fnd base rates'!D$113)
+($K934*'fnd base rates'!D$114)
+($M934*'fnd base rates'!D$116)
+($N934*'fnd base rates'!D$117)
+($O934*'fnd base rates'!D$118)
+($P934*VLOOKUP($S934+12,rate_basefnd,4)))
*$R934</f>
        <v>6206.5400000000009</v>
      </c>
      <c r="W934" s="1">
        <f>(($D934*'fnd base rates'!E$107)
+($E934*'fnd base rates'!E$108)
+($F934*'fnd base rates'!E$109)
+($G934*'fnd base rates'!E$110)
+($H934*'fnd base rates'!E$111)
+($I934*'fnd base rates'!E$112)
+($J934*'fnd base rates'!E$113)
+($K934*'fnd base rates'!E$114)
+($M934*'fnd base rates'!E$116)
+($N934*'fnd base rates'!E$117)
+($O934*'fnd base rates'!E$118)
+($P934*VLOOKUP($S934+12,rate_basefnd,5)))
*$R934</f>
        <v>34628.492632000001</v>
      </c>
      <c r="X934" s="1">
        <f>(($D934*'fnd base rates'!F$107)
+($E934*'fnd base rates'!F$108)
+($F934*'fnd base rates'!F$109)
+($G934*'fnd base rates'!F$110)
+($H934*'fnd base rates'!F$111)
+($I934*'fnd base rates'!F$112)
+($J934*'fnd base rates'!F$113)
+($K934*'fnd base rates'!F$114)
+($M934*'fnd base rates'!F$116)
+($N934*'fnd base rates'!F$117)
+($O934*'fnd base rates'!F$118)
+($P934*VLOOKUP($S934+12,rate_basefnd,6)))
*$R934</f>
        <v>8227.9848840000013</v>
      </c>
      <c r="Y934" s="1">
        <f>(($D934*'fnd base rates'!G$107)
+($E934*'fnd base rates'!G$108)
+($F934*'fnd base rates'!G$109)
+($G934*'fnd base rates'!G$110)
+($H934*'fnd base rates'!G$111)
+($I934*'fnd base rates'!G$112)
+($J934*'fnd base rates'!G$113)
+($K934*'fnd base rates'!G$114)
+($M934*'fnd base rates'!G$116)
+($N934*'fnd base rates'!G$117)
+($O934*'fnd base rates'!G$118)
+($P934*VLOOKUP($S934+12,rate_basefnd,7)))
*$R934</f>
        <v>1523.9029740000001</v>
      </c>
      <c r="Z934" s="1">
        <f>(($D934*'fnd base rates'!H$107)
+($E934*'fnd base rates'!H$108)
+($F934*'fnd base rates'!H$109)
+($G934*'fnd base rates'!H$110)
+($H934*'fnd base rates'!H$111)
+($I934*'fnd base rates'!H$112)
+($J934*'fnd base rates'!H$113)
+($K934*'fnd base rates'!H$114)
+($M934*'fnd base rates'!H$116)
+($N934*'fnd base rates'!H$117)
+($O934*'fnd base rates'!H$118)
+($P934*VLOOKUP($S934+12,rate_basefnd,8)))</f>
        <v>3725.8425380000003</v>
      </c>
      <c r="AA934" s="1">
        <f>(($D934*'fnd base rates'!I$107)
+($E934*'fnd base rates'!I$108)
+($F934*'fnd base rates'!I$109)
+($G934*'fnd base rates'!I$110)
+($H934*'fnd base rates'!I$111)
+($I934*'fnd base rates'!I$112)
+($J934*'fnd base rates'!I$113)
+($K934*'fnd base rates'!I$114)
+($M934*'fnd base rates'!I$116)
+($N934*'fnd base rates'!I$117)
+($O934*'fnd base rates'!I$118)
+($P934*VLOOKUP($S934+12,rate_basefnd,9)))
*$R934</f>
        <v>2593.52</v>
      </c>
      <c r="AB934" s="1">
        <f>(($D934*'fnd base rates'!J$107)
+($E934*'fnd base rates'!J$108)
+($F934*'fnd base rates'!J$109)
+($G934*'fnd base rates'!J$110)
+($H934*'fnd base rates'!J$111)
+($I934*'fnd base rates'!J$112)
+($J934*'fnd base rates'!J$113)
+($K934*'fnd base rates'!J$114)
+($M934*'fnd base rates'!J$116)
+($N934*'fnd base rates'!J$117)
+($O934*'fnd base rates'!J$118)
+($P934*VLOOKUP($S934+12,rate_basefnd,10)))
*$R934</f>
        <v>2956.44</v>
      </c>
      <c r="AC934" s="1">
        <f>(($D934*'fnd base rates'!K$107)
+($E934*'fnd base rates'!K$108)
+($F934*'fnd base rates'!K$109)
+($G934*'fnd base rates'!K$110)
+($H934*'fnd base rates'!K$111)
+($I934*'fnd base rates'!K$112)
+($J934*'fnd base rates'!K$113)
+($K934*'fnd base rates'!K$114)
+($M934*'fnd base rates'!K$116)
+($N934*'fnd base rates'!K$117)
+($O934*'fnd base rates'!K$118)
+($P934*VLOOKUP($S934+12,rate_basefnd,11)))
*$R934</f>
        <v>7865.3691600000002</v>
      </c>
      <c r="AD934" s="1">
        <f>(($D934*'fnd base rates'!L$107)
+($E934*'fnd base rates'!L$108)
+($F934*'fnd base rates'!L$109)
+($G934*'fnd base rates'!L$110)
+($H934*'fnd base rates'!L$111)
+($I934*'fnd base rates'!L$112)
+($J934*'fnd base rates'!L$113)
+($K934*'fnd base rates'!L$114)
+($M934*'fnd base rates'!L$116)
+($N934*'fnd base rates'!L$117)
+($O934*'fnd base rates'!L$118)
+($P934*VLOOKUP($S934+12,rate_basefnd,12)))</f>
        <v>11599.496760000002</v>
      </c>
      <c r="AE934" s="1">
        <f>(($D934*'fnd base rates'!M$107)
+($E934*'fnd base rates'!M$108)
+($F934*'fnd base rates'!M$109)
+($G934*'fnd base rates'!M$110)
+($H934*'fnd base rates'!M$111)
+($I934*'fnd base rates'!M$112)
+($J934*'fnd base rates'!M$113)
+($K934*'fnd base rates'!M$114)
+($M934*'fnd base rates'!M$116)
+($N934*'fnd base rates'!M$117)
+($O934*'fnd base rates'!M$118)
+($P934*VLOOKUP($S934+12,rate_basefnd,13)))</f>
        <v>0</v>
      </c>
      <c r="AF934" s="4">
        <f t="shared" si="1071"/>
        <v>83262.428370000009</v>
      </c>
      <c r="AH934" s="269">
        <f t="shared" si="1072"/>
        <v>3503160031</v>
      </c>
      <c r="AI934" s="4" t="str">
        <f t="shared" si="1073"/>
        <v>3503</v>
      </c>
      <c r="AJ934" s="2" t="str">
        <f t="shared" si="1074"/>
        <v>160</v>
      </c>
      <c r="AK934" s="2" t="str">
        <f t="shared" si="1075"/>
        <v>031</v>
      </c>
      <c r="AL934" s="4">
        <f t="shared" si="1076"/>
        <v>1</v>
      </c>
      <c r="AM934" s="4">
        <f t="shared" si="1067"/>
        <v>7</v>
      </c>
      <c r="AN934" s="4">
        <f t="shared" si="1077"/>
        <v>83262.428370000009</v>
      </c>
      <c r="AO934" s="4">
        <f t="shared" si="1078"/>
        <v>11895</v>
      </c>
      <c r="AP934" s="4">
        <f t="shared" si="1068"/>
        <v>0</v>
      </c>
      <c r="AQ934" s="4">
        <v>11895</v>
      </c>
      <c r="AW934" s="4">
        <v>11895</v>
      </c>
      <c r="AX934" s="5">
        <f t="shared" si="1079"/>
        <v>0</v>
      </c>
      <c r="AY934" s="4">
        <v>11895</v>
      </c>
      <c r="AZ934" s="5"/>
      <c r="BB934" s="5">
        <f t="shared" ref="BB934" si="1107">BC934-BA934</f>
        <v>0</v>
      </c>
    </row>
    <row r="935" spans="1:54" s="4" customFormat="1">
      <c r="A935" s="269">
        <v>3503</v>
      </c>
      <c r="B935" s="2">
        <v>3503160056</v>
      </c>
      <c r="C935" s="9" t="s">
        <v>1117</v>
      </c>
      <c r="D935" s="14">
        <f>'fnd enro'!D935</f>
        <v>0</v>
      </c>
      <c r="E935" s="14">
        <f>'fnd enro'!E935</f>
        <v>0</v>
      </c>
      <c r="F935" s="14">
        <f>'fnd enro'!F935</f>
        <v>0</v>
      </c>
      <c r="G935" s="14">
        <f>'fnd enro'!G935</f>
        <v>6</v>
      </c>
      <c r="H935" s="14">
        <f>'fnd enro'!H935</f>
        <v>2</v>
      </c>
      <c r="I935" s="14">
        <f>'fnd enro'!I935</f>
        <v>1</v>
      </c>
      <c r="J935" s="14">
        <f>'fnd enro'!J935</f>
        <v>0</v>
      </c>
      <c r="K935" s="15">
        <f>'fnd enro'!K935</f>
        <v>0.34739999999999999</v>
      </c>
      <c r="L935" s="14">
        <f>'fnd enro'!L935</f>
        <v>0</v>
      </c>
      <c r="M935" s="14">
        <f>'fnd enro'!M935</f>
        <v>1</v>
      </c>
      <c r="N935" s="14">
        <f>'fnd enro'!N935</f>
        <v>0</v>
      </c>
      <c r="O935" s="14">
        <f>'fnd enro'!O935</f>
        <v>0</v>
      </c>
      <c r="P935" s="14">
        <f>'fnd enro'!P935</f>
        <v>6</v>
      </c>
      <c r="Q935" s="14">
        <f>'fnd enro'!R935</f>
        <v>9</v>
      </c>
      <c r="R935" s="15">
        <f t="shared" si="1070"/>
        <v>1</v>
      </c>
      <c r="S935" s="14">
        <f>VALUE('fnd enro'!Q935)</f>
        <v>4</v>
      </c>
      <c r="T935" s="2"/>
      <c r="U935" s="1">
        <f>(($D935*'fnd base rates'!C$107)
+($E935*'fnd base rates'!C$108)
+($F935*'fnd base rates'!C$109)
+($G935*'fnd base rates'!C$110)
+($H935*'fnd base rates'!C$111)
+($I935*'fnd base rates'!C$112)
+($J935*'fnd base rates'!C$113)
+($K935*'fnd base rates'!C$114)
+($M935*'fnd base rates'!C$116)
+($N935*'fnd base rates'!C$117)
+($O935*'fnd base rates'!C$118)
+($P935*VLOOKUP($S935+12,rate_basefnd,3)))
*$R935</f>
        <v>5279.6521140000004</v>
      </c>
      <c r="V935" s="1">
        <f>(($D935*'fnd base rates'!D$107)
+($E935*'fnd base rates'!D$108)
+($F935*'fnd base rates'!D$109)
+($G935*'fnd base rates'!D$110)
+($H935*'fnd base rates'!D$111)
+($I935*'fnd base rates'!D$112)
+($J935*'fnd base rates'!D$113)
+($K935*'fnd base rates'!D$114)
+($M935*'fnd base rates'!D$116)
+($N935*'fnd base rates'!D$117)
+($O935*'fnd base rates'!D$118)
+($P935*VLOOKUP($S935+12,rate_basefnd,4)))
*$R935</f>
        <v>8722.58</v>
      </c>
      <c r="W935" s="1">
        <f>(($D935*'fnd base rates'!E$107)
+($E935*'fnd base rates'!E$108)
+($F935*'fnd base rates'!E$109)
+($G935*'fnd base rates'!E$110)
+($H935*'fnd base rates'!E$111)
+($I935*'fnd base rates'!E$112)
+($J935*'fnd base rates'!E$113)
+($K935*'fnd base rates'!E$114)
+($M935*'fnd base rates'!E$116)
+($N935*'fnd base rates'!E$117)
+($O935*'fnd base rates'!E$118)
+($P935*VLOOKUP($S935+12,rate_basefnd,5)))
*$R935</f>
        <v>52556.313383999994</v>
      </c>
      <c r="X935" s="1">
        <f>(($D935*'fnd base rates'!F$107)
+($E935*'fnd base rates'!F$108)
+($F935*'fnd base rates'!F$109)
+($G935*'fnd base rates'!F$110)
+($H935*'fnd base rates'!F$111)
+($I935*'fnd base rates'!F$112)
+($J935*'fnd base rates'!F$113)
+($K935*'fnd base rates'!F$114)
+($M935*'fnd base rates'!F$116)
+($N935*'fnd base rates'!F$117)
+($O935*'fnd base rates'!F$118)
+($P935*VLOOKUP($S935+12,rate_basefnd,6)))
*$R935</f>
        <v>10539.337707999999</v>
      </c>
      <c r="Y935" s="1">
        <f>(($D935*'fnd base rates'!G$107)
+($E935*'fnd base rates'!G$108)
+($F935*'fnd base rates'!G$109)
+($G935*'fnd base rates'!G$110)
+($H935*'fnd base rates'!G$111)
+($I935*'fnd base rates'!G$112)
+($J935*'fnd base rates'!G$113)
+($K935*'fnd base rates'!G$114)
+($M935*'fnd base rates'!G$116)
+($N935*'fnd base rates'!G$117)
+($O935*'fnd base rates'!G$118)
+($P935*VLOOKUP($S935+12,rate_basefnd,7)))
*$R935</f>
        <v>2278.2395380000003</v>
      </c>
      <c r="Z935" s="1">
        <f>(($D935*'fnd base rates'!H$107)
+($E935*'fnd base rates'!H$108)
+($F935*'fnd base rates'!H$109)
+($G935*'fnd base rates'!H$110)
+($H935*'fnd base rates'!H$111)
+($I935*'fnd base rates'!H$112)
+($J935*'fnd base rates'!H$113)
+($K935*'fnd base rates'!H$114)
+($M935*'fnd base rates'!H$116)
+($N935*'fnd base rates'!H$117)
+($O935*'fnd base rates'!H$118)
+($P935*VLOOKUP($S935+12,rate_basefnd,8)))</f>
        <v>5262.5004059999992</v>
      </c>
      <c r="AA935" s="1">
        <f>(($D935*'fnd base rates'!I$107)
+($E935*'fnd base rates'!I$108)
+($F935*'fnd base rates'!I$109)
+($G935*'fnd base rates'!I$110)
+($H935*'fnd base rates'!I$111)
+($I935*'fnd base rates'!I$112)
+($J935*'fnd base rates'!I$113)
+($K935*'fnd base rates'!I$114)
+($M935*'fnd base rates'!I$116)
+($N935*'fnd base rates'!I$117)
+($O935*'fnd base rates'!I$118)
+($P935*VLOOKUP($S935+12,rate_basefnd,9)))
*$R935</f>
        <v>3721.44</v>
      </c>
      <c r="AB935" s="1">
        <f>(($D935*'fnd base rates'!J$107)
+($E935*'fnd base rates'!J$108)
+($F935*'fnd base rates'!J$109)
+($G935*'fnd base rates'!J$110)
+($H935*'fnd base rates'!J$111)
+($I935*'fnd base rates'!J$112)
+($J935*'fnd base rates'!J$113)
+($K935*'fnd base rates'!J$114)
+($M935*'fnd base rates'!J$116)
+($N935*'fnd base rates'!J$117)
+($O935*'fnd base rates'!J$118)
+($P935*VLOOKUP($S935+12,rate_basefnd,10)))
*$R935</f>
        <v>5420.03</v>
      </c>
      <c r="AC935" s="1">
        <f>(($D935*'fnd base rates'!K$107)
+($E935*'fnd base rates'!K$108)
+($F935*'fnd base rates'!K$109)
+($G935*'fnd base rates'!K$110)
+($H935*'fnd base rates'!K$111)
+($I935*'fnd base rates'!K$112)
+($J935*'fnd base rates'!K$113)
+($K935*'fnd base rates'!K$114)
+($M935*'fnd base rates'!K$116)
+($N935*'fnd base rates'!K$117)
+($O935*'fnd base rates'!K$118)
+($P935*VLOOKUP($S935+12,rate_basefnd,11)))
*$R935</f>
        <v>10419.088919999998</v>
      </c>
      <c r="AD935" s="1">
        <f>(($D935*'fnd base rates'!L$107)
+($E935*'fnd base rates'!L$108)
+($F935*'fnd base rates'!L$109)
+($G935*'fnd base rates'!L$110)
+($H935*'fnd base rates'!L$111)
+($I935*'fnd base rates'!L$112)
+($J935*'fnd base rates'!L$113)
+($K935*'fnd base rates'!L$114)
+($M935*'fnd base rates'!L$116)
+($N935*'fnd base rates'!L$117)
+($O935*'fnd base rates'!L$118)
+($P935*VLOOKUP($S935+12,rate_basefnd,12)))</f>
        <v>15970.23012</v>
      </c>
      <c r="AE935" s="1">
        <f>(($D935*'fnd base rates'!M$107)
+($E935*'fnd base rates'!M$108)
+($F935*'fnd base rates'!M$109)
+($G935*'fnd base rates'!M$110)
+($H935*'fnd base rates'!M$111)
+($I935*'fnd base rates'!M$112)
+($J935*'fnd base rates'!M$113)
+($K935*'fnd base rates'!M$114)
+($M935*'fnd base rates'!M$116)
+($N935*'fnd base rates'!M$117)
+($O935*'fnd base rates'!M$118)
+($P935*VLOOKUP($S935+12,rate_basefnd,13)))</f>
        <v>0</v>
      </c>
      <c r="AF935" s="4">
        <f t="shared" si="1071"/>
        <v>120169.41219</v>
      </c>
      <c r="AH935" s="269">
        <f t="shared" si="1072"/>
        <v>3503160056</v>
      </c>
      <c r="AI935" s="4" t="str">
        <f t="shared" si="1073"/>
        <v>3503</v>
      </c>
      <c r="AJ935" s="2" t="str">
        <f t="shared" si="1074"/>
        <v>160</v>
      </c>
      <c r="AK935" s="2" t="str">
        <f t="shared" si="1075"/>
        <v>056</v>
      </c>
      <c r="AL935" s="4">
        <f t="shared" si="1076"/>
        <v>1</v>
      </c>
      <c r="AM935" s="4">
        <f t="shared" si="1067"/>
        <v>9</v>
      </c>
      <c r="AN935" s="4">
        <f t="shared" si="1077"/>
        <v>120169.41219</v>
      </c>
      <c r="AO935" s="4">
        <f t="shared" si="1078"/>
        <v>13352</v>
      </c>
      <c r="AP935" s="4">
        <f t="shared" si="1068"/>
        <v>0</v>
      </c>
      <c r="AQ935" s="4">
        <v>13352</v>
      </c>
      <c r="AW935" s="4">
        <v>13352</v>
      </c>
      <c r="AX935" s="5">
        <f t="shared" si="1079"/>
        <v>0</v>
      </c>
      <c r="AY935" s="4">
        <v>13352</v>
      </c>
      <c r="AZ935" s="5"/>
      <c r="BB935" s="5">
        <f t="shared" ref="BB935" si="1108">BC935-BA935</f>
        <v>0</v>
      </c>
    </row>
    <row r="936" spans="1:54" s="4" customFormat="1">
      <c r="A936" s="269">
        <v>3503</v>
      </c>
      <c r="B936" s="2">
        <v>3503160079</v>
      </c>
      <c r="C936" s="9" t="s">
        <v>1117</v>
      </c>
      <c r="D936" s="14">
        <f>'fnd enro'!D936</f>
        <v>0</v>
      </c>
      <c r="E936" s="14">
        <f>'fnd enro'!E936</f>
        <v>0</v>
      </c>
      <c r="F936" s="14">
        <f>'fnd enro'!F936</f>
        <v>6</v>
      </c>
      <c r="G936" s="14">
        <f>'fnd enro'!G936</f>
        <v>34</v>
      </c>
      <c r="H936" s="14">
        <f>'fnd enro'!H936</f>
        <v>20</v>
      </c>
      <c r="I936" s="14">
        <f>'fnd enro'!I936</f>
        <v>6</v>
      </c>
      <c r="J936" s="14">
        <f>'fnd enro'!J936</f>
        <v>0</v>
      </c>
      <c r="K936" s="15">
        <f>'fnd enro'!K936</f>
        <v>2.5476000000000001</v>
      </c>
      <c r="L936" s="14">
        <f>'fnd enro'!L936</f>
        <v>0</v>
      </c>
      <c r="M936" s="14">
        <f>'fnd enro'!M936</f>
        <v>5</v>
      </c>
      <c r="N936" s="14">
        <f>'fnd enro'!N936</f>
        <v>0</v>
      </c>
      <c r="O936" s="14">
        <f>'fnd enro'!O936</f>
        <v>0</v>
      </c>
      <c r="P936" s="14">
        <f>'fnd enro'!P936</f>
        <v>30</v>
      </c>
      <c r="Q936" s="14">
        <f>'fnd enro'!R936</f>
        <v>66</v>
      </c>
      <c r="R936" s="15">
        <f t="shared" si="1070"/>
        <v>1</v>
      </c>
      <c r="S936" s="14">
        <f>VALUE('fnd enro'!Q936)</f>
        <v>7</v>
      </c>
      <c r="T936" s="2"/>
      <c r="U936" s="1">
        <f>(($D936*'fnd base rates'!C$107)
+($E936*'fnd base rates'!C$108)
+($F936*'fnd base rates'!C$109)
+($G936*'fnd base rates'!C$110)
+($H936*'fnd base rates'!C$111)
+($I936*'fnd base rates'!C$112)
+($J936*'fnd base rates'!C$113)
+($K936*'fnd base rates'!C$114)
+($M936*'fnd base rates'!C$116)
+($N936*'fnd base rates'!C$117)
+($O936*'fnd base rates'!C$118)
+($P936*VLOOKUP($S936+12,rate_basefnd,3)))
*$R936</f>
        <v>37971.448836000003</v>
      </c>
      <c r="V936" s="1">
        <f>(($D936*'fnd base rates'!D$107)
+($E936*'fnd base rates'!D$108)
+($F936*'fnd base rates'!D$109)
+($G936*'fnd base rates'!D$110)
+($H936*'fnd base rates'!D$111)
+($I936*'fnd base rates'!D$112)
+($J936*'fnd base rates'!D$113)
+($K936*'fnd base rates'!D$114)
+($M936*'fnd base rates'!D$116)
+($N936*'fnd base rates'!D$117)
+($O936*'fnd base rates'!D$118)
+($P936*VLOOKUP($S936+12,rate_basefnd,4)))
*$R936</f>
        <v>61136.98</v>
      </c>
      <c r="W936" s="1">
        <f>(($D936*'fnd base rates'!E$107)
+($E936*'fnd base rates'!E$108)
+($F936*'fnd base rates'!E$109)
+($G936*'fnd base rates'!E$110)
+($H936*'fnd base rates'!E$111)
+($I936*'fnd base rates'!E$112)
+($J936*'fnd base rates'!E$113)
+($K936*'fnd base rates'!E$114)
+($M936*'fnd base rates'!E$116)
+($N936*'fnd base rates'!E$117)
+($O936*'fnd base rates'!E$118)
+($P936*VLOOKUP($S936+12,rate_basefnd,5)))
*$R936</f>
        <v>355320.67481600004</v>
      </c>
      <c r="X936" s="1">
        <f>(($D936*'fnd base rates'!F$107)
+($E936*'fnd base rates'!F$108)
+($F936*'fnd base rates'!F$109)
+($G936*'fnd base rates'!F$110)
+($H936*'fnd base rates'!F$111)
+($I936*'fnd base rates'!F$112)
+($J936*'fnd base rates'!F$113)
+($K936*'fnd base rates'!F$114)
+($M936*'fnd base rates'!F$116)
+($N936*'fnd base rates'!F$117)
+($O936*'fnd base rates'!F$118)
+($P936*VLOOKUP($S936+12,rate_basefnd,6)))
*$R936</f>
        <v>76011.803192000007</v>
      </c>
      <c r="Y936" s="1">
        <f>(($D936*'fnd base rates'!G$107)
+($E936*'fnd base rates'!G$108)
+($F936*'fnd base rates'!G$109)
+($G936*'fnd base rates'!G$110)
+($H936*'fnd base rates'!G$111)
+($I936*'fnd base rates'!G$112)
+($J936*'fnd base rates'!G$113)
+($K936*'fnd base rates'!G$114)
+($M936*'fnd base rates'!G$116)
+($N936*'fnd base rates'!G$117)
+($O936*'fnd base rates'!G$118)
+($P936*VLOOKUP($S936+12,rate_basefnd,7)))
*$R936</f>
        <v>15497.426612000003</v>
      </c>
      <c r="Z936" s="1">
        <f>(($D936*'fnd base rates'!H$107)
+($E936*'fnd base rates'!H$108)
+($F936*'fnd base rates'!H$109)
+($G936*'fnd base rates'!H$110)
+($H936*'fnd base rates'!H$111)
+($I936*'fnd base rates'!H$112)
+($J936*'fnd base rates'!H$113)
+($K936*'fnd base rates'!H$114)
+($M936*'fnd base rates'!H$116)
+($N936*'fnd base rates'!H$117)
+($O936*'fnd base rates'!H$118)
+($P936*VLOOKUP($S936+12,rate_basefnd,8)))</f>
        <v>37715.259644000005</v>
      </c>
      <c r="AA936" s="1">
        <f>(($D936*'fnd base rates'!I$107)
+($E936*'fnd base rates'!I$108)
+($F936*'fnd base rates'!I$109)
+($G936*'fnd base rates'!I$110)
+($H936*'fnd base rates'!I$111)
+($I936*'fnd base rates'!I$112)
+($J936*'fnd base rates'!I$113)
+($K936*'fnd base rates'!I$114)
+($M936*'fnd base rates'!I$116)
+($N936*'fnd base rates'!I$117)
+($O936*'fnd base rates'!I$118)
+($P936*VLOOKUP($S936+12,rate_basefnd,9)))
*$R936</f>
        <v>26299.54</v>
      </c>
      <c r="AB936" s="1">
        <f>(($D936*'fnd base rates'!J$107)
+($E936*'fnd base rates'!J$108)
+($F936*'fnd base rates'!J$109)
+($G936*'fnd base rates'!J$110)
+($H936*'fnd base rates'!J$111)
+($I936*'fnd base rates'!J$112)
+($J936*'fnd base rates'!J$113)
+($K936*'fnd base rates'!J$114)
+($M936*'fnd base rates'!J$116)
+($N936*'fnd base rates'!J$117)
+($O936*'fnd base rates'!J$118)
+($P936*VLOOKUP($S936+12,rate_basefnd,10)))
*$R936</f>
        <v>34374.339999999997</v>
      </c>
      <c r="AC936" s="1">
        <f>(($D936*'fnd base rates'!K$107)
+($E936*'fnd base rates'!K$108)
+($F936*'fnd base rates'!K$109)
+($G936*'fnd base rates'!K$110)
+($H936*'fnd base rates'!K$111)
+($I936*'fnd base rates'!K$112)
+($J936*'fnd base rates'!K$113)
+($K936*'fnd base rates'!K$114)
+($M936*'fnd base rates'!K$116)
+($N936*'fnd base rates'!K$117)
+($O936*'fnd base rates'!K$118)
+($P936*VLOOKUP($S936+12,rate_basefnd,11)))
*$R936</f>
        <v>76069.202080000003</v>
      </c>
      <c r="AD936" s="1">
        <f>(($D936*'fnd base rates'!L$107)
+($E936*'fnd base rates'!L$108)
+($F936*'fnd base rates'!L$109)
+($G936*'fnd base rates'!L$110)
+($H936*'fnd base rates'!L$111)
+($I936*'fnd base rates'!L$112)
+($J936*'fnd base rates'!L$113)
+($K936*'fnd base rates'!L$114)
+($M936*'fnd base rates'!L$116)
+($N936*'fnd base rates'!L$117)
+($O936*'fnd base rates'!L$118)
+($P936*VLOOKUP($S936+12,rate_basefnd,12)))</f>
        <v>113107.73088</v>
      </c>
      <c r="AE936" s="1">
        <f>(($D936*'fnd base rates'!M$107)
+($E936*'fnd base rates'!M$108)
+($F936*'fnd base rates'!M$109)
+($G936*'fnd base rates'!M$110)
+($H936*'fnd base rates'!M$111)
+($I936*'fnd base rates'!M$112)
+($J936*'fnd base rates'!M$113)
+($K936*'fnd base rates'!M$114)
+($M936*'fnd base rates'!M$116)
+($N936*'fnd base rates'!M$117)
+($O936*'fnd base rates'!M$118)
+($P936*VLOOKUP($S936+12,rate_basefnd,13)))</f>
        <v>0</v>
      </c>
      <c r="AF936" s="4">
        <f t="shared" si="1071"/>
        <v>833504.40606000007</v>
      </c>
      <c r="AH936" s="269">
        <f t="shared" si="1072"/>
        <v>3503160079</v>
      </c>
      <c r="AI936" s="4" t="str">
        <f t="shared" si="1073"/>
        <v>3503</v>
      </c>
      <c r="AJ936" s="2" t="str">
        <f t="shared" si="1074"/>
        <v>160</v>
      </c>
      <c r="AK936" s="2" t="str">
        <f t="shared" si="1075"/>
        <v>079</v>
      </c>
      <c r="AL936" s="4">
        <f t="shared" si="1076"/>
        <v>1</v>
      </c>
      <c r="AM936" s="4">
        <f t="shared" si="1067"/>
        <v>66</v>
      </c>
      <c r="AN936" s="4">
        <f t="shared" si="1077"/>
        <v>833504.40606000007</v>
      </c>
      <c r="AO936" s="4">
        <f t="shared" si="1078"/>
        <v>12629</v>
      </c>
      <c r="AP936" s="4">
        <f t="shared" si="1068"/>
        <v>0</v>
      </c>
      <c r="AQ936" s="4">
        <v>12629</v>
      </c>
      <c r="AW936" s="4">
        <v>12629</v>
      </c>
      <c r="AX936" s="5">
        <f t="shared" si="1079"/>
        <v>0</v>
      </c>
      <c r="AY936" s="4">
        <v>12629</v>
      </c>
      <c r="AZ936" s="5"/>
      <c r="BB936" s="5">
        <f t="shared" ref="BB936" si="1109">BC936-BA936</f>
        <v>0</v>
      </c>
    </row>
    <row r="937" spans="1:54" s="4" customFormat="1">
      <c r="A937" s="269">
        <v>3503</v>
      </c>
      <c r="B937" s="2">
        <v>3503160128</v>
      </c>
      <c r="C937" s="9" t="s">
        <v>1117</v>
      </c>
      <c r="D937" s="14">
        <f>'fnd enro'!D937</f>
        <v>0</v>
      </c>
      <c r="E937" s="14">
        <f>'fnd enro'!E937</f>
        <v>0</v>
      </c>
      <c r="F937" s="14">
        <f>'fnd enro'!F937</f>
        <v>0</v>
      </c>
      <c r="G937" s="14">
        <f>'fnd enro'!G937</f>
        <v>0</v>
      </c>
      <c r="H937" s="14">
        <f>'fnd enro'!H937</f>
        <v>0</v>
      </c>
      <c r="I937" s="14">
        <f>'fnd enro'!I937</f>
        <v>1</v>
      </c>
      <c r="J937" s="14">
        <f>'fnd enro'!J937</f>
        <v>0</v>
      </c>
      <c r="K937" s="15">
        <f>'fnd enro'!K937</f>
        <v>3.8600000000000002E-2</v>
      </c>
      <c r="L937" s="14">
        <f>'fnd enro'!L937</f>
        <v>0</v>
      </c>
      <c r="M937" s="14">
        <f>'fnd enro'!M937</f>
        <v>0</v>
      </c>
      <c r="N937" s="14">
        <f>'fnd enro'!N937</f>
        <v>0</v>
      </c>
      <c r="O937" s="14">
        <f>'fnd enro'!O937</f>
        <v>0</v>
      </c>
      <c r="P937" s="14">
        <f>'fnd enro'!P937</f>
        <v>1</v>
      </c>
      <c r="Q937" s="14">
        <f>'fnd enro'!R937</f>
        <v>1</v>
      </c>
      <c r="R937" s="15">
        <f t="shared" si="1070"/>
        <v>1</v>
      </c>
      <c r="S937" s="14">
        <f>VALUE('fnd enro'!Q937)</f>
        <v>10</v>
      </c>
      <c r="T937" s="2"/>
      <c r="U937" s="1">
        <f>(($D937*'fnd base rates'!C$107)
+($E937*'fnd base rates'!C$108)
+($F937*'fnd base rates'!C$109)
+($G937*'fnd base rates'!C$110)
+($H937*'fnd base rates'!C$111)
+($I937*'fnd base rates'!C$112)
+($J937*'fnd base rates'!C$113)
+($K937*'fnd base rates'!C$114)
+($M937*'fnd base rates'!C$116)
+($N937*'fnd base rates'!C$117)
+($O937*'fnd base rates'!C$118)
+($P937*VLOOKUP($S937+12,rate_basefnd,3)))
*$R937</f>
        <v>615.77134599999999</v>
      </c>
      <c r="V937" s="1">
        <f>(($D937*'fnd base rates'!D$107)
+($E937*'fnd base rates'!D$108)
+($F937*'fnd base rates'!D$109)
+($G937*'fnd base rates'!D$110)
+($H937*'fnd base rates'!D$111)
+($I937*'fnd base rates'!D$112)
+($J937*'fnd base rates'!D$113)
+($K937*'fnd base rates'!D$114)
+($M937*'fnd base rates'!D$116)
+($N937*'fnd base rates'!D$117)
+($O937*'fnd base rates'!D$118)
+($P937*VLOOKUP($S937+12,rate_basefnd,4)))
*$R937</f>
        <v>1140.8800000000001</v>
      </c>
      <c r="W937" s="1">
        <f>(($D937*'fnd base rates'!E$107)
+($E937*'fnd base rates'!E$108)
+($F937*'fnd base rates'!E$109)
+($G937*'fnd base rates'!E$110)
+($H937*'fnd base rates'!E$111)
+($I937*'fnd base rates'!E$112)
+($J937*'fnd base rates'!E$113)
+($K937*'fnd base rates'!E$114)
+($M937*'fnd base rates'!E$116)
+($N937*'fnd base rates'!E$117)
+($O937*'fnd base rates'!E$118)
+($P937*VLOOKUP($S937+12,rate_basefnd,5)))
*$R937</f>
        <v>8580.6403759999994</v>
      </c>
      <c r="X937" s="1">
        <f>(($D937*'fnd base rates'!F$107)
+($E937*'fnd base rates'!F$108)
+($F937*'fnd base rates'!F$109)
+($G937*'fnd base rates'!F$110)
+($H937*'fnd base rates'!F$111)
+($I937*'fnd base rates'!F$112)
+($J937*'fnd base rates'!F$113)
+($K937*'fnd base rates'!F$114)
+($M937*'fnd base rates'!F$116)
+($N937*'fnd base rates'!F$117)
+($O937*'fnd base rates'!F$118)
+($P937*VLOOKUP($S937+12,rate_basefnd,6)))
*$R937</f>
        <v>886.88641200000006</v>
      </c>
      <c r="Y937" s="1">
        <f>(($D937*'fnd base rates'!G$107)
+($E937*'fnd base rates'!G$108)
+($F937*'fnd base rates'!G$109)
+($G937*'fnd base rates'!G$110)
+($H937*'fnd base rates'!G$111)
+($I937*'fnd base rates'!G$112)
+($J937*'fnd base rates'!G$113)
+($K937*'fnd base rates'!G$114)
+($M937*'fnd base rates'!G$116)
+($N937*'fnd base rates'!G$117)
+($O937*'fnd base rates'!G$118)
+($P937*VLOOKUP($S937+12,rate_basefnd,7)))
*$R937</f>
        <v>341.85328199999998</v>
      </c>
      <c r="Z937" s="1">
        <f>(($D937*'fnd base rates'!H$107)
+($E937*'fnd base rates'!H$108)
+($F937*'fnd base rates'!H$109)
+($G937*'fnd base rates'!H$110)
+($H937*'fnd base rates'!H$111)
+($I937*'fnd base rates'!H$112)
+($J937*'fnd base rates'!H$113)
+($K937*'fnd base rates'!H$114)
+($M937*'fnd base rates'!H$116)
+($N937*'fnd base rates'!H$117)
+($O937*'fnd base rates'!H$118)
+($P937*VLOOKUP($S937+12,rate_basefnd,8)))</f>
        <v>855.35893399999998</v>
      </c>
      <c r="AA937" s="1">
        <f>(($D937*'fnd base rates'!I$107)
+($E937*'fnd base rates'!I$108)
+($F937*'fnd base rates'!I$109)
+($G937*'fnd base rates'!I$110)
+($H937*'fnd base rates'!I$111)
+($I937*'fnd base rates'!I$112)
+($J937*'fnd base rates'!I$113)
+($K937*'fnd base rates'!I$114)
+($M937*'fnd base rates'!I$116)
+($N937*'fnd base rates'!I$117)
+($O937*'fnd base rates'!I$118)
+($P937*VLOOKUP($S937+12,rate_basefnd,9)))
*$R937</f>
        <v>574.49</v>
      </c>
      <c r="AB937" s="1">
        <f>(($D937*'fnd base rates'!J$107)
+($E937*'fnd base rates'!J$108)
+($F937*'fnd base rates'!J$109)
+($G937*'fnd base rates'!J$110)
+($H937*'fnd base rates'!J$111)
+($I937*'fnd base rates'!J$112)
+($J937*'fnd base rates'!J$113)
+($K937*'fnd base rates'!J$114)
+($M937*'fnd base rates'!J$116)
+($N937*'fnd base rates'!J$117)
+($O937*'fnd base rates'!J$118)
+($P937*VLOOKUP($S937+12,rate_basefnd,10)))
*$R937</f>
        <v>1345.6399999999999</v>
      </c>
      <c r="AC937" s="1">
        <f>(($D937*'fnd base rates'!K$107)
+($E937*'fnd base rates'!K$108)
+($F937*'fnd base rates'!K$109)
+($G937*'fnd base rates'!K$110)
+($H937*'fnd base rates'!K$111)
+($I937*'fnd base rates'!K$112)
+($J937*'fnd base rates'!K$113)
+($K937*'fnd base rates'!K$114)
+($M937*'fnd base rates'!K$116)
+($N937*'fnd base rates'!K$117)
+($O937*'fnd base rates'!K$118)
+($P937*VLOOKUP($S937+12,rate_basefnd,11)))
*$R937</f>
        <v>1150.05988</v>
      </c>
      <c r="AD937" s="1">
        <f>(($D937*'fnd base rates'!L$107)
+($E937*'fnd base rates'!L$108)
+($F937*'fnd base rates'!L$109)
+($G937*'fnd base rates'!L$110)
+($H937*'fnd base rates'!L$111)
+($I937*'fnd base rates'!L$112)
+($J937*'fnd base rates'!L$113)
+($K937*'fnd base rates'!L$114)
+($M937*'fnd base rates'!L$116)
+($N937*'fnd base rates'!L$117)
+($O937*'fnd base rates'!L$118)
+($P937*VLOOKUP($S937+12,rate_basefnd,12)))</f>
        <v>1962.5266799999999</v>
      </c>
      <c r="AE937" s="1">
        <f>(($D937*'fnd base rates'!M$107)
+($E937*'fnd base rates'!M$108)
+($F937*'fnd base rates'!M$109)
+($G937*'fnd base rates'!M$110)
+($H937*'fnd base rates'!M$111)
+($I937*'fnd base rates'!M$112)
+($J937*'fnd base rates'!M$113)
+($K937*'fnd base rates'!M$114)
+($M937*'fnd base rates'!M$116)
+($N937*'fnd base rates'!M$117)
+($O937*'fnd base rates'!M$118)
+($P937*VLOOKUP($S937+12,rate_basefnd,13)))</f>
        <v>0</v>
      </c>
      <c r="AF937" s="4">
        <f t="shared" si="1071"/>
        <v>17454.106909999999</v>
      </c>
      <c r="AH937" s="269">
        <f t="shared" si="1072"/>
        <v>3503160128</v>
      </c>
      <c r="AI937" s="4" t="str">
        <f t="shared" si="1073"/>
        <v>3503</v>
      </c>
      <c r="AJ937" s="2" t="str">
        <f t="shared" si="1074"/>
        <v>160</v>
      </c>
      <c r="AK937" s="2" t="str">
        <f t="shared" si="1075"/>
        <v>128</v>
      </c>
      <c r="AL937" s="4">
        <f t="shared" si="1076"/>
        <v>1</v>
      </c>
      <c r="AM937" s="4">
        <f t="shared" si="1067"/>
        <v>1</v>
      </c>
      <c r="AN937" s="4">
        <f t="shared" si="1077"/>
        <v>17454.106909999999</v>
      </c>
      <c r="AO937" s="4">
        <f t="shared" si="1078"/>
        <v>17454</v>
      </c>
      <c r="AP937" s="4">
        <f t="shared" si="1068"/>
        <v>0</v>
      </c>
      <c r="AQ937" s="4">
        <v>17454</v>
      </c>
      <c r="AW937" s="4">
        <v>17454</v>
      </c>
      <c r="AX937" s="5">
        <f t="shared" si="1079"/>
        <v>0</v>
      </c>
      <c r="AY937" s="4">
        <v>17454</v>
      </c>
      <c r="AZ937" s="5"/>
      <c r="BB937" s="5">
        <f t="shared" ref="BB937" si="1110">BC937-BA937</f>
        <v>0</v>
      </c>
    </row>
    <row r="938" spans="1:54" s="4" customFormat="1">
      <c r="A938" s="269">
        <v>3503</v>
      </c>
      <c r="B938" s="2">
        <v>3503160149</v>
      </c>
      <c r="C938" s="9" t="s">
        <v>1117</v>
      </c>
      <c r="D938" s="14">
        <f>'fnd enro'!D938</f>
        <v>0</v>
      </c>
      <c r="E938" s="14">
        <f>'fnd enro'!E938</f>
        <v>0</v>
      </c>
      <c r="F938" s="14">
        <f>'fnd enro'!F938</f>
        <v>1</v>
      </c>
      <c r="G938" s="14">
        <f>'fnd enro'!G938</f>
        <v>0</v>
      </c>
      <c r="H938" s="14">
        <f>'fnd enro'!H938</f>
        <v>0</v>
      </c>
      <c r="I938" s="14">
        <f>'fnd enro'!I938</f>
        <v>3</v>
      </c>
      <c r="J938" s="14">
        <f>'fnd enro'!J938</f>
        <v>0</v>
      </c>
      <c r="K938" s="15">
        <f>'fnd enro'!K938</f>
        <v>0.15440000000000001</v>
      </c>
      <c r="L938" s="14">
        <f>'fnd enro'!L938</f>
        <v>0</v>
      </c>
      <c r="M938" s="14">
        <f>'fnd enro'!M938</f>
        <v>0</v>
      </c>
      <c r="N938" s="14">
        <f>'fnd enro'!N938</f>
        <v>0</v>
      </c>
      <c r="O938" s="14">
        <f>'fnd enro'!O938</f>
        <v>0</v>
      </c>
      <c r="P938" s="14">
        <f>'fnd enro'!P938</f>
        <v>1</v>
      </c>
      <c r="Q938" s="14">
        <f>'fnd enro'!R938</f>
        <v>4</v>
      </c>
      <c r="R938" s="15">
        <f t="shared" si="1070"/>
        <v>1</v>
      </c>
      <c r="S938" s="14">
        <f>VALUE('fnd enro'!Q938)</f>
        <v>12</v>
      </c>
      <c r="T938" s="2"/>
      <c r="U938" s="1">
        <f>(($D938*'fnd base rates'!C$107)
+($E938*'fnd base rates'!C$108)
+($F938*'fnd base rates'!C$109)
+($G938*'fnd base rates'!C$110)
+($H938*'fnd base rates'!C$111)
+($I938*'fnd base rates'!C$112)
+($J938*'fnd base rates'!C$113)
+($K938*'fnd base rates'!C$114)
+($M938*'fnd base rates'!C$116)
+($N938*'fnd base rates'!C$117)
+($O938*'fnd base rates'!C$118)
+($P938*VLOOKUP($S938+12,rate_basefnd,3)))
*$R938</f>
        <v>2233.7653840000003</v>
      </c>
      <c r="V938" s="1">
        <f>(($D938*'fnd base rates'!D$107)
+($E938*'fnd base rates'!D$108)
+($F938*'fnd base rates'!D$109)
+($G938*'fnd base rates'!D$110)
+($H938*'fnd base rates'!D$111)
+($I938*'fnd base rates'!D$112)
+($J938*'fnd base rates'!D$113)
+($K938*'fnd base rates'!D$114)
+($M938*'fnd base rates'!D$116)
+($N938*'fnd base rates'!D$117)
+($O938*'fnd base rates'!D$118)
+($P938*VLOOKUP($S938+12,rate_basefnd,4)))
*$R938</f>
        <v>3476.8900000000003</v>
      </c>
      <c r="W938" s="1">
        <f>(($D938*'fnd base rates'!E$107)
+($E938*'fnd base rates'!E$108)
+($F938*'fnd base rates'!E$109)
+($G938*'fnd base rates'!E$110)
+($H938*'fnd base rates'!E$111)
+($I938*'fnd base rates'!E$112)
+($J938*'fnd base rates'!E$113)
+($K938*'fnd base rates'!E$114)
+($M938*'fnd base rates'!E$116)
+($N938*'fnd base rates'!E$117)
+($O938*'fnd base rates'!E$118)
+($P938*VLOOKUP($S938+12,rate_basefnd,5)))
*$R938</f>
        <v>22683.551503999999</v>
      </c>
      <c r="X938" s="1">
        <f>(($D938*'fnd base rates'!F$107)
+($E938*'fnd base rates'!F$108)
+($F938*'fnd base rates'!F$109)
+($G938*'fnd base rates'!F$110)
+($H938*'fnd base rates'!F$111)
+($I938*'fnd base rates'!F$112)
+($J938*'fnd base rates'!F$113)
+($K938*'fnd base rates'!F$114)
+($M938*'fnd base rates'!F$116)
+($N938*'fnd base rates'!F$117)
+($O938*'fnd base rates'!F$118)
+($P938*VLOOKUP($S938+12,rate_basefnd,6)))
*$R938</f>
        <v>3908.1056480000002</v>
      </c>
      <c r="Y938" s="1">
        <f>(($D938*'fnd base rates'!G$107)
+($E938*'fnd base rates'!G$108)
+($F938*'fnd base rates'!G$109)
+($G938*'fnd base rates'!G$110)
+($H938*'fnd base rates'!G$111)
+($I938*'fnd base rates'!G$112)
+($J938*'fnd base rates'!G$113)
+($K938*'fnd base rates'!G$114)
+($M938*'fnd base rates'!G$116)
+($N938*'fnd base rates'!G$117)
+($O938*'fnd base rates'!G$118)
+($P938*VLOOKUP($S938+12,rate_basefnd,7)))
*$R938</f>
        <v>845.70312799999988</v>
      </c>
      <c r="Z938" s="1">
        <f>(($D938*'fnd base rates'!H$107)
+($E938*'fnd base rates'!H$108)
+($F938*'fnd base rates'!H$109)
+($G938*'fnd base rates'!H$110)
+($H938*'fnd base rates'!H$111)
+($I938*'fnd base rates'!H$112)
+($J938*'fnd base rates'!H$113)
+($K938*'fnd base rates'!H$114)
+($M938*'fnd base rates'!H$116)
+($N938*'fnd base rates'!H$117)
+($O938*'fnd base rates'!H$118)
+($P938*VLOOKUP($S938+12,rate_basefnd,8)))</f>
        <v>3037.9157359999999</v>
      </c>
      <c r="AA938" s="1">
        <f>(($D938*'fnd base rates'!I$107)
+($E938*'fnd base rates'!I$108)
+($F938*'fnd base rates'!I$109)
+($G938*'fnd base rates'!I$110)
+($H938*'fnd base rates'!I$111)
+($I938*'fnd base rates'!I$112)
+($J938*'fnd base rates'!I$113)
+($K938*'fnd base rates'!I$114)
+($M938*'fnd base rates'!I$116)
+($N938*'fnd base rates'!I$117)
+($O938*'fnd base rates'!I$118)
+($P938*VLOOKUP($S938+12,rate_basefnd,9)))
*$R938</f>
        <v>1748.8400000000001</v>
      </c>
      <c r="AB938" s="1">
        <f>(($D938*'fnd base rates'!J$107)
+($E938*'fnd base rates'!J$108)
+($F938*'fnd base rates'!J$109)
+($G938*'fnd base rates'!J$110)
+($H938*'fnd base rates'!J$111)
+($I938*'fnd base rates'!J$112)
+($J938*'fnd base rates'!J$113)
+($K938*'fnd base rates'!J$114)
+($M938*'fnd base rates'!J$116)
+($N938*'fnd base rates'!J$117)
+($O938*'fnd base rates'!J$118)
+($P938*VLOOKUP($S938+12,rate_basefnd,10)))
*$R938</f>
        <v>2678.45</v>
      </c>
      <c r="AC938" s="1">
        <f>(($D938*'fnd base rates'!K$107)
+($E938*'fnd base rates'!K$108)
+($F938*'fnd base rates'!K$109)
+($G938*'fnd base rates'!K$110)
+($H938*'fnd base rates'!K$111)
+($I938*'fnd base rates'!K$112)
+($J938*'fnd base rates'!K$113)
+($K938*'fnd base rates'!K$114)
+($M938*'fnd base rates'!K$116)
+($N938*'fnd base rates'!K$117)
+($O938*'fnd base rates'!K$118)
+($P938*VLOOKUP($S938+12,rate_basefnd,11)))
*$R938</f>
        <v>4550.3895200000006</v>
      </c>
      <c r="AD938" s="1">
        <f>(($D938*'fnd base rates'!L$107)
+($E938*'fnd base rates'!L$108)
+($F938*'fnd base rates'!L$109)
+($G938*'fnd base rates'!L$110)
+($H938*'fnd base rates'!L$111)
+($I938*'fnd base rates'!L$112)
+($J938*'fnd base rates'!L$113)
+($K938*'fnd base rates'!L$114)
+($M938*'fnd base rates'!L$116)
+($N938*'fnd base rates'!L$117)
+($O938*'fnd base rates'!L$118)
+($P938*VLOOKUP($S938+12,rate_basefnd,12)))</f>
        <v>6211.2867200000001</v>
      </c>
      <c r="AE938" s="1">
        <f>(($D938*'fnd base rates'!M$107)
+($E938*'fnd base rates'!M$108)
+($F938*'fnd base rates'!M$109)
+($G938*'fnd base rates'!M$110)
+($H938*'fnd base rates'!M$111)
+($I938*'fnd base rates'!M$112)
+($J938*'fnd base rates'!M$113)
+($K938*'fnd base rates'!M$114)
+($M938*'fnd base rates'!M$116)
+($N938*'fnd base rates'!M$117)
+($O938*'fnd base rates'!M$118)
+($P938*VLOOKUP($S938+12,rate_basefnd,13)))</f>
        <v>0</v>
      </c>
      <c r="AF938" s="4">
        <f t="shared" si="1071"/>
        <v>51374.897639999996</v>
      </c>
      <c r="AH938" s="269">
        <f t="shared" si="1072"/>
        <v>3503160149</v>
      </c>
      <c r="AI938" s="4" t="str">
        <f t="shared" si="1073"/>
        <v>3503</v>
      </c>
      <c r="AJ938" s="2" t="str">
        <f t="shared" si="1074"/>
        <v>160</v>
      </c>
      <c r="AK938" s="2" t="str">
        <f t="shared" si="1075"/>
        <v>149</v>
      </c>
      <c r="AL938" s="4">
        <f t="shared" si="1076"/>
        <v>1</v>
      </c>
      <c r="AM938" s="4">
        <f t="shared" si="1067"/>
        <v>4</v>
      </c>
      <c r="AN938" s="4">
        <f t="shared" si="1077"/>
        <v>51374.897639999996</v>
      </c>
      <c r="AO938" s="4">
        <f t="shared" si="1078"/>
        <v>12844</v>
      </c>
      <c r="AP938" s="4">
        <f t="shared" si="1068"/>
        <v>0</v>
      </c>
      <c r="AQ938" s="4">
        <v>12844</v>
      </c>
      <c r="AW938" s="4">
        <v>12844</v>
      </c>
      <c r="AX938" s="5">
        <f t="shared" si="1079"/>
        <v>0</v>
      </c>
      <c r="AY938" s="4">
        <v>12844</v>
      </c>
      <c r="AZ938" s="5"/>
      <c r="BB938" s="5">
        <f t="shared" ref="BB938" si="1111">BC938-BA938</f>
        <v>0</v>
      </c>
    </row>
    <row r="939" spans="1:54" s="4" customFormat="1">
      <c r="A939" s="269">
        <v>3503</v>
      </c>
      <c r="B939" s="2">
        <v>3503160160</v>
      </c>
      <c r="C939" s="9" t="s">
        <v>1117</v>
      </c>
      <c r="D939" s="14">
        <f>'fnd enro'!D939</f>
        <v>0</v>
      </c>
      <c r="E939" s="14">
        <f>'fnd enro'!E939</f>
        <v>0</v>
      </c>
      <c r="F939" s="14">
        <f>'fnd enro'!F939</f>
        <v>73</v>
      </c>
      <c r="G939" s="14">
        <f>'fnd enro'!G939</f>
        <v>487</v>
      </c>
      <c r="H939" s="14">
        <f>'fnd enro'!H939</f>
        <v>320</v>
      </c>
      <c r="I939" s="14">
        <f>'fnd enro'!I939</f>
        <v>143</v>
      </c>
      <c r="J939" s="14">
        <f>'fnd enro'!J939</f>
        <v>0</v>
      </c>
      <c r="K939" s="15">
        <f>'fnd enro'!K939</f>
        <v>39.4878</v>
      </c>
      <c r="L939" s="14">
        <f>'fnd enro'!L939</f>
        <v>0</v>
      </c>
      <c r="M939" s="14">
        <f>'fnd enro'!M939</f>
        <v>161</v>
      </c>
      <c r="N939" s="14">
        <f>'fnd enro'!N939</f>
        <v>33</v>
      </c>
      <c r="O939" s="14">
        <f>'fnd enro'!O939</f>
        <v>35</v>
      </c>
      <c r="P939" s="14">
        <f>'fnd enro'!P939</f>
        <v>723</v>
      </c>
      <c r="Q939" s="14">
        <f>'fnd enro'!R939</f>
        <v>1023</v>
      </c>
      <c r="R939" s="15">
        <f t="shared" si="1070"/>
        <v>1</v>
      </c>
      <c r="S939" s="14">
        <f>VALUE('fnd enro'!Q939)</f>
        <v>11</v>
      </c>
      <c r="T939" s="2"/>
      <c r="U939" s="1">
        <f>(($D939*'fnd base rates'!C$107)
+($E939*'fnd base rates'!C$108)
+($F939*'fnd base rates'!C$109)
+($G939*'fnd base rates'!C$110)
+($H939*'fnd base rates'!C$111)
+($I939*'fnd base rates'!C$112)
+($J939*'fnd base rates'!C$113)
+($K939*'fnd base rates'!C$114)
+($M939*'fnd base rates'!C$116)
+($N939*'fnd base rates'!C$117)
+($O939*'fnd base rates'!C$118)
+($P939*VLOOKUP($S939+12,rate_basefnd,3)))
*$R939</f>
        <v>632554.43695800018</v>
      </c>
      <c r="V939" s="1">
        <f>(($D939*'fnd base rates'!D$107)
+($E939*'fnd base rates'!D$108)
+($F939*'fnd base rates'!D$109)
+($G939*'fnd base rates'!D$110)
+($H939*'fnd base rates'!D$111)
+($I939*'fnd base rates'!D$112)
+($J939*'fnd base rates'!D$113)
+($K939*'fnd base rates'!D$114)
+($M939*'fnd base rates'!D$116)
+($N939*'fnd base rates'!D$117)
+($O939*'fnd base rates'!D$118)
+($P939*VLOOKUP($S939+12,rate_basefnd,4)))
*$R939</f>
        <v>1109882.4900000002</v>
      </c>
      <c r="W939" s="1">
        <f>(($D939*'fnd base rates'!E$107)
+($E939*'fnd base rates'!E$108)
+($F939*'fnd base rates'!E$109)
+($G939*'fnd base rates'!E$110)
+($H939*'fnd base rates'!E$111)
+($I939*'fnd base rates'!E$112)
+($J939*'fnd base rates'!E$113)
+($K939*'fnd base rates'!E$114)
+($M939*'fnd base rates'!E$116)
+($N939*'fnd base rates'!E$117)
+($O939*'fnd base rates'!E$118)
+($P939*VLOOKUP($S939+12,rate_basefnd,5)))
*$R939</f>
        <v>7064060.7646479998</v>
      </c>
      <c r="X939" s="1">
        <f>(($D939*'fnd base rates'!F$107)
+($E939*'fnd base rates'!F$108)
+($F939*'fnd base rates'!F$109)
+($G939*'fnd base rates'!F$110)
+($H939*'fnd base rates'!F$111)
+($I939*'fnd base rates'!F$112)
+($J939*'fnd base rates'!F$113)
+($K939*'fnd base rates'!F$114)
+($M939*'fnd base rates'!F$116)
+($N939*'fnd base rates'!F$117)
+($O939*'fnd base rates'!F$118)
+($P939*VLOOKUP($S939+12,rate_basefnd,6)))
*$R939</f>
        <v>1184682.7094759997</v>
      </c>
      <c r="Y939" s="1">
        <f>(($D939*'fnd base rates'!G$107)
+($E939*'fnd base rates'!G$108)
+($F939*'fnd base rates'!G$109)
+($G939*'fnd base rates'!G$110)
+($H939*'fnd base rates'!G$111)
+($I939*'fnd base rates'!G$112)
+($J939*'fnd base rates'!G$113)
+($K939*'fnd base rates'!G$114)
+($M939*'fnd base rates'!G$116)
+($N939*'fnd base rates'!G$117)
+($O939*'fnd base rates'!G$118)
+($P939*VLOOKUP($S939+12,rate_basefnd,7)))
*$R939</f>
        <v>312445.93748600001</v>
      </c>
      <c r="Z939" s="1">
        <f>(($D939*'fnd base rates'!H$107)
+($E939*'fnd base rates'!H$108)
+($F939*'fnd base rates'!H$109)
+($G939*'fnd base rates'!H$110)
+($H939*'fnd base rates'!H$111)
+($I939*'fnd base rates'!H$112)
+($J939*'fnd base rates'!H$113)
+($K939*'fnd base rates'!H$114)
+($M939*'fnd base rates'!H$116)
+($N939*'fnd base rates'!H$117)
+($O939*'fnd base rates'!H$118)
+($P939*VLOOKUP($S939+12,rate_basefnd,8)))</f>
        <v>628952.30948199984</v>
      </c>
      <c r="AA939" s="1">
        <f>(($D939*'fnd base rates'!I$107)
+($E939*'fnd base rates'!I$108)
+($F939*'fnd base rates'!I$109)
+($G939*'fnd base rates'!I$110)
+($H939*'fnd base rates'!I$111)
+($I939*'fnd base rates'!I$112)
+($J939*'fnd base rates'!I$113)
+($K939*'fnd base rates'!I$114)
+($M939*'fnd base rates'!I$116)
+($N939*'fnd base rates'!I$117)
+($O939*'fnd base rates'!I$118)
+($P939*VLOOKUP($S939+12,rate_basefnd,9)))
*$R939</f>
        <v>479226.2</v>
      </c>
      <c r="AB939" s="1">
        <f>(($D939*'fnd base rates'!J$107)
+($E939*'fnd base rates'!J$108)
+($F939*'fnd base rates'!J$109)
+($G939*'fnd base rates'!J$110)
+($H939*'fnd base rates'!J$111)
+($I939*'fnd base rates'!J$112)
+($J939*'fnd base rates'!J$113)
+($K939*'fnd base rates'!J$114)
+($M939*'fnd base rates'!J$116)
+($N939*'fnd base rates'!J$117)
+($O939*'fnd base rates'!J$118)
+($P939*VLOOKUP($S939+12,rate_basefnd,10)))
*$R939</f>
        <v>837440.79999999993</v>
      </c>
      <c r="AC939" s="1">
        <f>(($D939*'fnd base rates'!K$107)
+($E939*'fnd base rates'!K$108)
+($F939*'fnd base rates'!K$109)
+($G939*'fnd base rates'!K$110)
+($H939*'fnd base rates'!K$111)
+($I939*'fnd base rates'!K$112)
+($J939*'fnd base rates'!K$113)
+($K939*'fnd base rates'!K$114)
+($M939*'fnd base rates'!K$116)
+($N939*'fnd base rates'!K$117)
+($O939*'fnd base rates'!K$118)
+($P939*VLOOKUP($S939+12,rate_basefnd,11)))
*$R939</f>
        <v>1228752.04724</v>
      </c>
      <c r="AD939" s="1">
        <f>(($D939*'fnd base rates'!L$107)
+($E939*'fnd base rates'!L$108)
+($F939*'fnd base rates'!L$109)
+($G939*'fnd base rates'!L$110)
+($H939*'fnd base rates'!L$111)
+($I939*'fnd base rates'!L$112)
+($J939*'fnd base rates'!L$113)
+($K939*'fnd base rates'!L$114)
+($M939*'fnd base rates'!L$116)
+($N939*'fnd base rates'!L$117)
+($O939*'fnd base rates'!L$118)
+($P939*VLOOKUP($S939+12,rate_basefnd,12)))</f>
        <v>2005987.2136400002</v>
      </c>
      <c r="AE939" s="1">
        <f>(($D939*'fnd base rates'!M$107)
+($E939*'fnd base rates'!M$108)
+($F939*'fnd base rates'!M$109)
+($G939*'fnd base rates'!M$110)
+($H939*'fnd base rates'!M$111)
+($I939*'fnd base rates'!M$112)
+($J939*'fnd base rates'!M$113)
+($K939*'fnd base rates'!M$114)
+($M939*'fnd base rates'!M$116)
+($N939*'fnd base rates'!M$117)
+($O939*'fnd base rates'!M$118)
+($P939*VLOOKUP($S939+12,rate_basefnd,13)))</f>
        <v>0</v>
      </c>
      <c r="AF939" s="4">
        <f t="shared" si="1071"/>
        <v>15483984.90893</v>
      </c>
      <c r="AH939" s="269">
        <f t="shared" si="1072"/>
        <v>3503160160</v>
      </c>
      <c r="AI939" s="4" t="str">
        <f t="shared" si="1073"/>
        <v>3503</v>
      </c>
      <c r="AJ939" s="2" t="str">
        <f t="shared" si="1074"/>
        <v>160</v>
      </c>
      <c r="AK939" s="2" t="str">
        <f t="shared" si="1075"/>
        <v>160</v>
      </c>
      <c r="AL939" s="4">
        <f t="shared" si="1076"/>
        <v>1</v>
      </c>
      <c r="AM939" s="4">
        <f t="shared" si="1067"/>
        <v>1023</v>
      </c>
      <c r="AN939" s="4">
        <f t="shared" si="1077"/>
        <v>15483984.90893</v>
      </c>
      <c r="AO939" s="4">
        <f t="shared" si="1078"/>
        <v>15136</v>
      </c>
      <c r="AP939" s="4">
        <f t="shared" si="1068"/>
        <v>0</v>
      </c>
      <c r="AQ939" s="4">
        <v>15136</v>
      </c>
      <c r="AW939" s="4">
        <v>15136</v>
      </c>
      <c r="AX939" s="5">
        <f t="shared" si="1079"/>
        <v>0</v>
      </c>
      <c r="AY939" s="4">
        <v>15136</v>
      </c>
      <c r="AZ939" s="5"/>
      <c r="BB939" s="5">
        <f t="shared" ref="BB939" si="1112">BC939-BA939</f>
        <v>0</v>
      </c>
    </row>
    <row r="940" spans="1:54" s="4" customFormat="1">
      <c r="A940" s="269">
        <v>3503</v>
      </c>
      <c r="B940" s="2">
        <v>3503160207</v>
      </c>
      <c r="C940" s="9" t="s">
        <v>1117</v>
      </c>
      <c r="D940" s="14">
        <f>'fnd enro'!D940</f>
        <v>0</v>
      </c>
      <c r="E940" s="14">
        <f>'fnd enro'!E940</f>
        <v>0</v>
      </c>
      <c r="F940" s="14">
        <f>'fnd enro'!F940</f>
        <v>0</v>
      </c>
      <c r="G940" s="14">
        <f>'fnd enro'!G940</f>
        <v>0</v>
      </c>
      <c r="H940" s="14">
        <f>'fnd enro'!H940</f>
        <v>1</v>
      </c>
      <c r="I940" s="14">
        <f>'fnd enro'!I940</f>
        <v>0</v>
      </c>
      <c r="J940" s="14">
        <f>'fnd enro'!J940</f>
        <v>0</v>
      </c>
      <c r="K940" s="15">
        <f>'fnd enro'!K940</f>
        <v>3.8600000000000002E-2</v>
      </c>
      <c r="L940" s="14">
        <f>'fnd enro'!L940</f>
        <v>0</v>
      </c>
      <c r="M940" s="14">
        <f>'fnd enro'!M940</f>
        <v>0</v>
      </c>
      <c r="N940" s="14">
        <f>'fnd enro'!N940</f>
        <v>0</v>
      </c>
      <c r="O940" s="14">
        <f>'fnd enro'!O940</f>
        <v>0</v>
      </c>
      <c r="P940" s="14">
        <f>'fnd enro'!P940</f>
        <v>1</v>
      </c>
      <c r="Q940" s="14">
        <f>'fnd enro'!R940</f>
        <v>1</v>
      </c>
      <c r="R940" s="15">
        <f t="shared" si="1070"/>
        <v>1</v>
      </c>
      <c r="S940" s="14">
        <f>VALUE('fnd enro'!Q940)</f>
        <v>3</v>
      </c>
      <c r="T940" s="2"/>
      <c r="U940" s="1">
        <f>(($D940*'fnd base rates'!C$107)
+($E940*'fnd base rates'!C$108)
+($F940*'fnd base rates'!C$109)
+($G940*'fnd base rates'!C$110)
+($H940*'fnd base rates'!C$111)
+($I940*'fnd base rates'!C$112)
+($J940*'fnd base rates'!C$113)
+($K940*'fnd base rates'!C$114)
+($M940*'fnd base rates'!C$116)
+($N940*'fnd base rates'!C$117)
+($O940*'fnd base rates'!C$118)
+($P940*VLOOKUP($S940+12,rate_basefnd,3)))
*$R940</f>
        <v>593.36134600000003</v>
      </c>
      <c r="V940" s="1">
        <f>(($D940*'fnd base rates'!D$107)
+($E940*'fnd base rates'!D$108)
+($F940*'fnd base rates'!D$109)
+($G940*'fnd base rates'!D$110)
+($H940*'fnd base rates'!D$111)
+($I940*'fnd base rates'!D$112)
+($J940*'fnd base rates'!D$113)
+($K940*'fnd base rates'!D$114)
+($M940*'fnd base rates'!D$116)
+($N940*'fnd base rates'!D$117)
+($O940*'fnd base rates'!D$118)
+($P940*VLOOKUP($S940+12,rate_basefnd,4)))
*$R940</f>
        <v>1034.71</v>
      </c>
      <c r="W940" s="1">
        <f>(($D940*'fnd base rates'!E$107)
+($E940*'fnd base rates'!E$108)
+($F940*'fnd base rates'!E$109)
+($G940*'fnd base rates'!E$110)
+($H940*'fnd base rates'!E$111)
+($I940*'fnd base rates'!E$112)
+($J940*'fnd base rates'!E$113)
+($K940*'fnd base rates'!E$114)
+($M940*'fnd base rates'!E$116)
+($N940*'fnd base rates'!E$117)
+($O940*'fnd base rates'!E$118)
+($P940*VLOOKUP($S940+12,rate_basefnd,5)))
*$R940</f>
        <v>6091.5303760000006</v>
      </c>
      <c r="X940" s="1">
        <f>(($D940*'fnd base rates'!F$107)
+($E940*'fnd base rates'!F$108)
+($F940*'fnd base rates'!F$109)
+($G940*'fnd base rates'!F$110)
+($H940*'fnd base rates'!F$111)
+($I940*'fnd base rates'!F$112)
+($J940*'fnd base rates'!F$113)
+($K940*'fnd base rates'!F$114)
+($M940*'fnd base rates'!F$116)
+($N940*'fnd base rates'!F$117)
+($O940*'fnd base rates'!F$118)
+($P940*VLOOKUP($S940+12,rate_basefnd,6)))
*$R940</f>
        <v>995.37641200000007</v>
      </c>
      <c r="Y940" s="1">
        <f>(($D940*'fnd base rates'!G$107)
+($E940*'fnd base rates'!G$108)
+($F940*'fnd base rates'!G$109)
+($G940*'fnd base rates'!G$110)
+($H940*'fnd base rates'!G$111)
+($I940*'fnd base rates'!G$112)
+($J940*'fnd base rates'!G$113)
+($K940*'fnd base rates'!G$114)
+($M940*'fnd base rates'!G$116)
+($N940*'fnd base rates'!G$117)
+($O940*'fnd base rates'!G$118)
+($P940*VLOOKUP($S940+12,rate_basefnd,7)))
*$R940</f>
        <v>296.15328199999999</v>
      </c>
      <c r="Z940" s="1">
        <f>(($D940*'fnd base rates'!H$107)
+($E940*'fnd base rates'!H$108)
+($F940*'fnd base rates'!H$109)
+($G940*'fnd base rates'!H$110)
+($H940*'fnd base rates'!H$111)
+($I940*'fnd base rates'!H$112)
+($J940*'fnd base rates'!H$113)
+($K940*'fnd base rates'!H$114)
+($M940*'fnd base rates'!H$116)
+($N940*'fnd base rates'!H$117)
+($O940*'fnd base rates'!H$118)
+($P940*VLOOKUP($S940+12,rate_basefnd,8)))</f>
        <v>543.01893400000006</v>
      </c>
      <c r="AA940" s="1">
        <f>(($D940*'fnd base rates'!I$107)
+($E940*'fnd base rates'!I$108)
+($F940*'fnd base rates'!I$109)
+($G940*'fnd base rates'!I$110)
+($H940*'fnd base rates'!I$111)
+($I940*'fnd base rates'!I$112)
+($J940*'fnd base rates'!I$113)
+($K940*'fnd base rates'!I$114)
+($M940*'fnd base rates'!I$116)
+($N940*'fnd base rates'!I$117)
+($O940*'fnd base rates'!I$118)
+($P940*VLOOKUP($S940+12,rate_basefnd,9)))
*$R940</f>
        <v>469.27</v>
      </c>
      <c r="AB940" s="1">
        <f>(($D940*'fnd base rates'!J$107)
+($E940*'fnd base rates'!J$108)
+($F940*'fnd base rates'!J$109)
+($G940*'fnd base rates'!J$110)
+($H940*'fnd base rates'!J$111)
+($I940*'fnd base rates'!J$112)
+($J940*'fnd base rates'!J$113)
+($K940*'fnd base rates'!J$114)
+($M940*'fnd base rates'!J$116)
+($N940*'fnd base rates'!J$117)
+($O940*'fnd base rates'!J$118)
+($P940*VLOOKUP($S940+12,rate_basefnd,10)))
*$R940</f>
        <v>802.63000000000011</v>
      </c>
      <c r="AC940" s="1">
        <f>(($D940*'fnd base rates'!K$107)
+($E940*'fnd base rates'!K$108)
+($F940*'fnd base rates'!K$109)
+($G940*'fnd base rates'!K$110)
+($H940*'fnd base rates'!K$111)
+($I940*'fnd base rates'!K$112)
+($J940*'fnd base rates'!K$113)
+($K940*'fnd base rates'!K$114)
+($M940*'fnd base rates'!K$116)
+($N940*'fnd base rates'!K$117)
+($O940*'fnd base rates'!K$118)
+($P940*VLOOKUP($S940+12,rate_basefnd,11)))
*$R940</f>
        <v>1182.1598799999999</v>
      </c>
      <c r="AD940" s="1">
        <f>(($D940*'fnd base rates'!L$107)
+($E940*'fnd base rates'!L$108)
+($F940*'fnd base rates'!L$109)
+($G940*'fnd base rates'!L$110)
+($H940*'fnd base rates'!L$111)
+($I940*'fnd base rates'!L$112)
+($J940*'fnd base rates'!L$113)
+($K940*'fnd base rates'!L$114)
+($M940*'fnd base rates'!L$116)
+($N940*'fnd base rates'!L$117)
+($O940*'fnd base rates'!L$118)
+($P940*VLOOKUP($S940+12,rate_basefnd,12)))</f>
        <v>1938.23668</v>
      </c>
      <c r="AE940" s="1">
        <f>(($D940*'fnd base rates'!M$107)
+($E940*'fnd base rates'!M$108)
+($F940*'fnd base rates'!M$109)
+($G940*'fnd base rates'!M$110)
+($H940*'fnd base rates'!M$111)
+($I940*'fnd base rates'!M$112)
+($J940*'fnd base rates'!M$113)
+($K940*'fnd base rates'!M$114)
+($M940*'fnd base rates'!M$116)
+($N940*'fnd base rates'!M$117)
+($O940*'fnd base rates'!M$118)
+($P940*VLOOKUP($S940+12,rate_basefnd,13)))</f>
        <v>0</v>
      </c>
      <c r="AF940" s="4">
        <f t="shared" si="1071"/>
        <v>13946.446910000001</v>
      </c>
      <c r="AH940" s="269">
        <f t="shared" si="1072"/>
        <v>3503160207</v>
      </c>
      <c r="AI940" s="4" t="str">
        <f t="shared" si="1073"/>
        <v>3503</v>
      </c>
      <c r="AJ940" s="2" t="str">
        <f t="shared" si="1074"/>
        <v>160</v>
      </c>
      <c r="AK940" s="2" t="str">
        <f t="shared" si="1075"/>
        <v>207</v>
      </c>
      <c r="AL940" s="4">
        <f t="shared" si="1076"/>
        <v>1</v>
      </c>
      <c r="AM940" s="4">
        <f t="shared" si="1067"/>
        <v>1</v>
      </c>
      <c r="AN940" s="4">
        <f t="shared" si="1077"/>
        <v>13946.446910000001</v>
      </c>
      <c r="AO940" s="4">
        <f t="shared" si="1078"/>
        <v>13946</v>
      </c>
      <c r="AP940" s="4">
        <f t="shared" si="1068"/>
        <v>0</v>
      </c>
      <c r="AQ940" s="4">
        <v>13946</v>
      </c>
      <c r="AW940" s="4">
        <v>13946</v>
      </c>
      <c r="AX940" s="5">
        <f t="shared" si="1079"/>
        <v>0</v>
      </c>
      <c r="AY940" s="4">
        <v>13946</v>
      </c>
      <c r="AZ940" s="5"/>
      <c r="BB940" s="5">
        <f t="shared" ref="BB940" si="1113">BC940-BA940</f>
        <v>0</v>
      </c>
    </row>
    <row r="941" spans="1:54" s="4" customFormat="1">
      <c r="A941" s="269">
        <v>3503</v>
      </c>
      <c r="B941" s="2">
        <v>3503160295</v>
      </c>
      <c r="C941" s="9" t="s">
        <v>1117</v>
      </c>
      <c r="D941" s="14">
        <f>'fnd enro'!D941</f>
        <v>0</v>
      </c>
      <c r="E941" s="14">
        <f>'fnd enro'!E941</f>
        <v>0</v>
      </c>
      <c r="F941" s="14">
        <f>'fnd enro'!F941</f>
        <v>0</v>
      </c>
      <c r="G941" s="14">
        <f>'fnd enro'!G941</f>
        <v>1</v>
      </c>
      <c r="H941" s="14">
        <f>'fnd enro'!H941</f>
        <v>0</v>
      </c>
      <c r="I941" s="14">
        <f>'fnd enro'!I941</f>
        <v>1</v>
      </c>
      <c r="J941" s="14">
        <f>'fnd enro'!J941</f>
        <v>0</v>
      </c>
      <c r="K941" s="15">
        <f>'fnd enro'!K941</f>
        <v>7.7200000000000005E-2</v>
      </c>
      <c r="L941" s="14">
        <f>'fnd enro'!L941</f>
        <v>0</v>
      </c>
      <c r="M941" s="14">
        <f>'fnd enro'!M941</f>
        <v>0</v>
      </c>
      <c r="N941" s="14">
        <f>'fnd enro'!N941</f>
        <v>0</v>
      </c>
      <c r="O941" s="14">
        <f>'fnd enro'!O941</f>
        <v>0</v>
      </c>
      <c r="P941" s="14">
        <f>'fnd enro'!P941</f>
        <v>2</v>
      </c>
      <c r="Q941" s="14">
        <f>'fnd enro'!R941</f>
        <v>2</v>
      </c>
      <c r="R941" s="15">
        <f t="shared" si="1070"/>
        <v>1</v>
      </c>
      <c r="S941" s="14">
        <f>VALUE('fnd enro'!Q941)</f>
        <v>5</v>
      </c>
      <c r="T941" s="2"/>
      <c r="U941" s="1">
        <f>(($D941*'fnd base rates'!C$107)
+($E941*'fnd base rates'!C$108)
+($F941*'fnd base rates'!C$109)
+($G941*'fnd base rates'!C$110)
+($H941*'fnd base rates'!C$111)
+($I941*'fnd base rates'!C$112)
+($J941*'fnd base rates'!C$113)
+($K941*'fnd base rates'!C$114)
+($M941*'fnd base rates'!C$116)
+($N941*'fnd base rates'!C$117)
+($O941*'fnd base rates'!C$118)
+($P941*VLOOKUP($S941+12,rate_basefnd,3)))
*$R941</f>
        <v>1192.6626920000001</v>
      </c>
      <c r="V941" s="1">
        <f>(($D941*'fnd base rates'!D$107)
+($E941*'fnd base rates'!D$108)
+($F941*'fnd base rates'!D$109)
+($G941*'fnd base rates'!D$110)
+($H941*'fnd base rates'!D$111)
+($I941*'fnd base rates'!D$112)
+($J941*'fnd base rates'!D$113)
+($K941*'fnd base rates'!D$114)
+($M941*'fnd base rates'!D$116)
+($N941*'fnd base rates'!D$117)
+($O941*'fnd base rates'!D$118)
+($P941*VLOOKUP($S941+12,rate_basefnd,4)))
*$R941</f>
        <v>2097.48</v>
      </c>
      <c r="W941" s="1">
        <f>(($D941*'fnd base rates'!E$107)
+($E941*'fnd base rates'!E$108)
+($F941*'fnd base rates'!E$109)
+($G941*'fnd base rates'!E$110)
+($H941*'fnd base rates'!E$111)
+($I941*'fnd base rates'!E$112)
+($J941*'fnd base rates'!E$113)
+($K941*'fnd base rates'!E$114)
+($M941*'fnd base rates'!E$116)
+($N941*'fnd base rates'!E$117)
+($O941*'fnd base rates'!E$118)
+($P941*VLOOKUP($S941+12,rate_basefnd,5)))
*$R941</f>
        <v>14330.850751999998</v>
      </c>
      <c r="X941" s="1">
        <f>(($D941*'fnd base rates'!F$107)
+($E941*'fnd base rates'!F$108)
+($F941*'fnd base rates'!F$109)
+($G941*'fnd base rates'!F$110)
+($H941*'fnd base rates'!F$111)
+($I941*'fnd base rates'!F$112)
+($J941*'fnd base rates'!F$113)
+($K941*'fnd base rates'!F$114)
+($M941*'fnd base rates'!F$116)
+($N941*'fnd base rates'!F$117)
+($O941*'fnd base rates'!F$118)
+($P941*VLOOKUP($S941+12,rate_basefnd,6)))
*$R941</f>
        <v>2134.3328240000001</v>
      </c>
      <c r="Y941" s="1">
        <f>(($D941*'fnd base rates'!G$107)
+($E941*'fnd base rates'!G$108)
+($F941*'fnd base rates'!G$109)
+($G941*'fnd base rates'!G$110)
+($H941*'fnd base rates'!G$111)
+($I941*'fnd base rates'!G$112)
+($J941*'fnd base rates'!G$113)
+($K941*'fnd base rates'!G$114)
+($M941*'fnd base rates'!G$116)
+($N941*'fnd base rates'!G$117)
+($O941*'fnd base rates'!G$118)
+($P941*VLOOKUP($S941+12,rate_basefnd,7)))
*$R941</f>
        <v>589.37656399999992</v>
      </c>
      <c r="Z941" s="1">
        <f>(($D941*'fnd base rates'!H$107)
+($E941*'fnd base rates'!H$108)
+($F941*'fnd base rates'!H$109)
+($G941*'fnd base rates'!H$110)
+($H941*'fnd base rates'!H$111)
+($I941*'fnd base rates'!H$112)
+($J941*'fnd base rates'!H$113)
+($K941*'fnd base rates'!H$114)
+($M941*'fnd base rates'!H$116)
+($N941*'fnd base rates'!H$117)
+($O941*'fnd base rates'!H$118)
+($P941*VLOOKUP($S941+12,rate_basefnd,8)))</f>
        <v>1392.697868</v>
      </c>
      <c r="AA941" s="1">
        <f>(($D941*'fnd base rates'!I$107)
+($E941*'fnd base rates'!I$108)
+($F941*'fnd base rates'!I$109)
+($G941*'fnd base rates'!I$110)
+($H941*'fnd base rates'!I$111)
+($I941*'fnd base rates'!I$112)
+($J941*'fnd base rates'!I$113)
+($K941*'fnd base rates'!I$114)
+($M941*'fnd base rates'!I$116)
+($N941*'fnd base rates'!I$117)
+($O941*'fnd base rates'!I$118)
+($P941*VLOOKUP($S941+12,rate_basefnd,9)))
*$R941</f>
        <v>956.55</v>
      </c>
      <c r="AB941" s="1">
        <f>(($D941*'fnd base rates'!J$107)
+($E941*'fnd base rates'!J$108)
+($F941*'fnd base rates'!J$109)
+($G941*'fnd base rates'!J$110)
+($H941*'fnd base rates'!J$111)
+($I941*'fnd base rates'!J$112)
+($J941*'fnd base rates'!J$113)
+($K941*'fnd base rates'!J$114)
+($M941*'fnd base rates'!J$116)
+($N941*'fnd base rates'!J$117)
+($O941*'fnd base rates'!J$118)
+($P941*VLOOKUP($S941+12,rate_basefnd,10)))
*$R941</f>
        <v>1891.3899999999999</v>
      </c>
      <c r="AC941" s="1">
        <f>(($D941*'fnd base rates'!K$107)
+($E941*'fnd base rates'!K$108)
+($F941*'fnd base rates'!K$109)
+($G941*'fnd base rates'!K$110)
+($H941*'fnd base rates'!K$111)
+($I941*'fnd base rates'!K$112)
+($J941*'fnd base rates'!K$113)
+($K941*'fnd base rates'!K$114)
+($M941*'fnd base rates'!K$116)
+($N941*'fnd base rates'!K$117)
+($O941*'fnd base rates'!K$118)
+($P941*VLOOKUP($S941+12,rate_basefnd,11)))
*$R941</f>
        <v>2250.2697600000001</v>
      </c>
      <c r="AD941" s="1">
        <f>(($D941*'fnd base rates'!L$107)
+($E941*'fnd base rates'!L$108)
+($F941*'fnd base rates'!L$109)
+($G941*'fnd base rates'!L$110)
+($H941*'fnd base rates'!L$111)
+($I941*'fnd base rates'!L$112)
+($J941*'fnd base rates'!L$113)
+($K941*'fnd base rates'!L$114)
+($M941*'fnd base rates'!L$116)
+($N941*'fnd base rates'!L$117)
+($O941*'fnd base rates'!L$118)
+($P941*VLOOKUP($S941+12,rate_basefnd,12)))</f>
        <v>3711.1433600000005</v>
      </c>
      <c r="AE941" s="1">
        <f>(($D941*'fnd base rates'!M$107)
+($E941*'fnd base rates'!M$108)
+($F941*'fnd base rates'!M$109)
+($G941*'fnd base rates'!M$110)
+($H941*'fnd base rates'!M$111)
+($I941*'fnd base rates'!M$112)
+($J941*'fnd base rates'!M$113)
+($K941*'fnd base rates'!M$114)
+($M941*'fnd base rates'!M$116)
+($N941*'fnd base rates'!M$117)
+($O941*'fnd base rates'!M$118)
+($P941*VLOOKUP($S941+12,rate_basefnd,13)))</f>
        <v>0</v>
      </c>
      <c r="AF941" s="4">
        <f t="shared" si="1071"/>
        <v>30546.753819999998</v>
      </c>
      <c r="AH941" s="269">
        <f t="shared" si="1072"/>
        <v>3503160295</v>
      </c>
      <c r="AI941" s="4" t="str">
        <f t="shared" si="1073"/>
        <v>3503</v>
      </c>
      <c r="AJ941" s="2" t="str">
        <f t="shared" si="1074"/>
        <v>160</v>
      </c>
      <c r="AK941" s="2" t="str">
        <f t="shared" si="1075"/>
        <v>295</v>
      </c>
      <c r="AL941" s="4">
        <f t="shared" si="1076"/>
        <v>1</v>
      </c>
      <c r="AM941" s="4">
        <f t="shared" si="1067"/>
        <v>2</v>
      </c>
      <c r="AN941" s="4">
        <f t="shared" si="1077"/>
        <v>30546.753819999998</v>
      </c>
      <c r="AO941" s="4">
        <f t="shared" si="1078"/>
        <v>15273</v>
      </c>
      <c r="AP941" s="4">
        <f t="shared" si="1068"/>
        <v>0</v>
      </c>
      <c r="AQ941" s="4">
        <v>15273</v>
      </c>
      <c r="AW941" s="4">
        <v>15273</v>
      </c>
      <c r="AX941" s="5">
        <f t="shared" si="1079"/>
        <v>0</v>
      </c>
      <c r="AY941" s="4">
        <v>15273</v>
      </c>
      <c r="AZ941" s="5"/>
      <c r="BB941" s="5">
        <f t="shared" ref="BB941" si="1114">BC941-BA941</f>
        <v>0</v>
      </c>
    </row>
    <row r="942" spans="1:54" s="4" customFormat="1">
      <c r="A942" s="269">
        <v>3503</v>
      </c>
      <c r="B942" s="2">
        <v>3503160301</v>
      </c>
      <c r="C942" s="9" t="s">
        <v>1117</v>
      </c>
      <c r="D942" s="14">
        <f>'fnd enro'!D942</f>
        <v>0</v>
      </c>
      <c r="E942" s="14">
        <f>'fnd enro'!E942</f>
        <v>0</v>
      </c>
      <c r="F942" s="14">
        <f>'fnd enro'!F942</f>
        <v>0</v>
      </c>
      <c r="G942" s="14">
        <f>'fnd enro'!G942</f>
        <v>0</v>
      </c>
      <c r="H942" s="14">
        <f>'fnd enro'!H942</f>
        <v>1</v>
      </c>
      <c r="I942" s="14">
        <f>'fnd enro'!I942</f>
        <v>2</v>
      </c>
      <c r="J942" s="14">
        <f>'fnd enro'!J942</f>
        <v>0</v>
      </c>
      <c r="K942" s="15">
        <f>'fnd enro'!K942</f>
        <v>0.1158</v>
      </c>
      <c r="L942" s="14">
        <f>'fnd enro'!L942</f>
        <v>0</v>
      </c>
      <c r="M942" s="14">
        <f>'fnd enro'!M942</f>
        <v>0</v>
      </c>
      <c r="N942" s="14">
        <f>'fnd enro'!N942</f>
        <v>0</v>
      </c>
      <c r="O942" s="14">
        <f>'fnd enro'!O942</f>
        <v>0</v>
      </c>
      <c r="P942" s="14">
        <f>'fnd enro'!P942</f>
        <v>3</v>
      </c>
      <c r="Q942" s="14">
        <f>'fnd enro'!R942</f>
        <v>3</v>
      </c>
      <c r="R942" s="15">
        <f t="shared" si="1070"/>
        <v>1</v>
      </c>
      <c r="S942" s="14">
        <f>VALUE('fnd enro'!Q942)</f>
        <v>5</v>
      </c>
      <c r="T942" s="2"/>
      <c r="U942" s="1">
        <f>(($D942*'fnd base rates'!C$107)
+($E942*'fnd base rates'!C$108)
+($F942*'fnd base rates'!C$109)
+($G942*'fnd base rates'!C$110)
+($H942*'fnd base rates'!C$111)
+($I942*'fnd base rates'!C$112)
+($J942*'fnd base rates'!C$113)
+($K942*'fnd base rates'!C$114)
+($M942*'fnd base rates'!C$116)
+($N942*'fnd base rates'!C$117)
+($O942*'fnd base rates'!C$118)
+($P942*VLOOKUP($S942+12,rate_basefnd,3)))
*$R942</f>
        <v>1788.9940379999998</v>
      </c>
      <c r="V942" s="1">
        <f>(($D942*'fnd base rates'!D$107)
+($E942*'fnd base rates'!D$108)
+($F942*'fnd base rates'!D$109)
+($G942*'fnd base rates'!D$110)
+($H942*'fnd base rates'!D$111)
+($I942*'fnd base rates'!D$112)
+($J942*'fnd base rates'!D$113)
+($K942*'fnd base rates'!D$114)
+($M942*'fnd base rates'!D$116)
+($N942*'fnd base rates'!D$117)
+($O942*'fnd base rates'!D$118)
+($P942*VLOOKUP($S942+12,rate_basefnd,4)))
*$R942</f>
        <v>3146.2200000000003</v>
      </c>
      <c r="W942" s="1">
        <f>(($D942*'fnd base rates'!E$107)
+($E942*'fnd base rates'!E$108)
+($F942*'fnd base rates'!E$109)
+($G942*'fnd base rates'!E$110)
+($H942*'fnd base rates'!E$111)
+($I942*'fnd base rates'!E$112)
+($J942*'fnd base rates'!E$113)
+($K942*'fnd base rates'!E$114)
+($M942*'fnd base rates'!E$116)
+($N942*'fnd base rates'!E$117)
+($O942*'fnd base rates'!E$118)
+($P942*VLOOKUP($S942+12,rate_basefnd,5)))
*$R942</f>
        <v>21591.211127999999</v>
      </c>
      <c r="X942" s="1">
        <f>(($D942*'fnd base rates'!F$107)
+($E942*'fnd base rates'!F$108)
+($F942*'fnd base rates'!F$109)
+($G942*'fnd base rates'!F$110)
+($H942*'fnd base rates'!F$111)
+($I942*'fnd base rates'!F$112)
+($J942*'fnd base rates'!F$113)
+($K942*'fnd base rates'!F$114)
+($M942*'fnd base rates'!F$116)
+($N942*'fnd base rates'!F$117)
+($O942*'fnd base rates'!F$118)
+($P942*VLOOKUP($S942+12,rate_basefnd,6)))
*$R942</f>
        <v>2769.1492360000002</v>
      </c>
      <c r="Y942" s="1">
        <f>(($D942*'fnd base rates'!G$107)
+($E942*'fnd base rates'!G$108)
+($F942*'fnd base rates'!G$109)
+($G942*'fnd base rates'!G$110)
+($H942*'fnd base rates'!G$111)
+($I942*'fnd base rates'!G$112)
+($J942*'fnd base rates'!G$113)
+($K942*'fnd base rates'!G$114)
+($M942*'fnd base rates'!G$116)
+($N942*'fnd base rates'!G$117)
+($O942*'fnd base rates'!G$118)
+($P942*VLOOKUP($S942+12,rate_basefnd,7)))
*$R942</f>
        <v>899.26984599999992</v>
      </c>
      <c r="Z942" s="1">
        <f>(($D942*'fnd base rates'!H$107)
+($E942*'fnd base rates'!H$108)
+($F942*'fnd base rates'!H$109)
+($G942*'fnd base rates'!H$110)
+($H942*'fnd base rates'!H$111)
+($I942*'fnd base rates'!H$112)
+($J942*'fnd base rates'!H$113)
+($K942*'fnd base rates'!H$114)
+($M942*'fnd base rates'!H$116)
+($N942*'fnd base rates'!H$117)
+($O942*'fnd base rates'!H$118)
+($P942*VLOOKUP($S942+12,rate_basefnd,8)))</f>
        <v>2241.366802</v>
      </c>
      <c r="AA942" s="1">
        <f>(($D942*'fnd base rates'!I$107)
+($E942*'fnd base rates'!I$108)
+($F942*'fnd base rates'!I$109)
+($G942*'fnd base rates'!I$110)
+($H942*'fnd base rates'!I$111)
+($I942*'fnd base rates'!I$112)
+($J942*'fnd base rates'!I$113)
+($K942*'fnd base rates'!I$114)
+($M942*'fnd base rates'!I$116)
+($N942*'fnd base rates'!I$117)
+($O942*'fnd base rates'!I$118)
+($P942*VLOOKUP($S942+12,rate_basefnd,9)))
*$R942</f>
        <v>1550.96</v>
      </c>
      <c r="AB942" s="1">
        <f>(($D942*'fnd base rates'!J$107)
+($E942*'fnd base rates'!J$108)
+($F942*'fnd base rates'!J$109)
+($G942*'fnd base rates'!J$110)
+($H942*'fnd base rates'!J$111)
+($I942*'fnd base rates'!J$112)
+($J942*'fnd base rates'!J$113)
+($K942*'fnd base rates'!J$114)
+($M942*'fnd base rates'!J$116)
+($N942*'fnd base rates'!J$117)
+($O942*'fnd base rates'!J$118)
+($P942*VLOOKUP($S942+12,rate_basefnd,10)))
*$R942</f>
        <v>3144.29</v>
      </c>
      <c r="AC942" s="1">
        <f>(($D942*'fnd base rates'!K$107)
+($E942*'fnd base rates'!K$108)
+($F942*'fnd base rates'!K$109)
+($G942*'fnd base rates'!K$110)
+($H942*'fnd base rates'!K$111)
+($I942*'fnd base rates'!K$112)
+($J942*'fnd base rates'!K$113)
+($K942*'fnd base rates'!K$114)
+($M942*'fnd base rates'!K$116)
+($N942*'fnd base rates'!K$117)
+($O942*'fnd base rates'!K$118)
+($P942*VLOOKUP($S942+12,rate_basefnd,11)))
*$R942</f>
        <v>3482.2796399999997</v>
      </c>
      <c r="AD942" s="1">
        <f>(($D942*'fnd base rates'!L$107)
+($E942*'fnd base rates'!L$108)
+($F942*'fnd base rates'!L$109)
+($G942*'fnd base rates'!L$110)
+($H942*'fnd base rates'!L$111)
+($I942*'fnd base rates'!L$112)
+($J942*'fnd base rates'!L$113)
+($K942*'fnd base rates'!L$114)
+($M942*'fnd base rates'!L$116)
+($N942*'fnd base rates'!L$117)
+($O942*'fnd base rates'!L$118)
+($P942*VLOOKUP($S942+12,rate_basefnd,12)))</f>
        <v>5594.5200400000003</v>
      </c>
      <c r="AE942" s="1">
        <f>(($D942*'fnd base rates'!M$107)
+($E942*'fnd base rates'!M$108)
+($F942*'fnd base rates'!M$109)
+($G942*'fnd base rates'!M$110)
+($H942*'fnd base rates'!M$111)
+($I942*'fnd base rates'!M$112)
+($J942*'fnd base rates'!M$113)
+($K942*'fnd base rates'!M$114)
+($M942*'fnd base rates'!M$116)
+($N942*'fnd base rates'!M$117)
+($O942*'fnd base rates'!M$118)
+($P942*VLOOKUP($S942+12,rate_basefnd,13)))</f>
        <v>0</v>
      </c>
      <c r="AF942" s="4">
        <f t="shared" si="1071"/>
        <v>46208.260730000009</v>
      </c>
      <c r="AH942" s="269">
        <f t="shared" si="1072"/>
        <v>3503160301</v>
      </c>
      <c r="AI942" s="4" t="str">
        <f t="shared" si="1073"/>
        <v>3503</v>
      </c>
      <c r="AJ942" s="2" t="str">
        <f t="shared" si="1074"/>
        <v>160</v>
      </c>
      <c r="AK942" s="2" t="str">
        <f t="shared" si="1075"/>
        <v>301</v>
      </c>
      <c r="AL942" s="4">
        <f t="shared" si="1076"/>
        <v>1</v>
      </c>
      <c r="AM942" s="4">
        <f t="shared" si="1067"/>
        <v>3</v>
      </c>
      <c r="AN942" s="4">
        <f t="shared" si="1077"/>
        <v>46208.260730000009</v>
      </c>
      <c r="AO942" s="4">
        <f t="shared" si="1078"/>
        <v>15403</v>
      </c>
      <c r="AP942" s="4">
        <f t="shared" si="1068"/>
        <v>0</v>
      </c>
      <c r="AQ942" s="4">
        <v>15403</v>
      </c>
      <c r="AW942" s="4">
        <v>15403</v>
      </c>
      <c r="AX942" s="5">
        <f t="shared" si="1079"/>
        <v>0</v>
      </c>
      <c r="AY942" s="4">
        <v>15403</v>
      </c>
      <c r="AZ942" s="5"/>
      <c r="BB942" s="5">
        <f t="shared" ref="BB942" si="1115">BC942-BA942</f>
        <v>0</v>
      </c>
    </row>
    <row r="943" spans="1:54" s="4" customFormat="1">
      <c r="A943" s="269">
        <v>3503</v>
      </c>
      <c r="B943" s="2">
        <v>3503160673</v>
      </c>
      <c r="C943" s="9" t="s">
        <v>1117</v>
      </c>
      <c r="D943" s="14">
        <f>'fnd enro'!D943</f>
        <v>0</v>
      </c>
      <c r="E943" s="14">
        <f>'fnd enro'!E943</f>
        <v>0</v>
      </c>
      <c r="F943" s="14">
        <f>'fnd enro'!F943</f>
        <v>0</v>
      </c>
      <c r="G943" s="14">
        <f>'fnd enro'!G943</f>
        <v>0</v>
      </c>
      <c r="H943" s="14">
        <f>'fnd enro'!H943</f>
        <v>1</v>
      </c>
      <c r="I943" s="14">
        <f>'fnd enro'!I943</f>
        <v>0</v>
      </c>
      <c r="J943" s="14">
        <f>'fnd enro'!J943</f>
        <v>0</v>
      </c>
      <c r="K943" s="15">
        <f>'fnd enro'!K943</f>
        <v>3.8600000000000002E-2</v>
      </c>
      <c r="L943" s="14">
        <f>'fnd enro'!L943</f>
        <v>0</v>
      </c>
      <c r="M943" s="14">
        <f>'fnd enro'!M943</f>
        <v>0</v>
      </c>
      <c r="N943" s="14">
        <f>'fnd enro'!N943</f>
        <v>0</v>
      </c>
      <c r="O943" s="14">
        <f>'fnd enro'!O943</f>
        <v>0</v>
      </c>
      <c r="P943" s="14">
        <f>'fnd enro'!P943</f>
        <v>0</v>
      </c>
      <c r="Q943" s="14">
        <f>'fnd enro'!R943</f>
        <v>1</v>
      </c>
      <c r="R943" s="15">
        <f t="shared" si="1070"/>
        <v>1</v>
      </c>
      <c r="S943" s="14">
        <f>VALUE('fnd enro'!Q943)</f>
        <v>3</v>
      </c>
      <c r="T943" s="2"/>
      <c r="U943" s="1">
        <f>(($D943*'fnd base rates'!C$107)
+($E943*'fnd base rates'!C$108)
+($F943*'fnd base rates'!C$109)
+($G943*'fnd base rates'!C$110)
+($H943*'fnd base rates'!C$111)
+($I943*'fnd base rates'!C$112)
+($J943*'fnd base rates'!C$113)
+($K943*'fnd base rates'!C$114)
+($M943*'fnd base rates'!C$116)
+($N943*'fnd base rates'!C$117)
+($O943*'fnd base rates'!C$118)
+($P943*VLOOKUP($S943+12,rate_basefnd,3)))
*$R943</f>
        <v>536.46134600000005</v>
      </c>
      <c r="V943" s="1">
        <f>(($D943*'fnd base rates'!D$107)
+($E943*'fnd base rates'!D$108)
+($F943*'fnd base rates'!D$109)
+($G943*'fnd base rates'!D$110)
+($H943*'fnd base rates'!D$111)
+($I943*'fnd base rates'!D$112)
+($J943*'fnd base rates'!D$113)
+($K943*'fnd base rates'!D$114)
+($M943*'fnd base rates'!D$116)
+($N943*'fnd base rates'!D$117)
+($O943*'fnd base rates'!D$118)
+($P943*VLOOKUP($S943+12,rate_basefnd,4)))
*$R943</f>
        <v>765.08</v>
      </c>
      <c r="W943" s="1">
        <f>(($D943*'fnd base rates'!E$107)
+($E943*'fnd base rates'!E$108)
+($F943*'fnd base rates'!E$109)
+($G943*'fnd base rates'!E$110)
+($H943*'fnd base rates'!E$111)
+($I943*'fnd base rates'!E$112)
+($J943*'fnd base rates'!E$113)
+($K943*'fnd base rates'!E$114)
+($M943*'fnd base rates'!E$116)
+($N943*'fnd base rates'!E$117)
+($O943*'fnd base rates'!E$118)
+($P943*VLOOKUP($S943+12,rate_basefnd,5)))
*$R943</f>
        <v>3459.480376</v>
      </c>
      <c r="X943" s="1">
        <f>(($D943*'fnd base rates'!F$107)
+($E943*'fnd base rates'!F$108)
+($F943*'fnd base rates'!F$109)
+($G943*'fnd base rates'!F$110)
+($H943*'fnd base rates'!F$111)
+($I943*'fnd base rates'!F$112)
+($J943*'fnd base rates'!F$113)
+($K943*'fnd base rates'!F$114)
+($M943*'fnd base rates'!F$116)
+($N943*'fnd base rates'!F$117)
+($O943*'fnd base rates'!F$118)
+($P943*VLOOKUP($S943+12,rate_basefnd,6)))
*$R943</f>
        <v>995.37641200000007</v>
      </c>
      <c r="Y943" s="1">
        <f>(($D943*'fnd base rates'!G$107)
+($E943*'fnd base rates'!G$108)
+($F943*'fnd base rates'!G$109)
+($G943*'fnd base rates'!G$110)
+($H943*'fnd base rates'!G$111)
+($I943*'fnd base rates'!G$112)
+($J943*'fnd base rates'!G$113)
+($K943*'fnd base rates'!G$114)
+($M943*'fnd base rates'!G$116)
+($N943*'fnd base rates'!G$117)
+($O943*'fnd base rates'!G$118)
+($P943*VLOOKUP($S943+12,rate_basefnd,7)))
*$R943</f>
        <v>168.453282</v>
      </c>
      <c r="Z943" s="1">
        <f>(($D943*'fnd base rates'!H$107)
+($E943*'fnd base rates'!H$108)
+($F943*'fnd base rates'!H$109)
+($G943*'fnd base rates'!H$110)
+($H943*'fnd base rates'!H$111)
+($I943*'fnd base rates'!H$112)
+($J943*'fnd base rates'!H$113)
+($K943*'fnd base rates'!H$114)
+($M943*'fnd base rates'!H$116)
+($N943*'fnd base rates'!H$117)
+($O943*'fnd base rates'!H$118)
+($P943*VLOOKUP($S943+12,rate_basefnd,8)))</f>
        <v>523.43893400000002</v>
      </c>
      <c r="AA943" s="1">
        <f>(($D943*'fnd base rates'!I$107)
+($E943*'fnd base rates'!I$108)
+($F943*'fnd base rates'!I$109)
+($G943*'fnd base rates'!I$110)
+($H943*'fnd base rates'!I$111)
+($I943*'fnd base rates'!I$112)
+($J943*'fnd base rates'!I$113)
+($K943*'fnd base rates'!I$114)
+($M943*'fnd base rates'!I$116)
+($N943*'fnd base rates'!I$117)
+($O943*'fnd base rates'!I$118)
+($P943*VLOOKUP($S943+12,rate_basefnd,9)))
*$R943</f>
        <v>362.69</v>
      </c>
      <c r="AB943" s="1">
        <f>(($D943*'fnd base rates'!J$107)
+($E943*'fnd base rates'!J$108)
+($F943*'fnd base rates'!J$109)
+($G943*'fnd base rates'!J$110)
+($H943*'fnd base rates'!J$111)
+($I943*'fnd base rates'!J$112)
+($J943*'fnd base rates'!J$113)
+($K943*'fnd base rates'!J$114)
+($M943*'fnd base rates'!J$116)
+($N943*'fnd base rates'!J$117)
+($O943*'fnd base rates'!J$118)
+($P943*VLOOKUP($S943+12,rate_basefnd,10)))
*$R943</f>
        <v>248.81</v>
      </c>
      <c r="AC943" s="1">
        <f>(($D943*'fnd base rates'!K$107)
+($E943*'fnd base rates'!K$108)
+($F943*'fnd base rates'!K$109)
+($G943*'fnd base rates'!K$110)
+($H943*'fnd base rates'!K$111)
+($I943*'fnd base rates'!K$112)
+($J943*'fnd base rates'!K$113)
+($K943*'fnd base rates'!K$114)
+($M943*'fnd base rates'!K$116)
+($N943*'fnd base rates'!K$117)
+($O943*'fnd base rates'!K$118)
+($P943*VLOOKUP($S943+12,rate_basefnd,11)))
*$R943</f>
        <v>1182.1598799999999</v>
      </c>
      <c r="AD943" s="1">
        <f>(($D943*'fnd base rates'!L$107)
+($E943*'fnd base rates'!L$108)
+($F943*'fnd base rates'!L$109)
+($G943*'fnd base rates'!L$110)
+($H943*'fnd base rates'!L$111)
+($I943*'fnd base rates'!L$112)
+($J943*'fnd base rates'!L$113)
+($K943*'fnd base rates'!L$114)
+($M943*'fnd base rates'!L$116)
+($N943*'fnd base rates'!L$117)
+($O943*'fnd base rates'!L$118)
+($P943*VLOOKUP($S943+12,rate_basefnd,12)))</f>
        <v>1512.47668</v>
      </c>
      <c r="AE943" s="1">
        <f>(($D943*'fnd base rates'!M$107)
+($E943*'fnd base rates'!M$108)
+($F943*'fnd base rates'!M$109)
+($G943*'fnd base rates'!M$110)
+($H943*'fnd base rates'!M$111)
+($I943*'fnd base rates'!M$112)
+($J943*'fnd base rates'!M$113)
+($K943*'fnd base rates'!M$114)
+($M943*'fnd base rates'!M$116)
+($N943*'fnd base rates'!M$117)
+($O943*'fnd base rates'!M$118)
+($P943*VLOOKUP($S943+12,rate_basefnd,13)))</f>
        <v>0</v>
      </c>
      <c r="AF943" s="4">
        <f t="shared" si="1071"/>
        <v>9754.4269099999983</v>
      </c>
      <c r="AH943" s="269">
        <f t="shared" si="1072"/>
        <v>3503160673</v>
      </c>
      <c r="AI943" s="4" t="str">
        <f t="shared" si="1073"/>
        <v>3503</v>
      </c>
      <c r="AJ943" s="2" t="str">
        <f t="shared" si="1074"/>
        <v>160</v>
      </c>
      <c r="AK943" s="2" t="str">
        <f t="shared" si="1075"/>
        <v>673</v>
      </c>
      <c r="AL943" s="4">
        <f t="shared" si="1076"/>
        <v>1</v>
      </c>
      <c r="AM943" s="4">
        <f t="shared" si="1067"/>
        <v>1</v>
      </c>
      <c r="AN943" s="4">
        <f t="shared" si="1077"/>
        <v>9754.4269099999983</v>
      </c>
      <c r="AO943" s="4">
        <f t="shared" si="1078"/>
        <v>9754</v>
      </c>
      <c r="AP943" s="4">
        <f t="shared" si="1068"/>
        <v>0</v>
      </c>
      <c r="AQ943" s="4">
        <v>9754</v>
      </c>
      <c r="AW943" s="4">
        <v>9754</v>
      </c>
      <c r="AX943" s="5">
        <f t="shared" si="1079"/>
        <v>0</v>
      </c>
      <c r="AY943" s="4">
        <v>9754</v>
      </c>
      <c r="AZ943" s="5"/>
      <c r="BB943" s="5">
        <f t="shared" ref="BB943" si="1116">BC943-BA943</f>
        <v>0</v>
      </c>
    </row>
    <row r="944" spans="1:54" s="4" customFormat="1">
      <c r="A944" s="269">
        <v>3506</v>
      </c>
      <c r="B944" s="2">
        <v>3506262030</v>
      </c>
      <c r="C944" s="9" t="s">
        <v>1076</v>
      </c>
      <c r="D944" s="14">
        <f>'fnd enro'!D944</f>
        <v>0</v>
      </c>
      <c r="E944" s="14">
        <f>'fnd enro'!E944</f>
        <v>0</v>
      </c>
      <c r="F944" s="14">
        <f>'fnd enro'!F944</f>
        <v>0</v>
      </c>
      <c r="G944" s="14">
        <f>'fnd enro'!G944</f>
        <v>0</v>
      </c>
      <c r="H944" s="14">
        <f>'fnd enro'!H944</f>
        <v>0</v>
      </c>
      <c r="I944" s="14">
        <f>'fnd enro'!I944</f>
        <v>2</v>
      </c>
      <c r="J944" s="14">
        <f>'fnd enro'!J944</f>
        <v>0</v>
      </c>
      <c r="K944" s="15">
        <f>'fnd enro'!K944</f>
        <v>7.7200000000000005E-2</v>
      </c>
      <c r="L944" s="14">
        <f>'fnd enro'!L944</f>
        <v>0</v>
      </c>
      <c r="M944" s="14">
        <f>'fnd enro'!M944</f>
        <v>0</v>
      </c>
      <c r="N944" s="14">
        <f>'fnd enro'!N944</f>
        <v>0</v>
      </c>
      <c r="O944" s="14">
        <f>'fnd enro'!O944</f>
        <v>1</v>
      </c>
      <c r="P944" s="14">
        <f>'fnd enro'!P944</f>
        <v>2</v>
      </c>
      <c r="Q944" s="14">
        <f>'fnd enro'!R944</f>
        <v>2</v>
      </c>
      <c r="R944" s="15">
        <f t="shared" si="1070"/>
        <v>1</v>
      </c>
      <c r="S944" s="14">
        <f>VALUE('fnd enro'!Q944)</f>
        <v>7</v>
      </c>
      <c r="T944" s="2"/>
      <c r="U944" s="1">
        <f>(($D944*'fnd base rates'!C$107)
+($E944*'fnd base rates'!C$108)
+($F944*'fnd base rates'!C$109)
+($G944*'fnd base rates'!C$110)
+($H944*'fnd base rates'!C$111)
+($I944*'fnd base rates'!C$112)
+($J944*'fnd base rates'!C$113)
+($K944*'fnd base rates'!C$114)
+($M944*'fnd base rates'!C$116)
+($N944*'fnd base rates'!C$117)
+($O944*'fnd base rates'!C$118)
+($P944*VLOOKUP($S944+12,rate_basefnd,3)))
*$R944</f>
        <v>1309.8326920000002</v>
      </c>
      <c r="V944" s="1">
        <f>(($D944*'fnd base rates'!D$107)
+($E944*'fnd base rates'!D$108)
+($F944*'fnd base rates'!D$109)
+($G944*'fnd base rates'!D$110)
+($H944*'fnd base rates'!D$111)
+($I944*'fnd base rates'!D$112)
+($J944*'fnd base rates'!D$113)
+($K944*'fnd base rates'!D$114)
+($M944*'fnd base rates'!D$116)
+($N944*'fnd base rates'!D$117)
+($O944*'fnd base rates'!D$118)
+($P944*VLOOKUP($S944+12,rate_basefnd,4)))
*$R944</f>
        <v>2354.94</v>
      </c>
      <c r="W944" s="1">
        <f>(($D944*'fnd base rates'!E$107)
+($E944*'fnd base rates'!E$108)
+($F944*'fnd base rates'!E$109)
+($G944*'fnd base rates'!E$110)
+($H944*'fnd base rates'!E$111)
+($I944*'fnd base rates'!E$112)
+($J944*'fnd base rates'!E$113)
+($K944*'fnd base rates'!E$114)
+($M944*'fnd base rates'!E$116)
+($N944*'fnd base rates'!E$117)
+($O944*'fnd base rates'!E$118)
+($P944*VLOOKUP($S944+12,rate_basefnd,5)))
*$R944</f>
        <v>17394.420751999998</v>
      </c>
      <c r="X944" s="1">
        <f>(($D944*'fnd base rates'!F$107)
+($E944*'fnd base rates'!F$108)
+($F944*'fnd base rates'!F$109)
+($G944*'fnd base rates'!F$110)
+($H944*'fnd base rates'!F$111)
+($I944*'fnd base rates'!F$112)
+($J944*'fnd base rates'!F$113)
+($K944*'fnd base rates'!F$114)
+($M944*'fnd base rates'!F$116)
+($N944*'fnd base rates'!F$117)
+($O944*'fnd base rates'!F$118)
+($P944*VLOOKUP($S944+12,rate_basefnd,6)))
*$R944</f>
        <v>1948.112824</v>
      </c>
      <c r="Y944" s="1">
        <f>(($D944*'fnd base rates'!G$107)
+($E944*'fnd base rates'!G$108)
+($F944*'fnd base rates'!G$109)
+($G944*'fnd base rates'!G$110)
+($H944*'fnd base rates'!G$111)
+($I944*'fnd base rates'!G$112)
+($J944*'fnd base rates'!G$113)
+($K944*'fnd base rates'!G$114)
+($M944*'fnd base rates'!G$116)
+($N944*'fnd base rates'!G$117)
+($O944*'fnd base rates'!G$118)
+($P944*VLOOKUP($S944+12,rate_basefnd,7)))
*$R944</f>
        <v>685.60656399999993</v>
      </c>
      <c r="Z944" s="1">
        <f>(($D944*'fnd base rates'!H$107)
+($E944*'fnd base rates'!H$108)
+($F944*'fnd base rates'!H$109)
+($G944*'fnd base rates'!H$110)
+($H944*'fnd base rates'!H$111)
+($I944*'fnd base rates'!H$112)
+($J944*'fnd base rates'!H$113)
+($K944*'fnd base rates'!H$114)
+($M944*'fnd base rates'!H$116)
+($N944*'fnd base rates'!H$117)
+($O944*'fnd base rates'!H$118)
+($P944*VLOOKUP($S944+12,rate_basefnd,8)))</f>
        <v>1827.897868</v>
      </c>
      <c r="AA944" s="1">
        <f>(($D944*'fnd base rates'!I$107)
+($E944*'fnd base rates'!I$108)
+($F944*'fnd base rates'!I$109)
+($G944*'fnd base rates'!I$110)
+($H944*'fnd base rates'!I$111)
+($I944*'fnd base rates'!I$112)
+($J944*'fnd base rates'!I$113)
+($K944*'fnd base rates'!I$114)
+($M944*'fnd base rates'!I$116)
+($N944*'fnd base rates'!I$117)
+($O944*'fnd base rates'!I$118)
+($P944*VLOOKUP($S944+12,rate_basefnd,9)))
*$R944</f>
        <v>1183.71</v>
      </c>
      <c r="AB944" s="1">
        <f>(($D944*'fnd base rates'!J$107)
+($E944*'fnd base rates'!J$108)
+($F944*'fnd base rates'!J$109)
+($G944*'fnd base rates'!J$110)
+($H944*'fnd base rates'!J$111)
+($I944*'fnd base rates'!J$112)
+($J944*'fnd base rates'!J$113)
+($K944*'fnd base rates'!J$114)
+($M944*'fnd base rates'!J$116)
+($N944*'fnd base rates'!J$117)
+($O944*'fnd base rates'!J$118)
+($P944*VLOOKUP($S944+12,rate_basefnd,10)))
*$R944</f>
        <v>2508.4700000000003</v>
      </c>
      <c r="AC944" s="1">
        <f>(($D944*'fnd base rates'!K$107)
+($E944*'fnd base rates'!K$108)
+($F944*'fnd base rates'!K$109)
+($G944*'fnd base rates'!K$110)
+($H944*'fnd base rates'!K$111)
+($I944*'fnd base rates'!K$112)
+($J944*'fnd base rates'!K$113)
+($K944*'fnd base rates'!K$114)
+($M944*'fnd base rates'!K$116)
+($N944*'fnd base rates'!K$117)
+($O944*'fnd base rates'!K$118)
+($P944*VLOOKUP($S944+12,rate_basefnd,11)))
*$R944</f>
        <v>2598.9797600000002</v>
      </c>
      <c r="AD944" s="1">
        <f>(($D944*'fnd base rates'!L$107)
+($E944*'fnd base rates'!L$108)
+($F944*'fnd base rates'!L$109)
+($G944*'fnd base rates'!L$110)
+($H944*'fnd base rates'!L$111)
+($I944*'fnd base rates'!L$112)
+($J944*'fnd base rates'!L$113)
+($K944*'fnd base rates'!L$114)
+($M944*'fnd base rates'!L$116)
+($N944*'fnd base rates'!L$117)
+($O944*'fnd base rates'!L$118)
+($P944*VLOOKUP($S944+12,rate_basefnd,12)))</f>
        <v>4039.3133600000001</v>
      </c>
      <c r="AE944" s="1">
        <f>(($D944*'fnd base rates'!M$107)
+($E944*'fnd base rates'!M$108)
+($F944*'fnd base rates'!M$109)
+($G944*'fnd base rates'!M$110)
+($H944*'fnd base rates'!M$111)
+($I944*'fnd base rates'!M$112)
+($J944*'fnd base rates'!M$113)
+($K944*'fnd base rates'!M$114)
+($M944*'fnd base rates'!M$116)
+($N944*'fnd base rates'!M$117)
+($O944*'fnd base rates'!M$118)
+($P944*VLOOKUP($S944+12,rate_basefnd,13)))</f>
        <v>0</v>
      </c>
      <c r="AF944" s="4">
        <f t="shared" si="1071"/>
        <v>35851.283819999997</v>
      </c>
      <c r="AH944" s="269">
        <f t="shared" si="1072"/>
        <v>3506262030</v>
      </c>
      <c r="AI944" s="4" t="str">
        <f t="shared" si="1073"/>
        <v>3506</v>
      </c>
      <c r="AJ944" s="2" t="str">
        <f t="shared" si="1074"/>
        <v>262</v>
      </c>
      <c r="AK944" s="2" t="str">
        <f t="shared" si="1075"/>
        <v>030</v>
      </c>
      <c r="AL944" s="4">
        <f t="shared" si="1076"/>
        <v>1</v>
      </c>
      <c r="AM944" s="4">
        <f t="shared" si="1067"/>
        <v>2</v>
      </c>
      <c r="AN944" s="4">
        <f t="shared" si="1077"/>
        <v>35851.283819999997</v>
      </c>
      <c r="AO944" s="4">
        <f t="shared" si="1078"/>
        <v>17926</v>
      </c>
      <c r="AP944" s="4">
        <f t="shared" si="1068"/>
        <v>0</v>
      </c>
      <c r="AQ944" s="4">
        <v>17926</v>
      </c>
      <c r="AW944" s="4">
        <v>17926</v>
      </c>
      <c r="AX944" s="5">
        <f t="shared" si="1079"/>
        <v>0</v>
      </c>
      <c r="AY944" s="4">
        <v>17926</v>
      </c>
      <c r="AZ944" s="5"/>
      <c r="BB944" s="5">
        <f t="shared" ref="BB944" si="1117">BC944-BA944</f>
        <v>0</v>
      </c>
    </row>
    <row r="945" spans="1:54" s="4" customFormat="1">
      <c r="A945" s="269">
        <v>3506</v>
      </c>
      <c r="B945" s="2">
        <v>3506262031</v>
      </c>
      <c r="C945" s="9" t="s">
        <v>1076</v>
      </c>
      <c r="D945" s="14">
        <f>'fnd enro'!D945</f>
        <v>0</v>
      </c>
      <c r="E945" s="14">
        <f>'fnd enro'!E945</f>
        <v>0</v>
      </c>
      <c r="F945" s="14">
        <f>'fnd enro'!F945</f>
        <v>0</v>
      </c>
      <c r="G945" s="14">
        <f>'fnd enro'!G945</f>
        <v>0</v>
      </c>
      <c r="H945" s="14">
        <f>'fnd enro'!H945</f>
        <v>0</v>
      </c>
      <c r="I945" s="14">
        <f>'fnd enro'!I945</f>
        <v>1</v>
      </c>
      <c r="J945" s="14">
        <f>'fnd enro'!J945</f>
        <v>0</v>
      </c>
      <c r="K945" s="15">
        <f>'fnd enro'!K945</f>
        <v>3.8600000000000002E-2</v>
      </c>
      <c r="L945" s="14">
        <f>'fnd enro'!L945</f>
        <v>0</v>
      </c>
      <c r="M945" s="14">
        <f>'fnd enro'!M945</f>
        <v>0</v>
      </c>
      <c r="N945" s="14">
        <f>'fnd enro'!N945</f>
        <v>0</v>
      </c>
      <c r="O945" s="14">
        <f>'fnd enro'!O945</f>
        <v>0</v>
      </c>
      <c r="P945" s="14">
        <f>'fnd enro'!P945</f>
        <v>0</v>
      </c>
      <c r="Q945" s="14">
        <f>'fnd enro'!R945</f>
        <v>1</v>
      </c>
      <c r="R945" s="15">
        <f t="shared" si="1070"/>
        <v>1</v>
      </c>
      <c r="S945" s="14">
        <f>VALUE('fnd enro'!Q945)</f>
        <v>5</v>
      </c>
      <c r="T945" s="2"/>
      <c r="U945" s="1">
        <f>(($D945*'fnd base rates'!C$107)
+($E945*'fnd base rates'!C$108)
+($F945*'fnd base rates'!C$109)
+($G945*'fnd base rates'!C$110)
+($H945*'fnd base rates'!C$111)
+($I945*'fnd base rates'!C$112)
+($J945*'fnd base rates'!C$113)
+($K945*'fnd base rates'!C$114)
+($M945*'fnd base rates'!C$116)
+($N945*'fnd base rates'!C$117)
+($O945*'fnd base rates'!C$118)
+($P945*VLOOKUP($S945+12,rate_basefnd,3)))
*$R945</f>
        <v>536.46134600000005</v>
      </c>
      <c r="V945" s="1">
        <f>(($D945*'fnd base rates'!D$107)
+($E945*'fnd base rates'!D$108)
+($F945*'fnd base rates'!D$109)
+($G945*'fnd base rates'!D$110)
+($H945*'fnd base rates'!D$111)
+($I945*'fnd base rates'!D$112)
+($J945*'fnd base rates'!D$113)
+($K945*'fnd base rates'!D$114)
+($M945*'fnd base rates'!D$116)
+($N945*'fnd base rates'!D$117)
+($O945*'fnd base rates'!D$118)
+($P945*VLOOKUP($S945+12,rate_basefnd,4)))
*$R945</f>
        <v>765.08</v>
      </c>
      <c r="W945" s="1">
        <f>(($D945*'fnd base rates'!E$107)
+($E945*'fnd base rates'!E$108)
+($F945*'fnd base rates'!E$109)
+($G945*'fnd base rates'!E$110)
+($H945*'fnd base rates'!E$111)
+($I945*'fnd base rates'!E$112)
+($J945*'fnd base rates'!E$113)
+($K945*'fnd base rates'!E$114)
+($M945*'fnd base rates'!E$116)
+($N945*'fnd base rates'!E$117)
+($O945*'fnd base rates'!E$118)
+($P945*VLOOKUP($S945+12,rate_basefnd,5)))
*$R945</f>
        <v>4912.2003759999998</v>
      </c>
      <c r="X945" s="1">
        <f>(($D945*'fnd base rates'!F$107)
+($E945*'fnd base rates'!F$108)
+($F945*'fnd base rates'!F$109)
+($G945*'fnd base rates'!F$110)
+($H945*'fnd base rates'!F$111)
+($I945*'fnd base rates'!F$112)
+($J945*'fnd base rates'!F$113)
+($K945*'fnd base rates'!F$114)
+($M945*'fnd base rates'!F$116)
+($N945*'fnd base rates'!F$117)
+($O945*'fnd base rates'!F$118)
+($P945*VLOOKUP($S945+12,rate_basefnd,6)))
*$R945</f>
        <v>886.88641200000006</v>
      </c>
      <c r="Y945" s="1">
        <f>(($D945*'fnd base rates'!G$107)
+($E945*'fnd base rates'!G$108)
+($F945*'fnd base rates'!G$109)
+($G945*'fnd base rates'!G$110)
+($H945*'fnd base rates'!G$111)
+($I945*'fnd base rates'!G$112)
+($J945*'fnd base rates'!G$113)
+($K945*'fnd base rates'!G$114)
+($M945*'fnd base rates'!G$116)
+($N945*'fnd base rates'!G$117)
+($O945*'fnd base rates'!G$118)
+($P945*VLOOKUP($S945+12,rate_basefnd,7)))
*$R945</f>
        <v>163.88328199999998</v>
      </c>
      <c r="Z945" s="1">
        <f>(($D945*'fnd base rates'!H$107)
+($E945*'fnd base rates'!H$108)
+($F945*'fnd base rates'!H$109)
+($G945*'fnd base rates'!H$110)
+($H945*'fnd base rates'!H$111)
+($I945*'fnd base rates'!H$112)
+($J945*'fnd base rates'!H$113)
+($K945*'fnd base rates'!H$114)
+($M945*'fnd base rates'!H$116)
+($N945*'fnd base rates'!H$117)
+($O945*'fnd base rates'!H$118)
+($P945*VLOOKUP($S945+12,rate_basefnd,8)))</f>
        <v>828.078934</v>
      </c>
      <c r="AA945" s="1">
        <f>(($D945*'fnd base rates'!I$107)
+($E945*'fnd base rates'!I$108)
+($F945*'fnd base rates'!I$109)
+($G945*'fnd base rates'!I$110)
+($H945*'fnd base rates'!I$111)
+($I945*'fnd base rates'!I$112)
+($J945*'fnd base rates'!I$113)
+($K945*'fnd base rates'!I$114)
+($M945*'fnd base rates'!I$116)
+($N945*'fnd base rates'!I$117)
+($O945*'fnd base rates'!I$118)
+($P945*VLOOKUP($S945+12,rate_basefnd,9)))
*$R945</f>
        <v>425.94</v>
      </c>
      <c r="AB945" s="1">
        <f>(($D945*'fnd base rates'!J$107)
+($E945*'fnd base rates'!J$108)
+($F945*'fnd base rates'!J$109)
+($G945*'fnd base rates'!J$110)
+($H945*'fnd base rates'!J$111)
+($I945*'fnd base rates'!J$112)
+($J945*'fnd base rates'!J$113)
+($K945*'fnd base rates'!J$114)
+($M945*'fnd base rates'!J$116)
+($N945*'fnd base rates'!J$117)
+($O945*'fnd base rates'!J$118)
+($P945*VLOOKUP($S945+12,rate_basefnd,10)))
*$R945</f>
        <v>573.75</v>
      </c>
      <c r="AC945" s="1">
        <f>(($D945*'fnd base rates'!K$107)
+($E945*'fnd base rates'!K$108)
+($F945*'fnd base rates'!K$109)
+($G945*'fnd base rates'!K$110)
+($H945*'fnd base rates'!K$111)
+($I945*'fnd base rates'!K$112)
+($J945*'fnd base rates'!K$113)
+($K945*'fnd base rates'!K$114)
+($M945*'fnd base rates'!K$116)
+($N945*'fnd base rates'!K$117)
+($O945*'fnd base rates'!K$118)
+($P945*VLOOKUP($S945+12,rate_basefnd,11)))
*$R945</f>
        <v>1150.05988</v>
      </c>
      <c r="AD945" s="1">
        <f>(($D945*'fnd base rates'!L$107)
+($E945*'fnd base rates'!L$108)
+($F945*'fnd base rates'!L$109)
+($G945*'fnd base rates'!L$110)
+($H945*'fnd base rates'!L$111)
+($I945*'fnd base rates'!L$112)
+($J945*'fnd base rates'!L$113)
+($K945*'fnd base rates'!L$114)
+($M945*'fnd base rates'!L$116)
+($N945*'fnd base rates'!L$117)
+($O945*'fnd base rates'!L$118)
+($P945*VLOOKUP($S945+12,rate_basefnd,12)))</f>
        <v>1369.1266800000001</v>
      </c>
      <c r="AE945" s="1">
        <f>(($D945*'fnd base rates'!M$107)
+($E945*'fnd base rates'!M$108)
+($F945*'fnd base rates'!M$109)
+($G945*'fnd base rates'!M$110)
+($H945*'fnd base rates'!M$111)
+($I945*'fnd base rates'!M$112)
+($J945*'fnd base rates'!M$113)
+($K945*'fnd base rates'!M$114)
+($M945*'fnd base rates'!M$116)
+($N945*'fnd base rates'!M$117)
+($O945*'fnd base rates'!M$118)
+($P945*VLOOKUP($S945+12,rate_basefnd,13)))</f>
        <v>0</v>
      </c>
      <c r="AF945" s="4">
        <f t="shared" si="1071"/>
        <v>11611.466909999999</v>
      </c>
      <c r="AH945" s="269">
        <f t="shared" si="1072"/>
        <v>3506262031</v>
      </c>
      <c r="AI945" s="4" t="str">
        <f t="shared" si="1073"/>
        <v>3506</v>
      </c>
      <c r="AJ945" s="2" t="str">
        <f t="shared" si="1074"/>
        <v>262</v>
      </c>
      <c r="AK945" s="2" t="str">
        <f t="shared" si="1075"/>
        <v>031</v>
      </c>
      <c r="AL945" s="4">
        <f t="shared" si="1076"/>
        <v>1</v>
      </c>
      <c r="AM945" s="4">
        <f t="shared" si="1067"/>
        <v>1</v>
      </c>
      <c r="AN945" s="4">
        <f t="shared" si="1077"/>
        <v>11611.466909999999</v>
      </c>
      <c r="AO945" s="4">
        <f t="shared" si="1078"/>
        <v>11611</v>
      </c>
      <c r="AP945" s="4">
        <f t="shared" si="1068"/>
        <v>0</v>
      </c>
      <c r="AQ945" s="4">
        <v>11611</v>
      </c>
      <c r="AW945" s="4">
        <v>11611</v>
      </c>
      <c r="AX945" s="5">
        <f t="shared" si="1079"/>
        <v>0</v>
      </c>
      <c r="AY945" s="4">
        <v>11611</v>
      </c>
      <c r="AZ945" s="5"/>
      <c r="BB945" s="5">
        <f t="shared" ref="BB945" si="1118">BC945-BA945</f>
        <v>0</v>
      </c>
    </row>
    <row r="946" spans="1:54" s="4" customFormat="1">
      <c r="A946" s="269">
        <v>3506</v>
      </c>
      <c r="B946" s="2">
        <v>3506262035</v>
      </c>
      <c r="C946" s="9" t="s">
        <v>1076</v>
      </c>
      <c r="D946" s="14">
        <f>'fnd enro'!D946</f>
        <v>0</v>
      </c>
      <c r="E946" s="14">
        <f>'fnd enro'!E946</f>
        <v>0</v>
      </c>
      <c r="F946" s="14">
        <f>'fnd enro'!F946</f>
        <v>0</v>
      </c>
      <c r="G946" s="14">
        <f>'fnd enro'!G946</f>
        <v>0</v>
      </c>
      <c r="H946" s="14">
        <f>'fnd enro'!H946</f>
        <v>1</v>
      </c>
      <c r="I946" s="14">
        <f>'fnd enro'!I946</f>
        <v>0</v>
      </c>
      <c r="J946" s="14">
        <f>'fnd enro'!J946</f>
        <v>0</v>
      </c>
      <c r="K946" s="15">
        <f>'fnd enro'!K946</f>
        <v>3.8600000000000002E-2</v>
      </c>
      <c r="L946" s="14">
        <f>'fnd enro'!L946</f>
        <v>0</v>
      </c>
      <c r="M946" s="14">
        <f>'fnd enro'!M946</f>
        <v>0</v>
      </c>
      <c r="N946" s="14">
        <f>'fnd enro'!N946</f>
        <v>1</v>
      </c>
      <c r="O946" s="14">
        <f>'fnd enro'!O946</f>
        <v>0</v>
      </c>
      <c r="P946" s="14">
        <f>'fnd enro'!P946</f>
        <v>1</v>
      </c>
      <c r="Q946" s="14">
        <f>'fnd enro'!R946</f>
        <v>1</v>
      </c>
      <c r="R946" s="15">
        <f t="shared" si="1070"/>
        <v>1</v>
      </c>
      <c r="S946" s="14">
        <f>VALUE('fnd enro'!Q946)</f>
        <v>11</v>
      </c>
      <c r="T946" s="2"/>
      <c r="U946" s="1">
        <f>(($D946*'fnd base rates'!C$107)
+($E946*'fnd base rates'!C$108)
+($F946*'fnd base rates'!C$109)
+($G946*'fnd base rates'!C$110)
+($H946*'fnd base rates'!C$111)
+($I946*'fnd base rates'!C$112)
+($J946*'fnd base rates'!C$113)
+($K946*'fnd base rates'!C$114)
+($M946*'fnd base rates'!C$116)
+($N946*'fnd base rates'!C$117)
+($O946*'fnd base rates'!C$118)
+($P946*VLOOKUP($S946+12,rate_basefnd,3)))
*$R946</f>
        <v>726.85134600000004</v>
      </c>
      <c r="V946" s="1">
        <f>(($D946*'fnd base rates'!D$107)
+($E946*'fnd base rates'!D$108)
+($F946*'fnd base rates'!D$109)
+($G946*'fnd base rates'!D$110)
+($H946*'fnd base rates'!D$111)
+($I946*'fnd base rates'!D$112)
+($J946*'fnd base rates'!D$113)
+($K946*'fnd base rates'!D$114)
+($M946*'fnd base rates'!D$116)
+($N946*'fnd base rates'!D$117)
+($O946*'fnd base rates'!D$118)
+($P946*VLOOKUP($S946+12,rate_basefnd,4)))
*$R946</f>
        <v>1348.0900000000001</v>
      </c>
      <c r="W946" s="1">
        <f>(($D946*'fnd base rates'!E$107)
+($E946*'fnd base rates'!E$108)
+($F946*'fnd base rates'!E$109)
+($G946*'fnd base rates'!E$110)
+($H946*'fnd base rates'!E$111)
+($I946*'fnd base rates'!E$112)
+($J946*'fnd base rates'!E$113)
+($K946*'fnd base rates'!E$114)
+($M946*'fnd base rates'!E$116)
+($N946*'fnd base rates'!E$117)
+($O946*'fnd base rates'!E$118)
+($P946*VLOOKUP($S946+12,rate_basefnd,5)))
*$R946</f>
        <v>8634.7603760000002</v>
      </c>
      <c r="X946" s="1">
        <f>(($D946*'fnd base rates'!F$107)
+($E946*'fnd base rates'!F$108)
+($F946*'fnd base rates'!F$109)
+($G946*'fnd base rates'!F$110)
+($H946*'fnd base rates'!F$111)
+($I946*'fnd base rates'!F$112)
+($J946*'fnd base rates'!F$113)
+($K946*'fnd base rates'!F$114)
+($M946*'fnd base rates'!F$116)
+($N946*'fnd base rates'!F$117)
+($O946*'fnd base rates'!F$118)
+($P946*VLOOKUP($S946+12,rate_basefnd,6)))
*$R946</f>
        <v>1182.206412</v>
      </c>
      <c r="Y946" s="1">
        <f>(($D946*'fnd base rates'!G$107)
+($E946*'fnd base rates'!G$108)
+($F946*'fnd base rates'!G$109)
+($G946*'fnd base rates'!G$110)
+($H946*'fnd base rates'!G$111)
+($I946*'fnd base rates'!G$112)
+($J946*'fnd base rates'!G$113)
+($K946*'fnd base rates'!G$114)
+($M946*'fnd base rates'!G$116)
+($N946*'fnd base rates'!G$117)
+($O946*'fnd base rates'!G$118)
+($P946*VLOOKUP($S946+12,rate_basefnd,7)))
*$R946</f>
        <v>409.46328199999999</v>
      </c>
      <c r="Z946" s="1">
        <f>(($D946*'fnd base rates'!H$107)
+($E946*'fnd base rates'!H$108)
+($F946*'fnd base rates'!H$109)
+($G946*'fnd base rates'!H$110)
+($H946*'fnd base rates'!H$111)
+($I946*'fnd base rates'!H$112)
+($J946*'fnd base rates'!H$113)
+($K946*'fnd base rates'!H$114)
+($M946*'fnd base rates'!H$116)
+($N946*'fnd base rates'!H$117)
+($O946*'fnd base rates'!H$118)
+($P946*VLOOKUP($S946+12,rate_basefnd,8)))</f>
        <v>685.64893400000005</v>
      </c>
      <c r="AA946" s="1">
        <f>(($D946*'fnd base rates'!I$107)
+($E946*'fnd base rates'!I$108)
+($F946*'fnd base rates'!I$109)
+($G946*'fnd base rates'!I$110)
+($H946*'fnd base rates'!I$111)
+($I946*'fnd base rates'!I$112)
+($J946*'fnd base rates'!I$113)
+($K946*'fnd base rates'!I$114)
+($M946*'fnd base rates'!I$116)
+($N946*'fnd base rates'!I$117)
+($O946*'fnd base rates'!I$118)
+($P946*VLOOKUP($S946+12,rate_basefnd,9)))
*$R946</f>
        <v>599.38</v>
      </c>
      <c r="AB946" s="1">
        <f>(($D946*'fnd base rates'!J$107)
+($E946*'fnd base rates'!J$108)
+($F946*'fnd base rates'!J$109)
+($G946*'fnd base rates'!J$110)
+($H946*'fnd base rates'!J$111)
+($I946*'fnd base rates'!J$112)
+($J946*'fnd base rates'!J$113)
+($K946*'fnd base rates'!J$114)
+($M946*'fnd base rates'!J$116)
+($N946*'fnd base rates'!J$117)
+($O946*'fnd base rates'!J$118)
+($P946*VLOOKUP($S946+12,rate_basefnd,10)))
*$R946</f>
        <v>1089.27</v>
      </c>
      <c r="AC946" s="1">
        <f>(($D946*'fnd base rates'!K$107)
+($E946*'fnd base rates'!K$108)
+($F946*'fnd base rates'!K$109)
+($G946*'fnd base rates'!K$110)
+($H946*'fnd base rates'!K$111)
+($I946*'fnd base rates'!K$112)
+($J946*'fnd base rates'!K$113)
+($K946*'fnd base rates'!K$114)
+($M946*'fnd base rates'!K$116)
+($N946*'fnd base rates'!K$117)
+($O946*'fnd base rates'!K$118)
+($P946*VLOOKUP($S946+12,rate_basefnd,11)))
*$R946</f>
        <v>1502.4398799999999</v>
      </c>
      <c r="AD946" s="1">
        <f>(($D946*'fnd base rates'!L$107)
+($E946*'fnd base rates'!L$108)
+($F946*'fnd base rates'!L$109)
+($G946*'fnd base rates'!L$110)
+($H946*'fnd base rates'!L$111)
+($I946*'fnd base rates'!L$112)
+($J946*'fnd base rates'!L$113)
+($K946*'fnd base rates'!L$114)
+($M946*'fnd base rates'!L$116)
+($N946*'fnd base rates'!L$117)
+($O946*'fnd base rates'!L$118)
+($P946*VLOOKUP($S946+12,rate_basefnd,12)))</f>
        <v>2431.6566800000001</v>
      </c>
      <c r="AE946" s="1">
        <f>(($D946*'fnd base rates'!M$107)
+($E946*'fnd base rates'!M$108)
+($F946*'fnd base rates'!M$109)
+($G946*'fnd base rates'!M$110)
+($H946*'fnd base rates'!M$111)
+($I946*'fnd base rates'!M$112)
+($J946*'fnd base rates'!M$113)
+($K946*'fnd base rates'!M$114)
+($M946*'fnd base rates'!M$116)
+($N946*'fnd base rates'!M$117)
+($O946*'fnd base rates'!M$118)
+($P946*VLOOKUP($S946+12,rate_basefnd,13)))</f>
        <v>0</v>
      </c>
      <c r="AF946" s="4">
        <f t="shared" si="1071"/>
        <v>18609.766909999998</v>
      </c>
      <c r="AH946" s="269">
        <f t="shared" si="1072"/>
        <v>3506262035</v>
      </c>
      <c r="AI946" s="4" t="str">
        <f t="shared" si="1073"/>
        <v>3506</v>
      </c>
      <c r="AJ946" s="2" t="str">
        <f t="shared" si="1074"/>
        <v>262</v>
      </c>
      <c r="AK946" s="2" t="str">
        <f t="shared" si="1075"/>
        <v>035</v>
      </c>
      <c r="AL946" s="4">
        <f t="shared" si="1076"/>
        <v>1</v>
      </c>
      <c r="AM946" s="4">
        <f t="shared" si="1067"/>
        <v>1</v>
      </c>
      <c r="AN946" s="4">
        <f t="shared" si="1077"/>
        <v>18609.766909999998</v>
      </c>
      <c r="AO946" s="4">
        <f t="shared" si="1078"/>
        <v>18610</v>
      </c>
      <c r="AP946" s="4">
        <f t="shared" si="1068"/>
        <v>0</v>
      </c>
      <c r="AQ946" s="4">
        <v>18610</v>
      </c>
      <c r="AW946" s="4">
        <v>18610</v>
      </c>
      <c r="AX946" s="5">
        <f t="shared" si="1079"/>
        <v>0</v>
      </c>
      <c r="AY946" s="4">
        <v>18610</v>
      </c>
      <c r="AZ946" s="5"/>
      <c r="BB946" s="5">
        <f t="shared" ref="BB946" si="1119">BC946-BA946</f>
        <v>0</v>
      </c>
    </row>
    <row r="947" spans="1:54" s="4" customFormat="1">
      <c r="A947" s="269">
        <v>3506</v>
      </c>
      <c r="B947" s="2">
        <v>3506262057</v>
      </c>
      <c r="C947" s="9" t="s">
        <v>1076</v>
      </c>
      <c r="D947" s="14">
        <f>'fnd enro'!D947</f>
        <v>0</v>
      </c>
      <c r="E947" s="14">
        <f>'fnd enro'!E947</f>
        <v>0</v>
      </c>
      <c r="F947" s="14">
        <f>'fnd enro'!F947</f>
        <v>0</v>
      </c>
      <c r="G947" s="14">
        <f>'fnd enro'!G947</f>
        <v>0</v>
      </c>
      <c r="H947" s="14">
        <f>'fnd enro'!H947</f>
        <v>0</v>
      </c>
      <c r="I947" s="14">
        <f>'fnd enro'!I947</f>
        <v>1</v>
      </c>
      <c r="J947" s="14">
        <f>'fnd enro'!J947</f>
        <v>0</v>
      </c>
      <c r="K947" s="15">
        <f>'fnd enro'!K947</f>
        <v>3.8600000000000002E-2</v>
      </c>
      <c r="L947" s="14">
        <f>'fnd enro'!L947</f>
        <v>0</v>
      </c>
      <c r="M947" s="14">
        <f>'fnd enro'!M947</f>
        <v>0</v>
      </c>
      <c r="N947" s="14">
        <f>'fnd enro'!N947</f>
        <v>0</v>
      </c>
      <c r="O947" s="14">
        <f>'fnd enro'!O947</f>
        <v>0</v>
      </c>
      <c r="P947" s="14">
        <f>'fnd enro'!P947</f>
        <v>1</v>
      </c>
      <c r="Q947" s="14">
        <f>'fnd enro'!R947</f>
        <v>1</v>
      </c>
      <c r="R947" s="15">
        <f t="shared" si="1070"/>
        <v>1</v>
      </c>
      <c r="S947" s="14">
        <f>VALUE('fnd enro'!Q947)</f>
        <v>12</v>
      </c>
      <c r="T947" s="2"/>
      <c r="U947" s="1">
        <f>(($D947*'fnd base rates'!C$107)
+($E947*'fnd base rates'!C$108)
+($F947*'fnd base rates'!C$109)
+($G947*'fnd base rates'!C$110)
+($H947*'fnd base rates'!C$111)
+($I947*'fnd base rates'!C$112)
+($J947*'fnd base rates'!C$113)
+($K947*'fnd base rates'!C$114)
+($M947*'fnd base rates'!C$116)
+($N947*'fnd base rates'!C$117)
+($O947*'fnd base rates'!C$118)
+($P947*VLOOKUP($S947+12,rate_basefnd,3)))
*$R947</f>
        <v>624.38134600000001</v>
      </c>
      <c r="V947" s="1">
        <f>(($D947*'fnd base rates'!D$107)
+($E947*'fnd base rates'!D$108)
+($F947*'fnd base rates'!D$109)
+($G947*'fnd base rates'!D$110)
+($H947*'fnd base rates'!D$111)
+($I947*'fnd base rates'!D$112)
+($J947*'fnd base rates'!D$113)
+($K947*'fnd base rates'!D$114)
+($M947*'fnd base rates'!D$116)
+($N947*'fnd base rates'!D$117)
+($O947*'fnd base rates'!D$118)
+($P947*VLOOKUP($S947+12,rate_basefnd,4)))
*$R947</f>
        <v>1181.6500000000001</v>
      </c>
      <c r="W947" s="1">
        <f>(($D947*'fnd base rates'!E$107)
+($E947*'fnd base rates'!E$108)
+($F947*'fnd base rates'!E$109)
+($G947*'fnd base rates'!E$110)
+($H947*'fnd base rates'!E$111)
+($I947*'fnd base rates'!E$112)
+($J947*'fnd base rates'!E$113)
+($K947*'fnd base rates'!E$114)
+($M947*'fnd base rates'!E$116)
+($N947*'fnd base rates'!E$117)
+($O947*'fnd base rates'!E$118)
+($P947*VLOOKUP($S947+12,rate_basefnd,5)))
*$R947</f>
        <v>8978.670376</v>
      </c>
      <c r="X947" s="1">
        <f>(($D947*'fnd base rates'!F$107)
+($E947*'fnd base rates'!F$108)
+($F947*'fnd base rates'!F$109)
+($G947*'fnd base rates'!F$110)
+($H947*'fnd base rates'!F$111)
+($I947*'fnd base rates'!F$112)
+($J947*'fnd base rates'!F$113)
+($K947*'fnd base rates'!F$114)
+($M947*'fnd base rates'!F$116)
+($N947*'fnd base rates'!F$117)
+($O947*'fnd base rates'!F$118)
+($P947*VLOOKUP($S947+12,rate_basefnd,6)))
*$R947</f>
        <v>886.88641200000006</v>
      </c>
      <c r="Y947" s="1">
        <f>(($D947*'fnd base rates'!G$107)
+($E947*'fnd base rates'!G$108)
+($F947*'fnd base rates'!G$109)
+($G947*'fnd base rates'!G$110)
+($H947*'fnd base rates'!G$111)
+($I947*'fnd base rates'!G$112)
+($J947*'fnd base rates'!G$113)
+($K947*'fnd base rates'!G$114)
+($M947*'fnd base rates'!G$116)
+($N947*'fnd base rates'!G$117)
+($O947*'fnd base rates'!G$118)
+($P947*VLOOKUP($S947+12,rate_basefnd,7)))
*$R947</f>
        <v>361.16328199999998</v>
      </c>
      <c r="Z947" s="1">
        <f>(($D947*'fnd base rates'!H$107)
+($E947*'fnd base rates'!H$108)
+($F947*'fnd base rates'!H$109)
+($G947*'fnd base rates'!H$110)
+($H947*'fnd base rates'!H$111)
+($I947*'fnd base rates'!H$112)
+($J947*'fnd base rates'!H$113)
+($K947*'fnd base rates'!H$114)
+($M947*'fnd base rates'!H$116)
+($N947*'fnd base rates'!H$117)
+($O947*'fnd base rates'!H$118)
+($P947*VLOOKUP($S947+12,rate_basefnd,8)))</f>
        <v>858.31893400000001</v>
      </c>
      <c r="AA947" s="1">
        <f>(($D947*'fnd base rates'!I$107)
+($E947*'fnd base rates'!I$108)
+($F947*'fnd base rates'!I$109)
+($G947*'fnd base rates'!I$110)
+($H947*'fnd base rates'!I$111)
+($I947*'fnd base rates'!I$112)
+($J947*'fnd base rates'!I$113)
+($K947*'fnd base rates'!I$114)
+($M947*'fnd base rates'!I$116)
+($N947*'fnd base rates'!I$117)
+($O947*'fnd base rates'!I$118)
+($P947*VLOOKUP($S947+12,rate_basefnd,9)))
*$R947</f>
        <v>590.61</v>
      </c>
      <c r="AB947" s="1">
        <f>(($D947*'fnd base rates'!J$107)
+($E947*'fnd base rates'!J$108)
+($F947*'fnd base rates'!J$109)
+($G947*'fnd base rates'!J$110)
+($H947*'fnd base rates'!J$111)
+($I947*'fnd base rates'!J$112)
+($J947*'fnd base rates'!J$113)
+($K947*'fnd base rates'!J$114)
+($M947*'fnd base rates'!J$116)
+($N947*'fnd base rates'!J$117)
+($O947*'fnd base rates'!J$118)
+($P947*VLOOKUP($S947+12,rate_basefnd,10)))
*$R947</f>
        <v>1429.3899999999999</v>
      </c>
      <c r="AC947" s="1">
        <f>(($D947*'fnd base rates'!K$107)
+($E947*'fnd base rates'!K$108)
+($F947*'fnd base rates'!K$109)
+($G947*'fnd base rates'!K$110)
+($H947*'fnd base rates'!K$111)
+($I947*'fnd base rates'!K$112)
+($J947*'fnd base rates'!K$113)
+($K947*'fnd base rates'!K$114)
+($M947*'fnd base rates'!K$116)
+($N947*'fnd base rates'!K$117)
+($O947*'fnd base rates'!K$118)
+($P947*VLOOKUP($S947+12,rate_basefnd,11)))
*$R947</f>
        <v>1150.05988</v>
      </c>
      <c r="AD947" s="1">
        <f>(($D947*'fnd base rates'!L$107)
+($E947*'fnd base rates'!L$108)
+($F947*'fnd base rates'!L$109)
+($G947*'fnd base rates'!L$110)
+($H947*'fnd base rates'!L$111)
+($I947*'fnd base rates'!L$112)
+($J947*'fnd base rates'!L$113)
+($K947*'fnd base rates'!L$114)
+($M947*'fnd base rates'!L$116)
+($N947*'fnd base rates'!L$117)
+($O947*'fnd base rates'!L$118)
+($P947*VLOOKUP($S947+12,rate_basefnd,12)))</f>
        <v>2026.9066800000001</v>
      </c>
      <c r="AE947" s="1">
        <f>(($D947*'fnd base rates'!M$107)
+($E947*'fnd base rates'!M$108)
+($F947*'fnd base rates'!M$109)
+($G947*'fnd base rates'!M$110)
+($H947*'fnd base rates'!M$111)
+($I947*'fnd base rates'!M$112)
+($J947*'fnd base rates'!M$113)
+($K947*'fnd base rates'!M$114)
+($M947*'fnd base rates'!M$116)
+($N947*'fnd base rates'!M$117)
+($O947*'fnd base rates'!M$118)
+($P947*VLOOKUP($S947+12,rate_basefnd,13)))</f>
        <v>0</v>
      </c>
      <c r="AF947" s="4">
        <f t="shared" si="1071"/>
        <v>18088.036910000003</v>
      </c>
      <c r="AH947" s="269">
        <f t="shared" si="1072"/>
        <v>3506262057</v>
      </c>
      <c r="AI947" s="4" t="str">
        <f t="shared" si="1073"/>
        <v>3506</v>
      </c>
      <c r="AJ947" s="2" t="str">
        <f t="shared" si="1074"/>
        <v>262</v>
      </c>
      <c r="AK947" s="2" t="str">
        <f t="shared" si="1075"/>
        <v>057</v>
      </c>
      <c r="AL947" s="4">
        <f t="shared" si="1076"/>
        <v>1</v>
      </c>
      <c r="AM947" s="4">
        <f t="shared" si="1067"/>
        <v>1</v>
      </c>
      <c r="AN947" s="4">
        <f t="shared" si="1077"/>
        <v>18088.036910000003</v>
      </c>
      <c r="AO947" s="4">
        <f t="shared" si="1078"/>
        <v>18088</v>
      </c>
      <c r="AP947" s="4">
        <f t="shared" si="1068"/>
        <v>0</v>
      </c>
      <c r="AQ947" s="4">
        <v>18088</v>
      </c>
      <c r="AW947" s="4">
        <v>18088</v>
      </c>
      <c r="AX947" s="5">
        <f t="shared" si="1079"/>
        <v>0</v>
      </c>
      <c r="AY947" s="4">
        <v>18088</v>
      </c>
      <c r="AZ947" s="5"/>
      <c r="BB947" s="5">
        <f t="shared" ref="BB947" si="1120">BC947-BA947</f>
        <v>0</v>
      </c>
    </row>
    <row r="948" spans="1:54" s="4" customFormat="1">
      <c r="A948" s="269">
        <v>3506</v>
      </c>
      <c r="B948" s="2">
        <v>3506262071</v>
      </c>
      <c r="C948" s="9" t="s">
        <v>1076</v>
      </c>
      <c r="D948" s="14">
        <f>'fnd enro'!D948</f>
        <v>0</v>
      </c>
      <c r="E948" s="14">
        <f>'fnd enro'!E948</f>
        <v>0</v>
      </c>
      <c r="F948" s="14">
        <f>'fnd enro'!F948</f>
        <v>0</v>
      </c>
      <c r="G948" s="14">
        <f>'fnd enro'!G948</f>
        <v>0</v>
      </c>
      <c r="H948" s="14">
        <f>'fnd enro'!H948</f>
        <v>1</v>
      </c>
      <c r="I948" s="14">
        <f>'fnd enro'!I948</f>
        <v>2</v>
      </c>
      <c r="J948" s="14">
        <f>'fnd enro'!J948</f>
        <v>0</v>
      </c>
      <c r="K948" s="15">
        <f>'fnd enro'!K948</f>
        <v>0.1158</v>
      </c>
      <c r="L948" s="14">
        <f>'fnd enro'!L948</f>
        <v>0</v>
      </c>
      <c r="M948" s="14">
        <f>'fnd enro'!M948</f>
        <v>0</v>
      </c>
      <c r="N948" s="14">
        <f>'fnd enro'!N948</f>
        <v>0</v>
      </c>
      <c r="O948" s="14">
        <f>'fnd enro'!O948</f>
        <v>0</v>
      </c>
      <c r="P948" s="14">
        <f>'fnd enro'!P948</f>
        <v>0</v>
      </c>
      <c r="Q948" s="14">
        <f>'fnd enro'!R948</f>
        <v>3</v>
      </c>
      <c r="R948" s="15">
        <f t="shared" si="1070"/>
        <v>1</v>
      </c>
      <c r="S948" s="14">
        <f>VALUE('fnd enro'!Q948)</f>
        <v>5</v>
      </c>
      <c r="T948" s="2"/>
      <c r="U948" s="1">
        <f>(($D948*'fnd base rates'!C$107)
+($E948*'fnd base rates'!C$108)
+($F948*'fnd base rates'!C$109)
+($G948*'fnd base rates'!C$110)
+($H948*'fnd base rates'!C$111)
+($I948*'fnd base rates'!C$112)
+($J948*'fnd base rates'!C$113)
+($K948*'fnd base rates'!C$114)
+($M948*'fnd base rates'!C$116)
+($N948*'fnd base rates'!C$117)
+($O948*'fnd base rates'!C$118)
+($P948*VLOOKUP($S948+12,rate_basefnd,3)))
*$R948</f>
        <v>1609.3840379999999</v>
      </c>
      <c r="V948" s="1">
        <f>(($D948*'fnd base rates'!D$107)
+($E948*'fnd base rates'!D$108)
+($F948*'fnd base rates'!D$109)
+($G948*'fnd base rates'!D$110)
+($H948*'fnd base rates'!D$111)
+($I948*'fnd base rates'!D$112)
+($J948*'fnd base rates'!D$113)
+($K948*'fnd base rates'!D$114)
+($M948*'fnd base rates'!D$116)
+($N948*'fnd base rates'!D$117)
+($O948*'fnd base rates'!D$118)
+($P948*VLOOKUP($S948+12,rate_basefnd,4)))
*$R948</f>
        <v>2295.2400000000002</v>
      </c>
      <c r="W948" s="1">
        <f>(($D948*'fnd base rates'!E$107)
+($E948*'fnd base rates'!E$108)
+($F948*'fnd base rates'!E$109)
+($G948*'fnd base rates'!E$110)
+($H948*'fnd base rates'!E$111)
+($I948*'fnd base rates'!E$112)
+($J948*'fnd base rates'!E$113)
+($K948*'fnd base rates'!E$114)
+($M948*'fnd base rates'!E$116)
+($N948*'fnd base rates'!E$117)
+($O948*'fnd base rates'!E$118)
+($P948*VLOOKUP($S948+12,rate_basefnd,5)))
*$R948</f>
        <v>13283.881127999999</v>
      </c>
      <c r="X948" s="1">
        <f>(($D948*'fnd base rates'!F$107)
+($E948*'fnd base rates'!F$108)
+($F948*'fnd base rates'!F$109)
+($G948*'fnd base rates'!F$110)
+($H948*'fnd base rates'!F$111)
+($I948*'fnd base rates'!F$112)
+($J948*'fnd base rates'!F$113)
+($K948*'fnd base rates'!F$114)
+($M948*'fnd base rates'!F$116)
+($N948*'fnd base rates'!F$117)
+($O948*'fnd base rates'!F$118)
+($P948*VLOOKUP($S948+12,rate_basefnd,6)))
*$R948</f>
        <v>2769.1492360000002</v>
      </c>
      <c r="Y948" s="1">
        <f>(($D948*'fnd base rates'!G$107)
+($E948*'fnd base rates'!G$108)
+($F948*'fnd base rates'!G$109)
+($G948*'fnd base rates'!G$110)
+($H948*'fnd base rates'!G$111)
+($I948*'fnd base rates'!G$112)
+($J948*'fnd base rates'!G$113)
+($K948*'fnd base rates'!G$114)
+($M948*'fnd base rates'!G$116)
+($N948*'fnd base rates'!G$117)
+($O948*'fnd base rates'!G$118)
+($P948*VLOOKUP($S948+12,rate_basefnd,7)))
*$R948</f>
        <v>496.21984599999996</v>
      </c>
      <c r="Z948" s="1">
        <f>(($D948*'fnd base rates'!H$107)
+($E948*'fnd base rates'!H$108)
+($F948*'fnd base rates'!H$109)
+($G948*'fnd base rates'!H$110)
+($H948*'fnd base rates'!H$111)
+($I948*'fnd base rates'!H$112)
+($J948*'fnd base rates'!H$113)
+($K948*'fnd base rates'!H$114)
+($M948*'fnd base rates'!H$116)
+($N948*'fnd base rates'!H$117)
+($O948*'fnd base rates'!H$118)
+($P948*VLOOKUP($S948+12,rate_basefnd,8)))</f>
        <v>2179.596802</v>
      </c>
      <c r="AA948" s="1">
        <f>(($D948*'fnd base rates'!I$107)
+($E948*'fnd base rates'!I$108)
+($F948*'fnd base rates'!I$109)
+($G948*'fnd base rates'!I$110)
+($H948*'fnd base rates'!I$111)
+($I948*'fnd base rates'!I$112)
+($J948*'fnd base rates'!I$113)
+($K948*'fnd base rates'!I$114)
+($M948*'fnd base rates'!I$116)
+($N948*'fnd base rates'!I$117)
+($O948*'fnd base rates'!I$118)
+($P948*VLOOKUP($S948+12,rate_basefnd,9)))
*$R948</f>
        <v>1214.57</v>
      </c>
      <c r="AB948" s="1">
        <f>(($D948*'fnd base rates'!J$107)
+($E948*'fnd base rates'!J$108)
+($F948*'fnd base rates'!J$109)
+($G948*'fnd base rates'!J$110)
+($H948*'fnd base rates'!J$111)
+($I948*'fnd base rates'!J$112)
+($J948*'fnd base rates'!J$113)
+($K948*'fnd base rates'!J$114)
+($M948*'fnd base rates'!J$116)
+($N948*'fnd base rates'!J$117)
+($O948*'fnd base rates'!J$118)
+($P948*VLOOKUP($S948+12,rate_basefnd,10)))
*$R948</f>
        <v>1396.31</v>
      </c>
      <c r="AC948" s="1">
        <f>(($D948*'fnd base rates'!K$107)
+($E948*'fnd base rates'!K$108)
+($F948*'fnd base rates'!K$109)
+($G948*'fnd base rates'!K$110)
+($H948*'fnd base rates'!K$111)
+($I948*'fnd base rates'!K$112)
+($J948*'fnd base rates'!K$113)
+($K948*'fnd base rates'!K$114)
+($M948*'fnd base rates'!K$116)
+($N948*'fnd base rates'!K$117)
+($O948*'fnd base rates'!K$118)
+($P948*VLOOKUP($S948+12,rate_basefnd,11)))
*$R948</f>
        <v>3482.2796399999997</v>
      </c>
      <c r="AD948" s="1">
        <f>(($D948*'fnd base rates'!L$107)
+($E948*'fnd base rates'!L$108)
+($F948*'fnd base rates'!L$109)
+($G948*'fnd base rates'!L$110)
+($H948*'fnd base rates'!L$111)
+($I948*'fnd base rates'!L$112)
+($J948*'fnd base rates'!L$113)
+($K948*'fnd base rates'!L$114)
+($M948*'fnd base rates'!L$116)
+($N948*'fnd base rates'!L$117)
+($O948*'fnd base rates'!L$118)
+($P948*VLOOKUP($S948+12,rate_basefnd,12)))</f>
        <v>4250.7300400000004</v>
      </c>
      <c r="AE948" s="1">
        <f>(($D948*'fnd base rates'!M$107)
+($E948*'fnd base rates'!M$108)
+($F948*'fnd base rates'!M$109)
+($G948*'fnd base rates'!M$110)
+($H948*'fnd base rates'!M$111)
+($I948*'fnd base rates'!M$112)
+($J948*'fnd base rates'!M$113)
+($K948*'fnd base rates'!M$114)
+($M948*'fnd base rates'!M$116)
+($N948*'fnd base rates'!M$117)
+($O948*'fnd base rates'!M$118)
+($P948*VLOOKUP($S948+12,rate_basefnd,13)))</f>
        <v>0</v>
      </c>
      <c r="AF948" s="4">
        <f t="shared" si="1071"/>
        <v>32977.36073</v>
      </c>
      <c r="AH948" s="269">
        <f t="shared" si="1072"/>
        <v>3506262071</v>
      </c>
      <c r="AI948" s="4" t="str">
        <f t="shared" si="1073"/>
        <v>3506</v>
      </c>
      <c r="AJ948" s="2" t="str">
        <f t="shared" si="1074"/>
        <v>262</v>
      </c>
      <c r="AK948" s="2" t="str">
        <f t="shared" si="1075"/>
        <v>071</v>
      </c>
      <c r="AL948" s="4">
        <f t="shared" si="1076"/>
        <v>1</v>
      </c>
      <c r="AM948" s="4">
        <f t="shared" si="1067"/>
        <v>3</v>
      </c>
      <c r="AN948" s="4">
        <f t="shared" si="1077"/>
        <v>32977.36073</v>
      </c>
      <c r="AO948" s="4">
        <f t="shared" si="1078"/>
        <v>10992</v>
      </c>
      <c r="AP948" s="4">
        <f t="shared" si="1068"/>
        <v>0</v>
      </c>
      <c r="AQ948" s="4">
        <v>10992</v>
      </c>
      <c r="AW948" s="4">
        <v>10992</v>
      </c>
      <c r="AX948" s="5">
        <f t="shared" si="1079"/>
        <v>0</v>
      </c>
      <c r="AY948" s="4">
        <v>10992</v>
      </c>
      <c r="AZ948" s="5"/>
      <c r="BB948" s="5">
        <f t="shared" ref="BB948" si="1121">BC948-BA948</f>
        <v>0</v>
      </c>
    </row>
    <row r="949" spans="1:54" s="4" customFormat="1">
      <c r="A949" s="269">
        <v>3506</v>
      </c>
      <c r="B949" s="2">
        <v>3506262079</v>
      </c>
      <c r="C949" s="9" t="s">
        <v>1076</v>
      </c>
      <c r="D949" s="14">
        <f>'fnd enro'!D949</f>
        <v>0</v>
      </c>
      <c r="E949" s="14">
        <f>'fnd enro'!E949</f>
        <v>0</v>
      </c>
      <c r="F949" s="14">
        <f>'fnd enro'!F949</f>
        <v>0</v>
      </c>
      <c r="G949" s="14">
        <f>'fnd enro'!G949</f>
        <v>0</v>
      </c>
      <c r="H949" s="14">
        <f>'fnd enro'!H949</f>
        <v>0</v>
      </c>
      <c r="I949" s="14">
        <f>'fnd enro'!I949</f>
        <v>1</v>
      </c>
      <c r="J949" s="14">
        <f>'fnd enro'!J949</f>
        <v>0</v>
      </c>
      <c r="K949" s="15">
        <f>'fnd enro'!K949</f>
        <v>3.8600000000000002E-2</v>
      </c>
      <c r="L949" s="14">
        <f>'fnd enro'!L949</f>
        <v>0</v>
      </c>
      <c r="M949" s="14">
        <f>'fnd enro'!M949</f>
        <v>0</v>
      </c>
      <c r="N949" s="14">
        <f>'fnd enro'!N949</f>
        <v>0</v>
      </c>
      <c r="O949" s="14">
        <f>'fnd enro'!O949</f>
        <v>0</v>
      </c>
      <c r="P949" s="14">
        <f>'fnd enro'!P949</f>
        <v>0</v>
      </c>
      <c r="Q949" s="14">
        <f>'fnd enro'!R949</f>
        <v>1</v>
      </c>
      <c r="R949" s="15">
        <f t="shared" si="1070"/>
        <v>1</v>
      </c>
      <c r="S949" s="14">
        <f>VALUE('fnd enro'!Q949)</f>
        <v>7</v>
      </c>
      <c r="T949" s="2"/>
      <c r="U949" s="1">
        <f>(($D949*'fnd base rates'!C$107)
+($E949*'fnd base rates'!C$108)
+($F949*'fnd base rates'!C$109)
+($G949*'fnd base rates'!C$110)
+($H949*'fnd base rates'!C$111)
+($I949*'fnd base rates'!C$112)
+($J949*'fnd base rates'!C$113)
+($K949*'fnd base rates'!C$114)
+($M949*'fnd base rates'!C$116)
+($N949*'fnd base rates'!C$117)
+($O949*'fnd base rates'!C$118)
+($P949*VLOOKUP($S949+12,rate_basefnd,3)))
*$R949</f>
        <v>536.46134600000005</v>
      </c>
      <c r="V949" s="1">
        <f>(($D949*'fnd base rates'!D$107)
+($E949*'fnd base rates'!D$108)
+($F949*'fnd base rates'!D$109)
+($G949*'fnd base rates'!D$110)
+($H949*'fnd base rates'!D$111)
+($I949*'fnd base rates'!D$112)
+($J949*'fnd base rates'!D$113)
+($K949*'fnd base rates'!D$114)
+($M949*'fnd base rates'!D$116)
+($N949*'fnd base rates'!D$117)
+($O949*'fnd base rates'!D$118)
+($P949*VLOOKUP($S949+12,rate_basefnd,4)))
*$R949</f>
        <v>765.08</v>
      </c>
      <c r="W949" s="1">
        <f>(($D949*'fnd base rates'!E$107)
+($E949*'fnd base rates'!E$108)
+($F949*'fnd base rates'!E$109)
+($G949*'fnd base rates'!E$110)
+($H949*'fnd base rates'!E$111)
+($I949*'fnd base rates'!E$112)
+($J949*'fnd base rates'!E$113)
+($K949*'fnd base rates'!E$114)
+($M949*'fnd base rates'!E$116)
+($N949*'fnd base rates'!E$117)
+($O949*'fnd base rates'!E$118)
+($P949*VLOOKUP($S949+12,rate_basefnd,5)))
*$R949</f>
        <v>4912.2003759999998</v>
      </c>
      <c r="X949" s="1">
        <f>(($D949*'fnd base rates'!F$107)
+($E949*'fnd base rates'!F$108)
+($F949*'fnd base rates'!F$109)
+($G949*'fnd base rates'!F$110)
+($H949*'fnd base rates'!F$111)
+($I949*'fnd base rates'!F$112)
+($J949*'fnd base rates'!F$113)
+($K949*'fnd base rates'!F$114)
+($M949*'fnd base rates'!F$116)
+($N949*'fnd base rates'!F$117)
+($O949*'fnd base rates'!F$118)
+($P949*VLOOKUP($S949+12,rate_basefnd,6)))
*$R949</f>
        <v>886.88641200000006</v>
      </c>
      <c r="Y949" s="1">
        <f>(($D949*'fnd base rates'!G$107)
+($E949*'fnd base rates'!G$108)
+($F949*'fnd base rates'!G$109)
+($G949*'fnd base rates'!G$110)
+($H949*'fnd base rates'!G$111)
+($I949*'fnd base rates'!G$112)
+($J949*'fnd base rates'!G$113)
+($K949*'fnd base rates'!G$114)
+($M949*'fnd base rates'!G$116)
+($N949*'fnd base rates'!G$117)
+($O949*'fnd base rates'!G$118)
+($P949*VLOOKUP($S949+12,rate_basefnd,7)))
*$R949</f>
        <v>163.88328199999998</v>
      </c>
      <c r="Z949" s="1">
        <f>(($D949*'fnd base rates'!H$107)
+($E949*'fnd base rates'!H$108)
+($F949*'fnd base rates'!H$109)
+($G949*'fnd base rates'!H$110)
+($H949*'fnd base rates'!H$111)
+($I949*'fnd base rates'!H$112)
+($J949*'fnd base rates'!H$113)
+($K949*'fnd base rates'!H$114)
+($M949*'fnd base rates'!H$116)
+($N949*'fnd base rates'!H$117)
+($O949*'fnd base rates'!H$118)
+($P949*VLOOKUP($S949+12,rate_basefnd,8)))</f>
        <v>828.078934</v>
      </c>
      <c r="AA949" s="1">
        <f>(($D949*'fnd base rates'!I$107)
+($E949*'fnd base rates'!I$108)
+($F949*'fnd base rates'!I$109)
+($G949*'fnd base rates'!I$110)
+($H949*'fnd base rates'!I$111)
+($I949*'fnd base rates'!I$112)
+($J949*'fnd base rates'!I$113)
+($K949*'fnd base rates'!I$114)
+($M949*'fnd base rates'!I$116)
+($N949*'fnd base rates'!I$117)
+($O949*'fnd base rates'!I$118)
+($P949*VLOOKUP($S949+12,rate_basefnd,9)))
*$R949</f>
        <v>425.94</v>
      </c>
      <c r="AB949" s="1">
        <f>(($D949*'fnd base rates'!J$107)
+($E949*'fnd base rates'!J$108)
+($F949*'fnd base rates'!J$109)
+($G949*'fnd base rates'!J$110)
+($H949*'fnd base rates'!J$111)
+($I949*'fnd base rates'!J$112)
+($J949*'fnd base rates'!J$113)
+($K949*'fnd base rates'!J$114)
+($M949*'fnd base rates'!J$116)
+($N949*'fnd base rates'!J$117)
+($O949*'fnd base rates'!J$118)
+($P949*VLOOKUP($S949+12,rate_basefnd,10)))
*$R949</f>
        <v>573.75</v>
      </c>
      <c r="AC949" s="1">
        <f>(($D949*'fnd base rates'!K$107)
+($E949*'fnd base rates'!K$108)
+($F949*'fnd base rates'!K$109)
+($G949*'fnd base rates'!K$110)
+($H949*'fnd base rates'!K$111)
+($I949*'fnd base rates'!K$112)
+($J949*'fnd base rates'!K$113)
+($K949*'fnd base rates'!K$114)
+($M949*'fnd base rates'!K$116)
+($N949*'fnd base rates'!K$117)
+($O949*'fnd base rates'!K$118)
+($P949*VLOOKUP($S949+12,rate_basefnd,11)))
*$R949</f>
        <v>1150.05988</v>
      </c>
      <c r="AD949" s="1">
        <f>(($D949*'fnd base rates'!L$107)
+($E949*'fnd base rates'!L$108)
+($F949*'fnd base rates'!L$109)
+($G949*'fnd base rates'!L$110)
+($H949*'fnd base rates'!L$111)
+($I949*'fnd base rates'!L$112)
+($J949*'fnd base rates'!L$113)
+($K949*'fnd base rates'!L$114)
+($M949*'fnd base rates'!L$116)
+($N949*'fnd base rates'!L$117)
+($O949*'fnd base rates'!L$118)
+($P949*VLOOKUP($S949+12,rate_basefnd,12)))</f>
        <v>1369.1266800000001</v>
      </c>
      <c r="AE949" s="1">
        <f>(($D949*'fnd base rates'!M$107)
+($E949*'fnd base rates'!M$108)
+($F949*'fnd base rates'!M$109)
+($G949*'fnd base rates'!M$110)
+($H949*'fnd base rates'!M$111)
+($I949*'fnd base rates'!M$112)
+($J949*'fnd base rates'!M$113)
+($K949*'fnd base rates'!M$114)
+($M949*'fnd base rates'!M$116)
+($N949*'fnd base rates'!M$117)
+($O949*'fnd base rates'!M$118)
+($P949*VLOOKUP($S949+12,rate_basefnd,13)))</f>
        <v>0</v>
      </c>
      <c r="AF949" s="4">
        <f t="shared" si="1071"/>
        <v>11611.466909999999</v>
      </c>
      <c r="AH949" s="269">
        <f t="shared" si="1072"/>
        <v>3506262079</v>
      </c>
      <c r="AI949" s="4" t="str">
        <f t="shared" si="1073"/>
        <v>3506</v>
      </c>
      <c r="AJ949" s="2" t="str">
        <f t="shared" si="1074"/>
        <v>262</v>
      </c>
      <c r="AK949" s="2" t="str">
        <f t="shared" si="1075"/>
        <v>079</v>
      </c>
      <c r="AL949" s="4">
        <f t="shared" si="1076"/>
        <v>1</v>
      </c>
      <c r="AM949" s="4">
        <f t="shared" si="1067"/>
        <v>1</v>
      </c>
      <c r="AN949" s="4">
        <f t="shared" si="1077"/>
        <v>11611.466909999999</v>
      </c>
      <c r="AO949" s="4">
        <f t="shared" si="1078"/>
        <v>11611</v>
      </c>
      <c r="AP949" s="4">
        <f t="shared" si="1068"/>
        <v>0</v>
      </c>
      <c r="AQ949" s="4">
        <v>11611</v>
      </c>
      <c r="AW949" s="4">
        <v>11611</v>
      </c>
      <c r="AX949" s="5">
        <f t="shared" si="1079"/>
        <v>0</v>
      </c>
      <c r="AY949" s="4">
        <v>11611</v>
      </c>
      <c r="AZ949" s="5"/>
      <c r="BB949" s="5">
        <f t="shared" ref="BB949" si="1122">BC949-BA949</f>
        <v>0</v>
      </c>
    </row>
    <row r="950" spans="1:54" s="4" customFormat="1">
      <c r="A950" s="269">
        <v>3506</v>
      </c>
      <c r="B950" s="2">
        <v>3506262093</v>
      </c>
      <c r="C950" s="9" t="s">
        <v>1076</v>
      </c>
      <c r="D950" s="14">
        <f>'fnd enro'!D950</f>
        <v>0</v>
      </c>
      <c r="E950" s="14">
        <f>'fnd enro'!E950</f>
        <v>0</v>
      </c>
      <c r="F950" s="14">
        <f>'fnd enro'!F950</f>
        <v>0</v>
      </c>
      <c r="G950" s="14">
        <f>'fnd enro'!G950</f>
        <v>0</v>
      </c>
      <c r="H950" s="14">
        <f>'fnd enro'!H950</f>
        <v>13</v>
      </c>
      <c r="I950" s="14">
        <f>'fnd enro'!I950</f>
        <v>1</v>
      </c>
      <c r="J950" s="14">
        <f>'fnd enro'!J950</f>
        <v>0</v>
      </c>
      <c r="K950" s="15">
        <f>'fnd enro'!K950</f>
        <v>0.54039999999999999</v>
      </c>
      <c r="L950" s="14">
        <f>'fnd enro'!L950</f>
        <v>0</v>
      </c>
      <c r="M950" s="14">
        <f>'fnd enro'!M950</f>
        <v>0</v>
      </c>
      <c r="N950" s="14">
        <f>'fnd enro'!N950</f>
        <v>1</v>
      </c>
      <c r="O950" s="14">
        <f>'fnd enro'!O950</f>
        <v>0</v>
      </c>
      <c r="P950" s="14">
        <f>'fnd enro'!P950</f>
        <v>10</v>
      </c>
      <c r="Q950" s="14">
        <f>'fnd enro'!R950</f>
        <v>14</v>
      </c>
      <c r="R950" s="15">
        <f t="shared" si="1070"/>
        <v>1</v>
      </c>
      <c r="S950" s="14">
        <f>VALUE('fnd enro'!Q950)</f>
        <v>11</v>
      </c>
      <c r="T950" s="2"/>
      <c r="U950" s="1">
        <f>(($D950*'fnd base rates'!C$107)
+($E950*'fnd base rates'!C$108)
+($F950*'fnd base rates'!C$109)
+($G950*'fnd base rates'!C$110)
+($H950*'fnd base rates'!C$111)
+($I950*'fnd base rates'!C$112)
+($J950*'fnd base rates'!C$113)
+($K950*'fnd base rates'!C$114)
+($M950*'fnd base rates'!C$116)
+($N950*'fnd base rates'!C$117)
+($O950*'fnd base rates'!C$118)
+($P950*VLOOKUP($S950+12,rate_basefnd,3)))
*$R950</f>
        <v>8453.428844</v>
      </c>
      <c r="V950" s="1">
        <f>(($D950*'fnd base rates'!D$107)
+($E950*'fnd base rates'!D$108)
+($F950*'fnd base rates'!D$109)
+($G950*'fnd base rates'!D$110)
+($H950*'fnd base rates'!D$111)
+($I950*'fnd base rates'!D$112)
+($J950*'fnd base rates'!D$113)
+($K950*'fnd base rates'!D$114)
+($M950*'fnd base rates'!D$116)
+($N950*'fnd base rates'!D$117)
+($O950*'fnd base rates'!D$118)
+($P950*VLOOKUP($S950+12,rate_basefnd,4)))
*$R950</f>
        <v>14859.75</v>
      </c>
      <c r="W950" s="1">
        <f>(($D950*'fnd base rates'!E$107)
+($E950*'fnd base rates'!E$108)
+($F950*'fnd base rates'!E$109)
+($G950*'fnd base rates'!E$110)
+($H950*'fnd base rates'!E$111)
+($I950*'fnd base rates'!E$112)
+($J950*'fnd base rates'!E$113)
+($K950*'fnd base rates'!E$114)
+($M950*'fnd base rates'!E$116)
+($N950*'fnd base rates'!E$117)
+($O950*'fnd base rates'!E$118)
+($P950*VLOOKUP($S950+12,rate_basefnd,5)))
*$R950</f>
        <v>89867.865263999993</v>
      </c>
      <c r="X950" s="1">
        <f>(($D950*'fnd base rates'!F$107)
+($E950*'fnd base rates'!F$108)
+($F950*'fnd base rates'!F$109)
+($G950*'fnd base rates'!F$110)
+($H950*'fnd base rates'!F$111)
+($I950*'fnd base rates'!F$112)
+($J950*'fnd base rates'!F$113)
+($K950*'fnd base rates'!F$114)
+($M950*'fnd base rates'!F$116)
+($N950*'fnd base rates'!F$117)
+($O950*'fnd base rates'!F$118)
+($P950*VLOOKUP($S950+12,rate_basefnd,6)))
*$R950</f>
        <v>14013.609768000002</v>
      </c>
      <c r="Y950" s="1">
        <f>(($D950*'fnd base rates'!G$107)
+($E950*'fnd base rates'!G$108)
+($F950*'fnd base rates'!G$109)
+($G950*'fnd base rates'!G$110)
+($H950*'fnd base rates'!G$111)
+($I950*'fnd base rates'!G$112)
+($J950*'fnd base rates'!G$113)
+($K950*'fnd base rates'!G$114)
+($M950*'fnd base rates'!G$116)
+($N950*'fnd base rates'!G$117)
+($O950*'fnd base rates'!G$118)
+($P950*VLOOKUP($S950+12,rate_basefnd,7)))
*$R950</f>
        <v>4283.4559479999998</v>
      </c>
      <c r="Z950" s="1">
        <f>(($D950*'fnd base rates'!H$107)
+($E950*'fnd base rates'!H$108)
+($F950*'fnd base rates'!H$109)
+($G950*'fnd base rates'!H$110)
+($H950*'fnd base rates'!H$111)
+($I950*'fnd base rates'!H$112)
+($J950*'fnd base rates'!H$113)
+($K950*'fnd base rates'!H$114)
+($M950*'fnd base rates'!H$116)
+($N950*'fnd base rates'!H$117)
+($O950*'fnd base rates'!H$118)
+($P950*VLOOKUP($S950+12,rate_basefnd,8)))</f>
        <v>8053.8350760000003</v>
      </c>
      <c r="AA950" s="1">
        <f>(($D950*'fnd base rates'!I$107)
+($E950*'fnd base rates'!I$108)
+($F950*'fnd base rates'!I$109)
+($G950*'fnd base rates'!I$110)
+($H950*'fnd base rates'!I$111)
+($I950*'fnd base rates'!I$112)
+($J950*'fnd base rates'!I$113)
+($K950*'fnd base rates'!I$114)
+($M950*'fnd base rates'!I$116)
+($N950*'fnd base rates'!I$117)
+($O950*'fnd base rates'!I$118)
+($P950*VLOOKUP($S950+12,rate_basefnd,9)))
*$R950</f>
        <v>6787.09</v>
      </c>
      <c r="AB950" s="1">
        <f>(($D950*'fnd base rates'!J$107)
+($E950*'fnd base rates'!J$108)
+($F950*'fnd base rates'!J$109)
+($G950*'fnd base rates'!J$110)
+($H950*'fnd base rates'!J$111)
+($I950*'fnd base rates'!J$112)
+($J950*'fnd base rates'!J$113)
+($K950*'fnd base rates'!J$114)
+($M950*'fnd base rates'!J$116)
+($N950*'fnd base rates'!J$117)
+($O950*'fnd base rates'!J$118)
+($P950*VLOOKUP($S950+12,rate_basefnd,10)))
*$R950</f>
        <v>11972.67</v>
      </c>
      <c r="AC950" s="1">
        <f>(($D950*'fnd base rates'!K$107)
+($E950*'fnd base rates'!K$108)
+($F950*'fnd base rates'!K$109)
+($G950*'fnd base rates'!K$110)
+($H950*'fnd base rates'!K$111)
+($I950*'fnd base rates'!K$112)
+($J950*'fnd base rates'!K$113)
+($K950*'fnd base rates'!K$114)
+($M950*'fnd base rates'!K$116)
+($N950*'fnd base rates'!K$117)
+($O950*'fnd base rates'!K$118)
+($P950*VLOOKUP($S950+12,rate_basefnd,11)))
*$R950</f>
        <v>16838.418319999997</v>
      </c>
      <c r="AD950" s="1">
        <f>(($D950*'fnd base rates'!L$107)
+($E950*'fnd base rates'!L$108)
+($F950*'fnd base rates'!L$109)
+($G950*'fnd base rates'!L$110)
+($H950*'fnd base rates'!L$111)
+($I950*'fnd base rates'!L$112)
+($J950*'fnd base rates'!L$113)
+($K950*'fnd base rates'!L$114)
+($M950*'fnd base rates'!L$116)
+($N950*'fnd base rates'!L$117)
+($O950*'fnd base rates'!L$118)
+($P950*VLOOKUP($S950+12,rate_basefnd,12)))</f>
        <v>27580.813520000003</v>
      </c>
      <c r="AE950" s="1">
        <f>(($D950*'fnd base rates'!M$107)
+($E950*'fnd base rates'!M$108)
+($F950*'fnd base rates'!M$109)
+($G950*'fnd base rates'!M$110)
+($H950*'fnd base rates'!M$111)
+($I950*'fnd base rates'!M$112)
+($J950*'fnd base rates'!M$113)
+($K950*'fnd base rates'!M$114)
+($M950*'fnd base rates'!M$116)
+($N950*'fnd base rates'!M$117)
+($O950*'fnd base rates'!M$118)
+($P950*VLOOKUP($S950+12,rate_basefnd,13)))</f>
        <v>0</v>
      </c>
      <c r="AF950" s="4">
        <f t="shared" si="1071"/>
        <v>202710.93673999998</v>
      </c>
      <c r="AH950" s="269">
        <f t="shared" si="1072"/>
        <v>3506262093</v>
      </c>
      <c r="AI950" s="4" t="str">
        <f t="shared" si="1073"/>
        <v>3506</v>
      </c>
      <c r="AJ950" s="2" t="str">
        <f t="shared" si="1074"/>
        <v>262</v>
      </c>
      <c r="AK950" s="2" t="str">
        <f t="shared" si="1075"/>
        <v>093</v>
      </c>
      <c r="AL950" s="4">
        <f t="shared" si="1076"/>
        <v>1</v>
      </c>
      <c r="AM950" s="4">
        <f t="shared" si="1067"/>
        <v>14</v>
      </c>
      <c r="AN950" s="4">
        <f t="shared" si="1077"/>
        <v>202710.93673999998</v>
      </c>
      <c r="AO950" s="4">
        <f t="shared" si="1078"/>
        <v>14479</v>
      </c>
      <c r="AP950" s="4">
        <f t="shared" si="1068"/>
        <v>0</v>
      </c>
      <c r="AQ950" s="4">
        <v>14479</v>
      </c>
      <c r="AW950" s="4">
        <v>14479</v>
      </c>
      <c r="AX950" s="5">
        <f t="shared" si="1079"/>
        <v>0</v>
      </c>
      <c r="AY950" s="4">
        <v>14479</v>
      </c>
      <c r="AZ950" s="5"/>
      <c r="BB950" s="5">
        <f t="shared" ref="BB950" si="1123">BC950-BA950</f>
        <v>0</v>
      </c>
    </row>
    <row r="951" spans="1:54" s="4" customFormat="1">
      <c r="A951" s="269">
        <v>3506</v>
      </c>
      <c r="B951" s="2">
        <v>3506262149</v>
      </c>
      <c r="C951" s="9" t="s">
        <v>1076</v>
      </c>
      <c r="D951" s="14">
        <f>'fnd enro'!D951</f>
        <v>0</v>
      </c>
      <c r="E951" s="14">
        <f>'fnd enro'!E951</f>
        <v>0</v>
      </c>
      <c r="F951" s="14">
        <f>'fnd enro'!F951</f>
        <v>0</v>
      </c>
      <c r="G951" s="14">
        <f>'fnd enro'!G951</f>
        <v>0</v>
      </c>
      <c r="H951" s="14">
        <f>'fnd enro'!H951</f>
        <v>0</v>
      </c>
      <c r="I951" s="14">
        <f>'fnd enro'!I951</f>
        <v>2</v>
      </c>
      <c r="J951" s="14">
        <f>'fnd enro'!J951</f>
        <v>0</v>
      </c>
      <c r="K951" s="15">
        <f>'fnd enro'!K951</f>
        <v>7.7200000000000005E-2</v>
      </c>
      <c r="L951" s="14">
        <f>'fnd enro'!L951</f>
        <v>0</v>
      </c>
      <c r="M951" s="14">
        <f>'fnd enro'!M951</f>
        <v>0</v>
      </c>
      <c r="N951" s="14">
        <f>'fnd enro'!N951</f>
        <v>0</v>
      </c>
      <c r="O951" s="14">
        <f>'fnd enro'!O951</f>
        <v>0</v>
      </c>
      <c r="P951" s="14">
        <f>'fnd enro'!P951</f>
        <v>1</v>
      </c>
      <c r="Q951" s="14">
        <f>'fnd enro'!R951</f>
        <v>2</v>
      </c>
      <c r="R951" s="15">
        <f t="shared" si="1070"/>
        <v>1</v>
      </c>
      <c r="S951" s="14">
        <f>VALUE('fnd enro'!Q951)</f>
        <v>12</v>
      </c>
      <c r="T951" s="2"/>
      <c r="U951" s="1">
        <f>(($D951*'fnd base rates'!C$107)
+($E951*'fnd base rates'!C$108)
+($F951*'fnd base rates'!C$109)
+($G951*'fnd base rates'!C$110)
+($H951*'fnd base rates'!C$111)
+($I951*'fnd base rates'!C$112)
+($J951*'fnd base rates'!C$113)
+($K951*'fnd base rates'!C$114)
+($M951*'fnd base rates'!C$116)
+($N951*'fnd base rates'!C$117)
+($O951*'fnd base rates'!C$118)
+($P951*VLOOKUP($S951+12,rate_basefnd,3)))
*$R951</f>
        <v>1160.8426920000002</v>
      </c>
      <c r="V951" s="1">
        <f>(($D951*'fnd base rates'!D$107)
+($E951*'fnd base rates'!D$108)
+($F951*'fnd base rates'!D$109)
+($G951*'fnd base rates'!D$110)
+($H951*'fnd base rates'!D$111)
+($I951*'fnd base rates'!D$112)
+($J951*'fnd base rates'!D$113)
+($K951*'fnd base rates'!D$114)
+($M951*'fnd base rates'!D$116)
+($N951*'fnd base rates'!D$117)
+($O951*'fnd base rates'!D$118)
+($P951*VLOOKUP($S951+12,rate_basefnd,4)))
*$R951</f>
        <v>1946.73</v>
      </c>
      <c r="W951" s="1">
        <f>(($D951*'fnd base rates'!E$107)
+($E951*'fnd base rates'!E$108)
+($F951*'fnd base rates'!E$109)
+($G951*'fnd base rates'!E$110)
+($H951*'fnd base rates'!E$111)
+($I951*'fnd base rates'!E$112)
+($J951*'fnd base rates'!E$113)
+($K951*'fnd base rates'!E$114)
+($M951*'fnd base rates'!E$116)
+($N951*'fnd base rates'!E$117)
+($O951*'fnd base rates'!E$118)
+($P951*VLOOKUP($S951+12,rate_basefnd,5)))
*$R951</f>
        <v>13890.870751999999</v>
      </c>
      <c r="X951" s="1">
        <f>(($D951*'fnd base rates'!F$107)
+($E951*'fnd base rates'!F$108)
+($F951*'fnd base rates'!F$109)
+($G951*'fnd base rates'!F$110)
+($H951*'fnd base rates'!F$111)
+($I951*'fnd base rates'!F$112)
+($J951*'fnd base rates'!F$113)
+($K951*'fnd base rates'!F$114)
+($M951*'fnd base rates'!F$116)
+($N951*'fnd base rates'!F$117)
+($O951*'fnd base rates'!F$118)
+($P951*VLOOKUP($S951+12,rate_basefnd,6)))
*$R951</f>
        <v>1773.7728240000001</v>
      </c>
      <c r="Y951" s="1">
        <f>(($D951*'fnd base rates'!G$107)
+($E951*'fnd base rates'!G$108)
+($F951*'fnd base rates'!G$109)
+($G951*'fnd base rates'!G$110)
+($H951*'fnd base rates'!G$111)
+($I951*'fnd base rates'!G$112)
+($J951*'fnd base rates'!G$113)
+($K951*'fnd base rates'!G$114)
+($M951*'fnd base rates'!G$116)
+($N951*'fnd base rates'!G$117)
+($O951*'fnd base rates'!G$118)
+($P951*VLOOKUP($S951+12,rate_basefnd,7)))
*$R951</f>
        <v>525.04656399999999</v>
      </c>
      <c r="Z951" s="1">
        <f>(($D951*'fnd base rates'!H$107)
+($E951*'fnd base rates'!H$108)
+($F951*'fnd base rates'!H$109)
+($G951*'fnd base rates'!H$110)
+($H951*'fnd base rates'!H$111)
+($I951*'fnd base rates'!H$112)
+($J951*'fnd base rates'!H$113)
+($K951*'fnd base rates'!H$114)
+($M951*'fnd base rates'!H$116)
+($N951*'fnd base rates'!H$117)
+($O951*'fnd base rates'!H$118)
+($P951*VLOOKUP($S951+12,rate_basefnd,8)))</f>
        <v>1686.397868</v>
      </c>
      <c r="AA951" s="1">
        <f>(($D951*'fnd base rates'!I$107)
+($E951*'fnd base rates'!I$108)
+($F951*'fnd base rates'!I$109)
+($G951*'fnd base rates'!I$110)
+($H951*'fnd base rates'!I$111)
+($I951*'fnd base rates'!I$112)
+($J951*'fnd base rates'!I$113)
+($K951*'fnd base rates'!I$114)
+($M951*'fnd base rates'!I$116)
+($N951*'fnd base rates'!I$117)
+($O951*'fnd base rates'!I$118)
+($P951*VLOOKUP($S951+12,rate_basefnd,9)))
*$R951</f>
        <v>1016.55</v>
      </c>
      <c r="AB951" s="1">
        <f>(($D951*'fnd base rates'!J$107)
+($E951*'fnd base rates'!J$108)
+($F951*'fnd base rates'!J$109)
+($G951*'fnd base rates'!J$110)
+($H951*'fnd base rates'!J$111)
+($I951*'fnd base rates'!J$112)
+($J951*'fnd base rates'!J$113)
+($K951*'fnd base rates'!J$114)
+($M951*'fnd base rates'!J$116)
+($N951*'fnd base rates'!J$117)
+($O951*'fnd base rates'!J$118)
+($P951*VLOOKUP($S951+12,rate_basefnd,10)))
*$R951</f>
        <v>2003.1399999999999</v>
      </c>
      <c r="AC951" s="1">
        <f>(($D951*'fnd base rates'!K$107)
+($E951*'fnd base rates'!K$108)
+($F951*'fnd base rates'!K$109)
+($G951*'fnd base rates'!K$110)
+($H951*'fnd base rates'!K$111)
+($I951*'fnd base rates'!K$112)
+($J951*'fnd base rates'!K$113)
+($K951*'fnd base rates'!K$114)
+($M951*'fnd base rates'!K$116)
+($N951*'fnd base rates'!K$117)
+($O951*'fnd base rates'!K$118)
+($P951*VLOOKUP($S951+12,rate_basefnd,11)))
*$R951</f>
        <v>2300.11976</v>
      </c>
      <c r="AD951" s="1">
        <f>(($D951*'fnd base rates'!L$107)
+($E951*'fnd base rates'!L$108)
+($F951*'fnd base rates'!L$109)
+($G951*'fnd base rates'!L$110)
+($H951*'fnd base rates'!L$111)
+($I951*'fnd base rates'!L$112)
+($J951*'fnd base rates'!L$113)
+($K951*'fnd base rates'!L$114)
+($M951*'fnd base rates'!L$116)
+($N951*'fnd base rates'!L$117)
+($O951*'fnd base rates'!L$118)
+($P951*VLOOKUP($S951+12,rate_basefnd,12)))</f>
        <v>3396.0333600000004</v>
      </c>
      <c r="AE951" s="1">
        <f>(($D951*'fnd base rates'!M$107)
+($E951*'fnd base rates'!M$108)
+($F951*'fnd base rates'!M$109)
+($G951*'fnd base rates'!M$110)
+($H951*'fnd base rates'!M$111)
+($I951*'fnd base rates'!M$112)
+($J951*'fnd base rates'!M$113)
+($K951*'fnd base rates'!M$114)
+($M951*'fnd base rates'!M$116)
+($N951*'fnd base rates'!M$117)
+($O951*'fnd base rates'!M$118)
+($P951*VLOOKUP($S951+12,rate_basefnd,13)))</f>
        <v>0</v>
      </c>
      <c r="AF951" s="4">
        <f t="shared" si="1071"/>
        <v>29699.503820000002</v>
      </c>
      <c r="AH951" s="269">
        <f t="shared" si="1072"/>
        <v>3506262149</v>
      </c>
      <c r="AI951" s="4" t="str">
        <f t="shared" si="1073"/>
        <v>3506</v>
      </c>
      <c r="AJ951" s="2" t="str">
        <f t="shared" si="1074"/>
        <v>262</v>
      </c>
      <c r="AK951" s="2" t="str">
        <f t="shared" si="1075"/>
        <v>149</v>
      </c>
      <c r="AL951" s="4">
        <f t="shared" si="1076"/>
        <v>1</v>
      </c>
      <c r="AM951" s="4">
        <f t="shared" si="1067"/>
        <v>2</v>
      </c>
      <c r="AN951" s="4">
        <f t="shared" si="1077"/>
        <v>29699.503820000002</v>
      </c>
      <c r="AO951" s="4">
        <f t="shared" si="1078"/>
        <v>14850</v>
      </c>
      <c r="AP951" s="4">
        <f t="shared" si="1068"/>
        <v>0</v>
      </c>
      <c r="AQ951" s="4">
        <v>14850</v>
      </c>
      <c r="AW951" s="4">
        <v>14850</v>
      </c>
      <c r="AX951" s="5">
        <f t="shared" si="1079"/>
        <v>0</v>
      </c>
      <c r="AY951" s="4">
        <v>14850</v>
      </c>
      <c r="AZ951" s="5"/>
      <c r="BB951" s="5">
        <f t="shared" ref="BB951" si="1124">BC951-BA951</f>
        <v>0</v>
      </c>
    </row>
    <row r="952" spans="1:54" s="4" customFormat="1">
      <c r="A952" s="269">
        <v>3506</v>
      </c>
      <c r="B952" s="2">
        <v>3506262163</v>
      </c>
      <c r="C952" s="9" t="s">
        <v>1076</v>
      </c>
      <c r="D952" s="14">
        <f>'fnd enro'!D952</f>
        <v>0</v>
      </c>
      <c r="E952" s="14">
        <f>'fnd enro'!E952</f>
        <v>0</v>
      </c>
      <c r="F952" s="14">
        <f>'fnd enro'!F952</f>
        <v>0</v>
      </c>
      <c r="G952" s="14">
        <f>'fnd enro'!G952</f>
        <v>0</v>
      </c>
      <c r="H952" s="14">
        <f>'fnd enro'!H952</f>
        <v>42</v>
      </c>
      <c r="I952" s="14">
        <f>'fnd enro'!I952</f>
        <v>99</v>
      </c>
      <c r="J952" s="14">
        <f>'fnd enro'!J952</f>
        <v>0</v>
      </c>
      <c r="K952" s="15">
        <f>'fnd enro'!K952</f>
        <v>5.4425999999999997</v>
      </c>
      <c r="L952" s="14">
        <f>'fnd enro'!L952</f>
        <v>0</v>
      </c>
      <c r="M952" s="14">
        <f>'fnd enro'!M952</f>
        <v>0</v>
      </c>
      <c r="N952" s="14">
        <f>'fnd enro'!N952</f>
        <v>6</v>
      </c>
      <c r="O952" s="14">
        <f>'fnd enro'!O952</f>
        <v>19</v>
      </c>
      <c r="P952" s="14">
        <f>'fnd enro'!P952</f>
        <v>82</v>
      </c>
      <c r="Q952" s="14">
        <f>'fnd enro'!R952</f>
        <v>141</v>
      </c>
      <c r="R952" s="15">
        <f t="shared" si="1070"/>
        <v>1</v>
      </c>
      <c r="S952" s="14">
        <f>VALUE('fnd enro'!Q952)</f>
        <v>11</v>
      </c>
      <c r="T952" s="2"/>
      <c r="U952" s="1">
        <f>(($D952*'fnd base rates'!C$107)
+($E952*'fnd base rates'!C$108)
+($F952*'fnd base rates'!C$109)
+($G952*'fnd base rates'!C$110)
+($H952*'fnd base rates'!C$111)
+($I952*'fnd base rates'!C$112)
+($J952*'fnd base rates'!C$113)
+($K952*'fnd base rates'!C$114)
+($M952*'fnd base rates'!C$116)
+($N952*'fnd base rates'!C$117)
+($O952*'fnd base rates'!C$118)
+($P952*VLOOKUP($S952+12,rate_basefnd,3)))
*$R952</f>
        <v>85031.479785999982</v>
      </c>
      <c r="V952" s="1">
        <f>(($D952*'fnd base rates'!D$107)
+($E952*'fnd base rates'!D$108)
+($F952*'fnd base rates'!D$109)
+($G952*'fnd base rates'!D$110)
+($H952*'fnd base rates'!D$111)
+($I952*'fnd base rates'!D$112)
+($J952*'fnd base rates'!D$113)
+($K952*'fnd base rates'!D$114)
+($M952*'fnd base rates'!D$116)
+($N952*'fnd base rates'!D$117)
+($O952*'fnd base rates'!D$118)
+($P952*VLOOKUP($S952+12,rate_basefnd,4)))
*$R952</f>
        <v>144796.48000000001</v>
      </c>
      <c r="W952" s="1">
        <f>(($D952*'fnd base rates'!E$107)
+($E952*'fnd base rates'!E$108)
+($F952*'fnd base rates'!E$109)
+($G952*'fnd base rates'!E$110)
+($H952*'fnd base rates'!E$111)
+($I952*'fnd base rates'!E$112)
+($J952*'fnd base rates'!E$113)
+($K952*'fnd base rates'!E$114)
+($M952*'fnd base rates'!E$116)
+($N952*'fnd base rates'!E$117)
+($O952*'fnd base rates'!E$118)
+($P952*VLOOKUP($S952+12,rate_basefnd,5)))
*$R952</f>
        <v>979771.49301600014</v>
      </c>
      <c r="X952" s="1">
        <f>(($D952*'fnd base rates'!F$107)
+($E952*'fnd base rates'!F$108)
+($F952*'fnd base rates'!F$109)
+($G952*'fnd base rates'!F$110)
+($H952*'fnd base rates'!F$111)
+($I952*'fnd base rates'!F$112)
+($J952*'fnd base rates'!F$113)
+($K952*'fnd base rates'!F$114)
+($M952*'fnd base rates'!F$116)
+($N952*'fnd base rates'!F$117)
+($O952*'fnd base rates'!F$118)
+($P952*VLOOKUP($S952+12,rate_basefnd,6)))
*$R952</f>
        <v>134041.00409199999</v>
      </c>
      <c r="Y952" s="1">
        <f>(($D952*'fnd base rates'!G$107)
+($E952*'fnd base rates'!G$108)
+($F952*'fnd base rates'!G$109)
+($G952*'fnd base rates'!G$110)
+($H952*'fnd base rates'!G$111)
+($I952*'fnd base rates'!G$112)
+($J952*'fnd base rates'!G$113)
+($K952*'fnd base rates'!G$114)
+($M952*'fnd base rates'!G$116)
+($N952*'fnd base rates'!G$117)
+($O952*'fnd base rates'!G$118)
+($P952*VLOOKUP($S952+12,rate_basefnd,7)))
*$R952</f>
        <v>39951.622761999999</v>
      </c>
      <c r="Z952" s="1">
        <f>(($D952*'fnd base rates'!H$107)
+($E952*'fnd base rates'!H$108)
+($F952*'fnd base rates'!H$109)
+($G952*'fnd base rates'!H$110)
+($H952*'fnd base rates'!H$111)
+($I952*'fnd base rates'!H$112)
+($J952*'fnd base rates'!H$113)
+($K952*'fnd base rates'!H$114)
+($M952*'fnd base rates'!H$116)
+($N952*'fnd base rates'!H$117)
+($O952*'fnd base rates'!H$118)
+($P952*VLOOKUP($S952+12,rate_basefnd,8)))</f>
        <v>109489.14969399999</v>
      </c>
      <c r="AA952" s="1">
        <f>(($D952*'fnd base rates'!I$107)
+($E952*'fnd base rates'!I$108)
+($F952*'fnd base rates'!I$109)
+($G952*'fnd base rates'!I$110)
+($H952*'fnd base rates'!I$111)
+($I952*'fnd base rates'!I$112)
+($J952*'fnd base rates'!I$113)
+($K952*'fnd base rates'!I$114)
+($M952*'fnd base rates'!I$116)
+($N952*'fnd base rates'!I$117)
+($O952*'fnd base rates'!I$118)
+($P952*VLOOKUP($S952+12,rate_basefnd,9)))
*$R952</f>
        <v>72143.03</v>
      </c>
      <c r="AB952" s="1">
        <f>(($D952*'fnd base rates'!J$107)
+($E952*'fnd base rates'!J$108)
+($F952*'fnd base rates'!J$109)
+($G952*'fnd base rates'!J$110)
+($H952*'fnd base rates'!J$111)
+($I952*'fnd base rates'!J$112)
+($J952*'fnd base rates'!J$113)
+($K952*'fnd base rates'!J$114)
+($M952*'fnd base rates'!J$116)
+($N952*'fnd base rates'!J$117)
+($O952*'fnd base rates'!J$118)
+($P952*VLOOKUP($S952+12,rate_basefnd,10)))
*$R952</f>
        <v>134613.84</v>
      </c>
      <c r="AC952" s="1">
        <f>(($D952*'fnd base rates'!K$107)
+($E952*'fnd base rates'!K$108)
+($F952*'fnd base rates'!K$109)
+($G952*'fnd base rates'!K$110)
+($H952*'fnd base rates'!K$111)
+($I952*'fnd base rates'!K$112)
+($J952*'fnd base rates'!K$113)
+($K952*'fnd base rates'!K$114)
+($M952*'fnd base rates'!K$116)
+($N952*'fnd base rates'!K$117)
+($O952*'fnd base rates'!K$118)
+($P952*VLOOKUP($S952+12,rate_basefnd,11)))
*$R952</f>
        <v>171106.66308</v>
      </c>
      <c r="AD952" s="1">
        <f>(($D952*'fnd base rates'!L$107)
+($E952*'fnd base rates'!L$108)
+($F952*'fnd base rates'!L$109)
+($G952*'fnd base rates'!L$110)
+($H952*'fnd base rates'!L$111)
+($I952*'fnd base rates'!L$112)
+($J952*'fnd base rates'!L$113)
+($K952*'fnd base rates'!L$114)
+($M952*'fnd base rates'!L$116)
+($N952*'fnd base rates'!L$117)
+($O952*'fnd base rates'!L$118)
+($P952*VLOOKUP($S952+12,rate_basefnd,12)))</f>
        <v>257332.72188</v>
      </c>
      <c r="AE952" s="1">
        <f>(($D952*'fnd base rates'!M$107)
+($E952*'fnd base rates'!M$108)
+($F952*'fnd base rates'!M$109)
+($G952*'fnd base rates'!M$110)
+($H952*'fnd base rates'!M$111)
+($I952*'fnd base rates'!M$112)
+($J952*'fnd base rates'!M$113)
+($K952*'fnd base rates'!M$114)
+($M952*'fnd base rates'!M$116)
+($N952*'fnd base rates'!M$117)
+($O952*'fnd base rates'!M$118)
+($P952*VLOOKUP($S952+12,rate_basefnd,13)))</f>
        <v>0</v>
      </c>
      <c r="AF952" s="4">
        <f t="shared" si="1071"/>
        <v>2128277.4843100002</v>
      </c>
      <c r="AH952" s="269">
        <f t="shared" si="1072"/>
        <v>3506262163</v>
      </c>
      <c r="AI952" s="4" t="str">
        <f t="shared" si="1073"/>
        <v>3506</v>
      </c>
      <c r="AJ952" s="2" t="str">
        <f t="shared" si="1074"/>
        <v>262</v>
      </c>
      <c r="AK952" s="2" t="str">
        <f t="shared" si="1075"/>
        <v>163</v>
      </c>
      <c r="AL952" s="4">
        <f t="shared" si="1076"/>
        <v>1</v>
      </c>
      <c r="AM952" s="4">
        <f t="shared" si="1067"/>
        <v>141</v>
      </c>
      <c r="AN952" s="4">
        <f t="shared" si="1077"/>
        <v>2128277.4843100002</v>
      </c>
      <c r="AO952" s="4">
        <f t="shared" si="1078"/>
        <v>15094</v>
      </c>
      <c r="AP952" s="4">
        <f t="shared" si="1068"/>
        <v>0</v>
      </c>
      <c r="AQ952" s="4">
        <v>15094</v>
      </c>
      <c r="AW952" s="4">
        <v>15094</v>
      </c>
      <c r="AX952" s="5">
        <f t="shared" si="1079"/>
        <v>0</v>
      </c>
      <c r="AY952" s="4">
        <v>15094</v>
      </c>
      <c r="AZ952" s="5"/>
      <c r="BB952" s="5">
        <f t="shared" ref="BB952" si="1125">BC952-BA952</f>
        <v>0</v>
      </c>
    </row>
    <row r="953" spans="1:54" s="4" customFormat="1">
      <c r="A953" s="269">
        <v>3506</v>
      </c>
      <c r="B953" s="2">
        <v>3506262165</v>
      </c>
      <c r="C953" s="9" t="s">
        <v>1076</v>
      </c>
      <c r="D953" s="14">
        <f>'fnd enro'!D953</f>
        <v>0</v>
      </c>
      <c r="E953" s="14">
        <f>'fnd enro'!E953</f>
        <v>0</v>
      </c>
      <c r="F953" s="14">
        <f>'fnd enro'!F953</f>
        <v>0</v>
      </c>
      <c r="G953" s="14">
        <f>'fnd enro'!G953</f>
        <v>0</v>
      </c>
      <c r="H953" s="14">
        <f>'fnd enro'!H953</f>
        <v>17</v>
      </c>
      <c r="I953" s="14">
        <f>'fnd enro'!I953</f>
        <v>19</v>
      </c>
      <c r="J953" s="14">
        <f>'fnd enro'!J953</f>
        <v>0</v>
      </c>
      <c r="K953" s="15">
        <f>'fnd enro'!K953</f>
        <v>1.3895999999999999</v>
      </c>
      <c r="L953" s="14">
        <f>'fnd enro'!L953</f>
        <v>0</v>
      </c>
      <c r="M953" s="14">
        <f>'fnd enro'!M953</f>
        <v>0</v>
      </c>
      <c r="N953" s="14">
        <f>'fnd enro'!N953</f>
        <v>0</v>
      </c>
      <c r="O953" s="14">
        <f>'fnd enro'!O953</f>
        <v>1</v>
      </c>
      <c r="P953" s="14">
        <f>'fnd enro'!P953</f>
        <v>20</v>
      </c>
      <c r="Q953" s="14">
        <f>'fnd enro'!R953</f>
        <v>36</v>
      </c>
      <c r="R953" s="15">
        <f t="shared" si="1070"/>
        <v>1</v>
      </c>
      <c r="S953" s="14">
        <f>VALUE('fnd enro'!Q953)</f>
        <v>10</v>
      </c>
      <c r="T953" s="2"/>
      <c r="U953" s="1">
        <f>(($D953*'fnd base rates'!C$107)
+($E953*'fnd base rates'!C$108)
+($F953*'fnd base rates'!C$109)
+($G953*'fnd base rates'!C$110)
+($H953*'fnd base rates'!C$111)
+($I953*'fnd base rates'!C$112)
+($J953*'fnd base rates'!C$113)
+($K953*'fnd base rates'!C$114)
+($M953*'fnd base rates'!C$116)
+($N953*'fnd base rates'!C$117)
+($O953*'fnd base rates'!C$118)
+($P953*VLOOKUP($S953+12,rate_basefnd,3)))
*$R953</f>
        <v>20998.438456</v>
      </c>
      <c r="V953" s="1">
        <f>(($D953*'fnd base rates'!D$107)
+($E953*'fnd base rates'!D$108)
+($F953*'fnd base rates'!D$109)
+($G953*'fnd base rates'!D$110)
+($H953*'fnd base rates'!D$111)
+($I953*'fnd base rates'!D$112)
+($J953*'fnd base rates'!D$113)
+($K953*'fnd base rates'!D$114)
+($M953*'fnd base rates'!D$116)
+($N953*'fnd base rates'!D$117)
+($O953*'fnd base rates'!D$118)
+($P953*VLOOKUP($S953+12,rate_basefnd,4)))
*$R953</f>
        <v>35233.22</v>
      </c>
      <c r="W953" s="1">
        <f>(($D953*'fnd base rates'!E$107)
+($E953*'fnd base rates'!E$108)
+($F953*'fnd base rates'!E$109)
+($G953*'fnd base rates'!E$110)
+($H953*'fnd base rates'!E$111)
+($I953*'fnd base rates'!E$112)
+($J953*'fnd base rates'!E$113)
+($K953*'fnd base rates'!E$114)
+($M953*'fnd base rates'!E$116)
+($N953*'fnd base rates'!E$117)
+($O953*'fnd base rates'!E$118)
+($P953*VLOOKUP($S953+12,rate_basefnd,5)))
*$R953</f>
        <v>226732.13353599998</v>
      </c>
      <c r="X953" s="1">
        <f>(($D953*'fnd base rates'!F$107)
+($E953*'fnd base rates'!F$108)
+($F953*'fnd base rates'!F$109)
+($G953*'fnd base rates'!F$110)
+($H953*'fnd base rates'!F$111)
+($I953*'fnd base rates'!F$112)
+($J953*'fnd base rates'!F$113)
+($K953*'fnd base rates'!F$114)
+($M953*'fnd base rates'!F$116)
+($N953*'fnd base rates'!F$117)
+($O953*'fnd base rates'!F$118)
+($P953*VLOOKUP($S953+12,rate_basefnd,6)))
*$R953</f>
        <v>33946.580832</v>
      </c>
      <c r="Y953" s="1">
        <f>(($D953*'fnd base rates'!G$107)
+($E953*'fnd base rates'!G$108)
+($F953*'fnd base rates'!G$109)
+($G953*'fnd base rates'!G$110)
+($H953*'fnd base rates'!G$111)
+($I953*'fnd base rates'!G$112)
+($J953*'fnd base rates'!G$113)
+($K953*'fnd base rates'!G$114)
+($M953*'fnd base rates'!G$116)
+($N953*'fnd base rates'!G$117)
+($O953*'fnd base rates'!G$118)
+($P953*VLOOKUP($S953+12,rate_basefnd,7)))
*$R953</f>
        <v>9586.6881520000006</v>
      </c>
      <c r="Z953" s="1">
        <f>(($D953*'fnd base rates'!H$107)
+($E953*'fnd base rates'!H$108)
+($F953*'fnd base rates'!H$109)
+($G953*'fnd base rates'!H$110)
+($H953*'fnd base rates'!H$111)
+($I953*'fnd base rates'!H$112)
+($J953*'fnd base rates'!H$113)
+($K953*'fnd base rates'!H$114)
+($M953*'fnd base rates'!H$116)
+($N953*'fnd base rates'!H$117)
+($O953*'fnd base rates'!H$118)
+($P953*VLOOKUP($S953+12,rate_basefnd,8)))</f>
        <v>25302.081623999999</v>
      </c>
      <c r="AA953" s="1">
        <f>(($D953*'fnd base rates'!I$107)
+($E953*'fnd base rates'!I$108)
+($F953*'fnd base rates'!I$109)
+($G953*'fnd base rates'!I$110)
+($H953*'fnd base rates'!I$111)
+($I953*'fnd base rates'!I$112)
+($J953*'fnd base rates'!I$113)
+($K953*'fnd base rates'!I$114)
+($M953*'fnd base rates'!I$116)
+($N953*'fnd base rates'!I$117)
+($O953*'fnd base rates'!I$118)
+($P953*VLOOKUP($S953+12,rate_basefnd,9)))
*$R953</f>
        <v>17304.3</v>
      </c>
      <c r="AB953" s="1">
        <f>(($D953*'fnd base rates'!J$107)
+($E953*'fnd base rates'!J$108)
+($F953*'fnd base rates'!J$109)
+($G953*'fnd base rates'!J$110)
+($H953*'fnd base rates'!J$111)
+($I953*'fnd base rates'!J$112)
+($J953*'fnd base rates'!J$113)
+($K953*'fnd base rates'!J$114)
+($M953*'fnd base rates'!J$116)
+($N953*'fnd base rates'!J$117)
+($O953*'fnd base rates'!J$118)
+($P953*VLOOKUP($S953+12,rate_basefnd,10)))
*$R953</f>
        <v>30593.73</v>
      </c>
      <c r="AC953" s="1">
        <f>(($D953*'fnd base rates'!K$107)
+($E953*'fnd base rates'!K$108)
+($F953*'fnd base rates'!K$109)
+($G953*'fnd base rates'!K$110)
+($H953*'fnd base rates'!K$111)
+($I953*'fnd base rates'!K$112)
+($J953*'fnd base rates'!K$113)
+($K953*'fnd base rates'!K$114)
+($M953*'fnd base rates'!K$116)
+($N953*'fnd base rates'!K$117)
+($O953*'fnd base rates'!K$118)
+($P953*VLOOKUP($S953+12,rate_basefnd,11)))
*$R953</f>
        <v>42246.715679999994</v>
      </c>
      <c r="AD953" s="1">
        <f>(($D953*'fnd base rates'!L$107)
+($E953*'fnd base rates'!L$108)
+($F953*'fnd base rates'!L$109)
+($G953*'fnd base rates'!L$110)
+($H953*'fnd base rates'!L$111)
+($I953*'fnd base rates'!L$112)
+($J953*'fnd base rates'!L$113)
+($K953*'fnd base rates'!L$114)
+($M953*'fnd base rates'!L$116)
+($N953*'fnd base rates'!L$117)
+($O953*'fnd base rates'!L$118)
+($P953*VLOOKUP($S953+12,rate_basefnd,12)))</f>
        <v>63867.470479999996</v>
      </c>
      <c r="AE953" s="1">
        <f>(($D953*'fnd base rates'!M$107)
+($E953*'fnd base rates'!M$108)
+($F953*'fnd base rates'!M$109)
+($G953*'fnd base rates'!M$110)
+($H953*'fnd base rates'!M$111)
+($I953*'fnd base rates'!M$112)
+($J953*'fnd base rates'!M$113)
+($K953*'fnd base rates'!M$114)
+($M953*'fnd base rates'!M$116)
+($N953*'fnd base rates'!M$117)
+($O953*'fnd base rates'!M$118)
+($P953*VLOOKUP($S953+12,rate_basefnd,13)))</f>
        <v>0</v>
      </c>
      <c r="AF953" s="4">
        <f t="shared" si="1071"/>
        <v>505811.35875999997</v>
      </c>
      <c r="AH953" s="269">
        <f t="shared" si="1072"/>
        <v>3506262165</v>
      </c>
      <c r="AI953" s="4" t="str">
        <f t="shared" si="1073"/>
        <v>3506</v>
      </c>
      <c r="AJ953" s="2" t="str">
        <f t="shared" si="1074"/>
        <v>262</v>
      </c>
      <c r="AK953" s="2" t="str">
        <f t="shared" si="1075"/>
        <v>165</v>
      </c>
      <c r="AL953" s="4">
        <f t="shared" si="1076"/>
        <v>1</v>
      </c>
      <c r="AM953" s="4">
        <f t="shared" si="1067"/>
        <v>36</v>
      </c>
      <c r="AN953" s="4">
        <f t="shared" si="1077"/>
        <v>505811.35875999997</v>
      </c>
      <c r="AO953" s="4">
        <f t="shared" si="1078"/>
        <v>14050</v>
      </c>
      <c r="AP953" s="4">
        <f t="shared" si="1068"/>
        <v>0</v>
      </c>
      <c r="AQ953" s="4">
        <v>14050</v>
      </c>
      <c r="AW953" s="4">
        <v>14050</v>
      </c>
      <c r="AX953" s="5">
        <f t="shared" si="1079"/>
        <v>0</v>
      </c>
      <c r="AY953" s="4">
        <v>14050</v>
      </c>
      <c r="AZ953" s="5"/>
      <c r="BB953" s="5">
        <f t="shared" ref="BB953" si="1126">BC953-BA953</f>
        <v>0</v>
      </c>
    </row>
    <row r="954" spans="1:54" s="4" customFormat="1">
      <c r="A954" s="269">
        <v>3506</v>
      </c>
      <c r="B954" s="2">
        <v>3506262176</v>
      </c>
      <c r="C954" s="9" t="s">
        <v>1076</v>
      </c>
      <c r="D954" s="14">
        <f>'fnd enro'!D954</f>
        <v>0</v>
      </c>
      <c r="E954" s="14">
        <f>'fnd enro'!E954</f>
        <v>0</v>
      </c>
      <c r="F954" s="14">
        <f>'fnd enro'!F954</f>
        <v>0</v>
      </c>
      <c r="G954" s="14">
        <f>'fnd enro'!G954</f>
        <v>0</v>
      </c>
      <c r="H954" s="14">
        <f>'fnd enro'!H954</f>
        <v>3</v>
      </c>
      <c r="I954" s="14">
        <f>'fnd enro'!I954</f>
        <v>6</v>
      </c>
      <c r="J954" s="14">
        <f>'fnd enro'!J954</f>
        <v>0</v>
      </c>
      <c r="K954" s="15">
        <f>'fnd enro'!K954</f>
        <v>0.34739999999999999</v>
      </c>
      <c r="L954" s="14">
        <f>'fnd enro'!L954</f>
        <v>0</v>
      </c>
      <c r="M954" s="14">
        <f>'fnd enro'!M954</f>
        <v>0</v>
      </c>
      <c r="N954" s="14">
        <f>'fnd enro'!N954</f>
        <v>0</v>
      </c>
      <c r="O954" s="14">
        <f>'fnd enro'!O954</f>
        <v>0</v>
      </c>
      <c r="P954" s="14">
        <f>'fnd enro'!P954</f>
        <v>4</v>
      </c>
      <c r="Q954" s="14">
        <f>'fnd enro'!R954</f>
        <v>9</v>
      </c>
      <c r="R954" s="15">
        <f t="shared" si="1070"/>
        <v>1</v>
      </c>
      <c r="S954" s="14">
        <f>VALUE('fnd enro'!Q954)</f>
        <v>8</v>
      </c>
      <c r="T954" s="2"/>
      <c r="U954" s="1">
        <f>(($D954*'fnd base rates'!C$107)
+($E954*'fnd base rates'!C$108)
+($F954*'fnd base rates'!C$109)
+($G954*'fnd base rates'!C$110)
+($H954*'fnd base rates'!C$111)
+($I954*'fnd base rates'!C$112)
+($J954*'fnd base rates'!C$113)
+($K954*'fnd base rates'!C$114)
+($M954*'fnd base rates'!C$116)
+($N954*'fnd base rates'!C$117)
+($O954*'fnd base rates'!C$118)
+($P954*VLOOKUP($S954+12,rate_basefnd,3)))
*$R954</f>
        <v>5116.9521139999997</v>
      </c>
      <c r="V954" s="1">
        <f>(($D954*'fnd base rates'!D$107)
+($E954*'fnd base rates'!D$108)
+($F954*'fnd base rates'!D$109)
+($G954*'fnd base rates'!D$110)
+($H954*'fnd base rates'!D$111)
+($I954*'fnd base rates'!D$112)
+($J954*'fnd base rates'!D$113)
+($K954*'fnd base rates'!D$114)
+($M954*'fnd base rates'!D$116)
+($N954*'fnd base rates'!D$117)
+($O954*'fnd base rates'!D$118)
+($P954*VLOOKUP($S954+12,rate_basefnd,4)))
*$R954</f>
        <v>8254.0400000000009</v>
      </c>
      <c r="W954" s="1">
        <f>(($D954*'fnd base rates'!E$107)
+($E954*'fnd base rates'!E$108)
+($F954*'fnd base rates'!E$109)
+($G954*'fnd base rates'!E$110)
+($H954*'fnd base rates'!E$111)
+($I954*'fnd base rates'!E$112)
+($J954*'fnd base rates'!E$113)
+($K954*'fnd base rates'!E$114)
+($M954*'fnd base rates'!E$116)
+($N954*'fnd base rates'!E$117)
+($O954*'fnd base rates'!E$118)
+($P954*VLOOKUP($S954+12,rate_basefnd,5)))
*$R954</f>
        <v>53209.083384000005</v>
      </c>
      <c r="X954" s="1">
        <f>(($D954*'fnd base rates'!F$107)
+($E954*'fnd base rates'!F$108)
+($F954*'fnd base rates'!F$109)
+($G954*'fnd base rates'!F$110)
+($H954*'fnd base rates'!F$111)
+($I954*'fnd base rates'!F$112)
+($J954*'fnd base rates'!F$113)
+($K954*'fnd base rates'!F$114)
+($M954*'fnd base rates'!F$116)
+($N954*'fnd base rates'!F$117)
+($O954*'fnd base rates'!F$118)
+($P954*VLOOKUP($S954+12,rate_basefnd,6)))
*$R954</f>
        <v>8307.4477079999997</v>
      </c>
      <c r="Y954" s="1">
        <f>(($D954*'fnd base rates'!G$107)
+($E954*'fnd base rates'!G$108)
+($F954*'fnd base rates'!G$109)
+($G954*'fnd base rates'!G$110)
+($H954*'fnd base rates'!G$111)
+($I954*'fnd base rates'!G$112)
+($J954*'fnd base rates'!G$113)
+($K954*'fnd base rates'!G$114)
+($M954*'fnd base rates'!G$116)
+($N954*'fnd base rates'!G$117)
+($O954*'fnd base rates'!G$118)
+($P954*VLOOKUP($S954+12,rate_basefnd,7)))
*$R954</f>
        <v>2136.6995379999998</v>
      </c>
      <c r="Z954" s="1">
        <f>(($D954*'fnd base rates'!H$107)
+($E954*'fnd base rates'!H$108)
+($F954*'fnd base rates'!H$109)
+($G954*'fnd base rates'!H$110)
+($H954*'fnd base rates'!H$111)
+($I954*'fnd base rates'!H$112)
+($J954*'fnd base rates'!H$113)
+($K954*'fnd base rates'!H$114)
+($M954*'fnd base rates'!H$116)
+($N954*'fnd base rates'!H$117)
+($O954*'fnd base rates'!H$118)
+($P954*VLOOKUP($S954+12,rate_basefnd,8)))</f>
        <v>6638.1504059999988</v>
      </c>
      <c r="AA954" s="1">
        <f>(($D954*'fnd base rates'!I$107)
+($E954*'fnd base rates'!I$108)
+($F954*'fnd base rates'!I$109)
+($G954*'fnd base rates'!I$110)
+($H954*'fnd base rates'!I$111)
+($I954*'fnd base rates'!I$112)
+($J954*'fnd base rates'!I$113)
+($K954*'fnd base rates'!I$114)
+($M954*'fnd base rates'!I$116)
+($N954*'fnd base rates'!I$117)
+($O954*'fnd base rates'!I$118)
+($P954*VLOOKUP($S954+12,rate_basefnd,9)))
*$R954</f>
        <v>4184.59</v>
      </c>
      <c r="AB954" s="1">
        <f>(($D954*'fnd base rates'!J$107)
+($E954*'fnd base rates'!J$108)
+($F954*'fnd base rates'!J$109)
+($G954*'fnd base rates'!J$110)
+($H954*'fnd base rates'!J$111)
+($I954*'fnd base rates'!J$112)
+($J954*'fnd base rates'!J$113)
+($K954*'fnd base rates'!J$114)
+($M954*'fnd base rates'!J$116)
+($N954*'fnd base rates'!J$117)
+($O954*'fnd base rates'!J$118)
+($P954*VLOOKUP($S954+12,rate_basefnd,10)))
*$R954</f>
        <v>6999.49</v>
      </c>
      <c r="AC954" s="1">
        <f>(($D954*'fnd base rates'!K$107)
+($E954*'fnd base rates'!K$108)
+($F954*'fnd base rates'!K$109)
+($G954*'fnd base rates'!K$110)
+($H954*'fnd base rates'!K$111)
+($I954*'fnd base rates'!K$112)
+($J954*'fnd base rates'!K$113)
+($K954*'fnd base rates'!K$114)
+($M954*'fnd base rates'!K$116)
+($N954*'fnd base rates'!K$117)
+($O954*'fnd base rates'!K$118)
+($P954*VLOOKUP($S954+12,rate_basefnd,11)))
*$R954</f>
        <v>10446.838919999998</v>
      </c>
      <c r="AD954" s="1">
        <f>(($D954*'fnd base rates'!L$107)
+($E954*'fnd base rates'!L$108)
+($F954*'fnd base rates'!L$109)
+($G954*'fnd base rates'!L$110)
+($H954*'fnd base rates'!L$111)
+($I954*'fnd base rates'!L$112)
+($J954*'fnd base rates'!L$113)
+($K954*'fnd base rates'!L$114)
+($M954*'fnd base rates'!L$116)
+($N954*'fnd base rates'!L$117)
+($O954*'fnd base rates'!L$118)
+($P954*VLOOKUP($S954+12,rate_basefnd,12)))</f>
        <v>14912.830120000001</v>
      </c>
      <c r="AE954" s="1">
        <f>(($D954*'fnd base rates'!M$107)
+($E954*'fnd base rates'!M$108)
+($F954*'fnd base rates'!M$109)
+($G954*'fnd base rates'!M$110)
+($H954*'fnd base rates'!M$111)
+($I954*'fnd base rates'!M$112)
+($J954*'fnd base rates'!M$113)
+($K954*'fnd base rates'!M$114)
+($M954*'fnd base rates'!M$116)
+($N954*'fnd base rates'!M$117)
+($O954*'fnd base rates'!M$118)
+($P954*VLOOKUP($S954+12,rate_basefnd,13)))</f>
        <v>0</v>
      </c>
      <c r="AF954" s="4">
        <f t="shared" si="1071"/>
        <v>120206.12219000001</v>
      </c>
      <c r="AH954" s="269">
        <f t="shared" si="1072"/>
        <v>3506262176</v>
      </c>
      <c r="AI954" s="4" t="str">
        <f t="shared" si="1073"/>
        <v>3506</v>
      </c>
      <c r="AJ954" s="2" t="str">
        <f t="shared" si="1074"/>
        <v>262</v>
      </c>
      <c r="AK954" s="2" t="str">
        <f t="shared" si="1075"/>
        <v>176</v>
      </c>
      <c r="AL954" s="4">
        <f t="shared" si="1076"/>
        <v>1</v>
      </c>
      <c r="AM954" s="4">
        <f t="shared" si="1067"/>
        <v>9</v>
      </c>
      <c r="AN954" s="4">
        <f t="shared" si="1077"/>
        <v>120206.12219000001</v>
      </c>
      <c r="AO954" s="4">
        <f t="shared" si="1078"/>
        <v>13356</v>
      </c>
      <c r="AP954" s="4">
        <f t="shared" si="1068"/>
        <v>0</v>
      </c>
      <c r="AQ954" s="4">
        <v>13356</v>
      </c>
      <c r="AW954" s="4">
        <v>13356</v>
      </c>
      <c r="AX954" s="5">
        <f t="shared" si="1079"/>
        <v>0</v>
      </c>
      <c r="AY954" s="4">
        <v>13356</v>
      </c>
      <c r="AZ954" s="5"/>
      <c r="BB954" s="5">
        <f t="shared" ref="BB954" si="1127">BC954-BA954</f>
        <v>0</v>
      </c>
    </row>
    <row r="955" spans="1:54" s="4" customFormat="1">
      <c r="A955" s="269">
        <v>3506</v>
      </c>
      <c r="B955" s="2">
        <v>3506262178</v>
      </c>
      <c r="C955" s="9" t="s">
        <v>1076</v>
      </c>
      <c r="D955" s="14">
        <f>'fnd enro'!D955</f>
        <v>0</v>
      </c>
      <c r="E955" s="14">
        <f>'fnd enro'!E955</f>
        <v>0</v>
      </c>
      <c r="F955" s="14">
        <f>'fnd enro'!F955</f>
        <v>0</v>
      </c>
      <c r="G955" s="14">
        <f>'fnd enro'!G955</f>
        <v>0</v>
      </c>
      <c r="H955" s="14">
        <f>'fnd enro'!H955</f>
        <v>0</v>
      </c>
      <c r="I955" s="14">
        <f>'fnd enro'!I955</f>
        <v>3</v>
      </c>
      <c r="J955" s="14">
        <f>'fnd enro'!J955</f>
        <v>0</v>
      </c>
      <c r="K955" s="15">
        <f>'fnd enro'!K955</f>
        <v>0.1158</v>
      </c>
      <c r="L955" s="14">
        <f>'fnd enro'!L955</f>
        <v>0</v>
      </c>
      <c r="M955" s="14">
        <f>'fnd enro'!M955</f>
        <v>0</v>
      </c>
      <c r="N955" s="14">
        <f>'fnd enro'!N955</f>
        <v>0</v>
      </c>
      <c r="O955" s="14">
        <f>'fnd enro'!O955</f>
        <v>0</v>
      </c>
      <c r="P955" s="14">
        <f>'fnd enro'!P955</f>
        <v>2</v>
      </c>
      <c r="Q955" s="14">
        <f>'fnd enro'!R955</f>
        <v>3</v>
      </c>
      <c r="R955" s="15">
        <f t="shared" si="1070"/>
        <v>1</v>
      </c>
      <c r="S955" s="14">
        <f>VALUE('fnd enro'!Q955)</f>
        <v>3</v>
      </c>
      <c r="T955" s="2"/>
      <c r="U955" s="1">
        <f>(($D955*'fnd base rates'!C$107)
+($E955*'fnd base rates'!C$108)
+($F955*'fnd base rates'!C$109)
+($G955*'fnd base rates'!C$110)
+($H955*'fnd base rates'!C$111)
+($I955*'fnd base rates'!C$112)
+($J955*'fnd base rates'!C$113)
+($K955*'fnd base rates'!C$114)
+($M955*'fnd base rates'!C$116)
+($N955*'fnd base rates'!C$117)
+($O955*'fnd base rates'!C$118)
+($P955*VLOOKUP($S955+12,rate_basefnd,3)))
*$R955</f>
        <v>1723.1840379999999</v>
      </c>
      <c r="V955" s="1">
        <f>(($D955*'fnd base rates'!D$107)
+($E955*'fnd base rates'!D$108)
+($F955*'fnd base rates'!D$109)
+($G955*'fnd base rates'!D$110)
+($H955*'fnd base rates'!D$111)
+($I955*'fnd base rates'!D$112)
+($J955*'fnd base rates'!D$113)
+($K955*'fnd base rates'!D$114)
+($M955*'fnd base rates'!D$116)
+($N955*'fnd base rates'!D$117)
+($O955*'fnd base rates'!D$118)
+($P955*VLOOKUP($S955+12,rate_basefnd,4)))
*$R955</f>
        <v>2834.5</v>
      </c>
      <c r="W955" s="1">
        <f>(($D955*'fnd base rates'!E$107)
+($E955*'fnd base rates'!E$108)
+($F955*'fnd base rates'!E$109)
+($G955*'fnd base rates'!E$110)
+($H955*'fnd base rates'!E$111)
+($I955*'fnd base rates'!E$112)
+($J955*'fnd base rates'!E$113)
+($K955*'fnd base rates'!E$114)
+($M955*'fnd base rates'!E$116)
+($N955*'fnd base rates'!E$117)
+($O955*'fnd base rates'!E$118)
+($P955*VLOOKUP($S955+12,rate_basefnd,5)))
*$R955</f>
        <v>20000.701128000001</v>
      </c>
      <c r="X955" s="1">
        <f>(($D955*'fnd base rates'!F$107)
+($E955*'fnd base rates'!F$108)
+($F955*'fnd base rates'!F$109)
+($G955*'fnd base rates'!F$110)
+($H955*'fnd base rates'!F$111)
+($I955*'fnd base rates'!F$112)
+($J955*'fnd base rates'!F$113)
+($K955*'fnd base rates'!F$114)
+($M955*'fnd base rates'!F$116)
+($N955*'fnd base rates'!F$117)
+($O955*'fnd base rates'!F$118)
+($P955*VLOOKUP($S955+12,rate_basefnd,6)))
*$R955</f>
        <v>2660.6592360000004</v>
      </c>
      <c r="Y955" s="1">
        <f>(($D955*'fnd base rates'!G$107)
+($E955*'fnd base rates'!G$108)
+($F955*'fnd base rates'!G$109)
+($G955*'fnd base rates'!G$110)
+($H955*'fnd base rates'!G$111)
+($I955*'fnd base rates'!G$112)
+($J955*'fnd base rates'!G$113)
+($K955*'fnd base rates'!G$114)
+($M955*'fnd base rates'!G$116)
+($N955*'fnd base rates'!G$117)
+($O955*'fnd base rates'!G$118)
+($P955*VLOOKUP($S955+12,rate_basefnd,7)))
*$R955</f>
        <v>747.049846</v>
      </c>
      <c r="Z955" s="1">
        <f>(($D955*'fnd base rates'!H$107)
+($E955*'fnd base rates'!H$108)
+($F955*'fnd base rates'!H$109)
+($G955*'fnd base rates'!H$110)
+($H955*'fnd base rates'!H$111)
+($I955*'fnd base rates'!H$112)
+($J955*'fnd base rates'!H$113)
+($K955*'fnd base rates'!H$114)
+($M955*'fnd base rates'!H$116)
+($N955*'fnd base rates'!H$117)
+($O955*'fnd base rates'!H$118)
+($P955*VLOOKUP($S955+12,rate_basefnd,8)))</f>
        <v>2523.3968019999998</v>
      </c>
      <c r="AA955" s="1">
        <f>(($D955*'fnd base rates'!I$107)
+($E955*'fnd base rates'!I$108)
+($F955*'fnd base rates'!I$109)
+($G955*'fnd base rates'!I$110)
+($H955*'fnd base rates'!I$111)
+($I955*'fnd base rates'!I$112)
+($J955*'fnd base rates'!I$113)
+($K955*'fnd base rates'!I$114)
+($M955*'fnd base rates'!I$116)
+($N955*'fnd base rates'!I$117)
+($O955*'fnd base rates'!I$118)
+($P955*VLOOKUP($S955+12,rate_basefnd,9)))
*$R955</f>
        <v>1490.98</v>
      </c>
      <c r="AB955" s="1">
        <f>(($D955*'fnd base rates'!J$107)
+($E955*'fnd base rates'!J$108)
+($F955*'fnd base rates'!J$109)
+($G955*'fnd base rates'!J$110)
+($H955*'fnd base rates'!J$111)
+($I955*'fnd base rates'!J$112)
+($J955*'fnd base rates'!J$113)
+($K955*'fnd base rates'!J$114)
+($M955*'fnd base rates'!J$116)
+($N955*'fnd base rates'!J$117)
+($O955*'fnd base rates'!J$118)
+($P955*VLOOKUP($S955+12,rate_basefnd,10)))
*$R955</f>
        <v>2828.8900000000003</v>
      </c>
      <c r="AC955" s="1">
        <f>(($D955*'fnd base rates'!K$107)
+($E955*'fnd base rates'!K$108)
+($F955*'fnd base rates'!K$109)
+($G955*'fnd base rates'!K$110)
+($H955*'fnd base rates'!K$111)
+($I955*'fnd base rates'!K$112)
+($J955*'fnd base rates'!K$113)
+($K955*'fnd base rates'!K$114)
+($M955*'fnd base rates'!K$116)
+($N955*'fnd base rates'!K$117)
+($O955*'fnd base rates'!K$118)
+($P955*VLOOKUP($S955+12,rate_basefnd,11)))
*$R955</f>
        <v>3450.1796399999998</v>
      </c>
      <c r="AD955" s="1">
        <f>(($D955*'fnd base rates'!L$107)
+($E955*'fnd base rates'!L$108)
+($F955*'fnd base rates'!L$109)
+($G955*'fnd base rates'!L$110)
+($H955*'fnd base rates'!L$111)
+($I955*'fnd base rates'!L$112)
+($J955*'fnd base rates'!L$113)
+($K955*'fnd base rates'!L$114)
+($M955*'fnd base rates'!L$116)
+($N955*'fnd base rates'!L$117)
+($O955*'fnd base rates'!L$118)
+($P955*VLOOKUP($S955+12,rate_basefnd,12)))</f>
        <v>4958.9000400000004</v>
      </c>
      <c r="AE955" s="1">
        <f>(($D955*'fnd base rates'!M$107)
+($E955*'fnd base rates'!M$108)
+($F955*'fnd base rates'!M$109)
+($G955*'fnd base rates'!M$110)
+($H955*'fnd base rates'!M$111)
+($I955*'fnd base rates'!M$112)
+($J955*'fnd base rates'!M$113)
+($K955*'fnd base rates'!M$114)
+($M955*'fnd base rates'!M$116)
+($N955*'fnd base rates'!M$117)
+($O955*'fnd base rates'!M$118)
+($P955*VLOOKUP($S955+12,rate_basefnd,13)))</f>
        <v>0</v>
      </c>
      <c r="AF955" s="4">
        <f t="shared" si="1071"/>
        <v>43218.440730000002</v>
      </c>
      <c r="AH955" s="269">
        <f t="shared" si="1072"/>
        <v>3506262178</v>
      </c>
      <c r="AI955" s="4" t="str">
        <f t="shared" si="1073"/>
        <v>3506</v>
      </c>
      <c r="AJ955" s="2" t="str">
        <f t="shared" si="1074"/>
        <v>262</v>
      </c>
      <c r="AK955" s="2" t="str">
        <f t="shared" si="1075"/>
        <v>178</v>
      </c>
      <c r="AL955" s="4">
        <f t="shared" si="1076"/>
        <v>1</v>
      </c>
      <c r="AM955" s="4">
        <f t="shared" si="1067"/>
        <v>3</v>
      </c>
      <c r="AN955" s="4">
        <f t="shared" si="1077"/>
        <v>43218.440730000002</v>
      </c>
      <c r="AO955" s="4">
        <f t="shared" si="1078"/>
        <v>14406</v>
      </c>
      <c r="AP955" s="4">
        <f t="shared" si="1068"/>
        <v>0</v>
      </c>
      <c r="AQ955" s="4">
        <v>14406</v>
      </c>
      <c r="AW955" s="4">
        <v>14406</v>
      </c>
      <c r="AX955" s="5">
        <f t="shared" si="1079"/>
        <v>0</v>
      </c>
      <c r="AY955" s="4">
        <v>14406</v>
      </c>
      <c r="AZ955" s="5"/>
      <c r="BB955" s="5">
        <f t="shared" ref="BB955" si="1128">BC955-BA955</f>
        <v>0</v>
      </c>
    </row>
    <row r="956" spans="1:54" s="4" customFormat="1">
      <c r="A956" s="269">
        <v>3506</v>
      </c>
      <c r="B956" s="2">
        <v>3506262229</v>
      </c>
      <c r="C956" s="9" t="s">
        <v>1076</v>
      </c>
      <c r="D956" s="14">
        <f>'fnd enro'!D956</f>
        <v>0</v>
      </c>
      <c r="E956" s="14">
        <f>'fnd enro'!E956</f>
        <v>0</v>
      </c>
      <c r="F956" s="14">
        <f>'fnd enro'!F956</f>
        <v>0</v>
      </c>
      <c r="G956" s="14">
        <f>'fnd enro'!G956</f>
        <v>0</v>
      </c>
      <c r="H956" s="14">
        <f>'fnd enro'!H956</f>
        <v>13</v>
      </c>
      <c r="I956" s="14">
        <f>'fnd enro'!I956</f>
        <v>16</v>
      </c>
      <c r="J956" s="14">
        <f>'fnd enro'!J956</f>
        <v>0</v>
      </c>
      <c r="K956" s="15">
        <f>'fnd enro'!K956</f>
        <v>1.1194</v>
      </c>
      <c r="L956" s="14">
        <f>'fnd enro'!L956</f>
        <v>0</v>
      </c>
      <c r="M956" s="14">
        <f>'fnd enro'!M956</f>
        <v>0</v>
      </c>
      <c r="N956" s="14">
        <f>'fnd enro'!N956</f>
        <v>2</v>
      </c>
      <c r="O956" s="14">
        <f>'fnd enro'!O956</f>
        <v>1</v>
      </c>
      <c r="P956" s="14">
        <f>'fnd enro'!P956</f>
        <v>15</v>
      </c>
      <c r="Q956" s="14">
        <f>'fnd enro'!R956</f>
        <v>29</v>
      </c>
      <c r="R956" s="15">
        <f t="shared" si="1070"/>
        <v>1</v>
      </c>
      <c r="S956" s="14">
        <f>VALUE('fnd enro'!Q956)</f>
        <v>9</v>
      </c>
      <c r="T956" s="2"/>
      <c r="U956" s="1">
        <f>(($D956*'fnd base rates'!C$107)
+($E956*'fnd base rates'!C$108)
+($F956*'fnd base rates'!C$109)
+($G956*'fnd base rates'!C$110)
+($H956*'fnd base rates'!C$111)
+($I956*'fnd base rates'!C$112)
+($J956*'fnd base rates'!C$113)
+($K956*'fnd base rates'!C$114)
+($M956*'fnd base rates'!C$116)
+($N956*'fnd base rates'!C$117)
+($O956*'fnd base rates'!C$118)
+($P956*VLOOKUP($S956+12,rate_basefnd,3)))
*$R956</f>
        <v>17006.949034000001</v>
      </c>
      <c r="V956" s="1">
        <f>(($D956*'fnd base rates'!D$107)
+($E956*'fnd base rates'!D$108)
+($F956*'fnd base rates'!D$109)
+($G956*'fnd base rates'!D$110)
+($H956*'fnd base rates'!D$111)
+($I956*'fnd base rates'!D$112)
+($J956*'fnd base rates'!D$113)
+($K956*'fnd base rates'!D$114)
+($M956*'fnd base rates'!D$116)
+($N956*'fnd base rates'!D$117)
+($O956*'fnd base rates'!D$118)
+($P956*VLOOKUP($S956+12,rate_basefnd,4)))
*$R956</f>
        <v>28119.42</v>
      </c>
      <c r="W956" s="1">
        <f>(($D956*'fnd base rates'!E$107)
+($E956*'fnd base rates'!E$108)
+($F956*'fnd base rates'!E$109)
+($G956*'fnd base rates'!E$110)
+($H956*'fnd base rates'!E$111)
+($I956*'fnd base rates'!E$112)
+($J956*'fnd base rates'!E$113)
+($K956*'fnd base rates'!E$114)
+($M956*'fnd base rates'!E$116)
+($N956*'fnd base rates'!E$117)
+($O956*'fnd base rates'!E$118)
+($P956*VLOOKUP($S956+12,rate_basefnd,5)))
*$R956</f>
        <v>179963.10090399999</v>
      </c>
      <c r="X956" s="1">
        <f>(($D956*'fnd base rates'!F$107)
+($E956*'fnd base rates'!F$108)
+($F956*'fnd base rates'!F$109)
+($G956*'fnd base rates'!F$110)
+($H956*'fnd base rates'!F$111)
+($I956*'fnd base rates'!F$112)
+($J956*'fnd base rates'!F$113)
+($K956*'fnd base rates'!F$114)
+($M956*'fnd base rates'!F$116)
+($N956*'fnd base rates'!F$117)
+($O956*'fnd base rates'!F$118)
+($P956*VLOOKUP($S956+12,rate_basefnd,6)))
*$R956</f>
        <v>27678.075948000002</v>
      </c>
      <c r="Y956" s="1">
        <f>(($D956*'fnd base rates'!G$107)
+($E956*'fnd base rates'!G$108)
+($F956*'fnd base rates'!G$109)
+($G956*'fnd base rates'!G$110)
+($H956*'fnd base rates'!G$111)
+($I956*'fnd base rates'!G$112)
+($J956*'fnd base rates'!G$113)
+($K956*'fnd base rates'!G$114)
+($M956*'fnd base rates'!G$116)
+($N956*'fnd base rates'!G$117)
+($O956*'fnd base rates'!G$118)
+($P956*VLOOKUP($S956+12,rate_basefnd,7)))
*$R956</f>
        <v>7518.4351780000006</v>
      </c>
      <c r="Z956" s="1">
        <f>(($D956*'fnd base rates'!H$107)
+($E956*'fnd base rates'!H$108)
+($F956*'fnd base rates'!H$109)
+($G956*'fnd base rates'!H$110)
+($H956*'fnd base rates'!H$111)
+($I956*'fnd base rates'!H$112)
+($J956*'fnd base rates'!H$113)
+($K956*'fnd base rates'!H$114)
+($M956*'fnd base rates'!H$116)
+($N956*'fnd base rates'!H$117)
+($O956*'fnd base rates'!H$118)
+($P956*VLOOKUP($S956+12,rate_basefnd,8)))</f>
        <v>20836.289086000001</v>
      </c>
      <c r="AA956" s="1">
        <f>(($D956*'fnd base rates'!I$107)
+($E956*'fnd base rates'!I$108)
+($F956*'fnd base rates'!I$109)
+($G956*'fnd base rates'!I$110)
+($H956*'fnd base rates'!I$111)
+($I956*'fnd base rates'!I$112)
+($J956*'fnd base rates'!I$113)
+($K956*'fnd base rates'!I$114)
+($M956*'fnd base rates'!I$116)
+($N956*'fnd base rates'!I$117)
+($O956*'fnd base rates'!I$118)
+($P956*VLOOKUP($S956+12,rate_basefnd,9)))
*$R956</f>
        <v>13893.079999999998</v>
      </c>
      <c r="AB956" s="1">
        <f>(($D956*'fnd base rates'!J$107)
+($E956*'fnd base rates'!J$108)
+($F956*'fnd base rates'!J$109)
+($G956*'fnd base rates'!J$110)
+($H956*'fnd base rates'!J$111)
+($I956*'fnd base rates'!J$112)
+($J956*'fnd base rates'!J$113)
+($K956*'fnd base rates'!J$114)
+($M956*'fnd base rates'!J$116)
+($N956*'fnd base rates'!J$117)
+($O956*'fnd base rates'!J$118)
+($P956*VLOOKUP($S956+12,rate_basefnd,10)))
*$R956</f>
        <v>23551.87</v>
      </c>
      <c r="AC956" s="1">
        <f>(($D956*'fnd base rates'!K$107)
+($E956*'fnd base rates'!K$108)
+($F956*'fnd base rates'!K$109)
+($G956*'fnd base rates'!K$110)
+($H956*'fnd base rates'!K$111)
+($I956*'fnd base rates'!K$112)
+($J956*'fnd base rates'!K$113)
+($K956*'fnd base rates'!K$114)
+($M956*'fnd base rates'!K$116)
+($N956*'fnd base rates'!K$117)
+($O956*'fnd base rates'!K$118)
+($P956*VLOOKUP($S956+12,rate_basefnd,11)))
*$R956</f>
        <v>34708.45652</v>
      </c>
      <c r="AD956" s="1">
        <f>(($D956*'fnd base rates'!L$107)
+($E956*'fnd base rates'!L$108)
+($F956*'fnd base rates'!L$109)
+($G956*'fnd base rates'!L$110)
+($H956*'fnd base rates'!L$111)
+($I956*'fnd base rates'!L$112)
+($J956*'fnd base rates'!L$113)
+($K956*'fnd base rates'!L$114)
+($M956*'fnd base rates'!L$116)
+($N956*'fnd base rates'!L$117)
+($O956*'fnd base rates'!L$118)
+($P956*VLOOKUP($S956+12,rate_basefnd,12)))</f>
        <v>50931.063719999998</v>
      </c>
      <c r="AE956" s="1">
        <f>(($D956*'fnd base rates'!M$107)
+($E956*'fnd base rates'!M$108)
+($F956*'fnd base rates'!M$109)
+($G956*'fnd base rates'!M$110)
+($H956*'fnd base rates'!M$111)
+($I956*'fnd base rates'!M$112)
+($J956*'fnd base rates'!M$113)
+($K956*'fnd base rates'!M$114)
+($M956*'fnd base rates'!M$116)
+($N956*'fnd base rates'!M$117)
+($O956*'fnd base rates'!M$118)
+($P956*VLOOKUP($S956+12,rate_basefnd,13)))</f>
        <v>0</v>
      </c>
      <c r="AF956" s="4">
        <f t="shared" si="1071"/>
        <v>404206.74038999999</v>
      </c>
      <c r="AH956" s="269">
        <f t="shared" si="1072"/>
        <v>3506262229</v>
      </c>
      <c r="AI956" s="4" t="str">
        <f t="shared" si="1073"/>
        <v>3506</v>
      </c>
      <c r="AJ956" s="2" t="str">
        <f t="shared" si="1074"/>
        <v>262</v>
      </c>
      <c r="AK956" s="2" t="str">
        <f t="shared" si="1075"/>
        <v>229</v>
      </c>
      <c r="AL956" s="4">
        <f t="shared" si="1076"/>
        <v>1</v>
      </c>
      <c r="AM956" s="4">
        <f t="shared" si="1067"/>
        <v>29</v>
      </c>
      <c r="AN956" s="4">
        <f t="shared" si="1077"/>
        <v>404206.74038999999</v>
      </c>
      <c r="AO956" s="4">
        <f t="shared" si="1078"/>
        <v>13938</v>
      </c>
      <c r="AP956" s="4">
        <f t="shared" si="1068"/>
        <v>0</v>
      </c>
      <c r="AQ956" s="4">
        <v>13938</v>
      </c>
      <c r="AW956" s="4">
        <v>13938</v>
      </c>
      <c r="AX956" s="5">
        <f t="shared" si="1079"/>
        <v>0</v>
      </c>
      <c r="AY956" s="4">
        <v>13938</v>
      </c>
      <c r="AZ956" s="5"/>
      <c r="BB956" s="5">
        <f t="shared" ref="BB956" si="1129">BC956-BA956</f>
        <v>0</v>
      </c>
    </row>
    <row r="957" spans="1:54" s="4" customFormat="1">
      <c r="A957" s="269">
        <v>3506</v>
      </c>
      <c r="B957" s="2">
        <v>3506262243</v>
      </c>
      <c r="C957" s="9" t="s">
        <v>1076</v>
      </c>
      <c r="D957" s="14">
        <f>'fnd enro'!D957</f>
        <v>0</v>
      </c>
      <c r="E957" s="14">
        <f>'fnd enro'!E957</f>
        <v>0</v>
      </c>
      <c r="F957" s="14">
        <f>'fnd enro'!F957</f>
        <v>0</v>
      </c>
      <c r="G957" s="14">
        <f>'fnd enro'!G957</f>
        <v>0</v>
      </c>
      <c r="H957" s="14">
        <f>'fnd enro'!H957</f>
        <v>1</v>
      </c>
      <c r="I957" s="14">
        <f>'fnd enro'!I957</f>
        <v>0</v>
      </c>
      <c r="J957" s="14">
        <f>'fnd enro'!J957</f>
        <v>0</v>
      </c>
      <c r="K957" s="15">
        <f>'fnd enro'!K957</f>
        <v>3.8600000000000002E-2</v>
      </c>
      <c r="L957" s="14">
        <f>'fnd enro'!L957</f>
        <v>0</v>
      </c>
      <c r="M957" s="14">
        <f>'fnd enro'!M957</f>
        <v>0</v>
      </c>
      <c r="N957" s="14">
        <f>'fnd enro'!N957</f>
        <v>0</v>
      </c>
      <c r="O957" s="14">
        <f>'fnd enro'!O957</f>
        <v>0</v>
      </c>
      <c r="P957" s="14">
        <f>'fnd enro'!P957</f>
        <v>0</v>
      </c>
      <c r="Q957" s="14">
        <f>'fnd enro'!R957</f>
        <v>1</v>
      </c>
      <c r="R957" s="15">
        <f t="shared" si="1070"/>
        <v>1</v>
      </c>
      <c r="S957" s="14">
        <f>VALUE('fnd enro'!Q957)</f>
        <v>9</v>
      </c>
      <c r="T957" s="2"/>
      <c r="U957" s="1">
        <f>(($D957*'fnd base rates'!C$107)
+($E957*'fnd base rates'!C$108)
+($F957*'fnd base rates'!C$109)
+($G957*'fnd base rates'!C$110)
+($H957*'fnd base rates'!C$111)
+($I957*'fnd base rates'!C$112)
+($J957*'fnd base rates'!C$113)
+($K957*'fnd base rates'!C$114)
+($M957*'fnd base rates'!C$116)
+($N957*'fnd base rates'!C$117)
+($O957*'fnd base rates'!C$118)
+($P957*VLOOKUP($S957+12,rate_basefnd,3)))
*$R957</f>
        <v>536.46134600000005</v>
      </c>
      <c r="V957" s="1">
        <f>(($D957*'fnd base rates'!D$107)
+($E957*'fnd base rates'!D$108)
+($F957*'fnd base rates'!D$109)
+($G957*'fnd base rates'!D$110)
+($H957*'fnd base rates'!D$111)
+($I957*'fnd base rates'!D$112)
+($J957*'fnd base rates'!D$113)
+($K957*'fnd base rates'!D$114)
+($M957*'fnd base rates'!D$116)
+($N957*'fnd base rates'!D$117)
+($O957*'fnd base rates'!D$118)
+($P957*VLOOKUP($S957+12,rate_basefnd,4)))
*$R957</f>
        <v>765.08</v>
      </c>
      <c r="W957" s="1">
        <f>(($D957*'fnd base rates'!E$107)
+($E957*'fnd base rates'!E$108)
+($F957*'fnd base rates'!E$109)
+($G957*'fnd base rates'!E$110)
+($H957*'fnd base rates'!E$111)
+($I957*'fnd base rates'!E$112)
+($J957*'fnd base rates'!E$113)
+($K957*'fnd base rates'!E$114)
+($M957*'fnd base rates'!E$116)
+($N957*'fnd base rates'!E$117)
+($O957*'fnd base rates'!E$118)
+($P957*VLOOKUP($S957+12,rate_basefnd,5)))
*$R957</f>
        <v>3459.480376</v>
      </c>
      <c r="X957" s="1">
        <f>(($D957*'fnd base rates'!F$107)
+($E957*'fnd base rates'!F$108)
+($F957*'fnd base rates'!F$109)
+($G957*'fnd base rates'!F$110)
+($H957*'fnd base rates'!F$111)
+($I957*'fnd base rates'!F$112)
+($J957*'fnd base rates'!F$113)
+($K957*'fnd base rates'!F$114)
+($M957*'fnd base rates'!F$116)
+($N957*'fnd base rates'!F$117)
+($O957*'fnd base rates'!F$118)
+($P957*VLOOKUP($S957+12,rate_basefnd,6)))
*$R957</f>
        <v>995.37641200000007</v>
      </c>
      <c r="Y957" s="1">
        <f>(($D957*'fnd base rates'!G$107)
+($E957*'fnd base rates'!G$108)
+($F957*'fnd base rates'!G$109)
+($G957*'fnd base rates'!G$110)
+($H957*'fnd base rates'!G$111)
+($I957*'fnd base rates'!G$112)
+($J957*'fnd base rates'!G$113)
+($K957*'fnd base rates'!G$114)
+($M957*'fnd base rates'!G$116)
+($N957*'fnd base rates'!G$117)
+($O957*'fnd base rates'!G$118)
+($P957*VLOOKUP($S957+12,rate_basefnd,7)))
*$R957</f>
        <v>168.453282</v>
      </c>
      <c r="Z957" s="1">
        <f>(($D957*'fnd base rates'!H$107)
+($E957*'fnd base rates'!H$108)
+($F957*'fnd base rates'!H$109)
+($G957*'fnd base rates'!H$110)
+($H957*'fnd base rates'!H$111)
+($I957*'fnd base rates'!H$112)
+($J957*'fnd base rates'!H$113)
+($K957*'fnd base rates'!H$114)
+($M957*'fnd base rates'!H$116)
+($N957*'fnd base rates'!H$117)
+($O957*'fnd base rates'!H$118)
+($P957*VLOOKUP($S957+12,rate_basefnd,8)))</f>
        <v>523.43893400000002</v>
      </c>
      <c r="AA957" s="1">
        <f>(($D957*'fnd base rates'!I$107)
+($E957*'fnd base rates'!I$108)
+($F957*'fnd base rates'!I$109)
+($G957*'fnd base rates'!I$110)
+($H957*'fnd base rates'!I$111)
+($I957*'fnd base rates'!I$112)
+($J957*'fnd base rates'!I$113)
+($K957*'fnd base rates'!I$114)
+($M957*'fnd base rates'!I$116)
+($N957*'fnd base rates'!I$117)
+($O957*'fnd base rates'!I$118)
+($P957*VLOOKUP($S957+12,rate_basefnd,9)))
*$R957</f>
        <v>362.69</v>
      </c>
      <c r="AB957" s="1">
        <f>(($D957*'fnd base rates'!J$107)
+($E957*'fnd base rates'!J$108)
+($F957*'fnd base rates'!J$109)
+($G957*'fnd base rates'!J$110)
+($H957*'fnd base rates'!J$111)
+($I957*'fnd base rates'!J$112)
+($J957*'fnd base rates'!J$113)
+($K957*'fnd base rates'!J$114)
+($M957*'fnd base rates'!J$116)
+($N957*'fnd base rates'!J$117)
+($O957*'fnd base rates'!J$118)
+($P957*VLOOKUP($S957+12,rate_basefnd,10)))
*$R957</f>
        <v>248.81</v>
      </c>
      <c r="AC957" s="1">
        <f>(($D957*'fnd base rates'!K$107)
+($E957*'fnd base rates'!K$108)
+($F957*'fnd base rates'!K$109)
+($G957*'fnd base rates'!K$110)
+($H957*'fnd base rates'!K$111)
+($I957*'fnd base rates'!K$112)
+($J957*'fnd base rates'!K$113)
+($K957*'fnd base rates'!K$114)
+($M957*'fnd base rates'!K$116)
+($N957*'fnd base rates'!K$117)
+($O957*'fnd base rates'!K$118)
+($P957*VLOOKUP($S957+12,rate_basefnd,11)))
*$R957</f>
        <v>1182.1598799999999</v>
      </c>
      <c r="AD957" s="1">
        <f>(($D957*'fnd base rates'!L$107)
+($E957*'fnd base rates'!L$108)
+($F957*'fnd base rates'!L$109)
+($G957*'fnd base rates'!L$110)
+($H957*'fnd base rates'!L$111)
+($I957*'fnd base rates'!L$112)
+($J957*'fnd base rates'!L$113)
+($K957*'fnd base rates'!L$114)
+($M957*'fnd base rates'!L$116)
+($N957*'fnd base rates'!L$117)
+($O957*'fnd base rates'!L$118)
+($P957*VLOOKUP($S957+12,rate_basefnd,12)))</f>
        <v>1512.47668</v>
      </c>
      <c r="AE957" s="1">
        <f>(($D957*'fnd base rates'!M$107)
+($E957*'fnd base rates'!M$108)
+($F957*'fnd base rates'!M$109)
+($G957*'fnd base rates'!M$110)
+($H957*'fnd base rates'!M$111)
+($I957*'fnd base rates'!M$112)
+($J957*'fnd base rates'!M$113)
+($K957*'fnd base rates'!M$114)
+($M957*'fnd base rates'!M$116)
+($N957*'fnd base rates'!M$117)
+($O957*'fnd base rates'!M$118)
+($P957*VLOOKUP($S957+12,rate_basefnd,13)))</f>
        <v>0</v>
      </c>
      <c r="AF957" s="4">
        <f t="shared" si="1071"/>
        <v>9754.4269099999983</v>
      </c>
      <c r="AH957" s="269">
        <f t="shared" si="1072"/>
        <v>3506262243</v>
      </c>
      <c r="AI957" s="4" t="str">
        <f t="shared" si="1073"/>
        <v>3506</v>
      </c>
      <c r="AJ957" s="2" t="str">
        <f t="shared" si="1074"/>
        <v>262</v>
      </c>
      <c r="AK957" s="2" t="str">
        <f t="shared" si="1075"/>
        <v>243</v>
      </c>
      <c r="AL957" s="4">
        <f t="shared" si="1076"/>
        <v>1</v>
      </c>
      <c r="AM957" s="4">
        <f t="shared" si="1067"/>
        <v>1</v>
      </c>
      <c r="AN957" s="4">
        <f t="shared" si="1077"/>
        <v>9754.4269099999983</v>
      </c>
      <c r="AO957" s="4">
        <f t="shared" si="1078"/>
        <v>9754</v>
      </c>
      <c r="AP957" s="4">
        <f t="shared" si="1068"/>
        <v>0</v>
      </c>
      <c r="AQ957" s="4">
        <v>9754</v>
      </c>
      <c r="AW957" s="4">
        <v>9754</v>
      </c>
      <c r="AX957" s="5">
        <f t="shared" si="1079"/>
        <v>0</v>
      </c>
      <c r="AY957" s="4">
        <v>9754</v>
      </c>
      <c r="AZ957" s="5"/>
      <c r="BB957" s="5">
        <f t="shared" ref="BB957" si="1130">BC957-BA957</f>
        <v>0</v>
      </c>
    </row>
    <row r="958" spans="1:54" s="4" customFormat="1">
      <c r="A958" s="269">
        <v>3506</v>
      </c>
      <c r="B958" s="2">
        <v>3506262248</v>
      </c>
      <c r="C958" s="9" t="s">
        <v>1076</v>
      </c>
      <c r="D958" s="14">
        <f>'fnd enro'!D958</f>
        <v>0</v>
      </c>
      <c r="E958" s="14">
        <f>'fnd enro'!E958</f>
        <v>0</v>
      </c>
      <c r="F958" s="14">
        <f>'fnd enro'!F958</f>
        <v>0</v>
      </c>
      <c r="G958" s="14">
        <f>'fnd enro'!G958</f>
        <v>0</v>
      </c>
      <c r="H958" s="14">
        <f>'fnd enro'!H958</f>
        <v>14</v>
      </c>
      <c r="I958" s="14">
        <f>'fnd enro'!I958</f>
        <v>6</v>
      </c>
      <c r="J958" s="14">
        <f>'fnd enro'!J958</f>
        <v>0</v>
      </c>
      <c r="K958" s="15">
        <f>'fnd enro'!K958</f>
        <v>0.77200000000000002</v>
      </c>
      <c r="L958" s="14">
        <f>'fnd enro'!L958</f>
        <v>0</v>
      </c>
      <c r="M958" s="14">
        <f>'fnd enro'!M958</f>
        <v>0</v>
      </c>
      <c r="N958" s="14">
        <f>'fnd enro'!N958</f>
        <v>1</v>
      </c>
      <c r="O958" s="14">
        <f>'fnd enro'!O958</f>
        <v>0</v>
      </c>
      <c r="P958" s="14">
        <f>'fnd enro'!P958</f>
        <v>11</v>
      </c>
      <c r="Q958" s="14">
        <f>'fnd enro'!R958</f>
        <v>20</v>
      </c>
      <c r="R958" s="15">
        <f t="shared" si="1070"/>
        <v>1</v>
      </c>
      <c r="S958" s="14">
        <f>VALUE('fnd enro'!Q958)</f>
        <v>11</v>
      </c>
      <c r="T958" s="2"/>
      <c r="U958" s="1">
        <f>(($D958*'fnd base rates'!C$107)
+($E958*'fnd base rates'!C$108)
+($F958*'fnd base rates'!C$109)
+($G958*'fnd base rates'!C$110)
+($H958*'fnd base rates'!C$111)
+($I958*'fnd base rates'!C$112)
+($J958*'fnd base rates'!C$113)
+($K958*'fnd base rates'!C$114)
+($M958*'fnd base rates'!C$116)
+($N958*'fnd base rates'!C$117)
+($O958*'fnd base rates'!C$118)
+($P958*VLOOKUP($S958+12,rate_basefnd,3)))
*$R958</f>
        <v>11755.816920000001</v>
      </c>
      <c r="V958" s="1">
        <f>(($D958*'fnd base rates'!D$107)
+($E958*'fnd base rates'!D$108)
+($F958*'fnd base rates'!D$109)
+($G958*'fnd base rates'!D$110)
+($H958*'fnd base rates'!D$111)
+($I958*'fnd base rates'!D$112)
+($J958*'fnd base rates'!D$113)
+($K958*'fnd base rates'!D$114)
+($M958*'fnd base rates'!D$116)
+($N958*'fnd base rates'!D$117)
+($O958*'fnd base rates'!D$118)
+($P958*VLOOKUP($S958+12,rate_basefnd,4)))
*$R958</f>
        <v>19846.410000000003</v>
      </c>
      <c r="W958" s="1">
        <f>(($D958*'fnd base rates'!E$107)
+($E958*'fnd base rates'!E$108)
+($F958*'fnd base rates'!E$109)
+($G958*'fnd base rates'!E$110)
+($H958*'fnd base rates'!E$111)
+($I958*'fnd base rates'!E$112)
+($J958*'fnd base rates'!E$113)
+($K958*'fnd base rates'!E$114)
+($M958*'fnd base rates'!E$116)
+($N958*'fnd base rates'!E$117)
+($O958*'fnd base rates'!E$118)
+($P958*VLOOKUP($S958+12,rate_basefnd,5)))
*$R958</f>
        <v>121755.80752000002</v>
      </c>
      <c r="X958" s="1">
        <f>(($D958*'fnd base rates'!F$107)
+($E958*'fnd base rates'!F$108)
+($F958*'fnd base rates'!F$109)
+($G958*'fnd base rates'!F$110)
+($H958*'fnd base rates'!F$111)
+($I958*'fnd base rates'!F$112)
+($J958*'fnd base rates'!F$113)
+($K958*'fnd base rates'!F$114)
+($M958*'fnd base rates'!F$116)
+($N958*'fnd base rates'!F$117)
+($O958*'fnd base rates'!F$118)
+($P958*VLOOKUP($S958+12,rate_basefnd,6)))
*$R958</f>
        <v>19443.418240000003</v>
      </c>
      <c r="Y958" s="1">
        <f>(($D958*'fnd base rates'!G$107)
+($E958*'fnd base rates'!G$108)
+($F958*'fnd base rates'!G$109)
+($G958*'fnd base rates'!G$110)
+($H958*'fnd base rates'!G$111)
+($I958*'fnd base rates'!G$112)
+($J958*'fnd base rates'!G$113)
+($K958*'fnd base rates'!G$114)
+($M958*'fnd base rates'!G$116)
+($N958*'fnd base rates'!G$117)
+($O958*'fnd base rates'!G$118)
+($P958*VLOOKUP($S958+12,rate_basefnd,7)))
*$R958</f>
        <v>5458.9556400000001</v>
      </c>
      <c r="Z958" s="1">
        <f>(($D958*'fnd base rates'!H$107)
+($E958*'fnd base rates'!H$108)
+($F958*'fnd base rates'!H$109)
+($G958*'fnd base rates'!H$110)
+($H958*'fnd base rates'!H$111)
+($I958*'fnd base rates'!H$112)
+($J958*'fnd base rates'!H$113)
+($K958*'fnd base rates'!H$114)
+($M958*'fnd base rates'!H$116)
+($N958*'fnd base rates'!H$117)
+($O958*'fnd base rates'!H$118)
+($P958*VLOOKUP($S958+12,rate_basefnd,8)))</f>
        <v>12746.428680000001</v>
      </c>
      <c r="AA958" s="1">
        <f>(($D958*'fnd base rates'!I$107)
+($E958*'fnd base rates'!I$108)
+($F958*'fnd base rates'!I$109)
+($G958*'fnd base rates'!I$110)
+($H958*'fnd base rates'!I$111)
+($I958*'fnd base rates'!I$112)
+($J958*'fnd base rates'!I$113)
+($K958*'fnd base rates'!I$114)
+($M958*'fnd base rates'!I$116)
+($N958*'fnd base rates'!I$117)
+($O958*'fnd base rates'!I$118)
+($P958*VLOOKUP($S958+12,rate_basefnd,9)))
*$R958</f>
        <v>9436.09</v>
      </c>
      <c r="AB958" s="1">
        <f>(($D958*'fnd base rates'!J$107)
+($E958*'fnd base rates'!J$108)
+($F958*'fnd base rates'!J$109)
+($G958*'fnd base rates'!J$110)
+($H958*'fnd base rates'!J$111)
+($I958*'fnd base rates'!J$112)
+($J958*'fnd base rates'!J$113)
+($K958*'fnd base rates'!J$114)
+($M958*'fnd base rates'!J$116)
+($N958*'fnd base rates'!J$117)
+($O958*'fnd base rates'!J$118)
+($P958*VLOOKUP($S958+12,rate_basefnd,10)))
*$R958</f>
        <v>15904</v>
      </c>
      <c r="AC958" s="1">
        <f>(($D958*'fnd base rates'!K$107)
+($E958*'fnd base rates'!K$108)
+($F958*'fnd base rates'!K$109)
+($G958*'fnd base rates'!K$110)
+($H958*'fnd base rates'!K$111)
+($I958*'fnd base rates'!K$112)
+($J958*'fnd base rates'!K$113)
+($K958*'fnd base rates'!K$114)
+($M958*'fnd base rates'!K$116)
+($N958*'fnd base rates'!K$117)
+($O958*'fnd base rates'!K$118)
+($P958*VLOOKUP($S958+12,rate_basefnd,11)))
*$R958</f>
        <v>23770.877599999996</v>
      </c>
      <c r="AD958" s="1">
        <f>(($D958*'fnd base rates'!L$107)
+($E958*'fnd base rates'!L$108)
+($F958*'fnd base rates'!L$109)
+($G958*'fnd base rates'!L$110)
+($H958*'fnd base rates'!L$111)
+($I958*'fnd base rates'!L$112)
+($J958*'fnd base rates'!L$113)
+($K958*'fnd base rates'!L$114)
+($M958*'fnd base rates'!L$116)
+($N958*'fnd base rates'!L$117)
+($O958*'fnd base rates'!L$118)
+($P958*VLOOKUP($S958+12,rate_basefnd,12)))</f>
        <v>36564.513599999998</v>
      </c>
      <c r="AE958" s="1">
        <f>(($D958*'fnd base rates'!M$107)
+($E958*'fnd base rates'!M$108)
+($F958*'fnd base rates'!M$109)
+($G958*'fnd base rates'!M$110)
+($H958*'fnd base rates'!M$111)
+($I958*'fnd base rates'!M$112)
+($J958*'fnd base rates'!M$113)
+($K958*'fnd base rates'!M$114)
+($M958*'fnd base rates'!M$116)
+($N958*'fnd base rates'!M$117)
+($O958*'fnd base rates'!M$118)
+($P958*VLOOKUP($S958+12,rate_basefnd,13)))</f>
        <v>0</v>
      </c>
      <c r="AF958" s="4">
        <f t="shared" si="1071"/>
        <v>276682.31820000004</v>
      </c>
      <c r="AH958" s="269">
        <f t="shared" si="1072"/>
        <v>3506262248</v>
      </c>
      <c r="AI958" s="4" t="str">
        <f t="shared" si="1073"/>
        <v>3506</v>
      </c>
      <c r="AJ958" s="2" t="str">
        <f t="shared" si="1074"/>
        <v>262</v>
      </c>
      <c r="AK958" s="2" t="str">
        <f t="shared" si="1075"/>
        <v>248</v>
      </c>
      <c r="AL958" s="4">
        <f t="shared" si="1076"/>
        <v>1</v>
      </c>
      <c r="AM958" s="4">
        <f t="shared" si="1067"/>
        <v>20</v>
      </c>
      <c r="AN958" s="4">
        <f t="shared" si="1077"/>
        <v>276682.31820000004</v>
      </c>
      <c r="AO958" s="4">
        <f t="shared" si="1078"/>
        <v>13834</v>
      </c>
      <c r="AP958" s="4">
        <f t="shared" si="1068"/>
        <v>0</v>
      </c>
      <c r="AQ958" s="4">
        <v>13834</v>
      </c>
      <c r="AW958" s="4">
        <v>13834</v>
      </c>
      <c r="AX958" s="5">
        <f t="shared" si="1079"/>
        <v>0</v>
      </c>
      <c r="AY958" s="4">
        <v>13834</v>
      </c>
      <c r="AZ958" s="5"/>
      <c r="BB958" s="5">
        <f t="shared" ref="BB958" si="1131">BC958-BA958</f>
        <v>0</v>
      </c>
    </row>
    <row r="959" spans="1:54" s="4" customFormat="1">
      <c r="A959" s="269">
        <v>3506</v>
      </c>
      <c r="B959" s="2">
        <v>3506262258</v>
      </c>
      <c r="C959" s="9" t="s">
        <v>1076</v>
      </c>
      <c r="D959" s="14">
        <f>'fnd enro'!D959</f>
        <v>0</v>
      </c>
      <c r="E959" s="14">
        <f>'fnd enro'!E959</f>
        <v>0</v>
      </c>
      <c r="F959" s="14">
        <f>'fnd enro'!F959</f>
        <v>0</v>
      </c>
      <c r="G959" s="14">
        <f>'fnd enro'!G959</f>
        <v>0</v>
      </c>
      <c r="H959" s="14">
        <f>'fnd enro'!H959</f>
        <v>4</v>
      </c>
      <c r="I959" s="14">
        <f>'fnd enro'!I959</f>
        <v>3</v>
      </c>
      <c r="J959" s="14">
        <f>'fnd enro'!J959</f>
        <v>0</v>
      </c>
      <c r="K959" s="15">
        <f>'fnd enro'!K959</f>
        <v>0.2702</v>
      </c>
      <c r="L959" s="14">
        <f>'fnd enro'!L959</f>
        <v>0</v>
      </c>
      <c r="M959" s="14">
        <f>'fnd enro'!M959</f>
        <v>0</v>
      </c>
      <c r="N959" s="14">
        <f>'fnd enro'!N959</f>
        <v>0</v>
      </c>
      <c r="O959" s="14">
        <f>'fnd enro'!O959</f>
        <v>2</v>
      </c>
      <c r="P959" s="14">
        <f>'fnd enro'!P959</f>
        <v>3</v>
      </c>
      <c r="Q959" s="14">
        <f>'fnd enro'!R959</f>
        <v>7</v>
      </c>
      <c r="R959" s="15">
        <f t="shared" si="1070"/>
        <v>1</v>
      </c>
      <c r="S959" s="14">
        <f>VALUE('fnd enro'!Q959)</f>
        <v>10</v>
      </c>
      <c r="T959" s="2"/>
      <c r="U959" s="1">
        <f>(($D959*'fnd base rates'!C$107)
+($E959*'fnd base rates'!C$108)
+($F959*'fnd base rates'!C$109)
+($G959*'fnd base rates'!C$110)
+($H959*'fnd base rates'!C$111)
+($I959*'fnd base rates'!C$112)
+($J959*'fnd base rates'!C$113)
+($K959*'fnd base rates'!C$114)
+($M959*'fnd base rates'!C$116)
+($N959*'fnd base rates'!C$117)
+($O959*'fnd base rates'!C$118)
+($P959*VLOOKUP($S959+12,rate_basefnd,3)))
*$R959</f>
        <v>4192.4194219999999</v>
      </c>
      <c r="V959" s="1">
        <f>(($D959*'fnd base rates'!D$107)
+($E959*'fnd base rates'!D$108)
+($F959*'fnd base rates'!D$109)
+($G959*'fnd base rates'!D$110)
+($H959*'fnd base rates'!D$111)
+($I959*'fnd base rates'!D$112)
+($J959*'fnd base rates'!D$113)
+($K959*'fnd base rates'!D$114)
+($M959*'fnd base rates'!D$116)
+($N959*'fnd base rates'!D$117)
+($O959*'fnd base rates'!D$118)
+($P959*VLOOKUP($S959+12,rate_basefnd,4)))
*$R959</f>
        <v>6831.6400000000012</v>
      </c>
      <c r="W959" s="1">
        <f>(($D959*'fnd base rates'!E$107)
+($E959*'fnd base rates'!E$108)
+($F959*'fnd base rates'!E$109)
+($G959*'fnd base rates'!E$110)
+($H959*'fnd base rates'!E$111)
+($I959*'fnd base rates'!E$112)
+($J959*'fnd base rates'!E$113)
+($K959*'fnd base rates'!E$114)
+($M959*'fnd base rates'!E$116)
+($N959*'fnd base rates'!E$117)
+($O959*'fnd base rates'!E$118)
+($P959*VLOOKUP($S959+12,rate_basefnd,5)))
*$R959</f>
        <v>42020.562632000001</v>
      </c>
      <c r="X959" s="1">
        <f>(($D959*'fnd base rates'!F$107)
+($E959*'fnd base rates'!F$108)
+($F959*'fnd base rates'!F$109)
+($G959*'fnd base rates'!F$110)
+($H959*'fnd base rates'!F$111)
+($I959*'fnd base rates'!F$112)
+($J959*'fnd base rates'!F$113)
+($K959*'fnd base rates'!F$114)
+($M959*'fnd base rates'!F$116)
+($N959*'fnd base rates'!F$117)
+($O959*'fnd base rates'!F$118)
+($P959*VLOOKUP($S959+12,rate_basefnd,6)))
*$R959</f>
        <v>6990.844884000001</v>
      </c>
      <c r="Y959" s="1">
        <f>(($D959*'fnd base rates'!G$107)
+($E959*'fnd base rates'!G$108)
+($F959*'fnd base rates'!G$109)
+($G959*'fnd base rates'!G$110)
+($H959*'fnd base rates'!G$111)
+($I959*'fnd base rates'!G$112)
+($J959*'fnd base rates'!G$113)
+($K959*'fnd base rates'!G$114)
+($M959*'fnd base rates'!G$116)
+($N959*'fnd base rates'!G$117)
+($O959*'fnd base rates'!G$118)
+($P959*VLOOKUP($S959+12,rate_basefnd,7)))
*$R959</f>
        <v>1798.9729739999998</v>
      </c>
      <c r="Z959" s="1">
        <f>(($D959*'fnd base rates'!H$107)
+($E959*'fnd base rates'!H$108)
+($F959*'fnd base rates'!H$109)
+($G959*'fnd base rates'!H$110)
+($H959*'fnd base rates'!H$111)
+($I959*'fnd base rates'!H$112)
+($J959*'fnd base rates'!H$113)
+($K959*'fnd base rates'!H$114)
+($M959*'fnd base rates'!H$116)
+($N959*'fnd base rates'!H$117)
+($O959*'fnd base rates'!H$118)
+($P959*VLOOKUP($S959+12,rate_basefnd,8)))</f>
        <v>4908.8725379999996</v>
      </c>
      <c r="AA959" s="1">
        <f>(($D959*'fnd base rates'!I$107)
+($E959*'fnd base rates'!I$108)
+($F959*'fnd base rates'!I$109)
+($G959*'fnd base rates'!I$110)
+($H959*'fnd base rates'!I$111)
+($I959*'fnd base rates'!I$112)
+($J959*'fnd base rates'!I$113)
+($K959*'fnd base rates'!I$114)
+($M959*'fnd base rates'!I$116)
+($N959*'fnd base rates'!I$117)
+($O959*'fnd base rates'!I$118)
+($P959*VLOOKUP($S959+12,rate_basefnd,9)))
*$R959</f>
        <v>3323.65</v>
      </c>
      <c r="AB959" s="1">
        <f>(($D959*'fnd base rates'!J$107)
+($E959*'fnd base rates'!J$108)
+($F959*'fnd base rates'!J$109)
+($G959*'fnd base rates'!J$110)
+($H959*'fnd base rates'!J$111)
+($I959*'fnd base rates'!J$112)
+($J959*'fnd base rates'!J$113)
+($K959*'fnd base rates'!J$114)
+($M959*'fnd base rates'!J$116)
+($N959*'fnd base rates'!J$117)
+($O959*'fnd base rates'!J$118)
+($P959*VLOOKUP($S959+12,rate_basefnd,10)))
*$R959</f>
        <v>5081.9799999999996</v>
      </c>
      <c r="AC959" s="1">
        <f>(($D959*'fnd base rates'!K$107)
+($E959*'fnd base rates'!K$108)
+($F959*'fnd base rates'!K$109)
+($G959*'fnd base rates'!K$110)
+($H959*'fnd base rates'!K$111)
+($I959*'fnd base rates'!K$112)
+($J959*'fnd base rates'!K$113)
+($K959*'fnd base rates'!K$114)
+($M959*'fnd base rates'!K$116)
+($N959*'fnd base rates'!K$117)
+($O959*'fnd base rates'!K$118)
+($P959*VLOOKUP($S959+12,rate_basefnd,11)))
*$R959</f>
        <v>8776.5391600000003</v>
      </c>
      <c r="AD959" s="1">
        <f>(($D959*'fnd base rates'!L$107)
+($E959*'fnd base rates'!L$108)
+($F959*'fnd base rates'!L$109)
+($G959*'fnd base rates'!L$110)
+($H959*'fnd base rates'!L$111)
+($I959*'fnd base rates'!L$112)
+($J959*'fnd base rates'!L$113)
+($K959*'fnd base rates'!L$114)
+($M959*'fnd base rates'!L$116)
+($N959*'fnd base rates'!L$117)
+($O959*'fnd base rates'!L$118)
+($P959*VLOOKUP($S959+12,rate_basefnd,12)))</f>
        <v>12485.406760000002</v>
      </c>
      <c r="AE959" s="1">
        <f>(($D959*'fnd base rates'!M$107)
+($E959*'fnd base rates'!M$108)
+($F959*'fnd base rates'!M$109)
+($G959*'fnd base rates'!M$110)
+($H959*'fnd base rates'!M$111)
+($I959*'fnd base rates'!M$112)
+($J959*'fnd base rates'!M$113)
+($K959*'fnd base rates'!M$114)
+($M959*'fnd base rates'!M$116)
+($N959*'fnd base rates'!M$117)
+($O959*'fnd base rates'!M$118)
+($P959*VLOOKUP($S959+12,rate_basefnd,13)))</f>
        <v>0</v>
      </c>
      <c r="AF959" s="4">
        <f t="shared" si="1071"/>
        <v>96410.888369999986</v>
      </c>
      <c r="AH959" s="269">
        <f t="shared" si="1072"/>
        <v>3506262258</v>
      </c>
      <c r="AI959" s="4" t="str">
        <f t="shared" si="1073"/>
        <v>3506</v>
      </c>
      <c r="AJ959" s="2" t="str">
        <f t="shared" si="1074"/>
        <v>262</v>
      </c>
      <c r="AK959" s="2" t="str">
        <f t="shared" si="1075"/>
        <v>258</v>
      </c>
      <c r="AL959" s="4">
        <f t="shared" si="1076"/>
        <v>1</v>
      </c>
      <c r="AM959" s="4">
        <f t="shared" si="1067"/>
        <v>7</v>
      </c>
      <c r="AN959" s="4">
        <f t="shared" si="1077"/>
        <v>96410.888369999986</v>
      </c>
      <c r="AO959" s="4">
        <f t="shared" si="1078"/>
        <v>13773</v>
      </c>
      <c r="AP959" s="4">
        <f t="shared" si="1068"/>
        <v>0</v>
      </c>
      <c r="AQ959" s="4">
        <v>13773</v>
      </c>
      <c r="AW959" s="4">
        <v>13773</v>
      </c>
      <c r="AX959" s="5">
        <f t="shared" si="1079"/>
        <v>0</v>
      </c>
      <c r="AY959" s="4">
        <v>13773</v>
      </c>
      <c r="AZ959" s="5"/>
      <c r="BB959" s="5">
        <f t="shared" ref="BB959" si="1132">BC959-BA959</f>
        <v>0</v>
      </c>
    </row>
    <row r="960" spans="1:54" s="4" customFormat="1">
      <c r="A960" s="269">
        <v>3506</v>
      </c>
      <c r="B960" s="2">
        <v>3506262262</v>
      </c>
      <c r="C960" s="9" t="s">
        <v>1076</v>
      </c>
      <c r="D960" s="14">
        <f>'fnd enro'!D960</f>
        <v>0</v>
      </c>
      <c r="E960" s="14">
        <f>'fnd enro'!E960</f>
        <v>0</v>
      </c>
      <c r="F960" s="14">
        <f>'fnd enro'!F960</f>
        <v>0</v>
      </c>
      <c r="G960" s="14">
        <f>'fnd enro'!G960</f>
        <v>0</v>
      </c>
      <c r="H960" s="14">
        <f>'fnd enro'!H960</f>
        <v>31</v>
      </c>
      <c r="I960" s="14">
        <f>'fnd enro'!I960</f>
        <v>57</v>
      </c>
      <c r="J960" s="14">
        <f>'fnd enro'!J960</f>
        <v>0</v>
      </c>
      <c r="K960" s="15">
        <f>'fnd enro'!K960</f>
        <v>3.3967999999999998</v>
      </c>
      <c r="L960" s="14">
        <f>'fnd enro'!L960</f>
        <v>0</v>
      </c>
      <c r="M960" s="14">
        <f>'fnd enro'!M960</f>
        <v>0</v>
      </c>
      <c r="N960" s="14">
        <f>'fnd enro'!N960</f>
        <v>2</v>
      </c>
      <c r="O960" s="14">
        <f>'fnd enro'!O960</f>
        <v>5</v>
      </c>
      <c r="P960" s="14">
        <f>'fnd enro'!P960</f>
        <v>40</v>
      </c>
      <c r="Q960" s="14">
        <f>'fnd enro'!R960</f>
        <v>88</v>
      </c>
      <c r="R960" s="15">
        <f t="shared" si="1070"/>
        <v>1</v>
      </c>
      <c r="S960" s="14">
        <f>VALUE('fnd enro'!Q960)</f>
        <v>9</v>
      </c>
      <c r="T960" s="2"/>
      <c r="U960" s="1">
        <f>(($D960*'fnd base rates'!C$107)
+($E960*'fnd base rates'!C$108)
+($F960*'fnd base rates'!C$109)
+($G960*'fnd base rates'!C$110)
+($H960*'fnd base rates'!C$111)
+($I960*'fnd base rates'!C$112)
+($J960*'fnd base rates'!C$113)
+($K960*'fnd base rates'!C$114)
+($M960*'fnd base rates'!C$116)
+($N960*'fnd base rates'!C$117)
+($O960*'fnd base rates'!C$118)
+($P960*VLOOKUP($S960+12,rate_basefnd,3)))
*$R960</f>
        <v>50950.688448000008</v>
      </c>
      <c r="V960" s="1">
        <f>(($D960*'fnd base rates'!D$107)
+($E960*'fnd base rates'!D$108)
+($F960*'fnd base rates'!D$109)
+($G960*'fnd base rates'!D$110)
+($H960*'fnd base rates'!D$111)
+($I960*'fnd base rates'!D$112)
+($J960*'fnd base rates'!D$113)
+($K960*'fnd base rates'!D$114)
+($M960*'fnd base rates'!D$116)
+($N960*'fnd base rates'!D$117)
+($O960*'fnd base rates'!D$118)
+($P960*VLOOKUP($S960+12,rate_basefnd,4)))
*$R960</f>
        <v>82930.000000000015</v>
      </c>
      <c r="W960" s="1">
        <f>(($D960*'fnd base rates'!E$107)
+($E960*'fnd base rates'!E$108)
+($F960*'fnd base rates'!E$109)
+($G960*'fnd base rates'!E$110)
+($H960*'fnd base rates'!E$111)
+($I960*'fnd base rates'!E$112)
+($J960*'fnd base rates'!E$113)
+($K960*'fnd base rates'!E$114)
+($M960*'fnd base rates'!E$116)
+($N960*'fnd base rates'!E$117)
+($O960*'fnd base rates'!E$118)
+($P960*VLOOKUP($S960+12,rate_basefnd,5)))
*$R960</f>
        <v>536113.1530879999</v>
      </c>
      <c r="X960" s="1">
        <f>(($D960*'fnd base rates'!F$107)
+($E960*'fnd base rates'!F$108)
+($F960*'fnd base rates'!F$109)
+($G960*'fnd base rates'!F$110)
+($H960*'fnd base rates'!F$111)
+($I960*'fnd base rates'!F$112)
+($J960*'fnd base rates'!F$113)
+($K960*'fnd base rates'!F$114)
+($M960*'fnd base rates'!F$116)
+($N960*'fnd base rates'!F$117)
+($O960*'fnd base rates'!F$118)
+($P960*VLOOKUP($S960+12,rate_basefnd,6)))
*$R960</f>
        <v>82654.554256000003</v>
      </c>
      <c r="Y960" s="1">
        <f>(($D960*'fnd base rates'!G$107)
+($E960*'fnd base rates'!G$108)
+($F960*'fnd base rates'!G$109)
+($G960*'fnd base rates'!G$110)
+($H960*'fnd base rates'!G$111)
+($I960*'fnd base rates'!G$112)
+($J960*'fnd base rates'!G$113)
+($K960*'fnd base rates'!G$114)
+($M960*'fnd base rates'!G$116)
+($N960*'fnd base rates'!G$117)
+($O960*'fnd base rates'!G$118)
+($P960*VLOOKUP($S960+12,rate_basefnd,7)))
*$R960</f>
        <v>21718.758816000001</v>
      </c>
      <c r="Z960" s="1">
        <f>(($D960*'fnd base rates'!H$107)
+($E960*'fnd base rates'!H$108)
+($F960*'fnd base rates'!H$109)
+($G960*'fnd base rates'!H$110)
+($H960*'fnd base rates'!H$111)
+($I960*'fnd base rates'!H$112)
+($J960*'fnd base rates'!H$113)
+($K960*'fnd base rates'!H$114)
+($M960*'fnd base rates'!H$116)
+($N960*'fnd base rates'!H$117)
+($O960*'fnd base rates'!H$118)
+($P960*VLOOKUP($S960+12,rate_basefnd,8)))</f>
        <v>65359.006191999993</v>
      </c>
      <c r="AA960" s="1">
        <f>(($D960*'fnd base rates'!I$107)
+($E960*'fnd base rates'!I$108)
+($F960*'fnd base rates'!I$109)
+($G960*'fnd base rates'!I$110)
+($H960*'fnd base rates'!I$111)
+($I960*'fnd base rates'!I$112)
+($J960*'fnd base rates'!I$113)
+($K960*'fnd base rates'!I$114)
+($M960*'fnd base rates'!I$116)
+($N960*'fnd base rates'!I$117)
+($O960*'fnd base rates'!I$118)
+($P960*VLOOKUP($S960+12,rate_basefnd,9)))
*$R960</f>
        <v>41730.880000000005</v>
      </c>
      <c r="AB960" s="1">
        <f>(($D960*'fnd base rates'!J$107)
+($E960*'fnd base rates'!J$108)
+($F960*'fnd base rates'!J$109)
+($G960*'fnd base rates'!J$110)
+($H960*'fnd base rates'!J$111)
+($I960*'fnd base rates'!J$112)
+($J960*'fnd base rates'!J$113)
+($K960*'fnd base rates'!J$114)
+($M960*'fnd base rates'!J$116)
+($N960*'fnd base rates'!J$117)
+($O960*'fnd base rates'!J$118)
+($P960*VLOOKUP($S960+12,rate_basefnd,10)))
*$R960</f>
        <v>70085.59</v>
      </c>
      <c r="AC960" s="1">
        <f>(($D960*'fnd base rates'!K$107)
+($E960*'fnd base rates'!K$108)
+($F960*'fnd base rates'!K$109)
+($G960*'fnd base rates'!K$110)
+($H960*'fnd base rates'!K$111)
+($I960*'fnd base rates'!K$112)
+($J960*'fnd base rates'!K$113)
+($K960*'fnd base rates'!K$114)
+($M960*'fnd base rates'!K$116)
+($N960*'fnd base rates'!K$117)
+($O960*'fnd base rates'!K$118)
+($P960*VLOOKUP($S960+12,rate_basefnd,11)))
*$R960</f>
        <v>104335.22944000001</v>
      </c>
      <c r="AD960" s="1">
        <f>(($D960*'fnd base rates'!L$107)
+($E960*'fnd base rates'!L$108)
+($F960*'fnd base rates'!L$109)
+($G960*'fnd base rates'!L$110)
+($H960*'fnd base rates'!L$111)
+($I960*'fnd base rates'!L$112)
+($J960*'fnd base rates'!L$113)
+($K960*'fnd base rates'!L$114)
+($M960*'fnd base rates'!L$116)
+($N960*'fnd base rates'!L$117)
+($O960*'fnd base rates'!L$118)
+($P960*VLOOKUP($S960+12,rate_basefnd,12)))</f>
        <v>149555.17784000002</v>
      </c>
      <c r="AE960" s="1">
        <f>(($D960*'fnd base rates'!M$107)
+($E960*'fnd base rates'!M$108)
+($F960*'fnd base rates'!M$109)
+($G960*'fnd base rates'!M$110)
+($H960*'fnd base rates'!M$111)
+($I960*'fnd base rates'!M$112)
+($J960*'fnd base rates'!M$113)
+($K960*'fnd base rates'!M$114)
+($M960*'fnd base rates'!M$116)
+($N960*'fnd base rates'!M$117)
+($O960*'fnd base rates'!M$118)
+($P960*VLOOKUP($S960+12,rate_basefnd,13)))</f>
        <v>0</v>
      </c>
      <c r="AF960" s="4">
        <f t="shared" si="1071"/>
        <v>1205433.0380799999</v>
      </c>
      <c r="AH960" s="269">
        <f t="shared" si="1072"/>
        <v>3506262262</v>
      </c>
      <c r="AI960" s="4" t="str">
        <f t="shared" si="1073"/>
        <v>3506</v>
      </c>
      <c r="AJ960" s="2" t="str">
        <f t="shared" si="1074"/>
        <v>262</v>
      </c>
      <c r="AK960" s="2" t="str">
        <f t="shared" si="1075"/>
        <v>262</v>
      </c>
      <c r="AL960" s="4">
        <f t="shared" si="1076"/>
        <v>1</v>
      </c>
      <c r="AM960" s="4">
        <f t="shared" si="1067"/>
        <v>88</v>
      </c>
      <c r="AN960" s="4">
        <f t="shared" si="1077"/>
        <v>1205433.0380799999</v>
      </c>
      <c r="AO960" s="4">
        <f t="shared" si="1078"/>
        <v>13698</v>
      </c>
      <c r="AP960" s="4">
        <f t="shared" si="1068"/>
        <v>0</v>
      </c>
      <c r="AQ960" s="4">
        <v>13698</v>
      </c>
      <c r="AW960" s="4">
        <v>13698</v>
      </c>
      <c r="AX960" s="5">
        <f t="shared" si="1079"/>
        <v>0</v>
      </c>
      <c r="AY960" s="4">
        <v>13698</v>
      </c>
      <c r="AZ960" s="5"/>
      <c r="BB960" s="5">
        <f t="shared" ref="BB960" si="1133">BC960-BA960</f>
        <v>0</v>
      </c>
    </row>
    <row r="961" spans="1:54" s="4" customFormat="1">
      <c r="A961" s="269">
        <v>3506</v>
      </c>
      <c r="B961" s="2">
        <v>3506262274</v>
      </c>
      <c r="C961" s="9" t="s">
        <v>1076</v>
      </c>
      <c r="D961" s="14">
        <f>'fnd enro'!D961</f>
        <v>0</v>
      </c>
      <c r="E961" s="14">
        <f>'fnd enro'!E961</f>
        <v>0</v>
      </c>
      <c r="F961" s="14">
        <f>'fnd enro'!F961</f>
        <v>0</v>
      </c>
      <c r="G961" s="14">
        <f>'fnd enro'!G961</f>
        <v>0</v>
      </c>
      <c r="H961" s="14">
        <f>'fnd enro'!H961</f>
        <v>0</v>
      </c>
      <c r="I961" s="14">
        <f>'fnd enro'!I961</f>
        <v>2</v>
      </c>
      <c r="J961" s="14">
        <f>'fnd enro'!J961</f>
        <v>0</v>
      </c>
      <c r="K961" s="15">
        <f>'fnd enro'!K961</f>
        <v>7.7200000000000005E-2</v>
      </c>
      <c r="L961" s="14">
        <f>'fnd enro'!L961</f>
        <v>0</v>
      </c>
      <c r="M961" s="14">
        <f>'fnd enro'!M961</f>
        <v>0</v>
      </c>
      <c r="N961" s="14">
        <f>'fnd enro'!N961</f>
        <v>0</v>
      </c>
      <c r="O961" s="14">
        <f>'fnd enro'!O961</f>
        <v>0</v>
      </c>
      <c r="P961" s="14">
        <f>'fnd enro'!P961</f>
        <v>2</v>
      </c>
      <c r="Q961" s="14">
        <f>'fnd enro'!R961</f>
        <v>2</v>
      </c>
      <c r="R961" s="15">
        <f t="shared" si="1070"/>
        <v>1</v>
      </c>
      <c r="S961" s="14">
        <f>VALUE('fnd enro'!Q961)</f>
        <v>10</v>
      </c>
      <c r="T961" s="2"/>
      <c r="U961" s="1">
        <f>(($D961*'fnd base rates'!C$107)
+($E961*'fnd base rates'!C$108)
+($F961*'fnd base rates'!C$109)
+($G961*'fnd base rates'!C$110)
+($H961*'fnd base rates'!C$111)
+($I961*'fnd base rates'!C$112)
+($J961*'fnd base rates'!C$113)
+($K961*'fnd base rates'!C$114)
+($M961*'fnd base rates'!C$116)
+($N961*'fnd base rates'!C$117)
+($O961*'fnd base rates'!C$118)
+($P961*VLOOKUP($S961+12,rate_basefnd,3)))
*$R961</f>
        <v>1231.542692</v>
      </c>
      <c r="V961" s="1">
        <f>(($D961*'fnd base rates'!D$107)
+($E961*'fnd base rates'!D$108)
+($F961*'fnd base rates'!D$109)
+($G961*'fnd base rates'!D$110)
+($H961*'fnd base rates'!D$111)
+($I961*'fnd base rates'!D$112)
+($J961*'fnd base rates'!D$113)
+($K961*'fnd base rates'!D$114)
+($M961*'fnd base rates'!D$116)
+($N961*'fnd base rates'!D$117)
+($O961*'fnd base rates'!D$118)
+($P961*VLOOKUP($S961+12,rate_basefnd,4)))
*$R961</f>
        <v>2281.7600000000002</v>
      </c>
      <c r="W961" s="1">
        <f>(($D961*'fnd base rates'!E$107)
+($E961*'fnd base rates'!E$108)
+($F961*'fnd base rates'!E$109)
+($G961*'fnd base rates'!E$110)
+($H961*'fnd base rates'!E$111)
+($I961*'fnd base rates'!E$112)
+($J961*'fnd base rates'!E$113)
+($K961*'fnd base rates'!E$114)
+($M961*'fnd base rates'!E$116)
+($N961*'fnd base rates'!E$117)
+($O961*'fnd base rates'!E$118)
+($P961*VLOOKUP($S961+12,rate_basefnd,5)))
*$R961</f>
        <v>17161.280751999999</v>
      </c>
      <c r="X961" s="1">
        <f>(($D961*'fnd base rates'!F$107)
+($E961*'fnd base rates'!F$108)
+($F961*'fnd base rates'!F$109)
+($G961*'fnd base rates'!F$110)
+($H961*'fnd base rates'!F$111)
+($I961*'fnd base rates'!F$112)
+($J961*'fnd base rates'!F$113)
+($K961*'fnd base rates'!F$114)
+($M961*'fnd base rates'!F$116)
+($N961*'fnd base rates'!F$117)
+($O961*'fnd base rates'!F$118)
+($P961*VLOOKUP($S961+12,rate_basefnd,6)))
*$R961</f>
        <v>1773.7728240000001</v>
      </c>
      <c r="Y961" s="1">
        <f>(($D961*'fnd base rates'!G$107)
+($E961*'fnd base rates'!G$108)
+($F961*'fnd base rates'!G$109)
+($G961*'fnd base rates'!G$110)
+($H961*'fnd base rates'!G$111)
+($I961*'fnd base rates'!G$112)
+($J961*'fnd base rates'!G$113)
+($K961*'fnd base rates'!G$114)
+($M961*'fnd base rates'!G$116)
+($N961*'fnd base rates'!G$117)
+($O961*'fnd base rates'!G$118)
+($P961*VLOOKUP($S961+12,rate_basefnd,7)))
*$R961</f>
        <v>683.70656399999996</v>
      </c>
      <c r="Z961" s="1">
        <f>(($D961*'fnd base rates'!H$107)
+($E961*'fnd base rates'!H$108)
+($F961*'fnd base rates'!H$109)
+($G961*'fnd base rates'!H$110)
+($H961*'fnd base rates'!H$111)
+($I961*'fnd base rates'!H$112)
+($J961*'fnd base rates'!H$113)
+($K961*'fnd base rates'!H$114)
+($M961*'fnd base rates'!H$116)
+($N961*'fnd base rates'!H$117)
+($O961*'fnd base rates'!H$118)
+($P961*VLOOKUP($S961+12,rate_basefnd,8)))</f>
        <v>1710.717868</v>
      </c>
      <c r="AA961" s="1">
        <f>(($D961*'fnd base rates'!I$107)
+($E961*'fnd base rates'!I$108)
+($F961*'fnd base rates'!I$109)
+($G961*'fnd base rates'!I$110)
+($H961*'fnd base rates'!I$111)
+($I961*'fnd base rates'!I$112)
+($J961*'fnd base rates'!I$113)
+($K961*'fnd base rates'!I$114)
+($M961*'fnd base rates'!I$116)
+($N961*'fnd base rates'!I$117)
+($O961*'fnd base rates'!I$118)
+($P961*VLOOKUP($S961+12,rate_basefnd,9)))
*$R961</f>
        <v>1148.98</v>
      </c>
      <c r="AB961" s="1">
        <f>(($D961*'fnd base rates'!J$107)
+($E961*'fnd base rates'!J$108)
+($F961*'fnd base rates'!J$109)
+($G961*'fnd base rates'!J$110)
+($H961*'fnd base rates'!J$111)
+($I961*'fnd base rates'!J$112)
+($J961*'fnd base rates'!J$113)
+($K961*'fnd base rates'!J$114)
+($M961*'fnd base rates'!J$116)
+($N961*'fnd base rates'!J$117)
+($O961*'fnd base rates'!J$118)
+($P961*VLOOKUP($S961+12,rate_basefnd,10)))
*$R961</f>
        <v>2691.2799999999997</v>
      </c>
      <c r="AC961" s="1">
        <f>(($D961*'fnd base rates'!K$107)
+($E961*'fnd base rates'!K$108)
+($F961*'fnd base rates'!K$109)
+($G961*'fnd base rates'!K$110)
+($H961*'fnd base rates'!K$111)
+($I961*'fnd base rates'!K$112)
+($J961*'fnd base rates'!K$113)
+($K961*'fnd base rates'!K$114)
+($M961*'fnd base rates'!K$116)
+($N961*'fnd base rates'!K$117)
+($O961*'fnd base rates'!K$118)
+($P961*VLOOKUP($S961+12,rate_basefnd,11)))
*$R961</f>
        <v>2300.11976</v>
      </c>
      <c r="AD961" s="1">
        <f>(($D961*'fnd base rates'!L$107)
+($E961*'fnd base rates'!L$108)
+($F961*'fnd base rates'!L$109)
+($G961*'fnd base rates'!L$110)
+($H961*'fnd base rates'!L$111)
+($I961*'fnd base rates'!L$112)
+($J961*'fnd base rates'!L$113)
+($K961*'fnd base rates'!L$114)
+($M961*'fnd base rates'!L$116)
+($N961*'fnd base rates'!L$117)
+($O961*'fnd base rates'!L$118)
+($P961*VLOOKUP($S961+12,rate_basefnd,12)))</f>
        <v>3925.0533599999999</v>
      </c>
      <c r="AE961" s="1">
        <f>(($D961*'fnd base rates'!M$107)
+($E961*'fnd base rates'!M$108)
+($F961*'fnd base rates'!M$109)
+($G961*'fnd base rates'!M$110)
+($H961*'fnd base rates'!M$111)
+($I961*'fnd base rates'!M$112)
+($J961*'fnd base rates'!M$113)
+($K961*'fnd base rates'!M$114)
+($M961*'fnd base rates'!M$116)
+($N961*'fnd base rates'!M$117)
+($O961*'fnd base rates'!M$118)
+($P961*VLOOKUP($S961+12,rate_basefnd,13)))</f>
        <v>0</v>
      </c>
      <c r="AF961" s="4">
        <f t="shared" si="1071"/>
        <v>34908.213819999997</v>
      </c>
      <c r="AH961" s="269">
        <f t="shared" si="1072"/>
        <v>3506262274</v>
      </c>
      <c r="AI961" s="4" t="str">
        <f t="shared" si="1073"/>
        <v>3506</v>
      </c>
      <c r="AJ961" s="2" t="str">
        <f t="shared" si="1074"/>
        <v>262</v>
      </c>
      <c r="AK961" s="2" t="str">
        <f t="shared" si="1075"/>
        <v>274</v>
      </c>
      <c r="AL961" s="4">
        <f t="shared" si="1076"/>
        <v>1</v>
      </c>
      <c r="AM961" s="4">
        <f t="shared" si="1067"/>
        <v>2</v>
      </c>
      <c r="AN961" s="4">
        <f t="shared" si="1077"/>
        <v>34908.213819999997</v>
      </c>
      <c r="AO961" s="4">
        <f t="shared" si="1078"/>
        <v>17454</v>
      </c>
      <c r="AP961" s="4">
        <f t="shared" si="1068"/>
        <v>0</v>
      </c>
      <c r="AQ961" s="4">
        <v>17454</v>
      </c>
      <c r="AW961" s="4">
        <v>17454</v>
      </c>
      <c r="AX961" s="5">
        <f t="shared" si="1079"/>
        <v>0</v>
      </c>
      <c r="AY961" s="4">
        <v>17454</v>
      </c>
      <c r="AZ961" s="5"/>
      <c r="BB961" s="5">
        <f t="shared" ref="BB961" si="1134">BC961-BA961</f>
        <v>0</v>
      </c>
    </row>
    <row r="962" spans="1:54" s="4" customFormat="1">
      <c r="A962" s="269">
        <v>3506</v>
      </c>
      <c r="B962" s="2">
        <v>3506262284</v>
      </c>
      <c r="C962" s="9" t="s">
        <v>1076</v>
      </c>
      <c r="D962" s="14">
        <f>'fnd enro'!D962</f>
        <v>0</v>
      </c>
      <c r="E962" s="14">
        <f>'fnd enro'!E962</f>
        <v>0</v>
      </c>
      <c r="F962" s="14">
        <f>'fnd enro'!F962</f>
        <v>0</v>
      </c>
      <c r="G962" s="14">
        <f>'fnd enro'!G962</f>
        <v>0</v>
      </c>
      <c r="H962" s="14">
        <f>'fnd enro'!H962</f>
        <v>1</v>
      </c>
      <c r="I962" s="14">
        <f>'fnd enro'!I962</f>
        <v>2</v>
      </c>
      <c r="J962" s="14">
        <f>'fnd enro'!J962</f>
        <v>0</v>
      </c>
      <c r="K962" s="15">
        <f>'fnd enro'!K962</f>
        <v>0.1158</v>
      </c>
      <c r="L962" s="14">
        <f>'fnd enro'!L962</f>
        <v>0</v>
      </c>
      <c r="M962" s="14">
        <f>'fnd enro'!M962</f>
        <v>0</v>
      </c>
      <c r="N962" s="14">
        <f>'fnd enro'!N962</f>
        <v>1</v>
      </c>
      <c r="O962" s="14">
        <f>'fnd enro'!O962</f>
        <v>1</v>
      </c>
      <c r="P962" s="14">
        <f>'fnd enro'!P962</f>
        <v>0</v>
      </c>
      <c r="Q962" s="14">
        <f>'fnd enro'!R962</f>
        <v>3</v>
      </c>
      <c r="R962" s="15">
        <f t="shared" si="1070"/>
        <v>1</v>
      </c>
      <c r="S962" s="14">
        <f>VALUE('fnd enro'!Q962)</f>
        <v>5</v>
      </c>
      <c r="T962" s="2"/>
      <c r="U962" s="1">
        <f>(($D962*'fnd base rates'!C$107)
+($E962*'fnd base rates'!C$108)
+($F962*'fnd base rates'!C$109)
+($G962*'fnd base rates'!C$110)
+($H962*'fnd base rates'!C$111)
+($I962*'fnd base rates'!C$112)
+($J962*'fnd base rates'!C$113)
+($K962*'fnd base rates'!C$114)
+($M962*'fnd base rates'!C$116)
+($N962*'fnd base rates'!C$117)
+($O962*'fnd base rates'!C$118)
+($P962*VLOOKUP($S962+12,rate_basefnd,3)))
*$R962</f>
        <v>1815.7840379999998</v>
      </c>
      <c r="V962" s="1">
        <f>(($D962*'fnd base rates'!D$107)
+($E962*'fnd base rates'!D$108)
+($F962*'fnd base rates'!D$109)
+($G962*'fnd base rates'!D$110)
+($H962*'fnd base rates'!D$111)
+($I962*'fnd base rates'!D$112)
+($J962*'fnd base rates'!D$113)
+($K962*'fnd base rates'!D$114)
+($M962*'fnd base rates'!D$116)
+($N962*'fnd base rates'!D$117)
+($O962*'fnd base rates'!D$118)
+($P962*VLOOKUP($S962+12,rate_basefnd,4)))
*$R962</f>
        <v>2656.4100000000003</v>
      </c>
      <c r="W962" s="1">
        <f>(($D962*'fnd base rates'!E$107)
+($E962*'fnd base rates'!E$108)
+($F962*'fnd base rates'!E$109)
+($G962*'fnd base rates'!E$110)
+($H962*'fnd base rates'!E$111)
+($I962*'fnd base rates'!E$112)
+($J962*'fnd base rates'!E$113)
+($K962*'fnd base rates'!E$114)
+($M962*'fnd base rates'!E$116)
+($N962*'fnd base rates'!E$117)
+($O962*'fnd base rates'!E$118)
+($P962*VLOOKUP($S962+12,rate_basefnd,5)))
*$R962</f>
        <v>15812.061127999999</v>
      </c>
      <c r="X962" s="1">
        <f>(($D962*'fnd base rates'!F$107)
+($E962*'fnd base rates'!F$108)
+($F962*'fnd base rates'!F$109)
+($G962*'fnd base rates'!F$110)
+($H962*'fnd base rates'!F$111)
+($I962*'fnd base rates'!F$112)
+($J962*'fnd base rates'!F$113)
+($K962*'fnd base rates'!F$114)
+($M962*'fnd base rates'!F$116)
+($N962*'fnd base rates'!F$117)
+($O962*'fnd base rates'!F$118)
+($P962*VLOOKUP($S962+12,rate_basefnd,6)))
*$R962</f>
        <v>3130.3192360000003</v>
      </c>
      <c r="Y962" s="1">
        <f>(($D962*'fnd base rates'!G$107)
+($E962*'fnd base rates'!G$108)
+($F962*'fnd base rates'!G$109)
+($G962*'fnd base rates'!G$110)
+($H962*'fnd base rates'!G$111)
+($I962*'fnd base rates'!G$112)
+($J962*'fnd base rates'!G$113)
+($K962*'fnd base rates'!G$114)
+($M962*'fnd base rates'!G$116)
+($N962*'fnd base rates'!G$117)
+($O962*'fnd base rates'!G$118)
+($P962*VLOOKUP($S962+12,rate_basefnd,7)))
*$R962</f>
        <v>599.39984599999991</v>
      </c>
      <c r="Z962" s="1">
        <f>(($D962*'fnd base rates'!H$107)
+($E962*'fnd base rates'!H$108)
+($F962*'fnd base rates'!H$109)
+($G962*'fnd base rates'!H$110)
+($H962*'fnd base rates'!H$111)
+($I962*'fnd base rates'!H$112)
+($J962*'fnd base rates'!H$113)
+($K962*'fnd base rates'!H$114)
+($M962*'fnd base rates'!H$116)
+($N962*'fnd base rates'!H$117)
+($O962*'fnd base rates'!H$118)
+($P962*VLOOKUP($S962+12,rate_basefnd,8)))</f>
        <v>2437.5668019999998</v>
      </c>
      <c r="AA962" s="1">
        <f>(($D962*'fnd base rates'!I$107)
+($E962*'fnd base rates'!I$108)
+($F962*'fnd base rates'!I$109)
+($G962*'fnd base rates'!I$110)
+($H962*'fnd base rates'!I$111)
+($I962*'fnd base rates'!I$112)
+($J962*'fnd base rates'!I$113)
+($K962*'fnd base rates'!I$114)
+($M962*'fnd base rates'!I$116)
+($N962*'fnd base rates'!I$117)
+($O962*'fnd base rates'!I$118)
+($P962*VLOOKUP($S962+12,rate_basefnd,9)))
*$R962</f>
        <v>1369.36</v>
      </c>
      <c r="AB962" s="1">
        <f>(($D962*'fnd base rates'!J$107)
+($E962*'fnd base rates'!J$108)
+($F962*'fnd base rates'!J$109)
+($G962*'fnd base rates'!J$110)
+($H962*'fnd base rates'!J$111)
+($I962*'fnd base rates'!J$112)
+($J962*'fnd base rates'!J$113)
+($K962*'fnd base rates'!J$114)
+($M962*'fnd base rates'!J$116)
+($N962*'fnd base rates'!J$117)
+($O962*'fnd base rates'!J$118)
+($P962*VLOOKUP($S962+12,rate_basefnd,10)))
*$R962</f>
        <v>1447.91</v>
      </c>
      <c r="AC962" s="1">
        <f>(($D962*'fnd base rates'!K$107)
+($E962*'fnd base rates'!K$108)
+($F962*'fnd base rates'!K$109)
+($G962*'fnd base rates'!K$110)
+($H962*'fnd base rates'!K$111)
+($I962*'fnd base rates'!K$112)
+($J962*'fnd base rates'!K$113)
+($K962*'fnd base rates'!K$114)
+($M962*'fnd base rates'!K$116)
+($N962*'fnd base rates'!K$117)
+($O962*'fnd base rates'!K$118)
+($P962*VLOOKUP($S962+12,rate_basefnd,11)))
*$R962</f>
        <v>4101.4196399999992</v>
      </c>
      <c r="AD962" s="1">
        <f>(($D962*'fnd base rates'!L$107)
+($E962*'fnd base rates'!L$108)
+($F962*'fnd base rates'!L$109)
+($G962*'fnd base rates'!L$110)
+($H962*'fnd base rates'!L$111)
+($I962*'fnd base rates'!L$112)
+($J962*'fnd base rates'!L$113)
+($K962*'fnd base rates'!L$114)
+($M962*'fnd base rates'!L$116)
+($N962*'fnd base rates'!L$117)
+($O962*'fnd base rates'!L$118)
+($P962*VLOOKUP($S962+12,rate_basefnd,12)))</f>
        <v>4818.2800400000006</v>
      </c>
      <c r="AE962" s="1">
        <f>(($D962*'fnd base rates'!M$107)
+($E962*'fnd base rates'!M$108)
+($F962*'fnd base rates'!M$109)
+($G962*'fnd base rates'!M$110)
+($H962*'fnd base rates'!M$111)
+($I962*'fnd base rates'!M$112)
+($J962*'fnd base rates'!M$113)
+($K962*'fnd base rates'!M$114)
+($M962*'fnd base rates'!M$116)
+($N962*'fnd base rates'!M$117)
+($O962*'fnd base rates'!M$118)
+($P962*VLOOKUP($S962+12,rate_basefnd,13)))</f>
        <v>0</v>
      </c>
      <c r="AF962" s="4">
        <f t="shared" si="1071"/>
        <v>38188.510729999995</v>
      </c>
      <c r="AH962" s="269">
        <f t="shared" si="1072"/>
        <v>3506262284</v>
      </c>
      <c r="AI962" s="4" t="str">
        <f t="shared" si="1073"/>
        <v>3506</v>
      </c>
      <c r="AJ962" s="2" t="str">
        <f t="shared" si="1074"/>
        <v>262</v>
      </c>
      <c r="AK962" s="2" t="str">
        <f t="shared" si="1075"/>
        <v>284</v>
      </c>
      <c r="AL962" s="4">
        <f t="shared" si="1076"/>
        <v>1</v>
      </c>
      <c r="AM962" s="4">
        <f t="shared" si="1067"/>
        <v>3</v>
      </c>
      <c r="AN962" s="4">
        <f t="shared" si="1077"/>
        <v>38188.510729999995</v>
      </c>
      <c r="AO962" s="4">
        <f t="shared" si="1078"/>
        <v>12730</v>
      </c>
      <c r="AP962" s="4">
        <f t="shared" si="1068"/>
        <v>0</v>
      </c>
      <c r="AQ962" s="4">
        <v>12730</v>
      </c>
      <c r="AW962" s="4">
        <v>12730</v>
      </c>
      <c r="AX962" s="5">
        <f t="shared" si="1079"/>
        <v>0</v>
      </c>
      <c r="AY962" s="4">
        <v>12730</v>
      </c>
      <c r="AZ962" s="5"/>
      <c r="BB962" s="5">
        <f t="shared" ref="BB962" si="1135">BC962-BA962</f>
        <v>0</v>
      </c>
    </row>
    <row r="963" spans="1:54" s="4" customFormat="1">
      <c r="A963" s="269">
        <v>3506</v>
      </c>
      <c r="B963" s="2">
        <v>3506262295</v>
      </c>
      <c r="C963" s="9" t="s">
        <v>1076</v>
      </c>
      <c r="D963" s="14">
        <f>'fnd enro'!D963</f>
        <v>0</v>
      </c>
      <c r="E963" s="14">
        <f>'fnd enro'!E963</f>
        <v>0</v>
      </c>
      <c r="F963" s="14">
        <f>'fnd enro'!F963</f>
        <v>0</v>
      </c>
      <c r="G963" s="14">
        <f>'fnd enro'!G963</f>
        <v>0</v>
      </c>
      <c r="H963" s="14">
        <f>'fnd enro'!H963</f>
        <v>0</v>
      </c>
      <c r="I963" s="14">
        <f>'fnd enro'!I963</f>
        <v>1</v>
      </c>
      <c r="J963" s="14">
        <f>'fnd enro'!J963</f>
        <v>0</v>
      </c>
      <c r="K963" s="15">
        <f>'fnd enro'!K963</f>
        <v>3.8600000000000002E-2</v>
      </c>
      <c r="L963" s="14">
        <f>'fnd enro'!L963</f>
        <v>0</v>
      </c>
      <c r="M963" s="14">
        <f>'fnd enro'!M963</f>
        <v>0</v>
      </c>
      <c r="N963" s="14">
        <f>'fnd enro'!N963</f>
        <v>0</v>
      </c>
      <c r="O963" s="14">
        <f>'fnd enro'!O963</f>
        <v>0</v>
      </c>
      <c r="P963" s="14">
        <f>'fnd enro'!P963</f>
        <v>0</v>
      </c>
      <c r="Q963" s="14">
        <f>'fnd enro'!R963</f>
        <v>1</v>
      </c>
      <c r="R963" s="15">
        <f t="shared" si="1070"/>
        <v>1</v>
      </c>
      <c r="S963" s="14">
        <f>VALUE('fnd enro'!Q963)</f>
        <v>5</v>
      </c>
      <c r="T963" s="2"/>
      <c r="U963" s="1">
        <f>(($D963*'fnd base rates'!C$107)
+($E963*'fnd base rates'!C$108)
+($F963*'fnd base rates'!C$109)
+($G963*'fnd base rates'!C$110)
+($H963*'fnd base rates'!C$111)
+($I963*'fnd base rates'!C$112)
+($J963*'fnd base rates'!C$113)
+($K963*'fnd base rates'!C$114)
+($M963*'fnd base rates'!C$116)
+($N963*'fnd base rates'!C$117)
+($O963*'fnd base rates'!C$118)
+($P963*VLOOKUP($S963+12,rate_basefnd,3)))
*$R963</f>
        <v>536.46134600000005</v>
      </c>
      <c r="V963" s="1">
        <f>(($D963*'fnd base rates'!D$107)
+($E963*'fnd base rates'!D$108)
+($F963*'fnd base rates'!D$109)
+($G963*'fnd base rates'!D$110)
+($H963*'fnd base rates'!D$111)
+($I963*'fnd base rates'!D$112)
+($J963*'fnd base rates'!D$113)
+($K963*'fnd base rates'!D$114)
+($M963*'fnd base rates'!D$116)
+($N963*'fnd base rates'!D$117)
+($O963*'fnd base rates'!D$118)
+($P963*VLOOKUP($S963+12,rate_basefnd,4)))
*$R963</f>
        <v>765.08</v>
      </c>
      <c r="W963" s="1">
        <f>(($D963*'fnd base rates'!E$107)
+($E963*'fnd base rates'!E$108)
+($F963*'fnd base rates'!E$109)
+($G963*'fnd base rates'!E$110)
+($H963*'fnd base rates'!E$111)
+($I963*'fnd base rates'!E$112)
+($J963*'fnd base rates'!E$113)
+($K963*'fnd base rates'!E$114)
+($M963*'fnd base rates'!E$116)
+($N963*'fnd base rates'!E$117)
+($O963*'fnd base rates'!E$118)
+($P963*VLOOKUP($S963+12,rate_basefnd,5)))
*$R963</f>
        <v>4912.2003759999998</v>
      </c>
      <c r="X963" s="1">
        <f>(($D963*'fnd base rates'!F$107)
+($E963*'fnd base rates'!F$108)
+($F963*'fnd base rates'!F$109)
+($G963*'fnd base rates'!F$110)
+($H963*'fnd base rates'!F$111)
+($I963*'fnd base rates'!F$112)
+($J963*'fnd base rates'!F$113)
+($K963*'fnd base rates'!F$114)
+($M963*'fnd base rates'!F$116)
+($N963*'fnd base rates'!F$117)
+($O963*'fnd base rates'!F$118)
+($P963*VLOOKUP($S963+12,rate_basefnd,6)))
*$R963</f>
        <v>886.88641200000006</v>
      </c>
      <c r="Y963" s="1">
        <f>(($D963*'fnd base rates'!G$107)
+($E963*'fnd base rates'!G$108)
+($F963*'fnd base rates'!G$109)
+($G963*'fnd base rates'!G$110)
+($H963*'fnd base rates'!G$111)
+($I963*'fnd base rates'!G$112)
+($J963*'fnd base rates'!G$113)
+($K963*'fnd base rates'!G$114)
+($M963*'fnd base rates'!G$116)
+($N963*'fnd base rates'!G$117)
+($O963*'fnd base rates'!G$118)
+($P963*VLOOKUP($S963+12,rate_basefnd,7)))
*$R963</f>
        <v>163.88328199999998</v>
      </c>
      <c r="Z963" s="1">
        <f>(($D963*'fnd base rates'!H$107)
+($E963*'fnd base rates'!H$108)
+($F963*'fnd base rates'!H$109)
+($G963*'fnd base rates'!H$110)
+($H963*'fnd base rates'!H$111)
+($I963*'fnd base rates'!H$112)
+($J963*'fnd base rates'!H$113)
+($K963*'fnd base rates'!H$114)
+($M963*'fnd base rates'!H$116)
+($N963*'fnd base rates'!H$117)
+($O963*'fnd base rates'!H$118)
+($P963*VLOOKUP($S963+12,rate_basefnd,8)))</f>
        <v>828.078934</v>
      </c>
      <c r="AA963" s="1">
        <f>(($D963*'fnd base rates'!I$107)
+($E963*'fnd base rates'!I$108)
+($F963*'fnd base rates'!I$109)
+($G963*'fnd base rates'!I$110)
+($H963*'fnd base rates'!I$111)
+($I963*'fnd base rates'!I$112)
+($J963*'fnd base rates'!I$113)
+($K963*'fnd base rates'!I$114)
+($M963*'fnd base rates'!I$116)
+($N963*'fnd base rates'!I$117)
+($O963*'fnd base rates'!I$118)
+($P963*VLOOKUP($S963+12,rate_basefnd,9)))
*$R963</f>
        <v>425.94</v>
      </c>
      <c r="AB963" s="1">
        <f>(($D963*'fnd base rates'!J$107)
+($E963*'fnd base rates'!J$108)
+($F963*'fnd base rates'!J$109)
+($G963*'fnd base rates'!J$110)
+($H963*'fnd base rates'!J$111)
+($I963*'fnd base rates'!J$112)
+($J963*'fnd base rates'!J$113)
+($K963*'fnd base rates'!J$114)
+($M963*'fnd base rates'!J$116)
+($N963*'fnd base rates'!J$117)
+($O963*'fnd base rates'!J$118)
+($P963*VLOOKUP($S963+12,rate_basefnd,10)))
*$R963</f>
        <v>573.75</v>
      </c>
      <c r="AC963" s="1">
        <f>(($D963*'fnd base rates'!K$107)
+($E963*'fnd base rates'!K$108)
+($F963*'fnd base rates'!K$109)
+($G963*'fnd base rates'!K$110)
+($H963*'fnd base rates'!K$111)
+($I963*'fnd base rates'!K$112)
+($J963*'fnd base rates'!K$113)
+($K963*'fnd base rates'!K$114)
+($M963*'fnd base rates'!K$116)
+($N963*'fnd base rates'!K$117)
+($O963*'fnd base rates'!K$118)
+($P963*VLOOKUP($S963+12,rate_basefnd,11)))
*$R963</f>
        <v>1150.05988</v>
      </c>
      <c r="AD963" s="1">
        <f>(($D963*'fnd base rates'!L$107)
+($E963*'fnd base rates'!L$108)
+($F963*'fnd base rates'!L$109)
+($G963*'fnd base rates'!L$110)
+($H963*'fnd base rates'!L$111)
+($I963*'fnd base rates'!L$112)
+($J963*'fnd base rates'!L$113)
+($K963*'fnd base rates'!L$114)
+($M963*'fnd base rates'!L$116)
+($N963*'fnd base rates'!L$117)
+($O963*'fnd base rates'!L$118)
+($P963*VLOOKUP($S963+12,rate_basefnd,12)))</f>
        <v>1369.1266800000001</v>
      </c>
      <c r="AE963" s="1">
        <f>(($D963*'fnd base rates'!M$107)
+($E963*'fnd base rates'!M$108)
+($F963*'fnd base rates'!M$109)
+($G963*'fnd base rates'!M$110)
+($H963*'fnd base rates'!M$111)
+($I963*'fnd base rates'!M$112)
+($J963*'fnd base rates'!M$113)
+($K963*'fnd base rates'!M$114)
+($M963*'fnd base rates'!M$116)
+($N963*'fnd base rates'!M$117)
+($O963*'fnd base rates'!M$118)
+($P963*VLOOKUP($S963+12,rate_basefnd,13)))</f>
        <v>0</v>
      </c>
      <c r="AF963" s="4">
        <f t="shared" si="1071"/>
        <v>11611.466909999999</v>
      </c>
      <c r="AH963" s="269">
        <f t="shared" si="1072"/>
        <v>3506262295</v>
      </c>
      <c r="AI963" s="4" t="str">
        <f t="shared" si="1073"/>
        <v>3506</v>
      </c>
      <c r="AJ963" s="2" t="str">
        <f t="shared" si="1074"/>
        <v>262</v>
      </c>
      <c r="AK963" s="2" t="str">
        <f t="shared" si="1075"/>
        <v>295</v>
      </c>
      <c r="AL963" s="4">
        <f t="shared" si="1076"/>
        <v>1</v>
      </c>
      <c r="AM963" s="4">
        <f t="shared" si="1067"/>
        <v>1</v>
      </c>
      <c r="AN963" s="4">
        <f t="shared" si="1077"/>
        <v>11611.466909999999</v>
      </c>
      <c r="AO963" s="4">
        <f t="shared" si="1078"/>
        <v>11611</v>
      </c>
      <c r="AP963" s="4">
        <f t="shared" si="1068"/>
        <v>0</v>
      </c>
      <c r="AQ963" s="4">
        <v>11611</v>
      </c>
      <c r="AW963" s="4">
        <v>11611</v>
      </c>
      <c r="AX963" s="5">
        <f t="shared" si="1079"/>
        <v>0</v>
      </c>
      <c r="AY963" s="4">
        <v>11611</v>
      </c>
      <c r="AZ963" s="5"/>
      <c r="BB963" s="5">
        <f t="shared" ref="BB963" si="1136">BC963-BA963</f>
        <v>0</v>
      </c>
    </row>
    <row r="964" spans="1:54" s="4" customFormat="1">
      <c r="A964" s="269">
        <v>3506</v>
      </c>
      <c r="B964" s="2">
        <v>3506262305</v>
      </c>
      <c r="C964" s="9" t="s">
        <v>1076</v>
      </c>
      <c r="D964" s="14">
        <f>'fnd enro'!D964</f>
        <v>0</v>
      </c>
      <c r="E964" s="14">
        <f>'fnd enro'!E964</f>
        <v>0</v>
      </c>
      <c r="F964" s="14">
        <f>'fnd enro'!F964</f>
        <v>0</v>
      </c>
      <c r="G964" s="14">
        <f>'fnd enro'!G964</f>
        <v>0</v>
      </c>
      <c r="H964" s="14">
        <f>'fnd enro'!H964</f>
        <v>2</v>
      </c>
      <c r="I964" s="14">
        <f>'fnd enro'!I964</f>
        <v>1</v>
      </c>
      <c r="J964" s="14">
        <f>'fnd enro'!J964</f>
        <v>0</v>
      </c>
      <c r="K964" s="15">
        <f>'fnd enro'!K964</f>
        <v>0.1158</v>
      </c>
      <c r="L964" s="14">
        <f>'fnd enro'!L964</f>
        <v>0</v>
      </c>
      <c r="M964" s="14">
        <f>'fnd enro'!M964</f>
        <v>0</v>
      </c>
      <c r="N964" s="14">
        <f>'fnd enro'!N964</f>
        <v>0</v>
      </c>
      <c r="O964" s="14">
        <f>'fnd enro'!O964</f>
        <v>0</v>
      </c>
      <c r="P964" s="14">
        <f>'fnd enro'!P964</f>
        <v>0</v>
      </c>
      <c r="Q964" s="14">
        <f>'fnd enro'!R964</f>
        <v>3</v>
      </c>
      <c r="R964" s="15">
        <f t="shared" si="1070"/>
        <v>1</v>
      </c>
      <c r="S964" s="14">
        <f>VALUE('fnd enro'!Q964)</f>
        <v>4</v>
      </c>
      <c r="T964" s="2"/>
      <c r="U964" s="1">
        <f>(($D964*'fnd base rates'!C$107)
+($E964*'fnd base rates'!C$108)
+($F964*'fnd base rates'!C$109)
+($G964*'fnd base rates'!C$110)
+($H964*'fnd base rates'!C$111)
+($I964*'fnd base rates'!C$112)
+($J964*'fnd base rates'!C$113)
+($K964*'fnd base rates'!C$114)
+($M964*'fnd base rates'!C$116)
+($N964*'fnd base rates'!C$117)
+($O964*'fnd base rates'!C$118)
+($P964*VLOOKUP($S964+12,rate_basefnd,3)))
*$R964</f>
        <v>1609.3840379999999</v>
      </c>
      <c r="V964" s="1">
        <f>(($D964*'fnd base rates'!D$107)
+($E964*'fnd base rates'!D$108)
+($F964*'fnd base rates'!D$109)
+($G964*'fnd base rates'!D$110)
+($H964*'fnd base rates'!D$111)
+($I964*'fnd base rates'!D$112)
+($J964*'fnd base rates'!D$113)
+($K964*'fnd base rates'!D$114)
+($M964*'fnd base rates'!D$116)
+($N964*'fnd base rates'!D$117)
+($O964*'fnd base rates'!D$118)
+($P964*VLOOKUP($S964+12,rate_basefnd,4)))
*$R964</f>
        <v>2295.2400000000002</v>
      </c>
      <c r="W964" s="1">
        <f>(($D964*'fnd base rates'!E$107)
+($E964*'fnd base rates'!E$108)
+($F964*'fnd base rates'!E$109)
+($G964*'fnd base rates'!E$110)
+($H964*'fnd base rates'!E$111)
+($I964*'fnd base rates'!E$112)
+($J964*'fnd base rates'!E$113)
+($K964*'fnd base rates'!E$114)
+($M964*'fnd base rates'!E$116)
+($N964*'fnd base rates'!E$117)
+($O964*'fnd base rates'!E$118)
+($P964*VLOOKUP($S964+12,rate_basefnd,5)))
*$R964</f>
        <v>11831.161128</v>
      </c>
      <c r="X964" s="1">
        <f>(($D964*'fnd base rates'!F$107)
+($E964*'fnd base rates'!F$108)
+($F964*'fnd base rates'!F$109)
+($G964*'fnd base rates'!F$110)
+($H964*'fnd base rates'!F$111)
+($I964*'fnd base rates'!F$112)
+($J964*'fnd base rates'!F$113)
+($K964*'fnd base rates'!F$114)
+($M964*'fnd base rates'!F$116)
+($N964*'fnd base rates'!F$117)
+($O964*'fnd base rates'!F$118)
+($P964*VLOOKUP($S964+12,rate_basefnd,6)))
*$R964</f>
        <v>2877.639236</v>
      </c>
      <c r="Y964" s="1">
        <f>(($D964*'fnd base rates'!G$107)
+($E964*'fnd base rates'!G$108)
+($F964*'fnd base rates'!G$109)
+($G964*'fnd base rates'!G$110)
+($H964*'fnd base rates'!G$111)
+($I964*'fnd base rates'!G$112)
+($J964*'fnd base rates'!G$113)
+($K964*'fnd base rates'!G$114)
+($M964*'fnd base rates'!G$116)
+($N964*'fnd base rates'!G$117)
+($O964*'fnd base rates'!G$118)
+($P964*VLOOKUP($S964+12,rate_basefnd,7)))
*$R964</f>
        <v>500.78984599999995</v>
      </c>
      <c r="Z964" s="1">
        <f>(($D964*'fnd base rates'!H$107)
+($E964*'fnd base rates'!H$108)
+($F964*'fnd base rates'!H$109)
+($G964*'fnd base rates'!H$110)
+($H964*'fnd base rates'!H$111)
+($I964*'fnd base rates'!H$112)
+($J964*'fnd base rates'!H$113)
+($K964*'fnd base rates'!H$114)
+($M964*'fnd base rates'!H$116)
+($N964*'fnd base rates'!H$117)
+($O964*'fnd base rates'!H$118)
+($P964*VLOOKUP($S964+12,rate_basefnd,8)))</f>
        <v>1874.9568020000002</v>
      </c>
      <c r="AA964" s="1">
        <f>(($D964*'fnd base rates'!I$107)
+($E964*'fnd base rates'!I$108)
+($F964*'fnd base rates'!I$109)
+($G964*'fnd base rates'!I$110)
+($H964*'fnd base rates'!I$111)
+($I964*'fnd base rates'!I$112)
+($J964*'fnd base rates'!I$113)
+($K964*'fnd base rates'!I$114)
+($M964*'fnd base rates'!I$116)
+($N964*'fnd base rates'!I$117)
+($O964*'fnd base rates'!I$118)
+($P964*VLOOKUP($S964+12,rate_basefnd,9)))
*$R964</f>
        <v>1151.32</v>
      </c>
      <c r="AB964" s="1">
        <f>(($D964*'fnd base rates'!J$107)
+($E964*'fnd base rates'!J$108)
+($F964*'fnd base rates'!J$109)
+($G964*'fnd base rates'!J$110)
+($H964*'fnd base rates'!J$111)
+($I964*'fnd base rates'!J$112)
+($J964*'fnd base rates'!J$113)
+($K964*'fnd base rates'!J$114)
+($M964*'fnd base rates'!J$116)
+($N964*'fnd base rates'!J$117)
+($O964*'fnd base rates'!J$118)
+($P964*VLOOKUP($S964+12,rate_basefnd,10)))
*$R964</f>
        <v>1071.3699999999999</v>
      </c>
      <c r="AC964" s="1">
        <f>(($D964*'fnd base rates'!K$107)
+($E964*'fnd base rates'!K$108)
+($F964*'fnd base rates'!K$109)
+($G964*'fnd base rates'!K$110)
+($H964*'fnd base rates'!K$111)
+($I964*'fnd base rates'!K$112)
+($J964*'fnd base rates'!K$113)
+($K964*'fnd base rates'!K$114)
+($M964*'fnd base rates'!K$116)
+($N964*'fnd base rates'!K$117)
+($O964*'fnd base rates'!K$118)
+($P964*VLOOKUP($S964+12,rate_basefnd,11)))
*$R964</f>
        <v>3514.3796399999997</v>
      </c>
      <c r="AD964" s="1">
        <f>(($D964*'fnd base rates'!L$107)
+($E964*'fnd base rates'!L$108)
+($F964*'fnd base rates'!L$109)
+($G964*'fnd base rates'!L$110)
+($H964*'fnd base rates'!L$111)
+($I964*'fnd base rates'!L$112)
+($J964*'fnd base rates'!L$113)
+($K964*'fnd base rates'!L$114)
+($M964*'fnd base rates'!L$116)
+($N964*'fnd base rates'!L$117)
+($O964*'fnd base rates'!L$118)
+($P964*VLOOKUP($S964+12,rate_basefnd,12)))</f>
        <v>4394.0800400000007</v>
      </c>
      <c r="AE964" s="1">
        <f>(($D964*'fnd base rates'!M$107)
+($E964*'fnd base rates'!M$108)
+($F964*'fnd base rates'!M$109)
+($G964*'fnd base rates'!M$110)
+($H964*'fnd base rates'!M$111)
+($I964*'fnd base rates'!M$112)
+($J964*'fnd base rates'!M$113)
+($K964*'fnd base rates'!M$114)
+($M964*'fnd base rates'!M$116)
+($N964*'fnd base rates'!M$117)
+($O964*'fnd base rates'!M$118)
+($P964*VLOOKUP($S964+12,rate_basefnd,13)))</f>
        <v>0</v>
      </c>
      <c r="AF964" s="4">
        <f t="shared" si="1071"/>
        <v>31120.320729999999</v>
      </c>
      <c r="AH964" s="269">
        <f t="shared" si="1072"/>
        <v>3506262305</v>
      </c>
      <c r="AI964" s="4" t="str">
        <f t="shared" si="1073"/>
        <v>3506</v>
      </c>
      <c r="AJ964" s="2" t="str">
        <f t="shared" si="1074"/>
        <v>262</v>
      </c>
      <c r="AK964" s="2" t="str">
        <f t="shared" si="1075"/>
        <v>305</v>
      </c>
      <c r="AL964" s="4">
        <f t="shared" si="1076"/>
        <v>1</v>
      </c>
      <c r="AM964" s="4">
        <f t="shared" si="1067"/>
        <v>3</v>
      </c>
      <c r="AN964" s="4">
        <f t="shared" si="1077"/>
        <v>31120.320729999999</v>
      </c>
      <c r="AO964" s="4">
        <f t="shared" si="1078"/>
        <v>10373</v>
      </c>
      <c r="AP964" s="4">
        <f t="shared" si="1068"/>
        <v>0</v>
      </c>
      <c r="AQ964" s="4">
        <v>10373</v>
      </c>
      <c r="AW964" s="4">
        <v>10373</v>
      </c>
      <c r="AX964" s="5">
        <f t="shared" si="1079"/>
        <v>0</v>
      </c>
      <c r="AY964" s="4">
        <v>10373</v>
      </c>
      <c r="AZ964" s="5"/>
      <c r="BB964" s="5">
        <f t="shared" ref="BB964" si="1137">BC964-BA964</f>
        <v>0</v>
      </c>
    </row>
    <row r="965" spans="1:54" s="4" customFormat="1">
      <c r="A965" s="269">
        <v>3506</v>
      </c>
      <c r="B965" s="2">
        <v>3506262342</v>
      </c>
      <c r="C965" s="9" t="s">
        <v>1076</v>
      </c>
      <c r="D965" s="14">
        <f>'fnd enro'!D965</f>
        <v>0</v>
      </c>
      <c r="E965" s="14">
        <f>'fnd enro'!E965</f>
        <v>0</v>
      </c>
      <c r="F965" s="14">
        <f>'fnd enro'!F965</f>
        <v>0</v>
      </c>
      <c r="G965" s="14">
        <f>'fnd enro'!G965</f>
        <v>0</v>
      </c>
      <c r="H965" s="14">
        <f>'fnd enro'!H965</f>
        <v>1</v>
      </c>
      <c r="I965" s="14">
        <f>'fnd enro'!I965</f>
        <v>0</v>
      </c>
      <c r="J965" s="14">
        <f>'fnd enro'!J965</f>
        <v>0</v>
      </c>
      <c r="K965" s="15">
        <f>'fnd enro'!K965</f>
        <v>3.8600000000000002E-2</v>
      </c>
      <c r="L965" s="14">
        <f>'fnd enro'!L965</f>
        <v>0</v>
      </c>
      <c r="M965" s="14">
        <f>'fnd enro'!M965</f>
        <v>0</v>
      </c>
      <c r="N965" s="14">
        <f>'fnd enro'!N965</f>
        <v>0</v>
      </c>
      <c r="O965" s="14">
        <f>'fnd enro'!O965</f>
        <v>0</v>
      </c>
      <c r="P965" s="14">
        <f>'fnd enro'!P965</f>
        <v>0</v>
      </c>
      <c r="Q965" s="14">
        <f>'fnd enro'!R965</f>
        <v>1</v>
      </c>
      <c r="R965" s="15">
        <f t="shared" si="1070"/>
        <v>1</v>
      </c>
      <c r="S965" s="14">
        <f>VALUE('fnd enro'!Q965)</f>
        <v>3</v>
      </c>
      <c r="T965" s="2"/>
      <c r="U965" s="1">
        <f>(($D965*'fnd base rates'!C$107)
+($E965*'fnd base rates'!C$108)
+($F965*'fnd base rates'!C$109)
+($G965*'fnd base rates'!C$110)
+($H965*'fnd base rates'!C$111)
+($I965*'fnd base rates'!C$112)
+($J965*'fnd base rates'!C$113)
+($K965*'fnd base rates'!C$114)
+($M965*'fnd base rates'!C$116)
+($N965*'fnd base rates'!C$117)
+($O965*'fnd base rates'!C$118)
+($P965*VLOOKUP($S965+12,rate_basefnd,3)))
*$R965</f>
        <v>536.46134600000005</v>
      </c>
      <c r="V965" s="1">
        <f>(($D965*'fnd base rates'!D$107)
+($E965*'fnd base rates'!D$108)
+($F965*'fnd base rates'!D$109)
+($G965*'fnd base rates'!D$110)
+($H965*'fnd base rates'!D$111)
+($I965*'fnd base rates'!D$112)
+($J965*'fnd base rates'!D$113)
+($K965*'fnd base rates'!D$114)
+($M965*'fnd base rates'!D$116)
+($N965*'fnd base rates'!D$117)
+($O965*'fnd base rates'!D$118)
+($P965*VLOOKUP($S965+12,rate_basefnd,4)))
*$R965</f>
        <v>765.08</v>
      </c>
      <c r="W965" s="1">
        <f>(($D965*'fnd base rates'!E$107)
+($E965*'fnd base rates'!E$108)
+($F965*'fnd base rates'!E$109)
+($G965*'fnd base rates'!E$110)
+($H965*'fnd base rates'!E$111)
+($I965*'fnd base rates'!E$112)
+($J965*'fnd base rates'!E$113)
+($K965*'fnd base rates'!E$114)
+($M965*'fnd base rates'!E$116)
+($N965*'fnd base rates'!E$117)
+($O965*'fnd base rates'!E$118)
+($P965*VLOOKUP($S965+12,rate_basefnd,5)))
*$R965</f>
        <v>3459.480376</v>
      </c>
      <c r="X965" s="1">
        <f>(($D965*'fnd base rates'!F$107)
+($E965*'fnd base rates'!F$108)
+($F965*'fnd base rates'!F$109)
+($G965*'fnd base rates'!F$110)
+($H965*'fnd base rates'!F$111)
+($I965*'fnd base rates'!F$112)
+($J965*'fnd base rates'!F$113)
+($K965*'fnd base rates'!F$114)
+($M965*'fnd base rates'!F$116)
+($N965*'fnd base rates'!F$117)
+($O965*'fnd base rates'!F$118)
+($P965*VLOOKUP($S965+12,rate_basefnd,6)))
*$R965</f>
        <v>995.37641200000007</v>
      </c>
      <c r="Y965" s="1">
        <f>(($D965*'fnd base rates'!G$107)
+($E965*'fnd base rates'!G$108)
+($F965*'fnd base rates'!G$109)
+($G965*'fnd base rates'!G$110)
+($H965*'fnd base rates'!G$111)
+($I965*'fnd base rates'!G$112)
+($J965*'fnd base rates'!G$113)
+($K965*'fnd base rates'!G$114)
+($M965*'fnd base rates'!G$116)
+($N965*'fnd base rates'!G$117)
+($O965*'fnd base rates'!G$118)
+($P965*VLOOKUP($S965+12,rate_basefnd,7)))
*$R965</f>
        <v>168.453282</v>
      </c>
      <c r="Z965" s="1">
        <f>(($D965*'fnd base rates'!H$107)
+($E965*'fnd base rates'!H$108)
+($F965*'fnd base rates'!H$109)
+($G965*'fnd base rates'!H$110)
+($H965*'fnd base rates'!H$111)
+($I965*'fnd base rates'!H$112)
+($J965*'fnd base rates'!H$113)
+($K965*'fnd base rates'!H$114)
+($M965*'fnd base rates'!H$116)
+($N965*'fnd base rates'!H$117)
+($O965*'fnd base rates'!H$118)
+($P965*VLOOKUP($S965+12,rate_basefnd,8)))</f>
        <v>523.43893400000002</v>
      </c>
      <c r="AA965" s="1">
        <f>(($D965*'fnd base rates'!I$107)
+($E965*'fnd base rates'!I$108)
+($F965*'fnd base rates'!I$109)
+($G965*'fnd base rates'!I$110)
+($H965*'fnd base rates'!I$111)
+($I965*'fnd base rates'!I$112)
+($J965*'fnd base rates'!I$113)
+($K965*'fnd base rates'!I$114)
+($M965*'fnd base rates'!I$116)
+($N965*'fnd base rates'!I$117)
+($O965*'fnd base rates'!I$118)
+($P965*VLOOKUP($S965+12,rate_basefnd,9)))
*$R965</f>
        <v>362.69</v>
      </c>
      <c r="AB965" s="1">
        <f>(($D965*'fnd base rates'!J$107)
+($E965*'fnd base rates'!J$108)
+($F965*'fnd base rates'!J$109)
+($G965*'fnd base rates'!J$110)
+($H965*'fnd base rates'!J$111)
+($I965*'fnd base rates'!J$112)
+($J965*'fnd base rates'!J$113)
+($K965*'fnd base rates'!J$114)
+($M965*'fnd base rates'!J$116)
+($N965*'fnd base rates'!J$117)
+($O965*'fnd base rates'!J$118)
+($P965*VLOOKUP($S965+12,rate_basefnd,10)))
*$R965</f>
        <v>248.81</v>
      </c>
      <c r="AC965" s="1">
        <f>(($D965*'fnd base rates'!K$107)
+($E965*'fnd base rates'!K$108)
+($F965*'fnd base rates'!K$109)
+($G965*'fnd base rates'!K$110)
+($H965*'fnd base rates'!K$111)
+($I965*'fnd base rates'!K$112)
+($J965*'fnd base rates'!K$113)
+($K965*'fnd base rates'!K$114)
+($M965*'fnd base rates'!K$116)
+($N965*'fnd base rates'!K$117)
+($O965*'fnd base rates'!K$118)
+($P965*VLOOKUP($S965+12,rate_basefnd,11)))
*$R965</f>
        <v>1182.1598799999999</v>
      </c>
      <c r="AD965" s="1">
        <f>(($D965*'fnd base rates'!L$107)
+($E965*'fnd base rates'!L$108)
+($F965*'fnd base rates'!L$109)
+($G965*'fnd base rates'!L$110)
+($H965*'fnd base rates'!L$111)
+($I965*'fnd base rates'!L$112)
+($J965*'fnd base rates'!L$113)
+($K965*'fnd base rates'!L$114)
+($M965*'fnd base rates'!L$116)
+($N965*'fnd base rates'!L$117)
+($O965*'fnd base rates'!L$118)
+($P965*VLOOKUP($S965+12,rate_basefnd,12)))</f>
        <v>1512.47668</v>
      </c>
      <c r="AE965" s="1">
        <f>(($D965*'fnd base rates'!M$107)
+($E965*'fnd base rates'!M$108)
+($F965*'fnd base rates'!M$109)
+($G965*'fnd base rates'!M$110)
+($H965*'fnd base rates'!M$111)
+($I965*'fnd base rates'!M$112)
+($J965*'fnd base rates'!M$113)
+($K965*'fnd base rates'!M$114)
+($M965*'fnd base rates'!M$116)
+($N965*'fnd base rates'!M$117)
+($O965*'fnd base rates'!M$118)
+($P965*VLOOKUP($S965+12,rate_basefnd,13)))</f>
        <v>0</v>
      </c>
      <c r="AF965" s="4">
        <f t="shared" si="1071"/>
        <v>9754.4269099999983</v>
      </c>
      <c r="AH965" s="269">
        <f t="shared" si="1072"/>
        <v>3506262342</v>
      </c>
      <c r="AI965" s="4" t="str">
        <f t="shared" si="1073"/>
        <v>3506</v>
      </c>
      <c r="AJ965" s="2" t="str">
        <f t="shared" si="1074"/>
        <v>262</v>
      </c>
      <c r="AK965" s="2" t="str">
        <f t="shared" si="1075"/>
        <v>342</v>
      </c>
      <c r="AL965" s="4">
        <f t="shared" si="1076"/>
        <v>1</v>
      </c>
      <c r="AM965" s="4">
        <f t="shared" si="1067"/>
        <v>1</v>
      </c>
      <c r="AN965" s="4">
        <f t="shared" si="1077"/>
        <v>9754.4269099999983</v>
      </c>
      <c r="AO965" s="4">
        <f t="shared" si="1078"/>
        <v>9754</v>
      </c>
      <c r="AP965" s="4">
        <f t="shared" si="1068"/>
        <v>0</v>
      </c>
      <c r="AQ965" s="4">
        <v>9754</v>
      </c>
      <c r="AW965" s="4">
        <v>9754</v>
      </c>
      <c r="AX965" s="5">
        <f t="shared" si="1079"/>
        <v>0</v>
      </c>
      <c r="AY965" s="4">
        <v>9754</v>
      </c>
      <c r="AZ965" s="5"/>
      <c r="BB965" s="5">
        <f t="shared" ref="BB965" si="1138">BC965-BA965</f>
        <v>0</v>
      </c>
    </row>
    <row r="966" spans="1:54" s="4" customFormat="1">
      <c r="A966" s="269">
        <v>3506</v>
      </c>
      <c r="B966" s="2">
        <v>3506262346</v>
      </c>
      <c r="C966" s="9" t="s">
        <v>1076</v>
      </c>
      <c r="D966" s="14">
        <f>'fnd enro'!D966</f>
        <v>0</v>
      </c>
      <c r="E966" s="14">
        <f>'fnd enro'!E966</f>
        <v>0</v>
      </c>
      <c r="F966" s="14">
        <f>'fnd enro'!F966</f>
        <v>0</v>
      </c>
      <c r="G966" s="14">
        <f>'fnd enro'!G966</f>
        <v>0</v>
      </c>
      <c r="H966" s="14">
        <f>'fnd enro'!H966</f>
        <v>1</v>
      </c>
      <c r="I966" s="14">
        <f>'fnd enro'!I966</f>
        <v>0</v>
      </c>
      <c r="J966" s="14">
        <f>'fnd enro'!J966</f>
        <v>0</v>
      </c>
      <c r="K966" s="15">
        <f>'fnd enro'!K966</f>
        <v>3.8600000000000002E-2</v>
      </c>
      <c r="L966" s="14">
        <f>'fnd enro'!L966</f>
        <v>0</v>
      </c>
      <c r="M966" s="14">
        <f>'fnd enro'!M966</f>
        <v>0</v>
      </c>
      <c r="N966" s="14">
        <f>'fnd enro'!N966</f>
        <v>0</v>
      </c>
      <c r="O966" s="14">
        <f>'fnd enro'!O966</f>
        <v>0</v>
      </c>
      <c r="P966" s="14">
        <f>'fnd enro'!P966</f>
        <v>1</v>
      </c>
      <c r="Q966" s="14">
        <f>'fnd enro'!R966</f>
        <v>1</v>
      </c>
      <c r="R966" s="15">
        <f t="shared" si="1070"/>
        <v>1</v>
      </c>
      <c r="S966" s="14">
        <f>VALUE('fnd enro'!Q966)</f>
        <v>8</v>
      </c>
      <c r="T966" s="2"/>
      <c r="U966" s="1">
        <f>(($D966*'fnd base rates'!C$107)
+($E966*'fnd base rates'!C$108)
+($F966*'fnd base rates'!C$109)
+($G966*'fnd base rates'!C$110)
+($H966*'fnd base rates'!C$111)
+($I966*'fnd base rates'!C$112)
+($J966*'fnd base rates'!C$113)
+($K966*'fnd base rates'!C$114)
+($M966*'fnd base rates'!C$116)
+($N966*'fnd base rates'!C$117)
+($O966*'fnd base rates'!C$118)
+($P966*VLOOKUP($S966+12,rate_basefnd,3)))
*$R966</f>
        <v>608.66134600000009</v>
      </c>
      <c r="V966" s="1">
        <f>(($D966*'fnd base rates'!D$107)
+($E966*'fnd base rates'!D$108)
+($F966*'fnd base rates'!D$109)
+($G966*'fnd base rates'!D$110)
+($H966*'fnd base rates'!D$111)
+($I966*'fnd base rates'!D$112)
+($J966*'fnd base rates'!D$113)
+($K966*'fnd base rates'!D$114)
+($M966*'fnd base rates'!D$116)
+($N966*'fnd base rates'!D$117)
+($O966*'fnd base rates'!D$118)
+($P966*VLOOKUP($S966+12,rate_basefnd,4)))
*$R966</f>
        <v>1107.1600000000001</v>
      </c>
      <c r="W966" s="1">
        <f>(($D966*'fnd base rates'!E$107)
+($E966*'fnd base rates'!E$108)
+($F966*'fnd base rates'!E$109)
+($G966*'fnd base rates'!E$110)
+($H966*'fnd base rates'!E$111)
+($I966*'fnd base rates'!E$112)
+($J966*'fnd base rates'!E$113)
+($K966*'fnd base rates'!E$114)
+($M966*'fnd base rates'!E$116)
+($N966*'fnd base rates'!E$117)
+($O966*'fnd base rates'!E$118)
+($P966*VLOOKUP($S966+12,rate_basefnd,5)))
*$R966</f>
        <v>6798.8403760000001</v>
      </c>
      <c r="X966" s="1">
        <f>(($D966*'fnd base rates'!F$107)
+($E966*'fnd base rates'!F$108)
+($F966*'fnd base rates'!F$109)
+($G966*'fnd base rates'!F$110)
+($H966*'fnd base rates'!F$111)
+($I966*'fnd base rates'!F$112)
+($J966*'fnd base rates'!F$113)
+($K966*'fnd base rates'!F$114)
+($M966*'fnd base rates'!F$116)
+($N966*'fnd base rates'!F$117)
+($O966*'fnd base rates'!F$118)
+($P966*VLOOKUP($S966+12,rate_basefnd,6)))
*$R966</f>
        <v>995.37641200000007</v>
      </c>
      <c r="Y966" s="1">
        <f>(($D966*'fnd base rates'!G$107)
+($E966*'fnd base rates'!G$108)
+($F966*'fnd base rates'!G$109)
+($G966*'fnd base rates'!G$110)
+($H966*'fnd base rates'!G$111)
+($I966*'fnd base rates'!G$112)
+($J966*'fnd base rates'!G$113)
+($K966*'fnd base rates'!G$114)
+($M966*'fnd base rates'!G$116)
+($N966*'fnd base rates'!G$117)
+($O966*'fnd base rates'!G$118)
+($P966*VLOOKUP($S966+12,rate_basefnd,7)))
*$R966</f>
        <v>330.46328199999999</v>
      </c>
      <c r="Z966" s="1">
        <f>(($D966*'fnd base rates'!H$107)
+($E966*'fnd base rates'!H$108)
+($F966*'fnd base rates'!H$109)
+($G966*'fnd base rates'!H$110)
+($H966*'fnd base rates'!H$111)
+($I966*'fnd base rates'!H$112)
+($J966*'fnd base rates'!H$113)
+($K966*'fnd base rates'!H$114)
+($M966*'fnd base rates'!H$116)
+($N966*'fnd base rates'!H$117)
+($O966*'fnd base rates'!H$118)
+($P966*VLOOKUP($S966+12,rate_basefnd,8)))</f>
        <v>548.27893400000005</v>
      </c>
      <c r="AA966" s="1">
        <f>(($D966*'fnd base rates'!I$107)
+($E966*'fnd base rates'!I$108)
+($F966*'fnd base rates'!I$109)
+($G966*'fnd base rates'!I$110)
+($H966*'fnd base rates'!I$111)
+($I966*'fnd base rates'!I$112)
+($J966*'fnd base rates'!I$113)
+($K966*'fnd base rates'!I$114)
+($M966*'fnd base rates'!I$116)
+($N966*'fnd base rates'!I$117)
+($O966*'fnd base rates'!I$118)
+($P966*VLOOKUP($S966+12,rate_basefnd,9)))
*$R966</f>
        <v>497.90999999999997</v>
      </c>
      <c r="AB966" s="1">
        <f>(($D966*'fnd base rates'!J$107)
+($E966*'fnd base rates'!J$108)
+($F966*'fnd base rates'!J$109)
+($G966*'fnd base rates'!J$110)
+($H966*'fnd base rates'!J$111)
+($I966*'fnd base rates'!J$112)
+($J966*'fnd base rates'!J$113)
+($K966*'fnd base rates'!J$114)
+($M966*'fnd base rates'!J$116)
+($N966*'fnd base rates'!J$117)
+($O966*'fnd base rates'!J$118)
+($P966*VLOOKUP($S966+12,rate_basefnd,10)))
*$R966</f>
        <v>951.45</v>
      </c>
      <c r="AC966" s="1">
        <f>(($D966*'fnd base rates'!K$107)
+($E966*'fnd base rates'!K$108)
+($F966*'fnd base rates'!K$109)
+($G966*'fnd base rates'!K$110)
+($H966*'fnd base rates'!K$111)
+($I966*'fnd base rates'!K$112)
+($J966*'fnd base rates'!K$113)
+($K966*'fnd base rates'!K$114)
+($M966*'fnd base rates'!K$116)
+($N966*'fnd base rates'!K$117)
+($O966*'fnd base rates'!K$118)
+($P966*VLOOKUP($S966+12,rate_basefnd,11)))
*$R966</f>
        <v>1182.1598799999999</v>
      </c>
      <c r="AD966" s="1">
        <f>(($D966*'fnd base rates'!L$107)
+($E966*'fnd base rates'!L$108)
+($F966*'fnd base rates'!L$109)
+($G966*'fnd base rates'!L$110)
+($H966*'fnd base rates'!L$111)
+($I966*'fnd base rates'!L$112)
+($J966*'fnd base rates'!L$113)
+($K966*'fnd base rates'!L$114)
+($M966*'fnd base rates'!L$116)
+($N966*'fnd base rates'!L$117)
+($O966*'fnd base rates'!L$118)
+($P966*VLOOKUP($S966+12,rate_basefnd,12)))</f>
        <v>2052.6366800000001</v>
      </c>
      <c r="AE966" s="1">
        <f>(($D966*'fnd base rates'!M$107)
+($E966*'fnd base rates'!M$108)
+($F966*'fnd base rates'!M$109)
+($G966*'fnd base rates'!M$110)
+($H966*'fnd base rates'!M$111)
+($I966*'fnd base rates'!M$112)
+($J966*'fnd base rates'!M$113)
+($K966*'fnd base rates'!M$114)
+($M966*'fnd base rates'!M$116)
+($N966*'fnd base rates'!M$117)
+($O966*'fnd base rates'!M$118)
+($P966*VLOOKUP($S966+12,rate_basefnd,13)))</f>
        <v>0</v>
      </c>
      <c r="AF966" s="4">
        <f t="shared" si="1071"/>
        <v>15072.93691</v>
      </c>
      <c r="AH966" s="269">
        <f t="shared" si="1072"/>
        <v>3506262346</v>
      </c>
      <c r="AI966" s="4" t="str">
        <f t="shared" si="1073"/>
        <v>3506</v>
      </c>
      <c r="AJ966" s="2" t="str">
        <f t="shared" si="1074"/>
        <v>262</v>
      </c>
      <c r="AK966" s="2" t="str">
        <f t="shared" si="1075"/>
        <v>346</v>
      </c>
      <c r="AL966" s="4">
        <f t="shared" si="1076"/>
        <v>1</v>
      </c>
      <c r="AM966" s="4">
        <f t="shared" si="1067"/>
        <v>1</v>
      </c>
      <c r="AN966" s="4">
        <f t="shared" si="1077"/>
        <v>15072.93691</v>
      </c>
      <c r="AO966" s="4">
        <f t="shared" si="1078"/>
        <v>15073</v>
      </c>
      <c r="AP966" s="4">
        <f t="shared" si="1068"/>
        <v>0</v>
      </c>
      <c r="AQ966" s="4">
        <v>15073</v>
      </c>
      <c r="AW966" s="4">
        <v>15073</v>
      </c>
      <c r="AX966" s="5">
        <f t="shared" si="1079"/>
        <v>0</v>
      </c>
      <c r="AY966" s="4">
        <v>15073</v>
      </c>
      <c r="AZ966" s="5"/>
      <c r="BB966" s="5">
        <f t="shared" ref="BB966" si="1139">BC966-BA966</f>
        <v>0</v>
      </c>
    </row>
    <row r="967" spans="1:54" s="4" customFormat="1">
      <c r="A967" s="269">
        <v>3506</v>
      </c>
      <c r="B967" s="2">
        <v>3506262347</v>
      </c>
      <c r="C967" s="9" t="s">
        <v>1076</v>
      </c>
      <c r="D967" s="14">
        <f>'fnd enro'!D967</f>
        <v>0</v>
      </c>
      <c r="E967" s="14">
        <f>'fnd enro'!E967</f>
        <v>0</v>
      </c>
      <c r="F967" s="14">
        <f>'fnd enro'!F967</f>
        <v>0</v>
      </c>
      <c r="G967" s="14">
        <f>'fnd enro'!G967</f>
        <v>0</v>
      </c>
      <c r="H967" s="14">
        <f>'fnd enro'!H967</f>
        <v>1</v>
      </c>
      <c r="I967" s="14">
        <f>'fnd enro'!I967</f>
        <v>5</v>
      </c>
      <c r="J967" s="14">
        <f>'fnd enro'!J967</f>
        <v>0</v>
      </c>
      <c r="K967" s="15">
        <f>'fnd enro'!K967</f>
        <v>0.2316</v>
      </c>
      <c r="L967" s="14">
        <f>'fnd enro'!L967</f>
        <v>0</v>
      </c>
      <c r="M967" s="14">
        <f>'fnd enro'!M967</f>
        <v>0</v>
      </c>
      <c r="N967" s="14">
        <f>'fnd enro'!N967</f>
        <v>1</v>
      </c>
      <c r="O967" s="14">
        <f>'fnd enro'!O967</f>
        <v>0</v>
      </c>
      <c r="P967" s="14">
        <f>'fnd enro'!P967</f>
        <v>3</v>
      </c>
      <c r="Q967" s="14">
        <f>'fnd enro'!R967</f>
        <v>6</v>
      </c>
      <c r="R967" s="15">
        <f t="shared" si="1070"/>
        <v>1</v>
      </c>
      <c r="S967" s="14">
        <f>VALUE('fnd enro'!Q967)</f>
        <v>8</v>
      </c>
      <c r="T967" s="2"/>
      <c r="U967" s="1">
        <f>(($D967*'fnd base rates'!C$107)
+($E967*'fnd base rates'!C$108)
+($F967*'fnd base rates'!C$109)
+($G967*'fnd base rates'!C$110)
+($H967*'fnd base rates'!C$111)
+($I967*'fnd base rates'!C$112)
+($J967*'fnd base rates'!C$113)
+($K967*'fnd base rates'!C$114)
+($M967*'fnd base rates'!C$116)
+($N967*'fnd base rates'!C$117)
+($O967*'fnd base rates'!C$118)
+($P967*VLOOKUP($S967+12,rate_basefnd,3)))
*$R967</f>
        <v>3542.1380760000002</v>
      </c>
      <c r="V967" s="1">
        <f>(($D967*'fnd base rates'!D$107)
+($E967*'fnd base rates'!D$108)
+($F967*'fnd base rates'!D$109)
+($G967*'fnd base rates'!D$110)
+($H967*'fnd base rates'!D$111)
+($I967*'fnd base rates'!D$112)
+($J967*'fnd base rates'!D$113)
+($K967*'fnd base rates'!D$114)
+($M967*'fnd base rates'!D$116)
+($N967*'fnd base rates'!D$117)
+($O967*'fnd base rates'!D$118)
+($P967*VLOOKUP($S967+12,rate_basefnd,4)))
*$R967</f>
        <v>5803.55</v>
      </c>
      <c r="W967" s="1">
        <f>(($D967*'fnd base rates'!E$107)
+($E967*'fnd base rates'!E$108)
+($F967*'fnd base rates'!E$109)
+($G967*'fnd base rates'!E$110)
+($H967*'fnd base rates'!E$111)
+($I967*'fnd base rates'!E$112)
+($J967*'fnd base rates'!E$113)
+($K967*'fnd base rates'!E$114)
+($M967*'fnd base rates'!E$116)
+($N967*'fnd base rates'!E$117)
+($O967*'fnd base rates'!E$118)
+($P967*VLOOKUP($S967+12,rate_basefnd,5)))
*$R967</f>
        <v>39346.382255999997</v>
      </c>
      <c r="X967" s="1">
        <f>(($D967*'fnd base rates'!F$107)
+($E967*'fnd base rates'!F$108)
+($F967*'fnd base rates'!F$109)
+($G967*'fnd base rates'!F$110)
+($H967*'fnd base rates'!F$111)
+($I967*'fnd base rates'!F$112)
+($J967*'fnd base rates'!F$113)
+($K967*'fnd base rates'!F$114)
+($M967*'fnd base rates'!F$116)
+($N967*'fnd base rates'!F$117)
+($O967*'fnd base rates'!F$118)
+($P967*VLOOKUP($S967+12,rate_basefnd,6)))
*$R967</f>
        <v>5616.6384720000005</v>
      </c>
      <c r="Y967" s="1">
        <f>(($D967*'fnd base rates'!G$107)
+($E967*'fnd base rates'!G$108)
+($F967*'fnd base rates'!G$109)
+($G967*'fnd base rates'!G$110)
+($H967*'fnd base rates'!G$111)
+($I967*'fnd base rates'!G$112)
+($J967*'fnd base rates'!G$113)
+($K967*'fnd base rates'!G$114)
+($M967*'fnd base rates'!G$116)
+($N967*'fnd base rates'!G$117)
+($O967*'fnd base rates'!G$118)
+($P967*VLOOKUP($S967+12,rate_basefnd,7)))
*$R967</f>
        <v>1527.2796919999998</v>
      </c>
      <c r="Z967" s="1">
        <f>(($D967*'fnd base rates'!H$107)
+($E967*'fnd base rates'!H$108)
+($F967*'fnd base rates'!H$109)
+($G967*'fnd base rates'!H$110)
+($H967*'fnd base rates'!H$111)
+($I967*'fnd base rates'!H$112)
+($J967*'fnd base rates'!H$113)
+($K967*'fnd base rates'!H$114)
+($M967*'fnd base rates'!H$116)
+($N967*'fnd base rates'!H$117)
+($O967*'fnd base rates'!H$118)
+($P967*VLOOKUP($S967+12,rate_basefnd,8)))</f>
        <v>4871.8036040000006</v>
      </c>
      <c r="AA967" s="1">
        <f>(($D967*'fnd base rates'!I$107)
+($E967*'fnd base rates'!I$108)
+($F967*'fnd base rates'!I$109)
+($G967*'fnd base rates'!I$110)
+($H967*'fnd base rates'!I$111)
+($I967*'fnd base rates'!I$112)
+($J967*'fnd base rates'!I$113)
+($K967*'fnd base rates'!I$114)
+($M967*'fnd base rates'!I$116)
+($N967*'fnd base rates'!I$117)
+($O967*'fnd base rates'!I$118)
+($P967*VLOOKUP($S967+12,rate_basefnd,9)))
*$R967</f>
        <v>2978.1299999999997</v>
      </c>
      <c r="AB967" s="1">
        <f>(($D967*'fnd base rates'!J$107)
+($E967*'fnd base rates'!J$108)
+($F967*'fnd base rates'!J$109)
+($G967*'fnd base rates'!J$110)
+($H967*'fnd base rates'!J$111)
+($I967*'fnd base rates'!J$112)
+($J967*'fnd base rates'!J$113)
+($K967*'fnd base rates'!J$114)
+($M967*'fnd base rates'!J$116)
+($N967*'fnd base rates'!J$117)
+($O967*'fnd base rates'!J$118)
+($P967*VLOOKUP($S967+12,rate_basefnd,10)))
*$R967</f>
        <v>5252.17</v>
      </c>
      <c r="AC967" s="1">
        <f>(($D967*'fnd base rates'!K$107)
+($E967*'fnd base rates'!K$108)
+($F967*'fnd base rates'!K$109)
+($G967*'fnd base rates'!K$110)
+($H967*'fnd base rates'!K$111)
+($I967*'fnd base rates'!K$112)
+($J967*'fnd base rates'!K$113)
+($K967*'fnd base rates'!K$114)
+($M967*'fnd base rates'!K$116)
+($N967*'fnd base rates'!K$117)
+($O967*'fnd base rates'!K$118)
+($P967*VLOOKUP($S967+12,rate_basefnd,11)))
*$R967</f>
        <v>7252.7392799999998</v>
      </c>
      <c r="AD967" s="1">
        <f>(($D967*'fnd base rates'!L$107)
+($E967*'fnd base rates'!L$108)
+($F967*'fnd base rates'!L$109)
+($G967*'fnd base rates'!L$110)
+($H967*'fnd base rates'!L$111)
+($I967*'fnd base rates'!L$112)
+($J967*'fnd base rates'!L$113)
+($K967*'fnd base rates'!L$114)
+($M967*'fnd base rates'!L$116)
+($N967*'fnd base rates'!L$117)
+($O967*'fnd base rates'!L$118)
+($P967*VLOOKUP($S967+12,rate_basefnd,12)))</f>
        <v>10272.18008</v>
      </c>
      <c r="AE967" s="1">
        <f>(($D967*'fnd base rates'!M$107)
+($E967*'fnd base rates'!M$108)
+($F967*'fnd base rates'!M$109)
+($G967*'fnd base rates'!M$110)
+($H967*'fnd base rates'!M$111)
+($I967*'fnd base rates'!M$112)
+($J967*'fnd base rates'!M$113)
+($K967*'fnd base rates'!M$114)
+($M967*'fnd base rates'!M$116)
+($N967*'fnd base rates'!M$117)
+($O967*'fnd base rates'!M$118)
+($P967*VLOOKUP($S967+12,rate_basefnd,13)))</f>
        <v>0</v>
      </c>
      <c r="AF967" s="4">
        <f t="shared" si="1071"/>
        <v>86463.011459999994</v>
      </c>
      <c r="AH967" s="269">
        <f t="shared" si="1072"/>
        <v>3506262347</v>
      </c>
      <c r="AI967" s="4" t="str">
        <f t="shared" si="1073"/>
        <v>3506</v>
      </c>
      <c r="AJ967" s="2" t="str">
        <f t="shared" si="1074"/>
        <v>262</v>
      </c>
      <c r="AK967" s="2" t="str">
        <f t="shared" si="1075"/>
        <v>347</v>
      </c>
      <c r="AL967" s="4">
        <f t="shared" si="1076"/>
        <v>1</v>
      </c>
      <c r="AM967" s="4">
        <f t="shared" si="1067"/>
        <v>6</v>
      </c>
      <c r="AN967" s="4">
        <f t="shared" si="1077"/>
        <v>86463.011459999994</v>
      </c>
      <c r="AO967" s="4">
        <f t="shared" si="1078"/>
        <v>14411</v>
      </c>
      <c r="AP967" s="4">
        <f t="shared" si="1068"/>
        <v>0</v>
      </c>
      <c r="AQ967" s="4">
        <v>14411</v>
      </c>
      <c r="AW967" s="4">
        <v>14411</v>
      </c>
      <c r="AX967" s="5">
        <f t="shared" si="1079"/>
        <v>0</v>
      </c>
      <c r="AY967" s="4">
        <v>14411</v>
      </c>
      <c r="AZ967" s="5"/>
      <c r="BB967" s="5">
        <f t="shared" ref="BB967" si="1140">BC967-BA967</f>
        <v>0</v>
      </c>
    </row>
    <row r="968" spans="1:54" s="4" customFormat="1">
      <c r="A968" s="269">
        <v>3508</v>
      </c>
      <c r="B968" s="2">
        <v>3508281061</v>
      </c>
      <c r="C968" s="9" t="s">
        <v>1199</v>
      </c>
      <c r="D968" s="14">
        <f>'fnd enro'!D968</f>
        <v>0</v>
      </c>
      <c r="E968" s="14">
        <f>'fnd enro'!E968</f>
        <v>0</v>
      </c>
      <c r="F968" s="14">
        <f>'fnd enro'!F968</f>
        <v>0</v>
      </c>
      <c r="G968" s="14">
        <f>'fnd enro'!G968</f>
        <v>0</v>
      </c>
      <c r="H968" s="14">
        <f>'fnd enro'!H968</f>
        <v>0</v>
      </c>
      <c r="I968" s="14">
        <f>'fnd enro'!I968</f>
        <v>2</v>
      </c>
      <c r="J968" s="14">
        <f>'fnd enro'!J968</f>
        <v>0</v>
      </c>
      <c r="K968" s="15">
        <f>'fnd enro'!K968</f>
        <v>7.7200000000000005E-2</v>
      </c>
      <c r="L968" s="14">
        <f>'fnd enro'!L968</f>
        <v>0</v>
      </c>
      <c r="M968" s="14">
        <f>'fnd enro'!M968</f>
        <v>0</v>
      </c>
      <c r="N968" s="14">
        <f>'fnd enro'!N968</f>
        <v>0</v>
      </c>
      <c r="O968" s="14">
        <f>'fnd enro'!O968</f>
        <v>1</v>
      </c>
      <c r="P968" s="14">
        <f>'fnd enro'!P968</f>
        <v>2</v>
      </c>
      <c r="Q968" s="14">
        <f>'fnd enro'!R968</f>
        <v>2</v>
      </c>
      <c r="R968" s="15">
        <f t="shared" si="1070"/>
        <v>1</v>
      </c>
      <c r="S968" s="14">
        <f>VALUE('fnd enro'!Q968)</f>
        <v>11</v>
      </c>
      <c r="T968" s="2"/>
      <c r="U968" s="1">
        <f>(($D968*'fnd base rates'!C$107)
+($E968*'fnd base rates'!C$108)
+($F968*'fnd base rates'!C$109)
+($G968*'fnd base rates'!C$110)
+($H968*'fnd base rates'!C$111)
+($I968*'fnd base rates'!C$112)
+($J968*'fnd base rates'!C$113)
+($K968*'fnd base rates'!C$114)
+($M968*'fnd base rates'!C$116)
+($N968*'fnd base rates'!C$117)
+($O968*'fnd base rates'!C$118)
+($P968*VLOOKUP($S968+12,rate_basefnd,3)))
*$R968</f>
        <v>1339.7926920000002</v>
      </c>
      <c r="V968" s="1">
        <f>(($D968*'fnd base rates'!D$107)
+($E968*'fnd base rates'!D$108)
+($F968*'fnd base rates'!D$109)
+($G968*'fnd base rates'!D$110)
+($H968*'fnd base rates'!D$111)
+($I968*'fnd base rates'!D$112)
+($J968*'fnd base rates'!D$113)
+($K968*'fnd base rates'!D$114)
+($M968*'fnd base rates'!D$116)
+($N968*'fnd base rates'!D$117)
+($O968*'fnd base rates'!D$118)
+($P968*VLOOKUP($S968+12,rate_basefnd,4)))
*$R968</f>
        <v>2496.86</v>
      </c>
      <c r="W968" s="1">
        <f>(($D968*'fnd base rates'!E$107)
+($E968*'fnd base rates'!E$108)
+($F968*'fnd base rates'!E$109)
+($G968*'fnd base rates'!E$110)
+($H968*'fnd base rates'!E$111)
+($I968*'fnd base rates'!E$112)
+($J968*'fnd base rates'!E$113)
+($K968*'fnd base rates'!E$114)
+($M968*'fnd base rates'!E$116)
+($N968*'fnd base rates'!E$117)
+($O968*'fnd base rates'!E$118)
+($P968*VLOOKUP($S968+12,rate_basefnd,5)))
*$R968</f>
        <v>18779.680752</v>
      </c>
      <c r="X968" s="1">
        <f>(($D968*'fnd base rates'!F$107)
+($E968*'fnd base rates'!F$108)
+($F968*'fnd base rates'!F$109)
+($G968*'fnd base rates'!F$110)
+($H968*'fnd base rates'!F$111)
+($I968*'fnd base rates'!F$112)
+($J968*'fnd base rates'!F$113)
+($K968*'fnd base rates'!F$114)
+($M968*'fnd base rates'!F$116)
+($N968*'fnd base rates'!F$117)
+($O968*'fnd base rates'!F$118)
+($P968*VLOOKUP($S968+12,rate_basefnd,6)))
*$R968</f>
        <v>1948.112824</v>
      </c>
      <c r="Y968" s="1">
        <f>(($D968*'fnd base rates'!G$107)
+($E968*'fnd base rates'!G$108)
+($F968*'fnd base rates'!G$109)
+($G968*'fnd base rates'!G$110)
+($H968*'fnd base rates'!G$111)
+($I968*'fnd base rates'!G$112)
+($J968*'fnd base rates'!G$113)
+($K968*'fnd base rates'!G$114)
+($M968*'fnd base rates'!G$116)
+($N968*'fnd base rates'!G$117)
+($O968*'fnd base rates'!G$118)
+($P968*VLOOKUP($S968+12,rate_basefnd,7)))
*$R968</f>
        <v>752.82656399999996</v>
      </c>
      <c r="Z968" s="1">
        <f>(($D968*'fnd base rates'!H$107)
+($E968*'fnd base rates'!H$108)
+($F968*'fnd base rates'!H$109)
+($G968*'fnd base rates'!H$110)
+($H968*'fnd base rates'!H$111)
+($I968*'fnd base rates'!H$112)
+($J968*'fnd base rates'!H$113)
+($K968*'fnd base rates'!H$114)
+($M968*'fnd base rates'!H$116)
+($N968*'fnd base rates'!H$117)
+($O968*'fnd base rates'!H$118)
+($P968*VLOOKUP($S968+12,rate_basefnd,8)))</f>
        <v>1838.197868</v>
      </c>
      <c r="AA968" s="1">
        <f>(($D968*'fnd base rates'!I$107)
+($E968*'fnd base rates'!I$108)
+($F968*'fnd base rates'!I$109)
+($G968*'fnd base rates'!I$110)
+($H968*'fnd base rates'!I$111)
+($I968*'fnd base rates'!I$112)
+($J968*'fnd base rates'!I$113)
+($K968*'fnd base rates'!I$114)
+($M968*'fnd base rates'!I$116)
+($N968*'fnd base rates'!I$117)
+($O968*'fnd base rates'!I$118)
+($P968*VLOOKUP($S968+12,rate_basefnd,9)))
*$R968</f>
        <v>1239.81</v>
      </c>
      <c r="AB968" s="1">
        <f>(($D968*'fnd base rates'!J$107)
+($E968*'fnd base rates'!J$108)
+($F968*'fnd base rates'!J$109)
+($G968*'fnd base rates'!J$110)
+($H968*'fnd base rates'!J$111)
+($I968*'fnd base rates'!J$112)
+($J968*'fnd base rates'!J$113)
+($K968*'fnd base rates'!J$114)
+($M968*'fnd base rates'!J$116)
+($N968*'fnd base rates'!J$117)
+($O968*'fnd base rates'!J$118)
+($P968*VLOOKUP($S968+12,rate_basefnd,10)))
*$R968</f>
        <v>2799.95</v>
      </c>
      <c r="AC968" s="1">
        <f>(($D968*'fnd base rates'!K$107)
+($E968*'fnd base rates'!K$108)
+($F968*'fnd base rates'!K$109)
+($G968*'fnd base rates'!K$110)
+($H968*'fnd base rates'!K$111)
+($I968*'fnd base rates'!K$112)
+($J968*'fnd base rates'!K$113)
+($K968*'fnd base rates'!K$114)
+($M968*'fnd base rates'!K$116)
+($N968*'fnd base rates'!K$117)
+($O968*'fnd base rates'!K$118)
+($P968*VLOOKUP($S968+12,rate_basefnd,11)))
*$R968</f>
        <v>2598.9797600000002</v>
      </c>
      <c r="AD968" s="1">
        <f>(($D968*'fnd base rates'!L$107)
+($E968*'fnd base rates'!L$108)
+($F968*'fnd base rates'!L$109)
+($G968*'fnd base rates'!L$110)
+($H968*'fnd base rates'!L$111)
+($I968*'fnd base rates'!L$112)
+($J968*'fnd base rates'!L$113)
+($K968*'fnd base rates'!L$114)
+($M968*'fnd base rates'!L$116)
+($N968*'fnd base rates'!L$117)
+($O968*'fnd base rates'!L$118)
+($P968*VLOOKUP($S968+12,rate_basefnd,12)))</f>
        <v>4263.39336</v>
      </c>
      <c r="AE968" s="1">
        <f>(($D968*'fnd base rates'!M$107)
+($E968*'fnd base rates'!M$108)
+($F968*'fnd base rates'!M$109)
+($G968*'fnd base rates'!M$110)
+($H968*'fnd base rates'!M$111)
+($I968*'fnd base rates'!M$112)
+($J968*'fnd base rates'!M$113)
+($K968*'fnd base rates'!M$114)
+($M968*'fnd base rates'!M$116)
+($N968*'fnd base rates'!M$117)
+($O968*'fnd base rates'!M$118)
+($P968*VLOOKUP($S968+12,rate_basefnd,13)))</f>
        <v>0</v>
      </c>
      <c r="AF968" s="4">
        <f t="shared" si="1071"/>
        <v>38057.603820000004</v>
      </c>
      <c r="AH968" s="269">
        <f t="shared" si="1072"/>
        <v>3508281061</v>
      </c>
      <c r="AI968" s="4" t="str">
        <f t="shared" si="1073"/>
        <v>3508</v>
      </c>
      <c r="AJ968" s="2" t="str">
        <f t="shared" si="1074"/>
        <v>281</v>
      </c>
      <c r="AK968" s="2" t="str">
        <f t="shared" si="1075"/>
        <v>061</v>
      </c>
      <c r="AL968" s="4">
        <f t="shared" si="1076"/>
        <v>1</v>
      </c>
      <c r="AM968" s="4">
        <f t="shared" si="1067"/>
        <v>2</v>
      </c>
      <c r="AN968" s="4">
        <f t="shared" si="1077"/>
        <v>38057.603820000004</v>
      </c>
      <c r="AO968" s="4">
        <f t="shared" si="1078"/>
        <v>19029</v>
      </c>
      <c r="AP968" s="4">
        <f t="shared" si="1068"/>
        <v>0</v>
      </c>
      <c r="AQ968" s="4">
        <v>19029</v>
      </c>
      <c r="AW968" s="4">
        <v>19029</v>
      </c>
      <c r="AX968" s="5">
        <f t="shared" si="1079"/>
        <v>0</v>
      </c>
      <c r="AY968" s="4">
        <v>19029</v>
      </c>
      <c r="AZ968" s="5"/>
      <c r="BB968" s="5">
        <f t="shared" ref="BB968" si="1141">BC968-BA968</f>
        <v>0</v>
      </c>
    </row>
    <row r="969" spans="1:54" s="4" customFormat="1">
      <c r="A969" s="269">
        <v>3508</v>
      </c>
      <c r="B969" s="2">
        <v>3508281137</v>
      </c>
      <c r="C969" s="9" t="s">
        <v>1199</v>
      </c>
      <c r="D969" s="14">
        <f>'fnd enro'!D969</f>
        <v>0</v>
      </c>
      <c r="E969" s="14">
        <f>'fnd enro'!E969</f>
        <v>0</v>
      </c>
      <c r="F969" s="14">
        <f>'fnd enro'!F969</f>
        <v>0</v>
      </c>
      <c r="G969" s="14">
        <f>'fnd enro'!G969</f>
        <v>0</v>
      </c>
      <c r="H969" s="14">
        <f>'fnd enro'!H969</f>
        <v>0</v>
      </c>
      <c r="I969" s="14">
        <f>'fnd enro'!I969</f>
        <v>5</v>
      </c>
      <c r="J969" s="14">
        <f>'fnd enro'!J969</f>
        <v>0</v>
      </c>
      <c r="K969" s="15">
        <f>'fnd enro'!K969</f>
        <v>0.193</v>
      </c>
      <c r="L969" s="14">
        <f>'fnd enro'!L969</f>
        <v>0</v>
      </c>
      <c r="M969" s="14">
        <f>'fnd enro'!M969</f>
        <v>0</v>
      </c>
      <c r="N969" s="14">
        <f>'fnd enro'!N969</f>
        <v>0</v>
      </c>
      <c r="O969" s="14">
        <f>'fnd enro'!O969</f>
        <v>0</v>
      </c>
      <c r="P969" s="14">
        <f>'fnd enro'!P969</f>
        <v>5</v>
      </c>
      <c r="Q969" s="14">
        <f>'fnd enro'!R969</f>
        <v>5</v>
      </c>
      <c r="R969" s="15">
        <f t="shared" si="1070"/>
        <v>1</v>
      </c>
      <c r="S969" s="14">
        <f>VALUE('fnd enro'!Q969)</f>
        <v>12</v>
      </c>
      <c r="T969" s="2"/>
      <c r="U969" s="1">
        <f>(($D969*'fnd base rates'!C$107)
+($E969*'fnd base rates'!C$108)
+($F969*'fnd base rates'!C$109)
+($G969*'fnd base rates'!C$110)
+($H969*'fnd base rates'!C$111)
+($I969*'fnd base rates'!C$112)
+($J969*'fnd base rates'!C$113)
+($K969*'fnd base rates'!C$114)
+($M969*'fnd base rates'!C$116)
+($N969*'fnd base rates'!C$117)
+($O969*'fnd base rates'!C$118)
+($P969*VLOOKUP($S969+12,rate_basefnd,3)))
*$R969</f>
        <v>3121.9067300000002</v>
      </c>
      <c r="V969" s="1">
        <f>(($D969*'fnd base rates'!D$107)
+($E969*'fnd base rates'!D$108)
+($F969*'fnd base rates'!D$109)
+($G969*'fnd base rates'!D$110)
+($H969*'fnd base rates'!D$111)
+($I969*'fnd base rates'!D$112)
+($J969*'fnd base rates'!D$113)
+($K969*'fnd base rates'!D$114)
+($M969*'fnd base rates'!D$116)
+($N969*'fnd base rates'!D$117)
+($O969*'fnd base rates'!D$118)
+($P969*VLOOKUP($S969+12,rate_basefnd,4)))
*$R969</f>
        <v>5908.25</v>
      </c>
      <c r="W969" s="1">
        <f>(($D969*'fnd base rates'!E$107)
+($E969*'fnd base rates'!E$108)
+($F969*'fnd base rates'!E$109)
+($G969*'fnd base rates'!E$110)
+($H969*'fnd base rates'!E$111)
+($I969*'fnd base rates'!E$112)
+($J969*'fnd base rates'!E$113)
+($K969*'fnd base rates'!E$114)
+($M969*'fnd base rates'!E$116)
+($N969*'fnd base rates'!E$117)
+($O969*'fnd base rates'!E$118)
+($P969*VLOOKUP($S969+12,rate_basefnd,5)))
*$R969</f>
        <v>44893.351880000002</v>
      </c>
      <c r="X969" s="1">
        <f>(($D969*'fnd base rates'!F$107)
+($E969*'fnd base rates'!F$108)
+($F969*'fnd base rates'!F$109)
+($G969*'fnd base rates'!F$110)
+($H969*'fnd base rates'!F$111)
+($I969*'fnd base rates'!F$112)
+($J969*'fnd base rates'!F$113)
+($K969*'fnd base rates'!F$114)
+($M969*'fnd base rates'!F$116)
+($N969*'fnd base rates'!F$117)
+($O969*'fnd base rates'!F$118)
+($P969*VLOOKUP($S969+12,rate_basefnd,6)))
*$R969</f>
        <v>4434.4320600000001</v>
      </c>
      <c r="Y969" s="1">
        <f>(($D969*'fnd base rates'!G$107)
+($E969*'fnd base rates'!G$108)
+($F969*'fnd base rates'!G$109)
+($G969*'fnd base rates'!G$110)
+($H969*'fnd base rates'!G$111)
+($I969*'fnd base rates'!G$112)
+($J969*'fnd base rates'!G$113)
+($K969*'fnd base rates'!G$114)
+($M969*'fnd base rates'!G$116)
+($N969*'fnd base rates'!G$117)
+($O969*'fnd base rates'!G$118)
+($P969*VLOOKUP($S969+12,rate_basefnd,7)))
*$R969</f>
        <v>1805.8164099999999</v>
      </c>
      <c r="Z969" s="1">
        <f>(($D969*'fnd base rates'!H$107)
+($E969*'fnd base rates'!H$108)
+($F969*'fnd base rates'!H$109)
+($G969*'fnd base rates'!H$110)
+($H969*'fnd base rates'!H$111)
+($I969*'fnd base rates'!H$112)
+($J969*'fnd base rates'!H$113)
+($K969*'fnd base rates'!H$114)
+($M969*'fnd base rates'!H$116)
+($N969*'fnd base rates'!H$117)
+($O969*'fnd base rates'!H$118)
+($P969*VLOOKUP($S969+12,rate_basefnd,8)))</f>
        <v>4291.5946699999995</v>
      </c>
      <c r="AA969" s="1">
        <f>(($D969*'fnd base rates'!I$107)
+($E969*'fnd base rates'!I$108)
+($F969*'fnd base rates'!I$109)
+($G969*'fnd base rates'!I$110)
+($H969*'fnd base rates'!I$111)
+($I969*'fnd base rates'!I$112)
+($J969*'fnd base rates'!I$113)
+($K969*'fnd base rates'!I$114)
+($M969*'fnd base rates'!I$116)
+($N969*'fnd base rates'!I$117)
+($O969*'fnd base rates'!I$118)
+($P969*VLOOKUP($S969+12,rate_basefnd,9)))
*$R969</f>
        <v>2953.0499999999997</v>
      </c>
      <c r="AB969" s="1">
        <f>(($D969*'fnd base rates'!J$107)
+($E969*'fnd base rates'!J$108)
+($F969*'fnd base rates'!J$109)
+($G969*'fnd base rates'!J$110)
+($H969*'fnd base rates'!J$111)
+($I969*'fnd base rates'!J$112)
+($J969*'fnd base rates'!J$113)
+($K969*'fnd base rates'!J$114)
+($M969*'fnd base rates'!J$116)
+($N969*'fnd base rates'!J$117)
+($O969*'fnd base rates'!J$118)
+($P969*VLOOKUP($S969+12,rate_basefnd,10)))
*$R969</f>
        <v>7146.95</v>
      </c>
      <c r="AC969" s="1">
        <f>(($D969*'fnd base rates'!K$107)
+($E969*'fnd base rates'!K$108)
+($F969*'fnd base rates'!K$109)
+($G969*'fnd base rates'!K$110)
+($H969*'fnd base rates'!K$111)
+($I969*'fnd base rates'!K$112)
+($J969*'fnd base rates'!K$113)
+($K969*'fnd base rates'!K$114)
+($M969*'fnd base rates'!K$116)
+($N969*'fnd base rates'!K$117)
+($O969*'fnd base rates'!K$118)
+($P969*VLOOKUP($S969+12,rate_basefnd,11)))
*$R969</f>
        <v>5750.2993999999999</v>
      </c>
      <c r="AD969" s="1">
        <f>(($D969*'fnd base rates'!L$107)
+($E969*'fnd base rates'!L$108)
+($F969*'fnd base rates'!L$109)
+($G969*'fnd base rates'!L$110)
+($H969*'fnd base rates'!L$111)
+($I969*'fnd base rates'!L$112)
+($J969*'fnd base rates'!L$113)
+($K969*'fnd base rates'!L$114)
+($M969*'fnd base rates'!L$116)
+($N969*'fnd base rates'!L$117)
+($O969*'fnd base rates'!L$118)
+($P969*VLOOKUP($S969+12,rate_basefnd,12)))</f>
        <v>10134.5334</v>
      </c>
      <c r="AE969" s="1">
        <f>(($D969*'fnd base rates'!M$107)
+($E969*'fnd base rates'!M$108)
+($F969*'fnd base rates'!M$109)
+($G969*'fnd base rates'!M$110)
+($H969*'fnd base rates'!M$111)
+($I969*'fnd base rates'!M$112)
+($J969*'fnd base rates'!M$113)
+($K969*'fnd base rates'!M$114)
+($M969*'fnd base rates'!M$116)
+($N969*'fnd base rates'!M$117)
+($O969*'fnd base rates'!M$118)
+($P969*VLOOKUP($S969+12,rate_basefnd,13)))</f>
        <v>0</v>
      </c>
      <c r="AF969" s="4">
        <f t="shared" si="1071"/>
        <v>90440.184550000005</v>
      </c>
      <c r="AH969" s="269">
        <f t="shared" si="1072"/>
        <v>3508281137</v>
      </c>
      <c r="AI969" s="4" t="str">
        <f t="shared" si="1073"/>
        <v>3508</v>
      </c>
      <c r="AJ969" s="2" t="str">
        <f t="shared" si="1074"/>
        <v>281</v>
      </c>
      <c r="AK969" s="2" t="str">
        <f t="shared" si="1075"/>
        <v>137</v>
      </c>
      <c r="AL969" s="4">
        <f t="shared" si="1076"/>
        <v>1</v>
      </c>
      <c r="AM969" s="4">
        <f t="shared" si="1067"/>
        <v>5</v>
      </c>
      <c r="AN969" s="4">
        <f t="shared" si="1077"/>
        <v>90440.184550000005</v>
      </c>
      <c r="AO969" s="4">
        <f t="shared" si="1078"/>
        <v>18088</v>
      </c>
      <c r="AP969" s="4">
        <f t="shared" si="1068"/>
        <v>0</v>
      </c>
      <c r="AQ969" s="4">
        <v>18088</v>
      </c>
      <c r="AW969" s="4">
        <v>18088</v>
      </c>
      <c r="AX969" s="5">
        <f t="shared" si="1079"/>
        <v>0</v>
      </c>
      <c r="AY969" s="4">
        <v>18088</v>
      </c>
      <c r="AZ969" s="5"/>
      <c r="BB969" s="5">
        <f t="shared" ref="BB969" si="1142">BC969-BA969</f>
        <v>0</v>
      </c>
    </row>
    <row r="970" spans="1:54" s="4" customFormat="1">
      <c r="A970" s="269">
        <v>3508</v>
      </c>
      <c r="B970" s="2">
        <v>3508281281</v>
      </c>
      <c r="C970" s="9" t="s">
        <v>1199</v>
      </c>
      <c r="D970" s="14">
        <f>'fnd enro'!D970</f>
        <v>0</v>
      </c>
      <c r="E970" s="14">
        <f>'fnd enro'!E970</f>
        <v>0</v>
      </c>
      <c r="F970" s="14">
        <f>'fnd enro'!F970</f>
        <v>0</v>
      </c>
      <c r="G970" s="14">
        <f>'fnd enro'!G970</f>
        <v>0</v>
      </c>
      <c r="H970" s="14">
        <f>'fnd enro'!H970</f>
        <v>0</v>
      </c>
      <c r="I970" s="14">
        <f>'fnd enro'!I970</f>
        <v>167</v>
      </c>
      <c r="J970" s="14">
        <f>'fnd enro'!J970</f>
        <v>0</v>
      </c>
      <c r="K970" s="15">
        <f>'fnd enro'!K970</f>
        <v>6.4462000000000002</v>
      </c>
      <c r="L970" s="14">
        <f>'fnd enro'!L970</f>
        <v>0</v>
      </c>
      <c r="M970" s="14">
        <f>'fnd enro'!M970</f>
        <v>0</v>
      </c>
      <c r="N970" s="14">
        <f>'fnd enro'!N970</f>
        <v>0</v>
      </c>
      <c r="O970" s="14">
        <f>'fnd enro'!O970</f>
        <v>24</v>
      </c>
      <c r="P970" s="14">
        <f>'fnd enro'!P970</f>
        <v>159</v>
      </c>
      <c r="Q970" s="14">
        <f>'fnd enro'!R970</f>
        <v>167</v>
      </c>
      <c r="R970" s="15">
        <f t="shared" si="1070"/>
        <v>1</v>
      </c>
      <c r="S970" s="14">
        <f>VALUE('fnd enro'!Q970)</f>
        <v>12</v>
      </c>
      <c r="T970" s="2"/>
      <c r="U970" s="1">
        <f>(($D970*'fnd base rates'!C$107)
+($E970*'fnd base rates'!C$108)
+($F970*'fnd base rates'!C$109)
+($G970*'fnd base rates'!C$110)
+($H970*'fnd base rates'!C$111)
+($I970*'fnd base rates'!C$112)
+($J970*'fnd base rates'!C$113)
+($K970*'fnd base rates'!C$114)
+($M970*'fnd base rates'!C$116)
+($N970*'fnd base rates'!C$117)
+($O970*'fnd base rates'!C$118)
+($P970*VLOOKUP($S970+12,rate_basefnd,3)))
*$R970</f>
        <v>105959.44478199999</v>
      </c>
      <c r="V970" s="1">
        <f>(($D970*'fnd base rates'!D$107)
+($E970*'fnd base rates'!D$108)
+($F970*'fnd base rates'!D$109)
+($G970*'fnd base rates'!D$110)
+($H970*'fnd base rates'!D$111)
+($I970*'fnd base rates'!D$112)
+($J970*'fnd base rates'!D$113)
+($K970*'fnd base rates'!D$114)
+($M970*'fnd base rates'!D$116)
+($N970*'fnd base rates'!D$117)
+($O970*'fnd base rates'!D$118)
+($P970*VLOOKUP($S970+12,rate_basefnd,4)))
*$R970</f>
        <v>198187.15</v>
      </c>
      <c r="W970" s="1">
        <f>(($D970*'fnd base rates'!E$107)
+($E970*'fnd base rates'!E$108)
+($F970*'fnd base rates'!E$109)
+($G970*'fnd base rates'!E$110)
+($H970*'fnd base rates'!E$111)
+($I970*'fnd base rates'!E$112)
+($J970*'fnd base rates'!E$113)
+($K970*'fnd base rates'!E$114)
+($M970*'fnd base rates'!E$116)
+($N970*'fnd base rates'!E$117)
+($O970*'fnd base rates'!E$118)
+($P970*VLOOKUP($S970+12,rate_basefnd,5)))
*$R970</f>
        <v>1496194.8327919999</v>
      </c>
      <c r="X970" s="1">
        <f>(($D970*'fnd base rates'!F$107)
+($E970*'fnd base rates'!F$108)
+($F970*'fnd base rates'!F$109)
+($G970*'fnd base rates'!F$110)
+($H970*'fnd base rates'!F$111)
+($I970*'fnd base rates'!F$112)
+($J970*'fnd base rates'!F$113)
+($K970*'fnd base rates'!F$114)
+($M970*'fnd base rates'!F$116)
+($N970*'fnd base rates'!F$117)
+($O970*'fnd base rates'!F$118)
+($P970*VLOOKUP($S970+12,rate_basefnd,6)))
*$R970</f>
        <v>152294.19080400001</v>
      </c>
      <c r="Y970" s="1">
        <f>(($D970*'fnd base rates'!G$107)
+($E970*'fnd base rates'!G$108)
+($F970*'fnd base rates'!G$109)
+($G970*'fnd base rates'!G$110)
+($H970*'fnd base rates'!G$111)
+($I970*'fnd base rates'!G$112)
+($J970*'fnd base rates'!G$113)
+($K970*'fnd base rates'!G$114)
+($M970*'fnd base rates'!G$116)
+($N970*'fnd base rates'!G$117)
+($O970*'fnd base rates'!G$118)
+($P970*VLOOKUP($S970+12,rate_basefnd,7)))
*$R970</f>
        <v>59931.228094000006</v>
      </c>
      <c r="Z970" s="1">
        <f>(($D970*'fnd base rates'!H$107)
+($E970*'fnd base rates'!H$108)
+($F970*'fnd base rates'!H$109)
+($G970*'fnd base rates'!H$110)
+($H970*'fnd base rates'!H$111)
+($I970*'fnd base rates'!H$112)
+($J970*'fnd base rates'!H$113)
+($K970*'fnd base rates'!H$114)
+($M970*'fnd base rates'!H$116)
+($N970*'fnd base rates'!H$117)
+($O970*'fnd base rates'!H$118)
+($P970*VLOOKUP($S970+12,rate_basefnd,8)))</f>
        <v>146085.82197799999</v>
      </c>
      <c r="AA970" s="1">
        <f>(($D970*'fnd base rates'!I$107)
+($E970*'fnd base rates'!I$108)
+($F970*'fnd base rates'!I$109)
+($G970*'fnd base rates'!I$110)
+($H970*'fnd base rates'!I$111)
+($I970*'fnd base rates'!I$112)
+($J970*'fnd base rates'!I$113)
+($K970*'fnd base rates'!I$114)
+($M970*'fnd base rates'!I$116)
+($N970*'fnd base rates'!I$117)
+($O970*'fnd base rates'!I$118)
+($P970*VLOOKUP($S970+12,rate_basefnd,9)))
*$R970</f>
        <v>99107.549999999988</v>
      </c>
      <c r="AB970" s="1">
        <f>(($D970*'fnd base rates'!J$107)
+($E970*'fnd base rates'!J$108)
+($F970*'fnd base rates'!J$109)
+($G970*'fnd base rates'!J$110)
+($H970*'fnd base rates'!J$111)
+($I970*'fnd base rates'!J$112)
+($J970*'fnd base rates'!J$113)
+($K970*'fnd base rates'!J$114)
+($M970*'fnd base rates'!J$116)
+($N970*'fnd base rates'!J$117)
+($O970*'fnd base rates'!J$118)
+($P970*VLOOKUP($S970+12,rate_basefnd,10)))
*$R970</f>
        <v>232460.85</v>
      </c>
      <c r="AC970" s="1">
        <f>(($D970*'fnd base rates'!K$107)
+($E970*'fnd base rates'!K$108)
+($F970*'fnd base rates'!K$109)
+($G970*'fnd base rates'!K$110)
+($H970*'fnd base rates'!K$111)
+($I970*'fnd base rates'!K$112)
+($J970*'fnd base rates'!K$113)
+($K970*'fnd base rates'!K$114)
+($M970*'fnd base rates'!K$116)
+($N970*'fnd base rates'!K$117)
+($O970*'fnd base rates'!K$118)
+($P970*VLOOKUP($S970+12,rate_basefnd,11)))
*$R970</f>
        <v>199232.63996</v>
      </c>
      <c r="AD970" s="1">
        <f>(($D970*'fnd base rates'!L$107)
+($E970*'fnd base rates'!L$108)
+($F970*'fnd base rates'!L$109)
+($G970*'fnd base rates'!L$110)
+($H970*'fnd base rates'!L$111)
+($I970*'fnd base rates'!L$112)
+($J970*'fnd base rates'!L$113)
+($K970*'fnd base rates'!L$114)
+($M970*'fnd base rates'!L$116)
+($N970*'fnd base rates'!L$117)
+($O970*'fnd base rates'!L$118)
+($P970*VLOOKUP($S970+12,rate_basefnd,12)))</f>
        <v>339806.21556000004</v>
      </c>
      <c r="AE970" s="1">
        <f>(($D970*'fnd base rates'!M$107)
+($E970*'fnd base rates'!M$108)
+($F970*'fnd base rates'!M$109)
+($G970*'fnd base rates'!M$110)
+($H970*'fnd base rates'!M$111)
+($I970*'fnd base rates'!M$112)
+($J970*'fnd base rates'!M$113)
+($K970*'fnd base rates'!M$114)
+($M970*'fnd base rates'!M$116)
+($N970*'fnd base rates'!M$117)
+($O970*'fnd base rates'!M$118)
+($P970*VLOOKUP($S970+12,rate_basefnd,13)))</f>
        <v>0</v>
      </c>
      <c r="AF970" s="4">
        <f t="shared" si="1071"/>
        <v>3029259.9239699994</v>
      </c>
      <c r="AH970" s="269">
        <f t="shared" si="1072"/>
        <v>3508281281</v>
      </c>
      <c r="AI970" s="4" t="str">
        <f t="shared" si="1073"/>
        <v>3508</v>
      </c>
      <c r="AJ970" s="2" t="str">
        <f t="shared" si="1074"/>
        <v>281</v>
      </c>
      <c r="AK970" s="2" t="str">
        <f t="shared" si="1075"/>
        <v>281</v>
      </c>
      <c r="AL970" s="4">
        <f t="shared" si="1076"/>
        <v>1</v>
      </c>
      <c r="AM970" s="4">
        <f t="shared" ref="AM970:AM1033" si="1143">enro</f>
        <v>167</v>
      </c>
      <c r="AN970" s="4">
        <f t="shared" si="1077"/>
        <v>3029259.9239699994</v>
      </c>
      <c r="AO970" s="4">
        <f t="shared" si="1078"/>
        <v>18139</v>
      </c>
      <c r="AP970" s="4">
        <f t="shared" ref="AP970:AP1033" si="1144">AO970-AQ970</f>
        <v>0</v>
      </c>
      <c r="AQ970" s="4">
        <v>18139</v>
      </c>
      <c r="AW970" s="4">
        <v>18139</v>
      </c>
      <c r="AX970" s="5">
        <f t="shared" si="1079"/>
        <v>0</v>
      </c>
      <c r="AY970" s="4">
        <v>18139</v>
      </c>
      <c r="AZ970" s="5"/>
      <c r="BB970" s="5">
        <f t="shared" ref="BB970" si="1145">BC970-BA970</f>
        <v>0</v>
      </c>
    </row>
    <row r="971" spans="1:54" s="4" customFormat="1">
      <c r="A971" s="269">
        <v>3508</v>
      </c>
      <c r="B971" s="2">
        <v>3508281325</v>
      </c>
      <c r="C971" s="9" t="s">
        <v>1199</v>
      </c>
      <c r="D971" s="14">
        <f>'fnd enro'!D971</f>
        <v>0</v>
      </c>
      <c r="E971" s="14">
        <f>'fnd enro'!E971</f>
        <v>0</v>
      </c>
      <c r="F971" s="14">
        <f>'fnd enro'!F971</f>
        <v>0</v>
      </c>
      <c r="G971" s="14">
        <f>'fnd enro'!G971</f>
        <v>0</v>
      </c>
      <c r="H971" s="14">
        <f>'fnd enro'!H971</f>
        <v>0</v>
      </c>
      <c r="I971" s="14">
        <f>'fnd enro'!I971</f>
        <v>1</v>
      </c>
      <c r="J971" s="14">
        <f>'fnd enro'!J971</f>
        <v>0</v>
      </c>
      <c r="K971" s="15">
        <f>'fnd enro'!K971</f>
        <v>3.8600000000000002E-2</v>
      </c>
      <c r="L971" s="14">
        <f>'fnd enro'!L971</f>
        <v>0</v>
      </c>
      <c r="M971" s="14">
        <f>'fnd enro'!M971</f>
        <v>0</v>
      </c>
      <c r="N971" s="14">
        <f>'fnd enro'!N971</f>
        <v>0</v>
      </c>
      <c r="O971" s="14">
        <f>'fnd enro'!O971</f>
        <v>0</v>
      </c>
      <c r="P971" s="14">
        <f>'fnd enro'!P971</f>
        <v>1</v>
      </c>
      <c r="Q971" s="14">
        <f>'fnd enro'!R971</f>
        <v>1</v>
      </c>
      <c r="R971" s="15">
        <f t="shared" ref="R971:R1034" si="1146">VLOOKUP(B971,charterinfo_b,6)</f>
        <v>1</v>
      </c>
      <c r="S971" s="14">
        <f>VALUE('fnd enro'!Q971)</f>
        <v>9</v>
      </c>
      <c r="T971" s="2"/>
      <c r="U971" s="1">
        <f>(($D971*'fnd base rates'!C$107)
+($E971*'fnd base rates'!C$108)
+($F971*'fnd base rates'!C$109)
+($G971*'fnd base rates'!C$110)
+($H971*'fnd base rates'!C$111)
+($I971*'fnd base rates'!C$112)
+($J971*'fnd base rates'!C$113)
+($K971*'fnd base rates'!C$114)
+($M971*'fnd base rates'!C$116)
+($N971*'fnd base rates'!C$117)
+($O971*'fnd base rates'!C$118)
+($P971*VLOOKUP($S971+12,rate_basefnd,3)))
*$R971</f>
        <v>612.22134600000004</v>
      </c>
      <c r="V971" s="1">
        <f>(($D971*'fnd base rates'!D$107)
+($E971*'fnd base rates'!D$108)
+($F971*'fnd base rates'!D$109)
+($G971*'fnd base rates'!D$110)
+($H971*'fnd base rates'!D$111)
+($I971*'fnd base rates'!D$112)
+($J971*'fnd base rates'!D$113)
+($K971*'fnd base rates'!D$114)
+($M971*'fnd base rates'!D$116)
+($N971*'fnd base rates'!D$117)
+($O971*'fnd base rates'!D$118)
+($P971*VLOOKUP($S971+12,rate_basefnd,4)))
*$R971</f>
        <v>1124.02</v>
      </c>
      <c r="W971" s="1">
        <f>(($D971*'fnd base rates'!E$107)
+($E971*'fnd base rates'!E$108)
+($F971*'fnd base rates'!E$109)
+($G971*'fnd base rates'!E$110)
+($H971*'fnd base rates'!E$111)
+($I971*'fnd base rates'!E$112)
+($J971*'fnd base rates'!E$113)
+($K971*'fnd base rates'!E$114)
+($M971*'fnd base rates'!E$116)
+($N971*'fnd base rates'!E$117)
+($O971*'fnd base rates'!E$118)
+($P971*VLOOKUP($S971+12,rate_basefnd,5)))
*$R971</f>
        <v>8416.1103760000005</v>
      </c>
      <c r="X971" s="1">
        <f>(($D971*'fnd base rates'!F$107)
+($E971*'fnd base rates'!F$108)
+($F971*'fnd base rates'!F$109)
+($G971*'fnd base rates'!F$110)
+($H971*'fnd base rates'!F$111)
+($I971*'fnd base rates'!F$112)
+($J971*'fnd base rates'!F$113)
+($K971*'fnd base rates'!F$114)
+($M971*'fnd base rates'!F$116)
+($N971*'fnd base rates'!F$117)
+($O971*'fnd base rates'!F$118)
+($P971*VLOOKUP($S971+12,rate_basefnd,6)))
*$R971</f>
        <v>886.88641200000006</v>
      </c>
      <c r="Y971" s="1">
        <f>(($D971*'fnd base rates'!G$107)
+($E971*'fnd base rates'!G$108)
+($F971*'fnd base rates'!G$109)
+($G971*'fnd base rates'!G$110)
+($H971*'fnd base rates'!G$111)
+($I971*'fnd base rates'!G$112)
+($J971*'fnd base rates'!G$113)
+($K971*'fnd base rates'!G$114)
+($M971*'fnd base rates'!G$116)
+($N971*'fnd base rates'!G$117)
+($O971*'fnd base rates'!G$118)
+($P971*VLOOKUP($S971+12,rate_basefnd,7)))
*$R971</f>
        <v>333.87328200000002</v>
      </c>
      <c r="Z971" s="1">
        <f>(($D971*'fnd base rates'!H$107)
+($E971*'fnd base rates'!H$108)
+($F971*'fnd base rates'!H$109)
+($G971*'fnd base rates'!H$110)
+($H971*'fnd base rates'!H$111)
+($I971*'fnd base rates'!H$112)
+($J971*'fnd base rates'!H$113)
+($K971*'fnd base rates'!H$114)
+($M971*'fnd base rates'!H$116)
+($N971*'fnd base rates'!H$117)
+($O971*'fnd base rates'!H$118)
+($P971*VLOOKUP($S971+12,rate_basefnd,8)))</f>
        <v>854.13893399999995</v>
      </c>
      <c r="AA971" s="1">
        <f>(($D971*'fnd base rates'!I$107)
+($E971*'fnd base rates'!I$108)
+($F971*'fnd base rates'!I$109)
+($G971*'fnd base rates'!I$110)
+($H971*'fnd base rates'!I$111)
+($I971*'fnd base rates'!I$112)
+($J971*'fnd base rates'!I$113)
+($K971*'fnd base rates'!I$114)
+($M971*'fnd base rates'!I$116)
+($N971*'fnd base rates'!I$117)
+($O971*'fnd base rates'!I$118)
+($P971*VLOOKUP($S971+12,rate_basefnd,9)))
*$R971</f>
        <v>567.81999999999994</v>
      </c>
      <c r="AB971" s="1">
        <f>(($D971*'fnd base rates'!J$107)
+($E971*'fnd base rates'!J$108)
+($F971*'fnd base rates'!J$109)
+($G971*'fnd base rates'!J$110)
+($H971*'fnd base rates'!J$111)
+($I971*'fnd base rates'!J$112)
+($J971*'fnd base rates'!J$113)
+($K971*'fnd base rates'!J$114)
+($M971*'fnd base rates'!J$116)
+($N971*'fnd base rates'!J$117)
+($O971*'fnd base rates'!J$118)
+($P971*VLOOKUP($S971+12,rate_basefnd,10)))
*$R971</f>
        <v>1311.02</v>
      </c>
      <c r="AC971" s="1">
        <f>(($D971*'fnd base rates'!K$107)
+($E971*'fnd base rates'!K$108)
+($F971*'fnd base rates'!K$109)
+($G971*'fnd base rates'!K$110)
+($H971*'fnd base rates'!K$111)
+($I971*'fnd base rates'!K$112)
+($J971*'fnd base rates'!K$113)
+($K971*'fnd base rates'!K$114)
+($M971*'fnd base rates'!K$116)
+($N971*'fnd base rates'!K$117)
+($O971*'fnd base rates'!K$118)
+($P971*VLOOKUP($S971+12,rate_basefnd,11)))
*$R971</f>
        <v>1150.05988</v>
      </c>
      <c r="AD971" s="1">
        <f>(($D971*'fnd base rates'!L$107)
+($E971*'fnd base rates'!L$108)
+($F971*'fnd base rates'!L$109)
+($G971*'fnd base rates'!L$110)
+($H971*'fnd base rates'!L$111)
+($I971*'fnd base rates'!L$112)
+($J971*'fnd base rates'!L$113)
+($K971*'fnd base rates'!L$114)
+($M971*'fnd base rates'!L$116)
+($N971*'fnd base rates'!L$117)
+($O971*'fnd base rates'!L$118)
+($P971*VLOOKUP($S971+12,rate_basefnd,12)))</f>
        <v>1935.9066800000001</v>
      </c>
      <c r="AE971" s="1">
        <f>(($D971*'fnd base rates'!M$107)
+($E971*'fnd base rates'!M$108)
+($F971*'fnd base rates'!M$109)
+($G971*'fnd base rates'!M$110)
+($H971*'fnd base rates'!M$111)
+($I971*'fnd base rates'!M$112)
+($J971*'fnd base rates'!M$113)
+($K971*'fnd base rates'!M$114)
+($M971*'fnd base rates'!M$116)
+($N971*'fnd base rates'!M$117)
+($O971*'fnd base rates'!M$118)
+($P971*VLOOKUP($S971+12,rate_basefnd,13)))</f>
        <v>0</v>
      </c>
      <c r="AF971" s="4">
        <f t="shared" ref="AF971:AF1034" si="1147">SUM(U971:AE971)</f>
        <v>17192.056910000003</v>
      </c>
      <c r="AH971" s="269">
        <f t="shared" ref="AH971:AH1034" si="1148">B971</f>
        <v>3508281325</v>
      </c>
      <c r="AI971" s="4" t="str">
        <f t="shared" ref="AI971:AI1034" si="1149">IF($B971&lt;499999999,MID($B971,1,3),MID($B971,1,4))</f>
        <v>3508</v>
      </c>
      <c r="AJ971" s="2" t="str">
        <f t="shared" ref="AJ971:AJ1034" si="1150">IF($B971&lt;499999999,MID($B971,4,3),MID($B971,5,3))</f>
        <v>281</v>
      </c>
      <c r="AK971" s="2" t="str">
        <f t="shared" ref="AK971:AK1034" si="1151">IF($B971&lt;499999999,MID($B971,7,3),MID($B971,8,3))</f>
        <v>325</v>
      </c>
      <c r="AL971" s="4">
        <f t="shared" ref="AL971:AL1034" si="1152">IF(VLOOKUP(VALUE(IF(AH971&lt;499999999,MID(AH971,4,3),MID(AH971,5,3))),distinfo,4)=R971,1,0)</f>
        <v>1</v>
      </c>
      <c r="AM971" s="4">
        <f t="shared" si="1143"/>
        <v>1</v>
      </c>
      <c r="AN971" s="4">
        <f t="shared" ref="AN971:AN1034" si="1153">AF971</f>
        <v>17192.056910000003</v>
      </c>
      <c r="AO971" s="4">
        <f t="shared" ref="AO971:AO1034" si="1154">IF(OR(AF971=0,AM971=0),0,ROUND(AN971/AM971,0))</f>
        <v>17192</v>
      </c>
      <c r="AP971" s="4">
        <f t="shared" si="1144"/>
        <v>0</v>
      </c>
      <c r="AQ971" s="4">
        <v>17192</v>
      </c>
      <c r="AW971" s="4">
        <v>17192</v>
      </c>
      <c r="AX971" s="5">
        <f t="shared" ref="AX971:AX1034" si="1155">AY971-AW971</f>
        <v>0</v>
      </c>
      <c r="AY971" s="4">
        <v>17192</v>
      </c>
      <c r="AZ971" s="5"/>
      <c r="BB971" s="5">
        <f t="shared" ref="BB971" si="1156">BC971-BA971</f>
        <v>0</v>
      </c>
    </row>
    <row r="972" spans="1:54" s="4" customFormat="1">
      <c r="A972" s="269">
        <v>3509</v>
      </c>
      <c r="B972" s="2">
        <v>3509095072</v>
      </c>
      <c r="C972" s="9" t="s">
        <v>1077</v>
      </c>
      <c r="D972" s="14">
        <f>'fnd enro'!D972</f>
        <v>0</v>
      </c>
      <c r="E972" s="14">
        <f>'fnd enro'!E972</f>
        <v>0</v>
      </c>
      <c r="F972" s="14">
        <f>'fnd enro'!F972</f>
        <v>0</v>
      </c>
      <c r="G972" s="14">
        <f>'fnd enro'!G972</f>
        <v>0</v>
      </c>
      <c r="H972" s="14">
        <f>'fnd enro'!H972</f>
        <v>0</v>
      </c>
      <c r="I972" s="14">
        <f>'fnd enro'!I972</f>
        <v>1</v>
      </c>
      <c r="J972" s="14">
        <f>'fnd enro'!J972</f>
        <v>0</v>
      </c>
      <c r="K972" s="15">
        <f>'fnd enro'!K972</f>
        <v>3.8600000000000002E-2</v>
      </c>
      <c r="L972" s="14">
        <f>'fnd enro'!L972</f>
        <v>0</v>
      </c>
      <c r="M972" s="14">
        <f>'fnd enro'!M972</f>
        <v>0</v>
      </c>
      <c r="N972" s="14">
        <f>'fnd enro'!N972</f>
        <v>0</v>
      </c>
      <c r="O972" s="14">
        <f>'fnd enro'!O972</f>
        <v>0</v>
      </c>
      <c r="P972" s="14">
        <f>'fnd enro'!P972</f>
        <v>1</v>
      </c>
      <c r="Q972" s="14">
        <f>'fnd enro'!R972</f>
        <v>1</v>
      </c>
      <c r="R972" s="15">
        <f t="shared" si="1146"/>
        <v>1</v>
      </c>
      <c r="S972" s="14">
        <f>VALUE('fnd enro'!Q972)</f>
        <v>6</v>
      </c>
      <c r="T972" s="2"/>
      <c r="U972" s="1">
        <f>(($D972*'fnd base rates'!C$107)
+($E972*'fnd base rates'!C$108)
+($F972*'fnd base rates'!C$109)
+($G972*'fnd base rates'!C$110)
+($H972*'fnd base rates'!C$111)
+($I972*'fnd base rates'!C$112)
+($J972*'fnd base rates'!C$113)
+($K972*'fnd base rates'!C$114)
+($M972*'fnd base rates'!C$116)
+($N972*'fnd base rates'!C$117)
+($O972*'fnd base rates'!C$118)
+($P972*VLOOKUP($S972+12,rate_basefnd,3)))
*$R972</f>
        <v>601.55134600000008</v>
      </c>
      <c r="V972" s="1">
        <f>(($D972*'fnd base rates'!D$107)
+($E972*'fnd base rates'!D$108)
+($F972*'fnd base rates'!D$109)
+($G972*'fnd base rates'!D$110)
+($H972*'fnd base rates'!D$111)
+($I972*'fnd base rates'!D$112)
+($J972*'fnd base rates'!D$113)
+($K972*'fnd base rates'!D$114)
+($M972*'fnd base rates'!D$116)
+($N972*'fnd base rates'!D$117)
+($O972*'fnd base rates'!D$118)
+($P972*VLOOKUP($S972+12,rate_basefnd,4)))
*$R972</f>
        <v>1073.45</v>
      </c>
      <c r="W972" s="1">
        <f>(($D972*'fnd base rates'!E$107)
+($E972*'fnd base rates'!E$108)
+($F972*'fnd base rates'!E$109)
+($G972*'fnd base rates'!E$110)
+($H972*'fnd base rates'!E$111)
+($I972*'fnd base rates'!E$112)
+($J972*'fnd base rates'!E$113)
+($K972*'fnd base rates'!E$114)
+($M972*'fnd base rates'!E$116)
+($N972*'fnd base rates'!E$117)
+($O972*'fnd base rates'!E$118)
+($P972*VLOOKUP($S972+12,rate_basefnd,5)))
*$R972</f>
        <v>7922.500376</v>
      </c>
      <c r="X972" s="1">
        <f>(($D972*'fnd base rates'!F$107)
+($E972*'fnd base rates'!F$108)
+($F972*'fnd base rates'!F$109)
+($G972*'fnd base rates'!F$110)
+($H972*'fnd base rates'!F$111)
+($I972*'fnd base rates'!F$112)
+($J972*'fnd base rates'!F$113)
+($K972*'fnd base rates'!F$114)
+($M972*'fnd base rates'!F$116)
+($N972*'fnd base rates'!F$117)
+($O972*'fnd base rates'!F$118)
+($P972*VLOOKUP($S972+12,rate_basefnd,6)))
*$R972</f>
        <v>886.88641200000006</v>
      </c>
      <c r="Y972" s="1">
        <f>(($D972*'fnd base rates'!G$107)
+($E972*'fnd base rates'!G$108)
+($F972*'fnd base rates'!G$109)
+($G972*'fnd base rates'!G$110)
+($H972*'fnd base rates'!G$111)
+($I972*'fnd base rates'!G$112)
+($J972*'fnd base rates'!G$113)
+($K972*'fnd base rates'!G$114)
+($M972*'fnd base rates'!G$116)
+($N972*'fnd base rates'!G$117)
+($O972*'fnd base rates'!G$118)
+($P972*VLOOKUP($S972+12,rate_basefnd,7)))
*$R972</f>
        <v>309.92328199999997</v>
      </c>
      <c r="Z972" s="1">
        <f>(($D972*'fnd base rates'!H$107)
+($E972*'fnd base rates'!H$108)
+($F972*'fnd base rates'!H$109)
+($G972*'fnd base rates'!H$110)
+($H972*'fnd base rates'!H$111)
+($I972*'fnd base rates'!H$112)
+($J972*'fnd base rates'!H$113)
+($K972*'fnd base rates'!H$114)
+($M972*'fnd base rates'!H$116)
+($N972*'fnd base rates'!H$117)
+($O972*'fnd base rates'!H$118)
+($P972*VLOOKUP($S972+12,rate_basefnd,8)))</f>
        <v>850.46893399999999</v>
      </c>
      <c r="AA972" s="1">
        <f>(($D972*'fnd base rates'!I$107)
+($E972*'fnd base rates'!I$108)
+($F972*'fnd base rates'!I$109)
+($G972*'fnd base rates'!I$110)
+($H972*'fnd base rates'!I$111)
+($I972*'fnd base rates'!I$112)
+($J972*'fnd base rates'!I$113)
+($K972*'fnd base rates'!I$114)
+($M972*'fnd base rates'!I$116)
+($N972*'fnd base rates'!I$117)
+($O972*'fnd base rates'!I$118)
+($P972*VLOOKUP($S972+12,rate_basefnd,9)))
*$R972</f>
        <v>547.83000000000004</v>
      </c>
      <c r="AB972" s="1">
        <f>(($D972*'fnd base rates'!J$107)
+($E972*'fnd base rates'!J$108)
+($F972*'fnd base rates'!J$109)
+($G972*'fnd base rates'!J$110)
+($H972*'fnd base rates'!J$111)
+($I972*'fnd base rates'!J$112)
+($J972*'fnd base rates'!J$113)
+($K972*'fnd base rates'!J$114)
+($M972*'fnd base rates'!J$116)
+($N972*'fnd base rates'!J$117)
+($O972*'fnd base rates'!J$118)
+($P972*VLOOKUP($S972+12,rate_basefnd,10)))
*$R972</f>
        <v>1207.1500000000001</v>
      </c>
      <c r="AC972" s="1">
        <f>(($D972*'fnd base rates'!K$107)
+($E972*'fnd base rates'!K$108)
+($F972*'fnd base rates'!K$109)
+($G972*'fnd base rates'!K$110)
+($H972*'fnd base rates'!K$111)
+($I972*'fnd base rates'!K$112)
+($J972*'fnd base rates'!K$113)
+($K972*'fnd base rates'!K$114)
+($M972*'fnd base rates'!K$116)
+($N972*'fnd base rates'!K$117)
+($O972*'fnd base rates'!K$118)
+($P972*VLOOKUP($S972+12,rate_basefnd,11)))
*$R972</f>
        <v>1150.05988</v>
      </c>
      <c r="AD972" s="1">
        <f>(($D972*'fnd base rates'!L$107)
+($E972*'fnd base rates'!L$108)
+($F972*'fnd base rates'!L$109)
+($G972*'fnd base rates'!L$110)
+($H972*'fnd base rates'!L$111)
+($I972*'fnd base rates'!L$112)
+($J972*'fnd base rates'!L$113)
+($K972*'fnd base rates'!L$114)
+($M972*'fnd base rates'!L$116)
+($N972*'fnd base rates'!L$117)
+($O972*'fnd base rates'!L$118)
+($P972*VLOOKUP($S972+12,rate_basefnd,12)))</f>
        <v>1856.0666800000001</v>
      </c>
      <c r="AE972" s="1">
        <f>(($D972*'fnd base rates'!M$107)
+($E972*'fnd base rates'!M$108)
+($F972*'fnd base rates'!M$109)
+($G972*'fnd base rates'!M$110)
+($H972*'fnd base rates'!M$111)
+($I972*'fnd base rates'!M$112)
+($J972*'fnd base rates'!M$113)
+($K972*'fnd base rates'!M$114)
+($M972*'fnd base rates'!M$116)
+($N972*'fnd base rates'!M$117)
+($O972*'fnd base rates'!M$118)
+($P972*VLOOKUP($S972+12,rate_basefnd,13)))</f>
        <v>0</v>
      </c>
      <c r="AF972" s="4">
        <f t="shared" si="1147"/>
        <v>16405.886910000001</v>
      </c>
      <c r="AH972" s="269">
        <f t="shared" si="1148"/>
        <v>3509095072</v>
      </c>
      <c r="AI972" s="4" t="str">
        <f t="shared" si="1149"/>
        <v>3509</v>
      </c>
      <c r="AJ972" s="2" t="str">
        <f t="shared" si="1150"/>
        <v>095</v>
      </c>
      <c r="AK972" s="2" t="str">
        <f t="shared" si="1151"/>
        <v>072</v>
      </c>
      <c r="AL972" s="4">
        <f t="shared" si="1152"/>
        <v>1</v>
      </c>
      <c r="AM972" s="4">
        <f t="shared" si="1143"/>
        <v>1</v>
      </c>
      <c r="AN972" s="4">
        <f t="shared" si="1153"/>
        <v>16405.886910000001</v>
      </c>
      <c r="AO972" s="4">
        <f t="shared" si="1154"/>
        <v>16406</v>
      </c>
      <c r="AP972" s="4">
        <f t="shared" si="1144"/>
        <v>0</v>
      </c>
      <c r="AQ972" s="4">
        <v>16406</v>
      </c>
      <c r="AW972" s="4">
        <v>16406</v>
      </c>
      <c r="AX972" s="5">
        <f t="shared" si="1155"/>
        <v>0</v>
      </c>
      <c r="AY972" s="4">
        <v>16406</v>
      </c>
      <c r="AZ972" s="5"/>
      <c r="BB972" s="5">
        <f t="shared" ref="BB972" si="1157">BC972-BA972</f>
        <v>0</v>
      </c>
    </row>
    <row r="973" spans="1:54" s="4" customFormat="1">
      <c r="A973" s="269">
        <v>3509</v>
      </c>
      <c r="B973" s="2">
        <v>3509095095</v>
      </c>
      <c r="C973" s="9" t="s">
        <v>1077</v>
      </c>
      <c r="D973" s="14">
        <f>'fnd enro'!D973</f>
        <v>0</v>
      </c>
      <c r="E973" s="14">
        <f>'fnd enro'!E973</f>
        <v>0</v>
      </c>
      <c r="F973" s="14">
        <f>'fnd enro'!F973</f>
        <v>0</v>
      </c>
      <c r="G973" s="14">
        <f>'fnd enro'!G973</f>
        <v>0</v>
      </c>
      <c r="H973" s="14">
        <f>'fnd enro'!H973</f>
        <v>303</v>
      </c>
      <c r="I973" s="14">
        <f>'fnd enro'!I973</f>
        <v>250</v>
      </c>
      <c r="J973" s="14">
        <f>'fnd enro'!J973</f>
        <v>0</v>
      </c>
      <c r="K973" s="15">
        <f>'fnd enro'!K973</f>
        <v>21.345800000000001</v>
      </c>
      <c r="L973" s="14">
        <f>'fnd enro'!L973</f>
        <v>0</v>
      </c>
      <c r="M973" s="14">
        <f>'fnd enro'!M973</f>
        <v>0</v>
      </c>
      <c r="N973" s="14">
        <f>'fnd enro'!N973</f>
        <v>63</v>
      </c>
      <c r="O973" s="14">
        <f>'fnd enro'!O973</f>
        <v>49</v>
      </c>
      <c r="P973" s="14">
        <f>'fnd enro'!P973</f>
        <v>454</v>
      </c>
      <c r="Q973" s="14">
        <f>'fnd enro'!R973</f>
        <v>553</v>
      </c>
      <c r="R973" s="15">
        <f t="shared" si="1146"/>
        <v>1</v>
      </c>
      <c r="S973" s="14">
        <f>VALUE('fnd enro'!Q973)</f>
        <v>12</v>
      </c>
      <c r="T973" s="2"/>
      <c r="U973" s="1">
        <f>(($D973*'fnd base rates'!C$107)
+($E973*'fnd base rates'!C$108)
+($F973*'fnd base rates'!C$109)
+($G973*'fnd base rates'!C$110)
+($H973*'fnd base rates'!C$111)
+($I973*'fnd base rates'!C$112)
+($J973*'fnd base rates'!C$113)
+($K973*'fnd base rates'!C$114)
+($M973*'fnd base rates'!C$116)
+($N973*'fnd base rates'!C$117)
+($O973*'fnd base rates'!C$118)
+($P973*VLOOKUP($S973+12,rate_basefnd,3)))
*$R973</f>
        <v>348187.18433800002</v>
      </c>
      <c r="V973" s="1">
        <f>(($D973*'fnd base rates'!D$107)
+($E973*'fnd base rates'!D$108)
+($F973*'fnd base rates'!D$109)
+($G973*'fnd base rates'!D$110)
+($H973*'fnd base rates'!D$111)
+($I973*'fnd base rates'!D$112)
+($J973*'fnd base rates'!D$113)
+($K973*'fnd base rates'!D$114)
+($M973*'fnd base rates'!D$116)
+($N973*'fnd base rates'!D$117)
+($O973*'fnd base rates'!D$118)
+($P973*VLOOKUP($S973+12,rate_basefnd,4)))
*$R973</f>
        <v>632524.97</v>
      </c>
      <c r="W973" s="1">
        <f>(($D973*'fnd base rates'!E$107)
+($E973*'fnd base rates'!E$108)
+($F973*'fnd base rates'!E$109)
+($G973*'fnd base rates'!E$110)
+($H973*'fnd base rates'!E$111)
+($I973*'fnd base rates'!E$112)
+($J973*'fnd base rates'!E$113)
+($K973*'fnd base rates'!E$114)
+($M973*'fnd base rates'!E$116)
+($N973*'fnd base rates'!E$117)
+($O973*'fnd base rates'!E$118)
+($P973*VLOOKUP($S973+12,rate_basefnd,5)))
*$R973</f>
        <v>4264640.3279280001</v>
      </c>
      <c r="X973" s="1">
        <f>(($D973*'fnd base rates'!F$107)
+($E973*'fnd base rates'!F$108)
+($F973*'fnd base rates'!F$109)
+($G973*'fnd base rates'!F$110)
+($H973*'fnd base rates'!F$111)
+($I973*'fnd base rates'!F$112)
+($J973*'fnd base rates'!F$113)
+($K973*'fnd base rates'!F$114)
+($M973*'fnd base rates'!F$116)
+($N973*'fnd base rates'!F$117)
+($O973*'fnd base rates'!F$118)
+($P973*VLOOKUP($S973+12,rate_basefnd,6)))
*$R973</f>
        <v>543633.60583600006</v>
      </c>
      <c r="Y973" s="1">
        <f>(($D973*'fnd base rates'!G$107)
+($E973*'fnd base rates'!G$108)
+($F973*'fnd base rates'!G$109)
+($G973*'fnd base rates'!G$110)
+($H973*'fnd base rates'!G$111)
+($I973*'fnd base rates'!G$112)
+($J973*'fnd base rates'!G$113)
+($K973*'fnd base rates'!G$114)
+($M973*'fnd base rates'!G$116)
+($N973*'fnd base rates'!G$117)
+($O973*'fnd base rates'!G$118)
+($P973*VLOOKUP($S973+12,rate_basefnd,7)))
*$R973</f>
        <v>187380.42494599998</v>
      </c>
      <c r="Z973" s="1">
        <f>(($D973*'fnd base rates'!H$107)
+($E973*'fnd base rates'!H$108)
+($F973*'fnd base rates'!H$109)
+($G973*'fnd base rates'!H$110)
+($H973*'fnd base rates'!H$111)
+($I973*'fnd base rates'!H$112)
+($J973*'fnd base rates'!H$113)
+($K973*'fnd base rates'!H$114)
+($M973*'fnd base rates'!H$116)
+($N973*'fnd base rates'!H$117)
+($O973*'fnd base rates'!H$118)
+($P973*VLOOKUP($S973+12,rate_basefnd,8)))</f>
        <v>393859.520502</v>
      </c>
      <c r="AA973" s="1">
        <f>(($D973*'fnd base rates'!I$107)
+($E973*'fnd base rates'!I$108)
+($F973*'fnd base rates'!I$109)
+($G973*'fnd base rates'!I$110)
+($H973*'fnd base rates'!I$111)
+($I973*'fnd base rates'!I$112)
+($J973*'fnd base rates'!I$113)
+($K973*'fnd base rates'!I$114)
+($M973*'fnd base rates'!I$116)
+($N973*'fnd base rates'!I$117)
+($O973*'fnd base rates'!I$118)
+($P973*VLOOKUP($S973+12,rate_basefnd,9)))
*$R973</f>
        <v>299846.08</v>
      </c>
      <c r="AB973" s="1">
        <f>(($D973*'fnd base rates'!J$107)
+($E973*'fnd base rates'!J$108)
+($F973*'fnd base rates'!J$109)
+($G973*'fnd base rates'!J$110)
+($H973*'fnd base rates'!J$111)
+($I973*'fnd base rates'!J$112)
+($J973*'fnd base rates'!J$113)
+($K973*'fnd base rates'!J$114)
+($M973*'fnd base rates'!J$116)
+($N973*'fnd base rates'!J$117)
+($O973*'fnd base rates'!J$118)
+($P973*VLOOKUP($S973+12,rate_basefnd,10)))
*$R973</f>
        <v>610189.55000000005</v>
      </c>
      <c r="AC973" s="1">
        <f>(($D973*'fnd base rates'!K$107)
+($E973*'fnd base rates'!K$108)
+($F973*'fnd base rates'!K$109)
+($G973*'fnd base rates'!K$110)
+($H973*'fnd base rates'!K$111)
+($I973*'fnd base rates'!K$112)
+($J973*'fnd base rates'!K$113)
+($K973*'fnd base rates'!K$114)
+($M973*'fnd base rates'!K$116)
+($N973*'fnd base rates'!K$117)
+($O973*'fnd base rates'!K$118)
+($P973*VLOOKUP($S973+12,rate_basefnd,11)))
*$R973</f>
        <v>680531.19364000007</v>
      </c>
      <c r="AD973" s="1">
        <f>(($D973*'fnd base rates'!L$107)
+($E973*'fnd base rates'!L$108)
+($F973*'fnd base rates'!L$109)
+($G973*'fnd base rates'!L$110)
+($H973*'fnd base rates'!L$111)
+($I973*'fnd base rates'!L$112)
+($J973*'fnd base rates'!L$113)
+($K973*'fnd base rates'!L$114)
+($M973*'fnd base rates'!L$116)
+($N973*'fnd base rates'!L$117)
+($O973*'fnd base rates'!L$118)
+($P973*VLOOKUP($S973+12,rate_basefnd,12)))</f>
        <v>1131114.4340400002</v>
      </c>
      <c r="AE973" s="1">
        <f>(($D973*'fnd base rates'!M$107)
+($E973*'fnd base rates'!M$108)
+($F973*'fnd base rates'!M$109)
+($G973*'fnd base rates'!M$110)
+($H973*'fnd base rates'!M$111)
+($I973*'fnd base rates'!M$112)
+($J973*'fnd base rates'!M$113)
+($K973*'fnd base rates'!M$114)
+($M973*'fnd base rates'!M$116)
+($N973*'fnd base rates'!M$117)
+($O973*'fnd base rates'!M$118)
+($P973*VLOOKUP($S973+12,rate_basefnd,13)))</f>
        <v>0</v>
      </c>
      <c r="AF973" s="4">
        <f t="shared" si="1147"/>
        <v>9091907.2912300006</v>
      </c>
      <c r="AH973" s="269">
        <f t="shared" si="1148"/>
        <v>3509095095</v>
      </c>
      <c r="AI973" s="4" t="str">
        <f t="shared" si="1149"/>
        <v>3509</v>
      </c>
      <c r="AJ973" s="2" t="str">
        <f t="shared" si="1150"/>
        <v>095</v>
      </c>
      <c r="AK973" s="2" t="str">
        <f t="shared" si="1151"/>
        <v>095</v>
      </c>
      <c r="AL973" s="4">
        <f t="shared" si="1152"/>
        <v>1</v>
      </c>
      <c r="AM973" s="4">
        <f t="shared" si="1143"/>
        <v>553</v>
      </c>
      <c r="AN973" s="4">
        <f t="shared" si="1153"/>
        <v>9091907.2912300006</v>
      </c>
      <c r="AO973" s="4">
        <f t="shared" si="1154"/>
        <v>16441</v>
      </c>
      <c r="AP973" s="4">
        <f t="shared" si="1144"/>
        <v>0</v>
      </c>
      <c r="AQ973" s="4">
        <v>16441</v>
      </c>
      <c r="AW973" s="4">
        <v>16441</v>
      </c>
      <c r="AX973" s="5">
        <f t="shared" si="1155"/>
        <v>0</v>
      </c>
      <c r="AY973" s="4">
        <v>16441</v>
      </c>
      <c r="AZ973" s="5"/>
      <c r="BB973" s="5">
        <f t="shared" ref="BB973" si="1158">BC973-BA973</f>
        <v>0</v>
      </c>
    </row>
    <row r="974" spans="1:54" s="4" customFormat="1">
      <c r="A974" s="269">
        <v>3509</v>
      </c>
      <c r="B974" s="2">
        <v>3509095201</v>
      </c>
      <c r="C974" s="9" t="s">
        <v>1077</v>
      </c>
      <c r="D974" s="14">
        <f>'fnd enro'!D974</f>
        <v>0</v>
      </c>
      <c r="E974" s="14">
        <f>'fnd enro'!E974</f>
        <v>0</v>
      </c>
      <c r="F974" s="14">
        <f>'fnd enro'!F974</f>
        <v>0</v>
      </c>
      <c r="G974" s="14">
        <f>'fnd enro'!G974</f>
        <v>0</v>
      </c>
      <c r="H974" s="14">
        <f>'fnd enro'!H974</f>
        <v>2</v>
      </c>
      <c r="I974" s="14">
        <f>'fnd enro'!I974</f>
        <v>5</v>
      </c>
      <c r="J974" s="14">
        <f>'fnd enro'!J974</f>
        <v>0</v>
      </c>
      <c r="K974" s="15">
        <f>'fnd enro'!K974</f>
        <v>0.2702</v>
      </c>
      <c r="L974" s="14">
        <f>'fnd enro'!L974</f>
        <v>0</v>
      </c>
      <c r="M974" s="14">
        <f>'fnd enro'!M974</f>
        <v>0</v>
      </c>
      <c r="N974" s="14">
        <f>'fnd enro'!N974</f>
        <v>0</v>
      </c>
      <c r="O974" s="14">
        <f>'fnd enro'!O974</f>
        <v>1</v>
      </c>
      <c r="P974" s="14">
        <f>'fnd enro'!P974</f>
        <v>7</v>
      </c>
      <c r="Q974" s="14">
        <f>'fnd enro'!R974</f>
        <v>7</v>
      </c>
      <c r="R974" s="15">
        <f t="shared" si="1146"/>
        <v>1</v>
      </c>
      <c r="S974" s="14">
        <f>VALUE('fnd enro'!Q974)</f>
        <v>12</v>
      </c>
      <c r="T974" s="2"/>
      <c r="U974" s="1">
        <f>(($D974*'fnd base rates'!C$107)
+($E974*'fnd base rates'!C$108)
+($F974*'fnd base rates'!C$109)
+($G974*'fnd base rates'!C$110)
+($H974*'fnd base rates'!C$111)
+($I974*'fnd base rates'!C$112)
+($J974*'fnd base rates'!C$113)
+($K974*'fnd base rates'!C$114)
+($M974*'fnd base rates'!C$116)
+($N974*'fnd base rates'!C$117)
+($O974*'fnd base rates'!C$118)
+($P974*VLOOKUP($S974+12,rate_basefnd,3)))
*$R974</f>
        <v>4470.299422</v>
      </c>
      <c r="V974" s="1">
        <f>(($D974*'fnd base rates'!D$107)
+($E974*'fnd base rates'!D$108)
+($F974*'fnd base rates'!D$109)
+($G974*'fnd base rates'!D$110)
+($H974*'fnd base rates'!D$111)
+($I974*'fnd base rates'!D$112)
+($J974*'fnd base rates'!D$113)
+($K974*'fnd base rates'!D$114)
+($M974*'fnd base rates'!D$116)
+($N974*'fnd base rates'!D$117)
+($O974*'fnd base rates'!D$118)
+($P974*VLOOKUP($S974+12,rate_basefnd,4)))
*$R974</f>
        <v>8445.89</v>
      </c>
      <c r="W974" s="1">
        <f>(($D974*'fnd base rates'!E$107)
+($E974*'fnd base rates'!E$108)
+($F974*'fnd base rates'!E$109)
+($G974*'fnd base rates'!E$110)
+($H974*'fnd base rates'!E$111)
+($I974*'fnd base rates'!E$112)
+($J974*'fnd base rates'!E$113)
+($K974*'fnd base rates'!E$114)
+($M974*'fnd base rates'!E$116)
+($N974*'fnd base rates'!E$117)
+($O974*'fnd base rates'!E$118)
+($P974*VLOOKUP($S974+12,rate_basefnd,5)))
*$R974</f>
        <v>61165.612631999997</v>
      </c>
      <c r="X974" s="1">
        <f>(($D974*'fnd base rates'!F$107)
+($E974*'fnd base rates'!F$108)
+($F974*'fnd base rates'!F$109)
+($G974*'fnd base rates'!F$110)
+($H974*'fnd base rates'!F$111)
+($I974*'fnd base rates'!F$112)
+($J974*'fnd base rates'!F$113)
+($K974*'fnd base rates'!F$114)
+($M974*'fnd base rates'!F$116)
+($N974*'fnd base rates'!F$117)
+($O974*'fnd base rates'!F$118)
+($P974*VLOOKUP($S974+12,rate_basefnd,6)))
*$R974</f>
        <v>6599.5248840000004</v>
      </c>
      <c r="Y974" s="1">
        <f>(($D974*'fnd base rates'!G$107)
+($E974*'fnd base rates'!G$108)
+($F974*'fnd base rates'!G$109)
+($G974*'fnd base rates'!G$110)
+($H974*'fnd base rates'!G$111)
+($I974*'fnd base rates'!G$112)
+($J974*'fnd base rates'!G$113)
+($K974*'fnd base rates'!G$114)
+($M974*'fnd base rates'!G$116)
+($N974*'fnd base rates'!G$117)
+($O974*'fnd base rates'!G$118)
+($P974*VLOOKUP($S974+12,rate_basefnd,7)))
*$R974</f>
        <v>2587.0829739999999</v>
      </c>
      <c r="Z974" s="1">
        <f>(($D974*'fnd base rates'!H$107)
+($E974*'fnd base rates'!H$108)
+($F974*'fnd base rates'!H$109)
+($G974*'fnd base rates'!H$110)
+($H974*'fnd base rates'!H$111)
+($I974*'fnd base rates'!H$112)
+($J974*'fnd base rates'!H$113)
+($K974*'fnd base rates'!H$114)
+($M974*'fnd base rates'!H$116)
+($N974*'fnd base rates'!H$117)
+($O974*'fnd base rates'!H$118)
+($P974*VLOOKUP($S974+12,rate_basefnd,8)))</f>
        <v>5523.4725380000009</v>
      </c>
      <c r="AA974" s="1">
        <f>(($D974*'fnd base rates'!I$107)
+($E974*'fnd base rates'!I$108)
+($F974*'fnd base rates'!I$109)
+($G974*'fnd base rates'!I$110)
+($H974*'fnd base rates'!I$111)
+($I974*'fnd base rates'!I$112)
+($J974*'fnd base rates'!I$113)
+($K974*'fnd base rates'!I$114)
+($M974*'fnd base rates'!I$116)
+($N974*'fnd base rates'!I$117)
+($O974*'fnd base rates'!I$118)
+($P974*VLOOKUP($S974+12,rate_basefnd,9)))
*$R974</f>
        <v>4082.4799999999996</v>
      </c>
      <c r="AB974" s="1">
        <f>(($D974*'fnd base rates'!J$107)
+($E974*'fnd base rates'!J$108)
+($F974*'fnd base rates'!J$109)
+($G974*'fnd base rates'!J$110)
+($H974*'fnd base rates'!J$111)
+($I974*'fnd base rates'!J$112)
+($J974*'fnd base rates'!J$113)
+($K974*'fnd base rates'!J$114)
+($M974*'fnd base rates'!J$116)
+($N974*'fnd base rates'!J$117)
+($O974*'fnd base rates'!J$118)
+($P974*VLOOKUP($S974+12,rate_basefnd,10)))
*$R974</f>
        <v>9380.7599999999984</v>
      </c>
      <c r="AC974" s="1">
        <f>(($D974*'fnd base rates'!K$107)
+($E974*'fnd base rates'!K$108)
+($F974*'fnd base rates'!K$109)
+($G974*'fnd base rates'!K$110)
+($H974*'fnd base rates'!K$111)
+($I974*'fnd base rates'!K$112)
+($J974*'fnd base rates'!K$113)
+($K974*'fnd base rates'!K$114)
+($M974*'fnd base rates'!K$116)
+($N974*'fnd base rates'!K$117)
+($O974*'fnd base rates'!K$118)
+($P974*VLOOKUP($S974+12,rate_basefnd,11)))
*$R974</f>
        <v>8413.4791600000008</v>
      </c>
      <c r="AD974" s="1">
        <f>(($D974*'fnd base rates'!L$107)
+($E974*'fnd base rates'!L$108)
+($F974*'fnd base rates'!L$109)
+($G974*'fnd base rates'!L$110)
+($H974*'fnd base rates'!L$111)
+($I974*'fnd base rates'!L$112)
+($J974*'fnd base rates'!L$113)
+($K974*'fnd base rates'!L$114)
+($M974*'fnd base rates'!L$116)
+($N974*'fnd base rates'!L$117)
+($O974*'fnd base rates'!L$118)
+($P974*VLOOKUP($S974+12,rate_basefnd,12)))</f>
        <v>14749.00676</v>
      </c>
      <c r="AE974" s="1">
        <f>(($D974*'fnd base rates'!M$107)
+($E974*'fnd base rates'!M$108)
+($F974*'fnd base rates'!M$109)
+($G974*'fnd base rates'!M$110)
+($H974*'fnd base rates'!M$111)
+($I974*'fnd base rates'!M$112)
+($J974*'fnd base rates'!M$113)
+($K974*'fnd base rates'!M$114)
+($M974*'fnd base rates'!M$116)
+($N974*'fnd base rates'!M$117)
+($O974*'fnd base rates'!M$118)
+($P974*VLOOKUP($S974+12,rate_basefnd,13)))</f>
        <v>0</v>
      </c>
      <c r="AF974" s="4">
        <f t="shared" si="1147"/>
        <v>125417.60837</v>
      </c>
      <c r="AH974" s="269">
        <f t="shared" si="1148"/>
        <v>3509095201</v>
      </c>
      <c r="AI974" s="4" t="str">
        <f t="shared" si="1149"/>
        <v>3509</v>
      </c>
      <c r="AJ974" s="2" t="str">
        <f t="shared" si="1150"/>
        <v>095</v>
      </c>
      <c r="AK974" s="2" t="str">
        <f t="shared" si="1151"/>
        <v>201</v>
      </c>
      <c r="AL974" s="4">
        <f t="shared" si="1152"/>
        <v>1</v>
      </c>
      <c r="AM974" s="4">
        <f t="shared" si="1143"/>
        <v>7</v>
      </c>
      <c r="AN974" s="4">
        <f t="shared" si="1153"/>
        <v>125417.60837</v>
      </c>
      <c r="AO974" s="4">
        <f t="shared" si="1154"/>
        <v>17917</v>
      </c>
      <c r="AP974" s="4">
        <f t="shared" si="1144"/>
        <v>0</v>
      </c>
      <c r="AQ974" s="4">
        <v>17917</v>
      </c>
      <c r="AW974" s="4">
        <v>17917</v>
      </c>
      <c r="AX974" s="5">
        <f t="shared" si="1155"/>
        <v>0</v>
      </c>
      <c r="AY974" s="4">
        <v>17917</v>
      </c>
      <c r="AZ974" s="5"/>
      <c r="BB974" s="5">
        <f t="shared" ref="BB974" si="1159">BC974-BA974</f>
        <v>0</v>
      </c>
    </row>
    <row r="975" spans="1:54" s="4" customFormat="1">
      <c r="A975" s="269">
        <v>3509</v>
      </c>
      <c r="B975" s="2">
        <v>3509095265</v>
      </c>
      <c r="C975" s="9" t="s">
        <v>1077</v>
      </c>
      <c r="D975" s="14">
        <f>'fnd enro'!D975</f>
        <v>0</v>
      </c>
      <c r="E975" s="14">
        <f>'fnd enro'!E975</f>
        <v>0</v>
      </c>
      <c r="F975" s="14">
        <f>'fnd enro'!F975</f>
        <v>0</v>
      </c>
      <c r="G975" s="14">
        <f>'fnd enro'!G975</f>
        <v>0</v>
      </c>
      <c r="H975" s="14">
        <f>'fnd enro'!H975</f>
        <v>0</v>
      </c>
      <c r="I975" s="14">
        <f>'fnd enro'!I975</f>
        <v>1</v>
      </c>
      <c r="J975" s="14">
        <f>'fnd enro'!J975</f>
        <v>0</v>
      </c>
      <c r="K975" s="15">
        <f>'fnd enro'!K975</f>
        <v>3.8600000000000002E-2</v>
      </c>
      <c r="L975" s="14">
        <f>'fnd enro'!L975</f>
        <v>0</v>
      </c>
      <c r="M975" s="14">
        <f>'fnd enro'!M975</f>
        <v>0</v>
      </c>
      <c r="N975" s="14">
        <f>'fnd enro'!N975</f>
        <v>0</v>
      </c>
      <c r="O975" s="14">
        <f>'fnd enro'!O975</f>
        <v>1</v>
      </c>
      <c r="P975" s="14">
        <f>'fnd enro'!P975</f>
        <v>1</v>
      </c>
      <c r="Q975" s="14">
        <f>'fnd enro'!R975</f>
        <v>1</v>
      </c>
      <c r="R975" s="15">
        <f t="shared" si="1146"/>
        <v>1</v>
      </c>
      <c r="S975" s="14">
        <f>VALUE('fnd enro'!Q975)</f>
        <v>4</v>
      </c>
      <c r="T975" s="2"/>
      <c r="U975" s="1">
        <f>(($D975*'fnd base rates'!C$107)
+($E975*'fnd base rates'!C$108)
+($F975*'fnd base rates'!C$109)
+($G975*'fnd base rates'!C$110)
+($H975*'fnd base rates'!C$111)
+($I975*'fnd base rates'!C$112)
+($J975*'fnd base rates'!C$113)
+($K975*'fnd base rates'!C$114)
+($M975*'fnd base rates'!C$116)
+($N975*'fnd base rates'!C$117)
+($O975*'fnd base rates'!C$118)
+($P975*VLOOKUP($S975+12,rate_basefnd,3)))
*$R975</f>
        <v>694.48134600000003</v>
      </c>
      <c r="V975" s="1">
        <f>(($D975*'fnd base rates'!D$107)
+($E975*'fnd base rates'!D$108)
+($F975*'fnd base rates'!D$109)
+($G975*'fnd base rates'!D$110)
+($H975*'fnd base rates'!D$111)
+($I975*'fnd base rates'!D$112)
+($J975*'fnd base rates'!D$113)
+($K975*'fnd base rates'!D$114)
+($M975*'fnd base rates'!D$116)
+($N975*'fnd base rates'!D$117)
+($O975*'fnd base rates'!D$118)
+($P975*VLOOKUP($S975+12,rate_basefnd,4)))
*$R975</f>
        <v>1216.06</v>
      </c>
      <c r="W975" s="1">
        <f>(($D975*'fnd base rates'!E$107)
+($E975*'fnd base rates'!E$108)
+($F975*'fnd base rates'!E$109)
+($G975*'fnd base rates'!E$110)
+($H975*'fnd base rates'!E$111)
+($I975*'fnd base rates'!E$112)
+($J975*'fnd base rates'!E$113)
+($K975*'fnd base rates'!E$114)
+($M975*'fnd base rates'!E$116)
+($N975*'fnd base rates'!E$117)
+($O975*'fnd base rates'!E$118)
+($P975*VLOOKUP($S975+12,rate_basefnd,5)))
*$R975</f>
        <v>8833.1403759999994</v>
      </c>
      <c r="X975" s="1">
        <f>(($D975*'fnd base rates'!F$107)
+($E975*'fnd base rates'!F$108)
+($F975*'fnd base rates'!F$109)
+($G975*'fnd base rates'!F$110)
+($H975*'fnd base rates'!F$111)
+($I975*'fnd base rates'!F$112)
+($J975*'fnd base rates'!F$113)
+($K975*'fnd base rates'!F$114)
+($M975*'fnd base rates'!F$116)
+($N975*'fnd base rates'!F$117)
+($O975*'fnd base rates'!F$118)
+($P975*VLOOKUP($S975+12,rate_basefnd,6)))
*$R975</f>
        <v>1061.226412</v>
      </c>
      <c r="Y975" s="1">
        <f>(($D975*'fnd base rates'!G$107)
+($E975*'fnd base rates'!G$108)
+($F975*'fnd base rates'!G$109)
+($G975*'fnd base rates'!G$110)
+($H975*'fnd base rates'!G$111)
+($I975*'fnd base rates'!G$112)
+($J975*'fnd base rates'!G$113)
+($K975*'fnd base rates'!G$114)
+($M975*'fnd base rates'!G$116)
+($N975*'fnd base rates'!G$117)
+($O975*'fnd base rates'!G$118)
+($P975*VLOOKUP($S975+12,rate_basefnd,7)))
*$R975</f>
        <v>344.70328199999994</v>
      </c>
      <c r="Z975" s="1">
        <f>(($D975*'fnd base rates'!H$107)
+($E975*'fnd base rates'!H$108)
+($F975*'fnd base rates'!H$109)
+($G975*'fnd base rates'!H$110)
+($H975*'fnd base rates'!H$111)
+($I975*'fnd base rates'!H$112)
+($J975*'fnd base rates'!H$113)
+($K975*'fnd base rates'!H$114)
+($M975*'fnd base rates'!H$116)
+($N975*'fnd base rates'!H$117)
+($O975*'fnd base rates'!H$118)
+($P975*VLOOKUP($S975+12,rate_basefnd,8)))</f>
        <v>972.67893400000003</v>
      </c>
      <c r="AA975" s="1">
        <f>(($D975*'fnd base rates'!I$107)
+($E975*'fnd base rates'!I$108)
+($F975*'fnd base rates'!I$109)
+($G975*'fnd base rates'!I$110)
+($H975*'fnd base rates'!I$111)
+($I975*'fnd base rates'!I$112)
+($J975*'fnd base rates'!I$113)
+($K975*'fnd base rates'!I$114)
+($M975*'fnd base rates'!I$116)
+($N975*'fnd base rates'!I$117)
+($O975*'fnd base rates'!I$118)
+($P975*VLOOKUP($S975+12,rate_basefnd,9)))
*$R975</f>
        <v>610.01</v>
      </c>
      <c r="AB975" s="1">
        <f>(($D975*'fnd base rates'!J$107)
+($E975*'fnd base rates'!J$108)
+($F975*'fnd base rates'!J$109)
+($G975*'fnd base rates'!J$110)
+($H975*'fnd base rates'!J$111)
+($I975*'fnd base rates'!J$112)
+($J975*'fnd base rates'!J$113)
+($K975*'fnd base rates'!J$114)
+($M975*'fnd base rates'!J$116)
+($N975*'fnd base rates'!J$117)
+($O975*'fnd base rates'!J$118)
+($P975*VLOOKUP($S975+12,rate_basefnd,10)))
*$R975</f>
        <v>1166.9000000000001</v>
      </c>
      <c r="AC975" s="1">
        <f>(($D975*'fnd base rates'!K$107)
+($E975*'fnd base rates'!K$108)
+($F975*'fnd base rates'!K$109)
+($G975*'fnd base rates'!K$110)
+($H975*'fnd base rates'!K$111)
+($I975*'fnd base rates'!K$112)
+($J975*'fnd base rates'!K$113)
+($K975*'fnd base rates'!K$114)
+($M975*'fnd base rates'!K$116)
+($N975*'fnd base rates'!K$117)
+($O975*'fnd base rates'!K$118)
+($P975*VLOOKUP($S975+12,rate_basefnd,11)))
*$R975</f>
        <v>1448.9198799999999</v>
      </c>
      <c r="AD975" s="1">
        <f>(($D975*'fnd base rates'!L$107)
+($E975*'fnd base rates'!L$108)
+($F975*'fnd base rates'!L$109)
+($G975*'fnd base rates'!L$110)
+($H975*'fnd base rates'!L$111)
+($I975*'fnd base rates'!L$112)
+($J975*'fnd base rates'!L$113)
+($K975*'fnd base rates'!L$114)
+($M975*'fnd base rates'!L$116)
+($N975*'fnd base rates'!L$117)
+($O975*'fnd base rates'!L$118)
+($P975*VLOOKUP($S975+12,rate_basefnd,12)))</f>
        <v>2079.92668</v>
      </c>
      <c r="AE975" s="1">
        <f>(($D975*'fnd base rates'!M$107)
+($E975*'fnd base rates'!M$108)
+($F975*'fnd base rates'!M$109)
+($G975*'fnd base rates'!M$110)
+($H975*'fnd base rates'!M$111)
+($I975*'fnd base rates'!M$112)
+($J975*'fnd base rates'!M$113)
+($K975*'fnd base rates'!M$114)
+($M975*'fnd base rates'!M$116)
+($N975*'fnd base rates'!M$117)
+($O975*'fnd base rates'!M$118)
+($P975*VLOOKUP($S975+12,rate_basefnd,13)))</f>
        <v>0</v>
      </c>
      <c r="AF975" s="4">
        <f t="shared" si="1147"/>
        <v>18428.046909999997</v>
      </c>
      <c r="AH975" s="269">
        <f t="shared" si="1148"/>
        <v>3509095265</v>
      </c>
      <c r="AI975" s="4" t="str">
        <f t="shared" si="1149"/>
        <v>3509</v>
      </c>
      <c r="AJ975" s="2" t="str">
        <f t="shared" si="1150"/>
        <v>095</v>
      </c>
      <c r="AK975" s="2" t="str">
        <f t="shared" si="1151"/>
        <v>265</v>
      </c>
      <c r="AL975" s="4">
        <f t="shared" si="1152"/>
        <v>1</v>
      </c>
      <c r="AM975" s="4">
        <f t="shared" si="1143"/>
        <v>1</v>
      </c>
      <c r="AN975" s="4">
        <f t="shared" si="1153"/>
        <v>18428.046909999997</v>
      </c>
      <c r="AO975" s="4">
        <f t="shared" si="1154"/>
        <v>18428</v>
      </c>
      <c r="AP975" s="4">
        <f t="shared" si="1144"/>
        <v>0</v>
      </c>
      <c r="AQ975" s="4">
        <v>18428</v>
      </c>
      <c r="AW975" s="4">
        <v>18428</v>
      </c>
      <c r="AX975" s="5">
        <f t="shared" si="1155"/>
        <v>0</v>
      </c>
      <c r="AY975" s="4">
        <v>18428</v>
      </c>
      <c r="AZ975" s="5"/>
      <c r="BB975" s="5">
        <f t="shared" ref="BB975" si="1160">BC975-BA975</f>
        <v>0</v>
      </c>
    </row>
    <row r="976" spans="1:54" s="4" customFormat="1">
      <c r="A976" s="269">
        <v>3509</v>
      </c>
      <c r="B976" s="2">
        <v>3509095292</v>
      </c>
      <c r="C976" s="9" t="s">
        <v>1077</v>
      </c>
      <c r="D976" s="14">
        <f>'fnd enro'!D976</f>
        <v>0</v>
      </c>
      <c r="E976" s="14">
        <f>'fnd enro'!E976</f>
        <v>0</v>
      </c>
      <c r="F976" s="14">
        <f>'fnd enro'!F976</f>
        <v>0</v>
      </c>
      <c r="G976" s="14">
        <f>'fnd enro'!G976</f>
        <v>0</v>
      </c>
      <c r="H976" s="14">
        <f>'fnd enro'!H976</f>
        <v>0</v>
      </c>
      <c r="I976" s="14">
        <f>'fnd enro'!I976</f>
        <v>1</v>
      </c>
      <c r="J976" s="14">
        <f>'fnd enro'!J976</f>
        <v>0</v>
      </c>
      <c r="K976" s="15">
        <f>'fnd enro'!K976</f>
        <v>3.8600000000000002E-2</v>
      </c>
      <c r="L976" s="14">
        <f>'fnd enro'!L976</f>
        <v>0</v>
      </c>
      <c r="M976" s="14">
        <f>'fnd enro'!M976</f>
        <v>0</v>
      </c>
      <c r="N976" s="14">
        <f>'fnd enro'!N976</f>
        <v>0</v>
      </c>
      <c r="O976" s="14">
        <f>'fnd enro'!O976</f>
        <v>0</v>
      </c>
      <c r="P976" s="14">
        <f>'fnd enro'!P976</f>
        <v>1</v>
      </c>
      <c r="Q976" s="14">
        <f>'fnd enro'!R976</f>
        <v>1</v>
      </c>
      <c r="R976" s="15">
        <f t="shared" si="1146"/>
        <v>1</v>
      </c>
      <c r="S976" s="14">
        <f>VALUE('fnd enro'!Q976)</f>
        <v>6</v>
      </c>
      <c r="T976" s="2"/>
      <c r="U976" s="1">
        <f>(($D976*'fnd base rates'!C$107)
+($E976*'fnd base rates'!C$108)
+($F976*'fnd base rates'!C$109)
+($G976*'fnd base rates'!C$110)
+($H976*'fnd base rates'!C$111)
+($I976*'fnd base rates'!C$112)
+($J976*'fnd base rates'!C$113)
+($K976*'fnd base rates'!C$114)
+($M976*'fnd base rates'!C$116)
+($N976*'fnd base rates'!C$117)
+($O976*'fnd base rates'!C$118)
+($P976*VLOOKUP($S976+12,rate_basefnd,3)))
*$R976</f>
        <v>601.55134600000008</v>
      </c>
      <c r="V976" s="1">
        <f>(($D976*'fnd base rates'!D$107)
+($E976*'fnd base rates'!D$108)
+($F976*'fnd base rates'!D$109)
+($G976*'fnd base rates'!D$110)
+($H976*'fnd base rates'!D$111)
+($I976*'fnd base rates'!D$112)
+($J976*'fnd base rates'!D$113)
+($K976*'fnd base rates'!D$114)
+($M976*'fnd base rates'!D$116)
+($N976*'fnd base rates'!D$117)
+($O976*'fnd base rates'!D$118)
+($P976*VLOOKUP($S976+12,rate_basefnd,4)))
*$R976</f>
        <v>1073.45</v>
      </c>
      <c r="W976" s="1">
        <f>(($D976*'fnd base rates'!E$107)
+($E976*'fnd base rates'!E$108)
+($F976*'fnd base rates'!E$109)
+($G976*'fnd base rates'!E$110)
+($H976*'fnd base rates'!E$111)
+($I976*'fnd base rates'!E$112)
+($J976*'fnd base rates'!E$113)
+($K976*'fnd base rates'!E$114)
+($M976*'fnd base rates'!E$116)
+($N976*'fnd base rates'!E$117)
+($O976*'fnd base rates'!E$118)
+($P976*VLOOKUP($S976+12,rate_basefnd,5)))
*$R976</f>
        <v>7922.500376</v>
      </c>
      <c r="X976" s="1">
        <f>(($D976*'fnd base rates'!F$107)
+($E976*'fnd base rates'!F$108)
+($F976*'fnd base rates'!F$109)
+($G976*'fnd base rates'!F$110)
+($H976*'fnd base rates'!F$111)
+($I976*'fnd base rates'!F$112)
+($J976*'fnd base rates'!F$113)
+($K976*'fnd base rates'!F$114)
+($M976*'fnd base rates'!F$116)
+($N976*'fnd base rates'!F$117)
+($O976*'fnd base rates'!F$118)
+($P976*VLOOKUP($S976+12,rate_basefnd,6)))
*$R976</f>
        <v>886.88641200000006</v>
      </c>
      <c r="Y976" s="1">
        <f>(($D976*'fnd base rates'!G$107)
+($E976*'fnd base rates'!G$108)
+($F976*'fnd base rates'!G$109)
+($G976*'fnd base rates'!G$110)
+($H976*'fnd base rates'!G$111)
+($I976*'fnd base rates'!G$112)
+($J976*'fnd base rates'!G$113)
+($K976*'fnd base rates'!G$114)
+($M976*'fnd base rates'!G$116)
+($N976*'fnd base rates'!G$117)
+($O976*'fnd base rates'!G$118)
+($P976*VLOOKUP($S976+12,rate_basefnd,7)))
*$R976</f>
        <v>309.92328199999997</v>
      </c>
      <c r="Z976" s="1">
        <f>(($D976*'fnd base rates'!H$107)
+($E976*'fnd base rates'!H$108)
+($F976*'fnd base rates'!H$109)
+($G976*'fnd base rates'!H$110)
+($H976*'fnd base rates'!H$111)
+($I976*'fnd base rates'!H$112)
+($J976*'fnd base rates'!H$113)
+($K976*'fnd base rates'!H$114)
+($M976*'fnd base rates'!H$116)
+($N976*'fnd base rates'!H$117)
+($O976*'fnd base rates'!H$118)
+($P976*VLOOKUP($S976+12,rate_basefnd,8)))</f>
        <v>850.46893399999999</v>
      </c>
      <c r="AA976" s="1">
        <f>(($D976*'fnd base rates'!I$107)
+($E976*'fnd base rates'!I$108)
+($F976*'fnd base rates'!I$109)
+($G976*'fnd base rates'!I$110)
+($H976*'fnd base rates'!I$111)
+($I976*'fnd base rates'!I$112)
+($J976*'fnd base rates'!I$113)
+($K976*'fnd base rates'!I$114)
+($M976*'fnd base rates'!I$116)
+($N976*'fnd base rates'!I$117)
+($O976*'fnd base rates'!I$118)
+($P976*VLOOKUP($S976+12,rate_basefnd,9)))
*$R976</f>
        <v>547.83000000000004</v>
      </c>
      <c r="AB976" s="1">
        <f>(($D976*'fnd base rates'!J$107)
+($E976*'fnd base rates'!J$108)
+($F976*'fnd base rates'!J$109)
+($G976*'fnd base rates'!J$110)
+($H976*'fnd base rates'!J$111)
+($I976*'fnd base rates'!J$112)
+($J976*'fnd base rates'!J$113)
+($K976*'fnd base rates'!J$114)
+($M976*'fnd base rates'!J$116)
+($N976*'fnd base rates'!J$117)
+($O976*'fnd base rates'!J$118)
+($P976*VLOOKUP($S976+12,rate_basefnd,10)))
*$R976</f>
        <v>1207.1500000000001</v>
      </c>
      <c r="AC976" s="1">
        <f>(($D976*'fnd base rates'!K$107)
+($E976*'fnd base rates'!K$108)
+($F976*'fnd base rates'!K$109)
+($G976*'fnd base rates'!K$110)
+($H976*'fnd base rates'!K$111)
+($I976*'fnd base rates'!K$112)
+($J976*'fnd base rates'!K$113)
+($K976*'fnd base rates'!K$114)
+($M976*'fnd base rates'!K$116)
+($N976*'fnd base rates'!K$117)
+($O976*'fnd base rates'!K$118)
+($P976*VLOOKUP($S976+12,rate_basefnd,11)))
*$R976</f>
        <v>1150.05988</v>
      </c>
      <c r="AD976" s="1">
        <f>(($D976*'fnd base rates'!L$107)
+($E976*'fnd base rates'!L$108)
+($F976*'fnd base rates'!L$109)
+($G976*'fnd base rates'!L$110)
+($H976*'fnd base rates'!L$111)
+($I976*'fnd base rates'!L$112)
+($J976*'fnd base rates'!L$113)
+($K976*'fnd base rates'!L$114)
+($M976*'fnd base rates'!L$116)
+($N976*'fnd base rates'!L$117)
+($O976*'fnd base rates'!L$118)
+($P976*VLOOKUP($S976+12,rate_basefnd,12)))</f>
        <v>1856.0666800000001</v>
      </c>
      <c r="AE976" s="1">
        <f>(($D976*'fnd base rates'!M$107)
+($E976*'fnd base rates'!M$108)
+($F976*'fnd base rates'!M$109)
+($G976*'fnd base rates'!M$110)
+($H976*'fnd base rates'!M$111)
+($I976*'fnd base rates'!M$112)
+($J976*'fnd base rates'!M$113)
+($K976*'fnd base rates'!M$114)
+($M976*'fnd base rates'!M$116)
+($N976*'fnd base rates'!M$117)
+($O976*'fnd base rates'!M$118)
+($P976*VLOOKUP($S976+12,rate_basefnd,13)))</f>
        <v>0</v>
      </c>
      <c r="AF976" s="4">
        <f t="shared" si="1147"/>
        <v>16405.886910000001</v>
      </c>
      <c r="AH976" s="269">
        <f t="shared" si="1148"/>
        <v>3509095292</v>
      </c>
      <c r="AI976" s="4" t="str">
        <f t="shared" si="1149"/>
        <v>3509</v>
      </c>
      <c r="AJ976" s="2" t="str">
        <f t="shared" si="1150"/>
        <v>095</v>
      </c>
      <c r="AK976" s="2" t="str">
        <f t="shared" si="1151"/>
        <v>292</v>
      </c>
      <c r="AL976" s="4">
        <f t="shared" si="1152"/>
        <v>1</v>
      </c>
      <c r="AM976" s="4">
        <f t="shared" si="1143"/>
        <v>1</v>
      </c>
      <c r="AN976" s="4">
        <f t="shared" si="1153"/>
        <v>16405.886910000001</v>
      </c>
      <c r="AO976" s="4">
        <f t="shared" si="1154"/>
        <v>16406</v>
      </c>
      <c r="AP976" s="4">
        <f t="shared" si="1144"/>
        <v>0</v>
      </c>
      <c r="AQ976" s="4">
        <v>16406</v>
      </c>
      <c r="AW976" s="4">
        <v>16406</v>
      </c>
      <c r="AX976" s="5">
        <f t="shared" si="1155"/>
        <v>0</v>
      </c>
      <c r="AY976" s="4">
        <v>16406</v>
      </c>
      <c r="BB976" s="4">
        <f t="shared" ref="BB976" si="1161">BC976-BA976</f>
        <v>0</v>
      </c>
    </row>
    <row r="977" spans="1:54" s="4" customFormat="1">
      <c r="A977" s="269">
        <v>3509</v>
      </c>
      <c r="B977" s="2">
        <v>3509095331</v>
      </c>
      <c r="C977" s="9" t="s">
        <v>1077</v>
      </c>
      <c r="D977" s="14">
        <f>'fnd enro'!D977</f>
        <v>0</v>
      </c>
      <c r="E977" s="14">
        <f>'fnd enro'!E977</f>
        <v>0</v>
      </c>
      <c r="F977" s="14">
        <f>'fnd enro'!F977</f>
        <v>0</v>
      </c>
      <c r="G977" s="14">
        <f>'fnd enro'!G977</f>
        <v>0</v>
      </c>
      <c r="H977" s="14">
        <f>'fnd enro'!H977</f>
        <v>0</v>
      </c>
      <c r="I977" s="14">
        <f>'fnd enro'!I977</f>
        <v>1</v>
      </c>
      <c r="J977" s="14">
        <f>'fnd enro'!J977</f>
        <v>0</v>
      </c>
      <c r="K977" s="15">
        <f>'fnd enro'!K977</f>
        <v>3.8600000000000002E-2</v>
      </c>
      <c r="L977" s="14">
        <f>'fnd enro'!L977</f>
        <v>0</v>
      </c>
      <c r="M977" s="14">
        <f>'fnd enro'!M977</f>
        <v>0</v>
      </c>
      <c r="N977" s="14">
        <f>'fnd enro'!N977</f>
        <v>0</v>
      </c>
      <c r="O977" s="14">
        <f>'fnd enro'!O977</f>
        <v>0</v>
      </c>
      <c r="P977" s="14">
        <f>'fnd enro'!P977</f>
        <v>0</v>
      </c>
      <c r="Q977" s="14">
        <f>'fnd enro'!R977</f>
        <v>1</v>
      </c>
      <c r="R977" s="15">
        <f t="shared" si="1146"/>
        <v>1</v>
      </c>
      <c r="S977" s="14">
        <f>VALUE('fnd enro'!Q977)</f>
        <v>7</v>
      </c>
      <c r="T977" s="2"/>
      <c r="U977" s="1">
        <f>(($D977*'fnd base rates'!C$107)
+($E977*'fnd base rates'!C$108)
+($F977*'fnd base rates'!C$109)
+($G977*'fnd base rates'!C$110)
+($H977*'fnd base rates'!C$111)
+($I977*'fnd base rates'!C$112)
+($J977*'fnd base rates'!C$113)
+($K977*'fnd base rates'!C$114)
+($M977*'fnd base rates'!C$116)
+($N977*'fnd base rates'!C$117)
+($O977*'fnd base rates'!C$118)
+($P977*VLOOKUP($S977+12,rate_basefnd,3)))
*$R977</f>
        <v>536.46134600000005</v>
      </c>
      <c r="V977" s="1">
        <f>(($D977*'fnd base rates'!D$107)
+($E977*'fnd base rates'!D$108)
+($F977*'fnd base rates'!D$109)
+($G977*'fnd base rates'!D$110)
+($H977*'fnd base rates'!D$111)
+($I977*'fnd base rates'!D$112)
+($J977*'fnd base rates'!D$113)
+($K977*'fnd base rates'!D$114)
+($M977*'fnd base rates'!D$116)
+($N977*'fnd base rates'!D$117)
+($O977*'fnd base rates'!D$118)
+($P977*VLOOKUP($S977+12,rate_basefnd,4)))
*$R977</f>
        <v>765.08</v>
      </c>
      <c r="W977" s="1">
        <f>(($D977*'fnd base rates'!E$107)
+($E977*'fnd base rates'!E$108)
+($F977*'fnd base rates'!E$109)
+($G977*'fnd base rates'!E$110)
+($H977*'fnd base rates'!E$111)
+($I977*'fnd base rates'!E$112)
+($J977*'fnd base rates'!E$113)
+($K977*'fnd base rates'!E$114)
+($M977*'fnd base rates'!E$116)
+($N977*'fnd base rates'!E$117)
+($O977*'fnd base rates'!E$118)
+($P977*VLOOKUP($S977+12,rate_basefnd,5)))
*$R977</f>
        <v>4912.2003759999998</v>
      </c>
      <c r="X977" s="1">
        <f>(($D977*'fnd base rates'!F$107)
+($E977*'fnd base rates'!F$108)
+($F977*'fnd base rates'!F$109)
+($G977*'fnd base rates'!F$110)
+($H977*'fnd base rates'!F$111)
+($I977*'fnd base rates'!F$112)
+($J977*'fnd base rates'!F$113)
+($K977*'fnd base rates'!F$114)
+($M977*'fnd base rates'!F$116)
+($N977*'fnd base rates'!F$117)
+($O977*'fnd base rates'!F$118)
+($P977*VLOOKUP($S977+12,rate_basefnd,6)))
*$R977</f>
        <v>886.88641200000006</v>
      </c>
      <c r="Y977" s="1">
        <f>(($D977*'fnd base rates'!G$107)
+($E977*'fnd base rates'!G$108)
+($F977*'fnd base rates'!G$109)
+($G977*'fnd base rates'!G$110)
+($H977*'fnd base rates'!G$111)
+($I977*'fnd base rates'!G$112)
+($J977*'fnd base rates'!G$113)
+($K977*'fnd base rates'!G$114)
+($M977*'fnd base rates'!G$116)
+($N977*'fnd base rates'!G$117)
+($O977*'fnd base rates'!G$118)
+($P977*VLOOKUP($S977+12,rate_basefnd,7)))
*$R977</f>
        <v>163.88328199999998</v>
      </c>
      <c r="Z977" s="1">
        <f>(($D977*'fnd base rates'!H$107)
+($E977*'fnd base rates'!H$108)
+($F977*'fnd base rates'!H$109)
+($G977*'fnd base rates'!H$110)
+($H977*'fnd base rates'!H$111)
+($I977*'fnd base rates'!H$112)
+($J977*'fnd base rates'!H$113)
+($K977*'fnd base rates'!H$114)
+($M977*'fnd base rates'!H$116)
+($N977*'fnd base rates'!H$117)
+($O977*'fnd base rates'!H$118)
+($P977*VLOOKUP($S977+12,rate_basefnd,8)))</f>
        <v>828.078934</v>
      </c>
      <c r="AA977" s="1">
        <f>(($D977*'fnd base rates'!I$107)
+($E977*'fnd base rates'!I$108)
+($F977*'fnd base rates'!I$109)
+($G977*'fnd base rates'!I$110)
+($H977*'fnd base rates'!I$111)
+($I977*'fnd base rates'!I$112)
+($J977*'fnd base rates'!I$113)
+($K977*'fnd base rates'!I$114)
+($M977*'fnd base rates'!I$116)
+($N977*'fnd base rates'!I$117)
+($O977*'fnd base rates'!I$118)
+($P977*VLOOKUP($S977+12,rate_basefnd,9)))
*$R977</f>
        <v>425.94</v>
      </c>
      <c r="AB977" s="1">
        <f>(($D977*'fnd base rates'!J$107)
+($E977*'fnd base rates'!J$108)
+($F977*'fnd base rates'!J$109)
+($G977*'fnd base rates'!J$110)
+($H977*'fnd base rates'!J$111)
+($I977*'fnd base rates'!J$112)
+($J977*'fnd base rates'!J$113)
+($K977*'fnd base rates'!J$114)
+($M977*'fnd base rates'!J$116)
+($N977*'fnd base rates'!J$117)
+($O977*'fnd base rates'!J$118)
+($P977*VLOOKUP($S977+12,rate_basefnd,10)))
*$R977</f>
        <v>573.75</v>
      </c>
      <c r="AC977" s="1">
        <f>(($D977*'fnd base rates'!K$107)
+($E977*'fnd base rates'!K$108)
+($F977*'fnd base rates'!K$109)
+($G977*'fnd base rates'!K$110)
+($H977*'fnd base rates'!K$111)
+($I977*'fnd base rates'!K$112)
+($J977*'fnd base rates'!K$113)
+($K977*'fnd base rates'!K$114)
+($M977*'fnd base rates'!K$116)
+($N977*'fnd base rates'!K$117)
+($O977*'fnd base rates'!K$118)
+($P977*VLOOKUP($S977+12,rate_basefnd,11)))
*$R977</f>
        <v>1150.05988</v>
      </c>
      <c r="AD977" s="1">
        <f>(($D977*'fnd base rates'!L$107)
+($E977*'fnd base rates'!L$108)
+($F977*'fnd base rates'!L$109)
+($G977*'fnd base rates'!L$110)
+($H977*'fnd base rates'!L$111)
+($I977*'fnd base rates'!L$112)
+($J977*'fnd base rates'!L$113)
+($K977*'fnd base rates'!L$114)
+($M977*'fnd base rates'!L$116)
+($N977*'fnd base rates'!L$117)
+($O977*'fnd base rates'!L$118)
+($P977*VLOOKUP($S977+12,rate_basefnd,12)))</f>
        <v>1369.1266800000001</v>
      </c>
      <c r="AE977" s="1">
        <f>(($D977*'fnd base rates'!M$107)
+($E977*'fnd base rates'!M$108)
+($F977*'fnd base rates'!M$109)
+($G977*'fnd base rates'!M$110)
+($H977*'fnd base rates'!M$111)
+($I977*'fnd base rates'!M$112)
+($J977*'fnd base rates'!M$113)
+($K977*'fnd base rates'!M$114)
+($M977*'fnd base rates'!M$116)
+($N977*'fnd base rates'!M$117)
+($O977*'fnd base rates'!M$118)
+($P977*VLOOKUP($S977+12,rate_basefnd,13)))</f>
        <v>0</v>
      </c>
      <c r="AF977" s="4">
        <f t="shared" si="1147"/>
        <v>11611.466909999999</v>
      </c>
      <c r="AH977" s="269">
        <f t="shared" si="1148"/>
        <v>3509095331</v>
      </c>
      <c r="AI977" s="4" t="str">
        <f t="shared" si="1149"/>
        <v>3509</v>
      </c>
      <c r="AJ977" s="2" t="str">
        <f t="shared" si="1150"/>
        <v>095</v>
      </c>
      <c r="AK977" s="2" t="str">
        <f t="shared" si="1151"/>
        <v>331</v>
      </c>
      <c r="AL977" s="4">
        <f t="shared" si="1152"/>
        <v>1</v>
      </c>
      <c r="AM977" s="4">
        <f t="shared" si="1143"/>
        <v>1</v>
      </c>
      <c r="AN977" s="4">
        <f t="shared" si="1153"/>
        <v>11611.466909999999</v>
      </c>
      <c r="AO977" s="4">
        <f t="shared" si="1154"/>
        <v>11611</v>
      </c>
      <c r="AP977" s="4">
        <f t="shared" si="1144"/>
        <v>0</v>
      </c>
      <c r="AQ977" s="4">
        <v>11611</v>
      </c>
      <c r="AW977" s="4">
        <v>11611</v>
      </c>
      <c r="AX977" s="5">
        <f t="shared" si="1155"/>
        <v>0</v>
      </c>
      <c r="AY977" s="4">
        <v>11611</v>
      </c>
      <c r="BB977" s="4">
        <f t="shared" ref="BB977" si="1162">BC977-BA977</f>
        <v>0</v>
      </c>
    </row>
    <row r="978" spans="1:54" s="4" customFormat="1">
      <c r="A978" s="269">
        <v>3509</v>
      </c>
      <c r="B978" s="2">
        <v>3509095650</v>
      </c>
      <c r="C978" s="9" t="s">
        <v>1077</v>
      </c>
      <c r="D978" s="14">
        <f>'fnd enro'!D978</f>
        <v>0</v>
      </c>
      <c r="E978" s="14">
        <f>'fnd enro'!E978</f>
        <v>0</v>
      </c>
      <c r="F978" s="14">
        <f>'fnd enro'!F978</f>
        <v>0</v>
      </c>
      <c r="G978" s="14">
        <f>'fnd enro'!G978</f>
        <v>0</v>
      </c>
      <c r="H978" s="14">
        <f>'fnd enro'!H978</f>
        <v>0</v>
      </c>
      <c r="I978" s="14">
        <f>'fnd enro'!I978</f>
        <v>1</v>
      </c>
      <c r="J978" s="14">
        <f>'fnd enro'!J978</f>
        <v>0</v>
      </c>
      <c r="K978" s="15">
        <f>'fnd enro'!K978</f>
        <v>3.8600000000000002E-2</v>
      </c>
      <c r="L978" s="14">
        <f>'fnd enro'!L978</f>
        <v>0</v>
      </c>
      <c r="M978" s="14">
        <f>'fnd enro'!M978</f>
        <v>0</v>
      </c>
      <c r="N978" s="14">
        <f>'fnd enro'!N978</f>
        <v>0</v>
      </c>
      <c r="O978" s="14">
        <f>'fnd enro'!O978</f>
        <v>0</v>
      </c>
      <c r="P978" s="14">
        <f>'fnd enro'!P978</f>
        <v>0</v>
      </c>
      <c r="Q978" s="14">
        <f>'fnd enro'!R978</f>
        <v>1</v>
      </c>
      <c r="R978" s="15">
        <f t="shared" si="1146"/>
        <v>1</v>
      </c>
      <c r="S978" s="14">
        <f>VALUE('fnd enro'!Q978)</f>
        <v>5</v>
      </c>
      <c r="T978" s="2"/>
      <c r="U978" s="1">
        <f>(($D978*'fnd base rates'!C$107)
+($E978*'fnd base rates'!C$108)
+($F978*'fnd base rates'!C$109)
+($G978*'fnd base rates'!C$110)
+($H978*'fnd base rates'!C$111)
+($I978*'fnd base rates'!C$112)
+($J978*'fnd base rates'!C$113)
+($K978*'fnd base rates'!C$114)
+($M978*'fnd base rates'!C$116)
+($N978*'fnd base rates'!C$117)
+($O978*'fnd base rates'!C$118)
+($P978*VLOOKUP($S978+12,rate_basefnd,3)))
*$R978</f>
        <v>536.46134600000005</v>
      </c>
      <c r="V978" s="1">
        <f>(($D978*'fnd base rates'!D$107)
+($E978*'fnd base rates'!D$108)
+($F978*'fnd base rates'!D$109)
+($G978*'fnd base rates'!D$110)
+($H978*'fnd base rates'!D$111)
+($I978*'fnd base rates'!D$112)
+($J978*'fnd base rates'!D$113)
+($K978*'fnd base rates'!D$114)
+($M978*'fnd base rates'!D$116)
+($N978*'fnd base rates'!D$117)
+($O978*'fnd base rates'!D$118)
+($P978*VLOOKUP($S978+12,rate_basefnd,4)))
*$R978</f>
        <v>765.08</v>
      </c>
      <c r="W978" s="1">
        <f>(($D978*'fnd base rates'!E$107)
+($E978*'fnd base rates'!E$108)
+($F978*'fnd base rates'!E$109)
+($G978*'fnd base rates'!E$110)
+($H978*'fnd base rates'!E$111)
+($I978*'fnd base rates'!E$112)
+($J978*'fnd base rates'!E$113)
+($K978*'fnd base rates'!E$114)
+($M978*'fnd base rates'!E$116)
+($N978*'fnd base rates'!E$117)
+($O978*'fnd base rates'!E$118)
+($P978*VLOOKUP($S978+12,rate_basefnd,5)))
*$R978</f>
        <v>4912.2003759999998</v>
      </c>
      <c r="X978" s="1">
        <f>(($D978*'fnd base rates'!F$107)
+($E978*'fnd base rates'!F$108)
+($F978*'fnd base rates'!F$109)
+($G978*'fnd base rates'!F$110)
+($H978*'fnd base rates'!F$111)
+($I978*'fnd base rates'!F$112)
+($J978*'fnd base rates'!F$113)
+($K978*'fnd base rates'!F$114)
+($M978*'fnd base rates'!F$116)
+($N978*'fnd base rates'!F$117)
+($O978*'fnd base rates'!F$118)
+($P978*VLOOKUP($S978+12,rate_basefnd,6)))
*$R978</f>
        <v>886.88641200000006</v>
      </c>
      <c r="Y978" s="1">
        <f>(($D978*'fnd base rates'!G$107)
+($E978*'fnd base rates'!G$108)
+($F978*'fnd base rates'!G$109)
+($G978*'fnd base rates'!G$110)
+($H978*'fnd base rates'!G$111)
+($I978*'fnd base rates'!G$112)
+($J978*'fnd base rates'!G$113)
+($K978*'fnd base rates'!G$114)
+($M978*'fnd base rates'!G$116)
+($N978*'fnd base rates'!G$117)
+($O978*'fnd base rates'!G$118)
+($P978*VLOOKUP($S978+12,rate_basefnd,7)))
*$R978</f>
        <v>163.88328199999998</v>
      </c>
      <c r="Z978" s="1">
        <f>(($D978*'fnd base rates'!H$107)
+($E978*'fnd base rates'!H$108)
+($F978*'fnd base rates'!H$109)
+($G978*'fnd base rates'!H$110)
+($H978*'fnd base rates'!H$111)
+($I978*'fnd base rates'!H$112)
+($J978*'fnd base rates'!H$113)
+($K978*'fnd base rates'!H$114)
+($M978*'fnd base rates'!H$116)
+($N978*'fnd base rates'!H$117)
+($O978*'fnd base rates'!H$118)
+($P978*VLOOKUP($S978+12,rate_basefnd,8)))</f>
        <v>828.078934</v>
      </c>
      <c r="AA978" s="1">
        <f>(($D978*'fnd base rates'!I$107)
+($E978*'fnd base rates'!I$108)
+($F978*'fnd base rates'!I$109)
+($G978*'fnd base rates'!I$110)
+($H978*'fnd base rates'!I$111)
+($I978*'fnd base rates'!I$112)
+($J978*'fnd base rates'!I$113)
+($K978*'fnd base rates'!I$114)
+($M978*'fnd base rates'!I$116)
+($N978*'fnd base rates'!I$117)
+($O978*'fnd base rates'!I$118)
+($P978*VLOOKUP($S978+12,rate_basefnd,9)))
*$R978</f>
        <v>425.94</v>
      </c>
      <c r="AB978" s="1">
        <f>(($D978*'fnd base rates'!J$107)
+($E978*'fnd base rates'!J$108)
+($F978*'fnd base rates'!J$109)
+($G978*'fnd base rates'!J$110)
+($H978*'fnd base rates'!J$111)
+($I978*'fnd base rates'!J$112)
+($J978*'fnd base rates'!J$113)
+($K978*'fnd base rates'!J$114)
+($M978*'fnd base rates'!J$116)
+($N978*'fnd base rates'!J$117)
+($O978*'fnd base rates'!J$118)
+($P978*VLOOKUP($S978+12,rate_basefnd,10)))
*$R978</f>
        <v>573.75</v>
      </c>
      <c r="AC978" s="1">
        <f>(($D978*'fnd base rates'!K$107)
+($E978*'fnd base rates'!K$108)
+($F978*'fnd base rates'!K$109)
+($G978*'fnd base rates'!K$110)
+($H978*'fnd base rates'!K$111)
+($I978*'fnd base rates'!K$112)
+($J978*'fnd base rates'!K$113)
+($K978*'fnd base rates'!K$114)
+($M978*'fnd base rates'!K$116)
+($N978*'fnd base rates'!K$117)
+($O978*'fnd base rates'!K$118)
+($P978*VLOOKUP($S978+12,rate_basefnd,11)))
*$R978</f>
        <v>1150.05988</v>
      </c>
      <c r="AD978" s="1">
        <f>(($D978*'fnd base rates'!L$107)
+($E978*'fnd base rates'!L$108)
+($F978*'fnd base rates'!L$109)
+($G978*'fnd base rates'!L$110)
+($H978*'fnd base rates'!L$111)
+($I978*'fnd base rates'!L$112)
+($J978*'fnd base rates'!L$113)
+($K978*'fnd base rates'!L$114)
+($M978*'fnd base rates'!L$116)
+($N978*'fnd base rates'!L$117)
+($O978*'fnd base rates'!L$118)
+($P978*VLOOKUP($S978+12,rate_basefnd,12)))</f>
        <v>1369.1266800000001</v>
      </c>
      <c r="AE978" s="1">
        <f>(($D978*'fnd base rates'!M$107)
+($E978*'fnd base rates'!M$108)
+($F978*'fnd base rates'!M$109)
+($G978*'fnd base rates'!M$110)
+($H978*'fnd base rates'!M$111)
+($I978*'fnd base rates'!M$112)
+($J978*'fnd base rates'!M$113)
+($K978*'fnd base rates'!M$114)
+($M978*'fnd base rates'!M$116)
+($N978*'fnd base rates'!M$117)
+($O978*'fnd base rates'!M$118)
+($P978*VLOOKUP($S978+12,rate_basefnd,13)))</f>
        <v>0</v>
      </c>
      <c r="AF978" s="4">
        <f t="shared" si="1147"/>
        <v>11611.466909999999</v>
      </c>
      <c r="AH978" s="269">
        <f t="shared" si="1148"/>
        <v>3509095650</v>
      </c>
      <c r="AI978" s="4" t="str">
        <f t="shared" si="1149"/>
        <v>3509</v>
      </c>
      <c r="AJ978" s="2" t="str">
        <f t="shared" si="1150"/>
        <v>095</v>
      </c>
      <c r="AK978" s="2" t="str">
        <f t="shared" si="1151"/>
        <v>650</v>
      </c>
      <c r="AL978" s="4">
        <f t="shared" si="1152"/>
        <v>1</v>
      </c>
      <c r="AM978" s="4">
        <f t="shared" si="1143"/>
        <v>1</v>
      </c>
      <c r="AN978" s="4">
        <f t="shared" si="1153"/>
        <v>11611.466909999999</v>
      </c>
      <c r="AO978" s="4">
        <f t="shared" si="1154"/>
        <v>11611</v>
      </c>
      <c r="AP978" s="4">
        <f t="shared" si="1144"/>
        <v>0</v>
      </c>
      <c r="AQ978" s="4">
        <v>11611</v>
      </c>
      <c r="AW978" s="4">
        <v>11611</v>
      </c>
      <c r="AX978" s="5">
        <f t="shared" si="1155"/>
        <v>0</v>
      </c>
      <c r="AY978" s="4">
        <v>11611</v>
      </c>
      <c r="BB978" s="4">
        <f t="shared" ref="BB978" si="1163">BC978-BA978</f>
        <v>0</v>
      </c>
    </row>
    <row r="979" spans="1:54" s="4" customFormat="1">
      <c r="A979" s="269">
        <v>3509</v>
      </c>
      <c r="B979" s="2">
        <v>3509095665</v>
      </c>
      <c r="C979" s="9" t="s">
        <v>1077</v>
      </c>
      <c r="D979" s="14">
        <f>'fnd enro'!D979</f>
        <v>0</v>
      </c>
      <c r="E979" s="14">
        <f>'fnd enro'!E979</f>
        <v>0</v>
      </c>
      <c r="F979" s="14">
        <f>'fnd enro'!F979</f>
        <v>0</v>
      </c>
      <c r="G979" s="14">
        <f>'fnd enro'!G979</f>
        <v>0</v>
      </c>
      <c r="H979" s="14">
        <f>'fnd enro'!H979</f>
        <v>1</v>
      </c>
      <c r="I979" s="14">
        <f>'fnd enro'!I979</f>
        <v>0</v>
      </c>
      <c r="J979" s="14">
        <f>'fnd enro'!J979</f>
        <v>0</v>
      </c>
      <c r="K979" s="15">
        <f>'fnd enro'!K979</f>
        <v>3.8600000000000002E-2</v>
      </c>
      <c r="L979" s="14">
        <f>'fnd enro'!L979</f>
        <v>0</v>
      </c>
      <c r="M979" s="14">
        <f>'fnd enro'!M979</f>
        <v>0</v>
      </c>
      <c r="N979" s="14">
        <f>'fnd enro'!N979</f>
        <v>0</v>
      </c>
      <c r="O979" s="14">
        <f>'fnd enro'!O979</f>
        <v>0</v>
      </c>
      <c r="P979" s="14">
        <f>'fnd enro'!P979</f>
        <v>1</v>
      </c>
      <c r="Q979" s="14">
        <f>'fnd enro'!R979</f>
        <v>1</v>
      </c>
      <c r="R979" s="15">
        <f t="shared" si="1146"/>
        <v>1</v>
      </c>
      <c r="S979" s="14">
        <f>VALUE('fnd enro'!Q979)</f>
        <v>5</v>
      </c>
      <c r="T979" s="2"/>
      <c r="U979" s="1">
        <f>(($D979*'fnd base rates'!C$107)
+($E979*'fnd base rates'!C$108)
+($F979*'fnd base rates'!C$109)
+($G979*'fnd base rates'!C$110)
+($H979*'fnd base rates'!C$111)
+($I979*'fnd base rates'!C$112)
+($J979*'fnd base rates'!C$113)
+($K979*'fnd base rates'!C$114)
+($M979*'fnd base rates'!C$116)
+($N979*'fnd base rates'!C$117)
+($O979*'fnd base rates'!C$118)
+($P979*VLOOKUP($S979+12,rate_basefnd,3)))
*$R979</f>
        <v>596.33134600000005</v>
      </c>
      <c r="V979" s="1">
        <f>(($D979*'fnd base rates'!D$107)
+($E979*'fnd base rates'!D$108)
+($F979*'fnd base rates'!D$109)
+($G979*'fnd base rates'!D$110)
+($H979*'fnd base rates'!D$111)
+($I979*'fnd base rates'!D$112)
+($J979*'fnd base rates'!D$113)
+($K979*'fnd base rates'!D$114)
+($M979*'fnd base rates'!D$116)
+($N979*'fnd base rates'!D$117)
+($O979*'fnd base rates'!D$118)
+($P979*VLOOKUP($S979+12,rate_basefnd,4)))
*$R979</f>
        <v>1048.74</v>
      </c>
      <c r="W979" s="1">
        <f>(($D979*'fnd base rates'!E$107)
+($E979*'fnd base rates'!E$108)
+($F979*'fnd base rates'!E$109)
+($G979*'fnd base rates'!E$110)
+($H979*'fnd base rates'!E$111)
+($I979*'fnd base rates'!E$112)
+($J979*'fnd base rates'!E$113)
+($K979*'fnd base rates'!E$114)
+($M979*'fnd base rates'!E$116)
+($N979*'fnd base rates'!E$117)
+($O979*'fnd base rates'!E$118)
+($P979*VLOOKUP($S979+12,rate_basefnd,5)))
*$R979</f>
        <v>6228.5903760000001</v>
      </c>
      <c r="X979" s="1">
        <f>(($D979*'fnd base rates'!F$107)
+($E979*'fnd base rates'!F$108)
+($F979*'fnd base rates'!F$109)
+($G979*'fnd base rates'!F$110)
+($H979*'fnd base rates'!F$111)
+($I979*'fnd base rates'!F$112)
+($J979*'fnd base rates'!F$113)
+($K979*'fnd base rates'!F$114)
+($M979*'fnd base rates'!F$116)
+($N979*'fnd base rates'!F$117)
+($O979*'fnd base rates'!F$118)
+($P979*VLOOKUP($S979+12,rate_basefnd,6)))
*$R979</f>
        <v>995.37641200000007</v>
      </c>
      <c r="Y979" s="1">
        <f>(($D979*'fnd base rates'!G$107)
+($E979*'fnd base rates'!G$108)
+($F979*'fnd base rates'!G$109)
+($G979*'fnd base rates'!G$110)
+($H979*'fnd base rates'!G$111)
+($I979*'fnd base rates'!G$112)
+($J979*'fnd base rates'!G$113)
+($K979*'fnd base rates'!G$114)
+($M979*'fnd base rates'!G$116)
+($N979*'fnd base rates'!G$117)
+($O979*'fnd base rates'!G$118)
+($P979*VLOOKUP($S979+12,rate_basefnd,7)))
*$R979</f>
        <v>302.80328199999997</v>
      </c>
      <c r="Z979" s="1">
        <f>(($D979*'fnd base rates'!H$107)
+($E979*'fnd base rates'!H$108)
+($F979*'fnd base rates'!H$109)
+($G979*'fnd base rates'!H$110)
+($H979*'fnd base rates'!H$111)
+($I979*'fnd base rates'!H$112)
+($J979*'fnd base rates'!H$113)
+($K979*'fnd base rates'!H$114)
+($M979*'fnd base rates'!H$116)
+($N979*'fnd base rates'!H$117)
+($O979*'fnd base rates'!H$118)
+($P979*VLOOKUP($S979+12,rate_basefnd,8)))</f>
        <v>544.02893400000005</v>
      </c>
      <c r="AA979" s="1">
        <f>(($D979*'fnd base rates'!I$107)
+($E979*'fnd base rates'!I$108)
+($F979*'fnd base rates'!I$109)
+($G979*'fnd base rates'!I$110)
+($H979*'fnd base rates'!I$111)
+($I979*'fnd base rates'!I$112)
+($J979*'fnd base rates'!I$113)
+($K979*'fnd base rates'!I$114)
+($M979*'fnd base rates'!I$116)
+($N979*'fnd base rates'!I$117)
+($O979*'fnd base rates'!I$118)
+($P979*VLOOKUP($S979+12,rate_basefnd,9)))
*$R979</f>
        <v>474.82</v>
      </c>
      <c r="AB979" s="1">
        <f>(($D979*'fnd base rates'!J$107)
+($E979*'fnd base rates'!J$108)
+($F979*'fnd base rates'!J$109)
+($G979*'fnd base rates'!J$110)
+($H979*'fnd base rates'!J$111)
+($I979*'fnd base rates'!J$112)
+($J979*'fnd base rates'!J$113)
+($K979*'fnd base rates'!J$114)
+($M979*'fnd base rates'!J$116)
+($N979*'fnd base rates'!J$117)
+($O979*'fnd base rates'!J$118)
+($P979*VLOOKUP($S979+12,rate_basefnd,10)))
*$R979</f>
        <v>831.47</v>
      </c>
      <c r="AC979" s="1">
        <f>(($D979*'fnd base rates'!K$107)
+($E979*'fnd base rates'!K$108)
+($F979*'fnd base rates'!K$109)
+($G979*'fnd base rates'!K$110)
+($H979*'fnd base rates'!K$111)
+($I979*'fnd base rates'!K$112)
+($J979*'fnd base rates'!K$113)
+($K979*'fnd base rates'!K$114)
+($M979*'fnd base rates'!K$116)
+($N979*'fnd base rates'!K$117)
+($O979*'fnd base rates'!K$118)
+($P979*VLOOKUP($S979+12,rate_basefnd,11)))
*$R979</f>
        <v>1182.1598799999999</v>
      </c>
      <c r="AD979" s="1">
        <f>(($D979*'fnd base rates'!L$107)
+($E979*'fnd base rates'!L$108)
+($F979*'fnd base rates'!L$109)
+($G979*'fnd base rates'!L$110)
+($H979*'fnd base rates'!L$111)
+($I979*'fnd base rates'!L$112)
+($J979*'fnd base rates'!L$113)
+($K979*'fnd base rates'!L$114)
+($M979*'fnd base rates'!L$116)
+($N979*'fnd base rates'!L$117)
+($O979*'fnd base rates'!L$118)
+($P979*VLOOKUP($S979+12,rate_basefnd,12)))</f>
        <v>1960.4066800000001</v>
      </c>
      <c r="AE979" s="1">
        <f>(($D979*'fnd base rates'!M$107)
+($E979*'fnd base rates'!M$108)
+($F979*'fnd base rates'!M$109)
+($G979*'fnd base rates'!M$110)
+($H979*'fnd base rates'!M$111)
+($I979*'fnd base rates'!M$112)
+($J979*'fnd base rates'!M$113)
+($K979*'fnd base rates'!M$114)
+($M979*'fnd base rates'!M$116)
+($N979*'fnd base rates'!M$117)
+($O979*'fnd base rates'!M$118)
+($P979*VLOOKUP($S979+12,rate_basefnd,13)))</f>
        <v>0</v>
      </c>
      <c r="AF979" s="4">
        <f t="shared" si="1147"/>
        <v>14164.726909999999</v>
      </c>
      <c r="AH979" s="269">
        <f t="shared" si="1148"/>
        <v>3509095665</v>
      </c>
      <c r="AI979" s="4" t="str">
        <f t="shared" si="1149"/>
        <v>3509</v>
      </c>
      <c r="AJ979" s="2" t="str">
        <f t="shared" si="1150"/>
        <v>095</v>
      </c>
      <c r="AK979" s="2" t="str">
        <f t="shared" si="1151"/>
        <v>665</v>
      </c>
      <c r="AL979" s="4">
        <f t="shared" si="1152"/>
        <v>1</v>
      </c>
      <c r="AM979" s="4">
        <f t="shared" si="1143"/>
        <v>1</v>
      </c>
      <c r="AN979" s="4">
        <f t="shared" si="1153"/>
        <v>14164.726909999999</v>
      </c>
      <c r="AO979" s="4">
        <f t="shared" si="1154"/>
        <v>14165</v>
      </c>
      <c r="AP979" s="4">
        <f t="shared" si="1144"/>
        <v>0</v>
      </c>
      <c r="AQ979" s="4">
        <v>14165</v>
      </c>
      <c r="AW979" s="4">
        <v>14165</v>
      </c>
      <c r="AX979" s="5">
        <f t="shared" si="1155"/>
        <v>0</v>
      </c>
      <c r="AY979" s="4">
        <v>14165</v>
      </c>
      <c r="BB979" s="4">
        <f t="shared" ref="BB979" si="1164">BC979-BA979</f>
        <v>0</v>
      </c>
    </row>
    <row r="980" spans="1:54" s="4" customFormat="1">
      <c r="A980" s="269">
        <v>3510</v>
      </c>
      <c r="B980" s="2">
        <v>3510281061</v>
      </c>
      <c r="C980" s="9" t="s">
        <v>1092</v>
      </c>
      <c r="D980" s="14">
        <f>'fnd enro'!D980</f>
        <v>0</v>
      </c>
      <c r="E980" s="14">
        <f>'fnd enro'!E980</f>
        <v>0</v>
      </c>
      <c r="F980" s="14">
        <f>'fnd enro'!F980</f>
        <v>0</v>
      </c>
      <c r="G980" s="14">
        <f>'fnd enro'!G980</f>
        <v>1</v>
      </c>
      <c r="H980" s="14">
        <f>'fnd enro'!H980</f>
        <v>1</v>
      </c>
      <c r="I980" s="14">
        <f>'fnd enro'!I980</f>
        <v>0</v>
      </c>
      <c r="J980" s="14">
        <f>'fnd enro'!J980</f>
        <v>0</v>
      </c>
      <c r="K980" s="15">
        <f>'fnd enro'!K980</f>
        <v>7.7200000000000005E-2</v>
      </c>
      <c r="L980" s="14">
        <f>'fnd enro'!L980</f>
        <v>0</v>
      </c>
      <c r="M980" s="14">
        <f>'fnd enro'!M980</f>
        <v>0</v>
      </c>
      <c r="N980" s="14">
        <f>'fnd enro'!N980</f>
        <v>0</v>
      </c>
      <c r="O980" s="14">
        <f>'fnd enro'!O980</f>
        <v>0</v>
      </c>
      <c r="P980" s="14">
        <f>'fnd enro'!P980</f>
        <v>2</v>
      </c>
      <c r="Q980" s="14">
        <f>'fnd enro'!R980</f>
        <v>2</v>
      </c>
      <c r="R980" s="15">
        <f t="shared" si="1146"/>
        <v>1</v>
      </c>
      <c r="S980" s="14">
        <f>VALUE('fnd enro'!Q980)</f>
        <v>11</v>
      </c>
      <c r="T980" s="2"/>
      <c r="U980" s="1">
        <f>(($D980*'fnd base rates'!C$107)
+($E980*'fnd base rates'!C$108)
+($F980*'fnd base rates'!C$109)
+($G980*'fnd base rates'!C$110)
+($H980*'fnd base rates'!C$111)
+($I980*'fnd base rates'!C$112)
+($J980*'fnd base rates'!C$113)
+($K980*'fnd base rates'!C$114)
+($M980*'fnd base rates'!C$116)
+($N980*'fnd base rates'!C$117)
+($O980*'fnd base rates'!C$118)
+($P980*VLOOKUP($S980+12,rate_basefnd,3)))
*$R980</f>
        <v>1240.1626920000001</v>
      </c>
      <c r="V980" s="1">
        <f>(($D980*'fnd base rates'!D$107)
+($E980*'fnd base rates'!D$108)
+($F980*'fnd base rates'!D$109)
+($G980*'fnd base rates'!D$110)
+($H980*'fnd base rates'!D$111)
+($I980*'fnd base rates'!D$112)
+($J980*'fnd base rates'!D$113)
+($K980*'fnd base rates'!D$114)
+($M980*'fnd base rates'!D$116)
+($N980*'fnd base rates'!D$117)
+($O980*'fnd base rates'!D$118)
+($P980*VLOOKUP($S980+12,rate_basefnd,4)))
*$R980</f>
        <v>2322.52</v>
      </c>
      <c r="W980" s="1">
        <f>(($D980*'fnd base rates'!E$107)
+($E980*'fnd base rates'!E$108)
+($F980*'fnd base rates'!E$109)
+($G980*'fnd base rates'!E$110)
+($H980*'fnd base rates'!E$111)
+($I980*'fnd base rates'!E$112)
+($J980*'fnd base rates'!E$113)
+($K980*'fnd base rates'!E$114)
+($M980*'fnd base rates'!E$116)
+($N980*'fnd base rates'!E$117)
+($O980*'fnd base rates'!E$118)
+($P980*VLOOKUP($S980+12,rate_basefnd,5)))
*$R980</f>
        <v>15074.830752</v>
      </c>
      <c r="X980" s="1">
        <f>(($D980*'fnd base rates'!F$107)
+($E980*'fnd base rates'!F$108)
+($F980*'fnd base rates'!F$109)
+($G980*'fnd base rates'!F$110)
+($H980*'fnd base rates'!F$111)
+($I980*'fnd base rates'!F$112)
+($J980*'fnd base rates'!F$113)
+($K980*'fnd base rates'!F$114)
+($M980*'fnd base rates'!F$116)
+($N980*'fnd base rates'!F$117)
+($O980*'fnd base rates'!F$118)
+($P980*VLOOKUP($S980+12,rate_basefnd,6)))
*$R980</f>
        <v>2242.8228239999999</v>
      </c>
      <c r="Y980" s="1">
        <f>(($D980*'fnd base rates'!G$107)
+($E980*'fnd base rates'!G$108)
+($F980*'fnd base rates'!G$109)
+($G980*'fnd base rates'!G$110)
+($H980*'fnd base rates'!G$111)
+($I980*'fnd base rates'!G$112)
+($J980*'fnd base rates'!G$113)
+($K980*'fnd base rates'!G$114)
+($M980*'fnd base rates'!G$116)
+($N980*'fnd base rates'!G$117)
+($O980*'fnd base rates'!G$118)
+($P980*VLOOKUP($S980+12,rate_basefnd,7)))
*$R980</f>
        <v>700.50656400000003</v>
      </c>
      <c r="Z980" s="1">
        <f>(($D980*'fnd base rates'!H$107)
+($E980*'fnd base rates'!H$108)
+($F980*'fnd base rates'!H$109)
+($G980*'fnd base rates'!H$110)
+($H980*'fnd base rates'!H$111)
+($I980*'fnd base rates'!H$112)
+($J980*'fnd base rates'!H$113)
+($K980*'fnd base rates'!H$114)
+($M980*'fnd base rates'!H$116)
+($N980*'fnd base rates'!H$117)
+($O980*'fnd base rates'!H$118)
+($P980*VLOOKUP($S980+12,rate_basefnd,8)))</f>
        <v>1104.397868</v>
      </c>
      <c r="AA980" s="1">
        <f>(($D980*'fnd base rates'!I$107)
+($E980*'fnd base rates'!I$108)
+($F980*'fnd base rates'!I$109)
+($G980*'fnd base rates'!I$110)
+($H980*'fnd base rates'!I$111)
+($I980*'fnd base rates'!I$112)
+($J980*'fnd base rates'!I$113)
+($K980*'fnd base rates'!I$114)
+($M980*'fnd base rates'!I$116)
+($N980*'fnd base rates'!I$117)
+($O980*'fnd base rates'!I$118)
+($P980*VLOOKUP($S980+12,rate_basefnd,9)))
*$R980</f>
        <v>982.26</v>
      </c>
      <c r="AB980" s="1">
        <f>(($D980*'fnd base rates'!J$107)
+($E980*'fnd base rates'!J$108)
+($F980*'fnd base rates'!J$109)
+($G980*'fnd base rates'!J$110)
+($H980*'fnd base rates'!J$111)
+($I980*'fnd base rates'!J$112)
+($J980*'fnd base rates'!J$113)
+($K980*'fnd base rates'!J$114)
+($M980*'fnd base rates'!J$116)
+($N980*'fnd base rates'!J$117)
+($O980*'fnd base rates'!J$118)
+($P980*VLOOKUP($S980+12,rate_basefnd,10)))
*$R980</f>
        <v>2028.67</v>
      </c>
      <c r="AC980" s="1">
        <f>(($D980*'fnd base rates'!K$107)
+($E980*'fnd base rates'!K$108)
+($F980*'fnd base rates'!K$109)
+($G980*'fnd base rates'!K$110)
+($H980*'fnd base rates'!K$111)
+($I980*'fnd base rates'!K$112)
+($J980*'fnd base rates'!K$113)
+($K980*'fnd base rates'!K$114)
+($M980*'fnd base rates'!K$116)
+($N980*'fnd base rates'!K$117)
+($O980*'fnd base rates'!K$118)
+($P980*VLOOKUP($S980+12,rate_basefnd,11)))
*$R980</f>
        <v>2282.36976</v>
      </c>
      <c r="AD980" s="1">
        <f>(($D980*'fnd base rates'!L$107)
+($E980*'fnd base rates'!L$108)
+($F980*'fnd base rates'!L$109)
+($G980*'fnd base rates'!L$110)
+($H980*'fnd base rates'!L$111)
+($I980*'fnd base rates'!L$112)
+($J980*'fnd base rates'!L$113)
+($K980*'fnd base rates'!L$114)
+($M980*'fnd base rates'!L$116)
+($N980*'fnd base rates'!L$117)
+($O980*'fnd base rates'!L$118)
+($P980*VLOOKUP($S980+12,rate_basefnd,12)))</f>
        <v>4209.8133600000001</v>
      </c>
      <c r="AE980" s="1">
        <f>(($D980*'fnd base rates'!M$107)
+($E980*'fnd base rates'!M$108)
+($F980*'fnd base rates'!M$109)
+($G980*'fnd base rates'!M$110)
+($H980*'fnd base rates'!M$111)
+($I980*'fnd base rates'!M$112)
+($J980*'fnd base rates'!M$113)
+($K980*'fnd base rates'!M$114)
+($M980*'fnd base rates'!M$116)
+($N980*'fnd base rates'!M$117)
+($O980*'fnd base rates'!M$118)
+($P980*VLOOKUP($S980+12,rate_basefnd,13)))</f>
        <v>0</v>
      </c>
      <c r="AF980" s="4">
        <f t="shared" si="1147"/>
        <v>32188.353819999997</v>
      </c>
      <c r="AH980" s="269">
        <f t="shared" si="1148"/>
        <v>3510281061</v>
      </c>
      <c r="AI980" s="4" t="str">
        <f t="shared" si="1149"/>
        <v>3510</v>
      </c>
      <c r="AJ980" s="2" t="str">
        <f t="shared" si="1150"/>
        <v>281</v>
      </c>
      <c r="AK980" s="2" t="str">
        <f t="shared" si="1151"/>
        <v>061</v>
      </c>
      <c r="AL980" s="4">
        <f t="shared" si="1152"/>
        <v>1</v>
      </c>
      <c r="AM980" s="4">
        <f t="shared" si="1143"/>
        <v>2</v>
      </c>
      <c r="AN980" s="4">
        <f t="shared" si="1153"/>
        <v>32188.353819999997</v>
      </c>
      <c r="AO980" s="4">
        <f t="shared" si="1154"/>
        <v>16094</v>
      </c>
      <c r="AP980" s="4">
        <f t="shared" si="1144"/>
        <v>0</v>
      </c>
      <c r="AQ980" s="4">
        <v>16094</v>
      </c>
      <c r="AW980" s="4">
        <v>16094</v>
      </c>
      <c r="AX980" s="5">
        <f t="shared" si="1155"/>
        <v>0</v>
      </c>
      <c r="AY980" s="4">
        <v>16094</v>
      </c>
      <c r="BB980" s="4">
        <f t="shared" ref="BB980" si="1165">BC980-BA980</f>
        <v>0</v>
      </c>
    </row>
    <row r="981" spans="1:54" s="4" customFormat="1">
      <c r="A981" s="269">
        <v>3510</v>
      </c>
      <c r="B981" s="2">
        <v>3510281087</v>
      </c>
      <c r="C981" s="9" t="s">
        <v>1092</v>
      </c>
      <c r="D981" s="14">
        <f>'fnd enro'!D981</f>
        <v>0</v>
      </c>
      <c r="E981" s="14">
        <f>'fnd enro'!E981</f>
        <v>0</v>
      </c>
      <c r="F981" s="14">
        <f>'fnd enro'!F981</f>
        <v>0</v>
      </c>
      <c r="G981" s="14">
        <f>'fnd enro'!G981</f>
        <v>2</v>
      </c>
      <c r="H981" s="14">
        <f>'fnd enro'!H981</f>
        <v>0</v>
      </c>
      <c r="I981" s="14">
        <f>'fnd enro'!I981</f>
        <v>0</v>
      </c>
      <c r="J981" s="14">
        <f>'fnd enro'!J981</f>
        <v>0</v>
      </c>
      <c r="K981" s="15">
        <f>'fnd enro'!K981</f>
        <v>7.7200000000000005E-2</v>
      </c>
      <c r="L981" s="14">
        <f>'fnd enro'!L981</f>
        <v>0</v>
      </c>
      <c r="M981" s="14">
        <f>'fnd enro'!M981</f>
        <v>1</v>
      </c>
      <c r="N981" s="14">
        <f>'fnd enro'!N981</f>
        <v>0</v>
      </c>
      <c r="O981" s="14">
        <f>'fnd enro'!O981</f>
        <v>0</v>
      </c>
      <c r="P981" s="14">
        <f>'fnd enro'!P981</f>
        <v>1</v>
      </c>
      <c r="Q981" s="14">
        <f>'fnd enro'!R981</f>
        <v>2</v>
      </c>
      <c r="R981" s="15">
        <f t="shared" si="1146"/>
        <v>1</v>
      </c>
      <c r="S981" s="14">
        <f>VALUE('fnd enro'!Q981)</f>
        <v>5</v>
      </c>
      <c r="T981" s="2"/>
      <c r="U981" s="1">
        <f>(($D981*'fnd base rates'!C$107)
+($E981*'fnd base rates'!C$108)
+($F981*'fnd base rates'!C$109)
+($G981*'fnd base rates'!C$110)
+($H981*'fnd base rates'!C$111)
+($I981*'fnd base rates'!C$112)
+($J981*'fnd base rates'!C$113)
+($K981*'fnd base rates'!C$114)
+($M981*'fnd base rates'!C$116)
+($N981*'fnd base rates'!C$117)
+($O981*'fnd base rates'!C$118)
+($P981*VLOOKUP($S981+12,rate_basefnd,3)))
*$R981</f>
        <v>1233.9526920000001</v>
      </c>
      <c r="V981" s="1">
        <f>(($D981*'fnd base rates'!D$107)
+($E981*'fnd base rates'!D$108)
+($F981*'fnd base rates'!D$109)
+($G981*'fnd base rates'!D$110)
+($H981*'fnd base rates'!D$111)
+($I981*'fnd base rates'!D$112)
+($J981*'fnd base rates'!D$113)
+($K981*'fnd base rates'!D$114)
+($M981*'fnd base rates'!D$116)
+($N981*'fnd base rates'!D$117)
+($O981*'fnd base rates'!D$118)
+($P981*VLOOKUP($S981+12,rate_basefnd,4)))
*$R981</f>
        <v>1990.8400000000001</v>
      </c>
      <c r="W981" s="1">
        <f>(($D981*'fnd base rates'!E$107)
+($E981*'fnd base rates'!E$108)
+($F981*'fnd base rates'!E$109)
+($G981*'fnd base rates'!E$110)
+($H981*'fnd base rates'!E$111)
+($I981*'fnd base rates'!E$112)
+($J981*'fnd base rates'!E$113)
+($K981*'fnd base rates'!E$114)
+($M981*'fnd base rates'!E$116)
+($N981*'fnd base rates'!E$117)
+($O981*'fnd base rates'!E$118)
+($P981*VLOOKUP($S981+12,rate_basefnd,5)))
*$R981</f>
        <v>11769.060752000001</v>
      </c>
      <c r="X981" s="1">
        <f>(($D981*'fnd base rates'!F$107)
+($E981*'fnd base rates'!F$108)
+($F981*'fnd base rates'!F$109)
+($G981*'fnd base rates'!F$110)
+($H981*'fnd base rates'!F$111)
+($I981*'fnd base rates'!F$112)
+($J981*'fnd base rates'!F$113)
+($K981*'fnd base rates'!F$114)
+($M981*'fnd base rates'!F$116)
+($N981*'fnd base rates'!F$117)
+($O981*'fnd base rates'!F$118)
+($P981*VLOOKUP($S981+12,rate_basefnd,6)))
*$R981</f>
        <v>2671.912824</v>
      </c>
      <c r="Y981" s="1">
        <f>(($D981*'fnd base rates'!G$107)
+($E981*'fnd base rates'!G$108)
+($F981*'fnd base rates'!G$109)
+($G981*'fnd base rates'!G$110)
+($H981*'fnd base rates'!G$111)
+($I981*'fnd base rates'!G$112)
+($J981*'fnd base rates'!G$113)
+($K981*'fnd base rates'!G$114)
+($M981*'fnd base rates'!G$116)
+($N981*'fnd base rates'!G$117)
+($O981*'fnd base rates'!G$118)
+($P981*VLOOKUP($S981+12,rate_basefnd,7)))
*$R981</f>
        <v>498.50656400000003</v>
      </c>
      <c r="Z981" s="1">
        <f>(($D981*'fnd base rates'!H$107)
+($E981*'fnd base rates'!H$108)
+($F981*'fnd base rates'!H$109)
+($G981*'fnd base rates'!H$110)
+($H981*'fnd base rates'!H$111)
+($I981*'fnd base rates'!H$112)
+($J981*'fnd base rates'!H$113)
+($K981*'fnd base rates'!H$114)
+($M981*'fnd base rates'!H$116)
+($N981*'fnd base rates'!H$117)
+($O981*'fnd base rates'!H$118)
+($P981*VLOOKUP($S981+12,rate_basefnd,8)))</f>
        <v>1193.897868</v>
      </c>
      <c r="AA981" s="1">
        <f>(($D981*'fnd base rates'!I$107)
+($E981*'fnd base rates'!I$108)
+($F981*'fnd base rates'!I$109)
+($G981*'fnd base rates'!I$110)
+($H981*'fnd base rates'!I$111)
+($I981*'fnd base rates'!I$112)
+($J981*'fnd base rates'!I$113)
+($K981*'fnd base rates'!I$114)
+($M981*'fnd base rates'!I$116)
+($N981*'fnd base rates'!I$117)
+($O981*'fnd base rates'!I$118)
+($P981*VLOOKUP($S981+12,rate_basefnd,9)))
*$R981</f>
        <v>800.69</v>
      </c>
      <c r="AB981" s="1">
        <f>(($D981*'fnd base rates'!J$107)
+($E981*'fnd base rates'!J$108)
+($F981*'fnd base rates'!J$109)
+($G981*'fnd base rates'!J$110)
+($H981*'fnd base rates'!J$111)
+($I981*'fnd base rates'!J$112)
+($J981*'fnd base rates'!J$113)
+($K981*'fnd base rates'!J$114)
+($M981*'fnd base rates'!J$116)
+($N981*'fnd base rates'!J$117)
+($O981*'fnd base rates'!J$118)
+($P981*VLOOKUP($S981+12,rate_basefnd,10)))
*$R981</f>
        <v>912.59999999999991</v>
      </c>
      <c r="AC981" s="1">
        <f>(($D981*'fnd base rates'!K$107)
+($E981*'fnd base rates'!K$108)
+($F981*'fnd base rates'!K$109)
+($G981*'fnd base rates'!K$110)
+($H981*'fnd base rates'!K$111)
+($I981*'fnd base rates'!K$112)
+($J981*'fnd base rates'!K$113)
+($K981*'fnd base rates'!K$114)
+($M981*'fnd base rates'!K$116)
+($N981*'fnd base rates'!K$117)
+($O981*'fnd base rates'!K$118)
+($P981*VLOOKUP($S981+12,rate_basefnd,11)))
*$R981</f>
        <v>2503.8697599999996</v>
      </c>
      <c r="AD981" s="1">
        <f>(($D981*'fnd base rates'!L$107)
+($E981*'fnd base rates'!L$108)
+($F981*'fnd base rates'!L$109)
+($G981*'fnd base rates'!L$110)
+($H981*'fnd base rates'!L$111)
+($I981*'fnd base rates'!L$112)
+($J981*'fnd base rates'!L$113)
+($K981*'fnd base rates'!L$114)
+($M981*'fnd base rates'!L$116)
+($N981*'fnd base rates'!L$117)
+($O981*'fnd base rates'!L$118)
+($P981*VLOOKUP($S981+12,rate_basefnd,12)))</f>
        <v>3618.41336</v>
      </c>
      <c r="AE981" s="1">
        <f>(($D981*'fnd base rates'!M$107)
+($E981*'fnd base rates'!M$108)
+($F981*'fnd base rates'!M$109)
+($G981*'fnd base rates'!M$110)
+($H981*'fnd base rates'!M$111)
+($I981*'fnd base rates'!M$112)
+($J981*'fnd base rates'!M$113)
+($K981*'fnd base rates'!M$114)
+($M981*'fnd base rates'!M$116)
+($N981*'fnd base rates'!M$117)
+($O981*'fnd base rates'!M$118)
+($P981*VLOOKUP($S981+12,rate_basefnd,13)))</f>
        <v>0</v>
      </c>
      <c r="AF981" s="4">
        <f t="shared" si="1147"/>
        <v>27193.743819999996</v>
      </c>
      <c r="AH981" s="269">
        <f t="shared" si="1148"/>
        <v>3510281087</v>
      </c>
      <c r="AI981" s="4" t="str">
        <f t="shared" si="1149"/>
        <v>3510</v>
      </c>
      <c r="AJ981" s="2" t="str">
        <f t="shared" si="1150"/>
        <v>281</v>
      </c>
      <c r="AK981" s="2" t="str">
        <f t="shared" si="1151"/>
        <v>087</v>
      </c>
      <c r="AL981" s="4">
        <f t="shared" si="1152"/>
        <v>1</v>
      </c>
      <c r="AM981" s="4">
        <f t="shared" si="1143"/>
        <v>2</v>
      </c>
      <c r="AN981" s="4">
        <f t="shared" si="1153"/>
        <v>27193.743819999996</v>
      </c>
      <c r="AO981" s="4">
        <f t="shared" si="1154"/>
        <v>13597</v>
      </c>
      <c r="AP981" s="4">
        <f t="shared" si="1144"/>
        <v>0</v>
      </c>
      <c r="AQ981" s="4">
        <v>13597</v>
      </c>
      <c r="AW981" s="4">
        <v>13597</v>
      </c>
      <c r="AX981" s="5">
        <f t="shared" si="1155"/>
        <v>0</v>
      </c>
      <c r="AY981" s="4">
        <v>13597</v>
      </c>
      <c r="BB981" s="4">
        <f t="shared" ref="BB981" si="1166">BC981-BA981</f>
        <v>0</v>
      </c>
    </row>
    <row r="982" spans="1:54" s="4" customFormat="1">
      <c r="A982" s="269">
        <v>3510</v>
      </c>
      <c r="B982" s="2">
        <v>3510281137</v>
      </c>
      <c r="C982" s="9" t="s">
        <v>1092</v>
      </c>
      <c r="D982" s="14">
        <f>'fnd enro'!D982</f>
        <v>0</v>
      </c>
      <c r="E982" s="14">
        <f>'fnd enro'!E982</f>
        <v>0</v>
      </c>
      <c r="F982" s="14">
        <f>'fnd enro'!F982</f>
        <v>0</v>
      </c>
      <c r="G982" s="14">
        <f>'fnd enro'!G982</f>
        <v>2</v>
      </c>
      <c r="H982" s="14">
        <f>'fnd enro'!H982</f>
        <v>1</v>
      </c>
      <c r="I982" s="14">
        <f>'fnd enro'!I982</f>
        <v>0</v>
      </c>
      <c r="J982" s="14">
        <f>'fnd enro'!J982</f>
        <v>0</v>
      </c>
      <c r="K982" s="15">
        <f>'fnd enro'!K982</f>
        <v>0.1158</v>
      </c>
      <c r="L982" s="14">
        <f>'fnd enro'!L982</f>
        <v>0</v>
      </c>
      <c r="M982" s="14">
        <f>'fnd enro'!M982</f>
        <v>0</v>
      </c>
      <c r="N982" s="14">
        <f>'fnd enro'!N982</f>
        <v>0</v>
      </c>
      <c r="O982" s="14">
        <f>'fnd enro'!O982</f>
        <v>0</v>
      </c>
      <c r="P982" s="14">
        <f>'fnd enro'!P982</f>
        <v>3</v>
      </c>
      <c r="Q982" s="14">
        <f>'fnd enro'!R982</f>
        <v>3</v>
      </c>
      <c r="R982" s="15">
        <f t="shared" si="1146"/>
        <v>1</v>
      </c>
      <c r="S982" s="14">
        <f>VALUE('fnd enro'!Q982)</f>
        <v>12</v>
      </c>
      <c r="T982" s="2"/>
      <c r="U982" s="1">
        <f>(($D982*'fnd base rates'!C$107)
+($E982*'fnd base rates'!C$108)
+($F982*'fnd base rates'!C$109)
+($G982*'fnd base rates'!C$110)
+($H982*'fnd base rates'!C$111)
+($I982*'fnd base rates'!C$112)
+($J982*'fnd base rates'!C$113)
+($K982*'fnd base rates'!C$114)
+($M982*'fnd base rates'!C$116)
+($N982*'fnd base rates'!C$117)
+($O982*'fnd base rates'!C$118)
+($P982*VLOOKUP($S982+12,rate_basefnd,3)))
*$R982</f>
        <v>1873.1440379999999</v>
      </c>
      <c r="V982" s="1">
        <f>(($D982*'fnd base rates'!D$107)
+($E982*'fnd base rates'!D$108)
+($F982*'fnd base rates'!D$109)
+($G982*'fnd base rates'!D$110)
+($H982*'fnd base rates'!D$111)
+($I982*'fnd base rates'!D$112)
+($J982*'fnd base rates'!D$113)
+($K982*'fnd base rates'!D$114)
+($M982*'fnd base rates'!D$116)
+($N982*'fnd base rates'!D$117)
+($O982*'fnd base rates'!D$118)
+($P982*VLOOKUP($S982+12,rate_basefnd,4)))
*$R982</f>
        <v>3544.9500000000003</v>
      </c>
      <c r="W982" s="1">
        <f>(($D982*'fnd base rates'!E$107)
+($E982*'fnd base rates'!E$108)
+($F982*'fnd base rates'!E$109)
+($G982*'fnd base rates'!E$110)
+($H982*'fnd base rates'!E$111)
+($I982*'fnd base rates'!E$112)
+($J982*'fnd base rates'!E$113)
+($K982*'fnd base rates'!E$114)
+($M982*'fnd base rates'!E$116)
+($N982*'fnd base rates'!E$117)
+($O982*'fnd base rates'!E$118)
+($P982*VLOOKUP($S982+12,rate_basefnd,5)))
*$R982</f>
        <v>23419.751128</v>
      </c>
      <c r="X982" s="1">
        <f>(($D982*'fnd base rates'!F$107)
+($E982*'fnd base rates'!F$108)
+($F982*'fnd base rates'!F$109)
+($G982*'fnd base rates'!F$110)
+($H982*'fnd base rates'!F$111)
+($I982*'fnd base rates'!F$112)
+($J982*'fnd base rates'!F$113)
+($K982*'fnd base rates'!F$114)
+($M982*'fnd base rates'!F$116)
+($N982*'fnd base rates'!F$117)
+($O982*'fnd base rates'!F$118)
+($P982*VLOOKUP($S982+12,rate_basefnd,6)))
*$R982</f>
        <v>3490.2692360000001</v>
      </c>
      <c r="Y982" s="1">
        <f>(($D982*'fnd base rates'!G$107)
+($E982*'fnd base rates'!G$108)
+($F982*'fnd base rates'!G$109)
+($G982*'fnd base rates'!G$110)
+($H982*'fnd base rates'!G$111)
+($I982*'fnd base rates'!G$112)
+($J982*'fnd base rates'!G$113)
+($K982*'fnd base rates'!G$114)
+($M982*'fnd base rates'!G$116)
+($N982*'fnd base rates'!G$117)
+($O982*'fnd base rates'!G$118)
+($P982*VLOOKUP($S982+12,rate_basefnd,7)))
*$R982</f>
        <v>1073.879846</v>
      </c>
      <c r="Z982" s="1">
        <f>(($D982*'fnd base rates'!H$107)
+($E982*'fnd base rates'!H$108)
+($F982*'fnd base rates'!H$109)
+($G982*'fnd base rates'!H$110)
+($H982*'fnd base rates'!H$111)
+($I982*'fnd base rates'!H$112)
+($J982*'fnd base rates'!H$113)
+($K982*'fnd base rates'!H$114)
+($M982*'fnd base rates'!H$116)
+($N982*'fnd base rates'!H$117)
+($O982*'fnd base rates'!H$118)
+($P982*VLOOKUP($S982+12,rate_basefnd,8)))</f>
        <v>1661.0368020000001</v>
      </c>
      <c r="AA982" s="1">
        <f>(($D982*'fnd base rates'!I$107)
+($E982*'fnd base rates'!I$108)
+($F982*'fnd base rates'!I$109)
+($G982*'fnd base rates'!I$110)
+($H982*'fnd base rates'!I$111)
+($I982*'fnd base rates'!I$112)
+($J982*'fnd base rates'!I$113)
+($K982*'fnd base rates'!I$114)
+($M982*'fnd base rates'!I$116)
+($N982*'fnd base rates'!I$117)
+($O982*'fnd base rates'!I$118)
+($P982*VLOOKUP($S982+12,rate_basefnd,9)))
*$R982</f>
        <v>1469.4</v>
      </c>
      <c r="AB982" s="1">
        <f>(($D982*'fnd base rates'!J$107)
+($E982*'fnd base rates'!J$108)
+($F982*'fnd base rates'!J$109)
+($G982*'fnd base rates'!J$110)
+($H982*'fnd base rates'!J$111)
+($I982*'fnd base rates'!J$112)
+($J982*'fnd base rates'!J$113)
+($K982*'fnd base rates'!J$114)
+($M982*'fnd base rates'!J$116)
+($N982*'fnd base rates'!J$117)
+($O982*'fnd base rates'!J$118)
+($P982*VLOOKUP($S982+12,rate_basefnd,10)))
*$R982</f>
        <v>3120.37</v>
      </c>
      <c r="AC982" s="1">
        <f>(($D982*'fnd base rates'!K$107)
+($E982*'fnd base rates'!K$108)
+($F982*'fnd base rates'!K$109)
+($G982*'fnd base rates'!K$110)
+($H982*'fnd base rates'!K$111)
+($I982*'fnd base rates'!K$112)
+($J982*'fnd base rates'!K$113)
+($K982*'fnd base rates'!K$114)
+($M982*'fnd base rates'!K$116)
+($N982*'fnd base rates'!K$117)
+($O982*'fnd base rates'!K$118)
+($P982*VLOOKUP($S982+12,rate_basefnd,11)))
*$R982</f>
        <v>3382.5796399999995</v>
      </c>
      <c r="AD982" s="1">
        <f>(($D982*'fnd base rates'!L$107)
+($E982*'fnd base rates'!L$108)
+($F982*'fnd base rates'!L$109)
+($G982*'fnd base rates'!L$110)
+($H982*'fnd base rates'!L$111)
+($I982*'fnd base rates'!L$112)
+($J982*'fnd base rates'!L$113)
+($K982*'fnd base rates'!L$114)
+($M982*'fnd base rates'!L$116)
+($N982*'fnd base rates'!L$117)
+($O982*'fnd base rates'!L$118)
+($P982*VLOOKUP($S982+12,rate_basefnd,12)))</f>
        <v>6378.1300400000009</v>
      </c>
      <c r="AE982" s="1">
        <f>(($D982*'fnd base rates'!M$107)
+($E982*'fnd base rates'!M$108)
+($F982*'fnd base rates'!M$109)
+($G982*'fnd base rates'!M$110)
+($H982*'fnd base rates'!M$111)
+($I982*'fnd base rates'!M$112)
+($J982*'fnd base rates'!M$113)
+($K982*'fnd base rates'!M$114)
+($M982*'fnd base rates'!M$116)
+($N982*'fnd base rates'!M$117)
+($O982*'fnd base rates'!M$118)
+($P982*VLOOKUP($S982+12,rate_basefnd,13)))</f>
        <v>0</v>
      </c>
      <c r="AF982" s="4">
        <f t="shared" si="1147"/>
        <v>49413.510730000009</v>
      </c>
      <c r="AH982" s="269">
        <f t="shared" si="1148"/>
        <v>3510281137</v>
      </c>
      <c r="AI982" s="4" t="str">
        <f t="shared" si="1149"/>
        <v>3510</v>
      </c>
      <c r="AJ982" s="2" t="str">
        <f t="shared" si="1150"/>
        <v>281</v>
      </c>
      <c r="AK982" s="2" t="str">
        <f t="shared" si="1151"/>
        <v>137</v>
      </c>
      <c r="AL982" s="4">
        <f t="shared" si="1152"/>
        <v>1</v>
      </c>
      <c r="AM982" s="4">
        <f t="shared" si="1143"/>
        <v>3</v>
      </c>
      <c r="AN982" s="4">
        <f t="shared" si="1153"/>
        <v>49413.510730000009</v>
      </c>
      <c r="AO982" s="4">
        <f t="shared" si="1154"/>
        <v>16471</v>
      </c>
      <c r="AP982" s="4">
        <f t="shared" si="1144"/>
        <v>0</v>
      </c>
      <c r="AQ982" s="4">
        <v>16471</v>
      </c>
      <c r="AW982" s="4">
        <v>16471</v>
      </c>
      <c r="AX982" s="5">
        <f t="shared" si="1155"/>
        <v>0</v>
      </c>
      <c r="AY982" s="4">
        <v>16471</v>
      </c>
      <c r="BB982" s="4">
        <f t="shared" ref="BB982" si="1167">BC982-BA982</f>
        <v>0</v>
      </c>
    </row>
    <row r="983" spans="1:54" s="4" customFormat="1">
      <c r="A983" s="269">
        <v>3510</v>
      </c>
      <c r="B983" s="2">
        <v>3510281281</v>
      </c>
      <c r="C983" s="9" t="s">
        <v>1092</v>
      </c>
      <c r="D983" s="14">
        <f>'fnd enro'!D983</f>
        <v>0</v>
      </c>
      <c r="E983" s="14">
        <f>'fnd enro'!E983</f>
        <v>0</v>
      </c>
      <c r="F983" s="14">
        <f>'fnd enro'!F983</f>
        <v>52</v>
      </c>
      <c r="G983" s="14">
        <f>'fnd enro'!G983</f>
        <v>263</v>
      </c>
      <c r="H983" s="14">
        <f>'fnd enro'!H983</f>
        <v>100</v>
      </c>
      <c r="I983" s="14">
        <f>'fnd enro'!I983</f>
        <v>0</v>
      </c>
      <c r="J983" s="14">
        <f>'fnd enro'!J983</f>
        <v>0</v>
      </c>
      <c r="K983" s="15">
        <f>'fnd enro'!K983</f>
        <v>16.018999999999998</v>
      </c>
      <c r="L983" s="14">
        <f>'fnd enro'!L983</f>
        <v>0</v>
      </c>
      <c r="M983" s="14">
        <f>'fnd enro'!M983</f>
        <v>62</v>
      </c>
      <c r="N983" s="14">
        <f>'fnd enro'!N983</f>
        <v>5</v>
      </c>
      <c r="O983" s="14">
        <f>'fnd enro'!O983</f>
        <v>0</v>
      </c>
      <c r="P983" s="14">
        <f>'fnd enro'!P983</f>
        <v>328</v>
      </c>
      <c r="Q983" s="14">
        <f>'fnd enro'!R983</f>
        <v>415</v>
      </c>
      <c r="R983" s="15">
        <f t="shared" si="1146"/>
        <v>1</v>
      </c>
      <c r="S983" s="14">
        <f>VALUE('fnd enro'!Q983)</f>
        <v>12</v>
      </c>
      <c r="T983" s="2"/>
      <c r="U983" s="1">
        <f>(($D983*'fnd base rates'!C$107)
+($E983*'fnd base rates'!C$108)
+($F983*'fnd base rates'!C$109)
+($G983*'fnd base rates'!C$110)
+($H983*'fnd base rates'!C$111)
+($I983*'fnd base rates'!C$112)
+($J983*'fnd base rates'!C$113)
+($K983*'fnd base rates'!C$114)
+($M983*'fnd base rates'!C$116)
+($N983*'fnd base rates'!C$117)
+($O983*'fnd base rates'!C$118)
+($P983*VLOOKUP($S983+12,rate_basefnd,3)))
*$R983</f>
        <v>258274.98859000005</v>
      </c>
      <c r="V983" s="1">
        <f>(($D983*'fnd base rates'!D$107)
+($E983*'fnd base rates'!D$108)
+($F983*'fnd base rates'!D$109)
+($G983*'fnd base rates'!D$110)
+($H983*'fnd base rates'!D$111)
+($I983*'fnd base rates'!D$112)
+($J983*'fnd base rates'!D$113)
+($K983*'fnd base rates'!D$114)
+($M983*'fnd base rates'!D$116)
+($N983*'fnd base rates'!D$117)
+($O983*'fnd base rates'!D$118)
+($P983*VLOOKUP($S983+12,rate_basefnd,4)))
*$R983</f>
        <v>466052.55000000005</v>
      </c>
      <c r="W983" s="1">
        <f>(($D983*'fnd base rates'!E$107)
+($E983*'fnd base rates'!E$108)
+($F983*'fnd base rates'!E$109)
+($G983*'fnd base rates'!E$110)
+($H983*'fnd base rates'!E$111)
+($I983*'fnd base rates'!E$112)
+($J983*'fnd base rates'!E$113)
+($K983*'fnd base rates'!E$114)
+($M983*'fnd base rates'!E$116)
+($N983*'fnd base rates'!E$117)
+($O983*'fnd base rates'!E$118)
+($P983*VLOOKUP($S983+12,rate_basefnd,5)))
*$R983</f>
        <v>2985451.0460400004</v>
      </c>
      <c r="X983" s="1">
        <f>(($D983*'fnd base rates'!F$107)
+($E983*'fnd base rates'!F$108)
+($F983*'fnd base rates'!F$109)
+($G983*'fnd base rates'!F$110)
+($H983*'fnd base rates'!F$111)
+($I983*'fnd base rates'!F$112)
+($J983*'fnd base rates'!F$113)
+($K983*'fnd base rates'!F$114)
+($M983*'fnd base rates'!F$116)
+($N983*'fnd base rates'!F$117)
+($O983*'fnd base rates'!F$118)
+($P983*VLOOKUP($S983+12,rate_basefnd,6)))
*$R983</f>
        <v>504392.65098000003</v>
      </c>
      <c r="Y983" s="1">
        <f>(($D983*'fnd base rates'!G$107)
+($E983*'fnd base rates'!G$108)
+($F983*'fnd base rates'!G$109)
+($G983*'fnd base rates'!G$110)
+($H983*'fnd base rates'!G$111)
+($I983*'fnd base rates'!G$112)
+($J983*'fnd base rates'!G$113)
+($K983*'fnd base rates'!G$114)
+($M983*'fnd base rates'!G$116)
+($N983*'fnd base rates'!G$117)
+($O983*'fnd base rates'!G$118)
+($P983*VLOOKUP($S983+12,rate_basefnd,7)))
*$R983</f>
        <v>134344.25203</v>
      </c>
      <c r="Z983" s="1">
        <f>(($D983*'fnd base rates'!H$107)
+($E983*'fnd base rates'!H$108)
+($F983*'fnd base rates'!H$109)
+($G983*'fnd base rates'!H$110)
+($H983*'fnd base rates'!H$111)
+($I983*'fnd base rates'!H$112)
+($J983*'fnd base rates'!H$113)
+($K983*'fnd base rates'!H$114)
+($M983*'fnd base rates'!H$116)
+($N983*'fnd base rates'!H$117)
+($O983*'fnd base rates'!H$118)
+($P983*VLOOKUP($S983+12,rate_basefnd,8)))</f>
        <v>235651.78761</v>
      </c>
      <c r="AA983" s="1">
        <f>(($D983*'fnd base rates'!I$107)
+($E983*'fnd base rates'!I$108)
+($F983*'fnd base rates'!I$109)
+($G983*'fnd base rates'!I$110)
+($H983*'fnd base rates'!I$111)
+($I983*'fnd base rates'!I$112)
+($J983*'fnd base rates'!I$113)
+($K983*'fnd base rates'!I$114)
+($M983*'fnd base rates'!I$116)
+($N983*'fnd base rates'!I$117)
+($O983*'fnd base rates'!I$118)
+($P983*VLOOKUP($S983+12,rate_basefnd,9)))
*$R983</f>
        <v>191884.72999999998</v>
      </c>
      <c r="AB983" s="1">
        <f>(($D983*'fnd base rates'!J$107)
+($E983*'fnd base rates'!J$108)
+($F983*'fnd base rates'!J$109)
+($G983*'fnd base rates'!J$110)
+($H983*'fnd base rates'!J$111)
+($I983*'fnd base rates'!J$112)
+($J983*'fnd base rates'!J$113)
+($K983*'fnd base rates'!J$114)
+($M983*'fnd base rates'!J$116)
+($N983*'fnd base rates'!J$117)
+($O983*'fnd base rates'!J$118)
+($P983*VLOOKUP($S983+12,rate_basefnd,10)))
*$R983</f>
        <v>352574.25</v>
      </c>
      <c r="AC983" s="1">
        <f>(($D983*'fnd base rates'!K$107)
+($E983*'fnd base rates'!K$108)
+($F983*'fnd base rates'!K$109)
+($G983*'fnd base rates'!K$110)
+($H983*'fnd base rates'!K$111)
+($I983*'fnd base rates'!K$112)
+($J983*'fnd base rates'!K$113)
+($K983*'fnd base rates'!K$114)
+($M983*'fnd base rates'!K$116)
+($N983*'fnd base rates'!K$117)
+($O983*'fnd base rates'!K$118)
+($P983*VLOOKUP($S983+12,rate_basefnd,11)))
*$R983</f>
        <v>485197.40020000003</v>
      </c>
      <c r="AD983" s="1">
        <f>(($D983*'fnd base rates'!L$107)
+($E983*'fnd base rates'!L$108)
+($F983*'fnd base rates'!L$109)
+($G983*'fnd base rates'!L$110)
+($H983*'fnd base rates'!L$111)
+($I983*'fnd base rates'!L$112)
+($J983*'fnd base rates'!L$113)
+($K983*'fnd base rates'!L$114)
+($M983*'fnd base rates'!L$116)
+($N983*'fnd base rates'!L$117)
+($O983*'fnd base rates'!L$118)
+($P983*VLOOKUP($S983+12,rate_basefnd,12)))</f>
        <v>841251.79220000003</v>
      </c>
      <c r="AE983" s="1">
        <f>(($D983*'fnd base rates'!M$107)
+($E983*'fnd base rates'!M$108)
+($F983*'fnd base rates'!M$109)
+($G983*'fnd base rates'!M$110)
+($H983*'fnd base rates'!M$111)
+($I983*'fnd base rates'!M$112)
+($J983*'fnd base rates'!M$113)
+($K983*'fnd base rates'!M$114)
+($M983*'fnd base rates'!M$116)
+($N983*'fnd base rates'!M$117)
+($O983*'fnd base rates'!M$118)
+($P983*VLOOKUP($S983+12,rate_basefnd,13)))</f>
        <v>0</v>
      </c>
      <c r="AF983" s="4">
        <f t="shared" si="1147"/>
        <v>6455075.4476500014</v>
      </c>
      <c r="AH983" s="269">
        <f t="shared" si="1148"/>
        <v>3510281281</v>
      </c>
      <c r="AI983" s="4" t="str">
        <f t="shared" si="1149"/>
        <v>3510</v>
      </c>
      <c r="AJ983" s="2" t="str">
        <f t="shared" si="1150"/>
        <v>281</v>
      </c>
      <c r="AK983" s="2" t="str">
        <f t="shared" si="1151"/>
        <v>281</v>
      </c>
      <c r="AL983" s="4">
        <f t="shared" si="1152"/>
        <v>1</v>
      </c>
      <c r="AM983" s="4">
        <f t="shared" si="1143"/>
        <v>415</v>
      </c>
      <c r="AN983" s="4">
        <f t="shared" si="1153"/>
        <v>6455075.4476500014</v>
      </c>
      <c r="AO983" s="4">
        <f t="shared" si="1154"/>
        <v>15554</v>
      </c>
      <c r="AP983" s="4">
        <f t="shared" si="1144"/>
        <v>0</v>
      </c>
      <c r="AQ983" s="4">
        <v>15554</v>
      </c>
      <c r="AW983" s="4">
        <v>15554</v>
      </c>
      <c r="AX983" s="5">
        <f t="shared" si="1155"/>
        <v>0</v>
      </c>
      <c r="AY983" s="4">
        <v>15554</v>
      </c>
      <c r="BB983" s="4">
        <f t="shared" ref="BB983" si="1168">BC983-BA983</f>
        <v>0</v>
      </c>
    </row>
    <row r="984" spans="1:54" s="4" customFormat="1">
      <c r="A984" s="269">
        <v>3510</v>
      </c>
      <c r="B984" s="2">
        <v>3510281325</v>
      </c>
      <c r="C984" s="9" t="s">
        <v>1092</v>
      </c>
      <c r="D984" s="14">
        <f>'fnd enro'!D984</f>
        <v>0</v>
      </c>
      <c r="E984" s="14">
        <f>'fnd enro'!E984</f>
        <v>0</v>
      </c>
      <c r="F984" s="14">
        <f>'fnd enro'!F984</f>
        <v>1</v>
      </c>
      <c r="G984" s="14">
        <f>'fnd enro'!G984</f>
        <v>1</v>
      </c>
      <c r="H984" s="14">
        <f>'fnd enro'!H984</f>
        <v>1</v>
      </c>
      <c r="I984" s="14">
        <f>'fnd enro'!I984</f>
        <v>0</v>
      </c>
      <c r="J984" s="14">
        <f>'fnd enro'!J984</f>
        <v>0</v>
      </c>
      <c r="K984" s="15">
        <f>'fnd enro'!K984</f>
        <v>0.1158</v>
      </c>
      <c r="L984" s="14">
        <f>'fnd enro'!L984</f>
        <v>0</v>
      </c>
      <c r="M984" s="14">
        <f>'fnd enro'!M984</f>
        <v>0</v>
      </c>
      <c r="N984" s="14">
        <f>'fnd enro'!N984</f>
        <v>0</v>
      </c>
      <c r="O984" s="14">
        <f>'fnd enro'!O984</f>
        <v>0</v>
      </c>
      <c r="P984" s="14">
        <f>'fnd enro'!P984</f>
        <v>3</v>
      </c>
      <c r="Q984" s="14">
        <f>'fnd enro'!R984</f>
        <v>3</v>
      </c>
      <c r="R984" s="15">
        <f t="shared" si="1146"/>
        <v>1</v>
      </c>
      <c r="S984" s="14">
        <f>VALUE('fnd enro'!Q984)</f>
        <v>9</v>
      </c>
      <c r="T984" s="2"/>
      <c r="U984" s="1">
        <f>(($D984*'fnd base rates'!C$107)
+($E984*'fnd base rates'!C$108)
+($F984*'fnd base rates'!C$109)
+($G984*'fnd base rates'!C$110)
+($H984*'fnd base rates'!C$111)
+($I984*'fnd base rates'!C$112)
+($J984*'fnd base rates'!C$113)
+($K984*'fnd base rates'!C$114)
+($M984*'fnd base rates'!C$116)
+($N984*'fnd base rates'!C$117)
+($O984*'fnd base rates'!C$118)
+($P984*VLOOKUP($S984+12,rate_basefnd,3)))
*$R984</f>
        <v>1836.6640379999999</v>
      </c>
      <c r="V984" s="1">
        <f>(($D984*'fnd base rates'!D$107)
+($E984*'fnd base rates'!D$108)
+($F984*'fnd base rates'!D$109)
+($G984*'fnd base rates'!D$110)
+($H984*'fnd base rates'!D$111)
+($I984*'fnd base rates'!D$112)
+($J984*'fnd base rates'!D$113)
+($K984*'fnd base rates'!D$114)
+($M984*'fnd base rates'!D$116)
+($N984*'fnd base rates'!D$117)
+($O984*'fnd base rates'!D$118)
+($P984*VLOOKUP($S984+12,rate_basefnd,4)))
*$R984</f>
        <v>3372.0600000000004</v>
      </c>
      <c r="W984" s="1">
        <f>(($D984*'fnd base rates'!E$107)
+($E984*'fnd base rates'!E$108)
+($F984*'fnd base rates'!E$109)
+($G984*'fnd base rates'!E$110)
+($H984*'fnd base rates'!E$111)
+($I984*'fnd base rates'!E$112)
+($J984*'fnd base rates'!E$113)
+($K984*'fnd base rates'!E$114)
+($M984*'fnd base rates'!E$116)
+($N984*'fnd base rates'!E$117)
+($O984*'fnd base rates'!E$118)
+($P984*VLOOKUP($S984+12,rate_basefnd,5)))
*$R984</f>
        <v>21732.121127999999</v>
      </c>
      <c r="X984" s="1">
        <f>(($D984*'fnd base rates'!F$107)
+($E984*'fnd base rates'!F$108)
+($F984*'fnd base rates'!F$109)
+($G984*'fnd base rates'!F$110)
+($H984*'fnd base rates'!F$111)
+($I984*'fnd base rates'!F$112)
+($J984*'fnd base rates'!F$113)
+($K984*'fnd base rates'!F$114)
+($M984*'fnd base rates'!F$116)
+($N984*'fnd base rates'!F$117)
+($O984*'fnd base rates'!F$118)
+($P984*VLOOKUP($S984+12,rate_basefnd,6)))
*$R984</f>
        <v>3490.2692360000001</v>
      </c>
      <c r="Y984" s="1">
        <f>(($D984*'fnd base rates'!G$107)
+($E984*'fnd base rates'!G$108)
+($F984*'fnd base rates'!G$109)
+($G984*'fnd base rates'!G$110)
+($H984*'fnd base rates'!G$111)
+($I984*'fnd base rates'!G$112)
+($J984*'fnd base rates'!G$113)
+($K984*'fnd base rates'!G$114)
+($M984*'fnd base rates'!G$116)
+($N984*'fnd base rates'!G$117)
+($O984*'fnd base rates'!G$118)
+($P984*VLOOKUP($S984+12,rate_basefnd,7)))
*$R984</f>
        <v>991.98984599999994</v>
      </c>
      <c r="Z984" s="1">
        <f>(($D984*'fnd base rates'!H$107)
+($E984*'fnd base rates'!H$108)
+($F984*'fnd base rates'!H$109)
+($G984*'fnd base rates'!H$110)
+($H984*'fnd base rates'!H$111)
+($I984*'fnd base rates'!H$112)
+($J984*'fnd base rates'!H$113)
+($K984*'fnd base rates'!H$114)
+($M984*'fnd base rates'!H$116)
+($N984*'fnd base rates'!H$117)
+($O984*'fnd base rates'!H$118)
+($P984*VLOOKUP($S984+12,rate_basefnd,8)))</f>
        <v>1648.4968020000001</v>
      </c>
      <c r="AA984" s="1">
        <f>(($D984*'fnd base rates'!I$107)
+($E984*'fnd base rates'!I$108)
+($F984*'fnd base rates'!I$109)
+($G984*'fnd base rates'!I$110)
+($H984*'fnd base rates'!I$111)
+($I984*'fnd base rates'!I$112)
+($J984*'fnd base rates'!I$113)
+($K984*'fnd base rates'!I$114)
+($M984*'fnd base rates'!I$116)
+($N984*'fnd base rates'!I$117)
+($O984*'fnd base rates'!I$118)
+($P984*VLOOKUP($S984+12,rate_basefnd,9)))
*$R984</f>
        <v>1401.0300000000002</v>
      </c>
      <c r="AB984" s="1">
        <f>(($D984*'fnd base rates'!J$107)
+($E984*'fnd base rates'!J$108)
+($F984*'fnd base rates'!J$109)
+($G984*'fnd base rates'!J$110)
+($H984*'fnd base rates'!J$111)
+($I984*'fnd base rates'!J$112)
+($J984*'fnd base rates'!J$113)
+($K984*'fnd base rates'!J$114)
+($M984*'fnd base rates'!J$116)
+($N984*'fnd base rates'!J$117)
+($O984*'fnd base rates'!J$118)
+($P984*VLOOKUP($S984+12,rate_basefnd,10)))
*$R984</f>
        <v>2714.5</v>
      </c>
      <c r="AC984" s="1">
        <f>(($D984*'fnd base rates'!K$107)
+($E984*'fnd base rates'!K$108)
+($F984*'fnd base rates'!K$109)
+($G984*'fnd base rates'!K$110)
+($H984*'fnd base rates'!K$111)
+($I984*'fnd base rates'!K$112)
+($J984*'fnd base rates'!K$113)
+($K984*'fnd base rates'!K$114)
+($M984*'fnd base rates'!K$116)
+($N984*'fnd base rates'!K$117)
+($O984*'fnd base rates'!K$118)
+($P984*VLOOKUP($S984+12,rate_basefnd,11)))
*$R984</f>
        <v>3382.5796399999995</v>
      </c>
      <c r="AD984" s="1">
        <f>(($D984*'fnd base rates'!L$107)
+($E984*'fnd base rates'!L$108)
+($F984*'fnd base rates'!L$109)
+($G984*'fnd base rates'!L$110)
+($H984*'fnd base rates'!L$111)
+($I984*'fnd base rates'!L$112)
+($J984*'fnd base rates'!L$113)
+($K984*'fnd base rates'!L$114)
+($M984*'fnd base rates'!L$116)
+($N984*'fnd base rates'!L$117)
+($O984*'fnd base rates'!L$118)
+($P984*VLOOKUP($S984+12,rate_basefnd,12)))</f>
        <v>6105.1000400000012</v>
      </c>
      <c r="AE984" s="1">
        <f>(($D984*'fnd base rates'!M$107)
+($E984*'fnd base rates'!M$108)
+($F984*'fnd base rates'!M$109)
+($G984*'fnd base rates'!M$110)
+($H984*'fnd base rates'!M$111)
+($I984*'fnd base rates'!M$112)
+($J984*'fnd base rates'!M$113)
+($K984*'fnd base rates'!M$114)
+($M984*'fnd base rates'!M$116)
+($N984*'fnd base rates'!M$117)
+($O984*'fnd base rates'!M$118)
+($P984*VLOOKUP($S984+12,rate_basefnd,13)))</f>
        <v>0</v>
      </c>
      <c r="AF984" s="4">
        <f t="shared" si="1147"/>
        <v>46674.810729999997</v>
      </c>
      <c r="AH984" s="269">
        <f t="shared" si="1148"/>
        <v>3510281325</v>
      </c>
      <c r="AI984" s="4" t="str">
        <f t="shared" si="1149"/>
        <v>3510</v>
      </c>
      <c r="AJ984" s="2" t="str">
        <f t="shared" si="1150"/>
        <v>281</v>
      </c>
      <c r="AK984" s="2" t="str">
        <f t="shared" si="1151"/>
        <v>325</v>
      </c>
      <c r="AL984" s="4">
        <f t="shared" si="1152"/>
        <v>1</v>
      </c>
      <c r="AM984" s="4">
        <f t="shared" si="1143"/>
        <v>3</v>
      </c>
      <c r="AN984" s="4">
        <f t="shared" si="1153"/>
        <v>46674.810729999997</v>
      </c>
      <c r="AO984" s="4">
        <f t="shared" si="1154"/>
        <v>15558</v>
      </c>
      <c r="AP984" s="4">
        <f t="shared" si="1144"/>
        <v>0</v>
      </c>
      <c r="AQ984" s="4">
        <v>15558</v>
      </c>
      <c r="AW984" s="4">
        <v>15558</v>
      </c>
      <c r="AX984" s="5">
        <f t="shared" si="1155"/>
        <v>0</v>
      </c>
      <c r="AY984" s="4">
        <v>15558</v>
      </c>
      <c r="BB984" s="4">
        <f t="shared" ref="BB984" si="1169">BC984-BA984</f>
        <v>0</v>
      </c>
    </row>
    <row r="985" spans="1:54" s="4" customFormat="1">
      <c r="A985" s="269">
        <v>3510</v>
      </c>
      <c r="B985" s="2">
        <v>3510281332</v>
      </c>
      <c r="C985" s="9" t="s">
        <v>1092</v>
      </c>
      <c r="D985" s="14">
        <f>'fnd enro'!D985</f>
        <v>0</v>
      </c>
      <c r="E985" s="14">
        <f>'fnd enro'!E985</f>
        <v>0</v>
      </c>
      <c r="F985" s="14">
        <f>'fnd enro'!F985</f>
        <v>1</v>
      </c>
      <c r="G985" s="14">
        <f>'fnd enro'!G985</f>
        <v>3</v>
      </c>
      <c r="H985" s="14">
        <f>'fnd enro'!H985</f>
        <v>2</v>
      </c>
      <c r="I985" s="14">
        <f>'fnd enro'!I985</f>
        <v>0</v>
      </c>
      <c r="J985" s="14">
        <f>'fnd enro'!J985</f>
        <v>0</v>
      </c>
      <c r="K985" s="15">
        <f>'fnd enro'!K985</f>
        <v>0.2316</v>
      </c>
      <c r="L985" s="14">
        <f>'fnd enro'!L985</f>
        <v>0</v>
      </c>
      <c r="M985" s="14">
        <f>'fnd enro'!M985</f>
        <v>2</v>
      </c>
      <c r="N985" s="14">
        <f>'fnd enro'!N985</f>
        <v>0</v>
      </c>
      <c r="O985" s="14">
        <f>'fnd enro'!O985</f>
        <v>0</v>
      </c>
      <c r="P985" s="14">
        <f>'fnd enro'!P985</f>
        <v>5</v>
      </c>
      <c r="Q985" s="14">
        <f>'fnd enro'!R985</f>
        <v>6</v>
      </c>
      <c r="R985" s="15">
        <f t="shared" si="1146"/>
        <v>1</v>
      </c>
      <c r="S985" s="14">
        <f>VALUE('fnd enro'!Q985)</f>
        <v>10</v>
      </c>
      <c r="T985" s="2"/>
      <c r="U985" s="1">
        <f>(($D985*'fnd base rates'!C$107)
+($E985*'fnd base rates'!C$108)
+($F985*'fnd base rates'!C$109)
+($G985*'fnd base rates'!C$110)
+($H985*'fnd base rates'!C$111)
+($I985*'fnd base rates'!C$112)
+($J985*'fnd base rates'!C$113)
+($K985*'fnd base rates'!C$114)
+($M985*'fnd base rates'!C$116)
+($N985*'fnd base rates'!C$117)
+($O985*'fnd base rates'!C$118)
+($P985*VLOOKUP($S985+12,rate_basefnd,3)))
*$R985</f>
        <v>3817.6380760000002</v>
      </c>
      <c r="V985" s="1">
        <f>(($D985*'fnd base rates'!D$107)
+($E985*'fnd base rates'!D$108)
+($F985*'fnd base rates'!D$109)
+($G985*'fnd base rates'!D$110)
+($H985*'fnd base rates'!D$111)
+($I985*'fnd base rates'!D$112)
+($J985*'fnd base rates'!D$113)
+($K985*'fnd base rates'!D$114)
+($M985*'fnd base rates'!D$116)
+($N985*'fnd base rates'!D$117)
+($O985*'fnd base rates'!D$118)
+($P985*VLOOKUP($S985+12,rate_basefnd,4)))
*$R985</f>
        <v>6823.52</v>
      </c>
      <c r="W985" s="1">
        <f>(($D985*'fnd base rates'!E$107)
+($E985*'fnd base rates'!E$108)
+($F985*'fnd base rates'!E$109)
+($G985*'fnd base rates'!E$110)
+($H985*'fnd base rates'!E$111)
+($I985*'fnd base rates'!E$112)
+($J985*'fnd base rates'!E$113)
+($K985*'fnd base rates'!E$114)
+($M985*'fnd base rates'!E$116)
+($N985*'fnd base rates'!E$117)
+($O985*'fnd base rates'!E$118)
+($P985*VLOOKUP($S985+12,rate_basefnd,5)))
*$R985</f>
        <v>43261.112256</v>
      </c>
      <c r="X985" s="1">
        <f>(($D985*'fnd base rates'!F$107)
+($E985*'fnd base rates'!F$108)
+($F985*'fnd base rates'!F$109)
+($G985*'fnd base rates'!F$110)
+($H985*'fnd base rates'!F$111)
+($I985*'fnd base rates'!F$112)
+($J985*'fnd base rates'!F$113)
+($K985*'fnd base rates'!F$114)
+($M985*'fnd base rates'!F$116)
+($N985*'fnd base rates'!F$117)
+($O985*'fnd base rates'!F$118)
+($P985*VLOOKUP($S985+12,rate_basefnd,6)))
*$R985</f>
        <v>7334.5784720000001</v>
      </c>
      <c r="Y985" s="1">
        <f>(($D985*'fnd base rates'!G$107)
+($E985*'fnd base rates'!G$108)
+($F985*'fnd base rates'!G$109)
+($G985*'fnd base rates'!G$110)
+($H985*'fnd base rates'!G$111)
+($I985*'fnd base rates'!G$112)
+($J985*'fnd base rates'!G$113)
+($K985*'fnd base rates'!G$114)
+($M985*'fnd base rates'!G$116)
+($N985*'fnd base rates'!G$117)
+($O985*'fnd base rates'!G$118)
+($P985*VLOOKUP($S985+12,rate_basefnd,7)))
*$R985</f>
        <v>1955.0496920000001</v>
      </c>
      <c r="Z985" s="1">
        <f>(($D985*'fnd base rates'!H$107)
+($E985*'fnd base rates'!H$108)
+($F985*'fnd base rates'!H$109)
+($G985*'fnd base rates'!H$110)
+($H985*'fnd base rates'!H$111)
+($I985*'fnd base rates'!H$112)
+($J985*'fnd base rates'!H$113)
+($K985*'fnd base rates'!H$114)
+($M985*'fnd base rates'!H$116)
+($N985*'fnd base rates'!H$117)
+($O985*'fnd base rates'!H$118)
+($P985*VLOOKUP($S985+12,rate_basefnd,8)))</f>
        <v>3529.8936040000003</v>
      </c>
      <c r="AA985" s="1">
        <f>(($D985*'fnd base rates'!I$107)
+($E985*'fnd base rates'!I$108)
+($F985*'fnd base rates'!I$109)
+($G985*'fnd base rates'!I$110)
+($H985*'fnd base rates'!I$111)
+($I985*'fnd base rates'!I$112)
+($J985*'fnd base rates'!I$113)
+($K985*'fnd base rates'!I$114)
+($M985*'fnd base rates'!I$116)
+($N985*'fnd base rates'!I$117)
+($O985*'fnd base rates'!I$118)
+($P985*VLOOKUP($S985+12,rate_basefnd,9)))
*$R985</f>
        <v>2845.25</v>
      </c>
      <c r="AB985" s="1">
        <f>(($D985*'fnd base rates'!J$107)
+($E985*'fnd base rates'!J$108)
+($F985*'fnd base rates'!J$109)
+($G985*'fnd base rates'!J$110)
+($H985*'fnd base rates'!J$111)
+($I985*'fnd base rates'!J$112)
+($J985*'fnd base rates'!J$113)
+($K985*'fnd base rates'!J$114)
+($M985*'fnd base rates'!J$116)
+($N985*'fnd base rates'!J$117)
+($O985*'fnd base rates'!J$118)
+($P985*VLOOKUP($S985+12,rate_basefnd,10)))
*$R985</f>
        <v>4966.1899999999996</v>
      </c>
      <c r="AC985" s="1">
        <f>(($D985*'fnd base rates'!K$107)
+($E985*'fnd base rates'!K$108)
+($F985*'fnd base rates'!K$109)
+($G985*'fnd base rates'!K$110)
+($H985*'fnd base rates'!K$111)
+($I985*'fnd base rates'!K$112)
+($J985*'fnd base rates'!K$113)
+($K985*'fnd base rates'!K$114)
+($M985*'fnd base rates'!K$116)
+($N985*'fnd base rates'!K$117)
+($O985*'fnd base rates'!K$118)
+($P985*VLOOKUP($S985+12,rate_basefnd,11)))
*$R985</f>
        <v>7372.0592799999986</v>
      </c>
      <c r="AD985" s="1">
        <f>(($D985*'fnd base rates'!L$107)
+($E985*'fnd base rates'!L$108)
+($F985*'fnd base rates'!L$109)
+($G985*'fnd base rates'!L$110)
+($H985*'fnd base rates'!L$111)
+($I985*'fnd base rates'!L$112)
+($J985*'fnd base rates'!L$113)
+($K985*'fnd base rates'!L$114)
+($M985*'fnd base rates'!L$116)
+($N985*'fnd base rates'!L$117)
+($O985*'fnd base rates'!L$118)
+($P985*VLOOKUP($S985+12,rate_basefnd,12)))</f>
        <v>12332.890080000001</v>
      </c>
      <c r="AE985" s="1">
        <f>(($D985*'fnd base rates'!M$107)
+($E985*'fnd base rates'!M$108)
+($F985*'fnd base rates'!M$109)
+($G985*'fnd base rates'!M$110)
+($H985*'fnd base rates'!M$111)
+($I985*'fnd base rates'!M$112)
+($J985*'fnd base rates'!M$113)
+($K985*'fnd base rates'!M$114)
+($M985*'fnd base rates'!M$116)
+($N985*'fnd base rates'!M$117)
+($O985*'fnd base rates'!M$118)
+($P985*VLOOKUP($S985+12,rate_basefnd,13)))</f>
        <v>0</v>
      </c>
      <c r="AF985" s="4">
        <f t="shared" si="1147"/>
        <v>94238.181460000007</v>
      </c>
      <c r="AH985" s="269">
        <f t="shared" si="1148"/>
        <v>3510281332</v>
      </c>
      <c r="AI985" s="4" t="str">
        <f t="shared" si="1149"/>
        <v>3510</v>
      </c>
      <c r="AJ985" s="2" t="str">
        <f t="shared" si="1150"/>
        <v>281</v>
      </c>
      <c r="AK985" s="2" t="str">
        <f t="shared" si="1151"/>
        <v>332</v>
      </c>
      <c r="AL985" s="4">
        <f t="shared" si="1152"/>
        <v>1</v>
      </c>
      <c r="AM985" s="4">
        <f t="shared" si="1143"/>
        <v>6</v>
      </c>
      <c r="AN985" s="4">
        <f t="shared" si="1153"/>
        <v>94238.181460000007</v>
      </c>
      <c r="AO985" s="4">
        <f t="shared" si="1154"/>
        <v>15706</v>
      </c>
      <c r="AP985" s="4">
        <f t="shared" si="1144"/>
        <v>0</v>
      </c>
      <c r="AQ985" s="4">
        <v>15706</v>
      </c>
      <c r="AW985" s="4">
        <v>15706</v>
      </c>
      <c r="AX985" s="5">
        <f t="shared" si="1155"/>
        <v>0</v>
      </c>
      <c r="AY985" s="4">
        <v>15706</v>
      </c>
      <c r="BB985" s="4">
        <f t="shared" ref="BB985" si="1170">BC985-BA985</f>
        <v>0</v>
      </c>
    </row>
    <row r="986" spans="1:54" s="4" customFormat="1">
      <c r="A986" s="269">
        <v>3510</v>
      </c>
      <c r="B986" s="2">
        <v>3510281680</v>
      </c>
      <c r="C986" s="9" t="s">
        <v>1092</v>
      </c>
      <c r="D986" s="14">
        <f>'fnd enro'!D986</f>
        <v>0</v>
      </c>
      <c r="E986" s="14">
        <f>'fnd enro'!E986</f>
        <v>0</v>
      </c>
      <c r="F986" s="14">
        <f>'fnd enro'!F986</f>
        <v>0</v>
      </c>
      <c r="G986" s="14">
        <f>'fnd enro'!G986</f>
        <v>1</v>
      </c>
      <c r="H986" s="14">
        <f>'fnd enro'!H986</f>
        <v>1</v>
      </c>
      <c r="I986" s="14">
        <f>'fnd enro'!I986</f>
        <v>0</v>
      </c>
      <c r="J986" s="14">
        <f>'fnd enro'!J986</f>
        <v>0</v>
      </c>
      <c r="K986" s="15">
        <f>'fnd enro'!K986</f>
        <v>7.7200000000000005E-2</v>
      </c>
      <c r="L986" s="14">
        <f>'fnd enro'!L986</f>
        <v>0</v>
      </c>
      <c r="M986" s="14">
        <f>'fnd enro'!M986</f>
        <v>0</v>
      </c>
      <c r="N986" s="14">
        <f>'fnd enro'!N986</f>
        <v>0</v>
      </c>
      <c r="O986" s="14">
        <f>'fnd enro'!O986</f>
        <v>0</v>
      </c>
      <c r="P986" s="14">
        <f>'fnd enro'!P986</f>
        <v>2</v>
      </c>
      <c r="Q986" s="14">
        <f>'fnd enro'!R986</f>
        <v>2</v>
      </c>
      <c r="R986" s="15">
        <f t="shared" si="1146"/>
        <v>1</v>
      </c>
      <c r="S986" s="14">
        <f>VALUE('fnd enro'!Q986)</f>
        <v>5</v>
      </c>
      <c r="T986" s="2"/>
      <c r="U986" s="1">
        <f>(($D986*'fnd base rates'!C$107)
+($E986*'fnd base rates'!C$108)
+($F986*'fnd base rates'!C$109)
+($G986*'fnd base rates'!C$110)
+($H986*'fnd base rates'!C$111)
+($I986*'fnd base rates'!C$112)
+($J986*'fnd base rates'!C$113)
+($K986*'fnd base rates'!C$114)
+($M986*'fnd base rates'!C$116)
+($N986*'fnd base rates'!C$117)
+($O986*'fnd base rates'!C$118)
+($P986*VLOOKUP($S986+12,rate_basefnd,3)))
*$R986</f>
        <v>1192.6626920000001</v>
      </c>
      <c r="V986" s="1">
        <f>(($D986*'fnd base rates'!D$107)
+($E986*'fnd base rates'!D$108)
+($F986*'fnd base rates'!D$109)
+($G986*'fnd base rates'!D$110)
+($H986*'fnd base rates'!D$111)
+($I986*'fnd base rates'!D$112)
+($J986*'fnd base rates'!D$113)
+($K986*'fnd base rates'!D$114)
+($M986*'fnd base rates'!D$116)
+($N986*'fnd base rates'!D$117)
+($O986*'fnd base rates'!D$118)
+($P986*VLOOKUP($S986+12,rate_basefnd,4)))
*$R986</f>
        <v>2097.48</v>
      </c>
      <c r="W986" s="1">
        <f>(($D986*'fnd base rates'!E$107)
+($E986*'fnd base rates'!E$108)
+($F986*'fnd base rates'!E$109)
+($G986*'fnd base rates'!E$110)
+($H986*'fnd base rates'!E$111)
+($I986*'fnd base rates'!E$112)
+($J986*'fnd base rates'!E$113)
+($K986*'fnd base rates'!E$114)
+($M986*'fnd base rates'!E$116)
+($N986*'fnd base rates'!E$117)
+($O986*'fnd base rates'!E$118)
+($P986*VLOOKUP($S986+12,rate_basefnd,5)))
*$R986</f>
        <v>12878.130752000001</v>
      </c>
      <c r="X986" s="1">
        <f>(($D986*'fnd base rates'!F$107)
+($E986*'fnd base rates'!F$108)
+($F986*'fnd base rates'!F$109)
+($G986*'fnd base rates'!F$110)
+($H986*'fnd base rates'!F$111)
+($I986*'fnd base rates'!F$112)
+($J986*'fnd base rates'!F$113)
+($K986*'fnd base rates'!F$114)
+($M986*'fnd base rates'!F$116)
+($N986*'fnd base rates'!F$117)
+($O986*'fnd base rates'!F$118)
+($P986*VLOOKUP($S986+12,rate_basefnd,6)))
*$R986</f>
        <v>2242.8228239999999</v>
      </c>
      <c r="Y986" s="1">
        <f>(($D986*'fnd base rates'!G$107)
+($E986*'fnd base rates'!G$108)
+($F986*'fnd base rates'!G$109)
+($G986*'fnd base rates'!G$110)
+($H986*'fnd base rates'!G$111)
+($I986*'fnd base rates'!G$112)
+($J986*'fnd base rates'!G$113)
+($K986*'fnd base rates'!G$114)
+($M986*'fnd base rates'!G$116)
+($N986*'fnd base rates'!G$117)
+($O986*'fnd base rates'!G$118)
+($P986*VLOOKUP($S986+12,rate_basefnd,7)))
*$R986</f>
        <v>593.94656400000008</v>
      </c>
      <c r="Z986" s="1">
        <f>(($D986*'fnd base rates'!H$107)
+($E986*'fnd base rates'!H$108)
+($F986*'fnd base rates'!H$109)
+($G986*'fnd base rates'!H$110)
+($H986*'fnd base rates'!H$111)
+($I986*'fnd base rates'!H$112)
+($J986*'fnd base rates'!H$113)
+($K986*'fnd base rates'!H$114)
+($M986*'fnd base rates'!H$116)
+($N986*'fnd base rates'!H$117)
+($O986*'fnd base rates'!H$118)
+($P986*VLOOKUP($S986+12,rate_basefnd,8)))</f>
        <v>1088.0578680000001</v>
      </c>
      <c r="AA986" s="1">
        <f>(($D986*'fnd base rates'!I$107)
+($E986*'fnd base rates'!I$108)
+($F986*'fnd base rates'!I$109)
+($G986*'fnd base rates'!I$110)
+($H986*'fnd base rates'!I$111)
+($I986*'fnd base rates'!I$112)
+($J986*'fnd base rates'!I$113)
+($K986*'fnd base rates'!I$114)
+($M986*'fnd base rates'!I$116)
+($N986*'fnd base rates'!I$117)
+($O986*'fnd base rates'!I$118)
+($P986*VLOOKUP($S986+12,rate_basefnd,9)))
*$R986</f>
        <v>893.3</v>
      </c>
      <c r="AB986" s="1">
        <f>(($D986*'fnd base rates'!J$107)
+($E986*'fnd base rates'!J$108)
+($F986*'fnd base rates'!J$109)
+($G986*'fnd base rates'!J$110)
+($H986*'fnd base rates'!J$111)
+($I986*'fnd base rates'!J$112)
+($J986*'fnd base rates'!J$113)
+($K986*'fnd base rates'!J$114)
+($M986*'fnd base rates'!J$116)
+($N986*'fnd base rates'!J$117)
+($O986*'fnd base rates'!J$118)
+($P986*VLOOKUP($S986+12,rate_basefnd,10)))
*$R986</f>
        <v>1566.4499999999998</v>
      </c>
      <c r="AC986" s="1">
        <f>(($D986*'fnd base rates'!K$107)
+($E986*'fnd base rates'!K$108)
+($F986*'fnd base rates'!K$109)
+($G986*'fnd base rates'!K$110)
+($H986*'fnd base rates'!K$111)
+($I986*'fnd base rates'!K$112)
+($J986*'fnd base rates'!K$113)
+($K986*'fnd base rates'!K$114)
+($M986*'fnd base rates'!K$116)
+($N986*'fnd base rates'!K$117)
+($O986*'fnd base rates'!K$118)
+($P986*VLOOKUP($S986+12,rate_basefnd,11)))
*$R986</f>
        <v>2282.36976</v>
      </c>
      <c r="AD986" s="1">
        <f>(($D986*'fnd base rates'!L$107)
+($E986*'fnd base rates'!L$108)
+($F986*'fnd base rates'!L$109)
+($G986*'fnd base rates'!L$110)
+($H986*'fnd base rates'!L$111)
+($I986*'fnd base rates'!L$112)
+($J986*'fnd base rates'!L$113)
+($K986*'fnd base rates'!L$114)
+($M986*'fnd base rates'!L$116)
+($N986*'fnd base rates'!L$117)
+($O986*'fnd base rates'!L$118)
+($P986*VLOOKUP($S986+12,rate_basefnd,12)))</f>
        <v>3854.4933599999999</v>
      </c>
      <c r="AE986" s="1">
        <f>(($D986*'fnd base rates'!M$107)
+($E986*'fnd base rates'!M$108)
+($F986*'fnd base rates'!M$109)
+($G986*'fnd base rates'!M$110)
+($H986*'fnd base rates'!M$111)
+($I986*'fnd base rates'!M$112)
+($J986*'fnd base rates'!M$113)
+($K986*'fnd base rates'!M$114)
+($M986*'fnd base rates'!M$116)
+($N986*'fnd base rates'!M$117)
+($O986*'fnd base rates'!M$118)
+($P986*VLOOKUP($S986+12,rate_basefnd,13)))</f>
        <v>0</v>
      </c>
      <c r="AF986" s="4">
        <f t="shared" si="1147"/>
        <v>28689.713820000004</v>
      </c>
      <c r="AH986" s="269">
        <f t="shared" si="1148"/>
        <v>3510281680</v>
      </c>
      <c r="AI986" s="4" t="str">
        <f t="shared" si="1149"/>
        <v>3510</v>
      </c>
      <c r="AJ986" s="2" t="str">
        <f t="shared" si="1150"/>
        <v>281</v>
      </c>
      <c r="AK986" s="2" t="str">
        <f t="shared" si="1151"/>
        <v>680</v>
      </c>
      <c r="AL986" s="4">
        <f t="shared" si="1152"/>
        <v>1</v>
      </c>
      <c r="AM986" s="4">
        <f t="shared" si="1143"/>
        <v>2</v>
      </c>
      <c r="AN986" s="4">
        <f t="shared" si="1153"/>
        <v>28689.713820000004</v>
      </c>
      <c r="AO986" s="4">
        <f t="shared" si="1154"/>
        <v>14345</v>
      </c>
      <c r="AP986" s="4">
        <f t="shared" si="1144"/>
        <v>0</v>
      </c>
      <c r="AQ986" s="4">
        <v>14345</v>
      </c>
      <c r="AW986" s="4">
        <v>14345</v>
      </c>
      <c r="AX986" s="5">
        <f t="shared" si="1155"/>
        <v>0</v>
      </c>
      <c r="AY986" s="4">
        <v>14345</v>
      </c>
      <c r="BB986" s="4">
        <f t="shared" ref="BB986" si="1171">BC986-BA986</f>
        <v>0</v>
      </c>
    </row>
    <row r="987" spans="1:54" s="4" customFormat="1">
      <c r="A987" s="269">
        <v>3513</v>
      </c>
      <c r="B987" s="2">
        <v>3513044016</v>
      </c>
      <c r="C987" s="9" t="s">
        <v>1098</v>
      </c>
      <c r="D987" s="14">
        <f>'fnd enro'!D987</f>
        <v>0</v>
      </c>
      <c r="E987" s="14">
        <f>'fnd enro'!E987</f>
        <v>0</v>
      </c>
      <c r="F987" s="14">
        <f>'fnd enro'!F987</f>
        <v>0</v>
      </c>
      <c r="G987" s="14">
        <f>'fnd enro'!G987</f>
        <v>0</v>
      </c>
      <c r="H987" s="14">
        <f>'fnd enro'!H987</f>
        <v>1</v>
      </c>
      <c r="I987" s="14">
        <f>'fnd enro'!I987</f>
        <v>0</v>
      </c>
      <c r="J987" s="14">
        <f>'fnd enro'!J987</f>
        <v>0</v>
      </c>
      <c r="K987" s="15">
        <f>'fnd enro'!K987</f>
        <v>3.8600000000000002E-2</v>
      </c>
      <c r="L987" s="14">
        <f>'fnd enro'!L987</f>
        <v>0</v>
      </c>
      <c r="M987" s="14">
        <f>'fnd enro'!M987</f>
        <v>0</v>
      </c>
      <c r="N987" s="14">
        <f>'fnd enro'!N987</f>
        <v>0</v>
      </c>
      <c r="O987" s="14">
        <f>'fnd enro'!O987</f>
        <v>0</v>
      </c>
      <c r="P987" s="14">
        <f>'fnd enro'!P987</f>
        <v>1</v>
      </c>
      <c r="Q987" s="14">
        <f>'fnd enro'!R987</f>
        <v>1</v>
      </c>
      <c r="R987" s="15">
        <f t="shared" si="1146"/>
        <v>1</v>
      </c>
      <c r="S987" s="14">
        <f>VALUE('fnd enro'!Q987)</f>
        <v>8</v>
      </c>
      <c r="T987" s="2"/>
      <c r="U987" s="1">
        <f>(($D987*'fnd base rates'!C$107)
+($E987*'fnd base rates'!C$108)
+($F987*'fnd base rates'!C$109)
+($G987*'fnd base rates'!C$110)
+($H987*'fnd base rates'!C$111)
+($I987*'fnd base rates'!C$112)
+($J987*'fnd base rates'!C$113)
+($K987*'fnd base rates'!C$114)
+($M987*'fnd base rates'!C$116)
+($N987*'fnd base rates'!C$117)
+($O987*'fnd base rates'!C$118)
+($P987*VLOOKUP($S987+12,rate_basefnd,3)))
*$R987</f>
        <v>608.66134600000009</v>
      </c>
      <c r="V987" s="1">
        <f>(($D987*'fnd base rates'!D$107)
+($E987*'fnd base rates'!D$108)
+($F987*'fnd base rates'!D$109)
+($G987*'fnd base rates'!D$110)
+($H987*'fnd base rates'!D$111)
+($I987*'fnd base rates'!D$112)
+($J987*'fnd base rates'!D$113)
+($K987*'fnd base rates'!D$114)
+($M987*'fnd base rates'!D$116)
+($N987*'fnd base rates'!D$117)
+($O987*'fnd base rates'!D$118)
+($P987*VLOOKUP($S987+12,rate_basefnd,4)))
*$R987</f>
        <v>1107.1600000000001</v>
      </c>
      <c r="W987" s="1">
        <f>(($D987*'fnd base rates'!E$107)
+($E987*'fnd base rates'!E$108)
+($F987*'fnd base rates'!E$109)
+($G987*'fnd base rates'!E$110)
+($H987*'fnd base rates'!E$111)
+($I987*'fnd base rates'!E$112)
+($J987*'fnd base rates'!E$113)
+($K987*'fnd base rates'!E$114)
+($M987*'fnd base rates'!E$116)
+($N987*'fnd base rates'!E$117)
+($O987*'fnd base rates'!E$118)
+($P987*VLOOKUP($S987+12,rate_basefnd,5)))
*$R987</f>
        <v>6798.8403760000001</v>
      </c>
      <c r="X987" s="1">
        <f>(($D987*'fnd base rates'!F$107)
+($E987*'fnd base rates'!F$108)
+($F987*'fnd base rates'!F$109)
+($G987*'fnd base rates'!F$110)
+($H987*'fnd base rates'!F$111)
+($I987*'fnd base rates'!F$112)
+($J987*'fnd base rates'!F$113)
+($K987*'fnd base rates'!F$114)
+($M987*'fnd base rates'!F$116)
+($N987*'fnd base rates'!F$117)
+($O987*'fnd base rates'!F$118)
+($P987*VLOOKUP($S987+12,rate_basefnd,6)))
*$R987</f>
        <v>995.37641200000007</v>
      </c>
      <c r="Y987" s="1">
        <f>(($D987*'fnd base rates'!G$107)
+($E987*'fnd base rates'!G$108)
+($F987*'fnd base rates'!G$109)
+($G987*'fnd base rates'!G$110)
+($H987*'fnd base rates'!G$111)
+($I987*'fnd base rates'!G$112)
+($J987*'fnd base rates'!G$113)
+($K987*'fnd base rates'!G$114)
+($M987*'fnd base rates'!G$116)
+($N987*'fnd base rates'!G$117)
+($O987*'fnd base rates'!G$118)
+($P987*VLOOKUP($S987+12,rate_basefnd,7)))
*$R987</f>
        <v>330.46328199999999</v>
      </c>
      <c r="Z987" s="1">
        <f>(($D987*'fnd base rates'!H$107)
+($E987*'fnd base rates'!H$108)
+($F987*'fnd base rates'!H$109)
+($G987*'fnd base rates'!H$110)
+($H987*'fnd base rates'!H$111)
+($I987*'fnd base rates'!H$112)
+($J987*'fnd base rates'!H$113)
+($K987*'fnd base rates'!H$114)
+($M987*'fnd base rates'!H$116)
+($N987*'fnd base rates'!H$117)
+($O987*'fnd base rates'!H$118)
+($P987*VLOOKUP($S987+12,rate_basefnd,8)))</f>
        <v>548.27893400000005</v>
      </c>
      <c r="AA987" s="1">
        <f>(($D987*'fnd base rates'!I$107)
+($E987*'fnd base rates'!I$108)
+($F987*'fnd base rates'!I$109)
+($G987*'fnd base rates'!I$110)
+($H987*'fnd base rates'!I$111)
+($I987*'fnd base rates'!I$112)
+($J987*'fnd base rates'!I$113)
+($K987*'fnd base rates'!I$114)
+($M987*'fnd base rates'!I$116)
+($N987*'fnd base rates'!I$117)
+($O987*'fnd base rates'!I$118)
+($P987*VLOOKUP($S987+12,rate_basefnd,9)))
*$R987</f>
        <v>497.90999999999997</v>
      </c>
      <c r="AB987" s="1">
        <f>(($D987*'fnd base rates'!J$107)
+($E987*'fnd base rates'!J$108)
+($F987*'fnd base rates'!J$109)
+($G987*'fnd base rates'!J$110)
+($H987*'fnd base rates'!J$111)
+($I987*'fnd base rates'!J$112)
+($J987*'fnd base rates'!J$113)
+($K987*'fnd base rates'!J$114)
+($M987*'fnd base rates'!J$116)
+($N987*'fnd base rates'!J$117)
+($O987*'fnd base rates'!J$118)
+($P987*VLOOKUP($S987+12,rate_basefnd,10)))
*$R987</f>
        <v>951.45</v>
      </c>
      <c r="AC987" s="1">
        <f>(($D987*'fnd base rates'!K$107)
+($E987*'fnd base rates'!K$108)
+($F987*'fnd base rates'!K$109)
+($G987*'fnd base rates'!K$110)
+($H987*'fnd base rates'!K$111)
+($I987*'fnd base rates'!K$112)
+($J987*'fnd base rates'!K$113)
+($K987*'fnd base rates'!K$114)
+($M987*'fnd base rates'!K$116)
+($N987*'fnd base rates'!K$117)
+($O987*'fnd base rates'!K$118)
+($P987*VLOOKUP($S987+12,rate_basefnd,11)))
*$R987</f>
        <v>1182.1598799999999</v>
      </c>
      <c r="AD987" s="1">
        <f>(($D987*'fnd base rates'!L$107)
+($E987*'fnd base rates'!L$108)
+($F987*'fnd base rates'!L$109)
+($G987*'fnd base rates'!L$110)
+($H987*'fnd base rates'!L$111)
+($I987*'fnd base rates'!L$112)
+($J987*'fnd base rates'!L$113)
+($K987*'fnd base rates'!L$114)
+($M987*'fnd base rates'!L$116)
+($N987*'fnd base rates'!L$117)
+($O987*'fnd base rates'!L$118)
+($P987*VLOOKUP($S987+12,rate_basefnd,12)))</f>
        <v>2052.6366800000001</v>
      </c>
      <c r="AE987" s="1">
        <f>(($D987*'fnd base rates'!M$107)
+($E987*'fnd base rates'!M$108)
+($F987*'fnd base rates'!M$109)
+($G987*'fnd base rates'!M$110)
+($H987*'fnd base rates'!M$111)
+($I987*'fnd base rates'!M$112)
+($J987*'fnd base rates'!M$113)
+($K987*'fnd base rates'!M$114)
+($M987*'fnd base rates'!M$116)
+($N987*'fnd base rates'!M$117)
+($O987*'fnd base rates'!M$118)
+($P987*VLOOKUP($S987+12,rate_basefnd,13)))</f>
        <v>0</v>
      </c>
      <c r="AF987" s="4">
        <f t="shared" si="1147"/>
        <v>15072.93691</v>
      </c>
      <c r="AH987" s="269">
        <f t="shared" si="1148"/>
        <v>3513044016</v>
      </c>
      <c r="AI987" s="4" t="str">
        <f t="shared" si="1149"/>
        <v>3513</v>
      </c>
      <c r="AJ987" s="2" t="str">
        <f t="shared" si="1150"/>
        <v>044</v>
      </c>
      <c r="AK987" s="2" t="str">
        <f t="shared" si="1151"/>
        <v>016</v>
      </c>
      <c r="AL987" s="4">
        <f t="shared" si="1152"/>
        <v>1</v>
      </c>
      <c r="AM987" s="4">
        <f t="shared" si="1143"/>
        <v>1</v>
      </c>
      <c r="AN987" s="4">
        <f t="shared" si="1153"/>
        <v>15072.93691</v>
      </c>
      <c r="AO987" s="4">
        <f t="shared" si="1154"/>
        <v>15073</v>
      </c>
      <c r="AP987" s="4">
        <f t="shared" si="1144"/>
        <v>0</v>
      </c>
      <c r="AQ987" s="4">
        <v>15073</v>
      </c>
      <c r="AW987" s="4">
        <v>15073</v>
      </c>
      <c r="AX987" s="5">
        <f t="shared" si="1155"/>
        <v>0</v>
      </c>
      <c r="AY987" s="4">
        <v>15073</v>
      </c>
      <c r="BB987" s="4">
        <f t="shared" ref="BB987" si="1172">BC987-BA987</f>
        <v>0</v>
      </c>
    </row>
    <row r="988" spans="1:54" s="4" customFormat="1">
      <c r="A988" s="269">
        <v>3513</v>
      </c>
      <c r="B988" s="2">
        <v>3513044018</v>
      </c>
      <c r="C988" s="9" t="s">
        <v>1098</v>
      </c>
      <c r="D988" s="14">
        <f>'fnd enro'!D988</f>
        <v>0</v>
      </c>
      <c r="E988" s="14">
        <f>'fnd enro'!E988</f>
        <v>0</v>
      </c>
      <c r="F988" s="14">
        <f>'fnd enro'!F988</f>
        <v>0</v>
      </c>
      <c r="G988" s="14">
        <f>'fnd enro'!G988</f>
        <v>0</v>
      </c>
      <c r="H988" s="14">
        <f>'fnd enro'!H988</f>
        <v>0</v>
      </c>
      <c r="I988" s="14">
        <f>'fnd enro'!I988</f>
        <v>3</v>
      </c>
      <c r="J988" s="14">
        <f>'fnd enro'!J988</f>
        <v>0</v>
      </c>
      <c r="K988" s="15">
        <f>'fnd enro'!K988</f>
        <v>0.1158</v>
      </c>
      <c r="L988" s="14">
        <f>'fnd enro'!L988</f>
        <v>0</v>
      </c>
      <c r="M988" s="14">
        <f>'fnd enro'!M988</f>
        <v>0</v>
      </c>
      <c r="N988" s="14">
        <f>'fnd enro'!N988</f>
        <v>0</v>
      </c>
      <c r="O988" s="14">
        <f>'fnd enro'!O988</f>
        <v>1</v>
      </c>
      <c r="P988" s="14">
        <f>'fnd enro'!P988</f>
        <v>3</v>
      </c>
      <c r="Q988" s="14">
        <f>'fnd enro'!R988</f>
        <v>3</v>
      </c>
      <c r="R988" s="15">
        <f t="shared" si="1146"/>
        <v>1</v>
      </c>
      <c r="S988" s="14">
        <f>VALUE('fnd enro'!Q988)</f>
        <v>9</v>
      </c>
      <c r="T988" s="2"/>
      <c r="U988" s="1">
        <f>(($D988*'fnd base rates'!C$107)
+($E988*'fnd base rates'!C$108)
+($F988*'fnd base rates'!C$109)
+($G988*'fnd base rates'!C$110)
+($H988*'fnd base rates'!C$111)
+($I988*'fnd base rates'!C$112)
+($J988*'fnd base rates'!C$113)
+($K988*'fnd base rates'!C$114)
+($M988*'fnd base rates'!C$116)
+($N988*'fnd base rates'!C$117)
+($O988*'fnd base rates'!C$118)
+($P988*VLOOKUP($S988+12,rate_basefnd,3)))
*$R988</f>
        <v>1936.2940379999998</v>
      </c>
      <c r="V988" s="1">
        <f>(($D988*'fnd base rates'!D$107)
+($E988*'fnd base rates'!D$108)
+($F988*'fnd base rates'!D$109)
+($G988*'fnd base rates'!D$110)
+($H988*'fnd base rates'!D$111)
+($I988*'fnd base rates'!D$112)
+($J988*'fnd base rates'!D$113)
+($K988*'fnd base rates'!D$114)
+($M988*'fnd base rates'!D$116)
+($N988*'fnd base rates'!D$117)
+($O988*'fnd base rates'!D$118)
+($P988*VLOOKUP($S988+12,rate_basefnd,4)))
*$R988</f>
        <v>3546.4000000000005</v>
      </c>
      <c r="W988" s="1">
        <f>(($D988*'fnd base rates'!E$107)
+($E988*'fnd base rates'!E$108)
+($F988*'fnd base rates'!E$109)
+($G988*'fnd base rates'!E$110)
+($H988*'fnd base rates'!E$111)
+($I988*'fnd base rates'!E$112)
+($J988*'fnd base rates'!E$113)
+($K988*'fnd base rates'!E$114)
+($M988*'fnd base rates'!E$116)
+($N988*'fnd base rates'!E$117)
+($O988*'fnd base rates'!E$118)
+($P988*VLOOKUP($S988+12,rate_basefnd,5)))
*$R988</f>
        <v>26468.691127999999</v>
      </c>
      <c r="X988" s="1">
        <f>(($D988*'fnd base rates'!F$107)
+($E988*'fnd base rates'!F$108)
+($F988*'fnd base rates'!F$109)
+($G988*'fnd base rates'!F$110)
+($H988*'fnd base rates'!F$111)
+($I988*'fnd base rates'!F$112)
+($J988*'fnd base rates'!F$113)
+($K988*'fnd base rates'!F$114)
+($M988*'fnd base rates'!F$116)
+($N988*'fnd base rates'!F$117)
+($O988*'fnd base rates'!F$118)
+($P988*VLOOKUP($S988+12,rate_basefnd,6)))
*$R988</f>
        <v>2834.9992360000006</v>
      </c>
      <c r="Y988" s="1">
        <f>(($D988*'fnd base rates'!G$107)
+($E988*'fnd base rates'!G$108)
+($F988*'fnd base rates'!G$109)
+($G988*'fnd base rates'!G$110)
+($H988*'fnd base rates'!G$111)
+($I988*'fnd base rates'!G$112)
+($J988*'fnd base rates'!G$113)
+($K988*'fnd base rates'!G$114)
+($M988*'fnd base rates'!G$116)
+($N988*'fnd base rates'!G$117)
+($O988*'fnd base rates'!G$118)
+($P988*VLOOKUP($S988+12,rate_basefnd,7)))
*$R988</f>
        <v>1051.419846</v>
      </c>
      <c r="Z988" s="1">
        <f>(($D988*'fnd base rates'!H$107)
+($E988*'fnd base rates'!H$108)
+($F988*'fnd base rates'!H$109)
+($G988*'fnd base rates'!H$110)
+($H988*'fnd base rates'!H$111)
+($I988*'fnd base rates'!H$112)
+($J988*'fnd base rates'!H$113)
+($K988*'fnd base rates'!H$114)
+($M988*'fnd base rates'!H$116)
+($N988*'fnd base rates'!H$117)
+($O988*'fnd base rates'!H$118)
+($P988*VLOOKUP($S988+12,rate_basefnd,8)))</f>
        <v>2686.9368019999997</v>
      </c>
      <c r="AA988" s="1">
        <f>(($D988*'fnd base rates'!I$107)
+($E988*'fnd base rates'!I$108)
+($F988*'fnd base rates'!I$109)
+($G988*'fnd base rates'!I$110)
+($H988*'fnd base rates'!I$111)
+($I988*'fnd base rates'!I$112)
+($J988*'fnd base rates'!I$113)
+($K988*'fnd base rates'!I$114)
+($M988*'fnd base rates'!I$116)
+($N988*'fnd base rates'!I$117)
+($O988*'fnd base rates'!I$118)
+($P988*VLOOKUP($S988+12,rate_basefnd,9)))
*$R988</f>
        <v>1778.17</v>
      </c>
      <c r="AB988" s="1">
        <f>(($D988*'fnd base rates'!J$107)
+($E988*'fnd base rates'!J$108)
+($F988*'fnd base rates'!J$109)
+($G988*'fnd base rates'!J$110)
+($H988*'fnd base rates'!J$111)
+($I988*'fnd base rates'!J$112)
+($J988*'fnd base rates'!J$113)
+($K988*'fnd base rates'!J$114)
+($M988*'fnd base rates'!J$116)
+($N988*'fnd base rates'!J$117)
+($O988*'fnd base rates'!J$118)
+($P988*VLOOKUP($S988+12,rate_basefnd,10)))
*$R988</f>
        <v>3957.9700000000003</v>
      </c>
      <c r="AC988" s="1">
        <f>(($D988*'fnd base rates'!K$107)
+($E988*'fnd base rates'!K$108)
+($F988*'fnd base rates'!K$109)
+($G988*'fnd base rates'!K$110)
+($H988*'fnd base rates'!K$111)
+($I988*'fnd base rates'!K$112)
+($J988*'fnd base rates'!K$113)
+($K988*'fnd base rates'!K$114)
+($M988*'fnd base rates'!K$116)
+($N988*'fnd base rates'!K$117)
+($O988*'fnd base rates'!K$118)
+($P988*VLOOKUP($S988+12,rate_basefnd,11)))
*$R988</f>
        <v>3749.03964</v>
      </c>
      <c r="AD988" s="1">
        <f>(($D988*'fnd base rates'!L$107)
+($E988*'fnd base rates'!L$108)
+($F988*'fnd base rates'!L$109)
+($G988*'fnd base rates'!L$110)
+($H988*'fnd base rates'!L$111)
+($I988*'fnd base rates'!L$112)
+($J988*'fnd base rates'!L$113)
+($K988*'fnd base rates'!L$114)
+($M988*'fnd base rates'!L$116)
+($N988*'fnd base rates'!L$117)
+($O988*'fnd base rates'!L$118)
+($P988*VLOOKUP($S988+12,rate_basefnd,12)))</f>
        <v>6081.6800400000011</v>
      </c>
      <c r="AE988" s="1">
        <f>(($D988*'fnd base rates'!M$107)
+($E988*'fnd base rates'!M$108)
+($F988*'fnd base rates'!M$109)
+($G988*'fnd base rates'!M$110)
+($H988*'fnd base rates'!M$111)
+($I988*'fnd base rates'!M$112)
+($J988*'fnd base rates'!M$113)
+($K988*'fnd base rates'!M$114)
+($M988*'fnd base rates'!M$116)
+($N988*'fnd base rates'!M$117)
+($O988*'fnd base rates'!M$118)
+($P988*VLOOKUP($S988+12,rate_basefnd,13)))</f>
        <v>0</v>
      </c>
      <c r="AF988" s="4">
        <f t="shared" si="1147"/>
        <v>54091.600729999998</v>
      </c>
      <c r="AH988" s="269">
        <f t="shared" si="1148"/>
        <v>3513044018</v>
      </c>
      <c r="AI988" s="4" t="str">
        <f t="shared" si="1149"/>
        <v>3513</v>
      </c>
      <c r="AJ988" s="2" t="str">
        <f t="shared" si="1150"/>
        <v>044</v>
      </c>
      <c r="AK988" s="2" t="str">
        <f t="shared" si="1151"/>
        <v>018</v>
      </c>
      <c r="AL988" s="4">
        <f t="shared" si="1152"/>
        <v>1</v>
      </c>
      <c r="AM988" s="4">
        <f t="shared" si="1143"/>
        <v>3</v>
      </c>
      <c r="AN988" s="4">
        <f t="shared" si="1153"/>
        <v>54091.600729999998</v>
      </c>
      <c r="AO988" s="4">
        <f t="shared" si="1154"/>
        <v>18031</v>
      </c>
      <c r="AP988" s="4">
        <f t="shared" si="1144"/>
        <v>0</v>
      </c>
      <c r="AQ988" s="4">
        <v>18031</v>
      </c>
      <c r="AW988" s="4">
        <v>18031</v>
      </c>
      <c r="AX988" s="5">
        <f t="shared" si="1155"/>
        <v>0</v>
      </c>
      <c r="AY988" s="4">
        <v>18031</v>
      </c>
      <c r="BB988" s="4">
        <f t="shared" ref="BB988" si="1173">BC988-BA988</f>
        <v>0</v>
      </c>
    </row>
    <row r="989" spans="1:54" s="4" customFormat="1">
      <c r="A989" s="269">
        <v>3513</v>
      </c>
      <c r="B989" s="2">
        <v>3513044035</v>
      </c>
      <c r="C989" s="9" t="s">
        <v>1098</v>
      </c>
      <c r="D989" s="14">
        <f>'fnd enro'!D989</f>
        <v>0</v>
      </c>
      <c r="E989" s="14">
        <f>'fnd enro'!E989</f>
        <v>0</v>
      </c>
      <c r="F989" s="14">
        <f>'fnd enro'!F989</f>
        <v>0</v>
      </c>
      <c r="G989" s="14">
        <f>'fnd enro'!G989</f>
        <v>0</v>
      </c>
      <c r="H989" s="14">
        <f>'fnd enro'!H989</f>
        <v>1</v>
      </c>
      <c r="I989" s="14">
        <f>'fnd enro'!I989</f>
        <v>4</v>
      </c>
      <c r="J989" s="14">
        <f>'fnd enro'!J989</f>
        <v>0</v>
      </c>
      <c r="K989" s="15">
        <f>'fnd enro'!K989</f>
        <v>0.193</v>
      </c>
      <c r="L989" s="14">
        <f>'fnd enro'!L989</f>
        <v>0</v>
      </c>
      <c r="M989" s="14">
        <f>'fnd enro'!M989</f>
        <v>0</v>
      </c>
      <c r="N989" s="14">
        <f>'fnd enro'!N989</f>
        <v>0</v>
      </c>
      <c r="O989" s="14">
        <f>'fnd enro'!O989</f>
        <v>2</v>
      </c>
      <c r="P989" s="14">
        <f>'fnd enro'!P989</f>
        <v>4</v>
      </c>
      <c r="Q989" s="14">
        <f>'fnd enro'!R989</f>
        <v>5</v>
      </c>
      <c r="R989" s="15">
        <f t="shared" si="1146"/>
        <v>1</v>
      </c>
      <c r="S989" s="14">
        <f>VALUE('fnd enro'!Q989)</f>
        <v>11</v>
      </c>
      <c r="T989" s="2"/>
      <c r="U989" s="1">
        <f>(($D989*'fnd base rates'!C$107)
+($E989*'fnd base rates'!C$108)
+($F989*'fnd base rates'!C$109)
+($G989*'fnd base rates'!C$110)
+($H989*'fnd base rates'!C$111)
+($I989*'fnd base rates'!C$112)
+($J989*'fnd base rates'!C$113)
+($K989*'fnd base rates'!C$114)
+($M989*'fnd base rates'!C$116)
+($N989*'fnd base rates'!C$117)
+($O989*'fnd base rates'!C$118)
+($P989*VLOOKUP($S989+12,rate_basefnd,3)))
*$R989</f>
        <v>3216.0467300000005</v>
      </c>
      <c r="V989" s="1">
        <f>(($D989*'fnd base rates'!D$107)
+($E989*'fnd base rates'!D$108)
+($F989*'fnd base rates'!D$109)
+($G989*'fnd base rates'!D$110)
+($H989*'fnd base rates'!D$111)
+($I989*'fnd base rates'!D$112)
+($J989*'fnd base rates'!D$113)
+($K989*'fnd base rates'!D$114)
+($M989*'fnd base rates'!D$116)
+($N989*'fnd base rates'!D$117)
+($O989*'fnd base rates'!D$118)
+($P989*VLOOKUP($S989+12,rate_basefnd,4)))
*$R989</f>
        <v>5758.8</v>
      </c>
      <c r="W989" s="1">
        <f>(($D989*'fnd base rates'!E$107)
+($E989*'fnd base rates'!E$108)
+($F989*'fnd base rates'!E$109)
+($G989*'fnd base rates'!E$110)
+($H989*'fnd base rates'!E$111)
+($I989*'fnd base rates'!E$112)
+($J989*'fnd base rates'!E$113)
+($K989*'fnd base rates'!E$114)
+($M989*'fnd base rates'!E$116)
+($N989*'fnd base rates'!E$117)
+($O989*'fnd base rates'!E$118)
+($P989*VLOOKUP($S989+12,rate_basefnd,5)))
*$R989</f>
        <v>41018.84188</v>
      </c>
      <c r="X989" s="1">
        <f>(($D989*'fnd base rates'!F$107)
+($E989*'fnd base rates'!F$108)
+($F989*'fnd base rates'!F$109)
+($G989*'fnd base rates'!F$110)
+($H989*'fnd base rates'!F$111)
+($I989*'fnd base rates'!F$112)
+($J989*'fnd base rates'!F$113)
+($K989*'fnd base rates'!F$114)
+($M989*'fnd base rates'!F$116)
+($N989*'fnd base rates'!F$117)
+($O989*'fnd base rates'!F$118)
+($P989*VLOOKUP($S989+12,rate_basefnd,6)))
*$R989</f>
        <v>4891.6020600000011</v>
      </c>
      <c r="Y989" s="1">
        <f>(($D989*'fnd base rates'!G$107)
+($E989*'fnd base rates'!G$108)
+($F989*'fnd base rates'!G$109)
+($G989*'fnd base rates'!G$110)
+($H989*'fnd base rates'!G$111)
+($I989*'fnd base rates'!G$112)
+($J989*'fnd base rates'!G$113)
+($K989*'fnd base rates'!G$114)
+($M989*'fnd base rates'!G$116)
+($N989*'fnd base rates'!G$117)
+($O989*'fnd base rates'!G$118)
+($P989*VLOOKUP($S989+12,rate_basefnd,7)))
*$R989</f>
        <v>1674.1064099999999</v>
      </c>
      <c r="Z989" s="1">
        <f>(($D989*'fnd base rates'!H$107)
+($E989*'fnd base rates'!H$108)
+($F989*'fnd base rates'!H$109)
+($G989*'fnd base rates'!H$110)
+($H989*'fnd base rates'!H$111)
+($I989*'fnd base rates'!H$112)
+($J989*'fnd base rates'!H$113)
+($K989*'fnd base rates'!H$114)
+($M989*'fnd base rates'!H$116)
+($N989*'fnd base rates'!H$117)
+($O989*'fnd base rates'!H$118)
+($P989*VLOOKUP($S989+12,rate_basefnd,8)))</f>
        <v>4199.8346700000002</v>
      </c>
      <c r="AA989" s="1">
        <f>(($D989*'fnd base rates'!I$107)
+($E989*'fnd base rates'!I$108)
+($F989*'fnd base rates'!I$109)
+($G989*'fnd base rates'!I$110)
+($H989*'fnd base rates'!I$111)
+($I989*'fnd base rates'!I$112)
+($J989*'fnd base rates'!I$113)
+($K989*'fnd base rates'!I$114)
+($M989*'fnd base rates'!I$116)
+($N989*'fnd base rates'!I$117)
+($O989*'fnd base rates'!I$118)
+($P989*VLOOKUP($S989+12,rate_basefnd,9)))
*$R989</f>
        <v>2842.31</v>
      </c>
      <c r="AB989" s="1">
        <f>(($D989*'fnd base rates'!J$107)
+($E989*'fnd base rates'!J$108)
+($F989*'fnd base rates'!J$109)
+($G989*'fnd base rates'!J$110)
+($H989*'fnd base rates'!J$111)
+($I989*'fnd base rates'!J$112)
+($J989*'fnd base rates'!J$113)
+($K989*'fnd base rates'!J$114)
+($M989*'fnd base rates'!J$116)
+($N989*'fnd base rates'!J$117)
+($O989*'fnd base rates'!J$118)
+($P989*VLOOKUP($S989+12,rate_basefnd,10)))
*$R989</f>
        <v>5848.71</v>
      </c>
      <c r="AC989" s="1">
        <f>(($D989*'fnd base rates'!K$107)
+($E989*'fnd base rates'!K$108)
+($F989*'fnd base rates'!K$109)
+($G989*'fnd base rates'!K$110)
+($H989*'fnd base rates'!K$111)
+($I989*'fnd base rates'!K$112)
+($J989*'fnd base rates'!K$113)
+($K989*'fnd base rates'!K$114)
+($M989*'fnd base rates'!K$116)
+($N989*'fnd base rates'!K$117)
+($O989*'fnd base rates'!K$118)
+($P989*VLOOKUP($S989+12,rate_basefnd,11)))
*$R989</f>
        <v>6380.1194000000005</v>
      </c>
      <c r="AD989" s="1">
        <f>(($D989*'fnd base rates'!L$107)
+($E989*'fnd base rates'!L$108)
+($F989*'fnd base rates'!L$109)
+($G989*'fnd base rates'!L$110)
+($H989*'fnd base rates'!L$111)
+($I989*'fnd base rates'!L$112)
+($J989*'fnd base rates'!L$113)
+($K989*'fnd base rates'!L$114)
+($M989*'fnd base rates'!L$116)
+($N989*'fnd base rates'!L$117)
+($O989*'fnd base rates'!L$118)
+($P989*VLOOKUP($S989+12,rate_basefnd,12)))</f>
        <v>10039.263400000002</v>
      </c>
      <c r="AE989" s="1">
        <f>(($D989*'fnd base rates'!M$107)
+($E989*'fnd base rates'!M$108)
+($F989*'fnd base rates'!M$109)
+($G989*'fnd base rates'!M$110)
+($H989*'fnd base rates'!M$111)
+($I989*'fnd base rates'!M$112)
+($J989*'fnd base rates'!M$113)
+($K989*'fnd base rates'!M$114)
+($M989*'fnd base rates'!M$116)
+($N989*'fnd base rates'!M$117)
+($O989*'fnd base rates'!M$118)
+($P989*VLOOKUP($S989+12,rate_basefnd,13)))</f>
        <v>0</v>
      </c>
      <c r="AF989" s="4">
        <f t="shared" si="1147"/>
        <v>85869.634550000002</v>
      </c>
      <c r="AH989" s="269">
        <f t="shared" si="1148"/>
        <v>3513044035</v>
      </c>
      <c r="AI989" s="4" t="str">
        <f t="shared" si="1149"/>
        <v>3513</v>
      </c>
      <c r="AJ989" s="2" t="str">
        <f t="shared" si="1150"/>
        <v>044</v>
      </c>
      <c r="AK989" s="2" t="str">
        <f t="shared" si="1151"/>
        <v>035</v>
      </c>
      <c r="AL989" s="4">
        <f t="shared" si="1152"/>
        <v>1</v>
      </c>
      <c r="AM989" s="4">
        <f t="shared" si="1143"/>
        <v>5</v>
      </c>
      <c r="AN989" s="4">
        <f t="shared" si="1153"/>
        <v>85869.634550000002</v>
      </c>
      <c r="AO989" s="4">
        <f t="shared" si="1154"/>
        <v>17174</v>
      </c>
      <c r="AP989" s="4">
        <f t="shared" si="1144"/>
        <v>0</v>
      </c>
      <c r="AQ989" s="4">
        <v>17174</v>
      </c>
      <c r="AW989" s="4">
        <v>17174</v>
      </c>
      <c r="AX989" s="5">
        <f t="shared" si="1155"/>
        <v>0</v>
      </c>
      <c r="AY989" s="4">
        <v>17174</v>
      </c>
      <c r="BB989" s="4">
        <f t="shared" ref="BB989" si="1174">BC989-BA989</f>
        <v>0</v>
      </c>
    </row>
    <row r="990" spans="1:54" s="4" customFormat="1">
      <c r="A990" s="269">
        <v>3513</v>
      </c>
      <c r="B990" s="2">
        <v>3513044044</v>
      </c>
      <c r="C990" s="9" t="s">
        <v>1098</v>
      </c>
      <c r="D990" s="14">
        <f>'fnd enro'!D990</f>
        <v>0</v>
      </c>
      <c r="E990" s="14">
        <f>'fnd enro'!E990</f>
        <v>0</v>
      </c>
      <c r="F990" s="14">
        <f>'fnd enro'!F990</f>
        <v>0</v>
      </c>
      <c r="G990" s="14">
        <f>'fnd enro'!G990</f>
        <v>0</v>
      </c>
      <c r="H990" s="14">
        <f>'fnd enro'!H990</f>
        <v>277</v>
      </c>
      <c r="I990" s="14">
        <f>'fnd enro'!I990</f>
        <v>323</v>
      </c>
      <c r="J990" s="14">
        <f>'fnd enro'!J990</f>
        <v>0</v>
      </c>
      <c r="K990" s="15">
        <f>'fnd enro'!K990</f>
        <v>23.16</v>
      </c>
      <c r="L990" s="14">
        <f>'fnd enro'!L990</f>
        <v>0</v>
      </c>
      <c r="M990" s="14">
        <f>'fnd enro'!M990</f>
        <v>0</v>
      </c>
      <c r="N990" s="14">
        <f>'fnd enro'!N990</f>
        <v>50</v>
      </c>
      <c r="O990" s="14">
        <f>'fnd enro'!O990</f>
        <v>38</v>
      </c>
      <c r="P990" s="14">
        <f>'fnd enro'!P990</f>
        <v>408</v>
      </c>
      <c r="Q990" s="14">
        <f>'fnd enro'!R990</f>
        <v>600</v>
      </c>
      <c r="R990" s="15">
        <f t="shared" si="1146"/>
        <v>1</v>
      </c>
      <c r="S990" s="14">
        <f>VALUE('fnd enro'!Q990)</f>
        <v>11</v>
      </c>
      <c r="T990" s="2"/>
      <c r="U990" s="1">
        <f>(($D990*'fnd base rates'!C$107)
+($E990*'fnd base rates'!C$108)
+($F990*'fnd base rates'!C$109)
+($G990*'fnd base rates'!C$110)
+($H990*'fnd base rates'!C$111)
+($I990*'fnd base rates'!C$112)
+($J990*'fnd base rates'!C$113)
+($K990*'fnd base rates'!C$114)
+($M990*'fnd base rates'!C$116)
+($N990*'fnd base rates'!C$117)
+($O990*'fnd base rates'!C$118)
+($P990*VLOOKUP($S990+12,rate_basefnd,3)))
*$R990</f>
        <v>365118.20760000002</v>
      </c>
      <c r="V990" s="1">
        <f>(($D990*'fnd base rates'!D$107)
+($E990*'fnd base rates'!D$108)
+($F990*'fnd base rates'!D$109)
+($G990*'fnd base rates'!D$110)
+($H990*'fnd base rates'!D$111)
+($I990*'fnd base rates'!D$112)
+($J990*'fnd base rates'!D$113)
+($K990*'fnd base rates'!D$114)
+($M990*'fnd base rates'!D$116)
+($N990*'fnd base rates'!D$117)
+($O990*'fnd base rates'!D$118)
+($P990*VLOOKUP($S990+12,rate_basefnd,4)))
*$R990</f>
        <v>636655.86</v>
      </c>
      <c r="W990" s="1">
        <f>(($D990*'fnd base rates'!E$107)
+($E990*'fnd base rates'!E$108)
+($F990*'fnd base rates'!E$109)
+($G990*'fnd base rates'!E$110)
+($H990*'fnd base rates'!E$111)
+($I990*'fnd base rates'!E$112)
+($J990*'fnd base rates'!E$113)
+($K990*'fnd base rates'!E$114)
+($M990*'fnd base rates'!E$116)
+($N990*'fnd base rates'!E$117)
+($O990*'fnd base rates'!E$118)
+($P990*VLOOKUP($S990+12,rate_basefnd,5)))
*$R990</f>
        <v>4234605.1455999995</v>
      </c>
      <c r="X990" s="1">
        <f>(($D990*'fnd base rates'!F$107)
+($E990*'fnd base rates'!F$108)
+($F990*'fnd base rates'!F$109)
+($G990*'fnd base rates'!F$110)
+($H990*'fnd base rates'!F$111)
+($I990*'fnd base rates'!F$112)
+($J990*'fnd base rates'!F$113)
+($K990*'fnd base rates'!F$114)
+($M990*'fnd base rates'!F$116)
+($N990*'fnd base rates'!F$117)
+($O990*'fnd base rates'!F$118)
+($P990*VLOOKUP($S990+12,rate_basefnd,6)))
*$R990</f>
        <v>578149.99719999998</v>
      </c>
      <c r="Y990" s="1">
        <f>(($D990*'fnd base rates'!G$107)
+($E990*'fnd base rates'!G$108)
+($F990*'fnd base rates'!G$109)
+($G990*'fnd base rates'!G$110)
+($H990*'fnd base rates'!G$111)
+($I990*'fnd base rates'!G$112)
+($J990*'fnd base rates'!G$113)
+($K990*'fnd base rates'!G$114)
+($M990*'fnd base rates'!G$116)
+($N990*'fnd base rates'!G$117)
+($O990*'fnd base rates'!G$118)
+($P990*VLOOKUP($S990+12,rate_basefnd,7)))
*$R990</f>
        <v>180710.29920000001</v>
      </c>
      <c r="Z990" s="1">
        <f>(($D990*'fnd base rates'!H$107)
+($E990*'fnd base rates'!H$108)
+($F990*'fnd base rates'!H$109)
+($G990*'fnd base rates'!H$110)
+($H990*'fnd base rates'!H$111)
+($I990*'fnd base rates'!H$112)
+($J990*'fnd base rates'!H$113)
+($K990*'fnd base rates'!H$114)
+($M990*'fnd base rates'!H$116)
+($N990*'fnd base rates'!H$117)
+($O990*'fnd base rates'!H$118)
+($P990*VLOOKUP($S990+12,rate_basefnd,8)))</f>
        <v>435600.4204</v>
      </c>
      <c r="AA990" s="1">
        <f>(($D990*'fnd base rates'!I$107)
+($E990*'fnd base rates'!I$108)
+($F990*'fnd base rates'!I$109)
+($G990*'fnd base rates'!I$110)
+($H990*'fnd base rates'!I$111)
+($I990*'fnd base rates'!I$112)
+($J990*'fnd base rates'!I$113)
+($K990*'fnd base rates'!I$114)
+($M990*'fnd base rates'!I$116)
+($N990*'fnd base rates'!I$117)
+($O990*'fnd base rates'!I$118)
+($P990*VLOOKUP($S990+12,rate_basefnd,9)))
*$R990</f>
        <v>308783.61</v>
      </c>
      <c r="AB990" s="1">
        <f>(($D990*'fnd base rates'!J$107)
+($E990*'fnd base rates'!J$108)
+($F990*'fnd base rates'!J$109)
+($G990*'fnd base rates'!J$110)
+($H990*'fnd base rates'!J$111)
+($I990*'fnd base rates'!J$112)
+($J990*'fnd base rates'!J$113)
+($K990*'fnd base rates'!J$114)
+($M990*'fnd base rates'!J$116)
+($N990*'fnd base rates'!J$117)
+($O990*'fnd base rates'!J$118)
+($P990*VLOOKUP($S990+12,rate_basefnd,10)))
*$R990</f>
        <v>588540.86</v>
      </c>
      <c r="AC990" s="1">
        <f>(($D990*'fnd base rates'!K$107)
+($E990*'fnd base rates'!K$108)
+($F990*'fnd base rates'!K$109)
+($G990*'fnd base rates'!K$110)
+($H990*'fnd base rates'!K$111)
+($I990*'fnd base rates'!K$112)
+($J990*'fnd base rates'!K$113)
+($K990*'fnd base rates'!K$114)
+($M990*'fnd base rates'!K$116)
+($N990*'fnd base rates'!K$117)
+($O990*'fnd base rates'!K$118)
+($P990*VLOOKUP($S990+12,rate_basefnd,11)))
*$R990</f>
        <v>726298.30799999996</v>
      </c>
      <c r="AD990" s="1">
        <f>(($D990*'fnd base rates'!L$107)
+($E990*'fnd base rates'!L$108)
+($F990*'fnd base rates'!L$109)
+($G990*'fnd base rates'!L$110)
+($H990*'fnd base rates'!L$111)
+($I990*'fnd base rates'!L$112)
+($J990*'fnd base rates'!L$113)
+($K990*'fnd base rates'!L$114)
+($M990*'fnd base rates'!L$116)
+($N990*'fnd base rates'!L$117)
+($O990*'fnd base rates'!L$118)
+($P990*VLOOKUP($S990+12,rate_basefnd,12)))</f>
        <v>1141514.6580000001</v>
      </c>
      <c r="AE990" s="1">
        <f>(($D990*'fnd base rates'!M$107)
+($E990*'fnd base rates'!M$108)
+($F990*'fnd base rates'!M$109)
+($G990*'fnd base rates'!M$110)
+($H990*'fnd base rates'!M$111)
+($I990*'fnd base rates'!M$112)
+($J990*'fnd base rates'!M$113)
+($K990*'fnd base rates'!M$114)
+($M990*'fnd base rates'!M$116)
+($N990*'fnd base rates'!M$117)
+($O990*'fnd base rates'!M$118)
+($P990*VLOOKUP($S990+12,rate_basefnd,13)))</f>
        <v>0</v>
      </c>
      <c r="AF990" s="4">
        <f t="shared" si="1147"/>
        <v>9195977.3660000004</v>
      </c>
      <c r="AH990" s="269">
        <f t="shared" si="1148"/>
        <v>3513044044</v>
      </c>
      <c r="AI990" s="4" t="str">
        <f t="shared" si="1149"/>
        <v>3513</v>
      </c>
      <c r="AJ990" s="2" t="str">
        <f t="shared" si="1150"/>
        <v>044</v>
      </c>
      <c r="AK990" s="2" t="str">
        <f t="shared" si="1151"/>
        <v>044</v>
      </c>
      <c r="AL990" s="4">
        <f t="shared" si="1152"/>
        <v>1</v>
      </c>
      <c r="AM990" s="4">
        <f t="shared" si="1143"/>
        <v>600</v>
      </c>
      <c r="AN990" s="4">
        <f t="shared" si="1153"/>
        <v>9195977.3660000004</v>
      </c>
      <c r="AO990" s="4">
        <f t="shared" si="1154"/>
        <v>15327</v>
      </c>
      <c r="AP990" s="4">
        <f t="shared" si="1144"/>
        <v>0</v>
      </c>
      <c r="AQ990" s="4">
        <v>15327</v>
      </c>
      <c r="AW990" s="4">
        <v>15327</v>
      </c>
      <c r="AX990" s="5">
        <f t="shared" si="1155"/>
        <v>0</v>
      </c>
      <c r="AY990" s="4">
        <v>15327</v>
      </c>
      <c r="BB990" s="4">
        <f t="shared" ref="BB990" si="1175">BC990-BA990</f>
        <v>0</v>
      </c>
    </row>
    <row r="991" spans="1:54" s="4" customFormat="1">
      <c r="A991" s="269">
        <v>3513</v>
      </c>
      <c r="B991" s="2">
        <v>3513044050</v>
      </c>
      <c r="C991" s="9" t="s">
        <v>1098</v>
      </c>
      <c r="D991" s="14">
        <f>'fnd enro'!D991</f>
        <v>0</v>
      </c>
      <c r="E991" s="14">
        <f>'fnd enro'!E991</f>
        <v>0</v>
      </c>
      <c r="F991" s="14">
        <f>'fnd enro'!F991</f>
        <v>0</v>
      </c>
      <c r="G991" s="14">
        <f>'fnd enro'!G991</f>
        <v>0</v>
      </c>
      <c r="H991" s="14">
        <f>'fnd enro'!H991</f>
        <v>1</v>
      </c>
      <c r="I991" s="14">
        <f>'fnd enro'!I991</f>
        <v>1</v>
      </c>
      <c r="J991" s="14">
        <f>'fnd enro'!J991</f>
        <v>0</v>
      </c>
      <c r="K991" s="15">
        <f>'fnd enro'!K991</f>
        <v>7.7200000000000005E-2</v>
      </c>
      <c r="L991" s="14">
        <f>'fnd enro'!L991</f>
        <v>0</v>
      </c>
      <c r="M991" s="14">
        <f>'fnd enro'!M991</f>
        <v>0</v>
      </c>
      <c r="N991" s="14">
        <f>'fnd enro'!N991</f>
        <v>0</v>
      </c>
      <c r="O991" s="14">
        <f>'fnd enro'!O991</f>
        <v>0</v>
      </c>
      <c r="P991" s="14">
        <f>'fnd enro'!P991</f>
        <v>1</v>
      </c>
      <c r="Q991" s="14">
        <f>'fnd enro'!R991</f>
        <v>2</v>
      </c>
      <c r="R991" s="15">
        <f t="shared" si="1146"/>
        <v>1</v>
      </c>
      <c r="S991" s="14">
        <f>VALUE('fnd enro'!Q991)</f>
        <v>4</v>
      </c>
      <c r="T991" s="2"/>
      <c r="U991" s="1">
        <f>(($D991*'fnd base rates'!C$107)
+($E991*'fnd base rates'!C$108)
+($F991*'fnd base rates'!C$109)
+($G991*'fnd base rates'!C$110)
+($H991*'fnd base rates'!C$111)
+($I991*'fnd base rates'!C$112)
+($J991*'fnd base rates'!C$113)
+($K991*'fnd base rates'!C$114)
+($M991*'fnd base rates'!C$116)
+($N991*'fnd base rates'!C$117)
+($O991*'fnd base rates'!C$118)
+($P991*VLOOKUP($S991+12,rate_basefnd,3)))
*$R991</f>
        <v>1131.3126920000002</v>
      </c>
      <c r="V991" s="1">
        <f>(($D991*'fnd base rates'!D$107)
+($E991*'fnd base rates'!D$108)
+($F991*'fnd base rates'!D$109)
+($G991*'fnd base rates'!D$110)
+($H991*'fnd base rates'!D$111)
+($I991*'fnd base rates'!D$112)
+($J991*'fnd base rates'!D$113)
+($K991*'fnd base rates'!D$114)
+($M991*'fnd base rates'!D$116)
+($N991*'fnd base rates'!D$117)
+($O991*'fnd base rates'!D$118)
+($P991*VLOOKUP($S991+12,rate_basefnd,4)))
*$R991</f>
        <v>1806.8000000000002</v>
      </c>
      <c r="W991" s="1">
        <f>(($D991*'fnd base rates'!E$107)
+($E991*'fnd base rates'!E$108)
+($F991*'fnd base rates'!E$109)
+($G991*'fnd base rates'!E$110)
+($H991*'fnd base rates'!E$111)
+($I991*'fnd base rates'!E$112)
+($J991*'fnd base rates'!E$113)
+($K991*'fnd base rates'!E$114)
+($M991*'fnd base rates'!E$116)
+($N991*'fnd base rates'!E$117)
+($O991*'fnd base rates'!E$118)
+($P991*VLOOKUP($S991+12,rate_basefnd,5)))
*$R991</f>
        <v>11072.260752</v>
      </c>
      <c r="X991" s="1">
        <f>(($D991*'fnd base rates'!F$107)
+($E991*'fnd base rates'!F$108)
+($F991*'fnd base rates'!F$109)
+($G991*'fnd base rates'!F$110)
+($H991*'fnd base rates'!F$111)
+($I991*'fnd base rates'!F$112)
+($J991*'fnd base rates'!F$113)
+($K991*'fnd base rates'!F$114)
+($M991*'fnd base rates'!F$116)
+($N991*'fnd base rates'!F$117)
+($O991*'fnd base rates'!F$118)
+($P991*VLOOKUP($S991+12,rate_basefnd,6)))
*$R991</f>
        <v>1882.2628240000001</v>
      </c>
      <c r="Y991" s="1">
        <f>(($D991*'fnd base rates'!G$107)
+($E991*'fnd base rates'!G$108)
+($F991*'fnd base rates'!G$109)
+($G991*'fnd base rates'!G$110)
+($H991*'fnd base rates'!G$111)
+($I991*'fnd base rates'!G$112)
+($J991*'fnd base rates'!G$113)
+($K991*'fnd base rates'!G$114)
+($M991*'fnd base rates'!G$116)
+($N991*'fnd base rates'!G$117)
+($O991*'fnd base rates'!G$118)
+($P991*VLOOKUP($S991+12,rate_basefnd,7)))
*$R991</f>
        <v>463.35656399999993</v>
      </c>
      <c r="Z991" s="1">
        <f>(($D991*'fnd base rates'!H$107)
+($E991*'fnd base rates'!H$108)
+($F991*'fnd base rates'!H$109)
+($G991*'fnd base rates'!H$110)
+($H991*'fnd base rates'!H$111)
+($I991*'fnd base rates'!H$112)
+($J991*'fnd base rates'!H$113)
+($K991*'fnd base rates'!H$114)
+($M991*'fnd base rates'!H$116)
+($N991*'fnd base rates'!H$117)
+($O991*'fnd base rates'!H$118)
+($P991*VLOOKUP($S991+12,rate_basefnd,8)))</f>
        <v>1371.5978679999998</v>
      </c>
      <c r="AA991" s="1">
        <f>(($D991*'fnd base rates'!I$107)
+($E991*'fnd base rates'!I$108)
+($F991*'fnd base rates'!I$109)
+($G991*'fnd base rates'!I$110)
+($H991*'fnd base rates'!I$111)
+($I991*'fnd base rates'!I$112)
+($J991*'fnd base rates'!I$113)
+($K991*'fnd base rates'!I$114)
+($M991*'fnd base rates'!I$116)
+($N991*'fnd base rates'!I$117)
+($O991*'fnd base rates'!I$118)
+($P991*VLOOKUP($S991+12,rate_basefnd,9)))
*$R991</f>
        <v>897.99</v>
      </c>
      <c r="AB991" s="1">
        <f>(($D991*'fnd base rates'!J$107)
+($E991*'fnd base rates'!J$108)
+($F991*'fnd base rates'!J$109)
+($G991*'fnd base rates'!J$110)
+($H991*'fnd base rates'!J$111)
+($I991*'fnd base rates'!J$112)
+($J991*'fnd base rates'!J$113)
+($K991*'fnd base rates'!J$114)
+($M991*'fnd base rates'!J$116)
+($N991*'fnd base rates'!J$117)
+($O991*'fnd base rates'!J$118)
+($P991*VLOOKUP($S991+12,rate_basefnd,10)))
*$R991</f>
        <v>1390.8</v>
      </c>
      <c r="AC991" s="1">
        <f>(($D991*'fnd base rates'!K$107)
+($E991*'fnd base rates'!K$108)
+($F991*'fnd base rates'!K$109)
+($G991*'fnd base rates'!K$110)
+($H991*'fnd base rates'!K$111)
+($I991*'fnd base rates'!K$112)
+($J991*'fnd base rates'!K$113)
+($K991*'fnd base rates'!K$114)
+($M991*'fnd base rates'!K$116)
+($N991*'fnd base rates'!K$117)
+($O991*'fnd base rates'!K$118)
+($P991*VLOOKUP($S991+12,rate_basefnd,11)))
*$R991</f>
        <v>2332.21976</v>
      </c>
      <c r="AD991" s="1">
        <f>(($D991*'fnd base rates'!L$107)
+($E991*'fnd base rates'!L$108)
+($F991*'fnd base rates'!L$109)
+($G991*'fnd base rates'!L$110)
+($H991*'fnd base rates'!L$111)
+($I991*'fnd base rates'!L$112)
+($J991*'fnd base rates'!L$113)
+($K991*'fnd base rates'!L$114)
+($M991*'fnd base rates'!L$116)
+($N991*'fnd base rates'!L$117)
+($O991*'fnd base rates'!L$118)
+($P991*VLOOKUP($S991+12,rate_basefnd,12)))</f>
        <v>3318.4433600000002</v>
      </c>
      <c r="AE991" s="1">
        <f>(($D991*'fnd base rates'!M$107)
+($E991*'fnd base rates'!M$108)
+($F991*'fnd base rates'!M$109)
+($G991*'fnd base rates'!M$110)
+($H991*'fnd base rates'!M$111)
+($I991*'fnd base rates'!M$112)
+($J991*'fnd base rates'!M$113)
+($K991*'fnd base rates'!M$114)
+($M991*'fnd base rates'!M$116)
+($N991*'fnd base rates'!M$117)
+($O991*'fnd base rates'!M$118)
+($P991*VLOOKUP($S991+12,rate_basefnd,13)))</f>
        <v>0</v>
      </c>
      <c r="AF991" s="4">
        <f t="shared" si="1147"/>
        <v>25667.043820000003</v>
      </c>
      <c r="AH991" s="269">
        <f t="shared" si="1148"/>
        <v>3513044050</v>
      </c>
      <c r="AI991" s="4" t="str">
        <f t="shared" si="1149"/>
        <v>3513</v>
      </c>
      <c r="AJ991" s="2" t="str">
        <f t="shared" si="1150"/>
        <v>044</v>
      </c>
      <c r="AK991" s="2" t="str">
        <f t="shared" si="1151"/>
        <v>050</v>
      </c>
      <c r="AL991" s="4">
        <f t="shared" si="1152"/>
        <v>1</v>
      </c>
      <c r="AM991" s="4">
        <f t="shared" si="1143"/>
        <v>2</v>
      </c>
      <c r="AN991" s="4">
        <f t="shared" si="1153"/>
        <v>25667.043820000003</v>
      </c>
      <c r="AO991" s="4">
        <f t="shared" si="1154"/>
        <v>12834</v>
      </c>
      <c r="AP991" s="4">
        <f t="shared" si="1144"/>
        <v>0</v>
      </c>
      <c r="AQ991" s="4">
        <v>12834</v>
      </c>
      <c r="AW991" s="4">
        <v>12834</v>
      </c>
      <c r="AX991" s="5">
        <f t="shared" si="1155"/>
        <v>0</v>
      </c>
      <c r="AY991" s="4">
        <v>12834</v>
      </c>
      <c r="BB991" s="4">
        <f t="shared" ref="BB991" si="1176">BC991-BA991</f>
        <v>0</v>
      </c>
    </row>
    <row r="992" spans="1:54" s="4" customFormat="1">
      <c r="A992" s="269">
        <v>3513</v>
      </c>
      <c r="B992" s="2">
        <v>3513044083</v>
      </c>
      <c r="C992" s="9" t="s">
        <v>1098</v>
      </c>
      <c r="D992" s="14">
        <f>'fnd enro'!D992</f>
        <v>0</v>
      </c>
      <c r="E992" s="14">
        <f>'fnd enro'!E992</f>
        <v>0</v>
      </c>
      <c r="F992" s="14">
        <f>'fnd enro'!F992</f>
        <v>0</v>
      </c>
      <c r="G992" s="14">
        <f>'fnd enro'!G992</f>
        <v>0</v>
      </c>
      <c r="H992" s="14">
        <f>'fnd enro'!H992</f>
        <v>1</v>
      </c>
      <c r="I992" s="14">
        <f>'fnd enro'!I992</f>
        <v>1</v>
      </c>
      <c r="J992" s="14">
        <f>'fnd enro'!J992</f>
        <v>0</v>
      </c>
      <c r="K992" s="15">
        <f>'fnd enro'!K992</f>
        <v>7.7200000000000005E-2</v>
      </c>
      <c r="L992" s="14">
        <f>'fnd enro'!L992</f>
        <v>0</v>
      </c>
      <c r="M992" s="14">
        <f>'fnd enro'!M992</f>
        <v>0</v>
      </c>
      <c r="N992" s="14">
        <f>'fnd enro'!N992</f>
        <v>1</v>
      </c>
      <c r="O992" s="14">
        <f>'fnd enro'!O992</f>
        <v>1</v>
      </c>
      <c r="P992" s="14">
        <f>'fnd enro'!P992</f>
        <v>2</v>
      </c>
      <c r="Q992" s="14">
        <f>'fnd enro'!R992</f>
        <v>2</v>
      </c>
      <c r="R992" s="15">
        <f t="shared" si="1146"/>
        <v>1</v>
      </c>
      <c r="S992" s="14">
        <f>VALUE('fnd enro'!Q992)</f>
        <v>6</v>
      </c>
      <c r="T992" s="2"/>
      <c r="U992" s="1">
        <f>(($D992*'fnd base rates'!C$107)
+($E992*'fnd base rates'!C$108)
+($F992*'fnd base rates'!C$109)
+($G992*'fnd base rates'!C$110)
+($H992*'fnd base rates'!C$111)
+($I992*'fnd base rates'!C$112)
+($J992*'fnd base rates'!C$113)
+($K992*'fnd base rates'!C$114)
+($M992*'fnd base rates'!C$116)
+($N992*'fnd base rates'!C$117)
+($O992*'fnd base rates'!C$118)
+($P992*VLOOKUP($S992+12,rate_basefnd,3)))
*$R992</f>
        <v>1409.5026920000003</v>
      </c>
      <c r="V992" s="1">
        <f>(($D992*'fnd base rates'!D$107)
+($E992*'fnd base rates'!D$108)
+($F992*'fnd base rates'!D$109)
+($G992*'fnd base rates'!D$110)
+($H992*'fnd base rates'!D$111)
+($I992*'fnd base rates'!D$112)
+($J992*'fnd base rates'!D$113)
+($K992*'fnd base rates'!D$114)
+($M992*'fnd base rates'!D$116)
+($N992*'fnd base rates'!D$117)
+($O992*'fnd base rates'!D$118)
+($P992*VLOOKUP($S992+12,rate_basefnd,4)))
*$R992</f>
        <v>2508.0699999999997</v>
      </c>
      <c r="W992" s="1">
        <f>(($D992*'fnd base rates'!E$107)
+($E992*'fnd base rates'!E$108)
+($F992*'fnd base rates'!E$109)
+($G992*'fnd base rates'!E$110)
+($H992*'fnd base rates'!E$111)
+($I992*'fnd base rates'!E$112)
+($J992*'fnd base rates'!E$113)
+($K992*'fnd base rates'!E$114)
+($M992*'fnd base rates'!E$116)
+($N992*'fnd base rates'!E$117)
+($O992*'fnd base rates'!E$118)
+($P992*VLOOKUP($S992+12,rate_basefnd,5)))
*$R992</f>
        <v>16920.460751999999</v>
      </c>
      <c r="X992" s="1">
        <f>(($D992*'fnd base rates'!F$107)
+($E992*'fnd base rates'!F$108)
+($F992*'fnd base rates'!F$109)
+($G992*'fnd base rates'!F$110)
+($H992*'fnd base rates'!F$111)
+($I992*'fnd base rates'!F$112)
+($J992*'fnd base rates'!F$113)
+($K992*'fnd base rates'!F$114)
+($M992*'fnd base rates'!F$116)
+($N992*'fnd base rates'!F$117)
+($O992*'fnd base rates'!F$118)
+($P992*VLOOKUP($S992+12,rate_basefnd,6)))
*$R992</f>
        <v>2243.4328240000004</v>
      </c>
      <c r="Y992" s="1">
        <f>(($D992*'fnd base rates'!G$107)
+($E992*'fnd base rates'!G$108)
+($F992*'fnd base rates'!G$109)
+($G992*'fnd base rates'!G$110)
+($H992*'fnd base rates'!G$111)
+($I992*'fnd base rates'!G$112)
+($J992*'fnd base rates'!G$113)
+($K992*'fnd base rates'!G$114)
+($M992*'fnd base rates'!G$116)
+($N992*'fnd base rates'!G$117)
+($O992*'fnd base rates'!G$118)
+($P992*VLOOKUP($S992+12,rate_basefnd,7)))
*$R992</f>
        <v>727.59656399999994</v>
      </c>
      <c r="Z992" s="1">
        <f>(($D992*'fnd base rates'!H$107)
+($E992*'fnd base rates'!H$108)
+($F992*'fnd base rates'!H$109)
+($G992*'fnd base rates'!H$110)
+($H992*'fnd base rates'!H$111)
+($I992*'fnd base rates'!H$112)
+($J992*'fnd base rates'!H$113)
+($K992*'fnd base rates'!H$114)
+($M992*'fnd base rates'!H$116)
+($N992*'fnd base rates'!H$117)
+($O992*'fnd base rates'!H$118)
+($P992*VLOOKUP($S992+12,rate_basefnd,8)))</f>
        <v>1654.2678679999999</v>
      </c>
      <c r="AA992" s="1">
        <f>(($D992*'fnd base rates'!I$107)
+($E992*'fnd base rates'!I$108)
+($F992*'fnd base rates'!I$109)
+($G992*'fnd base rates'!I$110)
+($H992*'fnd base rates'!I$111)
+($I992*'fnd base rates'!I$112)
+($J992*'fnd base rates'!I$113)
+($K992*'fnd base rates'!I$114)
+($M992*'fnd base rates'!I$116)
+($N992*'fnd base rates'!I$117)
+($O992*'fnd base rates'!I$118)
+($P992*VLOOKUP($S992+12,rate_basefnd,9)))
*$R992</f>
        <v>1187.2</v>
      </c>
      <c r="AB992" s="1">
        <f>(($D992*'fnd base rates'!J$107)
+($E992*'fnd base rates'!J$108)
+($F992*'fnd base rates'!J$109)
+($G992*'fnd base rates'!J$110)
+($H992*'fnd base rates'!J$111)
+($I992*'fnd base rates'!J$112)
+($J992*'fnd base rates'!J$113)
+($K992*'fnd base rates'!J$114)
+($M992*'fnd base rates'!J$116)
+($N992*'fnd base rates'!J$117)
+($O992*'fnd base rates'!J$118)
+($P992*VLOOKUP($S992+12,rate_basefnd,10)))
*$R992</f>
        <v>2140.96</v>
      </c>
      <c r="AC992" s="1">
        <f>(($D992*'fnd base rates'!K$107)
+($E992*'fnd base rates'!K$108)
+($F992*'fnd base rates'!K$109)
+($G992*'fnd base rates'!K$110)
+($H992*'fnd base rates'!K$111)
+($I992*'fnd base rates'!K$112)
+($J992*'fnd base rates'!K$113)
+($K992*'fnd base rates'!K$114)
+($M992*'fnd base rates'!K$116)
+($N992*'fnd base rates'!K$117)
+($O992*'fnd base rates'!K$118)
+($P992*VLOOKUP($S992+12,rate_basefnd,11)))
*$R992</f>
        <v>2951.3597599999998</v>
      </c>
      <c r="AD992" s="1">
        <f>(($D992*'fnd base rates'!L$107)
+($E992*'fnd base rates'!L$108)
+($F992*'fnd base rates'!L$109)
+($G992*'fnd base rates'!L$110)
+($H992*'fnd base rates'!L$111)
+($I992*'fnd base rates'!L$112)
+($J992*'fnd base rates'!L$113)
+($K992*'fnd base rates'!L$114)
+($M992*'fnd base rates'!L$116)
+($N992*'fnd base rates'!L$117)
+($O992*'fnd base rates'!L$118)
+($P992*VLOOKUP($S992+12,rate_basefnd,12)))</f>
        <v>4423.0333600000004</v>
      </c>
      <c r="AE992" s="1">
        <f>(($D992*'fnd base rates'!M$107)
+($E992*'fnd base rates'!M$108)
+($F992*'fnd base rates'!M$109)
+($G992*'fnd base rates'!M$110)
+($H992*'fnd base rates'!M$111)
+($I992*'fnd base rates'!M$112)
+($J992*'fnd base rates'!M$113)
+($K992*'fnd base rates'!M$114)
+($M992*'fnd base rates'!M$116)
+($N992*'fnd base rates'!M$117)
+($O992*'fnd base rates'!M$118)
+($P992*VLOOKUP($S992+12,rate_basefnd,13)))</f>
        <v>0</v>
      </c>
      <c r="AF992" s="4">
        <f t="shared" si="1147"/>
        <v>36165.883819999995</v>
      </c>
      <c r="AH992" s="269">
        <f t="shared" si="1148"/>
        <v>3513044083</v>
      </c>
      <c r="AI992" s="4" t="str">
        <f t="shared" si="1149"/>
        <v>3513</v>
      </c>
      <c r="AJ992" s="2" t="str">
        <f t="shared" si="1150"/>
        <v>044</v>
      </c>
      <c r="AK992" s="2" t="str">
        <f t="shared" si="1151"/>
        <v>083</v>
      </c>
      <c r="AL992" s="4">
        <f t="shared" si="1152"/>
        <v>1</v>
      </c>
      <c r="AM992" s="4">
        <f t="shared" si="1143"/>
        <v>2</v>
      </c>
      <c r="AN992" s="4">
        <f t="shared" si="1153"/>
        <v>36165.883819999995</v>
      </c>
      <c r="AO992" s="4">
        <f t="shared" si="1154"/>
        <v>18083</v>
      </c>
      <c r="AP992" s="4">
        <f t="shared" si="1144"/>
        <v>0</v>
      </c>
      <c r="AQ992" s="4">
        <v>18083</v>
      </c>
      <c r="AW992" s="4">
        <v>18083</v>
      </c>
      <c r="AX992" s="5">
        <f t="shared" si="1155"/>
        <v>0</v>
      </c>
      <c r="AY992" s="4">
        <v>18083</v>
      </c>
      <c r="BB992" s="4">
        <f t="shared" ref="BB992" si="1177">BC992-BA992</f>
        <v>0</v>
      </c>
    </row>
    <row r="993" spans="1:54" s="4" customFormat="1">
      <c r="A993" s="269">
        <v>3513</v>
      </c>
      <c r="B993" s="2">
        <v>3513044095</v>
      </c>
      <c r="C993" s="9" t="s">
        <v>1098</v>
      </c>
      <c r="D993" s="14">
        <f>'fnd enro'!D993</f>
        <v>0</v>
      </c>
      <c r="E993" s="14">
        <f>'fnd enro'!E993</f>
        <v>0</v>
      </c>
      <c r="F993" s="14">
        <f>'fnd enro'!F993</f>
        <v>0</v>
      </c>
      <c r="G993" s="14">
        <f>'fnd enro'!G993</f>
        <v>0</v>
      </c>
      <c r="H993" s="14">
        <f>'fnd enro'!H993</f>
        <v>0</v>
      </c>
      <c r="I993" s="14">
        <f>'fnd enro'!I993</f>
        <v>2</v>
      </c>
      <c r="J993" s="14">
        <f>'fnd enro'!J993</f>
        <v>0</v>
      </c>
      <c r="K993" s="15">
        <f>'fnd enro'!K993</f>
        <v>7.7200000000000005E-2</v>
      </c>
      <c r="L993" s="14">
        <f>'fnd enro'!L993</f>
        <v>0</v>
      </c>
      <c r="M993" s="14">
        <f>'fnd enro'!M993</f>
        <v>0</v>
      </c>
      <c r="N993" s="14">
        <f>'fnd enro'!N993</f>
        <v>0</v>
      </c>
      <c r="O993" s="14">
        <f>'fnd enro'!O993</f>
        <v>1</v>
      </c>
      <c r="P993" s="14">
        <f>'fnd enro'!P993</f>
        <v>2</v>
      </c>
      <c r="Q993" s="14">
        <f>'fnd enro'!R993</f>
        <v>2</v>
      </c>
      <c r="R993" s="15">
        <f t="shared" si="1146"/>
        <v>1</v>
      </c>
      <c r="S993" s="14">
        <f>VALUE('fnd enro'!Q993)</f>
        <v>12</v>
      </c>
      <c r="T993" s="2"/>
      <c r="U993" s="1">
        <f>(($D993*'fnd base rates'!C$107)
+($E993*'fnd base rates'!C$108)
+($F993*'fnd base rates'!C$109)
+($G993*'fnd base rates'!C$110)
+($H993*'fnd base rates'!C$111)
+($I993*'fnd base rates'!C$112)
+($J993*'fnd base rates'!C$113)
+($K993*'fnd base rates'!C$114)
+($M993*'fnd base rates'!C$116)
+($N993*'fnd base rates'!C$117)
+($O993*'fnd base rates'!C$118)
+($P993*VLOOKUP($S993+12,rate_basefnd,3)))
*$R993</f>
        <v>1348.3926920000001</v>
      </c>
      <c r="V993" s="1">
        <f>(($D993*'fnd base rates'!D$107)
+($E993*'fnd base rates'!D$108)
+($F993*'fnd base rates'!D$109)
+($G993*'fnd base rates'!D$110)
+($H993*'fnd base rates'!D$111)
+($I993*'fnd base rates'!D$112)
+($J993*'fnd base rates'!D$113)
+($K993*'fnd base rates'!D$114)
+($M993*'fnd base rates'!D$116)
+($N993*'fnd base rates'!D$117)
+($O993*'fnd base rates'!D$118)
+($P993*VLOOKUP($S993+12,rate_basefnd,4)))
*$R993</f>
        <v>2537.64</v>
      </c>
      <c r="W993" s="1">
        <f>(($D993*'fnd base rates'!E$107)
+($E993*'fnd base rates'!E$108)
+($F993*'fnd base rates'!E$109)
+($G993*'fnd base rates'!E$110)
+($H993*'fnd base rates'!E$111)
+($I993*'fnd base rates'!E$112)
+($J993*'fnd base rates'!E$113)
+($K993*'fnd base rates'!E$114)
+($M993*'fnd base rates'!E$116)
+($N993*'fnd base rates'!E$117)
+($O993*'fnd base rates'!E$118)
+($P993*VLOOKUP($S993+12,rate_basefnd,5)))
*$R993</f>
        <v>19177.700752000001</v>
      </c>
      <c r="X993" s="1">
        <f>(($D993*'fnd base rates'!F$107)
+($E993*'fnd base rates'!F$108)
+($F993*'fnd base rates'!F$109)
+($G993*'fnd base rates'!F$110)
+($H993*'fnd base rates'!F$111)
+($I993*'fnd base rates'!F$112)
+($J993*'fnd base rates'!F$113)
+($K993*'fnd base rates'!F$114)
+($M993*'fnd base rates'!F$116)
+($N993*'fnd base rates'!F$117)
+($O993*'fnd base rates'!F$118)
+($P993*VLOOKUP($S993+12,rate_basefnd,6)))
*$R993</f>
        <v>1948.112824</v>
      </c>
      <c r="Y993" s="1">
        <f>(($D993*'fnd base rates'!G$107)
+($E993*'fnd base rates'!G$108)
+($F993*'fnd base rates'!G$109)
+($G993*'fnd base rates'!G$110)
+($H993*'fnd base rates'!G$111)
+($I993*'fnd base rates'!G$112)
+($J993*'fnd base rates'!G$113)
+($K993*'fnd base rates'!G$114)
+($M993*'fnd base rates'!G$116)
+($N993*'fnd base rates'!G$117)
+($O993*'fnd base rates'!G$118)
+($P993*VLOOKUP($S993+12,rate_basefnd,7)))
*$R993</f>
        <v>772.12656399999992</v>
      </c>
      <c r="Z993" s="1">
        <f>(($D993*'fnd base rates'!H$107)
+($E993*'fnd base rates'!H$108)
+($F993*'fnd base rates'!H$109)
+($G993*'fnd base rates'!H$110)
+($H993*'fnd base rates'!H$111)
+($I993*'fnd base rates'!H$112)
+($J993*'fnd base rates'!H$113)
+($K993*'fnd base rates'!H$114)
+($M993*'fnd base rates'!H$116)
+($N993*'fnd base rates'!H$117)
+($O993*'fnd base rates'!H$118)
+($P993*VLOOKUP($S993+12,rate_basefnd,8)))</f>
        <v>1841.157868</v>
      </c>
      <c r="AA993" s="1">
        <f>(($D993*'fnd base rates'!I$107)
+($E993*'fnd base rates'!I$108)
+($F993*'fnd base rates'!I$109)
+($G993*'fnd base rates'!I$110)
+($H993*'fnd base rates'!I$111)
+($I993*'fnd base rates'!I$112)
+($J993*'fnd base rates'!I$113)
+($K993*'fnd base rates'!I$114)
+($M993*'fnd base rates'!I$116)
+($N993*'fnd base rates'!I$117)
+($O993*'fnd base rates'!I$118)
+($P993*VLOOKUP($S993+12,rate_basefnd,9)))
*$R993</f>
        <v>1255.93</v>
      </c>
      <c r="AB993" s="1">
        <f>(($D993*'fnd base rates'!J$107)
+($E993*'fnd base rates'!J$108)
+($F993*'fnd base rates'!J$109)
+($G993*'fnd base rates'!J$110)
+($H993*'fnd base rates'!J$111)
+($I993*'fnd base rates'!J$112)
+($J993*'fnd base rates'!J$113)
+($K993*'fnd base rates'!J$114)
+($M993*'fnd base rates'!J$116)
+($N993*'fnd base rates'!J$117)
+($O993*'fnd base rates'!J$118)
+($P993*VLOOKUP($S993+12,rate_basefnd,10)))
*$R993</f>
        <v>2883.69</v>
      </c>
      <c r="AC993" s="1">
        <f>(($D993*'fnd base rates'!K$107)
+($E993*'fnd base rates'!K$108)
+($F993*'fnd base rates'!K$109)
+($G993*'fnd base rates'!K$110)
+($H993*'fnd base rates'!K$111)
+($I993*'fnd base rates'!K$112)
+($J993*'fnd base rates'!K$113)
+($K993*'fnd base rates'!K$114)
+($M993*'fnd base rates'!K$116)
+($N993*'fnd base rates'!K$117)
+($O993*'fnd base rates'!K$118)
+($P993*VLOOKUP($S993+12,rate_basefnd,11)))
*$R993</f>
        <v>2598.9797600000002</v>
      </c>
      <c r="AD993" s="1">
        <f>(($D993*'fnd base rates'!L$107)
+($E993*'fnd base rates'!L$108)
+($F993*'fnd base rates'!L$109)
+($G993*'fnd base rates'!L$110)
+($H993*'fnd base rates'!L$111)
+($I993*'fnd base rates'!L$112)
+($J993*'fnd base rates'!L$113)
+($K993*'fnd base rates'!L$114)
+($M993*'fnd base rates'!L$116)
+($N993*'fnd base rates'!L$117)
+($O993*'fnd base rates'!L$118)
+($P993*VLOOKUP($S993+12,rate_basefnd,12)))</f>
        <v>4327.7733600000001</v>
      </c>
      <c r="AE993" s="1">
        <f>(($D993*'fnd base rates'!M$107)
+($E993*'fnd base rates'!M$108)
+($F993*'fnd base rates'!M$109)
+($G993*'fnd base rates'!M$110)
+($H993*'fnd base rates'!M$111)
+($I993*'fnd base rates'!M$112)
+($J993*'fnd base rates'!M$113)
+($K993*'fnd base rates'!M$114)
+($M993*'fnd base rates'!M$116)
+($N993*'fnd base rates'!M$117)
+($O993*'fnd base rates'!M$118)
+($P993*VLOOKUP($S993+12,rate_basefnd,13)))</f>
        <v>0</v>
      </c>
      <c r="AF993" s="4">
        <f t="shared" si="1147"/>
        <v>38691.503819999998</v>
      </c>
      <c r="AH993" s="269">
        <f t="shared" si="1148"/>
        <v>3513044095</v>
      </c>
      <c r="AI993" s="4" t="str">
        <f t="shared" si="1149"/>
        <v>3513</v>
      </c>
      <c r="AJ993" s="2" t="str">
        <f t="shared" si="1150"/>
        <v>044</v>
      </c>
      <c r="AK993" s="2" t="str">
        <f t="shared" si="1151"/>
        <v>095</v>
      </c>
      <c r="AL993" s="4">
        <f t="shared" si="1152"/>
        <v>1</v>
      </c>
      <c r="AM993" s="4">
        <f t="shared" si="1143"/>
        <v>2</v>
      </c>
      <c r="AN993" s="4">
        <f t="shared" si="1153"/>
        <v>38691.503819999998</v>
      </c>
      <c r="AO993" s="4">
        <f t="shared" si="1154"/>
        <v>19346</v>
      </c>
      <c r="AP993" s="4">
        <f t="shared" si="1144"/>
        <v>0</v>
      </c>
      <c r="AQ993" s="4">
        <v>19346</v>
      </c>
      <c r="AW993" s="4">
        <v>19346</v>
      </c>
      <c r="AX993" s="5">
        <f t="shared" si="1155"/>
        <v>0</v>
      </c>
      <c r="AY993" s="4">
        <v>19346</v>
      </c>
      <c r="BB993" s="4">
        <f t="shared" ref="BB993" si="1178">BC993-BA993</f>
        <v>0</v>
      </c>
    </row>
    <row r="994" spans="1:54" s="4" customFormat="1">
      <c r="A994" s="269">
        <v>3513</v>
      </c>
      <c r="B994" s="2">
        <v>3513044133</v>
      </c>
      <c r="C994" s="9" t="s">
        <v>1098</v>
      </c>
      <c r="D994" s="14">
        <f>'fnd enro'!D994</f>
        <v>0</v>
      </c>
      <c r="E994" s="14">
        <f>'fnd enro'!E994</f>
        <v>0</v>
      </c>
      <c r="F994" s="14">
        <f>'fnd enro'!F994</f>
        <v>0</v>
      </c>
      <c r="G994" s="14">
        <f>'fnd enro'!G994</f>
        <v>0</v>
      </c>
      <c r="H994" s="14">
        <f>'fnd enro'!H994</f>
        <v>1</v>
      </c>
      <c r="I994" s="14">
        <f>'fnd enro'!I994</f>
        <v>3</v>
      </c>
      <c r="J994" s="14">
        <f>'fnd enro'!J994</f>
        <v>0</v>
      </c>
      <c r="K994" s="15">
        <f>'fnd enro'!K994</f>
        <v>0.15440000000000001</v>
      </c>
      <c r="L994" s="14">
        <f>'fnd enro'!L994</f>
        <v>0</v>
      </c>
      <c r="M994" s="14">
        <f>'fnd enro'!M994</f>
        <v>0</v>
      </c>
      <c r="N994" s="14">
        <f>'fnd enro'!N994</f>
        <v>0</v>
      </c>
      <c r="O994" s="14">
        <f>'fnd enro'!O994</f>
        <v>0</v>
      </c>
      <c r="P994" s="14">
        <f>'fnd enro'!P994</f>
        <v>4</v>
      </c>
      <c r="Q994" s="14">
        <f>'fnd enro'!R994</f>
        <v>4</v>
      </c>
      <c r="R994" s="15">
        <f t="shared" si="1146"/>
        <v>1</v>
      </c>
      <c r="S994" s="14">
        <f>VALUE('fnd enro'!Q994)</f>
        <v>9</v>
      </c>
      <c r="T994" s="2"/>
      <c r="U994" s="1">
        <f>(($D994*'fnd base rates'!C$107)
+($E994*'fnd base rates'!C$108)
+($F994*'fnd base rates'!C$109)
+($G994*'fnd base rates'!C$110)
+($H994*'fnd base rates'!C$111)
+($I994*'fnd base rates'!C$112)
+($J994*'fnd base rates'!C$113)
+($K994*'fnd base rates'!C$114)
+($M994*'fnd base rates'!C$116)
+($N994*'fnd base rates'!C$117)
+($O994*'fnd base rates'!C$118)
+($P994*VLOOKUP($S994+12,rate_basefnd,3)))
*$R994</f>
        <v>2448.8853840000002</v>
      </c>
      <c r="V994" s="1">
        <f>(($D994*'fnd base rates'!D$107)
+($E994*'fnd base rates'!D$108)
+($F994*'fnd base rates'!D$109)
+($G994*'fnd base rates'!D$110)
+($H994*'fnd base rates'!D$111)
+($I994*'fnd base rates'!D$112)
+($J994*'fnd base rates'!D$113)
+($K994*'fnd base rates'!D$114)
+($M994*'fnd base rates'!D$116)
+($N994*'fnd base rates'!D$117)
+($O994*'fnd base rates'!D$118)
+($P994*VLOOKUP($S994+12,rate_basefnd,4)))
*$R994</f>
        <v>4496.08</v>
      </c>
      <c r="W994" s="1">
        <f>(($D994*'fnd base rates'!E$107)
+($E994*'fnd base rates'!E$108)
+($F994*'fnd base rates'!E$109)
+($G994*'fnd base rates'!E$110)
+($H994*'fnd base rates'!E$111)
+($I994*'fnd base rates'!E$112)
+($J994*'fnd base rates'!E$113)
+($K994*'fnd base rates'!E$114)
+($M994*'fnd base rates'!E$116)
+($N994*'fnd base rates'!E$117)
+($O994*'fnd base rates'!E$118)
+($P994*VLOOKUP($S994+12,rate_basefnd,5)))
*$R994</f>
        <v>32211.721503999997</v>
      </c>
      <c r="X994" s="1">
        <f>(($D994*'fnd base rates'!F$107)
+($E994*'fnd base rates'!F$108)
+($F994*'fnd base rates'!F$109)
+($G994*'fnd base rates'!F$110)
+($H994*'fnd base rates'!F$111)
+($I994*'fnd base rates'!F$112)
+($J994*'fnd base rates'!F$113)
+($K994*'fnd base rates'!F$114)
+($M994*'fnd base rates'!F$116)
+($N994*'fnd base rates'!F$117)
+($O994*'fnd base rates'!F$118)
+($P994*VLOOKUP($S994+12,rate_basefnd,6)))
*$R994</f>
        <v>3656.035648</v>
      </c>
      <c r="Y994" s="1">
        <f>(($D994*'fnd base rates'!G$107)
+($E994*'fnd base rates'!G$108)
+($F994*'fnd base rates'!G$109)
+($G994*'fnd base rates'!G$110)
+($H994*'fnd base rates'!G$111)
+($I994*'fnd base rates'!G$112)
+($J994*'fnd base rates'!G$113)
+($K994*'fnd base rates'!G$114)
+($M994*'fnd base rates'!G$116)
+($N994*'fnd base rates'!G$117)
+($O994*'fnd base rates'!G$118)
+($P994*VLOOKUP($S994+12,rate_basefnd,7)))
*$R994</f>
        <v>1340.063128</v>
      </c>
      <c r="Z994" s="1">
        <f>(($D994*'fnd base rates'!H$107)
+($E994*'fnd base rates'!H$108)
+($F994*'fnd base rates'!H$109)
+($G994*'fnd base rates'!H$110)
+($H994*'fnd base rates'!H$111)
+($I994*'fnd base rates'!H$112)
+($J994*'fnd base rates'!H$113)
+($K994*'fnd base rates'!H$114)
+($M994*'fnd base rates'!H$116)
+($N994*'fnd base rates'!H$117)
+($O994*'fnd base rates'!H$118)
+($P994*VLOOKUP($S994+12,rate_basefnd,8)))</f>
        <v>3111.9157359999999</v>
      </c>
      <c r="AA994" s="1">
        <f>(($D994*'fnd base rates'!I$107)
+($E994*'fnd base rates'!I$108)
+($F994*'fnd base rates'!I$109)
+($G994*'fnd base rates'!I$110)
+($H994*'fnd base rates'!I$111)
+($I994*'fnd base rates'!I$112)
+($J994*'fnd base rates'!I$113)
+($K994*'fnd base rates'!I$114)
+($M994*'fnd base rates'!I$116)
+($N994*'fnd base rates'!I$117)
+($O994*'fnd base rates'!I$118)
+($P994*VLOOKUP($S994+12,rate_basefnd,9)))
*$R994</f>
        <v>2208.0299999999997</v>
      </c>
      <c r="AB994" s="1">
        <f>(($D994*'fnd base rates'!J$107)
+($E994*'fnd base rates'!J$108)
+($F994*'fnd base rates'!J$109)
+($G994*'fnd base rates'!J$110)
+($H994*'fnd base rates'!J$111)
+($I994*'fnd base rates'!J$112)
+($J994*'fnd base rates'!J$113)
+($K994*'fnd base rates'!J$114)
+($M994*'fnd base rates'!J$116)
+($N994*'fnd base rates'!J$117)
+($O994*'fnd base rates'!J$118)
+($P994*VLOOKUP($S994+12,rate_basefnd,10)))
*$R994</f>
        <v>4919.1399999999994</v>
      </c>
      <c r="AC994" s="1">
        <f>(($D994*'fnd base rates'!K$107)
+($E994*'fnd base rates'!K$108)
+($F994*'fnd base rates'!K$109)
+($G994*'fnd base rates'!K$110)
+($H994*'fnd base rates'!K$111)
+($I994*'fnd base rates'!K$112)
+($J994*'fnd base rates'!K$113)
+($K994*'fnd base rates'!K$114)
+($M994*'fnd base rates'!K$116)
+($N994*'fnd base rates'!K$117)
+($O994*'fnd base rates'!K$118)
+($P994*VLOOKUP($S994+12,rate_basefnd,11)))
*$R994</f>
        <v>4632.3395200000004</v>
      </c>
      <c r="AD994" s="1">
        <f>(($D994*'fnd base rates'!L$107)
+($E994*'fnd base rates'!L$108)
+($F994*'fnd base rates'!L$109)
+($G994*'fnd base rates'!L$110)
+($H994*'fnd base rates'!L$111)
+($I994*'fnd base rates'!L$112)
+($J994*'fnd base rates'!L$113)
+($K994*'fnd base rates'!L$114)
+($M994*'fnd base rates'!L$116)
+($N994*'fnd base rates'!L$117)
+($O994*'fnd base rates'!L$118)
+($P994*VLOOKUP($S994+12,rate_basefnd,12)))</f>
        <v>7886.9767200000006</v>
      </c>
      <c r="AE994" s="1">
        <f>(($D994*'fnd base rates'!M$107)
+($E994*'fnd base rates'!M$108)
+($F994*'fnd base rates'!M$109)
+($G994*'fnd base rates'!M$110)
+($H994*'fnd base rates'!M$111)
+($I994*'fnd base rates'!M$112)
+($J994*'fnd base rates'!M$113)
+($K994*'fnd base rates'!M$114)
+($M994*'fnd base rates'!M$116)
+($N994*'fnd base rates'!M$117)
+($O994*'fnd base rates'!M$118)
+($P994*VLOOKUP($S994+12,rate_basefnd,13)))</f>
        <v>0</v>
      </c>
      <c r="AF994" s="4">
        <f t="shared" si="1147"/>
        <v>66911.187640000004</v>
      </c>
      <c r="AH994" s="269">
        <f t="shared" si="1148"/>
        <v>3513044133</v>
      </c>
      <c r="AI994" s="4" t="str">
        <f t="shared" si="1149"/>
        <v>3513</v>
      </c>
      <c r="AJ994" s="2" t="str">
        <f t="shared" si="1150"/>
        <v>044</v>
      </c>
      <c r="AK994" s="2" t="str">
        <f t="shared" si="1151"/>
        <v>133</v>
      </c>
      <c r="AL994" s="4">
        <f t="shared" si="1152"/>
        <v>1</v>
      </c>
      <c r="AM994" s="4">
        <f t="shared" si="1143"/>
        <v>4</v>
      </c>
      <c r="AN994" s="4">
        <f t="shared" si="1153"/>
        <v>66911.187640000004</v>
      </c>
      <c r="AO994" s="4">
        <f t="shared" si="1154"/>
        <v>16728</v>
      </c>
      <c r="AP994" s="4">
        <f t="shared" si="1144"/>
        <v>0</v>
      </c>
      <c r="AQ994" s="4">
        <v>16728</v>
      </c>
      <c r="AW994" s="4">
        <v>16728</v>
      </c>
      <c r="AX994" s="5">
        <f t="shared" si="1155"/>
        <v>0</v>
      </c>
      <c r="AY994" s="4">
        <v>16728</v>
      </c>
      <c r="BB994" s="4">
        <f t="shared" ref="BB994" si="1179">BC994-BA994</f>
        <v>0</v>
      </c>
    </row>
    <row r="995" spans="1:54" s="4" customFormat="1">
      <c r="A995" s="269">
        <v>3513</v>
      </c>
      <c r="B995" s="2">
        <v>3513044182</v>
      </c>
      <c r="C995" s="9" t="s">
        <v>1098</v>
      </c>
      <c r="D995" s="14">
        <f>'fnd enro'!D995</f>
        <v>0</v>
      </c>
      <c r="E995" s="14">
        <f>'fnd enro'!E995</f>
        <v>0</v>
      </c>
      <c r="F995" s="14">
        <f>'fnd enro'!F995</f>
        <v>0</v>
      </c>
      <c r="G995" s="14">
        <f>'fnd enro'!G995</f>
        <v>0</v>
      </c>
      <c r="H995" s="14">
        <f>'fnd enro'!H995</f>
        <v>0</v>
      </c>
      <c r="I995" s="14">
        <f>'fnd enro'!I995</f>
        <v>1</v>
      </c>
      <c r="J995" s="14">
        <f>'fnd enro'!J995</f>
        <v>0</v>
      </c>
      <c r="K995" s="15">
        <f>'fnd enro'!K995</f>
        <v>3.8600000000000002E-2</v>
      </c>
      <c r="L995" s="14">
        <f>'fnd enro'!L995</f>
        <v>0</v>
      </c>
      <c r="M995" s="14">
        <f>'fnd enro'!M995</f>
        <v>0</v>
      </c>
      <c r="N995" s="14">
        <f>'fnd enro'!N995</f>
        <v>0</v>
      </c>
      <c r="O995" s="14">
        <f>'fnd enro'!O995</f>
        <v>0</v>
      </c>
      <c r="P995" s="14">
        <f>'fnd enro'!P995</f>
        <v>1</v>
      </c>
      <c r="Q995" s="14">
        <f>'fnd enro'!R995</f>
        <v>1</v>
      </c>
      <c r="R995" s="15">
        <f t="shared" si="1146"/>
        <v>1</v>
      </c>
      <c r="S995" s="14">
        <f>VALUE('fnd enro'!Q995)</f>
        <v>8</v>
      </c>
      <c r="T995" s="2"/>
      <c r="U995" s="1">
        <f>(($D995*'fnd base rates'!C$107)
+($E995*'fnd base rates'!C$108)
+($F995*'fnd base rates'!C$109)
+($G995*'fnd base rates'!C$110)
+($H995*'fnd base rates'!C$111)
+($I995*'fnd base rates'!C$112)
+($J995*'fnd base rates'!C$113)
+($K995*'fnd base rates'!C$114)
+($M995*'fnd base rates'!C$116)
+($N995*'fnd base rates'!C$117)
+($O995*'fnd base rates'!C$118)
+($P995*VLOOKUP($S995+12,rate_basefnd,3)))
*$R995</f>
        <v>608.66134600000009</v>
      </c>
      <c r="V995" s="1">
        <f>(($D995*'fnd base rates'!D$107)
+($E995*'fnd base rates'!D$108)
+($F995*'fnd base rates'!D$109)
+($G995*'fnd base rates'!D$110)
+($H995*'fnd base rates'!D$111)
+($I995*'fnd base rates'!D$112)
+($J995*'fnd base rates'!D$113)
+($K995*'fnd base rates'!D$114)
+($M995*'fnd base rates'!D$116)
+($N995*'fnd base rates'!D$117)
+($O995*'fnd base rates'!D$118)
+($P995*VLOOKUP($S995+12,rate_basefnd,4)))
*$R995</f>
        <v>1107.1600000000001</v>
      </c>
      <c r="W995" s="1">
        <f>(($D995*'fnd base rates'!E$107)
+($E995*'fnd base rates'!E$108)
+($F995*'fnd base rates'!E$109)
+($G995*'fnd base rates'!E$110)
+($H995*'fnd base rates'!E$111)
+($I995*'fnd base rates'!E$112)
+($J995*'fnd base rates'!E$113)
+($K995*'fnd base rates'!E$114)
+($M995*'fnd base rates'!E$116)
+($N995*'fnd base rates'!E$117)
+($O995*'fnd base rates'!E$118)
+($P995*VLOOKUP($S995+12,rate_basefnd,5)))
*$R995</f>
        <v>8251.5603759999995</v>
      </c>
      <c r="X995" s="1">
        <f>(($D995*'fnd base rates'!F$107)
+($E995*'fnd base rates'!F$108)
+($F995*'fnd base rates'!F$109)
+($G995*'fnd base rates'!F$110)
+($H995*'fnd base rates'!F$111)
+($I995*'fnd base rates'!F$112)
+($J995*'fnd base rates'!F$113)
+($K995*'fnd base rates'!F$114)
+($M995*'fnd base rates'!F$116)
+($N995*'fnd base rates'!F$117)
+($O995*'fnd base rates'!F$118)
+($P995*VLOOKUP($S995+12,rate_basefnd,6)))
*$R995</f>
        <v>886.88641200000006</v>
      </c>
      <c r="Y995" s="1">
        <f>(($D995*'fnd base rates'!G$107)
+($E995*'fnd base rates'!G$108)
+($F995*'fnd base rates'!G$109)
+($G995*'fnd base rates'!G$110)
+($H995*'fnd base rates'!G$111)
+($I995*'fnd base rates'!G$112)
+($J995*'fnd base rates'!G$113)
+($K995*'fnd base rates'!G$114)
+($M995*'fnd base rates'!G$116)
+($N995*'fnd base rates'!G$117)
+($O995*'fnd base rates'!G$118)
+($P995*VLOOKUP($S995+12,rate_basefnd,7)))
*$R995</f>
        <v>325.893282</v>
      </c>
      <c r="Z995" s="1">
        <f>(($D995*'fnd base rates'!H$107)
+($E995*'fnd base rates'!H$108)
+($F995*'fnd base rates'!H$109)
+($G995*'fnd base rates'!H$110)
+($H995*'fnd base rates'!H$111)
+($I995*'fnd base rates'!H$112)
+($J995*'fnd base rates'!H$113)
+($K995*'fnd base rates'!H$114)
+($M995*'fnd base rates'!H$116)
+($N995*'fnd base rates'!H$117)
+($O995*'fnd base rates'!H$118)
+($P995*VLOOKUP($S995+12,rate_basefnd,8)))</f>
        <v>852.91893400000004</v>
      </c>
      <c r="AA995" s="1">
        <f>(($D995*'fnd base rates'!I$107)
+($E995*'fnd base rates'!I$108)
+($F995*'fnd base rates'!I$109)
+($G995*'fnd base rates'!I$110)
+($H995*'fnd base rates'!I$111)
+($I995*'fnd base rates'!I$112)
+($J995*'fnd base rates'!I$113)
+($K995*'fnd base rates'!I$114)
+($M995*'fnd base rates'!I$116)
+($N995*'fnd base rates'!I$117)
+($O995*'fnd base rates'!I$118)
+($P995*VLOOKUP($S995+12,rate_basefnd,9)))
*$R995</f>
        <v>561.16</v>
      </c>
      <c r="AB995" s="1">
        <f>(($D995*'fnd base rates'!J$107)
+($E995*'fnd base rates'!J$108)
+($F995*'fnd base rates'!J$109)
+($G995*'fnd base rates'!J$110)
+($H995*'fnd base rates'!J$111)
+($I995*'fnd base rates'!J$112)
+($J995*'fnd base rates'!J$113)
+($K995*'fnd base rates'!J$114)
+($M995*'fnd base rates'!J$116)
+($N995*'fnd base rates'!J$117)
+($O995*'fnd base rates'!J$118)
+($P995*VLOOKUP($S995+12,rate_basefnd,10)))
*$R995</f>
        <v>1276.3899999999999</v>
      </c>
      <c r="AC995" s="1">
        <f>(($D995*'fnd base rates'!K$107)
+($E995*'fnd base rates'!K$108)
+($F995*'fnd base rates'!K$109)
+($G995*'fnd base rates'!K$110)
+($H995*'fnd base rates'!K$111)
+($I995*'fnd base rates'!K$112)
+($J995*'fnd base rates'!K$113)
+($K995*'fnd base rates'!K$114)
+($M995*'fnd base rates'!K$116)
+($N995*'fnd base rates'!K$117)
+($O995*'fnd base rates'!K$118)
+($P995*VLOOKUP($S995+12,rate_basefnd,11)))
*$R995</f>
        <v>1150.05988</v>
      </c>
      <c r="AD995" s="1">
        <f>(($D995*'fnd base rates'!L$107)
+($E995*'fnd base rates'!L$108)
+($F995*'fnd base rates'!L$109)
+($G995*'fnd base rates'!L$110)
+($H995*'fnd base rates'!L$111)
+($I995*'fnd base rates'!L$112)
+($J995*'fnd base rates'!L$113)
+($K995*'fnd base rates'!L$114)
+($M995*'fnd base rates'!L$116)
+($N995*'fnd base rates'!L$117)
+($O995*'fnd base rates'!L$118)
+($P995*VLOOKUP($S995+12,rate_basefnd,12)))</f>
        <v>1909.2866800000002</v>
      </c>
      <c r="AE995" s="1">
        <f>(($D995*'fnd base rates'!M$107)
+($E995*'fnd base rates'!M$108)
+($F995*'fnd base rates'!M$109)
+($G995*'fnd base rates'!M$110)
+($H995*'fnd base rates'!M$111)
+($I995*'fnd base rates'!M$112)
+($J995*'fnd base rates'!M$113)
+($K995*'fnd base rates'!M$114)
+($M995*'fnd base rates'!M$116)
+($N995*'fnd base rates'!M$117)
+($O995*'fnd base rates'!M$118)
+($P995*VLOOKUP($S995+12,rate_basefnd,13)))</f>
        <v>0</v>
      </c>
      <c r="AF995" s="4">
        <f t="shared" si="1147"/>
        <v>16929.976909999998</v>
      </c>
      <c r="AH995" s="269">
        <f t="shared" si="1148"/>
        <v>3513044182</v>
      </c>
      <c r="AI995" s="4" t="str">
        <f t="shared" si="1149"/>
        <v>3513</v>
      </c>
      <c r="AJ995" s="2" t="str">
        <f t="shared" si="1150"/>
        <v>044</v>
      </c>
      <c r="AK995" s="2" t="str">
        <f t="shared" si="1151"/>
        <v>182</v>
      </c>
      <c r="AL995" s="4">
        <f t="shared" si="1152"/>
        <v>1</v>
      </c>
      <c r="AM995" s="4">
        <f t="shared" si="1143"/>
        <v>1</v>
      </c>
      <c r="AN995" s="4">
        <f t="shared" si="1153"/>
        <v>16929.976909999998</v>
      </c>
      <c r="AO995" s="4">
        <f t="shared" si="1154"/>
        <v>16930</v>
      </c>
      <c r="AP995" s="4">
        <f t="shared" si="1144"/>
        <v>0</v>
      </c>
      <c r="AQ995" s="4">
        <v>16930</v>
      </c>
      <c r="AW995" s="4">
        <v>16930</v>
      </c>
      <c r="AX995" s="5">
        <f t="shared" si="1155"/>
        <v>0</v>
      </c>
      <c r="AY995" s="4">
        <v>16930</v>
      </c>
      <c r="BB995" s="4">
        <f t="shared" ref="BB995" si="1180">BC995-BA995</f>
        <v>0</v>
      </c>
    </row>
    <row r="996" spans="1:54" s="4" customFormat="1">
      <c r="A996" s="269">
        <v>3513</v>
      </c>
      <c r="B996" s="2">
        <v>3513044218</v>
      </c>
      <c r="C996" s="9" t="s">
        <v>1098</v>
      </c>
      <c r="D996" s="14">
        <f>'fnd enro'!D996</f>
        <v>0</v>
      </c>
      <c r="E996" s="14">
        <f>'fnd enro'!E996</f>
        <v>0</v>
      </c>
      <c r="F996" s="14">
        <f>'fnd enro'!F996</f>
        <v>0</v>
      </c>
      <c r="G996" s="14">
        <f>'fnd enro'!G996</f>
        <v>0</v>
      </c>
      <c r="H996" s="14">
        <f>'fnd enro'!H996</f>
        <v>1</v>
      </c>
      <c r="I996" s="14">
        <f>'fnd enro'!I996</f>
        <v>1</v>
      </c>
      <c r="J996" s="14">
        <f>'fnd enro'!J996</f>
        <v>0</v>
      </c>
      <c r="K996" s="15">
        <f>'fnd enro'!K996</f>
        <v>7.7200000000000005E-2</v>
      </c>
      <c r="L996" s="14">
        <f>'fnd enro'!L996</f>
        <v>0</v>
      </c>
      <c r="M996" s="14">
        <f>'fnd enro'!M996</f>
        <v>0</v>
      </c>
      <c r="N996" s="14">
        <f>'fnd enro'!N996</f>
        <v>0</v>
      </c>
      <c r="O996" s="14">
        <f>'fnd enro'!O996</f>
        <v>0</v>
      </c>
      <c r="P996" s="14">
        <f>'fnd enro'!P996</f>
        <v>2</v>
      </c>
      <c r="Q996" s="14">
        <f>'fnd enro'!R996</f>
        <v>2</v>
      </c>
      <c r="R996" s="15">
        <f t="shared" si="1146"/>
        <v>1</v>
      </c>
      <c r="S996" s="14">
        <f>VALUE('fnd enro'!Q996)</f>
        <v>5</v>
      </c>
      <c r="T996" s="2"/>
      <c r="U996" s="1">
        <f>(($D996*'fnd base rates'!C$107)
+($E996*'fnd base rates'!C$108)
+($F996*'fnd base rates'!C$109)
+($G996*'fnd base rates'!C$110)
+($H996*'fnd base rates'!C$111)
+($I996*'fnd base rates'!C$112)
+($J996*'fnd base rates'!C$113)
+($K996*'fnd base rates'!C$114)
+($M996*'fnd base rates'!C$116)
+($N996*'fnd base rates'!C$117)
+($O996*'fnd base rates'!C$118)
+($P996*VLOOKUP($S996+12,rate_basefnd,3)))
*$R996</f>
        <v>1192.6626920000001</v>
      </c>
      <c r="V996" s="1">
        <f>(($D996*'fnd base rates'!D$107)
+($E996*'fnd base rates'!D$108)
+($F996*'fnd base rates'!D$109)
+($G996*'fnd base rates'!D$110)
+($H996*'fnd base rates'!D$111)
+($I996*'fnd base rates'!D$112)
+($J996*'fnd base rates'!D$113)
+($K996*'fnd base rates'!D$114)
+($M996*'fnd base rates'!D$116)
+($N996*'fnd base rates'!D$117)
+($O996*'fnd base rates'!D$118)
+($P996*VLOOKUP($S996+12,rate_basefnd,4)))
*$R996</f>
        <v>2097.48</v>
      </c>
      <c r="W996" s="1">
        <f>(($D996*'fnd base rates'!E$107)
+($E996*'fnd base rates'!E$108)
+($F996*'fnd base rates'!E$109)
+($G996*'fnd base rates'!E$110)
+($H996*'fnd base rates'!E$111)
+($I996*'fnd base rates'!E$112)
+($J996*'fnd base rates'!E$113)
+($K996*'fnd base rates'!E$114)
+($M996*'fnd base rates'!E$116)
+($N996*'fnd base rates'!E$117)
+($O996*'fnd base rates'!E$118)
+($P996*VLOOKUP($S996+12,rate_basefnd,5)))
*$R996</f>
        <v>13909.900752000001</v>
      </c>
      <c r="X996" s="1">
        <f>(($D996*'fnd base rates'!F$107)
+($E996*'fnd base rates'!F$108)
+($F996*'fnd base rates'!F$109)
+($G996*'fnd base rates'!F$110)
+($H996*'fnd base rates'!F$111)
+($I996*'fnd base rates'!F$112)
+($J996*'fnd base rates'!F$113)
+($K996*'fnd base rates'!F$114)
+($M996*'fnd base rates'!F$116)
+($N996*'fnd base rates'!F$117)
+($O996*'fnd base rates'!F$118)
+($P996*VLOOKUP($S996+12,rate_basefnd,6)))
*$R996</f>
        <v>1882.2628240000001</v>
      </c>
      <c r="Y996" s="1">
        <f>(($D996*'fnd base rates'!G$107)
+($E996*'fnd base rates'!G$108)
+($F996*'fnd base rates'!G$109)
+($G996*'fnd base rates'!G$110)
+($H996*'fnd base rates'!G$111)
+($I996*'fnd base rates'!G$112)
+($J996*'fnd base rates'!G$113)
+($K996*'fnd base rates'!G$114)
+($M996*'fnd base rates'!G$116)
+($N996*'fnd base rates'!G$117)
+($O996*'fnd base rates'!G$118)
+($P996*VLOOKUP($S996+12,rate_basefnd,7)))
*$R996</f>
        <v>601.036564</v>
      </c>
      <c r="Z996" s="1">
        <f>(($D996*'fnd base rates'!H$107)
+($E996*'fnd base rates'!H$108)
+($F996*'fnd base rates'!H$109)
+($G996*'fnd base rates'!H$110)
+($H996*'fnd base rates'!H$111)
+($I996*'fnd base rates'!H$112)
+($J996*'fnd base rates'!H$113)
+($K996*'fnd base rates'!H$114)
+($M996*'fnd base rates'!H$116)
+($N996*'fnd base rates'!H$117)
+($O996*'fnd base rates'!H$118)
+($P996*VLOOKUP($S996+12,rate_basefnd,8)))</f>
        <v>1392.697868</v>
      </c>
      <c r="AA996" s="1">
        <f>(($D996*'fnd base rates'!I$107)
+($E996*'fnd base rates'!I$108)
+($F996*'fnd base rates'!I$109)
+($G996*'fnd base rates'!I$110)
+($H996*'fnd base rates'!I$111)
+($I996*'fnd base rates'!I$112)
+($J996*'fnd base rates'!I$113)
+($K996*'fnd base rates'!I$114)
+($M996*'fnd base rates'!I$116)
+($N996*'fnd base rates'!I$117)
+($O996*'fnd base rates'!I$118)
+($P996*VLOOKUP($S996+12,rate_basefnd,9)))
*$R996</f>
        <v>1012.89</v>
      </c>
      <c r="AB996" s="1">
        <f>(($D996*'fnd base rates'!J$107)
+($E996*'fnd base rates'!J$108)
+($F996*'fnd base rates'!J$109)
+($G996*'fnd base rates'!J$110)
+($H996*'fnd base rates'!J$111)
+($I996*'fnd base rates'!J$112)
+($J996*'fnd base rates'!J$113)
+($K996*'fnd base rates'!J$114)
+($M996*'fnd base rates'!J$116)
+($N996*'fnd base rates'!J$117)
+($O996*'fnd base rates'!J$118)
+($P996*VLOOKUP($S996+12,rate_basefnd,10)))
*$R996</f>
        <v>1987.8799999999999</v>
      </c>
      <c r="AC996" s="1">
        <f>(($D996*'fnd base rates'!K$107)
+($E996*'fnd base rates'!K$108)
+($F996*'fnd base rates'!K$109)
+($G996*'fnd base rates'!K$110)
+($H996*'fnd base rates'!K$111)
+($I996*'fnd base rates'!K$112)
+($J996*'fnd base rates'!K$113)
+($K996*'fnd base rates'!K$114)
+($M996*'fnd base rates'!K$116)
+($N996*'fnd base rates'!K$117)
+($O996*'fnd base rates'!K$118)
+($P996*VLOOKUP($S996+12,rate_basefnd,11)))
*$R996</f>
        <v>2332.21976</v>
      </c>
      <c r="AD996" s="1">
        <f>(($D996*'fnd base rates'!L$107)
+($E996*'fnd base rates'!L$108)
+($F996*'fnd base rates'!L$109)
+($G996*'fnd base rates'!L$110)
+($H996*'fnd base rates'!L$111)
+($I996*'fnd base rates'!L$112)
+($J996*'fnd base rates'!L$113)
+($K996*'fnd base rates'!L$114)
+($M996*'fnd base rates'!L$116)
+($N996*'fnd base rates'!L$117)
+($O996*'fnd base rates'!L$118)
+($P996*VLOOKUP($S996+12,rate_basefnd,12)))</f>
        <v>3777.4633600000002</v>
      </c>
      <c r="AE996" s="1">
        <f>(($D996*'fnd base rates'!M$107)
+($E996*'fnd base rates'!M$108)
+($F996*'fnd base rates'!M$109)
+($G996*'fnd base rates'!M$110)
+($H996*'fnd base rates'!M$111)
+($I996*'fnd base rates'!M$112)
+($J996*'fnd base rates'!M$113)
+($K996*'fnd base rates'!M$114)
+($M996*'fnd base rates'!M$116)
+($N996*'fnd base rates'!M$117)
+($O996*'fnd base rates'!M$118)
+($P996*VLOOKUP($S996+12,rate_basefnd,13)))</f>
        <v>0</v>
      </c>
      <c r="AF996" s="4">
        <f t="shared" si="1147"/>
        <v>30186.493820000003</v>
      </c>
      <c r="AH996" s="269">
        <f t="shared" si="1148"/>
        <v>3513044218</v>
      </c>
      <c r="AI996" s="4" t="str">
        <f t="shared" si="1149"/>
        <v>3513</v>
      </c>
      <c r="AJ996" s="2" t="str">
        <f t="shared" si="1150"/>
        <v>044</v>
      </c>
      <c r="AK996" s="2" t="str">
        <f t="shared" si="1151"/>
        <v>218</v>
      </c>
      <c r="AL996" s="4">
        <f t="shared" si="1152"/>
        <v>1</v>
      </c>
      <c r="AM996" s="4">
        <f t="shared" si="1143"/>
        <v>2</v>
      </c>
      <c r="AN996" s="4">
        <f t="shared" si="1153"/>
        <v>30186.493820000003</v>
      </c>
      <c r="AO996" s="4">
        <f t="shared" si="1154"/>
        <v>15093</v>
      </c>
      <c r="AP996" s="4">
        <f t="shared" si="1144"/>
        <v>0</v>
      </c>
      <c r="AQ996" s="4">
        <v>15093</v>
      </c>
      <c r="AW996" s="4">
        <v>15093</v>
      </c>
      <c r="AX996" s="5">
        <f t="shared" si="1155"/>
        <v>0</v>
      </c>
      <c r="AY996" s="4">
        <v>15093</v>
      </c>
      <c r="BB996" s="4">
        <f t="shared" ref="BB996" si="1181">BC996-BA996</f>
        <v>0</v>
      </c>
    </row>
    <row r="997" spans="1:54" s="4" customFormat="1">
      <c r="A997" s="269">
        <v>3513</v>
      </c>
      <c r="B997" s="2">
        <v>3513044220</v>
      </c>
      <c r="C997" s="9" t="s">
        <v>1098</v>
      </c>
      <c r="D997" s="14">
        <f>'fnd enro'!D997</f>
        <v>0</v>
      </c>
      <c r="E997" s="14">
        <f>'fnd enro'!E997</f>
        <v>0</v>
      </c>
      <c r="F997" s="14">
        <f>'fnd enro'!F997</f>
        <v>0</v>
      </c>
      <c r="G997" s="14">
        <f>'fnd enro'!G997</f>
        <v>0</v>
      </c>
      <c r="H997" s="14">
        <f>'fnd enro'!H997</f>
        <v>1</v>
      </c>
      <c r="I997" s="14">
        <f>'fnd enro'!I997</f>
        <v>0</v>
      </c>
      <c r="J997" s="14">
        <f>'fnd enro'!J997</f>
        <v>0</v>
      </c>
      <c r="K997" s="15">
        <f>'fnd enro'!K997</f>
        <v>3.8600000000000002E-2</v>
      </c>
      <c r="L997" s="14">
        <f>'fnd enro'!L997</f>
        <v>0</v>
      </c>
      <c r="M997" s="14">
        <f>'fnd enro'!M997</f>
        <v>0</v>
      </c>
      <c r="N997" s="14">
        <f>'fnd enro'!N997</f>
        <v>0</v>
      </c>
      <c r="O997" s="14">
        <f>'fnd enro'!O997</f>
        <v>0</v>
      </c>
      <c r="P997" s="14">
        <f>'fnd enro'!P997</f>
        <v>0</v>
      </c>
      <c r="Q997" s="14">
        <f>'fnd enro'!R997</f>
        <v>1</v>
      </c>
      <c r="R997" s="15">
        <f t="shared" si="1146"/>
        <v>1</v>
      </c>
      <c r="S997" s="14">
        <f>VALUE('fnd enro'!Q997)</f>
        <v>7</v>
      </c>
      <c r="T997" s="2"/>
      <c r="U997" s="1">
        <f>(($D997*'fnd base rates'!C$107)
+($E997*'fnd base rates'!C$108)
+($F997*'fnd base rates'!C$109)
+($G997*'fnd base rates'!C$110)
+($H997*'fnd base rates'!C$111)
+($I997*'fnd base rates'!C$112)
+($J997*'fnd base rates'!C$113)
+($K997*'fnd base rates'!C$114)
+($M997*'fnd base rates'!C$116)
+($N997*'fnd base rates'!C$117)
+($O997*'fnd base rates'!C$118)
+($P997*VLOOKUP($S997+12,rate_basefnd,3)))
*$R997</f>
        <v>536.46134600000005</v>
      </c>
      <c r="V997" s="1">
        <f>(($D997*'fnd base rates'!D$107)
+($E997*'fnd base rates'!D$108)
+($F997*'fnd base rates'!D$109)
+($G997*'fnd base rates'!D$110)
+($H997*'fnd base rates'!D$111)
+($I997*'fnd base rates'!D$112)
+($J997*'fnd base rates'!D$113)
+($K997*'fnd base rates'!D$114)
+($M997*'fnd base rates'!D$116)
+($N997*'fnd base rates'!D$117)
+($O997*'fnd base rates'!D$118)
+($P997*VLOOKUP($S997+12,rate_basefnd,4)))
*$R997</f>
        <v>765.08</v>
      </c>
      <c r="W997" s="1">
        <f>(($D997*'fnd base rates'!E$107)
+($E997*'fnd base rates'!E$108)
+($F997*'fnd base rates'!E$109)
+($G997*'fnd base rates'!E$110)
+($H997*'fnd base rates'!E$111)
+($I997*'fnd base rates'!E$112)
+($J997*'fnd base rates'!E$113)
+($K997*'fnd base rates'!E$114)
+($M997*'fnd base rates'!E$116)
+($N997*'fnd base rates'!E$117)
+($O997*'fnd base rates'!E$118)
+($P997*VLOOKUP($S997+12,rate_basefnd,5)))
*$R997</f>
        <v>3459.480376</v>
      </c>
      <c r="X997" s="1">
        <f>(($D997*'fnd base rates'!F$107)
+($E997*'fnd base rates'!F$108)
+($F997*'fnd base rates'!F$109)
+($G997*'fnd base rates'!F$110)
+($H997*'fnd base rates'!F$111)
+($I997*'fnd base rates'!F$112)
+($J997*'fnd base rates'!F$113)
+($K997*'fnd base rates'!F$114)
+($M997*'fnd base rates'!F$116)
+($N997*'fnd base rates'!F$117)
+($O997*'fnd base rates'!F$118)
+($P997*VLOOKUP($S997+12,rate_basefnd,6)))
*$R997</f>
        <v>995.37641200000007</v>
      </c>
      <c r="Y997" s="1">
        <f>(($D997*'fnd base rates'!G$107)
+($E997*'fnd base rates'!G$108)
+($F997*'fnd base rates'!G$109)
+($G997*'fnd base rates'!G$110)
+($H997*'fnd base rates'!G$111)
+($I997*'fnd base rates'!G$112)
+($J997*'fnd base rates'!G$113)
+($K997*'fnd base rates'!G$114)
+($M997*'fnd base rates'!G$116)
+($N997*'fnd base rates'!G$117)
+($O997*'fnd base rates'!G$118)
+($P997*VLOOKUP($S997+12,rate_basefnd,7)))
*$R997</f>
        <v>168.453282</v>
      </c>
      <c r="Z997" s="1">
        <f>(($D997*'fnd base rates'!H$107)
+($E997*'fnd base rates'!H$108)
+($F997*'fnd base rates'!H$109)
+($G997*'fnd base rates'!H$110)
+($H997*'fnd base rates'!H$111)
+($I997*'fnd base rates'!H$112)
+($J997*'fnd base rates'!H$113)
+($K997*'fnd base rates'!H$114)
+($M997*'fnd base rates'!H$116)
+($N997*'fnd base rates'!H$117)
+($O997*'fnd base rates'!H$118)
+($P997*VLOOKUP($S997+12,rate_basefnd,8)))</f>
        <v>523.43893400000002</v>
      </c>
      <c r="AA997" s="1">
        <f>(($D997*'fnd base rates'!I$107)
+($E997*'fnd base rates'!I$108)
+($F997*'fnd base rates'!I$109)
+($G997*'fnd base rates'!I$110)
+($H997*'fnd base rates'!I$111)
+($I997*'fnd base rates'!I$112)
+($J997*'fnd base rates'!I$113)
+($K997*'fnd base rates'!I$114)
+($M997*'fnd base rates'!I$116)
+($N997*'fnd base rates'!I$117)
+($O997*'fnd base rates'!I$118)
+($P997*VLOOKUP($S997+12,rate_basefnd,9)))
*$R997</f>
        <v>362.69</v>
      </c>
      <c r="AB997" s="1">
        <f>(($D997*'fnd base rates'!J$107)
+($E997*'fnd base rates'!J$108)
+($F997*'fnd base rates'!J$109)
+($G997*'fnd base rates'!J$110)
+($H997*'fnd base rates'!J$111)
+($I997*'fnd base rates'!J$112)
+($J997*'fnd base rates'!J$113)
+($K997*'fnd base rates'!J$114)
+($M997*'fnd base rates'!J$116)
+($N997*'fnd base rates'!J$117)
+($O997*'fnd base rates'!J$118)
+($P997*VLOOKUP($S997+12,rate_basefnd,10)))
*$R997</f>
        <v>248.81</v>
      </c>
      <c r="AC997" s="1">
        <f>(($D997*'fnd base rates'!K$107)
+($E997*'fnd base rates'!K$108)
+($F997*'fnd base rates'!K$109)
+($G997*'fnd base rates'!K$110)
+($H997*'fnd base rates'!K$111)
+($I997*'fnd base rates'!K$112)
+($J997*'fnd base rates'!K$113)
+($K997*'fnd base rates'!K$114)
+($M997*'fnd base rates'!K$116)
+($N997*'fnd base rates'!K$117)
+($O997*'fnd base rates'!K$118)
+($P997*VLOOKUP($S997+12,rate_basefnd,11)))
*$R997</f>
        <v>1182.1598799999999</v>
      </c>
      <c r="AD997" s="1">
        <f>(($D997*'fnd base rates'!L$107)
+($E997*'fnd base rates'!L$108)
+($F997*'fnd base rates'!L$109)
+($G997*'fnd base rates'!L$110)
+($H997*'fnd base rates'!L$111)
+($I997*'fnd base rates'!L$112)
+($J997*'fnd base rates'!L$113)
+($K997*'fnd base rates'!L$114)
+($M997*'fnd base rates'!L$116)
+($N997*'fnd base rates'!L$117)
+($O997*'fnd base rates'!L$118)
+($P997*VLOOKUP($S997+12,rate_basefnd,12)))</f>
        <v>1512.47668</v>
      </c>
      <c r="AE997" s="1">
        <f>(($D997*'fnd base rates'!M$107)
+($E997*'fnd base rates'!M$108)
+($F997*'fnd base rates'!M$109)
+($G997*'fnd base rates'!M$110)
+($H997*'fnd base rates'!M$111)
+($I997*'fnd base rates'!M$112)
+($J997*'fnd base rates'!M$113)
+($K997*'fnd base rates'!M$114)
+($M997*'fnd base rates'!M$116)
+($N997*'fnd base rates'!M$117)
+($O997*'fnd base rates'!M$118)
+($P997*VLOOKUP($S997+12,rate_basefnd,13)))</f>
        <v>0</v>
      </c>
      <c r="AF997" s="4">
        <f t="shared" si="1147"/>
        <v>9754.4269099999983</v>
      </c>
      <c r="AH997" s="269">
        <f t="shared" si="1148"/>
        <v>3513044220</v>
      </c>
      <c r="AI997" s="4" t="str">
        <f t="shared" si="1149"/>
        <v>3513</v>
      </c>
      <c r="AJ997" s="2" t="str">
        <f t="shared" si="1150"/>
        <v>044</v>
      </c>
      <c r="AK997" s="2" t="str">
        <f t="shared" si="1151"/>
        <v>220</v>
      </c>
      <c r="AL997" s="4">
        <f t="shared" si="1152"/>
        <v>1</v>
      </c>
      <c r="AM997" s="4">
        <f t="shared" si="1143"/>
        <v>1</v>
      </c>
      <c r="AN997" s="4">
        <f t="shared" si="1153"/>
        <v>9754.4269099999983</v>
      </c>
      <c r="AO997" s="4">
        <f t="shared" si="1154"/>
        <v>9754</v>
      </c>
      <c r="AP997" s="4">
        <f t="shared" si="1144"/>
        <v>0</v>
      </c>
      <c r="AQ997" s="4">
        <v>9754</v>
      </c>
      <c r="AW997" s="4">
        <v>9754</v>
      </c>
      <c r="AX997" s="5">
        <f t="shared" si="1155"/>
        <v>0</v>
      </c>
      <c r="AY997" s="4">
        <v>9754</v>
      </c>
      <c r="BB997" s="4">
        <f t="shared" ref="BB997" si="1182">BC997-BA997</f>
        <v>0</v>
      </c>
    </row>
    <row r="998" spans="1:54" s="4" customFormat="1">
      <c r="A998" s="269">
        <v>3513</v>
      </c>
      <c r="B998" s="2">
        <v>3513044244</v>
      </c>
      <c r="C998" s="9" t="s">
        <v>1098</v>
      </c>
      <c r="D998" s="14">
        <f>'fnd enro'!D998</f>
        <v>0</v>
      </c>
      <c r="E998" s="14">
        <f>'fnd enro'!E998</f>
        <v>0</v>
      </c>
      <c r="F998" s="14">
        <f>'fnd enro'!F998</f>
        <v>0</v>
      </c>
      <c r="G998" s="14">
        <f>'fnd enro'!G998</f>
        <v>0</v>
      </c>
      <c r="H998" s="14">
        <f>'fnd enro'!H998</f>
        <v>25</v>
      </c>
      <c r="I998" s="14">
        <f>'fnd enro'!I998</f>
        <v>39</v>
      </c>
      <c r="J998" s="14">
        <f>'fnd enro'!J998</f>
        <v>0</v>
      </c>
      <c r="K998" s="15">
        <f>'fnd enro'!K998</f>
        <v>2.4704000000000002</v>
      </c>
      <c r="L998" s="14">
        <f>'fnd enro'!L998</f>
        <v>0</v>
      </c>
      <c r="M998" s="14">
        <f>'fnd enro'!M998</f>
        <v>0</v>
      </c>
      <c r="N998" s="14">
        <f>'fnd enro'!N998</f>
        <v>6</v>
      </c>
      <c r="O998" s="14">
        <f>'fnd enro'!O998</f>
        <v>3</v>
      </c>
      <c r="P998" s="14">
        <f>'fnd enro'!P998</f>
        <v>34</v>
      </c>
      <c r="Q998" s="14">
        <f>'fnd enro'!R998</f>
        <v>64</v>
      </c>
      <c r="R998" s="15">
        <f t="shared" si="1146"/>
        <v>1</v>
      </c>
      <c r="S998" s="14">
        <f>VALUE('fnd enro'!Q998)</f>
        <v>10</v>
      </c>
      <c r="T998" s="2"/>
      <c r="U998" s="1">
        <f>(($D998*'fnd base rates'!C$107)
+($E998*'fnd base rates'!C$108)
+($F998*'fnd base rates'!C$109)
+($G998*'fnd base rates'!C$110)
+($H998*'fnd base rates'!C$111)
+($I998*'fnd base rates'!C$112)
+($J998*'fnd base rates'!C$113)
+($K998*'fnd base rates'!C$114)
+($M998*'fnd base rates'!C$116)
+($N998*'fnd base rates'!C$117)
+($O998*'fnd base rates'!C$118)
+($P998*VLOOKUP($S998+12,rate_basefnd,3)))
*$R998</f>
        <v>37969.576144000006</v>
      </c>
      <c r="V998" s="1">
        <f>(($D998*'fnd base rates'!D$107)
+($E998*'fnd base rates'!D$108)
+($F998*'fnd base rates'!D$109)
+($G998*'fnd base rates'!D$110)
+($H998*'fnd base rates'!D$111)
+($I998*'fnd base rates'!D$112)
+($J998*'fnd base rates'!D$113)
+($K998*'fnd base rates'!D$114)
+($M998*'fnd base rates'!D$116)
+($N998*'fnd base rates'!D$117)
+($O998*'fnd base rates'!D$118)
+($P998*VLOOKUP($S998+12,rate_basefnd,4)))
*$R998</f>
        <v>63386.320000000007</v>
      </c>
      <c r="W998" s="1">
        <f>(($D998*'fnd base rates'!E$107)
+($E998*'fnd base rates'!E$108)
+($F998*'fnd base rates'!E$109)
+($G998*'fnd base rates'!E$110)
+($H998*'fnd base rates'!E$111)
+($I998*'fnd base rates'!E$112)
+($J998*'fnd base rates'!E$113)
+($K998*'fnd base rates'!E$114)
+($M998*'fnd base rates'!E$116)
+($N998*'fnd base rates'!E$117)
+($O998*'fnd base rates'!E$118)
+($P998*VLOOKUP($S998+12,rate_basefnd,5)))
*$R998</f>
        <v>414297.78406400001</v>
      </c>
      <c r="X998" s="1">
        <f>(($D998*'fnd base rates'!F$107)
+($E998*'fnd base rates'!F$108)
+($F998*'fnd base rates'!F$109)
+($G998*'fnd base rates'!F$110)
+($H998*'fnd base rates'!F$111)
+($I998*'fnd base rates'!F$112)
+($J998*'fnd base rates'!F$113)
+($K998*'fnd base rates'!F$114)
+($M998*'fnd base rates'!F$116)
+($N998*'fnd base rates'!F$117)
+($O998*'fnd base rates'!F$118)
+($P998*VLOOKUP($S998+12,rate_basefnd,6)))
*$R998</f>
        <v>61116.980368000004</v>
      </c>
      <c r="Y998" s="1">
        <f>(($D998*'fnd base rates'!G$107)
+($E998*'fnd base rates'!G$108)
+($F998*'fnd base rates'!G$109)
+($G998*'fnd base rates'!G$110)
+($H998*'fnd base rates'!G$111)
+($I998*'fnd base rates'!G$112)
+($J998*'fnd base rates'!G$113)
+($K998*'fnd base rates'!G$114)
+($M998*'fnd base rates'!G$116)
+($N998*'fnd base rates'!G$117)
+($O998*'fnd base rates'!G$118)
+($P998*VLOOKUP($S998+12,rate_basefnd,7)))
*$R998</f>
        <v>17123.440047999997</v>
      </c>
      <c r="Z998" s="1">
        <f>(($D998*'fnd base rates'!H$107)
+($E998*'fnd base rates'!H$108)
+($F998*'fnd base rates'!H$109)
+($G998*'fnd base rates'!H$110)
+($H998*'fnd base rates'!H$111)
+($I998*'fnd base rates'!H$112)
+($J998*'fnd base rates'!H$113)
+($K998*'fnd base rates'!H$114)
+($M998*'fnd base rates'!H$116)
+($N998*'fnd base rates'!H$117)
+($O998*'fnd base rates'!H$118)
+($P998*VLOOKUP($S998+12,rate_basefnd,8)))</f>
        <v>47482.831775999992</v>
      </c>
      <c r="AA998" s="1">
        <f>(($D998*'fnd base rates'!I$107)
+($E998*'fnd base rates'!I$108)
+($F998*'fnd base rates'!I$109)
+($G998*'fnd base rates'!I$110)
+($H998*'fnd base rates'!I$111)
+($I998*'fnd base rates'!I$112)
+($J998*'fnd base rates'!I$113)
+($K998*'fnd base rates'!I$114)
+($M998*'fnd base rates'!I$116)
+($N998*'fnd base rates'!I$117)
+($O998*'fnd base rates'!I$118)
+($P998*VLOOKUP($S998+12,rate_basefnd,9)))
*$R998</f>
        <v>31434.22</v>
      </c>
      <c r="AB998" s="1">
        <f>(($D998*'fnd base rates'!J$107)
+($E998*'fnd base rates'!J$108)
+($F998*'fnd base rates'!J$109)
+($G998*'fnd base rates'!J$110)
+($H998*'fnd base rates'!J$111)
+($I998*'fnd base rates'!J$112)
+($J998*'fnd base rates'!J$113)
+($K998*'fnd base rates'!J$114)
+($M998*'fnd base rates'!J$116)
+($N998*'fnd base rates'!J$117)
+($O998*'fnd base rates'!J$118)
+($P998*VLOOKUP($S998+12,rate_basefnd,10)))
*$R998</f>
        <v>55075.63</v>
      </c>
      <c r="AC998" s="1">
        <f>(($D998*'fnd base rates'!K$107)
+($E998*'fnd base rates'!K$108)
+($F998*'fnd base rates'!K$109)
+($G998*'fnd base rates'!K$110)
+($H998*'fnd base rates'!K$111)
+($I998*'fnd base rates'!K$112)
+($J998*'fnd base rates'!K$113)
+($K998*'fnd base rates'!K$114)
+($M998*'fnd base rates'!K$116)
+($N998*'fnd base rates'!K$117)
+($O998*'fnd base rates'!K$118)
+($P998*VLOOKUP($S998+12,rate_basefnd,11)))
*$R998</f>
        <v>77224.592319999996</v>
      </c>
      <c r="AD998" s="1">
        <f>(($D998*'fnd base rates'!L$107)
+($E998*'fnd base rates'!L$108)
+($F998*'fnd base rates'!L$109)
+($G998*'fnd base rates'!L$110)
+($H998*'fnd base rates'!L$111)
+($I998*'fnd base rates'!L$112)
+($J998*'fnd base rates'!L$113)
+($K998*'fnd base rates'!L$114)
+($M998*'fnd base rates'!L$116)
+($N998*'fnd base rates'!L$117)
+($O998*'fnd base rates'!L$118)
+($P998*VLOOKUP($S998+12,rate_basefnd,12)))</f>
        <v>113966.87752000001</v>
      </c>
      <c r="AE998" s="1">
        <f>(($D998*'fnd base rates'!M$107)
+($E998*'fnd base rates'!M$108)
+($F998*'fnd base rates'!M$109)
+($G998*'fnd base rates'!M$110)
+($H998*'fnd base rates'!M$111)
+($I998*'fnd base rates'!M$112)
+($J998*'fnd base rates'!M$113)
+($K998*'fnd base rates'!M$114)
+($M998*'fnd base rates'!M$116)
+($N998*'fnd base rates'!M$117)
+($O998*'fnd base rates'!M$118)
+($P998*VLOOKUP($S998+12,rate_basefnd,13)))</f>
        <v>0</v>
      </c>
      <c r="AF998" s="4">
        <f t="shared" si="1147"/>
        <v>919078.25223999994</v>
      </c>
      <c r="AH998" s="269">
        <f t="shared" si="1148"/>
        <v>3513044244</v>
      </c>
      <c r="AI998" s="4" t="str">
        <f t="shared" si="1149"/>
        <v>3513</v>
      </c>
      <c r="AJ998" s="2" t="str">
        <f t="shared" si="1150"/>
        <v>044</v>
      </c>
      <c r="AK998" s="2" t="str">
        <f t="shared" si="1151"/>
        <v>244</v>
      </c>
      <c r="AL998" s="4">
        <f t="shared" si="1152"/>
        <v>1</v>
      </c>
      <c r="AM998" s="4">
        <f t="shared" si="1143"/>
        <v>64</v>
      </c>
      <c r="AN998" s="4">
        <f t="shared" si="1153"/>
        <v>919078.25223999994</v>
      </c>
      <c r="AO998" s="4">
        <f t="shared" si="1154"/>
        <v>14361</v>
      </c>
      <c r="AP998" s="4">
        <f t="shared" si="1144"/>
        <v>0</v>
      </c>
      <c r="AQ998" s="4">
        <v>14361</v>
      </c>
      <c r="AW998" s="4">
        <v>14361</v>
      </c>
      <c r="AX998" s="5">
        <f t="shared" si="1155"/>
        <v>0</v>
      </c>
      <c r="AY998" s="4">
        <v>14361</v>
      </c>
      <c r="BB998" s="4">
        <f t="shared" ref="BB998" si="1183">BC998-BA998</f>
        <v>0</v>
      </c>
    </row>
    <row r="999" spans="1:54" s="4" customFormat="1">
      <c r="A999" s="269">
        <v>3513</v>
      </c>
      <c r="B999" s="2">
        <v>3513044285</v>
      </c>
      <c r="C999" s="9" t="s">
        <v>1098</v>
      </c>
      <c r="D999" s="14">
        <f>'fnd enro'!D999</f>
        <v>0</v>
      </c>
      <c r="E999" s="14">
        <f>'fnd enro'!E999</f>
        <v>0</v>
      </c>
      <c r="F999" s="14">
        <f>'fnd enro'!F999</f>
        <v>0</v>
      </c>
      <c r="G999" s="14">
        <f>'fnd enro'!G999</f>
        <v>0</v>
      </c>
      <c r="H999" s="14">
        <f>'fnd enro'!H999</f>
        <v>0</v>
      </c>
      <c r="I999" s="14">
        <f>'fnd enro'!I999</f>
        <v>1</v>
      </c>
      <c r="J999" s="14">
        <f>'fnd enro'!J999</f>
        <v>0</v>
      </c>
      <c r="K999" s="15">
        <f>'fnd enro'!K999</f>
        <v>3.8600000000000002E-2</v>
      </c>
      <c r="L999" s="14">
        <f>'fnd enro'!L999</f>
        <v>0</v>
      </c>
      <c r="M999" s="14">
        <f>'fnd enro'!M999</f>
        <v>0</v>
      </c>
      <c r="N999" s="14">
        <f>'fnd enro'!N999</f>
        <v>0</v>
      </c>
      <c r="O999" s="14">
        <f>'fnd enro'!O999</f>
        <v>0</v>
      </c>
      <c r="P999" s="14">
        <f>'fnd enro'!P999</f>
        <v>0</v>
      </c>
      <c r="Q999" s="14">
        <f>'fnd enro'!R999</f>
        <v>1</v>
      </c>
      <c r="R999" s="15">
        <f t="shared" si="1146"/>
        <v>1</v>
      </c>
      <c r="S999" s="14">
        <f>VALUE('fnd enro'!Q999)</f>
        <v>8</v>
      </c>
      <c r="T999" s="2"/>
      <c r="U999" s="1">
        <f>(($D999*'fnd base rates'!C$107)
+($E999*'fnd base rates'!C$108)
+($F999*'fnd base rates'!C$109)
+($G999*'fnd base rates'!C$110)
+($H999*'fnd base rates'!C$111)
+($I999*'fnd base rates'!C$112)
+($J999*'fnd base rates'!C$113)
+($K999*'fnd base rates'!C$114)
+($M999*'fnd base rates'!C$116)
+($N999*'fnd base rates'!C$117)
+($O999*'fnd base rates'!C$118)
+($P999*VLOOKUP($S999+12,rate_basefnd,3)))
*$R999</f>
        <v>536.46134600000005</v>
      </c>
      <c r="V999" s="1">
        <f>(($D999*'fnd base rates'!D$107)
+($E999*'fnd base rates'!D$108)
+($F999*'fnd base rates'!D$109)
+($G999*'fnd base rates'!D$110)
+($H999*'fnd base rates'!D$111)
+($I999*'fnd base rates'!D$112)
+($J999*'fnd base rates'!D$113)
+($K999*'fnd base rates'!D$114)
+($M999*'fnd base rates'!D$116)
+($N999*'fnd base rates'!D$117)
+($O999*'fnd base rates'!D$118)
+($P999*VLOOKUP($S999+12,rate_basefnd,4)))
*$R999</f>
        <v>765.08</v>
      </c>
      <c r="W999" s="1">
        <f>(($D999*'fnd base rates'!E$107)
+($E999*'fnd base rates'!E$108)
+($F999*'fnd base rates'!E$109)
+($G999*'fnd base rates'!E$110)
+($H999*'fnd base rates'!E$111)
+($I999*'fnd base rates'!E$112)
+($J999*'fnd base rates'!E$113)
+($K999*'fnd base rates'!E$114)
+($M999*'fnd base rates'!E$116)
+($N999*'fnd base rates'!E$117)
+($O999*'fnd base rates'!E$118)
+($P999*VLOOKUP($S999+12,rate_basefnd,5)))
*$R999</f>
        <v>4912.2003759999998</v>
      </c>
      <c r="X999" s="1">
        <f>(($D999*'fnd base rates'!F$107)
+($E999*'fnd base rates'!F$108)
+($F999*'fnd base rates'!F$109)
+($G999*'fnd base rates'!F$110)
+($H999*'fnd base rates'!F$111)
+($I999*'fnd base rates'!F$112)
+($J999*'fnd base rates'!F$113)
+($K999*'fnd base rates'!F$114)
+($M999*'fnd base rates'!F$116)
+($N999*'fnd base rates'!F$117)
+($O999*'fnd base rates'!F$118)
+($P999*VLOOKUP($S999+12,rate_basefnd,6)))
*$R999</f>
        <v>886.88641200000006</v>
      </c>
      <c r="Y999" s="1">
        <f>(($D999*'fnd base rates'!G$107)
+($E999*'fnd base rates'!G$108)
+($F999*'fnd base rates'!G$109)
+($G999*'fnd base rates'!G$110)
+($H999*'fnd base rates'!G$111)
+($I999*'fnd base rates'!G$112)
+($J999*'fnd base rates'!G$113)
+($K999*'fnd base rates'!G$114)
+($M999*'fnd base rates'!G$116)
+($N999*'fnd base rates'!G$117)
+($O999*'fnd base rates'!G$118)
+($P999*VLOOKUP($S999+12,rate_basefnd,7)))
*$R999</f>
        <v>163.88328199999998</v>
      </c>
      <c r="Z999" s="1">
        <f>(($D999*'fnd base rates'!H$107)
+($E999*'fnd base rates'!H$108)
+($F999*'fnd base rates'!H$109)
+($G999*'fnd base rates'!H$110)
+($H999*'fnd base rates'!H$111)
+($I999*'fnd base rates'!H$112)
+($J999*'fnd base rates'!H$113)
+($K999*'fnd base rates'!H$114)
+($M999*'fnd base rates'!H$116)
+($N999*'fnd base rates'!H$117)
+($O999*'fnd base rates'!H$118)
+($P999*VLOOKUP($S999+12,rate_basefnd,8)))</f>
        <v>828.078934</v>
      </c>
      <c r="AA999" s="1">
        <f>(($D999*'fnd base rates'!I$107)
+($E999*'fnd base rates'!I$108)
+($F999*'fnd base rates'!I$109)
+($G999*'fnd base rates'!I$110)
+($H999*'fnd base rates'!I$111)
+($I999*'fnd base rates'!I$112)
+($J999*'fnd base rates'!I$113)
+($K999*'fnd base rates'!I$114)
+($M999*'fnd base rates'!I$116)
+($N999*'fnd base rates'!I$117)
+($O999*'fnd base rates'!I$118)
+($P999*VLOOKUP($S999+12,rate_basefnd,9)))
*$R999</f>
        <v>425.94</v>
      </c>
      <c r="AB999" s="1">
        <f>(($D999*'fnd base rates'!J$107)
+($E999*'fnd base rates'!J$108)
+($F999*'fnd base rates'!J$109)
+($G999*'fnd base rates'!J$110)
+($H999*'fnd base rates'!J$111)
+($I999*'fnd base rates'!J$112)
+($J999*'fnd base rates'!J$113)
+($K999*'fnd base rates'!J$114)
+($M999*'fnd base rates'!J$116)
+($N999*'fnd base rates'!J$117)
+($O999*'fnd base rates'!J$118)
+($P999*VLOOKUP($S999+12,rate_basefnd,10)))
*$R999</f>
        <v>573.75</v>
      </c>
      <c r="AC999" s="1">
        <f>(($D999*'fnd base rates'!K$107)
+($E999*'fnd base rates'!K$108)
+($F999*'fnd base rates'!K$109)
+($G999*'fnd base rates'!K$110)
+($H999*'fnd base rates'!K$111)
+($I999*'fnd base rates'!K$112)
+($J999*'fnd base rates'!K$113)
+($K999*'fnd base rates'!K$114)
+($M999*'fnd base rates'!K$116)
+($N999*'fnd base rates'!K$117)
+($O999*'fnd base rates'!K$118)
+($P999*VLOOKUP($S999+12,rate_basefnd,11)))
*$R999</f>
        <v>1150.05988</v>
      </c>
      <c r="AD999" s="1">
        <f>(($D999*'fnd base rates'!L$107)
+($E999*'fnd base rates'!L$108)
+($F999*'fnd base rates'!L$109)
+($G999*'fnd base rates'!L$110)
+($H999*'fnd base rates'!L$111)
+($I999*'fnd base rates'!L$112)
+($J999*'fnd base rates'!L$113)
+($K999*'fnd base rates'!L$114)
+($M999*'fnd base rates'!L$116)
+($N999*'fnd base rates'!L$117)
+($O999*'fnd base rates'!L$118)
+($P999*VLOOKUP($S999+12,rate_basefnd,12)))</f>
        <v>1369.1266800000001</v>
      </c>
      <c r="AE999" s="1">
        <f>(($D999*'fnd base rates'!M$107)
+($E999*'fnd base rates'!M$108)
+($F999*'fnd base rates'!M$109)
+($G999*'fnd base rates'!M$110)
+($H999*'fnd base rates'!M$111)
+($I999*'fnd base rates'!M$112)
+($J999*'fnd base rates'!M$113)
+($K999*'fnd base rates'!M$114)
+($M999*'fnd base rates'!M$116)
+($N999*'fnd base rates'!M$117)
+($O999*'fnd base rates'!M$118)
+($P999*VLOOKUP($S999+12,rate_basefnd,13)))</f>
        <v>0</v>
      </c>
      <c r="AF999" s="4">
        <f t="shared" si="1147"/>
        <v>11611.466909999999</v>
      </c>
      <c r="AH999" s="269">
        <f t="shared" si="1148"/>
        <v>3513044285</v>
      </c>
      <c r="AI999" s="4" t="str">
        <f t="shared" si="1149"/>
        <v>3513</v>
      </c>
      <c r="AJ999" s="2" t="str">
        <f t="shared" si="1150"/>
        <v>044</v>
      </c>
      <c r="AK999" s="2" t="str">
        <f t="shared" si="1151"/>
        <v>285</v>
      </c>
      <c r="AL999" s="4">
        <f t="shared" si="1152"/>
        <v>1</v>
      </c>
      <c r="AM999" s="4">
        <f t="shared" si="1143"/>
        <v>1</v>
      </c>
      <c r="AN999" s="4">
        <f t="shared" si="1153"/>
        <v>11611.466909999999</v>
      </c>
      <c r="AO999" s="4">
        <f t="shared" si="1154"/>
        <v>11611</v>
      </c>
      <c r="AP999" s="4">
        <f t="shared" si="1144"/>
        <v>0</v>
      </c>
      <c r="AQ999" s="4">
        <v>11611</v>
      </c>
      <c r="AW999" s="4">
        <v>11611</v>
      </c>
      <c r="AX999" s="5">
        <f t="shared" si="1155"/>
        <v>0</v>
      </c>
      <c r="AY999" s="4">
        <v>11611</v>
      </c>
      <c r="BB999" s="4">
        <f t="shared" ref="BB999" si="1184">BC999-BA999</f>
        <v>0</v>
      </c>
    </row>
    <row r="1000" spans="1:54" s="4" customFormat="1">
      <c r="A1000" s="269">
        <v>3513</v>
      </c>
      <c r="B1000" s="2">
        <v>3513044293</v>
      </c>
      <c r="C1000" s="9" t="s">
        <v>1098</v>
      </c>
      <c r="D1000" s="14">
        <f>'fnd enro'!D1000</f>
        <v>0</v>
      </c>
      <c r="E1000" s="14">
        <f>'fnd enro'!E1000</f>
        <v>0</v>
      </c>
      <c r="F1000" s="14">
        <f>'fnd enro'!F1000</f>
        <v>0</v>
      </c>
      <c r="G1000" s="14">
        <f>'fnd enro'!G1000</f>
        <v>0</v>
      </c>
      <c r="H1000" s="14">
        <f>'fnd enro'!H1000</f>
        <v>13</v>
      </c>
      <c r="I1000" s="14">
        <f>'fnd enro'!I1000</f>
        <v>29</v>
      </c>
      <c r="J1000" s="14">
        <f>'fnd enro'!J1000</f>
        <v>0</v>
      </c>
      <c r="K1000" s="15">
        <f>'fnd enro'!K1000</f>
        <v>1.6212</v>
      </c>
      <c r="L1000" s="14">
        <f>'fnd enro'!L1000</f>
        <v>0</v>
      </c>
      <c r="M1000" s="14">
        <f>'fnd enro'!M1000</f>
        <v>0</v>
      </c>
      <c r="N1000" s="14">
        <f>'fnd enro'!N1000</f>
        <v>4</v>
      </c>
      <c r="O1000" s="14">
        <f>'fnd enro'!O1000</f>
        <v>1</v>
      </c>
      <c r="P1000" s="14">
        <f>'fnd enro'!P1000</f>
        <v>35</v>
      </c>
      <c r="Q1000" s="14">
        <f>'fnd enro'!R1000</f>
        <v>42</v>
      </c>
      <c r="R1000" s="15">
        <f t="shared" si="1146"/>
        <v>1</v>
      </c>
      <c r="S1000" s="14">
        <f>VALUE('fnd enro'!Q1000)</f>
        <v>10</v>
      </c>
      <c r="T1000" s="2"/>
      <c r="U1000" s="1">
        <f>(($D1000*'fnd base rates'!C$107)
+($E1000*'fnd base rates'!C$108)
+($F1000*'fnd base rates'!C$109)
+($G1000*'fnd base rates'!C$110)
+($H1000*'fnd base rates'!C$111)
+($I1000*'fnd base rates'!C$112)
+($J1000*'fnd base rates'!C$113)
+($K1000*'fnd base rates'!C$114)
+($M1000*'fnd base rates'!C$116)
+($N1000*'fnd base rates'!C$117)
+($O1000*'fnd base rates'!C$118)
+($P1000*VLOOKUP($S1000+12,rate_basefnd,3)))
*$R1000</f>
        <v>25833.936532000003</v>
      </c>
      <c r="V1000" s="1">
        <f>(($D1000*'fnd base rates'!D$107)
+($E1000*'fnd base rates'!D$108)
+($F1000*'fnd base rates'!D$109)
+($G1000*'fnd base rates'!D$110)
+($H1000*'fnd base rates'!D$111)
+($I1000*'fnd base rates'!D$112)
+($J1000*'fnd base rates'!D$113)
+($K1000*'fnd base rates'!D$114)
+($M1000*'fnd base rates'!D$116)
+($N1000*'fnd base rates'!D$117)
+($O1000*'fnd base rates'!D$118)
+($P1000*VLOOKUP($S1000+12,rate_basefnd,4)))
*$R1000</f>
        <v>46208.02</v>
      </c>
      <c r="W1000" s="1">
        <f>(($D1000*'fnd base rates'!E$107)
+($E1000*'fnd base rates'!E$108)
+($F1000*'fnd base rates'!E$109)
+($G1000*'fnd base rates'!E$110)
+($H1000*'fnd base rates'!E$111)
+($I1000*'fnd base rates'!E$112)
+($J1000*'fnd base rates'!E$113)
+($K1000*'fnd base rates'!E$114)
+($M1000*'fnd base rates'!E$116)
+($N1000*'fnd base rates'!E$117)
+($O1000*'fnd base rates'!E$118)
+($P1000*VLOOKUP($S1000+12,rate_basefnd,5)))
*$R1000</f>
        <v>322274.09579200001</v>
      </c>
      <c r="X1000" s="1">
        <f>(($D1000*'fnd base rates'!F$107)
+($E1000*'fnd base rates'!F$108)
+($F1000*'fnd base rates'!F$109)
+($G1000*'fnd base rates'!F$110)
+($H1000*'fnd base rates'!F$111)
+($I1000*'fnd base rates'!F$112)
+($J1000*'fnd base rates'!F$113)
+($K1000*'fnd base rates'!F$114)
+($M1000*'fnd base rates'!F$116)
+($N1000*'fnd base rates'!F$117)
+($O1000*'fnd base rates'!F$118)
+($P1000*VLOOKUP($S1000+12,rate_basefnd,6)))
*$R1000</f>
        <v>39581.259303999999</v>
      </c>
      <c r="Y1000" s="1">
        <f>(($D1000*'fnd base rates'!G$107)
+($E1000*'fnd base rates'!G$108)
+($F1000*'fnd base rates'!G$109)
+($G1000*'fnd base rates'!G$110)
+($H1000*'fnd base rates'!G$111)
+($I1000*'fnd base rates'!G$112)
+($J1000*'fnd base rates'!G$113)
+($K1000*'fnd base rates'!G$114)
+($M1000*'fnd base rates'!G$116)
+($N1000*'fnd base rates'!G$117)
+($O1000*'fnd base rates'!G$118)
+($P1000*VLOOKUP($S1000+12,rate_basefnd,7)))
*$R1000</f>
        <v>13434.777844</v>
      </c>
      <c r="Z1000" s="1">
        <f>(($D1000*'fnd base rates'!H$107)
+($E1000*'fnd base rates'!H$108)
+($F1000*'fnd base rates'!H$109)
+($G1000*'fnd base rates'!H$110)
+($H1000*'fnd base rates'!H$111)
+($I1000*'fnd base rates'!H$112)
+($J1000*'fnd base rates'!H$113)
+($K1000*'fnd base rates'!H$114)
+($M1000*'fnd base rates'!H$116)
+($N1000*'fnd base rates'!H$117)
+($O1000*'fnd base rates'!H$118)
+($P1000*VLOOKUP($S1000+12,rate_basefnd,8)))</f>
        <v>32432.115227999999</v>
      </c>
      <c r="AA1000" s="1">
        <f>(($D1000*'fnd base rates'!I$107)
+($E1000*'fnd base rates'!I$108)
+($F1000*'fnd base rates'!I$109)
+($G1000*'fnd base rates'!I$110)
+($H1000*'fnd base rates'!I$111)
+($I1000*'fnd base rates'!I$112)
+($J1000*'fnd base rates'!I$113)
+($K1000*'fnd base rates'!I$114)
+($M1000*'fnd base rates'!I$116)
+($N1000*'fnd base rates'!I$117)
+($O1000*'fnd base rates'!I$118)
+($P1000*VLOOKUP($S1000+12,rate_basefnd,9)))
*$R1000</f>
        <v>22661.51</v>
      </c>
      <c r="AB1000" s="1">
        <f>(($D1000*'fnd base rates'!J$107)
+($E1000*'fnd base rates'!J$108)
+($F1000*'fnd base rates'!J$109)
+($G1000*'fnd base rates'!J$110)
+($H1000*'fnd base rates'!J$111)
+($I1000*'fnd base rates'!J$112)
+($J1000*'fnd base rates'!J$113)
+($K1000*'fnd base rates'!J$114)
+($M1000*'fnd base rates'!J$116)
+($N1000*'fnd base rates'!J$117)
+($O1000*'fnd base rates'!J$118)
+($P1000*VLOOKUP($S1000+12,rate_basefnd,10)))
*$R1000</f>
        <v>47021.099999999991</v>
      </c>
      <c r="AC1000" s="1">
        <f>(($D1000*'fnd base rates'!K$107)
+($E1000*'fnd base rates'!K$108)
+($F1000*'fnd base rates'!K$109)
+($G1000*'fnd base rates'!K$110)
+($H1000*'fnd base rates'!K$111)
+($I1000*'fnd base rates'!K$112)
+($J1000*'fnd base rates'!K$113)
+($K1000*'fnd base rates'!K$114)
+($M1000*'fnd base rates'!K$116)
+($N1000*'fnd base rates'!K$117)
+($O1000*'fnd base rates'!K$118)
+($P1000*VLOOKUP($S1000+12,rate_basefnd,11)))
*$R1000</f>
        <v>50299.794960000007</v>
      </c>
      <c r="AD1000" s="1">
        <f>(($D1000*'fnd base rates'!L$107)
+($E1000*'fnd base rates'!L$108)
+($F1000*'fnd base rates'!L$109)
+($G1000*'fnd base rates'!L$110)
+($H1000*'fnd base rates'!L$111)
+($I1000*'fnd base rates'!L$112)
+($J1000*'fnd base rates'!L$113)
+($K1000*'fnd base rates'!L$114)
+($M1000*'fnd base rates'!L$116)
+($N1000*'fnd base rates'!L$117)
+($O1000*'fnd base rates'!L$118)
+($P1000*VLOOKUP($S1000+12,rate_basefnd,12)))</f>
        <v>81584.190560000003</v>
      </c>
      <c r="AE1000" s="1">
        <f>(($D1000*'fnd base rates'!M$107)
+($E1000*'fnd base rates'!M$108)
+($F1000*'fnd base rates'!M$109)
+($G1000*'fnd base rates'!M$110)
+($H1000*'fnd base rates'!M$111)
+($I1000*'fnd base rates'!M$112)
+($J1000*'fnd base rates'!M$113)
+($K1000*'fnd base rates'!M$114)
+($M1000*'fnd base rates'!M$116)
+($N1000*'fnd base rates'!M$117)
+($O1000*'fnd base rates'!M$118)
+($P1000*VLOOKUP($S1000+12,rate_basefnd,13)))</f>
        <v>0</v>
      </c>
      <c r="AF1000" s="4">
        <f t="shared" si="1147"/>
        <v>681330.80021999998</v>
      </c>
      <c r="AH1000" s="269">
        <f t="shared" si="1148"/>
        <v>3513044293</v>
      </c>
      <c r="AI1000" s="4" t="str">
        <f t="shared" si="1149"/>
        <v>3513</v>
      </c>
      <c r="AJ1000" s="2" t="str">
        <f t="shared" si="1150"/>
        <v>044</v>
      </c>
      <c r="AK1000" s="2" t="str">
        <f t="shared" si="1151"/>
        <v>293</v>
      </c>
      <c r="AL1000" s="4">
        <f t="shared" si="1152"/>
        <v>1</v>
      </c>
      <c r="AM1000" s="4">
        <f t="shared" si="1143"/>
        <v>42</v>
      </c>
      <c r="AN1000" s="4">
        <f t="shared" si="1153"/>
        <v>681330.80021999998</v>
      </c>
      <c r="AO1000" s="4">
        <f t="shared" si="1154"/>
        <v>16222</v>
      </c>
      <c r="AP1000" s="4">
        <f t="shared" si="1144"/>
        <v>0</v>
      </c>
      <c r="AQ1000" s="4">
        <v>16222</v>
      </c>
      <c r="AW1000" s="4">
        <v>16222</v>
      </c>
      <c r="AX1000" s="5">
        <f t="shared" si="1155"/>
        <v>0</v>
      </c>
      <c r="AY1000" s="4">
        <v>16222</v>
      </c>
      <c r="BB1000" s="4">
        <f t="shared" ref="BB1000" si="1185">BC1000-BA1000</f>
        <v>0</v>
      </c>
    </row>
    <row r="1001" spans="1:54" s="4" customFormat="1">
      <c r="A1001" s="269">
        <v>3513</v>
      </c>
      <c r="B1001" s="2">
        <v>3513044323</v>
      </c>
      <c r="C1001" s="9" t="s">
        <v>1098</v>
      </c>
      <c r="D1001" s="14">
        <f>'fnd enro'!D1001</f>
        <v>0</v>
      </c>
      <c r="E1001" s="14">
        <f>'fnd enro'!E1001</f>
        <v>0</v>
      </c>
      <c r="F1001" s="14">
        <f>'fnd enro'!F1001</f>
        <v>0</v>
      </c>
      <c r="G1001" s="14">
        <f>'fnd enro'!G1001</f>
        <v>0</v>
      </c>
      <c r="H1001" s="14">
        <f>'fnd enro'!H1001</f>
        <v>1</v>
      </c>
      <c r="I1001" s="14">
        <f>'fnd enro'!I1001</f>
        <v>0</v>
      </c>
      <c r="J1001" s="14">
        <f>'fnd enro'!J1001</f>
        <v>0</v>
      </c>
      <c r="K1001" s="15">
        <f>'fnd enro'!K1001</f>
        <v>3.8600000000000002E-2</v>
      </c>
      <c r="L1001" s="14">
        <f>'fnd enro'!L1001</f>
        <v>0</v>
      </c>
      <c r="M1001" s="14">
        <f>'fnd enro'!M1001</f>
        <v>0</v>
      </c>
      <c r="N1001" s="14">
        <f>'fnd enro'!N1001</f>
        <v>0</v>
      </c>
      <c r="O1001" s="14">
        <f>'fnd enro'!O1001</f>
        <v>0</v>
      </c>
      <c r="P1001" s="14">
        <f>'fnd enro'!P1001</f>
        <v>1</v>
      </c>
      <c r="Q1001" s="14">
        <f>'fnd enro'!R1001</f>
        <v>1</v>
      </c>
      <c r="R1001" s="15">
        <f t="shared" si="1146"/>
        <v>1</v>
      </c>
      <c r="S1001" s="14">
        <f>VALUE('fnd enro'!Q1001)</f>
        <v>5</v>
      </c>
      <c r="T1001" s="2"/>
      <c r="U1001" s="1">
        <f>(($D1001*'fnd base rates'!C$107)
+($E1001*'fnd base rates'!C$108)
+($F1001*'fnd base rates'!C$109)
+($G1001*'fnd base rates'!C$110)
+($H1001*'fnd base rates'!C$111)
+($I1001*'fnd base rates'!C$112)
+($J1001*'fnd base rates'!C$113)
+($K1001*'fnd base rates'!C$114)
+($M1001*'fnd base rates'!C$116)
+($N1001*'fnd base rates'!C$117)
+($O1001*'fnd base rates'!C$118)
+($P1001*VLOOKUP($S1001+12,rate_basefnd,3)))
*$R1001</f>
        <v>596.33134600000005</v>
      </c>
      <c r="V1001" s="1">
        <f>(($D1001*'fnd base rates'!D$107)
+($E1001*'fnd base rates'!D$108)
+($F1001*'fnd base rates'!D$109)
+($G1001*'fnd base rates'!D$110)
+($H1001*'fnd base rates'!D$111)
+($I1001*'fnd base rates'!D$112)
+($J1001*'fnd base rates'!D$113)
+($K1001*'fnd base rates'!D$114)
+($M1001*'fnd base rates'!D$116)
+($N1001*'fnd base rates'!D$117)
+($O1001*'fnd base rates'!D$118)
+($P1001*VLOOKUP($S1001+12,rate_basefnd,4)))
*$R1001</f>
        <v>1048.74</v>
      </c>
      <c r="W1001" s="1">
        <f>(($D1001*'fnd base rates'!E$107)
+($E1001*'fnd base rates'!E$108)
+($F1001*'fnd base rates'!E$109)
+($G1001*'fnd base rates'!E$110)
+($H1001*'fnd base rates'!E$111)
+($I1001*'fnd base rates'!E$112)
+($J1001*'fnd base rates'!E$113)
+($K1001*'fnd base rates'!E$114)
+($M1001*'fnd base rates'!E$116)
+($N1001*'fnd base rates'!E$117)
+($O1001*'fnd base rates'!E$118)
+($P1001*VLOOKUP($S1001+12,rate_basefnd,5)))
*$R1001</f>
        <v>6228.5903760000001</v>
      </c>
      <c r="X1001" s="1">
        <f>(($D1001*'fnd base rates'!F$107)
+($E1001*'fnd base rates'!F$108)
+($F1001*'fnd base rates'!F$109)
+($G1001*'fnd base rates'!F$110)
+($H1001*'fnd base rates'!F$111)
+($I1001*'fnd base rates'!F$112)
+($J1001*'fnd base rates'!F$113)
+($K1001*'fnd base rates'!F$114)
+($M1001*'fnd base rates'!F$116)
+($N1001*'fnd base rates'!F$117)
+($O1001*'fnd base rates'!F$118)
+($P1001*VLOOKUP($S1001+12,rate_basefnd,6)))
*$R1001</f>
        <v>995.37641200000007</v>
      </c>
      <c r="Y1001" s="1">
        <f>(($D1001*'fnd base rates'!G$107)
+($E1001*'fnd base rates'!G$108)
+($F1001*'fnd base rates'!G$109)
+($G1001*'fnd base rates'!G$110)
+($H1001*'fnd base rates'!G$111)
+($I1001*'fnd base rates'!G$112)
+($J1001*'fnd base rates'!G$113)
+($K1001*'fnd base rates'!G$114)
+($M1001*'fnd base rates'!G$116)
+($N1001*'fnd base rates'!G$117)
+($O1001*'fnd base rates'!G$118)
+($P1001*VLOOKUP($S1001+12,rate_basefnd,7)))
*$R1001</f>
        <v>302.80328199999997</v>
      </c>
      <c r="Z1001" s="1">
        <f>(($D1001*'fnd base rates'!H$107)
+($E1001*'fnd base rates'!H$108)
+($F1001*'fnd base rates'!H$109)
+($G1001*'fnd base rates'!H$110)
+($H1001*'fnd base rates'!H$111)
+($I1001*'fnd base rates'!H$112)
+($J1001*'fnd base rates'!H$113)
+($K1001*'fnd base rates'!H$114)
+($M1001*'fnd base rates'!H$116)
+($N1001*'fnd base rates'!H$117)
+($O1001*'fnd base rates'!H$118)
+($P1001*VLOOKUP($S1001+12,rate_basefnd,8)))</f>
        <v>544.02893400000005</v>
      </c>
      <c r="AA1001" s="1">
        <f>(($D1001*'fnd base rates'!I$107)
+($E1001*'fnd base rates'!I$108)
+($F1001*'fnd base rates'!I$109)
+($G1001*'fnd base rates'!I$110)
+($H1001*'fnd base rates'!I$111)
+($I1001*'fnd base rates'!I$112)
+($J1001*'fnd base rates'!I$113)
+($K1001*'fnd base rates'!I$114)
+($M1001*'fnd base rates'!I$116)
+($N1001*'fnd base rates'!I$117)
+($O1001*'fnd base rates'!I$118)
+($P1001*VLOOKUP($S1001+12,rate_basefnd,9)))
*$R1001</f>
        <v>474.82</v>
      </c>
      <c r="AB1001" s="1">
        <f>(($D1001*'fnd base rates'!J$107)
+($E1001*'fnd base rates'!J$108)
+($F1001*'fnd base rates'!J$109)
+($G1001*'fnd base rates'!J$110)
+($H1001*'fnd base rates'!J$111)
+($I1001*'fnd base rates'!J$112)
+($J1001*'fnd base rates'!J$113)
+($K1001*'fnd base rates'!J$114)
+($M1001*'fnd base rates'!J$116)
+($N1001*'fnd base rates'!J$117)
+($O1001*'fnd base rates'!J$118)
+($P1001*VLOOKUP($S1001+12,rate_basefnd,10)))
*$R1001</f>
        <v>831.47</v>
      </c>
      <c r="AC1001" s="1">
        <f>(($D1001*'fnd base rates'!K$107)
+($E1001*'fnd base rates'!K$108)
+($F1001*'fnd base rates'!K$109)
+($G1001*'fnd base rates'!K$110)
+($H1001*'fnd base rates'!K$111)
+($I1001*'fnd base rates'!K$112)
+($J1001*'fnd base rates'!K$113)
+($K1001*'fnd base rates'!K$114)
+($M1001*'fnd base rates'!K$116)
+($N1001*'fnd base rates'!K$117)
+($O1001*'fnd base rates'!K$118)
+($P1001*VLOOKUP($S1001+12,rate_basefnd,11)))
*$R1001</f>
        <v>1182.1598799999999</v>
      </c>
      <c r="AD1001" s="1">
        <f>(($D1001*'fnd base rates'!L$107)
+($E1001*'fnd base rates'!L$108)
+($F1001*'fnd base rates'!L$109)
+($G1001*'fnd base rates'!L$110)
+($H1001*'fnd base rates'!L$111)
+($I1001*'fnd base rates'!L$112)
+($J1001*'fnd base rates'!L$113)
+($K1001*'fnd base rates'!L$114)
+($M1001*'fnd base rates'!L$116)
+($N1001*'fnd base rates'!L$117)
+($O1001*'fnd base rates'!L$118)
+($P1001*VLOOKUP($S1001+12,rate_basefnd,12)))</f>
        <v>1960.4066800000001</v>
      </c>
      <c r="AE1001" s="1">
        <f>(($D1001*'fnd base rates'!M$107)
+($E1001*'fnd base rates'!M$108)
+($F1001*'fnd base rates'!M$109)
+($G1001*'fnd base rates'!M$110)
+($H1001*'fnd base rates'!M$111)
+($I1001*'fnd base rates'!M$112)
+($J1001*'fnd base rates'!M$113)
+($K1001*'fnd base rates'!M$114)
+($M1001*'fnd base rates'!M$116)
+($N1001*'fnd base rates'!M$117)
+($O1001*'fnd base rates'!M$118)
+($P1001*VLOOKUP($S1001+12,rate_basefnd,13)))</f>
        <v>0</v>
      </c>
      <c r="AF1001" s="4">
        <f t="shared" si="1147"/>
        <v>14164.726909999999</v>
      </c>
      <c r="AH1001" s="269">
        <f t="shared" si="1148"/>
        <v>3513044323</v>
      </c>
      <c r="AI1001" s="4" t="str">
        <f t="shared" si="1149"/>
        <v>3513</v>
      </c>
      <c r="AJ1001" s="2" t="str">
        <f t="shared" si="1150"/>
        <v>044</v>
      </c>
      <c r="AK1001" s="2" t="str">
        <f t="shared" si="1151"/>
        <v>323</v>
      </c>
      <c r="AL1001" s="4">
        <f t="shared" si="1152"/>
        <v>1</v>
      </c>
      <c r="AM1001" s="4">
        <f t="shared" si="1143"/>
        <v>1</v>
      </c>
      <c r="AN1001" s="4">
        <f t="shared" si="1153"/>
        <v>14164.726909999999</v>
      </c>
      <c r="AO1001" s="4">
        <f t="shared" si="1154"/>
        <v>14165</v>
      </c>
      <c r="AP1001" s="4">
        <f t="shared" si="1144"/>
        <v>0</v>
      </c>
      <c r="AQ1001" s="4">
        <v>14165</v>
      </c>
      <c r="AW1001" s="4">
        <v>14165</v>
      </c>
      <c r="AX1001" s="5">
        <f t="shared" si="1155"/>
        <v>0</v>
      </c>
      <c r="AY1001" s="4">
        <v>14165</v>
      </c>
      <c r="BB1001" s="4">
        <f t="shared" ref="BB1001" si="1186">BC1001-BA1001</f>
        <v>0</v>
      </c>
    </row>
    <row r="1002" spans="1:54" s="4" customFormat="1">
      <c r="A1002" s="269">
        <v>3513</v>
      </c>
      <c r="B1002" s="2">
        <v>3513044336</v>
      </c>
      <c r="C1002" s="9" t="s">
        <v>1098</v>
      </c>
      <c r="D1002" s="14">
        <f>'fnd enro'!D1002</f>
        <v>0</v>
      </c>
      <c r="E1002" s="14">
        <f>'fnd enro'!E1002</f>
        <v>0</v>
      </c>
      <c r="F1002" s="14">
        <f>'fnd enro'!F1002</f>
        <v>0</v>
      </c>
      <c r="G1002" s="14">
        <f>'fnd enro'!G1002</f>
        <v>0</v>
      </c>
      <c r="H1002" s="14">
        <f>'fnd enro'!H1002</f>
        <v>1</v>
      </c>
      <c r="I1002" s="14">
        <f>'fnd enro'!I1002</f>
        <v>0</v>
      </c>
      <c r="J1002" s="14">
        <f>'fnd enro'!J1002</f>
        <v>0</v>
      </c>
      <c r="K1002" s="15">
        <f>'fnd enro'!K1002</f>
        <v>3.8600000000000002E-2</v>
      </c>
      <c r="L1002" s="14">
        <f>'fnd enro'!L1002</f>
        <v>0</v>
      </c>
      <c r="M1002" s="14">
        <f>'fnd enro'!M1002</f>
        <v>0</v>
      </c>
      <c r="N1002" s="14">
        <f>'fnd enro'!N1002</f>
        <v>0</v>
      </c>
      <c r="O1002" s="14">
        <f>'fnd enro'!O1002</f>
        <v>0</v>
      </c>
      <c r="P1002" s="14">
        <f>'fnd enro'!P1002</f>
        <v>1</v>
      </c>
      <c r="Q1002" s="14">
        <f>'fnd enro'!R1002</f>
        <v>1</v>
      </c>
      <c r="R1002" s="15">
        <f t="shared" si="1146"/>
        <v>1</v>
      </c>
      <c r="S1002" s="14">
        <f>VALUE('fnd enro'!Q1002)</f>
        <v>8</v>
      </c>
      <c r="T1002" s="2"/>
      <c r="U1002" s="1">
        <f>(($D1002*'fnd base rates'!C$107)
+($E1002*'fnd base rates'!C$108)
+($F1002*'fnd base rates'!C$109)
+($G1002*'fnd base rates'!C$110)
+($H1002*'fnd base rates'!C$111)
+($I1002*'fnd base rates'!C$112)
+($J1002*'fnd base rates'!C$113)
+($K1002*'fnd base rates'!C$114)
+($M1002*'fnd base rates'!C$116)
+($N1002*'fnd base rates'!C$117)
+($O1002*'fnd base rates'!C$118)
+($P1002*VLOOKUP($S1002+12,rate_basefnd,3)))
*$R1002</f>
        <v>608.66134600000009</v>
      </c>
      <c r="V1002" s="1">
        <f>(($D1002*'fnd base rates'!D$107)
+($E1002*'fnd base rates'!D$108)
+($F1002*'fnd base rates'!D$109)
+($G1002*'fnd base rates'!D$110)
+($H1002*'fnd base rates'!D$111)
+($I1002*'fnd base rates'!D$112)
+($J1002*'fnd base rates'!D$113)
+($K1002*'fnd base rates'!D$114)
+($M1002*'fnd base rates'!D$116)
+($N1002*'fnd base rates'!D$117)
+($O1002*'fnd base rates'!D$118)
+($P1002*VLOOKUP($S1002+12,rate_basefnd,4)))
*$R1002</f>
        <v>1107.1600000000001</v>
      </c>
      <c r="W1002" s="1">
        <f>(($D1002*'fnd base rates'!E$107)
+($E1002*'fnd base rates'!E$108)
+($F1002*'fnd base rates'!E$109)
+($G1002*'fnd base rates'!E$110)
+($H1002*'fnd base rates'!E$111)
+($I1002*'fnd base rates'!E$112)
+($J1002*'fnd base rates'!E$113)
+($K1002*'fnd base rates'!E$114)
+($M1002*'fnd base rates'!E$116)
+($N1002*'fnd base rates'!E$117)
+($O1002*'fnd base rates'!E$118)
+($P1002*VLOOKUP($S1002+12,rate_basefnd,5)))
*$R1002</f>
        <v>6798.8403760000001</v>
      </c>
      <c r="X1002" s="1">
        <f>(($D1002*'fnd base rates'!F$107)
+($E1002*'fnd base rates'!F$108)
+($F1002*'fnd base rates'!F$109)
+($G1002*'fnd base rates'!F$110)
+($H1002*'fnd base rates'!F$111)
+($I1002*'fnd base rates'!F$112)
+($J1002*'fnd base rates'!F$113)
+($K1002*'fnd base rates'!F$114)
+($M1002*'fnd base rates'!F$116)
+($N1002*'fnd base rates'!F$117)
+($O1002*'fnd base rates'!F$118)
+($P1002*VLOOKUP($S1002+12,rate_basefnd,6)))
*$R1002</f>
        <v>995.37641200000007</v>
      </c>
      <c r="Y1002" s="1">
        <f>(($D1002*'fnd base rates'!G$107)
+($E1002*'fnd base rates'!G$108)
+($F1002*'fnd base rates'!G$109)
+($G1002*'fnd base rates'!G$110)
+($H1002*'fnd base rates'!G$111)
+($I1002*'fnd base rates'!G$112)
+($J1002*'fnd base rates'!G$113)
+($K1002*'fnd base rates'!G$114)
+($M1002*'fnd base rates'!G$116)
+($N1002*'fnd base rates'!G$117)
+($O1002*'fnd base rates'!G$118)
+($P1002*VLOOKUP($S1002+12,rate_basefnd,7)))
*$R1002</f>
        <v>330.46328199999999</v>
      </c>
      <c r="Z1002" s="1">
        <f>(($D1002*'fnd base rates'!H$107)
+($E1002*'fnd base rates'!H$108)
+($F1002*'fnd base rates'!H$109)
+($G1002*'fnd base rates'!H$110)
+($H1002*'fnd base rates'!H$111)
+($I1002*'fnd base rates'!H$112)
+($J1002*'fnd base rates'!H$113)
+($K1002*'fnd base rates'!H$114)
+($M1002*'fnd base rates'!H$116)
+($N1002*'fnd base rates'!H$117)
+($O1002*'fnd base rates'!H$118)
+($P1002*VLOOKUP($S1002+12,rate_basefnd,8)))</f>
        <v>548.27893400000005</v>
      </c>
      <c r="AA1002" s="1">
        <f>(($D1002*'fnd base rates'!I$107)
+($E1002*'fnd base rates'!I$108)
+($F1002*'fnd base rates'!I$109)
+($G1002*'fnd base rates'!I$110)
+($H1002*'fnd base rates'!I$111)
+($I1002*'fnd base rates'!I$112)
+($J1002*'fnd base rates'!I$113)
+($K1002*'fnd base rates'!I$114)
+($M1002*'fnd base rates'!I$116)
+($N1002*'fnd base rates'!I$117)
+($O1002*'fnd base rates'!I$118)
+($P1002*VLOOKUP($S1002+12,rate_basefnd,9)))
*$R1002</f>
        <v>497.90999999999997</v>
      </c>
      <c r="AB1002" s="1">
        <f>(($D1002*'fnd base rates'!J$107)
+($E1002*'fnd base rates'!J$108)
+($F1002*'fnd base rates'!J$109)
+($G1002*'fnd base rates'!J$110)
+($H1002*'fnd base rates'!J$111)
+($I1002*'fnd base rates'!J$112)
+($J1002*'fnd base rates'!J$113)
+($K1002*'fnd base rates'!J$114)
+($M1002*'fnd base rates'!J$116)
+($N1002*'fnd base rates'!J$117)
+($O1002*'fnd base rates'!J$118)
+($P1002*VLOOKUP($S1002+12,rate_basefnd,10)))
*$R1002</f>
        <v>951.45</v>
      </c>
      <c r="AC1002" s="1">
        <f>(($D1002*'fnd base rates'!K$107)
+($E1002*'fnd base rates'!K$108)
+($F1002*'fnd base rates'!K$109)
+($G1002*'fnd base rates'!K$110)
+($H1002*'fnd base rates'!K$111)
+($I1002*'fnd base rates'!K$112)
+($J1002*'fnd base rates'!K$113)
+($K1002*'fnd base rates'!K$114)
+($M1002*'fnd base rates'!K$116)
+($N1002*'fnd base rates'!K$117)
+($O1002*'fnd base rates'!K$118)
+($P1002*VLOOKUP($S1002+12,rate_basefnd,11)))
*$R1002</f>
        <v>1182.1598799999999</v>
      </c>
      <c r="AD1002" s="1">
        <f>(($D1002*'fnd base rates'!L$107)
+($E1002*'fnd base rates'!L$108)
+($F1002*'fnd base rates'!L$109)
+($G1002*'fnd base rates'!L$110)
+($H1002*'fnd base rates'!L$111)
+($I1002*'fnd base rates'!L$112)
+($J1002*'fnd base rates'!L$113)
+($K1002*'fnd base rates'!L$114)
+($M1002*'fnd base rates'!L$116)
+($N1002*'fnd base rates'!L$117)
+($O1002*'fnd base rates'!L$118)
+($P1002*VLOOKUP($S1002+12,rate_basefnd,12)))</f>
        <v>2052.6366800000001</v>
      </c>
      <c r="AE1002" s="1">
        <f>(($D1002*'fnd base rates'!M$107)
+($E1002*'fnd base rates'!M$108)
+($F1002*'fnd base rates'!M$109)
+($G1002*'fnd base rates'!M$110)
+($H1002*'fnd base rates'!M$111)
+($I1002*'fnd base rates'!M$112)
+($J1002*'fnd base rates'!M$113)
+($K1002*'fnd base rates'!M$114)
+($M1002*'fnd base rates'!M$116)
+($N1002*'fnd base rates'!M$117)
+($O1002*'fnd base rates'!M$118)
+($P1002*VLOOKUP($S1002+12,rate_basefnd,13)))</f>
        <v>0</v>
      </c>
      <c r="AF1002" s="4">
        <f t="shared" si="1147"/>
        <v>15072.93691</v>
      </c>
      <c r="AH1002" s="269">
        <f t="shared" si="1148"/>
        <v>3513044336</v>
      </c>
      <c r="AI1002" s="4" t="str">
        <f t="shared" si="1149"/>
        <v>3513</v>
      </c>
      <c r="AJ1002" s="2" t="str">
        <f t="shared" si="1150"/>
        <v>044</v>
      </c>
      <c r="AK1002" s="2" t="str">
        <f t="shared" si="1151"/>
        <v>336</v>
      </c>
      <c r="AL1002" s="4">
        <f t="shared" si="1152"/>
        <v>1</v>
      </c>
      <c r="AM1002" s="4">
        <f t="shared" si="1143"/>
        <v>1</v>
      </c>
      <c r="AN1002" s="4">
        <f t="shared" si="1153"/>
        <v>15072.93691</v>
      </c>
      <c r="AO1002" s="4">
        <f t="shared" si="1154"/>
        <v>15073</v>
      </c>
      <c r="AP1002" s="4">
        <f t="shared" si="1144"/>
        <v>0</v>
      </c>
      <c r="AQ1002" s="4">
        <v>15073</v>
      </c>
      <c r="AW1002" s="4">
        <v>15073</v>
      </c>
      <c r="AX1002" s="5">
        <f t="shared" si="1155"/>
        <v>0</v>
      </c>
      <c r="AY1002" s="4">
        <v>15073</v>
      </c>
      <c r="BB1002" s="4">
        <f t="shared" ref="BB1002" si="1187">BC1002-BA1002</f>
        <v>0</v>
      </c>
    </row>
    <row r="1003" spans="1:54" s="4" customFormat="1">
      <c r="A1003" s="269">
        <v>3513</v>
      </c>
      <c r="B1003" s="2">
        <v>3513044625</v>
      </c>
      <c r="C1003" s="9" t="s">
        <v>1098</v>
      </c>
      <c r="D1003" s="14">
        <f>'fnd enro'!D1003</f>
        <v>0</v>
      </c>
      <c r="E1003" s="14">
        <f>'fnd enro'!E1003</f>
        <v>0</v>
      </c>
      <c r="F1003" s="14">
        <f>'fnd enro'!F1003</f>
        <v>0</v>
      </c>
      <c r="G1003" s="14">
        <f>'fnd enro'!G1003</f>
        <v>0</v>
      </c>
      <c r="H1003" s="14">
        <f>'fnd enro'!H1003</f>
        <v>1</v>
      </c>
      <c r="I1003" s="14">
        <f>'fnd enro'!I1003</f>
        <v>1</v>
      </c>
      <c r="J1003" s="14">
        <f>'fnd enro'!J1003</f>
        <v>0</v>
      </c>
      <c r="K1003" s="15">
        <f>'fnd enro'!K1003</f>
        <v>7.7200000000000005E-2</v>
      </c>
      <c r="L1003" s="14">
        <f>'fnd enro'!L1003</f>
        <v>0</v>
      </c>
      <c r="M1003" s="14">
        <f>'fnd enro'!M1003</f>
        <v>0</v>
      </c>
      <c r="N1003" s="14">
        <f>'fnd enro'!N1003</f>
        <v>0</v>
      </c>
      <c r="O1003" s="14">
        <f>'fnd enro'!O1003</f>
        <v>0</v>
      </c>
      <c r="P1003" s="14">
        <f>'fnd enro'!P1003</f>
        <v>0</v>
      </c>
      <c r="Q1003" s="14">
        <f>'fnd enro'!R1003</f>
        <v>2</v>
      </c>
      <c r="R1003" s="15">
        <f t="shared" si="1146"/>
        <v>1</v>
      </c>
      <c r="S1003" s="14">
        <f>VALUE('fnd enro'!Q1003)</f>
        <v>6</v>
      </c>
      <c r="T1003" s="2"/>
      <c r="U1003" s="1">
        <f>(($D1003*'fnd base rates'!C$107)
+($E1003*'fnd base rates'!C$108)
+($F1003*'fnd base rates'!C$109)
+($G1003*'fnd base rates'!C$110)
+($H1003*'fnd base rates'!C$111)
+($I1003*'fnd base rates'!C$112)
+($J1003*'fnd base rates'!C$113)
+($K1003*'fnd base rates'!C$114)
+($M1003*'fnd base rates'!C$116)
+($N1003*'fnd base rates'!C$117)
+($O1003*'fnd base rates'!C$118)
+($P1003*VLOOKUP($S1003+12,rate_basefnd,3)))
*$R1003</f>
        <v>1072.9226920000001</v>
      </c>
      <c r="V1003" s="1">
        <f>(($D1003*'fnd base rates'!D$107)
+($E1003*'fnd base rates'!D$108)
+($F1003*'fnd base rates'!D$109)
+($G1003*'fnd base rates'!D$110)
+($H1003*'fnd base rates'!D$111)
+($I1003*'fnd base rates'!D$112)
+($J1003*'fnd base rates'!D$113)
+($K1003*'fnd base rates'!D$114)
+($M1003*'fnd base rates'!D$116)
+($N1003*'fnd base rates'!D$117)
+($O1003*'fnd base rates'!D$118)
+($P1003*VLOOKUP($S1003+12,rate_basefnd,4)))
*$R1003</f>
        <v>1530.16</v>
      </c>
      <c r="W1003" s="1">
        <f>(($D1003*'fnd base rates'!E$107)
+($E1003*'fnd base rates'!E$108)
+($F1003*'fnd base rates'!E$109)
+($G1003*'fnd base rates'!E$110)
+($H1003*'fnd base rates'!E$111)
+($I1003*'fnd base rates'!E$112)
+($J1003*'fnd base rates'!E$113)
+($K1003*'fnd base rates'!E$114)
+($M1003*'fnd base rates'!E$116)
+($N1003*'fnd base rates'!E$117)
+($O1003*'fnd base rates'!E$118)
+($P1003*VLOOKUP($S1003+12,rate_basefnd,5)))
*$R1003</f>
        <v>8371.6807520000002</v>
      </c>
      <c r="X1003" s="1">
        <f>(($D1003*'fnd base rates'!F$107)
+($E1003*'fnd base rates'!F$108)
+($F1003*'fnd base rates'!F$109)
+($G1003*'fnd base rates'!F$110)
+($H1003*'fnd base rates'!F$111)
+($I1003*'fnd base rates'!F$112)
+($J1003*'fnd base rates'!F$113)
+($K1003*'fnd base rates'!F$114)
+($M1003*'fnd base rates'!F$116)
+($N1003*'fnd base rates'!F$117)
+($O1003*'fnd base rates'!F$118)
+($P1003*VLOOKUP($S1003+12,rate_basefnd,6)))
*$R1003</f>
        <v>1882.2628240000001</v>
      </c>
      <c r="Y1003" s="1">
        <f>(($D1003*'fnd base rates'!G$107)
+($E1003*'fnd base rates'!G$108)
+($F1003*'fnd base rates'!G$109)
+($G1003*'fnd base rates'!G$110)
+($H1003*'fnd base rates'!G$111)
+($I1003*'fnd base rates'!G$112)
+($J1003*'fnd base rates'!G$113)
+($K1003*'fnd base rates'!G$114)
+($M1003*'fnd base rates'!G$116)
+($N1003*'fnd base rates'!G$117)
+($O1003*'fnd base rates'!G$118)
+($P1003*VLOOKUP($S1003+12,rate_basefnd,7)))
*$R1003</f>
        <v>332.33656399999995</v>
      </c>
      <c r="Z1003" s="1">
        <f>(($D1003*'fnd base rates'!H$107)
+($E1003*'fnd base rates'!H$108)
+($F1003*'fnd base rates'!H$109)
+($G1003*'fnd base rates'!H$110)
+($H1003*'fnd base rates'!H$111)
+($I1003*'fnd base rates'!H$112)
+($J1003*'fnd base rates'!H$113)
+($K1003*'fnd base rates'!H$114)
+($M1003*'fnd base rates'!H$116)
+($N1003*'fnd base rates'!H$117)
+($O1003*'fnd base rates'!H$118)
+($P1003*VLOOKUP($S1003+12,rate_basefnd,8)))</f>
        <v>1351.5178679999999</v>
      </c>
      <c r="AA1003" s="1">
        <f>(($D1003*'fnd base rates'!I$107)
+($E1003*'fnd base rates'!I$108)
+($F1003*'fnd base rates'!I$109)
+($G1003*'fnd base rates'!I$110)
+($H1003*'fnd base rates'!I$111)
+($I1003*'fnd base rates'!I$112)
+($J1003*'fnd base rates'!I$113)
+($K1003*'fnd base rates'!I$114)
+($M1003*'fnd base rates'!I$116)
+($N1003*'fnd base rates'!I$117)
+($O1003*'fnd base rates'!I$118)
+($P1003*VLOOKUP($S1003+12,rate_basefnd,9)))
*$R1003</f>
        <v>788.63</v>
      </c>
      <c r="AB1003" s="1">
        <f>(($D1003*'fnd base rates'!J$107)
+($E1003*'fnd base rates'!J$108)
+($F1003*'fnd base rates'!J$109)
+($G1003*'fnd base rates'!J$110)
+($H1003*'fnd base rates'!J$111)
+($I1003*'fnd base rates'!J$112)
+($J1003*'fnd base rates'!J$113)
+($K1003*'fnd base rates'!J$114)
+($M1003*'fnd base rates'!J$116)
+($N1003*'fnd base rates'!J$117)
+($O1003*'fnd base rates'!J$118)
+($P1003*VLOOKUP($S1003+12,rate_basefnd,10)))
*$R1003</f>
        <v>822.56</v>
      </c>
      <c r="AC1003" s="1">
        <f>(($D1003*'fnd base rates'!K$107)
+($E1003*'fnd base rates'!K$108)
+($F1003*'fnd base rates'!K$109)
+($G1003*'fnd base rates'!K$110)
+($H1003*'fnd base rates'!K$111)
+($I1003*'fnd base rates'!K$112)
+($J1003*'fnd base rates'!K$113)
+($K1003*'fnd base rates'!K$114)
+($M1003*'fnd base rates'!K$116)
+($N1003*'fnd base rates'!K$117)
+($O1003*'fnd base rates'!K$118)
+($P1003*VLOOKUP($S1003+12,rate_basefnd,11)))
*$R1003</f>
        <v>2332.21976</v>
      </c>
      <c r="AD1003" s="1">
        <f>(($D1003*'fnd base rates'!L$107)
+($E1003*'fnd base rates'!L$108)
+($F1003*'fnd base rates'!L$109)
+($G1003*'fnd base rates'!L$110)
+($H1003*'fnd base rates'!L$111)
+($I1003*'fnd base rates'!L$112)
+($J1003*'fnd base rates'!L$113)
+($K1003*'fnd base rates'!L$114)
+($M1003*'fnd base rates'!L$116)
+($N1003*'fnd base rates'!L$117)
+($O1003*'fnd base rates'!L$118)
+($P1003*VLOOKUP($S1003+12,rate_basefnd,12)))</f>
        <v>2881.6033600000001</v>
      </c>
      <c r="AE1003" s="1">
        <f>(($D1003*'fnd base rates'!M$107)
+($E1003*'fnd base rates'!M$108)
+($F1003*'fnd base rates'!M$109)
+($G1003*'fnd base rates'!M$110)
+($H1003*'fnd base rates'!M$111)
+($I1003*'fnd base rates'!M$112)
+($J1003*'fnd base rates'!M$113)
+($K1003*'fnd base rates'!M$114)
+($M1003*'fnd base rates'!M$116)
+($N1003*'fnd base rates'!M$117)
+($O1003*'fnd base rates'!M$118)
+($P1003*VLOOKUP($S1003+12,rate_basefnd,13)))</f>
        <v>0</v>
      </c>
      <c r="AF1003" s="4">
        <f t="shared" si="1147"/>
        <v>21365.893819999998</v>
      </c>
      <c r="AH1003" s="269">
        <f t="shared" si="1148"/>
        <v>3513044625</v>
      </c>
      <c r="AI1003" s="4" t="str">
        <f t="shared" si="1149"/>
        <v>3513</v>
      </c>
      <c r="AJ1003" s="2" t="str">
        <f t="shared" si="1150"/>
        <v>044</v>
      </c>
      <c r="AK1003" s="2" t="str">
        <f t="shared" si="1151"/>
        <v>625</v>
      </c>
      <c r="AL1003" s="4">
        <f t="shared" si="1152"/>
        <v>1</v>
      </c>
      <c r="AM1003" s="4">
        <f t="shared" si="1143"/>
        <v>2</v>
      </c>
      <c r="AN1003" s="4">
        <f t="shared" si="1153"/>
        <v>21365.893819999998</v>
      </c>
      <c r="AO1003" s="4">
        <f t="shared" si="1154"/>
        <v>10683</v>
      </c>
      <c r="AP1003" s="4">
        <f t="shared" si="1144"/>
        <v>0</v>
      </c>
      <c r="AQ1003" s="4">
        <v>10683</v>
      </c>
      <c r="AW1003" s="4">
        <v>10683</v>
      </c>
      <c r="AX1003" s="5">
        <f t="shared" si="1155"/>
        <v>0</v>
      </c>
      <c r="AY1003" s="4">
        <v>10683</v>
      </c>
      <c r="BB1003" s="4">
        <f t="shared" ref="BB1003" si="1188">BC1003-BA1003</f>
        <v>0</v>
      </c>
    </row>
    <row r="1004" spans="1:54" s="4" customFormat="1">
      <c r="A1004" s="269">
        <v>3513</v>
      </c>
      <c r="B1004" s="2">
        <v>3513044665</v>
      </c>
      <c r="C1004" s="9" t="s">
        <v>1098</v>
      </c>
      <c r="D1004" s="14">
        <f>'fnd enro'!D1004</f>
        <v>0</v>
      </c>
      <c r="E1004" s="14">
        <f>'fnd enro'!E1004</f>
        <v>0</v>
      </c>
      <c r="F1004" s="14">
        <f>'fnd enro'!F1004</f>
        <v>0</v>
      </c>
      <c r="G1004" s="14">
        <f>'fnd enro'!G1004</f>
        <v>0</v>
      </c>
      <c r="H1004" s="14">
        <f>'fnd enro'!H1004</f>
        <v>1</v>
      </c>
      <c r="I1004" s="14">
        <f>'fnd enro'!I1004</f>
        <v>0</v>
      </c>
      <c r="J1004" s="14">
        <f>'fnd enro'!J1004</f>
        <v>0</v>
      </c>
      <c r="K1004" s="15">
        <f>'fnd enro'!K1004</f>
        <v>3.8600000000000002E-2</v>
      </c>
      <c r="L1004" s="14">
        <f>'fnd enro'!L1004</f>
        <v>0</v>
      </c>
      <c r="M1004" s="14">
        <f>'fnd enro'!M1004</f>
        <v>0</v>
      </c>
      <c r="N1004" s="14">
        <f>'fnd enro'!N1004</f>
        <v>0</v>
      </c>
      <c r="O1004" s="14">
        <f>'fnd enro'!O1004</f>
        <v>0</v>
      </c>
      <c r="P1004" s="14">
        <f>'fnd enro'!P1004</f>
        <v>1</v>
      </c>
      <c r="Q1004" s="14">
        <f>'fnd enro'!R1004</f>
        <v>1</v>
      </c>
      <c r="R1004" s="15">
        <f t="shared" si="1146"/>
        <v>1</v>
      </c>
      <c r="S1004" s="14">
        <f>VALUE('fnd enro'!Q1004)</f>
        <v>5</v>
      </c>
      <c r="T1004" s="2"/>
      <c r="U1004" s="1">
        <f>(($D1004*'fnd base rates'!C$107)
+($E1004*'fnd base rates'!C$108)
+($F1004*'fnd base rates'!C$109)
+($G1004*'fnd base rates'!C$110)
+($H1004*'fnd base rates'!C$111)
+($I1004*'fnd base rates'!C$112)
+($J1004*'fnd base rates'!C$113)
+($K1004*'fnd base rates'!C$114)
+($M1004*'fnd base rates'!C$116)
+($N1004*'fnd base rates'!C$117)
+($O1004*'fnd base rates'!C$118)
+($P1004*VLOOKUP($S1004+12,rate_basefnd,3)))
*$R1004</f>
        <v>596.33134600000005</v>
      </c>
      <c r="V1004" s="1">
        <f>(($D1004*'fnd base rates'!D$107)
+($E1004*'fnd base rates'!D$108)
+($F1004*'fnd base rates'!D$109)
+($G1004*'fnd base rates'!D$110)
+($H1004*'fnd base rates'!D$111)
+($I1004*'fnd base rates'!D$112)
+($J1004*'fnd base rates'!D$113)
+($K1004*'fnd base rates'!D$114)
+($M1004*'fnd base rates'!D$116)
+($N1004*'fnd base rates'!D$117)
+($O1004*'fnd base rates'!D$118)
+($P1004*VLOOKUP($S1004+12,rate_basefnd,4)))
*$R1004</f>
        <v>1048.74</v>
      </c>
      <c r="W1004" s="1">
        <f>(($D1004*'fnd base rates'!E$107)
+($E1004*'fnd base rates'!E$108)
+($F1004*'fnd base rates'!E$109)
+($G1004*'fnd base rates'!E$110)
+($H1004*'fnd base rates'!E$111)
+($I1004*'fnd base rates'!E$112)
+($J1004*'fnd base rates'!E$113)
+($K1004*'fnd base rates'!E$114)
+($M1004*'fnd base rates'!E$116)
+($N1004*'fnd base rates'!E$117)
+($O1004*'fnd base rates'!E$118)
+($P1004*VLOOKUP($S1004+12,rate_basefnd,5)))
*$R1004</f>
        <v>6228.5903760000001</v>
      </c>
      <c r="X1004" s="1">
        <f>(($D1004*'fnd base rates'!F$107)
+($E1004*'fnd base rates'!F$108)
+($F1004*'fnd base rates'!F$109)
+($G1004*'fnd base rates'!F$110)
+($H1004*'fnd base rates'!F$111)
+($I1004*'fnd base rates'!F$112)
+($J1004*'fnd base rates'!F$113)
+($K1004*'fnd base rates'!F$114)
+($M1004*'fnd base rates'!F$116)
+($N1004*'fnd base rates'!F$117)
+($O1004*'fnd base rates'!F$118)
+($P1004*VLOOKUP($S1004+12,rate_basefnd,6)))
*$R1004</f>
        <v>995.37641200000007</v>
      </c>
      <c r="Y1004" s="1">
        <f>(($D1004*'fnd base rates'!G$107)
+($E1004*'fnd base rates'!G$108)
+($F1004*'fnd base rates'!G$109)
+($G1004*'fnd base rates'!G$110)
+($H1004*'fnd base rates'!G$111)
+($I1004*'fnd base rates'!G$112)
+($J1004*'fnd base rates'!G$113)
+($K1004*'fnd base rates'!G$114)
+($M1004*'fnd base rates'!G$116)
+($N1004*'fnd base rates'!G$117)
+($O1004*'fnd base rates'!G$118)
+($P1004*VLOOKUP($S1004+12,rate_basefnd,7)))
*$R1004</f>
        <v>302.80328199999997</v>
      </c>
      <c r="Z1004" s="1">
        <f>(($D1004*'fnd base rates'!H$107)
+($E1004*'fnd base rates'!H$108)
+($F1004*'fnd base rates'!H$109)
+($G1004*'fnd base rates'!H$110)
+($H1004*'fnd base rates'!H$111)
+($I1004*'fnd base rates'!H$112)
+($J1004*'fnd base rates'!H$113)
+($K1004*'fnd base rates'!H$114)
+($M1004*'fnd base rates'!H$116)
+($N1004*'fnd base rates'!H$117)
+($O1004*'fnd base rates'!H$118)
+($P1004*VLOOKUP($S1004+12,rate_basefnd,8)))</f>
        <v>544.02893400000005</v>
      </c>
      <c r="AA1004" s="1">
        <f>(($D1004*'fnd base rates'!I$107)
+($E1004*'fnd base rates'!I$108)
+($F1004*'fnd base rates'!I$109)
+($G1004*'fnd base rates'!I$110)
+($H1004*'fnd base rates'!I$111)
+($I1004*'fnd base rates'!I$112)
+($J1004*'fnd base rates'!I$113)
+($K1004*'fnd base rates'!I$114)
+($M1004*'fnd base rates'!I$116)
+($N1004*'fnd base rates'!I$117)
+($O1004*'fnd base rates'!I$118)
+($P1004*VLOOKUP($S1004+12,rate_basefnd,9)))
*$R1004</f>
        <v>474.82</v>
      </c>
      <c r="AB1004" s="1">
        <f>(($D1004*'fnd base rates'!J$107)
+($E1004*'fnd base rates'!J$108)
+($F1004*'fnd base rates'!J$109)
+($G1004*'fnd base rates'!J$110)
+($H1004*'fnd base rates'!J$111)
+($I1004*'fnd base rates'!J$112)
+($J1004*'fnd base rates'!J$113)
+($K1004*'fnd base rates'!J$114)
+($M1004*'fnd base rates'!J$116)
+($N1004*'fnd base rates'!J$117)
+($O1004*'fnd base rates'!J$118)
+($P1004*VLOOKUP($S1004+12,rate_basefnd,10)))
*$R1004</f>
        <v>831.47</v>
      </c>
      <c r="AC1004" s="1">
        <f>(($D1004*'fnd base rates'!K$107)
+($E1004*'fnd base rates'!K$108)
+($F1004*'fnd base rates'!K$109)
+($G1004*'fnd base rates'!K$110)
+($H1004*'fnd base rates'!K$111)
+($I1004*'fnd base rates'!K$112)
+($J1004*'fnd base rates'!K$113)
+($K1004*'fnd base rates'!K$114)
+($M1004*'fnd base rates'!K$116)
+($N1004*'fnd base rates'!K$117)
+($O1004*'fnd base rates'!K$118)
+($P1004*VLOOKUP($S1004+12,rate_basefnd,11)))
*$R1004</f>
        <v>1182.1598799999999</v>
      </c>
      <c r="AD1004" s="1">
        <f>(($D1004*'fnd base rates'!L$107)
+($E1004*'fnd base rates'!L$108)
+($F1004*'fnd base rates'!L$109)
+($G1004*'fnd base rates'!L$110)
+($H1004*'fnd base rates'!L$111)
+($I1004*'fnd base rates'!L$112)
+($J1004*'fnd base rates'!L$113)
+($K1004*'fnd base rates'!L$114)
+($M1004*'fnd base rates'!L$116)
+($N1004*'fnd base rates'!L$117)
+($O1004*'fnd base rates'!L$118)
+($P1004*VLOOKUP($S1004+12,rate_basefnd,12)))</f>
        <v>1960.4066800000001</v>
      </c>
      <c r="AE1004" s="1">
        <f>(($D1004*'fnd base rates'!M$107)
+($E1004*'fnd base rates'!M$108)
+($F1004*'fnd base rates'!M$109)
+($G1004*'fnd base rates'!M$110)
+($H1004*'fnd base rates'!M$111)
+($I1004*'fnd base rates'!M$112)
+($J1004*'fnd base rates'!M$113)
+($K1004*'fnd base rates'!M$114)
+($M1004*'fnd base rates'!M$116)
+($N1004*'fnd base rates'!M$117)
+($O1004*'fnd base rates'!M$118)
+($P1004*VLOOKUP($S1004+12,rate_basefnd,13)))</f>
        <v>0</v>
      </c>
      <c r="AF1004" s="4">
        <f t="shared" si="1147"/>
        <v>14164.726909999999</v>
      </c>
      <c r="AH1004" s="269">
        <f t="shared" si="1148"/>
        <v>3513044665</v>
      </c>
      <c r="AI1004" s="4" t="str">
        <f t="shared" si="1149"/>
        <v>3513</v>
      </c>
      <c r="AJ1004" s="2" t="str">
        <f t="shared" si="1150"/>
        <v>044</v>
      </c>
      <c r="AK1004" s="2" t="str">
        <f t="shared" si="1151"/>
        <v>665</v>
      </c>
      <c r="AL1004" s="4">
        <f t="shared" si="1152"/>
        <v>1</v>
      </c>
      <c r="AM1004" s="4">
        <f t="shared" si="1143"/>
        <v>1</v>
      </c>
      <c r="AN1004" s="4">
        <f t="shared" si="1153"/>
        <v>14164.726909999999</v>
      </c>
      <c r="AO1004" s="4">
        <f t="shared" si="1154"/>
        <v>14165</v>
      </c>
      <c r="AP1004" s="4">
        <f t="shared" si="1144"/>
        <v>0</v>
      </c>
      <c r="AQ1004" s="4">
        <v>14165</v>
      </c>
      <c r="AW1004" s="4">
        <v>14165</v>
      </c>
      <c r="AX1004" s="5">
        <f t="shared" si="1155"/>
        <v>0</v>
      </c>
      <c r="AY1004" s="4">
        <v>14165</v>
      </c>
      <c r="BB1004" s="4">
        <f t="shared" ref="BB1004" si="1189">BC1004-BA1004</f>
        <v>0</v>
      </c>
    </row>
    <row r="1005" spans="1:54" s="4" customFormat="1">
      <c r="A1005" s="269">
        <v>3513</v>
      </c>
      <c r="B1005" s="2">
        <v>3513044760</v>
      </c>
      <c r="C1005" s="9" t="s">
        <v>1098</v>
      </c>
      <c r="D1005" s="14">
        <f>'fnd enro'!D1005</f>
        <v>0</v>
      </c>
      <c r="E1005" s="14">
        <f>'fnd enro'!E1005</f>
        <v>0</v>
      </c>
      <c r="F1005" s="14">
        <f>'fnd enro'!F1005</f>
        <v>0</v>
      </c>
      <c r="G1005" s="14">
        <f>'fnd enro'!G1005</f>
        <v>0</v>
      </c>
      <c r="H1005" s="14">
        <f>'fnd enro'!H1005</f>
        <v>0</v>
      </c>
      <c r="I1005" s="14">
        <f>'fnd enro'!I1005</f>
        <v>3</v>
      </c>
      <c r="J1005" s="14">
        <f>'fnd enro'!J1005</f>
        <v>0</v>
      </c>
      <c r="K1005" s="15">
        <f>'fnd enro'!K1005</f>
        <v>0.1158</v>
      </c>
      <c r="L1005" s="14">
        <f>'fnd enro'!L1005</f>
        <v>0</v>
      </c>
      <c r="M1005" s="14">
        <f>'fnd enro'!M1005</f>
        <v>0</v>
      </c>
      <c r="N1005" s="14">
        <f>'fnd enro'!N1005</f>
        <v>0</v>
      </c>
      <c r="O1005" s="14">
        <f>'fnd enro'!O1005</f>
        <v>0</v>
      </c>
      <c r="P1005" s="14">
        <f>'fnd enro'!P1005</f>
        <v>2</v>
      </c>
      <c r="Q1005" s="14">
        <f>'fnd enro'!R1005</f>
        <v>3</v>
      </c>
      <c r="R1005" s="15">
        <f t="shared" si="1146"/>
        <v>1</v>
      </c>
      <c r="S1005" s="14">
        <f>VALUE('fnd enro'!Q1005)</f>
        <v>5</v>
      </c>
      <c r="T1005" s="2"/>
      <c r="U1005" s="1">
        <f>(($D1005*'fnd base rates'!C$107)
+($E1005*'fnd base rates'!C$108)
+($F1005*'fnd base rates'!C$109)
+($G1005*'fnd base rates'!C$110)
+($H1005*'fnd base rates'!C$111)
+($I1005*'fnd base rates'!C$112)
+($J1005*'fnd base rates'!C$113)
+($K1005*'fnd base rates'!C$114)
+($M1005*'fnd base rates'!C$116)
+($N1005*'fnd base rates'!C$117)
+($O1005*'fnd base rates'!C$118)
+($P1005*VLOOKUP($S1005+12,rate_basefnd,3)))
*$R1005</f>
        <v>1729.1240379999999</v>
      </c>
      <c r="V1005" s="1">
        <f>(($D1005*'fnd base rates'!D$107)
+($E1005*'fnd base rates'!D$108)
+($F1005*'fnd base rates'!D$109)
+($G1005*'fnd base rates'!D$110)
+($H1005*'fnd base rates'!D$111)
+($I1005*'fnd base rates'!D$112)
+($J1005*'fnd base rates'!D$113)
+($K1005*'fnd base rates'!D$114)
+($M1005*'fnd base rates'!D$116)
+($N1005*'fnd base rates'!D$117)
+($O1005*'fnd base rates'!D$118)
+($P1005*VLOOKUP($S1005+12,rate_basefnd,4)))
*$R1005</f>
        <v>2862.5600000000004</v>
      </c>
      <c r="W1005" s="1">
        <f>(($D1005*'fnd base rates'!E$107)
+($E1005*'fnd base rates'!E$108)
+($F1005*'fnd base rates'!E$109)
+($G1005*'fnd base rates'!E$110)
+($H1005*'fnd base rates'!E$111)
+($I1005*'fnd base rates'!E$112)
+($J1005*'fnd base rates'!E$113)
+($K1005*'fnd base rates'!E$114)
+($M1005*'fnd base rates'!E$116)
+($N1005*'fnd base rates'!E$117)
+($O1005*'fnd base rates'!E$118)
+($P1005*VLOOKUP($S1005+12,rate_basefnd,5)))
*$R1005</f>
        <v>20274.821128</v>
      </c>
      <c r="X1005" s="1">
        <f>(($D1005*'fnd base rates'!F$107)
+($E1005*'fnd base rates'!F$108)
+($F1005*'fnd base rates'!F$109)
+($G1005*'fnd base rates'!F$110)
+($H1005*'fnd base rates'!F$111)
+($I1005*'fnd base rates'!F$112)
+($J1005*'fnd base rates'!F$113)
+($K1005*'fnd base rates'!F$114)
+($M1005*'fnd base rates'!F$116)
+($N1005*'fnd base rates'!F$117)
+($O1005*'fnd base rates'!F$118)
+($P1005*VLOOKUP($S1005+12,rate_basefnd,6)))
*$R1005</f>
        <v>2660.6592360000004</v>
      </c>
      <c r="Y1005" s="1">
        <f>(($D1005*'fnd base rates'!G$107)
+($E1005*'fnd base rates'!G$108)
+($F1005*'fnd base rates'!G$109)
+($G1005*'fnd base rates'!G$110)
+($H1005*'fnd base rates'!G$111)
+($I1005*'fnd base rates'!G$112)
+($J1005*'fnd base rates'!G$113)
+($K1005*'fnd base rates'!G$114)
+($M1005*'fnd base rates'!G$116)
+($N1005*'fnd base rates'!G$117)
+($O1005*'fnd base rates'!G$118)
+($P1005*VLOOKUP($S1005+12,rate_basefnd,7)))
*$R1005</f>
        <v>760.34984599999996</v>
      </c>
      <c r="Z1005" s="1">
        <f>(($D1005*'fnd base rates'!H$107)
+($E1005*'fnd base rates'!H$108)
+($F1005*'fnd base rates'!H$109)
+($G1005*'fnd base rates'!H$110)
+($H1005*'fnd base rates'!H$111)
+($I1005*'fnd base rates'!H$112)
+($J1005*'fnd base rates'!H$113)
+($K1005*'fnd base rates'!H$114)
+($M1005*'fnd base rates'!H$116)
+($N1005*'fnd base rates'!H$117)
+($O1005*'fnd base rates'!H$118)
+($P1005*VLOOKUP($S1005+12,rate_basefnd,8)))</f>
        <v>2525.4168019999997</v>
      </c>
      <c r="AA1005" s="1">
        <f>(($D1005*'fnd base rates'!I$107)
+($E1005*'fnd base rates'!I$108)
+($F1005*'fnd base rates'!I$109)
+($G1005*'fnd base rates'!I$110)
+($H1005*'fnd base rates'!I$111)
+($I1005*'fnd base rates'!I$112)
+($J1005*'fnd base rates'!I$113)
+($K1005*'fnd base rates'!I$114)
+($M1005*'fnd base rates'!I$116)
+($N1005*'fnd base rates'!I$117)
+($O1005*'fnd base rates'!I$118)
+($P1005*VLOOKUP($S1005+12,rate_basefnd,9)))
*$R1005</f>
        <v>1502.08</v>
      </c>
      <c r="AB1005" s="1">
        <f>(($D1005*'fnd base rates'!J$107)
+($E1005*'fnd base rates'!J$108)
+($F1005*'fnd base rates'!J$109)
+($G1005*'fnd base rates'!J$110)
+($H1005*'fnd base rates'!J$111)
+($I1005*'fnd base rates'!J$112)
+($J1005*'fnd base rates'!J$113)
+($K1005*'fnd base rates'!J$114)
+($M1005*'fnd base rates'!J$116)
+($N1005*'fnd base rates'!J$117)
+($O1005*'fnd base rates'!J$118)
+($P1005*VLOOKUP($S1005+12,rate_basefnd,10)))
*$R1005</f>
        <v>2886.5699999999997</v>
      </c>
      <c r="AC1005" s="1">
        <f>(($D1005*'fnd base rates'!K$107)
+($E1005*'fnd base rates'!K$108)
+($F1005*'fnd base rates'!K$109)
+($G1005*'fnd base rates'!K$110)
+($H1005*'fnd base rates'!K$111)
+($I1005*'fnd base rates'!K$112)
+($J1005*'fnd base rates'!K$113)
+($K1005*'fnd base rates'!K$114)
+($M1005*'fnd base rates'!K$116)
+($N1005*'fnd base rates'!K$117)
+($O1005*'fnd base rates'!K$118)
+($P1005*VLOOKUP($S1005+12,rate_basefnd,11)))
*$R1005</f>
        <v>3450.1796399999998</v>
      </c>
      <c r="AD1005" s="1">
        <f>(($D1005*'fnd base rates'!L$107)
+($E1005*'fnd base rates'!L$108)
+($F1005*'fnd base rates'!L$109)
+($G1005*'fnd base rates'!L$110)
+($H1005*'fnd base rates'!L$111)
+($I1005*'fnd base rates'!L$112)
+($J1005*'fnd base rates'!L$113)
+($K1005*'fnd base rates'!L$114)
+($M1005*'fnd base rates'!L$116)
+($N1005*'fnd base rates'!L$117)
+($O1005*'fnd base rates'!L$118)
+($P1005*VLOOKUP($S1005+12,rate_basefnd,12)))</f>
        <v>5003.2400400000006</v>
      </c>
      <c r="AE1005" s="1">
        <f>(($D1005*'fnd base rates'!M$107)
+($E1005*'fnd base rates'!M$108)
+($F1005*'fnd base rates'!M$109)
+($G1005*'fnd base rates'!M$110)
+($H1005*'fnd base rates'!M$111)
+($I1005*'fnd base rates'!M$112)
+($J1005*'fnd base rates'!M$113)
+($K1005*'fnd base rates'!M$114)
+($M1005*'fnd base rates'!M$116)
+($N1005*'fnd base rates'!M$117)
+($O1005*'fnd base rates'!M$118)
+($P1005*VLOOKUP($S1005+12,rate_basefnd,13)))</f>
        <v>0</v>
      </c>
      <c r="AF1005" s="4">
        <f t="shared" si="1147"/>
        <v>43655.00073</v>
      </c>
      <c r="AH1005" s="269">
        <f t="shared" si="1148"/>
        <v>3513044760</v>
      </c>
      <c r="AI1005" s="4" t="str">
        <f t="shared" si="1149"/>
        <v>3513</v>
      </c>
      <c r="AJ1005" s="2" t="str">
        <f t="shared" si="1150"/>
        <v>044</v>
      </c>
      <c r="AK1005" s="2" t="str">
        <f t="shared" si="1151"/>
        <v>760</v>
      </c>
      <c r="AL1005" s="4">
        <f t="shared" si="1152"/>
        <v>1</v>
      </c>
      <c r="AM1005" s="4">
        <f t="shared" si="1143"/>
        <v>3</v>
      </c>
      <c r="AN1005" s="4">
        <f t="shared" si="1153"/>
        <v>43655.00073</v>
      </c>
      <c r="AO1005" s="4">
        <f t="shared" si="1154"/>
        <v>14552</v>
      </c>
      <c r="AP1005" s="4">
        <f t="shared" si="1144"/>
        <v>0</v>
      </c>
      <c r="AQ1005" s="4">
        <v>14552</v>
      </c>
      <c r="AW1005" s="4">
        <v>14552</v>
      </c>
      <c r="AX1005" s="5">
        <f t="shared" si="1155"/>
        <v>0</v>
      </c>
      <c r="AY1005" s="4">
        <v>14552</v>
      </c>
      <c r="BB1005" s="4">
        <f t="shared" ref="BB1005" si="1190">BC1005-BA1005</f>
        <v>0</v>
      </c>
    </row>
    <row r="1006" spans="1:54" s="4" customFormat="1">
      <c r="A1006" s="269">
        <v>3513</v>
      </c>
      <c r="B1006" s="2">
        <v>3513044780</v>
      </c>
      <c r="C1006" s="9" t="s">
        <v>1098</v>
      </c>
      <c r="D1006" s="14">
        <f>'fnd enro'!D1006</f>
        <v>0</v>
      </c>
      <c r="E1006" s="14">
        <f>'fnd enro'!E1006</f>
        <v>0</v>
      </c>
      <c r="F1006" s="14">
        <f>'fnd enro'!F1006</f>
        <v>0</v>
      </c>
      <c r="G1006" s="14">
        <f>'fnd enro'!G1006</f>
        <v>0</v>
      </c>
      <c r="H1006" s="14">
        <f>'fnd enro'!H1006</f>
        <v>2</v>
      </c>
      <c r="I1006" s="14">
        <f>'fnd enro'!I1006</f>
        <v>4</v>
      </c>
      <c r="J1006" s="14">
        <f>'fnd enro'!J1006</f>
        <v>0</v>
      </c>
      <c r="K1006" s="15">
        <f>'fnd enro'!K1006</f>
        <v>0.2316</v>
      </c>
      <c r="L1006" s="14">
        <f>'fnd enro'!L1006</f>
        <v>0</v>
      </c>
      <c r="M1006" s="14">
        <f>'fnd enro'!M1006</f>
        <v>0</v>
      </c>
      <c r="N1006" s="14">
        <f>'fnd enro'!N1006</f>
        <v>0</v>
      </c>
      <c r="O1006" s="14">
        <f>'fnd enro'!O1006</f>
        <v>1</v>
      </c>
      <c r="P1006" s="14">
        <f>'fnd enro'!P1006</f>
        <v>4</v>
      </c>
      <c r="Q1006" s="14">
        <f>'fnd enro'!R1006</f>
        <v>6</v>
      </c>
      <c r="R1006" s="15">
        <f t="shared" si="1146"/>
        <v>1</v>
      </c>
      <c r="S1006" s="14">
        <f>VALUE('fnd enro'!Q1006)</f>
        <v>6</v>
      </c>
      <c r="T1006" s="2"/>
      <c r="U1006" s="1">
        <f>(($D1006*'fnd base rates'!C$107)
+($E1006*'fnd base rates'!C$108)
+($F1006*'fnd base rates'!C$109)
+($G1006*'fnd base rates'!C$110)
+($H1006*'fnd base rates'!C$111)
+($I1006*'fnd base rates'!C$112)
+($J1006*'fnd base rates'!C$113)
+($K1006*'fnd base rates'!C$114)
+($M1006*'fnd base rates'!C$116)
+($N1006*'fnd base rates'!C$117)
+($O1006*'fnd base rates'!C$118)
+($P1006*VLOOKUP($S1006+12,rate_basefnd,3)))
*$R1006</f>
        <v>3578.7580760000001</v>
      </c>
      <c r="V1006" s="1">
        <f>(($D1006*'fnd base rates'!D$107)
+($E1006*'fnd base rates'!D$108)
+($F1006*'fnd base rates'!D$109)
+($G1006*'fnd base rates'!D$110)
+($H1006*'fnd base rates'!D$111)
+($I1006*'fnd base rates'!D$112)
+($J1006*'fnd base rates'!D$113)
+($K1006*'fnd base rates'!D$114)
+($M1006*'fnd base rates'!D$116)
+($N1006*'fnd base rates'!D$117)
+($O1006*'fnd base rates'!D$118)
+($P1006*VLOOKUP($S1006+12,rate_basefnd,4)))
*$R1006</f>
        <v>5998.3000000000011</v>
      </c>
      <c r="W1006" s="1">
        <f>(($D1006*'fnd base rates'!E$107)
+($E1006*'fnd base rates'!E$108)
+($F1006*'fnd base rates'!E$109)
+($G1006*'fnd base rates'!E$110)
+($H1006*'fnd base rates'!E$111)
+($I1006*'fnd base rates'!E$112)
+($J1006*'fnd base rates'!E$113)
+($K1006*'fnd base rates'!E$114)
+($M1006*'fnd base rates'!E$116)
+($N1006*'fnd base rates'!E$117)
+($O1006*'fnd base rates'!E$118)
+($P1006*VLOOKUP($S1006+12,rate_basefnd,5)))
*$R1006</f>
        <v>39829.322255999999</v>
      </c>
      <c r="X1006" s="1">
        <f>(($D1006*'fnd base rates'!F$107)
+($E1006*'fnd base rates'!F$108)
+($F1006*'fnd base rates'!F$109)
+($G1006*'fnd base rates'!F$110)
+($H1006*'fnd base rates'!F$111)
+($I1006*'fnd base rates'!F$112)
+($J1006*'fnd base rates'!F$113)
+($K1006*'fnd base rates'!F$114)
+($M1006*'fnd base rates'!F$116)
+($N1006*'fnd base rates'!F$117)
+($O1006*'fnd base rates'!F$118)
+($P1006*VLOOKUP($S1006+12,rate_basefnd,6)))
*$R1006</f>
        <v>5712.6384720000005</v>
      </c>
      <c r="Y1006" s="1">
        <f>(($D1006*'fnd base rates'!G$107)
+($E1006*'fnd base rates'!G$108)
+($F1006*'fnd base rates'!G$109)
+($G1006*'fnd base rates'!G$110)
+($H1006*'fnd base rates'!G$111)
+($I1006*'fnd base rates'!G$112)
+($J1006*'fnd base rates'!G$113)
+($K1006*'fnd base rates'!G$114)
+($M1006*'fnd base rates'!G$116)
+($N1006*'fnd base rates'!G$117)
+($O1006*'fnd base rates'!G$118)
+($P1006*VLOOKUP($S1006+12,rate_basefnd,7)))
*$R1006</f>
        <v>1626.399692</v>
      </c>
      <c r="Z1006" s="1">
        <f>(($D1006*'fnd base rates'!H$107)
+($E1006*'fnd base rates'!H$108)
+($F1006*'fnd base rates'!H$109)
+($G1006*'fnd base rates'!H$110)
+($H1006*'fnd base rates'!H$111)
+($I1006*'fnd base rates'!H$112)
+($J1006*'fnd base rates'!H$113)
+($K1006*'fnd base rates'!H$114)
+($M1006*'fnd base rates'!H$116)
+($N1006*'fnd base rates'!H$117)
+($O1006*'fnd base rates'!H$118)
+($P1006*VLOOKUP($S1006+12,rate_basefnd,8)))</f>
        <v>4573.2736040000009</v>
      </c>
      <c r="AA1006" s="1">
        <f>(($D1006*'fnd base rates'!I$107)
+($E1006*'fnd base rates'!I$108)
+($F1006*'fnd base rates'!I$109)
+($G1006*'fnd base rates'!I$110)
+($H1006*'fnd base rates'!I$111)
+($I1006*'fnd base rates'!I$112)
+($J1006*'fnd base rates'!I$113)
+($K1006*'fnd base rates'!I$114)
+($M1006*'fnd base rates'!I$116)
+($N1006*'fnd base rates'!I$117)
+($O1006*'fnd base rates'!I$118)
+($P1006*VLOOKUP($S1006+12,rate_basefnd,9)))
*$R1006</f>
        <v>2991.41</v>
      </c>
      <c r="AB1006" s="1">
        <f>(($D1006*'fnd base rates'!J$107)
+($E1006*'fnd base rates'!J$108)
+($F1006*'fnd base rates'!J$109)
+($G1006*'fnd base rates'!J$110)
+($H1006*'fnd base rates'!J$111)
+($I1006*'fnd base rates'!J$112)
+($J1006*'fnd base rates'!J$113)
+($K1006*'fnd base rates'!J$114)
+($M1006*'fnd base rates'!J$116)
+($N1006*'fnd base rates'!J$117)
+($O1006*'fnd base rates'!J$118)
+($P1006*VLOOKUP($S1006+12,rate_basefnd,10)))
*$R1006</f>
        <v>5351.1299999999992</v>
      </c>
      <c r="AC1006" s="1">
        <f>(($D1006*'fnd base rates'!K$107)
+($E1006*'fnd base rates'!K$108)
+($F1006*'fnd base rates'!K$109)
+($G1006*'fnd base rates'!K$110)
+($H1006*'fnd base rates'!K$111)
+($I1006*'fnd base rates'!K$112)
+($J1006*'fnd base rates'!K$113)
+($K1006*'fnd base rates'!K$114)
+($M1006*'fnd base rates'!K$116)
+($N1006*'fnd base rates'!K$117)
+($O1006*'fnd base rates'!K$118)
+($P1006*VLOOKUP($S1006+12,rate_basefnd,11)))
*$R1006</f>
        <v>7263.4192799999992</v>
      </c>
      <c r="AD1006" s="1">
        <f>(($D1006*'fnd base rates'!L$107)
+($E1006*'fnd base rates'!L$108)
+($F1006*'fnd base rates'!L$109)
+($G1006*'fnd base rates'!L$110)
+($H1006*'fnd base rates'!L$111)
+($I1006*'fnd base rates'!L$112)
+($J1006*'fnd base rates'!L$113)
+($K1006*'fnd base rates'!L$114)
+($M1006*'fnd base rates'!L$116)
+($N1006*'fnd base rates'!L$117)
+($O1006*'fnd base rates'!L$118)
+($P1006*VLOOKUP($S1006+12,rate_basefnd,12)))</f>
        <v>10723.18008</v>
      </c>
      <c r="AE1006" s="1">
        <f>(($D1006*'fnd base rates'!M$107)
+($E1006*'fnd base rates'!M$108)
+($F1006*'fnd base rates'!M$109)
+($G1006*'fnd base rates'!M$110)
+($H1006*'fnd base rates'!M$111)
+($I1006*'fnd base rates'!M$112)
+($J1006*'fnd base rates'!M$113)
+($K1006*'fnd base rates'!M$114)
+($M1006*'fnd base rates'!M$116)
+($N1006*'fnd base rates'!M$117)
+($O1006*'fnd base rates'!M$118)
+($P1006*VLOOKUP($S1006+12,rate_basefnd,13)))</f>
        <v>0</v>
      </c>
      <c r="AF1006" s="4">
        <f t="shared" si="1147"/>
        <v>87647.831460000016</v>
      </c>
      <c r="AH1006" s="269">
        <f t="shared" si="1148"/>
        <v>3513044780</v>
      </c>
      <c r="AI1006" s="4" t="str">
        <f t="shared" si="1149"/>
        <v>3513</v>
      </c>
      <c r="AJ1006" s="2" t="str">
        <f t="shared" si="1150"/>
        <v>044</v>
      </c>
      <c r="AK1006" s="2" t="str">
        <f t="shared" si="1151"/>
        <v>780</v>
      </c>
      <c r="AL1006" s="4">
        <f t="shared" si="1152"/>
        <v>1</v>
      </c>
      <c r="AM1006" s="4">
        <f t="shared" si="1143"/>
        <v>6</v>
      </c>
      <c r="AN1006" s="4">
        <f t="shared" si="1153"/>
        <v>87647.831460000016</v>
      </c>
      <c r="AO1006" s="4">
        <f t="shared" si="1154"/>
        <v>14608</v>
      </c>
      <c r="AP1006" s="4">
        <f t="shared" si="1144"/>
        <v>0</v>
      </c>
      <c r="AQ1006" s="4">
        <v>14608</v>
      </c>
      <c r="AW1006" s="4">
        <v>14608</v>
      </c>
      <c r="AX1006" s="5">
        <f t="shared" si="1155"/>
        <v>0</v>
      </c>
      <c r="AY1006" s="4">
        <v>14608</v>
      </c>
      <c r="BB1006" s="4">
        <f t="shared" ref="BB1006" si="1191">BC1006-BA1006</f>
        <v>0</v>
      </c>
    </row>
    <row r="1007" spans="1:54" s="4" customFormat="1">
      <c r="A1007" s="269">
        <v>3514</v>
      </c>
      <c r="B1007" s="2">
        <v>3514281005</v>
      </c>
      <c r="C1007" s="9" t="s">
        <v>1099</v>
      </c>
      <c r="D1007" s="14">
        <f>'fnd enro'!D1007</f>
        <v>0</v>
      </c>
      <c r="E1007" s="14">
        <f>'fnd enro'!E1007</f>
        <v>0</v>
      </c>
      <c r="F1007" s="14">
        <f>'fnd enro'!F1007</f>
        <v>0</v>
      </c>
      <c r="G1007" s="14">
        <f>'fnd enro'!G1007</f>
        <v>0</v>
      </c>
      <c r="H1007" s="14">
        <f>'fnd enro'!H1007</f>
        <v>1</v>
      </c>
      <c r="I1007" s="14">
        <f>'fnd enro'!I1007</f>
        <v>0</v>
      </c>
      <c r="J1007" s="14">
        <f>'fnd enro'!J1007</f>
        <v>0</v>
      </c>
      <c r="K1007" s="15">
        <f>'fnd enro'!K1007</f>
        <v>3.8600000000000002E-2</v>
      </c>
      <c r="L1007" s="14">
        <f>'fnd enro'!L1007</f>
        <v>0</v>
      </c>
      <c r="M1007" s="14">
        <f>'fnd enro'!M1007</f>
        <v>0</v>
      </c>
      <c r="N1007" s="14">
        <f>'fnd enro'!N1007</f>
        <v>0</v>
      </c>
      <c r="O1007" s="14">
        <f>'fnd enro'!O1007</f>
        <v>0</v>
      </c>
      <c r="P1007" s="14">
        <f>'fnd enro'!P1007</f>
        <v>0</v>
      </c>
      <c r="Q1007" s="14">
        <f>'fnd enro'!R1007</f>
        <v>1</v>
      </c>
      <c r="R1007" s="15">
        <f t="shared" si="1146"/>
        <v>1</v>
      </c>
      <c r="S1007" s="14">
        <f>VALUE('fnd enro'!Q1007)</f>
        <v>8</v>
      </c>
      <c r="T1007" s="2"/>
      <c r="U1007" s="1">
        <f>(($D1007*'fnd base rates'!C$107)
+($E1007*'fnd base rates'!C$108)
+($F1007*'fnd base rates'!C$109)
+($G1007*'fnd base rates'!C$110)
+($H1007*'fnd base rates'!C$111)
+($I1007*'fnd base rates'!C$112)
+($J1007*'fnd base rates'!C$113)
+($K1007*'fnd base rates'!C$114)
+($M1007*'fnd base rates'!C$116)
+($N1007*'fnd base rates'!C$117)
+($O1007*'fnd base rates'!C$118)
+($P1007*VLOOKUP($S1007+12,rate_basefnd,3)))
*$R1007</f>
        <v>536.46134600000005</v>
      </c>
      <c r="V1007" s="1">
        <f>(($D1007*'fnd base rates'!D$107)
+($E1007*'fnd base rates'!D$108)
+($F1007*'fnd base rates'!D$109)
+($G1007*'fnd base rates'!D$110)
+($H1007*'fnd base rates'!D$111)
+($I1007*'fnd base rates'!D$112)
+($J1007*'fnd base rates'!D$113)
+($K1007*'fnd base rates'!D$114)
+($M1007*'fnd base rates'!D$116)
+($N1007*'fnd base rates'!D$117)
+($O1007*'fnd base rates'!D$118)
+($P1007*VLOOKUP($S1007+12,rate_basefnd,4)))
*$R1007</f>
        <v>765.08</v>
      </c>
      <c r="W1007" s="1">
        <f>(($D1007*'fnd base rates'!E$107)
+($E1007*'fnd base rates'!E$108)
+($F1007*'fnd base rates'!E$109)
+($G1007*'fnd base rates'!E$110)
+($H1007*'fnd base rates'!E$111)
+($I1007*'fnd base rates'!E$112)
+($J1007*'fnd base rates'!E$113)
+($K1007*'fnd base rates'!E$114)
+($M1007*'fnd base rates'!E$116)
+($N1007*'fnd base rates'!E$117)
+($O1007*'fnd base rates'!E$118)
+($P1007*VLOOKUP($S1007+12,rate_basefnd,5)))
*$R1007</f>
        <v>3459.480376</v>
      </c>
      <c r="X1007" s="1">
        <f>(($D1007*'fnd base rates'!F$107)
+($E1007*'fnd base rates'!F$108)
+($F1007*'fnd base rates'!F$109)
+($G1007*'fnd base rates'!F$110)
+($H1007*'fnd base rates'!F$111)
+($I1007*'fnd base rates'!F$112)
+($J1007*'fnd base rates'!F$113)
+($K1007*'fnd base rates'!F$114)
+($M1007*'fnd base rates'!F$116)
+($N1007*'fnd base rates'!F$117)
+($O1007*'fnd base rates'!F$118)
+($P1007*VLOOKUP($S1007+12,rate_basefnd,6)))
*$R1007</f>
        <v>995.37641200000007</v>
      </c>
      <c r="Y1007" s="1">
        <f>(($D1007*'fnd base rates'!G$107)
+($E1007*'fnd base rates'!G$108)
+($F1007*'fnd base rates'!G$109)
+($G1007*'fnd base rates'!G$110)
+($H1007*'fnd base rates'!G$111)
+($I1007*'fnd base rates'!G$112)
+($J1007*'fnd base rates'!G$113)
+($K1007*'fnd base rates'!G$114)
+($M1007*'fnd base rates'!G$116)
+($N1007*'fnd base rates'!G$117)
+($O1007*'fnd base rates'!G$118)
+($P1007*VLOOKUP($S1007+12,rate_basefnd,7)))
*$R1007</f>
        <v>168.453282</v>
      </c>
      <c r="Z1007" s="1">
        <f>(($D1007*'fnd base rates'!H$107)
+($E1007*'fnd base rates'!H$108)
+($F1007*'fnd base rates'!H$109)
+($G1007*'fnd base rates'!H$110)
+($H1007*'fnd base rates'!H$111)
+($I1007*'fnd base rates'!H$112)
+($J1007*'fnd base rates'!H$113)
+($K1007*'fnd base rates'!H$114)
+($M1007*'fnd base rates'!H$116)
+($N1007*'fnd base rates'!H$117)
+($O1007*'fnd base rates'!H$118)
+($P1007*VLOOKUP($S1007+12,rate_basefnd,8)))</f>
        <v>523.43893400000002</v>
      </c>
      <c r="AA1007" s="1">
        <f>(($D1007*'fnd base rates'!I$107)
+($E1007*'fnd base rates'!I$108)
+($F1007*'fnd base rates'!I$109)
+($G1007*'fnd base rates'!I$110)
+($H1007*'fnd base rates'!I$111)
+($I1007*'fnd base rates'!I$112)
+($J1007*'fnd base rates'!I$113)
+($K1007*'fnd base rates'!I$114)
+($M1007*'fnd base rates'!I$116)
+($N1007*'fnd base rates'!I$117)
+($O1007*'fnd base rates'!I$118)
+($P1007*VLOOKUP($S1007+12,rate_basefnd,9)))
*$R1007</f>
        <v>362.69</v>
      </c>
      <c r="AB1007" s="1">
        <f>(($D1007*'fnd base rates'!J$107)
+($E1007*'fnd base rates'!J$108)
+($F1007*'fnd base rates'!J$109)
+($G1007*'fnd base rates'!J$110)
+($H1007*'fnd base rates'!J$111)
+($I1007*'fnd base rates'!J$112)
+($J1007*'fnd base rates'!J$113)
+($K1007*'fnd base rates'!J$114)
+($M1007*'fnd base rates'!J$116)
+($N1007*'fnd base rates'!J$117)
+($O1007*'fnd base rates'!J$118)
+($P1007*VLOOKUP($S1007+12,rate_basefnd,10)))
*$R1007</f>
        <v>248.81</v>
      </c>
      <c r="AC1007" s="1">
        <f>(($D1007*'fnd base rates'!K$107)
+($E1007*'fnd base rates'!K$108)
+($F1007*'fnd base rates'!K$109)
+($G1007*'fnd base rates'!K$110)
+($H1007*'fnd base rates'!K$111)
+($I1007*'fnd base rates'!K$112)
+($J1007*'fnd base rates'!K$113)
+($K1007*'fnd base rates'!K$114)
+($M1007*'fnd base rates'!K$116)
+($N1007*'fnd base rates'!K$117)
+($O1007*'fnd base rates'!K$118)
+($P1007*VLOOKUP($S1007+12,rate_basefnd,11)))
*$R1007</f>
        <v>1182.1598799999999</v>
      </c>
      <c r="AD1007" s="1">
        <f>(($D1007*'fnd base rates'!L$107)
+($E1007*'fnd base rates'!L$108)
+($F1007*'fnd base rates'!L$109)
+($G1007*'fnd base rates'!L$110)
+($H1007*'fnd base rates'!L$111)
+($I1007*'fnd base rates'!L$112)
+($J1007*'fnd base rates'!L$113)
+($K1007*'fnd base rates'!L$114)
+($M1007*'fnd base rates'!L$116)
+($N1007*'fnd base rates'!L$117)
+($O1007*'fnd base rates'!L$118)
+($P1007*VLOOKUP($S1007+12,rate_basefnd,12)))</f>
        <v>1512.47668</v>
      </c>
      <c r="AE1007" s="1">
        <f>(($D1007*'fnd base rates'!M$107)
+($E1007*'fnd base rates'!M$108)
+($F1007*'fnd base rates'!M$109)
+($G1007*'fnd base rates'!M$110)
+($H1007*'fnd base rates'!M$111)
+($I1007*'fnd base rates'!M$112)
+($J1007*'fnd base rates'!M$113)
+($K1007*'fnd base rates'!M$114)
+($M1007*'fnd base rates'!M$116)
+($N1007*'fnd base rates'!M$117)
+($O1007*'fnd base rates'!M$118)
+($P1007*VLOOKUP($S1007+12,rate_basefnd,13)))</f>
        <v>0</v>
      </c>
      <c r="AF1007" s="4">
        <f t="shared" si="1147"/>
        <v>9754.4269099999983</v>
      </c>
      <c r="AH1007" s="269">
        <f t="shared" si="1148"/>
        <v>3514281005</v>
      </c>
      <c r="AI1007" s="4" t="str">
        <f t="shared" si="1149"/>
        <v>3514</v>
      </c>
      <c r="AJ1007" s="2" t="str">
        <f t="shared" si="1150"/>
        <v>281</v>
      </c>
      <c r="AK1007" s="2" t="str">
        <f t="shared" si="1151"/>
        <v>005</v>
      </c>
      <c r="AL1007" s="4">
        <f t="shared" si="1152"/>
        <v>1</v>
      </c>
      <c r="AM1007" s="4">
        <f t="shared" si="1143"/>
        <v>1</v>
      </c>
      <c r="AN1007" s="4">
        <f t="shared" si="1153"/>
        <v>9754.4269099999983</v>
      </c>
      <c r="AO1007" s="4">
        <f t="shared" si="1154"/>
        <v>9754</v>
      </c>
      <c r="AP1007" s="4">
        <f t="shared" si="1144"/>
        <v>0</v>
      </c>
      <c r="AQ1007" s="4">
        <v>9754</v>
      </c>
      <c r="AW1007" s="4">
        <v>9754</v>
      </c>
      <c r="AX1007" s="5">
        <f t="shared" si="1155"/>
        <v>0</v>
      </c>
      <c r="AY1007" s="4">
        <v>9754</v>
      </c>
      <c r="BB1007" s="4">
        <f t="shared" ref="BB1007" si="1192">BC1007-BA1007</f>
        <v>0</v>
      </c>
    </row>
    <row r="1008" spans="1:54" s="4" customFormat="1">
      <c r="A1008" s="269">
        <v>3514</v>
      </c>
      <c r="B1008" s="2">
        <v>3514281061</v>
      </c>
      <c r="C1008" s="9" t="s">
        <v>1099</v>
      </c>
      <c r="D1008" s="14">
        <f>'fnd enro'!D1008</f>
        <v>0</v>
      </c>
      <c r="E1008" s="14">
        <f>'fnd enro'!E1008</f>
        <v>0</v>
      </c>
      <c r="F1008" s="14">
        <f>'fnd enro'!F1008</f>
        <v>0</v>
      </c>
      <c r="G1008" s="14">
        <f>'fnd enro'!G1008</f>
        <v>0</v>
      </c>
      <c r="H1008" s="14">
        <f>'fnd enro'!H1008</f>
        <v>1</v>
      </c>
      <c r="I1008" s="14">
        <f>'fnd enro'!I1008</f>
        <v>0</v>
      </c>
      <c r="J1008" s="14">
        <f>'fnd enro'!J1008</f>
        <v>0</v>
      </c>
      <c r="K1008" s="15">
        <f>'fnd enro'!K1008</f>
        <v>3.8600000000000002E-2</v>
      </c>
      <c r="L1008" s="14">
        <f>'fnd enro'!L1008</f>
        <v>0</v>
      </c>
      <c r="M1008" s="14">
        <f>'fnd enro'!M1008</f>
        <v>0</v>
      </c>
      <c r="N1008" s="14">
        <f>'fnd enro'!N1008</f>
        <v>0</v>
      </c>
      <c r="O1008" s="14">
        <f>'fnd enro'!O1008</f>
        <v>0</v>
      </c>
      <c r="P1008" s="14">
        <f>'fnd enro'!P1008</f>
        <v>1</v>
      </c>
      <c r="Q1008" s="14">
        <f>'fnd enro'!R1008</f>
        <v>1</v>
      </c>
      <c r="R1008" s="15">
        <f t="shared" si="1146"/>
        <v>1</v>
      </c>
      <c r="S1008" s="14">
        <f>VALUE('fnd enro'!Q1008)</f>
        <v>11</v>
      </c>
      <c r="T1008" s="2"/>
      <c r="U1008" s="1">
        <f>(($D1008*'fnd base rates'!C$107)
+($E1008*'fnd base rates'!C$108)
+($F1008*'fnd base rates'!C$109)
+($G1008*'fnd base rates'!C$110)
+($H1008*'fnd base rates'!C$111)
+($I1008*'fnd base rates'!C$112)
+($J1008*'fnd base rates'!C$113)
+($K1008*'fnd base rates'!C$114)
+($M1008*'fnd base rates'!C$116)
+($N1008*'fnd base rates'!C$117)
+($O1008*'fnd base rates'!C$118)
+($P1008*VLOOKUP($S1008+12,rate_basefnd,3)))
*$R1008</f>
        <v>620.08134600000005</v>
      </c>
      <c r="V1008" s="1">
        <f>(($D1008*'fnd base rates'!D$107)
+($E1008*'fnd base rates'!D$108)
+($F1008*'fnd base rates'!D$109)
+($G1008*'fnd base rates'!D$110)
+($H1008*'fnd base rates'!D$111)
+($I1008*'fnd base rates'!D$112)
+($J1008*'fnd base rates'!D$113)
+($K1008*'fnd base rates'!D$114)
+($M1008*'fnd base rates'!D$116)
+($N1008*'fnd base rates'!D$117)
+($O1008*'fnd base rates'!D$118)
+($P1008*VLOOKUP($S1008+12,rate_basefnd,4)))
*$R1008</f>
        <v>1161.26</v>
      </c>
      <c r="W1008" s="1">
        <f>(($D1008*'fnd base rates'!E$107)
+($E1008*'fnd base rates'!E$108)
+($F1008*'fnd base rates'!E$109)
+($G1008*'fnd base rates'!E$110)
+($H1008*'fnd base rates'!E$111)
+($I1008*'fnd base rates'!E$112)
+($J1008*'fnd base rates'!E$113)
+($K1008*'fnd base rates'!E$114)
+($M1008*'fnd base rates'!E$116)
+($N1008*'fnd base rates'!E$117)
+($O1008*'fnd base rates'!E$118)
+($P1008*VLOOKUP($S1008+12,rate_basefnd,5)))
*$R1008</f>
        <v>7326.9403760000005</v>
      </c>
      <c r="X1008" s="1">
        <f>(($D1008*'fnd base rates'!F$107)
+($E1008*'fnd base rates'!F$108)
+($F1008*'fnd base rates'!F$109)
+($G1008*'fnd base rates'!F$110)
+($H1008*'fnd base rates'!F$111)
+($I1008*'fnd base rates'!F$112)
+($J1008*'fnd base rates'!F$113)
+($K1008*'fnd base rates'!F$114)
+($M1008*'fnd base rates'!F$116)
+($N1008*'fnd base rates'!F$117)
+($O1008*'fnd base rates'!F$118)
+($P1008*VLOOKUP($S1008+12,rate_basefnd,6)))
*$R1008</f>
        <v>995.37641200000007</v>
      </c>
      <c r="Y1008" s="1">
        <f>(($D1008*'fnd base rates'!G$107)
+($E1008*'fnd base rates'!G$108)
+($F1008*'fnd base rates'!G$109)
+($G1008*'fnd base rates'!G$110)
+($H1008*'fnd base rates'!G$111)
+($I1008*'fnd base rates'!G$112)
+($J1008*'fnd base rates'!G$113)
+($K1008*'fnd base rates'!G$114)
+($M1008*'fnd base rates'!G$116)
+($N1008*'fnd base rates'!G$117)
+($O1008*'fnd base rates'!G$118)
+($P1008*VLOOKUP($S1008+12,rate_basefnd,7)))
*$R1008</f>
        <v>356.083282</v>
      </c>
      <c r="Z1008" s="1">
        <f>(($D1008*'fnd base rates'!H$107)
+($E1008*'fnd base rates'!H$108)
+($F1008*'fnd base rates'!H$109)
+($G1008*'fnd base rates'!H$110)
+($H1008*'fnd base rates'!H$111)
+($I1008*'fnd base rates'!H$112)
+($J1008*'fnd base rates'!H$113)
+($K1008*'fnd base rates'!H$114)
+($M1008*'fnd base rates'!H$116)
+($N1008*'fnd base rates'!H$117)
+($O1008*'fnd base rates'!H$118)
+($P1008*VLOOKUP($S1008+12,rate_basefnd,8)))</f>
        <v>552.19893400000001</v>
      </c>
      <c r="AA1008" s="1">
        <f>(($D1008*'fnd base rates'!I$107)
+($E1008*'fnd base rates'!I$108)
+($F1008*'fnd base rates'!I$109)
+($G1008*'fnd base rates'!I$110)
+($H1008*'fnd base rates'!I$111)
+($I1008*'fnd base rates'!I$112)
+($J1008*'fnd base rates'!I$113)
+($K1008*'fnd base rates'!I$114)
+($M1008*'fnd base rates'!I$116)
+($N1008*'fnd base rates'!I$117)
+($O1008*'fnd base rates'!I$118)
+($P1008*VLOOKUP($S1008+12,rate_basefnd,9)))
*$R1008</f>
        <v>519.29999999999995</v>
      </c>
      <c r="AB1008" s="1">
        <f>(($D1008*'fnd base rates'!J$107)
+($E1008*'fnd base rates'!J$108)
+($F1008*'fnd base rates'!J$109)
+($G1008*'fnd base rates'!J$110)
+($H1008*'fnd base rates'!J$111)
+($I1008*'fnd base rates'!J$112)
+($J1008*'fnd base rates'!J$113)
+($K1008*'fnd base rates'!J$114)
+($M1008*'fnd base rates'!J$116)
+($N1008*'fnd base rates'!J$117)
+($O1008*'fnd base rates'!J$118)
+($P1008*VLOOKUP($S1008+12,rate_basefnd,10)))
*$R1008</f>
        <v>1062.58</v>
      </c>
      <c r="AC1008" s="1">
        <f>(($D1008*'fnd base rates'!K$107)
+($E1008*'fnd base rates'!K$108)
+($F1008*'fnd base rates'!K$109)
+($G1008*'fnd base rates'!K$110)
+($H1008*'fnd base rates'!K$111)
+($I1008*'fnd base rates'!K$112)
+($J1008*'fnd base rates'!K$113)
+($K1008*'fnd base rates'!K$114)
+($M1008*'fnd base rates'!K$116)
+($N1008*'fnd base rates'!K$117)
+($O1008*'fnd base rates'!K$118)
+($P1008*VLOOKUP($S1008+12,rate_basefnd,11)))
*$R1008</f>
        <v>1182.1598799999999</v>
      </c>
      <c r="AD1008" s="1">
        <f>(($D1008*'fnd base rates'!L$107)
+($E1008*'fnd base rates'!L$108)
+($F1008*'fnd base rates'!L$109)
+($G1008*'fnd base rates'!L$110)
+($H1008*'fnd base rates'!L$111)
+($I1008*'fnd base rates'!L$112)
+($J1008*'fnd base rates'!L$113)
+($K1008*'fnd base rates'!L$114)
+($M1008*'fnd base rates'!L$116)
+($N1008*'fnd base rates'!L$117)
+($O1008*'fnd base rates'!L$118)
+($P1008*VLOOKUP($S1008+12,rate_basefnd,12)))</f>
        <v>2138.0666799999999</v>
      </c>
      <c r="AE1008" s="1">
        <f>(($D1008*'fnd base rates'!M$107)
+($E1008*'fnd base rates'!M$108)
+($F1008*'fnd base rates'!M$109)
+($G1008*'fnd base rates'!M$110)
+($H1008*'fnd base rates'!M$111)
+($I1008*'fnd base rates'!M$112)
+($J1008*'fnd base rates'!M$113)
+($K1008*'fnd base rates'!M$114)
+($M1008*'fnd base rates'!M$116)
+($N1008*'fnd base rates'!M$117)
+($O1008*'fnd base rates'!M$118)
+($P1008*VLOOKUP($S1008+12,rate_basefnd,13)))</f>
        <v>0</v>
      </c>
      <c r="AF1008" s="4">
        <f t="shared" si="1147"/>
        <v>15914.046909999997</v>
      </c>
      <c r="AH1008" s="269">
        <f t="shared" si="1148"/>
        <v>3514281061</v>
      </c>
      <c r="AI1008" s="4" t="str">
        <f t="shared" si="1149"/>
        <v>3514</v>
      </c>
      <c r="AJ1008" s="2" t="str">
        <f t="shared" si="1150"/>
        <v>281</v>
      </c>
      <c r="AK1008" s="2" t="str">
        <f t="shared" si="1151"/>
        <v>061</v>
      </c>
      <c r="AL1008" s="4">
        <f t="shared" si="1152"/>
        <v>1</v>
      </c>
      <c r="AM1008" s="4">
        <f t="shared" si="1143"/>
        <v>1</v>
      </c>
      <c r="AN1008" s="4">
        <f t="shared" si="1153"/>
        <v>15914.046909999997</v>
      </c>
      <c r="AO1008" s="4">
        <f t="shared" si="1154"/>
        <v>15914</v>
      </c>
      <c r="AP1008" s="4">
        <f t="shared" si="1144"/>
        <v>0</v>
      </c>
      <c r="AQ1008" s="4">
        <v>15914</v>
      </c>
      <c r="AW1008" s="4">
        <v>15914</v>
      </c>
      <c r="AX1008" s="5">
        <f t="shared" si="1155"/>
        <v>0</v>
      </c>
      <c r="AY1008" s="4">
        <v>15914</v>
      </c>
      <c r="BB1008" s="4">
        <f t="shared" ref="BB1008" si="1193">BC1008-BA1008</f>
        <v>0</v>
      </c>
    </row>
    <row r="1009" spans="1:54" s="4" customFormat="1">
      <c r="A1009" s="269">
        <v>3514</v>
      </c>
      <c r="B1009" s="2">
        <v>3514281137</v>
      </c>
      <c r="C1009" s="9" t="s">
        <v>1099</v>
      </c>
      <c r="D1009" s="14">
        <f>'fnd enro'!D1009</f>
        <v>0</v>
      </c>
      <c r="E1009" s="14">
        <f>'fnd enro'!E1009</f>
        <v>0</v>
      </c>
      <c r="F1009" s="14">
        <f>'fnd enro'!F1009</f>
        <v>0</v>
      </c>
      <c r="G1009" s="14">
        <f>'fnd enro'!G1009</f>
        <v>0</v>
      </c>
      <c r="H1009" s="14">
        <f>'fnd enro'!H1009</f>
        <v>1</v>
      </c>
      <c r="I1009" s="14">
        <f>'fnd enro'!I1009</f>
        <v>1</v>
      </c>
      <c r="J1009" s="14">
        <f>'fnd enro'!J1009</f>
        <v>0</v>
      </c>
      <c r="K1009" s="15">
        <f>'fnd enro'!K1009</f>
        <v>7.7200000000000005E-2</v>
      </c>
      <c r="L1009" s="14">
        <f>'fnd enro'!L1009</f>
        <v>0</v>
      </c>
      <c r="M1009" s="14">
        <f>'fnd enro'!M1009</f>
        <v>0</v>
      </c>
      <c r="N1009" s="14">
        <f>'fnd enro'!N1009</f>
        <v>0</v>
      </c>
      <c r="O1009" s="14">
        <f>'fnd enro'!O1009</f>
        <v>0</v>
      </c>
      <c r="P1009" s="14">
        <f>'fnd enro'!P1009</f>
        <v>2</v>
      </c>
      <c r="Q1009" s="14">
        <f>'fnd enro'!R1009</f>
        <v>2</v>
      </c>
      <c r="R1009" s="15">
        <f t="shared" si="1146"/>
        <v>1</v>
      </c>
      <c r="S1009" s="14">
        <f>VALUE('fnd enro'!Q1009)</f>
        <v>12</v>
      </c>
      <c r="T1009" s="2"/>
      <c r="U1009" s="1">
        <f>(($D1009*'fnd base rates'!C$107)
+($E1009*'fnd base rates'!C$108)
+($F1009*'fnd base rates'!C$109)
+($G1009*'fnd base rates'!C$110)
+($H1009*'fnd base rates'!C$111)
+($I1009*'fnd base rates'!C$112)
+($J1009*'fnd base rates'!C$113)
+($K1009*'fnd base rates'!C$114)
+($M1009*'fnd base rates'!C$116)
+($N1009*'fnd base rates'!C$117)
+($O1009*'fnd base rates'!C$118)
+($P1009*VLOOKUP($S1009+12,rate_basefnd,3)))
*$R1009</f>
        <v>1248.762692</v>
      </c>
      <c r="V1009" s="1">
        <f>(($D1009*'fnd base rates'!D$107)
+($E1009*'fnd base rates'!D$108)
+($F1009*'fnd base rates'!D$109)
+($G1009*'fnd base rates'!D$110)
+($H1009*'fnd base rates'!D$111)
+($I1009*'fnd base rates'!D$112)
+($J1009*'fnd base rates'!D$113)
+($K1009*'fnd base rates'!D$114)
+($M1009*'fnd base rates'!D$116)
+($N1009*'fnd base rates'!D$117)
+($O1009*'fnd base rates'!D$118)
+($P1009*VLOOKUP($S1009+12,rate_basefnd,4)))
*$R1009</f>
        <v>2363.3000000000002</v>
      </c>
      <c r="W1009" s="1">
        <f>(($D1009*'fnd base rates'!E$107)
+($E1009*'fnd base rates'!E$108)
+($F1009*'fnd base rates'!E$109)
+($G1009*'fnd base rates'!E$110)
+($H1009*'fnd base rates'!E$111)
+($I1009*'fnd base rates'!E$112)
+($J1009*'fnd base rates'!E$113)
+($K1009*'fnd base rates'!E$114)
+($M1009*'fnd base rates'!E$116)
+($N1009*'fnd base rates'!E$117)
+($O1009*'fnd base rates'!E$118)
+($P1009*VLOOKUP($S1009+12,rate_basefnd,5)))
*$R1009</f>
        <v>16504.620751999999</v>
      </c>
      <c r="X1009" s="1">
        <f>(($D1009*'fnd base rates'!F$107)
+($E1009*'fnd base rates'!F$108)
+($F1009*'fnd base rates'!F$109)
+($G1009*'fnd base rates'!F$110)
+($H1009*'fnd base rates'!F$111)
+($I1009*'fnd base rates'!F$112)
+($J1009*'fnd base rates'!F$113)
+($K1009*'fnd base rates'!F$114)
+($M1009*'fnd base rates'!F$116)
+($N1009*'fnd base rates'!F$117)
+($O1009*'fnd base rates'!F$118)
+($P1009*VLOOKUP($S1009+12,rate_basefnd,6)))
*$R1009</f>
        <v>1882.2628240000001</v>
      </c>
      <c r="Y1009" s="1">
        <f>(($D1009*'fnd base rates'!G$107)
+($E1009*'fnd base rates'!G$108)
+($F1009*'fnd base rates'!G$109)
+($G1009*'fnd base rates'!G$110)
+($H1009*'fnd base rates'!G$111)
+($I1009*'fnd base rates'!G$112)
+($J1009*'fnd base rates'!G$113)
+($K1009*'fnd base rates'!G$114)
+($M1009*'fnd base rates'!G$116)
+($N1009*'fnd base rates'!G$117)
+($O1009*'fnd base rates'!G$118)
+($P1009*VLOOKUP($S1009+12,rate_basefnd,7)))
*$R1009</f>
        <v>726.8965639999999</v>
      </c>
      <c r="Z1009" s="1">
        <f>(($D1009*'fnd base rates'!H$107)
+($E1009*'fnd base rates'!H$108)
+($F1009*'fnd base rates'!H$109)
+($G1009*'fnd base rates'!H$110)
+($H1009*'fnd base rates'!H$111)
+($I1009*'fnd base rates'!H$112)
+($J1009*'fnd base rates'!H$113)
+($K1009*'fnd base rates'!H$114)
+($M1009*'fnd base rates'!H$116)
+($N1009*'fnd base rates'!H$117)
+($O1009*'fnd base rates'!H$118)
+($P1009*VLOOKUP($S1009+12,rate_basefnd,8)))</f>
        <v>1411.9978679999999</v>
      </c>
      <c r="AA1009" s="1">
        <f>(($D1009*'fnd base rates'!I$107)
+($E1009*'fnd base rates'!I$108)
+($F1009*'fnd base rates'!I$109)
+($G1009*'fnd base rates'!I$110)
+($H1009*'fnd base rates'!I$111)
+($I1009*'fnd base rates'!I$112)
+($J1009*'fnd base rates'!I$113)
+($K1009*'fnd base rates'!I$114)
+($M1009*'fnd base rates'!I$116)
+($N1009*'fnd base rates'!I$117)
+($O1009*'fnd base rates'!I$118)
+($P1009*VLOOKUP($S1009+12,rate_basefnd,9)))
*$R1009</f>
        <v>1117.97</v>
      </c>
      <c r="AB1009" s="1">
        <f>(($D1009*'fnd base rates'!J$107)
+($E1009*'fnd base rates'!J$108)
+($F1009*'fnd base rates'!J$109)
+($G1009*'fnd base rates'!J$110)
+($H1009*'fnd base rates'!J$111)
+($I1009*'fnd base rates'!J$112)
+($J1009*'fnd base rates'!J$113)
+($K1009*'fnd base rates'!J$114)
+($M1009*'fnd base rates'!J$116)
+($N1009*'fnd base rates'!J$117)
+($O1009*'fnd base rates'!J$118)
+($P1009*VLOOKUP($S1009+12,rate_basefnd,10)))
*$R1009</f>
        <v>2533.84</v>
      </c>
      <c r="AC1009" s="1">
        <f>(($D1009*'fnd base rates'!K$107)
+($E1009*'fnd base rates'!K$108)
+($F1009*'fnd base rates'!K$109)
+($G1009*'fnd base rates'!K$110)
+($H1009*'fnd base rates'!K$111)
+($I1009*'fnd base rates'!K$112)
+($J1009*'fnd base rates'!K$113)
+($K1009*'fnd base rates'!K$114)
+($M1009*'fnd base rates'!K$116)
+($N1009*'fnd base rates'!K$117)
+($O1009*'fnd base rates'!K$118)
+($P1009*VLOOKUP($S1009+12,rate_basefnd,11)))
*$R1009</f>
        <v>2332.21976</v>
      </c>
      <c r="AD1009" s="1">
        <f>(($D1009*'fnd base rates'!L$107)
+($E1009*'fnd base rates'!L$108)
+($F1009*'fnd base rates'!L$109)
+($G1009*'fnd base rates'!L$110)
+($H1009*'fnd base rates'!L$111)
+($I1009*'fnd base rates'!L$112)
+($J1009*'fnd base rates'!L$113)
+($K1009*'fnd base rates'!L$114)
+($M1009*'fnd base rates'!L$116)
+($N1009*'fnd base rates'!L$117)
+($O1009*'fnd base rates'!L$118)
+($P1009*VLOOKUP($S1009+12,rate_basefnd,12)))</f>
        <v>4197.1633600000005</v>
      </c>
      <c r="AE1009" s="1">
        <f>(($D1009*'fnd base rates'!M$107)
+($E1009*'fnd base rates'!M$108)
+($F1009*'fnd base rates'!M$109)
+($G1009*'fnd base rates'!M$110)
+($H1009*'fnd base rates'!M$111)
+($I1009*'fnd base rates'!M$112)
+($J1009*'fnd base rates'!M$113)
+($K1009*'fnd base rates'!M$114)
+($M1009*'fnd base rates'!M$116)
+($N1009*'fnd base rates'!M$117)
+($O1009*'fnd base rates'!M$118)
+($P1009*VLOOKUP($S1009+12,rate_basefnd,13)))</f>
        <v>0</v>
      </c>
      <c r="AF1009" s="4">
        <f t="shared" si="1147"/>
        <v>34319.033819999997</v>
      </c>
      <c r="AH1009" s="269">
        <f t="shared" si="1148"/>
        <v>3514281137</v>
      </c>
      <c r="AI1009" s="4" t="str">
        <f t="shared" si="1149"/>
        <v>3514</v>
      </c>
      <c r="AJ1009" s="2" t="str">
        <f t="shared" si="1150"/>
        <v>281</v>
      </c>
      <c r="AK1009" s="2" t="str">
        <f t="shared" si="1151"/>
        <v>137</v>
      </c>
      <c r="AL1009" s="4">
        <f t="shared" si="1152"/>
        <v>1</v>
      </c>
      <c r="AM1009" s="4">
        <f t="shared" si="1143"/>
        <v>2</v>
      </c>
      <c r="AN1009" s="4">
        <f t="shared" si="1153"/>
        <v>34319.033819999997</v>
      </c>
      <c r="AO1009" s="4">
        <f t="shared" si="1154"/>
        <v>17160</v>
      </c>
      <c r="AP1009" s="4">
        <f t="shared" si="1144"/>
        <v>0</v>
      </c>
      <c r="AQ1009" s="4">
        <v>17160</v>
      </c>
      <c r="AW1009" s="4">
        <v>17160</v>
      </c>
      <c r="AX1009" s="5">
        <f t="shared" si="1155"/>
        <v>0</v>
      </c>
      <c r="AY1009" s="4">
        <v>17160</v>
      </c>
      <c r="BB1009" s="4">
        <f t="shared" ref="BB1009" si="1194">BC1009-BA1009</f>
        <v>0</v>
      </c>
    </row>
    <row r="1010" spans="1:54" s="4" customFormat="1">
      <c r="A1010" s="269">
        <v>3514</v>
      </c>
      <c r="B1010" s="2">
        <v>3514281281</v>
      </c>
      <c r="C1010" s="9" t="s">
        <v>1099</v>
      </c>
      <c r="D1010" s="14">
        <f>'fnd enro'!D1010</f>
        <v>0</v>
      </c>
      <c r="E1010" s="14">
        <f>'fnd enro'!E1010</f>
        <v>0</v>
      </c>
      <c r="F1010" s="14">
        <f>'fnd enro'!F1010</f>
        <v>0</v>
      </c>
      <c r="G1010" s="14">
        <f>'fnd enro'!G1010</f>
        <v>0</v>
      </c>
      <c r="H1010" s="14">
        <f>'fnd enro'!H1010</f>
        <v>250</v>
      </c>
      <c r="I1010" s="14">
        <f>'fnd enro'!I1010</f>
        <v>78</v>
      </c>
      <c r="J1010" s="14">
        <f>'fnd enro'!J1010</f>
        <v>0</v>
      </c>
      <c r="K1010" s="15">
        <f>'fnd enro'!K1010</f>
        <v>12.6608</v>
      </c>
      <c r="L1010" s="14">
        <f>'fnd enro'!L1010</f>
        <v>0</v>
      </c>
      <c r="M1010" s="14">
        <f>'fnd enro'!M1010</f>
        <v>0</v>
      </c>
      <c r="N1010" s="14">
        <f>'fnd enro'!N1010</f>
        <v>62</v>
      </c>
      <c r="O1010" s="14">
        <f>'fnd enro'!O1010</f>
        <v>27</v>
      </c>
      <c r="P1010" s="14">
        <f>'fnd enro'!P1010</f>
        <v>293</v>
      </c>
      <c r="Q1010" s="14">
        <f>'fnd enro'!R1010</f>
        <v>328</v>
      </c>
      <c r="R1010" s="15">
        <f t="shared" si="1146"/>
        <v>1</v>
      </c>
      <c r="S1010" s="14">
        <f>VALUE('fnd enro'!Q1010)</f>
        <v>12</v>
      </c>
      <c r="T1010" s="2"/>
      <c r="U1010" s="1">
        <f>(($D1010*'fnd base rates'!C$107)
+($E1010*'fnd base rates'!C$108)
+($F1010*'fnd base rates'!C$109)
+($G1010*'fnd base rates'!C$110)
+($H1010*'fnd base rates'!C$111)
+($I1010*'fnd base rates'!C$112)
+($J1010*'fnd base rates'!C$113)
+($K1010*'fnd base rates'!C$114)
+($M1010*'fnd base rates'!C$116)
+($N1010*'fnd base rates'!C$117)
+($O1010*'fnd base rates'!C$118)
+($P1010*VLOOKUP($S1010+12,rate_basefnd,3)))
*$R1010</f>
        <v>211029.63148800001</v>
      </c>
      <c r="V1010" s="1">
        <f>(($D1010*'fnd base rates'!D$107)
+($E1010*'fnd base rates'!D$108)
+($F1010*'fnd base rates'!D$109)
+($G1010*'fnd base rates'!D$110)
+($H1010*'fnd base rates'!D$111)
+($I1010*'fnd base rates'!D$112)
+($J1010*'fnd base rates'!D$113)
+($K1010*'fnd base rates'!D$114)
+($M1010*'fnd base rates'!D$116)
+($N1010*'fnd base rates'!D$117)
+($O1010*'fnd base rates'!D$118)
+($P1010*VLOOKUP($S1010+12,rate_basefnd,4)))
*$R1010</f>
        <v>389291.89</v>
      </c>
      <c r="W1010" s="1">
        <f>(($D1010*'fnd base rates'!E$107)
+($E1010*'fnd base rates'!E$108)
+($F1010*'fnd base rates'!E$109)
+($G1010*'fnd base rates'!E$110)
+($H1010*'fnd base rates'!E$111)
+($I1010*'fnd base rates'!E$112)
+($J1010*'fnd base rates'!E$113)
+($K1010*'fnd base rates'!E$114)
+($M1010*'fnd base rates'!E$116)
+($N1010*'fnd base rates'!E$117)
+($O1010*'fnd base rates'!E$118)
+($P1010*VLOOKUP($S1010+12,rate_basefnd,5)))
*$R1010</f>
        <v>2553531.993328</v>
      </c>
      <c r="X1010" s="1">
        <f>(($D1010*'fnd base rates'!F$107)
+($E1010*'fnd base rates'!F$108)
+($F1010*'fnd base rates'!F$109)
+($G1010*'fnd base rates'!F$110)
+($H1010*'fnd base rates'!F$111)
+($I1010*'fnd base rates'!F$112)
+($J1010*'fnd base rates'!F$113)
+($K1010*'fnd base rates'!F$114)
+($M1010*'fnd base rates'!F$116)
+($N1010*'fnd base rates'!F$117)
+($O1010*'fnd base rates'!F$118)
+($P1010*VLOOKUP($S1010+12,rate_basefnd,6)))
*$R1010</f>
        <v>334311.88313600002</v>
      </c>
      <c r="Y1010" s="1">
        <f>(($D1010*'fnd base rates'!G$107)
+($E1010*'fnd base rates'!G$108)
+($F1010*'fnd base rates'!G$109)
+($G1010*'fnd base rates'!G$110)
+($H1010*'fnd base rates'!G$111)
+($I1010*'fnd base rates'!G$112)
+($J1010*'fnd base rates'!G$113)
+($K1010*'fnd base rates'!G$114)
+($M1010*'fnd base rates'!G$116)
+($N1010*'fnd base rates'!G$117)
+($O1010*'fnd base rates'!G$118)
+($P1010*VLOOKUP($S1010+12,rate_basefnd,7)))
*$R1010</f>
        <v>117353.41649599999</v>
      </c>
      <c r="Z1010" s="1">
        <f>(($D1010*'fnd base rates'!H$107)
+($E1010*'fnd base rates'!H$108)
+($F1010*'fnd base rates'!H$109)
+($G1010*'fnd base rates'!H$110)
+($H1010*'fnd base rates'!H$111)
+($I1010*'fnd base rates'!H$112)
+($J1010*'fnd base rates'!H$113)
+($K1010*'fnd base rates'!H$114)
+($M1010*'fnd base rates'!H$116)
+($N1010*'fnd base rates'!H$117)
+($O1010*'fnd base rates'!H$118)
+($P1010*VLOOKUP($S1010+12,rate_basefnd,8)))</f>
        <v>215946.15035200003</v>
      </c>
      <c r="AA1010" s="1">
        <f>(($D1010*'fnd base rates'!I$107)
+($E1010*'fnd base rates'!I$108)
+($F1010*'fnd base rates'!I$109)
+($G1010*'fnd base rates'!I$110)
+($H1010*'fnd base rates'!I$111)
+($I1010*'fnd base rates'!I$112)
+($J1010*'fnd base rates'!I$113)
+($K1010*'fnd base rates'!I$114)
+($M1010*'fnd base rates'!I$116)
+($N1010*'fnd base rates'!I$117)
+($O1010*'fnd base rates'!I$118)
+($P1010*VLOOKUP($S1010+12,rate_basefnd,9)))
*$R1010</f>
        <v>179126.26</v>
      </c>
      <c r="AB1010" s="1">
        <f>(($D1010*'fnd base rates'!J$107)
+($E1010*'fnd base rates'!J$108)
+($F1010*'fnd base rates'!J$109)
+($G1010*'fnd base rates'!J$110)
+($H1010*'fnd base rates'!J$111)
+($I1010*'fnd base rates'!J$112)
+($J1010*'fnd base rates'!J$113)
+($K1010*'fnd base rates'!J$114)
+($M1010*'fnd base rates'!J$116)
+($N1010*'fnd base rates'!J$117)
+($O1010*'fnd base rates'!J$118)
+($P1010*VLOOKUP($S1010+12,rate_basefnd,10)))
*$R1010</f>
        <v>359984.87</v>
      </c>
      <c r="AC1010" s="1">
        <f>(($D1010*'fnd base rates'!K$107)
+($E1010*'fnd base rates'!K$108)
+($F1010*'fnd base rates'!K$109)
+($G1010*'fnd base rates'!K$110)
+($H1010*'fnd base rates'!K$111)
+($I1010*'fnd base rates'!K$112)
+($J1010*'fnd base rates'!K$113)
+($K1010*'fnd base rates'!K$114)
+($M1010*'fnd base rates'!K$116)
+($N1010*'fnd base rates'!K$117)
+($O1010*'fnd base rates'!K$118)
+($P1010*VLOOKUP($S1010+12,rate_basefnd,11)))
*$R1010</f>
        <v>413171.22063999996</v>
      </c>
      <c r="AD1010" s="1">
        <f>(($D1010*'fnd base rates'!L$107)
+($E1010*'fnd base rates'!L$108)
+($F1010*'fnd base rates'!L$109)
+($G1010*'fnd base rates'!L$110)
+($H1010*'fnd base rates'!L$111)
+($I1010*'fnd base rates'!L$112)
+($J1010*'fnd base rates'!L$113)
+($K1010*'fnd base rates'!L$114)
+($M1010*'fnd base rates'!L$116)
+($N1010*'fnd base rates'!L$117)
+($O1010*'fnd base rates'!L$118)
+($P1010*VLOOKUP($S1010+12,rate_basefnd,12)))</f>
        <v>703240.09103999997</v>
      </c>
      <c r="AE1010" s="1">
        <f>(($D1010*'fnd base rates'!M$107)
+($E1010*'fnd base rates'!M$108)
+($F1010*'fnd base rates'!M$109)
+($G1010*'fnd base rates'!M$110)
+($H1010*'fnd base rates'!M$111)
+($I1010*'fnd base rates'!M$112)
+($J1010*'fnd base rates'!M$113)
+($K1010*'fnd base rates'!M$114)
+($M1010*'fnd base rates'!M$116)
+($N1010*'fnd base rates'!M$117)
+($O1010*'fnd base rates'!M$118)
+($P1010*VLOOKUP($S1010+12,rate_basefnd,13)))</f>
        <v>0</v>
      </c>
      <c r="AF1010" s="4">
        <f t="shared" si="1147"/>
        <v>5476987.4064800004</v>
      </c>
      <c r="AH1010" s="269">
        <f t="shared" si="1148"/>
        <v>3514281281</v>
      </c>
      <c r="AI1010" s="4" t="str">
        <f t="shared" si="1149"/>
        <v>3514</v>
      </c>
      <c r="AJ1010" s="2" t="str">
        <f t="shared" si="1150"/>
        <v>281</v>
      </c>
      <c r="AK1010" s="2" t="str">
        <f t="shared" si="1151"/>
        <v>281</v>
      </c>
      <c r="AL1010" s="4">
        <f t="shared" si="1152"/>
        <v>1</v>
      </c>
      <c r="AM1010" s="4">
        <f t="shared" si="1143"/>
        <v>328</v>
      </c>
      <c r="AN1010" s="4">
        <f t="shared" si="1153"/>
        <v>5476987.4064800004</v>
      </c>
      <c r="AO1010" s="4">
        <f t="shared" si="1154"/>
        <v>16698</v>
      </c>
      <c r="AP1010" s="4">
        <f t="shared" si="1144"/>
        <v>0</v>
      </c>
      <c r="AQ1010" s="4">
        <v>16698</v>
      </c>
      <c r="AW1010" s="4">
        <v>16698</v>
      </c>
      <c r="AX1010" s="5">
        <f t="shared" si="1155"/>
        <v>0</v>
      </c>
      <c r="AY1010" s="4">
        <v>16698</v>
      </c>
      <c r="BB1010" s="4">
        <f t="shared" ref="BB1010" si="1195">BC1010-BA1010</f>
        <v>0</v>
      </c>
    </row>
    <row r="1011" spans="1:54" s="4" customFormat="1">
      <c r="A1011" s="269">
        <v>3515</v>
      </c>
      <c r="B1011" s="2">
        <v>3515287005</v>
      </c>
      <c r="C1011" s="9" t="s">
        <v>1200</v>
      </c>
      <c r="D1011" s="14">
        <f>'fnd enro'!D1011</f>
        <v>0</v>
      </c>
      <c r="E1011" s="14">
        <f>'fnd enro'!E1011</f>
        <v>0</v>
      </c>
      <c r="F1011" s="14">
        <f>'fnd enro'!F1011</f>
        <v>0</v>
      </c>
      <c r="G1011" s="14">
        <f>'fnd enro'!G1011</f>
        <v>2</v>
      </c>
      <c r="H1011" s="14">
        <f>'fnd enro'!H1011</f>
        <v>0</v>
      </c>
      <c r="I1011" s="14">
        <f>'fnd enro'!I1011</f>
        <v>0</v>
      </c>
      <c r="J1011" s="14">
        <f>'fnd enro'!J1011</f>
        <v>0</v>
      </c>
      <c r="K1011" s="15">
        <f>'fnd enro'!K1011</f>
        <v>7.7200000000000005E-2</v>
      </c>
      <c r="L1011" s="14">
        <f>'fnd enro'!L1011</f>
        <v>0</v>
      </c>
      <c r="M1011" s="14">
        <f>'fnd enro'!M1011</f>
        <v>0</v>
      </c>
      <c r="N1011" s="14">
        <f>'fnd enro'!N1011</f>
        <v>0</v>
      </c>
      <c r="O1011" s="14">
        <f>'fnd enro'!O1011</f>
        <v>0</v>
      </c>
      <c r="P1011" s="14">
        <f>'fnd enro'!P1011</f>
        <v>0</v>
      </c>
      <c r="Q1011" s="14">
        <f>'fnd enro'!R1011</f>
        <v>2</v>
      </c>
      <c r="R1011" s="15">
        <f t="shared" si="1146"/>
        <v>1</v>
      </c>
      <c r="S1011" s="14">
        <f>VALUE('fnd enro'!Q1011)</f>
        <v>8</v>
      </c>
      <c r="T1011" s="2"/>
      <c r="U1011" s="1">
        <f>(($D1011*'fnd base rates'!C$107)
+($E1011*'fnd base rates'!C$108)
+($F1011*'fnd base rates'!C$109)
+($G1011*'fnd base rates'!C$110)
+($H1011*'fnd base rates'!C$111)
+($I1011*'fnd base rates'!C$112)
+($J1011*'fnd base rates'!C$113)
+($K1011*'fnd base rates'!C$114)
+($M1011*'fnd base rates'!C$116)
+($N1011*'fnd base rates'!C$117)
+($O1011*'fnd base rates'!C$118)
+($P1011*VLOOKUP($S1011+12,rate_basefnd,3)))
*$R1011</f>
        <v>1072.9226920000001</v>
      </c>
      <c r="V1011" s="1">
        <f>(($D1011*'fnd base rates'!D$107)
+($E1011*'fnd base rates'!D$108)
+($F1011*'fnd base rates'!D$109)
+($G1011*'fnd base rates'!D$110)
+($H1011*'fnd base rates'!D$111)
+($I1011*'fnd base rates'!D$112)
+($J1011*'fnd base rates'!D$113)
+($K1011*'fnd base rates'!D$114)
+($M1011*'fnd base rates'!D$116)
+($N1011*'fnd base rates'!D$117)
+($O1011*'fnd base rates'!D$118)
+($P1011*VLOOKUP($S1011+12,rate_basefnd,4)))
*$R1011</f>
        <v>1530.16</v>
      </c>
      <c r="W1011" s="1">
        <f>(($D1011*'fnd base rates'!E$107)
+($E1011*'fnd base rates'!E$108)
+($F1011*'fnd base rates'!E$109)
+($G1011*'fnd base rates'!E$110)
+($H1011*'fnd base rates'!E$111)
+($I1011*'fnd base rates'!E$112)
+($J1011*'fnd base rates'!E$113)
+($K1011*'fnd base rates'!E$114)
+($M1011*'fnd base rates'!E$116)
+($N1011*'fnd base rates'!E$117)
+($O1011*'fnd base rates'!E$118)
+($P1011*VLOOKUP($S1011+12,rate_basefnd,5)))
*$R1011</f>
        <v>7760.8607520000005</v>
      </c>
      <c r="X1011" s="1">
        <f>(($D1011*'fnd base rates'!F$107)
+($E1011*'fnd base rates'!F$108)
+($F1011*'fnd base rates'!F$109)
+($G1011*'fnd base rates'!F$110)
+($H1011*'fnd base rates'!F$111)
+($I1011*'fnd base rates'!F$112)
+($J1011*'fnd base rates'!F$113)
+($K1011*'fnd base rates'!F$114)
+($M1011*'fnd base rates'!F$116)
+($N1011*'fnd base rates'!F$117)
+($O1011*'fnd base rates'!F$118)
+($P1011*VLOOKUP($S1011+12,rate_basefnd,6)))
*$R1011</f>
        <v>2494.892824</v>
      </c>
      <c r="Y1011" s="1">
        <f>(($D1011*'fnd base rates'!G$107)
+($E1011*'fnd base rates'!G$108)
+($F1011*'fnd base rates'!G$109)
+($G1011*'fnd base rates'!G$110)
+($H1011*'fnd base rates'!G$111)
+($I1011*'fnd base rates'!G$112)
+($J1011*'fnd base rates'!G$113)
+($K1011*'fnd base rates'!G$114)
+($M1011*'fnd base rates'!G$116)
+($N1011*'fnd base rates'!G$117)
+($O1011*'fnd base rates'!G$118)
+($P1011*VLOOKUP($S1011+12,rate_basefnd,7)))
*$R1011</f>
        <v>313.58656400000001</v>
      </c>
      <c r="Z1011" s="1">
        <f>(($D1011*'fnd base rates'!H$107)
+($E1011*'fnd base rates'!H$108)
+($F1011*'fnd base rates'!H$109)
+($G1011*'fnd base rates'!H$110)
+($H1011*'fnd base rates'!H$111)
+($I1011*'fnd base rates'!H$112)
+($J1011*'fnd base rates'!H$113)
+($K1011*'fnd base rates'!H$114)
+($M1011*'fnd base rates'!H$116)
+($N1011*'fnd base rates'!H$117)
+($O1011*'fnd base rates'!H$118)
+($P1011*VLOOKUP($S1011+12,rate_basefnd,8)))</f>
        <v>1046.877868</v>
      </c>
      <c r="AA1011" s="1">
        <f>(($D1011*'fnd base rates'!I$107)
+($E1011*'fnd base rates'!I$108)
+($F1011*'fnd base rates'!I$109)
+($G1011*'fnd base rates'!I$110)
+($H1011*'fnd base rates'!I$111)
+($I1011*'fnd base rates'!I$112)
+($J1011*'fnd base rates'!I$113)
+($K1011*'fnd base rates'!I$114)
+($M1011*'fnd base rates'!I$116)
+($N1011*'fnd base rates'!I$117)
+($O1011*'fnd base rates'!I$118)
+($P1011*VLOOKUP($S1011+12,rate_basefnd,9)))
*$R1011</f>
        <v>612.70000000000005</v>
      </c>
      <c r="AB1011" s="1">
        <f>(($D1011*'fnd base rates'!J$107)
+($E1011*'fnd base rates'!J$108)
+($F1011*'fnd base rates'!J$109)
+($G1011*'fnd base rates'!J$110)
+($H1011*'fnd base rates'!J$111)
+($I1011*'fnd base rates'!J$112)
+($J1011*'fnd base rates'!J$113)
+($K1011*'fnd base rates'!J$114)
+($M1011*'fnd base rates'!J$116)
+($N1011*'fnd base rates'!J$117)
+($O1011*'fnd base rates'!J$118)
+($P1011*VLOOKUP($S1011+12,rate_basefnd,10)))
*$R1011</f>
        <v>304.64</v>
      </c>
      <c r="AC1011" s="1">
        <f>(($D1011*'fnd base rates'!K$107)
+($E1011*'fnd base rates'!K$108)
+($F1011*'fnd base rates'!K$109)
+($G1011*'fnd base rates'!K$110)
+($H1011*'fnd base rates'!K$111)
+($I1011*'fnd base rates'!K$112)
+($J1011*'fnd base rates'!K$113)
+($K1011*'fnd base rates'!K$114)
+($M1011*'fnd base rates'!K$116)
+($N1011*'fnd base rates'!K$117)
+($O1011*'fnd base rates'!K$118)
+($P1011*VLOOKUP($S1011+12,rate_basefnd,11)))
*$R1011</f>
        <v>2200.4197599999998</v>
      </c>
      <c r="AD1011" s="1">
        <f>(($D1011*'fnd base rates'!L$107)
+($E1011*'fnd base rates'!L$108)
+($F1011*'fnd base rates'!L$109)
+($G1011*'fnd base rates'!L$110)
+($H1011*'fnd base rates'!L$111)
+($I1011*'fnd base rates'!L$112)
+($J1011*'fnd base rates'!L$113)
+($K1011*'fnd base rates'!L$114)
+($M1011*'fnd base rates'!L$116)
+($N1011*'fnd base rates'!L$117)
+($O1011*'fnd base rates'!L$118)
+($P1011*VLOOKUP($S1011+12,rate_basefnd,12)))</f>
        <v>2892.3133600000001</v>
      </c>
      <c r="AE1011" s="1">
        <f>(($D1011*'fnd base rates'!M$107)
+($E1011*'fnd base rates'!M$108)
+($F1011*'fnd base rates'!M$109)
+($G1011*'fnd base rates'!M$110)
+($H1011*'fnd base rates'!M$111)
+($I1011*'fnd base rates'!M$112)
+($J1011*'fnd base rates'!M$113)
+($K1011*'fnd base rates'!M$114)
+($M1011*'fnd base rates'!M$116)
+($N1011*'fnd base rates'!M$117)
+($O1011*'fnd base rates'!M$118)
+($P1011*VLOOKUP($S1011+12,rate_basefnd,13)))</f>
        <v>0</v>
      </c>
      <c r="AF1011" s="4">
        <f t="shared" si="1147"/>
        <v>20229.373820000001</v>
      </c>
      <c r="AH1011" s="269">
        <f t="shared" si="1148"/>
        <v>3515287005</v>
      </c>
      <c r="AI1011" s="4" t="str">
        <f t="shared" si="1149"/>
        <v>3515</v>
      </c>
      <c r="AJ1011" s="2" t="str">
        <f t="shared" si="1150"/>
        <v>287</v>
      </c>
      <c r="AK1011" s="2" t="str">
        <f t="shared" si="1151"/>
        <v>005</v>
      </c>
      <c r="AL1011" s="4">
        <f t="shared" si="1152"/>
        <v>1</v>
      </c>
      <c r="AM1011" s="4">
        <f t="shared" si="1143"/>
        <v>2</v>
      </c>
      <c r="AN1011" s="4">
        <f t="shared" si="1153"/>
        <v>20229.373820000001</v>
      </c>
      <c r="AO1011" s="4">
        <f t="shared" si="1154"/>
        <v>10115</v>
      </c>
      <c r="AP1011" s="4">
        <f t="shared" si="1144"/>
        <v>0</v>
      </c>
      <c r="AQ1011" s="4">
        <v>10115</v>
      </c>
      <c r="AW1011" s="4">
        <v>10115</v>
      </c>
      <c r="AX1011" s="5">
        <f t="shared" si="1155"/>
        <v>0</v>
      </c>
      <c r="AY1011" s="4">
        <v>10115</v>
      </c>
      <c r="BB1011" s="4">
        <f t="shared" ref="BB1011" si="1196">BC1011-BA1011</f>
        <v>0</v>
      </c>
    </row>
    <row r="1012" spans="1:54" s="4" customFormat="1">
      <c r="A1012" s="269">
        <v>3515</v>
      </c>
      <c r="B1012" s="2">
        <v>3515287043</v>
      </c>
      <c r="C1012" s="9" t="s">
        <v>1200</v>
      </c>
      <c r="D1012" s="14">
        <f>'fnd enro'!D1012</f>
        <v>0</v>
      </c>
      <c r="E1012" s="14">
        <f>'fnd enro'!E1012</f>
        <v>0</v>
      </c>
      <c r="F1012" s="14">
        <f>'fnd enro'!F1012</f>
        <v>1</v>
      </c>
      <c r="G1012" s="14">
        <f>'fnd enro'!G1012</f>
        <v>2</v>
      </c>
      <c r="H1012" s="14">
        <f>'fnd enro'!H1012</f>
        <v>0</v>
      </c>
      <c r="I1012" s="14">
        <f>'fnd enro'!I1012</f>
        <v>0</v>
      </c>
      <c r="J1012" s="14">
        <f>'fnd enro'!J1012</f>
        <v>0</v>
      </c>
      <c r="K1012" s="15">
        <f>'fnd enro'!K1012</f>
        <v>0.1158</v>
      </c>
      <c r="L1012" s="14">
        <f>'fnd enro'!L1012</f>
        <v>0</v>
      </c>
      <c r="M1012" s="14">
        <f>'fnd enro'!M1012</f>
        <v>0</v>
      </c>
      <c r="N1012" s="14">
        <f>'fnd enro'!N1012</f>
        <v>0</v>
      </c>
      <c r="O1012" s="14">
        <f>'fnd enro'!O1012</f>
        <v>0</v>
      </c>
      <c r="P1012" s="14">
        <f>'fnd enro'!P1012</f>
        <v>1</v>
      </c>
      <c r="Q1012" s="14">
        <f>'fnd enro'!R1012</f>
        <v>3</v>
      </c>
      <c r="R1012" s="15">
        <f t="shared" si="1146"/>
        <v>1</v>
      </c>
      <c r="S1012" s="14">
        <f>VALUE('fnd enro'!Q1012)</f>
        <v>6</v>
      </c>
      <c r="T1012" s="2"/>
      <c r="U1012" s="1">
        <f>(($D1012*'fnd base rates'!C$107)
+($E1012*'fnd base rates'!C$108)
+($F1012*'fnd base rates'!C$109)
+($G1012*'fnd base rates'!C$110)
+($H1012*'fnd base rates'!C$111)
+($I1012*'fnd base rates'!C$112)
+($J1012*'fnd base rates'!C$113)
+($K1012*'fnd base rates'!C$114)
+($M1012*'fnd base rates'!C$116)
+($N1012*'fnd base rates'!C$117)
+($O1012*'fnd base rates'!C$118)
+($P1012*VLOOKUP($S1012+12,rate_basefnd,3)))
*$R1012</f>
        <v>1674.4740379999998</v>
      </c>
      <c r="V1012" s="1">
        <f>(($D1012*'fnd base rates'!D$107)
+($E1012*'fnd base rates'!D$108)
+($F1012*'fnd base rates'!D$109)
+($G1012*'fnd base rates'!D$110)
+($H1012*'fnd base rates'!D$111)
+($I1012*'fnd base rates'!D$112)
+($J1012*'fnd base rates'!D$113)
+($K1012*'fnd base rates'!D$114)
+($M1012*'fnd base rates'!D$116)
+($N1012*'fnd base rates'!D$117)
+($O1012*'fnd base rates'!D$118)
+($P1012*VLOOKUP($S1012+12,rate_basefnd,4)))
*$R1012</f>
        <v>2603.61</v>
      </c>
      <c r="W1012" s="1">
        <f>(($D1012*'fnd base rates'!E$107)
+($E1012*'fnd base rates'!E$108)
+($F1012*'fnd base rates'!E$109)
+($G1012*'fnd base rates'!E$110)
+($H1012*'fnd base rates'!E$111)
+($I1012*'fnd base rates'!E$112)
+($J1012*'fnd base rates'!E$113)
+($K1012*'fnd base rates'!E$114)
+($M1012*'fnd base rates'!E$116)
+($N1012*'fnd base rates'!E$117)
+($O1012*'fnd base rates'!E$118)
+($P1012*VLOOKUP($S1012+12,rate_basefnd,5)))
*$R1012</f>
        <v>14651.641127999999</v>
      </c>
      <c r="X1012" s="1">
        <f>(($D1012*'fnd base rates'!F$107)
+($E1012*'fnd base rates'!F$108)
+($F1012*'fnd base rates'!F$109)
+($G1012*'fnd base rates'!F$110)
+($H1012*'fnd base rates'!F$111)
+($I1012*'fnd base rates'!F$112)
+($J1012*'fnd base rates'!F$113)
+($K1012*'fnd base rates'!F$114)
+($M1012*'fnd base rates'!F$116)
+($N1012*'fnd base rates'!F$117)
+($O1012*'fnd base rates'!F$118)
+($P1012*VLOOKUP($S1012+12,rate_basefnd,6)))
*$R1012</f>
        <v>3742.3392359999998</v>
      </c>
      <c r="Y1012" s="1">
        <f>(($D1012*'fnd base rates'!G$107)
+($E1012*'fnd base rates'!G$108)
+($F1012*'fnd base rates'!G$109)
+($G1012*'fnd base rates'!G$110)
+($H1012*'fnd base rates'!G$111)
+($I1012*'fnd base rates'!G$112)
+($J1012*'fnd base rates'!G$113)
+($K1012*'fnd base rates'!G$114)
+($M1012*'fnd base rates'!G$116)
+($N1012*'fnd base rates'!G$117)
+($O1012*'fnd base rates'!G$118)
+($P1012*VLOOKUP($S1012+12,rate_basefnd,7)))
*$R1012</f>
        <v>616.39984600000003</v>
      </c>
      <c r="Z1012" s="1">
        <f>(($D1012*'fnd base rates'!H$107)
+($E1012*'fnd base rates'!H$108)
+($F1012*'fnd base rates'!H$109)
+($G1012*'fnd base rates'!H$110)
+($H1012*'fnd base rates'!H$111)
+($I1012*'fnd base rates'!H$112)
+($J1012*'fnd base rates'!H$113)
+($K1012*'fnd base rates'!H$114)
+($M1012*'fnd base rates'!H$116)
+($N1012*'fnd base rates'!H$117)
+($O1012*'fnd base rates'!H$118)
+($P1012*VLOOKUP($S1012+12,rate_basefnd,8)))</f>
        <v>1592.7068020000002</v>
      </c>
      <c r="AA1012" s="1">
        <f>(($D1012*'fnd base rates'!I$107)
+($E1012*'fnd base rates'!I$108)
+($F1012*'fnd base rates'!I$109)
+($G1012*'fnd base rates'!I$110)
+($H1012*'fnd base rates'!I$111)
+($I1012*'fnd base rates'!I$112)
+($J1012*'fnd base rates'!I$113)
+($K1012*'fnd base rates'!I$114)
+($M1012*'fnd base rates'!I$116)
+($N1012*'fnd base rates'!I$117)
+($O1012*'fnd base rates'!I$118)
+($P1012*VLOOKUP($S1012+12,rate_basefnd,9)))
*$R1012</f>
        <v>1040.94</v>
      </c>
      <c r="AB1012" s="1">
        <f>(($D1012*'fnd base rates'!J$107)
+($E1012*'fnd base rates'!J$108)
+($F1012*'fnd base rates'!J$109)
+($G1012*'fnd base rates'!J$110)
+($H1012*'fnd base rates'!J$111)
+($I1012*'fnd base rates'!J$112)
+($J1012*'fnd base rates'!J$113)
+($K1012*'fnd base rates'!J$114)
+($M1012*'fnd base rates'!J$116)
+($N1012*'fnd base rates'!J$117)
+($O1012*'fnd base rates'!J$118)
+($P1012*VLOOKUP($S1012+12,rate_basefnd,10)))
*$R1012</f>
        <v>1039.5999999999999</v>
      </c>
      <c r="AC1012" s="1">
        <f>(($D1012*'fnd base rates'!K$107)
+($E1012*'fnd base rates'!K$108)
+($F1012*'fnd base rates'!K$109)
+($G1012*'fnd base rates'!K$110)
+($H1012*'fnd base rates'!K$111)
+($I1012*'fnd base rates'!K$112)
+($J1012*'fnd base rates'!K$113)
+($K1012*'fnd base rates'!K$114)
+($M1012*'fnd base rates'!K$116)
+($N1012*'fnd base rates'!K$117)
+($O1012*'fnd base rates'!K$118)
+($P1012*VLOOKUP($S1012+12,rate_basefnd,11)))
*$R1012</f>
        <v>3300.6296399999997</v>
      </c>
      <c r="AD1012" s="1">
        <f>(($D1012*'fnd base rates'!L$107)
+($E1012*'fnd base rates'!L$108)
+($F1012*'fnd base rates'!L$109)
+($G1012*'fnd base rates'!L$110)
+($H1012*'fnd base rates'!L$111)
+($I1012*'fnd base rates'!L$112)
+($J1012*'fnd base rates'!L$113)
+($K1012*'fnd base rates'!L$114)
+($M1012*'fnd base rates'!L$116)
+($N1012*'fnd base rates'!L$117)
+($O1012*'fnd base rates'!L$118)
+($P1012*VLOOKUP($S1012+12,rate_basefnd,12)))</f>
        <v>4825.38004</v>
      </c>
      <c r="AE1012" s="1">
        <f>(($D1012*'fnd base rates'!M$107)
+($E1012*'fnd base rates'!M$108)
+($F1012*'fnd base rates'!M$109)
+($G1012*'fnd base rates'!M$110)
+($H1012*'fnd base rates'!M$111)
+($I1012*'fnd base rates'!M$112)
+($J1012*'fnd base rates'!M$113)
+($K1012*'fnd base rates'!M$114)
+($M1012*'fnd base rates'!M$116)
+($N1012*'fnd base rates'!M$117)
+($O1012*'fnd base rates'!M$118)
+($P1012*VLOOKUP($S1012+12,rate_basefnd,13)))</f>
        <v>0</v>
      </c>
      <c r="AF1012" s="4">
        <f t="shared" si="1147"/>
        <v>35087.720730000001</v>
      </c>
      <c r="AH1012" s="269">
        <f t="shared" si="1148"/>
        <v>3515287043</v>
      </c>
      <c r="AI1012" s="4" t="str">
        <f t="shared" si="1149"/>
        <v>3515</v>
      </c>
      <c r="AJ1012" s="2" t="str">
        <f t="shared" si="1150"/>
        <v>287</v>
      </c>
      <c r="AK1012" s="2" t="str">
        <f t="shared" si="1151"/>
        <v>043</v>
      </c>
      <c r="AL1012" s="4">
        <f t="shared" si="1152"/>
        <v>1</v>
      </c>
      <c r="AM1012" s="4">
        <f t="shared" si="1143"/>
        <v>3</v>
      </c>
      <c r="AN1012" s="4">
        <f t="shared" si="1153"/>
        <v>35087.720730000001</v>
      </c>
      <c r="AO1012" s="4">
        <f t="shared" si="1154"/>
        <v>11696</v>
      </c>
      <c r="AP1012" s="4">
        <f t="shared" si="1144"/>
        <v>0</v>
      </c>
      <c r="AQ1012" s="4">
        <v>11696</v>
      </c>
      <c r="AW1012" s="4">
        <v>11696</v>
      </c>
      <c r="AX1012" s="5">
        <f t="shared" si="1155"/>
        <v>0</v>
      </c>
      <c r="AY1012" s="4">
        <v>11696</v>
      </c>
      <c r="BB1012" s="4">
        <f t="shared" ref="BB1012" si="1197">BC1012-BA1012</f>
        <v>0</v>
      </c>
    </row>
    <row r="1013" spans="1:54" s="4" customFormat="1">
      <c r="A1013" s="269">
        <v>3515</v>
      </c>
      <c r="B1013" s="2">
        <v>3515287045</v>
      </c>
      <c r="C1013" s="9" t="s">
        <v>1200</v>
      </c>
      <c r="D1013" s="14">
        <f>'fnd enro'!D1013</f>
        <v>0</v>
      </c>
      <c r="E1013" s="14">
        <f>'fnd enro'!E1013</f>
        <v>0</v>
      </c>
      <c r="F1013" s="14">
        <f>'fnd enro'!F1013</f>
        <v>1</v>
      </c>
      <c r="G1013" s="14">
        <f>'fnd enro'!G1013</f>
        <v>7</v>
      </c>
      <c r="H1013" s="14">
        <f>'fnd enro'!H1013</f>
        <v>0</v>
      </c>
      <c r="I1013" s="14">
        <f>'fnd enro'!I1013</f>
        <v>0</v>
      </c>
      <c r="J1013" s="14">
        <f>'fnd enro'!J1013</f>
        <v>0</v>
      </c>
      <c r="K1013" s="15">
        <f>'fnd enro'!K1013</f>
        <v>0.30880000000000002</v>
      </c>
      <c r="L1013" s="14">
        <f>'fnd enro'!L1013</f>
        <v>0</v>
      </c>
      <c r="M1013" s="14">
        <f>'fnd enro'!M1013</f>
        <v>0</v>
      </c>
      <c r="N1013" s="14">
        <f>'fnd enro'!N1013</f>
        <v>0</v>
      </c>
      <c r="O1013" s="14">
        <f>'fnd enro'!O1013</f>
        <v>0</v>
      </c>
      <c r="P1013" s="14">
        <f>'fnd enro'!P1013</f>
        <v>5</v>
      </c>
      <c r="Q1013" s="14">
        <f>'fnd enro'!R1013</f>
        <v>8</v>
      </c>
      <c r="R1013" s="15">
        <f t="shared" si="1146"/>
        <v>1</v>
      </c>
      <c r="S1013" s="14">
        <f>VALUE('fnd enro'!Q1013)</f>
        <v>7</v>
      </c>
      <c r="T1013" s="2"/>
      <c r="U1013" s="1">
        <f>(($D1013*'fnd base rates'!C$107)
+($E1013*'fnd base rates'!C$108)
+($F1013*'fnd base rates'!C$109)
+($G1013*'fnd base rates'!C$110)
+($H1013*'fnd base rates'!C$111)
+($I1013*'fnd base rates'!C$112)
+($J1013*'fnd base rates'!C$113)
+($K1013*'fnd base rates'!C$114)
+($M1013*'fnd base rates'!C$116)
+($N1013*'fnd base rates'!C$117)
+($O1013*'fnd base rates'!C$118)
+($P1013*VLOOKUP($S1013+12,rate_basefnd,3)))
*$R1013</f>
        <v>4634.8907680000002</v>
      </c>
      <c r="V1013" s="1">
        <f>(($D1013*'fnd base rates'!D$107)
+($E1013*'fnd base rates'!D$108)
+($F1013*'fnd base rates'!D$109)
+($G1013*'fnd base rates'!D$110)
+($H1013*'fnd base rates'!D$111)
+($I1013*'fnd base rates'!D$112)
+($J1013*'fnd base rates'!D$113)
+($K1013*'fnd base rates'!D$114)
+($M1013*'fnd base rates'!D$116)
+($N1013*'fnd base rates'!D$117)
+($O1013*'fnd base rates'!D$118)
+($P1013*VLOOKUP($S1013+12,rate_basefnd,4)))
*$R1013</f>
        <v>7746.7400000000007</v>
      </c>
      <c r="W1013" s="1">
        <f>(($D1013*'fnd base rates'!E$107)
+($E1013*'fnd base rates'!E$108)
+($F1013*'fnd base rates'!E$109)
+($G1013*'fnd base rates'!E$110)
+($H1013*'fnd base rates'!E$111)
+($I1013*'fnd base rates'!E$112)
+($J1013*'fnd base rates'!E$113)
+($K1013*'fnd base rates'!E$114)
+($M1013*'fnd base rates'!E$116)
+($N1013*'fnd base rates'!E$117)
+($O1013*'fnd base rates'!E$118)
+($P1013*VLOOKUP($S1013+12,rate_basefnd,5)))
*$R1013</f>
        <v>46917.643007999999</v>
      </c>
      <c r="X1013" s="1">
        <f>(($D1013*'fnd base rates'!F$107)
+($E1013*'fnd base rates'!F$108)
+($F1013*'fnd base rates'!F$109)
+($G1013*'fnd base rates'!F$110)
+($H1013*'fnd base rates'!F$111)
+($I1013*'fnd base rates'!F$112)
+($J1013*'fnd base rates'!F$113)
+($K1013*'fnd base rates'!F$114)
+($M1013*'fnd base rates'!F$116)
+($N1013*'fnd base rates'!F$117)
+($O1013*'fnd base rates'!F$118)
+($P1013*VLOOKUP($S1013+12,rate_basefnd,6)))
*$R1013</f>
        <v>9979.5712960000001</v>
      </c>
      <c r="Y1013" s="1">
        <f>(($D1013*'fnd base rates'!G$107)
+($E1013*'fnd base rates'!G$108)
+($F1013*'fnd base rates'!G$109)
+($G1013*'fnd base rates'!G$110)
+($H1013*'fnd base rates'!G$111)
+($I1013*'fnd base rates'!G$112)
+($J1013*'fnd base rates'!G$113)
+($K1013*'fnd base rates'!G$114)
+($M1013*'fnd base rates'!G$116)
+($N1013*'fnd base rates'!G$117)
+($O1013*'fnd base rates'!G$118)
+($P1013*VLOOKUP($S1013+12,rate_basefnd,7)))
*$R1013</f>
        <v>2024.4262560000002</v>
      </c>
      <c r="Z1013" s="1">
        <f>(($D1013*'fnd base rates'!H$107)
+($E1013*'fnd base rates'!H$108)
+($F1013*'fnd base rates'!H$109)
+($G1013*'fnd base rates'!H$110)
+($H1013*'fnd base rates'!H$111)
+($I1013*'fnd base rates'!H$112)
+($J1013*'fnd base rates'!H$113)
+($K1013*'fnd base rates'!H$114)
+($M1013*'fnd base rates'!H$116)
+($N1013*'fnd base rates'!H$117)
+($O1013*'fnd base rates'!H$118)
+($P1013*VLOOKUP($S1013+12,rate_basefnd,8)))</f>
        <v>4305.5614720000003</v>
      </c>
      <c r="AA1013" s="1">
        <f>(($D1013*'fnd base rates'!I$107)
+($E1013*'fnd base rates'!I$108)
+($F1013*'fnd base rates'!I$109)
+($G1013*'fnd base rates'!I$110)
+($H1013*'fnd base rates'!I$111)
+($I1013*'fnd base rates'!I$112)
+($J1013*'fnd base rates'!I$113)
+($K1013*'fnd base rates'!I$114)
+($M1013*'fnd base rates'!I$116)
+($N1013*'fnd base rates'!I$117)
+($O1013*'fnd base rates'!I$118)
+($P1013*VLOOKUP($S1013+12,rate_basefnd,9)))
*$R1013</f>
        <v>3093.6000000000004</v>
      </c>
      <c r="AB1013" s="1">
        <f>(($D1013*'fnd base rates'!J$107)
+($E1013*'fnd base rates'!J$108)
+($F1013*'fnd base rates'!J$109)
+($G1013*'fnd base rates'!J$110)
+($H1013*'fnd base rates'!J$111)
+($I1013*'fnd base rates'!J$112)
+($J1013*'fnd base rates'!J$113)
+($K1013*'fnd base rates'!J$114)
+($M1013*'fnd base rates'!J$116)
+($N1013*'fnd base rates'!J$117)
+($O1013*'fnd base rates'!J$118)
+($P1013*VLOOKUP($S1013+12,rate_basefnd,10)))
*$R1013</f>
        <v>4507.95</v>
      </c>
      <c r="AC1013" s="1">
        <f>(($D1013*'fnd base rates'!K$107)
+($E1013*'fnd base rates'!K$108)
+($F1013*'fnd base rates'!K$109)
+($G1013*'fnd base rates'!K$110)
+($H1013*'fnd base rates'!K$111)
+($I1013*'fnd base rates'!K$112)
+($J1013*'fnd base rates'!K$113)
+($K1013*'fnd base rates'!K$114)
+($M1013*'fnd base rates'!K$116)
+($N1013*'fnd base rates'!K$117)
+($O1013*'fnd base rates'!K$118)
+($P1013*VLOOKUP($S1013+12,rate_basefnd,11)))
*$R1013</f>
        <v>8801.6790399999991</v>
      </c>
      <c r="AD1013" s="1">
        <f>(($D1013*'fnd base rates'!L$107)
+($E1013*'fnd base rates'!L$108)
+($F1013*'fnd base rates'!L$109)
+($G1013*'fnd base rates'!L$110)
+($H1013*'fnd base rates'!L$111)
+($I1013*'fnd base rates'!L$112)
+($J1013*'fnd base rates'!L$113)
+($K1013*'fnd base rates'!L$114)
+($M1013*'fnd base rates'!L$116)
+($N1013*'fnd base rates'!L$117)
+($O1013*'fnd base rates'!L$118)
+($P1013*VLOOKUP($S1013+12,rate_basefnd,12)))</f>
        <v>14136.97344</v>
      </c>
      <c r="AE1013" s="1">
        <f>(($D1013*'fnd base rates'!M$107)
+($E1013*'fnd base rates'!M$108)
+($F1013*'fnd base rates'!M$109)
+($G1013*'fnd base rates'!M$110)
+($H1013*'fnd base rates'!M$111)
+($I1013*'fnd base rates'!M$112)
+($J1013*'fnd base rates'!M$113)
+($K1013*'fnd base rates'!M$114)
+($M1013*'fnd base rates'!M$116)
+($N1013*'fnd base rates'!M$117)
+($O1013*'fnd base rates'!M$118)
+($P1013*VLOOKUP($S1013+12,rate_basefnd,13)))</f>
        <v>0</v>
      </c>
      <c r="AF1013" s="4">
        <f t="shared" si="1147"/>
        <v>106149.03528000001</v>
      </c>
      <c r="AH1013" s="269">
        <f t="shared" si="1148"/>
        <v>3515287045</v>
      </c>
      <c r="AI1013" s="4" t="str">
        <f t="shared" si="1149"/>
        <v>3515</v>
      </c>
      <c r="AJ1013" s="2" t="str">
        <f t="shared" si="1150"/>
        <v>287</v>
      </c>
      <c r="AK1013" s="2" t="str">
        <f t="shared" si="1151"/>
        <v>045</v>
      </c>
      <c r="AL1013" s="4">
        <f t="shared" si="1152"/>
        <v>1</v>
      </c>
      <c r="AM1013" s="4">
        <f t="shared" si="1143"/>
        <v>8</v>
      </c>
      <c r="AN1013" s="4">
        <f t="shared" si="1153"/>
        <v>106149.03528000001</v>
      </c>
      <c r="AO1013" s="4">
        <f t="shared" si="1154"/>
        <v>13269</v>
      </c>
      <c r="AP1013" s="4">
        <f t="shared" si="1144"/>
        <v>0</v>
      </c>
      <c r="AQ1013" s="4">
        <v>13269</v>
      </c>
      <c r="AW1013" s="4">
        <v>13269</v>
      </c>
      <c r="AX1013" s="5">
        <f t="shared" si="1155"/>
        <v>0</v>
      </c>
      <c r="AY1013" s="4">
        <v>13269</v>
      </c>
      <c r="BB1013" s="4">
        <f t="shared" ref="BB1013" si="1198">BC1013-BA1013</f>
        <v>0</v>
      </c>
    </row>
    <row r="1014" spans="1:54" s="4" customFormat="1">
      <c r="A1014" s="269">
        <v>3515</v>
      </c>
      <c r="B1014" s="2">
        <v>3515287135</v>
      </c>
      <c r="C1014" s="9" t="s">
        <v>1200</v>
      </c>
      <c r="D1014" s="14">
        <f>'fnd enro'!D1014</f>
        <v>0</v>
      </c>
      <c r="E1014" s="14">
        <f>'fnd enro'!E1014</f>
        <v>0</v>
      </c>
      <c r="F1014" s="14">
        <f>'fnd enro'!F1014</f>
        <v>0</v>
      </c>
      <c r="G1014" s="14">
        <f>'fnd enro'!G1014</f>
        <v>7</v>
      </c>
      <c r="H1014" s="14">
        <f>'fnd enro'!H1014</f>
        <v>0</v>
      </c>
      <c r="I1014" s="14">
        <f>'fnd enro'!I1014</f>
        <v>0</v>
      </c>
      <c r="J1014" s="14">
        <f>'fnd enro'!J1014</f>
        <v>0</v>
      </c>
      <c r="K1014" s="15">
        <f>'fnd enro'!K1014</f>
        <v>0.2702</v>
      </c>
      <c r="L1014" s="14">
        <f>'fnd enro'!L1014</f>
        <v>0</v>
      </c>
      <c r="M1014" s="14">
        <f>'fnd enro'!M1014</f>
        <v>0</v>
      </c>
      <c r="N1014" s="14">
        <f>'fnd enro'!N1014</f>
        <v>0</v>
      </c>
      <c r="O1014" s="14">
        <f>'fnd enro'!O1014</f>
        <v>0</v>
      </c>
      <c r="P1014" s="14">
        <f>'fnd enro'!P1014</f>
        <v>1</v>
      </c>
      <c r="Q1014" s="14">
        <f>'fnd enro'!R1014</f>
        <v>7</v>
      </c>
      <c r="R1014" s="15">
        <f t="shared" si="1146"/>
        <v>1</v>
      </c>
      <c r="S1014" s="14">
        <f>VALUE('fnd enro'!Q1014)</f>
        <v>9</v>
      </c>
      <c r="T1014" s="2"/>
      <c r="U1014" s="1">
        <f>(($D1014*'fnd base rates'!C$107)
+($E1014*'fnd base rates'!C$108)
+($F1014*'fnd base rates'!C$109)
+($G1014*'fnd base rates'!C$110)
+($H1014*'fnd base rates'!C$111)
+($I1014*'fnd base rates'!C$112)
+($J1014*'fnd base rates'!C$113)
+($K1014*'fnd base rates'!C$114)
+($M1014*'fnd base rates'!C$116)
+($N1014*'fnd base rates'!C$117)
+($O1014*'fnd base rates'!C$118)
+($P1014*VLOOKUP($S1014+12,rate_basefnd,3)))
*$R1014</f>
        <v>3830.9894220000001</v>
      </c>
      <c r="V1014" s="1">
        <f>(($D1014*'fnd base rates'!D$107)
+($E1014*'fnd base rates'!D$108)
+($F1014*'fnd base rates'!D$109)
+($G1014*'fnd base rates'!D$110)
+($H1014*'fnd base rates'!D$111)
+($I1014*'fnd base rates'!D$112)
+($J1014*'fnd base rates'!D$113)
+($K1014*'fnd base rates'!D$114)
+($M1014*'fnd base rates'!D$116)
+($N1014*'fnd base rates'!D$117)
+($O1014*'fnd base rates'!D$118)
+($P1014*VLOOKUP($S1014+12,rate_basefnd,4)))
*$R1014</f>
        <v>5714.5</v>
      </c>
      <c r="W1014" s="1">
        <f>(($D1014*'fnd base rates'!E$107)
+($E1014*'fnd base rates'!E$108)
+($F1014*'fnd base rates'!E$109)
+($G1014*'fnd base rates'!E$110)
+($H1014*'fnd base rates'!E$111)
+($I1014*'fnd base rates'!E$112)
+($J1014*'fnd base rates'!E$113)
+($K1014*'fnd base rates'!E$114)
+($M1014*'fnd base rates'!E$116)
+($N1014*'fnd base rates'!E$117)
+($O1014*'fnd base rates'!E$118)
+($P1014*VLOOKUP($S1014+12,rate_basefnd,5)))
*$R1014</f>
        <v>30666.922632000002</v>
      </c>
      <c r="X1014" s="1">
        <f>(($D1014*'fnd base rates'!F$107)
+($E1014*'fnd base rates'!F$108)
+($F1014*'fnd base rates'!F$109)
+($G1014*'fnd base rates'!F$110)
+($H1014*'fnd base rates'!F$111)
+($I1014*'fnd base rates'!F$112)
+($J1014*'fnd base rates'!F$113)
+($K1014*'fnd base rates'!F$114)
+($M1014*'fnd base rates'!F$116)
+($N1014*'fnd base rates'!F$117)
+($O1014*'fnd base rates'!F$118)
+($P1014*VLOOKUP($S1014+12,rate_basefnd,6)))
*$R1014</f>
        <v>8732.1248840000007</v>
      </c>
      <c r="Y1014" s="1">
        <f>(($D1014*'fnd base rates'!G$107)
+($E1014*'fnd base rates'!G$108)
+($F1014*'fnd base rates'!G$109)
+($G1014*'fnd base rates'!G$110)
+($H1014*'fnd base rates'!G$111)
+($I1014*'fnd base rates'!G$112)
+($J1014*'fnd base rates'!G$113)
+($K1014*'fnd base rates'!G$114)
+($M1014*'fnd base rates'!G$116)
+($N1014*'fnd base rates'!G$117)
+($O1014*'fnd base rates'!G$118)
+($P1014*VLOOKUP($S1014+12,rate_basefnd,7)))
*$R1014</f>
        <v>1267.5429740000002</v>
      </c>
      <c r="Z1014" s="1">
        <f>(($D1014*'fnd base rates'!H$107)
+($E1014*'fnd base rates'!H$108)
+($F1014*'fnd base rates'!H$109)
+($G1014*'fnd base rates'!H$110)
+($H1014*'fnd base rates'!H$111)
+($I1014*'fnd base rates'!H$112)
+($J1014*'fnd base rates'!H$113)
+($K1014*'fnd base rates'!H$114)
+($M1014*'fnd base rates'!H$116)
+($N1014*'fnd base rates'!H$117)
+($O1014*'fnd base rates'!H$118)
+($P1014*VLOOKUP($S1014+12,rate_basefnd,8)))</f>
        <v>3690.1325379999998</v>
      </c>
      <c r="AA1014" s="1">
        <f>(($D1014*'fnd base rates'!I$107)
+($E1014*'fnd base rates'!I$108)
+($F1014*'fnd base rates'!I$109)
+($G1014*'fnd base rates'!I$110)
+($H1014*'fnd base rates'!I$111)
+($I1014*'fnd base rates'!I$112)
+($J1014*'fnd base rates'!I$113)
+($K1014*'fnd base rates'!I$114)
+($M1014*'fnd base rates'!I$116)
+($N1014*'fnd base rates'!I$117)
+($O1014*'fnd base rates'!I$118)
+($P1014*VLOOKUP($S1014+12,rate_basefnd,9)))
*$R1014</f>
        <v>2286.3300000000004</v>
      </c>
      <c r="AB1014" s="1">
        <f>(($D1014*'fnd base rates'!J$107)
+($E1014*'fnd base rates'!J$108)
+($F1014*'fnd base rates'!J$109)
+($G1014*'fnd base rates'!J$110)
+($H1014*'fnd base rates'!J$111)
+($I1014*'fnd base rates'!J$112)
+($J1014*'fnd base rates'!J$113)
+($K1014*'fnd base rates'!J$114)
+($M1014*'fnd base rates'!J$116)
+($N1014*'fnd base rates'!J$117)
+($O1014*'fnd base rates'!J$118)
+($P1014*VLOOKUP($S1014+12,rate_basefnd,10)))
*$R1014</f>
        <v>1803.51</v>
      </c>
      <c r="AC1014" s="1">
        <f>(($D1014*'fnd base rates'!K$107)
+($E1014*'fnd base rates'!K$108)
+($F1014*'fnd base rates'!K$109)
+($G1014*'fnd base rates'!K$110)
+($H1014*'fnd base rates'!K$111)
+($I1014*'fnd base rates'!K$112)
+($J1014*'fnd base rates'!K$113)
+($K1014*'fnd base rates'!K$114)
+($M1014*'fnd base rates'!K$116)
+($N1014*'fnd base rates'!K$117)
+($O1014*'fnd base rates'!K$118)
+($P1014*VLOOKUP($S1014+12,rate_basefnd,11)))
*$R1014</f>
        <v>7701.4691600000006</v>
      </c>
      <c r="AD1014" s="1">
        <f>(($D1014*'fnd base rates'!L$107)
+($E1014*'fnd base rates'!L$108)
+($F1014*'fnd base rates'!L$109)
+($G1014*'fnd base rates'!L$110)
+($H1014*'fnd base rates'!L$111)
+($I1014*'fnd base rates'!L$112)
+($J1014*'fnd base rates'!L$113)
+($K1014*'fnd base rates'!L$114)
+($M1014*'fnd base rates'!L$116)
+($N1014*'fnd base rates'!L$117)
+($O1014*'fnd base rates'!L$118)
+($P1014*VLOOKUP($S1014+12,rate_basefnd,12)))</f>
        <v>10689.876760000001</v>
      </c>
      <c r="AE1014" s="1">
        <f>(($D1014*'fnd base rates'!M$107)
+($E1014*'fnd base rates'!M$108)
+($F1014*'fnd base rates'!M$109)
+($G1014*'fnd base rates'!M$110)
+($H1014*'fnd base rates'!M$111)
+($I1014*'fnd base rates'!M$112)
+($J1014*'fnd base rates'!M$113)
+($K1014*'fnd base rates'!M$114)
+($M1014*'fnd base rates'!M$116)
+($N1014*'fnd base rates'!M$117)
+($O1014*'fnd base rates'!M$118)
+($P1014*VLOOKUP($S1014+12,rate_basefnd,13)))</f>
        <v>0</v>
      </c>
      <c r="AF1014" s="4">
        <f t="shared" si="1147"/>
        <v>76383.39837000001</v>
      </c>
      <c r="AH1014" s="269">
        <f t="shared" si="1148"/>
        <v>3515287135</v>
      </c>
      <c r="AI1014" s="4" t="str">
        <f t="shared" si="1149"/>
        <v>3515</v>
      </c>
      <c r="AJ1014" s="2" t="str">
        <f t="shared" si="1150"/>
        <v>287</v>
      </c>
      <c r="AK1014" s="2" t="str">
        <f t="shared" si="1151"/>
        <v>135</v>
      </c>
      <c r="AL1014" s="4">
        <f t="shared" si="1152"/>
        <v>1</v>
      </c>
      <c r="AM1014" s="4">
        <f t="shared" si="1143"/>
        <v>7</v>
      </c>
      <c r="AN1014" s="4">
        <f t="shared" si="1153"/>
        <v>76383.39837000001</v>
      </c>
      <c r="AO1014" s="4">
        <f t="shared" si="1154"/>
        <v>10912</v>
      </c>
      <c r="AP1014" s="4">
        <f t="shared" si="1144"/>
        <v>0</v>
      </c>
      <c r="AQ1014" s="4">
        <v>10912</v>
      </c>
      <c r="AW1014" s="4">
        <v>10912</v>
      </c>
      <c r="AX1014" s="5">
        <f t="shared" si="1155"/>
        <v>0</v>
      </c>
      <c r="AY1014" s="4">
        <v>10912</v>
      </c>
      <c r="BB1014" s="4">
        <f t="shared" ref="BB1014" si="1199">BC1014-BA1014</f>
        <v>0</v>
      </c>
    </row>
    <row r="1015" spans="1:54" s="4" customFormat="1">
      <c r="A1015" s="269">
        <v>3515</v>
      </c>
      <c r="B1015" s="2">
        <v>3515287151</v>
      </c>
      <c r="C1015" s="9" t="s">
        <v>1200</v>
      </c>
      <c r="D1015" s="14">
        <f>'fnd enro'!D1015</f>
        <v>0</v>
      </c>
      <c r="E1015" s="14">
        <f>'fnd enro'!E1015</f>
        <v>0</v>
      </c>
      <c r="F1015" s="14">
        <f>'fnd enro'!F1015</f>
        <v>0</v>
      </c>
      <c r="G1015" s="14">
        <f>'fnd enro'!G1015</f>
        <v>1</v>
      </c>
      <c r="H1015" s="14">
        <f>'fnd enro'!H1015</f>
        <v>0</v>
      </c>
      <c r="I1015" s="14">
        <f>'fnd enro'!I1015</f>
        <v>0</v>
      </c>
      <c r="J1015" s="14">
        <f>'fnd enro'!J1015</f>
        <v>0</v>
      </c>
      <c r="K1015" s="15">
        <f>'fnd enro'!K1015</f>
        <v>3.8600000000000002E-2</v>
      </c>
      <c r="L1015" s="14">
        <f>'fnd enro'!L1015</f>
        <v>0</v>
      </c>
      <c r="M1015" s="14">
        <f>'fnd enro'!M1015</f>
        <v>0</v>
      </c>
      <c r="N1015" s="14">
        <f>'fnd enro'!N1015</f>
        <v>0</v>
      </c>
      <c r="O1015" s="14">
        <f>'fnd enro'!O1015</f>
        <v>0</v>
      </c>
      <c r="P1015" s="14">
        <f>'fnd enro'!P1015</f>
        <v>0</v>
      </c>
      <c r="Q1015" s="14">
        <f>'fnd enro'!R1015</f>
        <v>1</v>
      </c>
      <c r="R1015" s="15">
        <f t="shared" si="1146"/>
        <v>1</v>
      </c>
      <c r="S1015" s="14">
        <f>VALUE('fnd enro'!Q1015)</f>
        <v>7</v>
      </c>
      <c r="T1015" s="2"/>
      <c r="U1015" s="1">
        <f>(($D1015*'fnd base rates'!C$107)
+($E1015*'fnd base rates'!C$108)
+($F1015*'fnd base rates'!C$109)
+($G1015*'fnd base rates'!C$110)
+($H1015*'fnd base rates'!C$111)
+($I1015*'fnd base rates'!C$112)
+($J1015*'fnd base rates'!C$113)
+($K1015*'fnd base rates'!C$114)
+($M1015*'fnd base rates'!C$116)
+($N1015*'fnd base rates'!C$117)
+($O1015*'fnd base rates'!C$118)
+($P1015*VLOOKUP($S1015+12,rate_basefnd,3)))
*$R1015</f>
        <v>536.46134600000005</v>
      </c>
      <c r="V1015" s="1">
        <f>(($D1015*'fnd base rates'!D$107)
+($E1015*'fnd base rates'!D$108)
+($F1015*'fnd base rates'!D$109)
+($G1015*'fnd base rates'!D$110)
+($H1015*'fnd base rates'!D$111)
+($I1015*'fnd base rates'!D$112)
+($J1015*'fnd base rates'!D$113)
+($K1015*'fnd base rates'!D$114)
+($M1015*'fnd base rates'!D$116)
+($N1015*'fnd base rates'!D$117)
+($O1015*'fnd base rates'!D$118)
+($P1015*VLOOKUP($S1015+12,rate_basefnd,4)))
*$R1015</f>
        <v>765.08</v>
      </c>
      <c r="W1015" s="1">
        <f>(($D1015*'fnd base rates'!E$107)
+($E1015*'fnd base rates'!E$108)
+($F1015*'fnd base rates'!E$109)
+($G1015*'fnd base rates'!E$110)
+($H1015*'fnd base rates'!E$111)
+($I1015*'fnd base rates'!E$112)
+($J1015*'fnd base rates'!E$113)
+($K1015*'fnd base rates'!E$114)
+($M1015*'fnd base rates'!E$116)
+($N1015*'fnd base rates'!E$117)
+($O1015*'fnd base rates'!E$118)
+($P1015*VLOOKUP($S1015+12,rate_basefnd,5)))
*$R1015</f>
        <v>3880.4303760000003</v>
      </c>
      <c r="X1015" s="1">
        <f>(($D1015*'fnd base rates'!F$107)
+($E1015*'fnd base rates'!F$108)
+($F1015*'fnd base rates'!F$109)
+($G1015*'fnd base rates'!F$110)
+($H1015*'fnd base rates'!F$111)
+($I1015*'fnd base rates'!F$112)
+($J1015*'fnd base rates'!F$113)
+($K1015*'fnd base rates'!F$114)
+($M1015*'fnd base rates'!F$116)
+($N1015*'fnd base rates'!F$117)
+($O1015*'fnd base rates'!F$118)
+($P1015*VLOOKUP($S1015+12,rate_basefnd,6)))
*$R1015</f>
        <v>1247.446412</v>
      </c>
      <c r="Y1015" s="1">
        <f>(($D1015*'fnd base rates'!G$107)
+($E1015*'fnd base rates'!G$108)
+($F1015*'fnd base rates'!G$109)
+($G1015*'fnd base rates'!G$110)
+($H1015*'fnd base rates'!G$111)
+($I1015*'fnd base rates'!G$112)
+($J1015*'fnd base rates'!G$113)
+($K1015*'fnd base rates'!G$114)
+($M1015*'fnd base rates'!G$116)
+($N1015*'fnd base rates'!G$117)
+($O1015*'fnd base rates'!G$118)
+($P1015*VLOOKUP($S1015+12,rate_basefnd,7)))
*$R1015</f>
        <v>156.793282</v>
      </c>
      <c r="Z1015" s="1">
        <f>(($D1015*'fnd base rates'!H$107)
+($E1015*'fnd base rates'!H$108)
+($F1015*'fnd base rates'!H$109)
+($G1015*'fnd base rates'!H$110)
+($H1015*'fnd base rates'!H$111)
+($I1015*'fnd base rates'!H$112)
+($J1015*'fnd base rates'!H$113)
+($K1015*'fnd base rates'!H$114)
+($M1015*'fnd base rates'!H$116)
+($N1015*'fnd base rates'!H$117)
+($O1015*'fnd base rates'!H$118)
+($P1015*VLOOKUP($S1015+12,rate_basefnd,8)))</f>
        <v>523.43893400000002</v>
      </c>
      <c r="AA1015" s="1">
        <f>(($D1015*'fnd base rates'!I$107)
+($E1015*'fnd base rates'!I$108)
+($F1015*'fnd base rates'!I$109)
+($G1015*'fnd base rates'!I$110)
+($H1015*'fnd base rates'!I$111)
+($I1015*'fnd base rates'!I$112)
+($J1015*'fnd base rates'!I$113)
+($K1015*'fnd base rates'!I$114)
+($M1015*'fnd base rates'!I$116)
+($N1015*'fnd base rates'!I$117)
+($O1015*'fnd base rates'!I$118)
+($P1015*VLOOKUP($S1015+12,rate_basefnd,9)))
*$R1015</f>
        <v>306.35000000000002</v>
      </c>
      <c r="AB1015" s="1">
        <f>(($D1015*'fnd base rates'!J$107)
+($E1015*'fnd base rates'!J$108)
+($F1015*'fnd base rates'!J$109)
+($G1015*'fnd base rates'!J$110)
+($H1015*'fnd base rates'!J$111)
+($I1015*'fnd base rates'!J$112)
+($J1015*'fnd base rates'!J$113)
+($K1015*'fnd base rates'!J$114)
+($M1015*'fnd base rates'!J$116)
+($N1015*'fnd base rates'!J$117)
+($O1015*'fnd base rates'!J$118)
+($P1015*VLOOKUP($S1015+12,rate_basefnd,10)))
*$R1015</f>
        <v>152.32</v>
      </c>
      <c r="AC1015" s="1">
        <f>(($D1015*'fnd base rates'!K$107)
+($E1015*'fnd base rates'!K$108)
+($F1015*'fnd base rates'!K$109)
+($G1015*'fnd base rates'!K$110)
+($H1015*'fnd base rates'!K$111)
+($I1015*'fnd base rates'!K$112)
+($J1015*'fnd base rates'!K$113)
+($K1015*'fnd base rates'!K$114)
+($M1015*'fnd base rates'!K$116)
+($N1015*'fnd base rates'!K$117)
+($O1015*'fnd base rates'!K$118)
+($P1015*VLOOKUP($S1015+12,rate_basefnd,11)))
*$R1015</f>
        <v>1100.2098799999999</v>
      </c>
      <c r="AD1015" s="1">
        <f>(($D1015*'fnd base rates'!L$107)
+($E1015*'fnd base rates'!L$108)
+($F1015*'fnd base rates'!L$109)
+($G1015*'fnd base rates'!L$110)
+($H1015*'fnd base rates'!L$111)
+($I1015*'fnd base rates'!L$112)
+($J1015*'fnd base rates'!L$113)
+($K1015*'fnd base rates'!L$114)
+($M1015*'fnd base rates'!L$116)
+($N1015*'fnd base rates'!L$117)
+($O1015*'fnd base rates'!L$118)
+($P1015*VLOOKUP($S1015+12,rate_basefnd,12)))</f>
        <v>1446.1566800000001</v>
      </c>
      <c r="AE1015" s="1">
        <f>(($D1015*'fnd base rates'!M$107)
+($E1015*'fnd base rates'!M$108)
+($F1015*'fnd base rates'!M$109)
+($G1015*'fnd base rates'!M$110)
+($H1015*'fnd base rates'!M$111)
+($I1015*'fnd base rates'!M$112)
+($J1015*'fnd base rates'!M$113)
+($K1015*'fnd base rates'!M$114)
+($M1015*'fnd base rates'!M$116)
+($N1015*'fnd base rates'!M$117)
+($O1015*'fnd base rates'!M$118)
+($P1015*VLOOKUP($S1015+12,rate_basefnd,13)))</f>
        <v>0</v>
      </c>
      <c r="AF1015" s="4">
        <f t="shared" si="1147"/>
        <v>10114.68691</v>
      </c>
      <c r="AH1015" s="269">
        <f t="shared" si="1148"/>
        <v>3515287151</v>
      </c>
      <c r="AI1015" s="4" t="str">
        <f t="shared" si="1149"/>
        <v>3515</v>
      </c>
      <c r="AJ1015" s="2" t="str">
        <f t="shared" si="1150"/>
        <v>287</v>
      </c>
      <c r="AK1015" s="2" t="str">
        <f t="shared" si="1151"/>
        <v>151</v>
      </c>
      <c r="AL1015" s="4">
        <f t="shared" si="1152"/>
        <v>1</v>
      </c>
      <c r="AM1015" s="4">
        <f t="shared" si="1143"/>
        <v>1</v>
      </c>
      <c r="AN1015" s="4">
        <f t="shared" si="1153"/>
        <v>10114.68691</v>
      </c>
      <c r="AO1015" s="4">
        <f t="shared" si="1154"/>
        <v>10115</v>
      </c>
      <c r="AP1015" s="4">
        <f t="shared" si="1144"/>
        <v>0</v>
      </c>
      <c r="AQ1015" s="4">
        <v>10115</v>
      </c>
      <c r="AW1015" s="4">
        <v>10115</v>
      </c>
      <c r="AX1015" s="5">
        <f t="shared" si="1155"/>
        <v>0</v>
      </c>
      <c r="AY1015" s="4">
        <v>10115</v>
      </c>
      <c r="BB1015" s="4">
        <f t="shared" ref="BB1015" si="1200">BC1015-BA1015</f>
        <v>0</v>
      </c>
    </row>
    <row r="1016" spans="1:54" s="4" customFormat="1">
      <c r="A1016" s="269">
        <v>3515</v>
      </c>
      <c r="B1016" s="2">
        <v>3515287191</v>
      </c>
      <c r="C1016" s="9" t="s">
        <v>1200</v>
      </c>
      <c r="D1016" s="14">
        <f>'fnd enro'!D1016</f>
        <v>0</v>
      </c>
      <c r="E1016" s="14">
        <f>'fnd enro'!E1016</f>
        <v>0</v>
      </c>
      <c r="F1016" s="14">
        <f>'fnd enro'!F1016</f>
        <v>1</v>
      </c>
      <c r="G1016" s="14">
        <f>'fnd enro'!G1016</f>
        <v>21</v>
      </c>
      <c r="H1016" s="14">
        <f>'fnd enro'!H1016</f>
        <v>11</v>
      </c>
      <c r="I1016" s="14">
        <f>'fnd enro'!I1016</f>
        <v>0</v>
      </c>
      <c r="J1016" s="14">
        <f>'fnd enro'!J1016</f>
        <v>0</v>
      </c>
      <c r="K1016" s="15">
        <f>'fnd enro'!K1016</f>
        <v>1.2738</v>
      </c>
      <c r="L1016" s="14">
        <f>'fnd enro'!L1016</f>
        <v>0</v>
      </c>
      <c r="M1016" s="14">
        <f>'fnd enro'!M1016</f>
        <v>0</v>
      </c>
      <c r="N1016" s="14">
        <f>'fnd enro'!N1016</f>
        <v>0</v>
      </c>
      <c r="O1016" s="14">
        <f>'fnd enro'!O1016</f>
        <v>0</v>
      </c>
      <c r="P1016" s="14">
        <f>'fnd enro'!P1016</f>
        <v>8</v>
      </c>
      <c r="Q1016" s="14">
        <f>'fnd enro'!R1016</f>
        <v>33</v>
      </c>
      <c r="R1016" s="15">
        <f t="shared" si="1146"/>
        <v>1</v>
      </c>
      <c r="S1016" s="14">
        <f>VALUE('fnd enro'!Q1016)</f>
        <v>8</v>
      </c>
      <c r="T1016" s="2"/>
      <c r="U1016" s="1">
        <f>(($D1016*'fnd base rates'!C$107)
+($E1016*'fnd base rates'!C$108)
+($F1016*'fnd base rates'!C$109)
+($G1016*'fnd base rates'!C$110)
+($H1016*'fnd base rates'!C$111)
+($I1016*'fnd base rates'!C$112)
+($J1016*'fnd base rates'!C$113)
+($K1016*'fnd base rates'!C$114)
+($M1016*'fnd base rates'!C$116)
+($N1016*'fnd base rates'!C$117)
+($O1016*'fnd base rates'!C$118)
+($P1016*VLOOKUP($S1016+12,rate_basefnd,3)))
*$R1016</f>
        <v>18280.824418</v>
      </c>
      <c r="V1016" s="1">
        <f>(($D1016*'fnd base rates'!D$107)
+($E1016*'fnd base rates'!D$108)
+($F1016*'fnd base rates'!D$109)
+($G1016*'fnd base rates'!D$110)
+($H1016*'fnd base rates'!D$111)
+($I1016*'fnd base rates'!D$112)
+($J1016*'fnd base rates'!D$113)
+($K1016*'fnd base rates'!D$114)
+($M1016*'fnd base rates'!D$116)
+($N1016*'fnd base rates'!D$117)
+($O1016*'fnd base rates'!D$118)
+($P1016*VLOOKUP($S1016+12,rate_basefnd,4)))
*$R1016</f>
        <v>27984.280000000002</v>
      </c>
      <c r="W1016" s="1">
        <f>(($D1016*'fnd base rates'!E$107)
+($E1016*'fnd base rates'!E$108)
+($F1016*'fnd base rates'!E$109)
+($G1016*'fnd base rates'!E$110)
+($H1016*'fnd base rates'!E$111)
+($I1016*'fnd base rates'!E$112)
+($J1016*'fnd base rates'!E$113)
+($K1016*'fnd base rates'!E$114)
+($M1016*'fnd base rates'!E$116)
+($N1016*'fnd base rates'!E$117)
+($O1016*'fnd base rates'!E$118)
+($P1016*VLOOKUP($S1016+12,rate_basefnd,5)))
*$R1016</f>
        <v>150138.68240799999</v>
      </c>
      <c r="X1016" s="1">
        <f>(($D1016*'fnd base rates'!F$107)
+($E1016*'fnd base rates'!F$108)
+($F1016*'fnd base rates'!F$109)
+($G1016*'fnd base rates'!F$110)
+($H1016*'fnd base rates'!F$111)
+($I1016*'fnd base rates'!F$112)
+($J1016*'fnd base rates'!F$113)
+($K1016*'fnd base rates'!F$114)
+($M1016*'fnd base rates'!F$116)
+($N1016*'fnd base rates'!F$117)
+($O1016*'fnd base rates'!F$118)
+($P1016*VLOOKUP($S1016+12,rate_basefnd,6)))
*$R1016</f>
        <v>38392.961595999994</v>
      </c>
      <c r="Y1016" s="1">
        <f>(($D1016*'fnd base rates'!G$107)
+($E1016*'fnd base rates'!G$108)
+($F1016*'fnd base rates'!G$109)
+($G1016*'fnd base rates'!G$110)
+($H1016*'fnd base rates'!G$111)
+($I1016*'fnd base rates'!G$112)
+($J1016*'fnd base rates'!G$113)
+($K1016*'fnd base rates'!G$114)
+($M1016*'fnd base rates'!G$116)
+($N1016*'fnd base rates'!G$117)
+($O1016*'fnd base rates'!G$118)
+($P1016*VLOOKUP($S1016+12,rate_basefnd,7)))
*$R1016</f>
        <v>6598.4983060000004</v>
      </c>
      <c r="Z1016" s="1">
        <f>(($D1016*'fnd base rates'!H$107)
+($E1016*'fnd base rates'!H$108)
+($F1016*'fnd base rates'!H$109)
+($G1016*'fnd base rates'!H$110)
+($H1016*'fnd base rates'!H$111)
+($I1016*'fnd base rates'!H$112)
+($J1016*'fnd base rates'!H$113)
+($K1016*'fnd base rates'!H$114)
+($M1016*'fnd base rates'!H$116)
+($N1016*'fnd base rates'!H$117)
+($O1016*'fnd base rates'!H$118)
+($P1016*VLOOKUP($S1016+12,rate_basefnd,8)))</f>
        <v>17472.204822</v>
      </c>
      <c r="AA1016" s="1">
        <f>(($D1016*'fnd base rates'!I$107)
+($E1016*'fnd base rates'!I$108)
+($F1016*'fnd base rates'!I$109)
+($G1016*'fnd base rates'!I$110)
+($H1016*'fnd base rates'!I$111)
+($I1016*'fnd base rates'!I$112)
+($J1016*'fnd base rates'!I$113)
+($K1016*'fnd base rates'!I$114)
+($M1016*'fnd base rates'!I$116)
+($N1016*'fnd base rates'!I$117)
+($O1016*'fnd base rates'!I$118)
+($P1016*VLOOKUP($S1016+12,rate_basefnd,9)))
*$R1016</f>
        <v>11811.050000000001</v>
      </c>
      <c r="AB1016" s="1">
        <f>(($D1016*'fnd base rates'!J$107)
+($E1016*'fnd base rates'!J$108)
+($F1016*'fnd base rates'!J$109)
+($G1016*'fnd base rates'!J$110)
+($H1016*'fnd base rates'!J$111)
+($I1016*'fnd base rates'!J$112)
+($J1016*'fnd base rates'!J$113)
+($K1016*'fnd base rates'!J$114)
+($M1016*'fnd base rates'!J$116)
+($N1016*'fnd base rates'!J$117)
+($O1016*'fnd base rates'!J$118)
+($P1016*VLOOKUP($S1016+12,rate_basefnd,10)))
*$R1016</f>
        <v>11658.31</v>
      </c>
      <c r="AC1016" s="1">
        <f>(($D1016*'fnd base rates'!K$107)
+($E1016*'fnd base rates'!K$108)
+($F1016*'fnd base rates'!K$109)
+($G1016*'fnd base rates'!K$110)
+($H1016*'fnd base rates'!K$111)
+($I1016*'fnd base rates'!K$112)
+($J1016*'fnd base rates'!K$113)
+($K1016*'fnd base rates'!K$114)
+($M1016*'fnd base rates'!K$116)
+($N1016*'fnd base rates'!K$117)
+($O1016*'fnd base rates'!K$118)
+($P1016*VLOOKUP($S1016+12,rate_basefnd,11)))
*$R1016</f>
        <v>37208.376039999996</v>
      </c>
      <c r="AD1016" s="1">
        <f>(($D1016*'fnd base rates'!L$107)
+($E1016*'fnd base rates'!L$108)
+($F1016*'fnd base rates'!L$109)
+($G1016*'fnd base rates'!L$110)
+($H1016*'fnd base rates'!L$111)
+($I1016*'fnd base rates'!L$112)
+($J1016*'fnd base rates'!L$113)
+($K1016*'fnd base rates'!L$114)
+($M1016*'fnd base rates'!L$116)
+($N1016*'fnd base rates'!L$117)
+($O1016*'fnd base rates'!L$118)
+($P1016*VLOOKUP($S1016+12,rate_basefnd,12)))</f>
        <v>52773.940439999998</v>
      </c>
      <c r="AE1016" s="1">
        <f>(($D1016*'fnd base rates'!M$107)
+($E1016*'fnd base rates'!M$108)
+($F1016*'fnd base rates'!M$109)
+($G1016*'fnd base rates'!M$110)
+($H1016*'fnd base rates'!M$111)
+($I1016*'fnd base rates'!M$112)
+($J1016*'fnd base rates'!M$113)
+($K1016*'fnd base rates'!M$114)
+($M1016*'fnd base rates'!M$116)
+($N1016*'fnd base rates'!M$117)
+($O1016*'fnd base rates'!M$118)
+($P1016*VLOOKUP($S1016+12,rate_basefnd,13)))</f>
        <v>0</v>
      </c>
      <c r="AF1016" s="4">
        <f t="shared" si="1147"/>
        <v>372319.12802999996</v>
      </c>
      <c r="AH1016" s="269">
        <f t="shared" si="1148"/>
        <v>3515287191</v>
      </c>
      <c r="AI1016" s="4" t="str">
        <f t="shared" si="1149"/>
        <v>3515</v>
      </c>
      <c r="AJ1016" s="2" t="str">
        <f t="shared" si="1150"/>
        <v>287</v>
      </c>
      <c r="AK1016" s="2" t="str">
        <f t="shared" si="1151"/>
        <v>191</v>
      </c>
      <c r="AL1016" s="4">
        <f t="shared" si="1152"/>
        <v>1</v>
      </c>
      <c r="AM1016" s="4">
        <f t="shared" si="1143"/>
        <v>33</v>
      </c>
      <c r="AN1016" s="4">
        <f t="shared" si="1153"/>
        <v>372319.12802999996</v>
      </c>
      <c r="AO1016" s="4">
        <f t="shared" si="1154"/>
        <v>11282</v>
      </c>
      <c r="AP1016" s="4">
        <f t="shared" si="1144"/>
        <v>0</v>
      </c>
      <c r="AQ1016" s="4">
        <v>11282</v>
      </c>
      <c r="AW1016" s="4">
        <v>11282</v>
      </c>
      <c r="AX1016" s="5">
        <f t="shared" si="1155"/>
        <v>0</v>
      </c>
      <c r="AY1016" s="4">
        <v>11282</v>
      </c>
      <c r="BB1016" s="4">
        <f t="shared" ref="BB1016" si="1201">BC1016-BA1016</f>
        <v>0</v>
      </c>
    </row>
    <row r="1017" spans="1:54" s="4" customFormat="1">
      <c r="A1017" s="269">
        <v>3515</v>
      </c>
      <c r="B1017" s="2">
        <v>3515287215</v>
      </c>
      <c r="C1017" s="9" t="s">
        <v>1200</v>
      </c>
      <c r="D1017" s="14">
        <f>'fnd enro'!D1017</f>
        <v>0</v>
      </c>
      <c r="E1017" s="14">
        <f>'fnd enro'!E1017</f>
        <v>0</v>
      </c>
      <c r="F1017" s="14">
        <f>'fnd enro'!F1017</f>
        <v>3</v>
      </c>
      <c r="G1017" s="14">
        <f>'fnd enro'!G1017</f>
        <v>10</v>
      </c>
      <c r="H1017" s="14">
        <f>'fnd enro'!H1017</f>
        <v>2</v>
      </c>
      <c r="I1017" s="14">
        <f>'fnd enro'!I1017</f>
        <v>0</v>
      </c>
      <c r="J1017" s="14">
        <f>'fnd enro'!J1017</f>
        <v>0</v>
      </c>
      <c r="K1017" s="15">
        <f>'fnd enro'!K1017</f>
        <v>0.57899999999999996</v>
      </c>
      <c r="L1017" s="14">
        <f>'fnd enro'!L1017</f>
        <v>0</v>
      </c>
      <c r="M1017" s="14">
        <f>'fnd enro'!M1017</f>
        <v>0</v>
      </c>
      <c r="N1017" s="14">
        <f>'fnd enro'!N1017</f>
        <v>0</v>
      </c>
      <c r="O1017" s="14">
        <f>'fnd enro'!O1017</f>
        <v>0</v>
      </c>
      <c r="P1017" s="14">
        <f>'fnd enro'!P1017</f>
        <v>8</v>
      </c>
      <c r="Q1017" s="14">
        <f>'fnd enro'!R1017</f>
        <v>15</v>
      </c>
      <c r="R1017" s="15">
        <f t="shared" si="1146"/>
        <v>1</v>
      </c>
      <c r="S1017" s="14">
        <f>VALUE('fnd enro'!Q1017)</f>
        <v>10</v>
      </c>
      <c r="T1017" s="2"/>
      <c r="U1017" s="1">
        <f>(($D1017*'fnd base rates'!C$107)
+($E1017*'fnd base rates'!C$108)
+($F1017*'fnd base rates'!C$109)
+($G1017*'fnd base rates'!C$110)
+($H1017*'fnd base rates'!C$111)
+($I1017*'fnd base rates'!C$112)
+($J1017*'fnd base rates'!C$113)
+($K1017*'fnd base rates'!C$114)
+($M1017*'fnd base rates'!C$116)
+($N1017*'fnd base rates'!C$117)
+($O1017*'fnd base rates'!C$118)
+($P1017*VLOOKUP($S1017+12,rate_basefnd,3)))
*$R1017</f>
        <v>8681.4001900000003</v>
      </c>
      <c r="V1017" s="1">
        <f>(($D1017*'fnd base rates'!D$107)
+($E1017*'fnd base rates'!D$108)
+($F1017*'fnd base rates'!D$109)
+($G1017*'fnd base rates'!D$110)
+($H1017*'fnd base rates'!D$111)
+($I1017*'fnd base rates'!D$112)
+($J1017*'fnd base rates'!D$113)
+($K1017*'fnd base rates'!D$114)
+($M1017*'fnd base rates'!D$116)
+($N1017*'fnd base rates'!D$117)
+($O1017*'fnd base rates'!D$118)
+($P1017*VLOOKUP($S1017+12,rate_basefnd,4)))
*$R1017</f>
        <v>14482.6</v>
      </c>
      <c r="W1017" s="1">
        <f>(($D1017*'fnd base rates'!E$107)
+($E1017*'fnd base rates'!E$108)
+($F1017*'fnd base rates'!E$109)
+($G1017*'fnd base rates'!E$110)
+($H1017*'fnd base rates'!E$111)
+($I1017*'fnd base rates'!E$112)
+($J1017*'fnd base rates'!E$113)
+($K1017*'fnd base rates'!E$114)
+($M1017*'fnd base rates'!E$116)
+($N1017*'fnd base rates'!E$117)
+($O1017*'fnd base rates'!E$118)
+($P1017*VLOOKUP($S1017+12,rate_basefnd,5)))
*$R1017</f>
        <v>86712.225640000004</v>
      </c>
      <c r="X1017" s="1">
        <f>(($D1017*'fnd base rates'!F$107)
+($E1017*'fnd base rates'!F$108)
+($F1017*'fnd base rates'!F$109)
+($G1017*'fnd base rates'!F$110)
+($H1017*'fnd base rates'!F$111)
+($I1017*'fnd base rates'!F$112)
+($J1017*'fnd base rates'!F$113)
+($K1017*'fnd base rates'!F$114)
+($M1017*'fnd base rates'!F$116)
+($N1017*'fnd base rates'!F$117)
+($O1017*'fnd base rates'!F$118)
+($P1017*VLOOKUP($S1017+12,rate_basefnd,6)))
*$R1017</f>
        <v>18207.55618</v>
      </c>
      <c r="Y1017" s="1">
        <f>(($D1017*'fnd base rates'!G$107)
+($E1017*'fnd base rates'!G$108)
+($F1017*'fnd base rates'!G$109)
+($G1017*'fnd base rates'!G$110)
+($H1017*'fnd base rates'!G$111)
+($I1017*'fnd base rates'!G$112)
+($J1017*'fnd base rates'!G$113)
+($K1017*'fnd base rates'!G$114)
+($M1017*'fnd base rates'!G$116)
+($N1017*'fnd base rates'!G$117)
+($O1017*'fnd base rates'!G$118)
+($P1017*VLOOKUP($S1017+12,rate_basefnd,7)))
*$R1017</f>
        <v>3798.9192300000004</v>
      </c>
      <c r="Z1017" s="1">
        <f>(($D1017*'fnd base rates'!H$107)
+($E1017*'fnd base rates'!H$108)
+($F1017*'fnd base rates'!H$109)
+($G1017*'fnd base rates'!H$110)
+($H1017*'fnd base rates'!H$111)
+($I1017*'fnd base rates'!H$112)
+($J1017*'fnd base rates'!H$113)
+($K1017*'fnd base rates'!H$114)
+($M1017*'fnd base rates'!H$116)
+($N1017*'fnd base rates'!H$117)
+($O1017*'fnd base rates'!H$118)
+($P1017*VLOOKUP($S1017+12,rate_basefnd,8)))</f>
        <v>8069.8240099999994</v>
      </c>
      <c r="AA1017" s="1">
        <f>(($D1017*'fnd base rates'!I$107)
+($E1017*'fnd base rates'!I$108)
+($F1017*'fnd base rates'!I$109)
+($G1017*'fnd base rates'!I$110)
+($H1017*'fnd base rates'!I$111)
+($I1017*'fnd base rates'!I$112)
+($J1017*'fnd base rates'!I$113)
+($K1017*'fnd base rates'!I$114)
+($M1017*'fnd base rates'!I$116)
+($N1017*'fnd base rates'!I$117)
+($O1017*'fnd base rates'!I$118)
+($P1017*VLOOKUP($S1017+12,rate_basefnd,9)))
*$R1017</f>
        <v>5896.33</v>
      </c>
      <c r="AB1017" s="1">
        <f>(($D1017*'fnd base rates'!J$107)
+($E1017*'fnd base rates'!J$108)
+($F1017*'fnd base rates'!J$109)
+($G1017*'fnd base rates'!J$110)
+($H1017*'fnd base rates'!J$111)
+($I1017*'fnd base rates'!J$112)
+($J1017*'fnd base rates'!J$113)
+($K1017*'fnd base rates'!J$114)
+($M1017*'fnd base rates'!J$116)
+($N1017*'fnd base rates'!J$117)
+($O1017*'fnd base rates'!J$118)
+($P1017*VLOOKUP($S1017+12,rate_basefnd,10)))
*$R1017</f>
        <v>8500.619999999999</v>
      </c>
      <c r="AC1017" s="1">
        <f>(($D1017*'fnd base rates'!K$107)
+($E1017*'fnd base rates'!K$108)
+($F1017*'fnd base rates'!K$109)
+($G1017*'fnd base rates'!K$110)
+($H1017*'fnd base rates'!K$111)
+($I1017*'fnd base rates'!K$112)
+($J1017*'fnd base rates'!K$113)
+($K1017*'fnd base rates'!K$114)
+($M1017*'fnd base rates'!K$116)
+($N1017*'fnd base rates'!K$117)
+($O1017*'fnd base rates'!K$118)
+($P1017*VLOOKUP($S1017+12,rate_basefnd,11)))
*$R1017</f>
        <v>16667.048200000001</v>
      </c>
      <c r="AD1017" s="1">
        <f>(($D1017*'fnd base rates'!L$107)
+($E1017*'fnd base rates'!L$108)
+($F1017*'fnd base rates'!L$109)
+($G1017*'fnd base rates'!L$110)
+($H1017*'fnd base rates'!L$111)
+($I1017*'fnd base rates'!L$112)
+($J1017*'fnd base rates'!L$113)
+($K1017*'fnd base rates'!L$114)
+($M1017*'fnd base rates'!L$116)
+($N1017*'fnd base rates'!L$117)
+($O1017*'fnd base rates'!L$118)
+($P1017*VLOOKUP($S1017+12,rate_basefnd,12)))</f>
        <v>26572.100200000001</v>
      </c>
      <c r="AE1017" s="1">
        <f>(($D1017*'fnd base rates'!M$107)
+($E1017*'fnd base rates'!M$108)
+($F1017*'fnd base rates'!M$109)
+($G1017*'fnd base rates'!M$110)
+($H1017*'fnd base rates'!M$111)
+($I1017*'fnd base rates'!M$112)
+($J1017*'fnd base rates'!M$113)
+($K1017*'fnd base rates'!M$114)
+($M1017*'fnd base rates'!M$116)
+($N1017*'fnd base rates'!M$117)
+($O1017*'fnd base rates'!M$118)
+($P1017*VLOOKUP($S1017+12,rate_basefnd,13)))</f>
        <v>0</v>
      </c>
      <c r="AF1017" s="4">
        <f t="shared" si="1147"/>
        <v>197588.62365000002</v>
      </c>
      <c r="AH1017" s="269">
        <f t="shared" si="1148"/>
        <v>3515287215</v>
      </c>
      <c r="AI1017" s="4" t="str">
        <f t="shared" si="1149"/>
        <v>3515</v>
      </c>
      <c r="AJ1017" s="2" t="str">
        <f t="shared" si="1150"/>
        <v>287</v>
      </c>
      <c r="AK1017" s="2" t="str">
        <f t="shared" si="1151"/>
        <v>215</v>
      </c>
      <c r="AL1017" s="4">
        <f t="shared" si="1152"/>
        <v>1</v>
      </c>
      <c r="AM1017" s="4">
        <f t="shared" si="1143"/>
        <v>15</v>
      </c>
      <c r="AN1017" s="4">
        <f t="shared" si="1153"/>
        <v>197588.62365000002</v>
      </c>
      <c r="AO1017" s="4">
        <f t="shared" si="1154"/>
        <v>13173</v>
      </c>
      <c r="AP1017" s="4">
        <f t="shared" si="1144"/>
        <v>0</v>
      </c>
      <c r="AQ1017" s="4">
        <v>13173</v>
      </c>
      <c r="AW1017" s="4">
        <v>13173</v>
      </c>
      <c r="AX1017" s="5">
        <f t="shared" si="1155"/>
        <v>0</v>
      </c>
      <c r="AY1017" s="4">
        <v>13173</v>
      </c>
      <c r="BB1017" s="4">
        <f t="shared" ref="BB1017" si="1202">BC1017-BA1017</f>
        <v>0</v>
      </c>
    </row>
    <row r="1018" spans="1:54" s="4" customFormat="1">
      <c r="A1018" s="269">
        <v>3515</v>
      </c>
      <c r="B1018" s="2">
        <v>3515287226</v>
      </c>
      <c r="C1018" s="9" t="s">
        <v>1200</v>
      </c>
      <c r="D1018" s="14">
        <f>'fnd enro'!D1018</f>
        <v>0</v>
      </c>
      <c r="E1018" s="14">
        <f>'fnd enro'!E1018</f>
        <v>0</v>
      </c>
      <c r="F1018" s="14">
        <f>'fnd enro'!F1018</f>
        <v>0</v>
      </c>
      <c r="G1018" s="14">
        <f>'fnd enro'!G1018</f>
        <v>1</v>
      </c>
      <c r="H1018" s="14">
        <f>'fnd enro'!H1018</f>
        <v>0</v>
      </c>
      <c r="I1018" s="14">
        <f>'fnd enro'!I1018</f>
        <v>0</v>
      </c>
      <c r="J1018" s="14">
        <f>'fnd enro'!J1018</f>
        <v>0</v>
      </c>
      <c r="K1018" s="15">
        <f>'fnd enro'!K1018</f>
        <v>3.8600000000000002E-2</v>
      </c>
      <c r="L1018" s="14">
        <f>'fnd enro'!L1018</f>
        <v>0</v>
      </c>
      <c r="M1018" s="14">
        <f>'fnd enro'!M1018</f>
        <v>0</v>
      </c>
      <c r="N1018" s="14">
        <f>'fnd enro'!N1018</f>
        <v>0</v>
      </c>
      <c r="O1018" s="14">
        <f>'fnd enro'!O1018</f>
        <v>0</v>
      </c>
      <c r="P1018" s="14">
        <f>'fnd enro'!P1018</f>
        <v>1</v>
      </c>
      <c r="Q1018" s="14">
        <f>'fnd enro'!R1018</f>
        <v>1</v>
      </c>
      <c r="R1018" s="15">
        <f t="shared" si="1146"/>
        <v>1</v>
      </c>
      <c r="S1018" s="14">
        <f>VALUE('fnd enro'!Q1018)</f>
        <v>9</v>
      </c>
      <c r="T1018" s="2"/>
      <c r="U1018" s="1">
        <f>(($D1018*'fnd base rates'!C$107)
+($E1018*'fnd base rates'!C$108)
+($F1018*'fnd base rates'!C$109)
+($G1018*'fnd base rates'!C$110)
+($H1018*'fnd base rates'!C$111)
+($I1018*'fnd base rates'!C$112)
+($J1018*'fnd base rates'!C$113)
+($K1018*'fnd base rates'!C$114)
+($M1018*'fnd base rates'!C$116)
+($N1018*'fnd base rates'!C$117)
+($O1018*'fnd base rates'!C$118)
+($P1018*VLOOKUP($S1018+12,rate_basefnd,3)))
*$R1018</f>
        <v>612.22134600000004</v>
      </c>
      <c r="V1018" s="1">
        <f>(($D1018*'fnd base rates'!D$107)
+($E1018*'fnd base rates'!D$108)
+($F1018*'fnd base rates'!D$109)
+($G1018*'fnd base rates'!D$110)
+($H1018*'fnd base rates'!D$111)
+($I1018*'fnd base rates'!D$112)
+($J1018*'fnd base rates'!D$113)
+($K1018*'fnd base rates'!D$114)
+($M1018*'fnd base rates'!D$116)
+($N1018*'fnd base rates'!D$117)
+($O1018*'fnd base rates'!D$118)
+($P1018*VLOOKUP($S1018+12,rate_basefnd,4)))
*$R1018</f>
        <v>1124.02</v>
      </c>
      <c r="W1018" s="1">
        <f>(($D1018*'fnd base rates'!E$107)
+($E1018*'fnd base rates'!E$108)
+($F1018*'fnd base rates'!E$109)
+($G1018*'fnd base rates'!E$110)
+($H1018*'fnd base rates'!E$111)
+($I1018*'fnd base rates'!E$112)
+($J1018*'fnd base rates'!E$113)
+($K1018*'fnd base rates'!E$114)
+($M1018*'fnd base rates'!E$116)
+($N1018*'fnd base rates'!E$117)
+($O1018*'fnd base rates'!E$118)
+($P1018*VLOOKUP($S1018+12,rate_basefnd,5)))
*$R1018</f>
        <v>7384.3403760000001</v>
      </c>
      <c r="X1018" s="1">
        <f>(($D1018*'fnd base rates'!F$107)
+($E1018*'fnd base rates'!F$108)
+($F1018*'fnd base rates'!F$109)
+($G1018*'fnd base rates'!F$110)
+($H1018*'fnd base rates'!F$111)
+($I1018*'fnd base rates'!F$112)
+($J1018*'fnd base rates'!F$113)
+($K1018*'fnd base rates'!F$114)
+($M1018*'fnd base rates'!F$116)
+($N1018*'fnd base rates'!F$117)
+($O1018*'fnd base rates'!F$118)
+($P1018*VLOOKUP($S1018+12,rate_basefnd,6)))
*$R1018</f>
        <v>1247.446412</v>
      </c>
      <c r="Y1018" s="1">
        <f>(($D1018*'fnd base rates'!G$107)
+($E1018*'fnd base rates'!G$108)
+($F1018*'fnd base rates'!G$109)
+($G1018*'fnd base rates'!G$110)
+($H1018*'fnd base rates'!G$111)
+($I1018*'fnd base rates'!G$112)
+($J1018*'fnd base rates'!G$113)
+($K1018*'fnd base rates'!G$114)
+($M1018*'fnd base rates'!G$116)
+($N1018*'fnd base rates'!G$117)
+($O1018*'fnd base rates'!G$118)
+($P1018*VLOOKUP($S1018+12,rate_basefnd,7)))
*$R1018</f>
        <v>326.78328199999999</v>
      </c>
      <c r="Z1018" s="1">
        <f>(($D1018*'fnd base rates'!H$107)
+($E1018*'fnd base rates'!H$108)
+($F1018*'fnd base rates'!H$109)
+($G1018*'fnd base rates'!H$110)
+($H1018*'fnd base rates'!H$111)
+($I1018*'fnd base rates'!H$112)
+($J1018*'fnd base rates'!H$113)
+($K1018*'fnd base rates'!H$114)
+($M1018*'fnd base rates'!H$116)
+($N1018*'fnd base rates'!H$117)
+($O1018*'fnd base rates'!H$118)
+($P1018*VLOOKUP($S1018+12,rate_basefnd,8)))</f>
        <v>549.49893399999996</v>
      </c>
      <c r="AA1018" s="1">
        <f>(($D1018*'fnd base rates'!I$107)
+($E1018*'fnd base rates'!I$108)
+($F1018*'fnd base rates'!I$109)
+($G1018*'fnd base rates'!I$110)
+($H1018*'fnd base rates'!I$111)
+($I1018*'fnd base rates'!I$112)
+($J1018*'fnd base rates'!I$113)
+($K1018*'fnd base rates'!I$114)
+($M1018*'fnd base rates'!I$116)
+($N1018*'fnd base rates'!I$117)
+($O1018*'fnd base rates'!I$118)
+($P1018*VLOOKUP($S1018+12,rate_basefnd,9)))
*$R1018</f>
        <v>448.23</v>
      </c>
      <c r="AB1018" s="1">
        <f>(($D1018*'fnd base rates'!J$107)
+($E1018*'fnd base rates'!J$108)
+($F1018*'fnd base rates'!J$109)
+($G1018*'fnd base rates'!J$110)
+($H1018*'fnd base rates'!J$111)
+($I1018*'fnd base rates'!J$112)
+($J1018*'fnd base rates'!J$113)
+($K1018*'fnd base rates'!J$114)
+($M1018*'fnd base rates'!J$116)
+($N1018*'fnd base rates'!J$117)
+($O1018*'fnd base rates'!J$118)
+($P1018*VLOOKUP($S1018+12,rate_basefnd,10)))
*$R1018</f>
        <v>889.58999999999992</v>
      </c>
      <c r="AC1018" s="1">
        <f>(($D1018*'fnd base rates'!K$107)
+($E1018*'fnd base rates'!K$108)
+($F1018*'fnd base rates'!K$109)
+($G1018*'fnd base rates'!K$110)
+($H1018*'fnd base rates'!K$111)
+($I1018*'fnd base rates'!K$112)
+($J1018*'fnd base rates'!K$113)
+($K1018*'fnd base rates'!K$114)
+($M1018*'fnd base rates'!K$116)
+($N1018*'fnd base rates'!K$117)
+($O1018*'fnd base rates'!K$118)
+($P1018*VLOOKUP($S1018+12,rate_basefnd,11)))
*$R1018</f>
        <v>1100.2098799999999</v>
      </c>
      <c r="AD1018" s="1">
        <f>(($D1018*'fnd base rates'!L$107)
+($E1018*'fnd base rates'!L$108)
+($F1018*'fnd base rates'!L$109)
+($G1018*'fnd base rates'!L$110)
+($H1018*'fnd base rates'!L$111)
+($I1018*'fnd base rates'!L$112)
+($J1018*'fnd base rates'!L$113)
+($K1018*'fnd base rates'!L$114)
+($M1018*'fnd base rates'!L$116)
+($N1018*'fnd base rates'!L$117)
+($O1018*'fnd base rates'!L$118)
+($P1018*VLOOKUP($S1018+12,rate_basefnd,12)))</f>
        <v>2012.93668</v>
      </c>
      <c r="AE1018" s="1">
        <f>(($D1018*'fnd base rates'!M$107)
+($E1018*'fnd base rates'!M$108)
+($F1018*'fnd base rates'!M$109)
+($G1018*'fnd base rates'!M$110)
+($H1018*'fnd base rates'!M$111)
+($I1018*'fnd base rates'!M$112)
+($J1018*'fnd base rates'!M$113)
+($K1018*'fnd base rates'!M$114)
+($M1018*'fnd base rates'!M$116)
+($N1018*'fnd base rates'!M$117)
+($O1018*'fnd base rates'!M$118)
+($P1018*VLOOKUP($S1018+12,rate_basefnd,13)))</f>
        <v>0</v>
      </c>
      <c r="AF1018" s="4">
        <f t="shared" si="1147"/>
        <v>15695.27691</v>
      </c>
      <c r="AH1018" s="269">
        <f t="shared" si="1148"/>
        <v>3515287226</v>
      </c>
      <c r="AI1018" s="4" t="str">
        <f t="shared" si="1149"/>
        <v>3515</v>
      </c>
      <c r="AJ1018" s="2" t="str">
        <f t="shared" si="1150"/>
        <v>287</v>
      </c>
      <c r="AK1018" s="2" t="str">
        <f t="shared" si="1151"/>
        <v>226</v>
      </c>
      <c r="AL1018" s="4">
        <f t="shared" si="1152"/>
        <v>1</v>
      </c>
      <c r="AM1018" s="4">
        <f t="shared" si="1143"/>
        <v>1</v>
      </c>
      <c r="AN1018" s="4">
        <f t="shared" si="1153"/>
        <v>15695.27691</v>
      </c>
      <c r="AO1018" s="4">
        <f t="shared" si="1154"/>
        <v>15695</v>
      </c>
      <c r="AP1018" s="4">
        <f t="shared" si="1144"/>
        <v>0</v>
      </c>
      <c r="AQ1018" s="4">
        <v>15695</v>
      </c>
      <c r="AW1018" s="4">
        <v>15695</v>
      </c>
      <c r="AX1018" s="5">
        <f t="shared" si="1155"/>
        <v>0</v>
      </c>
      <c r="AY1018" s="4">
        <v>15695</v>
      </c>
      <c r="BB1018" s="4">
        <f t="shared" ref="BB1018" si="1203">BC1018-BA1018</f>
        <v>0</v>
      </c>
    </row>
    <row r="1019" spans="1:54" s="4" customFormat="1">
      <c r="A1019" s="269">
        <v>3515</v>
      </c>
      <c r="B1019" s="2">
        <v>3515287227</v>
      </c>
      <c r="C1019" s="9" t="s">
        <v>1200</v>
      </c>
      <c r="D1019" s="14">
        <f>'fnd enro'!D1019</f>
        <v>0</v>
      </c>
      <c r="E1019" s="14">
        <f>'fnd enro'!E1019</f>
        <v>0</v>
      </c>
      <c r="F1019" s="14">
        <f>'fnd enro'!F1019</f>
        <v>3</v>
      </c>
      <c r="G1019" s="14">
        <f>'fnd enro'!G1019</f>
        <v>12</v>
      </c>
      <c r="H1019" s="14">
        <f>'fnd enro'!H1019</f>
        <v>2</v>
      </c>
      <c r="I1019" s="14">
        <f>'fnd enro'!I1019</f>
        <v>0</v>
      </c>
      <c r="J1019" s="14">
        <f>'fnd enro'!J1019</f>
        <v>0</v>
      </c>
      <c r="K1019" s="15">
        <f>'fnd enro'!K1019</f>
        <v>0.65620000000000001</v>
      </c>
      <c r="L1019" s="14">
        <f>'fnd enro'!L1019</f>
        <v>0</v>
      </c>
      <c r="M1019" s="14">
        <f>'fnd enro'!M1019</f>
        <v>0</v>
      </c>
      <c r="N1019" s="14">
        <f>'fnd enro'!N1019</f>
        <v>0</v>
      </c>
      <c r="O1019" s="14">
        <f>'fnd enro'!O1019</f>
        <v>0</v>
      </c>
      <c r="P1019" s="14">
        <f>'fnd enro'!P1019</f>
        <v>7</v>
      </c>
      <c r="Q1019" s="14">
        <f>'fnd enro'!R1019</f>
        <v>17</v>
      </c>
      <c r="R1019" s="15">
        <f t="shared" si="1146"/>
        <v>1</v>
      </c>
      <c r="S1019" s="14">
        <f>VALUE('fnd enro'!Q1019)</f>
        <v>10</v>
      </c>
      <c r="T1019" s="2"/>
      <c r="U1019" s="1">
        <f>(($D1019*'fnd base rates'!C$107)
+($E1019*'fnd base rates'!C$108)
+($F1019*'fnd base rates'!C$109)
+($G1019*'fnd base rates'!C$110)
+($H1019*'fnd base rates'!C$111)
+($I1019*'fnd base rates'!C$112)
+($J1019*'fnd base rates'!C$113)
+($K1019*'fnd base rates'!C$114)
+($M1019*'fnd base rates'!C$116)
+($N1019*'fnd base rates'!C$117)
+($O1019*'fnd base rates'!C$118)
+($P1019*VLOOKUP($S1019+12,rate_basefnd,3)))
*$R1019</f>
        <v>9675.0128820000009</v>
      </c>
      <c r="V1019" s="1">
        <f>(($D1019*'fnd base rates'!D$107)
+($E1019*'fnd base rates'!D$108)
+($F1019*'fnd base rates'!D$109)
+($G1019*'fnd base rates'!D$110)
+($H1019*'fnd base rates'!D$111)
+($I1019*'fnd base rates'!D$112)
+($J1019*'fnd base rates'!D$113)
+($K1019*'fnd base rates'!D$114)
+($M1019*'fnd base rates'!D$116)
+($N1019*'fnd base rates'!D$117)
+($O1019*'fnd base rates'!D$118)
+($P1019*VLOOKUP($S1019+12,rate_basefnd,4)))
*$R1019</f>
        <v>15636.960000000001</v>
      </c>
      <c r="W1019" s="1">
        <f>(($D1019*'fnd base rates'!E$107)
+($E1019*'fnd base rates'!E$108)
+($F1019*'fnd base rates'!E$109)
+($G1019*'fnd base rates'!E$110)
+($H1019*'fnd base rates'!E$111)
+($I1019*'fnd base rates'!E$112)
+($J1019*'fnd base rates'!E$113)
+($K1019*'fnd base rates'!E$114)
+($M1019*'fnd base rates'!E$116)
+($N1019*'fnd base rates'!E$117)
+($O1019*'fnd base rates'!E$118)
+($P1019*VLOOKUP($S1019+12,rate_basefnd,5)))
*$R1019</f>
        <v>90804.64639200001</v>
      </c>
      <c r="X1019" s="1">
        <f>(($D1019*'fnd base rates'!F$107)
+($E1019*'fnd base rates'!F$108)
+($F1019*'fnd base rates'!F$109)
+($G1019*'fnd base rates'!F$110)
+($H1019*'fnd base rates'!F$111)
+($I1019*'fnd base rates'!F$112)
+($J1019*'fnd base rates'!F$113)
+($K1019*'fnd base rates'!F$114)
+($M1019*'fnd base rates'!F$116)
+($N1019*'fnd base rates'!F$117)
+($O1019*'fnd base rates'!F$118)
+($P1019*VLOOKUP($S1019+12,rate_basefnd,6)))
*$R1019</f>
        <v>20702.449003999998</v>
      </c>
      <c r="Y1019" s="1">
        <f>(($D1019*'fnd base rates'!G$107)
+($E1019*'fnd base rates'!G$108)
+($F1019*'fnd base rates'!G$109)
+($G1019*'fnd base rates'!G$110)
+($H1019*'fnd base rates'!G$111)
+($I1019*'fnd base rates'!G$112)
+($J1019*'fnd base rates'!G$113)
+($K1019*'fnd base rates'!G$114)
+($M1019*'fnd base rates'!G$116)
+($N1019*'fnd base rates'!G$117)
+($O1019*'fnd base rates'!G$118)
+($P1019*VLOOKUP($S1019+12,rate_basefnd,7)))
*$R1019</f>
        <v>3934.5357939999999</v>
      </c>
      <c r="Z1019" s="1">
        <f>(($D1019*'fnd base rates'!H$107)
+($E1019*'fnd base rates'!H$108)
+($F1019*'fnd base rates'!H$109)
+($G1019*'fnd base rates'!H$110)
+($H1019*'fnd base rates'!H$111)
+($I1019*'fnd base rates'!H$112)
+($J1019*'fnd base rates'!H$113)
+($K1019*'fnd base rates'!H$114)
+($M1019*'fnd base rates'!H$116)
+($N1019*'fnd base rates'!H$117)
+($O1019*'fnd base rates'!H$118)
+($P1019*VLOOKUP($S1019+12,rate_basefnd,8)))</f>
        <v>9089.4218779999992</v>
      </c>
      <c r="AA1019" s="1">
        <f>(($D1019*'fnd base rates'!I$107)
+($E1019*'fnd base rates'!I$108)
+($F1019*'fnd base rates'!I$109)
+($G1019*'fnd base rates'!I$110)
+($H1019*'fnd base rates'!I$111)
+($I1019*'fnd base rates'!I$112)
+($J1019*'fnd base rates'!I$113)
+($K1019*'fnd base rates'!I$114)
+($M1019*'fnd base rates'!I$116)
+($N1019*'fnd base rates'!I$117)
+($O1019*'fnd base rates'!I$118)
+($P1019*VLOOKUP($S1019+12,rate_basefnd,9)))
*$R1019</f>
        <v>6360.4800000000005</v>
      </c>
      <c r="AB1019" s="1">
        <f>(($D1019*'fnd base rates'!J$107)
+($E1019*'fnd base rates'!J$108)
+($F1019*'fnd base rates'!J$109)
+($G1019*'fnd base rates'!J$110)
+($H1019*'fnd base rates'!J$111)
+($I1019*'fnd base rates'!J$112)
+($J1019*'fnd base rates'!J$113)
+($K1019*'fnd base rates'!J$114)
+($M1019*'fnd base rates'!J$116)
+($N1019*'fnd base rates'!J$117)
+($O1019*'fnd base rates'!J$118)
+($P1019*VLOOKUP($S1019+12,rate_basefnd,10)))
*$R1019</f>
        <v>8033.369999999999</v>
      </c>
      <c r="AC1019" s="1">
        <f>(($D1019*'fnd base rates'!K$107)
+($E1019*'fnd base rates'!K$108)
+($F1019*'fnd base rates'!K$109)
+($G1019*'fnd base rates'!K$110)
+($H1019*'fnd base rates'!K$111)
+($I1019*'fnd base rates'!K$112)
+($J1019*'fnd base rates'!K$113)
+($K1019*'fnd base rates'!K$114)
+($M1019*'fnd base rates'!K$116)
+($N1019*'fnd base rates'!K$117)
+($O1019*'fnd base rates'!K$118)
+($P1019*VLOOKUP($S1019+12,rate_basefnd,11)))
*$R1019</f>
        <v>18867.467960000002</v>
      </c>
      <c r="AD1019" s="1">
        <f>(($D1019*'fnd base rates'!L$107)
+($E1019*'fnd base rates'!L$108)
+($F1019*'fnd base rates'!L$109)
+($G1019*'fnd base rates'!L$110)
+($H1019*'fnd base rates'!L$111)
+($I1019*'fnd base rates'!L$112)
+($J1019*'fnd base rates'!L$113)
+($K1019*'fnd base rates'!L$114)
+($M1019*'fnd base rates'!L$116)
+($N1019*'fnd base rates'!L$117)
+($O1019*'fnd base rates'!L$118)
+($P1019*VLOOKUP($S1019+12,rate_basefnd,12)))</f>
        <v>28871.013560000003</v>
      </c>
      <c r="AE1019" s="1">
        <f>(($D1019*'fnd base rates'!M$107)
+($E1019*'fnd base rates'!M$108)
+($F1019*'fnd base rates'!M$109)
+($G1019*'fnd base rates'!M$110)
+($H1019*'fnd base rates'!M$111)
+($I1019*'fnd base rates'!M$112)
+($J1019*'fnd base rates'!M$113)
+($K1019*'fnd base rates'!M$114)
+($M1019*'fnd base rates'!M$116)
+($N1019*'fnd base rates'!M$117)
+($O1019*'fnd base rates'!M$118)
+($P1019*VLOOKUP($S1019+12,rate_basefnd,13)))</f>
        <v>0</v>
      </c>
      <c r="AF1019" s="4">
        <f t="shared" si="1147"/>
        <v>211975.35747000002</v>
      </c>
      <c r="AH1019" s="269">
        <f t="shared" si="1148"/>
        <v>3515287227</v>
      </c>
      <c r="AI1019" s="4" t="str">
        <f t="shared" si="1149"/>
        <v>3515</v>
      </c>
      <c r="AJ1019" s="2" t="str">
        <f t="shared" si="1150"/>
        <v>287</v>
      </c>
      <c r="AK1019" s="2" t="str">
        <f t="shared" si="1151"/>
        <v>227</v>
      </c>
      <c r="AL1019" s="4">
        <f t="shared" si="1152"/>
        <v>1</v>
      </c>
      <c r="AM1019" s="4">
        <f t="shared" si="1143"/>
        <v>17</v>
      </c>
      <c r="AN1019" s="4">
        <f t="shared" si="1153"/>
        <v>211975.35747000002</v>
      </c>
      <c r="AO1019" s="4">
        <f t="shared" si="1154"/>
        <v>12469</v>
      </c>
      <c r="AP1019" s="4">
        <f t="shared" si="1144"/>
        <v>0</v>
      </c>
      <c r="AQ1019" s="4">
        <v>12469</v>
      </c>
      <c r="AW1019" s="4">
        <v>12469</v>
      </c>
      <c r="AX1019" s="5">
        <f t="shared" si="1155"/>
        <v>0</v>
      </c>
      <c r="AY1019" s="4">
        <v>12469</v>
      </c>
      <c r="BB1019" s="4">
        <f t="shared" ref="BB1019" si="1204">BC1019-BA1019</f>
        <v>0</v>
      </c>
    </row>
    <row r="1020" spans="1:54" s="4" customFormat="1">
      <c r="A1020" s="269">
        <v>3515</v>
      </c>
      <c r="B1020" s="2">
        <v>3515287277</v>
      </c>
      <c r="C1020" s="9" t="s">
        <v>1200</v>
      </c>
      <c r="D1020" s="14">
        <f>'fnd enro'!D1020</f>
        <v>0</v>
      </c>
      <c r="E1020" s="14">
        <f>'fnd enro'!E1020</f>
        <v>0</v>
      </c>
      <c r="F1020" s="14">
        <f>'fnd enro'!F1020</f>
        <v>15</v>
      </c>
      <c r="G1020" s="14">
        <f>'fnd enro'!G1020</f>
        <v>64</v>
      </c>
      <c r="H1020" s="14">
        <f>'fnd enro'!H1020</f>
        <v>42</v>
      </c>
      <c r="I1020" s="14">
        <f>'fnd enro'!I1020</f>
        <v>0</v>
      </c>
      <c r="J1020" s="14">
        <f>'fnd enro'!J1020</f>
        <v>0</v>
      </c>
      <c r="K1020" s="15">
        <f>'fnd enro'!K1020</f>
        <v>4.6706000000000003</v>
      </c>
      <c r="L1020" s="14">
        <f>'fnd enro'!L1020</f>
        <v>0</v>
      </c>
      <c r="M1020" s="14">
        <f>'fnd enro'!M1020</f>
        <v>4</v>
      </c>
      <c r="N1020" s="14">
        <f>'fnd enro'!N1020</f>
        <v>3</v>
      </c>
      <c r="O1020" s="14">
        <f>'fnd enro'!O1020</f>
        <v>0</v>
      </c>
      <c r="P1020" s="14">
        <f>'fnd enro'!P1020</f>
        <v>75</v>
      </c>
      <c r="Q1020" s="14">
        <f>'fnd enro'!R1020</f>
        <v>121</v>
      </c>
      <c r="R1020" s="15">
        <f t="shared" si="1146"/>
        <v>1</v>
      </c>
      <c r="S1020" s="14">
        <f>VALUE('fnd enro'!Q1020)</f>
        <v>12</v>
      </c>
      <c r="T1020" s="2"/>
      <c r="U1020" s="1">
        <f>(($D1020*'fnd base rates'!C$107)
+($E1020*'fnd base rates'!C$108)
+($F1020*'fnd base rates'!C$109)
+($G1020*'fnd base rates'!C$110)
+($H1020*'fnd base rates'!C$111)
+($I1020*'fnd base rates'!C$112)
+($J1020*'fnd base rates'!C$113)
+($K1020*'fnd base rates'!C$114)
+($M1020*'fnd base rates'!C$116)
+($N1020*'fnd base rates'!C$117)
+($O1020*'fnd base rates'!C$118)
+($P1020*VLOOKUP($S1020+12,rate_basefnd,3)))
*$R1020</f>
        <v>72230.772865999999</v>
      </c>
      <c r="V1020" s="1">
        <f>(($D1020*'fnd base rates'!D$107)
+($E1020*'fnd base rates'!D$108)
+($F1020*'fnd base rates'!D$109)
+($G1020*'fnd base rates'!D$110)
+($H1020*'fnd base rates'!D$111)
+($I1020*'fnd base rates'!D$112)
+($J1020*'fnd base rates'!D$113)
+($K1020*'fnd base rates'!D$114)
+($M1020*'fnd base rates'!D$116)
+($N1020*'fnd base rates'!D$117)
+($O1020*'fnd base rates'!D$118)
+($P1020*VLOOKUP($S1020+12,rate_basefnd,4)))
*$R1020</f>
        <v>125086.00000000001</v>
      </c>
      <c r="W1020" s="1">
        <f>(($D1020*'fnd base rates'!E$107)
+($E1020*'fnd base rates'!E$108)
+($F1020*'fnd base rates'!E$109)
+($G1020*'fnd base rates'!E$110)
+($H1020*'fnd base rates'!E$111)
+($I1020*'fnd base rates'!E$112)
+($J1020*'fnd base rates'!E$113)
+($K1020*'fnd base rates'!E$114)
+($M1020*'fnd base rates'!E$116)
+($N1020*'fnd base rates'!E$117)
+($O1020*'fnd base rates'!E$118)
+($P1020*VLOOKUP($S1020+12,rate_basefnd,5)))
*$R1020</f>
        <v>765717.99549600005</v>
      </c>
      <c r="X1020" s="1">
        <f>(($D1020*'fnd base rates'!F$107)
+($E1020*'fnd base rates'!F$108)
+($F1020*'fnd base rates'!F$109)
+($G1020*'fnd base rates'!F$110)
+($H1020*'fnd base rates'!F$111)
+($I1020*'fnd base rates'!F$112)
+($J1020*'fnd base rates'!F$113)
+($K1020*'fnd base rates'!F$114)
+($M1020*'fnd base rates'!F$116)
+($N1020*'fnd base rates'!F$117)
+($O1020*'fnd base rates'!F$118)
+($P1020*VLOOKUP($S1020+12,rate_basefnd,6)))
*$R1020</f>
        <v>141622.64585199996</v>
      </c>
      <c r="Y1020" s="1">
        <f>(($D1020*'fnd base rates'!G$107)
+($E1020*'fnd base rates'!G$108)
+($F1020*'fnd base rates'!G$109)
+($G1020*'fnd base rates'!G$110)
+($H1020*'fnd base rates'!G$111)
+($I1020*'fnd base rates'!G$112)
+($J1020*'fnd base rates'!G$113)
+($K1020*'fnd base rates'!G$114)
+($M1020*'fnd base rates'!G$116)
+($N1020*'fnd base rates'!G$117)
+($O1020*'fnd base rates'!G$118)
+($P1020*VLOOKUP($S1020+12,rate_basefnd,7)))
*$R1020</f>
        <v>34619.827121999995</v>
      </c>
      <c r="Z1020" s="1">
        <f>(($D1020*'fnd base rates'!H$107)
+($E1020*'fnd base rates'!H$108)
+($F1020*'fnd base rates'!H$109)
+($G1020*'fnd base rates'!H$110)
+($H1020*'fnd base rates'!H$111)
+($I1020*'fnd base rates'!H$112)
+($J1020*'fnd base rates'!H$113)
+($K1020*'fnd base rates'!H$114)
+($M1020*'fnd base rates'!H$116)
+($N1020*'fnd base rates'!H$117)
+($O1020*'fnd base rates'!H$118)
+($P1020*VLOOKUP($S1020+12,rate_basefnd,8)))</f>
        <v>66510.181014000002</v>
      </c>
      <c r="AA1020" s="1">
        <f>(($D1020*'fnd base rates'!I$107)
+($E1020*'fnd base rates'!I$108)
+($F1020*'fnd base rates'!I$109)
+($G1020*'fnd base rates'!I$110)
+($H1020*'fnd base rates'!I$111)
+($I1020*'fnd base rates'!I$112)
+($J1020*'fnd base rates'!I$113)
+($K1020*'fnd base rates'!I$114)
+($M1020*'fnd base rates'!I$116)
+($N1020*'fnd base rates'!I$117)
+($O1020*'fnd base rates'!I$118)
+($P1020*VLOOKUP($S1020+12,rate_basefnd,9)))
*$R1020</f>
        <v>52328.560000000005</v>
      </c>
      <c r="AB1020" s="1">
        <f>(($D1020*'fnd base rates'!J$107)
+($E1020*'fnd base rates'!J$108)
+($F1020*'fnd base rates'!J$109)
+($G1020*'fnd base rates'!J$110)
+($H1020*'fnd base rates'!J$111)
+($I1020*'fnd base rates'!J$112)
+($J1020*'fnd base rates'!J$113)
+($K1020*'fnd base rates'!J$114)
+($M1020*'fnd base rates'!J$116)
+($N1020*'fnd base rates'!J$117)
+($O1020*'fnd base rates'!J$118)
+($P1020*VLOOKUP($S1020+12,rate_basefnd,10)))
*$R1020</f>
        <v>86076.17</v>
      </c>
      <c r="AC1020" s="1">
        <f>(($D1020*'fnd base rates'!K$107)
+($E1020*'fnd base rates'!K$108)
+($F1020*'fnd base rates'!K$109)
+($G1020*'fnd base rates'!K$110)
+($H1020*'fnd base rates'!K$111)
+($I1020*'fnd base rates'!K$112)
+($J1020*'fnd base rates'!K$113)
+($K1020*'fnd base rates'!K$114)
+($M1020*'fnd base rates'!K$116)
+($N1020*'fnd base rates'!K$117)
+($O1020*'fnd base rates'!K$118)
+($P1020*VLOOKUP($S1020+12,rate_basefnd,11)))
*$R1020</f>
        <v>138741.93547999999</v>
      </c>
      <c r="AD1020" s="1">
        <f>(($D1020*'fnd base rates'!L$107)
+($E1020*'fnd base rates'!L$108)
+($F1020*'fnd base rates'!L$109)
+($G1020*'fnd base rates'!L$110)
+($H1020*'fnd base rates'!L$111)
+($I1020*'fnd base rates'!L$112)
+($J1020*'fnd base rates'!L$113)
+($K1020*'fnd base rates'!L$114)
+($M1020*'fnd base rates'!L$116)
+($N1020*'fnd base rates'!L$117)
+($O1020*'fnd base rates'!L$118)
+($P1020*VLOOKUP($S1020+12,rate_basefnd,12)))</f>
        <v>229096.89827999996</v>
      </c>
      <c r="AE1020" s="1">
        <f>(($D1020*'fnd base rates'!M$107)
+($E1020*'fnd base rates'!M$108)
+($F1020*'fnd base rates'!M$109)
+($G1020*'fnd base rates'!M$110)
+($H1020*'fnd base rates'!M$111)
+($I1020*'fnd base rates'!M$112)
+($J1020*'fnd base rates'!M$113)
+($K1020*'fnd base rates'!M$114)
+($M1020*'fnd base rates'!M$116)
+($N1020*'fnd base rates'!M$117)
+($O1020*'fnd base rates'!M$118)
+($P1020*VLOOKUP($S1020+12,rate_basefnd,13)))</f>
        <v>0</v>
      </c>
      <c r="AF1020" s="4">
        <f t="shared" si="1147"/>
        <v>1712030.9861099999</v>
      </c>
      <c r="AH1020" s="269">
        <f t="shared" si="1148"/>
        <v>3515287277</v>
      </c>
      <c r="AI1020" s="4" t="str">
        <f t="shared" si="1149"/>
        <v>3515</v>
      </c>
      <c r="AJ1020" s="2" t="str">
        <f t="shared" si="1150"/>
        <v>287</v>
      </c>
      <c r="AK1020" s="2" t="str">
        <f t="shared" si="1151"/>
        <v>277</v>
      </c>
      <c r="AL1020" s="4">
        <f t="shared" si="1152"/>
        <v>1</v>
      </c>
      <c r="AM1020" s="4">
        <f t="shared" si="1143"/>
        <v>121</v>
      </c>
      <c r="AN1020" s="4">
        <f t="shared" si="1153"/>
        <v>1712030.9861099999</v>
      </c>
      <c r="AO1020" s="4">
        <f t="shared" si="1154"/>
        <v>14149</v>
      </c>
      <c r="AP1020" s="4">
        <f t="shared" si="1144"/>
        <v>0</v>
      </c>
      <c r="AQ1020" s="4">
        <v>14149</v>
      </c>
      <c r="AW1020" s="4">
        <v>14149</v>
      </c>
      <c r="AX1020" s="5">
        <f t="shared" si="1155"/>
        <v>0</v>
      </c>
      <c r="AY1020" s="4">
        <v>14149</v>
      </c>
      <c r="BB1020" s="4">
        <f t="shared" ref="BB1020" si="1205">BC1020-BA1020</f>
        <v>0</v>
      </c>
    </row>
    <row r="1021" spans="1:54" s="4" customFormat="1">
      <c r="A1021" s="269">
        <v>3515</v>
      </c>
      <c r="B1021" s="2">
        <v>3515287287</v>
      </c>
      <c r="C1021" s="9" t="s">
        <v>1200</v>
      </c>
      <c r="D1021" s="14">
        <f>'fnd enro'!D1021</f>
        <v>0</v>
      </c>
      <c r="E1021" s="14">
        <f>'fnd enro'!E1021</f>
        <v>0</v>
      </c>
      <c r="F1021" s="14">
        <f>'fnd enro'!F1021</f>
        <v>6</v>
      </c>
      <c r="G1021" s="14">
        <f>'fnd enro'!G1021</f>
        <v>10</v>
      </c>
      <c r="H1021" s="14">
        <f>'fnd enro'!H1021</f>
        <v>1</v>
      </c>
      <c r="I1021" s="14">
        <f>'fnd enro'!I1021</f>
        <v>0</v>
      </c>
      <c r="J1021" s="14">
        <f>'fnd enro'!J1021</f>
        <v>0</v>
      </c>
      <c r="K1021" s="15">
        <f>'fnd enro'!K1021</f>
        <v>0.65620000000000001</v>
      </c>
      <c r="L1021" s="14">
        <f>'fnd enro'!L1021</f>
        <v>0</v>
      </c>
      <c r="M1021" s="14">
        <f>'fnd enro'!M1021</f>
        <v>0</v>
      </c>
      <c r="N1021" s="14">
        <f>'fnd enro'!N1021</f>
        <v>0</v>
      </c>
      <c r="O1021" s="14">
        <f>'fnd enro'!O1021</f>
        <v>0</v>
      </c>
      <c r="P1021" s="14">
        <f>'fnd enro'!P1021</f>
        <v>6</v>
      </c>
      <c r="Q1021" s="14">
        <f>'fnd enro'!R1021</f>
        <v>17</v>
      </c>
      <c r="R1021" s="15">
        <f t="shared" si="1146"/>
        <v>1</v>
      </c>
      <c r="S1021" s="14">
        <f>VALUE('fnd enro'!Q1021)</f>
        <v>4</v>
      </c>
      <c r="T1021" s="2"/>
      <c r="U1021" s="1">
        <f>(($D1021*'fnd base rates'!C$107)
+($E1021*'fnd base rates'!C$108)
+($F1021*'fnd base rates'!C$109)
+($G1021*'fnd base rates'!C$110)
+($H1021*'fnd base rates'!C$111)
+($I1021*'fnd base rates'!C$112)
+($J1021*'fnd base rates'!C$113)
+($K1021*'fnd base rates'!C$114)
+($M1021*'fnd base rates'!C$116)
+($N1021*'fnd base rates'!C$117)
+($O1021*'fnd base rates'!C$118)
+($P1021*VLOOKUP($S1021+12,rate_basefnd,3)))
*$R1021</f>
        <v>9470.182882000001</v>
      </c>
      <c r="V1021" s="1">
        <f>(($D1021*'fnd base rates'!D$107)
+($E1021*'fnd base rates'!D$108)
+($F1021*'fnd base rates'!D$109)
+($G1021*'fnd base rates'!D$110)
+($H1021*'fnd base rates'!D$111)
+($I1021*'fnd base rates'!D$112)
+($J1021*'fnd base rates'!D$113)
+($K1021*'fnd base rates'!D$114)
+($M1021*'fnd base rates'!D$116)
+($N1021*'fnd base rates'!D$117)
+($O1021*'fnd base rates'!D$118)
+($P1021*VLOOKUP($S1021+12,rate_basefnd,4)))
*$R1021</f>
        <v>14666.2</v>
      </c>
      <c r="W1021" s="1">
        <f>(($D1021*'fnd base rates'!E$107)
+($E1021*'fnd base rates'!E$108)
+($F1021*'fnd base rates'!E$109)
+($G1021*'fnd base rates'!E$110)
+($H1021*'fnd base rates'!E$111)
+($I1021*'fnd base rates'!E$112)
+($J1021*'fnd base rates'!E$113)
+($K1021*'fnd base rates'!E$114)
+($M1021*'fnd base rates'!E$116)
+($N1021*'fnd base rates'!E$117)
+($O1021*'fnd base rates'!E$118)
+($P1021*VLOOKUP($S1021+12,rate_basefnd,5)))
*$R1021</f>
        <v>81750.146391999995</v>
      </c>
      <c r="X1021" s="1">
        <f>(($D1021*'fnd base rates'!F$107)
+($E1021*'fnd base rates'!F$108)
+($F1021*'fnd base rates'!F$109)
+($G1021*'fnd base rates'!F$110)
+($H1021*'fnd base rates'!F$111)
+($I1021*'fnd base rates'!F$112)
+($J1021*'fnd base rates'!F$113)
+($K1021*'fnd base rates'!F$114)
+($M1021*'fnd base rates'!F$116)
+($N1021*'fnd base rates'!F$117)
+($O1021*'fnd base rates'!F$118)
+($P1021*VLOOKUP($S1021+12,rate_basefnd,6)))
*$R1021</f>
        <v>20954.519004000002</v>
      </c>
      <c r="Y1021" s="1">
        <f>(($D1021*'fnd base rates'!G$107)
+($E1021*'fnd base rates'!G$108)
+($F1021*'fnd base rates'!G$109)
+($G1021*'fnd base rates'!G$110)
+($H1021*'fnd base rates'!G$111)
+($I1021*'fnd base rates'!G$112)
+($J1021*'fnd base rates'!G$113)
+($K1021*'fnd base rates'!G$114)
+($M1021*'fnd base rates'!G$116)
+($N1021*'fnd base rates'!G$117)
+($O1021*'fnd base rates'!G$118)
+($P1021*VLOOKUP($S1021+12,rate_basefnd,7)))
*$R1021</f>
        <v>3463.1457940000009</v>
      </c>
      <c r="Z1021" s="1">
        <f>(($D1021*'fnd base rates'!H$107)
+($E1021*'fnd base rates'!H$108)
+($F1021*'fnd base rates'!H$109)
+($G1021*'fnd base rates'!H$110)
+($H1021*'fnd base rates'!H$111)
+($I1021*'fnd base rates'!H$112)
+($J1021*'fnd base rates'!H$113)
+($K1021*'fnd base rates'!H$114)
+($M1021*'fnd base rates'!H$116)
+($N1021*'fnd base rates'!H$117)
+($O1021*'fnd base rates'!H$118)
+($P1021*VLOOKUP($S1021+12,rate_basefnd,8)))</f>
        <v>9018.9418779999996</v>
      </c>
      <c r="AA1021" s="1">
        <f>(($D1021*'fnd base rates'!I$107)
+($E1021*'fnd base rates'!I$108)
+($F1021*'fnd base rates'!I$109)
+($G1021*'fnd base rates'!I$110)
+($H1021*'fnd base rates'!I$111)
+($I1021*'fnd base rates'!I$112)
+($J1021*'fnd base rates'!I$113)
+($K1021*'fnd base rates'!I$114)
+($M1021*'fnd base rates'!I$116)
+($N1021*'fnd base rates'!I$117)
+($O1021*'fnd base rates'!I$118)
+($P1021*VLOOKUP($S1021+12,rate_basefnd,9)))
*$R1021</f>
        <v>5920.45</v>
      </c>
      <c r="AB1021" s="1">
        <f>(($D1021*'fnd base rates'!J$107)
+($E1021*'fnd base rates'!J$108)
+($F1021*'fnd base rates'!J$109)
+($G1021*'fnd base rates'!J$110)
+($H1021*'fnd base rates'!J$111)
+($I1021*'fnd base rates'!J$112)
+($J1021*'fnd base rates'!J$113)
+($K1021*'fnd base rates'!J$114)
+($M1021*'fnd base rates'!J$116)
+($N1021*'fnd base rates'!J$117)
+($O1021*'fnd base rates'!J$118)
+($P1021*VLOOKUP($S1021+12,rate_basefnd,10)))
*$R1021</f>
        <v>5790.8099999999995</v>
      </c>
      <c r="AC1021" s="1">
        <f>(($D1021*'fnd base rates'!K$107)
+($E1021*'fnd base rates'!K$108)
+($F1021*'fnd base rates'!K$109)
+($G1021*'fnd base rates'!K$110)
+($H1021*'fnd base rates'!K$111)
+($I1021*'fnd base rates'!K$112)
+($J1021*'fnd base rates'!K$113)
+($K1021*'fnd base rates'!K$114)
+($M1021*'fnd base rates'!K$116)
+($N1021*'fnd base rates'!K$117)
+($O1021*'fnd base rates'!K$118)
+($P1021*VLOOKUP($S1021+12,rate_basefnd,11)))
*$R1021</f>
        <v>18785.517960000001</v>
      </c>
      <c r="AD1021" s="1">
        <f>(($D1021*'fnd base rates'!L$107)
+($E1021*'fnd base rates'!L$108)
+($F1021*'fnd base rates'!L$109)
+($G1021*'fnd base rates'!L$110)
+($H1021*'fnd base rates'!L$111)
+($I1021*'fnd base rates'!L$112)
+($J1021*'fnd base rates'!L$113)
+($K1021*'fnd base rates'!L$114)
+($M1021*'fnd base rates'!L$116)
+($N1021*'fnd base rates'!L$117)
+($O1021*'fnd base rates'!L$118)
+($P1021*VLOOKUP($S1021+12,rate_basefnd,12)))</f>
        <v>27271.843560000001</v>
      </c>
      <c r="AE1021" s="1">
        <f>(($D1021*'fnd base rates'!M$107)
+($E1021*'fnd base rates'!M$108)
+($F1021*'fnd base rates'!M$109)
+($G1021*'fnd base rates'!M$110)
+($H1021*'fnd base rates'!M$111)
+($I1021*'fnd base rates'!M$112)
+($J1021*'fnd base rates'!M$113)
+($K1021*'fnd base rates'!M$114)
+($M1021*'fnd base rates'!M$116)
+($N1021*'fnd base rates'!M$117)
+($O1021*'fnd base rates'!M$118)
+($P1021*VLOOKUP($S1021+12,rate_basefnd,13)))</f>
        <v>0</v>
      </c>
      <c r="AF1021" s="4">
        <f t="shared" si="1147"/>
        <v>197091.75747000001</v>
      </c>
      <c r="AH1021" s="269">
        <f t="shared" si="1148"/>
        <v>3515287287</v>
      </c>
      <c r="AI1021" s="4" t="str">
        <f t="shared" si="1149"/>
        <v>3515</v>
      </c>
      <c r="AJ1021" s="2" t="str">
        <f t="shared" si="1150"/>
        <v>287</v>
      </c>
      <c r="AK1021" s="2" t="str">
        <f t="shared" si="1151"/>
        <v>287</v>
      </c>
      <c r="AL1021" s="4">
        <f t="shared" si="1152"/>
        <v>1</v>
      </c>
      <c r="AM1021" s="4">
        <f t="shared" si="1143"/>
        <v>17</v>
      </c>
      <c r="AN1021" s="4">
        <f t="shared" si="1153"/>
        <v>197091.75747000001</v>
      </c>
      <c r="AO1021" s="4">
        <f t="shared" si="1154"/>
        <v>11594</v>
      </c>
      <c r="AP1021" s="4">
        <f t="shared" si="1144"/>
        <v>0</v>
      </c>
      <c r="AQ1021" s="4">
        <v>11594</v>
      </c>
      <c r="AW1021" s="4">
        <v>11594</v>
      </c>
      <c r="AX1021" s="5">
        <f t="shared" si="1155"/>
        <v>0</v>
      </c>
      <c r="AY1021" s="4">
        <v>11594</v>
      </c>
      <c r="BB1021" s="4">
        <f t="shared" ref="BB1021" si="1206">BC1021-BA1021</f>
        <v>0</v>
      </c>
    </row>
    <row r="1022" spans="1:54" s="4" customFormat="1">
      <c r="A1022" s="269">
        <v>3515</v>
      </c>
      <c r="B1022" s="2">
        <v>3515287306</v>
      </c>
      <c r="C1022" s="9" t="s">
        <v>1200</v>
      </c>
      <c r="D1022" s="14">
        <f>'fnd enro'!D1022</f>
        <v>0</v>
      </c>
      <c r="E1022" s="14">
        <f>'fnd enro'!E1022</f>
        <v>0</v>
      </c>
      <c r="F1022" s="14">
        <f>'fnd enro'!F1022</f>
        <v>1</v>
      </c>
      <c r="G1022" s="14">
        <f>'fnd enro'!G1022</f>
        <v>5</v>
      </c>
      <c r="H1022" s="14">
        <f>'fnd enro'!H1022</f>
        <v>3</v>
      </c>
      <c r="I1022" s="14">
        <f>'fnd enro'!I1022</f>
        <v>0</v>
      </c>
      <c r="J1022" s="14">
        <f>'fnd enro'!J1022</f>
        <v>0</v>
      </c>
      <c r="K1022" s="15">
        <f>'fnd enro'!K1022</f>
        <v>0.34739999999999999</v>
      </c>
      <c r="L1022" s="14">
        <f>'fnd enro'!L1022</f>
        <v>0</v>
      </c>
      <c r="M1022" s="14">
        <f>'fnd enro'!M1022</f>
        <v>0</v>
      </c>
      <c r="N1022" s="14">
        <f>'fnd enro'!N1022</f>
        <v>0</v>
      </c>
      <c r="O1022" s="14">
        <f>'fnd enro'!O1022</f>
        <v>0</v>
      </c>
      <c r="P1022" s="14">
        <f>'fnd enro'!P1022</f>
        <v>5</v>
      </c>
      <c r="Q1022" s="14">
        <f>'fnd enro'!R1022</f>
        <v>9</v>
      </c>
      <c r="R1022" s="15">
        <f t="shared" si="1146"/>
        <v>1</v>
      </c>
      <c r="S1022" s="14">
        <f>VALUE('fnd enro'!Q1022)</f>
        <v>10</v>
      </c>
      <c r="T1022" s="2"/>
      <c r="U1022" s="1">
        <f>(($D1022*'fnd base rates'!C$107)
+($E1022*'fnd base rates'!C$108)
+($F1022*'fnd base rates'!C$109)
+($G1022*'fnd base rates'!C$110)
+($H1022*'fnd base rates'!C$111)
+($I1022*'fnd base rates'!C$112)
+($J1022*'fnd base rates'!C$113)
+($K1022*'fnd base rates'!C$114)
+($M1022*'fnd base rates'!C$116)
+($N1022*'fnd base rates'!C$117)
+($O1022*'fnd base rates'!C$118)
+($P1022*VLOOKUP($S1022+12,rate_basefnd,3)))
*$R1022</f>
        <v>5224.7021140000006</v>
      </c>
      <c r="V1022" s="1">
        <f>(($D1022*'fnd base rates'!D$107)
+($E1022*'fnd base rates'!D$108)
+($F1022*'fnd base rates'!D$109)
+($G1022*'fnd base rates'!D$110)
+($H1022*'fnd base rates'!D$111)
+($I1022*'fnd base rates'!D$112)
+($J1022*'fnd base rates'!D$113)
+($K1022*'fnd base rates'!D$114)
+($M1022*'fnd base rates'!D$116)
+($N1022*'fnd base rates'!D$117)
+($O1022*'fnd base rates'!D$118)
+($P1022*VLOOKUP($S1022+12,rate_basefnd,4)))
*$R1022</f>
        <v>8764.7200000000012</v>
      </c>
      <c r="W1022" s="1">
        <f>(($D1022*'fnd base rates'!E$107)
+($E1022*'fnd base rates'!E$108)
+($F1022*'fnd base rates'!E$109)
+($G1022*'fnd base rates'!E$110)
+($H1022*'fnd base rates'!E$111)
+($I1022*'fnd base rates'!E$112)
+($J1022*'fnd base rates'!E$113)
+($K1022*'fnd base rates'!E$114)
+($M1022*'fnd base rates'!E$116)
+($N1022*'fnd base rates'!E$117)
+($O1022*'fnd base rates'!E$118)
+($P1022*VLOOKUP($S1022+12,rate_basefnd,5)))
*$R1022</f>
        <v>52003.273384</v>
      </c>
      <c r="X1022" s="1">
        <f>(($D1022*'fnd base rates'!F$107)
+($E1022*'fnd base rates'!F$108)
+($F1022*'fnd base rates'!F$109)
+($G1022*'fnd base rates'!F$110)
+($H1022*'fnd base rates'!F$111)
+($I1022*'fnd base rates'!F$112)
+($J1022*'fnd base rates'!F$113)
+($K1022*'fnd base rates'!F$114)
+($M1022*'fnd base rates'!F$116)
+($N1022*'fnd base rates'!F$117)
+($O1022*'fnd base rates'!F$118)
+($P1022*VLOOKUP($S1022+12,rate_basefnd,6)))
*$R1022</f>
        <v>10470.807708</v>
      </c>
      <c r="Y1022" s="1">
        <f>(($D1022*'fnd base rates'!G$107)
+($E1022*'fnd base rates'!G$108)
+($F1022*'fnd base rates'!G$109)
+($G1022*'fnd base rates'!G$110)
+($H1022*'fnd base rates'!G$111)
+($I1022*'fnd base rates'!G$112)
+($J1022*'fnd base rates'!G$113)
+($K1022*'fnd base rates'!G$114)
+($M1022*'fnd base rates'!G$116)
+($N1022*'fnd base rates'!G$117)
+($O1022*'fnd base rates'!G$118)
+($P1022*VLOOKUP($S1022+12,rate_basefnd,7)))
*$R1022</f>
        <v>2335.9495379999998</v>
      </c>
      <c r="Z1022" s="1">
        <f>(($D1022*'fnd base rates'!H$107)
+($E1022*'fnd base rates'!H$108)
+($F1022*'fnd base rates'!H$109)
+($G1022*'fnd base rates'!H$110)
+($H1022*'fnd base rates'!H$111)
+($I1022*'fnd base rates'!H$112)
+($J1022*'fnd base rates'!H$113)
+($K1022*'fnd base rates'!H$114)
+($M1022*'fnd base rates'!H$116)
+($N1022*'fnd base rates'!H$117)
+($O1022*'fnd base rates'!H$118)
+($P1022*VLOOKUP($S1022+12,rate_basefnd,8)))</f>
        <v>4847.3504059999996</v>
      </c>
      <c r="AA1022" s="1">
        <f>(($D1022*'fnd base rates'!I$107)
+($E1022*'fnd base rates'!I$108)
+($F1022*'fnd base rates'!I$109)
+($G1022*'fnd base rates'!I$110)
+($H1022*'fnd base rates'!I$111)
+($I1022*'fnd base rates'!I$112)
+($J1022*'fnd base rates'!I$113)
+($K1022*'fnd base rates'!I$114)
+($M1022*'fnd base rates'!I$116)
+($N1022*'fnd base rates'!I$117)
+($O1022*'fnd base rates'!I$118)
+($P1022*VLOOKUP($S1022+12,rate_basefnd,9)))
*$R1022</f>
        <v>3668.92</v>
      </c>
      <c r="AB1022" s="1">
        <f>(($D1022*'fnd base rates'!J$107)
+($E1022*'fnd base rates'!J$108)
+($F1022*'fnd base rates'!J$109)
+($G1022*'fnd base rates'!J$110)
+($H1022*'fnd base rates'!J$111)
+($I1022*'fnd base rates'!J$112)
+($J1022*'fnd base rates'!J$113)
+($K1022*'fnd base rates'!J$114)
+($M1022*'fnd base rates'!J$116)
+($N1022*'fnd base rates'!J$117)
+($O1022*'fnd base rates'!J$118)
+($P1022*VLOOKUP($S1022+12,rate_basefnd,10)))
*$R1022</f>
        <v>5469.04</v>
      </c>
      <c r="AC1022" s="1">
        <f>(($D1022*'fnd base rates'!K$107)
+($E1022*'fnd base rates'!K$108)
+($F1022*'fnd base rates'!K$109)
+($G1022*'fnd base rates'!K$110)
+($H1022*'fnd base rates'!K$111)
+($I1022*'fnd base rates'!K$112)
+($J1022*'fnd base rates'!K$113)
+($K1022*'fnd base rates'!K$114)
+($M1022*'fnd base rates'!K$116)
+($N1022*'fnd base rates'!K$117)
+($O1022*'fnd base rates'!K$118)
+($P1022*VLOOKUP($S1022+12,rate_basefnd,11)))
*$R1022</f>
        <v>10147.73892</v>
      </c>
      <c r="AD1022" s="1">
        <f>(($D1022*'fnd base rates'!L$107)
+($E1022*'fnd base rates'!L$108)
+($F1022*'fnd base rates'!L$109)
+($G1022*'fnd base rates'!L$110)
+($H1022*'fnd base rates'!L$111)
+($I1022*'fnd base rates'!L$112)
+($J1022*'fnd base rates'!L$113)
+($K1022*'fnd base rates'!L$114)
+($M1022*'fnd base rates'!L$116)
+($N1022*'fnd base rates'!L$117)
+($O1022*'fnd base rates'!L$118)
+($P1022*VLOOKUP($S1022+12,rate_basefnd,12)))</f>
        <v>16181.340119999999</v>
      </c>
      <c r="AE1022" s="1">
        <f>(($D1022*'fnd base rates'!M$107)
+($E1022*'fnd base rates'!M$108)
+($F1022*'fnd base rates'!M$109)
+($G1022*'fnd base rates'!M$110)
+($H1022*'fnd base rates'!M$111)
+($I1022*'fnd base rates'!M$112)
+($J1022*'fnd base rates'!M$113)
+($K1022*'fnd base rates'!M$114)
+($M1022*'fnd base rates'!M$116)
+($N1022*'fnd base rates'!M$117)
+($O1022*'fnd base rates'!M$118)
+($P1022*VLOOKUP($S1022+12,rate_basefnd,13)))</f>
        <v>0</v>
      </c>
      <c r="AF1022" s="4">
        <f t="shared" si="1147"/>
        <v>119113.84218999998</v>
      </c>
      <c r="AH1022" s="269">
        <f t="shared" si="1148"/>
        <v>3515287306</v>
      </c>
      <c r="AI1022" s="4" t="str">
        <f t="shared" si="1149"/>
        <v>3515</v>
      </c>
      <c r="AJ1022" s="2" t="str">
        <f t="shared" si="1150"/>
        <v>287</v>
      </c>
      <c r="AK1022" s="2" t="str">
        <f t="shared" si="1151"/>
        <v>306</v>
      </c>
      <c r="AL1022" s="4">
        <f t="shared" si="1152"/>
        <v>1</v>
      </c>
      <c r="AM1022" s="4">
        <f t="shared" si="1143"/>
        <v>9</v>
      </c>
      <c r="AN1022" s="4">
        <f t="shared" si="1153"/>
        <v>119113.84218999998</v>
      </c>
      <c r="AO1022" s="4">
        <f t="shared" si="1154"/>
        <v>13235</v>
      </c>
      <c r="AP1022" s="4">
        <f t="shared" si="1144"/>
        <v>0</v>
      </c>
      <c r="AQ1022" s="4">
        <v>13235</v>
      </c>
      <c r="AW1022" s="4">
        <v>13235</v>
      </c>
      <c r="AX1022" s="5">
        <f t="shared" si="1155"/>
        <v>0</v>
      </c>
      <c r="AY1022" s="4">
        <v>13235</v>
      </c>
      <c r="BB1022" s="4">
        <f t="shared" ref="BB1022" si="1207">BC1022-BA1022</f>
        <v>0</v>
      </c>
    </row>
    <row r="1023" spans="1:54" s="4" customFormat="1">
      <c r="A1023" s="269">
        <v>3515</v>
      </c>
      <c r="B1023" s="2">
        <v>3515287316</v>
      </c>
      <c r="C1023" s="9" t="s">
        <v>1200</v>
      </c>
      <c r="D1023" s="14">
        <f>'fnd enro'!D1023</f>
        <v>0</v>
      </c>
      <c r="E1023" s="14">
        <f>'fnd enro'!E1023</f>
        <v>0</v>
      </c>
      <c r="F1023" s="14">
        <f>'fnd enro'!F1023</f>
        <v>0</v>
      </c>
      <c r="G1023" s="14">
        <f>'fnd enro'!G1023</f>
        <v>15</v>
      </c>
      <c r="H1023" s="14">
        <f>'fnd enro'!H1023</f>
        <v>2</v>
      </c>
      <c r="I1023" s="14">
        <f>'fnd enro'!I1023</f>
        <v>0</v>
      </c>
      <c r="J1023" s="14">
        <f>'fnd enro'!J1023</f>
        <v>0</v>
      </c>
      <c r="K1023" s="15">
        <f>'fnd enro'!K1023</f>
        <v>0.65620000000000001</v>
      </c>
      <c r="L1023" s="14">
        <f>'fnd enro'!L1023</f>
        <v>0</v>
      </c>
      <c r="M1023" s="14">
        <f>'fnd enro'!M1023</f>
        <v>4</v>
      </c>
      <c r="N1023" s="14">
        <f>'fnd enro'!N1023</f>
        <v>0</v>
      </c>
      <c r="O1023" s="14">
        <f>'fnd enro'!O1023</f>
        <v>0</v>
      </c>
      <c r="P1023" s="14">
        <f>'fnd enro'!P1023</f>
        <v>12</v>
      </c>
      <c r="Q1023" s="14">
        <f>'fnd enro'!R1023</f>
        <v>17</v>
      </c>
      <c r="R1023" s="15">
        <f t="shared" si="1146"/>
        <v>1</v>
      </c>
      <c r="S1023" s="14">
        <f>VALUE('fnd enro'!Q1023)</f>
        <v>11</v>
      </c>
      <c r="T1023" s="2"/>
      <c r="U1023" s="1">
        <f>(($D1023*'fnd base rates'!C$107)
+($E1023*'fnd base rates'!C$108)
+($F1023*'fnd base rates'!C$109)
+($G1023*'fnd base rates'!C$110)
+($H1023*'fnd base rates'!C$111)
+($I1023*'fnd base rates'!C$112)
+($J1023*'fnd base rates'!C$113)
+($K1023*'fnd base rates'!C$114)
+($M1023*'fnd base rates'!C$116)
+($N1023*'fnd base rates'!C$117)
+($O1023*'fnd base rates'!C$118)
+($P1023*VLOOKUP($S1023+12,rate_basefnd,3)))
*$R1023</f>
        <v>10527.922882000001</v>
      </c>
      <c r="V1023" s="1">
        <f>(($D1023*'fnd base rates'!D$107)
+($E1023*'fnd base rates'!D$108)
+($F1023*'fnd base rates'!D$109)
+($G1023*'fnd base rates'!D$110)
+($H1023*'fnd base rates'!D$111)
+($I1023*'fnd base rates'!D$112)
+($J1023*'fnd base rates'!D$113)
+($K1023*'fnd base rates'!D$114)
+($M1023*'fnd base rates'!D$116)
+($N1023*'fnd base rates'!D$117)
+($O1023*'fnd base rates'!D$118)
+($P1023*VLOOKUP($S1023+12,rate_basefnd,4)))
*$R1023</f>
        <v>18468.599999999999</v>
      </c>
      <c r="W1023" s="1">
        <f>(($D1023*'fnd base rates'!E$107)
+($E1023*'fnd base rates'!E$108)
+($F1023*'fnd base rates'!E$109)
+($G1023*'fnd base rates'!E$110)
+($H1023*'fnd base rates'!E$111)
+($I1023*'fnd base rates'!E$112)
+($J1023*'fnd base rates'!E$113)
+($K1023*'fnd base rates'!E$114)
+($M1023*'fnd base rates'!E$116)
+($N1023*'fnd base rates'!E$117)
+($O1023*'fnd base rates'!E$118)
+($P1023*VLOOKUP($S1023+12,rate_basefnd,5)))
*$R1023</f>
        <v>116491.296392</v>
      </c>
      <c r="X1023" s="1">
        <f>(($D1023*'fnd base rates'!F$107)
+($E1023*'fnd base rates'!F$108)
+($F1023*'fnd base rates'!F$109)
+($G1023*'fnd base rates'!F$110)
+($H1023*'fnd base rates'!F$111)
+($I1023*'fnd base rates'!F$112)
+($J1023*'fnd base rates'!F$113)
+($K1023*'fnd base rates'!F$114)
+($M1023*'fnd base rates'!F$116)
+($N1023*'fnd base rates'!F$117)
+($O1023*'fnd base rates'!F$118)
+($P1023*VLOOKUP($S1023+12,rate_basefnd,6)))
*$R1023</f>
        <v>21410.529004</v>
      </c>
      <c r="Y1023" s="1">
        <f>(($D1023*'fnd base rates'!G$107)
+($E1023*'fnd base rates'!G$108)
+($F1023*'fnd base rates'!G$109)
+($G1023*'fnd base rates'!G$110)
+($H1023*'fnd base rates'!G$111)
+($I1023*'fnd base rates'!G$112)
+($J1023*'fnd base rates'!G$113)
+($K1023*'fnd base rates'!G$114)
+($M1023*'fnd base rates'!G$116)
+($N1023*'fnd base rates'!G$117)
+($O1023*'fnd base rates'!G$118)
+($P1023*VLOOKUP($S1023+12,rate_basefnd,7)))
*$R1023</f>
        <v>5142.645794</v>
      </c>
      <c r="Z1023" s="1">
        <f>(($D1023*'fnd base rates'!H$107)
+($E1023*'fnd base rates'!H$108)
+($F1023*'fnd base rates'!H$109)
+($G1023*'fnd base rates'!H$110)
+($H1023*'fnd base rates'!H$111)
+($I1023*'fnd base rates'!H$112)
+($J1023*'fnd base rates'!H$113)
+($K1023*'fnd base rates'!H$114)
+($M1023*'fnd base rates'!H$116)
+($N1023*'fnd base rates'!H$117)
+($O1023*'fnd base rates'!H$118)
+($P1023*VLOOKUP($S1023+12,rate_basefnd,8)))</f>
        <v>9749.3018780000002</v>
      </c>
      <c r="AA1023" s="1">
        <f>(($D1023*'fnd base rates'!I$107)
+($E1023*'fnd base rates'!I$108)
+($F1023*'fnd base rates'!I$109)
+($G1023*'fnd base rates'!I$110)
+($H1023*'fnd base rates'!I$111)
+($I1023*'fnd base rates'!I$112)
+($J1023*'fnd base rates'!I$113)
+($K1023*'fnd base rates'!I$114)
+($M1023*'fnd base rates'!I$116)
+($N1023*'fnd base rates'!I$117)
+($O1023*'fnd base rates'!I$118)
+($P1023*VLOOKUP($S1023+12,rate_basefnd,9)))
*$R1023</f>
        <v>7503.3899999999994</v>
      </c>
      <c r="AB1023" s="1">
        <f>(($D1023*'fnd base rates'!J$107)
+($E1023*'fnd base rates'!J$108)
+($F1023*'fnd base rates'!J$109)
+($G1023*'fnd base rates'!J$110)
+($H1023*'fnd base rates'!J$111)
+($I1023*'fnd base rates'!J$112)
+($J1023*'fnd base rates'!J$113)
+($K1023*'fnd base rates'!J$114)
+($M1023*'fnd base rates'!J$116)
+($N1023*'fnd base rates'!J$117)
+($O1023*'fnd base rates'!J$118)
+($P1023*VLOOKUP($S1023+12,rate_basefnd,10)))
*$R1023</f>
        <v>12648.859999999999</v>
      </c>
      <c r="AC1023" s="1">
        <f>(($D1023*'fnd base rates'!K$107)
+($E1023*'fnd base rates'!K$108)
+($F1023*'fnd base rates'!K$109)
+($G1023*'fnd base rates'!K$110)
+($H1023*'fnd base rates'!K$111)
+($I1023*'fnd base rates'!K$112)
+($J1023*'fnd base rates'!K$113)
+($K1023*'fnd base rates'!K$114)
+($M1023*'fnd base rates'!K$116)
+($N1023*'fnd base rates'!K$117)
+($O1023*'fnd base rates'!K$118)
+($P1023*VLOOKUP($S1023+12,rate_basefnd,11)))
*$R1023</f>
        <v>20081.267960000001</v>
      </c>
      <c r="AD1023" s="1">
        <f>(($D1023*'fnd base rates'!L$107)
+($E1023*'fnd base rates'!L$108)
+($F1023*'fnd base rates'!L$109)
+($G1023*'fnd base rates'!L$110)
+($H1023*'fnd base rates'!L$111)
+($I1023*'fnd base rates'!L$112)
+($J1023*'fnd base rates'!L$113)
+($K1023*'fnd base rates'!L$114)
+($M1023*'fnd base rates'!L$116)
+($N1023*'fnd base rates'!L$117)
+($O1023*'fnd base rates'!L$118)
+($P1023*VLOOKUP($S1023+12,rate_basefnd,12)))</f>
        <v>33337.063560000002</v>
      </c>
      <c r="AE1023" s="1">
        <f>(($D1023*'fnd base rates'!M$107)
+($E1023*'fnd base rates'!M$108)
+($F1023*'fnd base rates'!M$109)
+($G1023*'fnd base rates'!M$110)
+($H1023*'fnd base rates'!M$111)
+($I1023*'fnd base rates'!M$112)
+($J1023*'fnd base rates'!M$113)
+($K1023*'fnd base rates'!M$114)
+($M1023*'fnd base rates'!M$116)
+($N1023*'fnd base rates'!M$117)
+($O1023*'fnd base rates'!M$118)
+($P1023*VLOOKUP($S1023+12,rate_basefnd,13)))</f>
        <v>0</v>
      </c>
      <c r="AF1023" s="4">
        <f t="shared" si="1147"/>
        <v>255360.87747000001</v>
      </c>
      <c r="AH1023" s="269">
        <f t="shared" si="1148"/>
        <v>3515287316</v>
      </c>
      <c r="AI1023" s="4" t="str">
        <f t="shared" si="1149"/>
        <v>3515</v>
      </c>
      <c r="AJ1023" s="2" t="str">
        <f t="shared" si="1150"/>
        <v>287</v>
      </c>
      <c r="AK1023" s="2" t="str">
        <f t="shared" si="1151"/>
        <v>316</v>
      </c>
      <c r="AL1023" s="4">
        <f t="shared" si="1152"/>
        <v>1</v>
      </c>
      <c r="AM1023" s="4">
        <f t="shared" si="1143"/>
        <v>17</v>
      </c>
      <c r="AN1023" s="4">
        <f t="shared" si="1153"/>
        <v>255360.87747000001</v>
      </c>
      <c r="AO1023" s="4">
        <f t="shared" si="1154"/>
        <v>15021</v>
      </c>
      <c r="AP1023" s="4">
        <f t="shared" si="1144"/>
        <v>0</v>
      </c>
      <c r="AQ1023" s="4">
        <v>15021</v>
      </c>
      <c r="AW1023" s="4">
        <v>15021</v>
      </c>
      <c r="AX1023" s="5">
        <f t="shared" si="1155"/>
        <v>0</v>
      </c>
      <c r="AY1023" s="4">
        <v>15021</v>
      </c>
      <c r="BB1023" s="4">
        <f t="shared" ref="BB1023" si="1208">BC1023-BA1023</f>
        <v>0</v>
      </c>
    </row>
    <row r="1024" spans="1:54" s="4" customFormat="1">
      <c r="A1024" s="269">
        <v>3515</v>
      </c>
      <c r="B1024" s="2">
        <v>3515287658</v>
      </c>
      <c r="C1024" s="9" t="s">
        <v>1200</v>
      </c>
      <c r="D1024" s="14">
        <f>'fnd enro'!D1024</f>
        <v>0</v>
      </c>
      <c r="E1024" s="14">
        <f>'fnd enro'!E1024</f>
        <v>0</v>
      </c>
      <c r="F1024" s="14">
        <f>'fnd enro'!F1024</f>
        <v>0</v>
      </c>
      <c r="G1024" s="14">
        <f>'fnd enro'!G1024</f>
        <v>3</v>
      </c>
      <c r="H1024" s="14">
        <f>'fnd enro'!H1024</f>
        <v>5</v>
      </c>
      <c r="I1024" s="14">
        <f>'fnd enro'!I1024</f>
        <v>0</v>
      </c>
      <c r="J1024" s="14">
        <f>'fnd enro'!J1024</f>
        <v>0</v>
      </c>
      <c r="K1024" s="15">
        <f>'fnd enro'!K1024</f>
        <v>0.30880000000000002</v>
      </c>
      <c r="L1024" s="14">
        <f>'fnd enro'!L1024</f>
        <v>0</v>
      </c>
      <c r="M1024" s="14">
        <f>'fnd enro'!M1024</f>
        <v>0</v>
      </c>
      <c r="N1024" s="14">
        <f>'fnd enro'!N1024</f>
        <v>0</v>
      </c>
      <c r="O1024" s="14">
        <f>'fnd enro'!O1024</f>
        <v>0</v>
      </c>
      <c r="P1024" s="14">
        <f>'fnd enro'!P1024</f>
        <v>1</v>
      </c>
      <c r="Q1024" s="14">
        <f>'fnd enro'!R1024</f>
        <v>8</v>
      </c>
      <c r="R1024" s="15">
        <f t="shared" si="1146"/>
        <v>1</v>
      </c>
      <c r="S1024" s="14">
        <f>VALUE('fnd enro'!Q1024)</f>
        <v>7</v>
      </c>
      <c r="T1024" s="2"/>
      <c r="U1024" s="1">
        <f>(($D1024*'fnd base rates'!C$107)
+($E1024*'fnd base rates'!C$108)
+($F1024*'fnd base rates'!C$109)
+($G1024*'fnd base rates'!C$110)
+($H1024*'fnd base rates'!C$111)
+($I1024*'fnd base rates'!C$112)
+($J1024*'fnd base rates'!C$113)
+($K1024*'fnd base rates'!C$114)
+($M1024*'fnd base rates'!C$116)
+($N1024*'fnd base rates'!C$117)
+($O1024*'fnd base rates'!C$118)
+($P1024*VLOOKUP($S1024+12,rate_basefnd,3)))
*$R1024</f>
        <v>4360.3307680000007</v>
      </c>
      <c r="V1024" s="1">
        <f>(($D1024*'fnd base rates'!D$107)
+($E1024*'fnd base rates'!D$108)
+($F1024*'fnd base rates'!D$109)
+($G1024*'fnd base rates'!D$110)
+($H1024*'fnd base rates'!D$111)
+($I1024*'fnd base rates'!D$112)
+($J1024*'fnd base rates'!D$113)
+($K1024*'fnd base rates'!D$114)
+($M1024*'fnd base rates'!D$116)
+($N1024*'fnd base rates'!D$117)
+($O1024*'fnd base rates'!D$118)
+($P1024*VLOOKUP($S1024+12,rate_basefnd,4)))
*$R1024</f>
        <v>6445.8600000000006</v>
      </c>
      <c r="W1024" s="1">
        <f>(($D1024*'fnd base rates'!E$107)
+($E1024*'fnd base rates'!E$108)
+($F1024*'fnd base rates'!E$109)
+($G1024*'fnd base rates'!E$110)
+($H1024*'fnd base rates'!E$111)
+($I1024*'fnd base rates'!E$112)
+($J1024*'fnd base rates'!E$113)
+($K1024*'fnd base rates'!E$114)
+($M1024*'fnd base rates'!E$116)
+($N1024*'fnd base rates'!E$117)
+($O1024*'fnd base rates'!E$118)
+($P1024*VLOOKUP($S1024+12,rate_basefnd,5)))
*$R1024</f>
        <v>32113.523008000004</v>
      </c>
      <c r="X1024" s="1">
        <f>(($D1024*'fnd base rates'!F$107)
+($E1024*'fnd base rates'!F$108)
+($F1024*'fnd base rates'!F$109)
+($G1024*'fnd base rates'!F$110)
+($H1024*'fnd base rates'!F$111)
+($I1024*'fnd base rates'!F$112)
+($J1024*'fnd base rates'!F$113)
+($K1024*'fnd base rates'!F$114)
+($M1024*'fnd base rates'!F$116)
+($N1024*'fnd base rates'!F$117)
+($O1024*'fnd base rates'!F$118)
+($P1024*VLOOKUP($S1024+12,rate_basefnd,6)))
*$R1024</f>
        <v>8719.2212959999997</v>
      </c>
      <c r="Y1024" s="1">
        <f>(($D1024*'fnd base rates'!G$107)
+($E1024*'fnd base rates'!G$108)
+($F1024*'fnd base rates'!G$109)
+($G1024*'fnd base rates'!G$110)
+($H1024*'fnd base rates'!G$111)
+($I1024*'fnd base rates'!G$112)
+($J1024*'fnd base rates'!G$113)
+($K1024*'fnd base rates'!G$114)
+($M1024*'fnd base rates'!G$116)
+($N1024*'fnd base rates'!G$117)
+($O1024*'fnd base rates'!G$118)
+($P1024*VLOOKUP($S1024+12,rate_basefnd,7)))
*$R1024</f>
        <v>1466.666256</v>
      </c>
      <c r="Z1024" s="1">
        <f>(($D1024*'fnd base rates'!H$107)
+($E1024*'fnd base rates'!H$108)
+($F1024*'fnd base rates'!H$109)
+($G1024*'fnd base rates'!H$110)
+($H1024*'fnd base rates'!H$111)
+($I1024*'fnd base rates'!H$112)
+($J1024*'fnd base rates'!H$113)
+($K1024*'fnd base rates'!H$114)
+($M1024*'fnd base rates'!H$116)
+($N1024*'fnd base rates'!H$117)
+($O1024*'fnd base rates'!H$118)
+($P1024*VLOOKUP($S1024+12,rate_basefnd,8)))</f>
        <v>4211.1214719999998</v>
      </c>
      <c r="AA1024" s="1">
        <f>(($D1024*'fnd base rates'!I$107)
+($E1024*'fnd base rates'!I$108)
+($F1024*'fnd base rates'!I$109)
+($G1024*'fnd base rates'!I$110)
+($H1024*'fnd base rates'!I$111)
+($I1024*'fnd base rates'!I$112)
+($J1024*'fnd base rates'!I$113)
+($K1024*'fnd base rates'!I$114)
+($M1024*'fnd base rates'!I$116)
+($N1024*'fnd base rates'!I$117)
+($O1024*'fnd base rates'!I$118)
+($P1024*VLOOKUP($S1024+12,rate_basefnd,9)))
*$R1024</f>
        <v>2861.06</v>
      </c>
      <c r="AB1024" s="1">
        <f>(($D1024*'fnd base rates'!J$107)
+($E1024*'fnd base rates'!J$108)
+($F1024*'fnd base rates'!J$109)
+($G1024*'fnd base rates'!J$110)
+($H1024*'fnd base rates'!J$111)
+($I1024*'fnd base rates'!J$112)
+($J1024*'fnd base rates'!J$113)
+($K1024*'fnd base rates'!J$114)
+($M1024*'fnd base rates'!J$116)
+($N1024*'fnd base rates'!J$117)
+($O1024*'fnd base rates'!J$118)
+($P1024*VLOOKUP($S1024+12,rate_basefnd,10)))
*$R1024</f>
        <v>2369.04</v>
      </c>
      <c r="AC1024" s="1">
        <f>(($D1024*'fnd base rates'!K$107)
+($E1024*'fnd base rates'!K$108)
+($F1024*'fnd base rates'!K$109)
+($G1024*'fnd base rates'!K$110)
+($H1024*'fnd base rates'!K$111)
+($I1024*'fnd base rates'!K$112)
+($J1024*'fnd base rates'!K$113)
+($K1024*'fnd base rates'!K$114)
+($M1024*'fnd base rates'!K$116)
+($N1024*'fnd base rates'!K$117)
+($O1024*'fnd base rates'!K$118)
+($P1024*VLOOKUP($S1024+12,rate_basefnd,11)))
*$R1024</f>
        <v>9211.4290400000009</v>
      </c>
      <c r="AD1024" s="1">
        <f>(($D1024*'fnd base rates'!L$107)
+($E1024*'fnd base rates'!L$108)
+($F1024*'fnd base rates'!L$109)
+($G1024*'fnd base rates'!L$110)
+($H1024*'fnd base rates'!L$111)
+($I1024*'fnd base rates'!L$112)
+($J1024*'fnd base rates'!L$113)
+($K1024*'fnd base rates'!L$114)
+($M1024*'fnd base rates'!L$116)
+($N1024*'fnd base rates'!L$117)
+($O1024*'fnd base rates'!L$118)
+($P1024*VLOOKUP($S1024+12,rate_basefnd,12)))</f>
        <v>12414.40344</v>
      </c>
      <c r="AE1024" s="1">
        <f>(($D1024*'fnd base rates'!M$107)
+($E1024*'fnd base rates'!M$108)
+($F1024*'fnd base rates'!M$109)
+($G1024*'fnd base rates'!M$110)
+($H1024*'fnd base rates'!M$111)
+($I1024*'fnd base rates'!M$112)
+($J1024*'fnd base rates'!M$113)
+($K1024*'fnd base rates'!M$114)
+($M1024*'fnd base rates'!M$116)
+($N1024*'fnd base rates'!M$117)
+($O1024*'fnd base rates'!M$118)
+($P1024*VLOOKUP($S1024+12,rate_basefnd,13)))</f>
        <v>0</v>
      </c>
      <c r="AF1024" s="4">
        <f t="shared" si="1147"/>
        <v>84172.655279999992</v>
      </c>
      <c r="AH1024" s="269">
        <f t="shared" si="1148"/>
        <v>3515287658</v>
      </c>
      <c r="AI1024" s="4" t="str">
        <f t="shared" si="1149"/>
        <v>3515</v>
      </c>
      <c r="AJ1024" s="2" t="str">
        <f t="shared" si="1150"/>
        <v>287</v>
      </c>
      <c r="AK1024" s="2" t="str">
        <f t="shared" si="1151"/>
        <v>658</v>
      </c>
      <c r="AL1024" s="4">
        <f t="shared" si="1152"/>
        <v>1</v>
      </c>
      <c r="AM1024" s="4">
        <f t="shared" si="1143"/>
        <v>8</v>
      </c>
      <c r="AN1024" s="4">
        <f t="shared" si="1153"/>
        <v>84172.655279999992</v>
      </c>
      <c r="AO1024" s="4">
        <f t="shared" si="1154"/>
        <v>10522</v>
      </c>
      <c r="AP1024" s="4">
        <f t="shared" si="1144"/>
        <v>0</v>
      </c>
      <c r="AQ1024" s="4">
        <v>10522</v>
      </c>
      <c r="AW1024" s="4">
        <v>10522</v>
      </c>
      <c r="AX1024" s="5">
        <f t="shared" si="1155"/>
        <v>0</v>
      </c>
      <c r="AY1024" s="4">
        <v>10522</v>
      </c>
      <c r="BB1024" s="4">
        <f t="shared" ref="BB1024" si="1209">BC1024-BA1024</f>
        <v>0</v>
      </c>
    </row>
    <row r="1025" spans="1:54" s="4" customFormat="1">
      <c r="A1025" s="269">
        <v>3515</v>
      </c>
      <c r="B1025" s="2">
        <v>3515287767</v>
      </c>
      <c r="C1025" s="9" t="s">
        <v>1200</v>
      </c>
      <c r="D1025" s="14">
        <f>'fnd enro'!D1025</f>
        <v>0</v>
      </c>
      <c r="E1025" s="14">
        <f>'fnd enro'!E1025</f>
        <v>0</v>
      </c>
      <c r="F1025" s="14">
        <f>'fnd enro'!F1025</f>
        <v>8</v>
      </c>
      <c r="G1025" s="14">
        <f>'fnd enro'!G1025</f>
        <v>37</v>
      </c>
      <c r="H1025" s="14">
        <f>'fnd enro'!H1025</f>
        <v>6</v>
      </c>
      <c r="I1025" s="14">
        <f>'fnd enro'!I1025</f>
        <v>0</v>
      </c>
      <c r="J1025" s="14">
        <f>'fnd enro'!J1025</f>
        <v>0</v>
      </c>
      <c r="K1025" s="15">
        <f>'fnd enro'!K1025</f>
        <v>1.9685999999999999</v>
      </c>
      <c r="L1025" s="14">
        <f>'fnd enro'!L1025</f>
        <v>0</v>
      </c>
      <c r="M1025" s="14">
        <f>'fnd enro'!M1025</f>
        <v>0</v>
      </c>
      <c r="N1025" s="14">
        <f>'fnd enro'!N1025</f>
        <v>0</v>
      </c>
      <c r="O1025" s="14">
        <f>'fnd enro'!O1025</f>
        <v>0</v>
      </c>
      <c r="P1025" s="14">
        <f>'fnd enro'!P1025</f>
        <v>13</v>
      </c>
      <c r="Q1025" s="14">
        <f>'fnd enro'!R1025</f>
        <v>51</v>
      </c>
      <c r="R1025" s="15">
        <f t="shared" si="1146"/>
        <v>1</v>
      </c>
      <c r="S1025" s="14">
        <f>VALUE('fnd enro'!Q1025)</f>
        <v>9</v>
      </c>
      <c r="T1025" s="2"/>
      <c r="U1025" s="1">
        <f>(($D1025*'fnd base rates'!C$107)
+($E1025*'fnd base rates'!C$108)
+($F1025*'fnd base rates'!C$109)
+($G1025*'fnd base rates'!C$110)
+($H1025*'fnd base rates'!C$111)
+($I1025*'fnd base rates'!C$112)
+($J1025*'fnd base rates'!C$113)
+($K1025*'fnd base rates'!C$114)
+($M1025*'fnd base rates'!C$116)
+($N1025*'fnd base rates'!C$117)
+($O1025*'fnd base rates'!C$118)
+($P1025*VLOOKUP($S1025+12,rate_basefnd,3)))
*$R1025</f>
        <v>28344.408646</v>
      </c>
      <c r="V1025" s="1">
        <f>(($D1025*'fnd base rates'!D$107)
+($E1025*'fnd base rates'!D$108)
+($F1025*'fnd base rates'!D$109)
+($G1025*'fnd base rates'!D$110)
+($H1025*'fnd base rates'!D$111)
+($I1025*'fnd base rates'!D$112)
+($J1025*'fnd base rates'!D$113)
+($K1025*'fnd base rates'!D$114)
+($M1025*'fnd base rates'!D$116)
+($N1025*'fnd base rates'!D$117)
+($O1025*'fnd base rates'!D$118)
+($P1025*VLOOKUP($S1025+12,rate_basefnd,4)))
*$R1025</f>
        <v>43685.30000000001</v>
      </c>
      <c r="W1025" s="1">
        <f>(($D1025*'fnd base rates'!E$107)
+($E1025*'fnd base rates'!E$108)
+($F1025*'fnd base rates'!E$109)
+($G1025*'fnd base rates'!E$110)
+($H1025*'fnd base rates'!E$111)
+($I1025*'fnd base rates'!E$112)
+($J1025*'fnd base rates'!E$113)
+($K1025*'fnd base rates'!E$114)
+($M1025*'fnd base rates'!E$116)
+($N1025*'fnd base rates'!E$117)
+($O1025*'fnd base rates'!E$118)
+($P1025*VLOOKUP($S1025+12,rate_basefnd,5)))
*$R1025</f>
        <v>240927.47917599999</v>
      </c>
      <c r="X1025" s="1">
        <f>(($D1025*'fnd base rates'!F$107)
+($E1025*'fnd base rates'!F$108)
+($F1025*'fnd base rates'!F$109)
+($G1025*'fnd base rates'!F$110)
+($H1025*'fnd base rates'!F$111)
+($I1025*'fnd base rates'!F$112)
+($J1025*'fnd base rates'!F$113)
+($K1025*'fnd base rates'!F$114)
+($M1025*'fnd base rates'!F$116)
+($N1025*'fnd base rates'!F$117)
+($O1025*'fnd base rates'!F$118)
+($P1025*VLOOKUP($S1025+12,rate_basefnd,6)))
*$R1025</f>
        <v>62107.347011999998</v>
      </c>
      <c r="Y1025" s="1">
        <f>(($D1025*'fnd base rates'!G$107)
+($E1025*'fnd base rates'!G$108)
+($F1025*'fnd base rates'!G$109)
+($G1025*'fnd base rates'!G$110)
+($H1025*'fnd base rates'!G$111)
+($I1025*'fnd base rates'!G$112)
+($J1025*'fnd base rates'!G$113)
+($K1025*'fnd base rates'!G$114)
+($M1025*'fnd base rates'!G$116)
+($N1025*'fnd base rates'!G$117)
+($O1025*'fnd base rates'!G$118)
+($P1025*VLOOKUP($S1025+12,rate_basefnd,7)))
*$R1025</f>
        <v>10276.127382000001</v>
      </c>
      <c r="Z1025" s="1">
        <f>(($D1025*'fnd base rates'!H$107)
+($E1025*'fnd base rates'!H$108)
+($F1025*'fnd base rates'!H$109)
+($G1025*'fnd base rates'!H$110)
+($H1025*'fnd base rates'!H$111)
+($I1025*'fnd base rates'!H$112)
+($J1025*'fnd base rates'!H$113)
+($K1025*'fnd base rates'!H$114)
+($M1025*'fnd base rates'!H$116)
+($N1025*'fnd base rates'!H$117)
+($O1025*'fnd base rates'!H$118)
+($P1025*VLOOKUP($S1025+12,rate_basefnd,8)))</f>
        <v>27034.165633999997</v>
      </c>
      <c r="AA1025" s="1">
        <f>(($D1025*'fnd base rates'!I$107)
+($E1025*'fnd base rates'!I$108)
+($F1025*'fnd base rates'!I$109)
+($G1025*'fnd base rates'!I$110)
+($H1025*'fnd base rates'!I$111)
+($I1025*'fnd base rates'!I$112)
+($J1025*'fnd base rates'!I$113)
+($K1025*'fnd base rates'!I$114)
+($M1025*'fnd base rates'!I$116)
+($N1025*'fnd base rates'!I$117)
+($O1025*'fnd base rates'!I$118)
+($P1025*VLOOKUP($S1025+12,rate_basefnd,9)))
*$R1025</f>
        <v>17806.329999999998</v>
      </c>
      <c r="AB1025" s="1">
        <f>(($D1025*'fnd base rates'!J$107)
+($E1025*'fnd base rates'!J$108)
+($F1025*'fnd base rates'!J$109)
+($G1025*'fnd base rates'!J$110)
+($H1025*'fnd base rates'!J$111)
+($I1025*'fnd base rates'!J$112)
+($J1025*'fnd base rates'!J$113)
+($K1025*'fnd base rates'!J$114)
+($M1025*'fnd base rates'!J$116)
+($N1025*'fnd base rates'!J$117)
+($O1025*'fnd base rates'!J$118)
+($P1025*VLOOKUP($S1025+12,rate_basefnd,10)))
*$R1025</f>
        <v>17525.690000000002</v>
      </c>
      <c r="AC1025" s="1">
        <f>(($D1025*'fnd base rates'!K$107)
+($E1025*'fnd base rates'!K$108)
+($F1025*'fnd base rates'!K$109)
+($G1025*'fnd base rates'!K$110)
+($H1025*'fnd base rates'!K$111)
+($I1025*'fnd base rates'!K$112)
+($J1025*'fnd base rates'!K$113)
+($K1025*'fnd base rates'!K$114)
+($M1025*'fnd base rates'!K$116)
+($N1025*'fnd base rates'!K$117)
+($O1025*'fnd base rates'!K$118)
+($P1025*VLOOKUP($S1025+12,rate_basefnd,11)))
*$R1025</f>
        <v>56602.403879999991</v>
      </c>
      <c r="AD1025" s="1">
        <f>(($D1025*'fnd base rates'!L$107)
+($E1025*'fnd base rates'!L$108)
+($F1025*'fnd base rates'!L$109)
+($G1025*'fnd base rates'!L$110)
+($H1025*'fnd base rates'!L$111)
+($I1025*'fnd base rates'!L$112)
+($J1025*'fnd base rates'!L$113)
+($K1025*'fnd base rates'!L$114)
+($M1025*'fnd base rates'!L$116)
+($N1025*'fnd base rates'!L$117)
+($O1025*'fnd base rates'!L$118)
+($P1025*VLOOKUP($S1025+12,rate_basefnd,12)))</f>
        <v>81519.810679999995</v>
      </c>
      <c r="AE1025" s="1">
        <f>(($D1025*'fnd base rates'!M$107)
+($E1025*'fnd base rates'!M$108)
+($F1025*'fnd base rates'!M$109)
+($G1025*'fnd base rates'!M$110)
+($H1025*'fnd base rates'!M$111)
+($I1025*'fnd base rates'!M$112)
+($J1025*'fnd base rates'!M$113)
+($K1025*'fnd base rates'!M$114)
+($M1025*'fnd base rates'!M$116)
+($N1025*'fnd base rates'!M$117)
+($O1025*'fnd base rates'!M$118)
+($P1025*VLOOKUP($S1025+12,rate_basefnd,13)))</f>
        <v>0</v>
      </c>
      <c r="AF1025" s="4">
        <f t="shared" si="1147"/>
        <v>585829.06241000001</v>
      </c>
      <c r="AH1025" s="269">
        <f t="shared" si="1148"/>
        <v>3515287767</v>
      </c>
      <c r="AI1025" s="4" t="str">
        <f t="shared" si="1149"/>
        <v>3515</v>
      </c>
      <c r="AJ1025" s="2" t="str">
        <f t="shared" si="1150"/>
        <v>287</v>
      </c>
      <c r="AK1025" s="2" t="str">
        <f t="shared" si="1151"/>
        <v>767</v>
      </c>
      <c r="AL1025" s="4">
        <f t="shared" si="1152"/>
        <v>1</v>
      </c>
      <c r="AM1025" s="4">
        <f t="shared" si="1143"/>
        <v>51</v>
      </c>
      <c r="AN1025" s="4">
        <f t="shared" si="1153"/>
        <v>585829.06241000001</v>
      </c>
      <c r="AO1025" s="4">
        <f t="shared" si="1154"/>
        <v>11487</v>
      </c>
      <c r="AP1025" s="4">
        <f t="shared" si="1144"/>
        <v>0</v>
      </c>
      <c r="AQ1025" s="4">
        <v>11487</v>
      </c>
      <c r="AW1025" s="4">
        <v>11487</v>
      </c>
      <c r="AX1025" s="5">
        <f t="shared" si="1155"/>
        <v>0</v>
      </c>
      <c r="AY1025" s="4">
        <v>11487</v>
      </c>
      <c r="BB1025" s="4">
        <f t="shared" ref="BB1025" si="1210">BC1025-BA1025</f>
        <v>0</v>
      </c>
    </row>
    <row r="1026" spans="1:54" s="4" customFormat="1">
      <c r="A1026" s="269">
        <v>3515</v>
      </c>
      <c r="B1026" s="2">
        <v>3515287770</v>
      </c>
      <c r="C1026" s="9" t="s">
        <v>1200</v>
      </c>
      <c r="D1026" s="14">
        <f>'fnd enro'!D1026</f>
        <v>0</v>
      </c>
      <c r="E1026" s="14">
        <f>'fnd enro'!E1026</f>
        <v>0</v>
      </c>
      <c r="F1026" s="14">
        <f>'fnd enro'!F1026</f>
        <v>0</v>
      </c>
      <c r="G1026" s="14">
        <f>'fnd enro'!G1026</f>
        <v>0</v>
      </c>
      <c r="H1026" s="14">
        <f>'fnd enro'!H1026</f>
        <v>2</v>
      </c>
      <c r="I1026" s="14">
        <f>'fnd enro'!I1026</f>
        <v>0</v>
      </c>
      <c r="J1026" s="14">
        <f>'fnd enro'!J1026</f>
        <v>0</v>
      </c>
      <c r="K1026" s="15">
        <f>'fnd enro'!K1026</f>
        <v>7.7200000000000005E-2</v>
      </c>
      <c r="L1026" s="14">
        <f>'fnd enro'!L1026</f>
        <v>0</v>
      </c>
      <c r="M1026" s="14">
        <f>'fnd enro'!M1026</f>
        <v>0</v>
      </c>
      <c r="N1026" s="14">
        <f>'fnd enro'!N1026</f>
        <v>0</v>
      </c>
      <c r="O1026" s="14">
        <f>'fnd enro'!O1026</f>
        <v>0</v>
      </c>
      <c r="P1026" s="14">
        <f>'fnd enro'!P1026</f>
        <v>0</v>
      </c>
      <c r="Q1026" s="14">
        <f>'fnd enro'!R1026</f>
        <v>2</v>
      </c>
      <c r="R1026" s="15">
        <f t="shared" si="1146"/>
        <v>1</v>
      </c>
      <c r="S1026" s="14">
        <f>VALUE('fnd enro'!Q1026)</f>
        <v>6</v>
      </c>
      <c r="T1026" s="2"/>
      <c r="U1026" s="1">
        <f>(($D1026*'fnd base rates'!C$107)
+($E1026*'fnd base rates'!C$108)
+($F1026*'fnd base rates'!C$109)
+($G1026*'fnd base rates'!C$110)
+($H1026*'fnd base rates'!C$111)
+($I1026*'fnd base rates'!C$112)
+($J1026*'fnd base rates'!C$113)
+($K1026*'fnd base rates'!C$114)
+($M1026*'fnd base rates'!C$116)
+($N1026*'fnd base rates'!C$117)
+($O1026*'fnd base rates'!C$118)
+($P1026*VLOOKUP($S1026+12,rate_basefnd,3)))
*$R1026</f>
        <v>1072.9226920000001</v>
      </c>
      <c r="V1026" s="1">
        <f>(($D1026*'fnd base rates'!D$107)
+($E1026*'fnd base rates'!D$108)
+($F1026*'fnd base rates'!D$109)
+($G1026*'fnd base rates'!D$110)
+($H1026*'fnd base rates'!D$111)
+($I1026*'fnd base rates'!D$112)
+($J1026*'fnd base rates'!D$113)
+($K1026*'fnd base rates'!D$114)
+($M1026*'fnd base rates'!D$116)
+($N1026*'fnd base rates'!D$117)
+($O1026*'fnd base rates'!D$118)
+($P1026*VLOOKUP($S1026+12,rate_basefnd,4)))
*$R1026</f>
        <v>1530.16</v>
      </c>
      <c r="W1026" s="1">
        <f>(($D1026*'fnd base rates'!E$107)
+($E1026*'fnd base rates'!E$108)
+($F1026*'fnd base rates'!E$109)
+($G1026*'fnd base rates'!E$110)
+($H1026*'fnd base rates'!E$111)
+($I1026*'fnd base rates'!E$112)
+($J1026*'fnd base rates'!E$113)
+($K1026*'fnd base rates'!E$114)
+($M1026*'fnd base rates'!E$116)
+($N1026*'fnd base rates'!E$117)
+($O1026*'fnd base rates'!E$118)
+($P1026*VLOOKUP($S1026+12,rate_basefnd,5)))
*$R1026</f>
        <v>6918.960752</v>
      </c>
      <c r="X1026" s="1">
        <f>(($D1026*'fnd base rates'!F$107)
+($E1026*'fnd base rates'!F$108)
+($F1026*'fnd base rates'!F$109)
+($G1026*'fnd base rates'!F$110)
+($H1026*'fnd base rates'!F$111)
+($I1026*'fnd base rates'!F$112)
+($J1026*'fnd base rates'!F$113)
+($K1026*'fnd base rates'!F$114)
+($M1026*'fnd base rates'!F$116)
+($N1026*'fnd base rates'!F$117)
+($O1026*'fnd base rates'!F$118)
+($P1026*VLOOKUP($S1026+12,rate_basefnd,6)))
*$R1026</f>
        <v>1990.7528240000001</v>
      </c>
      <c r="Y1026" s="1">
        <f>(($D1026*'fnd base rates'!G$107)
+($E1026*'fnd base rates'!G$108)
+($F1026*'fnd base rates'!G$109)
+($G1026*'fnd base rates'!G$110)
+($H1026*'fnd base rates'!G$111)
+($I1026*'fnd base rates'!G$112)
+($J1026*'fnd base rates'!G$113)
+($K1026*'fnd base rates'!G$114)
+($M1026*'fnd base rates'!G$116)
+($N1026*'fnd base rates'!G$117)
+($O1026*'fnd base rates'!G$118)
+($P1026*VLOOKUP($S1026+12,rate_basefnd,7)))
*$R1026</f>
        <v>336.906564</v>
      </c>
      <c r="Z1026" s="1">
        <f>(($D1026*'fnd base rates'!H$107)
+($E1026*'fnd base rates'!H$108)
+($F1026*'fnd base rates'!H$109)
+($G1026*'fnd base rates'!H$110)
+($H1026*'fnd base rates'!H$111)
+($I1026*'fnd base rates'!H$112)
+($J1026*'fnd base rates'!H$113)
+($K1026*'fnd base rates'!H$114)
+($M1026*'fnd base rates'!H$116)
+($N1026*'fnd base rates'!H$117)
+($O1026*'fnd base rates'!H$118)
+($P1026*VLOOKUP($S1026+12,rate_basefnd,8)))</f>
        <v>1046.877868</v>
      </c>
      <c r="AA1026" s="1">
        <f>(($D1026*'fnd base rates'!I$107)
+($E1026*'fnd base rates'!I$108)
+($F1026*'fnd base rates'!I$109)
+($G1026*'fnd base rates'!I$110)
+($H1026*'fnd base rates'!I$111)
+($I1026*'fnd base rates'!I$112)
+($J1026*'fnd base rates'!I$113)
+($K1026*'fnd base rates'!I$114)
+($M1026*'fnd base rates'!I$116)
+($N1026*'fnd base rates'!I$117)
+($O1026*'fnd base rates'!I$118)
+($P1026*VLOOKUP($S1026+12,rate_basefnd,9)))
*$R1026</f>
        <v>725.38</v>
      </c>
      <c r="AB1026" s="1">
        <f>(($D1026*'fnd base rates'!J$107)
+($E1026*'fnd base rates'!J$108)
+($F1026*'fnd base rates'!J$109)
+($G1026*'fnd base rates'!J$110)
+($H1026*'fnd base rates'!J$111)
+($I1026*'fnd base rates'!J$112)
+($J1026*'fnd base rates'!J$113)
+($K1026*'fnd base rates'!J$114)
+($M1026*'fnd base rates'!J$116)
+($N1026*'fnd base rates'!J$117)
+($O1026*'fnd base rates'!J$118)
+($P1026*VLOOKUP($S1026+12,rate_basefnd,10)))
*$R1026</f>
        <v>497.62</v>
      </c>
      <c r="AC1026" s="1">
        <f>(($D1026*'fnd base rates'!K$107)
+($E1026*'fnd base rates'!K$108)
+($F1026*'fnd base rates'!K$109)
+($G1026*'fnd base rates'!K$110)
+($H1026*'fnd base rates'!K$111)
+($I1026*'fnd base rates'!K$112)
+($J1026*'fnd base rates'!K$113)
+($K1026*'fnd base rates'!K$114)
+($M1026*'fnd base rates'!K$116)
+($N1026*'fnd base rates'!K$117)
+($O1026*'fnd base rates'!K$118)
+($P1026*VLOOKUP($S1026+12,rate_basefnd,11)))
*$R1026</f>
        <v>2364.3197599999999</v>
      </c>
      <c r="AD1026" s="1">
        <f>(($D1026*'fnd base rates'!L$107)
+($E1026*'fnd base rates'!L$108)
+($F1026*'fnd base rates'!L$109)
+($G1026*'fnd base rates'!L$110)
+($H1026*'fnd base rates'!L$111)
+($I1026*'fnd base rates'!L$112)
+($J1026*'fnd base rates'!L$113)
+($K1026*'fnd base rates'!L$114)
+($M1026*'fnd base rates'!L$116)
+($N1026*'fnd base rates'!L$117)
+($O1026*'fnd base rates'!L$118)
+($P1026*VLOOKUP($S1026+12,rate_basefnd,12)))</f>
        <v>3024.95336</v>
      </c>
      <c r="AE1026" s="1">
        <f>(($D1026*'fnd base rates'!M$107)
+($E1026*'fnd base rates'!M$108)
+($F1026*'fnd base rates'!M$109)
+($G1026*'fnd base rates'!M$110)
+($H1026*'fnd base rates'!M$111)
+($I1026*'fnd base rates'!M$112)
+($J1026*'fnd base rates'!M$113)
+($K1026*'fnd base rates'!M$114)
+($M1026*'fnd base rates'!M$116)
+($N1026*'fnd base rates'!M$117)
+($O1026*'fnd base rates'!M$118)
+($P1026*VLOOKUP($S1026+12,rate_basefnd,13)))</f>
        <v>0</v>
      </c>
      <c r="AF1026" s="4">
        <f t="shared" si="1147"/>
        <v>19508.853819999997</v>
      </c>
      <c r="AH1026" s="269">
        <f t="shared" si="1148"/>
        <v>3515287770</v>
      </c>
      <c r="AI1026" s="4" t="str">
        <f t="shared" si="1149"/>
        <v>3515</v>
      </c>
      <c r="AJ1026" s="2" t="str">
        <f t="shared" si="1150"/>
        <v>287</v>
      </c>
      <c r="AK1026" s="2" t="str">
        <f t="shared" si="1151"/>
        <v>770</v>
      </c>
      <c r="AL1026" s="4">
        <f t="shared" si="1152"/>
        <v>1</v>
      </c>
      <c r="AM1026" s="4">
        <f t="shared" si="1143"/>
        <v>2</v>
      </c>
      <c r="AN1026" s="4">
        <f t="shared" si="1153"/>
        <v>19508.853819999997</v>
      </c>
      <c r="AO1026" s="4">
        <f t="shared" si="1154"/>
        <v>9754</v>
      </c>
      <c r="AP1026" s="4">
        <f t="shared" si="1144"/>
        <v>0</v>
      </c>
      <c r="AQ1026" s="4">
        <v>9754</v>
      </c>
      <c r="AW1026" s="4">
        <v>9754</v>
      </c>
      <c r="AX1026" s="5">
        <f t="shared" si="1155"/>
        <v>0</v>
      </c>
      <c r="AY1026" s="4">
        <v>9754</v>
      </c>
      <c r="BB1026" s="4">
        <f t="shared" ref="BB1026" si="1211">BC1026-BA1026</f>
        <v>0</v>
      </c>
    </row>
    <row r="1027" spans="1:54" s="4" customFormat="1">
      <c r="A1027" s="269">
        <v>3515</v>
      </c>
      <c r="B1027" s="2">
        <v>3515287778</v>
      </c>
      <c r="C1027" s="9" t="s">
        <v>1200</v>
      </c>
      <c r="D1027" s="14">
        <f>'fnd enro'!D1027</f>
        <v>0</v>
      </c>
      <c r="E1027" s="14">
        <f>'fnd enro'!E1027</f>
        <v>0</v>
      </c>
      <c r="F1027" s="14">
        <f>'fnd enro'!F1027</f>
        <v>2</v>
      </c>
      <c r="G1027" s="14">
        <f>'fnd enro'!G1027</f>
        <v>3</v>
      </c>
      <c r="H1027" s="14">
        <f>'fnd enro'!H1027</f>
        <v>3</v>
      </c>
      <c r="I1027" s="14">
        <f>'fnd enro'!I1027</f>
        <v>0</v>
      </c>
      <c r="J1027" s="14">
        <f>'fnd enro'!J1027</f>
        <v>0</v>
      </c>
      <c r="K1027" s="15">
        <f>'fnd enro'!K1027</f>
        <v>0.30880000000000002</v>
      </c>
      <c r="L1027" s="14">
        <f>'fnd enro'!L1027</f>
        <v>0</v>
      </c>
      <c r="M1027" s="14">
        <f>'fnd enro'!M1027</f>
        <v>0</v>
      </c>
      <c r="N1027" s="14">
        <f>'fnd enro'!N1027</f>
        <v>1</v>
      </c>
      <c r="O1027" s="14">
        <f>'fnd enro'!O1027</f>
        <v>0</v>
      </c>
      <c r="P1027" s="14">
        <f>'fnd enro'!P1027</f>
        <v>5</v>
      </c>
      <c r="Q1027" s="14">
        <f>'fnd enro'!R1027</f>
        <v>8</v>
      </c>
      <c r="R1027" s="15">
        <f t="shared" si="1146"/>
        <v>1</v>
      </c>
      <c r="S1027" s="14">
        <f>VALUE('fnd enro'!Q1027)</f>
        <v>9</v>
      </c>
      <c r="T1027" s="2"/>
      <c r="U1027" s="1">
        <f>(($D1027*'fnd base rates'!C$107)
+($E1027*'fnd base rates'!C$108)
+($F1027*'fnd base rates'!C$109)
+($G1027*'fnd base rates'!C$110)
+($H1027*'fnd base rates'!C$111)
+($I1027*'fnd base rates'!C$112)
+($J1027*'fnd base rates'!C$113)
+($K1027*'fnd base rates'!C$114)
+($M1027*'fnd base rates'!C$116)
+($N1027*'fnd base rates'!C$117)
+($O1027*'fnd base rates'!C$118)
+($P1027*VLOOKUP($S1027+12,rate_basefnd,3)))
*$R1027</f>
        <v>4777.260768000001</v>
      </c>
      <c r="V1027" s="1">
        <f>(($D1027*'fnd base rates'!D$107)
+($E1027*'fnd base rates'!D$108)
+($F1027*'fnd base rates'!D$109)
+($G1027*'fnd base rates'!D$110)
+($H1027*'fnd base rates'!D$111)
+($I1027*'fnd base rates'!D$112)
+($J1027*'fnd base rates'!D$113)
+($K1027*'fnd base rates'!D$114)
+($M1027*'fnd base rates'!D$116)
+($N1027*'fnd base rates'!D$117)
+($O1027*'fnd base rates'!D$118)
+($P1027*VLOOKUP($S1027+12,rate_basefnd,4)))
*$R1027</f>
        <v>8102.170000000001</v>
      </c>
      <c r="W1027" s="1">
        <f>(($D1027*'fnd base rates'!E$107)
+($E1027*'fnd base rates'!E$108)
+($F1027*'fnd base rates'!E$109)
+($G1027*'fnd base rates'!E$110)
+($H1027*'fnd base rates'!E$111)
+($I1027*'fnd base rates'!E$112)
+($J1027*'fnd base rates'!E$113)
+($K1027*'fnd base rates'!E$114)
+($M1027*'fnd base rates'!E$116)
+($N1027*'fnd base rates'!E$117)
+($O1027*'fnd base rates'!E$118)
+($P1027*VLOOKUP($S1027+12,rate_basefnd,5)))
*$R1027</f>
        <v>48608.063007999997</v>
      </c>
      <c r="X1027" s="1">
        <f>(($D1027*'fnd base rates'!F$107)
+($E1027*'fnd base rates'!F$108)
+($F1027*'fnd base rates'!F$109)
+($G1027*'fnd base rates'!F$110)
+($H1027*'fnd base rates'!F$111)
+($I1027*'fnd base rates'!F$112)
+($J1027*'fnd base rates'!F$113)
+($K1027*'fnd base rates'!F$114)
+($M1027*'fnd base rates'!F$116)
+($N1027*'fnd base rates'!F$117)
+($O1027*'fnd base rates'!F$118)
+($P1027*VLOOKUP($S1027+12,rate_basefnd,6)))
*$R1027</f>
        <v>9410.1912959999991</v>
      </c>
      <c r="Y1027" s="1">
        <f>(($D1027*'fnd base rates'!G$107)
+($E1027*'fnd base rates'!G$108)
+($F1027*'fnd base rates'!G$109)
+($G1027*'fnd base rates'!G$110)
+($H1027*'fnd base rates'!G$111)
+($I1027*'fnd base rates'!G$112)
+($J1027*'fnd base rates'!G$113)
+($K1027*'fnd base rates'!G$114)
+($M1027*'fnd base rates'!G$116)
+($N1027*'fnd base rates'!G$117)
+($O1027*'fnd base rates'!G$118)
+($P1027*VLOOKUP($S1027+12,rate_basefnd,7)))
*$R1027</f>
        <v>2192.6162560000002</v>
      </c>
      <c r="Z1027" s="1">
        <f>(($D1027*'fnd base rates'!H$107)
+($E1027*'fnd base rates'!H$108)
+($F1027*'fnd base rates'!H$109)
+($G1027*'fnd base rates'!H$110)
+($H1027*'fnd base rates'!H$111)
+($I1027*'fnd base rates'!H$112)
+($J1027*'fnd base rates'!H$113)
+($K1027*'fnd base rates'!H$114)
+($M1027*'fnd base rates'!H$116)
+($N1027*'fnd base rates'!H$117)
+($O1027*'fnd base rates'!H$118)
+($P1027*VLOOKUP($S1027+12,rate_basefnd,8)))</f>
        <v>4451.2614720000001</v>
      </c>
      <c r="AA1027" s="1">
        <f>(($D1027*'fnd base rates'!I$107)
+($E1027*'fnd base rates'!I$108)
+($F1027*'fnd base rates'!I$109)
+($G1027*'fnd base rates'!I$110)
+($H1027*'fnd base rates'!I$111)
+($I1027*'fnd base rates'!I$112)
+($J1027*'fnd base rates'!I$113)
+($K1027*'fnd base rates'!I$114)
+($M1027*'fnd base rates'!I$116)
+($N1027*'fnd base rates'!I$117)
+($O1027*'fnd base rates'!I$118)
+($P1027*VLOOKUP($S1027+12,rate_basefnd,9)))
*$R1027</f>
        <v>3409.2999999999997</v>
      </c>
      <c r="AB1027" s="1">
        <f>(($D1027*'fnd base rates'!J$107)
+($E1027*'fnd base rates'!J$108)
+($F1027*'fnd base rates'!J$109)
+($G1027*'fnd base rates'!J$110)
+($H1027*'fnd base rates'!J$111)
+($I1027*'fnd base rates'!J$112)
+($J1027*'fnd base rates'!J$113)
+($K1027*'fnd base rates'!J$114)
+($M1027*'fnd base rates'!J$116)
+($N1027*'fnd base rates'!J$117)
+($O1027*'fnd base rates'!J$118)
+($P1027*VLOOKUP($S1027+12,rate_basefnd,10)))
*$R1027</f>
        <v>5119.55</v>
      </c>
      <c r="AC1027" s="1">
        <f>(($D1027*'fnd base rates'!K$107)
+($E1027*'fnd base rates'!K$108)
+($F1027*'fnd base rates'!K$109)
+($G1027*'fnd base rates'!K$110)
+($H1027*'fnd base rates'!K$111)
+($I1027*'fnd base rates'!K$112)
+($J1027*'fnd base rates'!K$113)
+($K1027*'fnd base rates'!K$114)
+($M1027*'fnd base rates'!K$116)
+($N1027*'fnd base rates'!K$117)
+($O1027*'fnd base rates'!K$118)
+($P1027*VLOOKUP($S1027+12,rate_basefnd,11)))
*$R1027</f>
        <v>9367.8090400000001</v>
      </c>
      <c r="AD1027" s="1">
        <f>(($D1027*'fnd base rates'!L$107)
+($E1027*'fnd base rates'!L$108)
+($F1027*'fnd base rates'!L$109)
+($G1027*'fnd base rates'!L$110)
+($H1027*'fnd base rates'!L$111)
+($I1027*'fnd base rates'!L$112)
+($J1027*'fnd base rates'!L$113)
+($K1027*'fnd base rates'!L$114)
+($M1027*'fnd base rates'!L$116)
+($N1027*'fnd base rates'!L$117)
+($O1027*'fnd base rates'!L$118)
+($P1027*VLOOKUP($S1027+12,rate_basefnd,12)))</f>
        <v>14895.64344</v>
      </c>
      <c r="AE1027" s="1">
        <f>(($D1027*'fnd base rates'!M$107)
+($E1027*'fnd base rates'!M$108)
+($F1027*'fnd base rates'!M$109)
+($G1027*'fnd base rates'!M$110)
+($H1027*'fnd base rates'!M$111)
+($I1027*'fnd base rates'!M$112)
+($J1027*'fnd base rates'!M$113)
+($K1027*'fnd base rates'!M$114)
+($M1027*'fnd base rates'!M$116)
+($N1027*'fnd base rates'!M$117)
+($O1027*'fnd base rates'!M$118)
+($P1027*VLOOKUP($S1027+12,rate_basefnd,13)))</f>
        <v>0</v>
      </c>
      <c r="AF1027" s="4">
        <f t="shared" si="1147"/>
        <v>110333.86528000001</v>
      </c>
      <c r="AH1027" s="269">
        <f t="shared" si="1148"/>
        <v>3515287778</v>
      </c>
      <c r="AI1027" s="4" t="str">
        <f t="shared" si="1149"/>
        <v>3515</v>
      </c>
      <c r="AJ1027" s="2" t="str">
        <f t="shared" si="1150"/>
        <v>287</v>
      </c>
      <c r="AK1027" s="2" t="str">
        <f t="shared" si="1151"/>
        <v>778</v>
      </c>
      <c r="AL1027" s="4">
        <f t="shared" si="1152"/>
        <v>1</v>
      </c>
      <c r="AM1027" s="4">
        <f t="shared" si="1143"/>
        <v>8</v>
      </c>
      <c r="AN1027" s="4">
        <f t="shared" si="1153"/>
        <v>110333.86528000001</v>
      </c>
      <c r="AO1027" s="4">
        <f t="shared" si="1154"/>
        <v>13792</v>
      </c>
      <c r="AP1027" s="4">
        <f t="shared" si="1144"/>
        <v>0</v>
      </c>
      <c r="AQ1027" s="4">
        <v>13792</v>
      </c>
      <c r="AW1027" s="4">
        <v>13792</v>
      </c>
      <c r="AX1027" s="5">
        <f t="shared" si="1155"/>
        <v>0</v>
      </c>
      <c r="AY1027" s="4">
        <v>13792</v>
      </c>
      <c r="BB1027" s="4">
        <f t="shared" ref="BB1027" si="1212">BC1027-BA1027</f>
        <v>0</v>
      </c>
    </row>
    <row r="1028" spans="1:54" s="4" customFormat="1">
      <c r="A1028" s="269">
        <v>3516</v>
      </c>
      <c r="B1028" s="2">
        <v>3516332005</v>
      </c>
      <c r="C1028" s="9" t="s">
        <v>1120</v>
      </c>
      <c r="D1028" s="14">
        <f>'fnd enro'!D1028</f>
        <v>0</v>
      </c>
      <c r="E1028" s="14">
        <f>'fnd enro'!E1028</f>
        <v>0</v>
      </c>
      <c r="F1028" s="14">
        <f>'fnd enro'!F1028</f>
        <v>0</v>
      </c>
      <c r="G1028" s="14">
        <f>'fnd enro'!G1028</f>
        <v>0</v>
      </c>
      <c r="H1028" s="14">
        <f>'fnd enro'!H1028</f>
        <v>30</v>
      </c>
      <c r="I1028" s="14">
        <f>'fnd enro'!I1028</f>
        <v>22</v>
      </c>
      <c r="J1028" s="14">
        <f>'fnd enro'!J1028</f>
        <v>0</v>
      </c>
      <c r="K1028" s="15">
        <f>'fnd enro'!K1028</f>
        <v>2.0072000000000001</v>
      </c>
      <c r="L1028" s="14">
        <f>'fnd enro'!L1028</f>
        <v>0</v>
      </c>
      <c r="M1028" s="14">
        <f>'fnd enro'!M1028</f>
        <v>0</v>
      </c>
      <c r="N1028" s="14">
        <f>'fnd enro'!N1028</f>
        <v>4</v>
      </c>
      <c r="O1028" s="14">
        <f>'fnd enro'!O1028</f>
        <v>2</v>
      </c>
      <c r="P1028" s="14">
        <f>'fnd enro'!P1028</f>
        <v>18</v>
      </c>
      <c r="Q1028" s="14">
        <f>'fnd enro'!R1028</f>
        <v>52</v>
      </c>
      <c r="R1028" s="15">
        <f t="shared" si="1146"/>
        <v>1</v>
      </c>
      <c r="S1028" s="14">
        <f>VALUE('fnd enro'!Q1028)</f>
        <v>8</v>
      </c>
      <c r="T1028" s="2"/>
      <c r="U1028" s="1">
        <f>(($D1028*'fnd base rates'!C$107)
+($E1028*'fnd base rates'!C$108)
+($F1028*'fnd base rates'!C$109)
+($G1028*'fnd base rates'!C$110)
+($H1028*'fnd base rates'!C$111)
+($I1028*'fnd base rates'!C$112)
+($J1028*'fnd base rates'!C$113)
+($K1028*'fnd base rates'!C$114)
+($M1028*'fnd base rates'!C$116)
+($N1028*'fnd base rates'!C$117)
+($O1028*'fnd base rates'!C$118)
+($P1028*VLOOKUP($S1028+12,rate_basefnd,3)))
*$R1028</f>
        <v>29821.929992000001</v>
      </c>
      <c r="V1028" s="1">
        <f>(($D1028*'fnd base rates'!D$107)
+($E1028*'fnd base rates'!D$108)
+($F1028*'fnd base rates'!D$109)
+($G1028*'fnd base rates'!D$110)
+($H1028*'fnd base rates'!D$111)
+($I1028*'fnd base rates'!D$112)
+($J1028*'fnd base rates'!D$113)
+($K1028*'fnd base rates'!D$114)
+($M1028*'fnd base rates'!D$116)
+($N1028*'fnd base rates'!D$117)
+($O1028*'fnd base rates'!D$118)
+($P1028*VLOOKUP($S1028+12,rate_basefnd,4)))
*$R1028</f>
        <v>47037.600000000006</v>
      </c>
      <c r="W1028" s="1">
        <f>(($D1028*'fnd base rates'!E$107)
+($E1028*'fnd base rates'!E$108)
+($F1028*'fnd base rates'!E$109)
+($G1028*'fnd base rates'!E$110)
+($H1028*'fnd base rates'!E$111)
+($I1028*'fnd base rates'!E$112)
+($J1028*'fnd base rates'!E$113)
+($K1028*'fnd base rates'!E$114)
+($M1028*'fnd base rates'!E$116)
+($N1028*'fnd base rates'!E$117)
+($O1028*'fnd base rates'!E$118)
+($P1028*VLOOKUP($S1028+12,rate_basefnd,5)))
*$R1028</f>
        <v>279633.29955199995</v>
      </c>
      <c r="X1028" s="1">
        <f>(($D1028*'fnd base rates'!F$107)
+($E1028*'fnd base rates'!F$108)
+($F1028*'fnd base rates'!F$109)
+($G1028*'fnd base rates'!F$110)
+($H1028*'fnd base rates'!F$111)
+($I1028*'fnd base rates'!F$112)
+($J1028*'fnd base rates'!F$113)
+($K1028*'fnd base rates'!F$114)
+($M1028*'fnd base rates'!F$116)
+($N1028*'fnd base rates'!F$117)
+($O1028*'fnd base rates'!F$118)
+($P1028*VLOOKUP($S1028+12,rate_basefnd,6)))
*$R1028</f>
        <v>50468.793424000003</v>
      </c>
      <c r="Y1028" s="1">
        <f>(($D1028*'fnd base rates'!G$107)
+($E1028*'fnd base rates'!G$108)
+($F1028*'fnd base rates'!G$109)
+($G1028*'fnd base rates'!G$110)
+($H1028*'fnd base rates'!G$111)
+($I1028*'fnd base rates'!G$112)
+($J1028*'fnd base rates'!G$113)
+($K1028*'fnd base rates'!G$114)
+($M1028*'fnd base rates'!G$116)
+($N1028*'fnd base rates'!G$117)
+($O1028*'fnd base rates'!G$118)
+($P1028*VLOOKUP($S1028+12,rate_basefnd,7)))
*$R1028</f>
        <v>11888.330664000001</v>
      </c>
      <c r="Z1028" s="1">
        <f>(($D1028*'fnd base rates'!H$107)
+($E1028*'fnd base rates'!H$108)
+($F1028*'fnd base rates'!H$109)
+($G1028*'fnd base rates'!H$110)
+($H1028*'fnd base rates'!H$111)
+($I1028*'fnd base rates'!H$112)
+($J1028*'fnd base rates'!H$113)
+($K1028*'fnd base rates'!H$114)
+($M1028*'fnd base rates'!H$116)
+($N1028*'fnd base rates'!H$117)
+($O1028*'fnd base rates'!H$118)
+($P1028*VLOOKUP($S1028+12,rate_basefnd,8)))</f>
        <v>35150.864568000005</v>
      </c>
      <c r="AA1028" s="1">
        <f>(($D1028*'fnd base rates'!I$107)
+($E1028*'fnd base rates'!I$108)
+($F1028*'fnd base rates'!I$109)
+($G1028*'fnd base rates'!I$110)
+($H1028*'fnd base rates'!I$111)
+($I1028*'fnd base rates'!I$112)
+($J1028*'fnd base rates'!I$113)
+($K1028*'fnd base rates'!I$114)
+($M1028*'fnd base rates'!I$116)
+($N1028*'fnd base rates'!I$117)
+($O1028*'fnd base rates'!I$118)
+($P1028*VLOOKUP($S1028+12,rate_basefnd,9)))
*$R1028</f>
        <v>23155.079999999998</v>
      </c>
      <c r="AB1028" s="1">
        <f>(($D1028*'fnd base rates'!J$107)
+($E1028*'fnd base rates'!J$108)
+($F1028*'fnd base rates'!J$109)
+($G1028*'fnd base rates'!J$110)
+($H1028*'fnd base rates'!J$111)
+($I1028*'fnd base rates'!J$112)
+($J1028*'fnd base rates'!J$113)
+($K1028*'fnd base rates'!J$114)
+($M1028*'fnd base rates'!J$116)
+($N1028*'fnd base rates'!J$117)
+($O1028*'fnd base rates'!J$118)
+($P1028*VLOOKUP($S1028+12,rate_basefnd,10)))
*$R1028</f>
        <v>32890.899999999994</v>
      </c>
      <c r="AC1028" s="1">
        <f>(($D1028*'fnd base rates'!K$107)
+($E1028*'fnd base rates'!K$108)
+($F1028*'fnd base rates'!K$109)
+($G1028*'fnd base rates'!K$110)
+($H1028*'fnd base rates'!K$111)
+($I1028*'fnd base rates'!K$112)
+($J1028*'fnd base rates'!K$113)
+($K1028*'fnd base rates'!K$114)
+($M1028*'fnd base rates'!K$116)
+($N1028*'fnd base rates'!K$117)
+($O1028*'fnd base rates'!K$118)
+($P1028*VLOOKUP($S1028+12,rate_basefnd,11)))
*$R1028</f>
        <v>62644.953760000004</v>
      </c>
      <c r="AD1028" s="1">
        <f>(($D1028*'fnd base rates'!L$107)
+($E1028*'fnd base rates'!L$108)
+($F1028*'fnd base rates'!L$109)
+($G1028*'fnd base rates'!L$110)
+($H1028*'fnd base rates'!L$111)
+($I1028*'fnd base rates'!L$112)
+($J1028*'fnd base rates'!L$113)
+($K1028*'fnd base rates'!L$114)
+($M1028*'fnd base rates'!L$116)
+($N1028*'fnd base rates'!L$117)
+($O1028*'fnd base rates'!L$118)
+($P1028*VLOOKUP($S1028+12,rate_basefnd,12)))</f>
        <v>86940.247360000008</v>
      </c>
      <c r="AE1028" s="1">
        <f>(($D1028*'fnd base rates'!M$107)
+($E1028*'fnd base rates'!M$108)
+($F1028*'fnd base rates'!M$109)
+($G1028*'fnd base rates'!M$110)
+($H1028*'fnd base rates'!M$111)
+($I1028*'fnd base rates'!M$112)
+($J1028*'fnd base rates'!M$113)
+($K1028*'fnd base rates'!M$114)
+($M1028*'fnd base rates'!M$116)
+($N1028*'fnd base rates'!M$117)
+($O1028*'fnd base rates'!M$118)
+($P1028*VLOOKUP($S1028+12,rate_basefnd,13)))</f>
        <v>0</v>
      </c>
      <c r="AF1028" s="4">
        <f t="shared" si="1147"/>
        <v>659631.99932000006</v>
      </c>
      <c r="AH1028" s="269">
        <f t="shared" si="1148"/>
        <v>3516332005</v>
      </c>
      <c r="AI1028" s="4" t="str">
        <f t="shared" si="1149"/>
        <v>3516</v>
      </c>
      <c r="AJ1028" s="2" t="str">
        <f t="shared" si="1150"/>
        <v>332</v>
      </c>
      <c r="AK1028" s="2" t="str">
        <f t="shared" si="1151"/>
        <v>005</v>
      </c>
      <c r="AL1028" s="4">
        <f t="shared" si="1152"/>
        <v>1</v>
      </c>
      <c r="AM1028" s="4">
        <f t="shared" si="1143"/>
        <v>52</v>
      </c>
      <c r="AN1028" s="4">
        <f t="shared" si="1153"/>
        <v>659631.99932000006</v>
      </c>
      <c r="AO1028" s="4">
        <f t="shared" si="1154"/>
        <v>12685</v>
      </c>
      <c r="AP1028" s="4">
        <f t="shared" si="1144"/>
        <v>0</v>
      </c>
      <c r="AQ1028" s="4">
        <v>12685</v>
      </c>
      <c r="AW1028" s="4">
        <v>12685</v>
      </c>
      <c r="AX1028" s="5">
        <f t="shared" si="1155"/>
        <v>0</v>
      </c>
      <c r="AY1028" s="4">
        <v>12685</v>
      </c>
      <c r="BB1028" s="4">
        <f t="shared" ref="BB1028" si="1213">BC1028-BA1028</f>
        <v>0</v>
      </c>
    </row>
    <row r="1029" spans="1:54" s="4" customFormat="1">
      <c r="A1029" s="269">
        <v>3516</v>
      </c>
      <c r="B1029" s="2">
        <v>3516332061</v>
      </c>
      <c r="C1029" s="9" t="s">
        <v>1120</v>
      </c>
      <c r="D1029" s="14">
        <f>'fnd enro'!D1029</f>
        <v>0</v>
      </c>
      <c r="E1029" s="14">
        <f>'fnd enro'!E1029</f>
        <v>0</v>
      </c>
      <c r="F1029" s="14">
        <f>'fnd enro'!F1029</f>
        <v>0</v>
      </c>
      <c r="G1029" s="14">
        <f>'fnd enro'!G1029</f>
        <v>0</v>
      </c>
      <c r="H1029" s="14">
        <f>'fnd enro'!H1029</f>
        <v>8</v>
      </c>
      <c r="I1029" s="14">
        <f>'fnd enro'!I1029</f>
        <v>5</v>
      </c>
      <c r="J1029" s="14">
        <f>'fnd enro'!J1029</f>
        <v>0</v>
      </c>
      <c r="K1029" s="15">
        <f>'fnd enro'!K1029</f>
        <v>0.50180000000000002</v>
      </c>
      <c r="L1029" s="14">
        <f>'fnd enro'!L1029</f>
        <v>0</v>
      </c>
      <c r="M1029" s="14">
        <f>'fnd enro'!M1029</f>
        <v>0</v>
      </c>
      <c r="N1029" s="14">
        <f>'fnd enro'!N1029</f>
        <v>0</v>
      </c>
      <c r="O1029" s="14">
        <f>'fnd enro'!O1029</f>
        <v>0</v>
      </c>
      <c r="P1029" s="14">
        <f>'fnd enro'!P1029</f>
        <v>9</v>
      </c>
      <c r="Q1029" s="14">
        <f>'fnd enro'!R1029</f>
        <v>13</v>
      </c>
      <c r="R1029" s="15">
        <f t="shared" si="1146"/>
        <v>1</v>
      </c>
      <c r="S1029" s="14">
        <f>VALUE('fnd enro'!Q1029)</f>
        <v>11</v>
      </c>
      <c r="T1029" s="2"/>
      <c r="U1029" s="1">
        <f>(($D1029*'fnd base rates'!C$107)
+($E1029*'fnd base rates'!C$108)
+($F1029*'fnd base rates'!C$109)
+($G1029*'fnd base rates'!C$110)
+($H1029*'fnd base rates'!C$111)
+($I1029*'fnd base rates'!C$112)
+($J1029*'fnd base rates'!C$113)
+($K1029*'fnd base rates'!C$114)
+($M1029*'fnd base rates'!C$116)
+($N1029*'fnd base rates'!C$117)
+($O1029*'fnd base rates'!C$118)
+($P1029*VLOOKUP($S1029+12,rate_basefnd,3)))
*$R1029</f>
        <v>7726.5774980000006</v>
      </c>
      <c r="V1029" s="1">
        <f>(($D1029*'fnd base rates'!D$107)
+($E1029*'fnd base rates'!D$108)
+($F1029*'fnd base rates'!D$109)
+($G1029*'fnd base rates'!D$110)
+($H1029*'fnd base rates'!D$111)
+($I1029*'fnd base rates'!D$112)
+($J1029*'fnd base rates'!D$113)
+($K1029*'fnd base rates'!D$114)
+($M1029*'fnd base rates'!D$116)
+($N1029*'fnd base rates'!D$117)
+($O1029*'fnd base rates'!D$118)
+($P1029*VLOOKUP($S1029+12,rate_basefnd,4)))
*$R1029</f>
        <v>13511.66</v>
      </c>
      <c r="W1029" s="1">
        <f>(($D1029*'fnd base rates'!E$107)
+($E1029*'fnd base rates'!E$108)
+($F1029*'fnd base rates'!E$109)
+($G1029*'fnd base rates'!E$110)
+($H1029*'fnd base rates'!E$111)
+($I1029*'fnd base rates'!E$112)
+($J1029*'fnd base rates'!E$113)
+($K1029*'fnd base rates'!E$114)
+($M1029*'fnd base rates'!E$116)
+($N1029*'fnd base rates'!E$117)
+($O1029*'fnd base rates'!E$118)
+($P1029*VLOOKUP($S1029+12,rate_basefnd,5)))
*$R1029</f>
        <v>87043.984887999992</v>
      </c>
      <c r="X1029" s="1">
        <f>(($D1029*'fnd base rates'!F$107)
+($E1029*'fnd base rates'!F$108)
+($F1029*'fnd base rates'!F$109)
+($G1029*'fnd base rates'!F$110)
+($H1029*'fnd base rates'!F$111)
+($I1029*'fnd base rates'!F$112)
+($J1029*'fnd base rates'!F$113)
+($K1029*'fnd base rates'!F$114)
+($M1029*'fnd base rates'!F$116)
+($N1029*'fnd base rates'!F$117)
+($O1029*'fnd base rates'!F$118)
+($P1029*VLOOKUP($S1029+12,rate_basefnd,6)))
*$R1029</f>
        <v>12397.443356</v>
      </c>
      <c r="Y1029" s="1">
        <f>(($D1029*'fnd base rates'!G$107)
+($E1029*'fnd base rates'!G$108)
+($F1029*'fnd base rates'!G$109)
+($G1029*'fnd base rates'!G$110)
+($H1029*'fnd base rates'!G$111)
+($I1029*'fnd base rates'!G$112)
+($J1029*'fnd base rates'!G$113)
+($K1029*'fnd base rates'!G$114)
+($M1029*'fnd base rates'!G$116)
+($N1029*'fnd base rates'!G$117)
+($O1029*'fnd base rates'!G$118)
+($P1029*VLOOKUP($S1029+12,rate_basefnd,7)))
*$R1029</f>
        <v>3855.7126659999999</v>
      </c>
      <c r="Z1029" s="1">
        <f>(($D1029*'fnd base rates'!H$107)
+($E1029*'fnd base rates'!H$108)
+($F1029*'fnd base rates'!H$109)
+($G1029*'fnd base rates'!H$110)
+($H1029*'fnd base rates'!H$111)
+($I1029*'fnd base rates'!H$112)
+($J1029*'fnd base rates'!H$113)
+($K1029*'fnd base rates'!H$114)
+($M1029*'fnd base rates'!H$116)
+($N1029*'fnd base rates'!H$117)
+($O1029*'fnd base rates'!H$118)
+($P1029*VLOOKUP($S1029+12,rate_basefnd,8)))</f>
        <v>8586.746142</v>
      </c>
      <c r="AA1029" s="1">
        <f>(($D1029*'fnd base rates'!I$107)
+($E1029*'fnd base rates'!I$108)
+($F1029*'fnd base rates'!I$109)
+($G1029*'fnd base rates'!I$110)
+($H1029*'fnd base rates'!I$111)
+($I1029*'fnd base rates'!I$112)
+($J1029*'fnd base rates'!I$113)
+($K1029*'fnd base rates'!I$114)
+($M1029*'fnd base rates'!I$116)
+($N1029*'fnd base rates'!I$117)
+($O1029*'fnd base rates'!I$118)
+($P1029*VLOOKUP($S1029+12,rate_basefnd,9)))
*$R1029</f>
        <v>6440.7099999999991</v>
      </c>
      <c r="AB1029" s="1">
        <f>(($D1029*'fnd base rates'!J$107)
+($E1029*'fnd base rates'!J$108)
+($F1029*'fnd base rates'!J$109)
+($G1029*'fnd base rates'!J$110)
+($H1029*'fnd base rates'!J$111)
+($I1029*'fnd base rates'!J$112)
+($J1029*'fnd base rates'!J$113)
+($K1029*'fnd base rates'!J$114)
+($M1029*'fnd base rates'!J$116)
+($N1029*'fnd base rates'!J$117)
+($O1029*'fnd base rates'!J$118)
+($P1029*VLOOKUP($S1029+12,rate_basefnd,10)))
*$R1029</f>
        <v>12183.16</v>
      </c>
      <c r="AC1029" s="1">
        <f>(($D1029*'fnd base rates'!K$107)
+($E1029*'fnd base rates'!K$108)
+($F1029*'fnd base rates'!K$109)
+($G1029*'fnd base rates'!K$110)
+($H1029*'fnd base rates'!K$111)
+($I1029*'fnd base rates'!K$112)
+($J1029*'fnd base rates'!K$113)
+($K1029*'fnd base rates'!K$114)
+($M1029*'fnd base rates'!K$116)
+($N1029*'fnd base rates'!K$117)
+($O1029*'fnd base rates'!K$118)
+($P1029*VLOOKUP($S1029+12,rate_basefnd,11)))
*$R1029</f>
        <v>15207.578439999999</v>
      </c>
      <c r="AD1029" s="1">
        <f>(($D1029*'fnd base rates'!L$107)
+($E1029*'fnd base rates'!L$108)
+($F1029*'fnd base rates'!L$109)
+($G1029*'fnd base rates'!L$110)
+($H1029*'fnd base rates'!L$111)
+($I1029*'fnd base rates'!L$112)
+($J1029*'fnd base rates'!L$113)
+($K1029*'fnd base rates'!L$114)
+($M1029*'fnd base rates'!L$116)
+($N1029*'fnd base rates'!L$117)
+($O1029*'fnd base rates'!L$118)
+($P1029*VLOOKUP($S1029+12,rate_basefnd,12)))</f>
        <v>24575.756840000002</v>
      </c>
      <c r="AE1029" s="1">
        <f>(($D1029*'fnd base rates'!M$107)
+($E1029*'fnd base rates'!M$108)
+($F1029*'fnd base rates'!M$109)
+($G1029*'fnd base rates'!M$110)
+($H1029*'fnd base rates'!M$111)
+($I1029*'fnd base rates'!M$112)
+($J1029*'fnd base rates'!M$113)
+($K1029*'fnd base rates'!M$114)
+($M1029*'fnd base rates'!M$116)
+($N1029*'fnd base rates'!M$117)
+($O1029*'fnd base rates'!M$118)
+($P1029*VLOOKUP($S1029+12,rate_basefnd,13)))</f>
        <v>0</v>
      </c>
      <c r="AF1029" s="4">
        <f t="shared" si="1147"/>
        <v>191529.32983</v>
      </c>
      <c r="AH1029" s="269">
        <f t="shared" si="1148"/>
        <v>3516332061</v>
      </c>
      <c r="AI1029" s="4" t="str">
        <f t="shared" si="1149"/>
        <v>3516</v>
      </c>
      <c r="AJ1029" s="2" t="str">
        <f t="shared" si="1150"/>
        <v>332</v>
      </c>
      <c r="AK1029" s="2" t="str">
        <f t="shared" si="1151"/>
        <v>061</v>
      </c>
      <c r="AL1029" s="4">
        <f t="shared" si="1152"/>
        <v>1</v>
      </c>
      <c r="AM1029" s="4">
        <f t="shared" si="1143"/>
        <v>13</v>
      </c>
      <c r="AN1029" s="4">
        <f t="shared" si="1153"/>
        <v>191529.32983</v>
      </c>
      <c r="AO1029" s="4">
        <f t="shared" si="1154"/>
        <v>14733</v>
      </c>
      <c r="AP1029" s="4">
        <f t="shared" si="1144"/>
        <v>0</v>
      </c>
      <c r="AQ1029" s="4">
        <v>14733</v>
      </c>
      <c r="AW1029" s="4">
        <v>14733</v>
      </c>
      <c r="AX1029" s="5">
        <f t="shared" si="1155"/>
        <v>0</v>
      </c>
      <c r="AY1029" s="4">
        <v>14733</v>
      </c>
      <c r="BB1029" s="4">
        <f t="shared" ref="BB1029" si="1214">BC1029-BA1029</f>
        <v>0</v>
      </c>
    </row>
    <row r="1030" spans="1:54" s="4" customFormat="1">
      <c r="A1030" s="269">
        <v>3516</v>
      </c>
      <c r="B1030" s="2">
        <v>3516332086</v>
      </c>
      <c r="C1030" s="9" t="s">
        <v>1120</v>
      </c>
      <c r="D1030" s="14">
        <f>'fnd enro'!D1030</f>
        <v>0</v>
      </c>
      <c r="E1030" s="14">
        <f>'fnd enro'!E1030</f>
        <v>0</v>
      </c>
      <c r="F1030" s="14">
        <f>'fnd enro'!F1030</f>
        <v>0</v>
      </c>
      <c r="G1030" s="14">
        <f>'fnd enro'!G1030</f>
        <v>0</v>
      </c>
      <c r="H1030" s="14">
        <f>'fnd enro'!H1030</f>
        <v>1</v>
      </c>
      <c r="I1030" s="14">
        <f>'fnd enro'!I1030</f>
        <v>0</v>
      </c>
      <c r="J1030" s="14">
        <f>'fnd enro'!J1030</f>
        <v>0</v>
      </c>
      <c r="K1030" s="15">
        <f>'fnd enro'!K1030</f>
        <v>3.8600000000000002E-2</v>
      </c>
      <c r="L1030" s="14">
        <f>'fnd enro'!L1030</f>
        <v>0</v>
      </c>
      <c r="M1030" s="14">
        <f>'fnd enro'!M1030</f>
        <v>0</v>
      </c>
      <c r="N1030" s="14">
        <f>'fnd enro'!N1030</f>
        <v>0</v>
      </c>
      <c r="O1030" s="14">
        <f>'fnd enro'!O1030</f>
        <v>0</v>
      </c>
      <c r="P1030" s="14">
        <f>'fnd enro'!P1030</f>
        <v>0</v>
      </c>
      <c r="Q1030" s="14">
        <f>'fnd enro'!R1030</f>
        <v>1</v>
      </c>
      <c r="R1030" s="15">
        <f t="shared" si="1146"/>
        <v>1</v>
      </c>
      <c r="S1030" s="14">
        <f>VALUE('fnd enro'!Q1030)</f>
        <v>8</v>
      </c>
      <c r="T1030" s="2"/>
      <c r="U1030" s="1">
        <f>(($D1030*'fnd base rates'!C$107)
+($E1030*'fnd base rates'!C$108)
+($F1030*'fnd base rates'!C$109)
+($G1030*'fnd base rates'!C$110)
+($H1030*'fnd base rates'!C$111)
+($I1030*'fnd base rates'!C$112)
+($J1030*'fnd base rates'!C$113)
+($K1030*'fnd base rates'!C$114)
+($M1030*'fnd base rates'!C$116)
+($N1030*'fnd base rates'!C$117)
+($O1030*'fnd base rates'!C$118)
+($P1030*VLOOKUP($S1030+12,rate_basefnd,3)))
*$R1030</f>
        <v>536.46134600000005</v>
      </c>
      <c r="V1030" s="1">
        <f>(($D1030*'fnd base rates'!D$107)
+($E1030*'fnd base rates'!D$108)
+($F1030*'fnd base rates'!D$109)
+($G1030*'fnd base rates'!D$110)
+($H1030*'fnd base rates'!D$111)
+($I1030*'fnd base rates'!D$112)
+($J1030*'fnd base rates'!D$113)
+($K1030*'fnd base rates'!D$114)
+($M1030*'fnd base rates'!D$116)
+($N1030*'fnd base rates'!D$117)
+($O1030*'fnd base rates'!D$118)
+($P1030*VLOOKUP($S1030+12,rate_basefnd,4)))
*$R1030</f>
        <v>765.08</v>
      </c>
      <c r="W1030" s="1">
        <f>(($D1030*'fnd base rates'!E$107)
+($E1030*'fnd base rates'!E$108)
+($F1030*'fnd base rates'!E$109)
+($G1030*'fnd base rates'!E$110)
+($H1030*'fnd base rates'!E$111)
+($I1030*'fnd base rates'!E$112)
+($J1030*'fnd base rates'!E$113)
+($K1030*'fnd base rates'!E$114)
+($M1030*'fnd base rates'!E$116)
+($N1030*'fnd base rates'!E$117)
+($O1030*'fnd base rates'!E$118)
+($P1030*VLOOKUP($S1030+12,rate_basefnd,5)))
*$R1030</f>
        <v>3459.480376</v>
      </c>
      <c r="X1030" s="1">
        <f>(($D1030*'fnd base rates'!F$107)
+($E1030*'fnd base rates'!F$108)
+($F1030*'fnd base rates'!F$109)
+($G1030*'fnd base rates'!F$110)
+($H1030*'fnd base rates'!F$111)
+($I1030*'fnd base rates'!F$112)
+($J1030*'fnd base rates'!F$113)
+($K1030*'fnd base rates'!F$114)
+($M1030*'fnd base rates'!F$116)
+($N1030*'fnd base rates'!F$117)
+($O1030*'fnd base rates'!F$118)
+($P1030*VLOOKUP($S1030+12,rate_basefnd,6)))
*$R1030</f>
        <v>995.37641200000007</v>
      </c>
      <c r="Y1030" s="1">
        <f>(($D1030*'fnd base rates'!G$107)
+($E1030*'fnd base rates'!G$108)
+($F1030*'fnd base rates'!G$109)
+($G1030*'fnd base rates'!G$110)
+($H1030*'fnd base rates'!G$111)
+($I1030*'fnd base rates'!G$112)
+($J1030*'fnd base rates'!G$113)
+($K1030*'fnd base rates'!G$114)
+($M1030*'fnd base rates'!G$116)
+($N1030*'fnd base rates'!G$117)
+($O1030*'fnd base rates'!G$118)
+($P1030*VLOOKUP($S1030+12,rate_basefnd,7)))
*$R1030</f>
        <v>168.453282</v>
      </c>
      <c r="Z1030" s="1">
        <f>(($D1030*'fnd base rates'!H$107)
+($E1030*'fnd base rates'!H$108)
+($F1030*'fnd base rates'!H$109)
+($G1030*'fnd base rates'!H$110)
+($H1030*'fnd base rates'!H$111)
+($I1030*'fnd base rates'!H$112)
+($J1030*'fnd base rates'!H$113)
+($K1030*'fnd base rates'!H$114)
+($M1030*'fnd base rates'!H$116)
+($N1030*'fnd base rates'!H$117)
+($O1030*'fnd base rates'!H$118)
+($P1030*VLOOKUP($S1030+12,rate_basefnd,8)))</f>
        <v>523.43893400000002</v>
      </c>
      <c r="AA1030" s="1">
        <f>(($D1030*'fnd base rates'!I$107)
+($E1030*'fnd base rates'!I$108)
+($F1030*'fnd base rates'!I$109)
+($G1030*'fnd base rates'!I$110)
+($H1030*'fnd base rates'!I$111)
+($I1030*'fnd base rates'!I$112)
+($J1030*'fnd base rates'!I$113)
+($K1030*'fnd base rates'!I$114)
+($M1030*'fnd base rates'!I$116)
+($N1030*'fnd base rates'!I$117)
+($O1030*'fnd base rates'!I$118)
+($P1030*VLOOKUP($S1030+12,rate_basefnd,9)))
*$R1030</f>
        <v>362.69</v>
      </c>
      <c r="AB1030" s="1">
        <f>(($D1030*'fnd base rates'!J$107)
+($E1030*'fnd base rates'!J$108)
+($F1030*'fnd base rates'!J$109)
+($G1030*'fnd base rates'!J$110)
+($H1030*'fnd base rates'!J$111)
+($I1030*'fnd base rates'!J$112)
+($J1030*'fnd base rates'!J$113)
+($K1030*'fnd base rates'!J$114)
+($M1030*'fnd base rates'!J$116)
+($N1030*'fnd base rates'!J$117)
+($O1030*'fnd base rates'!J$118)
+($P1030*VLOOKUP($S1030+12,rate_basefnd,10)))
*$R1030</f>
        <v>248.81</v>
      </c>
      <c r="AC1030" s="1">
        <f>(($D1030*'fnd base rates'!K$107)
+($E1030*'fnd base rates'!K$108)
+($F1030*'fnd base rates'!K$109)
+($G1030*'fnd base rates'!K$110)
+($H1030*'fnd base rates'!K$111)
+($I1030*'fnd base rates'!K$112)
+($J1030*'fnd base rates'!K$113)
+($K1030*'fnd base rates'!K$114)
+($M1030*'fnd base rates'!K$116)
+($N1030*'fnd base rates'!K$117)
+($O1030*'fnd base rates'!K$118)
+($P1030*VLOOKUP($S1030+12,rate_basefnd,11)))
*$R1030</f>
        <v>1182.1598799999999</v>
      </c>
      <c r="AD1030" s="1">
        <f>(($D1030*'fnd base rates'!L$107)
+($E1030*'fnd base rates'!L$108)
+($F1030*'fnd base rates'!L$109)
+($G1030*'fnd base rates'!L$110)
+($H1030*'fnd base rates'!L$111)
+($I1030*'fnd base rates'!L$112)
+($J1030*'fnd base rates'!L$113)
+($K1030*'fnd base rates'!L$114)
+($M1030*'fnd base rates'!L$116)
+($N1030*'fnd base rates'!L$117)
+($O1030*'fnd base rates'!L$118)
+($P1030*VLOOKUP($S1030+12,rate_basefnd,12)))</f>
        <v>1512.47668</v>
      </c>
      <c r="AE1030" s="1">
        <f>(($D1030*'fnd base rates'!M$107)
+($E1030*'fnd base rates'!M$108)
+($F1030*'fnd base rates'!M$109)
+($G1030*'fnd base rates'!M$110)
+($H1030*'fnd base rates'!M$111)
+($I1030*'fnd base rates'!M$112)
+($J1030*'fnd base rates'!M$113)
+($K1030*'fnd base rates'!M$114)
+($M1030*'fnd base rates'!M$116)
+($N1030*'fnd base rates'!M$117)
+($O1030*'fnd base rates'!M$118)
+($P1030*VLOOKUP($S1030+12,rate_basefnd,13)))</f>
        <v>0</v>
      </c>
      <c r="AF1030" s="4">
        <f t="shared" si="1147"/>
        <v>9754.4269099999983</v>
      </c>
      <c r="AH1030" s="269">
        <f t="shared" si="1148"/>
        <v>3516332086</v>
      </c>
      <c r="AI1030" s="4" t="str">
        <f t="shared" si="1149"/>
        <v>3516</v>
      </c>
      <c r="AJ1030" s="2" t="str">
        <f t="shared" si="1150"/>
        <v>332</v>
      </c>
      <c r="AK1030" s="2" t="str">
        <f t="shared" si="1151"/>
        <v>086</v>
      </c>
      <c r="AL1030" s="4">
        <f t="shared" si="1152"/>
        <v>1</v>
      </c>
      <c r="AM1030" s="4">
        <f t="shared" si="1143"/>
        <v>1</v>
      </c>
      <c r="AN1030" s="4">
        <f t="shared" si="1153"/>
        <v>9754.4269099999983</v>
      </c>
      <c r="AO1030" s="4">
        <f t="shared" si="1154"/>
        <v>9754</v>
      </c>
      <c r="AP1030" s="4">
        <f t="shared" si="1144"/>
        <v>0</v>
      </c>
      <c r="AQ1030" s="4">
        <v>9754</v>
      </c>
      <c r="AW1030" s="4">
        <v>9754</v>
      </c>
      <c r="AX1030" s="5">
        <f t="shared" si="1155"/>
        <v>0</v>
      </c>
      <c r="AY1030" s="4">
        <v>9754</v>
      </c>
      <c r="BB1030" s="4">
        <f t="shared" ref="BB1030" si="1215">BC1030-BA1030</f>
        <v>0</v>
      </c>
    </row>
    <row r="1031" spans="1:54" s="4" customFormat="1">
      <c r="A1031" s="269">
        <v>3516</v>
      </c>
      <c r="B1031" s="2">
        <v>3516332087</v>
      </c>
      <c r="C1031" s="9" t="s">
        <v>1120</v>
      </c>
      <c r="D1031" s="14">
        <f>'fnd enro'!D1031</f>
        <v>0</v>
      </c>
      <c r="E1031" s="14">
        <f>'fnd enro'!E1031</f>
        <v>0</v>
      </c>
      <c r="F1031" s="14">
        <f>'fnd enro'!F1031</f>
        <v>0</v>
      </c>
      <c r="G1031" s="14">
        <f>'fnd enro'!G1031</f>
        <v>0</v>
      </c>
      <c r="H1031" s="14">
        <f>'fnd enro'!H1031</f>
        <v>1</v>
      </c>
      <c r="I1031" s="14">
        <f>'fnd enro'!I1031</f>
        <v>3</v>
      </c>
      <c r="J1031" s="14">
        <f>'fnd enro'!J1031</f>
        <v>0</v>
      </c>
      <c r="K1031" s="15">
        <f>'fnd enro'!K1031</f>
        <v>0.15440000000000001</v>
      </c>
      <c r="L1031" s="14">
        <f>'fnd enro'!L1031</f>
        <v>0</v>
      </c>
      <c r="M1031" s="14">
        <f>'fnd enro'!M1031</f>
        <v>0</v>
      </c>
      <c r="N1031" s="14">
        <f>'fnd enro'!N1031</f>
        <v>0</v>
      </c>
      <c r="O1031" s="14">
        <f>'fnd enro'!O1031</f>
        <v>1</v>
      </c>
      <c r="P1031" s="14">
        <f>'fnd enro'!P1031</f>
        <v>4</v>
      </c>
      <c r="Q1031" s="14">
        <f>'fnd enro'!R1031</f>
        <v>4</v>
      </c>
      <c r="R1031" s="15">
        <f t="shared" si="1146"/>
        <v>1</v>
      </c>
      <c r="S1031" s="14">
        <f>VALUE('fnd enro'!Q1031)</f>
        <v>5</v>
      </c>
      <c r="T1031" s="2"/>
      <c r="U1031" s="1">
        <f>(($D1031*'fnd base rates'!C$107)
+($E1031*'fnd base rates'!C$108)
+($F1031*'fnd base rates'!C$109)
+($G1031*'fnd base rates'!C$110)
+($H1031*'fnd base rates'!C$111)
+($I1031*'fnd base rates'!C$112)
+($J1031*'fnd base rates'!C$113)
+($K1031*'fnd base rates'!C$114)
+($M1031*'fnd base rates'!C$116)
+($N1031*'fnd base rates'!C$117)
+($O1031*'fnd base rates'!C$118)
+($P1031*VLOOKUP($S1031+12,rate_basefnd,3)))
*$R1031</f>
        <v>2484.9553840000003</v>
      </c>
      <c r="V1031" s="1">
        <f>(($D1031*'fnd base rates'!D$107)
+($E1031*'fnd base rates'!D$108)
+($F1031*'fnd base rates'!D$109)
+($G1031*'fnd base rates'!D$110)
+($H1031*'fnd base rates'!D$111)
+($I1031*'fnd base rates'!D$112)
+($J1031*'fnd base rates'!D$113)
+($K1031*'fnd base rates'!D$114)
+($M1031*'fnd base rates'!D$116)
+($N1031*'fnd base rates'!D$117)
+($O1031*'fnd base rates'!D$118)
+($P1031*VLOOKUP($S1031+12,rate_basefnd,4)))
*$R1031</f>
        <v>4369.3</v>
      </c>
      <c r="W1031" s="1">
        <f>(($D1031*'fnd base rates'!E$107)
+($E1031*'fnd base rates'!E$108)
+($F1031*'fnd base rates'!E$109)
+($G1031*'fnd base rates'!E$110)
+($H1031*'fnd base rates'!E$111)
+($I1031*'fnd base rates'!E$112)
+($J1031*'fnd base rates'!E$113)
+($K1031*'fnd base rates'!E$114)
+($M1031*'fnd base rates'!E$116)
+($N1031*'fnd base rates'!E$117)
+($O1031*'fnd base rates'!E$118)
+($P1031*VLOOKUP($S1031+12,rate_basefnd,5)))
*$R1031</f>
        <v>30492.881503999997</v>
      </c>
      <c r="X1031" s="1">
        <f>(($D1031*'fnd base rates'!F$107)
+($E1031*'fnd base rates'!F$108)
+($F1031*'fnd base rates'!F$109)
+($G1031*'fnd base rates'!F$110)
+($H1031*'fnd base rates'!F$111)
+($I1031*'fnd base rates'!F$112)
+($J1031*'fnd base rates'!F$113)
+($K1031*'fnd base rates'!F$114)
+($M1031*'fnd base rates'!F$116)
+($N1031*'fnd base rates'!F$117)
+($O1031*'fnd base rates'!F$118)
+($P1031*VLOOKUP($S1031+12,rate_basefnd,6)))
*$R1031</f>
        <v>3830.3756480000002</v>
      </c>
      <c r="Y1031" s="1">
        <f>(($D1031*'fnd base rates'!G$107)
+($E1031*'fnd base rates'!G$108)
+($F1031*'fnd base rates'!G$109)
+($G1031*'fnd base rates'!G$110)
+($H1031*'fnd base rates'!G$111)
+($I1031*'fnd base rates'!G$112)
+($J1031*'fnd base rates'!G$113)
+($K1031*'fnd base rates'!G$114)
+($M1031*'fnd base rates'!G$116)
+($N1031*'fnd base rates'!G$117)
+($O1031*'fnd base rates'!G$118)
+($P1031*VLOOKUP($S1031+12,rate_basefnd,7)))
*$R1031</f>
        <v>1247.303128</v>
      </c>
      <c r="Z1031" s="1">
        <f>(($D1031*'fnd base rates'!H$107)
+($E1031*'fnd base rates'!H$108)
+($F1031*'fnd base rates'!H$109)
+($G1031*'fnd base rates'!H$110)
+($H1031*'fnd base rates'!H$111)
+($I1031*'fnd base rates'!H$112)
+($J1031*'fnd base rates'!H$113)
+($K1031*'fnd base rates'!H$114)
+($M1031*'fnd base rates'!H$116)
+($N1031*'fnd base rates'!H$117)
+($O1031*'fnd base rates'!H$118)
+($P1031*VLOOKUP($S1031+12,rate_basefnd,8)))</f>
        <v>3214.5557360000003</v>
      </c>
      <c r="AA1031" s="1">
        <f>(($D1031*'fnd base rates'!I$107)
+($E1031*'fnd base rates'!I$108)
+($F1031*'fnd base rates'!I$109)
+($G1031*'fnd base rates'!I$110)
+($H1031*'fnd base rates'!I$111)
+($I1031*'fnd base rates'!I$112)
+($J1031*'fnd base rates'!I$113)
+($K1031*'fnd base rates'!I$114)
+($M1031*'fnd base rates'!I$116)
+($N1031*'fnd base rates'!I$117)
+($O1031*'fnd base rates'!I$118)
+($P1031*VLOOKUP($S1031+12,rate_basefnd,9)))
*$R1031</f>
        <v>2163.7399999999998</v>
      </c>
      <c r="AB1031" s="1">
        <f>(($D1031*'fnd base rates'!J$107)
+($E1031*'fnd base rates'!J$108)
+($F1031*'fnd base rates'!J$109)
+($G1031*'fnd base rates'!J$110)
+($H1031*'fnd base rates'!J$111)
+($I1031*'fnd base rates'!J$112)
+($J1031*'fnd base rates'!J$113)
+($K1031*'fnd base rates'!J$114)
+($M1031*'fnd base rates'!J$116)
+($N1031*'fnd base rates'!J$117)
+($O1031*'fnd base rates'!J$118)
+($P1031*VLOOKUP($S1031+12,rate_basefnd,10)))
*$R1031</f>
        <v>4325.6099999999997</v>
      </c>
      <c r="AC1031" s="1">
        <f>(($D1031*'fnd base rates'!K$107)
+($E1031*'fnd base rates'!K$108)
+($F1031*'fnd base rates'!K$109)
+($G1031*'fnd base rates'!K$110)
+($H1031*'fnd base rates'!K$111)
+($I1031*'fnd base rates'!K$112)
+($J1031*'fnd base rates'!K$113)
+($K1031*'fnd base rates'!K$114)
+($M1031*'fnd base rates'!K$116)
+($N1031*'fnd base rates'!K$117)
+($O1031*'fnd base rates'!K$118)
+($P1031*VLOOKUP($S1031+12,rate_basefnd,11)))
*$R1031</f>
        <v>4931.1995200000001</v>
      </c>
      <c r="AD1031" s="1">
        <f>(($D1031*'fnd base rates'!L$107)
+($E1031*'fnd base rates'!L$108)
+($F1031*'fnd base rates'!L$109)
+($G1031*'fnd base rates'!L$110)
+($H1031*'fnd base rates'!L$111)
+($I1031*'fnd base rates'!L$112)
+($J1031*'fnd base rates'!L$113)
+($K1031*'fnd base rates'!L$114)
+($M1031*'fnd base rates'!L$116)
+($N1031*'fnd base rates'!L$117)
+($O1031*'fnd base rates'!L$118)
+($P1031*VLOOKUP($S1031+12,rate_basefnd,12)))</f>
        <v>7685.536720000001</v>
      </c>
      <c r="AE1031" s="1">
        <f>(($D1031*'fnd base rates'!M$107)
+($E1031*'fnd base rates'!M$108)
+($F1031*'fnd base rates'!M$109)
+($G1031*'fnd base rates'!M$110)
+($H1031*'fnd base rates'!M$111)
+($I1031*'fnd base rates'!M$112)
+($J1031*'fnd base rates'!M$113)
+($K1031*'fnd base rates'!M$114)
+($M1031*'fnd base rates'!M$116)
+($N1031*'fnd base rates'!M$117)
+($O1031*'fnd base rates'!M$118)
+($P1031*VLOOKUP($S1031+12,rate_basefnd,13)))</f>
        <v>0</v>
      </c>
      <c r="AF1031" s="4">
        <f t="shared" si="1147"/>
        <v>64745.457640000001</v>
      </c>
      <c r="AH1031" s="269">
        <f t="shared" si="1148"/>
        <v>3516332087</v>
      </c>
      <c r="AI1031" s="4" t="str">
        <f t="shared" si="1149"/>
        <v>3516</v>
      </c>
      <c r="AJ1031" s="2" t="str">
        <f t="shared" si="1150"/>
        <v>332</v>
      </c>
      <c r="AK1031" s="2" t="str">
        <f t="shared" si="1151"/>
        <v>087</v>
      </c>
      <c r="AL1031" s="4">
        <f t="shared" si="1152"/>
        <v>1</v>
      </c>
      <c r="AM1031" s="4">
        <f t="shared" si="1143"/>
        <v>4</v>
      </c>
      <c r="AN1031" s="4">
        <f t="shared" si="1153"/>
        <v>64745.457640000001</v>
      </c>
      <c r="AO1031" s="4">
        <f t="shared" si="1154"/>
        <v>16186</v>
      </c>
      <c r="AP1031" s="4">
        <f t="shared" si="1144"/>
        <v>0</v>
      </c>
      <c r="AQ1031" s="4">
        <v>16186</v>
      </c>
      <c r="AW1031" s="4">
        <v>16186</v>
      </c>
      <c r="AX1031" s="5">
        <f t="shared" si="1155"/>
        <v>0</v>
      </c>
      <c r="AY1031" s="4">
        <v>16186</v>
      </c>
      <c r="BB1031" s="4">
        <f t="shared" ref="BB1031" si="1216">BC1031-BA1031</f>
        <v>0</v>
      </c>
    </row>
    <row r="1032" spans="1:54" s="4" customFormat="1">
      <c r="A1032" s="269">
        <v>3516</v>
      </c>
      <c r="B1032" s="2">
        <v>3516332137</v>
      </c>
      <c r="C1032" s="9" t="s">
        <v>1120</v>
      </c>
      <c r="D1032" s="14">
        <f>'fnd enro'!D1032</f>
        <v>0</v>
      </c>
      <c r="E1032" s="14">
        <f>'fnd enro'!E1032</f>
        <v>0</v>
      </c>
      <c r="F1032" s="14">
        <f>'fnd enro'!F1032</f>
        <v>0</v>
      </c>
      <c r="G1032" s="14">
        <f>'fnd enro'!G1032</f>
        <v>0</v>
      </c>
      <c r="H1032" s="14">
        <f>'fnd enro'!H1032</f>
        <v>29</v>
      </c>
      <c r="I1032" s="14">
        <f>'fnd enro'!I1032</f>
        <v>33</v>
      </c>
      <c r="J1032" s="14">
        <f>'fnd enro'!J1032</f>
        <v>0</v>
      </c>
      <c r="K1032" s="15">
        <f>'fnd enro'!K1032</f>
        <v>2.3932000000000002</v>
      </c>
      <c r="L1032" s="14">
        <f>'fnd enro'!L1032</f>
        <v>0</v>
      </c>
      <c r="M1032" s="14">
        <f>'fnd enro'!M1032</f>
        <v>0</v>
      </c>
      <c r="N1032" s="14">
        <f>'fnd enro'!N1032</f>
        <v>3</v>
      </c>
      <c r="O1032" s="14">
        <f>'fnd enro'!O1032</f>
        <v>3</v>
      </c>
      <c r="P1032" s="14">
        <f>'fnd enro'!P1032</f>
        <v>38</v>
      </c>
      <c r="Q1032" s="14">
        <f>'fnd enro'!R1032</f>
        <v>62</v>
      </c>
      <c r="R1032" s="15">
        <f t="shared" si="1146"/>
        <v>1</v>
      </c>
      <c r="S1032" s="14">
        <f>VALUE('fnd enro'!Q1032)</f>
        <v>12</v>
      </c>
      <c r="T1032" s="2"/>
      <c r="U1032" s="1">
        <f>(($D1032*'fnd base rates'!C$107)
+($E1032*'fnd base rates'!C$108)
+($F1032*'fnd base rates'!C$109)
+($G1032*'fnd base rates'!C$110)
+($H1032*'fnd base rates'!C$111)
+($I1032*'fnd base rates'!C$112)
+($J1032*'fnd base rates'!C$113)
+($K1032*'fnd base rates'!C$114)
+($M1032*'fnd base rates'!C$116)
+($N1032*'fnd base rates'!C$117)
+($O1032*'fnd base rates'!C$118)
+($P1032*VLOOKUP($S1032+12,rate_basefnd,3)))
*$R1032</f>
        <v>37220.763451999999</v>
      </c>
      <c r="V1032" s="1">
        <f>(($D1032*'fnd base rates'!D$107)
+($E1032*'fnd base rates'!D$108)
+($F1032*'fnd base rates'!D$109)
+($G1032*'fnd base rates'!D$110)
+($H1032*'fnd base rates'!D$111)
+($I1032*'fnd base rates'!D$112)
+($J1032*'fnd base rates'!D$113)
+($K1032*'fnd base rates'!D$114)
+($M1032*'fnd base rates'!D$116)
+($N1032*'fnd base rates'!D$117)
+($O1032*'fnd base rates'!D$118)
+($P1032*VLOOKUP($S1032+12,rate_basefnd,4)))
*$R1032</f>
        <v>64348.130000000005</v>
      </c>
      <c r="W1032" s="1">
        <f>(($D1032*'fnd base rates'!E$107)
+($E1032*'fnd base rates'!E$108)
+($F1032*'fnd base rates'!E$109)
+($G1032*'fnd base rates'!E$110)
+($H1032*'fnd base rates'!E$111)
+($I1032*'fnd base rates'!E$112)
+($J1032*'fnd base rates'!E$113)
+($K1032*'fnd base rates'!E$114)
+($M1032*'fnd base rates'!E$116)
+($N1032*'fnd base rates'!E$117)
+($O1032*'fnd base rates'!E$118)
+($P1032*VLOOKUP($S1032+12,rate_basefnd,5)))
*$R1032</f>
        <v>424537.94331200002</v>
      </c>
      <c r="X1032" s="1">
        <f>(($D1032*'fnd base rates'!F$107)
+($E1032*'fnd base rates'!F$108)
+($F1032*'fnd base rates'!F$109)
+($G1032*'fnd base rates'!F$110)
+($H1032*'fnd base rates'!F$111)
+($I1032*'fnd base rates'!F$112)
+($J1032*'fnd base rates'!F$113)
+($K1032*'fnd base rates'!F$114)
+($M1032*'fnd base rates'!F$116)
+($N1032*'fnd base rates'!F$117)
+($O1032*'fnd base rates'!F$118)
+($P1032*VLOOKUP($S1032+12,rate_basefnd,6)))
*$R1032</f>
        <v>59216.677543999998</v>
      </c>
      <c r="Y1032" s="1">
        <f>(($D1032*'fnd base rates'!G$107)
+($E1032*'fnd base rates'!G$108)
+($F1032*'fnd base rates'!G$109)
+($G1032*'fnd base rates'!G$110)
+($H1032*'fnd base rates'!G$111)
+($I1032*'fnd base rates'!G$112)
+($J1032*'fnd base rates'!G$113)
+($K1032*'fnd base rates'!G$114)
+($M1032*'fnd base rates'!G$116)
+($N1032*'fnd base rates'!G$117)
+($O1032*'fnd base rates'!G$118)
+($P1032*VLOOKUP($S1032+12,rate_basefnd,7)))
*$R1032</f>
        <v>18099.473483999998</v>
      </c>
      <c r="Z1032" s="1">
        <f>(($D1032*'fnd base rates'!H$107)
+($E1032*'fnd base rates'!H$108)
+($F1032*'fnd base rates'!H$109)
+($G1032*'fnd base rates'!H$110)
+($H1032*'fnd base rates'!H$111)
+($I1032*'fnd base rates'!H$112)
+($J1032*'fnd base rates'!H$113)
+($K1032*'fnd base rates'!H$114)
+($M1032*'fnd base rates'!H$116)
+($N1032*'fnd base rates'!H$117)
+($O1032*'fnd base rates'!H$118)
+($P1032*VLOOKUP($S1032+12,rate_basefnd,8)))</f>
        <v>44429.363907999999</v>
      </c>
      <c r="AA1032" s="1">
        <f>(($D1032*'fnd base rates'!I$107)
+($E1032*'fnd base rates'!I$108)
+($F1032*'fnd base rates'!I$109)
+($G1032*'fnd base rates'!I$110)
+($H1032*'fnd base rates'!I$111)
+($I1032*'fnd base rates'!I$112)
+($J1032*'fnd base rates'!I$113)
+($K1032*'fnd base rates'!I$114)
+($M1032*'fnd base rates'!I$116)
+($N1032*'fnd base rates'!I$117)
+($O1032*'fnd base rates'!I$118)
+($P1032*VLOOKUP($S1032+12,rate_basefnd,9)))
*$R1032</f>
        <v>31295.86</v>
      </c>
      <c r="AB1032" s="1">
        <f>(($D1032*'fnd base rates'!J$107)
+($E1032*'fnd base rates'!J$108)
+($F1032*'fnd base rates'!J$109)
+($G1032*'fnd base rates'!J$110)
+($H1032*'fnd base rates'!J$111)
+($I1032*'fnd base rates'!J$112)
+($J1032*'fnd base rates'!J$113)
+($K1032*'fnd base rates'!J$114)
+($M1032*'fnd base rates'!J$116)
+($N1032*'fnd base rates'!J$117)
+($O1032*'fnd base rates'!J$118)
+($P1032*VLOOKUP($S1032+12,rate_basefnd,10)))
*$R1032</f>
        <v>58818.36</v>
      </c>
      <c r="AC1032" s="1">
        <f>(($D1032*'fnd base rates'!K$107)
+($E1032*'fnd base rates'!K$108)
+($F1032*'fnd base rates'!K$109)
+($G1032*'fnd base rates'!K$110)
+($H1032*'fnd base rates'!K$111)
+($I1032*'fnd base rates'!K$112)
+($J1032*'fnd base rates'!K$113)
+($K1032*'fnd base rates'!K$114)
+($M1032*'fnd base rates'!K$116)
+($N1032*'fnd base rates'!K$117)
+($O1032*'fnd base rates'!K$118)
+($P1032*VLOOKUP($S1032+12,rate_basefnd,11)))
*$R1032</f>
        <v>74092.032559999992</v>
      </c>
      <c r="AD1032" s="1">
        <f>(($D1032*'fnd base rates'!L$107)
+($E1032*'fnd base rates'!L$108)
+($F1032*'fnd base rates'!L$109)
+($G1032*'fnd base rates'!L$110)
+($H1032*'fnd base rates'!L$111)
+($I1032*'fnd base rates'!L$112)
+($J1032*'fnd base rates'!L$113)
+($K1032*'fnd base rates'!L$114)
+($M1032*'fnd base rates'!L$116)
+($N1032*'fnd base rates'!L$117)
+($O1032*'fnd base rates'!L$118)
+($P1032*VLOOKUP($S1032+12,rate_basefnd,12)))</f>
        <v>115741.29416000002</v>
      </c>
      <c r="AE1032" s="1">
        <f>(($D1032*'fnd base rates'!M$107)
+($E1032*'fnd base rates'!M$108)
+($F1032*'fnd base rates'!M$109)
+($G1032*'fnd base rates'!M$110)
+($H1032*'fnd base rates'!M$111)
+($I1032*'fnd base rates'!M$112)
+($J1032*'fnd base rates'!M$113)
+($K1032*'fnd base rates'!M$114)
+($M1032*'fnd base rates'!M$116)
+($N1032*'fnd base rates'!M$117)
+($O1032*'fnd base rates'!M$118)
+($P1032*VLOOKUP($S1032+12,rate_basefnd,13)))</f>
        <v>0</v>
      </c>
      <c r="AF1032" s="4">
        <f t="shared" si="1147"/>
        <v>927799.89841999998</v>
      </c>
      <c r="AH1032" s="269">
        <f t="shared" si="1148"/>
        <v>3516332137</v>
      </c>
      <c r="AI1032" s="4" t="str">
        <f t="shared" si="1149"/>
        <v>3516</v>
      </c>
      <c r="AJ1032" s="2" t="str">
        <f t="shared" si="1150"/>
        <v>332</v>
      </c>
      <c r="AK1032" s="2" t="str">
        <f t="shared" si="1151"/>
        <v>137</v>
      </c>
      <c r="AL1032" s="4">
        <f t="shared" si="1152"/>
        <v>1</v>
      </c>
      <c r="AM1032" s="4">
        <f t="shared" si="1143"/>
        <v>62</v>
      </c>
      <c r="AN1032" s="4">
        <f t="shared" si="1153"/>
        <v>927799.89841999998</v>
      </c>
      <c r="AO1032" s="4">
        <f t="shared" si="1154"/>
        <v>14965</v>
      </c>
      <c r="AP1032" s="4">
        <f t="shared" si="1144"/>
        <v>0</v>
      </c>
      <c r="AQ1032" s="4">
        <v>14965</v>
      </c>
      <c r="AW1032" s="4">
        <v>14965</v>
      </c>
      <c r="AX1032" s="5">
        <f t="shared" si="1155"/>
        <v>0</v>
      </c>
      <c r="AY1032" s="4">
        <v>14965</v>
      </c>
      <c r="BB1032" s="4">
        <f t="shared" ref="BB1032" si="1217">BC1032-BA1032</f>
        <v>0</v>
      </c>
    </row>
    <row r="1033" spans="1:54" s="4" customFormat="1">
      <c r="A1033" s="269">
        <v>3516</v>
      </c>
      <c r="B1033" s="2">
        <v>3516332278</v>
      </c>
      <c r="C1033" s="9" t="s">
        <v>1120</v>
      </c>
      <c r="D1033" s="14">
        <f>'fnd enro'!D1033</f>
        <v>0</v>
      </c>
      <c r="E1033" s="14">
        <f>'fnd enro'!E1033</f>
        <v>0</v>
      </c>
      <c r="F1033" s="14">
        <f>'fnd enro'!F1033</f>
        <v>0</v>
      </c>
      <c r="G1033" s="14">
        <f>'fnd enro'!G1033</f>
        <v>0</v>
      </c>
      <c r="H1033" s="14">
        <f>'fnd enro'!H1033</f>
        <v>1</v>
      </c>
      <c r="I1033" s="14">
        <f>'fnd enro'!I1033</f>
        <v>5</v>
      </c>
      <c r="J1033" s="14">
        <f>'fnd enro'!J1033</f>
        <v>0</v>
      </c>
      <c r="K1033" s="15">
        <f>'fnd enro'!K1033</f>
        <v>0.2316</v>
      </c>
      <c r="L1033" s="14">
        <f>'fnd enro'!L1033</f>
        <v>0</v>
      </c>
      <c r="M1033" s="14">
        <f>'fnd enro'!M1033</f>
        <v>0</v>
      </c>
      <c r="N1033" s="14">
        <f>'fnd enro'!N1033</f>
        <v>0</v>
      </c>
      <c r="O1033" s="14">
        <f>'fnd enro'!O1033</f>
        <v>0</v>
      </c>
      <c r="P1033" s="14">
        <f>'fnd enro'!P1033</f>
        <v>1</v>
      </c>
      <c r="Q1033" s="14">
        <f>'fnd enro'!R1033</f>
        <v>6</v>
      </c>
      <c r="R1033" s="15">
        <f t="shared" si="1146"/>
        <v>1</v>
      </c>
      <c r="S1033" s="14">
        <f>VALUE('fnd enro'!Q1033)</f>
        <v>7</v>
      </c>
      <c r="T1033" s="2"/>
      <c r="U1033" s="1">
        <f>(($D1033*'fnd base rates'!C$107)
+($E1033*'fnd base rates'!C$108)
+($F1033*'fnd base rates'!C$109)
+($G1033*'fnd base rates'!C$110)
+($H1033*'fnd base rates'!C$111)
+($I1033*'fnd base rates'!C$112)
+($J1033*'fnd base rates'!C$113)
+($K1033*'fnd base rates'!C$114)
+($M1033*'fnd base rates'!C$116)
+($N1033*'fnd base rates'!C$117)
+($O1033*'fnd base rates'!C$118)
+($P1033*VLOOKUP($S1033+12,rate_basefnd,3)))
*$R1033</f>
        <v>3287.4080760000002</v>
      </c>
      <c r="V1033" s="1">
        <f>(($D1033*'fnd base rates'!D$107)
+($E1033*'fnd base rates'!D$108)
+($F1033*'fnd base rates'!D$109)
+($G1033*'fnd base rates'!D$110)
+($H1033*'fnd base rates'!D$111)
+($I1033*'fnd base rates'!D$112)
+($J1033*'fnd base rates'!D$113)
+($K1033*'fnd base rates'!D$114)
+($M1033*'fnd base rates'!D$116)
+($N1033*'fnd base rates'!D$117)
+($O1033*'fnd base rates'!D$118)
+($P1033*VLOOKUP($S1033+12,rate_basefnd,4)))
*$R1033</f>
        <v>4915.7000000000007</v>
      </c>
      <c r="W1033" s="1">
        <f>(($D1033*'fnd base rates'!E$107)
+($E1033*'fnd base rates'!E$108)
+($F1033*'fnd base rates'!E$109)
+($G1033*'fnd base rates'!E$110)
+($H1033*'fnd base rates'!E$111)
+($I1033*'fnd base rates'!E$112)
+($J1033*'fnd base rates'!E$113)
+($K1033*'fnd base rates'!E$114)
+($M1033*'fnd base rates'!E$116)
+($N1033*'fnd base rates'!E$117)
+($O1033*'fnd base rates'!E$118)
+($P1033*VLOOKUP($S1033+12,rate_basefnd,5)))
*$R1033</f>
        <v>31195.312255999997</v>
      </c>
      <c r="X1033" s="1">
        <f>(($D1033*'fnd base rates'!F$107)
+($E1033*'fnd base rates'!F$108)
+($F1033*'fnd base rates'!F$109)
+($G1033*'fnd base rates'!F$110)
+($H1033*'fnd base rates'!F$111)
+($I1033*'fnd base rates'!F$112)
+($J1033*'fnd base rates'!F$113)
+($K1033*'fnd base rates'!F$114)
+($M1033*'fnd base rates'!F$116)
+($N1033*'fnd base rates'!F$117)
+($O1033*'fnd base rates'!F$118)
+($P1033*VLOOKUP($S1033+12,rate_basefnd,6)))
*$R1033</f>
        <v>5429.8084720000006</v>
      </c>
      <c r="Y1033" s="1">
        <f>(($D1033*'fnd base rates'!G$107)
+($E1033*'fnd base rates'!G$108)
+($F1033*'fnd base rates'!G$109)
+($G1033*'fnd base rates'!G$110)
+($H1033*'fnd base rates'!G$111)
+($I1033*'fnd base rates'!G$112)
+($J1033*'fnd base rates'!G$113)
+($K1033*'fnd base rates'!G$114)
+($M1033*'fnd base rates'!G$116)
+($N1033*'fnd base rates'!G$117)
+($O1033*'fnd base rates'!G$118)
+($P1033*VLOOKUP($S1033+12,rate_basefnd,7)))
*$R1033</f>
        <v>1141.889692</v>
      </c>
      <c r="Z1033" s="1">
        <f>(($D1033*'fnd base rates'!H$107)
+($E1033*'fnd base rates'!H$108)
+($F1033*'fnd base rates'!H$109)
+($G1033*'fnd base rates'!H$110)
+($H1033*'fnd base rates'!H$111)
+($I1033*'fnd base rates'!H$112)
+($J1033*'fnd base rates'!H$113)
+($K1033*'fnd base rates'!H$114)
+($M1033*'fnd base rates'!H$116)
+($N1033*'fnd base rates'!H$117)
+($O1033*'fnd base rates'!H$118)
+($P1033*VLOOKUP($S1033+12,rate_basefnd,8)))</f>
        <v>4687.4436040000001</v>
      </c>
      <c r="AA1033" s="1">
        <f>(($D1033*'fnd base rates'!I$107)
+($E1033*'fnd base rates'!I$108)
+($F1033*'fnd base rates'!I$109)
+($G1033*'fnd base rates'!I$110)
+($H1033*'fnd base rates'!I$111)
+($I1033*'fnd base rates'!I$112)
+($J1033*'fnd base rates'!I$113)
+($K1033*'fnd base rates'!I$114)
+($M1033*'fnd base rates'!I$116)
+($N1033*'fnd base rates'!I$117)
+($O1033*'fnd base rates'!I$118)
+($P1033*VLOOKUP($S1033+12,rate_basefnd,9)))
*$R1033</f>
        <v>2620.9499999999998</v>
      </c>
      <c r="AB1033" s="1">
        <f>(($D1033*'fnd base rates'!J$107)
+($E1033*'fnd base rates'!J$108)
+($F1033*'fnd base rates'!J$109)
+($G1033*'fnd base rates'!J$110)
+($H1033*'fnd base rates'!J$111)
+($I1033*'fnd base rates'!J$112)
+($J1033*'fnd base rates'!J$113)
+($K1033*'fnd base rates'!J$114)
+($M1033*'fnd base rates'!J$116)
+($N1033*'fnd base rates'!J$117)
+($O1033*'fnd base rates'!J$118)
+($P1033*VLOOKUP($S1033+12,rate_basefnd,10)))
*$R1033</f>
        <v>3785.59</v>
      </c>
      <c r="AC1033" s="1">
        <f>(($D1033*'fnd base rates'!K$107)
+($E1033*'fnd base rates'!K$108)
+($F1033*'fnd base rates'!K$109)
+($G1033*'fnd base rates'!K$110)
+($H1033*'fnd base rates'!K$111)
+($I1033*'fnd base rates'!K$112)
+($J1033*'fnd base rates'!K$113)
+($K1033*'fnd base rates'!K$114)
+($M1033*'fnd base rates'!K$116)
+($N1033*'fnd base rates'!K$117)
+($O1033*'fnd base rates'!K$118)
+($P1033*VLOOKUP($S1033+12,rate_basefnd,11)))
*$R1033</f>
        <v>6932.45928</v>
      </c>
      <c r="AD1033" s="1">
        <f>(($D1033*'fnd base rates'!L$107)
+($E1033*'fnd base rates'!L$108)
+($F1033*'fnd base rates'!L$109)
+($G1033*'fnd base rates'!L$110)
+($H1033*'fnd base rates'!L$111)
+($I1033*'fnd base rates'!L$112)
+($J1033*'fnd base rates'!L$113)
+($K1033*'fnd base rates'!L$114)
+($M1033*'fnd base rates'!L$116)
+($N1033*'fnd base rates'!L$117)
+($O1033*'fnd base rates'!L$118)
+($P1033*VLOOKUP($S1033+12,rate_basefnd,12)))</f>
        <v>8871.6600799999997</v>
      </c>
      <c r="AE1033" s="1">
        <f>(($D1033*'fnd base rates'!M$107)
+($E1033*'fnd base rates'!M$108)
+($F1033*'fnd base rates'!M$109)
+($G1033*'fnd base rates'!M$110)
+($H1033*'fnd base rates'!M$111)
+($I1033*'fnd base rates'!M$112)
+($J1033*'fnd base rates'!M$113)
+($K1033*'fnd base rates'!M$114)
+($M1033*'fnd base rates'!M$116)
+($N1033*'fnd base rates'!M$117)
+($O1033*'fnd base rates'!M$118)
+($P1033*VLOOKUP($S1033+12,rate_basefnd,13)))</f>
        <v>0</v>
      </c>
      <c r="AF1033" s="4">
        <f t="shared" si="1147"/>
        <v>72868.221459999986</v>
      </c>
      <c r="AH1033" s="269">
        <f t="shared" si="1148"/>
        <v>3516332278</v>
      </c>
      <c r="AI1033" s="4" t="str">
        <f t="shared" si="1149"/>
        <v>3516</v>
      </c>
      <c r="AJ1033" s="2" t="str">
        <f t="shared" si="1150"/>
        <v>332</v>
      </c>
      <c r="AK1033" s="2" t="str">
        <f t="shared" si="1151"/>
        <v>278</v>
      </c>
      <c r="AL1033" s="4">
        <f t="shared" si="1152"/>
        <v>1</v>
      </c>
      <c r="AM1033" s="4">
        <f t="shared" si="1143"/>
        <v>6</v>
      </c>
      <c r="AN1033" s="4">
        <f t="shared" si="1153"/>
        <v>72868.221459999986</v>
      </c>
      <c r="AO1033" s="4">
        <f t="shared" si="1154"/>
        <v>12145</v>
      </c>
      <c r="AP1033" s="4">
        <f t="shared" si="1144"/>
        <v>0</v>
      </c>
      <c r="AQ1033" s="4">
        <v>12145</v>
      </c>
      <c r="AW1033" s="4">
        <v>12145</v>
      </c>
      <c r="AX1033" s="5">
        <f t="shared" si="1155"/>
        <v>0</v>
      </c>
      <c r="AY1033" s="4">
        <v>12145</v>
      </c>
      <c r="BB1033" s="4">
        <f t="shared" ref="BB1033" si="1218">BC1033-BA1033</f>
        <v>0</v>
      </c>
    </row>
    <row r="1034" spans="1:54" s="4" customFormat="1">
      <c r="A1034" s="269">
        <v>3516</v>
      </c>
      <c r="B1034" s="2">
        <v>3516332281</v>
      </c>
      <c r="C1034" s="9" t="s">
        <v>1120</v>
      </c>
      <c r="D1034" s="14">
        <f>'fnd enro'!D1034</f>
        <v>0</v>
      </c>
      <c r="E1034" s="14">
        <f>'fnd enro'!E1034</f>
        <v>0</v>
      </c>
      <c r="F1034" s="14">
        <f>'fnd enro'!F1034</f>
        <v>0</v>
      </c>
      <c r="G1034" s="14">
        <f>'fnd enro'!G1034</f>
        <v>0</v>
      </c>
      <c r="H1034" s="14">
        <f>'fnd enro'!H1034</f>
        <v>87</v>
      </c>
      <c r="I1034" s="14">
        <f>'fnd enro'!I1034</f>
        <v>68</v>
      </c>
      <c r="J1034" s="14">
        <f>'fnd enro'!J1034</f>
        <v>0</v>
      </c>
      <c r="K1034" s="15">
        <f>'fnd enro'!K1034</f>
        <v>5.9829999999999997</v>
      </c>
      <c r="L1034" s="14">
        <f>'fnd enro'!L1034</f>
        <v>0</v>
      </c>
      <c r="M1034" s="14">
        <f>'fnd enro'!M1034</f>
        <v>0</v>
      </c>
      <c r="N1034" s="14">
        <f>'fnd enro'!N1034</f>
        <v>6</v>
      </c>
      <c r="O1034" s="14">
        <f>'fnd enro'!O1034</f>
        <v>6</v>
      </c>
      <c r="P1034" s="14">
        <f>'fnd enro'!P1034</f>
        <v>125</v>
      </c>
      <c r="Q1034" s="14">
        <f>'fnd enro'!R1034</f>
        <v>155</v>
      </c>
      <c r="R1034" s="15">
        <f t="shared" si="1146"/>
        <v>1</v>
      </c>
      <c r="S1034" s="14">
        <f>VALUE('fnd enro'!Q1034)</f>
        <v>12</v>
      </c>
      <c r="T1034" s="2"/>
      <c r="U1034" s="1">
        <f>(($D1034*'fnd base rates'!C$107)
+($E1034*'fnd base rates'!C$108)
+($F1034*'fnd base rates'!C$109)
+($G1034*'fnd base rates'!C$110)
+($H1034*'fnd base rates'!C$111)
+($I1034*'fnd base rates'!C$112)
+($J1034*'fnd base rates'!C$113)
+($K1034*'fnd base rates'!C$114)
+($M1034*'fnd base rates'!C$116)
+($N1034*'fnd base rates'!C$117)
+($O1034*'fnd base rates'!C$118)
+($P1034*VLOOKUP($S1034+12,rate_basefnd,3)))
*$R1034</f>
        <v>95379.908629999991</v>
      </c>
      <c r="V1034" s="1">
        <f>(($D1034*'fnd base rates'!D$107)
+($E1034*'fnd base rates'!D$108)
+($F1034*'fnd base rates'!D$109)
+($G1034*'fnd base rates'!D$110)
+($H1034*'fnd base rates'!D$111)
+($I1034*'fnd base rates'!D$112)
+($J1034*'fnd base rates'!D$113)
+($K1034*'fnd base rates'!D$114)
+($M1034*'fnd base rates'!D$116)
+($N1034*'fnd base rates'!D$117)
+($O1034*'fnd base rates'!D$118)
+($P1034*VLOOKUP($S1034+12,rate_basefnd,4)))
*$R1034</f>
        <v>172825.66999999998</v>
      </c>
      <c r="W1034" s="1">
        <f>(($D1034*'fnd base rates'!E$107)
+($E1034*'fnd base rates'!E$108)
+($F1034*'fnd base rates'!E$109)
+($G1034*'fnd base rates'!E$110)
+($H1034*'fnd base rates'!E$111)
+($I1034*'fnd base rates'!E$112)
+($J1034*'fnd base rates'!E$113)
+($K1034*'fnd base rates'!E$114)
+($M1034*'fnd base rates'!E$116)
+($N1034*'fnd base rates'!E$117)
+($O1034*'fnd base rates'!E$118)
+($P1034*VLOOKUP($S1034+12,rate_basefnd,5)))
*$R1034</f>
        <v>1158482.2482799999</v>
      </c>
      <c r="X1034" s="1">
        <f>(($D1034*'fnd base rates'!F$107)
+($E1034*'fnd base rates'!F$108)
+($F1034*'fnd base rates'!F$109)
+($G1034*'fnd base rates'!F$110)
+($H1034*'fnd base rates'!F$111)
+($I1034*'fnd base rates'!F$112)
+($J1034*'fnd base rates'!F$113)
+($K1034*'fnd base rates'!F$114)
+($M1034*'fnd base rates'!F$116)
+($N1034*'fnd base rates'!F$117)
+($O1034*'fnd base rates'!F$118)
+($P1034*VLOOKUP($S1034+12,rate_basefnd,6)))
*$R1034</f>
        <v>149073.04386000003</v>
      </c>
      <c r="Y1034" s="1">
        <f>(($D1034*'fnd base rates'!G$107)
+($E1034*'fnd base rates'!G$108)
+($F1034*'fnd base rates'!G$109)
+($G1034*'fnd base rates'!G$110)
+($H1034*'fnd base rates'!G$111)
+($I1034*'fnd base rates'!G$112)
+($J1034*'fnd base rates'!G$113)
+($K1034*'fnd base rates'!G$114)
+($M1034*'fnd base rates'!G$116)
+($N1034*'fnd base rates'!G$117)
+($O1034*'fnd base rates'!G$118)
+($P1034*VLOOKUP($S1034+12,rate_basefnd,7)))
*$R1034</f>
        <v>51078.578710000002</v>
      </c>
      <c r="Z1034" s="1">
        <f>(($D1034*'fnd base rates'!H$107)
+($E1034*'fnd base rates'!H$108)
+($F1034*'fnd base rates'!H$109)
+($G1034*'fnd base rates'!H$110)
+($H1034*'fnd base rates'!H$111)
+($I1034*'fnd base rates'!H$112)
+($J1034*'fnd base rates'!H$113)
+($K1034*'fnd base rates'!H$114)
+($M1034*'fnd base rates'!H$116)
+($N1034*'fnd base rates'!H$117)
+($O1034*'fnd base rates'!H$118)
+($P1034*VLOOKUP($S1034+12,rate_basefnd,8)))</f>
        <v>107176.37476999999</v>
      </c>
      <c r="AA1034" s="1">
        <f>(($D1034*'fnd base rates'!I$107)
+($E1034*'fnd base rates'!I$108)
+($F1034*'fnd base rates'!I$109)
+($G1034*'fnd base rates'!I$110)
+($H1034*'fnd base rates'!I$111)
+($I1034*'fnd base rates'!I$112)
+($J1034*'fnd base rates'!I$113)
+($K1034*'fnd base rates'!I$114)
+($M1034*'fnd base rates'!I$116)
+($N1034*'fnd base rates'!I$117)
+($O1034*'fnd base rates'!I$118)
+($P1034*VLOOKUP($S1034+12,rate_basefnd,9)))
*$R1034</f>
        <v>82030.44</v>
      </c>
      <c r="AB1034" s="1">
        <f>(($D1034*'fnd base rates'!J$107)
+($E1034*'fnd base rates'!J$108)
+($F1034*'fnd base rates'!J$109)
+($G1034*'fnd base rates'!J$110)
+($H1034*'fnd base rates'!J$111)
+($I1034*'fnd base rates'!J$112)
+($J1034*'fnd base rates'!J$113)
+($K1034*'fnd base rates'!J$114)
+($M1034*'fnd base rates'!J$116)
+($N1034*'fnd base rates'!J$117)
+($O1034*'fnd base rates'!J$118)
+($P1034*VLOOKUP($S1034+12,rate_basefnd,10)))
*$R1034</f>
        <v>167926.07</v>
      </c>
      <c r="AC1034" s="1">
        <f>(($D1034*'fnd base rates'!K$107)
+($E1034*'fnd base rates'!K$108)
+($F1034*'fnd base rates'!K$109)
+($G1034*'fnd base rates'!K$110)
+($H1034*'fnd base rates'!K$111)
+($I1034*'fnd base rates'!K$112)
+($J1034*'fnd base rates'!K$113)
+($K1034*'fnd base rates'!K$114)
+($M1034*'fnd base rates'!K$116)
+($N1034*'fnd base rates'!K$117)
+($O1034*'fnd base rates'!K$118)
+($P1034*VLOOKUP($S1034+12,rate_basefnd,11)))
*$R1034</f>
        <v>184766.82140000002</v>
      </c>
      <c r="AD1034" s="1">
        <f>(($D1034*'fnd base rates'!L$107)
+($E1034*'fnd base rates'!L$108)
+($F1034*'fnd base rates'!L$109)
+($G1034*'fnd base rates'!L$110)
+($H1034*'fnd base rates'!L$111)
+($I1034*'fnd base rates'!L$112)
+($J1034*'fnd base rates'!L$113)
+($K1034*'fnd base rates'!L$114)
+($M1034*'fnd base rates'!L$116)
+($N1034*'fnd base rates'!L$117)
+($O1034*'fnd base rates'!L$118)
+($P1034*VLOOKUP($S1034+12,rate_basefnd,12)))</f>
        <v>310313.88540000003</v>
      </c>
      <c r="AE1034" s="1">
        <f>(($D1034*'fnd base rates'!M$107)
+($E1034*'fnd base rates'!M$108)
+($F1034*'fnd base rates'!M$109)
+($G1034*'fnd base rates'!M$110)
+($H1034*'fnd base rates'!M$111)
+($I1034*'fnd base rates'!M$112)
+($J1034*'fnd base rates'!M$113)
+($K1034*'fnd base rates'!M$114)
+($M1034*'fnd base rates'!M$116)
+($N1034*'fnd base rates'!M$117)
+($O1034*'fnd base rates'!M$118)
+($P1034*VLOOKUP($S1034+12,rate_basefnd,13)))</f>
        <v>0</v>
      </c>
      <c r="AF1034" s="4">
        <f t="shared" si="1147"/>
        <v>2479053.0410500001</v>
      </c>
      <c r="AH1034" s="269">
        <f t="shared" si="1148"/>
        <v>3516332281</v>
      </c>
      <c r="AI1034" s="4" t="str">
        <f t="shared" si="1149"/>
        <v>3516</v>
      </c>
      <c r="AJ1034" s="2" t="str">
        <f t="shared" si="1150"/>
        <v>332</v>
      </c>
      <c r="AK1034" s="2" t="str">
        <f t="shared" si="1151"/>
        <v>281</v>
      </c>
      <c r="AL1034" s="4">
        <f t="shared" si="1152"/>
        <v>1</v>
      </c>
      <c r="AM1034" s="4">
        <f t="shared" ref="AM1034:AM1072" si="1219">enro</f>
        <v>155</v>
      </c>
      <c r="AN1034" s="4">
        <f t="shared" si="1153"/>
        <v>2479053.0410500001</v>
      </c>
      <c r="AO1034" s="4">
        <f t="shared" si="1154"/>
        <v>15994</v>
      </c>
      <c r="AP1034" s="4">
        <f t="shared" ref="AP1034:AP1072" si="1220">AO1034-AQ1034</f>
        <v>0</v>
      </c>
      <c r="AQ1034" s="4">
        <v>15994</v>
      </c>
      <c r="AW1034" s="4">
        <v>15994</v>
      </c>
      <c r="AX1034" s="5">
        <f t="shared" si="1155"/>
        <v>0</v>
      </c>
      <c r="AY1034" s="4">
        <v>15994</v>
      </c>
      <c r="BB1034" s="4">
        <f t="shared" ref="BB1034" si="1221">BC1034-BA1034</f>
        <v>0</v>
      </c>
    </row>
    <row r="1035" spans="1:54" s="4" customFormat="1">
      <c r="A1035" s="269">
        <v>3516</v>
      </c>
      <c r="B1035" s="2">
        <v>3516332325</v>
      </c>
      <c r="C1035" s="9" t="s">
        <v>1120</v>
      </c>
      <c r="D1035" s="14">
        <f>'fnd enro'!D1035</f>
        <v>0</v>
      </c>
      <c r="E1035" s="14">
        <f>'fnd enro'!E1035</f>
        <v>0</v>
      </c>
      <c r="F1035" s="14">
        <f>'fnd enro'!F1035</f>
        <v>0</v>
      </c>
      <c r="G1035" s="14">
        <f>'fnd enro'!G1035</f>
        <v>0</v>
      </c>
      <c r="H1035" s="14">
        <f>'fnd enro'!H1035</f>
        <v>12</v>
      </c>
      <c r="I1035" s="14">
        <f>'fnd enro'!I1035</f>
        <v>22</v>
      </c>
      <c r="J1035" s="14">
        <f>'fnd enro'!J1035</f>
        <v>0</v>
      </c>
      <c r="K1035" s="15">
        <f>'fnd enro'!K1035</f>
        <v>1.3124</v>
      </c>
      <c r="L1035" s="14">
        <f>'fnd enro'!L1035</f>
        <v>0</v>
      </c>
      <c r="M1035" s="14">
        <f>'fnd enro'!M1035</f>
        <v>0</v>
      </c>
      <c r="N1035" s="14">
        <f>'fnd enro'!N1035</f>
        <v>0</v>
      </c>
      <c r="O1035" s="14">
        <f>'fnd enro'!O1035</f>
        <v>0</v>
      </c>
      <c r="P1035" s="14">
        <f>'fnd enro'!P1035</f>
        <v>17</v>
      </c>
      <c r="Q1035" s="14">
        <f>'fnd enro'!R1035</f>
        <v>34</v>
      </c>
      <c r="R1035" s="15">
        <f t="shared" ref="R1035:R1072" si="1222">VLOOKUP(B1035,charterinfo_b,6)</f>
        <v>1</v>
      </c>
      <c r="S1035" s="14">
        <f>VALUE('fnd enro'!Q1035)</f>
        <v>9</v>
      </c>
      <c r="T1035" s="2"/>
      <c r="U1035" s="1">
        <f>(($D1035*'fnd base rates'!C$107)
+($E1035*'fnd base rates'!C$108)
+($F1035*'fnd base rates'!C$109)
+($G1035*'fnd base rates'!C$110)
+($H1035*'fnd base rates'!C$111)
+($I1035*'fnd base rates'!C$112)
+($J1035*'fnd base rates'!C$113)
+($K1035*'fnd base rates'!C$114)
+($M1035*'fnd base rates'!C$116)
+($N1035*'fnd base rates'!C$117)
+($O1035*'fnd base rates'!C$118)
+($P1035*VLOOKUP($S1035+12,rate_basefnd,3)))
*$R1035</f>
        <v>19527.605764</v>
      </c>
      <c r="V1035" s="1">
        <f>(($D1035*'fnd base rates'!D$107)
+($E1035*'fnd base rates'!D$108)
+($F1035*'fnd base rates'!D$109)
+($G1035*'fnd base rates'!D$110)
+($H1035*'fnd base rates'!D$111)
+($I1035*'fnd base rates'!D$112)
+($J1035*'fnd base rates'!D$113)
+($K1035*'fnd base rates'!D$114)
+($M1035*'fnd base rates'!D$116)
+($N1035*'fnd base rates'!D$117)
+($O1035*'fnd base rates'!D$118)
+($P1035*VLOOKUP($S1035+12,rate_basefnd,4)))
*$R1035</f>
        <v>32114.7</v>
      </c>
      <c r="W1035" s="1">
        <f>(($D1035*'fnd base rates'!E$107)
+($E1035*'fnd base rates'!E$108)
+($F1035*'fnd base rates'!E$109)
+($G1035*'fnd base rates'!E$110)
+($H1035*'fnd base rates'!E$111)
+($I1035*'fnd base rates'!E$112)
+($J1035*'fnd base rates'!E$113)
+($K1035*'fnd base rates'!E$114)
+($M1035*'fnd base rates'!E$116)
+($N1035*'fnd base rates'!E$117)
+($O1035*'fnd base rates'!E$118)
+($P1035*VLOOKUP($S1035+12,rate_basefnd,5)))
*$R1035</f>
        <v>209148.642784</v>
      </c>
      <c r="X1035" s="1">
        <f>(($D1035*'fnd base rates'!F$107)
+($E1035*'fnd base rates'!F$108)
+($F1035*'fnd base rates'!F$109)
+($G1035*'fnd base rates'!F$110)
+($H1035*'fnd base rates'!F$111)
+($I1035*'fnd base rates'!F$112)
+($J1035*'fnd base rates'!F$113)
+($K1035*'fnd base rates'!F$114)
+($M1035*'fnd base rates'!F$116)
+($N1035*'fnd base rates'!F$117)
+($O1035*'fnd base rates'!F$118)
+($P1035*VLOOKUP($S1035+12,rate_basefnd,6)))
*$R1035</f>
        <v>31456.018007999999</v>
      </c>
      <c r="Y1035" s="1">
        <f>(($D1035*'fnd base rates'!G$107)
+($E1035*'fnd base rates'!G$108)
+($F1035*'fnd base rates'!G$109)
+($G1035*'fnd base rates'!G$110)
+($H1035*'fnd base rates'!G$111)
+($I1035*'fnd base rates'!G$112)
+($J1035*'fnd base rates'!G$113)
+($K1035*'fnd base rates'!G$114)
+($M1035*'fnd base rates'!G$116)
+($N1035*'fnd base rates'!G$117)
+($O1035*'fnd base rates'!G$118)
+($P1035*VLOOKUP($S1035+12,rate_basefnd,7)))
*$R1035</f>
        <v>8516.7015879999999</v>
      </c>
      <c r="Z1035" s="1">
        <f>(($D1035*'fnd base rates'!H$107)
+($E1035*'fnd base rates'!H$108)
+($F1035*'fnd base rates'!H$109)
+($G1035*'fnd base rates'!H$110)
+($H1035*'fnd base rates'!H$111)
+($I1035*'fnd base rates'!H$112)
+($J1035*'fnd base rates'!H$113)
+($K1035*'fnd base rates'!H$114)
+($M1035*'fnd base rates'!H$116)
+($N1035*'fnd base rates'!H$117)
+($O1035*'fnd base rates'!H$118)
+($P1035*VLOOKUP($S1035+12,rate_basefnd,8)))</f>
        <v>24942.023755999999</v>
      </c>
      <c r="AA1035" s="1">
        <f>(($D1035*'fnd base rates'!I$107)
+($E1035*'fnd base rates'!I$108)
+($F1035*'fnd base rates'!I$109)
+($G1035*'fnd base rates'!I$110)
+($H1035*'fnd base rates'!I$111)
+($I1035*'fnd base rates'!I$112)
+($J1035*'fnd base rates'!I$113)
+($K1035*'fnd base rates'!I$114)
+($M1035*'fnd base rates'!I$116)
+($N1035*'fnd base rates'!I$117)
+($O1035*'fnd base rates'!I$118)
+($P1035*VLOOKUP($S1035+12,rate_basefnd,9)))
*$R1035</f>
        <v>16134.919999999998</v>
      </c>
      <c r="AB1035" s="1">
        <f>(($D1035*'fnd base rates'!J$107)
+($E1035*'fnd base rates'!J$108)
+($F1035*'fnd base rates'!J$109)
+($G1035*'fnd base rates'!J$110)
+($H1035*'fnd base rates'!J$111)
+($I1035*'fnd base rates'!J$112)
+($J1035*'fnd base rates'!J$113)
+($K1035*'fnd base rates'!J$114)
+($M1035*'fnd base rates'!J$116)
+($N1035*'fnd base rates'!J$117)
+($O1035*'fnd base rates'!J$118)
+($P1035*VLOOKUP($S1035+12,rate_basefnd,10)))
*$R1035</f>
        <v>28141.81</v>
      </c>
      <c r="AC1035" s="1">
        <f>(($D1035*'fnd base rates'!K$107)
+($E1035*'fnd base rates'!K$108)
+($F1035*'fnd base rates'!K$109)
+($G1035*'fnd base rates'!K$110)
+($H1035*'fnd base rates'!K$111)
+($I1035*'fnd base rates'!K$112)
+($J1035*'fnd base rates'!K$113)
+($K1035*'fnd base rates'!K$114)
+($M1035*'fnd base rates'!K$116)
+($N1035*'fnd base rates'!K$117)
+($O1035*'fnd base rates'!K$118)
+($P1035*VLOOKUP($S1035+12,rate_basefnd,11)))
*$R1035</f>
        <v>39487.235919999999</v>
      </c>
      <c r="AD1035" s="1">
        <f>(($D1035*'fnd base rates'!L$107)
+($E1035*'fnd base rates'!L$108)
+($F1035*'fnd base rates'!L$109)
+($G1035*'fnd base rates'!L$110)
+($H1035*'fnd base rates'!L$111)
+($I1035*'fnd base rates'!L$112)
+($J1035*'fnd base rates'!L$113)
+($K1035*'fnd base rates'!L$114)
+($M1035*'fnd base rates'!L$116)
+($N1035*'fnd base rates'!L$117)
+($O1035*'fnd base rates'!L$118)
+($P1035*VLOOKUP($S1035+12,rate_basefnd,12)))</f>
        <v>57905.767120000004</v>
      </c>
      <c r="AE1035" s="1">
        <f>(($D1035*'fnd base rates'!M$107)
+($E1035*'fnd base rates'!M$108)
+($F1035*'fnd base rates'!M$109)
+($G1035*'fnd base rates'!M$110)
+($H1035*'fnd base rates'!M$111)
+($I1035*'fnd base rates'!M$112)
+($J1035*'fnd base rates'!M$113)
+($K1035*'fnd base rates'!M$114)
+($M1035*'fnd base rates'!M$116)
+($N1035*'fnd base rates'!M$117)
+($O1035*'fnd base rates'!M$118)
+($P1035*VLOOKUP($S1035+12,rate_basefnd,13)))</f>
        <v>0</v>
      </c>
      <c r="AF1035" s="4">
        <f t="shared" ref="AF1035:AF1072" si="1223">SUM(U1035:AE1035)</f>
        <v>467375.42493999994</v>
      </c>
      <c r="AH1035" s="269">
        <f t="shared" ref="AH1035:AH1072" si="1224">B1035</f>
        <v>3516332325</v>
      </c>
      <c r="AI1035" s="4" t="str">
        <f t="shared" ref="AI1035:AI1072" si="1225">IF($B1035&lt;499999999,MID($B1035,1,3),MID($B1035,1,4))</f>
        <v>3516</v>
      </c>
      <c r="AJ1035" s="2" t="str">
        <f t="shared" ref="AJ1035:AJ1072" si="1226">IF($B1035&lt;499999999,MID($B1035,4,3),MID($B1035,5,3))</f>
        <v>332</v>
      </c>
      <c r="AK1035" s="2" t="str">
        <f t="shared" ref="AK1035:AK1072" si="1227">IF($B1035&lt;499999999,MID($B1035,7,3),MID($B1035,8,3))</f>
        <v>325</v>
      </c>
      <c r="AL1035" s="4">
        <f t="shared" ref="AL1035:AL1072" si="1228">IF(VLOOKUP(VALUE(IF(AH1035&lt;499999999,MID(AH1035,4,3),MID(AH1035,5,3))),distinfo,4)=R1035,1,0)</f>
        <v>1</v>
      </c>
      <c r="AM1035" s="4">
        <f t="shared" si="1219"/>
        <v>34</v>
      </c>
      <c r="AN1035" s="4">
        <f t="shared" ref="AN1035:AN1072" si="1229">AF1035</f>
        <v>467375.42493999994</v>
      </c>
      <c r="AO1035" s="4">
        <f t="shared" ref="AO1035:AO1072" si="1230">IF(OR(AF1035=0,AM1035=0),0,ROUND(AN1035/AM1035,0))</f>
        <v>13746</v>
      </c>
      <c r="AP1035" s="4">
        <f t="shared" si="1220"/>
        <v>0</v>
      </c>
      <c r="AQ1035" s="4">
        <v>13746</v>
      </c>
      <c r="AW1035" s="4">
        <v>13746</v>
      </c>
      <c r="AX1035" s="5">
        <f t="shared" ref="AX1035:AX1072" si="1231">AY1035-AW1035</f>
        <v>0</v>
      </c>
      <c r="AY1035" s="4">
        <v>13746</v>
      </c>
      <c r="BB1035" s="4">
        <f t="shared" ref="BB1035" si="1232">BC1035-BA1035</f>
        <v>0</v>
      </c>
    </row>
    <row r="1036" spans="1:54" s="4" customFormat="1">
      <c r="A1036" s="269">
        <v>3516</v>
      </c>
      <c r="B1036" s="2">
        <v>3516332332</v>
      </c>
      <c r="C1036" s="9" t="s">
        <v>1120</v>
      </c>
      <c r="D1036" s="14">
        <f>'fnd enro'!D1036</f>
        <v>0</v>
      </c>
      <c r="E1036" s="14">
        <f>'fnd enro'!E1036</f>
        <v>0</v>
      </c>
      <c r="F1036" s="14">
        <f>'fnd enro'!F1036</f>
        <v>0</v>
      </c>
      <c r="G1036" s="14">
        <f>'fnd enro'!G1036</f>
        <v>0</v>
      </c>
      <c r="H1036" s="14">
        <f>'fnd enro'!H1036</f>
        <v>24</v>
      </c>
      <c r="I1036" s="14">
        <f>'fnd enro'!I1036</f>
        <v>16</v>
      </c>
      <c r="J1036" s="14">
        <f>'fnd enro'!J1036</f>
        <v>0</v>
      </c>
      <c r="K1036" s="15">
        <f>'fnd enro'!K1036</f>
        <v>1.544</v>
      </c>
      <c r="L1036" s="14">
        <f>'fnd enro'!L1036</f>
        <v>0</v>
      </c>
      <c r="M1036" s="14">
        <f>'fnd enro'!M1036</f>
        <v>0</v>
      </c>
      <c r="N1036" s="14">
        <f>'fnd enro'!N1036</f>
        <v>3</v>
      </c>
      <c r="O1036" s="14">
        <f>'fnd enro'!O1036</f>
        <v>3</v>
      </c>
      <c r="P1036" s="14">
        <f>'fnd enro'!P1036</f>
        <v>25</v>
      </c>
      <c r="Q1036" s="14">
        <f>'fnd enro'!R1036</f>
        <v>40</v>
      </c>
      <c r="R1036" s="15">
        <f t="shared" si="1222"/>
        <v>1</v>
      </c>
      <c r="S1036" s="14">
        <f>VALUE('fnd enro'!Q1036)</f>
        <v>10</v>
      </c>
      <c r="T1036" s="2"/>
      <c r="U1036" s="1">
        <f>(($D1036*'fnd base rates'!C$107)
+($E1036*'fnd base rates'!C$108)
+($F1036*'fnd base rates'!C$109)
+($G1036*'fnd base rates'!C$110)
+($H1036*'fnd base rates'!C$111)
+($I1036*'fnd base rates'!C$112)
+($J1036*'fnd base rates'!C$113)
+($K1036*'fnd base rates'!C$114)
+($M1036*'fnd base rates'!C$116)
+($N1036*'fnd base rates'!C$117)
+($O1036*'fnd base rates'!C$118)
+($P1036*VLOOKUP($S1036+12,rate_basefnd,3)))
*$R1036</f>
        <v>24060.403840000003</v>
      </c>
      <c r="V1036" s="1">
        <f>(($D1036*'fnd base rates'!D$107)
+($E1036*'fnd base rates'!D$108)
+($F1036*'fnd base rates'!D$109)
+($G1036*'fnd base rates'!D$110)
+($H1036*'fnd base rates'!D$111)
+($I1036*'fnd base rates'!D$112)
+($J1036*'fnd base rates'!D$113)
+($K1036*'fnd base rates'!D$114)
+($M1036*'fnd base rates'!D$116)
+($N1036*'fnd base rates'!D$117)
+($O1036*'fnd base rates'!D$118)
+($P1036*VLOOKUP($S1036+12,rate_basefnd,4)))
*$R1036</f>
        <v>41081.710000000006</v>
      </c>
      <c r="W1036" s="1">
        <f>(($D1036*'fnd base rates'!E$107)
+($E1036*'fnd base rates'!E$108)
+($F1036*'fnd base rates'!E$109)
+($G1036*'fnd base rates'!E$110)
+($H1036*'fnd base rates'!E$111)
+($I1036*'fnd base rates'!E$112)
+($J1036*'fnd base rates'!E$113)
+($K1036*'fnd base rates'!E$114)
+($M1036*'fnd base rates'!E$116)
+($N1036*'fnd base rates'!E$117)
+($O1036*'fnd base rates'!E$118)
+($P1036*VLOOKUP($S1036+12,rate_basefnd,5)))
*$R1036</f>
        <v>260918.27503999998</v>
      </c>
      <c r="X1036" s="1">
        <f>(($D1036*'fnd base rates'!F$107)
+($E1036*'fnd base rates'!F$108)
+($F1036*'fnd base rates'!F$109)
+($G1036*'fnd base rates'!F$110)
+($H1036*'fnd base rates'!F$111)
+($I1036*'fnd base rates'!F$112)
+($J1036*'fnd base rates'!F$113)
+($K1036*'fnd base rates'!F$114)
+($M1036*'fnd base rates'!F$116)
+($N1036*'fnd base rates'!F$117)
+($O1036*'fnd base rates'!F$118)
+($P1036*VLOOKUP($S1036+12,rate_basefnd,6)))
*$R1036</f>
        <v>39162.726479999998</v>
      </c>
      <c r="Y1036" s="1">
        <f>(($D1036*'fnd base rates'!G$107)
+($E1036*'fnd base rates'!G$108)
+($F1036*'fnd base rates'!G$109)
+($G1036*'fnd base rates'!G$110)
+($H1036*'fnd base rates'!G$111)
+($I1036*'fnd base rates'!G$112)
+($J1036*'fnd base rates'!G$113)
+($K1036*'fnd base rates'!G$114)
+($M1036*'fnd base rates'!G$116)
+($N1036*'fnd base rates'!G$117)
+($O1036*'fnd base rates'!G$118)
+($P1036*VLOOKUP($S1036+12,rate_basefnd,7)))
*$R1036</f>
        <v>11423.80128</v>
      </c>
      <c r="Z1036" s="1">
        <f>(($D1036*'fnd base rates'!H$107)
+($E1036*'fnd base rates'!H$108)
+($F1036*'fnd base rates'!H$109)
+($G1036*'fnd base rates'!H$110)
+($H1036*'fnd base rates'!H$111)
+($I1036*'fnd base rates'!H$112)
+($J1036*'fnd base rates'!H$113)
+($K1036*'fnd base rates'!H$114)
+($M1036*'fnd base rates'!H$116)
+($N1036*'fnd base rates'!H$117)
+($O1036*'fnd base rates'!H$118)
+($P1036*VLOOKUP($S1036+12,rate_basefnd,8)))</f>
        <v>27267.70736</v>
      </c>
      <c r="AA1036" s="1">
        <f>(($D1036*'fnd base rates'!I$107)
+($E1036*'fnd base rates'!I$108)
+($F1036*'fnd base rates'!I$109)
+($G1036*'fnd base rates'!I$110)
+($H1036*'fnd base rates'!I$111)
+($I1036*'fnd base rates'!I$112)
+($J1036*'fnd base rates'!I$113)
+($K1036*'fnd base rates'!I$114)
+($M1036*'fnd base rates'!I$116)
+($N1036*'fnd base rates'!I$117)
+($O1036*'fnd base rates'!I$118)
+($P1036*VLOOKUP($S1036+12,rate_basefnd,9)))
*$R1036</f>
        <v>19697.719999999998</v>
      </c>
      <c r="AB1036" s="1">
        <f>(($D1036*'fnd base rates'!J$107)
+($E1036*'fnd base rates'!J$108)
+($F1036*'fnd base rates'!J$109)
+($G1036*'fnd base rates'!J$110)
+($H1036*'fnd base rates'!J$111)
+($I1036*'fnd base rates'!J$112)
+($J1036*'fnd base rates'!J$113)
+($K1036*'fnd base rates'!J$114)
+($M1036*'fnd base rates'!J$116)
+($N1036*'fnd base rates'!J$117)
+($O1036*'fnd base rates'!J$118)
+($P1036*VLOOKUP($S1036+12,rate_basefnd,10)))
*$R1036</f>
        <v>34603.49</v>
      </c>
      <c r="AC1036" s="1">
        <f>(($D1036*'fnd base rates'!K$107)
+($E1036*'fnd base rates'!K$108)
+($F1036*'fnd base rates'!K$109)
+($G1036*'fnd base rates'!K$110)
+($H1036*'fnd base rates'!K$111)
+($I1036*'fnd base rates'!K$112)
+($J1036*'fnd base rates'!K$113)
+($K1036*'fnd base rates'!K$114)
+($M1036*'fnd base rates'!K$116)
+($N1036*'fnd base rates'!K$117)
+($O1036*'fnd base rates'!K$118)
+($P1036*VLOOKUP($S1036+12,rate_basefnd,11)))
*$R1036</f>
        <v>48630.215199999991</v>
      </c>
      <c r="AD1036" s="1">
        <f>(($D1036*'fnd base rates'!L$107)
+($E1036*'fnd base rates'!L$108)
+($F1036*'fnd base rates'!L$109)
+($G1036*'fnd base rates'!L$110)
+($H1036*'fnd base rates'!L$111)
+($I1036*'fnd base rates'!L$112)
+($J1036*'fnd base rates'!L$113)
+($K1036*'fnd base rates'!L$114)
+($M1036*'fnd base rates'!L$116)
+($N1036*'fnd base rates'!L$117)
+($O1036*'fnd base rates'!L$118)
+($P1036*VLOOKUP($S1036+12,rate_basefnd,12)))</f>
        <v>74743.117200000008</v>
      </c>
      <c r="AE1036" s="1">
        <f>(($D1036*'fnd base rates'!M$107)
+($E1036*'fnd base rates'!M$108)
+($F1036*'fnd base rates'!M$109)
+($G1036*'fnd base rates'!M$110)
+($H1036*'fnd base rates'!M$111)
+($I1036*'fnd base rates'!M$112)
+($J1036*'fnd base rates'!M$113)
+($K1036*'fnd base rates'!M$114)
+($M1036*'fnd base rates'!M$116)
+($N1036*'fnd base rates'!M$117)
+($O1036*'fnd base rates'!M$118)
+($P1036*VLOOKUP($S1036+12,rate_basefnd,13)))</f>
        <v>0</v>
      </c>
      <c r="AF1036" s="4">
        <f t="shared" si="1223"/>
        <v>581589.16639999999</v>
      </c>
      <c r="AH1036" s="269">
        <f t="shared" si="1224"/>
        <v>3516332332</v>
      </c>
      <c r="AI1036" s="4" t="str">
        <f t="shared" si="1225"/>
        <v>3516</v>
      </c>
      <c r="AJ1036" s="2" t="str">
        <f t="shared" si="1226"/>
        <v>332</v>
      </c>
      <c r="AK1036" s="2" t="str">
        <f t="shared" si="1227"/>
        <v>332</v>
      </c>
      <c r="AL1036" s="4">
        <f t="shared" si="1228"/>
        <v>1</v>
      </c>
      <c r="AM1036" s="4">
        <f t="shared" si="1219"/>
        <v>40</v>
      </c>
      <c r="AN1036" s="4">
        <f t="shared" si="1229"/>
        <v>581589.16639999999</v>
      </c>
      <c r="AO1036" s="4">
        <f t="shared" si="1230"/>
        <v>14540</v>
      </c>
      <c r="AP1036" s="4">
        <f t="shared" si="1220"/>
        <v>0</v>
      </c>
      <c r="AQ1036" s="4">
        <v>14540</v>
      </c>
      <c r="AW1036" s="4">
        <v>14540</v>
      </c>
      <c r="AX1036" s="5">
        <f t="shared" si="1231"/>
        <v>0</v>
      </c>
      <c r="AY1036" s="4">
        <v>14540</v>
      </c>
      <c r="BB1036" s="4">
        <f t="shared" ref="BB1036" si="1233">BC1036-BA1036</f>
        <v>0</v>
      </c>
    </row>
    <row r="1037" spans="1:54" s="4" customFormat="1">
      <c r="A1037" s="269">
        <v>3516</v>
      </c>
      <c r="B1037" s="2">
        <v>3516332683</v>
      </c>
      <c r="C1037" s="9" t="s">
        <v>1120</v>
      </c>
      <c r="D1037" s="14">
        <f>'fnd enro'!D1037</f>
        <v>0</v>
      </c>
      <c r="E1037" s="14">
        <f>'fnd enro'!E1037</f>
        <v>0</v>
      </c>
      <c r="F1037" s="14">
        <f>'fnd enro'!F1037</f>
        <v>0</v>
      </c>
      <c r="G1037" s="14">
        <f>'fnd enro'!G1037</f>
        <v>0</v>
      </c>
      <c r="H1037" s="14">
        <f>'fnd enro'!H1037</f>
        <v>1</v>
      </c>
      <c r="I1037" s="14">
        <f>'fnd enro'!I1037</f>
        <v>0</v>
      </c>
      <c r="J1037" s="14">
        <f>'fnd enro'!J1037</f>
        <v>0</v>
      </c>
      <c r="K1037" s="15">
        <f>'fnd enro'!K1037</f>
        <v>3.8600000000000002E-2</v>
      </c>
      <c r="L1037" s="14">
        <f>'fnd enro'!L1037</f>
        <v>0</v>
      </c>
      <c r="M1037" s="14">
        <f>'fnd enro'!M1037</f>
        <v>0</v>
      </c>
      <c r="N1037" s="14">
        <f>'fnd enro'!N1037</f>
        <v>0</v>
      </c>
      <c r="O1037" s="14">
        <f>'fnd enro'!O1037</f>
        <v>0</v>
      </c>
      <c r="P1037" s="14">
        <f>'fnd enro'!P1037</f>
        <v>1</v>
      </c>
      <c r="Q1037" s="14">
        <f>'fnd enro'!R1037</f>
        <v>1</v>
      </c>
      <c r="R1037" s="15">
        <f t="shared" si="1222"/>
        <v>1</v>
      </c>
      <c r="S1037" s="14">
        <f>VALUE('fnd enro'!Q1037)</f>
        <v>5</v>
      </c>
      <c r="T1037" s="2"/>
      <c r="U1037" s="1">
        <f>(($D1037*'fnd base rates'!C$107)
+($E1037*'fnd base rates'!C$108)
+($F1037*'fnd base rates'!C$109)
+($G1037*'fnd base rates'!C$110)
+($H1037*'fnd base rates'!C$111)
+($I1037*'fnd base rates'!C$112)
+($J1037*'fnd base rates'!C$113)
+($K1037*'fnd base rates'!C$114)
+($M1037*'fnd base rates'!C$116)
+($N1037*'fnd base rates'!C$117)
+($O1037*'fnd base rates'!C$118)
+($P1037*VLOOKUP($S1037+12,rate_basefnd,3)))
*$R1037</f>
        <v>596.33134600000005</v>
      </c>
      <c r="V1037" s="1">
        <f>(($D1037*'fnd base rates'!D$107)
+($E1037*'fnd base rates'!D$108)
+($F1037*'fnd base rates'!D$109)
+($G1037*'fnd base rates'!D$110)
+($H1037*'fnd base rates'!D$111)
+($I1037*'fnd base rates'!D$112)
+($J1037*'fnd base rates'!D$113)
+($K1037*'fnd base rates'!D$114)
+($M1037*'fnd base rates'!D$116)
+($N1037*'fnd base rates'!D$117)
+($O1037*'fnd base rates'!D$118)
+($P1037*VLOOKUP($S1037+12,rate_basefnd,4)))
*$R1037</f>
        <v>1048.74</v>
      </c>
      <c r="W1037" s="1">
        <f>(($D1037*'fnd base rates'!E$107)
+($E1037*'fnd base rates'!E$108)
+($F1037*'fnd base rates'!E$109)
+($G1037*'fnd base rates'!E$110)
+($H1037*'fnd base rates'!E$111)
+($I1037*'fnd base rates'!E$112)
+($J1037*'fnd base rates'!E$113)
+($K1037*'fnd base rates'!E$114)
+($M1037*'fnd base rates'!E$116)
+($N1037*'fnd base rates'!E$117)
+($O1037*'fnd base rates'!E$118)
+($P1037*VLOOKUP($S1037+12,rate_basefnd,5)))
*$R1037</f>
        <v>6228.5903760000001</v>
      </c>
      <c r="X1037" s="1">
        <f>(($D1037*'fnd base rates'!F$107)
+($E1037*'fnd base rates'!F$108)
+($F1037*'fnd base rates'!F$109)
+($G1037*'fnd base rates'!F$110)
+($H1037*'fnd base rates'!F$111)
+($I1037*'fnd base rates'!F$112)
+($J1037*'fnd base rates'!F$113)
+($K1037*'fnd base rates'!F$114)
+($M1037*'fnd base rates'!F$116)
+($N1037*'fnd base rates'!F$117)
+($O1037*'fnd base rates'!F$118)
+($P1037*VLOOKUP($S1037+12,rate_basefnd,6)))
*$R1037</f>
        <v>995.37641200000007</v>
      </c>
      <c r="Y1037" s="1">
        <f>(($D1037*'fnd base rates'!G$107)
+($E1037*'fnd base rates'!G$108)
+($F1037*'fnd base rates'!G$109)
+($G1037*'fnd base rates'!G$110)
+($H1037*'fnd base rates'!G$111)
+($I1037*'fnd base rates'!G$112)
+($J1037*'fnd base rates'!G$113)
+($K1037*'fnd base rates'!G$114)
+($M1037*'fnd base rates'!G$116)
+($N1037*'fnd base rates'!G$117)
+($O1037*'fnd base rates'!G$118)
+($P1037*VLOOKUP($S1037+12,rate_basefnd,7)))
*$R1037</f>
        <v>302.80328199999997</v>
      </c>
      <c r="Z1037" s="1">
        <f>(($D1037*'fnd base rates'!H$107)
+($E1037*'fnd base rates'!H$108)
+($F1037*'fnd base rates'!H$109)
+($G1037*'fnd base rates'!H$110)
+($H1037*'fnd base rates'!H$111)
+($I1037*'fnd base rates'!H$112)
+($J1037*'fnd base rates'!H$113)
+($K1037*'fnd base rates'!H$114)
+($M1037*'fnd base rates'!H$116)
+($N1037*'fnd base rates'!H$117)
+($O1037*'fnd base rates'!H$118)
+($P1037*VLOOKUP($S1037+12,rate_basefnd,8)))</f>
        <v>544.02893400000005</v>
      </c>
      <c r="AA1037" s="1">
        <f>(($D1037*'fnd base rates'!I$107)
+($E1037*'fnd base rates'!I$108)
+($F1037*'fnd base rates'!I$109)
+($G1037*'fnd base rates'!I$110)
+($H1037*'fnd base rates'!I$111)
+($I1037*'fnd base rates'!I$112)
+($J1037*'fnd base rates'!I$113)
+($K1037*'fnd base rates'!I$114)
+($M1037*'fnd base rates'!I$116)
+($N1037*'fnd base rates'!I$117)
+($O1037*'fnd base rates'!I$118)
+($P1037*VLOOKUP($S1037+12,rate_basefnd,9)))
*$R1037</f>
        <v>474.82</v>
      </c>
      <c r="AB1037" s="1">
        <f>(($D1037*'fnd base rates'!J$107)
+($E1037*'fnd base rates'!J$108)
+($F1037*'fnd base rates'!J$109)
+($G1037*'fnd base rates'!J$110)
+($H1037*'fnd base rates'!J$111)
+($I1037*'fnd base rates'!J$112)
+($J1037*'fnd base rates'!J$113)
+($K1037*'fnd base rates'!J$114)
+($M1037*'fnd base rates'!J$116)
+($N1037*'fnd base rates'!J$117)
+($O1037*'fnd base rates'!J$118)
+($P1037*VLOOKUP($S1037+12,rate_basefnd,10)))
*$R1037</f>
        <v>831.47</v>
      </c>
      <c r="AC1037" s="1">
        <f>(($D1037*'fnd base rates'!K$107)
+($E1037*'fnd base rates'!K$108)
+($F1037*'fnd base rates'!K$109)
+($G1037*'fnd base rates'!K$110)
+($H1037*'fnd base rates'!K$111)
+($I1037*'fnd base rates'!K$112)
+($J1037*'fnd base rates'!K$113)
+($K1037*'fnd base rates'!K$114)
+($M1037*'fnd base rates'!K$116)
+($N1037*'fnd base rates'!K$117)
+($O1037*'fnd base rates'!K$118)
+($P1037*VLOOKUP($S1037+12,rate_basefnd,11)))
*$R1037</f>
        <v>1182.1598799999999</v>
      </c>
      <c r="AD1037" s="1">
        <f>(($D1037*'fnd base rates'!L$107)
+($E1037*'fnd base rates'!L$108)
+($F1037*'fnd base rates'!L$109)
+($G1037*'fnd base rates'!L$110)
+($H1037*'fnd base rates'!L$111)
+($I1037*'fnd base rates'!L$112)
+($J1037*'fnd base rates'!L$113)
+($K1037*'fnd base rates'!L$114)
+($M1037*'fnd base rates'!L$116)
+($N1037*'fnd base rates'!L$117)
+($O1037*'fnd base rates'!L$118)
+($P1037*VLOOKUP($S1037+12,rate_basefnd,12)))</f>
        <v>1960.4066800000001</v>
      </c>
      <c r="AE1037" s="1">
        <f>(($D1037*'fnd base rates'!M$107)
+($E1037*'fnd base rates'!M$108)
+($F1037*'fnd base rates'!M$109)
+($G1037*'fnd base rates'!M$110)
+($H1037*'fnd base rates'!M$111)
+($I1037*'fnd base rates'!M$112)
+($J1037*'fnd base rates'!M$113)
+($K1037*'fnd base rates'!M$114)
+($M1037*'fnd base rates'!M$116)
+($N1037*'fnd base rates'!M$117)
+($O1037*'fnd base rates'!M$118)
+($P1037*VLOOKUP($S1037+12,rate_basefnd,13)))</f>
        <v>0</v>
      </c>
      <c r="AF1037" s="4">
        <f t="shared" si="1223"/>
        <v>14164.726909999999</v>
      </c>
      <c r="AH1037" s="269">
        <f t="shared" si="1224"/>
        <v>3516332683</v>
      </c>
      <c r="AI1037" s="4" t="str">
        <f t="shared" si="1225"/>
        <v>3516</v>
      </c>
      <c r="AJ1037" s="2" t="str">
        <f t="shared" si="1226"/>
        <v>332</v>
      </c>
      <c r="AK1037" s="2" t="str">
        <f t="shared" si="1227"/>
        <v>683</v>
      </c>
      <c r="AL1037" s="4">
        <f t="shared" si="1228"/>
        <v>1</v>
      </c>
      <c r="AM1037" s="4">
        <f t="shared" si="1219"/>
        <v>1</v>
      </c>
      <c r="AN1037" s="4">
        <f t="shared" si="1229"/>
        <v>14164.726909999999</v>
      </c>
      <c r="AO1037" s="4">
        <f t="shared" si="1230"/>
        <v>14165</v>
      </c>
      <c r="AP1037" s="4">
        <f t="shared" si="1220"/>
        <v>0</v>
      </c>
      <c r="AQ1037" s="4">
        <v>14165</v>
      </c>
      <c r="AW1037" s="4">
        <v>14165</v>
      </c>
      <c r="AX1037" s="5">
        <f t="shared" si="1231"/>
        <v>0</v>
      </c>
      <c r="AY1037" s="4">
        <v>14165</v>
      </c>
      <c r="BB1037" s="4">
        <f t="shared" ref="BB1037" si="1234">BC1037-BA1037</f>
        <v>0</v>
      </c>
    </row>
    <row r="1038" spans="1:54" s="4" customFormat="1">
      <c r="A1038" s="269">
        <v>3517</v>
      </c>
      <c r="B1038" s="2">
        <v>3517239010</v>
      </c>
      <c r="C1038" s="9" t="s">
        <v>1116</v>
      </c>
      <c r="D1038" s="14">
        <f>'fnd enro'!D1038</f>
        <v>0</v>
      </c>
      <c r="E1038" s="14">
        <f>'fnd enro'!E1038</f>
        <v>0</v>
      </c>
      <c r="F1038" s="14">
        <f>'fnd enro'!F1038</f>
        <v>0</v>
      </c>
      <c r="G1038" s="14">
        <f>'fnd enro'!G1038</f>
        <v>0</v>
      </c>
      <c r="H1038" s="14">
        <f>'fnd enro'!H1038</f>
        <v>0</v>
      </c>
      <c r="I1038" s="14">
        <f>'fnd enro'!I1038</f>
        <v>1</v>
      </c>
      <c r="J1038" s="14">
        <f>'fnd enro'!J1038</f>
        <v>0</v>
      </c>
      <c r="K1038" s="15">
        <f>'fnd enro'!K1038</f>
        <v>3.8600000000000002E-2</v>
      </c>
      <c r="L1038" s="14">
        <f>'fnd enro'!L1038</f>
        <v>0</v>
      </c>
      <c r="M1038" s="14">
        <f>'fnd enro'!M1038</f>
        <v>0</v>
      </c>
      <c r="N1038" s="14">
        <f>'fnd enro'!N1038</f>
        <v>0</v>
      </c>
      <c r="O1038" s="14">
        <f>'fnd enro'!O1038</f>
        <v>0</v>
      </c>
      <c r="P1038" s="14">
        <f>'fnd enro'!P1038</f>
        <v>1</v>
      </c>
      <c r="Q1038" s="14">
        <f>'fnd enro'!R1038</f>
        <v>1</v>
      </c>
      <c r="R1038" s="15">
        <f t="shared" si="1222"/>
        <v>1.0369999999999999</v>
      </c>
      <c r="S1038" s="14">
        <f>VALUE('fnd enro'!Q1038)</f>
        <v>3</v>
      </c>
      <c r="T1038" s="2"/>
      <c r="U1038" s="1">
        <f>(($D1038*'fnd base rates'!C$107)
+($E1038*'fnd base rates'!C$108)
+($F1038*'fnd base rates'!C$109)
+($G1038*'fnd base rates'!C$110)
+($H1038*'fnd base rates'!C$111)
+($I1038*'fnd base rates'!C$112)
+($J1038*'fnd base rates'!C$113)
+($K1038*'fnd base rates'!C$114)
+($M1038*'fnd base rates'!C$116)
+($N1038*'fnd base rates'!C$117)
+($O1038*'fnd base rates'!C$118)
+($P1038*VLOOKUP($S1038+12,rate_basefnd,3)))
*$R1038</f>
        <v>615.315715802</v>
      </c>
      <c r="V1038" s="1">
        <f>(($D1038*'fnd base rates'!D$107)
+($E1038*'fnd base rates'!D$108)
+($F1038*'fnd base rates'!D$109)
+($G1038*'fnd base rates'!D$110)
+($H1038*'fnd base rates'!D$111)
+($I1038*'fnd base rates'!D$112)
+($J1038*'fnd base rates'!D$113)
+($K1038*'fnd base rates'!D$114)
+($M1038*'fnd base rates'!D$116)
+($N1038*'fnd base rates'!D$117)
+($O1038*'fnd base rates'!D$118)
+($P1038*VLOOKUP($S1038+12,rate_basefnd,4)))
*$R1038</f>
        <v>1072.9942699999999</v>
      </c>
      <c r="W1038" s="1">
        <f>(($D1038*'fnd base rates'!E$107)
+($E1038*'fnd base rates'!E$108)
+($F1038*'fnd base rates'!E$109)
+($G1038*'fnd base rates'!E$110)
+($H1038*'fnd base rates'!E$111)
+($I1038*'fnd base rates'!E$112)
+($J1038*'fnd base rates'!E$113)
+($K1038*'fnd base rates'!E$114)
+($M1038*'fnd base rates'!E$116)
+($N1038*'fnd base rates'!E$117)
+($O1038*'fnd base rates'!E$118)
+($P1038*VLOOKUP($S1038+12,rate_basefnd,5)))
*$R1038</f>
        <v>7823.387639911999</v>
      </c>
      <c r="X1038" s="1">
        <f>(($D1038*'fnd base rates'!F$107)
+($E1038*'fnd base rates'!F$108)
+($F1038*'fnd base rates'!F$109)
+($G1038*'fnd base rates'!F$110)
+($H1038*'fnd base rates'!F$111)
+($I1038*'fnd base rates'!F$112)
+($J1038*'fnd base rates'!F$113)
+($K1038*'fnd base rates'!F$114)
+($M1038*'fnd base rates'!F$116)
+($N1038*'fnd base rates'!F$117)
+($O1038*'fnd base rates'!F$118)
+($P1038*VLOOKUP($S1038+12,rate_basefnd,6)))
*$R1038</f>
        <v>919.70120924399998</v>
      </c>
      <c r="Y1038" s="1">
        <f>(($D1038*'fnd base rates'!G$107)
+($E1038*'fnd base rates'!G$108)
+($F1038*'fnd base rates'!G$109)
+($G1038*'fnd base rates'!G$110)
+($H1038*'fnd base rates'!G$111)
+($I1038*'fnd base rates'!G$112)
+($J1038*'fnd base rates'!G$113)
+($K1038*'fnd base rates'!G$114)
+($M1038*'fnd base rates'!G$116)
+($N1038*'fnd base rates'!G$117)
+($O1038*'fnd base rates'!G$118)
+($P1038*VLOOKUP($S1038+12,rate_basefnd,7)))
*$R1038</f>
        <v>302.37186343399998</v>
      </c>
      <c r="Z1038" s="1">
        <f>(($D1038*'fnd base rates'!H$107)
+($E1038*'fnd base rates'!H$108)
+($F1038*'fnd base rates'!H$109)
+($G1038*'fnd base rates'!H$110)
+($H1038*'fnd base rates'!H$111)
+($I1038*'fnd base rates'!H$112)
+($J1038*'fnd base rates'!H$113)
+($K1038*'fnd base rates'!H$114)
+($M1038*'fnd base rates'!H$116)
+($N1038*'fnd base rates'!H$117)
+($O1038*'fnd base rates'!H$118)
+($P1038*VLOOKUP($S1038+12,rate_basefnd,8)))</f>
        <v>847.65893400000004</v>
      </c>
      <c r="AA1038" s="1">
        <f>(($D1038*'fnd base rates'!I$107)
+($E1038*'fnd base rates'!I$108)
+($F1038*'fnd base rates'!I$109)
+($G1038*'fnd base rates'!I$110)
+($H1038*'fnd base rates'!I$111)
+($I1038*'fnd base rates'!I$112)
+($J1038*'fnd base rates'!I$113)
+($K1038*'fnd base rates'!I$114)
+($M1038*'fnd base rates'!I$116)
+($N1038*'fnd base rates'!I$117)
+($O1038*'fnd base rates'!I$118)
+($P1038*VLOOKUP($S1038+12,rate_basefnd,9)))
*$R1038</f>
        <v>552.22323999999992</v>
      </c>
      <c r="AB1038" s="1">
        <f>(($D1038*'fnd base rates'!J$107)
+($E1038*'fnd base rates'!J$108)
+($F1038*'fnd base rates'!J$109)
+($G1038*'fnd base rates'!J$110)
+($H1038*'fnd base rates'!J$111)
+($I1038*'fnd base rates'!J$112)
+($J1038*'fnd base rates'!J$113)
+($K1038*'fnd base rates'!J$114)
+($M1038*'fnd base rates'!J$116)
+($N1038*'fnd base rates'!J$117)
+($O1038*'fnd base rates'!J$118)
+($P1038*VLOOKUP($S1038+12,rate_basefnd,10)))
*$R1038</f>
        <v>1169.2900900000002</v>
      </c>
      <c r="AC1038" s="1">
        <f>(($D1038*'fnd base rates'!K$107)
+($E1038*'fnd base rates'!K$108)
+($F1038*'fnd base rates'!K$109)
+($G1038*'fnd base rates'!K$110)
+($H1038*'fnd base rates'!K$111)
+($I1038*'fnd base rates'!K$112)
+($J1038*'fnd base rates'!K$113)
+($K1038*'fnd base rates'!K$114)
+($M1038*'fnd base rates'!K$116)
+($N1038*'fnd base rates'!K$117)
+($O1038*'fnd base rates'!K$118)
+($P1038*VLOOKUP($S1038+12,rate_basefnd,11)))
*$R1038</f>
        <v>1192.6120955599999</v>
      </c>
      <c r="AD1038" s="1">
        <f>(($D1038*'fnd base rates'!L$107)
+($E1038*'fnd base rates'!L$108)
+($F1038*'fnd base rates'!L$109)
+($G1038*'fnd base rates'!L$110)
+($H1038*'fnd base rates'!L$111)
+($I1038*'fnd base rates'!L$112)
+($J1038*'fnd base rates'!L$113)
+($K1038*'fnd base rates'!L$114)
+($M1038*'fnd base rates'!L$116)
+($N1038*'fnd base rates'!L$117)
+($O1038*'fnd base rates'!L$118)
+($P1038*VLOOKUP($S1038+12,rate_basefnd,12)))</f>
        <v>1794.8866800000001</v>
      </c>
      <c r="AE1038" s="1">
        <f>(($D1038*'fnd base rates'!M$107)
+($E1038*'fnd base rates'!M$108)
+($F1038*'fnd base rates'!M$109)
+($G1038*'fnd base rates'!M$110)
+($H1038*'fnd base rates'!M$111)
+($I1038*'fnd base rates'!M$112)
+($J1038*'fnd base rates'!M$113)
+($K1038*'fnd base rates'!M$114)
+($M1038*'fnd base rates'!M$116)
+($N1038*'fnd base rates'!M$117)
+($O1038*'fnd base rates'!M$118)
+($P1038*VLOOKUP($S1038+12,rate_basefnd,13)))</f>
        <v>0</v>
      </c>
      <c r="AF1038" s="4">
        <f t="shared" si="1223"/>
        <v>16290.441737951998</v>
      </c>
      <c r="AH1038" s="269">
        <f t="shared" si="1224"/>
        <v>3517239010</v>
      </c>
      <c r="AI1038" s="4" t="str">
        <f t="shared" si="1225"/>
        <v>3517</v>
      </c>
      <c r="AJ1038" s="2" t="str">
        <f t="shared" si="1226"/>
        <v>239</v>
      </c>
      <c r="AK1038" s="2" t="str">
        <f t="shared" si="1227"/>
        <v>010</v>
      </c>
      <c r="AL1038" s="4">
        <f t="shared" si="1228"/>
        <v>1</v>
      </c>
      <c r="AM1038" s="4">
        <f t="shared" si="1219"/>
        <v>1</v>
      </c>
      <c r="AN1038" s="4">
        <f t="shared" si="1229"/>
        <v>16290.441737951998</v>
      </c>
      <c r="AO1038" s="4">
        <f t="shared" si="1230"/>
        <v>16290</v>
      </c>
      <c r="AP1038" s="4">
        <f t="shared" si="1220"/>
        <v>0</v>
      </c>
      <c r="AQ1038" s="4">
        <v>16290</v>
      </c>
      <c r="AW1038" s="4">
        <v>16290</v>
      </c>
      <c r="AX1038" s="5">
        <f t="shared" si="1231"/>
        <v>0</v>
      </c>
      <c r="AY1038" s="4">
        <v>16290</v>
      </c>
      <c r="BB1038" s="4">
        <f t="shared" ref="BB1038" si="1235">BC1038-BA1038</f>
        <v>0</v>
      </c>
    </row>
    <row r="1039" spans="1:54" s="4" customFormat="1">
      <c r="A1039" s="269">
        <v>3517</v>
      </c>
      <c r="B1039" s="2">
        <v>3517239020</v>
      </c>
      <c r="C1039" s="9" t="s">
        <v>1116</v>
      </c>
      <c r="D1039" s="14">
        <f>'fnd enro'!D1039</f>
        <v>0</v>
      </c>
      <c r="E1039" s="14">
        <f>'fnd enro'!E1039</f>
        <v>0</v>
      </c>
      <c r="F1039" s="14">
        <f>'fnd enro'!F1039</f>
        <v>0</v>
      </c>
      <c r="G1039" s="14">
        <f>'fnd enro'!G1039</f>
        <v>0</v>
      </c>
      <c r="H1039" s="14">
        <f>'fnd enro'!H1039</f>
        <v>0</v>
      </c>
      <c r="I1039" s="14">
        <f>'fnd enro'!I1039</f>
        <v>1</v>
      </c>
      <c r="J1039" s="14">
        <f>'fnd enro'!J1039</f>
        <v>0</v>
      </c>
      <c r="K1039" s="15">
        <f>'fnd enro'!K1039</f>
        <v>3.8600000000000002E-2</v>
      </c>
      <c r="L1039" s="14">
        <f>'fnd enro'!L1039</f>
        <v>0</v>
      </c>
      <c r="M1039" s="14">
        <f>'fnd enro'!M1039</f>
        <v>0</v>
      </c>
      <c r="N1039" s="14">
        <f>'fnd enro'!N1039</f>
        <v>0</v>
      </c>
      <c r="O1039" s="14">
        <f>'fnd enro'!O1039</f>
        <v>0</v>
      </c>
      <c r="P1039" s="14">
        <f>'fnd enro'!P1039</f>
        <v>0</v>
      </c>
      <c r="Q1039" s="14">
        <f>'fnd enro'!R1039</f>
        <v>1</v>
      </c>
      <c r="R1039" s="15">
        <f t="shared" si="1222"/>
        <v>1.0369999999999999</v>
      </c>
      <c r="S1039" s="14">
        <f>VALUE('fnd enro'!Q1039)</f>
        <v>10</v>
      </c>
      <c r="T1039" s="2"/>
      <c r="U1039" s="1">
        <f>(($D1039*'fnd base rates'!C$107)
+($E1039*'fnd base rates'!C$108)
+($F1039*'fnd base rates'!C$109)
+($G1039*'fnd base rates'!C$110)
+($H1039*'fnd base rates'!C$111)
+($I1039*'fnd base rates'!C$112)
+($J1039*'fnd base rates'!C$113)
+($K1039*'fnd base rates'!C$114)
+($M1039*'fnd base rates'!C$116)
+($N1039*'fnd base rates'!C$117)
+($O1039*'fnd base rates'!C$118)
+($P1039*VLOOKUP($S1039+12,rate_basefnd,3)))
*$R1039</f>
        <v>556.31041580199997</v>
      </c>
      <c r="V1039" s="1">
        <f>(($D1039*'fnd base rates'!D$107)
+($E1039*'fnd base rates'!D$108)
+($F1039*'fnd base rates'!D$109)
+($G1039*'fnd base rates'!D$110)
+($H1039*'fnd base rates'!D$111)
+($I1039*'fnd base rates'!D$112)
+($J1039*'fnd base rates'!D$113)
+($K1039*'fnd base rates'!D$114)
+($M1039*'fnd base rates'!D$116)
+($N1039*'fnd base rates'!D$117)
+($O1039*'fnd base rates'!D$118)
+($P1039*VLOOKUP($S1039+12,rate_basefnd,4)))
*$R1039</f>
        <v>793.38796000000002</v>
      </c>
      <c r="W1039" s="1">
        <f>(($D1039*'fnd base rates'!E$107)
+($E1039*'fnd base rates'!E$108)
+($F1039*'fnd base rates'!E$109)
+($G1039*'fnd base rates'!E$110)
+($H1039*'fnd base rates'!E$111)
+($I1039*'fnd base rates'!E$112)
+($J1039*'fnd base rates'!E$113)
+($K1039*'fnd base rates'!E$114)
+($M1039*'fnd base rates'!E$116)
+($N1039*'fnd base rates'!E$117)
+($O1039*'fnd base rates'!E$118)
+($P1039*VLOOKUP($S1039+12,rate_basefnd,5)))
*$R1039</f>
        <v>5093.9517899119992</v>
      </c>
      <c r="X1039" s="1">
        <f>(($D1039*'fnd base rates'!F$107)
+($E1039*'fnd base rates'!F$108)
+($F1039*'fnd base rates'!F$109)
+($G1039*'fnd base rates'!F$110)
+($H1039*'fnd base rates'!F$111)
+($I1039*'fnd base rates'!F$112)
+($J1039*'fnd base rates'!F$113)
+($K1039*'fnd base rates'!F$114)
+($M1039*'fnd base rates'!F$116)
+($N1039*'fnd base rates'!F$117)
+($O1039*'fnd base rates'!F$118)
+($P1039*VLOOKUP($S1039+12,rate_basefnd,6)))
*$R1039</f>
        <v>919.70120924399998</v>
      </c>
      <c r="Y1039" s="1">
        <f>(($D1039*'fnd base rates'!G$107)
+($E1039*'fnd base rates'!G$108)
+($F1039*'fnd base rates'!G$109)
+($G1039*'fnd base rates'!G$110)
+($H1039*'fnd base rates'!G$111)
+($I1039*'fnd base rates'!G$112)
+($J1039*'fnd base rates'!G$113)
+($K1039*'fnd base rates'!G$114)
+($M1039*'fnd base rates'!G$116)
+($N1039*'fnd base rates'!G$117)
+($O1039*'fnd base rates'!G$118)
+($P1039*VLOOKUP($S1039+12,rate_basefnd,7)))
*$R1039</f>
        <v>169.94696343399997</v>
      </c>
      <c r="Z1039" s="1">
        <f>(($D1039*'fnd base rates'!H$107)
+($E1039*'fnd base rates'!H$108)
+($F1039*'fnd base rates'!H$109)
+($G1039*'fnd base rates'!H$110)
+($H1039*'fnd base rates'!H$111)
+($I1039*'fnd base rates'!H$112)
+($J1039*'fnd base rates'!H$113)
+($K1039*'fnd base rates'!H$114)
+($M1039*'fnd base rates'!H$116)
+($N1039*'fnd base rates'!H$117)
+($O1039*'fnd base rates'!H$118)
+($P1039*VLOOKUP($S1039+12,rate_basefnd,8)))</f>
        <v>828.078934</v>
      </c>
      <c r="AA1039" s="1">
        <f>(($D1039*'fnd base rates'!I$107)
+($E1039*'fnd base rates'!I$108)
+($F1039*'fnd base rates'!I$109)
+($G1039*'fnd base rates'!I$110)
+($H1039*'fnd base rates'!I$111)
+($I1039*'fnd base rates'!I$112)
+($J1039*'fnd base rates'!I$113)
+($K1039*'fnd base rates'!I$114)
+($M1039*'fnd base rates'!I$116)
+($N1039*'fnd base rates'!I$117)
+($O1039*'fnd base rates'!I$118)
+($P1039*VLOOKUP($S1039+12,rate_basefnd,9)))
*$R1039</f>
        <v>441.69977999999998</v>
      </c>
      <c r="AB1039" s="1">
        <f>(($D1039*'fnd base rates'!J$107)
+($E1039*'fnd base rates'!J$108)
+($F1039*'fnd base rates'!J$109)
+($G1039*'fnd base rates'!J$110)
+($H1039*'fnd base rates'!J$111)
+($I1039*'fnd base rates'!J$112)
+($J1039*'fnd base rates'!J$113)
+($K1039*'fnd base rates'!J$114)
+($M1039*'fnd base rates'!J$116)
+($N1039*'fnd base rates'!J$117)
+($O1039*'fnd base rates'!J$118)
+($P1039*VLOOKUP($S1039+12,rate_basefnd,10)))
*$R1039</f>
        <v>594.97874999999999</v>
      </c>
      <c r="AC1039" s="1">
        <f>(($D1039*'fnd base rates'!K$107)
+($E1039*'fnd base rates'!K$108)
+($F1039*'fnd base rates'!K$109)
+($G1039*'fnd base rates'!K$110)
+($H1039*'fnd base rates'!K$111)
+($I1039*'fnd base rates'!K$112)
+($J1039*'fnd base rates'!K$113)
+($K1039*'fnd base rates'!K$114)
+($M1039*'fnd base rates'!K$116)
+($N1039*'fnd base rates'!K$117)
+($O1039*'fnd base rates'!K$118)
+($P1039*VLOOKUP($S1039+12,rate_basefnd,11)))
*$R1039</f>
        <v>1192.6120955599999</v>
      </c>
      <c r="AD1039" s="1">
        <f>(($D1039*'fnd base rates'!L$107)
+($E1039*'fnd base rates'!L$108)
+($F1039*'fnd base rates'!L$109)
+($G1039*'fnd base rates'!L$110)
+($H1039*'fnd base rates'!L$111)
+($I1039*'fnd base rates'!L$112)
+($J1039*'fnd base rates'!L$113)
+($K1039*'fnd base rates'!L$114)
+($M1039*'fnd base rates'!L$116)
+($N1039*'fnd base rates'!L$117)
+($O1039*'fnd base rates'!L$118)
+($P1039*VLOOKUP($S1039+12,rate_basefnd,12)))</f>
        <v>1369.1266800000001</v>
      </c>
      <c r="AE1039" s="1">
        <f>(($D1039*'fnd base rates'!M$107)
+($E1039*'fnd base rates'!M$108)
+($F1039*'fnd base rates'!M$109)
+($G1039*'fnd base rates'!M$110)
+($H1039*'fnd base rates'!M$111)
+($I1039*'fnd base rates'!M$112)
+($J1039*'fnd base rates'!M$113)
+($K1039*'fnd base rates'!M$114)
+($M1039*'fnd base rates'!M$116)
+($N1039*'fnd base rates'!M$117)
+($O1039*'fnd base rates'!M$118)
+($P1039*VLOOKUP($S1039+12,rate_basefnd,13)))</f>
        <v>0</v>
      </c>
      <c r="AF1039" s="4">
        <f t="shared" si="1223"/>
        <v>11959.794577952</v>
      </c>
      <c r="AH1039" s="269">
        <f t="shared" si="1224"/>
        <v>3517239020</v>
      </c>
      <c r="AI1039" s="4" t="str">
        <f t="shared" si="1225"/>
        <v>3517</v>
      </c>
      <c r="AJ1039" s="2" t="str">
        <f t="shared" si="1226"/>
        <v>239</v>
      </c>
      <c r="AK1039" s="2" t="str">
        <f t="shared" si="1227"/>
        <v>020</v>
      </c>
      <c r="AL1039" s="4">
        <f t="shared" si="1228"/>
        <v>1</v>
      </c>
      <c r="AM1039" s="4">
        <f t="shared" si="1219"/>
        <v>1</v>
      </c>
      <c r="AN1039" s="4">
        <f t="shared" si="1229"/>
        <v>11959.794577952</v>
      </c>
      <c r="AO1039" s="4">
        <f t="shared" si="1230"/>
        <v>11960</v>
      </c>
      <c r="AP1039" s="4">
        <f t="shared" si="1220"/>
        <v>0</v>
      </c>
      <c r="AQ1039" s="4">
        <v>11960</v>
      </c>
      <c r="AW1039" s="4">
        <v>11960</v>
      </c>
      <c r="AX1039" s="5">
        <f t="shared" si="1231"/>
        <v>0</v>
      </c>
      <c r="AY1039" s="4">
        <v>11960</v>
      </c>
      <c r="BB1039" s="4">
        <f t="shared" ref="BB1039" si="1236">BC1039-BA1039</f>
        <v>0</v>
      </c>
    </row>
    <row r="1040" spans="1:54" s="4" customFormat="1">
      <c r="A1040" s="269">
        <v>3517</v>
      </c>
      <c r="B1040" s="2">
        <v>3517239036</v>
      </c>
      <c r="C1040" s="9" t="s">
        <v>1116</v>
      </c>
      <c r="D1040" s="14">
        <f>'fnd enro'!D1040</f>
        <v>0</v>
      </c>
      <c r="E1040" s="14">
        <f>'fnd enro'!E1040</f>
        <v>0</v>
      </c>
      <c r="F1040" s="14">
        <f>'fnd enro'!F1040</f>
        <v>0</v>
      </c>
      <c r="G1040" s="14">
        <f>'fnd enro'!G1040</f>
        <v>0</v>
      </c>
      <c r="H1040" s="14">
        <f>'fnd enro'!H1040</f>
        <v>0</v>
      </c>
      <c r="I1040" s="14">
        <f>'fnd enro'!I1040</f>
        <v>5</v>
      </c>
      <c r="J1040" s="14">
        <f>'fnd enro'!J1040</f>
        <v>0</v>
      </c>
      <c r="K1040" s="15">
        <f>'fnd enro'!K1040</f>
        <v>0.193</v>
      </c>
      <c r="L1040" s="14">
        <f>'fnd enro'!L1040</f>
        <v>0</v>
      </c>
      <c r="M1040" s="14">
        <f>'fnd enro'!M1040</f>
        <v>0</v>
      </c>
      <c r="N1040" s="14">
        <f>'fnd enro'!N1040</f>
        <v>0</v>
      </c>
      <c r="O1040" s="14">
        <f>'fnd enro'!O1040</f>
        <v>0</v>
      </c>
      <c r="P1040" s="14">
        <f>'fnd enro'!P1040</f>
        <v>4</v>
      </c>
      <c r="Q1040" s="14">
        <f>'fnd enro'!R1040</f>
        <v>5</v>
      </c>
      <c r="R1040" s="15">
        <f t="shared" si="1222"/>
        <v>1.0369999999999999</v>
      </c>
      <c r="S1040" s="14">
        <f>VALUE('fnd enro'!Q1040)</f>
        <v>7</v>
      </c>
      <c r="T1040" s="2"/>
      <c r="U1040" s="1">
        <f>(($D1040*'fnd base rates'!C$107)
+($E1040*'fnd base rates'!C$108)
+($F1040*'fnd base rates'!C$109)
+($G1040*'fnd base rates'!C$110)
+($H1040*'fnd base rates'!C$111)
+($I1040*'fnd base rates'!C$112)
+($J1040*'fnd base rates'!C$113)
+($K1040*'fnd base rates'!C$114)
+($M1040*'fnd base rates'!C$116)
+($N1040*'fnd base rates'!C$117)
+($O1040*'fnd base rates'!C$118)
+($P1040*VLOOKUP($S1040+12,rate_basefnd,3)))
*$R1040</f>
        <v>3066.2707990099998</v>
      </c>
      <c r="V1040" s="1">
        <f>(($D1040*'fnd base rates'!D$107)
+($E1040*'fnd base rates'!D$108)
+($F1040*'fnd base rates'!D$109)
+($G1040*'fnd base rates'!D$110)
+($H1040*'fnd base rates'!D$111)
+($I1040*'fnd base rates'!D$112)
+($J1040*'fnd base rates'!D$113)
+($K1040*'fnd base rates'!D$114)
+($M1040*'fnd base rates'!D$116)
+($N1040*'fnd base rates'!D$117)
+($O1040*'fnd base rates'!D$118)
+($P1040*VLOOKUP($S1040+12,rate_basefnd,4)))
*$R1040</f>
        <v>5315.9523600000002</v>
      </c>
      <c r="W1040" s="1">
        <f>(($D1040*'fnd base rates'!E$107)
+($E1040*'fnd base rates'!E$108)
+($F1040*'fnd base rates'!E$109)
+($G1040*'fnd base rates'!E$110)
+($H1040*'fnd base rates'!E$111)
+($I1040*'fnd base rates'!E$112)
+($J1040*'fnd base rates'!E$113)
+($K1040*'fnd base rates'!E$114)
+($M1040*'fnd base rates'!E$116)
+($N1040*'fnd base rates'!E$117)
+($O1040*'fnd base rates'!E$118)
+($P1040*VLOOKUP($S1040+12,rate_basefnd,5)))
*$R1040</f>
        <v>38638.953789560001</v>
      </c>
      <c r="X1040" s="1">
        <f>(($D1040*'fnd base rates'!F$107)
+($E1040*'fnd base rates'!F$108)
+($F1040*'fnd base rates'!F$109)
+($G1040*'fnd base rates'!F$110)
+($H1040*'fnd base rates'!F$111)
+($I1040*'fnd base rates'!F$112)
+($J1040*'fnd base rates'!F$113)
+($K1040*'fnd base rates'!F$114)
+($M1040*'fnd base rates'!F$116)
+($N1040*'fnd base rates'!F$117)
+($O1040*'fnd base rates'!F$118)
+($P1040*VLOOKUP($S1040+12,rate_basefnd,6)))
*$R1040</f>
        <v>4598.5060462199999</v>
      </c>
      <c r="Y1040" s="1">
        <f>(($D1040*'fnd base rates'!G$107)
+($E1040*'fnd base rates'!G$108)
+($F1040*'fnd base rates'!G$109)
+($G1040*'fnd base rates'!G$110)
+($H1040*'fnd base rates'!G$111)
+($I1040*'fnd base rates'!G$112)
+($J1040*'fnd base rates'!G$113)
+($K1040*'fnd base rates'!G$114)
+($M1040*'fnd base rates'!G$116)
+($N1040*'fnd base rates'!G$117)
+($O1040*'fnd base rates'!G$118)
+($P1040*VLOOKUP($S1040+12,rate_basefnd,7)))
*$R1040</f>
        <v>1488.6097771699999</v>
      </c>
      <c r="Z1040" s="1">
        <f>(($D1040*'fnd base rates'!H$107)
+($E1040*'fnd base rates'!H$108)
+($F1040*'fnd base rates'!H$109)
+($G1040*'fnd base rates'!H$110)
+($H1040*'fnd base rates'!H$111)
+($I1040*'fnd base rates'!H$112)
+($J1040*'fnd base rates'!H$113)
+($K1040*'fnd base rates'!H$114)
+($M1040*'fnd base rates'!H$116)
+($N1040*'fnd base rates'!H$117)
+($O1040*'fnd base rates'!H$118)
+($P1040*VLOOKUP($S1040+12,rate_basefnd,8)))</f>
        <v>4234.8346699999993</v>
      </c>
      <c r="AA1040" s="1">
        <f>(($D1040*'fnd base rates'!I$107)
+($E1040*'fnd base rates'!I$108)
+($F1040*'fnd base rates'!I$109)
+($G1040*'fnd base rates'!I$110)
+($H1040*'fnd base rates'!I$111)
+($I1040*'fnd base rates'!I$112)
+($J1040*'fnd base rates'!I$113)
+($K1040*'fnd base rates'!I$114)
+($M1040*'fnd base rates'!I$116)
+($N1040*'fnd base rates'!I$117)
+($O1040*'fnd base rates'!I$118)
+($P1040*VLOOKUP($S1040+12,rate_basefnd,9)))
*$R1040</f>
        <v>2741.7657799999993</v>
      </c>
      <c r="AB1040" s="1">
        <f>(($D1040*'fnd base rates'!J$107)
+($E1040*'fnd base rates'!J$108)
+($F1040*'fnd base rates'!J$109)
+($G1040*'fnd base rates'!J$110)
+($H1040*'fnd base rates'!J$111)
+($I1040*'fnd base rates'!J$112)
+($J1040*'fnd base rates'!J$113)
+($K1040*'fnd base rates'!J$114)
+($M1040*'fnd base rates'!J$116)
+($N1040*'fnd base rates'!J$117)
+($O1040*'fnd base rates'!J$118)
+($P1040*VLOOKUP($S1040+12,rate_basefnd,10)))
*$R1040</f>
        <v>5745.8821899999994</v>
      </c>
      <c r="AC1040" s="1">
        <f>(($D1040*'fnd base rates'!K$107)
+($E1040*'fnd base rates'!K$108)
+($F1040*'fnd base rates'!K$109)
+($G1040*'fnd base rates'!K$110)
+($H1040*'fnd base rates'!K$111)
+($I1040*'fnd base rates'!K$112)
+($J1040*'fnd base rates'!K$113)
+($K1040*'fnd base rates'!K$114)
+($M1040*'fnd base rates'!K$116)
+($N1040*'fnd base rates'!K$117)
+($O1040*'fnd base rates'!K$118)
+($P1040*VLOOKUP($S1040+12,rate_basefnd,11)))
*$R1040</f>
        <v>5963.0604777999997</v>
      </c>
      <c r="AD1040" s="1">
        <f>(($D1040*'fnd base rates'!L$107)
+($E1040*'fnd base rates'!L$108)
+($F1040*'fnd base rates'!L$109)
+($G1040*'fnd base rates'!L$110)
+($H1040*'fnd base rates'!L$111)
+($I1040*'fnd base rates'!L$112)
+($J1040*'fnd base rates'!L$113)
+($K1040*'fnd base rates'!L$114)
+($M1040*'fnd base rates'!L$116)
+($N1040*'fnd base rates'!L$117)
+($O1040*'fnd base rates'!L$118)
+($P1040*VLOOKUP($S1040+12,rate_basefnd,12)))</f>
        <v>8899.8333999999995</v>
      </c>
      <c r="AE1040" s="1">
        <f>(($D1040*'fnd base rates'!M$107)
+($E1040*'fnd base rates'!M$108)
+($F1040*'fnd base rates'!M$109)
+($G1040*'fnd base rates'!M$110)
+($H1040*'fnd base rates'!M$111)
+($I1040*'fnd base rates'!M$112)
+($J1040*'fnd base rates'!M$113)
+($K1040*'fnd base rates'!M$114)
+($M1040*'fnd base rates'!M$116)
+($N1040*'fnd base rates'!M$117)
+($O1040*'fnd base rates'!M$118)
+($P1040*VLOOKUP($S1040+12,rate_basefnd,13)))</f>
        <v>0</v>
      </c>
      <c r="AF1040" s="4">
        <f t="shared" si="1223"/>
        <v>80693.669289760001</v>
      </c>
      <c r="AH1040" s="269">
        <f t="shared" si="1224"/>
        <v>3517239036</v>
      </c>
      <c r="AI1040" s="4" t="str">
        <f t="shared" si="1225"/>
        <v>3517</v>
      </c>
      <c r="AJ1040" s="2" t="str">
        <f t="shared" si="1226"/>
        <v>239</v>
      </c>
      <c r="AK1040" s="2" t="str">
        <f t="shared" si="1227"/>
        <v>036</v>
      </c>
      <c r="AL1040" s="4">
        <f t="shared" si="1228"/>
        <v>1</v>
      </c>
      <c r="AM1040" s="4">
        <f t="shared" si="1219"/>
        <v>5</v>
      </c>
      <c r="AN1040" s="4">
        <f t="shared" si="1229"/>
        <v>80693.669289760001</v>
      </c>
      <c r="AO1040" s="4">
        <f t="shared" si="1230"/>
        <v>16139</v>
      </c>
      <c r="AP1040" s="4">
        <f t="shared" si="1220"/>
        <v>0</v>
      </c>
      <c r="AQ1040" s="4">
        <v>16139</v>
      </c>
      <c r="AW1040" s="4">
        <v>16139</v>
      </c>
      <c r="AX1040" s="5">
        <f t="shared" si="1231"/>
        <v>0</v>
      </c>
      <c r="AY1040" s="4">
        <v>16139</v>
      </c>
      <c r="BB1040" s="4">
        <f t="shared" ref="BB1040" si="1237">BC1040-BA1040</f>
        <v>0</v>
      </c>
    </row>
    <row r="1041" spans="1:54" s="4" customFormat="1">
      <c r="A1041" s="269">
        <v>3517</v>
      </c>
      <c r="B1041" s="2">
        <v>3517239052</v>
      </c>
      <c r="C1041" s="9" t="s">
        <v>1116</v>
      </c>
      <c r="D1041" s="14">
        <f>'fnd enro'!D1041</f>
        <v>0</v>
      </c>
      <c r="E1041" s="14">
        <f>'fnd enro'!E1041</f>
        <v>0</v>
      </c>
      <c r="F1041" s="14">
        <f>'fnd enro'!F1041</f>
        <v>0</v>
      </c>
      <c r="G1041" s="14">
        <f>'fnd enro'!G1041</f>
        <v>0</v>
      </c>
      <c r="H1041" s="14">
        <f>'fnd enro'!H1041</f>
        <v>0</v>
      </c>
      <c r="I1041" s="14">
        <f>'fnd enro'!I1041</f>
        <v>20</v>
      </c>
      <c r="J1041" s="14">
        <f>'fnd enro'!J1041</f>
        <v>0</v>
      </c>
      <c r="K1041" s="15">
        <f>'fnd enro'!K1041</f>
        <v>0.77200000000000002</v>
      </c>
      <c r="L1041" s="14">
        <f>'fnd enro'!L1041</f>
        <v>0</v>
      </c>
      <c r="M1041" s="14">
        <f>'fnd enro'!M1041</f>
        <v>0</v>
      </c>
      <c r="N1041" s="14">
        <f>'fnd enro'!N1041</f>
        <v>0</v>
      </c>
      <c r="O1041" s="14">
        <f>'fnd enro'!O1041</f>
        <v>0</v>
      </c>
      <c r="P1041" s="14">
        <f>'fnd enro'!P1041</f>
        <v>11</v>
      </c>
      <c r="Q1041" s="14">
        <f>'fnd enro'!R1041</f>
        <v>20</v>
      </c>
      <c r="R1041" s="15">
        <f t="shared" si="1222"/>
        <v>1.0369999999999999</v>
      </c>
      <c r="S1041" s="14">
        <f>VALUE('fnd enro'!Q1041)</f>
        <v>7</v>
      </c>
      <c r="T1041" s="2"/>
      <c r="U1041" s="1">
        <f>(($D1041*'fnd base rates'!C$107)
+($E1041*'fnd base rates'!C$108)
+($F1041*'fnd base rates'!C$109)
+($G1041*'fnd base rates'!C$110)
+($H1041*'fnd base rates'!C$111)
+($I1041*'fnd base rates'!C$112)
+($J1041*'fnd base rates'!C$113)
+($K1041*'fnd base rates'!C$114)
+($M1041*'fnd base rates'!C$116)
+($N1041*'fnd base rates'!C$117)
+($O1041*'fnd base rates'!C$118)
+($P1041*VLOOKUP($S1041+12,rate_basefnd,3)))
*$R1041</f>
        <v>11909.184796040001</v>
      </c>
      <c r="V1041" s="1">
        <f>(($D1041*'fnd base rates'!D$107)
+($E1041*'fnd base rates'!D$108)
+($F1041*'fnd base rates'!D$109)
+($G1041*'fnd base rates'!D$110)
+($H1041*'fnd base rates'!D$111)
+($I1041*'fnd base rates'!D$112)
+($J1041*'fnd base rates'!D$113)
+($K1041*'fnd base rates'!D$114)
+($M1041*'fnd base rates'!D$116)
+($N1041*'fnd base rates'!D$117)
+($O1041*'fnd base rates'!D$118)
+($P1041*VLOOKUP($S1041+12,rate_basefnd,4)))
*$R1041</f>
        <v>19577.543739999997</v>
      </c>
      <c r="W1041" s="1">
        <f>(($D1041*'fnd base rates'!E$107)
+($E1041*'fnd base rates'!E$108)
+($F1041*'fnd base rates'!E$109)
+($G1041*'fnd base rates'!E$110)
+($H1041*'fnd base rates'!E$111)
+($I1041*'fnd base rates'!E$112)
+($J1041*'fnd base rates'!E$113)
+($K1041*'fnd base rates'!E$114)
+($M1041*'fnd base rates'!E$116)
+($N1041*'fnd base rates'!E$117)
+($O1041*'fnd base rates'!E$118)
+($P1041*VLOOKUP($S1041+12,rate_basefnd,5)))
*$R1041</f>
        <v>138094.32160823999</v>
      </c>
      <c r="X1041" s="1">
        <f>(($D1041*'fnd base rates'!F$107)
+($E1041*'fnd base rates'!F$108)
+($F1041*'fnd base rates'!F$109)
+($G1041*'fnd base rates'!F$110)
+($H1041*'fnd base rates'!F$111)
+($I1041*'fnd base rates'!F$112)
+($J1041*'fnd base rates'!F$113)
+($K1041*'fnd base rates'!F$114)
+($M1041*'fnd base rates'!F$116)
+($N1041*'fnd base rates'!F$117)
+($O1041*'fnd base rates'!F$118)
+($P1041*VLOOKUP($S1041+12,rate_basefnd,6)))
*$R1041</f>
        <v>18394.02418488</v>
      </c>
      <c r="Y1041" s="1">
        <f>(($D1041*'fnd base rates'!G$107)
+($E1041*'fnd base rates'!G$108)
+($F1041*'fnd base rates'!G$109)
+($G1041*'fnd base rates'!G$110)
+($H1041*'fnd base rates'!G$111)
+($I1041*'fnd base rates'!G$112)
+($J1041*'fnd base rates'!G$113)
+($K1041*'fnd base rates'!G$114)
+($M1041*'fnd base rates'!G$116)
+($N1041*'fnd base rates'!G$117)
+($O1041*'fnd base rates'!G$118)
+($P1041*VLOOKUP($S1041+12,rate_basefnd,7)))
*$R1041</f>
        <v>5155.8454086799993</v>
      </c>
      <c r="Z1041" s="1">
        <f>(($D1041*'fnd base rates'!H$107)
+($E1041*'fnd base rates'!H$108)
+($F1041*'fnd base rates'!H$109)
+($G1041*'fnd base rates'!H$110)
+($H1041*'fnd base rates'!H$111)
+($I1041*'fnd base rates'!H$112)
+($J1041*'fnd base rates'!H$113)
+($K1041*'fnd base rates'!H$114)
+($M1041*'fnd base rates'!H$116)
+($N1041*'fnd base rates'!H$117)
+($O1041*'fnd base rates'!H$118)
+($P1041*VLOOKUP($S1041+12,rate_basefnd,8)))</f>
        <v>16821.288679999998</v>
      </c>
      <c r="AA1041" s="1">
        <f>(($D1041*'fnd base rates'!I$107)
+($E1041*'fnd base rates'!I$108)
+($F1041*'fnd base rates'!I$109)
+($G1041*'fnd base rates'!I$110)
+($H1041*'fnd base rates'!I$111)
+($I1041*'fnd base rates'!I$112)
+($J1041*'fnd base rates'!I$113)
+($K1041*'fnd base rates'!I$114)
+($M1041*'fnd base rates'!I$116)
+($N1041*'fnd base rates'!I$117)
+($O1041*'fnd base rates'!I$118)
+($P1041*VLOOKUP($S1041+12,rate_basefnd,9)))
*$R1041</f>
        <v>10300.479519999999</v>
      </c>
      <c r="AB1041" s="1">
        <f>(($D1041*'fnd base rates'!J$107)
+($E1041*'fnd base rates'!J$108)
+($F1041*'fnd base rates'!J$109)
+($G1041*'fnd base rates'!J$110)
+($H1041*'fnd base rates'!J$111)
+($I1041*'fnd base rates'!J$112)
+($J1041*'fnd base rates'!J$113)
+($K1041*'fnd base rates'!J$114)
+($M1041*'fnd base rates'!J$116)
+($N1041*'fnd base rates'!J$117)
+($O1041*'fnd base rates'!J$118)
+($P1041*VLOOKUP($S1041+12,rate_basefnd,10)))
*$R1041</f>
        <v>19519.79321</v>
      </c>
      <c r="AC1041" s="1">
        <f>(($D1041*'fnd base rates'!K$107)
+($E1041*'fnd base rates'!K$108)
+($F1041*'fnd base rates'!K$109)
+($G1041*'fnd base rates'!K$110)
+($H1041*'fnd base rates'!K$111)
+($I1041*'fnd base rates'!K$112)
+($J1041*'fnd base rates'!K$113)
+($K1041*'fnd base rates'!K$114)
+($M1041*'fnd base rates'!K$116)
+($N1041*'fnd base rates'!K$117)
+($O1041*'fnd base rates'!K$118)
+($P1041*VLOOKUP($S1041+12,rate_basefnd,11)))
*$R1041</f>
        <v>23852.241911199999</v>
      </c>
      <c r="AD1041" s="1">
        <f>(($D1041*'fnd base rates'!L$107)
+($E1041*'fnd base rates'!L$108)
+($F1041*'fnd base rates'!L$109)
+($G1041*'fnd base rates'!L$110)
+($H1041*'fnd base rates'!L$111)
+($I1041*'fnd base rates'!L$112)
+($J1041*'fnd base rates'!L$113)
+($K1041*'fnd base rates'!L$114)
+($M1041*'fnd base rates'!L$116)
+($N1041*'fnd base rates'!L$117)
+($O1041*'fnd base rates'!L$118)
+($P1041*VLOOKUP($S1041+12,rate_basefnd,12)))</f>
        <v>33031.583599999998</v>
      </c>
      <c r="AE1041" s="1">
        <f>(($D1041*'fnd base rates'!M$107)
+($E1041*'fnd base rates'!M$108)
+($F1041*'fnd base rates'!M$109)
+($G1041*'fnd base rates'!M$110)
+($H1041*'fnd base rates'!M$111)
+($I1041*'fnd base rates'!M$112)
+($J1041*'fnd base rates'!M$113)
+($K1041*'fnd base rates'!M$114)
+($M1041*'fnd base rates'!M$116)
+($N1041*'fnd base rates'!M$117)
+($O1041*'fnd base rates'!M$118)
+($P1041*VLOOKUP($S1041+12,rate_basefnd,13)))</f>
        <v>0</v>
      </c>
      <c r="AF1041" s="4">
        <f t="shared" si="1223"/>
        <v>296656.30665903998</v>
      </c>
      <c r="AH1041" s="269">
        <f t="shared" si="1224"/>
        <v>3517239052</v>
      </c>
      <c r="AI1041" s="4" t="str">
        <f t="shared" si="1225"/>
        <v>3517</v>
      </c>
      <c r="AJ1041" s="2" t="str">
        <f t="shared" si="1226"/>
        <v>239</v>
      </c>
      <c r="AK1041" s="2" t="str">
        <f t="shared" si="1227"/>
        <v>052</v>
      </c>
      <c r="AL1041" s="4">
        <f t="shared" si="1228"/>
        <v>1</v>
      </c>
      <c r="AM1041" s="4">
        <f t="shared" si="1219"/>
        <v>20</v>
      </c>
      <c r="AN1041" s="4">
        <f t="shared" si="1229"/>
        <v>296656.30665903998</v>
      </c>
      <c r="AO1041" s="4">
        <f t="shared" si="1230"/>
        <v>14833</v>
      </c>
      <c r="AP1041" s="4">
        <f t="shared" si="1220"/>
        <v>0</v>
      </c>
      <c r="AQ1041" s="4">
        <v>14833</v>
      </c>
      <c r="AW1041" s="4">
        <v>14833</v>
      </c>
      <c r="AX1041" s="5">
        <f t="shared" si="1231"/>
        <v>0</v>
      </c>
      <c r="AY1041" s="4">
        <v>14833</v>
      </c>
      <c r="BB1041" s="4">
        <f t="shared" ref="BB1041" si="1238">BC1041-BA1041</f>
        <v>0</v>
      </c>
    </row>
    <row r="1042" spans="1:54" s="4" customFormat="1">
      <c r="A1042" s="269">
        <v>3517</v>
      </c>
      <c r="B1042" s="2">
        <v>3517239072</v>
      </c>
      <c r="C1042" s="9" t="s">
        <v>1116</v>
      </c>
      <c r="D1042" s="14">
        <f>'fnd enro'!D1042</f>
        <v>0</v>
      </c>
      <c r="E1042" s="14">
        <f>'fnd enro'!E1042</f>
        <v>0</v>
      </c>
      <c r="F1042" s="14">
        <f>'fnd enro'!F1042</f>
        <v>0</v>
      </c>
      <c r="G1042" s="14">
        <f>'fnd enro'!G1042</f>
        <v>0</v>
      </c>
      <c r="H1042" s="14">
        <f>'fnd enro'!H1042</f>
        <v>0</v>
      </c>
      <c r="I1042" s="14">
        <f>'fnd enro'!I1042</f>
        <v>1</v>
      </c>
      <c r="J1042" s="14">
        <f>'fnd enro'!J1042</f>
        <v>0</v>
      </c>
      <c r="K1042" s="15">
        <f>'fnd enro'!K1042</f>
        <v>3.8600000000000002E-2</v>
      </c>
      <c r="L1042" s="14">
        <f>'fnd enro'!L1042</f>
        <v>0</v>
      </c>
      <c r="M1042" s="14">
        <f>'fnd enro'!M1042</f>
        <v>0</v>
      </c>
      <c r="N1042" s="14">
        <f>'fnd enro'!N1042</f>
        <v>0</v>
      </c>
      <c r="O1042" s="14">
        <f>'fnd enro'!O1042</f>
        <v>0</v>
      </c>
      <c r="P1042" s="14">
        <f>'fnd enro'!P1042</f>
        <v>1</v>
      </c>
      <c r="Q1042" s="14">
        <f>'fnd enro'!R1042</f>
        <v>1</v>
      </c>
      <c r="R1042" s="15">
        <f t="shared" si="1222"/>
        <v>1.0369999999999999</v>
      </c>
      <c r="S1042" s="14">
        <f>VALUE('fnd enro'!Q1042)</f>
        <v>6</v>
      </c>
      <c r="T1042" s="2"/>
      <c r="U1042" s="1">
        <f>(($D1042*'fnd base rates'!C$107)
+($E1042*'fnd base rates'!C$108)
+($F1042*'fnd base rates'!C$109)
+($G1042*'fnd base rates'!C$110)
+($H1042*'fnd base rates'!C$111)
+($I1042*'fnd base rates'!C$112)
+($J1042*'fnd base rates'!C$113)
+($K1042*'fnd base rates'!C$114)
+($M1042*'fnd base rates'!C$116)
+($N1042*'fnd base rates'!C$117)
+($O1042*'fnd base rates'!C$118)
+($P1042*VLOOKUP($S1042+12,rate_basefnd,3)))
*$R1042</f>
        <v>623.80874580200009</v>
      </c>
      <c r="V1042" s="1">
        <f>(($D1042*'fnd base rates'!D$107)
+($E1042*'fnd base rates'!D$108)
+($F1042*'fnd base rates'!D$109)
+($G1042*'fnd base rates'!D$110)
+($H1042*'fnd base rates'!D$111)
+($I1042*'fnd base rates'!D$112)
+($J1042*'fnd base rates'!D$113)
+($K1042*'fnd base rates'!D$114)
+($M1042*'fnd base rates'!D$116)
+($N1042*'fnd base rates'!D$117)
+($O1042*'fnd base rates'!D$118)
+($P1042*VLOOKUP($S1042+12,rate_basefnd,4)))
*$R1042</f>
        <v>1113.1676499999999</v>
      </c>
      <c r="W1042" s="1">
        <f>(($D1042*'fnd base rates'!E$107)
+($E1042*'fnd base rates'!E$108)
+($F1042*'fnd base rates'!E$109)
+($G1042*'fnd base rates'!E$110)
+($H1042*'fnd base rates'!E$111)
+($I1042*'fnd base rates'!E$112)
+($J1042*'fnd base rates'!E$113)
+($K1042*'fnd base rates'!E$114)
+($M1042*'fnd base rates'!E$116)
+($N1042*'fnd base rates'!E$117)
+($O1042*'fnd base rates'!E$118)
+($P1042*VLOOKUP($S1042+12,rate_basefnd,5)))
*$R1042</f>
        <v>8215.6328899119999</v>
      </c>
      <c r="X1042" s="1">
        <f>(($D1042*'fnd base rates'!F$107)
+($E1042*'fnd base rates'!F$108)
+($F1042*'fnd base rates'!F$109)
+($G1042*'fnd base rates'!F$110)
+($H1042*'fnd base rates'!F$111)
+($I1042*'fnd base rates'!F$112)
+($J1042*'fnd base rates'!F$113)
+($K1042*'fnd base rates'!F$114)
+($M1042*'fnd base rates'!F$116)
+($N1042*'fnd base rates'!F$117)
+($O1042*'fnd base rates'!F$118)
+($P1042*VLOOKUP($S1042+12,rate_basefnd,6)))
*$R1042</f>
        <v>919.70120924399998</v>
      </c>
      <c r="Y1042" s="1">
        <f>(($D1042*'fnd base rates'!G$107)
+($E1042*'fnd base rates'!G$108)
+($F1042*'fnd base rates'!G$109)
+($G1042*'fnd base rates'!G$110)
+($H1042*'fnd base rates'!G$111)
+($I1042*'fnd base rates'!G$112)
+($J1042*'fnd base rates'!G$113)
+($K1042*'fnd base rates'!G$114)
+($M1042*'fnd base rates'!G$116)
+($N1042*'fnd base rates'!G$117)
+($O1042*'fnd base rates'!G$118)
+($P1042*VLOOKUP($S1042+12,rate_basefnd,7)))
*$R1042</f>
        <v>321.39044343399996</v>
      </c>
      <c r="Z1042" s="1">
        <f>(($D1042*'fnd base rates'!H$107)
+($E1042*'fnd base rates'!H$108)
+($F1042*'fnd base rates'!H$109)
+($G1042*'fnd base rates'!H$110)
+($H1042*'fnd base rates'!H$111)
+($I1042*'fnd base rates'!H$112)
+($J1042*'fnd base rates'!H$113)
+($K1042*'fnd base rates'!H$114)
+($M1042*'fnd base rates'!H$116)
+($N1042*'fnd base rates'!H$117)
+($O1042*'fnd base rates'!H$118)
+($P1042*VLOOKUP($S1042+12,rate_basefnd,8)))</f>
        <v>850.46893399999999</v>
      </c>
      <c r="AA1042" s="1">
        <f>(($D1042*'fnd base rates'!I$107)
+($E1042*'fnd base rates'!I$108)
+($F1042*'fnd base rates'!I$109)
+($G1042*'fnd base rates'!I$110)
+($H1042*'fnd base rates'!I$111)
+($I1042*'fnd base rates'!I$112)
+($J1042*'fnd base rates'!I$113)
+($K1042*'fnd base rates'!I$114)
+($M1042*'fnd base rates'!I$116)
+($N1042*'fnd base rates'!I$117)
+($O1042*'fnd base rates'!I$118)
+($P1042*VLOOKUP($S1042+12,rate_basefnd,9)))
*$R1042</f>
        <v>568.09970999999996</v>
      </c>
      <c r="AB1042" s="1">
        <f>(($D1042*'fnd base rates'!J$107)
+($E1042*'fnd base rates'!J$108)
+($F1042*'fnd base rates'!J$109)
+($G1042*'fnd base rates'!J$110)
+($H1042*'fnd base rates'!J$111)
+($I1042*'fnd base rates'!J$112)
+($J1042*'fnd base rates'!J$113)
+($K1042*'fnd base rates'!J$114)
+($M1042*'fnd base rates'!J$116)
+($N1042*'fnd base rates'!J$117)
+($O1042*'fnd base rates'!J$118)
+($P1042*VLOOKUP($S1042+12,rate_basefnd,10)))
*$R1042</f>
        <v>1251.8145500000001</v>
      </c>
      <c r="AC1042" s="1">
        <f>(($D1042*'fnd base rates'!K$107)
+($E1042*'fnd base rates'!K$108)
+($F1042*'fnd base rates'!K$109)
+($G1042*'fnd base rates'!K$110)
+($H1042*'fnd base rates'!K$111)
+($I1042*'fnd base rates'!K$112)
+($J1042*'fnd base rates'!K$113)
+($K1042*'fnd base rates'!K$114)
+($M1042*'fnd base rates'!K$116)
+($N1042*'fnd base rates'!K$117)
+($O1042*'fnd base rates'!K$118)
+($P1042*VLOOKUP($S1042+12,rate_basefnd,11)))
*$R1042</f>
        <v>1192.6120955599999</v>
      </c>
      <c r="AD1042" s="1">
        <f>(($D1042*'fnd base rates'!L$107)
+($E1042*'fnd base rates'!L$108)
+($F1042*'fnd base rates'!L$109)
+($G1042*'fnd base rates'!L$110)
+($H1042*'fnd base rates'!L$111)
+($I1042*'fnd base rates'!L$112)
+($J1042*'fnd base rates'!L$113)
+($K1042*'fnd base rates'!L$114)
+($M1042*'fnd base rates'!L$116)
+($N1042*'fnd base rates'!L$117)
+($O1042*'fnd base rates'!L$118)
+($P1042*VLOOKUP($S1042+12,rate_basefnd,12)))</f>
        <v>1856.0666800000001</v>
      </c>
      <c r="AE1042" s="1">
        <f>(($D1042*'fnd base rates'!M$107)
+($E1042*'fnd base rates'!M$108)
+($F1042*'fnd base rates'!M$109)
+($G1042*'fnd base rates'!M$110)
+($H1042*'fnd base rates'!M$111)
+($I1042*'fnd base rates'!M$112)
+($J1042*'fnd base rates'!M$113)
+($K1042*'fnd base rates'!M$114)
+($M1042*'fnd base rates'!M$116)
+($N1042*'fnd base rates'!M$117)
+($O1042*'fnd base rates'!M$118)
+($P1042*VLOOKUP($S1042+12,rate_basefnd,13)))</f>
        <v>0</v>
      </c>
      <c r="AF1042" s="4">
        <f t="shared" si="1223"/>
        <v>16912.762907952001</v>
      </c>
      <c r="AH1042" s="269">
        <f t="shared" si="1224"/>
        <v>3517239072</v>
      </c>
      <c r="AI1042" s="4" t="str">
        <f t="shared" si="1225"/>
        <v>3517</v>
      </c>
      <c r="AJ1042" s="2" t="str">
        <f t="shared" si="1226"/>
        <v>239</v>
      </c>
      <c r="AK1042" s="2" t="str">
        <f t="shared" si="1227"/>
        <v>072</v>
      </c>
      <c r="AL1042" s="4">
        <f t="shared" si="1228"/>
        <v>1</v>
      </c>
      <c r="AM1042" s="4">
        <f t="shared" si="1219"/>
        <v>1</v>
      </c>
      <c r="AN1042" s="4">
        <f t="shared" si="1229"/>
        <v>16912.762907952001</v>
      </c>
      <c r="AO1042" s="4">
        <f t="shared" si="1230"/>
        <v>16913</v>
      </c>
      <c r="AP1042" s="4">
        <f t="shared" si="1220"/>
        <v>0</v>
      </c>
      <c r="AQ1042" s="4">
        <v>16913</v>
      </c>
      <c r="AW1042" s="4">
        <v>16913</v>
      </c>
      <c r="AX1042" s="5">
        <f t="shared" si="1231"/>
        <v>0</v>
      </c>
      <c r="AY1042" s="4">
        <v>16913</v>
      </c>
      <c r="BB1042" s="4">
        <f t="shared" ref="BB1042" si="1239">BC1042-BA1042</f>
        <v>0</v>
      </c>
    </row>
    <row r="1043" spans="1:54" s="4" customFormat="1">
      <c r="A1043" s="269">
        <v>3517</v>
      </c>
      <c r="B1043" s="2">
        <v>3517239082</v>
      </c>
      <c r="C1043" s="9" t="s">
        <v>1116</v>
      </c>
      <c r="D1043" s="14">
        <f>'fnd enro'!D1043</f>
        <v>0</v>
      </c>
      <c r="E1043" s="14">
        <f>'fnd enro'!E1043</f>
        <v>0</v>
      </c>
      <c r="F1043" s="14">
        <f>'fnd enro'!F1043</f>
        <v>0</v>
      </c>
      <c r="G1043" s="14">
        <f>'fnd enro'!G1043</f>
        <v>0</v>
      </c>
      <c r="H1043" s="14">
        <f>'fnd enro'!H1043</f>
        <v>0</v>
      </c>
      <c r="I1043" s="14">
        <f>'fnd enro'!I1043</f>
        <v>1</v>
      </c>
      <c r="J1043" s="14">
        <f>'fnd enro'!J1043</f>
        <v>0</v>
      </c>
      <c r="K1043" s="15">
        <f>'fnd enro'!K1043</f>
        <v>3.8600000000000002E-2</v>
      </c>
      <c r="L1043" s="14">
        <f>'fnd enro'!L1043</f>
        <v>0</v>
      </c>
      <c r="M1043" s="14">
        <f>'fnd enro'!M1043</f>
        <v>0</v>
      </c>
      <c r="N1043" s="14">
        <f>'fnd enro'!N1043</f>
        <v>0</v>
      </c>
      <c r="O1043" s="14">
        <f>'fnd enro'!O1043</f>
        <v>0</v>
      </c>
      <c r="P1043" s="14">
        <f>'fnd enro'!P1043</f>
        <v>1</v>
      </c>
      <c r="Q1043" s="14">
        <f>'fnd enro'!R1043</f>
        <v>1</v>
      </c>
      <c r="R1043" s="15">
        <f t="shared" si="1222"/>
        <v>1.0369999999999999</v>
      </c>
      <c r="S1043" s="14">
        <f>VALUE('fnd enro'!Q1043)</f>
        <v>2</v>
      </c>
      <c r="T1043" s="2"/>
      <c r="U1043" s="1">
        <f>(($D1043*'fnd base rates'!C$107)
+($E1043*'fnd base rates'!C$108)
+($F1043*'fnd base rates'!C$109)
+($G1043*'fnd base rates'!C$110)
+($H1043*'fnd base rates'!C$111)
+($I1043*'fnd base rates'!C$112)
+($J1043*'fnd base rates'!C$113)
+($K1043*'fnd base rates'!C$114)
+($M1043*'fnd base rates'!C$116)
+($N1043*'fnd base rates'!C$117)
+($O1043*'fnd base rates'!C$118)
+($P1043*VLOOKUP($S1043+12,rate_basefnd,3)))
*$R1043</f>
        <v>613.79132580199996</v>
      </c>
      <c r="V1043" s="1">
        <f>(($D1043*'fnd base rates'!D$107)
+($E1043*'fnd base rates'!D$108)
+($F1043*'fnd base rates'!D$109)
+($G1043*'fnd base rates'!D$110)
+($H1043*'fnd base rates'!D$111)
+($I1043*'fnd base rates'!D$112)
+($J1043*'fnd base rates'!D$113)
+($K1043*'fnd base rates'!D$114)
+($M1043*'fnd base rates'!D$116)
+($N1043*'fnd base rates'!D$117)
+($O1043*'fnd base rates'!D$118)
+($P1043*VLOOKUP($S1043+12,rate_basefnd,4)))
*$R1043</f>
        <v>1065.70416</v>
      </c>
      <c r="W1043" s="1">
        <f>(($D1043*'fnd base rates'!E$107)
+($E1043*'fnd base rates'!E$108)
+($F1043*'fnd base rates'!E$109)
+($G1043*'fnd base rates'!E$110)
+($H1043*'fnd base rates'!E$111)
+($I1043*'fnd base rates'!E$112)
+($J1043*'fnd base rates'!E$113)
+($K1043*'fnd base rates'!E$114)
+($M1043*'fnd base rates'!E$116)
+($N1043*'fnd base rates'!E$117)
+($O1043*'fnd base rates'!E$118)
+($P1043*VLOOKUP($S1043+12,rate_basefnd,5)))
*$R1043</f>
        <v>7752.3323999119993</v>
      </c>
      <c r="X1043" s="1">
        <f>(($D1043*'fnd base rates'!F$107)
+($E1043*'fnd base rates'!F$108)
+($F1043*'fnd base rates'!F$109)
+($G1043*'fnd base rates'!F$110)
+($H1043*'fnd base rates'!F$111)
+($I1043*'fnd base rates'!F$112)
+($J1043*'fnd base rates'!F$113)
+($K1043*'fnd base rates'!F$114)
+($M1043*'fnd base rates'!F$116)
+($N1043*'fnd base rates'!F$117)
+($O1043*'fnd base rates'!F$118)
+($P1043*VLOOKUP($S1043+12,rate_basefnd,6)))
*$R1043</f>
        <v>919.70120924399998</v>
      </c>
      <c r="Y1043" s="1">
        <f>(($D1043*'fnd base rates'!G$107)
+($E1043*'fnd base rates'!G$108)
+($F1043*'fnd base rates'!G$109)
+($G1043*'fnd base rates'!G$110)
+($H1043*'fnd base rates'!G$111)
+($I1043*'fnd base rates'!G$112)
+($J1043*'fnd base rates'!G$113)
+($K1043*'fnd base rates'!G$114)
+($M1043*'fnd base rates'!G$116)
+($N1043*'fnd base rates'!G$117)
+($O1043*'fnd base rates'!G$118)
+($P1043*VLOOKUP($S1043+12,rate_basefnd,7)))
*$R1043</f>
        <v>298.91865343399996</v>
      </c>
      <c r="Z1043" s="1">
        <f>(($D1043*'fnd base rates'!H$107)
+($E1043*'fnd base rates'!H$108)
+($F1043*'fnd base rates'!H$109)
+($G1043*'fnd base rates'!H$110)
+($H1043*'fnd base rates'!H$111)
+($I1043*'fnd base rates'!H$112)
+($J1043*'fnd base rates'!H$113)
+($K1043*'fnd base rates'!H$114)
+($M1043*'fnd base rates'!H$116)
+($N1043*'fnd base rates'!H$117)
+($O1043*'fnd base rates'!H$118)
+($P1043*VLOOKUP($S1043+12,rate_basefnd,8)))</f>
        <v>847.13893399999995</v>
      </c>
      <c r="AA1043" s="1">
        <f>(($D1043*'fnd base rates'!I$107)
+($E1043*'fnd base rates'!I$108)
+($F1043*'fnd base rates'!I$109)
+($G1043*'fnd base rates'!I$110)
+($H1043*'fnd base rates'!I$111)
+($I1043*'fnd base rates'!I$112)
+($J1043*'fnd base rates'!I$113)
+($K1043*'fnd base rates'!I$114)
+($M1043*'fnd base rates'!I$116)
+($N1043*'fnd base rates'!I$117)
+($O1043*'fnd base rates'!I$118)
+($P1043*VLOOKUP($S1043+12,rate_basefnd,9)))
*$R1043</f>
        <v>549.34037999999998</v>
      </c>
      <c r="AB1043" s="1">
        <f>(($D1043*'fnd base rates'!J$107)
+($E1043*'fnd base rates'!J$108)
+($F1043*'fnd base rates'!J$109)
+($G1043*'fnd base rates'!J$110)
+($H1043*'fnd base rates'!J$111)
+($I1043*'fnd base rates'!J$112)
+($J1043*'fnd base rates'!J$113)
+($K1043*'fnd base rates'!J$114)
+($M1043*'fnd base rates'!J$116)
+($N1043*'fnd base rates'!J$117)
+($O1043*'fnd base rates'!J$118)
+($P1043*VLOOKUP($S1043+12,rate_basefnd,10)))
*$R1043</f>
        <v>1154.33655</v>
      </c>
      <c r="AC1043" s="1">
        <f>(($D1043*'fnd base rates'!K$107)
+($E1043*'fnd base rates'!K$108)
+($F1043*'fnd base rates'!K$109)
+($G1043*'fnd base rates'!K$110)
+($H1043*'fnd base rates'!K$111)
+($I1043*'fnd base rates'!K$112)
+($J1043*'fnd base rates'!K$113)
+($K1043*'fnd base rates'!K$114)
+($M1043*'fnd base rates'!K$116)
+($N1043*'fnd base rates'!K$117)
+($O1043*'fnd base rates'!K$118)
+($P1043*VLOOKUP($S1043+12,rate_basefnd,11)))
*$R1043</f>
        <v>1192.6120955599999</v>
      </c>
      <c r="AD1043" s="1">
        <f>(($D1043*'fnd base rates'!L$107)
+($E1043*'fnd base rates'!L$108)
+($F1043*'fnd base rates'!L$109)
+($G1043*'fnd base rates'!L$110)
+($H1043*'fnd base rates'!L$111)
+($I1043*'fnd base rates'!L$112)
+($J1043*'fnd base rates'!L$113)
+($K1043*'fnd base rates'!L$114)
+($M1043*'fnd base rates'!L$116)
+($N1043*'fnd base rates'!L$117)
+($O1043*'fnd base rates'!L$118)
+($P1043*VLOOKUP($S1043+12,rate_basefnd,12)))</f>
        <v>1783.7966800000002</v>
      </c>
      <c r="AE1043" s="1">
        <f>(($D1043*'fnd base rates'!M$107)
+($E1043*'fnd base rates'!M$108)
+($F1043*'fnd base rates'!M$109)
+($G1043*'fnd base rates'!M$110)
+($H1043*'fnd base rates'!M$111)
+($I1043*'fnd base rates'!M$112)
+($J1043*'fnd base rates'!M$113)
+($K1043*'fnd base rates'!M$114)
+($M1043*'fnd base rates'!M$116)
+($N1043*'fnd base rates'!M$117)
+($O1043*'fnd base rates'!M$118)
+($P1043*VLOOKUP($S1043+12,rate_basefnd,13)))</f>
        <v>0</v>
      </c>
      <c r="AF1043" s="4">
        <f t="shared" si="1223"/>
        <v>16177.672387952</v>
      </c>
      <c r="AH1043" s="269">
        <f t="shared" si="1224"/>
        <v>3517239082</v>
      </c>
      <c r="AI1043" s="4" t="str">
        <f t="shared" si="1225"/>
        <v>3517</v>
      </c>
      <c r="AJ1043" s="2" t="str">
        <f t="shared" si="1226"/>
        <v>239</v>
      </c>
      <c r="AK1043" s="2" t="str">
        <f t="shared" si="1227"/>
        <v>082</v>
      </c>
      <c r="AL1043" s="4">
        <f t="shared" si="1228"/>
        <v>1</v>
      </c>
      <c r="AM1043" s="4">
        <f t="shared" si="1219"/>
        <v>1</v>
      </c>
      <c r="AN1043" s="4">
        <f t="shared" si="1229"/>
        <v>16177.672387952</v>
      </c>
      <c r="AO1043" s="4">
        <f t="shared" si="1230"/>
        <v>16178</v>
      </c>
      <c r="AP1043" s="4">
        <f t="shared" si="1220"/>
        <v>0</v>
      </c>
      <c r="AQ1043" s="4">
        <v>16178</v>
      </c>
      <c r="AW1043" s="4">
        <v>16178</v>
      </c>
      <c r="AX1043" s="5">
        <f t="shared" si="1231"/>
        <v>0</v>
      </c>
      <c r="AY1043" s="4">
        <v>16178</v>
      </c>
      <c r="BB1043" s="4">
        <f t="shared" ref="BB1043" si="1240">BC1043-BA1043</f>
        <v>0</v>
      </c>
    </row>
    <row r="1044" spans="1:54" s="4" customFormat="1">
      <c r="A1044" s="269">
        <v>3517</v>
      </c>
      <c r="B1044" s="2">
        <v>3517239083</v>
      </c>
      <c r="C1044" s="9" t="s">
        <v>1116</v>
      </c>
      <c r="D1044" s="14">
        <f>'fnd enro'!D1044</f>
        <v>0</v>
      </c>
      <c r="E1044" s="14">
        <f>'fnd enro'!E1044</f>
        <v>0</v>
      </c>
      <c r="F1044" s="14">
        <f>'fnd enro'!F1044</f>
        <v>0</v>
      </c>
      <c r="G1044" s="14">
        <f>'fnd enro'!G1044</f>
        <v>0</v>
      </c>
      <c r="H1044" s="14">
        <f>'fnd enro'!H1044</f>
        <v>0</v>
      </c>
      <c r="I1044" s="14">
        <f>'fnd enro'!I1044</f>
        <v>2</v>
      </c>
      <c r="J1044" s="14">
        <f>'fnd enro'!J1044</f>
        <v>0</v>
      </c>
      <c r="K1044" s="15">
        <f>'fnd enro'!K1044</f>
        <v>7.7200000000000005E-2</v>
      </c>
      <c r="L1044" s="14">
        <f>'fnd enro'!L1044</f>
        <v>0</v>
      </c>
      <c r="M1044" s="14">
        <f>'fnd enro'!M1044</f>
        <v>0</v>
      </c>
      <c r="N1044" s="14">
        <f>'fnd enro'!N1044</f>
        <v>0</v>
      </c>
      <c r="O1044" s="14">
        <f>'fnd enro'!O1044</f>
        <v>0</v>
      </c>
      <c r="P1044" s="14">
        <f>'fnd enro'!P1044</f>
        <v>0</v>
      </c>
      <c r="Q1044" s="14">
        <f>'fnd enro'!R1044</f>
        <v>2</v>
      </c>
      <c r="R1044" s="15">
        <f t="shared" si="1222"/>
        <v>1.0369999999999999</v>
      </c>
      <c r="S1044" s="14">
        <f>VALUE('fnd enro'!Q1044)</f>
        <v>6</v>
      </c>
      <c r="T1044" s="2"/>
      <c r="U1044" s="1">
        <f>(($D1044*'fnd base rates'!C$107)
+($E1044*'fnd base rates'!C$108)
+($F1044*'fnd base rates'!C$109)
+($G1044*'fnd base rates'!C$110)
+($H1044*'fnd base rates'!C$111)
+($I1044*'fnd base rates'!C$112)
+($J1044*'fnd base rates'!C$113)
+($K1044*'fnd base rates'!C$114)
+($M1044*'fnd base rates'!C$116)
+($N1044*'fnd base rates'!C$117)
+($O1044*'fnd base rates'!C$118)
+($P1044*VLOOKUP($S1044+12,rate_basefnd,3)))
*$R1044</f>
        <v>1112.6208316039999</v>
      </c>
      <c r="V1044" s="1">
        <f>(($D1044*'fnd base rates'!D$107)
+($E1044*'fnd base rates'!D$108)
+($F1044*'fnd base rates'!D$109)
+($G1044*'fnd base rates'!D$110)
+($H1044*'fnd base rates'!D$111)
+($I1044*'fnd base rates'!D$112)
+($J1044*'fnd base rates'!D$113)
+($K1044*'fnd base rates'!D$114)
+($M1044*'fnd base rates'!D$116)
+($N1044*'fnd base rates'!D$117)
+($O1044*'fnd base rates'!D$118)
+($P1044*VLOOKUP($S1044+12,rate_basefnd,4)))
*$R1044</f>
        <v>1586.77592</v>
      </c>
      <c r="W1044" s="1">
        <f>(($D1044*'fnd base rates'!E$107)
+($E1044*'fnd base rates'!E$108)
+($F1044*'fnd base rates'!E$109)
+($G1044*'fnd base rates'!E$110)
+($H1044*'fnd base rates'!E$111)
+($I1044*'fnd base rates'!E$112)
+($J1044*'fnd base rates'!E$113)
+($K1044*'fnd base rates'!E$114)
+($M1044*'fnd base rates'!E$116)
+($N1044*'fnd base rates'!E$117)
+($O1044*'fnd base rates'!E$118)
+($P1044*VLOOKUP($S1044+12,rate_basefnd,5)))
*$R1044</f>
        <v>10187.903579823998</v>
      </c>
      <c r="X1044" s="1">
        <f>(($D1044*'fnd base rates'!F$107)
+($E1044*'fnd base rates'!F$108)
+($F1044*'fnd base rates'!F$109)
+($G1044*'fnd base rates'!F$110)
+($H1044*'fnd base rates'!F$111)
+($I1044*'fnd base rates'!F$112)
+($J1044*'fnd base rates'!F$113)
+($K1044*'fnd base rates'!F$114)
+($M1044*'fnd base rates'!F$116)
+($N1044*'fnd base rates'!F$117)
+($O1044*'fnd base rates'!F$118)
+($P1044*VLOOKUP($S1044+12,rate_basefnd,6)))
*$R1044</f>
        <v>1839.402418488</v>
      </c>
      <c r="Y1044" s="1">
        <f>(($D1044*'fnd base rates'!G$107)
+($E1044*'fnd base rates'!G$108)
+($F1044*'fnd base rates'!G$109)
+($G1044*'fnd base rates'!G$110)
+($H1044*'fnd base rates'!G$111)
+($I1044*'fnd base rates'!G$112)
+($J1044*'fnd base rates'!G$113)
+($K1044*'fnd base rates'!G$114)
+($M1044*'fnd base rates'!G$116)
+($N1044*'fnd base rates'!G$117)
+($O1044*'fnd base rates'!G$118)
+($P1044*VLOOKUP($S1044+12,rate_basefnd,7)))
*$R1044</f>
        <v>339.89392686799994</v>
      </c>
      <c r="Z1044" s="1">
        <f>(($D1044*'fnd base rates'!H$107)
+($E1044*'fnd base rates'!H$108)
+($F1044*'fnd base rates'!H$109)
+($G1044*'fnd base rates'!H$110)
+($H1044*'fnd base rates'!H$111)
+($I1044*'fnd base rates'!H$112)
+($J1044*'fnd base rates'!H$113)
+($K1044*'fnd base rates'!H$114)
+($M1044*'fnd base rates'!H$116)
+($N1044*'fnd base rates'!H$117)
+($O1044*'fnd base rates'!H$118)
+($P1044*VLOOKUP($S1044+12,rate_basefnd,8)))</f>
        <v>1656.157868</v>
      </c>
      <c r="AA1044" s="1">
        <f>(($D1044*'fnd base rates'!I$107)
+($E1044*'fnd base rates'!I$108)
+($F1044*'fnd base rates'!I$109)
+($G1044*'fnd base rates'!I$110)
+($H1044*'fnd base rates'!I$111)
+($I1044*'fnd base rates'!I$112)
+($J1044*'fnd base rates'!I$113)
+($K1044*'fnd base rates'!I$114)
+($M1044*'fnd base rates'!I$116)
+($N1044*'fnd base rates'!I$117)
+($O1044*'fnd base rates'!I$118)
+($P1044*VLOOKUP($S1044+12,rate_basefnd,9)))
*$R1044</f>
        <v>883.39955999999995</v>
      </c>
      <c r="AB1044" s="1">
        <f>(($D1044*'fnd base rates'!J$107)
+($E1044*'fnd base rates'!J$108)
+($F1044*'fnd base rates'!J$109)
+($G1044*'fnd base rates'!J$110)
+($H1044*'fnd base rates'!J$111)
+($I1044*'fnd base rates'!J$112)
+($J1044*'fnd base rates'!J$113)
+($K1044*'fnd base rates'!J$114)
+($M1044*'fnd base rates'!J$116)
+($N1044*'fnd base rates'!J$117)
+($O1044*'fnd base rates'!J$118)
+($P1044*VLOOKUP($S1044+12,rate_basefnd,10)))
*$R1044</f>
        <v>1189.9575</v>
      </c>
      <c r="AC1044" s="1">
        <f>(($D1044*'fnd base rates'!K$107)
+($E1044*'fnd base rates'!K$108)
+($F1044*'fnd base rates'!K$109)
+($G1044*'fnd base rates'!K$110)
+($H1044*'fnd base rates'!K$111)
+($I1044*'fnd base rates'!K$112)
+($J1044*'fnd base rates'!K$113)
+($K1044*'fnd base rates'!K$114)
+($M1044*'fnd base rates'!K$116)
+($N1044*'fnd base rates'!K$117)
+($O1044*'fnd base rates'!K$118)
+($P1044*VLOOKUP($S1044+12,rate_basefnd,11)))
*$R1044</f>
        <v>2385.2241911199999</v>
      </c>
      <c r="AD1044" s="1">
        <f>(($D1044*'fnd base rates'!L$107)
+($E1044*'fnd base rates'!L$108)
+($F1044*'fnd base rates'!L$109)
+($G1044*'fnd base rates'!L$110)
+($H1044*'fnd base rates'!L$111)
+($I1044*'fnd base rates'!L$112)
+($J1044*'fnd base rates'!L$113)
+($K1044*'fnd base rates'!L$114)
+($M1044*'fnd base rates'!L$116)
+($N1044*'fnd base rates'!L$117)
+($O1044*'fnd base rates'!L$118)
+($P1044*VLOOKUP($S1044+12,rate_basefnd,12)))</f>
        <v>2738.2533600000002</v>
      </c>
      <c r="AE1044" s="1">
        <f>(($D1044*'fnd base rates'!M$107)
+($E1044*'fnd base rates'!M$108)
+($F1044*'fnd base rates'!M$109)
+($G1044*'fnd base rates'!M$110)
+($H1044*'fnd base rates'!M$111)
+($I1044*'fnd base rates'!M$112)
+($J1044*'fnd base rates'!M$113)
+($K1044*'fnd base rates'!M$114)
+($M1044*'fnd base rates'!M$116)
+($N1044*'fnd base rates'!M$117)
+($O1044*'fnd base rates'!M$118)
+($P1044*VLOOKUP($S1044+12,rate_basefnd,13)))</f>
        <v>0</v>
      </c>
      <c r="AF1044" s="4">
        <f t="shared" si="1223"/>
        <v>23919.589155903999</v>
      </c>
      <c r="AH1044" s="269">
        <f t="shared" si="1224"/>
        <v>3517239083</v>
      </c>
      <c r="AI1044" s="4" t="str">
        <f t="shared" si="1225"/>
        <v>3517</v>
      </c>
      <c r="AJ1044" s="2" t="str">
        <f t="shared" si="1226"/>
        <v>239</v>
      </c>
      <c r="AK1044" s="2" t="str">
        <f t="shared" si="1227"/>
        <v>083</v>
      </c>
      <c r="AL1044" s="4">
        <f t="shared" si="1228"/>
        <v>1</v>
      </c>
      <c r="AM1044" s="4">
        <f t="shared" si="1219"/>
        <v>2</v>
      </c>
      <c r="AN1044" s="4">
        <f t="shared" si="1229"/>
        <v>23919.589155903999</v>
      </c>
      <c r="AO1044" s="4">
        <f t="shared" si="1230"/>
        <v>11960</v>
      </c>
      <c r="AP1044" s="4">
        <f t="shared" si="1220"/>
        <v>0</v>
      </c>
      <c r="AQ1044" s="4">
        <v>11960</v>
      </c>
      <c r="AW1044" s="4">
        <v>11960</v>
      </c>
      <c r="AX1044" s="5">
        <f t="shared" si="1231"/>
        <v>0</v>
      </c>
      <c r="AY1044" s="4">
        <v>11960</v>
      </c>
      <c r="BB1044" s="4">
        <f t="shared" ref="BB1044" si="1241">BC1044-BA1044</f>
        <v>0</v>
      </c>
    </row>
    <row r="1045" spans="1:54" s="4" customFormat="1">
      <c r="A1045" s="269">
        <v>3517</v>
      </c>
      <c r="B1045" s="2">
        <v>3517239095</v>
      </c>
      <c r="C1045" s="9" t="s">
        <v>1116</v>
      </c>
      <c r="D1045" s="14">
        <f>'fnd enro'!D1045</f>
        <v>0</v>
      </c>
      <c r="E1045" s="14">
        <f>'fnd enro'!E1045</f>
        <v>0</v>
      </c>
      <c r="F1045" s="14">
        <f>'fnd enro'!F1045</f>
        <v>0</v>
      </c>
      <c r="G1045" s="14">
        <f>'fnd enro'!G1045</f>
        <v>0</v>
      </c>
      <c r="H1045" s="14">
        <f>'fnd enro'!H1045</f>
        <v>0</v>
      </c>
      <c r="I1045" s="14">
        <f>'fnd enro'!I1045</f>
        <v>3</v>
      </c>
      <c r="J1045" s="14">
        <f>'fnd enro'!J1045</f>
        <v>0</v>
      </c>
      <c r="K1045" s="15">
        <f>'fnd enro'!K1045</f>
        <v>0.1158</v>
      </c>
      <c r="L1045" s="14">
        <f>'fnd enro'!L1045</f>
        <v>0</v>
      </c>
      <c r="M1045" s="14">
        <f>'fnd enro'!M1045</f>
        <v>0</v>
      </c>
      <c r="N1045" s="14">
        <f>'fnd enro'!N1045</f>
        <v>0</v>
      </c>
      <c r="O1045" s="14">
        <f>'fnd enro'!O1045</f>
        <v>0</v>
      </c>
      <c r="P1045" s="14">
        <f>'fnd enro'!P1045</f>
        <v>3</v>
      </c>
      <c r="Q1045" s="14">
        <f>'fnd enro'!R1045</f>
        <v>3</v>
      </c>
      <c r="R1045" s="15">
        <f t="shared" si="1222"/>
        <v>1.0369999999999999</v>
      </c>
      <c r="S1045" s="14">
        <f>VALUE('fnd enro'!Q1045)</f>
        <v>12</v>
      </c>
      <c r="T1045" s="2"/>
      <c r="U1045" s="1">
        <f>(($D1045*'fnd base rates'!C$107)
+($E1045*'fnd base rates'!C$108)
+($F1045*'fnd base rates'!C$109)
+($G1045*'fnd base rates'!C$110)
+($H1045*'fnd base rates'!C$111)
+($I1045*'fnd base rates'!C$112)
+($J1045*'fnd base rates'!C$113)
+($K1045*'fnd base rates'!C$114)
+($M1045*'fnd base rates'!C$116)
+($N1045*'fnd base rates'!C$117)
+($O1045*'fnd base rates'!C$118)
+($P1045*VLOOKUP($S1045+12,rate_basefnd,3)))
*$R1045</f>
        <v>1942.4503674059997</v>
      </c>
      <c r="V1045" s="1">
        <f>(($D1045*'fnd base rates'!D$107)
+($E1045*'fnd base rates'!D$108)
+($F1045*'fnd base rates'!D$109)
+($G1045*'fnd base rates'!D$110)
+($H1045*'fnd base rates'!D$111)
+($I1045*'fnd base rates'!D$112)
+($J1045*'fnd base rates'!D$113)
+($K1045*'fnd base rates'!D$114)
+($M1045*'fnd base rates'!D$116)
+($N1045*'fnd base rates'!D$117)
+($O1045*'fnd base rates'!D$118)
+($P1045*VLOOKUP($S1045+12,rate_basefnd,4)))
*$R1045</f>
        <v>3676.1131500000001</v>
      </c>
      <c r="W1045" s="1">
        <f>(($D1045*'fnd base rates'!E$107)
+($E1045*'fnd base rates'!E$108)
+($F1045*'fnd base rates'!E$109)
+($G1045*'fnd base rates'!E$110)
+($H1045*'fnd base rates'!E$111)
+($I1045*'fnd base rates'!E$112)
+($J1045*'fnd base rates'!E$113)
+($K1045*'fnd base rates'!E$114)
+($M1045*'fnd base rates'!E$116)
+($N1045*'fnd base rates'!E$117)
+($O1045*'fnd base rates'!E$118)
+($P1045*VLOOKUP($S1045+12,rate_basefnd,5)))
*$R1045</f>
        <v>27932.643539735996</v>
      </c>
      <c r="X1045" s="1">
        <f>(($D1045*'fnd base rates'!F$107)
+($E1045*'fnd base rates'!F$108)
+($F1045*'fnd base rates'!F$109)
+($G1045*'fnd base rates'!F$110)
+($H1045*'fnd base rates'!F$111)
+($I1045*'fnd base rates'!F$112)
+($J1045*'fnd base rates'!F$113)
+($K1045*'fnd base rates'!F$114)
+($M1045*'fnd base rates'!F$116)
+($N1045*'fnd base rates'!F$117)
+($O1045*'fnd base rates'!F$118)
+($P1045*VLOOKUP($S1045+12,rate_basefnd,6)))
*$R1045</f>
        <v>2759.1036277320004</v>
      </c>
      <c r="Y1045" s="1">
        <f>(($D1045*'fnd base rates'!G$107)
+($E1045*'fnd base rates'!G$108)
+($F1045*'fnd base rates'!G$109)
+($G1045*'fnd base rates'!G$110)
+($H1045*'fnd base rates'!G$111)
+($I1045*'fnd base rates'!G$112)
+($J1045*'fnd base rates'!G$113)
+($K1045*'fnd base rates'!G$114)
+($M1045*'fnd base rates'!G$116)
+($N1045*'fnd base rates'!G$117)
+($O1045*'fnd base rates'!G$118)
+($P1045*VLOOKUP($S1045+12,rate_basefnd,7)))
*$R1045</f>
        <v>1123.5789703019998</v>
      </c>
      <c r="Z1045" s="1">
        <f>(($D1045*'fnd base rates'!H$107)
+($E1045*'fnd base rates'!H$108)
+($F1045*'fnd base rates'!H$109)
+($G1045*'fnd base rates'!H$110)
+($H1045*'fnd base rates'!H$111)
+($I1045*'fnd base rates'!H$112)
+($J1045*'fnd base rates'!H$113)
+($K1045*'fnd base rates'!H$114)
+($M1045*'fnd base rates'!H$116)
+($N1045*'fnd base rates'!H$117)
+($O1045*'fnd base rates'!H$118)
+($P1045*VLOOKUP($S1045+12,rate_basefnd,8)))</f>
        <v>2574.9568019999997</v>
      </c>
      <c r="AA1045" s="1">
        <f>(($D1045*'fnd base rates'!I$107)
+($E1045*'fnd base rates'!I$108)
+($F1045*'fnd base rates'!I$109)
+($G1045*'fnd base rates'!I$110)
+($H1045*'fnd base rates'!I$111)
+($I1045*'fnd base rates'!I$112)
+($J1045*'fnd base rates'!I$113)
+($K1045*'fnd base rates'!I$114)
+($M1045*'fnd base rates'!I$116)
+($N1045*'fnd base rates'!I$117)
+($O1045*'fnd base rates'!I$118)
+($P1045*VLOOKUP($S1045+12,rate_basefnd,9)))
*$R1045</f>
        <v>1837.3877099999997</v>
      </c>
      <c r="AB1045" s="1">
        <f>(($D1045*'fnd base rates'!J$107)
+($E1045*'fnd base rates'!J$108)
+($F1045*'fnd base rates'!J$109)
+($G1045*'fnd base rates'!J$110)
+($H1045*'fnd base rates'!J$111)
+($I1045*'fnd base rates'!J$112)
+($J1045*'fnd base rates'!J$113)
+($K1045*'fnd base rates'!J$114)
+($M1045*'fnd base rates'!J$116)
+($N1045*'fnd base rates'!J$117)
+($O1045*'fnd base rates'!J$118)
+($P1045*VLOOKUP($S1045+12,rate_basefnd,10)))
*$R1045</f>
        <v>4446.8322899999994</v>
      </c>
      <c r="AC1045" s="1">
        <f>(($D1045*'fnd base rates'!K$107)
+($E1045*'fnd base rates'!K$108)
+($F1045*'fnd base rates'!K$109)
+($G1045*'fnd base rates'!K$110)
+($H1045*'fnd base rates'!K$111)
+($I1045*'fnd base rates'!K$112)
+($J1045*'fnd base rates'!K$113)
+($K1045*'fnd base rates'!K$114)
+($M1045*'fnd base rates'!K$116)
+($N1045*'fnd base rates'!K$117)
+($O1045*'fnd base rates'!K$118)
+($P1045*VLOOKUP($S1045+12,rate_basefnd,11)))
*$R1045</f>
        <v>3577.8362866799994</v>
      </c>
      <c r="AD1045" s="1">
        <f>(($D1045*'fnd base rates'!L$107)
+($E1045*'fnd base rates'!L$108)
+($F1045*'fnd base rates'!L$109)
+($G1045*'fnd base rates'!L$110)
+($H1045*'fnd base rates'!L$111)
+($I1045*'fnd base rates'!L$112)
+($J1045*'fnd base rates'!L$113)
+($K1045*'fnd base rates'!L$114)
+($M1045*'fnd base rates'!L$116)
+($N1045*'fnd base rates'!L$117)
+($O1045*'fnd base rates'!L$118)
+($P1045*VLOOKUP($S1045+12,rate_basefnd,12)))</f>
        <v>6080.7200400000011</v>
      </c>
      <c r="AE1045" s="1">
        <f>(($D1045*'fnd base rates'!M$107)
+($E1045*'fnd base rates'!M$108)
+($F1045*'fnd base rates'!M$109)
+($G1045*'fnd base rates'!M$110)
+($H1045*'fnd base rates'!M$111)
+($I1045*'fnd base rates'!M$112)
+($J1045*'fnd base rates'!M$113)
+($K1045*'fnd base rates'!M$114)
+($M1045*'fnd base rates'!M$116)
+($N1045*'fnd base rates'!M$117)
+($O1045*'fnd base rates'!M$118)
+($P1045*VLOOKUP($S1045+12,rate_basefnd,13)))</f>
        <v>0</v>
      </c>
      <c r="AF1045" s="4">
        <f t="shared" si="1223"/>
        <v>55951.622783856001</v>
      </c>
      <c r="AH1045" s="269">
        <f t="shared" si="1224"/>
        <v>3517239095</v>
      </c>
      <c r="AI1045" s="4" t="str">
        <f t="shared" si="1225"/>
        <v>3517</v>
      </c>
      <c r="AJ1045" s="2" t="str">
        <f t="shared" si="1226"/>
        <v>239</v>
      </c>
      <c r="AK1045" s="2" t="str">
        <f t="shared" si="1227"/>
        <v>095</v>
      </c>
      <c r="AL1045" s="4">
        <f t="shared" si="1228"/>
        <v>1</v>
      </c>
      <c r="AM1045" s="4">
        <f t="shared" si="1219"/>
        <v>3</v>
      </c>
      <c r="AN1045" s="4">
        <f t="shared" si="1229"/>
        <v>55951.622783856001</v>
      </c>
      <c r="AO1045" s="4">
        <f t="shared" si="1230"/>
        <v>18651</v>
      </c>
      <c r="AP1045" s="4">
        <f t="shared" si="1220"/>
        <v>0</v>
      </c>
      <c r="AQ1045" s="4">
        <v>18651</v>
      </c>
      <c r="AW1045" s="4">
        <v>18651</v>
      </c>
      <c r="AX1045" s="5">
        <f t="shared" si="1231"/>
        <v>0</v>
      </c>
      <c r="AY1045" s="4">
        <v>18651</v>
      </c>
      <c r="BB1045" s="4">
        <f t="shared" ref="BB1045" si="1242">BC1045-BA1045</f>
        <v>0</v>
      </c>
    </row>
    <row r="1046" spans="1:54" s="4" customFormat="1">
      <c r="A1046" s="269">
        <v>3517</v>
      </c>
      <c r="B1046" s="2">
        <v>3517239096</v>
      </c>
      <c r="C1046" s="9" t="s">
        <v>1116</v>
      </c>
      <c r="D1046" s="14">
        <f>'fnd enro'!D1046</f>
        <v>0</v>
      </c>
      <c r="E1046" s="14">
        <f>'fnd enro'!E1046</f>
        <v>0</v>
      </c>
      <c r="F1046" s="14">
        <f>'fnd enro'!F1046</f>
        <v>0</v>
      </c>
      <c r="G1046" s="14">
        <f>'fnd enro'!G1046</f>
        <v>0</v>
      </c>
      <c r="H1046" s="14">
        <f>'fnd enro'!H1046</f>
        <v>0</v>
      </c>
      <c r="I1046" s="14">
        <f>'fnd enro'!I1046</f>
        <v>4</v>
      </c>
      <c r="J1046" s="14">
        <f>'fnd enro'!J1046</f>
        <v>0</v>
      </c>
      <c r="K1046" s="15">
        <f>'fnd enro'!K1046</f>
        <v>0.15440000000000001</v>
      </c>
      <c r="L1046" s="14">
        <f>'fnd enro'!L1046</f>
        <v>0</v>
      </c>
      <c r="M1046" s="14">
        <f>'fnd enro'!M1046</f>
        <v>0</v>
      </c>
      <c r="N1046" s="14">
        <f>'fnd enro'!N1046</f>
        <v>0</v>
      </c>
      <c r="O1046" s="14">
        <f>'fnd enro'!O1046</f>
        <v>0</v>
      </c>
      <c r="P1046" s="14">
        <f>'fnd enro'!P1046</f>
        <v>4</v>
      </c>
      <c r="Q1046" s="14">
        <f>'fnd enro'!R1046</f>
        <v>4</v>
      </c>
      <c r="R1046" s="15">
        <f t="shared" si="1222"/>
        <v>1.0369999999999999</v>
      </c>
      <c r="S1046" s="14">
        <f>VALUE('fnd enro'!Q1046)</f>
        <v>8</v>
      </c>
      <c r="T1046" s="2"/>
      <c r="U1046" s="1">
        <f>(($D1046*'fnd base rates'!C$107)
+($E1046*'fnd base rates'!C$108)
+($F1046*'fnd base rates'!C$109)
+($G1046*'fnd base rates'!C$110)
+($H1046*'fnd base rates'!C$111)
+($I1046*'fnd base rates'!C$112)
+($J1046*'fnd base rates'!C$113)
+($K1046*'fnd base rates'!C$114)
+($M1046*'fnd base rates'!C$116)
+($N1046*'fnd base rates'!C$117)
+($O1046*'fnd base rates'!C$118)
+($P1046*VLOOKUP($S1046+12,rate_basefnd,3)))
*$R1046</f>
        <v>2524.7272632080003</v>
      </c>
      <c r="V1046" s="1">
        <f>(($D1046*'fnd base rates'!D$107)
+($E1046*'fnd base rates'!D$108)
+($F1046*'fnd base rates'!D$109)
+($G1046*'fnd base rates'!D$110)
+($H1046*'fnd base rates'!D$111)
+($I1046*'fnd base rates'!D$112)
+($J1046*'fnd base rates'!D$113)
+($K1046*'fnd base rates'!D$114)
+($M1046*'fnd base rates'!D$116)
+($N1046*'fnd base rates'!D$117)
+($O1046*'fnd base rates'!D$118)
+($P1046*VLOOKUP($S1046+12,rate_basefnd,4)))
*$R1046</f>
        <v>4592.4996799999999</v>
      </c>
      <c r="W1046" s="1">
        <f>(($D1046*'fnd base rates'!E$107)
+($E1046*'fnd base rates'!E$108)
+($F1046*'fnd base rates'!E$109)
+($G1046*'fnd base rates'!E$110)
+($H1046*'fnd base rates'!E$111)
+($I1046*'fnd base rates'!E$112)
+($J1046*'fnd base rates'!E$113)
+($K1046*'fnd base rates'!E$114)
+($M1046*'fnd base rates'!E$116)
+($N1046*'fnd base rates'!E$117)
+($O1046*'fnd base rates'!E$118)
+($P1046*VLOOKUP($S1046+12,rate_basefnd,5)))
*$R1046</f>
        <v>34227.472439647994</v>
      </c>
      <c r="X1046" s="1">
        <f>(($D1046*'fnd base rates'!F$107)
+($E1046*'fnd base rates'!F$108)
+($F1046*'fnd base rates'!F$109)
+($G1046*'fnd base rates'!F$110)
+($H1046*'fnd base rates'!F$111)
+($I1046*'fnd base rates'!F$112)
+($J1046*'fnd base rates'!F$113)
+($K1046*'fnd base rates'!F$114)
+($M1046*'fnd base rates'!F$116)
+($N1046*'fnd base rates'!F$117)
+($O1046*'fnd base rates'!F$118)
+($P1046*VLOOKUP($S1046+12,rate_basefnd,6)))
*$R1046</f>
        <v>3678.8048369759999</v>
      </c>
      <c r="Y1046" s="1">
        <f>(($D1046*'fnd base rates'!G$107)
+($E1046*'fnd base rates'!G$108)
+($F1046*'fnd base rates'!G$109)
+($G1046*'fnd base rates'!G$110)
+($H1046*'fnd base rates'!G$111)
+($I1046*'fnd base rates'!G$112)
+($J1046*'fnd base rates'!G$113)
+($K1046*'fnd base rates'!G$114)
+($M1046*'fnd base rates'!G$116)
+($N1046*'fnd base rates'!G$117)
+($O1046*'fnd base rates'!G$118)
+($P1046*VLOOKUP($S1046+12,rate_basefnd,7)))
*$R1046</f>
        <v>1351.805333736</v>
      </c>
      <c r="Z1046" s="1">
        <f>(($D1046*'fnd base rates'!H$107)
+($E1046*'fnd base rates'!H$108)
+($F1046*'fnd base rates'!H$109)
+($G1046*'fnd base rates'!H$110)
+($H1046*'fnd base rates'!H$111)
+($I1046*'fnd base rates'!H$112)
+($J1046*'fnd base rates'!H$113)
+($K1046*'fnd base rates'!H$114)
+($M1046*'fnd base rates'!H$116)
+($N1046*'fnd base rates'!H$117)
+($O1046*'fnd base rates'!H$118)
+($P1046*VLOOKUP($S1046+12,rate_basefnd,8)))</f>
        <v>3411.6757360000001</v>
      </c>
      <c r="AA1046" s="1">
        <f>(($D1046*'fnd base rates'!I$107)
+($E1046*'fnd base rates'!I$108)
+($F1046*'fnd base rates'!I$109)
+($G1046*'fnd base rates'!I$110)
+($H1046*'fnd base rates'!I$111)
+($I1046*'fnd base rates'!I$112)
+($J1046*'fnd base rates'!I$113)
+($K1046*'fnd base rates'!I$114)
+($M1046*'fnd base rates'!I$116)
+($N1046*'fnd base rates'!I$117)
+($O1046*'fnd base rates'!I$118)
+($P1046*VLOOKUP($S1046+12,rate_basefnd,9)))
*$R1046</f>
        <v>2327.6916799999999</v>
      </c>
      <c r="AB1046" s="1">
        <f>(($D1046*'fnd base rates'!J$107)
+($E1046*'fnd base rates'!J$108)
+($F1046*'fnd base rates'!J$109)
+($G1046*'fnd base rates'!J$110)
+($H1046*'fnd base rates'!J$111)
+($I1046*'fnd base rates'!J$112)
+($J1046*'fnd base rates'!J$113)
+($K1046*'fnd base rates'!J$114)
+($M1046*'fnd base rates'!J$116)
+($N1046*'fnd base rates'!J$117)
+($O1046*'fnd base rates'!J$118)
+($P1046*VLOOKUP($S1046+12,rate_basefnd,10)))
*$R1046</f>
        <v>5294.4657199999992</v>
      </c>
      <c r="AC1046" s="1">
        <f>(($D1046*'fnd base rates'!K$107)
+($E1046*'fnd base rates'!K$108)
+($F1046*'fnd base rates'!K$109)
+($G1046*'fnd base rates'!K$110)
+($H1046*'fnd base rates'!K$111)
+($I1046*'fnd base rates'!K$112)
+($J1046*'fnd base rates'!K$113)
+($K1046*'fnd base rates'!K$114)
+($M1046*'fnd base rates'!K$116)
+($N1046*'fnd base rates'!K$117)
+($O1046*'fnd base rates'!K$118)
+($P1046*VLOOKUP($S1046+12,rate_basefnd,11)))
*$R1046</f>
        <v>4770.4483822399998</v>
      </c>
      <c r="AD1046" s="1">
        <f>(($D1046*'fnd base rates'!L$107)
+($E1046*'fnd base rates'!L$108)
+($F1046*'fnd base rates'!L$109)
+($G1046*'fnd base rates'!L$110)
+($H1046*'fnd base rates'!L$111)
+($I1046*'fnd base rates'!L$112)
+($J1046*'fnd base rates'!L$113)
+($K1046*'fnd base rates'!L$114)
+($M1046*'fnd base rates'!L$116)
+($N1046*'fnd base rates'!L$117)
+($O1046*'fnd base rates'!L$118)
+($P1046*VLOOKUP($S1046+12,rate_basefnd,12)))</f>
        <v>7637.1467200000006</v>
      </c>
      <c r="AE1046" s="1">
        <f>(($D1046*'fnd base rates'!M$107)
+($E1046*'fnd base rates'!M$108)
+($F1046*'fnd base rates'!M$109)
+($G1046*'fnd base rates'!M$110)
+($H1046*'fnd base rates'!M$111)
+($I1046*'fnd base rates'!M$112)
+($J1046*'fnd base rates'!M$113)
+($K1046*'fnd base rates'!M$114)
+($M1046*'fnd base rates'!M$116)
+($N1046*'fnd base rates'!M$117)
+($O1046*'fnd base rates'!M$118)
+($P1046*VLOOKUP($S1046+12,rate_basefnd,13)))</f>
        <v>0</v>
      </c>
      <c r="AF1046" s="4">
        <f t="shared" si="1223"/>
        <v>69816.737791808002</v>
      </c>
      <c r="AH1046" s="269">
        <f t="shared" si="1224"/>
        <v>3517239096</v>
      </c>
      <c r="AI1046" s="4" t="str">
        <f t="shared" si="1225"/>
        <v>3517</v>
      </c>
      <c r="AJ1046" s="2" t="str">
        <f t="shared" si="1226"/>
        <v>239</v>
      </c>
      <c r="AK1046" s="2" t="str">
        <f t="shared" si="1227"/>
        <v>096</v>
      </c>
      <c r="AL1046" s="4">
        <f t="shared" si="1228"/>
        <v>1</v>
      </c>
      <c r="AM1046" s="4">
        <f t="shared" si="1219"/>
        <v>4</v>
      </c>
      <c r="AN1046" s="4">
        <f t="shared" si="1229"/>
        <v>69816.737791808002</v>
      </c>
      <c r="AO1046" s="4">
        <f t="shared" si="1230"/>
        <v>17454</v>
      </c>
      <c r="AP1046" s="4">
        <f t="shared" si="1220"/>
        <v>0</v>
      </c>
      <c r="AQ1046" s="4">
        <v>17454</v>
      </c>
      <c r="AW1046" s="4">
        <v>17454</v>
      </c>
      <c r="AX1046" s="5">
        <f t="shared" si="1231"/>
        <v>0</v>
      </c>
      <c r="AY1046" s="4">
        <v>17454</v>
      </c>
      <c r="BB1046" s="4">
        <f t="shared" ref="BB1046" si="1243">BC1046-BA1046</f>
        <v>0</v>
      </c>
    </row>
    <row r="1047" spans="1:54" s="4" customFormat="1">
      <c r="A1047" s="269">
        <v>3517</v>
      </c>
      <c r="B1047" s="2">
        <v>3517239131</v>
      </c>
      <c r="C1047" s="9" t="s">
        <v>1116</v>
      </c>
      <c r="D1047" s="14">
        <f>'fnd enro'!D1047</f>
        <v>0</v>
      </c>
      <c r="E1047" s="14">
        <f>'fnd enro'!E1047</f>
        <v>0</v>
      </c>
      <c r="F1047" s="14">
        <f>'fnd enro'!F1047</f>
        <v>0</v>
      </c>
      <c r="G1047" s="14">
        <f>'fnd enro'!G1047</f>
        <v>0</v>
      </c>
      <c r="H1047" s="14">
        <f>'fnd enro'!H1047</f>
        <v>0</v>
      </c>
      <c r="I1047" s="14">
        <f>'fnd enro'!I1047</f>
        <v>1</v>
      </c>
      <c r="J1047" s="14">
        <f>'fnd enro'!J1047</f>
        <v>0</v>
      </c>
      <c r="K1047" s="15">
        <f>'fnd enro'!K1047</f>
        <v>3.8600000000000002E-2</v>
      </c>
      <c r="L1047" s="14">
        <f>'fnd enro'!L1047</f>
        <v>0</v>
      </c>
      <c r="M1047" s="14">
        <f>'fnd enro'!M1047</f>
        <v>0</v>
      </c>
      <c r="N1047" s="14">
        <f>'fnd enro'!N1047</f>
        <v>0</v>
      </c>
      <c r="O1047" s="14">
        <f>'fnd enro'!O1047</f>
        <v>0</v>
      </c>
      <c r="P1047" s="14">
        <f>'fnd enro'!P1047</f>
        <v>1</v>
      </c>
      <c r="Q1047" s="14">
        <f>'fnd enro'!R1047</f>
        <v>1</v>
      </c>
      <c r="R1047" s="15">
        <f t="shared" si="1222"/>
        <v>1.0369999999999999</v>
      </c>
      <c r="S1047" s="14">
        <f>VALUE('fnd enro'!Q1047)</f>
        <v>2</v>
      </c>
      <c r="T1047" s="2"/>
      <c r="U1047" s="1">
        <f>(($D1047*'fnd base rates'!C$107)
+($E1047*'fnd base rates'!C$108)
+($F1047*'fnd base rates'!C$109)
+($G1047*'fnd base rates'!C$110)
+($H1047*'fnd base rates'!C$111)
+($I1047*'fnd base rates'!C$112)
+($J1047*'fnd base rates'!C$113)
+($K1047*'fnd base rates'!C$114)
+($M1047*'fnd base rates'!C$116)
+($N1047*'fnd base rates'!C$117)
+($O1047*'fnd base rates'!C$118)
+($P1047*VLOOKUP($S1047+12,rate_basefnd,3)))
*$R1047</f>
        <v>613.79132580199996</v>
      </c>
      <c r="V1047" s="1">
        <f>(($D1047*'fnd base rates'!D$107)
+($E1047*'fnd base rates'!D$108)
+($F1047*'fnd base rates'!D$109)
+($G1047*'fnd base rates'!D$110)
+($H1047*'fnd base rates'!D$111)
+($I1047*'fnd base rates'!D$112)
+($J1047*'fnd base rates'!D$113)
+($K1047*'fnd base rates'!D$114)
+($M1047*'fnd base rates'!D$116)
+($N1047*'fnd base rates'!D$117)
+($O1047*'fnd base rates'!D$118)
+($P1047*VLOOKUP($S1047+12,rate_basefnd,4)))
*$R1047</f>
        <v>1065.70416</v>
      </c>
      <c r="W1047" s="1">
        <f>(($D1047*'fnd base rates'!E$107)
+($E1047*'fnd base rates'!E$108)
+($F1047*'fnd base rates'!E$109)
+($G1047*'fnd base rates'!E$110)
+($H1047*'fnd base rates'!E$111)
+($I1047*'fnd base rates'!E$112)
+($J1047*'fnd base rates'!E$113)
+($K1047*'fnd base rates'!E$114)
+($M1047*'fnd base rates'!E$116)
+($N1047*'fnd base rates'!E$117)
+($O1047*'fnd base rates'!E$118)
+($P1047*VLOOKUP($S1047+12,rate_basefnd,5)))
*$R1047</f>
        <v>7752.3323999119993</v>
      </c>
      <c r="X1047" s="1">
        <f>(($D1047*'fnd base rates'!F$107)
+($E1047*'fnd base rates'!F$108)
+($F1047*'fnd base rates'!F$109)
+($G1047*'fnd base rates'!F$110)
+($H1047*'fnd base rates'!F$111)
+($I1047*'fnd base rates'!F$112)
+($J1047*'fnd base rates'!F$113)
+($K1047*'fnd base rates'!F$114)
+($M1047*'fnd base rates'!F$116)
+($N1047*'fnd base rates'!F$117)
+($O1047*'fnd base rates'!F$118)
+($P1047*VLOOKUP($S1047+12,rate_basefnd,6)))
*$R1047</f>
        <v>919.70120924399998</v>
      </c>
      <c r="Y1047" s="1">
        <f>(($D1047*'fnd base rates'!G$107)
+($E1047*'fnd base rates'!G$108)
+($F1047*'fnd base rates'!G$109)
+($G1047*'fnd base rates'!G$110)
+($H1047*'fnd base rates'!G$111)
+($I1047*'fnd base rates'!G$112)
+($J1047*'fnd base rates'!G$113)
+($K1047*'fnd base rates'!G$114)
+($M1047*'fnd base rates'!G$116)
+($N1047*'fnd base rates'!G$117)
+($O1047*'fnd base rates'!G$118)
+($P1047*VLOOKUP($S1047+12,rate_basefnd,7)))
*$R1047</f>
        <v>298.91865343399996</v>
      </c>
      <c r="Z1047" s="1">
        <f>(($D1047*'fnd base rates'!H$107)
+($E1047*'fnd base rates'!H$108)
+($F1047*'fnd base rates'!H$109)
+($G1047*'fnd base rates'!H$110)
+($H1047*'fnd base rates'!H$111)
+($I1047*'fnd base rates'!H$112)
+($J1047*'fnd base rates'!H$113)
+($K1047*'fnd base rates'!H$114)
+($M1047*'fnd base rates'!H$116)
+($N1047*'fnd base rates'!H$117)
+($O1047*'fnd base rates'!H$118)
+($P1047*VLOOKUP($S1047+12,rate_basefnd,8)))</f>
        <v>847.13893399999995</v>
      </c>
      <c r="AA1047" s="1">
        <f>(($D1047*'fnd base rates'!I$107)
+($E1047*'fnd base rates'!I$108)
+($F1047*'fnd base rates'!I$109)
+($G1047*'fnd base rates'!I$110)
+($H1047*'fnd base rates'!I$111)
+($I1047*'fnd base rates'!I$112)
+($J1047*'fnd base rates'!I$113)
+($K1047*'fnd base rates'!I$114)
+($M1047*'fnd base rates'!I$116)
+($N1047*'fnd base rates'!I$117)
+($O1047*'fnd base rates'!I$118)
+($P1047*VLOOKUP($S1047+12,rate_basefnd,9)))
*$R1047</f>
        <v>549.34037999999998</v>
      </c>
      <c r="AB1047" s="1">
        <f>(($D1047*'fnd base rates'!J$107)
+($E1047*'fnd base rates'!J$108)
+($F1047*'fnd base rates'!J$109)
+($G1047*'fnd base rates'!J$110)
+($H1047*'fnd base rates'!J$111)
+($I1047*'fnd base rates'!J$112)
+($J1047*'fnd base rates'!J$113)
+($K1047*'fnd base rates'!J$114)
+($M1047*'fnd base rates'!J$116)
+($N1047*'fnd base rates'!J$117)
+($O1047*'fnd base rates'!J$118)
+($P1047*VLOOKUP($S1047+12,rate_basefnd,10)))
*$R1047</f>
        <v>1154.33655</v>
      </c>
      <c r="AC1047" s="1">
        <f>(($D1047*'fnd base rates'!K$107)
+($E1047*'fnd base rates'!K$108)
+($F1047*'fnd base rates'!K$109)
+($G1047*'fnd base rates'!K$110)
+($H1047*'fnd base rates'!K$111)
+($I1047*'fnd base rates'!K$112)
+($J1047*'fnd base rates'!K$113)
+($K1047*'fnd base rates'!K$114)
+($M1047*'fnd base rates'!K$116)
+($N1047*'fnd base rates'!K$117)
+($O1047*'fnd base rates'!K$118)
+($P1047*VLOOKUP($S1047+12,rate_basefnd,11)))
*$R1047</f>
        <v>1192.6120955599999</v>
      </c>
      <c r="AD1047" s="1">
        <f>(($D1047*'fnd base rates'!L$107)
+($E1047*'fnd base rates'!L$108)
+($F1047*'fnd base rates'!L$109)
+($G1047*'fnd base rates'!L$110)
+($H1047*'fnd base rates'!L$111)
+($I1047*'fnd base rates'!L$112)
+($J1047*'fnd base rates'!L$113)
+($K1047*'fnd base rates'!L$114)
+($M1047*'fnd base rates'!L$116)
+($N1047*'fnd base rates'!L$117)
+($O1047*'fnd base rates'!L$118)
+($P1047*VLOOKUP($S1047+12,rate_basefnd,12)))</f>
        <v>1783.7966800000002</v>
      </c>
      <c r="AE1047" s="1">
        <f>(($D1047*'fnd base rates'!M$107)
+($E1047*'fnd base rates'!M$108)
+($F1047*'fnd base rates'!M$109)
+($G1047*'fnd base rates'!M$110)
+($H1047*'fnd base rates'!M$111)
+($I1047*'fnd base rates'!M$112)
+($J1047*'fnd base rates'!M$113)
+($K1047*'fnd base rates'!M$114)
+($M1047*'fnd base rates'!M$116)
+($N1047*'fnd base rates'!M$117)
+($O1047*'fnd base rates'!M$118)
+($P1047*VLOOKUP($S1047+12,rate_basefnd,13)))</f>
        <v>0</v>
      </c>
      <c r="AF1047" s="4">
        <f t="shared" si="1223"/>
        <v>16177.672387952</v>
      </c>
      <c r="AH1047" s="269">
        <f t="shared" si="1224"/>
        <v>3517239131</v>
      </c>
      <c r="AI1047" s="4" t="str">
        <f t="shared" si="1225"/>
        <v>3517</v>
      </c>
      <c r="AJ1047" s="2" t="str">
        <f t="shared" si="1226"/>
        <v>239</v>
      </c>
      <c r="AK1047" s="2" t="str">
        <f t="shared" si="1227"/>
        <v>131</v>
      </c>
      <c r="AL1047" s="4">
        <f t="shared" si="1228"/>
        <v>1</v>
      </c>
      <c r="AM1047" s="4">
        <f t="shared" si="1219"/>
        <v>1</v>
      </c>
      <c r="AN1047" s="4">
        <f t="shared" si="1229"/>
        <v>16177.672387952</v>
      </c>
      <c r="AO1047" s="4">
        <f t="shared" si="1230"/>
        <v>16178</v>
      </c>
      <c r="AP1047" s="4">
        <f t="shared" si="1220"/>
        <v>0</v>
      </c>
      <c r="AQ1047" s="4">
        <v>16178</v>
      </c>
      <c r="AW1047" s="4">
        <v>16178</v>
      </c>
      <c r="AX1047" s="5">
        <f t="shared" si="1231"/>
        <v>0</v>
      </c>
      <c r="AY1047" s="4">
        <v>16178</v>
      </c>
      <c r="BB1047" s="4">
        <f t="shared" ref="BB1047" si="1244">BC1047-BA1047</f>
        <v>0</v>
      </c>
    </row>
    <row r="1048" spans="1:54" s="4" customFormat="1">
      <c r="A1048" s="269">
        <v>3517</v>
      </c>
      <c r="B1048" s="2">
        <v>3517239165</v>
      </c>
      <c r="C1048" s="9" t="s">
        <v>1116</v>
      </c>
      <c r="D1048" s="14">
        <f>'fnd enro'!D1048</f>
        <v>0</v>
      </c>
      <c r="E1048" s="14">
        <f>'fnd enro'!E1048</f>
        <v>0</v>
      </c>
      <c r="F1048" s="14">
        <f>'fnd enro'!F1048</f>
        <v>0</v>
      </c>
      <c r="G1048" s="14">
        <f>'fnd enro'!G1048</f>
        <v>0</v>
      </c>
      <c r="H1048" s="14">
        <f>'fnd enro'!H1048</f>
        <v>0</v>
      </c>
      <c r="I1048" s="14">
        <f>'fnd enro'!I1048</f>
        <v>1</v>
      </c>
      <c r="J1048" s="14">
        <f>'fnd enro'!J1048</f>
        <v>0</v>
      </c>
      <c r="K1048" s="15">
        <f>'fnd enro'!K1048</f>
        <v>3.8600000000000002E-2</v>
      </c>
      <c r="L1048" s="14">
        <f>'fnd enro'!L1048</f>
        <v>0</v>
      </c>
      <c r="M1048" s="14">
        <f>'fnd enro'!M1048</f>
        <v>0</v>
      </c>
      <c r="N1048" s="14">
        <f>'fnd enro'!N1048</f>
        <v>0</v>
      </c>
      <c r="O1048" s="14">
        <f>'fnd enro'!O1048</f>
        <v>0</v>
      </c>
      <c r="P1048" s="14">
        <f>'fnd enro'!P1048</f>
        <v>1</v>
      </c>
      <c r="Q1048" s="14">
        <f>'fnd enro'!R1048</f>
        <v>1</v>
      </c>
      <c r="R1048" s="15">
        <f t="shared" si="1222"/>
        <v>1.0369999999999999</v>
      </c>
      <c r="S1048" s="14">
        <f>VALUE('fnd enro'!Q1048)</f>
        <v>10</v>
      </c>
      <c r="T1048" s="2"/>
      <c r="U1048" s="1">
        <f>(($D1048*'fnd base rates'!C$107)
+($E1048*'fnd base rates'!C$108)
+($F1048*'fnd base rates'!C$109)
+($G1048*'fnd base rates'!C$110)
+($H1048*'fnd base rates'!C$111)
+($I1048*'fnd base rates'!C$112)
+($J1048*'fnd base rates'!C$113)
+($K1048*'fnd base rates'!C$114)
+($M1048*'fnd base rates'!C$116)
+($N1048*'fnd base rates'!C$117)
+($O1048*'fnd base rates'!C$118)
+($P1048*VLOOKUP($S1048+12,rate_basefnd,3)))
*$R1048</f>
        <v>638.55488580199994</v>
      </c>
      <c r="V1048" s="1">
        <f>(($D1048*'fnd base rates'!D$107)
+($E1048*'fnd base rates'!D$108)
+($F1048*'fnd base rates'!D$109)
+($G1048*'fnd base rates'!D$110)
+($H1048*'fnd base rates'!D$111)
+($I1048*'fnd base rates'!D$112)
+($J1048*'fnd base rates'!D$113)
+($K1048*'fnd base rates'!D$114)
+($M1048*'fnd base rates'!D$116)
+($N1048*'fnd base rates'!D$117)
+($O1048*'fnd base rates'!D$118)
+($P1048*VLOOKUP($S1048+12,rate_basefnd,4)))
*$R1048</f>
        <v>1183.09256</v>
      </c>
      <c r="W1048" s="1">
        <f>(($D1048*'fnd base rates'!E$107)
+($E1048*'fnd base rates'!E$108)
+($F1048*'fnd base rates'!E$109)
+($G1048*'fnd base rates'!E$110)
+($H1048*'fnd base rates'!E$111)
+($I1048*'fnd base rates'!E$112)
+($J1048*'fnd base rates'!E$113)
+($K1048*'fnd base rates'!E$114)
+($M1048*'fnd base rates'!E$116)
+($N1048*'fnd base rates'!E$117)
+($O1048*'fnd base rates'!E$118)
+($P1048*VLOOKUP($S1048+12,rate_basefnd,5)))
*$R1048</f>
        <v>8898.124069911999</v>
      </c>
      <c r="X1048" s="1">
        <f>(($D1048*'fnd base rates'!F$107)
+($E1048*'fnd base rates'!F$108)
+($F1048*'fnd base rates'!F$109)
+($G1048*'fnd base rates'!F$110)
+($H1048*'fnd base rates'!F$111)
+($I1048*'fnd base rates'!F$112)
+($J1048*'fnd base rates'!F$113)
+($K1048*'fnd base rates'!F$114)
+($M1048*'fnd base rates'!F$116)
+($N1048*'fnd base rates'!F$117)
+($O1048*'fnd base rates'!F$118)
+($P1048*VLOOKUP($S1048+12,rate_basefnd,6)))
*$R1048</f>
        <v>919.70120924399998</v>
      </c>
      <c r="Y1048" s="1">
        <f>(($D1048*'fnd base rates'!G$107)
+($E1048*'fnd base rates'!G$108)
+($F1048*'fnd base rates'!G$109)
+($G1048*'fnd base rates'!G$110)
+($H1048*'fnd base rates'!G$111)
+($I1048*'fnd base rates'!G$112)
+($J1048*'fnd base rates'!G$113)
+($K1048*'fnd base rates'!G$114)
+($M1048*'fnd base rates'!G$116)
+($N1048*'fnd base rates'!G$117)
+($O1048*'fnd base rates'!G$118)
+($P1048*VLOOKUP($S1048+12,rate_basefnd,7)))
*$R1048</f>
        <v>354.50185343399994</v>
      </c>
      <c r="Z1048" s="1">
        <f>(($D1048*'fnd base rates'!H$107)
+($E1048*'fnd base rates'!H$108)
+($F1048*'fnd base rates'!H$109)
+($G1048*'fnd base rates'!H$110)
+($H1048*'fnd base rates'!H$111)
+($I1048*'fnd base rates'!H$112)
+($J1048*'fnd base rates'!H$113)
+($K1048*'fnd base rates'!H$114)
+($M1048*'fnd base rates'!H$116)
+($N1048*'fnd base rates'!H$117)
+($O1048*'fnd base rates'!H$118)
+($P1048*VLOOKUP($S1048+12,rate_basefnd,8)))</f>
        <v>855.35893399999998</v>
      </c>
      <c r="AA1048" s="1">
        <f>(($D1048*'fnd base rates'!I$107)
+($E1048*'fnd base rates'!I$108)
+($F1048*'fnd base rates'!I$109)
+($G1048*'fnd base rates'!I$110)
+($H1048*'fnd base rates'!I$111)
+($I1048*'fnd base rates'!I$112)
+($J1048*'fnd base rates'!I$113)
+($K1048*'fnd base rates'!I$114)
+($M1048*'fnd base rates'!I$116)
+($N1048*'fnd base rates'!I$117)
+($O1048*'fnd base rates'!I$118)
+($P1048*VLOOKUP($S1048+12,rate_basefnd,9)))
*$R1048</f>
        <v>595.74612999999999</v>
      </c>
      <c r="AB1048" s="1">
        <f>(($D1048*'fnd base rates'!J$107)
+($E1048*'fnd base rates'!J$108)
+($F1048*'fnd base rates'!J$109)
+($G1048*'fnd base rates'!J$110)
+($H1048*'fnd base rates'!J$111)
+($I1048*'fnd base rates'!J$112)
+($J1048*'fnd base rates'!J$113)
+($K1048*'fnd base rates'!J$114)
+($M1048*'fnd base rates'!J$116)
+($N1048*'fnd base rates'!J$117)
+($O1048*'fnd base rates'!J$118)
+($P1048*VLOOKUP($S1048+12,rate_basefnd,10)))
*$R1048</f>
        <v>1395.4286799999998</v>
      </c>
      <c r="AC1048" s="1">
        <f>(($D1048*'fnd base rates'!K$107)
+($E1048*'fnd base rates'!K$108)
+($F1048*'fnd base rates'!K$109)
+($G1048*'fnd base rates'!K$110)
+($H1048*'fnd base rates'!K$111)
+($I1048*'fnd base rates'!K$112)
+($J1048*'fnd base rates'!K$113)
+($K1048*'fnd base rates'!K$114)
+($M1048*'fnd base rates'!K$116)
+($N1048*'fnd base rates'!K$117)
+($O1048*'fnd base rates'!K$118)
+($P1048*VLOOKUP($S1048+12,rate_basefnd,11)))
*$R1048</f>
        <v>1192.6120955599999</v>
      </c>
      <c r="AD1048" s="1">
        <f>(($D1048*'fnd base rates'!L$107)
+($E1048*'fnd base rates'!L$108)
+($F1048*'fnd base rates'!L$109)
+($G1048*'fnd base rates'!L$110)
+($H1048*'fnd base rates'!L$111)
+($I1048*'fnd base rates'!L$112)
+($J1048*'fnd base rates'!L$113)
+($K1048*'fnd base rates'!L$114)
+($M1048*'fnd base rates'!L$116)
+($N1048*'fnd base rates'!L$117)
+($O1048*'fnd base rates'!L$118)
+($P1048*VLOOKUP($S1048+12,rate_basefnd,12)))</f>
        <v>1962.5266799999999</v>
      </c>
      <c r="AE1048" s="1">
        <f>(($D1048*'fnd base rates'!M$107)
+($E1048*'fnd base rates'!M$108)
+($F1048*'fnd base rates'!M$109)
+($G1048*'fnd base rates'!M$110)
+($H1048*'fnd base rates'!M$111)
+($I1048*'fnd base rates'!M$112)
+($J1048*'fnd base rates'!M$113)
+($K1048*'fnd base rates'!M$114)
+($M1048*'fnd base rates'!M$116)
+($N1048*'fnd base rates'!M$117)
+($O1048*'fnd base rates'!M$118)
+($P1048*VLOOKUP($S1048+12,rate_basefnd,13)))</f>
        <v>0</v>
      </c>
      <c r="AF1048" s="4">
        <f t="shared" si="1223"/>
        <v>17995.647097951998</v>
      </c>
      <c r="AH1048" s="269">
        <f t="shared" si="1224"/>
        <v>3517239165</v>
      </c>
      <c r="AI1048" s="4" t="str">
        <f t="shared" si="1225"/>
        <v>3517</v>
      </c>
      <c r="AJ1048" s="2" t="str">
        <f t="shared" si="1226"/>
        <v>239</v>
      </c>
      <c r="AK1048" s="2" t="str">
        <f t="shared" si="1227"/>
        <v>165</v>
      </c>
      <c r="AL1048" s="4">
        <f t="shared" si="1228"/>
        <v>1</v>
      </c>
      <c r="AM1048" s="4">
        <f t="shared" si="1219"/>
        <v>1</v>
      </c>
      <c r="AN1048" s="4">
        <f t="shared" si="1229"/>
        <v>17995.647097951998</v>
      </c>
      <c r="AO1048" s="4">
        <f t="shared" si="1230"/>
        <v>17996</v>
      </c>
      <c r="AP1048" s="4">
        <f t="shared" si="1220"/>
        <v>0</v>
      </c>
      <c r="AQ1048" s="4">
        <v>17996</v>
      </c>
      <c r="AW1048" s="4">
        <v>17996</v>
      </c>
      <c r="AX1048" s="5">
        <f t="shared" si="1231"/>
        <v>0</v>
      </c>
      <c r="AY1048" s="4">
        <v>17996</v>
      </c>
      <c r="BB1048" s="4">
        <f t="shared" ref="BB1048" si="1245">BC1048-BA1048</f>
        <v>0</v>
      </c>
    </row>
    <row r="1049" spans="1:54" s="4" customFormat="1">
      <c r="A1049" s="269">
        <v>3517</v>
      </c>
      <c r="B1049" s="2">
        <v>3517239167</v>
      </c>
      <c r="C1049" s="9" t="s">
        <v>1116</v>
      </c>
      <c r="D1049" s="14">
        <f>'fnd enro'!D1049</f>
        <v>0</v>
      </c>
      <c r="E1049" s="14">
        <f>'fnd enro'!E1049</f>
        <v>0</v>
      </c>
      <c r="F1049" s="14">
        <f>'fnd enro'!F1049</f>
        <v>0</v>
      </c>
      <c r="G1049" s="14">
        <f>'fnd enro'!G1049</f>
        <v>0</v>
      </c>
      <c r="H1049" s="14">
        <f>'fnd enro'!H1049</f>
        <v>0</v>
      </c>
      <c r="I1049" s="14">
        <f>'fnd enro'!I1049</f>
        <v>1</v>
      </c>
      <c r="J1049" s="14">
        <f>'fnd enro'!J1049</f>
        <v>0</v>
      </c>
      <c r="K1049" s="15">
        <f>'fnd enro'!K1049</f>
        <v>3.8600000000000002E-2</v>
      </c>
      <c r="L1049" s="14">
        <f>'fnd enro'!L1049</f>
        <v>0</v>
      </c>
      <c r="M1049" s="14">
        <f>'fnd enro'!M1049</f>
        <v>0</v>
      </c>
      <c r="N1049" s="14">
        <f>'fnd enro'!N1049</f>
        <v>0</v>
      </c>
      <c r="O1049" s="14">
        <f>'fnd enro'!O1049</f>
        <v>0</v>
      </c>
      <c r="P1049" s="14">
        <f>'fnd enro'!P1049</f>
        <v>1</v>
      </c>
      <c r="Q1049" s="14">
        <f>'fnd enro'!R1049</f>
        <v>1</v>
      </c>
      <c r="R1049" s="15">
        <f t="shared" si="1222"/>
        <v>1.0369999999999999</v>
      </c>
      <c r="S1049" s="14">
        <f>VALUE('fnd enro'!Q1049)</f>
        <v>4</v>
      </c>
      <c r="T1049" s="2"/>
      <c r="U1049" s="1">
        <f>(($D1049*'fnd base rates'!C$107)
+($E1049*'fnd base rates'!C$108)
+($F1049*'fnd base rates'!C$109)
+($G1049*'fnd base rates'!C$110)
+($H1049*'fnd base rates'!C$111)
+($I1049*'fnd base rates'!C$112)
+($J1049*'fnd base rates'!C$113)
+($K1049*'fnd base rates'!C$114)
+($M1049*'fnd base rates'!C$116)
+($N1049*'fnd base rates'!C$117)
+($O1049*'fnd base rates'!C$118)
+($P1049*VLOOKUP($S1049+12,rate_basefnd,3)))
*$R1049</f>
        <v>616.86084580199997</v>
      </c>
      <c r="V1049" s="1">
        <f>(($D1049*'fnd base rates'!D$107)
+($E1049*'fnd base rates'!D$108)
+($F1049*'fnd base rates'!D$109)
+($G1049*'fnd base rates'!D$110)
+($H1049*'fnd base rates'!D$111)
+($I1049*'fnd base rates'!D$112)
+($J1049*'fnd base rates'!D$113)
+($K1049*'fnd base rates'!D$114)
+($M1049*'fnd base rates'!D$116)
+($N1049*'fnd base rates'!D$117)
+($O1049*'fnd base rates'!D$118)
+($P1049*VLOOKUP($S1049+12,rate_basefnd,4)))
*$R1049</f>
        <v>1080.2636399999999</v>
      </c>
      <c r="W1049" s="1">
        <f>(($D1049*'fnd base rates'!E$107)
+($E1049*'fnd base rates'!E$108)
+($F1049*'fnd base rates'!E$109)
+($G1049*'fnd base rates'!E$110)
+($H1049*'fnd base rates'!E$111)
+($I1049*'fnd base rates'!E$112)
+($J1049*'fnd base rates'!E$113)
+($K1049*'fnd base rates'!E$114)
+($M1049*'fnd base rates'!E$116)
+($N1049*'fnd base rates'!E$117)
+($O1049*'fnd base rates'!E$118)
+($P1049*VLOOKUP($S1049+12,rate_basefnd,5)))
*$R1049</f>
        <v>7894.4532499119987</v>
      </c>
      <c r="X1049" s="1">
        <f>(($D1049*'fnd base rates'!F$107)
+($E1049*'fnd base rates'!F$108)
+($F1049*'fnd base rates'!F$109)
+($G1049*'fnd base rates'!F$110)
+($H1049*'fnd base rates'!F$111)
+($I1049*'fnd base rates'!F$112)
+($J1049*'fnd base rates'!F$113)
+($K1049*'fnd base rates'!F$114)
+($M1049*'fnd base rates'!F$116)
+($N1049*'fnd base rates'!F$117)
+($O1049*'fnd base rates'!F$118)
+($P1049*VLOOKUP($S1049+12,rate_basefnd,6)))
*$R1049</f>
        <v>919.70120924399998</v>
      </c>
      <c r="Y1049" s="1">
        <f>(($D1049*'fnd base rates'!G$107)
+($E1049*'fnd base rates'!G$108)
+($F1049*'fnd base rates'!G$109)
+($G1049*'fnd base rates'!G$110)
+($H1049*'fnd base rates'!G$111)
+($I1049*'fnd base rates'!G$112)
+($J1049*'fnd base rates'!G$113)
+($K1049*'fnd base rates'!G$114)
+($M1049*'fnd base rates'!G$116)
+($N1049*'fnd base rates'!G$117)
+($O1049*'fnd base rates'!G$118)
+($P1049*VLOOKUP($S1049+12,rate_basefnd,7)))
*$R1049</f>
        <v>305.81470343399997</v>
      </c>
      <c r="Z1049" s="1">
        <f>(($D1049*'fnd base rates'!H$107)
+($E1049*'fnd base rates'!H$108)
+($F1049*'fnd base rates'!H$109)
+($G1049*'fnd base rates'!H$110)
+($H1049*'fnd base rates'!H$111)
+($I1049*'fnd base rates'!H$112)
+($J1049*'fnd base rates'!H$113)
+($K1049*'fnd base rates'!H$114)
+($M1049*'fnd base rates'!H$116)
+($N1049*'fnd base rates'!H$117)
+($O1049*'fnd base rates'!H$118)
+($P1049*VLOOKUP($S1049+12,rate_basefnd,8)))</f>
        <v>848.15893400000004</v>
      </c>
      <c r="AA1049" s="1">
        <f>(($D1049*'fnd base rates'!I$107)
+($E1049*'fnd base rates'!I$108)
+($F1049*'fnd base rates'!I$109)
+($G1049*'fnd base rates'!I$110)
+($H1049*'fnd base rates'!I$111)
+($I1049*'fnd base rates'!I$112)
+($J1049*'fnd base rates'!I$113)
+($K1049*'fnd base rates'!I$114)
+($M1049*'fnd base rates'!I$116)
+($N1049*'fnd base rates'!I$117)
+($O1049*'fnd base rates'!I$118)
+($P1049*VLOOKUP($S1049+12,rate_basefnd,9)))
*$R1049</f>
        <v>555.10609999999986</v>
      </c>
      <c r="AB1049" s="1">
        <f>(($D1049*'fnd base rates'!J$107)
+($E1049*'fnd base rates'!J$108)
+($F1049*'fnd base rates'!J$109)
+($G1049*'fnd base rates'!J$110)
+($H1049*'fnd base rates'!J$111)
+($I1049*'fnd base rates'!J$112)
+($J1049*'fnd base rates'!J$113)
+($K1049*'fnd base rates'!J$114)
+($M1049*'fnd base rates'!J$116)
+($N1049*'fnd base rates'!J$117)
+($O1049*'fnd base rates'!J$118)
+($P1049*VLOOKUP($S1049+12,rate_basefnd,10)))
*$R1049</f>
        <v>1184.2436299999999</v>
      </c>
      <c r="AC1049" s="1">
        <f>(($D1049*'fnd base rates'!K$107)
+($E1049*'fnd base rates'!K$108)
+($F1049*'fnd base rates'!K$109)
+($G1049*'fnd base rates'!K$110)
+($H1049*'fnd base rates'!K$111)
+($I1049*'fnd base rates'!K$112)
+($J1049*'fnd base rates'!K$113)
+($K1049*'fnd base rates'!K$114)
+($M1049*'fnd base rates'!K$116)
+($N1049*'fnd base rates'!K$117)
+($O1049*'fnd base rates'!K$118)
+($P1049*VLOOKUP($S1049+12,rate_basefnd,11)))
*$R1049</f>
        <v>1192.6120955599999</v>
      </c>
      <c r="AD1049" s="1">
        <f>(($D1049*'fnd base rates'!L$107)
+($E1049*'fnd base rates'!L$108)
+($F1049*'fnd base rates'!L$109)
+($G1049*'fnd base rates'!L$110)
+($H1049*'fnd base rates'!L$111)
+($I1049*'fnd base rates'!L$112)
+($J1049*'fnd base rates'!L$113)
+($K1049*'fnd base rates'!L$114)
+($M1049*'fnd base rates'!L$116)
+($N1049*'fnd base rates'!L$117)
+($O1049*'fnd base rates'!L$118)
+($P1049*VLOOKUP($S1049+12,rate_basefnd,12)))</f>
        <v>1805.96668</v>
      </c>
      <c r="AE1049" s="1">
        <f>(($D1049*'fnd base rates'!M$107)
+($E1049*'fnd base rates'!M$108)
+($F1049*'fnd base rates'!M$109)
+($G1049*'fnd base rates'!M$110)
+($H1049*'fnd base rates'!M$111)
+($I1049*'fnd base rates'!M$112)
+($J1049*'fnd base rates'!M$113)
+($K1049*'fnd base rates'!M$114)
+($M1049*'fnd base rates'!M$116)
+($N1049*'fnd base rates'!M$117)
+($O1049*'fnd base rates'!M$118)
+($P1049*VLOOKUP($S1049+12,rate_basefnd,13)))</f>
        <v>0</v>
      </c>
      <c r="AF1049" s="4">
        <f t="shared" si="1223"/>
        <v>16403.181087951998</v>
      </c>
      <c r="AH1049" s="269">
        <f t="shared" si="1224"/>
        <v>3517239167</v>
      </c>
      <c r="AI1049" s="4" t="str">
        <f t="shared" si="1225"/>
        <v>3517</v>
      </c>
      <c r="AJ1049" s="2" t="str">
        <f t="shared" si="1226"/>
        <v>239</v>
      </c>
      <c r="AK1049" s="2" t="str">
        <f t="shared" si="1227"/>
        <v>167</v>
      </c>
      <c r="AL1049" s="4">
        <f t="shared" si="1228"/>
        <v>1</v>
      </c>
      <c r="AM1049" s="4">
        <f t="shared" si="1219"/>
        <v>1</v>
      </c>
      <c r="AN1049" s="4">
        <f t="shared" si="1229"/>
        <v>16403.181087951998</v>
      </c>
      <c r="AO1049" s="4">
        <f t="shared" si="1230"/>
        <v>16403</v>
      </c>
      <c r="AP1049" s="4">
        <f t="shared" si="1220"/>
        <v>0</v>
      </c>
      <c r="AQ1049" s="4">
        <v>16403</v>
      </c>
      <c r="AW1049" s="4">
        <v>16403</v>
      </c>
      <c r="AX1049" s="5">
        <f t="shared" si="1231"/>
        <v>0</v>
      </c>
      <c r="AY1049" s="4">
        <v>16403</v>
      </c>
      <c r="BB1049" s="4">
        <f t="shared" ref="BB1049" si="1246">BC1049-BA1049</f>
        <v>0</v>
      </c>
    </row>
    <row r="1050" spans="1:54" s="4" customFormat="1">
      <c r="A1050" s="269">
        <v>3517</v>
      </c>
      <c r="B1050" s="2">
        <v>3517239171</v>
      </c>
      <c r="C1050" s="9" t="s">
        <v>1116</v>
      </c>
      <c r="D1050" s="14">
        <f>'fnd enro'!D1050</f>
        <v>0</v>
      </c>
      <c r="E1050" s="14">
        <f>'fnd enro'!E1050</f>
        <v>0</v>
      </c>
      <c r="F1050" s="14">
        <f>'fnd enro'!F1050</f>
        <v>0</v>
      </c>
      <c r="G1050" s="14">
        <f>'fnd enro'!G1050</f>
        <v>0</v>
      </c>
      <c r="H1050" s="14">
        <f>'fnd enro'!H1050</f>
        <v>0</v>
      </c>
      <c r="I1050" s="14">
        <f>'fnd enro'!I1050</f>
        <v>9</v>
      </c>
      <c r="J1050" s="14">
        <f>'fnd enro'!J1050</f>
        <v>0</v>
      </c>
      <c r="K1050" s="15">
        <f>'fnd enro'!K1050</f>
        <v>0.34739999999999999</v>
      </c>
      <c r="L1050" s="14">
        <f>'fnd enro'!L1050</f>
        <v>0</v>
      </c>
      <c r="M1050" s="14">
        <f>'fnd enro'!M1050</f>
        <v>0</v>
      </c>
      <c r="N1050" s="14">
        <f>'fnd enro'!N1050</f>
        <v>0</v>
      </c>
      <c r="O1050" s="14">
        <f>'fnd enro'!O1050</f>
        <v>0</v>
      </c>
      <c r="P1050" s="14">
        <f>'fnd enro'!P1050</f>
        <v>6</v>
      </c>
      <c r="Q1050" s="14">
        <f>'fnd enro'!R1050</f>
        <v>9</v>
      </c>
      <c r="R1050" s="15">
        <f t="shared" si="1222"/>
        <v>1.0369999999999999</v>
      </c>
      <c r="S1050" s="14">
        <f>VALUE('fnd enro'!Q1050)</f>
        <v>4</v>
      </c>
      <c r="T1050" s="2"/>
      <c r="U1050" s="1">
        <f>(($D1050*'fnd base rates'!C$107)
+($E1050*'fnd base rates'!C$108)
+($F1050*'fnd base rates'!C$109)
+($G1050*'fnd base rates'!C$110)
+($H1050*'fnd base rates'!C$111)
+($I1050*'fnd base rates'!C$112)
+($J1050*'fnd base rates'!C$113)
+($K1050*'fnd base rates'!C$114)
+($M1050*'fnd base rates'!C$116)
+($N1050*'fnd base rates'!C$117)
+($O1050*'fnd base rates'!C$118)
+($P1050*VLOOKUP($S1050+12,rate_basefnd,3)))
*$R1050</f>
        <v>5370.0963222179998</v>
      </c>
      <c r="V1050" s="1">
        <f>(($D1050*'fnd base rates'!D$107)
+($E1050*'fnd base rates'!D$108)
+($F1050*'fnd base rates'!D$109)
+($G1050*'fnd base rates'!D$110)
+($H1050*'fnd base rates'!D$111)
+($I1050*'fnd base rates'!D$112)
+($J1050*'fnd base rates'!D$113)
+($K1050*'fnd base rates'!D$114)
+($M1050*'fnd base rates'!D$116)
+($N1050*'fnd base rates'!D$117)
+($O1050*'fnd base rates'!D$118)
+($P1050*VLOOKUP($S1050+12,rate_basefnd,4)))
*$R1050</f>
        <v>8861.745719999999</v>
      </c>
      <c r="W1050" s="1">
        <f>(($D1050*'fnd base rates'!E$107)
+($E1050*'fnd base rates'!E$108)
+($F1050*'fnd base rates'!E$109)
+($G1050*'fnd base rates'!E$110)
+($H1050*'fnd base rates'!E$111)
+($I1050*'fnd base rates'!E$112)
+($J1050*'fnd base rates'!E$113)
+($K1050*'fnd base rates'!E$114)
+($M1050*'fnd base rates'!E$116)
+($N1050*'fnd base rates'!E$117)
+($O1050*'fnd base rates'!E$118)
+($P1050*VLOOKUP($S1050+12,rate_basefnd,5)))
*$R1050</f>
        <v>62648.574869207987</v>
      </c>
      <c r="X1050" s="1">
        <f>(($D1050*'fnd base rates'!F$107)
+($E1050*'fnd base rates'!F$108)
+($F1050*'fnd base rates'!F$109)
+($G1050*'fnd base rates'!F$110)
+($H1050*'fnd base rates'!F$111)
+($I1050*'fnd base rates'!F$112)
+($J1050*'fnd base rates'!F$113)
+($K1050*'fnd base rates'!F$114)
+($M1050*'fnd base rates'!F$116)
+($N1050*'fnd base rates'!F$117)
+($O1050*'fnd base rates'!F$118)
+($P1050*VLOOKUP($S1050+12,rate_basefnd,6)))
*$R1050</f>
        <v>8277.3108831959998</v>
      </c>
      <c r="Y1050" s="1">
        <f>(($D1050*'fnd base rates'!G$107)
+($E1050*'fnd base rates'!G$108)
+($F1050*'fnd base rates'!G$109)
+($G1050*'fnd base rates'!G$110)
+($H1050*'fnd base rates'!G$111)
+($I1050*'fnd base rates'!G$112)
+($J1050*'fnd base rates'!G$113)
+($K1050*'fnd base rates'!G$114)
+($M1050*'fnd base rates'!G$116)
+($N1050*'fnd base rates'!G$117)
+($O1050*'fnd base rates'!G$118)
+($P1050*VLOOKUP($S1050+12,rate_basefnd,7)))
*$R1050</f>
        <v>2344.7291109059997</v>
      </c>
      <c r="Z1050" s="1">
        <f>(($D1050*'fnd base rates'!H$107)
+($E1050*'fnd base rates'!H$108)
+($F1050*'fnd base rates'!H$109)
+($G1050*'fnd base rates'!H$110)
+($H1050*'fnd base rates'!H$111)
+($I1050*'fnd base rates'!H$112)
+($J1050*'fnd base rates'!H$113)
+($K1050*'fnd base rates'!H$114)
+($M1050*'fnd base rates'!H$116)
+($N1050*'fnd base rates'!H$117)
+($O1050*'fnd base rates'!H$118)
+($P1050*VLOOKUP($S1050+12,rate_basefnd,8)))</f>
        <v>7573.1904059999988</v>
      </c>
      <c r="AA1050" s="1">
        <f>(($D1050*'fnd base rates'!I$107)
+($E1050*'fnd base rates'!I$108)
+($F1050*'fnd base rates'!I$109)
+($G1050*'fnd base rates'!I$110)
+($H1050*'fnd base rates'!I$111)
+($I1050*'fnd base rates'!I$112)
+($J1050*'fnd base rates'!I$113)
+($K1050*'fnd base rates'!I$114)
+($M1050*'fnd base rates'!I$116)
+($N1050*'fnd base rates'!I$117)
+($O1050*'fnd base rates'!I$118)
+($P1050*VLOOKUP($S1050+12,rate_basefnd,9)))
*$R1050</f>
        <v>4655.7359399999996</v>
      </c>
      <c r="AB1050" s="1">
        <f>(($D1050*'fnd base rates'!J$107)
+($E1050*'fnd base rates'!J$108)
+($F1050*'fnd base rates'!J$109)
+($G1050*'fnd base rates'!J$110)
+($H1050*'fnd base rates'!J$111)
+($I1050*'fnd base rates'!J$112)
+($J1050*'fnd base rates'!J$113)
+($K1050*'fnd base rates'!J$114)
+($M1050*'fnd base rates'!J$116)
+($N1050*'fnd base rates'!J$117)
+($O1050*'fnd base rates'!J$118)
+($P1050*VLOOKUP($S1050+12,rate_basefnd,10)))
*$R1050</f>
        <v>8890.3980300000003</v>
      </c>
      <c r="AC1050" s="1">
        <f>(($D1050*'fnd base rates'!K$107)
+($E1050*'fnd base rates'!K$108)
+($F1050*'fnd base rates'!K$109)
+($G1050*'fnd base rates'!K$110)
+($H1050*'fnd base rates'!K$111)
+($I1050*'fnd base rates'!K$112)
+($J1050*'fnd base rates'!K$113)
+($K1050*'fnd base rates'!K$114)
+($M1050*'fnd base rates'!K$116)
+($N1050*'fnd base rates'!K$117)
+($O1050*'fnd base rates'!K$118)
+($P1050*VLOOKUP($S1050+12,rate_basefnd,11)))
*$R1050</f>
        <v>10733.508860039998</v>
      </c>
      <c r="AD1050" s="1">
        <f>(($D1050*'fnd base rates'!L$107)
+($E1050*'fnd base rates'!L$108)
+($F1050*'fnd base rates'!L$109)
+($G1050*'fnd base rates'!L$110)
+($H1050*'fnd base rates'!L$111)
+($I1050*'fnd base rates'!L$112)
+($J1050*'fnd base rates'!L$113)
+($K1050*'fnd base rates'!L$114)
+($M1050*'fnd base rates'!L$116)
+($N1050*'fnd base rates'!L$117)
+($O1050*'fnd base rates'!L$118)
+($P1050*VLOOKUP($S1050+12,rate_basefnd,12)))</f>
        <v>14943.180120000001</v>
      </c>
      <c r="AE1050" s="1">
        <f>(($D1050*'fnd base rates'!M$107)
+($E1050*'fnd base rates'!M$108)
+($F1050*'fnd base rates'!M$109)
+($G1050*'fnd base rates'!M$110)
+($H1050*'fnd base rates'!M$111)
+($I1050*'fnd base rates'!M$112)
+($J1050*'fnd base rates'!M$113)
+($K1050*'fnd base rates'!M$114)
+($M1050*'fnd base rates'!M$116)
+($N1050*'fnd base rates'!M$117)
+($O1050*'fnd base rates'!M$118)
+($P1050*VLOOKUP($S1050+12,rate_basefnd,13)))</f>
        <v>0</v>
      </c>
      <c r="AF1050" s="4">
        <f t="shared" si="1223"/>
        <v>134298.47026156797</v>
      </c>
      <c r="AH1050" s="269">
        <f t="shared" si="1224"/>
        <v>3517239171</v>
      </c>
      <c r="AI1050" s="4" t="str">
        <f t="shared" si="1225"/>
        <v>3517</v>
      </c>
      <c r="AJ1050" s="2" t="str">
        <f t="shared" si="1226"/>
        <v>239</v>
      </c>
      <c r="AK1050" s="2" t="str">
        <f t="shared" si="1227"/>
        <v>171</v>
      </c>
      <c r="AL1050" s="4">
        <f t="shared" si="1228"/>
        <v>1</v>
      </c>
      <c r="AM1050" s="4">
        <f t="shared" si="1219"/>
        <v>9</v>
      </c>
      <c r="AN1050" s="4">
        <f t="shared" si="1229"/>
        <v>134298.47026156797</v>
      </c>
      <c r="AO1050" s="4">
        <f t="shared" si="1230"/>
        <v>14922</v>
      </c>
      <c r="AP1050" s="4">
        <f t="shared" si="1220"/>
        <v>0</v>
      </c>
      <c r="AQ1050" s="4">
        <v>14922</v>
      </c>
      <c r="AW1050" s="4">
        <v>14922</v>
      </c>
      <c r="AX1050" s="5">
        <f t="shared" si="1231"/>
        <v>0</v>
      </c>
      <c r="AY1050" s="4">
        <v>14922</v>
      </c>
      <c r="BB1050" s="4">
        <f t="shared" ref="BB1050" si="1247">BC1050-BA1050</f>
        <v>0</v>
      </c>
    </row>
    <row r="1051" spans="1:54" s="4" customFormat="1">
      <c r="A1051" s="269">
        <v>3517</v>
      </c>
      <c r="B1051" s="2">
        <v>3517239172</v>
      </c>
      <c r="C1051" s="9" t="s">
        <v>1116</v>
      </c>
      <c r="D1051" s="14">
        <f>'fnd enro'!D1051</f>
        <v>0</v>
      </c>
      <c r="E1051" s="14">
        <f>'fnd enro'!E1051</f>
        <v>0</v>
      </c>
      <c r="F1051" s="14">
        <f>'fnd enro'!F1051</f>
        <v>0</v>
      </c>
      <c r="G1051" s="14">
        <f>'fnd enro'!G1051</f>
        <v>0</v>
      </c>
      <c r="H1051" s="14">
        <f>'fnd enro'!H1051</f>
        <v>0</v>
      </c>
      <c r="I1051" s="14">
        <f>'fnd enro'!I1051</f>
        <v>1</v>
      </c>
      <c r="J1051" s="14">
        <f>'fnd enro'!J1051</f>
        <v>0</v>
      </c>
      <c r="K1051" s="15">
        <f>'fnd enro'!K1051</f>
        <v>3.8600000000000002E-2</v>
      </c>
      <c r="L1051" s="14">
        <f>'fnd enro'!L1051</f>
        <v>0</v>
      </c>
      <c r="M1051" s="14">
        <f>'fnd enro'!M1051</f>
        <v>0</v>
      </c>
      <c r="N1051" s="14">
        <f>'fnd enro'!N1051</f>
        <v>0</v>
      </c>
      <c r="O1051" s="14">
        <f>'fnd enro'!O1051</f>
        <v>0</v>
      </c>
      <c r="P1051" s="14">
        <f>'fnd enro'!P1051</f>
        <v>1</v>
      </c>
      <c r="Q1051" s="14">
        <f>'fnd enro'!R1051</f>
        <v>1</v>
      </c>
      <c r="R1051" s="15">
        <f t="shared" si="1222"/>
        <v>1.0369999999999999</v>
      </c>
      <c r="S1051" s="14">
        <f>VALUE('fnd enro'!Q1051)</f>
        <v>8</v>
      </c>
      <c r="T1051" s="2"/>
      <c r="U1051" s="1">
        <f>(($D1051*'fnd base rates'!C$107)
+($E1051*'fnd base rates'!C$108)
+($F1051*'fnd base rates'!C$109)
+($G1051*'fnd base rates'!C$110)
+($H1051*'fnd base rates'!C$111)
+($I1051*'fnd base rates'!C$112)
+($J1051*'fnd base rates'!C$113)
+($K1051*'fnd base rates'!C$114)
+($M1051*'fnd base rates'!C$116)
+($N1051*'fnd base rates'!C$117)
+($O1051*'fnd base rates'!C$118)
+($P1051*VLOOKUP($S1051+12,rate_basefnd,3)))
*$R1051</f>
        <v>631.18181580200007</v>
      </c>
      <c r="V1051" s="1">
        <f>(($D1051*'fnd base rates'!D$107)
+($E1051*'fnd base rates'!D$108)
+($F1051*'fnd base rates'!D$109)
+($G1051*'fnd base rates'!D$110)
+($H1051*'fnd base rates'!D$111)
+($I1051*'fnd base rates'!D$112)
+($J1051*'fnd base rates'!D$113)
+($K1051*'fnd base rates'!D$114)
+($M1051*'fnd base rates'!D$116)
+($N1051*'fnd base rates'!D$117)
+($O1051*'fnd base rates'!D$118)
+($P1051*VLOOKUP($S1051+12,rate_basefnd,4)))
*$R1051</f>
        <v>1148.12492</v>
      </c>
      <c r="W1051" s="1">
        <f>(($D1051*'fnd base rates'!E$107)
+($E1051*'fnd base rates'!E$108)
+($F1051*'fnd base rates'!E$109)
+($G1051*'fnd base rates'!E$110)
+($H1051*'fnd base rates'!E$111)
+($I1051*'fnd base rates'!E$112)
+($J1051*'fnd base rates'!E$113)
+($K1051*'fnd base rates'!E$114)
+($M1051*'fnd base rates'!E$116)
+($N1051*'fnd base rates'!E$117)
+($O1051*'fnd base rates'!E$118)
+($P1051*VLOOKUP($S1051+12,rate_basefnd,5)))
*$R1051</f>
        <v>8556.8681099119985</v>
      </c>
      <c r="X1051" s="1">
        <f>(($D1051*'fnd base rates'!F$107)
+($E1051*'fnd base rates'!F$108)
+($F1051*'fnd base rates'!F$109)
+($G1051*'fnd base rates'!F$110)
+($H1051*'fnd base rates'!F$111)
+($I1051*'fnd base rates'!F$112)
+($J1051*'fnd base rates'!F$113)
+($K1051*'fnd base rates'!F$114)
+($M1051*'fnd base rates'!F$116)
+($N1051*'fnd base rates'!F$117)
+($O1051*'fnd base rates'!F$118)
+($P1051*VLOOKUP($S1051+12,rate_basefnd,6)))
*$R1051</f>
        <v>919.70120924399998</v>
      </c>
      <c r="Y1051" s="1">
        <f>(($D1051*'fnd base rates'!G$107)
+($E1051*'fnd base rates'!G$108)
+($F1051*'fnd base rates'!G$109)
+($G1051*'fnd base rates'!G$110)
+($H1051*'fnd base rates'!G$111)
+($I1051*'fnd base rates'!G$112)
+($J1051*'fnd base rates'!G$113)
+($K1051*'fnd base rates'!G$114)
+($M1051*'fnd base rates'!G$116)
+($N1051*'fnd base rates'!G$117)
+($O1051*'fnd base rates'!G$118)
+($P1051*VLOOKUP($S1051+12,rate_basefnd,7)))
*$R1051</f>
        <v>337.95133343399999</v>
      </c>
      <c r="Z1051" s="1">
        <f>(($D1051*'fnd base rates'!H$107)
+($E1051*'fnd base rates'!H$108)
+($F1051*'fnd base rates'!H$109)
+($G1051*'fnd base rates'!H$110)
+($H1051*'fnd base rates'!H$111)
+($I1051*'fnd base rates'!H$112)
+($J1051*'fnd base rates'!H$113)
+($K1051*'fnd base rates'!H$114)
+($M1051*'fnd base rates'!H$116)
+($N1051*'fnd base rates'!H$117)
+($O1051*'fnd base rates'!H$118)
+($P1051*VLOOKUP($S1051+12,rate_basefnd,8)))</f>
        <v>852.91893400000004</v>
      </c>
      <c r="AA1051" s="1">
        <f>(($D1051*'fnd base rates'!I$107)
+($E1051*'fnd base rates'!I$108)
+($F1051*'fnd base rates'!I$109)
+($G1051*'fnd base rates'!I$110)
+($H1051*'fnd base rates'!I$111)
+($I1051*'fnd base rates'!I$112)
+($J1051*'fnd base rates'!I$113)
+($K1051*'fnd base rates'!I$114)
+($M1051*'fnd base rates'!I$116)
+($N1051*'fnd base rates'!I$117)
+($O1051*'fnd base rates'!I$118)
+($P1051*VLOOKUP($S1051+12,rate_basefnd,9)))
*$R1051</f>
        <v>581.92291999999998</v>
      </c>
      <c r="AB1051" s="1">
        <f>(($D1051*'fnd base rates'!J$107)
+($E1051*'fnd base rates'!J$108)
+($F1051*'fnd base rates'!J$109)
+($G1051*'fnd base rates'!J$110)
+($H1051*'fnd base rates'!J$111)
+($I1051*'fnd base rates'!J$112)
+($J1051*'fnd base rates'!J$113)
+($K1051*'fnd base rates'!J$114)
+($M1051*'fnd base rates'!J$116)
+($N1051*'fnd base rates'!J$117)
+($O1051*'fnd base rates'!J$118)
+($P1051*VLOOKUP($S1051+12,rate_basefnd,10)))
*$R1051</f>
        <v>1323.6164299999998</v>
      </c>
      <c r="AC1051" s="1">
        <f>(($D1051*'fnd base rates'!K$107)
+($E1051*'fnd base rates'!K$108)
+($F1051*'fnd base rates'!K$109)
+($G1051*'fnd base rates'!K$110)
+($H1051*'fnd base rates'!K$111)
+($I1051*'fnd base rates'!K$112)
+($J1051*'fnd base rates'!K$113)
+($K1051*'fnd base rates'!K$114)
+($M1051*'fnd base rates'!K$116)
+($N1051*'fnd base rates'!K$117)
+($O1051*'fnd base rates'!K$118)
+($P1051*VLOOKUP($S1051+12,rate_basefnd,11)))
*$R1051</f>
        <v>1192.6120955599999</v>
      </c>
      <c r="AD1051" s="1">
        <f>(($D1051*'fnd base rates'!L$107)
+($E1051*'fnd base rates'!L$108)
+($F1051*'fnd base rates'!L$109)
+($G1051*'fnd base rates'!L$110)
+($H1051*'fnd base rates'!L$111)
+($I1051*'fnd base rates'!L$112)
+($J1051*'fnd base rates'!L$113)
+($K1051*'fnd base rates'!L$114)
+($M1051*'fnd base rates'!L$116)
+($N1051*'fnd base rates'!L$117)
+($O1051*'fnd base rates'!L$118)
+($P1051*VLOOKUP($S1051+12,rate_basefnd,12)))</f>
        <v>1909.2866800000002</v>
      </c>
      <c r="AE1051" s="1">
        <f>(($D1051*'fnd base rates'!M$107)
+($E1051*'fnd base rates'!M$108)
+($F1051*'fnd base rates'!M$109)
+($G1051*'fnd base rates'!M$110)
+($H1051*'fnd base rates'!M$111)
+($I1051*'fnd base rates'!M$112)
+($J1051*'fnd base rates'!M$113)
+($K1051*'fnd base rates'!M$114)
+($M1051*'fnd base rates'!M$116)
+($N1051*'fnd base rates'!M$117)
+($O1051*'fnd base rates'!M$118)
+($P1051*VLOOKUP($S1051+12,rate_basefnd,13)))</f>
        <v>0</v>
      </c>
      <c r="AF1051" s="4">
        <f t="shared" si="1223"/>
        <v>17454.184447952</v>
      </c>
      <c r="AH1051" s="269">
        <f t="shared" si="1224"/>
        <v>3517239172</v>
      </c>
      <c r="AI1051" s="4" t="str">
        <f t="shared" si="1225"/>
        <v>3517</v>
      </c>
      <c r="AJ1051" s="2" t="str">
        <f t="shared" si="1226"/>
        <v>239</v>
      </c>
      <c r="AK1051" s="2" t="str">
        <f t="shared" si="1227"/>
        <v>172</v>
      </c>
      <c r="AL1051" s="4">
        <f t="shared" si="1228"/>
        <v>1</v>
      </c>
      <c r="AM1051" s="4">
        <f t="shared" si="1219"/>
        <v>1</v>
      </c>
      <c r="AN1051" s="4">
        <f t="shared" si="1229"/>
        <v>17454.184447952</v>
      </c>
      <c r="AO1051" s="4">
        <f t="shared" si="1230"/>
        <v>17454</v>
      </c>
      <c r="AP1051" s="4">
        <f t="shared" si="1220"/>
        <v>0</v>
      </c>
      <c r="AQ1051" s="4">
        <v>17454</v>
      </c>
      <c r="AW1051" s="4">
        <v>17454</v>
      </c>
      <c r="AX1051" s="5">
        <f t="shared" si="1231"/>
        <v>0</v>
      </c>
      <c r="AY1051" s="4">
        <v>17454</v>
      </c>
      <c r="BB1051" s="4">
        <f t="shared" ref="BB1051" si="1248">BC1051-BA1051</f>
        <v>0</v>
      </c>
    </row>
    <row r="1052" spans="1:54" s="4" customFormat="1">
      <c r="A1052" s="269">
        <v>3517</v>
      </c>
      <c r="B1052" s="2">
        <v>3517239182</v>
      </c>
      <c r="C1052" s="9" t="s">
        <v>1116</v>
      </c>
      <c r="D1052" s="14">
        <f>'fnd enro'!D1052</f>
        <v>0</v>
      </c>
      <c r="E1052" s="14">
        <f>'fnd enro'!E1052</f>
        <v>0</v>
      </c>
      <c r="F1052" s="14">
        <f>'fnd enro'!F1052</f>
        <v>0</v>
      </c>
      <c r="G1052" s="14">
        <f>'fnd enro'!G1052</f>
        <v>0</v>
      </c>
      <c r="H1052" s="14">
        <f>'fnd enro'!H1052</f>
        <v>0</v>
      </c>
      <c r="I1052" s="14">
        <f>'fnd enro'!I1052</f>
        <v>6</v>
      </c>
      <c r="J1052" s="14">
        <f>'fnd enro'!J1052</f>
        <v>0</v>
      </c>
      <c r="K1052" s="15">
        <f>'fnd enro'!K1052</f>
        <v>0.2316</v>
      </c>
      <c r="L1052" s="14">
        <f>'fnd enro'!L1052</f>
        <v>0</v>
      </c>
      <c r="M1052" s="14">
        <f>'fnd enro'!M1052</f>
        <v>0</v>
      </c>
      <c r="N1052" s="14">
        <f>'fnd enro'!N1052</f>
        <v>0</v>
      </c>
      <c r="O1052" s="14">
        <f>'fnd enro'!O1052</f>
        <v>0</v>
      </c>
      <c r="P1052" s="14">
        <f>'fnd enro'!P1052</f>
        <v>5</v>
      </c>
      <c r="Q1052" s="14">
        <f>'fnd enro'!R1052</f>
        <v>6</v>
      </c>
      <c r="R1052" s="15">
        <f t="shared" si="1222"/>
        <v>1.0369999999999999</v>
      </c>
      <c r="S1052" s="14">
        <f>VALUE('fnd enro'!Q1052)</f>
        <v>8</v>
      </c>
      <c r="T1052" s="2"/>
      <c r="U1052" s="1">
        <f>(($D1052*'fnd base rates'!C$107)
+($E1052*'fnd base rates'!C$108)
+($F1052*'fnd base rates'!C$109)
+($G1052*'fnd base rates'!C$110)
+($H1052*'fnd base rates'!C$111)
+($I1052*'fnd base rates'!C$112)
+($J1052*'fnd base rates'!C$113)
+($K1052*'fnd base rates'!C$114)
+($M1052*'fnd base rates'!C$116)
+($N1052*'fnd base rates'!C$117)
+($O1052*'fnd base rates'!C$118)
+($P1052*VLOOKUP($S1052+12,rate_basefnd,3)))
*$R1052</f>
        <v>3712.2194948119995</v>
      </c>
      <c r="V1052" s="1">
        <f>(($D1052*'fnd base rates'!D$107)
+($E1052*'fnd base rates'!D$108)
+($F1052*'fnd base rates'!D$109)
+($G1052*'fnd base rates'!D$110)
+($H1052*'fnd base rates'!D$111)
+($I1052*'fnd base rates'!D$112)
+($J1052*'fnd base rates'!D$113)
+($K1052*'fnd base rates'!D$114)
+($M1052*'fnd base rates'!D$116)
+($N1052*'fnd base rates'!D$117)
+($O1052*'fnd base rates'!D$118)
+($P1052*VLOOKUP($S1052+12,rate_basefnd,4)))
*$R1052</f>
        <v>6534.0125599999992</v>
      </c>
      <c r="W1052" s="1">
        <f>(($D1052*'fnd base rates'!E$107)
+($E1052*'fnd base rates'!E$108)
+($F1052*'fnd base rates'!E$109)
+($G1052*'fnd base rates'!E$110)
+($H1052*'fnd base rates'!E$111)
+($I1052*'fnd base rates'!E$112)
+($J1052*'fnd base rates'!E$113)
+($K1052*'fnd base rates'!E$114)
+($M1052*'fnd base rates'!E$116)
+($N1052*'fnd base rates'!E$117)
+($O1052*'fnd base rates'!E$118)
+($P1052*VLOOKUP($S1052+12,rate_basefnd,5)))
*$R1052</f>
        <v>47878.292339471991</v>
      </c>
      <c r="X1052" s="1">
        <f>(($D1052*'fnd base rates'!F$107)
+($E1052*'fnd base rates'!F$108)
+($F1052*'fnd base rates'!F$109)
+($G1052*'fnd base rates'!F$110)
+($H1052*'fnd base rates'!F$111)
+($I1052*'fnd base rates'!F$112)
+($J1052*'fnd base rates'!F$113)
+($K1052*'fnd base rates'!F$114)
+($M1052*'fnd base rates'!F$116)
+($N1052*'fnd base rates'!F$117)
+($O1052*'fnd base rates'!F$118)
+($P1052*VLOOKUP($S1052+12,rate_basefnd,6)))
*$R1052</f>
        <v>5518.2072554640008</v>
      </c>
      <c r="Y1052" s="1">
        <f>(($D1052*'fnd base rates'!G$107)
+($E1052*'fnd base rates'!G$108)
+($F1052*'fnd base rates'!G$109)
+($G1052*'fnd base rates'!G$110)
+($H1052*'fnd base rates'!G$111)
+($I1052*'fnd base rates'!G$112)
+($J1052*'fnd base rates'!G$113)
+($K1052*'fnd base rates'!G$114)
+($M1052*'fnd base rates'!G$116)
+($N1052*'fnd base rates'!G$117)
+($O1052*'fnd base rates'!G$118)
+($P1052*VLOOKUP($S1052+12,rate_basefnd,7)))
*$R1052</f>
        <v>1859.7036306039997</v>
      </c>
      <c r="Z1052" s="1">
        <f>(($D1052*'fnd base rates'!H$107)
+($E1052*'fnd base rates'!H$108)
+($F1052*'fnd base rates'!H$109)
+($G1052*'fnd base rates'!H$110)
+($H1052*'fnd base rates'!H$111)
+($I1052*'fnd base rates'!H$112)
+($J1052*'fnd base rates'!H$113)
+($K1052*'fnd base rates'!H$114)
+($M1052*'fnd base rates'!H$116)
+($N1052*'fnd base rates'!H$117)
+($O1052*'fnd base rates'!H$118)
+($P1052*VLOOKUP($S1052+12,rate_basefnd,8)))</f>
        <v>5092.6736039999996</v>
      </c>
      <c r="AA1052" s="1">
        <f>(($D1052*'fnd base rates'!I$107)
+($E1052*'fnd base rates'!I$108)
+($F1052*'fnd base rates'!I$109)
+($G1052*'fnd base rates'!I$110)
+($H1052*'fnd base rates'!I$111)
+($I1052*'fnd base rates'!I$112)
+($J1052*'fnd base rates'!I$113)
+($K1052*'fnd base rates'!I$114)
+($M1052*'fnd base rates'!I$116)
+($N1052*'fnd base rates'!I$117)
+($O1052*'fnd base rates'!I$118)
+($P1052*VLOOKUP($S1052+12,rate_basefnd,9)))
*$R1052</f>
        <v>3351.3143799999993</v>
      </c>
      <c r="AB1052" s="1">
        <f>(($D1052*'fnd base rates'!J$107)
+($E1052*'fnd base rates'!J$108)
+($F1052*'fnd base rates'!J$109)
+($G1052*'fnd base rates'!J$110)
+($H1052*'fnd base rates'!J$111)
+($I1052*'fnd base rates'!J$112)
+($J1052*'fnd base rates'!J$113)
+($K1052*'fnd base rates'!J$114)
+($M1052*'fnd base rates'!J$116)
+($N1052*'fnd base rates'!J$117)
+($O1052*'fnd base rates'!J$118)
+($P1052*VLOOKUP($S1052+12,rate_basefnd,10)))
*$R1052</f>
        <v>7213.0608999999995</v>
      </c>
      <c r="AC1052" s="1">
        <f>(($D1052*'fnd base rates'!K$107)
+($E1052*'fnd base rates'!K$108)
+($F1052*'fnd base rates'!K$109)
+($G1052*'fnd base rates'!K$110)
+($H1052*'fnd base rates'!K$111)
+($I1052*'fnd base rates'!K$112)
+($J1052*'fnd base rates'!K$113)
+($K1052*'fnd base rates'!K$114)
+($M1052*'fnd base rates'!K$116)
+($N1052*'fnd base rates'!K$117)
+($O1052*'fnd base rates'!K$118)
+($P1052*VLOOKUP($S1052+12,rate_basefnd,11)))
*$R1052</f>
        <v>7155.6725733599988</v>
      </c>
      <c r="AD1052" s="1">
        <f>(($D1052*'fnd base rates'!L$107)
+($E1052*'fnd base rates'!L$108)
+($F1052*'fnd base rates'!L$109)
+($G1052*'fnd base rates'!L$110)
+($H1052*'fnd base rates'!L$111)
+($I1052*'fnd base rates'!L$112)
+($J1052*'fnd base rates'!L$113)
+($K1052*'fnd base rates'!L$114)
+($M1052*'fnd base rates'!L$116)
+($N1052*'fnd base rates'!L$117)
+($O1052*'fnd base rates'!L$118)
+($P1052*VLOOKUP($S1052+12,rate_basefnd,12)))</f>
        <v>10915.560080000001</v>
      </c>
      <c r="AE1052" s="1">
        <f>(($D1052*'fnd base rates'!M$107)
+($E1052*'fnd base rates'!M$108)
+($F1052*'fnd base rates'!M$109)
+($G1052*'fnd base rates'!M$110)
+($H1052*'fnd base rates'!M$111)
+($I1052*'fnd base rates'!M$112)
+($J1052*'fnd base rates'!M$113)
+($K1052*'fnd base rates'!M$114)
+($M1052*'fnd base rates'!M$116)
+($N1052*'fnd base rates'!M$117)
+($O1052*'fnd base rates'!M$118)
+($P1052*VLOOKUP($S1052+12,rate_basefnd,13)))</f>
        <v>0</v>
      </c>
      <c r="AF1052" s="4">
        <f t="shared" si="1223"/>
        <v>99230.716817711989</v>
      </c>
      <c r="AH1052" s="269">
        <f t="shared" si="1224"/>
        <v>3517239182</v>
      </c>
      <c r="AI1052" s="4" t="str">
        <f t="shared" si="1225"/>
        <v>3517</v>
      </c>
      <c r="AJ1052" s="2" t="str">
        <f t="shared" si="1226"/>
        <v>239</v>
      </c>
      <c r="AK1052" s="2" t="str">
        <f t="shared" si="1227"/>
        <v>182</v>
      </c>
      <c r="AL1052" s="4">
        <f t="shared" si="1228"/>
        <v>1</v>
      </c>
      <c r="AM1052" s="4">
        <f t="shared" si="1219"/>
        <v>6</v>
      </c>
      <c r="AN1052" s="4">
        <f t="shared" si="1229"/>
        <v>99230.716817711989</v>
      </c>
      <c r="AO1052" s="4">
        <f t="shared" si="1230"/>
        <v>16538</v>
      </c>
      <c r="AP1052" s="4">
        <f t="shared" si="1220"/>
        <v>0</v>
      </c>
      <c r="AQ1052" s="4">
        <v>16538</v>
      </c>
      <c r="AW1052" s="4">
        <v>16538</v>
      </c>
      <c r="AX1052" s="5">
        <f t="shared" si="1231"/>
        <v>0</v>
      </c>
      <c r="AY1052" s="4">
        <v>16538</v>
      </c>
      <c r="BB1052" s="4">
        <f t="shared" ref="BB1052" si="1249">BC1052-BA1052</f>
        <v>0</v>
      </c>
    </row>
    <row r="1053" spans="1:54" s="4" customFormat="1">
      <c r="A1053" s="269">
        <v>3517</v>
      </c>
      <c r="B1053" s="2">
        <v>3517239185</v>
      </c>
      <c r="C1053" s="9" t="s">
        <v>1116</v>
      </c>
      <c r="D1053" s="14">
        <f>'fnd enro'!D1053</f>
        <v>0</v>
      </c>
      <c r="E1053" s="14">
        <f>'fnd enro'!E1053</f>
        <v>0</v>
      </c>
      <c r="F1053" s="14">
        <f>'fnd enro'!F1053</f>
        <v>0</v>
      </c>
      <c r="G1053" s="14">
        <f>'fnd enro'!G1053</f>
        <v>0</v>
      </c>
      <c r="H1053" s="14">
        <f>'fnd enro'!H1053</f>
        <v>0</v>
      </c>
      <c r="I1053" s="14">
        <f>'fnd enro'!I1053</f>
        <v>1</v>
      </c>
      <c r="J1053" s="14">
        <f>'fnd enro'!J1053</f>
        <v>0</v>
      </c>
      <c r="K1053" s="15">
        <f>'fnd enro'!K1053</f>
        <v>3.8600000000000002E-2</v>
      </c>
      <c r="L1053" s="14">
        <f>'fnd enro'!L1053</f>
        <v>0</v>
      </c>
      <c r="M1053" s="14">
        <f>'fnd enro'!M1053</f>
        <v>0</v>
      </c>
      <c r="N1053" s="14">
        <f>'fnd enro'!N1053</f>
        <v>0</v>
      </c>
      <c r="O1053" s="14">
        <f>'fnd enro'!O1053</f>
        <v>0</v>
      </c>
      <c r="P1053" s="14">
        <f>'fnd enro'!P1053</f>
        <v>1</v>
      </c>
      <c r="Q1053" s="14">
        <f>'fnd enro'!R1053</f>
        <v>1</v>
      </c>
      <c r="R1053" s="15">
        <f t="shared" si="1222"/>
        <v>1.0369999999999999</v>
      </c>
      <c r="S1053" s="14">
        <f>VALUE('fnd enro'!Q1053)</f>
        <v>10</v>
      </c>
      <c r="T1053" s="2"/>
      <c r="U1053" s="1">
        <f>(($D1053*'fnd base rates'!C$107)
+($E1053*'fnd base rates'!C$108)
+($F1053*'fnd base rates'!C$109)
+($G1053*'fnd base rates'!C$110)
+($H1053*'fnd base rates'!C$111)
+($I1053*'fnd base rates'!C$112)
+($J1053*'fnd base rates'!C$113)
+($K1053*'fnd base rates'!C$114)
+($M1053*'fnd base rates'!C$116)
+($N1053*'fnd base rates'!C$117)
+($O1053*'fnd base rates'!C$118)
+($P1053*VLOOKUP($S1053+12,rate_basefnd,3)))
*$R1053</f>
        <v>638.55488580199994</v>
      </c>
      <c r="V1053" s="1">
        <f>(($D1053*'fnd base rates'!D$107)
+($E1053*'fnd base rates'!D$108)
+($F1053*'fnd base rates'!D$109)
+($G1053*'fnd base rates'!D$110)
+($H1053*'fnd base rates'!D$111)
+($I1053*'fnd base rates'!D$112)
+($J1053*'fnd base rates'!D$113)
+($K1053*'fnd base rates'!D$114)
+($M1053*'fnd base rates'!D$116)
+($N1053*'fnd base rates'!D$117)
+($O1053*'fnd base rates'!D$118)
+($P1053*VLOOKUP($S1053+12,rate_basefnd,4)))
*$R1053</f>
        <v>1183.09256</v>
      </c>
      <c r="W1053" s="1">
        <f>(($D1053*'fnd base rates'!E$107)
+($E1053*'fnd base rates'!E$108)
+($F1053*'fnd base rates'!E$109)
+($G1053*'fnd base rates'!E$110)
+($H1053*'fnd base rates'!E$111)
+($I1053*'fnd base rates'!E$112)
+($J1053*'fnd base rates'!E$113)
+($K1053*'fnd base rates'!E$114)
+($M1053*'fnd base rates'!E$116)
+($N1053*'fnd base rates'!E$117)
+($O1053*'fnd base rates'!E$118)
+($P1053*VLOOKUP($S1053+12,rate_basefnd,5)))
*$R1053</f>
        <v>8898.124069911999</v>
      </c>
      <c r="X1053" s="1">
        <f>(($D1053*'fnd base rates'!F$107)
+($E1053*'fnd base rates'!F$108)
+($F1053*'fnd base rates'!F$109)
+($G1053*'fnd base rates'!F$110)
+($H1053*'fnd base rates'!F$111)
+($I1053*'fnd base rates'!F$112)
+($J1053*'fnd base rates'!F$113)
+($K1053*'fnd base rates'!F$114)
+($M1053*'fnd base rates'!F$116)
+($N1053*'fnd base rates'!F$117)
+($O1053*'fnd base rates'!F$118)
+($P1053*VLOOKUP($S1053+12,rate_basefnd,6)))
*$R1053</f>
        <v>919.70120924399998</v>
      </c>
      <c r="Y1053" s="1">
        <f>(($D1053*'fnd base rates'!G$107)
+($E1053*'fnd base rates'!G$108)
+($F1053*'fnd base rates'!G$109)
+($G1053*'fnd base rates'!G$110)
+($H1053*'fnd base rates'!G$111)
+($I1053*'fnd base rates'!G$112)
+($J1053*'fnd base rates'!G$113)
+($K1053*'fnd base rates'!G$114)
+($M1053*'fnd base rates'!G$116)
+($N1053*'fnd base rates'!G$117)
+($O1053*'fnd base rates'!G$118)
+($P1053*VLOOKUP($S1053+12,rate_basefnd,7)))
*$R1053</f>
        <v>354.50185343399994</v>
      </c>
      <c r="Z1053" s="1">
        <f>(($D1053*'fnd base rates'!H$107)
+($E1053*'fnd base rates'!H$108)
+($F1053*'fnd base rates'!H$109)
+($G1053*'fnd base rates'!H$110)
+($H1053*'fnd base rates'!H$111)
+($I1053*'fnd base rates'!H$112)
+($J1053*'fnd base rates'!H$113)
+($K1053*'fnd base rates'!H$114)
+($M1053*'fnd base rates'!H$116)
+($N1053*'fnd base rates'!H$117)
+($O1053*'fnd base rates'!H$118)
+($P1053*VLOOKUP($S1053+12,rate_basefnd,8)))</f>
        <v>855.35893399999998</v>
      </c>
      <c r="AA1053" s="1">
        <f>(($D1053*'fnd base rates'!I$107)
+($E1053*'fnd base rates'!I$108)
+($F1053*'fnd base rates'!I$109)
+($G1053*'fnd base rates'!I$110)
+($H1053*'fnd base rates'!I$111)
+($I1053*'fnd base rates'!I$112)
+($J1053*'fnd base rates'!I$113)
+($K1053*'fnd base rates'!I$114)
+($M1053*'fnd base rates'!I$116)
+($N1053*'fnd base rates'!I$117)
+($O1053*'fnd base rates'!I$118)
+($P1053*VLOOKUP($S1053+12,rate_basefnd,9)))
*$R1053</f>
        <v>595.74612999999999</v>
      </c>
      <c r="AB1053" s="1">
        <f>(($D1053*'fnd base rates'!J$107)
+($E1053*'fnd base rates'!J$108)
+($F1053*'fnd base rates'!J$109)
+($G1053*'fnd base rates'!J$110)
+($H1053*'fnd base rates'!J$111)
+($I1053*'fnd base rates'!J$112)
+($J1053*'fnd base rates'!J$113)
+($K1053*'fnd base rates'!J$114)
+($M1053*'fnd base rates'!J$116)
+($N1053*'fnd base rates'!J$117)
+($O1053*'fnd base rates'!J$118)
+($P1053*VLOOKUP($S1053+12,rate_basefnd,10)))
*$R1053</f>
        <v>1395.4286799999998</v>
      </c>
      <c r="AC1053" s="1">
        <f>(($D1053*'fnd base rates'!K$107)
+($E1053*'fnd base rates'!K$108)
+($F1053*'fnd base rates'!K$109)
+($G1053*'fnd base rates'!K$110)
+($H1053*'fnd base rates'!K$111)
+($I1053*'fnd base rates'!K$112)
+($J1053*'fnd base rates'!K$113)
+($K1053*'fnd base rates'!K$114)
+($M1053*'fnd base rates'!K$116)
+($N1053*'fnd base rates'!K$117)
+($O1053*'fnd base rates'!K$118)
+($P1053*VLOOKUP($S1053+12,rate_basefnd,11)))
*$R1053</f>
        <v>1192.6120955599999</v>
      </c>
      <c r="AD1053" s="1">
        <f>(($D1053*'fnd base rates'!L$107)
+($E1053*'fnd base rates'!L$108)
+($F1053*'fnd base rates'!L$109)
+($G1053*'fnd base rates'!L$110)
+($H1053*'fnd base rates'!L$111)
+($I1053*'fnd base rates'!L$112)
+($J1053*'fnd base rates'!L$113)
+($K1053*'fnd base rates'!L$114)
+($M1053*'fnd base rates'!L$116)
+($N1053*'fnd base rates'!L$117)
+($O1053*'fnd base rates'!L$118)
+($P1053*VLOOKUP($S1053+12,rate_basefnd,12)))</f>
        <v>1962.5266799999999</v>
      </c>
      <c r="AE1053" s="1">
        <f>(($D1053*'fnd base rates'!M$107)
+($E1053*'fnd base rates'!M$108)
+($F1053*'fnd base rates'!M$109)
+($G1053*'fnd base rates'!M$110)
+($H1053*'fnd base rates'!M$111)
+($I1053*'fnd base rates'!M$112)
+($J1053*'fnd base rates'!M$113)
+($K1053*'fnd base rates'!M$114)
+($M1053*'fnd base rates'!M$116)
+($N1053*'fnd base rates'!M$117)
+($O1053*'fnd base rates'!M$118)
+($P1053*VLOOKUP($S1053+12,rate_basefnd,13)))</f>
        <v>0</v>
      </c>
      <c r="AF1053" s="4">
        <f t="shared" si="1223"/>
        <v>17995.647097951998</v>
      </c>
      <c r="AH1053" s="269">
        <f t="shared" si="1224"/>
        <v>3517239185</v>
      </c>
      <c r="AI1053" s="4" t="str">
        <f t="shared" si="1225"/>
        <v>3517</v>
      </c>
      <c r="AJ1053" s="2" t="str">
        <f t="shared" si="1226"/>
        <v>239</v>
      </c>
      <c r="AK1053" s="2" t="str">
        <f t="shared" si="1227"/>
        <v>185</v>
      </c>
      <c r="AL1053" s="4">
        <f t="shared" si="1228"/>
        <v>1</v>
      </c>
      <c r="AM1053" s="4">
        <f t="shared" si="1219"/>
        <v>1</v>
      </c>
      <c r="AN1053" s="4">
        <f t="shared" si="1229"/>
        <v>17995.647097951998</v>
      </c>
      <c r="AO1053" s="4">
        <f t="shared" si="1230"/>
        <v>17996</v>
      </c>
      <c r="AP1053" s="4">
        <f t="shared" si="1220"/>
        <v>0</v>
      </c>
      <c r="AQ1053" s="4">
        <v>17996</v>
      </c>
      <c r="AW1053" s="4">
        <v>17996</v>
      </c>
      <c r="AX1053" s="5">
        <f t="shared" si="1231"/>
        <v>0</v>
      </c>
      <c r="AY1053" s="4">
        <v>17996</v>
      </c>
      <c r="BB1053" s="4">
        <f t="shared" ref="BB1053" si="1250">BC1053-BA1053</f>
        <v>0</v>
      </c>
    </row>
    <row r="1054" spans="1:54" s="4" customFormat="1">
      <c r="A1054" s="269">
        <v>3517</v>
      </c>
      <c r="B1054" s="2">
        <v>3517239201</v>
      </c>
      <c r="C1054" s="9" t="s">
        <v>1116</v>
      </c>
      <c r="D1054" s="14">
        <f>'fnd enro'!D1054</f>
        <v>0</v>
      </c>
      <c r="E1054" s="14">
        <f>'fnd enro'!E1054</f>
        <v>0</v>
      </c>
      <c r="F1054" s="14">
        <f>'fnd enro'!F1054</f>
        <v>0</v>
      </c>
      <c r="G1054" s="14">
        <f>'fnd enro'!G1054</f>
        <v>0</v>
      </c>
      <c r="H1054" s="14">
        <f>'fnd enro'!H1054</f>
        <v>0</v>
      </c>
      <c r="I1054" s="14">
        <f>'fnd enro'!I1054</f>
        <v>1</v>
      </c>
      <c r="J1054" s="14">
        <f>'fnd enro'!J1054</f>
        <v>0</v>
      </c>
      <c r="K1054" s="15">
        <f>'fnd enro'!K1054</f>
        <v>3.8600000000000002E-2</v>
      </c>
      <c r="L1054" s="14">
        <f>'fnd enro'!L1054</f>
        <v>0</v>
      </c>
      <c r="M1054" s="14">
        <f>'fnd enro'!M1054</f>
        <v>0</v>
      </c>
      <c r="N1054" s="14">
        <f>'fnd enro'!N1054</f>
        <v>0</v>
      </c>
      <c r="O1054" s="14">
        <f>'fnd enro'!O1054</f>
        <v>0</v>
      </c>
      <c r="P1054" s="14">
        <f>'fnd enro'!P1054</f>
        <v>1</v>
      </c>
      <c r="Q1054" s="14">
        <f>'fnd enro'!R1054</f>
        <v>1</v>
      </c>
      <c r="R1054" s="15">
        <f t="shared" si="1222"/>
        <v>1.0369999999999999</v>
      </c>
      <c r="S1054" s="14">
        <f>VALUE('fnd enro'!Q1054)</f>
        <v>12</v>
      </c>
      <c r="T1054" s="2"/>
      <c r="U1054" s="1">
        <f>(($D1054*'fnd base rates'!C$107)
+($E1054*'fnd base rates'!C$108)
+($F1054*'fnd base rates'!C$109)
+($G1054*'fnd base rates'!C$110)
+($H1054*'fnd base rates'!C$111)
+($I1054*'fnd base rates'!C$112)
+($J1054*'fnd base rates'!C$113)
+($K1054*'fnd base rates'!C$114)
+($M1054*'fnd base rates'!C$116)
+($N1054*'fnd base rates'!C$117)
+($O1054*'fnd base rates'!C$118)
+($P1054*VLOOKUP($S1054+12,rate_basefnd,3)))
*$R1054</f>
        <v>647.48345580199998</v>
      </c>
      <c r="V1054" s="1">
        <f>(($D1054*'fnd base rates'!D$107)
+($E1054*'fnd base rates'!D$108)
+($F1054*'fnd base rates'!D$109)
+($G1054*'fnd base rates'!D$110)
+($H1054*'fnd base rates'!D$111)
+($I1054*'fnd base rates'!D$112)
+($J1054*'fnd base rates'!D$113)
+($K1054*'fnd base rates'!D$114)
+($M1054*'fnd base rates'!D$116)
+($N1054*'fnd base rates'!D$117)
+($O1054*'fnd base rates'!D$118)
+($P1054*VLOOKUP($S1054+12,rate_basefnd,4)))
*$R1054</f>
        <v>1225.37105</v>
      </c>
      <c r="W1054" s="1">
        <f>(($D1054*'fnd base rates'!E$107)
+($E1054*'fnd base rates'!E$108)
+($F1054*'fnd base rates'!E$109)
+($G1054*'fnd base rates'!E$110)
+($H1054*'fnd base rates'!E$111)
+($I1054*'fnd base rates'!E$112)
+($J1054*'fnd base rates'!E$113)
+($K1054*'fnd base rates'!E$114)
+($M1054*'fnd base rates'!E$116)
+($N1054*'fnd base rates'!E$117)
+($O1054*'fnd base rates'!E$118)
+($P1054*VLOOKUP($S1054+12,rate_basefnd,5)))
*$R1054</f>
        <v>9310.8811799119994</v>
      </c>
      <c r="X1054" s="1">
        <f>(($D1054*'fnd base rates'!F$107)
+($E1054*'fnd base rates'!F$108)
+($F1054*'fnd base rates'!F$109)
+($G1054*'fnd base rates'!F$110)
+($H1054*'fnd base rates'!F$111)
+($I1054*'fnd base rates'!F$112)
+($J1054*'fnd base rates'!F$113)
+($K1054*'fnd base rates'!F$114)
+($M1054*'fnd base rates'!F$116)
+($N1054*'fnd base rates'!F$117)
+($O1054*'fnd base rates'!F$118)
+($P1054*VLOOKUP($S1054+12,rate_basefnd,6)))
*$R1054</f>
        <v>919.70120924399998</v>
      </c>
      <c r="Y1054" s="1">
        <f>(($D1054*'fnd base rates'!G$107)
+($E1054*'fnd base rates'!G$108)
+($F1054*'fnd base rates'!G$109)
+($G1054*'fnd base rates'!G$110)
+($H1054*'fnd base rates'!G$111)
+($I1054*'fnd base rates'!G$112)
+($J1054*'fnd base rates'!G$113)
+($K1054*'fnd base rates'!G$114)
+($M1054*'fnd base rates'!G$116)
+($N1054*'fnd base rates'!G$117)
+($O1054*'fnd base rates'!G$118)
+($P1054*VLOOKUP($S1054+12,rate_basefnd,7)))
*$R1054</f>
        <v>374.52632343399995</v>
      </c>
      <c r="Z1054" s="1">
        <f>(($D1054*'fnd base rates'!H$107)
+($E1054*'fnd base rates'!H$108)
+($F1054*'fnd base rates'!H$109)
+($G1054*'fnd base rates'!H$110)
+($H1054*'fnd base rates'!H$111)
+($I1054*'fnd base rates'!H$112)
+($J1054*'fnd base rates'!H$113)
+($K1054*'fnd base rates'!H$114)
+($M1054*'fnd base rates'!H$116)
+($N1054*'fnd base rates'!H$117)
+($O1054*'fnd base rates'!H$118)
+($P1054*VLOOKUP($S1054+12,rate_basefnd,8)))</f>
        <v>858.31893400000001</v>
      </c>
      <c r="AA1054" s="1">
        <f>(($D1054*'fnd base rates'!I$107)
+($E1054*'fnd base rates'!I$108)
+($F1054*'fnd base rates'!I$109)
+($G1054*'fnd base rates'!I$110)
+($H1054*'fnd base rates'!I$111)
+($I1054*'fnd base rates'!I$112)
+($J1054*'fnd base rates'!I$113)
+($K1054*'fnd base rates'!I$114)
+($M1054*'fnd base rates'!I$116)
+($N1054*'fnd base rates'!I$117)
+($O1054*'fnd base rates'!I$118)
+($P1054*VLOOKUP($S1054+12,rate_basefnd,9)))
*$R1054</f>
        <v>612.46256999999991</v>
      </c>
      <c r="AB1054" s="1">
        <f>(($D1054*'fnd base rates'!J$107)
+($E1054*'fnd base rates'!J$108)
+($F1054*'fnd base rates'!J$109)
+($G1054*'fnd base rates'!J$110)
+($H1054*'fnd base rates'!J$111)
+($I1054*'fnd base rates'!J$112)
+($J1054*'fnd base rates'!J$113)
+($K1054*'fnd base rates'!J$114)
+($M1054*'fnd base rates'!J$116)
+($N1054*'fnd base rates'!J$117)
+($O1054*'fnd base rates'!J$118)
+($P1054*VLOOKUP($S1054+12,rate_basefnd,10)))
*$R1054</f>
        <v>1482.2774299999999</v>
      </c>
      <c r="AC1054" s="1">
        <f>(($D1054*'fnd base rates'!K$107)
+($E1054*'fnd base rates'!K$108)
+($F1054*'fnd base rates'!K$109)
+($G1054*'fnd base rates'!K$110)
+($H1054*'fnd base rates'!K$111)
+($I1054*'fnd base rates'!K$112)
+($J1054*'fnd base rates'!K$113)
+($K1054*'fnd base rates'!K$114)
+($M1054*'fnd base rates'!K$116)
+($N1054*'fnd base rates'!K$117)
+($O1054*'fnd base rates'!K$118)
+($P1054*VLOOKUP($S1054+12,rate_basefnd,11)))
*$R1054</f>
        <v>1192.6120955599999</v>
      </c>
      <c r="AD1054" s="1">
        <f>(($D1054*'fnd base rates'!L$107)
+($E1054*'fnd base rates'!L$108)
+($F1054*'fnd base rates'!L$109)
+($G1054*'fnd base rates'!L$110)
+($H1054*'fnd base rates'!L$111)
+($I1054*'fnd base rates'!L$112)
+($J1054*'fnd base rates'!L$113)
+($K1054*'fnd base rates'!L$114)
+($M1054*'fnd base rates'!L$116)
+($N1054*'fnd base rates'!L$117)
+($O1054*'fnd base rates'!L$118)
+($P1054*VLOOKUP($S1054+12,rate_basefnd,12)))</f>
        <v>2026.9066800000001</v>
      </c>
      <c r="AE1054" s="1">
        <f>(($D1054*'fnd base rates'!M$107)
+($E1054*'fnd base rates'!M$108)
+($F1054*'fnd base rates'!M$109)
+($G1054*'fnd base rates'!M$110)
+($H1054*'fnd base rates'!M$111)
+($I1054*'fnd base rates'!M$112)
+($J1054*'fnd base rates'!M$113)
+($K1054*'fnd base rates'!M$114)
+($M1054*'fnd base rates'!M$116)
+($N1054*'fnd base rates'!M$117)
+($O1054*'fnd base rates'!M$118)
+($P1054*VLOOKUP($S1054+12,rate_basefnd,13)))</f>
        <v>0</v>
      </c>
      <c r="AF1054" s="4">
        <f t="shared" si="1223"/>
        <v>18650.540927952003</v>
      </c>
      <c r="AH1054" s="269">
        <f t="shared" si="1224"/>
        <v>3517239201</v>
      </c>
      <c r="AI1054" s="4" t="str">
        <f t="shared" si="1225"/>
        <v>3517</v>
      </c>
      <c r="AJ1054" s="2" t="str">
        <f t="shared" si="1226"/>
        <v>239</v>
      </c>
      <c r="AK1054" s="2" t="str">
        <f t="shared" si="1227"/>
        <v>201</v>
      </c>
      <c r="AL1054" s="4">
        <f t="shared" si="1228"/>
        <v>1</v>
      </c>
      <c r="AM1054" s="4">
        <f t="shared" si="1219"/>
        <v>1</v>
      </c>
      <c r="AN1054" s="4">
        <f t="shared" si="1229"/>
        <v>18650.540927952003</v>
      </c>
      <c r="AO1054" s="4">
        <f t="shared" si="1230"/>
        <v>18651</v>
      </c>
      <c r="AP1054" s="4">
        <f t="shared" si="1220"/>
        <v>0</v>
      </c>
      <c r="AQ1054" s="4">
        <v>18651</v>
      </c>
      <c r="AW1054" s="4">
        <v>18651</v>
      </c>
      <c r="AX1054" s="5">
        <f t="shared" si="1231"/>
        <v>0</v>
      </c>
      <c r="AY1054" s="4">
        <v>18651</v>
      </c>
      <c r="BB1054" s="4">
        <f t="shared" ref="BB1054" si="1251">BC1054-BA1054</f>
        <v>0</v>
      </c>
    </row>
    <row r="1055" spans="1:54" s="4" customFormat="1">
      <c r="A1055" s="269">
        <v>3517</v>
      </c>
      <c r="B1055" s="2">
        <v>3517239231</v>
      </c>
      <c r="C1055" s="9" t="s">
        <v>1116</v>
      </c>
      <c r="D1055" s="14">
        <f>'fnd enro'!D1055</f>
        <v>0</v>
      </c>
      <c r="E1055" s="14">
        <f>'fnd enro'!E1055</f>
        <v>0</v>
      </c>
      <c r="F1055" s="14">
        <f>'fnd enro'!F1055</f>
        <v>0</v>
      </c>
      <c r="G1055" s="14">
        <f>'fnd enro'!G1055</f>
        <v>0</v>
      </c>
      <c r="H1055" s="14">
        <f>'fnd enro'!H1055</f>
        <v>0</v>
      </c>
      <c r="I1055" s="14">
        <f>'fnd enro'!I1055</f>
        <v>16</v>
      </c>
      <c r="J1055" s="14">
        <f>'fnd enro'!J1055</f>
        <v>0</v>
      </c>
      <c r="K1055" s="15">
        <f>'fnd enro'!K1055</f>
        <v>0.61760000000000004</v>
      </c>
      <c r="L1055" s="14">
        <f>'fnd enro'!L1055</f>
        <v>0</v>
      </c>
      <c r="M1055" s="14">
        <f>'fnd enro'!M1055</f>
        <v>0</v>
      </c>
      <c r="N1055" s="14">
        <f>'fnd enro'!N1055</f>
        <v>0</v>
      </c>
      <c r="O1055" s="14">
        <f>'fnd enro'!O1055</f>
        <v>0</v>
      </c>
      <c r="P1055" s="14">
        <f>'fnd enro'!P1055</f>
        <v>14</v>
      </c>
      <c r="Q1055" s="14">
        <f>'fnd enro'!R1055</f>
        <v>16</v>
      </c>
      <c r="R1055" s="15">
        <f t="shared" si="1222"/>
        <v>1.0369999999999999</v>
      </c>
      <c r="S1055" s="14">
        <f>VALUE('fnd enro'!Q1055)</f>
        <v>4</v>
      </c>
      <c r="T1055" s="2"/>
      <c r="U1055" s="1">
        <f>(($D1055*'fnd base rates'!C$107)
+($E1055*'fnd base rates'!C$108)
+($F1055*'fnd base rates'!C$109)
+($G1055*'fnd base rates'!C$110)
+($H1055*'fnd base rates'!C$111)
+($I1055*'fnd base rates'!C$112)
+($J1055*'fnd base rates'!C$113)
+($K1055*'fnd base rates'!C$114)
+($M1055*'fnd base rates'!C$116)
+($N1055*'fnd base rates'!C$117)
+($O1055*'fnd base rates'!C$118)
+($P1055*VLOOKUP($S1055+12,rate_basefnd,3)))
*$R1055</f>
        <v>9748.6726728319991</v>
      </c>
      <c r="V1055" s="1">
        <f>(($D1055*'fnd base rates'!D$107)
+($E1055*'fnd base rates'!D$108)
+($F1055*'fnd base rates'!D$109)
+($G1055*'fnd base rates'!D$110)
+($H1055*'fnd base rates'!D$111)
+($I1055*'fnd base rates'!D$112)
+($J1055*'fnd base rates'!D$113)
+($K1055*'fnd base rates'!D$114)
+($M1055*'fnd base rates'!D$116)
+($N1055*'fnd base rates'!D$117)
+($O1055*'fnd base rates'!D$118)
+($P1055*VLOOKUP($S1055+12,rate_basefnd,4)))
*$R1055</f>
        <v>16710.46688</v>
      </c>
      <c r="W1055" s="1">
        <f>(($D1055*'fnd base rates'!E$107)
+($E1055*'fnd base rates'!E$108)
+($F1055*'fnd base rates'!E$109)
+($G1055*'fnd base rates'!E$110)
+($H1055*'fnd base rates'!E$111)
+($I1055*'fnd base rates'!E$112)
+($J1055*'fnd base rates'!E$113)
+($K1055*'fnd base rates'!E$114)
+($M1055*'fnd base rates'!E$116)
+($N1055*'fnd base rates'!E$117)
+($O1055*'fnd base rates'!E$118)
+($P1055*VLOOKUP($S1055+12,rate_basefnd,5)))
*$R1055</f>
        <v>120710.24907859198</v>
      </c>
      <c r="X1055" s="1">
        <f>(($D1055*'fnd base rates'!F$107)
+($E1055*'fnd base rates'!F$108)
+($F1055*'fnd base rates'!F$109)
+($G1055*'fnd base rates'!F$110)
+($H1055*'fnd base rates'!F$111)
+($I1055*'fnd base rates'!F$112)
+($J1055*'fnd base rates'!F$113)
+($K1055*'fnd base rates'!F$114)
+($M1055*'fnd base rates'!F$116)
+($N1055*'fnd base rates'!F$117)
+($O1055*'fnd base rates'!F$118)
+($P1055*VLOOKUP($S1055+12,rate_basefnd,6)))
*$R1055</f>
        <v>14715.219347904</v>
      </c>
      <c r="Y1055" s="1">
        <f>(($D1055*'fnd base rates'!G$107)
+($E1055*'fnd base rates'!G$108)
+($F1055*'fnd base rates'!G$109)
+($G1055*'fnd base rates'!G$110)
+($H1055*'fnd base rates'!G$111)
+($I1055*'fnd base rates'!G$112)
+($J1055*'fnd base rates'!G$113)
+($K1055*'fnd base rates'!G$114)
+($M1055*'fnd base rates'!G$116)
+($N1055*'fnd base rates'!G$117)
+($O1055*'fnd base rates'!G$118)
+($P1055*VLOOKUP($S1055+12,rate_basefnd,7)))
*$R1055</f>
        <v>4621.2997749439992</v>
      </c>
      <c r="Z1055" s="1">
        <f>(($D1055*'fnd base rates'!H$107)
+($E1055*'fnd base rates'!H$108)
+($F1055*'fnd base rates'!H$109)
+($G1055*'fnd base rates'!H$110)
+($H1055*'fnd base rates'!H$111)
+($I1055*'fnd base rates'!H$112)
+($J1055*'fnd base rates'!H$113)
+($K1055*'fnd base rates'!H$114)
+($M1055*'fnd base rates'!H$116)
+($N1055*'fnd base rates'!H$117)
+($O1055*'fnd base rates'!H$118)
+($P1055*VLOOKUP($S1055+12,rate_basefnd,8)))</f>
        <v>13530.382944000001</v>
      </c>
      <c r="AA1055" s="1">
        <f>(($D1055*'fnd base rates'!I$107)
+($E1055*'fnd base rates'!I$108)
+($F1055*'fnd base rates'!I$109)
+($G1055*'fnd base rates'!I$110)
+($H1055*'fnd base rates'!I$111)
+($I1055*'fnd base rates'!I$112)
+($J1055*'fnd base rates'!I$113)
+($K1055*'fnd base rates'!I$114)
+($M1055*'fnd base rates'!I$116)
+($N1055*'fnd base rates'!I$117)
+($O1055*'fnd base rates'!I$118)
+($P1055*VLOOKUP($S1055+12,rate_basefnd,9)))
*$R1055</f>
        <v>8654.8849599999994</v>
      </c>
      <c r="AB1055" s="1">
        <f>(($D1055*'fnd base rates'!J$107)
+($E1055*'fnd base rates'!J$108)
+($F1055*'fnd base rates'!J$109)
+($G1055*'fnd base rates'!J$110)
+($H1055*'fnd base rates'!J$111)
+($I1055*'fnd base rates'!J$112)
+($J1055*'fnd base rates'!J$113)
+($K1055*'fnd base rates'!J$114)
+($M1055*'fnd base rates'!J$116)
+($N1055*'fnd base rates'!J$117)
+($O1055*'fnd base rates'!J$118)
+($P1055*VLOOKUP($S1055+12,rate_basefnd,10)))
*$R1055</f>
        <v>17769.368319999998</v>
      </c>
      <c r="AC1055" s="1">
        <f>(($D1055*'fnd base rates'!K$107)
+($E1055*'fnd base rates'!K$108)
+($F1055*'fnd base rates'!K$109)
+($G1055*'fnd base rates'!K$110)
+($H1055*'fnd base rates'!K$111)
+($I1055*'fnd base rates'!K$112)
+($J1055*'fnd base rates'!K$113)
+($K1055*'fnd base rates'!K$114)
+($M1055*'fnd base rates'!K$116)
+($N1055*'fnd base rates'!K$117)
+($O1055*'fnd base rates'!K$118)
+($P1055*VLOOKUP($S1055+12,rate_basefnd,11)))
*$R1055</f>
        <v>19081.793528959999</v>
      </c>
      <c r="AD1055" s="1">
        <f>(($D1055*'fnd base rates'!L$107)
+($E1055*'fnd base rates'!L$108)
+($F1055*'fnd base rates'!L$109)
+($G1055*'fnd base rates'!L$110)
+($H1055*'fnd base rates'!L$111)
+($I1055*'fnd base rates'!L$112)
+($J1055*'fnd base rates'!L$113)
+($K1055*'fnd base rates'!L$114)
+($M1055*'fnd base rates'!L$116)
+($N1055*'fnd base rates'!L$117)
+($O1055*'fnd base rates'!L$118)
+($P1055*VLOOKUP($S1055+12,rate_basefnd,12)))</f>
        <v>28021.78688</v>
      </c>
      <c r="AE1055" s="1">
        <f>(($D1055*'fnd base rates'!M$107)
+($E1055*'fnd base rates'!M$108)
+($F1055*'fnd base rates'!M$109)
+($G1055*'fnd base rates'!M$110)
+($H1055*'fnd base rates'!M$111)
+($I1055*'fnd base rates'!M$112)
+($J1055*'fnd base rates'!M$113)
+($K1055*'fnd base rates'!M$114)
+($M1055*'fnd base rates'!M$116)
+($N1055*'fnd base rates'!M$117)
+($O1055*'fnd base rates'!M$118)
+($P1055*VLOOKUP($S1055+12,rate_basefnd,13)))</f>
        <v>0</v>
      </c>
      <c r="AF1055" s="4">
        <f t="shared" si="1223"/>
        <v>253564.124387232</v>
      </c>
      <c r="AH1055" s="269">
        <f t="shared" si="1224"/>
        <v>3517239231</v>
      </c>
      <c r="AI1055" s="4" t="str">
        <f t="shared" si="1225"/>
        <v>3517</v>
      </c>
      <c r="AJ1055" s="2" t="str">
        <f t="shared" si="1226"/>
        <v>239</v>
      </c>
      <c r="AK1055" s="2" t="str">
        <f t="shared" si="1227"/>
        <v>231</v>
      </c>
      <c r="AL1055" s="4">
        <f t="shared" si="1228"/>
        <v>1</v>
      </c>
      <c r="AM1055" s="4">
        <f t="shared" si="1219"/>
        <v>16</v>
      </c>
      <c r="AN1055" s="4">
        <f t="shared" si="1229"/>
        <v>253564.124387232</v>
      </c>
      <c r="AO1055" s="4">
        <f t="shared" si="1230"/>
        <v>15848</v>
      </c>
      <c r="AP1055" s="4">
        <f t="shared" si="1220"/>
        <v>0</v>
      </c>
      <c r="AQ1055" s="4">
        <v>15848</v>
      </c>
      <c r="AW1055" s="4">
        <v>15848</v>
      </c>
      <c r="AX1055" s="5">
        <f t="shared" si="1231"/>
        <v>0</v>
      </c>
      <c r="AY1055" s="4">
        <v>15848</v>
      </c>
      <c r="BB1055" s="4">
        <f t="shared" ref="BB1055" si="1252">BC1055-BA1055</f>
        <v>0</v>
      </c>
    </row>
    <row r="1056" spans="1:54" s="4" customFormat="1">
      <c r="A1056" s="269">
        <v>3517</v>
      </c>
      <c r="B1056" s="2">
        <v>3517239239</v>
      </c>
      <c r="C1056" s="9" t="s">
        <v>1116</v>
      </c>
      <c r="D1056" s="14">
        <f>'fnd enro'!D1056</f>
        <v>0</v>
      </c>
      <c r="E1056" s="14">
        <f>'fnd enro'!E1056</f>
        <v>0</v>
      </c>
      <c r="F1056" s="14">
        <f>'fnd enro'!F1056</f>
        <v>0</v>
      </c>
      <c r="G1056" s="14">
        <f>'fnd enro'!G1056</f>
        <v>0</v>
      </c>
      <c r="H1056" s="14">
        <f>'fnd enro'!H1056</f>
        <v>0</v>
      </c>
      <c r="I1056" s="14">
        <f>'fnd enro'!I1056</f>
        <v>79</v>
      </c>
      <c r="J1056" s="14">
        <f>'fnd enro'!J1056</f>
        <v>0</v>
      </c>
      <c r="K1056" s="15">
        <f>'fnd enro'!K1056</f>
        <v>3.0493999999999999</v>
      </c>
      <c r="L1056" s="14">
        <f>'fnd enro'!L1056</f>
        <v>0</v>
      </c>
      <c r="M1056" s="14">
        <f>'fnd enro'!M1056</f>
        <v>0</v>
      </c>
      <c r="N1056" s="14">
        <f>'fnd enro'!N1056</f>
        <v>0</v>
      </c>
      <c r="O1056" s="14">
        <f>'fnd enro'!O1056</f>
        <v>0</v>
      </c>
      <c r="P1056" s="14">
        <f>'fnd enro'!P1056</f>
        <v>52</v>
      </c>
      <c r="Q1056" s="14">
        <f>'fnd enro'!R1056</f>
        <v>79</v>
      </c>
      <c r="R1056" s="15">
        <f t="shared" si="1222"/>
        <v>1.0369999999999999</v>
      </c>
      <c r="S1056" s="14">
        <f>VALUE('fnd enro'!Q1056)</f>
        <v>6</v>
      </c>
      <c r="T1056" s="2"/>
      <c r="U1056" s="1">
        <f>(($D1056*'fnd base rates'!C$107)
+($E1056*'fnd base rates'!C$108)
+($F1056*'fnd base rates'!C$109)
+($G1056*'fnd base rates'!C$110)
+($H1056*'fnd base rates'!C$111)
+($I1056*'fnd base rates'!C$112)
+($J1056*'fnd base rates'!C$113)
+($K1056*'fnd base rates'!C$114)
+($M1056*'fnd base rates'!C$116)
+($N1056*'fnd base rates'!C$117)
+($O1056*'fnd base rates'!C$118)
+($P1056*VLOOKUP($S1056+12,rate_basefnd,3)))
*$R1056</f>
        <v>47458.436008357996</v>
      </c>
      <c r="V1056" s="1">
        <f>(($D1056*'fnd base rates'!D$107)
+($E1056*'fnd base rates'!D$108)
+($F1056*'fnd base rates'!D$109)
+($G1056*'fnd base rates'!D$110)
+($H1056*'fnd base rates'!D$111)
+($I1056*'fnd base rates'!D$112)
+($J1056*'fnd base rates'!D$113)
+($K1056*'fnd base rates'!D$114)
+($M1056*'fnd base rates'!D$116)
+($N1056*'fnd base rates'!D$117)
+($O1056*'fnd base rates'!D$118)
+($P1056*VLOOKUP($S1056+12,rate_basefnd,4)))
*$R1056</f>
        <v>79306.192719999992</v>
      </c>
      <c r="W1056" s="1">
        <f>(($D1056*'fnd base rates'!E$107)
+($E1056*'fnd base rates'!E$108)
+($F1056*'fnd base rates'!E$109)
+($G1056*'fnd base rates'!E$110)
+($H1056*'fnd base rates'!E$111)
+($I1056*'fnd base rates'!E$112)
+($J1056*'fnd base rates'!E$113)
+($K1056*'fnd base rates'!E$114)
+($M1056*'fnd base rates'!E$116)
+($N1056*'fnd base rates'!E$117)
+($O1056*'fnd base rates'!E$118)
+($P1056*VLOOKUP($S1056+12,rate_basefnd,5)))
*$R1056</f>
        <v>564749.60860304802</v>
      </c>
      <c r="X1056" s="1">
        <f>(($D1056*'fnd base rates'!F$107)
+($E1056*'fnd base rates'!F$108)
+($F1056*'fnd base rates'!F$109)
+($G1056*'fnd base rates'!F$110)
+($H1056*'fnd base rates'!F$111)
+($I1056*'fnd base rates'!F$112)
+($J1056*'fnd base rates'!F$113)
+($K1056*'fnd base rates'!F$114)
+($M1056*'fnd base rates'!F$116)
+($N1056*'fnd base rates'!F$117)
+($O1056*'fnd base rates'!F$118)
+($P1056*VLOOKUP($S1056+12,rate_basefnd,6)))
*$R1056</f>
        <v>72656.395530275986</v>
      </c>
      <c r="Y1056" s="1">
        <f>(($D1056*'fnd base rates'!G$107)
+($E1056*'fnd base rates'!G$108)
+($F1056*'fnd base rates'!G$109)
+($G1056*'fnd base rates'!G$110)
+($H1056*'fnd base rates'!G$111)
+($I1056*'fnd base rates'!G$112)
+($J1056*'fnd base rates'!G$113)
+($K1056*'fnd base rates'!G$114)
+($M1056*'fnd base rates'!G$116)
+($N1056*'fnd base rates'!G$117)
+($O1056*'fnd base rates'!G$118)
+($P1056*VLOOKUP($S1056+12,rate_basefnd,7)))
*$R1056</f>
        <v>21300.871071285994</v>
      </c>
      <c r="Z1056" s="1">
        <f>(($D1056*'fnd base rates'!H$107)
+($E1056*'fnd base rates'!H$108)
+($F1056*'fnd base rates'!H$109)
+($G1056*'fnd base rates'!H$110)
+($H1056*'fnd base rates'!H$111)
+($I1056*'fnd base rates'!H$112)
+($J1056*'fnd base rates'!H$113)
+($K1056*'fnd base rates'!H$114)
+($M1056*'fnd base rates'!H$116)
+($N1056*'fnd base rates'!H$117)
+($O1056*'fnd base rates'!H$118)
+($P1056*VLOOKUP($S1056+12,rate_basefnd,8)))</f>
        <v>66582.515786000004</v>
      </c>
      <c r="AA1056" s="1">
        <f>(($D1056*'fnd base rates'!I$107)
+($E1056*'fnd base rates'!I$108)
+($F1056*'fnd base rates'!I$109)
+($G1056*'fnd base rates'!I$110)
+($H1056*'fnd base rates'!I$111)
+($I1056*'fnd base rates'!I$112)
+($J1056*'fnd base rates'!I$113)
+($K1056*'fnd base rates'!I$114)
+($M1056*'fnd base rates'!I$116)
+($N1056*'fnd base rates'!I$117)
+($O1056*'fnd base rates'!I$118)
+($P1056*VLOOKUP($S1056+12,rate_basefnd,9)))
*$R1056</f>
        <v>41467.078979999998</v>
      </c>
      <c r="AB1056" s="1">
        <f>(($D1056*'fnd base rates'!J$107)
+($E1056*'fnd base rates'!J$108)
+($F1056*'fnd base rates'!J$109)
+($G1056*'fnd base rates'!J$110)
+($H1056*'fnd base rates'!J$111)
+($I1056*'fnd base rates'!J$112)
+($J1056*'fnd base rates'!J$113)
+($K1056*'fnd base rates'!J$114)
+($M1056*'fnd base rates'!J$116)
+($N1056*'fnd base rates'!J$117)
+($O1056*'fnd base rates'!J$118)
+($P1056*VLOOKUP($S1056+12,rate_basefnd,10)))
*$R1056</f>
        <v>81158.782849999989</v>
      </c>
      <c r="AC1056" s="1">
        <f>(($D1056*'fnd base rates'!K$107)
+($E1056*'fnd base rates'!K$108)
+($F1056*'fnd base rates'!K$109)
+($G1056*'fnd base rates'!K$110)
+($H1056*'fnd base rates'!K$111)
+($I1056*'fnd base rates'!K$112)
+($J1056*'fnd base rates'!K$113)
+($K1056*'fnd base rates'!K$114)
+($M1056*'fnd base rates'!K$116)
+($N1056*'fnd base rates'!K$117)
+($O1056*'fnd base rates'!K$118)
+($P1056*VLOOKUP($S1056+12,rate_basefnd,11)))
*$R1056</f>
        <v>94216.35554923999</v>
      </c>
      <c r="AD1056" s="1">
        <f>(($D1056*'fnd base rates'!L$107)
+($E1056*'fnd base rates'!L$108)
+($F1056*'fnd base rates'!L$109)
+($G1056*'fnd base rates'!L$110)
+($H1056*'fnd base rates'!L$111)
+($I1056*'fnd base rates'!L$112)
+($J1056*'fnd base rates'!L$113)
+($K1056*'fnd base rates'!L$114)
+($M1056*'fnd base rates'!L$116)
+($N1056*'fnd base rates'!L$117)
+($O1056*'fnd base rates'!L$118)
+($P1056*VLOOKUP($S1056+12,rate_basefnd,12)))</f>
        <v>133481.88772</v>
      </c>
      <c r="AE1056" s="1">
        <f>(($D1056*'fnd base rates'!M$107)
+($E1056*'fnd base rates'!M$108)
+($F1056*'fnd base rates'!M$109)
+($G1056*'fnd base rates'!M$110)
+($H1056*'fnd base rates'!M$111)
+($I1056*'fnd base rates'!M$112)
+($J1056*'fnd base rates'!M$113)
+($K1056*'fnd base rates'!M$114)
+($M1056*'fnd base rates'!M$116)
+($N1056*'fnd base rates'!M$117)
+($O1056*'fnd base rates'!M$118)
+($P1056*VLOOKUP($S1056+12,rate_basefnd,13)))</f>
        <v>0</v>
      </c>
      <c r="AF1056" s="4">
        <f t="shared" si="1223"/>
        <v>1202378.1248182079</v>
      </c>
      <c r="AH1056" s="269">
        <f t="shared" si="1224"/>
        <v>3517239239</v>
      </c>
      <c r="AI1056" s="4" t="str">
        <f t="shared" si="1225"/>
        <v>3517</v>
      </c>
      <c r="AJ1056" s="2" t="str">
        <f t="shared" si="1226"/>
        <v>239</v>
      </c>
      <c r="AK1056" s="2" t="str">
        <f t="shared" si="1227"/>
        <v>239</v>
      </c>
      <c r="AL1056" s="4">
        <f t="shared" si="1228"/>
        <v>1</v>
      </c>
      <c r="AM1056" s="4">
        <f t="shared" si="1219"/>
        <v>79</v>
      </c>
      <c r="AN1056" s="4">
        <f t="shared" si="1229"/>
        <v>1202378.1248182079</v>
      </c>
      <c r="AO1056" s="4">
        <f t="shared" si="1230"/>
        <v>15220</v>
      </c>
      <c r="AP1056" s="4">
        <f t="shared" si="1220"/>
        <v>0</v>
      </c>
      <c r="AQ1056" s="4">
        <v>15220</v>
      </c>
      <c r="AW1056" s="4">
        <v>15220</v>
      </c>
      <c r="AX1056" s="5">
        <f t="shared" si="1231"/>
        <v>0</v>
      </c>
      <c r="AY1056" s="4">
        <v>15220</v>
      </c>
      <c r="BB1056" s="4">
        <f t="shared" ref="BB1056" si="1253">BC1056-BA1056</f>
        <v>0</v>
      </c>
    </row>
    <row r="1057" spans="1:54" s="4" customFormat="1">
      <c r="A1057" s="269">
        <v>3517</v>
      </c>
      <c r="B1057" s="2">
        <v>3517239251</v>
      </c>
      <c r="C1057" s="9" t="s">
        <v>1116</v>
      </c>
      <c r="D1057" s="14">
        <f>'fnd enro'!D1057</f>
        <v>0</v>
      </c>
      <c r="E1057" s="14">
        <f>'fnd enro'!E1057</f>
        <v>0</v>
      </c>
      <c r="F1057" s="14">
        <f>'fnd enro'!F1057</f>
        <v>0</v>
      </c>
      <c r="G1057" s="14">
        <f>'fnd enro'!G1057</f>
        <v>0</v>
      </c>
      <c r="H1057" s="14">
        <f>'fnd enro'!H1057</f>
        <v>0</v>
      </c>
      <c r="I1057" s="14">
        <f>'fnd enro'!I1057</f>
        <v>2</v>
      </c>
      <c r="J1057" s="14">
        <f>'fnd enro'!J1057</f>
        <v>0</v>
      </c>
      <c r="K1057" s="15">
        <f>'fnd enro'!K1057</f>
        <v>7.7200000000000005E-2</v>
      </c>
      <c r="L1057" s="14">
        <f>'fnd enro'!L1057</f>
        <v>0</v>
      </c>
      <c r="M1057" s="14">
        <f>'fnd enro'!M1057</f>
        <v>0</v>
      </c>
      <c r="N1057" s="14">
        <f>'fnd enro'!N1057</f>
        <v>0</v>
      </c>
      <c r="O1057" s="14">
        <f>'fnd enro'!O1057</f>
        <v>0</v>
      </c>
      <c r="P1057" s="14">
        <f>'fnd enro'!P1057</f>
        <v>2</v>
      </c>
      <c r="Q1057" s="14">
        <f>'fnd enro'!R1057</f>
        <v>2</v>
      </c>
      <c r="R1057" s="15">
        <f t="shared" si="1222"/>
        <v>1.0369999999999999</v>
      </c>
      <c r="S1057" s="14">
        <f>VALUE('fnd enro'!Q1057)</f>
        <v>9</v>
      </c>
      <c r="T1057" s="2"/>
      <c r="U1057" s="1">
        <f>(($D1057*'fnd base rates'!C$107)
+($E1057*'fnd base rates'!C$108)
+($F1057*'fnd base rates'!C$109)
+($G1057*'fnd base rates'!C$110)
+($H1057*'fnd base rates'!C$111)
+($I1057*'fnd base rates'!C$112)
+($J1057*'fnd base rates'!C$113)
+($K1057*'fnd base rates'!C$114)
+($M1057*'fnd base rates'!C$116)
+($N1057*'fnd base rates'!C$117)
+($O1057*'fnd base rates'!C$118)
+($P1057*VLOOKUP($S1057+12,rate_basefnd,3)))
*$R1057</f>
        <v>1269.747071604</v>
      </c>
      <c r="V1057" s="1">
        <f>(($D1057*'fnd base rates'!D$107)
+($E1057*'fnd base rates'!D$108)
+($F1057*'fnd base rates'!D$109)
+($G1057*'fnd base rates'!D$110)
+($H1057*'fnd base rates'!D$111)
+($I1057*'fnd base rates'!D$112)
+($J1057*'fnd base rates'!D$113)
+($K1057*'fnd base rates'!D$114)
+($M1057*'fnd base rates'!D$116)
+($N1057*'fnd base rates'!D$117)
+($O1057*'fnd base rates'!D$118)
+($P1057*VLOOKUP($S1057+12,rate_basefnd,4)))
*$R1057</f>
        <v>2331.2174799999998</v>
      </c>
      <c r="W1057" s="1">
        <f>(($D1057*'fnd base rates'!E$107)
+($E1057*'fnd base rates'!E$108)
+($F1057*'fnd base rates'!E$109)
+($G1057*'fnd base rates'!E$110)
+($H1057*'fnd base rates'!E$111)
+($I1057*'fnd base rates'!E$112)
+($J1057*'fnd base rates'!E$113)
+($K1057*'fnd base rates'!E$114)
+($M1057*'fnd base rates'!E$116)
+($N1057*'fnd base rates'!E$117)
+($O1057*'fnd base rates'!E$118)
+($P1057*VLOOKUP($S1057+12,rate_basefnd,5)))
*$R1057</f>
        <v>17455.012919823999</v>
      </c>
      <c r="X1057" s="1">
        <f>(($D1057*'fnd base rates'!F$107)
+($E1057*'fnd base rates'!F$108)
+($F1057*'fnd base rates'!F$109)
+($G1057*'fnd base rates'!F$110)
+($H1057*'fnd base rates'!F$111)
+($I1057*'fnd base rates'!F$112)
+($J1057*'fnd base rates'!F$113)
+($K1057*'fnd base rates'!F$114)
+($M1057*'fnd base rates'!F$116)
+($N1057*'fnd base rates'!F$117)
+($O1057*'fnd base rates'!F$118)
+($P1057*VLOOKUP($S1057+12,rate_basefnd,6)))
*$R1057</f>
        <v>1839.402418488</v>
      </c>
      <c r="Y1057" s="1">
        <f>(($D1057*'fnd base rates'!G$107)
+($E1057*'fnd base rates'!G$108)
+($F1057*'fnd base rates'!G$109)
+($G1057*'fnd base rates'!G$110)
+($H1057*'fnd base rates'!G$111)
+($I1057*'fnd base rates'!G$112)
+($J1057*'fnd base rates'!G$113)
+($K1057*'fnd base rates'!G$114)
+($M1057*'fnd base rates'!G$116)
+($N1057*'fnd base rates'!G$117)
+($O1057*'fnd base rates'!G$118)
+($P1057*VLOOKUP($S1057+12,rate_basefnd,7)))
*$R1057</f>
        <v>692.45318686799999</v>
      </c>
      <c r="Z1057" s="1">
        <f>(($D1057*'fnd base rates'!H$107)
+($E1057*'fnd base rates'!H$108)
+($F1057*'fnd base rates'!H$109)
+($G1057*'fnd base rates'!H$110)
+($H1057*'fnd base rates'!H$111)
+($I1057*'fnd base rates'!H$112)
+($J1057*'fnd base rates'!H$113)
+($K1057*'fnd base rates'!H$114)
+($M1057*'fnd base rates'!H$116)
+($N1057*'fnd base rates'!H$117)
+($O1057*'fnd base rates'!H$118)
+($P1057*VLOOKUP($S1057+12,rate_basefnd,8)))</f>
        <v>1708.2778679999999</v>
      </c>
      <c r="AA1057" s="1">
        <f>(($D1057*'fnd base rates'!I$107)
+($E1057*'fnd base rates'!I$108)
+($F1057*'fnd base rates'!I$109)
+($G1057*'fnd base rates'!I$110)
+($H1057*'fnd base rates'!I$111)
+($I1057*'fnd base rates'!I$112)
+($J1057*'fnd base rates'!I$113)
+($K1057*'fnd base rates'!I$114)
+($M1057*'fnd base rates'!I$116)
+($N1057*'fnd base rates'!I$117)
+($O1057*'fnd base rates'!I$118)
+($P1057*VLOOKUP($S1057+12,rate_basefnd,9)))
*$R1057</f>
        <v>1177.6586799999998</v>
      </c>
      <c r="AB1057" s="1">
        <f>(($D1057*'fnd base rates'!J$107)
+($E1057*'fnd base rates'!J$108)
+($F1057*'fnd base rates'!J$109)
+($G1057*'fnd base rates'!J$110)
+($H1057*'fnd base rates'!J$111)
+($I1057*'fnd base rates'!J$112)
+($J1057*'fnd base rates'!J$113)
+($K1057*'fnd base rates'!J$114)
+($M1057*'fnd base rates'!J$116)
+($N1057*'fnd base rates'!J$117)
+($O1057*'fnd base rates'!J$118)
+($P1057*VLOOKUP($S1057+12,rate_basefnd,10)))
*$R1057</f>
        <v>2719.0554799999995</v>
      </c>
      <c r="AC1057" s="1">
        <f>(($D1057*'fnd base rates'!K$107)
+($E1057*'fnd base rates'!K$108)
+($F1057*'fnd base rates'!K$109)
+($G1057*'fnd base rates'!K$110)
+($H1057*'fnd base rates'!K$111)
+($I1057*'fnd base rates'!K$112)
+($J1057*'fnd base rates'!K$113)
+($K1057*'fnd base rates'!K$114)
+($M1057*'fnd base rates'!K$116)
+($N1057*'fnd base rates'!K$117)
+($O1057*'fnd base rates'!K$118)
+($P1057*VLOOKUP($S1057+12,rate_basefnd,11)))
*$R1057</f>
        <v>2385.2241911199999</v>
      </c>
      <c r="AD1057" s="1">
        <f>(($D1057*'fnd base rates'!L$107)
+($E1057*'fnd base rates'!L$108)
+($F1057*'fnd base rates'!L$109)
+($G1057*'fnd base rates'!L$110)
+($H1057*'fnd base rates'!L$111)
+($I1057*'fnd base rates'!L$112)
+($J1057*'fnd base rates'!L$113)
+($K1057*'fnd base rates'!L$114)
+($M1057*'fnd base rates'!L$116)
+($N1057*'fnd base rates'!L$117)
+($O1057*'fnd base rates'!L$118)
+($P1057*VLOOKUP($S1057+12,rate_basefnd,12)))</f>
        <v>3871.8133600000001</v>
      </c>
      <c r="AE1057" s="1">
        <f>(($D1057*'fnd base rates'!M$107)
+($E1057*'fnd base rates'!M$108)
+($F1057*'fnd base rates'!M$109)
+($G1057*'fnd base rates'!M$110)
+($H1057*'fnd base rates'!M$111)
+($I1057*'fnd base rates'!M$112)
+($J1057*'fnd base rates'!M$113)
+($K1057*'fnd base rates'!M$114)
+($M1057*'fnd base rates'!M$116)
+($N1057*'fnd base rates'!M$117)
+($O1057*'fnd base rates'!M$118)
+($P1057*VLOOKUP($S1057+12,rate_basefnd,13)))</f>
        <v>0</v>
      </c>
      <c r="AF1057" s="4">
        <f t="shared" si="1223"/>
        <v>35449.862655903999</v>
      </c>
      <c r="AH1057" s="269">
        <f t="shared" si="1224"/>
        <v>3517239251</v>
      </c>
      <c r="AI1057" s="4" t="str">
        <f t="shared" si="1225"/>
        <v>3517</v>
      </c>
      <c r="AJ1057" s="2" t="str">
        <f t="shared" si="1226"/>
        <v>239</v>
      </c>
      <c r="AK1057" s="2" t="str">
        <f t="shared" si="1227"/>
        <v>251</v>
      </c>
      <c r="AL1057" s="4">
        <f t="shared" si="1228"/>
        <v>1</v>
      </c>
      <c r="AM1057" s="4">
        <f t="shared" si="1219"/>
        <v>2</v>
      </c>
      <c r="AN1057" s="4">
        <f t="shared" si="1229"/>
        <v>35449.862655903999</v>
      </c>
      <c r="AO1057" s="4">
        <f t="shared" si="1230"/>
        <v>17725</v>
      </c>
      <c r="AP1057" s="4">
        <f t="shared" si="1220"/>
        <v>0</v>
      </c>
      <c r="AQ1057" s="4">
        <v>17725</v>
      </c>
      <c r="AW1057" s="4">
        <v>17725</v>
      </c>
      <c r="AX1057" s="5">
        <f t="shared" si="1231"/>
        <v>0</v>
      </c>
      <c r="AY1057" s="4">
        <v>17725</v>
      </c>
      <c r="BB1057" s="4">
        <f t="shared" ref="BB1057" si="1254">BC1057-BA1057</f>
        <v>0</v>
      </c>
    </row>
    <row r="1058" spans="1:54" s="4" customFormat="1">
      <c r="A1058" s="269">
        <v>3517</v>
      </c>
      <c r="B1058" s="2">
        <v>3517239261</v>
      </c>
      <c r="C1058" s="9" t="s">
        <v>1116</v>
      </c>
      <c r="D1058" s="14">
        <f>'fnd enro'!D1058</f>
        <v>0</v>
      </c>
      <c r="E1058" s="14">
        <f>'fnd enro'!E1058</f>
        <v>0</v>
      </c>
      <c r="F1058" s="14">
        <f>'fnd enro'!F1058</f>
        <v>0</v>
      </c>
      <c r="G1058" s="14">
        <f>'fnd enro'!G1058</f>
        <v>0</v>
      </c>
      <c r="H1058" s="14">
        <f>'fnd enro'!H1058</f>
        <v>0</v>
      </c>
      <c r="I1058" s="14">
        <f>'fnd enro'!I1058</f>
        <v>2</v>
      </c>
      <c r="J1058" s="14">
        <f>'fnd enro'!J1058</f>
        <v>0</v>
      </c>
      <c r="K1058" s="15">
        <f>'fnd enro'!K1058</f>
        <v>7.7200000000000005E-2</v>
      </c>
      <c r="L1058" s="14">
        <f>'fnd enro'!L1058</f>
        <v>0</v>
      </c>
      <c r="M1058" s="14">
        <f>'fnd enro'!M1058</f>
        <v>0</v>
      </c>
      <c r="N1058" s="14">
        <f>'fnd enro'!N1058</f>
        <v>0</v>
      </c>
      <c r="O1058" s="14">
        <f>'fnd enro'!O1058</f>
        <v>0</v>
      </c>
      <c r="P1058" s="14">
        <f>'fnd enro'!P1058</f>
        <v>1</v>
      </c>
      <c r="Q1058" s="14">
        <f>'fnd enro'!R1058</f>
        <v>2</v>
      </c>
      <c r="R1058" s="15">
        <f t="shared" si="1222"/>
        <v>1.0369999999999999</v>
      </c>
      <c r="S1058" s="14">
        <f>VALUE('fnd enro'!Q1058)</f>
        <v>5</v>
      </c>
      <c r="T1058" s="2"/>
      <c r="U1058" s="1">
        <f>(($D1058*'fnd base rates'!C$107)
+($E1058*'fnd base rates'!C$108)
+($F1058*'fnd base rates'!C$109)
+($G1058*'fnd base rates'!C$110)
+($H1058*'fnd base rates'!C$111)
+($I1058*'fnd base rates'!C$112)
+($J1058*'fnd base rates'!C$113)
+($K1058*'fnd base rates'!C$114)
+($M1058*'fnd base rates'!C$116)
+($N1058*'fnd base rates'!C$117)
+($O1058*'fnd base rates'!C$118)
+($P1058*VLOOKUP($S1058+12,rate_basefnd,3)))
*$R1058</f>
        <v>1174.7060216039999</v>
      </c>
      <c r="V1058" s="1">
        <f>(($D1058*'fnd base rates'!D$107)
+($E1058*'fnd base rates'!D$108)
+($F1058*'fnd base rates'!D$109)
+($G1058*'fnd base rates'!D$110)
+($H1058*'fnd base rates'!D$111)
+($I1058*'fnd base rates'!D$112)
+($J1058*'fnd base rates'!D$113)
+($K1058*'fnd base rates'!D$114)
+($M1058*'fnd base rates'!D$116)
+($N1058*'fnd base rates'!D$117)
+($O1058*'fnd base rates'!D$118)
+($P1058*VLOOKUP($S1058+12,rate_basefnd,4)))
*$R1058</f>
        <v>1880.9313400000001</v>
      </c>
      <c r="W1058" s="1">
        <f>(($D1058*'fnd base rates'!E$107)
+($E1058*'fnd base rates'!E$108)
+($F1058*'fnd base rates'!E$109)
+($G1058*'fnd base rates'!E$110)
+($H1058*'fnd base rates'!E$111)
+($I1058*'fnd base rates'!E$112)
+($J1058*'fnd base rates'!E$113)
+($K1058*'fnd base rates'!E$114)
+($M1058*'fnd base rates'!E$116)
+($N1058*'fnd base rates'!E$117)
+($O1058*'fnd base rates'!E$118)
+($P1058*VLOOKUP($S1058+12,rate_basefnd,5)))
*$R1058</f>
        <v>13059.470649823999</v>
      </c>
      <c r="X1058" s="1">
        <f>(($D1058*'fnd base rates'!F$107)
+($E1058*'fnd base rates'!F$108)
+($F1058*'fnd base rates'!F$109)
+($G1058*'fnd base rates'!F$110)
+($H1058*'fnd base rates'!F$111)
+($I1058*'fnd base rates'!F$112)
+($J1058*'fnd base rates'!F$113)
+($K1058*'fnd base rates'!F$114)
+($M1058*'fnd base rates'!F$116)
+($N1058*'fnd base rates'!F$117)
+($O1058*'fnd base rates'!F$118)
+($P1058*VLOOKUP($S1058+12,rate_basefnd,6)))
*$R1058</f>
        <v>1839.402418488</v>
      </c>
      <c r="Y1058" s="1">
        <f>(($D1058*'fnd base rates'!G$107)
+($E1058*'fnd base rates'!G$108)
+($F1058*'fnd base rates'!G$109)
+($G1058*'fnd base rates'!G$110)
+($H1058*'fnd base rates'!G$111)
+($I1058*'fnd base rates'!G$112)
+($J1058*'fnd base rates'!G$113)
+($K1058*'fnd base rates'!G$114)
+($M1058*'fnd base rates'!G$116)
+($N1058*'fnd base rates'!G$117)
+($O1058*'fnd base rates'!G$118)
+($P1058*VLOOKUP($S1058+12,rate_basefnd,7)))
*$R1058</f>
        <v>479.21487686799986</v>
      </c>
      <c r="Z1058" s="1">
        <f>(($D1058*'fnd base rates'!H$107)
+($E1058*'fnd base rates'!H$108)
+($F1058*'fnd base rates'!H$109)
+($G1058*'fnd base rates'!H$110)
+($H1058*'fnd base rates'!H$111)
+($I1058*'fnd base rates'!H$112)
+($J1058*'fnd base rates'!H$113)
+($K1058*'fnd base rates'!H$114)
+($M1058*'fnd base rates'!H$116)
+($N1058*'fnd base rates'!H$117)
+($O1058*'fnd base rates'!H$118)
+($P1058*VLOOKUP($S1058+12,rate_basefnd,8)))</f>
        <v>1676.7478679999999</v>
      </c>
      <c r="AA1058" s="1">
        <f>(($D1058*'fnd base rates'!I$107)
+($E1058*'fnd base rates'!I$108)
+($F1058*'fnd base rates'!I$109)
+($G1058*'fnd base rates'!I$110)
+($H1058*'fnd base rates'!I$111)
+($I1058*'fnd base rates'!I$112)
+($J1058*'fnd base rates'!I$113)
+($K1058*'fnd base rates'!I$114)
+($M1058*'fnd base rates'!I$116)
+($N1058*'fnd base rates'!I$117)
+($O1058*'fnd base rates'!I$118)
+($P1058*VLOOKUP($S1058+12,rate_basefnd,9)))
*$R1058</f>
        <v>999.67836999999986</v>
      </c>
      <c r="AB1058" s="1">
        <f>(($D1058*'fnd base rates'!J$107)
+($E1058*'fnd base rates'!J$108)
+($F1058*'fnd base rates'!J$109)
+($G1058*'fnd base rates'!J$110)
+($H1058*'fnd base rates'!J$111)
+($I1058*'fnd base rates'!J$112)
+($J1058*'fnd base rates'!J$113)
+($K1058*'fnd base rates'!J$114)
+($M1058*'fnd base rates'!J$116)
+($N1058*'fnd base rates'!J$117)
+($O1058*'fnd base rates'!J$118)
+($P1058*VLOOKUP($S1058+12,rate_basefnd,10)))
*$R1058</f>
        <v>1794.1759199999997</v>
      </c>
      <c r="AC1058" s="1">
        <f>(($D1058*'fnd base rates'!K$107)
+($E1058*'fnd base rates'!K$108)
+($F1058*'fnd base rates'!K$109)
+($G1058*'fnd base rates'!K$110)
+($H1058*'fnd base rates'!K$111)
+($I1058*'fnd base rates'!K$112)
+($J1058*'fnd base rates'!K$113)
+($K1058*'fnd base rates'!K$114)
+($M1058*'fnd base rates'!K$116)
+($N1058*'fnd base rates'!K$117)
+($O1058*'fnd base rates'!K$118)
+($P1058*VLOOKUP($S1058+12,rate_basefnd,11)))
*$R1058</f>
        <v>2385.2241911199999</v>
      </c>
      <c r="AD1058" s="1">
        <f>(($D1058*'fnd base rates'!L$107)
+($E1058*'fnd base rates'!L$108)
+($F1058*'fnd base rates'!L$109)
+($G1058*'fnd base rates'!L$110)
+($H1058*'fnd base rates'!L$111)
+($I1058*'fnd base rates'!L$112)
+($J1058*'fnd base rates'!L$113)
+($K1058*'fnd base rates'!L$114)
+($M1058*'fnd base rates'!L$116)
+($N1058*'fnd base rates'!L$117)
+($O1058*'fnd base rates'!L$118)
+($P1058*VLOOKUP($S1058+12,rate_basefnd,12)))</f>
        <v>3186.18336</v>
      </c>
      <c r="AE1058" s="1">
        <f>(($D1058*'fnd base rates'!M$107)
+($E1058*'fnd base rates'!M$108)
+($F1058*'fnd base rates'!M$109)
+($G1058*'fnd base rates'!M$110)
+($H1058*'fnd base rates'!M$111)
+($I1058*'fnd base rates'!M$112)
+($J1058*'fnd base rates'!M$113)
+($K1058*'fnd base rates'!M$114)
+($M1058*'fnd base rates'!M$116)
+($N1058*'fnd base rates'!M$117)
+($O1058*'fnd base rates'!M$118)
+($P1058*VLOOKUP($S1058+12,rate_basefnd,13)))</f>
        <v>0</v>
      </c>
      <c r="AF1058" s="4">
        <f t="shared" si="1223"/>
        <v>28475.735015904</v>
      </c>
      <c r="AH1058" s="269">
        <f t="shared" si="1224"/>
        <v>3517239261</v>
      </c>
      <c r="AI1058" s="4" t="str">
        <f t="shared" si="1225"/>
        <v>3517</v>
      </c>
      <c r="AJ1058" s="2" t="str">
        <f t="shared" si="1226"/>
        <v>239</v>
      </c>
      <c r="AK1058" s="2" t="str">
        <f t="shared" si="1227"/>
        <v>261</v>
      </c>
      <c r="AL1058" s="4">
        <f t="shared" si="1228"/>
        <v>1</v>
      </c>
      <c r="AM1058" s="4">
        <f t="shared" si="1219"/>
        <v>2</v>
      </c>
      <c r="AN1058" s="4">
        <f t="shared" si="1229"/>
        <v>28475.735015904</v>
      </c>
      <c r="AO1058" s="4">
        <f t="shared" si="1230"/>
        <v>14238</v>
      </c>
      <c r="AP1058" s="4">
        <f t="shared" si="1220"/>
        <v>0</v>
      </c>
      <c r="AQ1058" s="4">
        <v>14238</v>
      </c>
      <c r="AW1058" s="4">
        <v>14238</v>
      </c>
      <c r="AX1058" s="5">
        <f t="shared" si="1231"/>
        <v>0</v>
      </c>
      <c r="AY1058" s="4">
        <v>14238</v>
      </c>
      <c r="BB1058" s="4">
        <f t="shared" ref="BB1058" si="1255">BC1058-BA1058</f>
        <v>0</v>
      </c>
    </row>
    <row r="1059" spans="1:54" s="4" customFormat="1">
      <c r="A1059" s="269">
        <v>3517</v>
      </c>
      <c r="B1059" s="2">
        <v>3517239293</v>
      </c>
      <c r="C1059" s="9" t="s">
        <v>1116</v>
      </c>
      <c r="D1059" s="14">
        <f>'fnd enro'!D1059</f>
        <v>0</v>
      </c>
      <c r="E1059" s="14">
        <f>'fnd enro'!E1059</f>
        <v>0</v>
      </c>
      <c r="F1059" s="14">
        <f>'fnd enro'!F1059</f>
        <v>0</v>
      </c>
      <c r="G1059" s="14">
        <f>'fnd enro'!G1059</f>
        <v>0</v>
      </c>
      <c r="H1059" s="14">
        <f>'fnd enro'!H1059</f>
        <v>0</v>
      </c>
      <c r="I1059" s="14">
        <f>'fnd enro'!I1059</f>
        <v>2</v>
      </c>
      <c r="J1059" s="14">
        <f>'fnd enro'!J1059</f>
        <v>0</v>
      </c>
      <c r="K1059" s="15">
        <f>'fnd enro'!K1059</f>
        <v>7.7200000000000005E-2</v>
      </c>
      <c r="L1059" s="14">
        <f>'fnd enro'!L1059</f>
        <v>0</v>
      </c>
      <c r="M1059" s="14">
        <f>'fnd enro'!M1059</f>
        <v>0</v>
      </c>
      <c r="N1059" s="14">
        <f>'fnd enro'!N1059</f>
        <v>0</v>
      </c>
      <c r="O1059" s="14">
        <f>'fnd enro'!O1059</f>
        <v>0</v>
      </c>
      <c r="P1059" s="14">
        <f>'fnd enro'!P1059</f>
        <v>1</v>
      </c>
      <c r="Q1059" s="14">
        <f>'fnd enro'!R1059</f>
        <v>2</v>
      </c>
      <c r="R1059" s="15">
        <f t="shared" si="1222"/>
        <v>1.0369999999999999</v>
      </c>
      <c r="S1059" s="14">
        <f>VALUE('fnd enro'!Q1059)</f>
        <v>10</v>
      </c>
      <c r="T1059" s="2"/>
      <c r="U1059" s="1">
        <f>(($D1059*'fnd base rates'!C$107)
+($E1059*'fnd base rates'!C$108)
+($F1059*'fnd base rates'!C$109)
+($G1059*'fnd base rates'!C$110)
+($H1059*'fnd base rates'!C$111)
+($I1059*'fnd base rates'!C$112)
+($J1059*'fnd base rates'!C$113)
+($K1059*'fnd base rates'!C$114)
+($M1059*'fnd base rates'!C$116)
+($N1059*'fnd base rates'!C$117)
+($O1059*'fnd base rates'!C$118)
+($P1059*VLOOKUP($S1059+12,rate_basefnd,3)))
*$R1059</f>
        <v>1194.865301604</v>
      </c>
      <c r="V1059" s="1">
        <f>(($D1059*'fnd base rates'!D$107)
+($E1059*'fnd base rates'!D$108)
+($F1059*'fnd base rates'!D$109)
+($G1059*'fnd base rates'!D$110)
+($H1059*'fnd base rates'!D$111)
+($I1059*'fnd base rates'!D$112)
+($J1059*'fnd base rates'!D$113)
+($K1059*'fnd base rates'!D$114)
+($M1059*'fnd base rates'!D$116)
+($N1059*'fnd base rates'!D$117)
+($O1059*'fnd base rates'!D$118)
+($P1059*VLOOKUP($S1059+12,rate_basefnd,4)))
*$R1059</f>
        <v>1976.4805199999998</v>
      </c>
      <c r="W1059" s="1">
        <f>(($D1059*'fnd base rates'!E$107)
+($E1059*'fnd base rates'!E$108)
+($F1059*'fnd base rates'!E$109)
+($G1059*'fnd base rates'!E$110)
+($H1059*'fnd base rates'!E$111)
+($I1059*'fnd base rates'!E$112)
+($J1059*'fnd base rates'!E$113)
+($K1059*'fnd base rates'!E$114)
+($M1059*'fnd base rates'!E$116)
+($N1059*'fnd base rates'!E$117)
+($O1059*'fnd base rates'!E$118)
+($P1059*VLOOKUP($S1059+12,rate_basefnd,5)))
*$R1059</f>
        <v>13992.075859823999</v>
      </c>
      <c r="X1059" s="1">
        <f>(($D1059*'fnd base rates'!F$107)
+($E1059*'fnd base rates'!F$108)
+($F1059*'fnd base rates'!F$109)
+($G1059*'fnd base rates'!F$110)
+($H1059*'fnd base rates'!F$111)
+($I1059*'fnd base rates'!F$112)
+($J1059*'fnd base rates'!F$113)
+($K1059*'fnd base rates'!F$114)
+($M1059*'fnd base rates'!F$116)
+($N1059*'fnd base rates'!F$117)
+($O1059*'fnd base rates'!F$118)
+($P1059*VLOOKUP($S1059+12,rate_basefnd,6)))
*$R1059</f>
        <v>1839.402418488</v>
      </c>
      <c r="Y1059" s="1">
        <f>(($D1059*'fnd base rates'!G$107)
+($E1059*'fnd base rates'!G$108)
+($F1059*'fnd base rates'!G$109)
+($G1059*'fnd base rates'!G$110)
+($H1059*'fnd base rates'!G$111)
+($I1059*'fnd base rates'!G$112)
+($J1059*'fnd base rates'!G$113)
+($K1059*'fnd base rates'!G$114)
+($M1059*'fnd base rates'!G$116)
+($N1059*'fnd base rates'!G$117)
+($O1059*'fnd base rates'!G$118)
+($P1059*VLOOKUP($S1059+12,rate_basefnd,7)))
*$R1059</f>
        <v>524.44881686799988</v>
      </c>
      <c r="Z1059" s="1">
        <f>(($D1059*'fnd base rates'!H$107)
+($E1059*'fnd base rates'!H$108)
+($F1059*'fnd base rates'!H$109)
+($G1059*'fnd base rates'!H$110)
+($H1059*'fnd base rates'!H$111)
+($I1059*'fnd base rates'!H$112)
+($J1059*'fnd base rates'!H$113)
+($K1059*'fnd base rates'!H$114)
+($M1059*'fnd base rates'!H$116)
+($N1059*'fnd base rates'!H$117)
+($O1059*'fnd base rates'!H$118)
+($P1059*VLOOKUP($S1059+12,rate_basefnd,8)))</f>
        <v>1683.437868</v>
      </c>
      <c r="AA1059" s="1">
        <f>(($D1059*'fnd base rates'!I$107)
+($E1059*'fnd base rates'!I$108)
+($F1059*'fnd base rates'!I$109)
+($G1059*'fnd base rates'!I$110)
+($H1059*'fnd base rates'!I$111)
+($I1059*'fnd base rates'!I$112)
+($J1059*'fnd base rates'!I$113)
+($K1059*'fnd base rates'!I$114)
+($M1059*'fnd base rates'!I$116)
+($N1059*'fnd base rates'!I$117)
+($O1059*'fnd base rates'!I$118)
+($P1059*VLOOKUP($S1059+12,rate_basefnd,9)))
*$R1059</f>
        <v>1037.4459099999999</v>
      </c>
      <c r="AB1059" s="1">
        <f>(($D1059*'fnd base rates'!J$107)
+($E1059*'fnd base rates'!J$108)
+($F1059*'fnd base rates'!J$109)
+($G1059*'fnd base rates'!J$110)
+($H1059*'fnd base rates'!J$111)
+($I1059*'fnd base rates'!J$112)
+($J1059*'fnd base rates'!J$113)
+($K1059*'fnd base rates'!J$114)
+($M1059*'fnd base rates'!J$116)
+($N1059*'fnd base rates'!J$117)
+($O1059*'fnd base rates'!J$118)
+($P1059*VLOOKUP($S1059+12,rate_basefnd,10)))
*$R1059</f>
        <v>1990.4074299999997</v>
      </c>
      <c r="AC1059" s="1">
        <f>(($D1059*'fnd base rates'!K$107)
+($E1059*'fnd base rates'!K$108)
+($F1059*'fnd base rates'!K$109)
+($G1059*'fnd base rates'!K$110)
+($H1059*'fnd base rates'!K$111)
+($I1059*'fnd base rates'!K$112)
+($J1059*'fnd base rates'!K$113)
+($K1059*'fnd base rates'!K$114)
+($M1059*'fnd base rates'!K$116)
+($N1059*'fnd base rates'!K$117)
+($O1059*'fnd base rates'!K$118)
+($P1059*VLOOKUP($S1059+12,rate_basefnd,11)))
*$R1059</f>
        <v>2385.2241911199999</v>
      </c>
      <c r="AD1059" s="1">
        <f>(($D1059*'fnd base rates'!L$107)
+($E1059*'fnd base rates'!L$108)
+($F1059*'fnd base rates'!L$109)
+($G1059*'fnd base rates'!L$110)
+($H1059*'fnd base rates'!L$111)
+($I1059*'fnd base rates'!L$112)
+($J1059*'fnd base rates'!L$113)
+($K1059*'fnd base rates'!L$114)
+($M1059*'fnd base rates'!L$116)
+($N1059*'fnd base rates'!L$117)
+($O1059*'fnd base rates'!L$118)
+($P1059*VLOOKUP($S1059+12,rate_basefnd,12)))</f>
        <v>3331.6533600000002</v>
      </c>
      <c r="AE1059" s="1">
        <f>(($D1059*'fnd base rates'!M$107)
+($E1059*'fnd base rates'!M$108)
+($F1059*'fnd base rates'!M$109)
+($G1059*'fnd base rates'!M$110)
+($H1059*'fnd base rates'!M$111)
+($I1059*'fnd base rates'!M$112)
+($J1059*'fnd base rates'!M$113)
+($K1059*'fnd base rates'!M$114)
+($M1059*'fnd base rates'!M$116)
+($N1059*'fnd base rates'!M$117)
+($O1059*'fnd base rates'!M$118)
+($P1059*VLOOKUP($S1059+12,rate_basefnd,13)))</f>
        <v>0</v>
      </c>
      <c r="AF1059" s="4">
        <f t="shared" si="1223"/>
        <v>29955.441675904</v>
      </c>
      <c r="AH1059" s="269">
        <f t="shared" si="1224"/>
        <v>3517239293</v>
      </c>
      <c r="AI1059" s="4" t="str">
        <f t="shared" si="1225"/>
        <v>3517</v>
      </c>
      <c r="AJ1059" s="2" t="str">
        <f t="shared" si="1226"/>
        <v>239</v>
      </c>
      <c r="AK1059" s="2" t="str">
        <f t="shared" si="1227"/>
        <v>293</v>
      </c>
      <c r="AL1059" s="4">
        <f t="shared" si="1228"/>
        <v>1</v>
      </c>
      <c r="AM1059" s="4">
        <f t="shared" si="1219"/>
        <v>2</v>
      </c>
      <c r="AN1059" s="4">
        <f t="shared" si="1229"/>
        <v>29955.441675904</v>
      </c>
      <c r="AO1059" s="4">
        <f t="shared" si="1230"/>
        <v>14978</v>
      </c>
      <c r="AP1059" s="4">
        <f t="shared" si="1220"/>
        <v>0</v>
      </c>
      <c r="AQ1059" s="4">
        <v>14978</v>
      </c>
      <c r="AW1059" s="4">
        <v>14978</v>
      </c>
      <c r="AX1059" s="5">
        <f t="shared" si="1231"/>
        <v>0</v>
      </c>
      <c r="AY1059" s="4">
        <v>14978</v>
      </c>
      <c r="BB1059" s="4">
        <f t="shared" ref="BB1059" si="1256">BC1059-BA1059</f>
        <v>0</v>
      </c>
    </row>
    <row r="1060" spans="1:54" s="4" customFormat="1">
      <c r="A1060" s="269">
        <v>3517</v>
      </c>
      <c r="B1060" s="2">
        <v>3517239310</v>
      </c>
      <c r="C1060" s="9" t="s">
        <v>1116</v>
      </c>
      <c r="D1060" s="14">
        <f>'fnd enro'!D1060</f>
        <v>0</v>
      </c>
      <c r="E1060" s="14">
        <f>'fnd enro'!E1060</f>
        <v>0</v>
      </c>
      <c r="F1060" s="14">
        <f>'fnd enro'!F1060</f>
        <v>0</v>
      </c>
      <c r="G1060" s="14">
        <f>'fnd enro'!G1060</f>
        <v>0</v>
      </c>
      <c r="H1060" s="14">
        <f>'fnd enro'!H1060</f>
        <v>0</v>
      </c>
      <c r="I1060" s="14">
        <f>'fnd enro'!I1060</f>
        <v>32</v>
      </c>
      <c r="J1060" s="14">
        <f>'fnd enro'!J1060</f>
        <v>0</v>
      </c>
      <c r="K1060" s="15">
        <f>'fnd enro'!K1060</f>
        <v>1.2352000000000001</v>
      </c>
      <c r="L1060" s="14">
        <f>'fnd enro'!L1060</f>
        <v>0</v>
      </c>
      <c r="M1060" s="14">
        <f>'fnd enro'!M1060</f>
        <v>0</v>
      </c>
      <c r="N1060" s="14">
        <f>'fnd enro'!N1060</f>
        <v>0</v>
      </c>
      <c r="O1060" s="14">
        <f>'fnd enro'!O1060</f>
        <v>0</v>
      </c>
      <c r="P1060" s="14">
        <f>'fnd enro'!P1060</f>
        <v>26</v>
      </c>
      <c r="Q1060" s="14">
        <f>'fnd enro'!R1060</f>
        <v>32</v>
      </c>
      <c r="R1060" s="15">
        <f t="shared" si="1222"/>
        <v>1.0369999999999999</v>
      </c>
      <c r="S1060" s="14">
        <f>VALUE('fnd enro'!Q1060)</f>
        <v>10</v>
      </c>
      <c r="T1060" s="2"/>
      <c r="U1060" s="1">
        <f>(($D1060*'fnd base rates'!C$107)
+($E1060*'fnd base rates'!C$108)
+($F1060*'fnd base rates'!C$109)
+($G1060*'fnd base rates'!C$110)
+($H1060*'fnd base rates'!C$111)
+($I1060*'fnd base rates'!C$112)
+($J1060*'fnd base rates'!C$113)
+($K1060*'fnd base rates'!C$114)
+($M1060*'fnd base rates'!C$116)
+($N1060*'fnd base rates'!C$117)
+($O1060*'fnd base rates'!C$118)
+($P1060*VLOOKUP($S1060+12,rate_basefnd,3)))
*$R1060</f>
        <v>19940.289525664</v>
      </c>
      <c r="V1060" s="1">
        <f>(($D1060*'fnd base rates'!D$107)
+($E1060*'fnd base rates'!D$108)
+($F1060*'fnd base rates'!D$109)
+($G1060*'fnd base rates'!D$110)
+($H1060*'fnd base rates'!D$111)
+($I1060*'fnd base rates'!D$112)
+($J1060*'fnd base rates'!D$113)
+($K1060*'fnd base rates'!D$114)
+($M1060*'fnd base rates'!D$116)
+($N1060*'fnd base rates'!D$117)
+($O1060*'fnd base rates'!D$118)
+($P1060*VLOOKUP($S1060+12,rate_basefnd,4)))
*$R1060</f>
        <v>35520.734319999996</v>
      </c>
      <c r="W1060" s="1">
        <f>(($D1060*'fnd base rates'!E$107)
+($E1060*'fnd base rates'!E$108)
+($F1060*'fnd base rates'!E$109)
+($G1060*'fnd base rates'!E$110)
+($H1060*'fnd base rates'!E$111)
+($I1060*'fnd base rates'!E$112)
+($J1060*'fnd base rates'!E$113)
+($K1060*'fnd base rates'!E$114)
+($M1060*'fnd base rates'!E$116)
+($N1060*'fnd base rates'!E$117)
+($O1060*'fnd base rates'!E$118)
+($P1060*VLOOKUP($S1060+12,rate_basefnd,5)))
*$R1060</f>
        <v>261914.93655718397</v>
      </c>
      <c r="X1060" s="1">
        <f>(($D1060*'fnd base rates'!F$107)
+($E1060*'fnd base rates'!F$108)
+($F1060*'fnd base rates'!F$109)
+($G1060*'fnd base rates'!F$110)
+($H1060*'fnd base rates'!F$111)
+($I1060*'fnd base rates'!F$112)
+($J1060*'fnd base rates'!F$113)
+($K1060*'fnd base rates'!F$114)
+($M1060*'fnd base rates'!F$116)
+($N1060*'fnd base rates'!F$117)
+($O1060*'fnd base rates'!F$118)
+($P1060*VLOOKUP($S1060+12,rate_basefnd,6)))
*$R1060</f>
        <v>29430.438695807999</v>
      </c>
      <c r="Y1060" s="1">
        <f>(($D1060*'fnd base rates'!G$107)
+($E1060*'fnd base rates'!G$108)
+($F1060*'fnd base rates'!G$109)
+($G1060*'fnd base rates'!G$110)
+($H1060*'fnd base rates'!G$111)
+($I1060*'fnd base rates'!G$112)
+($J1060*'fnd base rates'!G$113)
+($K1060*'fnd base rates'!G$114)
+($M1060*'fnd base rates'!G$116)
+($N1060*'fnd base rates'!G$117)
+($O1060*'fnd base rates'!G$118)
+($P1060*VLOOKUP($S1060+12,rate_basefnd,7)))
*$R1060</f>
        <v>10236.729969888</v>
      </c>
      <c r="Z1060" s="1">
        <f>(($D1060*'fnd base rates'!H$107)
+($E1060*'fnd base rates'!H$108)
+($F1060*'fnd base rates'!H$109)
+($G1060*'fnd base rates'!H$110)
+($H1060*'fnd base rates'!H$111)
+($I1060*'fnd base rates'!H$112)
+($J1060*'fnd base rates'!H$113)
+($K1060*'fnd base rates'!H$114)
+($M1060*'fnd base rates'!H$116)
+($N1060*'fnd base rates'!H$117)
+($O1060*'fnd base rates'!H$118)
+($P1060*VLOOKUP($S1060+12,rate_basefnd,8)))</f>
        <v>27207.805887999999</v>
      </c>
      <c r="AA1060" s="1">
        <f>(($D1060*'fnd base rates'!I$107)
+($E1060*'fnd base rates'!I$108)
+($F1060*'fnd base rates'!I$109)
+($G1060*'fnd base rates'!I$110)
+($H1060*'fnd base rates'!I$111)
+($I1060*'fnd base rates'!I$112)
+($J1060*'fnd base rates'!I$113)
+($K1060*'fnd base rates'!I$114)
+($M1060*'fnd base rates'!I$116)
+($N1060*'fnd base rates'!I$117)
+($O1060*'fnd base rates'!I$118)
+($P1060*VLOOKUP($S1060+12,rate_basefnd,9)))
*$R1060</f>
        <v>18139.59806</v>
      </c>
      <c r="AB1060" s="1">
        <f>(($D1060*'fnd base rates'!J$107)
+($E1060*'fnd base rates'!J$108)
+($F1060*'fnd base rates'!J$109)
+($G1060*'fnd base rates'!J$110)
+($H1060*'fnd base rates'!J$111)
+($I1060*'fnd base rates'!J$112)
+($J1060*'fnd base rates'!J$113)
+($K1060*'fnd base rates'!J$114)
+($M1060*'fnd base rates'!J$116)
+($N1060*'fnd base rates'!J$117)
+($O1060*'fnd base rates'!J$118)
+($P1060*VLOOKUP($S1060+12,rate_basefnd,10)))
*$R1060</f>
        <v>39851.018179999999</v>
      </c>
      <c r="AC1060" s="1">
        <f>(($D1060*'fnd base rates'!K$107)
+($E1060*'fnd base rates'!K$108)
+($F1060*'fnd base rates'!K$109)
+($G1060*'fnd base rates'!K$110)
+($H1060*'fnd base rates'!K$111)
+($I1060*'fnd base rates'!K$112)
+($J1060*'fnd base rates'!K$113)
+($K1060*'fnd base rates'!K$114)
+($M1060*'fnd base rates'!K$116)
+($N1060*'fnd base rates'!K$117)
+($O1060*'fnd base rates'!K$118)
+($P1060*VLOOKUP($S1060+12,rate_basefnd,11)))
*$R1060</f>
        <v>38163.587057919998</v>
      </c>
      <c r="AD1060" s="1">
        <f>(($D1060*'fnd base rates'!L$107)
+($E1060*'fnd base rates'!L$108)
+($F1060*'fnd base rates'!L$109)
+($G1060*'fnd base rates'!L$110)
+($H1060*'fnd base rates'!L$111)
+($I1060*'fnd base rates'!L$112)
+($J1060*'fnd base rates'!L$113)
+($K1060*'fnd base rates'!L$114)
+($M1060*'fnd base rates'!L$116)
+($N1060*'fnd base rates'!L$117)
+($O1060*'fnd base rates'!L$118)
+($P1060*VLOOKUP($S1060+12,rate_basefnd,12)))</f>
        <v>59240.453760000004</v>
      </c>
      <c r="AE1060" s="1">
        <f>(($D1060*'fnd base rates'!M$107)
+($E1060*'fnd base rates'!M$108)
+($F1060*'fnd base rates'!M$109)
+($G1060*'fnd base rates'!M$110)
+($H1060*'fnd base rates'!M$111)
+($I1060*'fnd base rates'!M$112)
+($J1060*'fnd base rates'!M$113)
+($K1060*'fnd base rates'!M$114)
+($M1060*'fnd base rates'!M$116)
+($N1060*'fnd base rates'!M$117)
+($O1060*'fnd base rates'!M$118)
+($P1060*VLOOKUP($S1060+12,rate_basefnd,13)))</f>
        <v>0</v>
      </c>
      <c r="AF1060" s="4">
        <f t="shared" si="1223"/>
        <v>539645.59201446397</v>
      </c>
      <c r="AH1060" s="269">
        <f t="shared" si="1224"/>
        <v>3517239310</v>
      </c>
      <c r="AI1060" s="4" t="str">
        <f t="shared" si="1225"/>
        <v>3517</v>
      </c>
      <c r="AJ1060" s="2" t="str">
        <f t="shared" si="1226"/>
        <v>239</v>
      </c>
      <c r="AK1060" s="2" t="str">
        <f t="shared" si="1227"/>
        <v>310</v>
      </c>
      <c r="AL1060" s="4">
        <f t="shared" si="1228"/>
        <v>1</v>
      </c>
      <c r="AM1060" s="4">
        <f t="shared" si="1219"/>
        <v>32</v>
      </c>
      <c r="AN1060" s="4">
        <f t="shared" si="1229"/>
        <v>539645.59201446397</v>
      </c>
      <c r="AO1060" s="4">
        <f t="shared" si="1230"/>
        <v>16864</v>
      </c>
      <c r="AP1060" s="4">
        <f t="shared" si="1220"/>
        <v>0</v>
      </c>
      <c r="AQ1060" s="4">
        <v>16864</v>
      </c>
      <c r="AW1060" s="4">
        <v>16864</v>
      </c>
      <c r="AX1060" s="5">
        <f t="shared" si="1231"/>
        <v>0</v>
      </c>
      <c r="AY1060" s="4">
        <v>16864</v>
      </c>
      <c r="BB1060" s="4">
        <f t="shared" ref="BB1060" si="1257">BC1060-BA1060</f>
        <v>0</v>
      </c>
    </row>
    <row r="1061" spans="1:54" s="4" customFormat="1">
      <c r="A1061" s="269">
        <v>3517</v>
      </c>
      <c r="B1061" s="2">
        <v>3517239336</v>
      </c>
      <c r="C1061" s="9" t="s">
        <v>1116</v>
      </c>
      <c r="D1061" s="14">
        <f>'fnd enro'!D1061</f>
        <v>0</v>
      </c>
      <c r="E1061" s="14">
        <f>'fnd enro'!E1061</f>
        <v>0</v>
      </c>
      <c r="F1061" s="14">
        <f>'fnd enro'!F1061</f>
        <v>0</v>
      </c>
      <c r="G1061" s="14">
        <f>'fnd enro'!G1061</f>
        <v>0</v>
      </c>
      <c r="H1061" s="14">
        <f>'fnd enro'!H1061</f>
        <v>0</v>
      </c>
      <c r="I1061" s="14">
        <f>'fnd enro'!I1061</f>
        <v>2</v>
      </c>
      <c r="J1061" s="14">
        <f>'fnd enro'!J1061</f>
        <v>0</v>
      </c>
      <c r="K1061" s="15">
        <f>'fnd enro'!K1061</f>
        <v>7.7200000000000005E-2</v>
      </c>
      <c r="L1061" s="14">
        <f>'fnd enro'!L1061</f>
        <v>0</v>
      </c>
      <c r="M1061" s="14">
        <f>'fnd enro'!M1061</f>
        <v>0</v>
      </c>
      <c r="N1061" s="14">
        <f>'fnd enro'!N1061</f>
        <v>0</v>
      </c>
      <c r="O1061" s="14">
        <f>'fnd enro'!O1061</f>
        <v>0</v>
      </c>
      <c r="P1061" s="14">
        <f>'fnd enro'!P1061</f>
        <v>0</v>
      </c>
      <c r="Q1061" s="14">
        <f>'fnd enro'!R1061</f>
        <v>2</v>
      </c>
      <c r="R1061" s="15">
        <f t="shared" si="1222"/>
        <v>1.0369999999999999</v>
      </c>
      <c r="S1061" s="14">
        <f>VALUE('fnd enro'!Q1061)</f>
        <v>8</v>
      </c>
      <c r="T1061" s="2"/>
      <c r="U1061" s="1">
        <f>(($D1061*'fnd base rates'!C$107)
+($E1061*'fnd base rates'!C$108)
+($F1061*'fnd base rates'!C$109)
+($G1061*'fnd base rates'!C$110)
+($H1061*'fnd base rates'!C$111)
+($I1061*'fnd base rates'!C$112)
+($J1061*'fnd base rates'!C$113)
+($K1061*'fnd base rates'!C$114)
+($M1061*'fnd base rates'!C$116)
+($N1061*'fnd base rates'!C$117)
+($O1061*'fnd base rates'!C$118)
+($P1061*VLOOKUP($S1061+12,rate_basefnd,3)))
*$R1061</f>
        <v>1112.6208316039999</v>
      </c>
      <c r="V1061" s="1">
        <f>(($D1061*'fnd base rates'!D$107)
+($E1061*'fnd base rates'!D$108)
+($F1061*'fnd base rates'!D$109)
+($G1061*'fnd base rates'!D$110)
+($H1061*'fnd base rates'!D$111)
+($I1061*'fnd base rates'!D$112)
+($J1061*'fnd base rates'!D$113)
+($K1061*'fnd base rates'!D$114)
+($M1061*'fnd base rates'!D$116)
+($N1061*'fnd base rates'!D$117)
+($O1061*'fnd base rates'!D$118)
+($P1061*VLOOKUP($S1061+12,rate_basefnd,4)))
*$R1061</f>
        <v>1586.77592</v>
      </c>
      <c r="W1061" s="1">
        <f>(($D1061*'fnd base rates'!E$107)
+($E1061*'fnd base rates'!E$108)
+($F1061*'fnd base rates'!E$109)
+($G1061*'fnd base rates'!E$110)
+($H1061*'fnd base rates'!E$111)
+($I1061*'fnd base rates'!E$112)
+($J1061*'fnd base rates'!E$113)
+($K1061*'fnd base rates'!E$114)
+($M1061*'fnd base rates'!E$116)
+($N1061*'fnd base rates'!E$117)
+($O1061*'fnd base rates'!E$118)
+($P1061*VLOOKUP($S1061+12,rate_basefnd,5)))
*$R1061</f>
        <v>10187.903579823998</v>
      </c>
      <c r="X1061" s="1">
        <f>(($D1061*'fnd base rates'!F$107)
+($E1061*'fnd base rates'!F$108)
+($F1061*'fnd base rates'!F$109)
+($G1061*'fnd base rates'!F$110)
+($H1061*'fnd base rates'!F$111)
+($I1061*'fnd base rates'!F$112)
+($J1061*'fnd base rates'!F$113)
+($K1061*'fnd base rates'!F$114)
+($M1061*'fnd base rates'!F$116)
+($N1061*'fnd base rates'!F$117)
+($O1061*'fnd base rates'!F$118)
+($P1061*VLOOKUP($S1061+12,rate_basefnd,6)))
*$R1061</f>
        <v>1839.402418488</v>
      </c>
      <c r="Y1061" s="1">
        <f>(($D1061*'fnd base rates'!G$107)
+($E1061*'fnd base rates'!G$108)
+($F1061*'fnd base rates'!G$109)
+($G1061*'fnd base rates'!G$110)
+($H1061*'fnd base rates'!G$111)
+($I1061*'fnd base rates'!G$112)
+($J1061*'fnd base rates'!G$113)
+($K1061*'fnd base rates'!G$114)
+($M1061*'fnd base rates'!G$116)
+($N1061*'fnd base rates'!G$117)
+($O1061*'fnd base rates'!G$118)
+($P1061*VLOOKUP($S1061+12,rate_basefnd,7)))
*$R1061</f>
        <v>339.89392686799994</v>
      </c>
      <c r="Z1061" s="1">
        <f>(($D1061*'fnd base rates'!H$107)
+($E1061*'fnd base rates'!H$108)
+($F1061*'fnd base rates'!H$109)
+($G1061*'fnd base rates'!H$110)
+($H1061*'fnd base rates'!H$111)
+($I1061*'fnd base rates'!H$112)
+($J1061*'fnd base rates'!H$113)
+($K1061*'fnd base rates'!H$114)
+($M1061*'fnd base rates'!H$116)
+($N1061*'fnd base rates'!H$117)
+($O1061*'fnd base rates'!H$118)
+($P1061*VLOOKUP($S1061+12,rate_basefnd,8)))</f>
        <v>1656.157868</v>
      </c>
      <c r="AA1061" s="1">
        <f>(($D1061*'fnd base rates'!I$107)
+($E1061*'fnd base rates'!I$108)
+($F1061*'fnd base rates'!I$109)
+($G1061*'fnd base rates'!I$110)
+($H1061*'fnd base rates'!I$111)
+($I1061*'fnd base rates'!I$112)
+($J1061*'fnd base rates'!I$113)
+($K1061*'fnd base rates'!I$114)
+($M1061*'fnd base rates'!I$116)
+($N1061*'fnd base rates'!I$117)
+($O1061*'fnd base rates'!I$118)
+($P1061*VLOOKUP($S1061+12,rate_basefnd,9)))
*$R1061</f>
        <v>883.39955999999995</v>
      </c>
      <c r="AB1061" s="1">
        <f>(($D1061*'fnd base rates'!J$107)
+($E1061*'fnd base rates'!J$108)
+($F1061*'fnd base rates'!J$109)
+($G1061*'fnd base rates'!J$110)
+($H1061*'fnd base rates'!J$111)
+($I1061*'fnd base rates'!J$112)
+($J1061*'fnd base rates'!J$113)
+($K1061*'fnd base rates'!J$114)
+($M1061*'fnd base rates'!J$116)
+($N1061*'fnd base rates'!J$117)
+($O1061*'fnd base rates'!J$118)
+($P1061*VLOOKUP($S1061+12,rate_basefnd,10)))
*$R1061</f>
        <v>1189.9575</v>
      </c>
      <c r="AC1061" s="1">
        <f>(($D1061*'fnd base rates'!K$107)
+($E1061*'fnd base rates'!K$108)
+($F1061*'fnd base rates'!K$109)
+($G1061*'fnd base rates'!K$110)
+($H1061*'fnd base rates'!K$111)
+($I1061*'fnd base rates'!K$112)
+($J1061*'fnd base rates'!K$113)
+($K1061*'fnd base rates'!K$114)
+($M1061*'fnd base rates'!K$116)
+($N1061*'fnd base rates'!K$117)
+($O1061*'fnd base rates'!K$118)
+($P1061*VLOOKUP($S1061+12,rate_basefnd,11)))
*$R1061</f>
        <v>2385.2241911199999</v>
      </c>
      <c r="AD1061" s="1">
        <f>(($D1061*'fnd base rates'!L$107)
+($E1061*'fnd base rates'!L$108)
+($F1061*'fnd base rates'!L$109)
+($G1061*'fnd base rates'!L$110)
+($H1061*'fnd base rates'!L$111)
+($I1061*'fnd base rates'!L$112)
+($J1061*'fnd base rates'!L$113)
+($K1061*'fnd base rates'!L$114)
+($M1061*'fnd base rates'!L$116)
+($N1061*'fnd base rates'!L$117)
+($O1061*'fnd base rates'!L$118)
+($P1061*VLOOKUP($S1061+12,rate_basefnd,12)))</f>
        <v>2738.2533600000002</v>
      </c>
      <c r="AE1061" s="1">
        <f>(($D1061*'fnd base rates'!M$107)
+($E1061*'fnd base rates'!M$108)
+($F1061*'fnd base rates'!M$109)
+($G1061*'fnd base rates'!M$110)
+($H1061*'fnd base rates'!M$111)
+($I1061*'fnd base rates'!M$112)
+($J1061*'fnd base rates'!M$113)
+($K1061*'fnd base rates'!M$114)
+($M1061*'fnd base rates'!M$116)
+($N1061*'fnd base rates'!M$117)
+($O1061*'fnd base rates'!M$118)
+($P1061*VLOOKUP($S1061+12,rate_basefnd,13)))</f>
        <v>0</v>
      </c>
      <c r="AF1061" s="4">
        <f t="shared" si="1223"/>
        <v>23919.589155903999</v>
      </c>
      <c r="AH1061" s="269">
        <f t="shared" si="1224"/>
        <v>3517239336</v>
      </c>
      <c r="AI1061" s="4" t="str">
        <f t="shared" si="1225"/>
        <v>3517</v>
      </c>
      <c r="AJ1061" s="2" t="str">
        <f t="shared" si="1226"/>
        <v>239</v>
      </c>
      <c r="AK1061" s="2" t="str">
        <f t="shared" si="1227"/>
        <v>336</v>
      </c>
      <c r="AL1061" s="4">
        <f t="shared" si="1228"/>
        <v>1</v>
      </c>
      <c r="AM1061" s="4">
        <f t="shared" si="1219"/>
        <v>2</v>
      </c>
      <c r="AN1061" s="4">
        <f t="shared" si="1229"/>
        <v>23919.589155903999</v>
      </c>
      <c r="AO1061" s="4">
        <f t="shared" si="1230"/>
        <v>11960</v>
      </c>
      <c r="AP1061" s="4">
        <f t="shared" si="1220"/>
        <v>0</v>
      </c>
      <c r="AQ1061" s="4">
        <v>11960</v>
      </c>
      <c r="AW1061" s="4">
        <v>11960</v>
      </c>
      <c r="AX1061" s="5">
        <f t="shared" si="1231"/>
        <v>0</v>
      </c>
      <c r="AY1061" s="4">
        <v>11960</v>
      </c>
      <c r="BB1061" s="4">
        <f t="shared" ref="BB1061" si="1258">BC1061-BA1061</f>
        <v>0</v>
      </c>
    </row>
    <row r="1062" spans="1:54" s="4" customFormat="1">
      <c r="A1062" s="269">
        <v>3517</v>
      </c>
      <c r="B1062" s="2">
        <v>3517239625</v>
      </c>
      <c r="C1062" s="9" t="s">
        <v>1116</v>
      </c>
      <c r="D1062" s="14">
        <f>'fnd enro'!D1062</f>
        <v>0</v>
      </c>
      <c r="E1062" s="14">
        <f>'fnd enro'!E1062</f>
        <v>0</v>
      </c>
      <c r="F1062" s="14">
        <f>'fnd enro'!F1062</f>
        <v>0</v>
      </c>
      <c r="G1062" s="14">
        <f>'fnd enro'!G1062</f>
        <v>0</v>
      </c>
      <c r="H1062" s="14">
        <f>'fnd enro'!H1062</f>
        <v>0</v>
      </c>
      <c r="I1062" s="14">
        <f>'fnd enro'!I1062</f>
        <v>2</v>
      </c>
      <c r="J1062" s="14">
        <f>'fnd enro'!J1062</f>
        <v>0</v>
      </c>
      <c r="K1062" s="15">
        <f>'fnd enro'!K1062</f>
        <v>7.7200000000000005E-2</v>
      </c>
      <c r="L1062" s="14">
        <f>'fnd enro'!L1062</f>
        <v>0</v>
      </c>
      <c r="M1062" s="14">
        <f>'fnd enro'!M1062</f>
        <v>0</v>
      </c>
      <c r="N1062" s="14">
        <f>'fnd enro'!N1062</f>
        <v>0</v>
      </c>
      <c r="O1062" s="14">
        <f>'fnd enro'!O1062</f>
        <v>0</v>
      </c>
      <c r="P1062" s="14">
        <f>'fnd enro'!P1062</f>
        <v>2</v>
      </c>
      <c r="Q1062" s="14">
        <f>'fnd enro'!R1062</f>
        <v>2</v>
      </c>
      <c r="R1062" s="15">
        <f t="shared" si="1222"/>
        <v>1.0369999999999999</v>
      </c>
      <c r="S1062" s="14">
        <f>VALUE('fnd enro'!Q1062)</f>
        <v>6</v>
      </c>
      <c r="T1062" s="2"/>
      <c r="U1062" s="1">
        <f>(($D1062*'fnd base rates'!C$107)
+($E1062*'fnd base rates'!C$108)
+($F1062*'fnd base rates'!C$109)
+($G1062*'fnd base rates'!C$110)
+($H1062*'fnd base rates'!C$111)
+($I1062*'fnd base rates'!C$112)
+($J1062*'fnd base rates'!C$113)
+($K1062*'fnd base rates'!C$114)
+($M1062*'fnd base rates'!C$116)
+($N1062*'fnd base rates'!C$117)
+($O1062*'fnd base rates'!C$118)
+($P1062*VLOOKUP($S1062+12,rate_basefnd,3)))
*$R1062</f>
        <v>1247.6174916040002</v>
      </c>
      <c r="V1062" s="1">
        <f>(($D1062*'fnd base rates'!D$107)
+($E1062*'fnd base rates'!D$108)
+($F1062*'fnd base rates'!D$109)
+($G1062*'fnd base rates'!D$110)
+($H1062*'fnd base rates'!D$111)
+($I1062*'fnd base rates'!D$112)
+($J1062*'fnd base rates'!D$113)
+($K1062*'fnd base rates'!D$114)
+($M1062*'fnd base rates'!D$116)
+($N1062*'fnd base rates'!D$117)
+($O1062*'fnd base rates'!D$118)
+($P1062*VLOOKUP($S1062+12,rate_basefnd,4)))
*$R1062</f>
        <v>2226.3352999999997</v>
      </c>
      <c r="W1062" s="1">
        <f>(($D1062*'fnd base rates'!E$107)
+($E1062*'fnd base rates'!E$108)
+($F1062*'fnd base rates'!E$109)
+($G1062*'fnd base rates'!E$110)
+($H1062*'fnd base rates'!E$111)
+($I1062*'fnd base rates'!E$112)
+($J1062*'fnd base rates'!E$113)
+($K1062*'fnd base rates'!E$114)
+($M1062*'fnd base rates'!E$116)
+($N1062*'fnd base rates'!E$117)
+($O1062*'fnd base rates'!E$118)
+($P1062*VLOOKUP($S1062+12,rate_basefnd,5)))
*$R1062</f>
        <v>16431.265779824</v>
      </c>
      <c r="X1062" s="1">
        <f>(($D1062*'fnd base rates'!F$107)
+($E1062*'fnd base rates'!F$108)
+($F1062*'fnd base rates'!F$109)
+($G1062*'fnd base rates'!F$110)
+($H1062*'fnd base rates'!F$111)
+($I1062*'fnd base rates'!F$112)
+($J1062*'fnd base rates'!F$113)
+($K1062*'fnd base rates'!F$114)
+($M1062*'fnd base rates'!F$116)
+($N1062*'fnd base rates'!F$117)
+($O1062*'fnd base rates'!F$118)
+($P1062*VLOOKUP($S1062+12,rate_basefnd,6)))
*$R1062</f>
        <v>1839.402418488</v>
      </c>
      <c r="Y1062" s="1">
        <f>(($D1062*'fnd base rates'!G$107)
+($E1062*'fnd base rates'!G$108)
+($F1062*'fnd base rates'!G$109)
+($G1062*'fnd base rates'!G$110)
+($H1062*'fnd base rates'!G$111)
+($I1062*'fnd base rates'!G$112)
+($J1062*'fnd base rates'!G$113)
+($K1062*'fnd base rates'!G$114)
+($M1062*'fnd base rates'!G$116)
+($N1062*'fnd base rates'!G$117)
+($O1062*'fnd base rates'!G$118)
+($P1062*VLOOKUP($S1062+12,rate_basefnd,7)))
*$R1062</f>
        <v>642.78088686799993</v>
      </c>
      <c r="Z1062" s="1">
        <f>(($D1062*'fnd base rates'!H$107)
+($E1062*'fnd base rates'!H$108)
+($F1062*'fnd base rates'!H$109)
+($G1062*'fnd base rates'!H$110)
+($H1062*'fnd base rates'!H$111)
+($I1062*'fnd base rates'!H$112)
+($J1062*'fnd base rates'!H$113)
+($K1062*'fnd base rates'!H$114)
+($M1062*'fnd base rates'!H$116)
+($N1062*'fnd base rates'!H$117)
+($O1062*'fnd base rates'!H$118)
+($P1062*VLOOKUP($S1062+12,rate_basefnd,8)))</f>
        <v>1700.937868</v>
      </c>
      <c r="AA1062" s="1">
        <f>(($D1062*'fnd base rates'!I$107)
+($E1062*'fnd base rates'!I$108)
+($F1062*'fnd base rates'!I$109)
+($G1062*'fnd base rates'!I$110)
+($H1062*'fnd base rates'!I$111)
+($I1062*'fnd base rates'!I$112)
+($J1062*'fnd base rates'!I$113)
+($K1062*'fnd base rates'!I$114)
+($M1062*'fnd base rates'!I$116)
+($N1062*'fnd base rates'!I$117)
+($O1062*'fnd base rates'!I$118)
+($P1062*VLOOKUP($S1062+12,rate_basefnd,9)))
*$R1062</f>
        <v>1136.1994199999999</v>
      </c>
      <c r="AB1062" s="1">
        <f>(($D1062*'fnd base rates'!J$107)
+($E1062*'fnd base rates'!J$108)
+($F1062*'fnd base rates'!J$109)
+($G1062*'fnd base rates'!J$110)
+($H1062*'fnd base rates'!J$111)
+($I1062*'fnd base rates'!J$112)
+($J1062*'fnd base rates'!J$113)
+($K1062*'fnd base rates'!J$114)
+($M1062*'fnd base rates'!J$116)
+($N1062*'fnd base rates'!J$117)
+($O1062*'fnd base rates'!J$118)
+($P1062*VLOOKUP($S1062+12,rate_basefnd,10)))
*$R1062</f>
        <v>2503.6291000000001</v>
      </c>
      <c r="AC1062" s="1">
        <f>(($D1062*'fnd base rates'!K$107)
+($E1062*'fnd base rates'!K$108)
+($F1062*'fnd base rates'!K$109)
+($G1062*'fnd base rates'!K$110)
+($H1062*'fnd base rates'!K$111)
+($I1062*'fnd base rates'!K$112)
+($J1062*'fnd base rates'!K$113)
+($K1062*'fnd base rates'!K$114)
+($M1062*'fnd base rates'!K$116)
+($N1062*'fnd base rates'!K$117)
+($O1062*'fnd base rates'!K$118)
+($P1062*VLOOKUP($S1062+12,rate_basefnd,11)))
*$R1062</f>
        <v>2385.2241911199999</v>
      </c>
      <c r="AD1062" s="1">
        <f>(($D1062*'fnd base rates'!L$107)
+($E1062*'fnd base rates'!L$108)
+($F1062*'fnd base rates'!L$109)
+($G1062*'fnd base rates'!L$110)
+($H1062*'fnd base rates'!L$111)
+($I1062*'fnd base rates'!L$112)
+($J1062*'fnd base rates'!L$113)
+($K1062*'fnd base rates'!L$114)
+($M1062*'fnd base rates'!L$116)
+($N1062*'fnd base rates'!L$117)
+($O1062*'fnd base rates'!L$118)
+($P1062*VLOOKUP($S1062+12,rate_basefnd,12)))</f>
        <v>3712.1333600000003</v>
      </c>
      <c r="AE1062" s="1">
        <f>(($D1062*'fnd base rates'!M$107)
+($E1062*'fnd base rates'!M$108)
+($F1062*'fnd base rates'!M$109)
+($G1062*'fnd base rates'!M$110)
+($H1062*'fnd base rates'!M$111)
+($I1062*'fnd base rates'!M$112)
+($J1062*'fnd base rates'!M$113)
+($K1062*'fnd base rates'!M$114)
+($M1062*'fnd base rates'!M$116)
+($N1062*'fnd base rates'!M$117)
+($O1062*'fnd base rates'!M$118)
+($P1062*VLOOKUP($S1062+12,rate_basefnd,13)))</f>
        <v>0</v>
      </c>
      <c r="AF1062" s="4">
        <f t="shared" si="1223"/>
        <v>33825.525815904002</v>
      </c>
      <c r="AH1062" s="269">
        <f t="shared" si="1224"/>
        <v>3517239625</v>
      </c>
      <c r="AI1062" s="4" t="str">
        <f t="shared" si="1225"/>
        <v>3517</v>
      </c>
      <c r="AJ1062" s="2" t="str">
        <f t="shared" si="1226"/>
        <v>239</v>
      </c>
      <c r="AK1062" s="2" t="str">
        <f t="shared" si="1227"/>
        <v>625</v>
      </c>
      <c r="AL1062" s="4">
        <f t="shared" si="1228"/>
        <v>1</v>
      </c>
      <c r="AM1062" s="4">
        <f t="shared" si="1219"/>
        <v>2</v>
      </c>
      <c r="AN1062" s="4">
        <f t="shared" si="1229"/>
        <v>33825.525815904002</v>
      </c>
      <c r="AO1062" s="4">
        <f t="shared" si="1230"/>
        <v>16913</v>
      </c>
      <c r="AP1062" s="4">
        <f t="shared" si="1220"/>
        <v>0</v>
      </c>
      <c r="AQ1062" s="4">
        <v>16913</v>
      </c>
      <c r="AW1062" s="4">
        <v>16913</v>
      </c>
      <c r="AX1062" s="5">
        <f t="shared" si="1231"/>
        <v>0</v>
      </c>
      <c r="AY1062" s="4">
        <v>16913</v>
      </c>
      <c r="BB1062" s="4">
        <f t="shared" ref="BB1062" si="1259">BC1062-BA1062</f>
        <v>0</v>
      </c>
    </row>
    <row r="1063" spans="1:54" s="4" customFormat="1">
      <c r="A1063" s="269">
        <v>3517</v>
      </c>
      <c r="B1063" s="2">
        <v>3517239665</v>
      </c>
      <c r="C1063" s="9" t="s">
        <v>1116</v>
      </c>
      <c r="D1063" s="14">
        <f>'fnd enro'!D1063</f>
        <v>0</v>
      </c>
      <c r="E1063" s="14">
        <f>'fnd enro'!E1063</f>
        <v>0</v>
      </c>
      <c r="F1063" s="14">
        <f>'fnd enro'!F1063</f>
        <v>0</v>
      </c>
      <c r="G1063" s="14">
        <f>'fnd enro'!G1063</f>
        <v>0</v>
      </c>
      <c r="H1063" s="14">
        <f>'fnd enro'!H1063</f>
        <v>0</v>
      </c>
      <c r="I1063" s="14">
        <f>'fnd enro'!I1063</f>
        <v>1</v>
      </c>
      <c r="J1063" s="14">
        <f>'fnd enro'!J1063</f>
        <v>0</v>
      </c>
      <c r="K1063" s="15">
        <f>'fnd enro'!K1063</f>
        <v>3.8600000000000002E-2</v>
      </c>
      <c r="L1063" s="14">
        <f>'fnd enro'!L1063</f>
        <v>0</v>
      </c>
      <c r="M1063" s="14">
        <f>'fnd enro'!M1063</f>
        <v>0</v>
      </c>
      <c r="N1063" s="14">
        <f>'fnd enro'!N1063</f>
        <v>0</v>
      </c>
      <c r="O1063" s="14">
        <f>'fnd enro'!O1063</f>
        <v>0</v>
      </c>
      <c r="P1063" s="14">
        <f>'fnd enro'!P1063</f>
        <v>1</v>
      </c>
      <c r="Q1063" s="14">
        <f>'fnd enro'!R1063</f>
        <v>1</v>
      </c>
      <c r="R1063" s="15">
        <f t="shared" si="1222"/>
        <v>1.0369999999999999</v>
      </c>
      <c r="S1063" s="14">
        <f>VALUE('fnd enro'!Q1063)</f>
        <v>5</v>
      </c>
      <c r="T1063" s="2"/>
      <c r="U1063" s="1">
        <f>(($D1063*'fnd base rates'!C$107)
+($E1063*'fnd base rates'!C$108)
+($F1063*'fnd base rates'!C$109)
+($G1063*'fnd base rates'!C$110)
+($H1063*'fnd base rates'!C$111)
+($I1063*'fnd base rates'!C$112)
+($J1063*'fnd base rates'!C$113)
+($K1063*'fnd base rates'!C$114)
+($M1063*'fnd base rates'!C$116)
+($N1063*'fnd base rates'!C$117)
+($O1063*'fnd base rates'!C$118)
+($P1063*VLOOKUP($S1063+12,rate_basefnd,3)))
*$R1063</f>
        <v>618.39560580199998</v>
      </c>
      <c r="V1063" s="1">
        <f>(($D1063*'fnd base rates'!D$107)
+($E1063*'fnd base rates'!D$108)
+($F1063*'fnd base rates'!D$109)
+($G1063*'fnd base rates'!D$110)
+($H1063*'fnd base rates'!D$111)
+($I1063*'fnd base rates'!D$112)
+($J1063*'fnd base rates'!D$113)
+($K1063*'fnd base rates'!D$114)
+($M1063*'fnd base rates'!D$116)
+($N1063*'fnd base rates'!D$117)
+($O1063*'fnd base rates'!D$118)
+($P1063*VLOOKUP($S1063+12,rate_basefnd,4)))
*$R1063</f>
        <v>1087.5433799999998</v>
      </c>
      <c r="W1063" s="1">
        <f>(($D1063*'fnd base rates'!E$107)
+($E1063*'fnd base rates'!E$108)
+($F1063*'fnd base rates'!E$109)
+($G1063*'fnd base rates'!E$110)
+($H1063*'fnd base rates'!E$111)
+($I1063*'fnd base rates'!E$112)
+($J1063*'fnd base rates'!E$113)
+($K1063*'fnd base rates'!E$114)
+($M1063*'fnd base rates'!E$116)
+($N1063*'fnd base rates'!E$117)
+($O1063*'fnd base rates'!E$118)
+($P1063*VLOOKUP($S1063+12,rate_basefnd,5)))
*$R1063</f>
        <v>7965.5188599119992</v>
      </c>
      <c r="X1063" s="1">
        <f>(($D1063*'fnd base rates'!F$107)
+($E1063*'fnd base rates'!F$108)
+($F1063*'fnd base rates'!F$109)
+($G1063*'fnd base rates'!F$110)
+($H1063*'fnd base rates'!F$111)
+($I1063*'fnd base rates'!F$112)
+($J1063*'fnd base rates'!F$113)
+($K1063*'fnd base rates'!F$114)
+($M1063*'fnd base rates'!F$116)
+($N1063*'fnd base rates'!F$117)
+($O1063*'fnd base rates'!F$118)
+($P1063*VLOOKUP($S1063+12,rate_basefnd,6)))
*$R1063</f>
        <v>919.70120924399998</v>
      </c>
      <c r="Y1063" s="1">
        <f>(($D1063*'fnd base rates'!G$107)
+($E1063*'fnd base rates'!G$108)
+($F1063*'fnd base rates'!G$109)
+($G1063*'fnd base rates'!G$110)
+($H1063*'fnd base rates'!G$111)
+($I1063*'fnd base rates'!G$112)
+($J1063*'fnd base rates'!G$113)
+($K1063*'fnd base rates'!G$114)
+($M1063*'fnd base rates'!G$116)
+($N1063*'fnd base rates'!G$117)
+($O1063*'fnd base rates'!G$118)
+($P1063*VLOOKUP($S1063+12,rate_basefnd,7)))
*$R1063</f>
        <v>309.26791343399992</v>
      </c>
      <c r="Z1063" s="1">
        <f>(($D1063*'fnd base rates'!H$107)
+($E1063*'fnd base rates'!H$108)
+($F1063*'fnd base rates'!H$109)
+($G1063*'fnd base rates'!H$110)
+($H1063*'fnd base rates'!H$111)
+($I1063*'fnd base rates'!H$112)
+($J1063*'fnd base rates'!H$113)
+($K1063*'fnd base rates'!H$114)
+($M1063*'fnd base rates'!H$116)
+($N1063*'fnd base rates'!H$117)
+($O1063*'fnd base rates'!H$118)
+($P1063*VLOOKUP($S1063+12,rate_basefnd,8)))</f>
        <v>848.66893400000004</v>
      </c>
      <c r="AA1063" s="1">
        <f>(($D1063*'fnd base rates'!I$107)
+($E1063*'fnd base rates'!I$108)
+($F1063*'fnd base rates'!I$109)
+($G1063*'fnd base rates'!I$110)
+($H1063*'fnd base rates'!I$111)
+($I1063*'fnd base rates'!I$112)
+($J1063*'fnd base rates'!I$113)
+($K1063*'fnd base rates'!I$114)
+($M1063*'fnd base rates'!I$116)
+($N1063*'fnd base rates'!I$117)
+($O1063*'fnd base rates'!I$118)
+($P1063*VLOOKUP($S1063+12,rate_basefnd,9)))
*$R1063</f>
        <v>557.97858999999994</v>
      </c>
      <c r="AB1063" s="1">
        <f>(($D1063*'fnd base rates'!J$107)
+($E1063*'fnd base rates'!J$108)
+($F1063*'fnd base rates'!J$109)
+($G1063*'fnd base rates'!J$110)
+($H1063*'fnd base rates'!J$111)
+($I1063*'fnd base rates'!J$112)
+($J1063*'fnd base rates'!J$113)
+($K1063*'fnd base rates'!J$114)
+($M1063*'fnd base rates'!J$116)
+($N1063*'fnd base rates'!J$117)
+($O1063*'fnd base rates'!J$118)
+($P1063*VLOOKUP($S1063+12,rate_basefnd,10)))
*$R1063</f>
        <v>1199.1971699999997</v>
      </c>
      <c r="AC1063" s="1">
        <f>(($D1063*'fnd base rates'!K$107)
+($E1063*'fnd base rates'!K$108)
+($F1063*'fnd base rates'!K$109)
+($G1063*'fnd base rates'!K$110)
+($H1063*'fnd base rates'!K$111)
+($I1063*'fnd base rates'!K$112)
+($J1063*'fnd base rates'!K$113)
+($K1063*'fnd base rates'!K$114)
+($M1063*'fnd base rates'!K$116)
+($N1063*'fnd base rates'!K$117)
+($O1063*'fnd base rates'!K$118)
+($P1063*VLOOKUP($S1063+12,rate_basefnd,11)))
*$R1063</f>
        <v>1192.6120955599999</v>
      </c>
      <c r="AD1063" s="1">
        <f>(($D1063*'fnd base rates'!L$107)
+($E1063*'fnd base rates'!L$108)
+($F1063*'fnd base rates'!L$109)
+($G1063*'fnd base rates'!L$110)
+($H1063*'fnd base rates'!L$111)
+($I1063*'fnd base rates'!L$112)
+($J1063*'fnd base rates'!L$113)
+($K1063*'fnd base rates'!L$114)
+($M1063*'fnd base rates'!L$116)
+($N1063*'fnd base rates'!L$117)
+($O1063*'fnd base rates'!L$118)
+($P1063*VLOOKUP($S1063+12,rate_basefnd,12)))</f>
        <v>1817.0566800000001</v>
      </c>
      <c r="AE1063" s="1">
        <f>(($D1063*'fnd base rates'!M$107)
+($E1063*'fnd base rates'!M$108)
+($F1063*'fnd base rates'!M$109)
+($G1063*'fnd base rates'!M$110)
+($H1063*'fnd base rates'!M$111)
+($I1063*'fnd base rates'!M$112)
+($J1063*'fnd base rates'!M$113)
+($K1063*'fnd base rates'!M$114)
+($M1063*'fnd base rates'!M$116)
+($N1063*'fnd base rates'!M$117)
+($O1063*'fnd base rates'!M$118)
+($P1063*VLOOKUP($S1063+12,rate_basefnd,13)))</f>
        <v>0</v>
      </c>
      <c r="AF1063" s="4">
        <f t="shared" si="1223"/>
        <v>16515.940437951998</v>
      </c>
      <c r="AH1063" s="269">
        <f t="shared" si="1224"/>
        <v>3517239665</v>
      </c>
      <c r="AI1063" s="4" t="str">
        <f t="shared" si="1225"/>
        <v>3517</v>
      </c>
      <c r="AJ1063" s="2" t="str">
        <f t="shared" si="1226"/>
        <v>239</v>
      </c>
      <c r="AK1063" s="2" t="str">
        <f t="shared" si="1227"/>
        <v>665</v>
      </c>
      <c r="AL1063" s="4">
        <f t="shared" si="1228"/>
        <v>1</v>
      </c>
      <c r="AM1063" s="4">
        <f t="shared" si="1219"/>
        <v>1</v>
      </c>
      <c r="AN1063" s="4">
        <f t="shared" si="1229"/>
        <v>16515.940437951998</v>
      </c>
      <c r="AO1063" s="4">
        <f t="shared" si="1230"/>
        <v>16516</v>
      </c>
      <c r="AP1063" s="4">
        <f t="shared" si="1220"/>
        <v>0</v>
      </c>
      <c r="AQ1063" s="4">
        <v>16516</v>
      </c>
      <c r="AW1063" s="4">
        <v>16516</v>
      </c>
      <c r="AX1063" s="5">
        <f t="shared" si="1231"/>
        <v>0</v>
      </c>
      <c r="AY1063" s="4">
        <v>16516</v>
      </c>
      <c r="BB1063" s="4">
        <f t="shared" ref="BB1063" si="1260">BC1063-BA1063</f>
        <v>0</v>
      </c>
    </row>
    <row r="1064" spans="1:54" s="4" customFormat="1">
      <c r="A1064" s="269">
        <v>3517</v>
      </c>
      <c r="B1064" s="2">
        <v>3517239740</v>
      </c>
      <c r="C1064" s="9" t="s">
        <v>1116</v>
      </c>
      <c r="D1064" s="14">
        <f>'fnd enro'!D1064</f>
        <v>0</v>
      </c>
      <c r="E1064" s="14">
        <f>'fnd enro'!E1064</f>
        <v>0</v>
      </c>
      <c r="F1064" s="14">
        <f>'fnd enro'!F1064</f>
        <v>0</v>
      </c>
      <c r="G1064" s="14">
        <f>'fnd enro'!G1064</f>
        <v>0</v>
      </c>
      <c r="H1064" s="14">
        <f>'fnd enro'!H1064</f>
        <v>0</v>
      </c>
      <c r="I1064" s="14">
        <f>'fnd enro'!I1064</f>
        <v>4</v>
      </c>
      <c r="J1064" s="14">
        <f>'fnd enro'!J1064</f>
        <v>0</v>
      </c>
      <c r="K1064" s="15">
        <f>'fnd enro'!K1064</f>
        <v>0.15440000000000001</v>
      </c>
      <c r="L1064" s="14">
        <f>'fnd enro'!L1064</f>
        <v>0</v>
      </c>
      <c r="M1064" s="14">
        <f>'fnd enro'!M1064</f>
        <v>0</v>
      </c>
      <c r="N1064" s="14">
        <f>'fnd enro'!N1064</f>
        <v>0</v>
      </c>
      <c r="O1064" s="14">
        <f>'fnd enro'!O1064</f>
        <v>0</v>
      </c>
      <c r="P1064" s="14">
        <f>'fnd enro'!P1064</f>
        <v>2</v>
      </c>
      <c r="Q1064" s="14">
        <f>'fnd enro'!R1064</f>
        <v>4</v>
      </c>
      <c r="R1064" s="15">
        <f t="shared" si="1222"/>
        <v>1.0369999999999999</v>
      </c>
      <c r="S1064" s="14">
        <f>VALUE('fnd enro'!Q1064)</f>
        <v>4</v>
      </c>
      <c r="T1064" s="2"/>
      <c r="U1064" s="1">
        <f>(($D1064*'fnd base rates'!C$107)
+($E1064*'fnd base rates'!C$108)
+($F1064*'fnd base rates'!C$109)
+($G1064*'fnd base rates'!C$110)
+($H1064*'fnd base rates'!C$111)
+($I1064*'fnd base rates'!C$112)
+($J1064*'fnd base rates'!C$113)
+($K1064*'fnd base rates'!C$114)
+($M1064*'fnd base rates'!C$116)
+($N1064*'fnd base rates'!C$117)
+($O1064*'fnd base rates'!C$118)
+($P1064*VLOOKUP($S1064+12,rate_basefnd,3)))
*$R1064</f>
        <v>2346.3425232080003</v>
      </c>
      <c r="V1064" s="1">
        <f>(($D1064*'fnd base rates'!D$107)
+($E1064*'fnd base rates'!D$108)
+($F1064*'fnd base rates'!D$109)
+($G1064*'fnd base rates'!D$110)
+($H1064*'fnd base rates'!D$111)
+($I1064*'fnd base rates'!D$112)
+($J1064*'fnd base rates'!D$113)
+($K1064*'fnd base rates'!D$114)
+($M1064*'fnd base rates'!D$116)
+($N1064*'fnd base rates'!D$117)
+($O1064*'fnd base rates'!D$118)
+($P1064*VLOOKUP($S1064+12,rate_basefnd,4)))
*$R1064</f>
        <v>3747.3032000000003</v>
      </c>
      <c r="W1064" s="1">
        <f>(($D1064*'fnd base rates'!E$107)
+($E1064*'fnd base rates'!E$108)
+($F1064*'fnd base rates'!E$109)
+($G1064*'fnd base rates'!E$110)
+($H1064*'fnd base rates'!E$111)
+($I1064*'fnd base rates'!E$112)
+($J1064*'fnd base rates'!E$113)
+($K1064*'fnd base rates'!E$114)
+($M1064*'fnd base rates'!E$116)
+($N1064*'fnd base rates'!E$117)
+($O1064*'fnd base rates'!E$118)
+($P1064*VLOOKUP($S1064+12,rate_basefnd,5)))
*$R1064</f>
        <v>25976.810079647996</v>
      </c>
      <c r="X1064" s="1">
        <f>(($D1064*'fnd base rates'!F$107)
+($E1064*'fnd base rates'!F$108)
+($F1064*'fnd base rates'!F$109)
+($G1064*'fnd base rates'!F$110)
+($H1064*'fnd base rates'!F$111)
+($I1064*'fnd base rates'!F$112)
+($J1064*'fnd base rates'!F$113)
+($K1064*'fnd base rates'!F$114)
+($M1064*'fnd base rates'!F$116)
+($N1064*'fnd base rates'!F$117)
+($O1064*'fnd base rates'!F$118)
+($P1064*VLOOKUP($S1064+12,rate_basefnd,6)))
*$R1064</f>
        <v>3678.8048369759999</v>
      </c>
      <c r="Y1064" s="1">
        <f>(($D1064*'fnd base rates'!G$107)
+($E1064*'fnd base rates'!G$108)
+($F1064*'fnd base rates'!G$109)
+($G1064*'fnd base rates'!G$110)
+($H1064*'fnd base rates'!G$111)
+($I1064*'fnd base rates'!G$112)
+($J1064*'fnd base rates'!G$113)
+($K1064*'fnd base rates'!G$114)
+($M1064*'fnd base rates'!G$116)
+($N1064*'fnd base rates'!G$117)
+($O1064*'fnd base rates'!G$118)
+($P1064*VLOOKUP($S1064+12,rate_basefnd,7)))
*$R1064</f>
        <v>951.52333373599993</v>
      </c>
      <c r="Z1064" s="1">
        <f>(($D1064*'fnd base rates'!H$107)
+($E1064*'fnd base rates'!H$108)
+($F1064*'fnd base rates'!H$109)
+($G1064*'fnd base rates'!H$110)
+($H1064*'fnd base rates'!H$111)
+($I1064*'fnd base rates'!H$112)
+($J1064*'fnd base rates'!H$113)
+($K1064*'fnd base rates'!H$114)
+($M1064*'fnd base rates'!H$116)
+($N1064*'fnd base rates'!H$117)
+($O1064*'fnd base rates'!H$118)
+($P1064*VLOOKUP($S1064+12,rate_basefnd,8)))</f>
        <v>3352.4757359999999</v>
      </c>
      <c r="AA1064" s="1">
        <f>(($D1064*'fnd base rates'!I$107)
+($E1064*'fnd base rates'!I$108)
+($F1064*'fnd base rates'!I$109)
+($G1064*'fnd base rates'!I$110)
+($H1064*'fnd base rates'!I$111)
+($I1064*'fnd base rates'!I$112)
+($J1064*'fnd base rates'!I$113)
+($K1064*'fnd base rates'!I$114)
+($M1064*'fnd base rates'!I$116)
+($N1064*'fnd base rates'!I$117)
+($O1064*'fnd base rates'!I$118)
+($P1064*VLOOKUP($S1064+12,rate_basefnd,9)))
*$R1064</f>
        <v>1993.6117599999998</v>
      </c>
      <c r="AB1064" s="1">
        <f>(($D1064*'fnd base rates'!J$107)
+($E1064*'fnd base rates'!J$108)
+($F1064*'fnd base rates'!J$109)
+($G1064*'fnd base rates'!J$110)
+($H1064*'fnd base rates'!J$111)
+($I1064*'fnd base rates'!J$112)
+($J1064*'fnd base rates'!J$113)
+($K1064*'fnd base rates'!J$114)
+($M1064*'fnd base rates'!J$116)
+($N1064*'fnd base rates'!J$117)
+($O1064*'fnd base rates'!J$118)
+($P1064*VLOOKUP($S1064+12,rate_basefnd,10)))
*$R1064</f>
        <v>3558.4447599999999</v>
      </c>
      <c r="AC1064" s="1">
        <f>(($D1064*'fnd base rates'!K$107)
+($E1064*'fnd base rates'!K$108)
+($F1064*'fnd base rates'!K$109)
+($G1064*'fnd base rates'!K$110)
+($H1064*'fnd base rates'!K$111)
+($I1064*'fnd base rates'!K$112)
+($J1064*'fnd base rates'!K$113)
+($K1064*'fnd base rates'!K$114)
+($M1064*'fnd base rates'!K$116)
+($N1064*'fnd base rates'!K$117)
+($O1064*'fnd base rates'!K$118)
+($P1064*VLOOKUP($S1064+12,rate_basefnd,11)))
*$R1064</f>
        <v>4770.4483822399998</v>
      </c>
      <c r="AD1064" s="1">
        <f>(($D1064*'fnd base rates'!L$107)
+($E1064*'fnd base rates'!L$108)
+($F1064*'fnd base rates'!L$109)
+($G1064*'fnd base rates'!L$110)
+($H1064*'fnd base rates'!L$111)
+($I1064*'fnd base rates'!L$112)
+($J1064*'fnd base rates'!L$113)
+($K1064*'fnd base rates'!L$114)
+($M1064*'fnd base rates'!L$116)
+($N1064*'fnd base rates'!L$117)
+($O1064*'fnd base rates'!L$118)
+($P1064*VLOOKUP($S1064+12,rate_basefnd,12)))</f>
        <v>6350.1867200000006</v>
      </c>
      <c r="AE1064" s="1">
        <f>(($D1064*'fnd base rates'!M$107)
+($E1064*'fnd base rates'!M$108)
+($F1064*'fnd base rates'!M$109)
+($G1064*'fnd base rates'!M$110)
+($H1064*'fnd base rates'!M$111)
+($I1064*'fnd base rates'!M$112)
+($J1064*'fnd base rates'!M$113)
+($K1064*'fnd base rates'!M$114)
+($M1064*'fnd base rates'!M$116)
+($N1064*'fnd base rates'!M$117)
+($O1064*'fnd base rates'!M$118)
+($P1064*VLOOKUP($S1064+12,rate_basefnd,13)))</f>
        <v>0</v>
      </c>
      <c r="AF1064" s="4">
        <f t="shared" si="1223"/>
        <v>56725.951331807992</v>
      </c>
      <c r="AH1064" s="269">
        <f t="shared" si="1224"/>
        <v>3517239740</v>
      </c>
      <c r="AI1064" s="4" t="str">
        <f t="shared" si="1225"/>
        <v>3517</v>
      </c>
      <c r="AJ1064" s="2" t="str">
        <f t="shared" si="1226"/>
        <v>239</v>
      </c>
      <c r="AK1064" s="2" t="str">
        <f t="shared" si="1227"/>
        <v>740</v>
      </c>
      <c r="AL1064" s="4">
        <f t="shared" si="1228"/>
        <v>1</v>
      </c>
      <c r="AM1064" s="4">
        <f t="shared" si="1219"/>
        <v>4</v>
      </c>
      <c r="AN1064" s="4">
        <f t="shared" si="1229"/>
        <v>56725.951331807992</v>
      </c>
      <c r="AO1064" s="4">
        <f t="shared" si="1230"/>
        <v>14181</v>
      </c>
      <c r="AP1064" s="4">
        <f t="shared" si="1220"/>
        <v>0</v>
      </c>
      <c r="AQ1064" s="4">
        <v>14181</v>
      </c>
      <c r="AW1064" s="4">
        <v>14181</v>
      </c>
      <c r="AX1064" s="5">
        <f t="shared" si="1231"/>
        <v>0</v>
      </c>
      <c r="AY1064" s="4">
        <v>14181</v>
      </c>
      <c r="BB1064" s="4">
        <f t="shared" ref="BB1064" si="1261">BC1064-BA1064</f>
        <v>0</v>
      </c>
    </row>
    <row r="1065" spans="1:54" s="4" customFormat="1">
      <c r="A1065" s="269">
        <v>3517</v>
      </c>
      <c r="B1065" s="2">
        <v>3517239760</v>
      </c>
      <c r="C1065" s="9" t="s">
        <v>1116</v>
      </c>
      <c r="D1065" s="14">
        <f>'fnd enro'!D1065</f>
        <v>0</v>
      </c>
      <c r="E1065" s="14">
        <f>'fnd enro'!E1065</f>
        <v>0</v>
      </c>
      <c r="F1065" s="14">
        <f>'fnd enro'!F1065</f>
        <v>0</v>
      </c>
      <c r="G1065" s="14">
        <f>'fnd enro'!G1065</f>
        <v>0</v>
      </c>
      <c r="H1065" s="14">
        <f>'fnd enro'!H1065</f>
        <v>0</v>
      </c>
      <c r="I1065" s="14">
        <f>'fnd enro'!I1065</f>
        <v>19</v>
      </c>
      <c r="J1065" s="14">
        <f>'fnd enro'!J1065</f>
        <v>0</v>
      </c>
      <c r="K1065" s="15">
        <f>'fnd enro'!K1065</f>
        <v>0.73340000000000005</v>
      </c>
      <c r="L1065" s="14">
        <f>'fnd enro'!L1065</f>
        <v>0</v>
      </c>
      <c r="M1065" s="14">
        <f>'fnd enro'!M1065</f>
        <v>0</v>
      </c>
      <c r="N1065" s="14">
        <f>'fnd enro'!N1065</f>
        <v>0</v>
      </c>
      <c r="O1065" s="14">
        <f>'fnd enro'!O1065</f>
        <v>0</v>
      </c>
      <c r="P1065" s="14">
        <f>'fnd enro'!P1065</f>
        <v>10</v>
      </c>
      <c r="Q1065" s="14">
        <f>'fnd enro'!R1065</f>
        <v>19</v>
      </c>
      <c r="R1065" s="15">
        <f t="shared" si="1222"/>
        <v>1.0369999999999999</v>
      </c>
      <c r="S1065" s="14">
        <f>VALUE('fnd enro'!Q1065)</f>
        <v>5</v>
      </c>
      <c r="T1065" s="2"/>
      <c r="U1065" s="1">
        <f>(($D1065*'fnd base rates'!C$107)
+($E1065*'fnd base rates'!C$108)
+($F1065*'fnd base rates'!C$109)
+($G1065*'fnd base rates'!C$110)
+($H1065*'fnd base rates'!C$111)
+($I1065*'fnd base rates'!C$112)
+($J1065*'fnd base rates'!C$113)
+($K1065*'fnd base rates'!C$114)
+($M1065*'fnd base rates'!C$116)
+($N1065*'fnd base rates'!C$117)
+($O1065*'fnd base rates'!C$118)
+($P1065*VLOOKUP($S1065+12,rate_basefnd,3)))
*$R1065</f>
        <v>11190.749800238002</v>
      </c>
      <c r="V1065" s="1">
        <f>(($D1065*'fnd base rates'!D$107)
+($E1065*'fnd base rates'!D$108)
+($F1065*'fnd base rates'!D$109)
+($G1065*'fnd base rates'!D$110)
+($H1065*'fnd base rates'!D$111)
+($I1065*'fnd base rates'!D$112)
+($J1065*'fnd base rates'!D$113)
+($K1065*'fnd base rates'!D$114)
+($M1065*'fnd base rates'!D$116)
+($N1065*'fnd base rates'!D$117)
+($O1065*'fnd base rates'!D$118)
+($P1065*VLOOKUP($S1065+12,rate_basefnd,4)))
*$R1065</f>
        <v>18015.925440000003</v>
      </c>
      <c r="W1065" s="1">
        <f>(($D1065*'fnd base rates'!E$107)
+($E1065*'fnd base rates'!E$108)
+($F1065*'fnd base rates'!E$109)
+($G1065*'fnd base rates'!E$110)
+($H1065*'fnd base rates'!E$111)
+($I1065*'fnd base rates'!E$112)
+($J1065*'fnd base rates'!E$113)
+($K1065*'fnd base rates'!E$114)
+($M1065*'fnd base rates'!E$116)
+($N1065*'fnd base rates'!E$117)
+($O1065*'fnd base rates'!E$118)
+($P1065*VLOOKUP($S1065+12,rate_basefnd,5)))
*$R1065</f>
        <v>125500.75470832799</v>
      </c>
      <c r="X1065" s="1">
        <f>(($D1065*'fnd base rates'!F$107)
+($E1065*'fnd base rates'!F$108)
+($F1065*'fnd base rates'!F$109)
+($G1065*'fnd base rates'!F$110)
+($H1065*'fnd base rates'!F$111)
+($I1065*'fnd base rates'!F$112)
+($J1065*'fnd base rates'!F$113)
+($K1065*'fnd base rates'!F$114)
+($M1065*'fnd base rates'!F$116)
+($N1065*'fnd base rates'!F$117)
+($O1065*'fnd base rates'!F$118)
+($P1065*VLOOKUP($S1065+12,rate_basefnd,6)))
*$R1065</f>
        <v>17474.322975635998</v>
      </c>
      <c r="Y1065" s="1">
        <f>(($D1065*'fnd base rates'!G$107)
+($E1065*'fnd base rates'!G$108)
+($F1065*'fnd base rates'!G$109)
+($G1065*'fnd base rates'!G$110)
+($H1065*'fnd base rates'!G$111)
+($I1065*'fnd base rates'!G$112)
+($J1065*'fnd base rates'!G$113)
+($K1065*'fnd base rates'!G$114)
+($M1065*'fnd base rates'!G$116)
+($N1065*'fnd base rates'!G$117)
+($O1065*'fnd base rates'!G$118)
+($P1065*VLOOKUP($S1065+12,rate_basefnd,7)))
*$R1065</f>
        <v>4622.2018052459989</v>
      </c>
      <c r="Z1065" s="1">
        <f>(($D1065*'fnd base rates'!H$107)
+($E1065*'fnd base rates'!H$108)
+($F1065*'fnd base rates'!H$109)
+($G1065*'fnd base rates'!H$110)
+($H1065*'fnd base rates'!H$111)
+($I1065*'fnd base rates'!H$112)
+($J1065*'fnd base rates'!H$113)
+($K1065*'fnd base rates'!H$114)
+($M1065*'fnd base rates'!H$116)
+($N1065*'fnd base rates'!H$117)
+($O1065*'fnd base rates'!H$118)
+($P1065*VLOOKUP($S1065+12,rate_basefnd,8)))</f>
        <v>15939.399745999999</v>
      </c>
      <c r="AA1065" s="1">
        <f>(($D1065*'fnd base rates'!I$107)
+($E1065*'fnd base rates'!I$108)
+($F1065*'fnd base rates'!I$109)
+($G1065*'fnd base rates'!I$110)
+($H1065*'fnd base rates'!I$111)
+($I1065*'fnd base rates'!I$112)
+($J1065*'fnd base rates'!I$113)
+($K1065*'fnd base rates'!I$114)
+($M1065*'fnd base rates'!I$116)
+($N1065*'fnd base rates'!I$117)
+($O1065*'fnd base rates'!I$118)
+($P1065*VLOOKUP($S1065+12,rate_basefnd,9)))
*$R1065</f>
        <v>9555.0839199999991</v>
      </c>
      <c r="AB1065" s="1">
        <f>(($D1065*'fnd base rates'!J$107)
+($E1065*'fnd base rates'!J$108)
+($F1065*'fnd base rates'!J$109)
+($G1065*'fnd base rates'!J$110)
+($H1065*'fnd base rates'!J$111)
+($I1065*'fnd base rates'!J$112)
+($J1065*'fnd base rates'!J$113)
+($K1065*'fnd base rates'!J$114)
+($M1065*'fnd base rates'!J$116)
+($N1065*'fnd base rates'!J$117)
+($O1065*'fnd base rates'!J$118)
+($P1065*VLOOKUP($S1065+12,rate_basefnd,10)))
*$R1065</f>
        <v>17346.780449999998</v>
      </c>
      <c r="AC1065" s="1">
        <f>(($D1065*'fnd base rates'!K$107)
+($E1065*'fnd base rates'!K$108)
+($F1065*'fnd base rates'!K$109)
+($G1065*'fnd base rates'!K$110)
+($H1065*'fnd base rates'!K$111)
+($I1065*'fnd base rates'!K$112)
+($J1065*'fnd base rates'!K$113)
+($K1065*'fnd base rates'!K$114)
+($M1065*'fnd base rates'!K$116)
+($N1065*'fnd base rates'!K$117)
+($O1065*'fnd base rates'!K$118)
+($P1065*VLOOKUP($S1065+12,rate_basefnd,11)))
*$R1065</f>
        <v>22659.629815639997</v>
      </c>
      <c r="AD1065" s="1">
        <f>(($D1065*'fnd base rates'!L$107)
+($E1065*'fnd base rates'!L$108)
+($F1065*'fnd base rates'!L$109)
+($G1065*'fnd base rates'!L$110)
+($H1065*'fnd base rates'!L$111)
+($I1065*'fnd base rates'!L$112)
+($J1065*'fnd base rates'!L$113)
+($K1065*'fnd base rates'!L$114)
+($M1065*'fnd base rates'!L$116)
+($N1065*'fnd base rates'!L$117)
+($O1065*'fnd base rates'!L$118)
+($P1065*VLOOKUP($S1065+12,rate_basefnd,12)))</f>
        <v>30492.706920000001</v>
      </c>
      <c r="AE1065" s="1">
        <f>(($D1065*'fnd base rates'!M$107)
+($E1065*'fnd base rates'!M$108)
+($F1065*'fnd base rates'!M$109)
+($G1065*'fnd base rates'!M$110)
+($H1065*'fnd base rates'!M$111)
+($I1065*'fnd base rates'!M$112)
+($J1065*'fnd base rates'!M$113)
+($K1065*'fnd base rates'!M$114)
+($M1065*'fnd base rates'!M$116)
+($N1065*'fnd base rates'!M$117)
+($O1065*'fnd base rates'!M$118)
+($P1065*VLOOKUP($S1065+12,rate_basefnd,13)))</f>
        <v>0</v>
      </c>
      <c r="AF1065" s="4">
        <f t="shared" si="1223"/>
        <v>272797.555581088</v>
      </c>
      <c r="AH1065" s="269">
        <f t="shared" si="1224"/>
        <v>3517239760</v>
      </c>
      <c r="AI1065" s="4" t="str">
        <f t="shared" si="1225"/>
        <v>3517</v>
      </c>
      <c r="AJ1065" s="2" t="str">
        <f t="shared" si="1226"/>
        <v>239</v>
      </c>
      <c r="AK1065" s="2" t="str">
        <f t="shared" si="1227"/>
        <v>760</v>
      </c>
      <c r="AL1065" s="4">
        <f t="shared" si="1228"/>
        <v>1</v>
      </c>
      <c r="AM1065" s="4">
        <f t="shared" si="1219"/>
        <v>19</v>
      </c>
      <c r="AN1065" s="4">
        <f t="shared" si="1229"/>
        <v>272797.555581088</v>
      </c>
      <c r="AO1065" s="4">
        <f t="shared" si="1230"/>
        <v>14358</v>
      </c>
      <c r="AP1065" s="4">
        <f t="shared" si="1220"/>
        <v>0</v>
      </c>
      <c r="AQ1065" s="4">
        <v>14358</v>
      </c>
      <c r="AW1065" s="4">
        <v>14358</v>
      </c>
      <c r="AX1065" s="5">
        <f t="shared" si="1231"/>
        <v>0</v>
      </c>
      <c r="AY1065" s="4">
        <v>14358</v>
      </c>
      <c r="BB1065" s="4">
        <f t="shared" ref="BB1065" si="1262">BC1065-BA1065</f>
        <v>0</v>
      </c>
    </row>
    <row r="1066" spans="1:54" s="4" customFormat="1">
      <c r="A1066" s="269">
        <v>3517</v>
      </c>
      <c r="B1066" s="2">
        <v>3517239780</v>
      </c>
      <c r="C1066" s="9" t="s">
        <v>1116</v>
      </c>
      <c r="D1066" s="14">
        <f>'fnd enro'!D1066</f>
        <v>0</v>
      </c>
      <c r="E1066" s="14">
        <f>'fnd enro'!E1066</f>
        <v>0</v>
      </c>
      <c r="F1066" s="14">
        <f>'fnd enro'!F1066</f>
        <v>0</v>
      </c>
      <c r="G1066" s="14">
        <f>'fnd enro'!G1066</f>
        <v>0</v>
      </c>
      <c r="H1066" s="14">
        <f>'fnd enro'!H1066</f>
        <v>0</v>
      </c>
      <c r="I1066" s="14">
        <f>'fnd enro'!I1066</f>
        <v>3</v>
      </c>
      <c r="J1066" s="14">
        <f>'fnd enro'!J1066</f>
        <v>0</v>
      </c>
      <c r="K1066" s="15">
        <f>'fnd enro'!K1066</f>
        <v>0.1158</v>
      </c>
      <c r="L1066" s="14">
        <f>'fnd enro'!L1066</f>
        <v>0</v>
      </c>
      <c r="M1066" s="14">
        <f>'fnd enro'!M1066</f>
        <v>0</v>
      </c>
      <c r="N1066" s="14">
        <f>'fnd enro'!N1066</f>
        <v>0</v>
      </c>
      <c r="O1066" s="14">
        <f>'fnd enro'!O1066</f>
        <v>0</v>
      </c>
      <c r="P1066" s="14">
        <f>'fnd enro'!P1066</f>
        <v>1</v>
      </c>
      <c r="Q1066" s="14">
        <f>'fnd enro'!R1066</f>
        <v>3</v>
      </c>
      <c r="R1066" s="15">
        <f t="shared" si="1222"/>
        <v>1.0369999999999999</v>
      </c>
      <c r="S1066" s="14">
        <f>VALUE('fnd enro'!Q1066)</f>
        <v>6</v>
      </c>
      <c r="T1066" s="2"/>
      <c r="U1066" s="1">
        <f>(($D1066*'fnd base rates'!C$107)
+($E1066*'fnd base rates'!C$108)
+($F1066*'fnd base rates'!C$109)
+($G1066*'fnd base rates'!C$110)
+($H1066*'fnd base rates'!C$111)
+($I1066*'fnd base rates'!C$112)
+($J1066*'fnd base rates'!C$113)
+($K1066*'fnd base rates'!C$114)
+($M1066*'fnd base rates'!C$116)
+($N1066*'fnd base rates'!C$117)
+($O1066*'fnd base rates'!C$118)
+($P1066*VLOOKUP($S1066+12,rate_basefnd,3)))
*$R1066</f>
        <v>1736.4295774059997</v>
      </c>
      <c r="V1066" s="1">
        <f>(($D1066*'fnd base rates'!D$107)
+($E1066*'fnd base rates'!D$108)
+($F1066*'fnd base rates'!D$109)
+($G1066*'fnd base rates'!D$110)
+($H1066*'fnd base rates'!D$111)
+($I1066*'fnd base rates'!D$112)
+($J1066*'fnd base rates'!D$113)
+($K1066*'fnd base rates'!D$114)
+($M1066*'fnd base rates'!D$116)
+($N1066*'fnd base rates'!D$117)
+($O1066*'fnd base rates'!D$118)
+($P1066*VLOOKUP($S1066+12,rate_basefnd,4)))
*$R1066</f>
        <v>2699.9435699999999</v>
      </c>
      <c r="W1066" s="1">
        <f>(($D1066*'fnd base rates'!E$107)
+($E1066*'fnd base rates'!E$108)
+($F1066*'fnd base rates'!E$109)
+($G1066*'fnd base rates'!E$110)
+($H1066*'fnd base rates'!E$111)
+($I1066*'fnd base rates'!E$112)
+($J1066*'fnd base rates'!E$113)
+($K1066*'fnd base rates'!E$114)
+($M1066*'fnd base rates'!E$116)
+($N1066*'fnd base rates'!E$117)
+($O1066*'fnd base rates'!E$118)
+($P1066*VLOOKUP($S1066+12,rate_basefnd,5)))
*$R1066</f>
        <v>18403.536469735995</v>
      </c>
      <c r="X1066" s="1">
        <f>(($D1066*'fnd base rates'!F$107)
+($E1066*'fnd base rates'!F$108)
+($F1066*'fnd base rates'!F$109)
+($G1066*'fnd base rates'!F$110)
+($H1066*'fnd base rates'!F$111)
+($I1066*'fnd base rates'!F$112)
+($J1066*'fnd base rates'!F$113)
+($K1066*'fnd base rates'!F$114)
+($M1066*'fnd base rates'!F$116)
+($N1066*'fnd base rates'!F$117)
+($O1066*'fnd base rates'!F$118)
+($P1066*VLOOKUP($S1066+12,rate_basefnd,6)))
*$R1066</f>
        <v>2759.1036277320004</v>
      </c>
      <c r="Y1066" s="1">
        <f>(($D1066*'fnd base rates'!G$107)
+($E1066*'fnd base rates'!G$108)
+($F1066*'fnd base rates'!G$109)
+($G1066*'fnd base rates'!G$110)
+($H1066*'fnd base rates'!G$111)
+($I1066*'fnd base rates'!G$112)
+($J1066*'fnd base rates'!G$113)
+($K1066*'fnd base rates'!G$114)
+($M1066*'fnd base rates'!G$116)
+($N1066*'fnd base rates'!G$117)
+($O1066*'fnd base rates'!G$118)
+($P1066*VLOOKUP($S1066+12,rate_basefnd,7)))
*$R1066</f>
        <v>661.28437030199996</v>
      </c>
      <c r="Z1066" s="1">
        <f>(($D1066*'fnd base rates'!H$107)
+($E1066*'fnd base rates'!H$108)
+($F1066*'fnd base rates'!H$109)
+($G1066*'fnd base rates'!H$110)
+($H1066*'fnd base rates'!H$111)
+($I1066*'fnd base rates'!H$112)
+($J1066*'fnd base rates'!H$113)
+($K1066*'fnd base rates'!H$114)
+($M1066*'fnd base rates'!H$116)
+($N1066*'fnd base rates'!H$117)
+($O1066*'fnd base rates'!H$118)
+($P1066*VLOOKUP($S1066+12,rate_basefnd,8)))</f>
        <v>2506.6268019999998</v>
      </c>
      <c r="AA1066" s="1">
        <f>(($D1066*'fnd base rates'!I$107)
+($E1066*'fnd base rates'!I$108)
+($F1066*'fnd base rates'!I$109)
+($G1066*'fnd base rates'!I$110)
+($H1066*'fnd base rates'!I$111)
+($I1066*'fnd base rates'!I$112)
+($J1066*'fnd base rates'!I$113)
+($K1066*'fnd base rates'!I$114)
+($M1066*'fnd base rates'!I$116)
+($N1066*'fnd base rates'!I$117)
+($O1066*'fnd base rates'!I$118)
+($P1066*VLOOKUP($S1066+12,rate_basefnd,9)))
*$R1066</f>
        <v>1451.49927</v>
      </c>
      <c r="AB1066" s="1">
        <f>(($D1066*'fnd base rates'!J$107)
+($E1066*'fnd base rates'!J$108)
+($F1066*'fnd base rates'!J$109)
+($G1066*'fnd base rates'!J$110)
+($H1066*'fnd base rates'!J$111)
+($I1066*'fnd base rates'!J$112)
+($J1066*'fnd base rates'!J$113)
+($K1066*'fnd base rates'!J$114)
+($M1066*'fnd base rates'!J$116)
+($N1066*'fnd base rates'!J$117)
+($O1066*'fnd base rates'!J$118)
+($P1066*VLOOKUP($S1066+12,rate_basefnd,10)))
*$R1066</f>
        <v>2441.77205</v>
      </c>
      <c r="AC1066" s="1">
        <f>(($D1066*'fnd base rates'!K$107)
+($E1066*'fnd base rates'!K$108)
+($F1066*'fnd base rates'!K$109)
+($G1066*'fnd base rates'!K$110)
+($H1066*'fnd base rates'!K$111)
+($I1066*'fnd base rates'!K$112)
+($J1066*'fnd base rates'!K$113)
+($K1066*'fnd base rates'!K$114)
+($M1066*'fnd base rates'!K$116)
+($N1066*'fnd base rates'!K$117)
+($O1066*'fnd base rates'!K$118)
+($P1066*VLOOKUP($S1066+12,rate_basefnd,11)))
*$R1066</f>
        <v>3577.8362866799994</v>
      </c>
      <c r="AD1066" s="1">
        <f>(($D1066*'fnd base rates'!L$107)
+($E1066*'fnd base rates'!L$108)
+($F1066*'fnd base rates'!L$109)
+($G1066*'fnd base rates'!L$110)
+($H1066*'fnd base rates'!L$111)
+($I1066*'fnd base rates'!L$112)
+($J1066*'fnd base rates'!L$113)
+($K1066*'fnd base rates'!L$114)
+($M1066*'fnd base rates'!L$116)
+($N1066*'fnd base rates'!L$117)
+($O1066*'fnd base rates'!L$118)
+($P1066*VLOOKUP($S1066+12,rate_basefnd,12)))</f>
        <v>4594.3200400000005</v>
      </c>
      <c r="AE1066" s="1">
        <f>(($D1066*'fnd base rates'!M$107)
+($E1066*'fnd base rates'!M$108)
+($F1066*'fnd base rates'!M$109)
+($G1066*'fnd base rates'!M$110)
+($H1066*'fnd base rates'!M$111)
+($I1066*'fnd base rates'!M$112)
+($J1066*'fnd base rates'!M$113)
+($K1066*'fnd base rates'!M$114)
+($M1066*'fnd base rates'!M$116)
+($N1066*'fnd base rates'!M$117)
+($O1066*'fnd base rates'!M$118)
+($P1066*VLOOKUP($S1066+12,rate_basefnd,13)))</f>
        <v>0</v>
      </c>
      <c r="AF1066" s="4">
        <f t="shared" si="1223"/>
        <v>40832.352063855993</v>
      </c>
      <c r="AH1066" s="269">
        <f t="shared" si="1224"/>
        <v>3517239780</v>
      </c>
      <c r="AI1066" s="4" t="str">
        <f t="shared" si="1225"/>
        <v>3517</v>
      </c>
      <c r="AJ1066" s="2" t="str">
        <f t="shared" si="1226"/>
        <v>239</v>
      </c>
      <c r="AK1066" s="2" t="str">
        <f t="shared" si="1227"/>
        <v>780</v>
      </c>
      <c r="AL1066" s="4">
        <f t="shared" si="1228"/>
        <v>1</v>
      </c>
      <c r="AM1066" s="4">
        <f t="shared" si="1219"/>
        <v>3</v>
      </c>
      <c r="AN1066" s="4">
        <f t="shared" si="1229"/>
        <v>40832.352063855993</v>
      </c>
      <c r="AO1066" s="4">
        <f t="shared" si="1230"/>
        <v>13611</v>
      </c>
      <c r="AP1066" s="4">
        <f t="shared" si="1220"/>
        <v>0</v>
      </c>
      <c r="AQ1066" s="4">
        <v>13611</v>
      </c>
      <c r="AW1066" s="4">
        <v>13611</v>
      </c>
      <c r="AX1066" s="5">
        <f t="shared" si="1231"/>
        <v>0</v>
      </c>
      <c r="AY1066" s="4">
        <v>13611</v>
      </c>
      <c r="BB1066" s="4">
        <f t="shared" ref="BB1066" si="1263">BC1066-BA1066</f>
        <v>0</v>
      </c>
    </row>
    <row r="1067" spans="1:54" s="4" customFormat="1">
      <c r="A1067" s="269">
        <v>3518</v>
      </c>
      <c r="B1067" s="2">
        <v>3518149057</v>
      </c>
      <c r="C1067" s="9" t="s">
        <v>1201</v>
      </c>
      <c r="D1067" s="14">
        <f>'fnd enro'!D1067</f>
        <v>0</v>
      </c>
      <c r="E1067" s="14">
        <f>'fnd enro'!E1067</f>
        <v>0</v>
      </c>
      <c r="F1067" s="14">
        <f>'fnd enro'!F1067</f>
        <v>0</v>
      </c>
      <c r="G1067" s="14">
        <f>'fnd enro'!G1067</f>
        <v>0</v>
      </c>
      <c r="H1067" s="14">
        <f>'fnd enro'!H1067</f>
        <v>0</v>
      </c>
      <c r="I1067" s="14">
        <f>'fnd enro'!I1067</f>
        <v>1</v>
      </c>
      <c r="J1067" s="14">
        <f>'fnd enro'!J1067</f>
        <v>0</v>
      </c>
      <c r="K1067" s="15">
        <f>'fnd enro'!K1067</f>
        <v>3.8600000000000002E-2</v>
      </c>
      <c r="L1067" s="14">
        <f>'fnd enro'!L1067</f>
        <v>0</v>
      </c>
      <c r="M1067" s="14">
        <f>'fnd enro'!M1067</f>
        <v>0</v>
      </c>
      <c r="N1067" s="14">
        <f>'fnd enro'!N1067</f>
        <v>0</v>
      </c>
      <c r="O1067" s="14">
        <f>'fnd enro'!O1067</f>
        <v>1</v>
      </c>
      <c r="P1067" s="14">
        <f>'fnd enro'!P1067</f>
        <v>1</v>
      </c>
      <c r="Q1067" s="14">
        <f>'fnd enro'!R1067</f>
        <v>1</v>
      </c>
      <c r="R1067" s="15">
        <f t="shared" si="1222"/>
        <v>1</v>
      </c>
      <c r="S1067" s="14">
        <f>VALUE('fnd enro'!Q1067)</f>
        <v>12</v>
      </c>
      <c r="T1067" s="2"/>
      <c r="U1067" s="1">
        <f>(($D1067*'fnd base rates'!C$107)
+($E1067*'fnd base rates'!C$108)
+($F1067*'fnd base rates'!C$109)
+($G1067*'fnd base rates'!C$110)
+($H1067*'fnd base rates'!C$111)
+($I1067*'fnd base rates'!C$112)
+($J1067*'fnd base rates'!C$113)
+($K1067*'fnd base rates'!C$114)
+($M1067*'fnd base rates'!C$116)
+($N1067*'fnd base rates'!C$117)
+($O1067*'fnd base rates'!C$118)
+($P1067*VLOOKUP($S1067+12,rate_basefnd,3)))
*$R1067</f>
        <v>724.011346</v>
      </c>
      <c r="V1067" s="1">
        <f>(($D1067*'fnd base rates'!D$107)
+($E1067*'fnd base rates'!D$108)
+($F1067*'fnd base rates'!D$109)
+($G1067*'fnd base rates'!D$110)
+($H1067*'fnd base rates'!D$111)
+($I1067*'fnd base rates'!D$112)
+($J1067*'fnd base rates'!D$113)
+($K1067*'fnd base rates'!D$114)
+($M1067*'fnd base rates'!D$116)
+($N1067*'fnd base rates'!D$117)
+($O1067*'fnd base rates'!D$118)
+($P1067*VLOOKUP($S1067+12,rate_basefnd,4)))
*$R1067</f>
        <v>1355.99</v>
      </c>
      <c r="W1067" s="1">
        <f>(($D1067*'fnd base rates'!E$107)
+($E1067*'fnd base rates'!E$108)
+($F1067*'fnd base rates'!E$109)
+($G1067*'fnd base rates'!E$110)
+($H1067*'fnd base rates'!E$111)
+($I1067*'fnd base rates'!E$112)
+($J1067*'fnd base rates'!E$113)
+($K1067*'fnd base rates'!E$114)
+($M1067*'fnd base rates'!E$116)
+($N1067*'fnd base rates'!E$117)
+($O1067*'fnd base rates'!E$118)
+($P1067*VLOOKUP($S1067+12,rate_basefnd,5)))
*$R1067</f>
        <v>10199.030375999999</v>
      </c>
      <c r="X1067" s="1">
        <f>(($D1067*'fnd base rates'!F$107)
+($E1067*'fnd base rates'!F$108)
+($F1067*'fnd base rates'!F$109)
+($G1067*'fnd base rates'!F$110)
+($H1067*'fnd base rates'!F$111)
+($I1067*'fnd base rates'!F$112)
+($J1067*'fnd base rates'!F$113)
+($K1067*'fnd base rates'!F$114)
+($M1067*'fnd base rates'!F$116)
+($N1067*'fnd base rates'!F$117)
+($O1067*'fnd base rates'!F$118)
+($P1067*VLOOKUP($S1067+12,rate_basefnd,6)))
*$R1067</f>
        <v>1061.226412</v>
      </c>
      <c r="Y1067" s="1">
        <f>(($D1067*'fnd base rates'!G$107)
+($E1067*'fnd base rates'!G$108)
+($F1067*'fnd base rates'!G$109)
+($G1067*'fnd base rates'!G$110)
+($H1067*'fnd base rates'!G$111)
+($I1067*'fnd base rates'!G$112)
+($J1067*'fnd base rates'!G$113)
+($K1067*'fnd base rates'!G$114)
+($M1067*'fnd base rates'!G$116)
+($N1067*'fnd base rates'!G$117)
+($O1067*'fnd base rates'!G$118)
+($P1067*VLOOKUP($S1067+12,rate_basefnd,7)))
*$R1067</f>
        <v>410.96328199999994</v>
      </c>
      <c r="Z1067" s="1">
        <f>(($D1067*'fnd base rates'!H$107)
+($E1067*'fnd base rates'!H$108)
+($F1067*'fnd base rates'!H$109)
+($G1067*'fnd base rates'!H$110)
+($H1067*'fnd base rates'!H$111)
+($I1067*'fnd base rates'!H$112)
+($J1067*'fnd base rates'!H$113)
+($K1067*'fnd base rates'!H$114)
+($M1067*'fnd base rates'!H$116)
+($N1067*'fnd base rates'!H$117)
+($O1067*'fnd base rates'!H$118)
+($P1067*VLOOKUP($S1067+12,rate_basefnd,8)))</f>
        <v>982.83893399999999</v>
      </c>
      <c r="AA1067" s="1">
        <f>(($D1067*'fnd base rates'!I$107)
+($E1067*'fnd base rates'!I$108)
+($F1067*'fnd base rates'!I$109)
+($G1067*'fnd base rates'!I$110)
+($H1067*'fnd base rates'!I$111)
+($I1067*'fnd base rates'!I$112)
+($J1067*'fnd base rates'!I$113)
+($K1067*'fnd base rates'!I$114)
+($M1067*'fnd base rates'!I$116)
+($N1067*'fnd base rates'!I$117)
+($O1067*'fnd base rates'!I$118)
+($P1067*VLOOKUP($S1067+12,rate_basefnd,9)))
*$R1067</f>
        <v>665.31999999999994</v>
      </c>
      <c r="AB1067" s="1">
        <f>(($D1067*'fnd base rates'!J$107)
+($E1067*'fnd base rates'!J$108)
+($F1067*'fnd base rates'!J$109)
+($G1067*'fnd base rates'!J$110)
+($H1067*'fnd base rates'!J$111)
+($I1067*'fnd base rates'!J$112)
+($J1067*'fnd base rates'!J$113)
+($K1067*'fnd base rates'!J$114)
+($M1067*'fnd base rates'!J$116)
+($N1067*'fnd base rates'!J$117)
+($O1067*'fnd base rates'!J$118)
+($P1067*VLOOKUP($S1067+12,rate_basefnd,10)))
*$R1067</f>
        <v>1454.3</v>
      </c>
      <c r="AC1067" s="1">
        <f>(($D1067*'fnd base rates'!K$107)
+($E1067*'fnd base rates'!K$108)
+($F1067*'fnd base rates'!K$109)
+($G1067*'fnd base rates'!K$110)
+($H1067*'fnd base rates'!K$111)
+($I1067*'fnd base rates'!K$112)
+($J1067*'fnd base rates'!K$113)
+($K1067*'fnd base rates'!K$114)
+($M1067*'fnd base rates'!K$116)
+($N1067*'fnd base rates'!K$117)
+($O1067*'fnd base rates'!K$118)
+($P1067*VLOOKUP($S1067+12,rate_basefnd,11)))
*$R1067</f>
        <v>1448.9198799999999</v>
      </c>
      <c r="AD1067" s="1">
        <f>(($D1067*'fnd base rates'!L$107)
+($E1067*'fnd base rates'!L$108)
+($F1067*'fnd base rates'!L$109)
+($G1067*'fnd base rates'!L$110)
+($H1067*'fnd base rates'!L$111)
+($I1067*'fnd base rates'!L$112)
+($J1067*'fnd base rates'!L$113)
+($K1067*'fnd base rates'!L$114)
+($M1067*'fnd base rates'!L$116)
+($N1067*'fnd base rates'!L$117)
+($O1067*'fnd base rates'!L$118)
+($P1067*VLOOKUP($S1067+12,rate_basefnd,12)))</f>
        <v>2300.8666800000001</v>
      </c>
      <c r="AE1067" s="1">
        <f>(($D1067*'fnd base rates'!M$107)
+($E1067*'fnd base rates'!M$108)
+($F1067*'fnd base rates'!M$109)
+($G1067*'fnd base rates'!M$110)
+($H1067*'fnd base rates'!M$111)
+($I1067*'fnd base rates'!M$112)
+($J1067*'fnd base rates'!M$113)
+($K1067*'fnd base rates'!M$114)
+($M1067*'fnd base rates'!M$116)
+($N1067*'fnd base rates'!M$117)
+($O1067*'fnd base rates'!M$118)
+($P1067*VLOOKUP($S1067+12,rate_basefnd,13)))</f>
        <v>0</v>
      </c>
      <c r="AF1067" s="4">
        <f t="shared" si="1223"/>
        <v>20603.466909999999</v>
      </c>
      <c r="AH1067" s="269">
        <f t="shared" si="1224"/>
        <v>3518149057</v>
      </c>
      <c r="AI1067" s="4" t="str">
        <f t="shared" si="1225"/>
        <v>3518</v>
      </c>
      <c r="AJ1067" s="2" t="str">
        <f t="shared" si="1226"/>
        <v>149</v>
      </c>
      <c r="AK1067" s="2" t="str">
        <f t="shared" si="1227"/>
        <v>057</v>
      </c>
      <c r="AL1067" s="4">
        <f t="shared" si="1228"/>
        <v>1</v>
      </c>
      <c r="AM1067" s="4">
        <f t="shared" si="1219"/>
        <v>1</v>
      </c>
      <c r="AN1067" s="4">
        <f t="shared" si="1229"/>
        <v>20603.466909999999</v>
      </c>
      <c r="AO1067" s="4">
        <f t="shared" si="1230"/>
        <v>20603</v>
      </c>
      <c r="AP1067" s="4">
        <f t="shared" si="1220"/>
        <v>0</v>
      </c>
      <c r="AQ1067" s="4">
        <v>20603</v>
      </c>
      <c r="AW1067" s="4">
        <v>20603</v>
      </c>
      <c r="AX1067" s="5">
        <f t="shared" si="1231"/>
        <v>0</v>
      </c>
      <c r="AY1067" s="4">
        <v>20603</v>
      </c>
      <c r="BB1067" s="4">
        <f t="shared" ref="BB1067" si="1264">BC1067-BA1067</f>
        <v>0</v>
      </c>
    </row>
    <row r="1068" spans="1:54" s="4" customFormat="1">
      <c r="A1068" s="269">
        <v>3518</v>
      </c>
      <c r="B1068" s="2">
        <v>3518149128</v>
      </c>
      <c r="C1068" s="9" t="s">
        <v>1201</v>
      </c>
      <c r="D1068" s="14">
        <f>'fnd enro'!D1068</f>
        <v>0</v>
      </c>
      <c r="E1068" s="14">
        <f>'fnd enro'!E1068</f>
        <v>0</v>
      </c>
      <c r="F1068" s="14">
        <f>'fnd enro'!F1068</f>
        <v>0</v>
      </c>
      <c r="G1068" s="14">
        <f>'fnd enro'!G1068</f>
        <v>0</v>
      </c>
      <c r="H1068" s="14">
        <f>'fnd enro'!H1068</f>
        <v>0</v>
      </c>
      <c r="I1068" s="14">
        <f>'fnd enro'!I1068</f>
        <v>21</v>
      </c>
      <c r="J1068" s="14">
        <f>'fnd enro'!J1068</f>
        <v>0</v>
      </c>
      <c r="K1068" s="15">
        <f>'fnd enro'!K1068</f>
        <v>0.81059999999999999</v>
      </c>
      <c r="L1068" s="14">
        <f>'fnd enro'!L1068</f>
        <v>0</v>
      </c>
      <c r="M1068" s="14">
        <f>'fnd enro'!M1068</f>
        <v>0</v>
      </c>
      <c r="N1068" s="14">
        <f>'fnd enro'!N1068</f>
        <v>0</v>
      </c>
      <c r="O1068" s="14">
        <f>'fnd enro'!O1068</f>
        <v>3</v>
      </c>
      <c r="P1068" s="14">
        <f>'fnd enro'!P1068</f>
        <v>20</v>
      </c>
      <c r="Q1068" s="14">
        <f>'fnd enro'!R1068</f>
        <v>21</v>
      </c>
      <c r="R1068" s="15">
        <f t="shared" si="1222"/>
        <v>1</v>
      </c>
      <c r="S1068" s="14">
        <f>VALUE('fnd enro'!Q1068)</f>
        <v>10</v>
      </c>
      <c r="T1068" s="2"/>
      <c r="U1068" s="1">
        <f>(($D1068*'fnd base rates'!C$107)
+($E1068*'fnd base rates'!C$108)
+($F1068*'fnd base rates'!C$109)
+($G1068*'fnd base rates'!C$110)
+($H1068*'fnd base rates'!C$111)
+($I1068*'fnd base rates'!C$112)
+($J1068*'fnd base rates'!C$113)
+($K1068*'fnd base rates'!C$114)
+($M1068*'fnd base rates'!C$116)
+($N1068*'fnd base rates'!C$117)
+($O1068*'fnd base rates'!C$118)
+($P1068*VLOOKUP($S1068+12,rate_basefnd,3)))
*$R1068</f>
        <v>13150.778265999999</v>
      </c>
      <c r="V1068" s="1">
        <f>(($D1068*'fnd base rates'!D$107)
+($E1068*'fnd base rates'!D$108)
+($F1068*'fnd base rates'!D$109)
+($G1068*'fnd base rates'!D$110)
+($H1068*'fnd base rates'!D$111)
+($I1068*'fnd base rates'!D$112)
+($J1068*'fnd base rates'!D$113)
+($K1068*'fnd base rates'!D$114)
+($M1068*'fnd base rates'!D$116)
+($N1068*'fnd base rates'!D$117)
+($O1068*'fnd base rates'!D$118)
+($P1068*VLOOKUP($S1068+12,rate_basefnd,4)))
*$R1068</f>
        <v>24105.7</v>
      </c>
      <c r="W1068" s="1">
        <f>(($D1068*'fnd base rates'!E$107)
+($E1068*'fnd base rates'!E$108)
+($F1068*'fnd base rates'!E$109)
+($G1068*'fnd base rates'!E$110)
+($H1068*'fnd base rates'!E$111)
+($I1068*'fnd base rates'!E$112)
+($J1068*'fnd base rates'!E$113)
+($K1068*'fnd base rates'!E$114)
+($M1068*'fnd base rates'!E$116)
+($N1068*'fnd base rates'!E$117)
+($O1068*'fnd base rates'!E$118)
+($P1068*VLOOKUP($S1068+12,rate_basefnd,5)))
*$R1068</f>
        <v>180186.08789600001</v>
      </c>
      <c r="X1068" s="1">
        <f>(($D1068*'fnd base rates'!F$107)
+($E1068*'fnd base rates'!F$108)
+($F1068*'fnd base rates'!F$109)
+($G1068*'fnd base rates'!F$110)
+($H1068*'fnd base rates'!F$111)
+($I1068*'fnd base rates'!F$112)
+($J1068*'fnd base rates'!F$113)
+($K1068*'fnd base rates'!F$114)
+($M1068*'fnd base rates'!F$116)
+($N1068*'fnd base rates'!F$117)
+($O1068*'fnd base rates'!F$118)
+($P1068*VLOOKUP($S1068+12,rate_basefnd,6)))
*$R1068</f>
        <v>19147.634652000001</v>
      </c>
      <c r="Y1068" s="1">
        <f>(($D1068*'fnd base rates'!G$107)
+($E1068*'fnd base rates'!G$108)
+($F1068*'fnd base rates'!G$109)
+($G1068*'fnd base rates'!G$110)
+($H1068*'fnd base rates'!G$111)
+($I1068*'fnd base rates'!G$112)
+($J1068*'fnd base rates'!G$113)
+($K1068*'fnd base rates'!G$114)
+($M1068*'fnd base rates'!G$116)
+($N1068*'fnd base rates'!G$117)
+($O1068*'fnd base rates'!G$118)
+($P1068*VLOOKUP($S1068+12,rate_basefnd,7)))
*$R1068</f>
        <v>7150.3489220000001</v>
      </c>
      <c r="Z1068" s="1">
        <f>(($D1068*'fnd base rates'!H$107)
+($E1068*'fnd base rates'!H$108)
+($F1068*'fnd base rates'!H$109)
+($G1068*'fnd base rates'!H$110)
+($H1068*'fnd base rates'!H$111)
+($I1068*'fnd base rates'!H$112)
+($J1068*'fnd base rates'!H$113)
+($K1068*'fnd base rates'!H$114)
+($M1068*'fnd base rates'!H$116)
+($N1068*'fnd base rates'!H$117)
+($O1068*'fnd base rates'!H$118)
+($P1068*VLOOKUP($S1068+12,rate_basefnd,8)))</f>
        <v>18308.817613999996</v>
      </c>
      <c r="AA1068" s="1">
        <f>(($D1068*'fnd base rates'!I$107)
+($E1068*'fnd base rates'!I$108)
+($F1068*'fnd base rates'!I$109)
+($G1068*'fnd base rates'!I$110)
+($H1068*'fnd base rates'!I$111)
+($I1068*'fnd base rates'!I$112)
+($J1068*'fnd base rates'!I$113)
+($K1068*'fnd base rates'!I$114)
+($M1068*'fnd base rates'!I$116)
+($N1068*'fnd base rates'!I$117)
+($O1068*'fnd base rates'!I$118)
+($P1068*VLOOKUP($S1068+12,rate_basefnd,9)))
*$R1068</f>
        <v>12139.869999999999</v>
      </c>
      <c r="AB1068" s="1">
        <f>(($D1068*'fnd base rates'!J$107)
+($E1068*'fnd base rates'!J$108)
+($F1068*'fnd base rates'!J$109)
+($G1068*'fnd base rates'!J$110)
+($H1068*'fnd base rates'!J$111)
+($I1068*'fnd base rates'!J$112)
+($J1068*'fnd base rates'!J$113)
+($K1068*'fnd base rates'!J$114)
+($M1068*'fnd base rates'!J$116)
+($N1068*'fnd base rates'!J$117)
+($O1068*'fnd base rates'!J$118)
+($P1068*VLOOKUP($S1068+12,rate_basefnd,10)))
*$R1068</f>
        <v>27561.279999999999</v>
      </c>
      <c r="AC1068" s="1">
        <f>(($D1068*'fnd base rates'!K$107)
+($E1068*'fnd base rates'!K$108)
+($F1068*'fnd base rates'!K$109)
+($G1068*'fnd base rates'!K$110)
+($H1068*'fnd base rates'!K$111)
+($I1068*'fnd base rates'!K$112)
+($J1068*'fnd base rates'!K$113)
+($K1068*'fnd base rates'!K$114)
+($M1068*'fnd base rates'!K$116)
+($N1068*'fnd base rates'!K$117)
+($O1068*'fnd base rates'!K$118)
+($P1068*VLOOKUP($S1068+12,rate_basefnd,11)))
*$R1068</f>
        <v>25047.837480000002</v>
      </c>
      <c r="AD1068" s="1">
        <f>(($D1068*'fnd base rates'!L$107)
+($E1068*'fnd base rates'!L$108)
+($F1068*'fnd base rates'!L$109)
+($G1068*'fnd base rates'!L$110)
+($H1068*'fnd base rates'!L$111)
+($I1068*'fnd base rates'!L$112)
+($J1068*'fnd base rates'!L$113)
+($K1068*'fnd base rates'!L$114)
+($M1068*'fnd base rates'!L$116)
+($N1068*'fnd base rates'!L$117)
+($O1068*'fnd base rates'!L$118)
+($P1068*VLOOKUP($S1068+12,rate_basefnd,12)))</f>
        <v>41441.540280000001</v>
      </c>
      <c r="AE1068" s="1">
        <f>(($D1068*'fnd base rates'!M$107)
+($E1068*'fnd base rates'!M$108)
+($F1068*'fnd base rates'!M$109)
+($G1068*'fnd base rates'!M$110)
+($H1068*'fnd base rates'!M$111)
+($I1068*'fnd base rates'!M$112)
+($J1068*'fnd base rates'!M$113)
+($K1068*'fnd base rates'!M$114)
+($M1068*'fnd base rates'!M$116)
+($N1068*'fnd base rates'!M$117)
+($O1068*'fnd base rates'!M$118)
+($P1068*VLOOKUP($S1068+12,rate_basefnd,13)))</f>
        <v>0</v>
      </c>
      <c r="AF1068" s="4">
        <f t="shared" si="1223"/>
        <v>368239.89510999998</v>
      </c>
      <c r="AH1068" s="269">
        <f t="shared" si="1224"/>
        <v>3518149128</v>
      </c>
      <c r="AI1068" s="4" t="str">
        <f t="shared" si="1225"/>
        <v>3518</v>
      </c>
      <c r="AJ1068" s="2" t="str">
        <f t="shared" si="1226"/>
        <v>149</v>
      </c>
      <c r="AK1068" s="2" t="str">
        <f t="shared" si="1227"/>
        <v>128</v>
      </c>
      <c r="AL1068" s="4">
        <f t="shared" si="1228"/>
        <v>1</v>
      </c>
      <c r="AM1068" s="4">
        <f t="shared" si="1219"/>
        <v>21</v>
      </c>
      <c r="AN1068" s="4">
        <f t="shared" si="1229"/>
        <v>368239.89510999998</v>
      </c>
      <c r="AO1068" s="4">
        <f t="shared" si="1230"/>
        <v>17535</v>
      </c>
      <c r="AP1068" s="4">
        <f t="shared" si="1220"/>
        <v>0</v>
      </c>
      <c r="AQ1068" s="4">
        <v>17535</v>
      </c>
      <c r="AW1068" s="4">
        <v>17535</v>
      </c>
      <c r="AX1068" s="5">
        <f t="shared" si="1231"/>
        <v>0</v>
      </c>
      <c r="AY1068" s="4">
        <v>17535</v>
      </c>
      <c r="BB1068" s="4">
        <f t="shared" ref="BB1068:BB1072" si="1265">BC1068-BA1068</f>
        <v>0</v>
      </c>
    </row>
    <row r="1069" spans="1:54" s="4" customFormat="1">
      <c r="A1069" s="269">
        <v>3518</v>
      </c>
      <c r="B1069" s="2">
        <v>3518149149</v>
      </c>
      <c r="C1069" s="9" t="s">
        <v>1201</v>
      </c>
      <c r="D1069" s="14">
        <f>'fnd enro'!D1069</f>
        <v>0</v>
      </c>
      <c r="E1069" s="14">
        <f>'fnd enro'!E1069</f>
        <v>0</v>
      </c>
      <c r="F1069" s="14">
        <f>'fnd enro'!F1069</f>
        <v>0</v>
      </c>
      <c r="G1069" s="14">
        <f>'fnd enro'!G1069</f>
        <v>0</v>
      </c>
      <c r="H1069" s="14">
        <f>'fnd enro'!H1069</f>
        <v>0</v>
      </c>
      <c r="I1069" s="14">
        <f>'fnd enro'!I1069</f>
        <v>107</v>
      </c>
      <c r="J1069" s="14">
        <f>'fnd enro'!J1069</f>
        <v>3</v>
      </c>
      <c r="K1069" s="15">
        <f>'fnd enro'!K1069</f>
        <v>4.2759999999999998</v>
      </c>
      <c r="L1069" s="14">
        <f>'fnd enro'!L1069</f>
        <v>0</v>
      </c>
      <c r="M1069" s="14">
        <f>'fnd enro'!M1069</f>
        <v>0</v>
      </c>
      <c r="N1069" s="14">
        <f>'fnd enro'!N1069</f>
        <v>0</v>
      </c>
      <c r="O1069" s="14">
        <f>'fnd enro'!O1069</f>
        <v>27</v>
      </c>
      <c r="P1069" s="14">
        <f>'fnd enro'!P1069</f>
        <v>103</v>
      </c>
      <c r="Q1069" s="14">
        <f>'fnd enro'!R1069</f>
        <v>109</v>
      </c>
      <c r="R1069" s="15">
        <f t="shared" si="1222"/>
        <v>1</v>
      </c>
      <c r="S1069" s="14">
        <f>VALUE('fnd enro'!Q1069)</f>
        <v>12</v>
      </c>
      <c r="T1069" s="2"/>
      <c r="U1069" s="1">
        <f>(($D1069*'fnd base rates'!C$107)
+($E1069*'fnd base rates'!C$108)
+($F1069*'fnd base rates'!C$109)
+($G1069*'fnd base rates'!C$110)
+($H1069*'fnd base rates'!C$111)
+($I1069*'fnd base rates'!C$112)
+($J1069*'fnd base rates'!C$113)
+($K1069*'fnd base rates'!C$114)
+($M1069*'fnd base rates'!C$116)
+($N1069*'fnd base rates'!C$117)
+($O1069*'fnd base rates'!C$118)
+($P1069*VLOOKUP($S1069+12,rate_basefnd,3)))
*$R1069</f>
        <v>70844.226360000001</v>
      </c>
      <c r="V1069" s="1">
        <f>(($D1069*'fnd base rates'!D$107)
+($E1069*'fnd base rates'!D$108)
+($F1069*'fnd base rates'!D$109)
+($G1069*'fnd base rates'!D$110)
+($H1069*'fnd base rates'!D$111)
+($I1069*'fnd base rates'!D$112)
+($J1069*'fnd base rates'!D$113)
+($K1069*'fnd base rates'!D$114)
+($M1069*'fnd base rates'!D$116)
+($N1069*'fnd base rates'!D$117)
+($O1069*'fnd base rates'!D$118)
+($P1069*VLOOKUP($S1069+12,rate_basefnd,4)))
*$R1069</f>
        <v>131772.69</v>
      </c>
      <c r="W1069" s="1">
        <f>(($D1069*'fnd base rates'!E$107)
+($E1069*'fnd base rates'!E$108)
+($F1069*'fnd base rates'!E$109)
+($G1069*'fnd base rates'!E$110)
+($H1069*'fnd base rates'!E$111)
+($I1069*'fnd base rates'!E$112)
+($J1069*'fnd base rates'!E$113)
+($K1069*'fnd base rates'!E$114)
+($M1069*'fnd base rates'!E$116)
+($N1069*'fnd base rates'!E$117)
+($O1069*'fnd base rates'!E$118)
+($P1069*VLOOKUP($S1069+12,rate_basefnd,5)))
*$R1069</f>
        <v>1001961.37616</v>
      </c>
      <c r="X1069" s="1">
        <f>(($D1069*'fnd base rates'!F$107)
+($E1069*'fnd base rates'!F$108)
+($F1069*'fnd base rates'!F$109)
+($G1069*'fnd base rates'!F$110)
+($H1069*'fnd base rates'!F$111)
+($I1069*'fnd base rates'!F$112)
+($J1069*'fnd base rates'!F$113)
+($K1069*'fnd base rates'!F$114)
+($M1069*'fnd base rates'!F$116)
+($N1069*'fnd base rates'!F$117)
+($O1069*'fnd base rates'!F$118)
+($P1069*VLOOKUP($S1069+12,rate_basefnd,6)))
*$R1069</f>
        <v>102534.90792</v>
      </c>
      <c r="Y1069" s="1">
        <f>(($D1069*'fnd base rates'!G$107)
+($E1069*'fnd base rates'!G$108)
+($F1069*'fnd base rates'!G$109)
+($G1069*'fnd base rates'!G$110)
+($H1069*'fnd base rates'!G$111)
+($I1069*'fnd base rates'!G$112)
+($J1069*'fnd base rates'!G$113)
+($K1069*'fnd base rates'!G$114)
+($M1069*'fnd base rates'!G$116)
+($N1069*'fnd base rates'!G$117)
+($O1069*'fnd base rates'!G$118)
+($P1069*VLOOKUP($S1069+12,rate_basefnd,7)))
*$R1069</f>
        <v>39991.552119999993</v>
      </c>
      <c r="Z1069" s="1">
        <f>(($D1069*'fnd base rates'!H$107)
+($E1069*'fnd base rates'!H$108)
+($F1069*'fnd base rates'!H$109)
+($G1069*'fnd base rates'!H$110)
+($H1069*'fnd base rates'!H$111)
+($I1069*'fnd base rates'!H$112)
+($J1069*'fnd base rates'!H$113)
+($K1069*'fnd base rates'!H$114)
+($M1069*'fnd base rates'!H$116)
+($N1069*'fnd base rates'!H$117)
+($O1069*'fnd base rates'!H$118)
+($P1069*VLOOKUP($S1069+12,rate_basefnd,8)))</f>
        <v>99405.498439999996</v>
      </c>
      <c r="AA1069" s="1">
        <f>(($D1069*'fnd base rates'!I$107)
+($E1069*'fnd base rates'!I$108)
+($F1069*'fnd base rates'!I$109)
+($G1069*'fnd base rates'!I$110)
+($H1069*'fnd base rates'!I$111)
+($I1069*'fnd base rates'!I$112)
+($J1069*'fnd base rates'!I$113)
+($K1069*'fnd base rates'!I$114)
+($M1069*'fnd base rates'!I$116)
+($N1069*'fnd base rates'!I$117)
+($O1069*'fnd base rates'!I$118)
+($P1069*VLOOKUP($S1069+12,rate_basefnd,9)))
*$R1069</f>
        <v>65831.58</v>
      </c>
      <c r="AB1069" s="1">
        <f>(($D1069*'fnd base rates'!J$107)
+($E1069*'fnd base rates'!J$108)
+($F1069*'fnd base rates'!J$109)
+($G1069*'fnd base rates'!J$110)
+($H1069*'fnd base rates'!J$111)
+($I1069*'fnd base rates'!J$112)
+($J1069*'fnd base rates'!J$113)
+($K1069*'fnd base rates'!J$114)
+($M1069*'fnd base rates'!J$116)
+($N1069*'fnd base rates'!J$117)
+($O1069*'fnd base rates'!J$118)
+($P1069*VLOOKUP($S1069+12,rate_basefnd,10)))
*$R1069</f>
        <v>151915.99</v>
      </c>
      <c r="AC1069" s="1">
        <f>(($D1069*'fnd base rates'!K$107)
+($E1069*'fnd base rates'!K$108)
+($F1069*'fnd base rates'!K$109)
+($G1069*'fnd base rates'!K$110)
+($H1069*'fnd base rates'!K$111)
+($I1069*'fnd base rates'!K$112)
+($J1069*'fnd base rates'!K$113)
+($K1069*'fnd base rates'!K$114)
+($M1069*'fnd base rates'!K$116)
+($N1069*'fnd base rates'!K$117)
+($O1069*'fnd base rates'!K$118)
+($P1069*VLOOKUP($S1069+12,rate_basefnd,11)))
*$R1069</f>
        <v>137351.19080000001</v>
      </c>
      <c r="AD1069" s="1">
        <f>(($D1069*'fnd base rates'!L$107)
+($E1069*'fnd base rates'!L$108)
+($F1069*'fnd base rates'!L$109)
+($G1069*'fnd base rates'!L$110)
+($H1069*'fnd base rates'!L$111)
+($I1069*'fnd base rates'!L$112)
+($J1069*'fnd base rates'!L$113)
+($K1069*'fnd base rates'!L$114)
+($M1069*'fnd base rates'!L$116)
+($N1069*'fnd base rates'!L$117)
+($O1069*'fnd base rates'!L$118)
+($P1069*VLOOKUP($S1069+12,rate_basefnd,12)))</f>
        <v>227203.73880000002</v>
      </c>
      <c r="AE1069" s="1">
        <f>(($D1069*'fnd base rates'!M$107)
+($E1069*'fnd base rates'!M$108)
+($F1069*'fnd base rates'!M$109)
+($G1069*'fnd base rates'!M$110)
+($H1069*'fnd base rates'!M$111)
+($I1069*'fnd base rates'!M$112)
+($J1069*'fnd base rates'!M$113)
+($K1069*'fnd base rates'!M$114)
+($M1069*'fnd base rates'!M$116)
+($N1069*'fnd base rates'!M$117)
+($O1069*'fnd base rates'!M$118)
+($P1069*VLOOKUP($S1069+12,rate_basefnd,13)))</f>
        <v>0</v>
      </c>
      <c r="AF1069" s="4">
        <f t="shared" si="1223"/>
        <v>2028812.7505999997</v>
      </c>
      <c r="AH1069" s="269">
        <f t="shared" si="1224"/>
        <v>3518149149</v>
      </c>
      <c r="AI1069" s="4" t="str">
        <f t="shared" si="1225"/>
        <v>3518</v>
      </c>
      <c r="AJ1069" s="2" t="str">
        <f t="shared" si="1226"/>
        <v>149</v>
      </c>
      <c r="AK1069" s="2" t="str">
        <f t="shared" si="1227"/>
        <v>149</v>
      </c>
      <c r="AL1069" s="4">
        <f t="shared" si="1228"/>
        <v>1</v>
      </c>
      <c r="AM1069" s="4">
        <f t="shared" si="1219"/>
        <v>109</v>
      </c>
      <c r="AN1069" s="4">
        <f t="shared" si="1229"/>
        <v>2028812.7505999997</v>
      </c>
      <c r="AO1069" s="4">
        <f t="shared" si="1230"/>
        <v>18613</v>
      </c>
      <c r="AP1069" s="4">
        <f t="shared" si="1220"/>
        <v>0</v>
      </c>
      <c r="AQ1069" s="4">
        <v>18613</v>
      </c>
      <c r="AW1069" s="4">
        <v>18481</v>
      </c>
      <c r="AX1069" s="5">
        <f t="shared" si="1231"/>
        <v>0</v>
      </c>
      <c r="AY1069" s="4">
        <v>18481</v>
      </c>
      <c r="BB1069" s="4">
        <f t="shared" si="1265"/>
        <v>0</v>
      </c>
    </row>
    <row r="1070" spans="1:54" s="4" customFormat="1">
      <c r="A1070" s="269">
        <v>3518</v>
      </c>
      <c r="B1070" s="2">
        <v>3518149160</v>
      </c>
      <c r="C1070" s="9" t="s">
        <v>1201</v>
      </c>
      <c r="D1070" s="14">
        <f>'fnd enro'!D1070</f>
        <v>0</v>
      </c>
      <c r="E1070" s="14">
        <f>'fnd enro'!E1070</f>
        <v>0</v>
      </c>
      <c r="F1070" s="14">
        <f>'fnd enro'!F1070</f>
        <v>0</v>
      </c>
      <c r="G1070" s="14">
        <f>'fnd enro'!G1070</f>
        <v>0</v>
      </c>
      <c r="H1070" s="14">
        <f>'fnd enro'!H1070</f>
        <v>0</v>
      </c>
      <c r="I1070" s="14">
        <f>'fnd enro'!I1070</f>
        <v>2</v>
      </c>
      <c r="J1070" s="14">
        <f>'fnd enro'!J1070</f>
        <v>0</v>
      </c>
      <c r="K1070" s="15">
        <f>'fnd enro'!K1070</f>
        <v>7.7200000000000005E-2</v>
      </c>
      <c r="L1070" s="14">
        <f>'fnd enro'!L1070</f>
        <v>0</v>
      </c>
      <c r="M1070" s="14">
        <f>'fnd enro'!M1070</f>
        <v>0</v>
      </c>
      <c r="N1070" s="14">
        <f>'fnd enro'!N1070</f>
        <v>0</v>
      </c>
      <c r="O1070" s="14">
        <f>'fnd enro'!O1070</f>
        <v>0</v>
      </c>
      <c r="P1070" s="14">
        <f>'fnd enro'!P1070</f>
        <v>2</v>
      </c>
      <c r="Q1070" s="14">
        <f>'fnd enro'!R1070</f>
        <v>2</v>
      </c>
      <c r="R1070" s="15">
        <f t="shared" si="1222"/>
        <v>1</v>
      </c>
      <c r="S1070" s="14">
        <f>VALUE('fnd enro'!Q1070)</f>
        <v>11</v>
      </c>
      <c r="T1070" s="2"/>
      <c r="U1070" s="1">
        <f>(($D1070*'fnd base rates'!C$107)
+($E1070*'fnd base rates'!C$108)
+($F1070*'fnd base rates'!C$109)
+($G1070*'fnd base rates'!C$110)
+($H1070*'fnd base rates'!C$111)
+($I1070*'fnd base rates'!C$112)
+($J1070*'fnd base rates'!C$113)
+($K1070*'fnd base rates'!C$114)
+($M1070*'fnd base rates'!C$116)
+($N1070*'fnd base rates'!C$117)
+($O1070*'fnd base rates'!C$118)
+($P1070*VLOOKUP($S1070+12,rate_basefnd,3)))
*$R1070</f>
        <v>1240.1626920000001</v>
      </c>
      <c r="V1070" s="1">
        <f>(($D1070*'fnd base rates'!D$107)
+($E1070*'fnd base rates'!D$108)
+($F1070*'fnd base rates'!D$109)
+($G1070*'fnd base rates'!D$110)
+($H1070*'fnd base rates'!D$111)
+($I1070*'fnd base rates'!D$112)
+($J1070*'fnd base rates'!D$113)
+($K1070*'fnd base rates'!D$114)
+($M1070*'fnd base rates'!D$116)
+($N1070*'fnd base rates'!D$117)
+($O1070*'fnd base rates'!D$118)
+($P1070*VLOOKUP($S1070+12,rate_basefnd,4)))
*$R1070</f>
        <v>2322.52</v>
      </c>
      <c r="W1070" s="1">
        <f>(($D1070*'fnd base rates'!E$107)
+($E1070*'fnd base rates'!E$108)
+($F1070*'fnd base rates'!E$109)
+($G1070*'fnd base rates'!E$110)
+($H1070*'fnd base rates'!E$111)
+($I1070*'fnd base rates'!E$112)
+($J1070*'fnd base rates'!E$113)
+($K1070*'fnd base rates'!E$114)
+($M1070*'fnd base rates'!E$116)
+($N1070*'fnd base rates'!E$117)
+($O1070*'fnd base rates'!E$118)
+($P1070*VLOOKUP($S1070+12,rate_basefnd,5)))
*$R1070</f>
        <v>17559.320752</v>
      </c>
      <c r="X1070" s="1">
        <f>(($D1070*'fnd base rates'!F$107)
+($E1070*'fnd base rates'!F$108)
+($F1070*'fnd base rates'!F$109)
+($G1070*'fnd base rates'!F$110)
+($H1070*'fnd base rates'!F$111)
+($I1070*'fnd base rates'!F$112)
+($J1070*'fnd base rates'!F$113)
+($K1070*'fnd base rates'!F$114)
+($M1070*'fnd base rates'!F$116)
+($N1070*'fnd base rates'!F$117)
+($O1070*'fnd base rates'!F$118)
+($P1070*VLOOKUP($S1070+12,rate_basefnd,6)))
*$R1070</f>
        <v>1773.7728240000001</v>
      </c>
      <c r="Y1070" s="1">
        <f>(($D1070*'fnd base rates'!G$107)
+($E1070*'fnd base rates'!G$108)
+($F1070*'fnd base rates'!G$109)
+($G1070*'fnd base rates'!G$110)
+($H1070*'fnd base rates'!G$111)
+($I1070*'fnd base rates'!G$112)
+($J1070*'fnd base rates'!G$113)
+($K1070*'fnd base rates'!G$114)
+($M1070*'fnd base rates'!G$116)
+($N1070*'fnd base rates'!G$117)
+($O1070*'fnd base rates'!G$118)
+($P1070*VLOOKUP($S1070+12,rate_basefnd,7)))
*$R1070</f>
        <v>703.02656400000001</v>
      </c>
      <c r="Z1070" s="1">
        <f>(($D1070*'fnd base rates'!H$107)
+($E1070*'fnd base rates'!H$108)
+($F1070*'fnd base rates'!H$109)
+($G1070*'fnd base rates'!H$110)
+($H1070*'fnd base rates'!H$111)
+($I1070*'fnd base rates'!H$112)
+($J1070*'fnd base rates'!H$113)
+($K1070*'fnd base rates'!H$114)
+($M1070*'fnd base rates'!H$116)
+($N1070*'fnd base rates'!H$117)
+($O1070*'fnd base rates'!H$118)
+($P1070*VLOOKUP($S1070+12,rate_basefnd,8)))</f>
        <v>1713.677868</v>
      </c>
      <c r="AA1070" s="1">
        <f>(($D1070*'fnd base rates'!I$107)
+($E1070*'fnd base rates'!I$108)
+($F1070*'fnd base rates'!I$109)
+($G1070*'fnd base rates'!I$110)
+($H1070*'fnd base rates'!I$111)
+($I1070*'fnd base rates'!I$112)
+($J1070*'fnd base rates'!I$113)
+($K1070*'fnd base rates'!I$114)
+($M1070*'fnd base rates'!I$116)
+($N1070*'fnd base rates'!I$117)
+($O1070*'fnd base rates'!I$118)
+($P1070*VLOOKUP($S1070+12,rate_basefnd,9)))
*$R1070</f>
        <v>1165.0999999999999</v>
      </c>
      <c r="AB1070" s="1">
        <f>(($D1070*'fnd base rates'!J$107)
+($E1070*'fnd base rates'!J$108)
+($F1070*'fnd base rates'!J$109)
+($G1070*'fnd base rates'!J$110)
+($H1070*'fnd base rates'!J$111)
+($I1070*'fnd base rates'!J$112)
+($J1070*'fnd base rates'!J$113)
+($K1070*'fnd base rates'!J$114)
+($M1070*'fnd base rates'!J$116)
+($N1070*'fnd base rates'!J$117)
+($O1070*'fnd base rates'!J$118)
+($P1070*VLOOKUP($S1070+12,rate_basefnd,10)))
*$R1070</f>
        <v>2775.04</v>
      </c>
      <c r="AC1070" s="1">
        <f>(($D1070*'fnd base rates'!K$107)
+($E1070*'fnd base rates'!K$108)
+($F1070*'fnd base rates'!K$109)
+($G1070*'fnd base rates'!K$110)
+($H1070*'fnd base rates'!K$111)
+($I1070*'fnd base rates'!K$112)
+($J1070*'fnd base rates'!K$113)
+($K1070*'fnd base rates'!K$114)
+($M1070*'fnd base rates'!K$116)
+($N1070*'fnd base rates'!K$117)
+($O1070*'fnd base rates'!K$118)
+($P1070*VLOOKUP($S1070+12,rate_basefnd,11)))
*$R1070</f>
        <v>2300.11976</v>
      </c>
      <c r="AD1070" s="1">
        <f>(($D1070*'fnd base rates'!L$107)
+($E1070*'fnd base rates'!L$108)
+($F1070*'fnd base rates'!L$109)
+($G1070*'fnd base rates'!L$110)
+($H1070*'fnd base rates'!L$111)
+($I1070*'fnd base rates'!L$112)
+($J1070*'fnd base rates'!L$113)
+($K1070*'fnd base rates'!L$114)
+($M1070*'fnd base rates'!L$116)
+($N1070*'fnd base rates'!L$117)
+($O1070*'fnd base rates'!L$118)
+($P1070*VLOOKUP($S1070+12,rate_basefnd,12)))</f>
        <v>3989.43336</v>
      </c>
      <c r="AE1070" s="1">
        <f>(($D1070*'fnd base rates'!M$107)
+($E1070*'fnd base rates'!M$108)
+($F1070*'fnd base rates'!M$109)
+($G1070*'fnd base rates'!M$110)
+($H1070*'fnd base rates'!M$111)
+($I1070*'fnd base rates'!M$112)
+($J1070*'fnd base rates'!M$113)
+($K1070*'fnd base rates'!M$114)
+($M1070*'fnd base rates'!M$116)
+($N1070*'fnd base rates'!M$117)
+($O1070*'fnd base rates'!M$118)
+($P1070*VLOOKUP($S1070+12,rate_basefnd,13)))</f>
        <v>0</v>
      </c>
      <c r="AF1070" s="4">
        <f t="shared" si="1223"/>
        <v>35542.173820000004</v>
      </c>
      <c r="AH1070" s="269">
        <f t="shared" si="1224"/>
        <v>3518149160</v>
      </c>
      <c r="AI1070" s="4" t="str">
        <f t="shared" si="1225"/>
        <v>3518</v>
      </c>
      <c r="AJ1070" s="2" t="str">
        <f t="shared" si="1226"/>
        <v>149</v>
      </c>
      <c r="AK1070" s="2" t="str">
        <f t="shared" si="1227"/>
        <v>160</v>
      </c>
      <c r="AL1070" s="4">
        <f t="shared" si="1228"/>
        <v>1</v>
      </c>
      <c r="AM1070" s="4">
        <f t="shared" si="1219"/>
        <v>2</v>
      </c>
      <c r="AN1070" s="4">
        <f t="shared" si="1229"/>
        <v>35542.173820000004</v>
      </c>
      <c r="AO1070" s="4">
        <f t="shared" si="1230"/>
        <v>17771</v>
      </c>
      <c r="AP1070" s="4">
        <f t="shared" si="1220"/>
        <v>0</v>
      </c>
      <c r="AQ1070" s="4">
        <v>17771</v>
      </c>
      <c r="AW1070" s="4">
        <v>17771</v>
      </c>
      <c r="AX1070" s="5">
        <f t="shared" si="1231"/>
        <v>0</v>
      </c>
      <c r="AY1070" s="4">
        <v>17771</v>
      </c>
      <c r="BB1070" s="4">
        <f t="shared" si="1265"/>
        <v>0</v>
      </c>
    </row>
    <row r="1071" spans="1:54" s="4" customFormat="1">
      <c r="A1071" s="269">
        <v>3518</v>
      </c>
      <c r="B1071" s="2">
        <v>3518149181</v>
      </c>
      <c r="C1071" s="9" t="s">
        <v>1201</v>
      </c>
      <c r="D1071" s="14">
        <f>'fnd enro'!D1071</f>
        <v>0</v>
      </c>
      <c r="E1071" s="14">
        <f>'fnd enro'!E1071</f>
        <v>0</v>
      </c>
      <c r="F1071" s="14">
        <f>'fnd enro'!F1071</f>
        <v>0</v>
      </c>
      <c r="G1071" s="14">
        <f>'fnd enro'!G1071</f>
        <v>0</v>
      </c>
      <c r="H1071" s="14">
        <f>'fnd enro'!H1071</f>
        <v>0</v>
      </c>
      <c r="I1071" s="14">
        <f>'fnd enro'!I1071</f>
        <v>6</v>
      </c>
      <c r="J1071" s="14">
        <f>'fnd enro'!J1071</f>
        <v>1</v>
      </c>
      <c r="K1071" s="15">
        <f>'fnd enro'!K1071</f>
        <v>0.2802</v>
      </c>
      <c r="L1071" s="14">
        <f>'fnd enro'!L1071</f>
        <v>0</v>
      </c>
      <c r="M1071" s="14">
        <f>'fnd enro'!M1071</f>
        <v>0</v>
      </c>
      <c r="N1071" s="14">
        <f>'fnd enro'!N1071</f>
        <v>0</v>
      </c>
      <c r="O1071" s="14">
        <f>'fnd enro'!O1071</f>
        <v>1</v>
      </c>
      <c r="P1071" s="14">
        <f>'fnd enro'!P1071</f>
        <v>6</v>
      </c>
      <c r="Q1071" s="14">
        <f>'fnd enro'!R1071</f>
        <v>7</v>
      </c>
      <c r="R1071" s="15">
        <f t="shared" si="1222"/>
        <v>1</v>
      </c>
      <c r="S1071" s="14">
        <f>VALUE('fnd enro'!Q1071)</f>
        <v>10</v>
      </c>
      <c r="T1071" s="2"/>
      <c r="U1071" s="1">
        <f>(($D1071*'fnd base rates'!C$107)
+($E1071*'fnd base rates'!C$108)
+($F1071*'fnd base rates'!C$109)
+($G1071*'fnd base rates'!C$110)
+($H1071*'fnd base rates'!C$111)
+($I1071*'fnd base rates'!C$112)
+($J1071*'fnd base rates'!C$113)
+($K1071*'fnd base rates'!C$114)
+($M1071*'fnd base rates'!C$116)
+($N1071*'fnd base rates'!C$117)
+($O1071*'fnd base rates'!C$118)
+($P1071*VLOOKUP($S1071+12,rate_basefnd,3)))
*$R1071</f>
        <v>4359.9555220000002</v>
      </c>
      <c r="V1071" s="1">
        <f>(($D1071*'fnd base rates'!D$107)
+($E1071*'fnd base rates'!D$108)
+($F1071*'fnd base rates'!D$109)
+($G1071*'fnd base rates'!D$110)
+($H1071*'fnd base rates'!D$111)
+($I1071*'fnd base rates'!D$112)
+($J1071*'fnd base rates'!D$113)
+($K1071*'fnd base rates'!D$114)
+($M1071*'fnd base rates'!D$116)
+($N1071*'fnd base rates'!D$117)
+($O1071*'fnd base rates'!D$118)
+($P1071*VLOOKUP($S1071+12,rate_basefnd,4)))
*$R1071</f>
        <v>7784.7000000000007</v>
      </c>
      <c r="W1071" s="1">
        <f>(($D1071*'fnd base rates'!E$107)
+($E1071*'fnd base rates'!E$108)
+($F1071*'fnd base rates'!E$109)
+($G1071*'fnd base rates'!E$110)
+($H1071*'fnd base rates'!E$111)
+($I1071*'fnd base rates'!E$112)
+($J1071*'fnd base rates'!E$113)
+($K1071*'fnd base rates'!E$114)
+($M1071*'fnd base rates'!E$116)
+($N1071*'fnd base rates'!E$117)
+($O1071*'fnd base rates'!E$118)
+($P1071*VLOOKUP($S1071+12,rate_basefnd,5)))
*$R1071</f>
        <v>60890.804231999995</v>
      </c>
      <c r="X1071" s="1">
        <f>(($D1071*'fnd base rates'!F$107)
+($E1071*'fnd base rates'!F$108)
+($F1071*'fnd base rates'!F$109)
+($G1071*'fnd base rates'!F$110)
+($H1071*'fnd base rates'!F$111)
+($I1071*'fnd base rates'!F$112)
+($J1071*'fnd base rates'!F$113)
+($K1071*'fnd base rates'!F$114)
+($M1071*'fnd base rates'!F$116)
+($N1071*'fnd base rates'!F$117)
+($O1071*'fnd base rates'!F$118)
+($P1071*VLOOKUP($S1071+12,rate_basefnd,6)))
*$R1071</f>
        <v>6472.6190840000008</v>
      </c>
      <c r="Y1071" s="1">
        <f>(($D1071*'fnd base rates'!G$107)
+($E1071*'fnd base rates'!G$108)
+($F1071*'fnd base rates'!G$109)
+($G1071*'fnd base rates'!G$110)
+($H1071*'fnd base rates'!G$111)
+($I1071*'fnd base rates'!G$112)
+($J1071*'fnd base rates'!G$113)
+($K1071*'fnd base rates'!G$114)
+($M1071*'fnd base rates'!G$116)
+($N1071*'fnd base rates'!G$117)
+($O1071*'fnd base rates'!G$118)
+($P1071*VLOOKUP($S1071+12,rate_basefnd,7)))
*$R1071</f>
        <v>2364.7866739999999</v>
      </c>
      <c r="Z1071" s="1">
        <f>(($D1071*'fnd base rates'!H$107)
+($E1071*'fnd base rates'!H$108)
+($F1071*'fnd base rates'!H$109)
+($G1071*'fnd base rates'!H$110)
+($H1071*'fnd base rates'!H$111)
+($I1071*'fnd base rates'!H$112)
+($J1071*'fnd base rates'!H$113)
+($K1071*'fnd base rates'!H$114)
+($M1071*'fnd base rates'!H$116)
+($N1071*'fnd base rates'!H$117)
+($O1071*'fnd base rates'!H$118)
+($P1071*VLOOKUP($S1071+12,rate_basefnd,8)))</f>
        <v>6698.1044380000012</v>
      </c>
      <c r="AA1071" s="1">
        <f>(($D1071*'fnd base rates'!I$107)
+($E1071*'fnd base rates'!I$108)
+($F1071*'fnd base rates'!I$109)
+($G1071*'fnd base rates'!I$110)
+($H1071*'fnd base rates'!I$111)
+($I1071*'fnd base rates'!I$112)
+($J1071*'fnd base rates'!I$113)
+($K1071*'fnd base rates'!I$114)
+($M1071*'fnd base rates'!I$116)
+($N1071*'fnd base rates'!I$117)
+($O1071*'fnd base rates'!I$118)
+($P1071*VLOOKUP($S1071+12,rate_basefnd,9)))
*$R1071</f>
        <v>3947.59</v>
      </c>
      <c r="AB1071" s="1">
        <f>(($D1071*'fnd base rates'!J$107)
+($E1071*'fnd base rates'!J$108)
+($F1071*'fnd base rates'!J$109)
+($G1071*'fnd base rates'!J$110)
+($H1071*'fnd base rates'!J$111)
+($I1071*'fnd base rates'!J$112)
+($J1071*'fnd base rates'!J$113)
+($K1071*'fnd base rates'!J$114)
+($M1071*'fnd base rates'!J$116)
+($N1071*'fnd base rates'!J$117)
+($O1071*'fnd base rates'!J$118)
+($P1071*VLOOKUP($S1071+12,rate_basefnd,10)))
*$R1071</f>
        <v>8672.5</v>
      </c>
      <c r="AC1071" s="1">
        <f>(($D1071*'fnd base rates'!K$107)
+($E1071*'fnd base rates'!K$108)
+($F1071*'fnd base rates'!K$109)
+($G1071*'fnd base rates'!K$110)
+($H1071*'fnd base rates'!K$111)
+($I1071*'fnd base rates'!K$112)
+($J1071*'fnd base rates'!K$113)
+($K1071*'fnd base rates'!K$114)
+($M1071*'fnd base rates'!K$116)
+($N1071*'fnd base rates'!K$117)
+($O1071*'fnd base rates'!K$118)
+($P1071*VLOOKUP($S1071+12,rate_basefnd,11)))
*$R1071</f>
        <v>9274.4071600000007</v>
      </c>
      <c r="AD1071" s="1">
        <f>(($D1071*'fnd base rates'!L$107)
+($E1071*'fnd base rates'!L$108)
+($F1071*'fnd base rates'!L$109)
+($G1071*'fnd base rates'!L$110)
+($H1071*'fnd base rates'!L$111)
+($I1071*'fnd base rates'!L$112)
+($J1071*'fnd base rates'!L$113)
+($K1071*'fnd base rates'!L$114)
+($M1071*'fnd base rates'!L$116)
+($N1071*'fnd base rates'!L$117)
+($O1071*'fnd base rates'!L$118)
+($P1071*VLOOKUP($S1071+12,rate_basefnd,12)))</f>
        <v>13902.094759999998</v>
      </c>
      <c r="AE1071" s="1">
        <f>(($D1071*'fnd base rates'!M$107)
+($E1071*'fnd base rates'!M$108)
+($F1071*'fnd base rates'!M$109)
+($G1071*'fnd base rates'!M$110)
+($H1071*'fnd base rates'!M$111)
+($I1071*'fnd base rates'!M$112)
+($J1071*'fnd base rates'!M$113)
+($K1071*'fnd base rates'!M$114)
+($M1071*'fnd base rates'!M$116)
+($N1071*'fnd base rates'!M$117)
+($O1071*'fnd base rates'!M$118)
+($P1071*VLOOKUP($S1071+12,rate_basefnd,13)))</f>
        <v>0</v>
      </c>
      <c r="AF1071" s="4">
        <f t="shared" si="1223"/>
        <v>124367.56186999999</v>
      </c>
      <c r="AH1071" s="269">
        <f t="shared" si="1224"/>
        <v>3518149181</v>
      </c>
      <c r="AI1071" s="4" t="str">
        <f t="shared" si="1225"/>
        <v>3518</v>
      </c>
      <c r="AJ1071" s="2" t="str">
        <f t="shared" si="1226"/>
        <v>149</v>
      </c>
      <c r="AK1071" s="2" t="str">
        <f t="shared" si="1227"/>
        <v>181</v>
      </c>
      <c r="AL1071" s="4">
        <f t="shared" si="1228"/>
        <v>1</v>
      </c>
      <c r="AM1071" s="4">
        <f t="shared" si="1219"/>
        <v>7</v>
      </c>
      <c r="AN1071" s="4">
        <f t="shared" si="1229"/>
        <v>124367.56186999999</v>
      </c>
      <c r="AO1071" s="4">
        <f t="shared" si="1230"/>
        <v>17767</v>
      </c>
      <c r="AP1071" s="4">
        <f t="shared" si="1220"/>
        <v>0</v>
      </c>
      <c r="AQ1071" s="4">
        <v>17767</v>
      </c>
      <c r="AW1071" s="4">
        <v>17873</v>
      </c>
      <c r="AX1071" s="5">
        <f t="shared" si="1231"/>
        <v>0</v>
      </c>
      <c r="AY1071" s="4">
        <v>17873</v>
      </c>
      <c r="BB1071" s="4">
        <f t="shared" si="1265"/>
        <v>0</v>
      </c>
    </row>
    <row r="1072" spans="1:54" s="4" customFormat="1">
      <c r="A1072" s="269">
        <v>3518</v>
      </c>
      <c r="B1072" s="2">
        <v>3518149281</v>
      </c>
      <c r="C1072" s="9" t="s">
        <v>1201</v>
      </c>
      <c r="D1072" s="14">
        <f>'fnd enro'!D1072</f>
        <v>0</v>
      </c>
      <c r="E1072" s="14">
        <f>'fnd enro'!E1072</f>
        <v>0</v>
      </c>
      <c r="F1072" s="14">
        <f>'fnd enro'!F1072</f>
        <v>0</v>
      </c>
      <c r="G1072" s="14">
        <f>'fnd enro'!G1072</f>
        <v>0</v>
      </c>
      <c r="H1072" s="14">
        <f>'fnd enro'!H1072</f>
        <v>0</v>
      </c>
      <c r="I1072" s="14">
        <f>'fnd enro'!I1072</f>
        <v>1</v>
      </c>
      <c r="J1072" s="14">
        <f>'fnd enro'!J1072</f>
        <v>0</v>
      </c>
      <c r="K1072" s="15">
        <f>'fnd enro'!K1072</f>
        <v>3.8600000000000002E-2</v>
      </c>
      <c r="L1072" s="14">
        <f>'fnd enro'!L1072</f>
        <v>0</v>
      </c>
      <c r="M1072" s="14">
        <f>'fnd enro'!M1072</f>
        <v>0</v>
      </c>
      <c r="N1072" s="14">
        <f>'fnd enro'!N1072</f>
        <v>0</v>
      </c>
      <c r="O1072" s="14">
        <f>'fnd enro'!O1072</f>
        <v>1</v>
      </c>
      <c r="P1072" s="14">
        <f>'fnd enro'!P1072</f>
        <v>1</v>
      </c>
      <c r="Q1072" s="14">
        <f>'fnd enro'!R1072</f>
        <v>1</v>
      </c>
      <c r="R1072" s="15">
        <f t="shared" si="1222"/>
        <v>1</v>
      </c>
      <c r="S1072" s="14">
        <f>VALUE('fnd enro'!Q1072)</f>
        <v>12</v>
      </c>
      <c r="T1072" s="2"/>
      <c r="U1072" s="1">
        <f>(($D1072*'fnd base rates'!C$107)
+($E1072*'fnd base rates'!C$108)
+($F1072*'fnd base rates'!C$109)
+($G1072*'fnd base rates'!C$110)
+($H1072*'fnd base rates'!C$111)
+($I1072*'fnd base rates'!C$112)
+($J1072*'fnd base rates'!C$113)
+($K1072*'fnd base rates'!C$114)
+($M1072*'fnd base rates'!C$116)
+($N1072*'fnd base rates'!C$117)
+($O1072*'fnd base rates'!C$118)
+($P1072*VLOOKUP($S1072+12,rate_basefnd,3)))
*$R1072</f>
        <v>724.011346</v>
      </c>
      <c r="V1072" s="1">
        <f>(($D1072*'fnd base rates'!D$107)
+($E1072*'fnd base rates'!D$108)
+($F1072*'fnd base rates'!D$109)
+($G1072*'fnd base rates'!D$110)
+($H1072*'fnd base rates'!D$111)
+($I1072*'fnd base rates'!D$112)
+($J1072*'fnd base rates'!D$113)
+($K1072*'fnd base rates'!D$114)
+($M1072*'fnd base rates'!D$116)
+($N1072*'fnd base rates'!D$117)
+($O1072*'fnd base rates'!D$118)
+($P1072*VLOOKUP($S1072+12,rate_basefnd,4)))
*$R1072</f>
        <v>1355.99</v>
      </c>
      <c r="W1072" s="1">
        <f>(($D1072*'fnd base rates'!E$107)
+($E1072*'fnd base rates'!E$108)
+($F1072*'fnd base rates'!E$109)
+($G1072*'fnd base rates'!E$110)
+($H1072*'fnd base rates'!E$111)
+($I1072*'fnd base rates'!E$112)
+($J1072*'fnd base rates'!E$113)
+($K1072*'fnd base rates'!E$114)
+($M1072*'fnd base rates'!E$116)
+($N1072*'fnd base rates'!E$117)
+($O1072*'fnd base rates'!E$118)
+($P1072*VLOOKUP($S1072+12,rate_basefnd,5)))
*$R1072</f>
        <v>10199.030375999999</v>
      </c>
      <c r="X1072" s="1">
        <f>(($D1072*'fnd base rates'!F$107)
+($E1072*'fnd base rates'!F$108)
+($F1072*'fnd base rates'!F$109)
+($G1072*'fnd base rates'!F$110)
+($H1072*'fnd base rates'!F$111)
+($I1072*'fnd base rates'!F$112)
+($J1072*'fnd base rates'!F$113)
+($K1072*'fnd base rates'!F$114)
+($M1072*'fnd base rates'!F$116)
+($N1072*'fnd base rates'!F$117)
+($O1072*'fnd base rates'!F$118)
+($P1072*VLOOKUP($S1072+12,rate_basefnd,6)))
*$R1072</f>
        <v>1061.226412</v>
      </c>
      <c r="Y1072" s="1">
        <f>(($D1072*'fnd base rates'!G$107)
+($E1072*'fnd base rates'!G$108)
+($F1072*'fnd base rates'!G$109)
+($G1072*'fnd base rates'!G$110)
+($H1072*'fnd base rates'!G$111)
+($I1072*'fnd base rates'!G$112)
+($J1072*'fnd base rates'!G$113)
+($K1072*'fnd base rates'!G$114)
+($M1072*'fnd base rates'!G$116)
+($N1072*'fnd base rates'!G$117)
+($O1072*'fnd base rates'!G$118)
+($P1072*VLOOKUP($S1072+12,rate_basefnd,7)))
*$R1072</f>
        <v>410.96328199999994</v>
      </c>
      <c r="Z1072" s="1">
        <f>(($D1072*'fnd base rates'!H$107)
+($E1072*'fnd base rates'!H$108)
+($F1072*'fnd base rates'!H$109)
+($G1072*'fnd base rates'!H$110)
+($H1072*'fnd base rates'!H$111)
+($I1072*'fnd base rates'!H$112)
+($J1072*'fnd base rates'!H$113)
+($K1072*'fnd base rates'!H$114)
+($M1072*'fnd base rates'!H$116)
+($N1072*'fnd base rates'!H$117)
+($O1072*'fnd base rates'!H$118)
+($P1072*VLOOKUP($S1072+12,rate_basefnd,8)))</f>
        <v>982.83893399999999</v>
      </c>
      <c r="AA1072" s="1">
        <f>(($D1072*'fnd base rates'!I$107)
+($E1072*'fnd base rates'!I$108)
+($F1072*'fnd base rates'!I$109)
+($G1072*'fnd base rates'!I$110)
+($H1072*'fnd base rates'!I$111)
+($I1072*'fnd base rates'!I$112)
+($J1072*'fnd base rates'!I$113)
+($K1072*'fnd base rates'!I$114)
+($M1072*'fnd base rates'!I$116)
+($N1072*'fnd base rates'!I$117)
+($O1072*'fnd base rates'!I$118)
+($P1072*VLOOKUP($S1072+12,rate_basefnd,9)))
*$R1072</f>
        <v>665.31999999999994</v>
      </c>
      <c r="AB1072" s="1">
        <f>(($D1072*'fnd base rates'!J$107)
+($E1072*'fnd base rates'!J$108)
+($F1072*'fnd base rates'!J$109)
+($G1072*'fnd base rates'!J$110)
+($H1072*'fnd base rates'!J$111)
+($I1072*'fnd base rates'!J$112)
+($J1072*'fnd base rates'!J$113)
+($K1072*'fnd base rates'!J$114)
+($M1072*'fnd base rates'!J$116)
+($N1072*'fnd base rates'!J$117)
+($O1072*'fnd base rates'!J$118)
+($P1072*VLOOKUP($S1072+12,rate_basefnd,10)))
*$R1072</f>
        <v>1454.3</v>
      </c>
      <c r="AC1072" s="1">
        <f>(($D1072*'fnd base rates'!K$107)
+($E1072*'fnd base rates'!K$108)
+($F1072*'fnd base rates'!K$109)
+($G1072*'fnd base rates'!K$110)
+($H1072*'fnd base rates'!K$111)
+($I1072*'fnd base rates'!K$112)
+($J1072*'fnd base rates'!K$113)
+($K1072*'fnd base rates'!K$114)
+($M1072*'fnd base rates'!K$116)
+($N1072*'fnd base rates'!K$117)
+($O1072*'fnd base rates'!K$118)
+($P1072*VLOOKUP($S1072+12,rate_basefnd,11)))
*$R1072</f>
        <v>1448.9198799999999</v>
      </c>
      <c r="AD1072" s="1">
        <f>(($D1072*'fnd base rates'!L$107)
+($E1072*'fnd base rates'!L$108)
+($F1072*'fnd base rates'!L$109)
+($G1072*'fnd base rates'!L$110)
+($H1072*'fnd base rates'!L$111)
+($I1072*'fnd base rates'!L$112)
+($J1072*'fnd base rates'!L$113)
+($K1072*'fnd base rates'!L$114)
+($M1072*'fnd base rates'!L$116)
+($N1072*'fnd base rates'!L$117)
+($O1072*'fnd base rates'!L$118)
+($P1072*VLOOKUP($S1072+12,rate_basefnd,12)))</f>
        <v>2300.8666800000001</v>
      </c>
      <c r="AE1072" s="1">
        <f>(($D1072*'fnd base rates'!M$107)
+($E1072*'fnd base rates'!M$108)
+($F1072*'fnd base rates'!M$109)
+($G1072*'fnd base rates'!M$110)
+($H1072*'fnd base rates'!M$111)
+($I1072*'fnd base rates'!M$112)
+($J1072*'fnd base rates'!M$113)
+($K1072*'fnd base rates'!M$114)
+($M1072*'fnd base rates'!M$116)
+($N1072*'fnd base rates'!M$117)
+($O1072*'fnd base rates'!M$118)
+($P1072*VLOOKUP($S1072+12,rate_basefnd,13)))</f>
        <v>0</v>
      </c>
      <c r="AF1072" s="4">
        <f t="shared" si="1223"/>
        <v>20603.466909999999</v>
      </c>
      <c r="AH1072" s="269">
        <f t="shared" si="1224"/>
        <v>3518149281</v>
      </c>
      <c r="AI1072" s="4" t="str">
        <f t="shared" si="1225"/>
        <v>3518</v>
      </c>
      <c r="AJ1072" s="2" t="str">
        <f t="shared" si="1226"/>
        <v>149</v>
      </c>
      <c r="AK1072" s="2" t="str">
        <f t="shared" si="1227"/>
        <v>281</v>
      </c>
      <c r="AL1072" s="4">
        <f t="shared" si="1228"/>
        <v>1</v>
      </c>
      <c r="AM1072" s="4">
        <f t="shared" si="1219"/>
        <v>1</v>
      </c>
      <c r="AN1072" s="4">
        <f t="shared" si="1229"/>
        <v>20603.466909999999</v>
      </c>
      <c r="AO1072" s="4">
        <f t="shared" si="1230"/>
        <v>20603</v>
      </c>
      <c r="AP1072" s="4">
        <f t="shared" si="1220"/>
        <v>0</v>
      </c>
      <c r="AQ1072" s="4">
        <v>20603</v>
      </c>
      <c r="AW1072" s="4">
        <v>20603</v>
      </c>
      <c r="AX1072" s="5">
        <f t="shared" si="1231"/>
        <v>0</v>
      </c>
      <c r="AY1072" s="4">
        <v>20603</v>
      </c>
      <c r="BB1072" s="4">
        <f t="shared" si="1265"/>
        <v>0</v>
      </c>
    </row>
    <row r="1073" spans="1:43" s="4" customFormat="1">
      <c r="A1073" s="269"/>
      <c r="B1073" s="2"/>
      <c r="C1073" s="9"/>
      <c r="D1073" s="14"/>
      <c r="E1073" s="14"/>
      <c r="F1073" s="14"/>
      <c r="G1073" s="14"/>
      <c r="H1073" s="14"/>
      <c r="I1073" s="14"/>
      <c r="J1073" s="14"/>
      <c r="K1073" s="15"/>
      <c r="L1073" s="14"/>
      <c r="M1073" s="14"/>
      <c r="N1073" s="14"/>
      <c r="O1073" s="14"/>
      <c r="P1073" s="14"/>
      <c r="Q1073" s="14"/>
      <c r="R1073" s="15"/>
      <c r="S1073" s="14"/>
      <c r="T1073" s="2"/>
      <c r="U1073" s="1"/>
      <c r="V1073" s="1"/>
      <c r="W1073" s="1"/>
      <c r="X1073" s="1"/>
      <c r="Y1073" s="1"/>
      <c r="Z1073" s="1"/>
      <c r="AA1073" s="1"/>
      <c r="AB1073" s="1"/>
      <c r="AC1073" s="1"/>
      <c r="AD1073" s="1"/>
      <c r="AE1073" s="1"/>
      <c r="AJ1073" s="2"/>
      <c r="AK1073" s="2"/>
      <c r="AQ1073" s="2"/>
    </row>
    <row r="1074" spans="1:43" s="4" customFormat="1">
      <c r="A1074" s="269"/>
      <c r="B1074" s="2"/>
      <c r="C1074" s="9"/>
      <c r="D1074" s="14"/>
      <c r="E1074" s="14"/>
      <c r="F1074" s="14"/>
      <c r="G1074" s="14"/>
      <c r="H1074" s="14"/>
      <c r="I1074" s="14"/>
      <c r="J1074" s="14"/>
      <c r="K1074" s="15"/>
      <c r="L1074" s="14"/>
      <c r="M1074" s="14"/>
      <c r="N1074" s="14"/>
      <c r="O1074" s="14"/>
      <c r="P1074" s="14"/>
      <c r="Q1074" s="14"/>
      <c r="R1074" s="15"/>
      <c r="S1074" s="14"/>
      <c r="T1074" s="2"/>
      <c r="U1074" s="1"/>
      <c r="V1074" s="1"/>
      <c r="W1074" s="1"/>
      <c r="X1074" s="1"/>
      <c r="Y1074" s="1"/>
      <c r="Z1074" s="1"/>
      <c r="AA1074" s="1"/>
      <c r="AB1074" s="1"/>
      <c r="AC1074" s="1"/>
      <c r="AD1074" s="1"/>
      <c r="AE1074" s="1"/>
      <c r="AJ1074" s="2"/>
      <c r="AK1074" s="2"/>
      <c r="AQ1074" s="2"/>
    </row>
    <row r="1075" spans="1:43" s="4" customFormat="1">
      <c r="A1075" s="269"/>
      <c r="B1075" s="2"/>
      <c r="C1075" s="9"/>
      <c r="D1075" s="14"/>
      <c r="E1075" s="14"/>
      <c r="F1075" s="14"/>
      <c r="G1075" s="14"/>
      <c r="H1075" s="14"/>
      <c r="I1075" s="14"/>
      <c r="J1075" s="14"/>
      <c r="K1075" s="15"/>
      <c r="L1075" s="14"/>
      <c r="M1075" s="14"/>
      <c r="N1075" s="14"/>
      <c r="O1075" s="14"/>
      <c r="P1075" s="14"/>
      <c r="Q1075" s="14"/>
      <c r="R1075" s="15"/>
      <c r="S1075" s="14"/>
      <c r="T1075" s="2"/>
      <c r="U1075" s="1"/>
      <c r="V1075" s="1"/>
      <c r="W1075" s="1"/>
      <c r="X1075" s="1"/>
      <c r="Y1075" s="1"/>
      <c r="Z1075" s="1"/>
      <c r="AA1075" s="1"/>
      <c r="AB1075" s="1"/>
      <c r="AC1075" s="1"/>
      <c r="AD1075" s="1"/>
      <c r="AE1075" s="1"/>
      <c r="AJ1075" s="2"/>
      <c r="AK1075" s="2"/>
      <c r="AQ1075" s="2"/>
    </row>
    <row r="1076" spans="1:43" s="4" customFormat="1">
      <c r="A1076" s="269"/>
      <c r="B1076" s="2"/>
      <c r="C1076" s="9"/>
      <c r="D1076" s="14"/>
      <c r="E1076" s="14"/>
      <c r="F1076" s="14"/>
      <c r="G1076" s="14"/>
      <c r="H1076" s="14"/>
      <c r="I1076" s="14"/>
      <c r="J1076" s="14"/>
      <c r="K1076" s="15"/>
      <c r="L1076" s="14"/>
      <c r="M1076" s="14"/>
      <c r="N1076" s="14"/>
      <c r="O1076" s="14"/>
      <c r="P1076" s="14"/>
      <c r="Q1076" s="14"/>
      <c r="R1076" s="15"/>
      <c r="S1076" s="14"/>
      <c r="T1076" s="2"/>
      <c r="U1076" s="1"/>
      <c r="V1076" s="1"/>
      <c r="W1076" s="1"/>
      <c r="X1076" s="1"/>
      <c r="Y1076" s="1"/>
      <c r="Z1076" s="1"/>
      <c r="AA1076" s="1"/>
      <c r="AB1076" s="1"/>
      <c r="AC1076" s="1"/>
      <c r="AD1076" s="1"/>
      <c r="AE1076" s="1"/>
      <c r="AJ1076" s="2"/>
      <c r="AK1076" s="2"/>
      <c r="AQ1076" s="2"/>
    </row>
    <row r="1077" spans="1:43" s="4" customFormat="1">
      <c r="A1077" s="269"/>
      <c r="B1077" s="2"/>
      <c r="C1077" s="9"/>
      <c r="D1077" s="14"/>
      <c r="E1077" s="14"/>
      <c r="F1077" s="14"/>
      <c r="G1077" s="14"/>
      <c r="H1077" s="14"/>
      <c r="I1077" s="14"/>
      <c r="J1077" s="14"/>
      <c r="K1077" s="15"/>
      <c r="L1077" s="14"/>
      <c r="M1077" s="14"/>
      <c r="N1077" s="14"/>
      <c r="O1077" s="14"/>
      <c r="P1077" s="14"/>
      <c r="Q1077" s="14"/>
      <c r="R1077" s="15"/>
      <c r="S1077" s="14"/>
      <c r="T1077" s="2"/>
      <c r="U1077" s="1"/>
      <c r="V1077" s="1"/>
      <c r="W1077" s="1"/>
      <c r="X1077" s="1"/>
      <c r="Y1077" s="1"/>
      <c r="Z1077" s="1"/>
      <c r="AA1077" s="1"/>
      <c r="AB1077" s="1"/>
      <c r="AC1077" s="1"/>
      <c r="AD1077" s="1"/>
      <c r="AE1077" s="1"/>
      <c r="AJ1077" s="2"/>
      <c r="AK1077" s="2"/>
      <c r="AQ1077" s="2"/>
    </row>
    <row r="1078" spans="1:43" s="4" customFormat="1">
      <c r="A1078" s="269"/>
      <c r="B1078" s="2"/>
      <c r="C1078" s="9"/>
      <c r="D1078" s="14"/>
      <c r="E1078" s="14"/>
      <c r="F1078" s="14"/>
      <c r="G1078" s="14"/>
      <c r="H1078" s="14"/>
      <c r="I1078" s="14"/>
      <c r="J1078" s="14"/>
      <c r="K1078" s="15"/>
      <c r="L1078" s="14"/>
      <c r="M1078" s="14"/>
      <c r="N1078" s="14"/>
      <c r="O1078" s="14"/>
      <c r="P1078" s="14"/>
      <c r="Q1078" s="14"/>
      <c r="R1078" s="15"/>
      <c r="S1078" s="14"/>
      <c r="T1078" s="2"/>
      <c r="U1078" s="1"/>
      <c r="V1078" s="1"/>
      <c r="W1078" s="1"/>
      <c r="X1078" s="1"/>
      <c r="Y1078" s="1"/>
      <c r="Z1078" s="1"/>
      <c r="AA1078" s="1"/>
      <c r="AB1078" s="1"/>
      <c r="AC1078" s="1"/>
      <c r="AD1078" s="1"/>
      <c r="AE1078" s="1"/>
      <c r="AJ1078" s="2"/>
      <c r="AK1078" s="2"/>
      <c r="AQ1078" s="2"/>
    </row>
    <row r="1079" spans="1:43" s="4" customFormat="1">
      <c r="A1079" s="269"/>
      <c r="B1079" s="2"/>
      <c r="C1079" s="9"/>
      <c r="D1079" s="14"/>
      <c r="E1079" s="14"/>
      <c r="F1079" s="14"/>
      <c r="G1079" s="14"/>
      <c r="H1079" s="14"/>
      <c r="I1079" s="14"/>
      <c r="J1079" s="14"/>
      <c r="K1079" s="15"/>
      <c r="L1079" s="14"/>
      <c r="M1079" s="14"/>
      <c r="N1079" s="14"/>
      <c r="O1079" s="14"/>
      <c r="P1079" s="14"/>
      <c r="Q1079" s="14"/>
      <c r="R1079" s="15"/>
      <c r="S1079" s="14"/>
      <c r="T1079" s="2"/>
      <c r="U1079" s="1"/>
      <c r="V1079" s="1"/>
      <c r="W1079" s="1"/>
      <c r="X1079" s="1"/>
      <c r="Y1079" s="1"/>
      <c r="Z1079" s="1"/>
      <c r="AA1079" s="1"/>
      <c r="AB1079" s="1"/>
      <c r="AC1079" s="1"/>
      <c r="AD1079" s="1"/>
      <c r="AE1079" s="1"/>
      <c r="AJ1079" s="2"/>
      <c r="AK1079" s="2"/>
      <c r="AQ1079" s="2"/>
    </row>
    <row r="1080" spans="1:43" s="4" customFormat="1">
      <c r="A1080" s="269"/>
      <c r="B1080" s="2"/>
      <c r="C1080" s="9"/>
      <c r="D1080" s="14"/>
      <c r="E1080" s="14"/>
      <c r="F1080" s="14"/>
      <c r="G1080" s="14"/>
      <c r="H1080" s="14"/>
      <c r="I1080" s="14"/>
      <c r="J1080" s="14"/>
      <c r="K1080" s="15"/>
      <c r="L1080" s="14"/>
      <c r="M1080" s="14"/>
      <c r="N1080" s="14"/>
      <c r="O1080" s="14"/>
      <c r="P1080" s="14"/>
      <c r="Q1080" s="14"/>
      <c r="R1080" s="15"/>
      <c r="S1080" s="14"/>
      <c r="T1080" s="2"/>
      <c r="U1080" s="1"/>
      <c r="V1080" s="1"/>
      <c r="W1080" s="1"/>
      <c r="X1080" s="1"/>
      <c r="Y1080" s="1"/>
      <c r="Z1080" s="1"/>
      <c r="AA1080" s="1"/>
      <c r="AB1080" s="1"/>
      <c r="AC1080" s="1"/>
      <c r="AD1080" s="1"/>
      <c r="AE1080" s="1"/>
      <c r="AJ1080" s="2"/>
      <c r="AK1080" s="2"/>
      <c r="AQ1080" s="2"/>
    </row>
    <row r="1081" spans="1:43" s="4" customFormat="1">
      <c r="A1081" s="269"/>
      <c r="B1081" s="2"/>
      <c r="C1081" s="9"/>
      <c r="D1081" s="14"/>
      <c r="E1081" s="14"/>
      <c r="F1081" s="14"/>
      <c r="G1081" s="14"/>
      <c r="H1081" s="14"/>
      <c r="I1081" s="14"/>
      <c r="J1081" s="14"/>
      <c r="K1081" s="15"/>
      <c r="L1081" s="14"/>
      <c r="M1081" s="14"/>
      <c r="N1081" s="14"/>
      <c r="O1081" s="14"/>
      <c r="P1081" s="14"/>
      <c r="Q1081" s="14"/>
      <c r="R1081" s="15"/>
      <c r="S1081" s="14"/>
      <c r="T1081" s="2"/>
      <c r="U1081" s="1"/>
      <c r="V1081" s="1"/>
      <c r="W1081" s="1"/>
      <c r="X1081" s="1"/>
      <c r="Y1081" s="1"/>
      <c r="Z1081" s="1"/>
      <c r="AA1081" s="1"/>
      <c r="AB1081" s="1"/>
      <c r="AC1081" s="1"/>
      <c r="AD1081" s="1"/>
      <c r="AE1081" s="1"/>
      <c r="AJ1081" s="2"/>
      <c r="AK1081" s="2"/>
      <c r="AQ1081" s="2"/>
    </row>
    <row r="1082" spans="1:43" s="4" customFormat="1">
      <c r="A1082" s="269"/>
      <c r="B1082" s="2"/>
      <c r="C1082" s="9"/>
      <c r="D1082" s="14"/>
      <c r="E1082" s="14"/>
      <c r="F1082" s="14"/>
      <c r="G1082" s="14"/>
      <c r="H1082" s="14"/>
      <c r="I1082" s="14"/>
      <c r="J1082" s="14"/>
      <c r="K1082" s="15"/>
      <c r="L1082" s="14"/>
      <c r="M1082" s="14"/>
      <c r="N1082" s="14"/>
      <c r="O1082" s="14"/>
      <c r="P1082" s="14"/>
      <c r="Q1082" s="14"/>
      <c r="R1082" s="15"/>
      <c r="S1082" s="14"/>
      <c r="T1082" s="2"/>
      <c r="U1082" s="1"/>
      <c r="V1082" s="1"/>
      <c r="W1082" s="1"/>
      <c r="X1082" s="1"/>
      <c r="Y1082" s="1"/>
      <c r="Z1082" s="1"/>
      <c r="AA1082" s="1"/>
      <c r="AB1082" s="1"/>
      <c r="AC1082" s="1"/>
      <c r="AD1082" s="1"/>
      <c r="AE1082" s="1"/>
      <c r="AJ1082" s="2"/>
      <c r="AK1082" s="2"/>
      <c r="AQ1082" s="2"/>
    </row>
    <row r="1083" spans="1:43" s="4" customFormat="1">
      <c r="A1083" s="269"/>
      <c r="B1083" s="2"/>
      <c r="C1083" s="9"/>
      <c r="D1083" s="14"/>
      <c r="E1083" s="14"/>
      <c r="F1083" s="14"/>
      <c r="G1083" s="14"/>
      <c r="H1083" s="14"/>
      <c r="I1083" s="14"/>
      <c r="J1083" s="14"/>
      <c r="K1083" s="15"/>
      <c r="L1083" s="14"/>
      <c r="M1083" s="14"/>
      <c r="N1083" s="14"/>
      <c r="O1083" s="14"/>
      <c r="P1083" s="14"/>
      <c r="Q1083" s="14"/>
      <c r="R1083" s="15"/>
      <c r="S1083" s="14"/>
      <c r="T1083" s="2"/>
      <c r="U1083" s="1"/>
      <c r="V1083" s="1"/>
      <c r="W1083" s="1"/>
      <c r="X1083" s="1"/>
      <c r="Y1083" s="1"/>
      <c r="Z1083" s="1"/>
      <c r="AA1083" s="1"/>
      <c r="AB1083" s="1"/>
      <c r="AC1083" s="1"/>
      <c r="AD1083" s="1"/>
      <c r="AE1083" s="1"/>
      <c r="AJ1083" s="2"/>
      <c r="AK1083" s="2"/>
      <c r="AQ1083" s="2"/>
    </row>
    <row r="1084" spans="1:43" s="4" customFormat="1">
      <c r="A1084" s="269"/>
      <c r="B1084" s="2"/>
      <c r="C1084" s="9"/>
      <c r="D1084" s="14"/>
      <c r="E1084" s="14"/>
      <c r="F1084" s="14"/>
      <c r="G1084" s="14"/>
      <c r="H1084" s="14"/>
      <c r="I1084" s="14"/>
      <c r="J1084" s="14"/>
      <c r="K1084" s="15"/>
      <c r="L1084" s="14"/>
      <c r="M1084" s="14"/>
      <c r="N1084" s="14"/>
      <c r="O1084" s="14"/>
      <c r="P1084" s="14"/>
      <c r="Q1084" s="14"/>
      <c r="R1084" s="15"/>
      <c r="S1084" s="14"/>
      <c r="T1084" s="2"/>
      <c r="U1084" s="1"/>
      <c r="V1084" s="1"/>
      <c r="W1084" s="1"/>
      <c r="X1084" s="1"/>
      <c r="Y1084" s="1"/>
      <c r="Z1084" s="1"/>
      <c r="AA1084" s="1"/>
      <c r="AB1084" s="1"/>
      <c r="AC1084" s="1"/>
      <c r="AD1084" s="1"/>
      <c r="AE1084" s="1"/>
      <c r="AJ1084" s="2"/>
      <c r="AK1084" s="2"/>
      <c r="AQ1084" s="2"/>
    </row>
    <row r="1085" spans="1:43" s="4" customFormat="1">
      <c r="A1085" s="269"/>
      <c r="B1085" s="2"/>
      <c r="C1085" s="9"/>
      <c r="D1085" s="14"/>
      <c r="E1085" s="14"/>
      <c r="F1085" s="14"/>
      <c r="G1085" s="14"/>
      <c r="H1085" s="14"/>
      <c r="I1085" s="14"/>
      <c r="J1085" s="14"/>
      <c r="K1085" s="15"/>
      <c r="L1085" s="14"/>
      <c r="M1085" s="14"/>
      <c r="N1085" s="14"/>
      <c r="O1085" s="14"/>
      <c r="P1085" s="14"/>
      <c r="Q1085" s="14"/>
      <c r="R1085" s="15"/>
      <c r="S1085" s="14"/>
      <c r="T1085" s="2"/>
      <c r="U1085" s="1"/>
      <c r="V1085" s="1"/>
      <c r="W1085" s="1"/>
      <c r="X1085" s="1"/>
      <c r="Y1085" s="1"/>
      <c r="Z1085" s="1"/>
      <c r="AA1085" s="1"/>
      <c r="AB1085" s="1"/>
      <c r="AC1085" s="1"/>
      <c r="AD1085" s="1"/>
      <c r="AE1085" s="1"/>
      <c r="AJ1085" s="2"/>
      <c r="AK1085" s="2"/>
      <c r="AQ1085" s="2"/>
    </row>
    <row r="1086" spans="1:43" s="4" customFormat="1">
      <c r="A1086" s="269"/>
      <c r="B1086" s="2"/>
      <c r="C1086" s="9"/>
      <c r="D1086" s="14"/>
      <c r="E1086" s="14"/>
      <c r="F1086" s="14"/>
      <c r="G1086" s="14"/>
      <c r="H1086" s="14"/>
      <c r="I1086" s="14"/>
      <c r="J1086" s="14"/>
      <c r="K1086" s="15"/>
      <c r="L1086" s="14"/>
      <c r="M1086" s="14"/>
      <c r="N1086" s="14"/>
      <c r="O1086" s="14"/>
      <c r="P1086" s="14"/>
      <c r="Q1086" s="14"/>
      <c r="R1086" s="15"/>
      <c r="S1086" s="14"/>
      <c r="T1086" s="2"/>
      <c r="U1086" s="1"/>
      <c r="V1086" s="1"/>
      <c r="W1086" s="1"/>
      <c r="X1086" s="1"/>
      <c r="Y1086" s="1"/>
      <c r="Z1086" s="1"/>
      <c r="AA1086" s="1"/>
      <c r="AB1086" s="1"/>
      <c r="AC1086" s="1"/>
      <c r="AD1086" s="1"/>
      <c r="AE1086" s="1"/>
      <c r="AJ1086" s="2"/>
      <c r="AK1086" s="2"/>
      <c r="AQ1086" s="2"/>
    </row>
    <row r="1087" spans="1:43" s="4" customFormat="1">
      <c r="A1087" s="269"/>
      <c r="B1087" s="2"/>
      <c r="C1087" s="9"/>
      <c r="D1087" s="14"/>
      <c r="E1087" s="14"/>
      <c r="F1087" s="14"/>
      <c r="G1087" s="14"/>
      <c r="H1087" s="14"/>
      <c r="I1087" s="14"/>
      <c r="J1087" s="14"/>
      <c r="K1087" s="15"/>
      <c r="L1087" s="14"/>
      <c r="M1087" s="14"/>
      <c r="N1087" s="14"/>
      <c r="O1087" s="14"/>
      <c r="P1087" s="14"/>
      <c r="Q1087" s="14"/>
      <c r="R1087" s="15"/>
      <c r="S1087" s="14"/>
      <c r="T1087" s="2"/>
      <c r="U1087" s="1"/>
      <c r="V1087" s="1"/>
      <c r="W1087" s="1"/>
      <c r="X1087" s="1"/>
      <c r="Y1087" s="1"/>
      <c r="Z1087" s="1"/>
      <c r="AA1087" s="1"/>
      <c r="AB1087" s="1"/>
      <c r="AC1087" s="1"/>
      <c r="AD1087" s="1"/>
      <c r="AE1087" s="1"/>
      <c r="AJ1087" s="2"/>
      <c r="AK1087" s="2"/>
      <c r="AQ1087" s="2"/>
    </row>
    <row r="1088" spans="1:43" s="4" customFormat="1">
      <c r="A1088" s="269"/>
      <c r="B1088" s="2"/>
      <c r="C1088" s="9"/>
      <c r="D1088" s="14"/>
      <c r="E1088" s="14"/>
      <c r="F1088" s="14"/>
      <c r="G1088" s="14"/>
      <c r="H1088" s="14"/>
      <c r="I1088" s="14"/>
      <c r="J1088" s="14"/>
      <c r="K1088" s="15"/>
      <c r="L1088" s="14"/>
      <c r="M1088" s="14"/>
      <c r="N1088" s="14"/>
      <c r="O1088" s="14"/>
      <c r="P1088" s="14"/>
      <c r="Q1088" s="14"/>
      <c r="R1088" s="15"/>
      <c r="S1088" s="14"/>
      <c r="T1088" s="2"/>
      <c r="U1088" s="1"/>
      <c r="V1088" s="1"/>
      <c r="W1088" s="1"/>
      <c r="X1088" s="1"/>
      <c r="Y1088" s="1"/>
      <c r="Z1088" s="1"/>
      <c r="AA1088" s="1"/>
      <c r="AB1088" s="1"/>
      <c r="AC1088" s="1"/>
      <c r="AD1088" s="1"/>
      <c r="AE1088" s="1"/>
      <c r="AJ1088" s="2"/>
      <c r="AK1088" s="2"/>
      <c r="AQ1088" s="2"/>
    </row>
    <row r="1089" spans="1:43" s="4" customFormat="1">
      <c r="A1089" s="269"/>
      <c r="B1089" s="2"/>
      <c r="C1089" s="9"/>
      <c r="D1089" s="14"/>
      <c r="E1089" s="14"/>
      <c r="F1089" s="14"/>
      <c r="G1089" s="14"/>
      <c r="H1089" s="14"/>
      <c r="I1089" s="14"/>
      <c r="J1089" s="14"/>
      <c r="K1089" s="15"/>
      <c r="L1089" s="14"/>
      <c r="M1089" s="14"/>
      <c r="N1089" s="14"/>
      <c r="O1089" s="14"/>
      <c r="P1089" s="14"/>
      <c r="Q1089" s="14"/>
      <c r="R1089" s="15"/>
      <c r="S1089" s="14"/>
      <c r="T1089" s="2"/>
      <c r="U1089" s="1"/>
      <c r="V1089" s="1"/>
      <c r="W1089" s="1"/>
      <c r="X1089" s="1"/>
      <c r="Y1089" s="1"/>
      <c r="Z1089" s="1"/>
      <c r="AA1089" s="1"/>
      <c r="AB1089" s="1"/>
      <c r="AC1089" s="1"/>
      <c r="AD1089" s="1"/>
      <c r="AE1089" s="1"/>
      <c r="AJ1089" s="2"/>
      <c r="AK1089" s="2"/>
      <c r="AQ1089" s="2"/>
    </row>
    <row r="1090" spans="1:43" s="4" customFormat="1">
      <c r="A1090" s="269"/>
      <c r="B1090" s="2"/>
      <c r="C1090" s="9"/>
      <c r="D1090" s="14"/>
      <c r="E1090" s="14"/>
      <c r="F1090" s="14"/>
      <c r="G1090" s="14"/>
      <c r="H1090" s="14"/>
      <c r="I1090" s="14"/>
      <c r="J1090" s="14"/>
      <c r="K1090" s="15"/>
      <c r="L1090" s="14"/>
      <c r="M1090" s="14"/>
      <c r="N1090" s="14"/>
      <c r="O1090" s="14"/>
      <c r="P1090" s="14"/>
      <c r="Q1090" s="14"/>
      <c r="R1090" s="15"/>
      <c r="S1090" s="14"/>
      <c r="T1090" s="2"/>
      <c r="U1090" s="1"/>
      <c r="V1090" s="1"/>
      <c r="W1090" s="1"/>
      <c r="X1090" s="1"/>
      <c r="Y1090" s="1"/>
      <c r="Z1090" s="1"/>
      <c r="AA1090" s="1"/>
      <c r="AB1090" s="1"/>
      <c r="AC1090" s="1"/>
      <c r="AD1090" s="1"/>
      <c r="AE1090" s="1"/>
      <c r="AJ1090" s="2"/>
      <c r="AK1090" s="2"/>
      <c r="AQ1090" s="2"/>
    </row>
    <row r="1091" spans="1:43" s="4" customFormat="1">
      <c r="A1091" s="269"/>
      <c r="B1091" s="2"/>
      <c r="C1091" s="9"/>
      <c r="D1091" s="14"/>
      <c r="E1091" s="14"/>
      <c r="F1091" s="14"/>
      <c r="G1091" s="14"/>
      <c r="H1091" s="14"/>
      <c r="I1091" s="14"/>
      <c r="J1091" s="14"/>
      <c r="K1091" s="15"/>
      <c r="L1091" s="14"/>
      <c r="M1091" s="14"/>
      <c r="N1091" s="14"/>
      <c r="O1091" s="14"/>
      <c r="P1091" s="14"/>
      <c r="Q1091" s="14"/>
      <c r="R1091" s="15"/>
      <c r="S1091" s="14"/>
      <c r="T1091" s="2"/>
      <c r="U1091" s="1"/>
      <c r="V1091" s="1"/>
      <c r="W1091" s="1"/>
      <c r="X1091" s="1"/>
      <c r="Y1091" s="1"/>
      <c r="Z1091" s="1"/>
      <c r="AA1091" s="1"/>
      <c r="AB1091" s="1"/>
      <c r="AC1091" s="1"/>
      <c r="AD1091" s="1"/>
      <c r="AE1091" s="1"/>
      <c r="AJ1091" s="2"/>
      <c r="AK1091" s="2"/>
      <c r="AQ1091" s="2"/>
    </row>
    <row r="1092" spans="1:43" s="4" customFormat="1">
      <c r="A1092" s="269"/>
      <c r="B1092" s="2"/>
      <c r="C1092" s="9"/>
      <c r="D1092" s="14"/>
      <c r="E1092" s="14"/>
      <c r="F1092" s="14"/>
      <c r="G1092" s="14"/>
      <c r="H1092" s="14"/>
      <c r="I1092" s="14"/>
      <c r="J1092" s="14"/>
      <c r="K1092" s="15"/>
      <c r="L1092" s="14"/>
      <c r="M1092" s="14"/>
      <c r="N1092" s="14"/>
      <c r="O1092" s="14"/>
      <c r="P1092" s="14"/>
      <c r="Q1092" s="14"/>
      <c r="R1092" s="15"/>
      <c r="S1092" s="14"/>
      <c r="T1092" s="2"/>
      <c r="U1092" s="1"/>
      <c r="V1092" s="1"/>
      <c r="W1092" s="1"/>
      <c r="X1092" s="1"/>
      <c r="Y1092" s="1"/>
      <c r="Z1092" s="1"/>
      <c r="AA1092" s="1"/>
      <c r="AB1092" s="1"/>
      <c r="AC1092" s="1"/>
      <c r="AD1092" s="1"/>
      <c r="AE1092" s="1"/>
      <c r="AJ1092" s="2"/>
      <c r="AK1092" s="2"/>
      <c r="AQ1092" s="2"/>
    </row>
    <row r="1093" spans="1:43" s="4" customFormat="1">
      <c r="A1093" s="269"/>
      <c r="B1093" s="2"/>
      <c r="C1093" s="9"/>
      <c r="D1093" s="14"/>
      <c r="E1093" s="14"/>
      <c r="F1093" s="14"/>
      <c r="G1093" s="14"/>
      <c r="H1093" s="14"/>
      <c r="I1093" s="14"/>
      <c r="J1093" s="14"/>
      <c r="K1093" s="15"/>
      <c r="L1093" s="14"/>
      <c r="M1093" s="14"/>
      <c r="N1093" s="14"/>
      <c r="O1093" s="14"/>
      <c r="P1093" s="14"/>
      <c r="Q1093" s="14"/>
      <c r="R1093" s="15"/>
      <c r="S1093" s="14"/>
      <c r="T1093" s="2"/>
      <c r="U1093" s="1"/>
      <c r="V1093" s="1"/>
      <c r="W1093" s="1"/>
      <c r="X1093" s="1"/>
      <c r="Y1093" s="1"/>
      <c r="Z1093" s="1"/>
      <c r="AA1093" s="1"/>
      <c r="AB1093" s="1"/>
      <c r="AC1093" s="1"/>
      <c r="AD1093" s="1"/>
      <c r="AE1093" s="1"/>
      <c r="AJ1093" s="2"/>
      <c r="AK1093" s="2"/>
      <c r="AQ1093" s="2"/>
    </row>
    <row r="1094" spans="1:43" s="4" customFormat="1">
      <c r="A1094" s="269"/>
      <c r="B1094" s="2"/>
      <c r="C1094" s="9"/>
      <c r="D1094" s="14"/>
      <c r="E1094" s="14"/>
      <c r="F1094" s="14"/>
      <c r="G1094" s="14"/>
      <c r="H1094" s="14"/>
      <c r="I1094" s="14"/>
      <c r="J1094" s="14"/>
      <c r="K1094" s="15"/>
      <c r="L1094" s="14"/>
      <c r="M1094" s="14"/>
      <c r="N1094" s="14"/>
      <c r="O1094" s="14"/>
      <c r="P1094" s="14"/>
      <c r="Q1094" s="14"/>
      <c r="R1094" s="15"/>
      <c r="S1094" s="14"/>
      <c r="T1094" s="2"/>
      <c r="U1094" s="1"/>
      <c r="V1094" s="1"/>
      <c r="W1094" s="1"/>
      <c r="X1094" s="1"/>
      <c r="Y1094" s="1"/>
      <c r="Z1094" s="1"/>
      <c r="AA1094" s="1"/>
      <c r="AB1094" s="1"/>
      <c r="AC1094" s="1"/>
      <c r="AD1094" s="1"/>
      <c r="AE1094" s="1"/>
      <c r="AJ1094" s="2"/>
      <c r="AK1094" s="2"/>
      <c r="AQ1094" s="2"/>
    </row>
    <row r="1095" spans="1:43" s="4" customFormat="1">
      <c r="A1095" s="269"/>
      <c r="B1095" s="2"/>
      <c r="C1095" s="9"/>
      <c r="D1095" s="14"/>
      <c r="E1095" s="14"/>
      <c r="F1095" s="14"/>
      <c r="G1095" s="14"/>
      <c r="H1095" s="14"/>
      <c r="I1095" s="14"/>
      <c r="J1095" s="14"/>
      <c r="K1095" s="15"/>
      <c r="L1095" s="14"/>
      <c r="M1095" s="14"/>
      <c r="N1095" s="14"/>
      <c r="O1095" s="14"/>
      <c r="P1095" s="14"/>
      <c r="Q1095" s="14"/>
      <c r="R1095" s="15"/>
      <c r="S1095" s="14"/>
      <c r="T1095" s="2"/>
      <c r="U1095" s="1"/>
      <c r="V1095" s="1"/>
      <c r="W1095" s="1"/>
      <c r="X1095" s="1"/>
      <c r="Y1095" s="1"/>
      <c r="Z1095" s="1"/>
      <c r="AA1095" s="1"/>
      <c r="AB1095" s="1"/>
      <c r="AC1095" s="1"/>
      <c r="AD1095" s="1"/>
      <c r="AE1095" s="1"/>
      <c r="AJ1095" s="2"/>
      <c r="AK1095" s="2"/>
      <c r="AQ1095" s="2"/>
    </row>
    <row r="1096" spans="1:43" s="4" customFormat="1">
      <c r="A1096" s="269"/>
      <c r="B1096" s="2"/>
      <c r="C1096" s="9"/>
      <c r="D1096" s="14"/>
      <c r="E1096" s="14"/>
      <c r="F1096" s="14"/>
      <c r="G1096" s="14"/>
      <c r="H1096" s="14"/>
      <c r="I1096" s="14"/>
      <c r="J1096" s="14"/>
      <c r="K1096" s="15"/>
      <c r="L1096" s="14"/>
      <c r="M1096" s="14"/>
      <c r="N1096" s="14"/>
      <c r="O1096" s="14"/>
      <c r="P1096" s="14"/>
      <c r="Q1096" s="14"/>
      <c r="R1096" s="15"/>
      <c r="S1096" s="14"/>
      <c r="T1096" s="2"/>
      <c r="U1096" s="1"/>
      <c r="V1096" s="1"/>
      <c r="W1096" s="1"/>
      <c r="X1096" s="1"/>
      <c r="Y1096" s="1"/>
      <c r="Z1096" s="1"/>
      <c r="AA1096" s="1"/>
      <c r="AB1096" s="1"/>
      <c r="AC1096" s="1"/>
      <c r="AD1096" s="1"/>
      <c r="AE1096" s="1"/>
      <c r="AJ1096" s="2"/>
      <c r="AK1096" s="2"/>
      <c r="AQ1096" s="2"/>
    </row>
    <row r="1097" spans="1:43" s="4" customFormat="1">
      <c r="A1097" s="269"/>
      <c r="B1097" s="2"/>
      <c r="C1097" s="9"/>
      <c r="D1097" s="14"/>
      <c r="E1097" s="14"/>
      <c r="F1097" s="14"/>
      <c r="G1097" s="14"/>
      <c r="H1097" s="14"/>
      <c r="I1097" s="14"/>
      <c r="J1097" s="14"/>
      <c r="K1097" s="15"/>
      <c r="L1097" s="14"/>
      <c r="M1097" s="14"/>
      <c r="N1097" s="14"/>
      <c r="O1097" s="14"/>
      <c r="P1097" s="14"/>
      <c r="Q1097" s="14"/>
      <c r="R1097" s="15"/>
      <c r="S1097" s="14"/>
      <c r="T1097" s="2"/>
      <c r="U1097" s="1"/>
      <c r="V1097" s="1"/>
      <c r="W1097" s="1"/>
      <c r="X1097" s="1"/>
      <c r="Y1097" s="1"/>
      <c r="Z1097" s="1"/>
      <c r="AA1097" s="1"/>
      <c r="AB1097" s="1"/>
      <c r="AC1097" s="1"/>
      <c r="AD1097" s="1"/>
      <c r="AE1097" s="1"/>
      <c r="AJ1097" s="2"/>
      <c r="AK1097" s="2"/>
      <c r="AQ1097" s="2"/>
    </row>
    <row r="1098" spans="1:43" s="4" customFormat="1">
      <c r="A1098" s="269"/>
      <c r="B1098" s="2"/>
      <c r="C1098" s="9"/>
      <c r="D1098" s="14"/>
      <c r="E1098" s="14"/>
      <c r="F1098" s="14"/>
      <c r="G1098" s="14"/>
      <c r="H1098" s="14"/>
      <c r="I1098" s="14"/>
      <c r="J1098" s="14"/>
      <c r="K1098" s="15"/>
      <c r="L1098" s="14"/>
      <c r="M1098" s="14"/>
      <c r="N1098" s="14"/>
      <c r="O1098" s="14"/>
      <c r="P1098" s="14"/>
      <c r="Q1098" s="14"/>
      <c r="R1098" s="15"/>
      <c r="S1098" s="14"/>
      <c r="T1098" s="2"/>
      <c r="U1098" s="1"/>
      <c r="V1098" s="1"/>
      <c r="W1098" s="1"/>
      <c r="X1098" s="1"/>
      <c r="Y1098" s="1"/>
      <c r="Z1098" s="1"/>
      <c r="AA1098" s="1"/>
      <c r="AB1098" s="1"/>
      <c r="AC1098" s="1"/>
      <c r="AD1098" s="1"/>
      <c r="AE1098" s="1"/>
      <c r="AJ1098" s="2"/>
      <c r="AK1098" s="2"/>
      <c r="AQ1098" s="2"/>
    </row>
    <row r="1099" spans="1:43" s="4" customFormat="1">
      <c r="A1099" s="269"/>
      <c r="B1099" s="2"/>
      <c r="C1099" s="9"/>
      <c r="D1099" s="14"/>
      <c r="E1099" s="14"/>
      <c r="F1099" s="14"/>
      <c r="G1099" s="14"/>
      <c r="H1099" s="14"/>
      <c r="I1099" s="14"/>
      <c r="J1099" s="14"/>
      <c r="K1099" s="15"/>
      <c r="L1099" s="14"/>
      <c r="M1099" s="14"/>
      <c r="N1099" s="14"/>
      <c r="O1099" s="14"/>
      <c r="P1099" s="14"/>
      <c r="Q1099" s="14"/>
      <c r="R1099" s="15"/>
      <c r="S1099" s="14"/>
      <c r="T1099" s="2"/>
      <c r="U1099" s="1"/>
      <c r="V1099" s="1"/>
      <c r="W1099" s="1"/>
      <c r="X1099" s="1"/>
      <c r="Y1099" s="1"/>
      <c r="Z1099" s="1"/>
      <c r="AA1099" s="1"/>
      <c r="AB1099" s="1"/>
      <c r="AC1099" s="1"/>
      <c r="AD1099" s="1"/>
      <c r="AE1099" s="1"/>
      <c r="AJ1099" s="2"/>
      <c r="AK1099" s="2"/>
      <c r="AQ1099" s="2"/>
    </row>
    <row r="1100" spans="1:43" s="4" customFormat="1">
      <c r="A1100" s="269"/>
      <c r="B1100" s="2"/>
      <c r="C1100" s="9"/>
      <c r="D1100" s="14"/>
      <c r="E1100" s="14"/>
      <c r="F1100" s="14"/>
      <c r="G1100" s="14"/>
      <c r="H1100" s="14"/>
      <c r="I1100" s="14"/>
      <c r="J1100" s="14"/>
      <c r="K1100" s="15"/>
      <c r="L1100" s="14"/>
      <c r="M1100" s="14"/>
      <c r="N1100" s="14"/>
      <c r="O1100" s="14"/>
      <c r="P1100" s="14"/>
      <c r="Q1100" s="14"/>
      <c r="R1100" s="15"/>
      <c r="S1100" s="14"/>
      <c r="T1100" s="2"/>
      <c r="U1100" s="1"/>
      <c r="V1100" s="1"/>
      <c r="W1100" s="1"/>
      <c r="X1100" s="1"/>
      <c r="Y1100" s="1"/>
      <c r="Z1100" s="1"/>
      <c r="AA1100" s="1"/>
      <c r="AB1100" s="1"/>
      <c r="AC1100" s="1"/>
      <c r="AD1100" s="1"/>
      <c r="AE1100" s="1"/>
      <c r="AJ1100" s="2"/>
      <c r="AK1100" s="2"/>
      <c r="AQ1100" s="2"/>
    </row>
    <row r="1101" spans="1:43" s="4" customFormat="1">
      <c r="A1101" s="269"/>
      <c r="B1101" s="2"/>
      <c r="C1101" s="9"/>
      <c r="D1101" s="14"/>
      <c r="E1101" s="14"/>
      <c r="F1101" s="14"/>
      <c r="G1101" s="14"/>
      <c r="H1101" s="14"/>
      <c r="I1101" s="14"/>
      <c r="J1101" s="14"/>
      <c r="K1101" s="15"/>
      <c r="L1101" s="14"/>
      <c r="M1101" s="14"/>
      <c r="N1101" s="14"/>
      <c r="O1101" s="14"/>
      <c r="P1101" s="14"/>
      <c r="Q1101" s="14"/>
      <c r="R1101" s="15"/>
      <c r="S1101" s="14"/>
      <c r="T1101" s="2"/>
      <c r="U1101" s="1"/>
      <c r="V1101" s="1"/>
      <c r="W1101" s="1"/>
      <c r="X1101" s="1"/>
      <c r="Y1101" s="1"/>
      <c r="Z1101" s="1"/>
      <c r="AA1101" s="1"/>
      <c r="AB1101" s="1"/>
      <c r="AC1101" s="1"/>
      <c r="AD1101" s="1"/>
      <c r="AE1101" s="1"/>
      <c r="AJ1101" s="2"/>
      <c r="AK1101" s="2"/>
      <c r="AQ1101" s="2"/>
    </row>
    <row r="1102" spans="1:43" s="4" customFormat="1">
      <c r="A1102" s="269"/>
      <c r="B1102" s="2"/>
      <c r="C1102" s="9"/>
      <c r="D1102" s="14"/>
      <c r="E1102" s="14"/>
      <c r="F1102" s="14"/>
      <c r="G1102" s="14"/>
      <c r="H1102" s="14"/>
      <c r="I1102" s="14"/>
      <c r="J1102" s="14"/>
      <c r="K1102" s="15"/>
      <c r="L1102" s="14"/>
      <c r="M1102" s="14"/>
      <c r="N1102" s="14"/>
      <c r="O1102" s="14"/>
      <c r="P1102" s="14"/>
      <c r="Q1102" s="14"/>
      <c r="R1102" s="15"/>
      <c r="S1102" s="14"/>
      <c r="T1102" s="2"/>
      <c r="U1102" s="1"/>
      <c r="V1102" s="1"/>
      <c r="W1102" s="1"/>
      <c r="X1102" s="1"/>
      <c r="Y1102" s="1"/>
      <c r="Z1102" s="1"/>
      <c r="AA1102" s="1"/>
      <c r="AB1102" s="1"/>
      <c r="AC1102" s="1"/>
      <c r="AD1102" s="1"/>
      <c r="AE1102" s="1"/>
      <c r="AJ1102" s="2"/>
      <c r="AK1102" s="2"/>
      <c r="AQ1102" s="2"/>
    </row>
    <row r="1103" spans="1:43" s="4" customFormat="1">
      <c r="A1103" s="269"/>
      <c r="B1103" s="2"/>
      <c r="C1103" s="9"/>
      <c r="D1103" s="14"/>
      <c r="E1103" s="14"/>
      <c r="F1103" s="14"/>
      <c r="G1103" s="14"/>
      <c r="H1103" s="14"/>
      <c r="I1103" s="14"/>
      <c r="J1103" s="14"/>
      <c r="K1103" s="15"/>
      <c r="L1103" s="14"/>
      <c r="M1103" s="14"/>
      <c r="N1103" s="14"/>
      <c r="O1103" s="14"/>
      <c r="P1103" s="14"/>
      <c r="Q1103" s="14"/>
      <c r="R1103" s="15"/>
      <c r="S1103" s="14"/>
      <c r="T1103" s="2"/>
      <c r="U1103" s="1"/>
      <c r="V1103" s="1"/>
      <c r="W1103" s="1"/>
      <c r="X1103" s="1"/>
      <c r="Y1103" s="1"/>
      <c r="Z1103" s="1"/>
      <c r="AA1103" s="1"/>
      <c r="AB1103" s="1"/>
      <c r="AC1103" s="1"/>
      <c r="AD1103" s="1"/>
      <c r="AE1103" s="1"/>
      <c r="AJ1103" s="2"/>
      <c r="AK1103" s="2"/>
      <c r="AQ1103" s="2"/>
    </row>
    <row r="1104" spans="1:43" s="4" customFormat="1">
      <c r="A1104" s="269"/>
      <c r="B1104" s="2"/>
      <c r="C1104" s="9"/>
      <c r="D1104" s="14"/>
      <c r="E1104" s="14"/>
      <c r="F1104" s="14"/>
      <c r="G1104" s="14"/>
      <c r="H1104" s="14"/>
      <c r="I1104" s="14"/>
      <c r="J1104" s="14"/>
      <c r="K1104" s="15"/>
      <c r="L1104" s="14"/>
      <c r="M1104" s="14"/>
      <c r="N1104" s="14"/>
      <c r="O1104" s="14"/>
      <c r="P1104" s="14"/>
      <c r="Q1104" s="14"/>
      <c r="R1104" s="15"/>
      <c r="S1104" s="14"/>
      <c r="T1104" s="2"/>
      <c r="U1104" s="1"/>
      <c r="V1104" s="1"/>
      <c r="W1104" s="1"/>
      <c r="X1104" s="1"/>
      <c r="Y1104" s="1"/>
      <c r="Z1104" s="1"/>
      <c r="AA1104" s="1"/>
      <c r="AB1104" s="1"/>
      <c r="AC1104" s="1"/>
      <c r="AD1104" s="1"/>
      <c r="AE1104" s="1"/>
      <c r="AJ1104" s="2"/>
      <c r="AK1104" s="2"/>
      <c r="AQ1104" s="2"/>
    </row>
    <row r="1105" spans="1:43" s="4" customFormat="1">
      <c r="A1105" s="269"/>
      <c r="B1105" s="2"/>
      <c r="C1105" s="9"/>
      <c r="D1105" s="14"/>
      <c r="E1105" s="14"/>
      <c r="F1105" s="14"/>
      <c r="G1105" s="14"/>
      <c r="H1105" s="14"/>
      <c r="I1105" s="14"/>
      <c r="J1105" s="14"/>
      <c r="K1105" s="15"/>
      <c r="L1105" s="14"/>
      <c r="M1105" s="14"/>
      <c r="N1105" s="14"/>
      <c r="O1105" s="14"/>
      <c r="P1105" s="14"/>
      <c r="Q1105" s="14"/>
      <c r="R1105" s="15"/>
      <c r="S1105" s="14"/>
      <c r="T1105" s="2"/>
      <c r="U1105" s="1"/>
      <c r="V1105" s="1"/>
      <c r="W1105" s="1"/>
      <c r="X1105" s="1"/>
      <c r="Y1105" s="1"/>
      <c r="Z1105" s="1"/>
      <c r="AA1105" s="1"/>
      <c r="AB1105" s="1"/>
      <c r="AC1105" s="1"/>
      <c r="AD1105" s="1"/>
      <c r="AE1105" s="1"/>
      <c r="AJ1105" s="2"/>
      <c r="AK1105" s="2"/>
      <c r="AQ1105" s="2"/>
    </row>
    <row r="1106" spans="1:43" s="4" customFormat="1">
      <c r="A1106" s="269"/>
      <c r="B1106" s="2"/>
      <c r="C1106" s="9"/>
      <c r="D1106" s="14"/>
      <c r="E1106" s="14"/>
      <c r="F1106" s="14"/>
      <c r="G1106" s="14"/>
      <c r="H1106" s="14"/>
      <c r="I1106" s="14"/>
      <c r="J1106" s="14"/>
      <c r="K1106" s="15"/>
      <c r="L1106" s="14"/>
      <c r="M1106" s="14"/>
      <c r="N1106" s="14"/>
      <c r="O1106" s="14"/>
      <c r="P1106" s="14"/>
      <c r="Q1106" s="14"/>
      <c r="R1106" s="15"/>
      <c r="S1106" s="14"/>
      <c r="T1106" s="2"/>
      <c r="U1106" s="1"/>
      <c r="V1106" s="1"/>
      <c r="W1106" s="1"/>
      <c r="X1106" s="1"/>
      <c r="Y1106" s="1"/>
      <c r="Z1106" s="1"/>
      <c r="AA1106" s="1"/>
      <c r="AB1106" s="1"/>
      <c r="AC1106" s="1"/>
      <c r="AD1106" s="1"/>
      <c r="AE1106" s="1"/>
      <c r="AJ1106" s="2"/>
      <c r="AK1106" s="2"/>
      <c r="AQ1106" s="2"/>
    </row>
    <row r="1107" spans="1:43" s="4" customFormat="1">
      <c r="A1107" s="269"/>
      <c r="B1107" s="2"/>
      <c r="C1107" s="9"/>
      <c r="D1107" s="14"/>
      <c r="E1107" s="14"/>
      <c r="F1107" s="14"/>
      <c r="G1107" s="14"/>
      <c r="H1107" s="14"/>
      <c r="I1107" s="14"/>
      <c r="J1107" s="14"/>
      <c r="K1107" s="15"/>
      <c r="L1107" s="14"/>
      <c r="M1107" s="14"/>
      <c r="N1107" s="14"/>
      <c r="O1107" s="14"/>
      <c r="P1107" s="14"/>
      <c r="Q1107" s="14"/>
      <c r="R1107" s="15"/>
      <c r="S1107" s="14"/>
      <c r="T1107" s="2"/>
      <c r="U1107" s="1"/>
      <c r="V1107" s="1"/>
      <c r="W1107" s="1"/>
      <c r="X1107" s="1"/>
      <c r="Y1107" s="1"/>
      <c r="Z1107" s="1"/>
      <c r="AA1107" s="1"/>
      <c r="AB1107" s="1"/>
      <c r="AC1107" s="1"/>
      <c r="AD1107" s="1"/>
      <c r="AE1107" s="1"/>
      <c r="AJ1107" s="2"/>
      <c r="AK1107" s="2"/>
      <c r="AQ1107" s="2"/>
    </row>
    <row r="1108" spans="1:43" s="4" customFormat="1">
      <c r="A1108" s="269"/>
      <c r="B1108" s="2"/>
      <c r="C1108" s="9"/>
      <c r="D1108" s="14"/>
      <c r="E1108" s="14"/>
      <c r="F1108" s="14"/>
      <c r="G1108" s="14"/>
      <c r="H1108" s="14"/>
      <c r="I1108" s="14"/>
      <c r="J1108" s="14"/>
      <c r="K1108" s="15"/>
      <c r="L1108" s="14"/>
      <c r="M1108" s="14"/>
      <c r="N1108" s="14"/>
      <c r="O1108" s="14"/>
      <c r="P1108" s="14"/>
      <c r="Q1108" s="14"/>
      <c r="R1108" s="15"/>
      <c r="S1108" s="14"/>
      <c r="T1108" s="2"/>
      <c r="U1108" s="1"/>
      <c r="V1108" s="1"/>
      <c r="W1108" s="1"/>
      <c r="X1108" s="1"/>
      <c r="Y1108" s="1"/>
      <c r="Z1108" s="1"/>
      <c r="AA1108" s="1"/>
      <c r="AB1108" s="1"/>
      <c r="AC1108" s="1"/>
      <c r="AD1108" s="1"/>
      <c r="AE1108" s="1"/>
      <c r="AJ1108" s="2"/>
      <c r="AK1108" s="2"/>
      <c r="AQ1108" s="2"/>
    </row>
    <row r="1109" spans="1:43" s="4" customFormat="1">
      <c r="A1109" s="269"/>
      <c r="B1109" s="2"/>
      <c r="C1109" s="9"/>
      <c r="D1109" s="14"/>
      <c r="E1109" s="14"/>
      <c r="F1109" s="14"/>
      <c r="G1109" s="14"/>
      <c r="H1109" s="14"/>
      <c r="I1109" s="14"/>
      <c r="J1109" s="14"/>
      <c r="K1109" s="15"/>
      <c r="L1109" s="14"/>
      <c r="M1109" s="14"/>
      <c r="N1109" s="14"/>
      <c r="O1109" s="14"/>
      <c r="P1109" s="14"/>
      <c r="Q1109" s="14"/>
      <c r="R1109" s="15"/>
      <c r="S1109" s="14"/>
      <c r="T1109" s="2"/>
      <c r="U1109" s="1"/>
      <c r="V1109" s="1"/>
      <c r="W1109" s="1"/>
      <c r="X1109" s="1"/>
      <c r="Y1109" s="1"/>
      <c r="Z1109" s="1"/>
      <c r="AA1109" s="1"/>
      <c r="AB1109" s="1"/>
      <c r="AC1109" s="1"/>
      <c r="AD1109" s="1"/>
      <c r="AE1109" s="1"/>
      <c r="AJ1109" s="2"/>
      <c r="AK1109" s="2"/>
      <c r="AQ1109" s="2"/>
    </row>
    <row r="1110" spans="1:43" s="4" customFormat="1">
      <c r="A1110" s="269"/>
      <c r="B1110" s="2"/>
      <c r="C1110" s="9"/>
      <c r="D1110" s="14"/>
      <c r="E1110" s="14"/>
      <c r="F1110" s="14"/>
      <c r="G1110" s="14"/>
      <c r="H1110" s="14"/>
      <c r="I1110" s="14"/>
      <c r="J1110" s="14"/>
      <c r="K1110" s="15"/>
      <c r="L1110" s="14"/>
      <c r="M1110" s="14"/>
      <c r="N1110" s="14"/>
      <c r="O1110" s="14"/>
      <c r="P1110" s="14"/>
      <c r="Q1110" s="14"/>
      <c r="R1110" s="15"/>
      <c r="S1110" s="14"/>
      <c r="T1110" s="2"/>
      <c r="U1110" s="1"/>
      <c r="V1110" s="1"/>
      <c r="W1110" s="1"/>
      <c r="X1110" s="1"/>
      <c r="Y1110" s="1"/>
      <c r="Z1110" s="1"/>
      <c r="AA1110" s="1"/>
      <c r="AB1110" s="1"/>
      <c r="AC1110" s="1"/>
      <c r="AD1110" s="1"/>
      <c r="AE1110" s="1"/>
      <c r="AJ1110" s="2"/>
      <c r="AK1110" s="2"/>
      <c r="AQ1110" s="2"/>
    </row>
    <row r="1111" spans="1:43" s="4" customFormat="1">
      <c r="A1111" s="269"/>
      <c r="B1111" s="2"/>
      <c r="C1111" s="9"/>
      <c r="D1111" s="14"/>
      <c r="E1111" s="14"/>
      <c r="F1111" s="14"/>
      <c r="G1111" s="14"/>
      <c r="H1111" s="14"/>
      <c r="I1111" s="14"/>
      <c r="J1111" s="14"/>
      <c r="K1111" s="15"/>
      <c r="L1111" s="14"/>
      <c r="M1111" s="14"/>
      <c r="N1111" s="14"/>
      <c r="O1111" s="14"/>
      <c r="P1111" s="14"/>
      <c r="Q1111" s="14"/>
      <c r="R1111" s="15"/>
      <c r="S1111" s="14"/>
      <c r="T1111" s="2"/>
      <c r="U1111" s="1"/>
      <c r="V1111" s="1"/>
      <c r="W1111" s="1"/>
      <c r="X1111" s="1"/>
      <c r="Y1111" s="1"/>
      <c r="Z1111" s="1"/>
      <c r="AA1111" s="1"/>
      <c r="AB1111" s="1"/>
      <c r="AC1111" s="1"/>
      <c r="AD1111" s="1"/>
      <c r="AE1111" s="1"/>
      <c r="AJ1111" s="2"/>
      <c r="AK1111" s="2"/>
      <c r="AQ1111" s="2"/>
    </row>
    <row r="1112" spans="1:43" s="4" customFormat="1">
      <c r="A1112" s="269"/>
      <c r="B1112" s="2"/>
      <c r="C1112" s="9"/>
      <c r="D1112" s="14"/>
      <c r="E1112" s="14"/>
      <c r="F1112" s="14"/>
      <c r="G1112" s="14"/>
      <c r="H1112" s="14"/>
      <c r="I1112" s="14"/>
      <c r="J1112" s="14"/>
      <c r="K1112" s="15"/>
      <c r="L1112" s="14"/>
      <c r="M1112" s="14"/>
      <c r="N1112" s="14"/>
      <c r="O1112" s="14"/>
      <c r="P1112" s="14"/>
      <c r="Q1112" s="14"/>
      <c r="R1112" s="15"/>
      <c r="S1112" s="14"/>
      <c r="T1112" s="2"/>
      <c r="U1112" s="1"/>
      <c r="V1112" s="1"/>
      <c r="W1112" s="1"/>
      <c r="X1112" s="1"/>
      <c r="Y1112" s="1"/>
      <c r="Z1112" s="1"/>
      <c r="AA1112" s="1"/>
      <c r="AB1112" s="1"/>
      <c r="AC1112" s="1"/>
      <c r="AD1112" s="1"/>
      <c r="AE1112" s="1"/>
      <c r="AJ1112" s="2"/>
      <c r="AK1112" s="2"/>
      <c r="AQ1112" s="2"/>
    </row>
    <row r="1113" spans="1:43" s="4" customFormat="1">
      <c r="A1113" s="269"/>
      <c r="B1113" s="2"/>
      <c r="C1113" s="9"/>
      <c r="D1113" s="14"/>
      <c r="E1113" s="14"/>
      <c r="F1113" s="14"/>
      <c r="G1113" s="14"/>
      <c r="H1113" s="14"/>
      <c r="I1113" s="14"/>
      <c r="J1113" s="14"/>
      <c r="K1113" s="15"/>
      <c r="L1113" s="14"/>
      <c r="M1113" s="14"/>
      <c r="N1113" s="14"/>
      <c r="O1113" s="14"/>
      <c r="P1113" s="14"/>
      <c r="Q1113" s="14"/>
      <c r="R1113" s="15"/>
      <c r="S1113" s="14"/>
      <c r="T1113" s="2"/>
      <c r="U1113" s="1"/>
      <c r="V1113" s="1"/>
      <c r="W1113" s="1"/>
      <c r="X1113" s="1"/>
      <c r="Y1113" s="1"/>
      <c r="Z1113" s="1"/>
      <c r="AA1113" s="1"/>
      <c r="AB1113" s="1"/>
      <c r="AC1113" s="1"/>
      <c r="AD1113" s="1"/>
      <c r="AE1113" s="1"/>
      <c r="AJ1113" s="2"/>
      <c r="AK1113" s="2"/>
      <c r="AQ1113" s="2"/>
    </row>
    <row r="1114" spans="1:43" s="4" customFormat="1">
      <c r="A1114" s="269"/>
      <c r="B1114" s="2"/>
      <c r="C1114" s="9"/>
      <c r="D1114" s="14"/>
      <c r="E1114" s="14"/>
      <c r="F1114" s="14"/>
      <c r="G1114" s="14"/>
      <c r="H1114" s="14"/>
      <c r="I1114" s="14"/>
      <c r="J1114" s="14"/>
      <c r="K1114" s="15"/>
      <c r="L1114" s="14"/>
      <c r="M1114" s="14"/>
      <c r="N1114" s="14"/>
      <c r="O1114" s="14"/>
      <c r="P1114" s="14"/>
      <c r="Q1114" s="14"/>
      <c r="R1114" s="15"/>
      <c r="S1114" s="14"/>
      <c r="T1114" s="2"/>
      <c r="U1114" s="1"/>
      <c r="V1114" s="1"/>
      <c r="W1114" s="1"/>
      <c r="X1114" s="1"/>
      <c r="Y1114" s="1"/>
      <c r="Z1114" s="1"/>
      <c r="AA1114" s="1"/>
      <c r="AB1114" s="1"/>
      <c r="AC1114" s="1"/>
      <c r="AD1114" s="1"/>
      <c r="AE1114" s="1"/>
      <c r="AJ1114" s="2"/>
      <c r="AK1114" s="2"/>
      <c r="AQ1114" s="2"/>
    </row>
    <row r="1115" spans="1:43" s="4" customFormat="1">
      <c r="A1115" s="269"/>
      <c r="B1115" s="2"/>
      <c r="C1115" s="9"/>
      <c r="D1115" s="14"/>
      <c r="E1115" s="14"/>
      <c r="F1115" s="14"/>
      <c r="G1115" s="14"/>
      <c r="H1115" s="14"/>
      <c r="I1115" s="14"/>
      <c r="J1115" s="14"/>
      <c r="K1115" s="15"/>
      <c r="L1115" s="14"/>
      <c r="M1115" s="14"/>
      <c r="N1115" s="14"/>
      <c r="O1115" s="14"/>
      <c r="P1115" s="14"/>
      <c r="Q1115" s="14"/>
      <c r="R1115" s="15"/>
      <c r="S1115" s="14"/>
      <c r="T1115" s="2"/>
      <c r="U1115" s="1"/>
      <c r="V1115" s="1"/>
      <c r="W1115" s="1"/>
      <c r="X1115" s="1"/>
      <c r="Y1115" s="1"/>
      <c r="Z1115" s="1"/>
      <c r="AA1115" s="1"/>
      <c r="AB1115" s="1"/>
      <c r="AC1115" s="1"/>
      <c r="AD1115" s="1"/>
      <c r="AE1115" s="1"/>
      <c r="AJ1115" s="2"/>
      <c r="AK1115" s="2"/>
      <c r="AQ1115" s="2"/>
    </row>
    <row r="1116" spans="1:43" s="4" customFormat="1">
      <c r="A1116" s="269"/>
      <c r="B1116" s="2"/>
      <c r="C1116" s="9"/>
      <c r="D1116" s="14"/>
      <c r="E1116" s="14"/>
      <c r="F1116" s="14"/>
      <c r="G1116" s="14"/>
      <c r="H1116" s="14"/>
      <c r="I1116" s="14"/>
      <c r="J1116" s="14"/>
      <c r="K1116" s="15"/>
      <c r="L1116" s="14"/>
      <c r="M1116" s="14"/>
      <c r="N1116" s="14"/>
      <c r="O1116" s="14"/>
      <c r="P1116" s="14"/>
      <c r="Q1116" s="14"/>
      <c r="R1116" s="15"/>
      <c r="S1116" s="14"/>
      <c r="T1116" s="2"/>
      <c r="U1116" s="1"/>
      <c r="V1116" s="1"/>
      <c r="W1116" s="1"/>
      <c r="X1116" s="1"/>
      <c r="Y1116" s="1"/>
      <c r="Z1116" s="1"/>
      <c r="AA1116" s="1"/>
      <c r="AB1116" s="1"/>
      <c r="AC1116" s="1"/>
      <c r="AD1116" s="1"/>
      <c r="AE1116" s="1"/>
      <c r="AJ1116" s="2"/>
      <c r="AK1116" s="2"/>
      <c r="AQ1116" s="2"/>
    </row>
    <row r="1117" spans="1:43" s="4" customFormat="1">
      <c r="A1117" s="269"/>
      <c r="B1117" s="2"/>
      <c r="C1117" s="9"/>
      <c r="D1117" s="14"/>
      <c r="E1117" s="14"/>
      <c r="F1117" s="14"/>
      <c r="G1117" s="14"/>
      <c r="H1117" s="14"/>
      <c r="I1117" s="14"/>
      <c r="J1117" s="14"/>
      <c r="K1117" s="15"/>
      <c r="L1117" s="14"/>
      <c r="M1117" s="14"/>
      <c r="N1117" s="14"/>
      <c r="O1117" s="14"/>
      <c r="P1117" s="14"/>
      <c r="Q1117" s="14"/>
      <c r="R1117" s="15"/>
      <c r="S1117" s="14"/>
      <c r="T1117" s="2"/>
      <c r="U1117" s="1"/>
      <c r="V1117" s="1"/>
      <c r="W1117" s="1"/>
      <c r="X1117" s="1"/>
      <c r="Y1117" s="1"/>
      <c r="Z1117" s="1"/>
      <c r="AA1117" s="1"/>
      <c r="AB1117" s="1"/>
      <c r="AC1117" s="1"/>
      <c r="AD1117" s="1"/>
      <c r="AE1117" s="1"/>
      <c r="AJ1117" s="2"/>
      <c r="AK1117" s="2"/>
      <c r="AQ1117" s="2"/>
    </row>
    <row r="1118" spans="1:43" s="4" customFormat="1">
      <c r="A1118" s="269"/>
      <c r="B1118" s="2"/>
      <c r="C1118" s="9"/>
      <c r="D1118" s="14"/>
      <c r="E1118" s="14"/>
      <c r="F1118" s="14"/>
      <c r="G1118" s="14"/>
      <c r="H1118" s="14"/>
      <c r="I1118" s="14"/>
      <c r="J1118" s="14"/>
      <c r="K1118" s="15"/>
      <c r="L1118" s="14"/>
      <c r="M1118" s="14"/>
      <c r="N1118" s="14"/>
      <c r="O1118" s="14"/>
      <c r="P1118" s="14"/>
      <c r="Q1118" s="14"/>
      <c r="R1118" s="15"/>
      <c r="S1118" s="14"/>
      <c r="T1118" s="2"/>
      <c r="U1118" s="1"/>
      <c r="V1118" s="1"/>
      <c r="W1118" s="1"/>
      <c r="X1118" s="1"/>
      <c r="Y1118" s="1"/>
      <c r="Z1118" s="1"/>
      <c r="AA1118" s="1"/>
      <c r="AB1118" s="1"/>
      <c r="AC1118" s="1"/>
      <c r="AD1118" s="1"/>
      <c r="AE1118" s="1"/>
      <c r="AJ1118" s="2"/>
      <c r="AK1118" s="2"/>
      <c r="AQ1118" s="2"/>
    </row>
    <row r="1119" spans="1:43" s="4" customFormat="1">
      <c r="A1119" s="269"/>
      <c r="B1119" s="2"/>
      <c r="C1119" s="9"/>
      <c r="D1119" s="14"/>
      <c r="E1119" s="14"/>
      <c r="F1119" s="14"/>
      <c r="G1119" s="14"/>
      <c r="H1119" s="14"/>
      <c r="I1119" s="14"/>
      <c r="J1119" s="14"/>
      <c r="K1119" s="15"/>
      <c r="L1119" s="14"/>
      <c r="M1119" s="14"/>
      <c r="N1119" s="14"/>
      <c r="O1119" s="14"/>
      <c r="P1119" s="14"/>
      <c r="Q1119" s="14"/>
      <c r="R1119" s="15"/>
      <c r="S1119" s="14"/>
      <c r="T1119" s="2"/>
      <c r="U1119" s="1"/>
      <c r="V1119" s="1"/>
      <c r="W1119" s="1"/>
      <c r="X1119" s="1"/>
      <c r="Y1119" s="1"/>
      <c r="Z1119" s="1"/>
      <c r="AA1119" s="1"/>
      <c r="AB1119" s="1"/>
      <c r="AC1119" s="1"/>
      <c r="AD1119" s="1"/>
      <c r="AE1119" s="1"/>
      <c r="AJ1119" s="2"/>
      <c r="AK1119" s="2"/>
      <c r="AQ1119" s="2"/>
    </row>
    <row r="1120" spans="1:43" s="4" customFormat="1">
      <c r="A1120" s="269"/>
      <c r="B1120" s="2"/>
      <c r="C1120" s="9"/>
      <c r="D1120" s="14"/>
      <c r="E1120" s="14"/>
      <c r="F1120" s="14"/>
      <c r="G1120" s="14"/>
      <c r="H1120" s="14"/>
      <c r="I1120" s="14"/>
      <c r="J1120" s="14"/>
      <c r="K1120" s="15"/>
      <c r="L1120" s="14"/>
      <c r="M1120" s="14"/>
      <c r="N1120" s="14"/>
      <c r="O1120" s="14"/>
      <c r="P1120" s="14"/>
      <c r="Q1120" s="14"/>
      <c r="R1120" s="15"/>
      <c r="S1120" s="14"/>
      <c r="T1120" s="2"/>
      <c r="U1120" s="1"/>
      <c r="V1120" s="1"/>
      <c r="W1120" s="1"/>
      <c r="X1120" s="1"/>
      <c r="Y1120" s="1"/>
      <c r="Z1120" s="1"/>
      <c r="AA1120" s="1"/>
      <c r="AB1120" s="1"/>
      <c r="AC1120" s="1"/>
      <c r="AD1120" s="1"/>
      <c r="AE1120" s="1"/>
      <c r="AJ1120" s="2"/>
      <c r="AK1120" s="2"/>
      <c r="AQ1120" s="2"/>
    </row>
    <row r="1121" spans="1:43" s="4" customFormat="1">
      <c r="A1121" s="269"/>
      <c r="B1121" s="2"/>
      <c r="C1121" s="9"/>
      <c r="D1121" s="14"/>
      <c r="E1121" s="14"/>
      <c r="F1121" s="14"/>
      <c r="G1121" s="14"/>
      <c r="H1121" s="14"/>
      <c r="I1121" s="14"/>
      <c r="J1121" s="14"/>
      <c r="K1121" s="15"/>
      <c r="L1121" s="14"/>
      <c r="M1121" s="14"/>
      <c r="N1121" s="14"/>
      <c r="O1121" s="14"/>
      <c r="P1121" s="14"/>
      <c r="Q1121" s="14"/>
      <c r="R1121" s="15"/>
      <c r="S1121" s="14"/>
      <c r="T1121" s="2"/>
      <c r="U1121" s="1"/>
      <c r="V1121" s="1"/>
      <c r="W1121" s="1"/>
      <c r="X1121" s="1"/>
      <c r="Y1121" s="1"/>
      <c r="Z1121" s="1"/>
      <c r="AA1121" s="1"/>
      <c r="AB1121" s="1"/>
      <c r="AC1121" s="1"/>
      <c r="AD1121" s="1"/>
      <c r="AE1121" s="1"/>
      <c r="AJ1121" s="2"/>
      <c r="AK1121" s="2"/>
      <c r="AQ1121" s="2"/>
    </row>
    <row r="1122" spans="1:43" s="4" customFormat="1">
      <c r="A1122" s="269"/>
      <c r="B1122" s="2"/>
      <c r="C1122" s="9"/>
      <c r="D1122" s="14"/>
      <c r="E1122" s="14"/>
      <c r="F1122" s="14"/>
      <c r="G1122" s="14"/>
      <c r="H1122" s="14"/>
      <c r="I1122" s="14"/>
      <c r="J1122" s="14"/>
      <c r="K1122" s="15"/>
      <c r="L1122" s="14"/>
      <c r="M1122" s="14"/>
      <c r="N1122" s="14"/>
      <c r="O1122" s="14"/>
      <c r="P1122" s="14"/>
      <c r="Q1122" s="14"/>
      <c r="R1122" s="15"/>
      <c r="S1122" s="14"/>
      <c r="T1122" s="2"/>
      <c r="U1122" s="1"/>
      <c r="V1122" s="1"/>
      <c r="W1122" s="1"/>
      <c r="X1122" s="1"/>
      <c r="Y1122" s="1"/>
      <c r="Z1122" s="1"/>
      <c r="AA1122" s="1"/>
      <c r="AB1122" s="1"/>
      <c r="AC1122" s="1"/>
      <c r="AD1122" s="1"/>
      <c r="AE1122" s="1"/>
      <c r="AJ1122" s="2"/>
      <c r="AK1122" s="2"/>
      <c r="AQ1122" s="2"/>
    </row>
    <row r="1123" spans="1:43" s="4" customFormat="1">
      <c r="A1123" s="269"/>
      <c r="B1123" s="2"/>
      <c r="C1123" s="9"/>
      <c r="D1123" s="14"/>
      <c r="E1123" s="14"/>
      <c r="F1123" s="14"/>
      <c r="G1123" s="14"/>
      <c r="H1123" s="14"/>
      <c r="I1123" s="14"/>
      <c r="J1123" s="14"/>
      <c r="K1123" s="15"/>
      <c r="L1123" s="14"/>
      <c r="M1123" s="14"/>
      <c r="N1123" s="14"/>
      <c r="O1123" s="14"/>
      <c r="P1123" s="14"/>
      <c r="Q1123" s="14"/>
      <c r="R1123" s="15"/>
      <c r="S1123" s="14"/>
      <c r="T1123" s="2"/>
      <c r="U1123" s="1"/>
      <c r="V1123" s="1"/>
      <c r="W1123" s="1"/>
      <c r="X1123" s="1"/>
      <c r="Y1123" s="1"/>
      <c r="Z1123" s="1"/>
      <c r="AA1123" s="1"/>
      <c r="AB1123" s="1"/>
      <c r="AC1123" s="1"/>
      <c r="AD1123" s="1"/>
      <c r="AE1123" s="1"/>
      <c r="AJ1123" s="2"/>
      <c r="AK1123" s="2"/>
      <c r="AQ1123" s="2"/>
    </row>
    <row r="1124" spans="1:43" s="4" customFormat="1">
      <c r="A1124" s="269"/>
      <c r="B1124" s="2"/>
      <c r="C1124" s="9"/>
      <c r="D1124" s="14"/>
      <c r="E1124" s="14"/>
      <c r="F1124" s="14"/>
      <c r="G1124" s="14"/>
      <c r="H1124" s="14"/>
      <c r="I1124" s="14"/>
      <c r="J1124" s="14"/>
      <c r="K1124" s="15"/>
      <c r="L1124" s="14"/>
      <c r="M1124" s="14"/>
      <c r="N1124" s="14"/>
      <c r="O1124" s="14"/>
      <c r="P1124" s="14"/>
      <c r="Q1124" s="14"/>
      <c r="R1124" s="15"/>
      <c r="S1124" s="14"/>
      <c r="T1124" s="2"/>
      <c r="U1124" s="1"/>
      <c r="V1124" s="1"/>
      <c r="W1124" s="1"/>
      <c r="X1124" s="1"/>
      <c r="Y1124" s="1"/>
      <c r="Z1124" s="1"/>
      <c r="AA1124" s="1"/>
      <c r="AB1124" s="1"/>
      <c r="AC1124" s="1"/>
      <c r="AD1124" s="1"/>
      <c r="AE1124" s="1"/>
      <c r="AJ1124" s="2"/>
      <c r="AK1124" s="2"/>
      <c r="AQ1124" s="2"/>
    </row>
    <row r="1125" spans="1:43" s="4" customFormat="1">
      <c r="A1125" s="269"/>
      <c r="B1125" s="2"/>
      <c r="C1125" s="9"/>
      <c r="D1125" s="14"/>
      <c r="E1125" s="14"/>
      <c r="F1125" s="14"/>
      <c r="G1125" s="14"/>
      <c r="H1125" s="14"/>
      <c r="I1125" s="14"/>
      <c r="J1125" s="14"/>
      <c r="K1125" s="15"/>
      <c r="L1125" s="14"/>
      <c r="M1125" s="14"/>
      <c r="N1125" s="14"/>
      <c r="O1125" s="14"/>
      <c r="P1125" s="14"/>
      <c r="Q1125" s="14"/>
      <c r="R1125" s="15"/>
      <c r="S1125" s="14"/>
      <c r="T1125" s="2"/>
      <c r="U1125" s="1"/>
      <c r="V1125" s="1"/>
      <c r="W1125" s="1"/>
      <c r="X1125" s="1"/>
      <c r="Y1125" s="1"/>
      <c r="Z1125" s="1"/>
      <c r="AA1125" s="1"/>
      <c r="AB1125" s="1"/>
      <c r="AC1125" s="1"/>
      <c r="AD1125" s="1"/>
      <c r="AE1125" s="1"/>
      <c r="AJ1125" s="2"/>
      <c r="AK1125" s="2"/>
      <c r="AQ1125" s="2"/>
    </row>
    <row r="1126" spans="1:43" s="4" customFormat="1">
      <c r="A1126" s="269"/>
      <c r="B1126" s="2"/>
      <c r="C1126" s="9"/>
      <c r="D1126" s="14"/>
      <c r="E1126" s="14"/>
      <c r="F1126" s="14"/>
      <c r="G1126" s="14"/>
      <c r="H1126" s="14"/>
      <c r="I1126" s="14"/>
      <c r="J1126" s="14"/>
      <c r="K1126" s="15"/>
      <c r="L1126" s="14"/>
      <c r="M1126" s="14"/>
      <c r="N1126" s="14"/>
      <c r="O1126" s="14"/>
      <c r="P1126" s="14"/>
      <c r="Q1126" s="14"/>
      <c r="R1126" s="15"/>
      <c r="S1126" s="14"/>
      <c r="T1126" s="2"/>
      <c r="U1126" s="1"/>
      <c r="V1126" s="1"/>
      <c r="W1126" s="1"/>
      <c r="X1126" s="1"/>
      <c r="Y1126" s="1"/>
      <c r="Z1126" s="1"/>
      <c r="AA1126" s="1"/>
      <c r="AB1126" s="1"/>
      <c r="AC1126" s="1"/>
      <c r="AD1126" s="1"/>
      <c r="AE1126" s="1"/>
      <c r="AJ1126" s="2"/>
      <c r="AK1126" s="2"/>
      <c r="AQ1126" s="2"/>
    </row>
    <row r="1127" spans="1:43" s="4" customFormat="1">
      <c r="A1127" s="269"/>
      <c r="B1127" s="2"/>
      <c r="C1127" s="9"/>
      <c r="D1127" s="14"/>
      <c r="E1127" s="14"/>
      <c r="F1127" s="14"/>
      <c r="G1127" s="14"/>
      <c r="H1127" s="14"/>
      <c r="I1127" s="14"/>
      <c r="J1127" s="14"/>
      <c r="K1127" s="15"/>
      <c r="L1127" s="14"/>
      <c r="M1127" s="14"/>
      <c r="N1127" s="14"/>
      <c r="O1127" s="14"/>
      <c r="P1127" s="14"/>
      <c r="Q1127" s="14"/>
      <c r="R1127" s="15"/>
      <c r="S1127" s="14"/>
      <c r="T1127" s="2"/>
      <c r="U1127" s="1"/>
      <c r="V1127" s="1"/>
      <c r="W1127" s="1"/>
      <c r="X1127" s="1"/>
      <c r="Y1127" s="1"/>
      <c r="Z1127" s="1"/>
      <c r="AA1127" s="1"/>
      <c r="AB1127" s="1"/>
      <c r="AC1127" s="1"/>
      <c r="AD1127" s="1"/>
      <c r="AE1127" s="1"/>
      <c r="AJ1127" s="2"/>
      <c r="AK1127" s="2"/>
      <c r="AQ1127" s="2"/>
    </row>
    <row r="1128" spans="1:43" s="4" customFormat="1">
      <c r="A1128" s="269"/>
      <c r="B1128" s="2"/>
      <c r="C1128" s="9"/>
      <c r="D1128" s="14"/>
      <c r="E1128" s="14"/>
      <c r="F1128" s="14"/>
      <c r="G1128" s="14"/>
      <c r="H1128" s="14"/>
      <c r="I1128" s="14"/>
      <c r="J1128" s="14"/>
      <c r="K1128" s="15"/>
      <c r="L1128" s="14"/>
      <c r="M1128" s="14"/>
      <c r="N1128" s="14"/>
      <c r="O1128" s="14"/>
      <c r="P1128" s="14"/>
      <c r="Q1128" s="14"/>
      <c r="R1128" s="15"/>
      <c r="S1128" s="14"/>
      <c r="T1128" s="2"/>
      <c r="U1128" s="1"/>
      <c r="V1128" s="1"/>
      <c r="W1128" s="1"/>
      <c r="X1128" s="1"/>
      <c r="Y1128" s="1"/>
      <c r="Z1128" s="1"/>
      <c r="AA1128" s="1"/>
      <c r="AB1128" s="1"/>
      <c r="AC1128" s="1"/>
      <c r="AD1128" s="1"/>
      <c r="AE1128" s="1"/>
      <c r="AJ1128" s="2"/>
      <c r="AK1128" s="2"/>
      <c r="AQ1128" s="2"/>
    </row>
    <row r="1129" spans="1:43" s="4" customFormat="1">
      <c r="A1129" s="269"/>
      <c r="B1129" s="2"/>
      <c r="C1129" s="9"/>
      <c r="D1129" s="14"/>
      <c r="E1129" s="14"/>
      <c r="F1129" s="14"/>
      <c r="G1129" s="14"/>
      <c r="H1129" s="14"/>
      <c r="I1129" s="14"/>
      <c r="J1129" s="14"/>
      <c r="K1129" s="15"/>
      <c r="L1129" s="14"/>
      <c r="M1129" s="14"/>
      <c r="N1129" s="14"/>
      <c r="O1129" s="14"/>
      <c r="P1129" s="14"/>
      <c r="Q1129" s="14"/>
      <c r="R1129" s="15"/>
      <c r="S1129" s="14"/>
      <c r="T1129" s="2"/>
      <c r="U1129" s="1"/>
      <c r="V1129" s="1"/>
      <c r="W1129" s="1"/>
      <c r="X1129" s="1"/>
      <c r="Y1129" s="1"/>
      <c r="Z1129" s="1"/>
      <c r="AA1129" s="1"/>
      <c r="AB1129" s="1"/>
      <c r="AC1129" s="1"/>
      <c r="AD1129" s="1"/>
      <c r="AE1129" s="1"/>
      <c r="AJ1129" s="2"/>
      <c r="AK1129" s="2"/>
      <c r="AQ1129" s="2"/>
    </row>
    <row r="1130" spans="1:43" s="4" customFormat="1">
      <c r="A1130" s="269"/>
      <c r="B1130" s="2"/>
      <c r="C1130" s="9"/>
      <c r="D1130" s="14"/>
      <c r="E1130" s="14"/>
      <c r="F1130" s="14"/>
      <c r="G1130" s="14"/>
      <c r="H1130" s="14"/>
      <c r="I1130" s="14"/>
      <c r="J1130" s="14"/>
      <c r="K1130" s="15"/>
      <c r="L1130" s="14"/>
      <c r="M1130" s="14"/>
      <c r="N1130" s="14"/>
      <c r="O1130" s="14"/>
      <c r="P1130" s="14"/>
      <c r="Q1130" s="14"/>
      <c r="R1130" s="15"/>
      <c r="S1130" s="14"/>
      <c r="T1130" s="2"/>
      <c r="U1130" s="1"/>
      <c r="V1130" s="1"/>
      <c r="W1130" s="1"/>
      <c r="X1130" s="1"/>
      <c r="Y1130" s="1"/>
      <c r="Z1130" s="1"/>
      <c r="AA1130" s="1"/>
      <c r="AB1130" s="1"/>
      <c r="AC1130" s="1"/>
      <c r="AD1130" s="1"/>
      <c r="AE1130" s="1"/>
      <c r="AJ1130" s="2"/>
      <c r="AK1130" s="2"/>
      <c r="AQ1130" s="2"/>
    </row>
    <row r="1131" spans="1:43" s="4" customFormat="1">
      <c r="A1131" s="269"/>
      <c r="B1131" s="2"/>
      <c r="C1131" s="9"/>
      <c r="D1131" s="14"/>
      <c r="E1131" s="14"/>
      <c r="F1131" s="14"/>
      <c r="G1131" s="14"/>
      <c r="H1131" s="14"/>
      <c r="I1131" s="14"/>
      <c r="J1131" s="14"/>
      <c r="K1131" s="15"/>
      <c r="L1131" s="14"/>
      <c r="M1131" s="14"/>
      <c r="N1131" s="14"/>
      <c r="O1131" s="14"/>
      <c r="P1131" s="14"/>
      <c r="Q1131" s="14"/>
      <c r="R1131" s="15"/>
      <c r="S1131" s="14"/>
      <c r="T1131" s="2"/>
      <c r="U1131" s="1"/>
      <c r="V1131" s="1"/>
      <c r="W1131" s="1"/>
      <c r="X1131" s="1"/>
      <c r="Y1131" s="1"/>
      <c r="Z1131" s="1"/>
      <c r="AA1131" s="1"/>
      <c r="AB1131" s="1"/>
      <c r="AC1131" s="1"/>
      <c r="AD1131" s="1"/>
      <c r="AE1131" s="1"/>
      <c r="AJ1131" s="2"/>
      <c r="AK1131" s="2"/>
      <c r="AQ1131" s="2"/>
    </row>
    <row r="1132" spans="1:43" s="4" customFormat="1">
      <c r="A1132" s="269"/>
      <c r="B1132" s="2"/>
      <c r="C1132" s="9"/>
      <c r="D1132" s="14"/>
      <c r="E1132" s="14"/>
      <c r="F1132" s="14"/>
      <c r="G1132" s="14"/>
      <c r="H1132" s="14"/>
      <c r="I1132" s="14"/>
      <c r="J1132" s="14"/>
      <c r="K1132" s="15"/>
      <c r="L1132" s="14"/>
      <c r="M1132" s="14"/>
      <c r="N1132" s="14"/>
      <c r="O1132" s="14"/>
      <c r="P1132" s="14"/>
      <c r="Q1132" s="14"/>
      <c r="R1132" s="15"/>
      <c r="S1132" s="14"/>
      <c r="T1132" s="2"/>
      <c r="U1132" s="1"/>
      <c r="V1132" s="1"/>
      <c r="W1132" s="1"/>
      <c r="X1132" s="1"/>
      <c r="Y1132" s="1"/>
      <c r="Z1132" s="1"/>
      <c r="AA1132" s="1"/>
      <c r="AB1132" s="1"/>
      <c r="AC1132" s="1"/>
      <c r="AD1132" s="1"/>
      <c r="AE1132" s="1"/>
      <c r="AJ1132" s="2"/>
      <c r="AK1132" s="2"/>
      <c r="AQ1132" s="2"/>
    </row>
    <row r="1133" spans="1:43" s="4" customFormat="1">
      <c r="A1133" s="269"/>
      <c r="B1133" s="2"/>
      <c r="C1133" s="9"/>
      <c r="D1133" s="14"/>
      <c r="E1133" s="14"/>
      <c r="F1133" s="14"/>
      <c r="G1133" s="14"/>
      <c r="H1133" s="14"/>
      <c r="I1133" s="14"/>
      <c r="J1133" s="14"/>
      <c r="K1133" s="15"/>
      <c r="L1133" s="14"/>
      <c r="M1133" s="14"/>
      <c r="N1133" s="14"/>
      <c r="O1133" s="14"/>
      <c r="P1133" s="14"/>
      <c r="Q1133" s="14"/>
      <c r="R1133" s="15"/>
      <c r="S1133" s="14"/>
      <c r="T1133" s="2"/>
      <c r="U1133" s="1"/>
      <c r="V1133" s="1"/>
      <c r="W1133" s="1"/>
      <c r="X1133" s="1"/>
      <c r="Y1133" s="1"/>
      <c r="Z1133" s="1"/>
      <c r="AA1133" s="1"/>
      <c r="AB1133" s="1"/>
      <c r="AC1133" s="1"/>
      <c r="AD1133" s="1"/>
      <c r="AE1133" s="1"/>
      <c r="AJ1133" s="2"/>
      <c r="AK1133" s="2"/>
      <c r="AQ1133" s="2"/>
    </row>
    <row r="1134" spans="1:43" s="4" customFormat="1">
      <c r="A1134" s="269"/>
      <c r="B1134" s="2"/>
      <c r="C1134" s="9"/>
      <c r="D1134" s="14"/>
      <c r="E1134" s="14"/>
      <c r="F1134" s="14"/>
      <c r="G1134" s="14"/>
      <c r="H1134" s="14"/>
      <c r="I1134" s="14"/>
      <c r="J1134" s="14"/>
      <c r="K1134" s="15"/>
      <c r="L1134" s="14"/>
      <c r="M1134" s="14"/>
      <c r="N1134" s="14"/>
      <c r="O1134" s="14"/>
      <c r="P1134" s="14"/>
      <c r="Q1134" s="14"/>
      <c r="R1134" s="15"/>
      <c r="S1134" s="14"/>
      <c r="T1134" s="2"/>
      <c r="U1134" s="1"/>
      <c r="V1134" s="1"/>
      <c r="W1134" s="1"/>
      <c r="X1134" s="1"/>
      <c r="Y1134" s="1"/>
      <c r="Z1134" s="1"/>
      <c r="AA1134" s="1"/>
      <c r="AB1134" s="1"/>
      <c r="AC1134" s="1"/>
      <c r="AD1134" s="1"/>
      <c r="AE1134" s="1"/>
      <c r="AJ1134" s="2"/>
      <c r="AK1134" s="2"/>
      <c r="AQ1134" s="2"/>
    </row>
    <row r="1135" spans="1:43" s="4" customFormat="1">
      <c r="A1135" s="269"/>
      <c r="B1135" s="2"/>
      <c r="C1135" s="9"/>
      <c r="D1135" s="14"/>
      <c r="E1135" s="14"/>
      <c r="F1135" s="14"/>
      <c r="G1135" s="14"/>
      <c r="H1135" s="14"/>
      <c r="I1135" s="14"/>
      <c r="J1135" s="14"/>
      <c r="K1135" s="15"/>
      <c r="L1135" s="14"/>
      <c r="M1135" s="14"/>
      <c r="N1135" s="14"/>
      <c r="O1135" s="14"/>
      <c r="P1135" s="14"/>
      <c r="Q1135" s="14"/>
      <c r="R1135" s="15"/>
      <c r="S1135" s="14"/>
      <c r="T1135" s="2"/>
      <c r="U1135" s="1"/>
      <c r="V1135" s="1"/>
      <c r="W1135" s="1"/>
      <c r="X1135" s="1"/>
      <c r="Y1135" s="1"/>
      <c r="Z1135" s="1"/>
      <c r="AA1135" s="1"/>
      <c r="AB1135" s="1"/>
      <c r="AC1135" s="1"/>
      <c r="AD1135" s="1"/>
      <c r="AE1135" s="1"/>
      <c r="AJ1135" s="2"/>
      <c r="AK1135" s="2"/>
      <c r="AQ1135" s="2"/>
    </row>
    <row r="1136" spans="1:43" s="4" customFormat="1">
      <c r="A1136" s="269"/>
      <c r="B1136" s="2"/>
      <c r="C1136" s="9"/>
      <c r="D1136" s="14"/>
      <c r="E1136" s="14"/>
      <c r="F1136" s="14"/>
      <c r="G1136" s="14"/>
      <c r="H1136" s="14"/>
      <c r="I1136" s="14"/>
      <c r="J1136" s="14"/>
      <c r="K1136" s="15"/>
      <c r="L1136" s="14"/>
      <c r="M1136" s="14"/>
      <c r="N1136" s="14"/>
      <c r="O1136" s="14"/>
      <c r="P1136" s="14"/>
      <c r="Q1136" s="14"/>
      <c r="R1136" s="15"/>
      <c r="S1136" s="14"/>
      <c r="T1136" s="2"/>
      <c r="U1136" s="1"/>
      <c r="V1136" s="1"/>
      <c r="W1136" s="1"/>
      <c r="X1136" s="1"/>
      <c r="Y1136" s="1"/>
      <c r="Z1136" s="1"/>
      <c r="AA1136" s="1"/>
      <c r="AB1136" s="1"/>
      <c r="AC1136" s="1"/>
      <c r="AD1136" s="1"/>
      <c r="AE1136" s="1"/>
      <c r="AJ1136" s="2"/>
      <c r="AK1136" s="2"/>
      <c r="AQ1136" s="2"/>
    </row>
    <row r="1137" spans="1:43" s="4" customFormat="1">
      <c r="A1137" s="269"/>
      <c r="B1137" s="2"/>
      <c r="C1137" s="9"/>
      <c r="D1137" s="14"/>
      <c r="E1137" s="14"/>
      <c r="F1137" s="14"/>
      <c r="G1137" s="14"/>
      <c r="H1137" s="14"/>
      <c r="I1137" s="14"/>
      <c r="J1137" s="14"/>
      <c r="K1137" s="15"/>
      <c r="L1137" s="14"/>
      <c r="M1137" s="14"/>
      <c r="N1137" s="14"/>
      <c r="O1137" s="14"/>
      <c r="P1137" s="14"/>
      <c r="Q1137" s="14"/>
      <c r="R1137" s="15"/>
      <c r="S1137" s="14"/>
      <c r="T1137" s="2"/>
      <c r="U1137" s="1"/>
      <c r="V1137" s="1"/>
      <c r="W1137" s="1"/>
      <c r="X1137" s="1"/>
      <c r="Y1137" s="1"/>
      <c r="Z1137" s="1"/>
      <c r="AA1137" s="1"/>
      <c r="AB1137" s="1"/>
      <c r="AC1137" s="1"/>
      <c r="AD1137" s="1"/>
      <c r="AE1137" s="1"/>
      <c r="AJ1137" s="2"/>
      <c r="AK1137" s="2"/>
      <c r="AQ1137" s="2"/>
    </row>
    <row r="1138" spans="1:43" s="4" customFormat="1">
      <c r="A1138" s="269"/>
      <c r="B1138" s="2"/>
      <c r="C1138" s="9"/>
      <c r="D1138" s="14"/>
      <c r="E1138" s="14"/>
      <c r="F1138" s="14"/>
      <c r="G1138" s="14"/>
      <c r="H1138" s="14"/>
      <c r="I1138" s="14"/>
      <c r="J1138" s="14"/>
      <c r="K1138" s="15"/>
      <c r="L1138" s="14"/>
      <c r="M1138" s="14"/>
      <c r="N1138" s="14"/>
      <c r="O1138" s="14"/>
      <c r="P1138" s="14"/>
      <c r="Q1138" s="14"/>
      <c r="R1138" s="15"/>
      <c r="S1138" s="14"/>
      <c r="T1138" s="2"/>
      <c r="U1138" s="1"/>
      <c r="V1138" s="1"/>
      <c r="W1138" s="1"/>
      <c r="X1138" s="1"/>
      <c r="Y1138" s="1"/>
      <c r="Z1138" s="1"/>
      <c r="AA1138" s="1"/>
      <c r="AB1138" s="1"/>
      <c r="AC1138" s="1"/>
      <c r="AD1138" s="1"/>
      <c r="AE1138" s="1"/>
      <c r="AJ1138" s="2"/>
      <c r="AK1138" s="2"/>
      <c r="AQ1138" s="2"/>
    </row>
    <row r="1139" spans="1:43" s="4" customFormat="1">
      <c r="A1139" s="269"/>
      <c r="B1139" s="2"/>
      <c r="C1139" s="9"/>
      <c r="D1139" s="14"/>
      <c r="E1139" s="14"/>
      <c r="F1139" s="14"/>
      <c r="G1139" s="14"/>
      <c r="H1139" s="14"/>
      <c r="I1139" s="14"/>
      <c r="J1139" s="14"/>
      <c r="K1139" s="15"/>
      <c r="L1139" s="14"/>
      <c r="M1139" s="14"/>
      <c r="N1139" s="14"/>
      <c r="O1139" s="14"/>
      <c r="P1139" s="14"/>
      <c r="Q1139" s="14"/>
      <c r="R1139" s="15"/>
      <c r="S1139" s="14"/>
      <c r="T1139" s="2"/>
      <c r="U1139" s="1"/>
      <c r="V1139" s="1"/>
      <c r="W1139" s="1"/>
      <c r="X1139" s="1"/>
      <c r="Y1139" s="1"/>
      <c r="Z1139" s="1"/>
      <c r="AA1139" s="1"/>
      <c r="AB1139" s="1"/>
      <c r="AC1139" s="1"/>
      <c r="AD1139" s="1"/>
      <c r="AE1139" s="1"/>
      <c r="AJ1139" s="2"/>
      <c r="AK1139" s="2"/>
      <c r="AQ1139" s="2"/>
    </row>
    <row r="1140" spans="1:43" s="4" customFormat="1">
      <c r="A1140" s="269"/>
      <c r="B1140" s="2"/>
      <c r="C1140" s="9"/>
      <c r="D1140" s="14"/>
      <c r="E1140" s="14"/>
      <c r="F1140" s="14"/>
      <c r="G1140" s="14"/>
      <c r="H1140" s="14"/>
      <c r="I1140" s="14"/>
      <c r="J1140" s="14"/>
      <c r="K1140" s="15"/>
      <c r="L1140" s="14"/>
      <c r="M1140" s="14"/>
      <c r="N1140" s="14"/>
      <c r="O1140" s="14"/>
      <c r="P1140" s="14"/>
      <c r="Q1140" s="14"/>
      <c r="R1140" s="15"/>
      <c r="S1140" s="14"/>
      <c r="T1140" s="2"/>
      <c r="U1140" s="1"/>
      <c r="V1140" s="1"/>
      <c r="W1140" s="1"/>
      <c r="X1140" s="1"/>
      <c r="Y1140" s="1"/>
      <c r="Z1140" s="1"/>
      <c r="AA1140" s="1"/>
      <c r="AB1140" s="1"/>
      <c r="AC1140" s="1"/>
      <c r="AD1140" s="1"/>
      <c r="AE1140" s="1"/>
      <c r="AJ1140" s="2"/>
      <c r="AK1140" s="2"/>
      <c r="AQ1140" s="2"/>
    </row>
    <row r="1141" spans="1:43" s="4" customFormat="1">
      <c r="A1141" s="269"/>
      <c r="B1141" s="2"/>
      <c r="C1141" s="9"/>
      <c r="D1141" s="14"/>
      <c r="E1141" s="14"/>
      <c r="F1141" s="14"/>
      <c r="G1141" s="14"/>
      <c r="H1141" s="14"/>
      <c r="I1141" s="14"/>
      <c r="J1141" s="14"/>
      <c r="K1141" s="15"/>
      <c r="L1141" s="14"/>
      <c r="M1141" s="14"/>
      <c r="N1141" s="14"/>
      <c r="O1141" s="14"/>
      <c r="P1141" s="14"/>
      <c r="Q1141" s="14"/>
      <c r="R1141" s="15"/>
      <c r="S1141" s="14"/>
      <c r="T1141" s="2"/>
      <c r="U1141" s="1"/>
      <c r="V1141" s="1"/>
      <c r="W1141" s="1"/>
      <c r="X1141" s="1"/>
      <c r="Y1141" s="1"/>
      <c r="Z1141" s="1"/>
      <c r="AA1141" s="1"/>
      <c r="AB1141" s="1"/>
      <c r="AC1141" s="1"/>
      <c r="AD1141" s="1"/>
      <c r="AE1141" s="1"/>
      <c r="AJ1141" s="2"/>
      <c r="AK1141" s="2"/>
      <c r="AQ1141" s="2"/>
    </row>
    <row r="1142" spans="1:43" s="4" customFormat="1">
      <c r="A1142" s="269"/>
      <c r="B1142" s="2"/>
      <c r="C1142" s="9"/>
      <c r="D1142" s="14"/>
      <c r="E1142" s="14"/>
      <c r="F1142" s="14"/>
      <c r="G1142" s="14"/>
      <c r="H1142" s="14"/>
      <c r="I1142" s="14"/>
      <c r="J1142" s="14"/>
      <c r="K1142" s="15"/>
      <c r="L1142" s="14"/>
      <c r="M1142" s="14"/>
      <c r="N1142" s="14"/>
      <c r="O1142" s="14"/>
      <c r="P1142" s="14"/>
      <c r="Q1142" s="14"/>
      <c r="R1142" s="15"/>
      <c r="S1142" s="14"/>
      <c r="T1142" s="2"/>
      <c r="U1142" s="1"/>
      <c r="V1142" s="1"/>
      <c r="W1142" s="1"/>
      <c r="X1142" s="1"/>
      <c r="Y1142" s="1"/>
      <c r="Z1142" s="1"/>
      <c r="AA1142" s="1"/>
      <c r="AB1142" s="1"/>
      <c r="AC1142" s="1"/>
      <c r="AD1142" s="1"/>
      <c r="AE1142" s="1"/>
      <c r="AJ1142" s="2"/>
      <c r="AK1142" s="2"/>
      <c r="AQ1142" s="2"/>
    </row>
    <row r="1143" spans="1:43" s="4" customFormat="1">
      <c r="A1143" s="269"/>
      <c r="B1143" s="2"/>
      <c r="C1143" s="9"/>
      <c r="D1143" s="14"/>
      <c r="E1143" s="14"/>
      <c r="F1143" s="14"/>
      <c r="G1143" s="14"/>
      <c r="H1143" s="14"/>
      <c r="I1143" s="14"/>
      <c r="J1143" s="14"/>
      <c r="K1143" s="15"/>
      <c r="L1143" s="14"/>
      <c r="M1143" s="14"/>
      <c r="N1143" s="14"/>
      <c r="O1143" s="14"/>
      <c r="P1143" s="14"/>
      <c r="Q1143" s="14"/>
      <c r="R1143" s="15"/>
      <c r="S1143" s="14"/>
      <c r="T1143" s="2"/>
      <c r="U1143" s="1"/>
      <c r="V1143" s="1"/>
      <c r="W1143" s="1"/>
      <c r="X1143" s="1"/>
      <c r="Y1143" s="1"/>
      <c r="Z1143" s="1"/>
      <c r="AA1143" s="1"/>
      <c r="AB1143" s="1"/>
      <c r="AC1143" s="1"/>
      <c r="AD1143" s="1"/>
      <c r="AE1143" s="1"/>
      <c r="AJ1143" s="2"/>
      <c r="AK1143" s="2"/>
      <c r="AQ1143" s="2"/>
    </row>
    <row r="1144" spans="1:43" s="4" customFormat="1">
      <c r="A1144" s="269"/>
      <c r="B1144" s="2"/>
      <c r="C1144" s="9"/>
      <c r="D1144" s="14"/>
      <c r="E1144" s="14"/>
      <c r="F1144" s="14"/>
      <c r="G1144" s="14"/>
      <c r="H1144" s="14"/>
      <c r="I1144" s="14"/>
      <c r="J1144" s="14"/>
      <c r="K1144" s="15"/>
      <c r="L1144" s="14"/>
      <c r="M1144" s="14"/>
      <c r="N1144" s="14"/>
      <c r="O1144" s="14"/>
      <c r="P1144" s="14"/>
      <c r="Q1144" s="14"/>
      <c r="R1144" s="15"/>
      <c r="S1144" s="14"/>
      <c r="T1144" s="2"/>
      <c r="U1144" s="1"/>
      <c r="V1144" s="1"/>
      <c r="W1144" s="1"/>
      <c r="X1144" s="1"/>
      <c r="Y1144" s="1"/>
      <c r="Z1144" s="1"/>
      <c r="AA1144" s="1"/>
      <c r="AB1144" s="1"/>
      <c r="AC1144" s="1"/>
      <c r="AD1144" s="1"/>
      <c r="AE1144" s="1"/>
      <c r="AJ1144" s="2"/>
      <c r="AK1144" s="2"/>
      <c r="AQ1144" s="2"/>
    </row>
    <row r="1145" spans="1:43" s="4" customFormat="1">
      <c r="A1145" s="269"/>
      <c r="B1145" s="2"/>
      <c r="C1145" s="9"/>
      <c r="D1145" s="14"/>
      <c r="E1145" s="14"/>
      <c r="F1145" s="14"/>
      <c r="G1145" s="14"/>
      <c r="H1145" s="14"/>
      <c r="I1145" s="14"/>
      <c r="J1145" s="14"/>
      <c r="K1145" s="15"/>
      <c r="L1145" s="14"/>
      <c r="M1145" s="14"/>
      <c r="N1145" s="14"/>
      <c r="O1145" s="14"/>
      <c r="P1145" s="14"/>
      <c r="Q1145" s="14"/>
      <c r="R1145" s="15"/>
      <c r="S1145" s="14"/>
      <c r="T1145" s="2"/>
      <c r="U1145" s="1"/>
      <c r="V1145" s="1"/>
      <c r="W1145" s="1"/>
      <c r="X1145" s="1"/>
      <c r="Y1145" s="1"/>
      <c r="Z1145" s="1"/>
      <c r="AA1145" s="1"/>
      <c r="AB1145" s="1"/>
      <c r="AC1145" s="1"/>
      <c r="AD1145" s="1"/>
      <c r="AE1145" s="1"/>
      <c r="AJ1145" s="2"/>
      <c r="AK1145" s="2"/>
      <c r="AQ1145" s="2"/>
    </row>
    <row r="1146" spans="1:43" s="4" customFormat="1">
      <c r="A1146" s="269"/>
      <c r="B1146" s="2"/>
      <c r="C1146" s="9"/>
      <c r="D1146" s="14"/>
      <c r="E1146" s="14"/>
      <c r="F1146" s="14"/>
      <c r="G1146" s="14"/>
      <c r="H1146" s="14"/>
      <c r="I1146" s="14"/>
      <c r="J1146" s="14"/>
      <c r="K1146" s="15"/>
      <c r="L1146" s="14"/>
      <c r="M1146" s="14"/>
      <c r="N1146" s="14"/>
      <c r="O1146" s="14"/>
      <c r="P1146" s="14"/>
      <c r="Q1146" s="14"/>
      <c r="R1146" s="15"/>
      <c r="S1146" s="14"/>
      <c r="T1146" s="2"/>
      <c r="U1146" s="1"/>
      <c r="V1146" s="1"/>
      <c r="W1146" s="1"/>
      <c r="X1146" s="1"/>
      <c r="Y1146" s="1"/>
      <c r="Z1146" s="1"/>
      <c r="AA1146" s="1"/>
      <c r="AB1146" s="1"/>
      <c r="AC1146" s="1"/>
      <c r="AD1146" s="1"/>
      <c r="AE1146" s="1"/>
      <c r="AJ1146" s="2"/>
      <c r="AK1146" s="2"/>
      <c r="AQ1146" s="2"/>
    </row>
    <row r="1147" spans="1:43" s="4" customFormat="1">
      <c r="A1147" s="269"/>
      <c r="B1147" s="2"/>
      <c r="C1147" s="9"/>
      <c r="D1147" s="14"/>
      <c r="E1147" s="14"/>
      <c r="F1147" s="14"/>
      <c r="G1147" s="14"/>
      <c r="H1147" s="14"/>
      <c r="I1147" s="14"/>
      <c r="J1147" s="14"/>
      <c r="K1147" s="15"/>
      <c r="L1147" s="14"/>
      <c r="M1147" s="14"/>
      <c r="N1147" s="14"/>
      <c r="O1147" s="14"/>
      <c r="P1147" s="14"/>
      <c r="Q1147" s="14"/>
      <c r="R1147" s="15"/>
      <c r="S1147" s="14"/>
      <c r="T1147" s="2"/>
      <c r="U1147" s="1"/>
      <c r="V1147" s="1"/>
      <c r="W1147" s="1"/>
      <c r="X1147" s="1"/>
      <c r="Y1147" s="1"/>
      <c r="Z1147" s="1"/>
      <c r="AA1147" s="1"/>
      <c r="AB1147" s="1"/>
      <c r="AC1147" s="1"/>
      <c r="AD1147" s="1"/>
      <c r="AE1147" s="1"/>
      <c r="AJ1147" s="2"/>
      <c r="AK1147" s="2"/>
      <c r="AQ1147" s="2"/>
    </row>
    <row r="1148" spans="1:43" s="4" customFormat="1">
      <c r="A1148" s="269"/>
      <c r="B1148" s="2"/>
      <c r="C1148" s="9"/>
      <c r="D1148" s="14"/>
      <c r="E1148" s="14"/>
      <c r="F1148" s="14"/>
      <c r="G1148" s="14"/>
      <c r="H1148" s="14"/>
      <c r="I1148" s="14"/>
      <c r="J1148" s="14"/>
      <c r="K1148" s="15"/>
      <c r="L1148" s="14"/>
      <c r="M1148" s="14"/>
      <c r="N1148" s="14"/>
      <c r="O1148" s="14"/>
      <c r="P1148" s="14"/>
      <c r="Q1148" s="14"/>
      <c r="R1148" s="15"/>
      <c r="S1148" s="14"/>
      <c r="T1148" s="2"/>
      <c r="U1148" s="1"/>
      <c r="V1148" s="1"/>
      <c r="W1148" s="1"/>
      <c r="X1148" s="1"/>
      <c r="Y1148" s="1"/>
      <c r="Z1148" s="1"/>
      <c r="AA1148" s="1"/>
      <c r="AB1148" s="1"/>
      <c r="AC1148" s="1"/>
      <c r="AD1148" s="1"/>
      <c r="AE1148" s="1"/>
      <c r="AJ1148" s="2"/>
      <c r="AK1148" s="2"/>
      <c r="AQ1148" s="2"/>
    </row>
    <row r="1149" spans="1:43" s="4" customFormat="1">
      <c r="A1149" s="269"/>
      <c r="B1149" s="2"/>
      <c r="C1149" s="9"/>
      <c r="D1149" s="14"/>
      <c r="E1149" s="14"/>
      <c r="F1149" s="14"/>
      <c r="G1149" s="14"/>
      <c r="H1149" s="14"/>
      <c r="I1149" s="14"/>
      <c r="J1149" s="14"/>
      <c r="K1149" s="15"/>
      <c r="L1149" s="14"/>
      <c r="M1149" s="14"/>
      <c r="N1149" s="14"/>
      <c r="O1149" s="14"/>
      <c r="P1149" s="14"/>
      <c r="Q1149" s="14"/>
      <c r="R1149" s="15"/>
      <c r="S1149" s="14"/>
      <c r="T1149" s="2"/>
      <c r="U1149" s="1"/>
      <c r="V1149" s="1"/>
      <c r="W1149" s="1"/>
      <c r="X1149" s="1"/>
      <c r="Y1149" s="1"/>
      <c r="Z1149" s="1"/>
      <c r="AA1149" s="1"/>
      <c r="AB1149" s="1"/>
      <c r="AC1149" s="1"/>
      <c r="AD1149" s="1"/>
      <c r="AE1149" s="1"/>
      <c r="AJ1149" s="2"/>
      <c r="AK1149" s="2"/>
      <c r="AQ1149" s="2"/>
    </row>
    <row r="1150" spans="1:43" s="4" customFormat="1">
      <c r="A1150" s="269"/>
      <c r="B1150" s="2"/>
      <c r="C1150" s="9"/>
      <c r="D1150" s="14"/>
      <c r="E1150" s="14"/>
      <c r="F1150" s="14"/>
      <c r="G1150" s="14"/>
      <c r="H1150" s="14"/>
      <c r="I1150" s="14"/>
      <c r="J1150" s="14"/>
      <c r="K1150" s="15"/>
      <c r="L1150" s="14"/>
      <c r="M1150" s="14"/>
      <c r="N1150" s="14"/>
      <c r="O1150" s="14"/>
      <c r="P1150" s="14"/>
      <c r="Q1150" s="14"/>
      <c r="R1150" s="15"/>
      <c r="S1150" s="14"/>
      <c r="T1150" s="2"/>
      <c r="U1150" s="1"/>
      <c r="V1150" s="1"/>
      <c r="W1150" s="1"/>
      <c r="X1150" s="1"/>
      <c r="Y1150" s="1"/>
      <c r="Z1150" s="1"/>
      <c r="AA1150" s="1"/>
      <c r="AB1150" s="1"/>
      <c r="AC1150" s="1"/>
      <c r="AD1150" s="1"/>
      <c r="AE1150" s="1"/>
      <c r="AJ1150" s="2"/>
      <c r="AK1150" s="2"/>
      <c r="AQ1150" s="2"/>
    </row>
    <row r="1151" spans="1:43" s="4" customFormat="1">
      <c r="A1151" s="269"/>
      <c r="B1151" s="2"/>
      <c r="C1151" s="9"/>
      <c r="D1151" s="14"/>
      <c r="E1151" s="14"/>
      <c r="F1151" s="14"/>
      <c r="G1151" s="14"/>
      <c r="H1151" s="14"/>
      <c r="I1151" s="14"/>
      <c r="J1151" s="14"/>
      <c r="K1151" s="15"/>
      <c r="L1151" s="14"/>
      <c r="M1151" s="14"/>
      <c r="N1151" s="14"/>
      <c r="O1151" s="14"/>
      <c r="P1151" s="14"/>
      <c r="Q1151" s="14"/>
      <c r="R1151" s="15"/>
      <c r="S1151" s="14"/>
      <c r="T1151" s="2"/>
      <c r="U1151" s="1"/>
      <c r="V1151" s="1"/>
      <c r="W1151" s="1"/>
      <c r="X1151" s="1"/>
      <c r="Y1151" s="1"/>
      <c r="Z1151" s="1"/>
      <c r="AA1151" s="1"/>
      <c r="AB1151" s="1"/>
      <c r="AC1151" s="1"/>
      <c r="AD1151" s="1"/>
      <c r="AE1151" s="1"/>
      <c r="AJ1151" s="2"/>
      <c r="AK1151" s="2"/>
      <c r="AQ1151" s="2"/>
    </row>
    <row r="1152" spans="1:43" s="4" customFormat="1">
      <c r="A1152" s="269"/>
      <c r="B1152" s="2"/>
      <c r="C1152" s="9"/>
      <c r="D1152" s="14"/>
      <c r="E1152" s="14"/>
      <c r="F1152" s="14"/>
      <c r="G1152" s="14"/>
      <c r="H1152" s="14"/>
      <c r="I1152" s="14"/>
      <c r="J1152" s="14"/>
      <c r="K1152" s="15"/>
      <c r="L1152" s="14"/>
      <c r="M1152" s="14"/>
      <c r="N1152" s="14"/>
      <c r="O1152" s="14"/>
      <c r="P1152" s="14"/>
      <c r="Q1152" s="14"/>
      <c r="R1152" s="15"/>
      <c r="S1152" s="14"/>
      <c r="T1152" s="2"/>
      <c r="U1152" s="1"/>
      <c r="V1152" s="1"/>
      <c r="W1152" s="1"/>
      <c r="X1152" s="1"/>
      <c r="Y1152" s="1"/>
      <c r="Z1152" s="1"/>
      <c r="AA1152" s="1"/>
      <c r="AB1152" s="1"/>
      <c r="AC1152" s="1"/>
      <c r="AD1152" s="1"/>
      <c r="AE1152" s="1"/>
      <c r="AJ1152" s="2"/>
      <c r="AK1152" s="2"/>
      <c r="AQ1152" s="2"/>
    </row>
    <row r="1153" spans="1:43" s="4" customFormat="1">
      <c r="A1153" s="269"/>
      <c r="B1153" s="2"/>
      <c r="C1153" s="9"/>
      <c r="D1153" s="14"/>
      <c r="E1153" s="14"/>
      <c r="F1153" s="14"/>
      <c r="G1153" s="14"/>
      <c r="H1153" s="14"/>
      <c r="I1153" s="14"/>
      <c r="J1153" s="14"/>
      <c r="K1153" s="15"/>
      <c r="L1153" s="14"/>
      <c r="M1153" s="14"/>
      <c r="N1153" s="14"/>
      <c r="O1153" s="14"/>
      <c r="P1153" s="14"/>
      <c r="Q1153" s="14"/>
      <c r="R1153" s="15"/>
      <c r="S1153" s="14"/>
      <c r="T1153" s="2"/>
      <c r="U1153" s="1"/>
      <c r="V1153" s="1"/>
      <c r="W1153" s="1"/>
      <c r="X1153" s="1"/>
      <c r="Y1153" s="1"/>
      <c r="Z1153" s="1"/>
      <c r="AA1153" s="1"/>
      <c r="AB1153" s="1"/>
      <c r="AC1153" s="1"/>
      <c r="AD1153" s="1"/>
      <c r="AE1153" s="1"/>
      <c r="AJ1153" s="2"/>
      <c r="AK1153" s="2"/>
      <c r="AQ1153" s="2"/>
    </row>
    <row r="1154" spans="1:43" s="4" customFormat="1">
      <c r="A1154" s="269"/>
      <c r="B1154" s="2"/>
      <c r="C1154" s="9"/>
      <c r="D1154" s="14"/>
      <c r="E1154" s="14"/>
      <c r="F1154" s="14"/>
      <c r="G1154" s="14"/>
      <c r="H1154" s="14"/>
      <c r="I1154" s="14"/>
      <c r="J1154" s="14"/>
      <c r="K1154" s="15"/>
      <c r="L1154" s="14"/>
      <c r="M1154" s="14"/>
      <c r="N1154" s="14"/>
      <c r="O1154" s="14"/>
      <c r="P1154" s="14"/>
      <c r="Q1154" s="14"/>
      <c r="R1154" s="15"/>
      <c r="S1154" s="14"/>
      <c r="T1154" s="2"/>
      <c r="U1154" s="1"/>
      <c r="V1154" s="1"/>
      <c r="W1154" s="1"/>
      <c r="X1154" s="1"/>
      <c r="Y1154" s="1"/>
      <c r="Z1154" s="1"/>
      <c r="AA1154" s="1"/>
      <c r="AB1154" s="1"/>
      <c r="AC1154" s="1"/>
      <c r="AD1154" s="1"/>
      <c r="AE1154" s="1"/>
      <c r="AJ1154" s="2"/>
      <c r="AK1154" s="2"/>
      <c r="AQ1154" s="2"/>
    </row>
    <row r="1155" spans="1:43" s="4" customFormat="1">
      <c r="A1155" s="269"/>
      <c r="B1155" s="2"/>
      <c r="C1155" s="9"/>
      <c r="D1155" s="14"/>
      <c r="E1155" s="14"/>
      <c r="F1155" s="14"/>
      <c r="G1155" s="14"/>
      <c r="H1155" s="14"/>
      <c r="I1155" s="14"/>
      <c r="J1155" s="14"/>
      <c r="K1155" s="15"/>
      <c r="L1155" s="14"/>
      <c r="M1155" s="14"/>
      <c r="N1155" s="14"/>
      <c r="O1155" s="14"/>
      <c r="P1155" s="14"/>
      <c r="Q1155" s="14"/>
      <c r="R1155" s="15"/>
      <c r="S1155" s="14"/>
      <c r="T1155" s="2"/>
      <c r="U1155" s="1"/>
      <c r="V1155" s="1"/>
      <c r="W1155" s="1"/>
      <c r="X1155" s="1"/>
      <c r="Y1155" s="1"/>
      <c r="Z1155" s="1"/>
      <c r="AA1155" s="1"/>
      <c r="AB1155" s="1"/>
      <c r="AC1155" s="1"/>
      <c r="AD1155" s="1"/>
      <c r="AE1155" s="1"/>
      <c r="AJ1155" s="2"/>
      <c r="AK1155" s="2"/>
      <c r="AQ1155" s="2"/>
    </row>
    <row r="1156" spans="1:43" s="4" customFormat="1">
      <c r="A1156" s="269"/>
      <c r="B1156" s="2"/>
      <c r="C1156" s="9"/>
      <c r="D1156" s="14"/>
      <c r="E1156" s="14"/>
      <c r="F1156" s="14"/>
      <c r="G1156" s="14"/>
      <c r="H1156" s="14"/>
      <c r="I1156" s="14"/>
      <c r="J1156" s="14"/>
      <c r="K1156" s="15"/>
      <c r="L1156" s="14"/>
      <c r="M1156" s="14"/>
      <c r="N1156" s="14"/>
      <c r="O1156" s="14"/>
      <c r="P1156" s="14"/>
      <c r="Q1156" s="14"/>
      <c r="R1156" s="15"/>
      <c r="S1156" s="14"/>
      <c r="T1156" s="2"/>
      <c r="U1156" s="1"/>
      <c r="V1156" s="1"/>
      <c r="W1156" s="1"/>
      <c r="X1156" s="1"/>
      <c r="Y1156" s="1"/>
      <c r="Z1156" s="1"/>
      <c r="AA1156" s="1"/>
      <c r="AB1156" s="1"/>
      <c r="AC1156" s="1"/>
      <c r="AD1156" s="1"/>
      <c r="AE1156" s="1"/>
      <c r="AJ1156" s="2"/>
      <c r="AK1156" s="2"/>
      <c r="AQ1156" s="2"/>
    </row>
    <row r="1157" spans="1:43" s="4" customFormat="1">
      <c r="A1157" s="269"/>
      <c r="B1157" s="2"/>
      <c r="C1157" s="9"/>
      <c r="D1157" s="14"/>
      <c r="E1157" s="14"/>
      <c r="F1157" s="14"/>
      <c r="G1157" s="14"/>
      <c r="H1157" s="14"/>
      <c r="I1157" s="14"/>
      <c r="J1157" s="14"/>
      <c r="K1157" s="15"/>
      <c r="L1157" s="14"/>
      <c r="M1157" s="14"/>
      <c r="N1157" s="14"/>
      <c r="O1157" s="14"/>
      <c r="P1157" s="14"/>
      <c r="Q1157" s="14"/>
      <c r="R1157" s="15"/>
      <c r="S1157" s="14"/>
      <c r="T1157" s="2"/>
      <c r="U1157" s="1"/>
      <c r="V1157" s="1"/>
      <c r="W1157" s="1"/>
      <c r="X1157" s="1"/>
      <c r="Y1157" s="1"/>
      <c r="Z1157" s="1"/>
      <c r="AA1157" s="1"/>
      <c r="AB1157" s="1"/>
      <c r="AC1157" s="1"/>
      <c r="AD1157" s="1"/>
      <c r="AE1157" s="1"/>
      <c r="AJ1157" s="2"/>
      <c r="AK1157" s="2"/>
      <c r="AQ1157" s="2"/>
    </row>
    <row r="1158" spans="1:43" s="4" customFormat="1">
      <c r="A1158" s="269"/>
      <c r="B1158" s="2"/>
      <c r="C1158" s="9"/>
      <c r="D1158" s="14"/>
      <c r="E1158" s="14"/>
      <c r="F1158" s="14"/>
      <c r="G1158" s="14"/>
      <c r="H1158" s="14"/>
      <c r="I1158" s="14"/>
      <c r="J1158" s="14"/>
      <c r="K1158" s="15"/>
      <c r="L1158" s="14"/>
      <c r="M1158" s="14"/>
      <c r="N1158" s="14"/>
      <c r="O1158" s="14"/>
      <c r="P1158" s="14"/>
      <c r="Q1158" s="14"/>
      <c r="R1158" s="15"/>
      <c r="S1158" s="14"/>
      <c r="T1158" s="2"/>
      <c r="U1158" s="1"/>
      <c r="V1158" s="1"/>
      <c r="W1158" s="1"/>
      <c r="X1158" s="1"/>
      <c r="Y1158" s="1"/>
      <c r="Z1158" s="1"/>
      <c r="AA1158" s="1"/>
      <c r="AB1158" s="1"/>
      <c r="AC1158" s="1"/>
      <c r="AD1158" s="1"/>
      <c r="AE1158" s="1"/>
      <c r="AJ1158" s="2"/>
      <c r="AK1158" s="2"/>
      <c r="AQ1158" s="2"/>
    </row>
    <row r="1159" spans="1:43" s="4" customFormat="1">
      <c r="A1159" s="269"/>
      <c r="B1159" s="2"/>
      <c r="C1159" s="9"/>
      <c r="D1159" s="14"/>
      <c r="E1159" s="14"/>
      <c r="F1159" s="14"/>
      <c r="G1159" s="14"/>
      <c r="H1159" s="14"/>
      <c r="I1159" s="14"/>
      <c r="J1159" s="14"/>
      <c r="K1159" s="15"/>
      <c r="L1159" s="14"/>
      <c r="M1159" s="14"/>
      <c r="N1159" s="14"/>
      <c r="O1159" s="14"/>
      <c r="P1159" s="14"/>
      <c r="Q1159" s="14"/>
      <c r="R1159" s="15"/>
      <c r="S1159" s="14"/>
      <c r="T1159" s="2"/>
      <c r="U1159" s="1"/>
      <c r="V1159" s="1"/>
      <c r="W1159" s="1"/>
      <c r="X1159" s="1"/>
      <c r="Y1159" s="1"/>
      <c r="Z1159" s="1"/>
      <c r="AA1159" s="1"/>
      <c r="AB1159" s="1"/>
      <c r="AC1159" s="1"/>
      <c r="AD1159" s="1"/>
      <c r="AE1159" s="1"/>
      <c r="AJ1159" s="2"/>
      <c r="AK1159" s="2"/>
      <c r="AQ1159" s="2"/>
    </row>
    <row r="1160" spans="1:43" s="4" customFormat="1">
      <c r="A1160" s="269"/>
      <c r="B1160" s="2"/>
      <c r="C1160" s="9"/>
      <c r="D1160" s="14"/>
      <c r="E1160" s="14"/>
      <c r="F1160" s="14"/>
      <c r="G1160" s="14"/>
      <c r="H1160" s="14"/>
      <c r="I1160" s="14"/>
      <c r="J1160" s="14"/>
      <c r="K1160" s="15"/>
      <c r="L1160" s="14"/>
      <c r="M1160" s="14"/>
      <c r="N1160" s="14"/>
      <c r="O1160" s="14"/>
      <c r="P1160" s="14"/>
      <c r="Q1160" s="14"/>
      <c r="R1160" s="15"/>
      <c r="S1160" s="14"/>
      <c r="T1160" s="2"/>
      <c r="U1160" s="1"/>
      <c r="V1160" s="1"/>
      <c r="W1160" s="1"/>
      <c r="X1160" s="1"/>
      <c r="Y1160" s="1"/>
      <c r="Z1160" s="1"/>
      <c r="AA1160" s="1"/>
      <c r="AB1160" s="1"/>
      <c r="AC1160" s="1"/>
      <c r="AD1160" s="1"/>
      <c r="AE1160" s="1"/>
      <c r="AJ1160" s="2"/>
      <c r="AK1160" s="2"/>
      <c r="AQ1160" s="2"/>
    </row>
    <row r="1161" spans="1:43" s="4" customFormat="1">
      <c r="A1161" s="269"/>
      <c r="B1161" s="2"/>
      <c r="C1161" s="9"/>
      <c r="D1161" s="14"/>
      <c r="E1161" s="14"/>
      <c r="F1161" s="14"/>
      <c r="G1161" s="14"/>
      <c r="H1161" s="14"/>
      <c r="I1161" s="14"/>
      <c r="J1161" s="14"/>
      <c r="K1161" s="15"/>
      <c r="L1161" s="14"/>
      <c r="M1161" s="14"/>
      <c r="N1161" s="14"/>
      <c r="O1161" s="14"/>
      <c r="P1161" s="14"/>
      <c r="Q1161" s="14"/>
      <c r="R1161" s="15"/>
      <c r="S1161" s="14"/>
      <c r="T1161" s="2"/>
      <c r="U1161" s="1"/>
      <c r="V1161" s="1"/>
      <c r="W1161" s="1"/>
      <c r="X1161" s="1"/>
      <c r="Y1161" s="1"/>
      <c r="Z1161" s="1"/>
      <c r="AA1161" s="1"/>
      <c r="AB1161" s="1"/>
      <c r="AC1161" s="1"/>
      <c r="AD1161" s="1"/>
      <c r="AE1161" s="1"/>
      <c r="AJ1161" s="2"/>
      <c r="AK1161" s="2"/>
      <c r="AQ1161" s="2"/>
    </row>
    <row r="1162" spans="1:43" s="4" customFormat="1">
      <c r="A1162" s="269"/>
      <c r="B1162" s="2"/>
      <c r="C1162" s="9"/>
      <c r="D1162" s="14"/>
      <c r="E1162" s="14"/>
      <c r="F1162" s="14"/>
      <c r="G1162" s="14"/>
      <c r="H1162" s="14"/>
      <c r="I1162" s="14"/>
      <c r="J1162" s="14"/>
      <c r="K1162" s="15"/>
      <c r="L1162" s="14"/>
      <c r="M1162" s="14"/>
      <c r="N1162" s="14"/>
      <c r="O1162" s="14"/>
      <c r="P1162" s="14"/>
      <c r="Q1162" s="14"/>
      <c r="R1162" s="15"/>
      <c r="S1162" s="14"/>
      <c r="T1162" s="2"/>
      <c r="U1162" s="1"/>
      <c r="V1162" s="1"/>
      <c r="W1162" s="1"/>
      <c r="X1162" s="1"/>
      <c r="Y1162" s="1"/>
      <c r="Z1162" s="1"/>
      <c r="AA1162" s="1"/>
      <c r="AB1162" s="1"/>
      <c r="AC1162" s="1"/>
      <c r="AD1162" s="1"/>
      <c r="AE1162" s="1"/>
      <c r="AJ1162" s="2"/>
      <c r="AK1162" s="2"/>
      <c r="AQ1162" s="2"/>
    </row>
    <row r="1163" spans="1:43" s="4" customFormat="1">
      <c r="A1163" s="269"/>
      <c r="B1163" s="2"/>
      <c r="C1163" s="9"/>
      <c r="D1163" s="14"/>
      <c r="E1163" s="14"/>
      <c r="F1163" s="14"/>
      <c r="G1163" s="14"/>
      <c r="H1163" s="14"/>
      <c r="I1163" s="14"/>
      <c r="J1163" s="14"/>
      <c r="K1163" s="15"/>
      <c r="L1163" s="14"/>
      <c r="M1163" s="14"/>
      <c r="N1163" s="14"/>
      <c r="O1163" s="14"/>
      <c r="P1163" s="14"/>
      <c r="Q1163" s="14"/>
      <c r="R1163" s="15"/>
      <c r="S1163" s="14"/>
      <c r="T1163" s="2"/>
      <c r="U1163" s="1"/>
      <c r="V1163" s="1"/>
      <c r="W1163" s="1"/>
      <c r="X1163" s="1"/>
      <c r="Y1163" s="1"/>
      <c r="Z1163" s="1"/>
      <c r="AA1163" s="1"/>
      <c r="AB1163" s="1"/>
      <c r="AC1163" s="1"/>
      <c r="AD1163" s="1"/>
      <c r="AE1163" s="1"/>
      <c r="AJ1163" s="2"/>
      <c r="AK1163" s="2"/>
      <c r="AQ1163" s="2"/>
    </row>
    <row r="1164" spans="1:43" s="4" customFormat="1">
      <c r="A1164" s="269"/>
      <c r="B1164" s="2"/>
      <c r="C1164" s="9"/>
      <c r="D1164" s="14"/>
      <c r="E1164" s="14"/>
      <c r="F1164" s="14"/>
      <c r="G1164" s="14"/>
      <c r="H1164" s="14"/>
      <c r="I1164" s="14"/>
      <c r="J1164" s="14"/>
      <c r="K1164" s="15"/>
      <c r="L1164" s="14"/>
      <c r="M1164" s="14"/>
      <c r="N1164" s="14"/>
      <c r="O1164" s="14"/>
      <c r="P1164" s="14"/>
      <c r="Q1164" s="14"/>
      <c r="R1164" s="15"/>
      <c r="S1164" s="14"/>
      <c r="T1164" s="2"/>
      <c r="U1164" s="1"/>
      <c r="V1164" s="1"/>
      <c r="W1164" s="1"/>
      <c r="X1164" s="1"/>
      <c r="Y1164" s="1"/>
      <c r="Z1164" s="1"/>
      <c r="AA1164" s="1"/>
      <c r="AB1164" s="1"/>
      <c r="AC1164" s="1"/>
      <c r="AD1164" s="1"/>
      <c r="AE1164" s="1"/>
      <c r="AJ1164" s="2"/>
      <c r="AK1164" s="2"/>
      <c r="AQ1164" s="2"/>
    </row>
    <row r="1165" spans="1:43" s="4" customFormat="1">
      <c r="A1165" s="269"/>
      <c r="B1165" s="2"/>
      <c r="C1165" s="9"/>
      <c r="D1165" s="14"/>
      <c r="E1165" s="14"/>
      <c r="F1165" s="14"/>
      <c r="G1165" s="14"/>
      <c r="H1165" s="14"/>
      <c r="I1165" s="14"/>
      <c r="J1165" s="14"/>
      <c r="K1165" s="15"/>
      <c r="L1165" s="14"/>
      <c r="M1165" s="14"/>
      <c r="N1165" s="14"/>
      <c r="O1165" s="14"/>
      <c r="P1165" s="14"/>
      <c r="Q1165" s="14"/>
      <c r="R1165" s="15"/>
      <c r="S1165" s="14"/>
      <c r="T1165" s="2"/>
      <c r="U1165" s="1"/>
      <c r="V1165" s="1"/>
      <c r="W1165" s="1"/>
      <c r="X1165" s="1"/>
      <c r="Y1165" s="1"/>
      <c r="Z1165" s="1"/>
      <c r="AA1165" s="1"/>
      <c r="AB1165" s="1"/>
      <c r="AC1165" s="1"/>
      <c r="AD1165" s="1"/>
      <c r="AE1165" s="1"/>
      <c r="AJ1165" s="2"/>
      <c r="AK1165" s="2"/>
      <c r="AQ1165" s="2"/>
    </row>
    <row r="1166" spans="1:43" s="4" customFormat="1">
      <c r="A1166" s="269"/>
      <c r="B1166" s="2"/>
      <c r="C1166" s="9"/>
      <c r="D1166" s="14"/>
      <c r="E1166" s="14"/>
      <c r="F1166" s="14"/>
      <c r="G1166" s="14"/>
      <c r="H1166" s="14"/>
      <c r="I1166" s="14"/>
      <c r="J1166" s="14"/>
      <c r="K1166" s="15"/>
      <c r="L1166" s="14"/>
      <c r="M1166" s="14"/>
      <c r="N1166" s="14"/>
      <c r="O1166" s="14"/>
      <c r="P1166" s="14"/>
      <c r="Q1166" s="14"/>
      <c r="R1166" s="15"/>
      <c r="S1166" s="14"/>
      <c r="T1166" s="2"/>
      <c r="U1166" s="1"/>
      <c r="V1166" s="1"/>
      <c r="W1166" s="1"/>
      <c r="X1166" s="1"/>
      <c r="Y1166" s="1"/>
      <c r="Z1166" s="1"/>
      <c r="AA1166" s="1"/>
      <c r="AB1166" s="1"/>
      <c r="AC1166" s="1"/>
      <c r="AD1166" s="1"/>
      <c r="AE1166" s="1"/>
      <c r="AJ1166" s="2"/>
      <c r="AK1166" s="2"/>
      <c r="AQ1166" s="2"/>
    </row>
    <row r="1167" spans="1:43" s="4" customFormat="1">
      <c r="A1167" s="269"/>
      <c r="B1167" s="2"/>
      <c r="C1167" s="9"/>
      <c r="D1167" s="14"/>
      <c r="E1167" s="14"/>
      <c r="F1167" s="14"/>
      <c r="G1167" s="14"/>
      <c r="H1167" s="14"/>
      <c r="I1167" s="14"/>
      <c r="J1167" s="14"/>
      <c r="K1167" s="15"/>
      <c r="L1167" s="14"/>
      <c r="M1167" s="14"/>
      <c r="N1167" s="14"/>
      <c r="O1167" s="14"/>
      <c r="P1167" s="14"/>
      <c r="Q1167" s="14"/>
      <c r="R1167" s="15"/>
      <c r="S1167" s="14"/>
      <c r="T1167" s="2"/>
      <c r="U1167" s="1"/>
      <c r="V1167" s="1"/>
      <c r="W1167" s="1"/>
      <c r="X1167" s="1"/>
      <c r="Y1167" s="1"/>
      <c r="Z1167" s="1"/>
      <c r="AA1167" s="1"/>
      <c r="AB1167" s="1"/>
      <c r="AC1167" s="1"/>
      <c r="AD1167" s="1"/>
      <c r="AE1167" s="1"/>
      <c r="AJ1167" s="2"/>
      <c r="AK1167" s="2"/>
      <c r="AQ1167" s="2"/>
    </row>
    <row r="1168" spans="1:43" s="4" customFormat="1">
      <c r="A1168" s="269"/>
      <c r="B1168" s="2"/>
      <c r="C1168" s="9"/>
      <c r="D1168" s="14"/>
      <c r="E1168" s="14"/>
      <c r="F1168" s="14"/>
      <c r="G1168" s="14"/>
      <c r="H1168" s="14"/>
      <c r="I1168" s="14"/>
      <c r="J1168" s="14"/>
      <c r="K1168" s="15"/>
      <c r="L1168" s="14"/>
      <c r="M1168" s="14"/>
      <c r="N1168" s="14"/>
      <c r="O1168" s="14"/>
      <c r="P1168" s="14"/>
      <c r="Q1168" s="14"/>
      <c r="R1168" s="15"/>
      <c r="S1168" s="14"/>
      <c r="T1168" s="2"/>
      <c r="U1168" s="1"/>
      <c r="V1168" s="1"/>
      <c r="W1168" s="1"/>
      <c r="X1168" s="1"/>
      <c r="Y1168" s="1"/>
      <c r="Z1168" s="1"/>
      <c r="AA1168" s="1"/>
      <c r="AB1168" s="1"/>
      <c r="AC1168" s="1"/>
      <c r="AD1168" s="1"/>
      <c r="AE1168" s="1"/>
      <c r="AJ1168" s="2"/>
      <c r="AK1168" s="2"/>
      <c r="AQ1168" s="2"/>
    </row>
    <row r="1169" spans="1:43" s="4" customFormat="1">
      <c r="A1169" s="269"/>
      <c r="B1169" s="2"/>
      <c r="C1169" s="9"/>
      <c r="D1169" s="14"/>
      <c r="E1169" s="14"/>
      <c r="F1169" s="14"/>
      <c r="G1169" s="14"/>
      <c r="H1169" s="14"/>
      <c r="I1169" s="14"/>
      <c r="J1169" s="14"/>
      <c r="K1169" s="15"/>
      <c r="L1169" s="14"/>
      <c r="M1169" s="14"/>
      <c r="N1169" s="14"/>
      <c r="O1169" s="14"/>
      <c r="P1169" s="14"/>
      <c r="Q1169" s="14"/>
      <c r="R1169" s="15"/>
      <c r="S1169" s="14"/>
      <c r="T1169" s="2"/>
      <c r="U1169" s="1"/>
      <c r="V1169" s="1"/>
      <c r="W1169" s="1"/>
      <c r="X1169" s="1"/>
      <c r="Y1169" s="1"/>
      <c r="Z1169" s="1"/>
      <c r="AA1169" s="1"/>
      <c r="AB1169" s="1"/>
      <c r="AC1169" s="1"/>
      <c r="AD1169" s="1"/>
      <c r="AE1169" s="1"/>
      <c r="AJ1169" s="2"/>
      <c r="AK1169" s="2"/>
      <c r="AQ1169" s="2"/>
    </row>
    <row r="1170" spans="1:43" s="4" customFormat="1">
      <c r="A1170" s="269"/>
      <c r="B1170" s="2"/>
      <c r="C1170" s="9"/>
      <c r="D1170" s="14"/>
      <c r="E1170" s="14"/>
      <c r="F1170" s="14"/>
      <c r="G1170" s="14"/>
      <c r="H1170" s="14"/>
      <c r="I1170" s="14"/>
      <c r="J1170" s="14"/>
      <c r="K1170" s="15"/>
      <c r="L1170" s="14"/>
      <c r="M1170" s="14"/>
      <c r="N1170" s="14"/>
      <c r="O1170" s="14"/>
      <c r="P1170" s="14"/>
      <c r="Q1170" s="14"/>
      <c r="R1170" s="15"/>
      <c r="S1170" s="14"/>
      <c r="T1170" s="2"/>
      <c r="U1170" s="1"/>
      <c r="V1170" s="1"/>
      <c r="W1170" s="1"/>
      <c r="X1170" s="1"/>
      <c r="Y1170" s="1"/>
      <c r="Z1170" s="1"/>
      <c r="AA1170" s="1"/>
      <c r="AB1170" s="1"/>
      <c r="AC1170" s="1"/>
      <c r="AD1170" s="1"/>
      <c r="AE1170" s="1"/>
      <c r="AJ1170" s="2"/>
      <c r="AK1170" s="2"/>
      <c r="AQ1170" s="2"/>
    </row>
    <row r="1171" spans="1:43" s="4" customFormat="1">
      <c r="A1171" s="269"/>
      <c r="B1171" s="2"/>
      <c r="C1171" s="9"/>
      <c r="D1171" s="14"/>
      <c r="E1171" s="14"/>
      <c r="F1171" s="14"/>
      <c r="G1171" s="14"/>
      <c r="H1171" s="14"/>
      <c r="I1171" s="14"/>
      <c r="J1171" s="14"/>
      <c r="K1171" s="15"/>
      <c r="L1171" s="14"/>
      <c r="M1171" s="14"/>
      <c r="N1171" s="14"/>
      <c r="O1171" s="14"/>
      <c r="P1171" s="14"/>
      <c r="Q1171" s="14"/>
      <c r="R1171" s="15"/>
      <c r="S1171" s="14"/>
      <c r="T1171" s="2"/>
      <c r="U1171" s="1"/>
      <c r="V1171" s="1"/>
      <c r="W1171" s="1"/>
      <c r="X1171" s="1"/>
      <c r="Y1171" s="1"/>
      <c r="Z1171" s="1"/>
      <c r="AA1171" s="1"/>
      <c r="AB1171" s="1"/>
      <c r="AC1171" s="1"/>
      <c r="AD1171" s="1"/>
      <c r="AE1171" s="1"/>
      <c r="AJ1171" s="2"/>
      <c r="AK1171" s="2"/>
      <c r="AQ1171" s="2"/>
    </row>
    <row r="1172" spans="1:43" s="4" customFormat="1">
      <c r="A1172" s="269"/>
      <c r="B1172" s="2"/>
      <c r="C1172" s="9"/>
      <c r="D1172" s="14"/>
      <c r="E1172" s="14"/>
      <c r="F1172" s="14"/>
      <c r="G1172" s="14"/>
      <c r="H1172" s="14"/>
      <c r="I1172" s="14"/>
      <c r="J1172" s="14"/>
      <c r="K1172" s="15"/>
      <c r="L1172" s="14"/>
      <c r="M1172" s="14"/>
      <c r="N1172" s="14"/>
      <c r="O1172" s="14"/>
      <c r="P1172" s="14"/>
      <c r="Q1172" s="14"/>
      <c r="R1172" s="15"/>
      <c r="S1172" s="14"/>
      <c r="T1172" s="2"/>
      <c r="U1172" s="1"/>
      <c r="V1172" s="1"/>
      <c r="W1172" s="1"/>
      <c r="X1172" s="1"/>
      <c r="Y1172" s="1"/>
      <c r="Z1172" s="1"/>
      <c r="AA1172" s="1"/>
      <c r="AB1172" s="1"/>
      <c r="AC1172" s="1"/>
      <c r="AD1172" s="1"/>
      <c r="AE1172" s="1"/>
      <c r="AJ1172" s="2"/>
      <c r="AK1172" s="2"/>
      <c r="AQ1172" s="2"/>
    </row>
    <row r="1173" spans="1:43" s="4" customFormat="1">
      <c r="A1173" s="269"/>
      <c r="B1173" s="2"/>
      <c r="C1173" s="9"/>
      <c r="D1173" s="14"/>
      <c r="E1173" s="14"/>
      <c r="F1173" s="14"/>
      <c r="G1173" s="14"/>
      <c r="H1173" s="14"/>
      <c r="I1173" s="14"/>
      <c r="J1173" s="14"/>
      <c r="K1173" s="15"/>
      <c r="L1173" s="14"/>
      <c r="M1173" s="14"/>
      <c r="N1173" s="14"/>
      <c r="O1173" s="14"/>
      <c r="P1173" s="14"/>
      <c r="Q1173" s="14"/>
      <c r="R1173" s="15"/>
      <c r="S1173" s="14"/>
      <c r="T1173" s="2"/>
      <c r="U1173" s="1"/>
      <c r="V1173" s="1"/>
      <c r="W1173" s="1"/>
      <c r="X1173" s="1"/>
      <c r="Y1173" s="1"/>
      <c r="Z1173" s="1"/>
      <c r="AA1173" s="1"/>
      <c r="AB1173" s="1"/>
      <c r="AC1173" s="1"/>
      <c r="AD1173" s="1"/>
      <c r="AE1173" s="1"/>
      <c r="AJ1173" s="2"/>
      <c r="AK1173" s="2"/>
      <c r="AQ1173" s="2"/>
    </row>
    <row r="1174" spans="1:43" s="4" customFormat="1">
      <c r="A1174" s="269"/>
      <c r="B1174" s="2"/>
      <c r="C1174" s="9"/>
      <c r="D1174" s="14"/>
      <c r="E1174" s="14"/>
      <c r="F1174" s="14"/>
      <c r="G1174" s="14"/>
      <c r="H1174" s="14"/>
      <c r="I1174" s="14"/>
      <c r="J1174" s="14"/>
      <c r="K1174" s="15"/>
      <c r="L1174" s="14"/>
      <c r="M1174" s="14"/>
      <c r="N1174" s="14"/>
      <c r="O1174" s="14"/>
      <c r="P1174" s="14"/>
      <c r="Q1174" s="14"/>
      <c r="R1174" s="15"/>
      <c r="S1174" s="14"/>
      <c r="T1174" s="2"/>
      <c r="U1174" s="1"/>
      <c r="V1174" s="1"/>
      <c r="W1174" s="1"/>
      <c r="X1174" s="1"/>
      <c r="Y1174" s="1"/>
      <c r="Z1174" s="1"/>
      <c r="AA1174" s="1"/>
      <c r="AB1174" s="1"/>
      <c r="AC1174" s="1"/>
      <c r="AD1174" s="1"/>
      <c r="AE1174" s="1"/>
      <c r="AJ1174" s="2"/>
      <c r="AK1174" s="2"/>
      <c r="AQ1174" s="2"/>
    </row>
    <row r="1175" spans="1:43" s="4" customFormat="1">
      <c r="A1175" s="269"/>
      <c r="B1175" s="2"/>
      <c r="C1175" s="9"/>
      <c r="D1175" s="14"/>
      <c r="E1175" s="14"/>
      <c r="F1175" s="14"/>
      <c r="G1175" s="14"/>
      <c r="H1175" s="14"/>
      <c r="I1175" s="14"/>
      <c r="J1175" s="14"/>
      <c r="K1175" s="15"/>
      <c r="L1175" s="14"/>
      <c r="M1175" s="14"/>
      <c r="N1175" s="14"/>
      <c r="O1175" s="14"/>
      <c r="P1175" s="14"/>
      <c r="Q1175" s="14"/>
      <c r="R1175" s="15"/>
      <c r="S1175" s="14"/>
      <c r="T1175" s="2"/>
      <c r="U1175" s="1"/>
      <c r="V1175" s="1"/>
      <c r="W1175" s="1"/>
      <c r="X1175" s="1"/>
      <c r="Y1175" s="1"/>
      <c r="Z1175" s="1"/>
      <c r="AA1175" s="1"/>
      <c r="AB1175" s="1"/>
      <c r="AC1175" s="1"/>
      <c r="AD1175" s="1"/>
      <c r="AE1175" s="1"/>
      <c r="AJ1175" s="2"/>
      <c r="AK1175" s="2"/>
      <c r="AQ1175" s="2"/>
    </row>
    <row r="1176" spans="1:43" s="4" customFormat="1">
      <c r="A1176" s="269"/>
      <c r="B1176" s="2"/>
      <c r="C1176" s="9"/>
      <c r="D1176" s="14"/>
      <c r="E1176" s="14"/>
      <c r="F1176" s="14"/>
      <c r="G1176" s="14"/>
      <c r="H1176" s="14"/>
      <c r="I1176" s="14"/>
      <c r="J1176" s="14"/>
      <c r="K1176" s="15"/>
      <c r="L1176" s="14"/>
      <c r="M1176" s="14"/>
      <c r="N1176" s="14"/>
      <c r="O1176" s="14"/>
      <c r="P1176" s="14"/>
      <c r="Q1176" s="14"/>
      <c r="R1176" s="15"/>
      <c r="S1176" s="14"/>
      <c r="T1176" s="2"/>
      <c r="U1176" s="1"/>
      <c r="V1176" s="1"/>
      <c r="W1176" s="1"/>
      <c r="X1176" s="1"/>
      <c r="Y1176" s="1"/>
      <c r="Z1176" s="1"/>
      <c r="AA1176" s="1"/>
      <c r="AB1176" s="1"/>
      <c r="AC1176" s="1"/>
      <c r="AD1176" s="1"/>
      <c r="AE1176" s="1"/>
      <c r="AJ1176" s="2"/>
      <c r="AK1176" s="2"/>
      <c r="AQ1176" s="2"/>
    </row>
    <row r="1177" spans="1:43" s="4" customFormat="1">
      <c r="A1177" s="269"/>
      <c r="B1177" s="2"/>
      <c r="C1177" s="9"/>
      <c r="D1177" s="14"/>
      <c r="E1177" s="14"/>
      <c r="F1177" s="14"/>
      <c r="G1177" s="14"/>
      <c r="H1177" s="14"/>
      <c r="I1177" s="14"/>
      <c r="J1177" s="14"/>
      <c r="K1177" s="15"/>
      <c r="L1177" s="14"/>
      <c r="M1177" s="14"/>
      <c r="N1177" s="14"/>
      <c r="O1177" s="14"/>
      <c r="P1177" s="14"/>
      <c r="Q1177" s="14"/>
      <c r="R1177" s="15"/>
      <c r="S1177" s="14"/>
      <c r="T1177" s="2"/>
      <c r="U1177" s="1"/>
      <c r="V1177" s="1"/>
      <c r="W1177" s="1"/>
      <c r="X1177" s="1"/>
      <c r="Y1177" s="1"/>
      <c r="Z1177" s="1"/>
      <c r="AA1177" s="1"/>
      <c r="AB1177" s="1"/>
      <c r="AC1177" s="1"/>
      <c r="AD1177" s="1"/>
      <c r="AE1177" s="1"/>
      <c r="AJ1177" s="2"/>
      <c r="AK1177" s="2"/>
      <c r="AQ1177" s="2"/>
    </row>
    <row r="1178" spans="1:43" s="4" customFormat="1">
      <c r="A1178" s="269"/>
      <c r="B1178" s="2"/>
      <c r="C1178" s="9"/>
      <c r="D1178" s="14"/>
      <c r="E1178" s="14"/>
      <c r="F1178" s="14"/>
      <c r="G1178" s="14"/>
      <c r="H1178" s="14"/>
      <c r="I1178" s="14"/>
      <c r="J1178" s="14"/>
      <c r="K1178" s="15"/>
      <c r="L1178" s="14"/>
      <c r="M1178" s="14"/>
      <c r="N1178" s="14"/>
      <c r="O1178" s="14"/>
      <c r="P1178" s="14"/>
      <c r="Q1178" s="14"/>
      <c r="R1178" s="15"/>
      <c r="S1178" s="14"/>
      <c r="T1178" s="2"/>
      <c r="U1178" s="1"/>
      <c r="V1178" s="1"/>
      <c r="W1178" s="1"/>
      <c r="X1178" s="1"/>
      <c r="Y1178" s="1"/>
      <c r="Z1178" s="1"/>
      <c r="AA1178" s="1"/>
      <c r="AB1178" s="1"/>
      <c r="AC1178" s="1"/>
      <c r="AD1178" s="1"/>
      <c r="AE1178" s="1"/>
      <c r="AJ1178" s="2"/>
      <c r="AK1178" s="2"/>
      <c r="AQ1178" s="2"/>
    </row>
    <row r="1179" spans="1:43" s="4" customFormat="1">
      <c r="A1179" s="269"/>
      <c r="B1179" s="2"/>
      <c r="C1179" s="9"/>
      <c r="D1179" s="14"/>
      <c r="E1179" s="14"/>
      <c r="F1179" s="14"/>
      <c r="G1179" s="14"/>
      <c r="H1179" s="14"/>
      <c r="I1179" s="14"/>
      <c r="J1179" s="14"/>
      <c r="K1179" s="15"/>
      <c r="L1179" s="14"/>
      <c r="M1179" s="14"/>
      <c r="N1179" s="14"/>
      <c r="O1179" s="14"/>
      <c r="P1179" s="14"/>
      <c r="Q1179" s="14"/>
      <c r="R1179" s="15"/>
      <c r="S1179" s="14"/>
      <c r="T1179" s="2"/>
      <c r="U1179" s="1"/>
      <c r="V1179" s="1"/>
      <c r="W1179" s="1"/>
      <c r="X1179" s="1"/>
      <c r="Y1179" s="1"/>
      <c r="Z1179" s="1"/>
      <c r="AA1179" s="1"/>
      <c r="AB1179" s="1"/>
      <c r="AC1179" s="1"/>
      <c r="AD1179" s="1"/>
      <c r="AE1179" s="1"/>
      <c r="AJ1179" s="2"/>
      <c r="AK1179" s="2"/>
      <c r="AQ1179" s="2"/>
    </row>
    <row r="1180" spans="1:43" s="4" customFormat="1">
      <c r="A1180" s="269"/>
      <c r="B1180" s="2"/>
      <c r="C1180" s="9"/>
      <c r="D1180" s="14"/>
      <c r="E1180" s="14"/>
      <c r="F1180" s="14"/>
      <c r="G1180" s="14"/>
      <c r="H1180" s="14"/>
      <c r="I1180" s="14"/>
      <c r="J1180" s="14"/>
      <c r="K1180" s="15"/>
      <c r="L1180" s="14"/>
      <c r="M1180" s="14"/>
      <c r="N1180" s="14"/>
      <c r="O1180" s="14"/>
      <c r="P1180" s="14"/>
      <c r="Q1180" s="14"/>
      <c r="R1180" s="15"/>
      <c r="S1180" s="14"/>
      <c r="T1180" s="2"/>
      <c r="U1180" s="1"/>
      <c r="V1180" s="1"/>
      <c r="W1180" s="1"/>
      <c r="X1180" s="1"/>
      <c r="Y1180" s="1"/>
      <c r="Z1180" s="1"/>
      <c r="AA1180" s="1"/>
      <c r="AB1180" s="1"/>
      <c r="AC1180" s="1"/>
      <c r="AD1180" s="1"/>
      <c r="AE1180" s="1"/>
      <c r="AJ1180" s="2"/>
      <c r="AK1180" s="2"/>
      <c r="AQ1180" s="2"/>
    </row>
    <row r="1181" spans="1:43" s="4" customFormat="1">
      <c r="A1181" s="269"/>
      <c r="B1181" s="2"/>
      <c r="C1181" s="9"/>
      <c r="D1181" s="14"/>
      <c r="E1181" s="14"/>
      <c r="F1181" s="14"/>
      <c r="G1181" s="14"/>
      <c r="H1181" s="14"/>
      <c r="I1181" s="14"/>
      <c r="J1181" s="14"/>
      <c r="K1181" s="15"/>
      <c r="L1181" s="14"/>
      <c r="M1181" s="14"/>
      <c r="N1181" s="14"/>
      <c r="O1181" s="14"/>
      <c r="P1181" s="14"/>
      <c r="Q1181" s="14"/>
      <c r="R1181" s="15"/>
      <c r="S1181" s="14"/>
      <c r="T1181" s="2"/>
      <c r="U1181" s="1"/>
      <c r="V1181" s="1"/>
      <c r="W1181" s="1"/>
      <c r="X1181" s="1"/>
      <c r="Y1181" s="1"/>
      <c r="Z1181" s="1"/>
      <c r="AA1181" s="1"/>
      <c r="AB1181" s="1"/>
      <c r="AC1181" s="1"/>
      <c r="AD1181" s="1"/>
      <c r="AE1181" s="1"/>
      <c r="AJ1181" s="2"/>
      <c r="AK1181" s="2"/>
      <c r="AQ1181" s="2"/>
    </row>
    <row r="1182" spans="1:43" s="4" customFormat="1">
      <c r="A1182" s="269"/>
      <c r="B1182" s="2"/>
      <c r="C1182" s="9"/>
      <c r="D1182" s="14"/>
      <c r="E1182" s="14"/>
      <c r="F1182" s="14"/>
      <c r="G1182" s="14"/>
      <c r="H1182" s="14"/>
      <c r="I1182" s="14"/>
      <c r="J1182" s="14"/>
      <c r="K1182" s="15"/>
      <c r="L1182" s="14"/>
      <c r="M1182" s="14"/>
      <c r="N1182" s="14"/>
      <c r="O1182" s="14"/>
      <c r="P1182" s="14"/>
      <c r="Q1182" s="14"/>
      <c r="R1182" s="15"/>
      <c r="S1182" s="14"/>
      <c r="T1182" s="2"/>
      <c r="U1182" s="1"/>
      <c r="V1182" s="1"/>
      <c r="W1182" s="1"/>
      <c r="X1182" s="1"/>
      <c r="Y1182" s="1"/>
      <c r="Z1182" s="1"/>
      <c r="AA1182" s="1"/>
      <c r="AB1182" s="1"/>
      <c r="AC1182" s="1"/>
      <c r="AD1182" s="1"/>
      <c r="AE1182" s="1"/>
      <c r="AJ1182" s="2"/>
      <c r="AK1182" s="2"/>
      <c r="AQ1182" s="2"/>
    </row>
    <row r="1183" spans="1:43" s="4" customFormat="1">
      <c r="A1183" s="269"/>
      <c r="B1183" s="2"/>
      <c r="C1183" s="9"/>
      <c r="D1183" s="14"/>
      <c r="E1183" s="14"/>
      <c r="F1183" s="14"/>
      <c r="G1183" s="14"/>
      <c r="H1183" s="14"/>
      <c r="I1183" s="14"/>
      <c r="J1183" s="14"/>
      <c r="K1183" s="15"/>
      <c r="L1183" s="14"/>
      <c r="M1183" s="14"/>
      <c r="N1183" s="14"/>
      <c r="O1183" s="14"/>
      <c r="P1183" s="14"/>
      <c r="Q1183" s="14"/>
      <c r="R1183" s="15"/>
      <c r="S1183" s="14"/>
      <c r="T1183" s="2"/>
      <c r="U1183" s="1"/>
      <c r="V1183" s="1"/>
      <c r="W1183" s="1"/>
      <c r="X1183" s="1"/>
      <c r="Y1183" s="1"/>
      <c r="Z1183" s="1"/>
      <c r="AA1183" s="1"/>
      <c r="AB1183" s="1"/>
      <c r="AC1183" s="1"/>
      <c r="AD1183" s="1"/>
      <c r="AE1183" s="1"/>
      <c r="AJ1183" s="2"/>
      <c r="AK1183" s="2"/>
      <c r="AQ1183" s="2"/>
    </row>
    <row r="1184" spans="1:43" s="4" customFormat="1">
      <c r="A1184" s="269"/>
      <c r="B1184" s="2"/>
      <c r="C1184" s="9"/>
      <c r="D1184" s="14"/>
      <c r="E1184" s="14"/>
      <c r="F1184" s="14"/>
      <c r="G1184" s="14"/>
      <c r="H1184" s="14"/>
      <c r="I1184" s="14"/>
      <c r="J1184" s="14"/>
      <c r="K1184" s="15"/>
      <c r="L1184" s="14"/>
      <c r="M1184" s="14"/>
      <c r="N1184" s="14"/>
      <c r="O1184" s="14"/>
      <c r="P1184" s="14"/>
      <c r="Q1184" s="14"/>
      <c r="R1184" s="15"/>
      <c r="S1184" s="14"/>
      <c r="T1184" s="2"/>
      <c r="U1184" s="1"/>
      <c r="V1184" s="1"/>
      <c r="W1184" s="1"/>
      <c r="X1184" s="1"/>
      <c r="Y1184" s="1"/>
      <c r="Z1184" s="1"/>
      <c r="AA1184" s="1"/>
      <c r="AB1184" s="1"/>
      <c r="AC1184" s="1"/>
      <c r="AD1184" s="1"/>
      <c r="AE1184" s="1"/>
      <c r="AJ1184" s="2"/>
      <c r="AK1184" s="2"/>
      <c r="AQ1184" s="2"/>
    </row>
    <row r="1185" spans="1:43" s="4" customFormat="1">
      <c r="A1185" s="269"/>
      <c r="B1185" s="2"/>
      <c r="C1185" s="9"/>
      <c r="D1185" s="14"/>
      <c r="E1185" s="14"/>
      <c r="F1185" s="14"/>
      <c r="G1185" s="14"/>
      <c r="H1185" s="14"/>
      <c r="I1185" s="14"/>
      <c r="J1185" s="14"/>
      <c r="K1185" s="15"/>
      <c r="L1185" s="14"/>
      <c r="M1185" s="14"/>
      <c r="N1185" s="14"/>
      <c r="O1185" s="14"/>
      <c r="P1185" s="14"/>
      <c r="Q1185" s="14"/>
      <c r="R1185" s="15"/>
      <c r="S1185" s="14"/>
      <c r="T1185" s="2"/>
      <c r="U1185" s="1"/>
      <c r="V1185" s="1"/>
      <c r="W1185" s="1"/>
      <c r="X1185" s="1"/>
      <c r="Y1185" s="1"/>
      <c r="Z1185" s="1"/>
      <c r="AA1185" s="1"/>
      <c r="AB1185" s="1"/>
      <c r="AC1185" s="1"/>
      <c r="AD1185" s="1"/>
      <c r="AE1185" s="1"/>
      <c r="AJ1185" s="2"/>
      <c r="AK1185" s="2"/>
      <c r="AQ1185" s="2"/>
    </row>
    <row r="1186" spans="1:43" s="4" customFormat="1">
      <c r="A1186" s="269"/>
      <c r="B1186" s="2"/>
      <c r="C1186" s="9"/>
      <c r="D1186" s="14"/>
      <c r="E1186" s="14"/>
      <c r="F1186" s="14"/>
      <c r="G1186" s="14"/>
      <c r="H1186" s="14"/>
      <c r="I1186" s="14"/>
      <c r="J1186" s="14"/>
      <c r="K1186" s="15"/>
      <c r="L1186" s="14"/>
      <c r="M1186" s="14"/>
      <c r="N1186" s="14"/>
      <c r="O1186" s="14"/>
      <c r="P1186" s="14"/>
      <c r="Q1186" s="14"/>
      <c r="R1186" s="15"/>
      <c r="S1186" s="14"/>
      <c r="T1186" s="2"/>
      <c r="U1186" s="1"/>
      <c r="V1186" s="1"/>
      <c r="W1186" s="1"/>
      <c r="X1186" s="1"/>
      <c r="Y1186" s="1"/>
      <c r="Z1186" s="1"/>
      <c r="AA1186" s="1"/>
      <c r="AB1186" s="1"/>
      <c r="AC1186" s="1"/>
      <c r="AD1186" s="1"/>
      <c r="AE1186" s="1"/>
      <c r="AJ1186" s="2"/>
      <c r="AK1186" s="2"/>
      <c r="AQ1186" s="2"/>
    </row>
    <row r="1187" spans="1:43" s="4" customFormat="1">
      <c r="A1187" s="269"/>
      <c r="B1187" s="2"/>
      <c r="C1187" s="9"/>
      <c r="D1187" s="14"/>
      <c r="E1187" s="14"/>
      <c r="F1187" s="14"/>
      <c r="G1187" s="14"/>
      <c r="H1187" s="14"/>
      <c r="I1187" s="14"/>
      <c r="J1187" s="14"/>
      <c r="K1187" s="15"/>
      <c r="L1187" s="14"/>
      <c r="M1187" s="14"/>
      <c r="N1187" s="14"/>
      <c r="O1187" s="14"/>
      <c r="P1187" s="14"/>
      <c r="Q1187" s="14"/>
      <c r="R1187" s="15"/>
      <c r="S1187" s="14"/>
      <c r="T1187" s="2"/>
      <c r="U1187" s="1"/>
      <c r="V1187" s="1"/>
      <c r="W1187" s="1"/>
      <c r="X1187" s="1"/>
      <c r="Y1187" s="1"/>
      <c r="Z1187" s="1"/>
      <c r="AA1187" s="1"/>
      <c r="AB1187" s="1"/>
      <c r="AC1187" s="1"/>
      <c r="AD1187" s="1"/>
      <c r="AE1187" s="1"/>
      <c r="AJ1187" s="2"/>
      <c r="AK1187" s="2"/>
      <c r="AQ1187" s="2"/>
    </row>
    <row r="1188" spans="1:43" s="4" customFormat="1">
      <c r="A1188" s="269"/>
      <c r="B1188" s="2"/>
      <c r="C1188" s="9"/>
      <c r="D1188" s="14"/>
      <c r="E1188" s="14"/>
      <c r="F1188" s="14"/>
      <c r="G1188" s="14"/>
      <c r="H1188" s="14"/>
      <c r="I1188" s="14"/>
      <c r="J1188" s="14"/>
      <c r="K1188" s="15"/>
      <c r="L1188" s="14"/>
      <c r="M1188" s="14"/>
      <c r="N1188" s="14"/>
      <c r="O1188" s="14"/>
      <c r="P1188" s="14"/>
      <c r="Q1188" s="14"/>
      <c r="R1188" s="15"/>
      <c r="S1188" s="14"/>
      <c r="T1188" s="2"/>
      <c r="U1188" s="1"/>
      <c r="V1188" s="1"/>
      <c r="W1188" s="1"/>
      <c r="X1188" s="1"/>
      <c r="Y1188" s="1"/>
      <c r="Z1188" s="1"/>
      <c r="AA1188" s="1"/>
      <c r="AB1188" s="1"/>
      <c r="AC1188" s="1"/>
      <c r="AD1188" s="1"/>
      <c r="AE1188" s="1"/>
      <c r="AJ1188" s="2"/>
      <c r="AK1188" s="2"/>
      <c r="AQ1188" s="2"/>
    </row>
    <row r="1189" spans="1:43" s="4" customFormat="1">
      <c r="A1189" s="269"/>
      <c r="B1189" s="2"/>
      <c r="C1189" s="9"/>
      <c r="D1189" s="14"/>
      <c r="E1189" s="14"/>
      <c r="F1189" s="14"/>
      <c r="G1189" s="14"/>
      <c r="H1189" s="14"/>
      <c r="I1189" s="14"/>
      <c r="J1189" s="14"/>
      <c r="K1189" s="15"/>
      <c r="L1189" s="14"/>
      <c r="M1189" s="14"/>
      <c r="N1189" s="14"/>
      <c r="O1189" s="14"/>
      <c r="P1189" s="14"/>
      <c r="Q1189" s="14"/>
      <c r="R1189" s="15"/>
      <c r="S1189" s="14"/>
      <c r="T1189" s="2"/>
      <c r="U1189" s="1"/>
      <c r="V1189" s="1"/>
      <c r="W1189" s="1"/>
      <c r="X1189" s="1"/>
      <c r="Y1189" s="1"/>
      <c r="Z1189" s="1"/>
      <c r="AA1189" s="1"/>
      <c r="AB1189" s="1"/>
      <c r="AC1189" s="1"/>
      <c r="AD1189" s="1"/>
      <c r="AE1189" s="1"/>
      <c r="AJ1189" s="2"/>
      <c r="AK1189" s="2"/>
      <c r="AQ1189" s="2"/>
    </row>
    <row r="1190" spans="1:43" s="4" customFormat="1">
      <c r="A1190" s="269"/>
      <c r="B1190" s="2"/>
      <c r="C1190" s="9"/>
      <c r="D1190" s="14"/>
      <c r="E1190" s="14"/>
      <c r="F1190" s="14"/>
      <c r="G1190" s="14"/>
      <c r="H1190" s="14"/>
      <c r="I1190" s="14"/>
      <c r="J1190" s="14"/>
      <c r="K1190" s="15"/>
      <c r="L1190" s="14"/>
      <c r="M1190" s="14"/>
      <c r="N1190" s="14"/>
      <c r="O1190" s="14"/>
      <c r="P1190" s="14"/>
      <c r="Q1190" s="14"/>
      <c r="R1190" s="15"/>
      <c r="S1190" s="14"/>
      <c r="T1190" s="2"/>
      <c r="U1190" s="1"/>
      <c r="V1190" s="1"/>
      <c r="W1190" s="1"/>
      <c r="X1190" s="1"/>
      <c r="Y1190" s="1"/>
      <c r="Z1190" s="1"/>
      <c r="AA1190" s="1"/>
      <c r="AB1190" s="1"/>
      <c r="AC1190" s="1"/>
      <c r="AD1190" s="1"/>
      <c r="AE1190" s="1"/>
      <c r="AJ1190" s="2"/>
      <c r="AK1190" s="2"/>
      <c r="AQ1190" s="2"/>
    </row>
    <row r="1191" spans="1:43" s="4" customFormat="1">
      <c r="A1191" s="269"/>
      <c r="B1191" s="2"/>
      <c r="C1191" s="9"/>
      <c r="D1191" s="14"/>
      <c r="E1191" s="14"/>
      <c r="F1191" s="14"/>
      <c r="G1191" s="14"/>
      <c r="H1191" s="14"/>
      <c r="I1191" s="14"/>
      <c r="J1191" s="14"/>
      <c r="K1191" s="15"/>
      <c r="L1191" s="14"/>
      <c r="M1191" s="14"/>
      <c r="N1191" s="14"/>
      <c r="O1191" s="14"/>
      <c r="P1191" s="14"/>
      <c r="Q1191" s="14"/>
      <c r="R1191" s="15"/>
      <c r="S1191" s="14"/>
      <c r="T1191" s="2"/>
      <c r="U1191" s="1"/>
      <c r="V1191" s="1"/>
      <c r="W1191" s="1"/>
      <c r="X1191" s="1"/>
      <c r="Y1191" s="1"/>
      <c r="Z1191" s="1"/>
      <c r="AA1191" s="1"/>
      <c r="AB1191" s="1"/>
      <c r="AC1191" s="1"/>
      <c r="AD1191" s="1"/>
      <c r="AE1191" s="1"/>
      <c r="AJ1191" s="2"/>
      <c r="AK1191" s="2"/>
      <c r="AQ1191" s="2"/>
    </row>
    <row r="1192" spans="1:43" s="4" customFormat="1">
      <c r="A1192" s="269"/>
      <c r="B1192" s="2"/>
      <c r="C1192" s="9"/>
      <c r="D1192" s="14"/>
      <c r="E1192" s="14"/>
      <c r="F1192" s="14"/>
      <c r="G1192" s="14"/>
      <c r="H1192" s="14"/>
      <c r="I1192" s="14"/>
      <c r="J1192" s="14"/>
      <c r="K1192" s="15"/>
      <c r="L1192" s="14"/>
      <c r="M1192" s="14"/>
      <c r="N1192" s="14"/>
      <c r="O1192" s="14"/>
      <c r="P1192" s="14"/>
      <c r="Q1192" s="14"/>
      <c r="R1192" s="15"/>
      <c r="S1192" s="14"/>
      <c r="T1192" s="2"/>
      <c r="U1192" s="1"/>
      <c r="V1192" s="1"/>
      <c r="W1192" s="1"/>
      <c r="X1192" s="1"/>
      <c r="Y1192" s="1"/>
      <c r="Z1192" s="1"/>
      <c r="AA1192" s="1"/>
      <c r="AB1192" s="1"/>
      <c r="AC1192" s="1"/>
      <c r="AD1192" s="1"/>
      <c r="AE1192" s="1"/>
      <c r="AJ1192" s="2"/>
      <c r="AK1192" s="2"/>
      <c r="AQ1192" s="2"/>
    </row>
    <row r="1193" spans="1:43" s="4" customFormat="1">
      <c r="A1193" s="269"/>
      <c r="B1193" s="2"/>
      <c r="C1193" s="9"/>
      <c r="D1193" s="14"/>
      <c r="E1193" s="14"/>
      <c r="F1193" s="14"/>
      <c r="G1193" s="14"/>
      <c r="H1193" s="14"/>
      <c r="I1193" s="14"/>
      <c r="J1193" s="14"/>
      <c r="K1193" s="15"/>
      <c r="L1193" s="14"/>
      <c r="M1193" s="14"/>
      <c r="N1193" s="14"/>
      <c r="O1193" s="14"/>
      <c r="P1193" s="14"/>
      <c r="Q1193" s="14"/>
      <c r="R1193" s="15"/>
      <c r="S1193" s="14"/>
      <c r="T1193" s="2"/>
      <c r="U1193" s="1"/>
      <c r="V1193" s="1"/>
      <c r="W1193" s="1"/>
      <c r="X1193" s="1"/>
      <c r="Y1193" s="1"/>
      <c r="Z1193" s="1"/>
      <c r="AA1193" s="1"/>
      <c r="AB1193" s="1"/>
      <c r="AC1193" s="1"/>
      <c r="AD1193" s="1"/>
      <c r="AE1193" s="1"/>
      <c r="AJ1193" s="2"/>
      <c r="AK1193" s="2"/>
      <c r="AQ1193" s="2"/>
    </row>
    <row r="1194" spans="1:43" s="4" customFormat="1">
      <c r="A1194" s="269"/>
      <c r="B1194" s="2"/>
      <c r="C1194" s="9"/>
      <c r="D1194" s="14"/>
      <c r="E1194" s="14"/>
      <c r="F1194" s="14"/>
      <c r="G1194" s="14"/>
      <c r="H1194" s="14"/>
      <c r="I1194" s="14"/>
      <c r="J1194" s="14"/>
      <c r="K1194" s="15"/>
      <c r="L1194" s="14"/>
      <c r="M1194" s="14"/>
      <c r="N1194" s="14"/>
      <c r="O1194" s="14"/>
      <c r="P1194" s="14"/>
      <c r="Q1194" s="14"/>
      <c r="R1194" s="15"/>
      <c r="S1194" s="14"/>
      <c r="T1194" s="2"/>
      <c r="U1194" s="1"/>
      <c r="V1194" s="1"/>
      <c r="W1194" s="1"/>
      <c r="X1194" s="1"/>
      <c r="Y1194" s="1"/>
      <c r="Z1194" s="1"/>
      <c r="AA1194" s="1"/>
      <c r="AB1194" s="1"/>
      <c r="AC1194" s="1"/>
      <c r="AD1194" s="1"/>
      <c r="AE1194" s="1"/>
      <c r="AJ1194" s="2"/>
      <c r="AK1194" s="2"/>
      <c r="AQ1194" s="2"/>
    </row>
    <row r="1195" spans="1:43" s="4" customFormat="1">
      <c r="A1195" s="269"/>
      <c r="B1195" s="2"/>
      <c r="C1195" s="9"/>
      <c r="D1195" s="14"/>
      <c r="E1195" s="14"/>
      <c r="F1195" s="14"/>
      <c r="G1195" s="14"/>
      <c r="H1195" s="14"/>
      <c r="I1195" s="14"/>
      <c r="J1195" s="14"/>
      <c r="K1195" s="15"/>
      <c r="L1195" s="14"/>
      <c r="M1195" s="14"/>
      <c r="N1195" s="14"/>
      <c r="O1195" s="14"/>
      <c r="P1195" s="14"/>
      <c r="Q1195" s="14"/>
      <c r="R1195" s="15"/>
      <c r="S1195" s="14"/>
      <c r="T1195" s="2"/>
      <c r="U1195" s="1"/>
      <c r="V1195" s="1"/>
      <c r="W1195" s="1"/>
      <c r="X1195" s="1"/>
      <c r="Y1195" s="1"/>
      <c r="Z1195" s="1"/>
      <c r="AA1195" s="1"/>
      <c r="AB1195" s="1"/>
      <c r="AC1195" s="1"/>
      <c r="AD1195" s="1"/>
      <c r="AE1195" s="1"/>
      <c r="AJ1195" s="2"/>
      <c r="AK1195" s="2"/>
      <c r="AQ1195" s="2"/>
    </row>
    <row r="1196" spans="1:43" s="4" customFormat="1">
      <c r="A1196" s="269"/>
      <c r="B1196" s="2"/>
      <c r="C1196" s="9"/>
      <c r="D1196" s="14"/>
      <c r="E1196" s="14"/>
      <c r="F1196" s="14"/>
      <c r="G1196" s="14"/>
      <c r="H1196" s="14"/>
      <c r="I1196" s="14"/>
      <c r="J1196" s="14"/>
      <c r="K1196" s="15"/>
      <c r="L1196" s="14"/>
      <c r="M1196" s="14"/>
      <c r="N1196" s="14"/>
      <c r="O1196" s="14"/>
      <c r="P1196" s="14"/>
      <c r="Q1196" s="14"/>
      <c r="R1196" s="15"/>
      <c r="S1196" s="14"/>
      <c r="T1196" s="2"/>
      <c r="U1196" s="1"/>
      <c r="V1196" s="1"/>
      <c r="W1196" s="1"/>
      <c r="X1196" s="1"/>
      <c r="Y1196" s="1"/>
      <c r="Z1196" s="1"/>
      <c r="AA1196" s="1"/>
      <c r="AB1196" s="1"/>
      <c r="AC1196" s="1"/>
      <c r="AD1196" s="1"/>
      <c r="AE1196" s="1"/>
      <c r="AJ1196" s="2"/>
      <c r="AK1196" s="2"/>
      <c r="AQ1196" s="2"/>
    </row>
    <row r="1197" spans="1:43" s="4" customFormat="1">
      <c r="A1197" s="269"/>
      <c r="B1197" s="2"/>
      <c r="C1197" s="9"/>
      <c r="D1197" s="14"/>
      <c r="E1197" s="14"/>
      <c r="F1197" s="14"/>
      <c r="G1197" s="14"/>
      <c r="H1197" s="14"/>
      <c r="I1197" s="14"/>
      <c r="J1197" s="14"/>
      <c r="K1197" s="15"/>
      <c r="L1197" s="14"/>
      <c r="M1197" s="14"/>
      <c r="N1197" s="14"/>
      <c r="O1197" s="14"/>
      <c r="P1197" s="14"/>
      <c r="Q1197" s="14"/>
      <c r="R1197" s="15"/>
      <c r="S1197" s="14"/>
      <c r="T1197" s="2"/>
      <c r="U1197" s="1"/>
      <c r="V1197" s="1"/>
      <c r="W1197" s="1"/>
      <c r="X1197" s="1"/>
      <c r="Y1197" s="1"/>
      <c r="Z1197" s="1"/>
      <c r="AA1197" s="1"/>
      <c r="AB1197" s="1"/>
      <c r="AC1197" s="1"/>
      <c r="AD1197" s="1"/>
      <c r="AE1197" s="1"/>
      <c r="AJ1197" s="2"/>
      <c r="AK1197" s="2"/>
      <c r="AQ1197" s="2"/>
    </row>
    <row r="1198" spans="1:43" s="4" customFormat="1">
      <c r="A1198" s="269"/>
      <c r="B1198" s="2"/>
      <c r="C1198" s="9"/>
      <c r="D1198" s="14"/>
      <c r="E1198" s="14"/>
      <c r="F1198" s="14"/>
      <c r="G1198" s="14"/>
      <c r="H1198" s="14"/>
      <c r="I1198" s="14"/>
      <c r="J1198" s="14"/>
      <c r="K1198" s="15"/>
      <c r="L1198" s="14"/>
      <c r="M1198" s="14"/>
      <c r="N1198" s="14"/>
      <c r="O1198" s="14"/>
      <c r="P1198" s="14"/>
      <c r="Q1198" s="14"/>
      <c r="R1198" s="15"/>
      <c r="S1198" s="14"/>
      <c r="T1198" s="2"/>
      <c r="U1198" s="1"/>
      <c r="V1198" s="1"/>
      <c r="W1198" s="1"/>
      <c r="X1198" s="1"/>
      <c r="Y1198" s="1"/>
      <c r="Z1198" s="1"/>
      <c r="AA1198" s="1"/>
      <c r="AB1198" s="1"/>
      <c r="AC1198" s="1"/>
      <c r="AD1198" s="1"/>
      <c r="AE1198" s="1"/>
      <c r="AJ1198" s="2"/>
      <c r="AK1198" s="2"/>
      <c r="AQ1198" s="2"/>
    </row>
    <row r="1199" spans="1:43" s="4" customFormat="1">
      <c r="A1199" s="269"/>
      <c r="B1199" s="2"/>
      <c r="C1199" s="9"/>
      <c r="D1199" s="14"/>
      <c r="E1199" s="14"/>
      <c r="F1199" s="14"/>
      <c r="G1199" s="14"/>
      <c r="H1199" s="14"/>
      <c r="I1199" s="14"/>
      <c r="J1199" s="14"/>
      <c r="K1199" s="15"/>
      <c r="L1199" s="14"/>
      <c r="M1199" s="14"/>
      <c r="N1199" s="14"/>
      <c r="O1199" s="14"/>
      <c r="P1199" s="14"/>
      <c r="Q1199" s="14"/>
      <c r="R1199" s="15"/>
      <c r="S1199" s="14"/>
      <c r="T1199" s="2"/>
      <c r="U1199" s="1"/>
      <c r="V1199" s="1"/>
      <c r="W1199" s="1"/>
      <c r="X1199" s="1"/>
      <c r="Y1199" s="1"/>
      <c r="Z1199" s="1"/>
      <c r="AA1199" s="1"/>
      <c r="AB1199" s="1"/>
      <c r="AC1199" s="1"/>
      <c r="AD1199" s="1"/>
      <c r="AE1199" s="1"/>
      <c r="AJ1199" s="2"/>
      <c r="AK1199" s="2"/>
      <c r="AQ1199" s="2"/>
    </row>
    <row r="1200" spans="1:43" s="4" customFormat="1">
      <c r="A1200" s="269"/>
      <c r="B1200" s="2"/>
      <c r="C1200" s="9"/>
      <c r="D1200" s="14"/>
      <c r="E1200" s="14"/>
      <c r="F1200" s="14"/>
      <c r="G1200" s="14"/>
      <c r="H1200" s="14"/>
      <c r="I1200" s="14"/>
      <c r="J1200" s="14"/>
      <c r="K1200" s="15"/>
      <c r="L1200" s="14"/>
      <c r="M1200" s="14"/>
      <c r="N1200" s="14"/>
      <c r="O1200" s="14"/>
      <c r="P1200" s="14"/>
      <c r="Q1200" s="14"/>
      <c r="R1200" s="15"/>
      <c r="S1200" s="14"/>
      <c r="T1200" s="2"/>
      <c r="U1200" s="1"/>
      <c r="V1200" s="1"/>
      <c r="W1200" s="1"/>
      <c r="X1200" s="1"/>
      <c r="Y1200" s="1"/>
      <c r="Z1200" s="1"/>
      <c r="AA1200" s="1"/>
      <c r="AB1200" s="1"/>
      <c r="AC1200" s="1"/>
      <c r="AD1200" s="1"/>
      <c r="AE1200" s="1"/>
      <c r="AJ1200" s="2"/>
      <c r="AK1200" s="2"/>
      <c r="AQ1200" s="2"/>
    </row>
    <row r="1201" spans="1:43" s="4" customFormat="1">
      <c r="A1201" s="269"/>
      <c r="B1201" s="2"/>
      <c r="C1201" s="9"/>
      <c r="D1201" s="14"/>
      <c r="E1201" s="14"/>
      <c r="F1201" s="14"/>
      <c r="G1201" s="14"/>
      <c r="H1201" s="14"/>
      <c r="I1201" s="14"/>
      <c r="J1201" s="14"/>
      <c r="K1201" s="15"/>
      <c r="L1201" s="14"/>
      <c r="M1201" s="14"/>
      <c r="N1201" s="14"/>
      <c r="O1201" s="14"/>
      <c r="P1201" s="14"/>
      <c r="Q1201" s="14"/>
      <c r="R1201" s="15"/>
      <c r="S1201" s="14"/>
      <c r="T1201" s="2"/>
      <c r="U1201" s="1"/>
      <c r="V1201" s="1"/>
      <c r="W1201" s="1"/>
      <c r="X1201" s="1"/>
      <c r="Y1201" s="1"/>
      <c r="Z1201" s="1"/>
      <c r="AA1201" s="1"/>
      <c r="AB1201" s="1"/>
      <c r="AC1201" s="1"/>
      <c r="AD1201" s="1"/>
      <c r="AE1201" s="1"/>
      <c r="AJ1201" s="2"/>
      <c r="AK1201" s="2"/>
      <c r="AQ1201" s="2"/>
    </row>
    <row r="1202" spans="1:43" s="4" customFormat="1">
      <c r="A1202" s="269"/>
      <c r="B1202" s="2"/>
      <c r="C1202" s="9"/>
      <c r="D1202" s="14"/>
      <c r="E1202" s="14"/>
      <c r="F1202" s="14"/>
      <c r="G1202" s="14"/>
      <c r="H1202" s="14"/>
      <c r="I1202" s="14"/>
      <c r="J1202" s="14"/>
      <c r="K1202" s="15"/>
      <c r="L1202" s="14"/>
      <c r="M1202" s="14"/>
      <c r="N1202" s="14"/>
      <c r="O1202" s="14"/>
      <c r="P1202" s="14"/>
      <c r="Q1202" s="14"/>
      <c r="R1202" s="15"/>
      <c r="S1202" s="14"/>
      <c r="T1202" s="2"/>
      <c r="U1202" s="1"/>
      <c r="V1202" s="1"/>
      <c r="W1202" s="1"/>
      <c r="X1202" s="1"/>
      <c r="Y1202" s="1"/>
      <c r="Z1202" s="1"/>
      <c r="AA1202" s="1"/>
      <c r="AB1202" s="1"/>
      <c r="AC1202" s="1"/>
      <c r="AD1202" s="1"/>
      <c r="AE1202" s="1"/>
      <c r="AJ1202" s="2"/>
      <c r="AK1202" s="2"/>
      <c r="AQ1202" s="2"/>
    </row>
    <row r="1203" spans="1:43" s="4" customFormat="1">
      <c r="A1203" s="269"/>
      <c r="B1203" s="2"/>
      <c r="C1203" s="9"/>
      <c r="D1203" s="14"/>
      <c r="E1203" s="14"/>
      <c r="F1203" s="14"/>
      <c r="G1203" s="14"/>
      <c r="H1203" s="14"/>
      <c r="I1203" s="14"/>
      <c r="J1203" s="14"/>
      <c r="K1203" s="15"/>
      <c r="L1203" s="14"/>
      <c r="M1203" s="14"/>
      <c r="N1203" s="14"/>
      <c r="O1203" s="14"/>
      <c r="P1203" s="14"/>
      <c r="Q1203" s="14"/>
      <c r="R1203" s="15"/>
      <c r="S1203" s="14"/>
      <c r="T1203" s="2"/>
      <c r="U1203" s="1"/>
      <c r="V1203" s="1"/>
      <c r="W1203" s="1"/>
      <c r="X1203" s="1"/>
      <c r="Y1203" s="1"/>
      <c r="Z1203" s="1"/>
      <c r="AA1203" s="1"/>
      <c r="AB1203" s="1"/>
      <c r="AC1203" s="1"/>
      <c r="AD1203" s="1"/>
      <c r="AE1203" s="1"/>
      <c r="AJ1203" s="2"/>
      <c r="AK1203" s="2"/>
      <c r="AQ1203" s="2"/>
    </row>
    <row r="1204" spans="1:43" s="4" customFormat="1">
      <c r="A1204" s="269"/>
      <c r="B1204" s="2"/>
      <c r="C1204" s="9"/>
      <c r="D1204" s="14"/>
      <c r="E1204" s="14"/>
      <c r="F1204" s="14"/>
      <c r="G1204" s="14"/>
      <c r="H1204" s="14"/>
      <c r="I1204" s="14"/>
      <c r="J1204" s="14"/>
      <c r="K1204" s="15"/>
      <c r="L1204" s="14"/>
      <c r="M1204" s="14"/>
      <c r="N1204" s="14"/>
      <c r="O1204" s="14"/>
      <c r="P1204" s="14"/>
      <c r="Q1204" s="14"/>
      <c r="R1204" s="15"/>
      <c r="S1204" s="14"/>
      <c r="T1204" s="2"/>
      <c r="U1204" s="1"/>
      <c r="V1204" s="1"/>
      <c r="W1204" s="1"/>
      <c r="X1204" s="1"/>
      <c r="Y1204" s="1"/>
      <c r="Z1204" s="1"/>
      <c r="AA1204" s="1"/>
      <c r="AB1204" s="1"/>
      <c r="AC1204" s="1"/>
      <c r="AD1204" s="1"/>
      <c r="AE1204" s="1"/>
      <c r="AJ1204" s="2"/>
      <c r="AK1204" s="2"/>
      <c r="AQ1204" s="2"/>
    </row>
    <row r="1205" spans="1:43" s="4" customFormat="1">
      <c r="A1205" s="269"/>
      <c r="B1205" s="2"/>
      <c r="C1205" s="9"/>
      <c r="D1205" s="14"/>
      <c r="E1205" s="14"/>
      <c r="F1205" s="14"/>
      <c r="G1205" s="14"/>
      <c r="H1205" s="14"/>
      <c r="I1205" s="14"/>
      <c r="J1205" s="14"/>
      <c r="K1205" s="15"/>
      <c r="L1205" s="14"/>
      <c r="M1205" s="14"/>
      <c r="N1205" s="14"/>
      <c r="O1205" s="14"/>
      <c r="P1205" s="14"/>
      <c r="Q1205" s="14"/>
      <c r="R1205" s="15"/>
      <c r="S1205" s="14"/>
      <c r="T1205" s="2"/>
      <c r="U1205" s="1"/>
      <c r="V1205" s="1"/>
      <c r="W1205" s="1"/>
      <c r="X1205" s="1"/>
      <c r="Y1205" s="1"/>
      <c r="Z1205" s="1"/>
      <c r="AA1205" s="1"/>
      <c r="AB1205" s="1"/>
      <c r="AC1205" s="1"/>
      <c r="AD1205" s="1"/>
      <c r="AE1205" s="1"/>
      <c r="AJ1205" s="2"/>
      <c r="AK1205" s="2"/>
      <c r="AQ1205" s="2"/>
    </row>
    <row r="1206" spans="1:43" s="4" customFormat="1">
      <c r="A1206" s="269"/>
      <c r="B1206" s="2"/>
      <c r="C1206" s="9"/>
      <c r="D1206" s="14"/>
      <c r="E1206" s="14"/>
      <c r="F1206" s="14"/>
      <c r="G1206" s="14"/>
      <c r="H1206" s="14"/>
      <c r="I1206" s="14"/>
      <c r="J1206" s="14"/>
      <c r="K1206" s="15"/>
      <c r="L1206" s="14"/>
      <c r="M1206" s="14"/>
      <c r="N1206" s="14"/>
      <c r="O1206" s="14"/>
      <c r="P1206" s="14"/>
      <c r="Q1206" s="14"/>
      <c r="R1206" s="15"/>
      <c r="S1206" s="14"/>
      <c r="T1206" s="2"/>
      <c r="U1206" s="1"/>
      <c r="V1206" s="1"/>
      <c r="W1206" s="1"/>
      <c r="X1206" s="1"/>
      <c r="Y1206" s="1"/>
      <c r="Z1206" s="1"/>
      <c r="AA1206" s="1"/>
      <c r="AB1206" s="1"/>
      <c r="AC1206" s="1"/>
      <c r="AD1206" s="1"/>
      <c r="AE1206" s="1"/>
      <c r="AJ1206" s="2"/>
      <c r="AK1206" s="2"/>
      <c r="AQ1206" s="2"/>
    </row>
    <row r="1207" spans="1:43" s="4" customFormat="1">
      <c r="A1207" s="269"/>
      <c r="B1207" s="2"/>
      <c r="C1207" s="9"/>
      <c r="D1207" s="14"/>
      <c r="E1207" s="14"/>
      <c r="F1207" s="14"/>
      <c r="G1207" s="14"/>
      <c r="H1207" s="14"/>
      <c r="I1207" s="14"/>
      <c r="J1207" s="14"/>
      <c r="K1207" s="15"/>
      <c r="L1207" s="14"/>
      <c r="M1207" s="14"/>
      <c r="N1207" s="14"/>
      <c r="O1207" s="14"/>
      <c r="P1207" s="14"/>
      <c r="Q1207" s="14"/>
      <c r="R1207" s="15"/>
      <c r="S1207" s="14"/>
      <c r="T1207" s="2"/>
      <c r="U1207" s="1"/>
      <c r="V1207" s="1"/>
      <c r="W1207" s="1"/>
      <c r="X1207" s="1"/>
      <c r="Y1207" s="1"/>
      <c r="Z1207" s="1"/>
      <c r="AA1207" s="1"/>
      <c r="AB1207" s="1"/>
      <c r="AC1207" s="1"/>
      <c r="AD1207" s="1"/>
      <c r="AE1207" s="1"/>
      <c r="AJ1207" s="2"/>
      <c r="AK1207" s="2"/>
      <c r="AQ1207" s="2"/>
    </row>
    <row r="1208" spans="1:43" s="4" customFormat="1">
      <c r="A1208" s="269"/>
      <c r="B1208" s="2"/>
      <c r="C1208" s="9"/>
      <c r="D1208" s="14"/>
      <c r="E1208" s="14"/>
      <c r="F1208" s="14"/>
      <c r="G1208" s="14"/>
      <c r="H1208" s="14"/>
      <c r="I1208" s="14"/>
      <c r="J1208" s="14"/>
      <c r="K1208" s="15"/>
      <c r="L1208" s="14"/>
      <c r="M1208" s="14"/>
      <c r="N1208" s="14"/>
      <c r="O1208" s="14"/>
      <c r="P1208" s="14"/>
      <c r="Q1208" s="14"/>
      <c r="R1208" s="15"/>
      <c r="S1208" s="14"/>
      <c r="T1208" s="2"/>
      <c r="U1208" s="1"/>
      <c r="V1208" s="1"/>
      <c r="W1208" s="1"/>
      <c r="X1208" s="1"/>
      <c r="Y1208" s="1"/>
      <c r="Z1208" s="1"/>
      <c r="AA1208" s="1"/>
      <c r="AB1208" s="1"/>
      <c r="AC1208" s="1"/>
      <c r="AD1208" s="1"/>
      <c r="AE1208" s="1"/>
      <c r="AJ1208" s="2"/>
      <c r="AK1208" s="2"/>
      <c r="AQ1208" s="2"/>
    </row>
    <row r="1209" spans="1:43" s="4" customFormat="1">
      <c r="A1209" s="269"/>
      <c r="B1209" s="2"/>
      <c r="C1209" s="9"/>
      <c r="D1209" s="14"/>
      <c r="E1209" s="14"/>
      <c r="F1209" s="14"/>
      <c r="G1209" s="14"/>
      <c r="H1209" s="14"/>
      <c r="I1209" s="14"/>
      <c r="J1209" s="14"/>
      <c r="K1209" s="15"/>
      <c r="L1209" s="14"/>
      <c r="M1209" s="14"/>
      <c r="N1209" s="14"/>
      <c r="O1209" s="14"/>
      <c r="P1209" s="14"/>
      <c r="Q1209" s="14"/>
      <c r="R1209" s="15"/>
      <c r="S1209" s="14"/>
      <c r="T1209" s="2"/>
      <c r="U1209" s="1"/>
      <c r="V1209" s="1"/>
      <c r="W1209" s="1"/>
      <c r="X1209" s="1"/>
      <c r="Y1209" s="1"/>
      <c r="Z1209" s="1"/>
      <c r="AA1209" s="1"/>
      <c r="AB1209" s="1"/>
      <c r="AC1209" s="1"/>
      <c r="AD1209" s="1"/>
      <c r="AE1209" s="1"/>
      <c r="AJ1209" s="2"/>
      <c r="AK1209" s="2"/>
      <c r="AQ1209" s="2"/>
    </row>
    <row r="1210" spans="1:43" s="4" customFormat="1">
      <c r="A1210" s="269"/>
      <c r="B1210" s="2"/>
      <c r="C1210" s="9"/>
      <c r="D1210" s="14"/>
      <c r="E1210" s="14"/>
      <c r="F1210" s="14"/>
      <c r="G1210" s="14"/>
      <c r="H1210" s="14"/>
      <c r="I1210" s="14"/>
      <c r="J1210" s="14"/>
      <c r="K1210" s="15"/>
      <c r="L1210" s="14"/>
      <c r="M1210" s="14"/>
      <c r="N1210" s="14"/>
      <c r="O1210" s="14"/>
      <c r="P1210" s="14"/>
      <c r="Q1210" s="14"/>
      <c r="R1210" s="15"/>
      <c r="S1210" s="14"/>
      <c r="T1210" s="2"/>
      <c r="U1210" s="1"/>
      <c r="V1210" s="1"/>
      <c r="W1210" s="1"/>
      <c r="X1210" s="1"/>
      <c r="Y1210" s="1"/>
      <c r="Z1210" s="1"/>
      <c r="AA1210" s="1"/>
      <c r="AB1210" s="1"/>
      <c r="AC1210" s="1"/>
      <c r="AD1210" s="1"/>
      <c r="AE1210" s="1"/>
      <c r="AJ1210" s="2"/>
      <c r="AK1210" s="2"/>
      <c r="AQ1210" s="2"/>
    </row>
    <row r="1211" spans="1:43" s="4" customFormat="1">
      <c r="A1211" s="269"/>
      <c r="B1211" s="2"/>
      <c r="C1211" s="9"/>
      <c r="D1211" s="14"/>
      <c r="E1211" s="14"/>
      <c r="F1211" s="14"/>
      <c r="G1211" s="14"/>
      <c r="H1211" s="14"/>
      <c r="I1211" s="14"/>
      <c r="J1211" s="14"/>
      <c r="K1211" s="15"/>
      <c r="L1211" s="14"/>
      <c r="M1211" s="14"/>
      <c r="N1211" s="14"/>
      <c r="O1211" s="14"/>
      <c r="P1211" s="14"/>
      <c r="Q1211" s="14"/>
      <c r="R1211" s="15"/>
      <c r="S1211" s="14"/>
      <c r="T1211" s="2"/>
      <c r="U1211" s="1"/>
      <c r="V1211" s="1"/>
      <c r="W1211" s="1"/>
      <c r="X1211" s="1"/>
      <c r="Y1211" s="1"/>
      <c r="Z1211" s="1"/>
      <c r="AA1211" s="1"/>
      <c r="AB1211" s="1"/>
      <c r="AC1211" s="1"/>
      <c r="AD1211" s="1"/>
      <c r="AE1211" s="1"/>
      <c r="AJ1211" s="2"/>
      <c r="AK1211" s="2"/>
      <c r="AQ1211" s="2"/>
    </row>
    <row r="1212" spans="1:43" s="4" customFormat="1">
      <c r="A1212" s="269"/>
      <c r="B1212" s="2"/>
      <c r="C1212" s="9"/>
      <c r="D1212" s="14"/>
      <c r="E1212" s="14"/>
      <c r="F1212" s="14"/>
      <c r="G1212" s="14"/>
      <c r="H1212" s="14"/>
      <c r="I1212" s="14"/>
      <c r="J1212" s="14"/>
      <c r="K1212" s="15"/>
      <c r="L1212" s="14"/>
      <c r="M1212" s="14"/>
      <c r="N1212" s="14"/>
      <c r="O1212" s="14"/>
      <c r="P1212" s="14"/>
      <c r="Q1212" s="14"/>
      <c r="R1212" s="15"/>
      <c r="S1212" s="14"/>
      <c r="T1212" s="2"/>
      <c r="U1212" s="1"/>
      <c r="V1212" s="1"/>
      <c r="W1212" s="1"/>
      <c r="X1212" s="1"/>
      <c r="Y1212" s="1"/>
      <c r="Z1212" s="1"/>
      <c r="AA1212" s="1"/>
      <c r="AB1212" s="1"/>
      <c r="AC1212" s="1"/>
      <c r="AD1212" s="1"/>
      <c r="AE1212" s="1"/>
      <c r="AJ1212" s="2"/>
      <c r="AK1212" s="2"/>
      <c r="AQ1212" s="2"/>
    </row>
    <row r="1213" spans="1:43" s="4" customFormat="1">
      <c r="A1213" s="269"/>
      <c r="B1213" s="2"/>
      <c r="C1213" s="9"/>
      <c r="D1213" s="14"/>
      <c r="E1213" s="14"/>
      <c r="F1213" s="14"/>
      <c r="G1213" s="14"/>
      <c r="H1213" s="14"/>
      <c r="I1213" s="14"/>
      <c r="J1213" s="14"/>
      <c r="K1213" s="15"/>
      <c r="L1213" s="14"/>
      <c r="M1213" s="14"/>
      <c r="N1213" s="14"/>
      <c r="O1213" s="14"/>
      <c r="P1213" s="14"/>
      <c r="Q1213" s="14"/>
      <c r="R1213" s="15"/>
      <c r="S1213" s="14"/>
      <c r="T1213" s="2"/>
      <c r="U1213" s="1"/>
      <c r="V1213" s="1"/>
      <c r="W1213" s="1"/>
      <c r="X1213" s="1"/>
      <c r="Y1213" s="1"/>
      <c r="Z1213" s="1"/>
      <c r="AA1213" s="1"/>
      <c r="AB1213" s="1"/>
      <c r="AC1213" s="1"/>
      <c r="AD1213" s="1"/>
      <c r="AE1213" s="1"/>
      <c r="AJ1213" s="2"/>
      <c r="AK1213" s="2"/>
      <c r="AQ1213" s="2"/>
    </row>
    <row r="1214" spans="1:43" s="4" customFormat="1">
      <c r="A1214" s="269"/>
      <c r="B1214" s="2"/>
      <c r="C1214" s="9"/>
      <c r="D1214" s="14"/>
      <c r="E1214" s="14"/>
      <c r="F1214" s="14"/>
      <c r="G1214" s="14"/>
      <c r="H1214" s="14"/>
      <c r="I1214" s="14"/>
      <c r="J1214" s="14"/>
      <c r="K1214" s="15"/>
      <c r="L1214" s="14"/>
      <c r="M1214" s="14"/>
      <c r="N1214" s="14"/>
      <c r="O1214" s="14"/>
      <c r="P1214" s="14"/>
      <c r="Q1214" s="14"/>
      <c r="R1214" s="15"/>
      <c r="S1214" s="14"/>
      <c r="T1214" s="2"/>
      <c r="U1214" s="1"/>
      <c r="V1214" s="1"/>
      <c r="W1214" s="1"/>
      <c r="X1214" s="1"/>
      <c r="Y1214" s="1"/>
      <c r="Z1214" s="1"/>
      <c r="AA1214" s="1"/>
      <c r="AB1214" s="1"/>
      <c r="AC1214" s="1"/>
      <c r="AD1214" s="1"/>
      <c r="AE1214" s="1"/>
      <c r="AJ1214" s="2"/>
      <c r="AK1214" s="2"/>
      <c r="AQ1214" s="2"/>
    </row>
    <row r="1215" spans="1:43" s="4" customFormat="1">
      <c r="A1215" s="269"/>
      <c r="B1215" s="2"/>
      <c r="C1215" s="9"/>
      <c r="D1215" s="14"/>
      <c r="E1215" s="14"/>
      <c r="F1215" s="14"/>
      <c r="G1215" s="14"/>
      <c r="H1215" s="14"/>
      <c r="I1215" s="14"/>
      <c r="J1215" s="14"/>
      <c r="K1215" s="15"/>
      <c r="L1215" s="14"/>
      <c r="M1215" s="14"/>
      <c r="N1215" s="14"/>
      <c r="O1215" s="14"/>
      <c r="P1215" s="14"/>
      <c r="Q1215" s="14"/>
      <c r="R1215" s="15"/>
      <c r="S1215" s="14"/>
      <c r="T1215" s="2"/>
      <c r="U1215" s="1"/>
      <c r="V1215" s="1"/>
      <c r="W1215" s="1"/>
      <c r="X1215" s="1"/>
      <c r="Y1215" s="1"/>
      <c r="Z1215" s="1"/>
      <c r="AA1215" s="1"/>
      <c r="AB1215" s="1"/>
      <c r="AC1215" s="1"/>
      <c r="AD1215" s="1"/>
      <c r="AE1215" s="1"/>
      <c r="AJ1215" s="2"/>
      <c r="AK1215" s="2"/>
      <c r="AQ1215" s="2"/>
    </row>
    <row r="1216" spans="1:43" s="4" customFormat="1">
      <c r="A1216" s="269"/>
      <c r="B1216" s="2"/>
      <c r="C1216" s="9"/>
      <c r="D1216" s="14"/>
      <c r="E1216" s="14"/>
      <c r="F1216" s="14"/>
      <c r="G1216" s="14"/>
      <c r="H1216" s="14"/>
      <c r="I1216" s="14"/>
      <c r="J1216" s="14"/>
      <c r="K1216" s="15"/>
      <c r="L1216" s="14"/>
      <c r="M1216" s="14"/>
      <c r="N1216" s="14"/>
      <c r="O1216" s="14"/>
      <c r="P1216" s="14"/>
      <c r="Q1216" s="14"/>
      <c r="R1216" s="15"/>
      <c r="S1216" s="14"/>
      <c r="T1216" s="2"/>
      <c r="U1216" s="1"/>
      <c r="V1216" s="1"/>
      <c r="W1216" s="1"/>
      <c r="X1216" s="1"/>
      <c r="Y1216" s="1"/>
      <c r="Z1216" s="1"/>
      <c r="AA1216" s="1"/>
      <c r="AB1216" s="1"/>
      <c r="AC1216" s="1"/>
      <c r="AD1216" s="1"/>
      <c r="AE1216" s="1"/>
      <c r="AJ1216" s="2"/>
      <c r="AK1216" s="2"/>
      <c r="AQ1216" s="2"/>
    </row>
    <row r="1217" spans="1:43" s="4" customFormat="1">
      <c r="A1217" s="269"/>
      <c r="B1217" s="2"/>
      <c r="C1217" s="9"/>
      <c r="D1217" s="14"/>
      <c r="E1217" s="14"/>
      <c r="F1217" s="14"/>
      <c r="G1217" s="14"/>
      <c r="H1217" s="14"/>
      <c r="I1217" s="14"/>
      <c r="J1217" s="14"/>
      <c r="K1217" s="15"/>
      <c r="L1217" s="14"/>
      <c r="M1217" s="14"/>
      <c r="N1217" s="14"/>
      <c r="O1217" s="14"/>
      <c r="P1217" s="14"/>
      <c r="Q1217" s="14"/>
      <c r="R1217" s="15"/>
      <c r="S1217" s="14"/>
      <c r="T1217" s="2"/>
      <c r="U1217" s="1"/>
      <c r="V1217" s="1"/>
      <c r="W1217" s="1"/>
      <c r="X1217" s="1"/>
      <c r="Y1217" s="1"/>
      <c r="Z1217" s="1"/>
      <c r="AA1217" s="1"/>
      <c r="AB1217" s="1"/>
      <c r="AC1217" s="1"/>
      <c r="AD1217" s="1"/>
      <c r="AE1217" s="1"/>
      <c r="AJ1217" s="2"/>
      <c r="AK1217" s="2"/>
      <c r="AQ1217" s="2"/>
    </row>
    <row r="1218" spans="1:43" s="4" customFormat="1">
      <c r="A1218" s="269"/>
      <c r="B1218" s="2"/>
      <c r="C1218" s="9"/>
      <c r="D1218" s="14"/>
      <c r="E1218" s="14"/>
      <c r="F1218" s="14"/>
      <c r="G1218" s="14"/>
      <c r="H1218" s="14"/>
      <c r="I1218" s="14"/>
      <c r="J1218" s="14"/>
      <c r="K1218" s="15"/>
      <c r="L1218" s="14"/>
      <c r="M1218" s="14"/>
      <c r="N1218" s="14"/>
      <c r="O1218" s="14"/>
      <c r="P1218" s="14"/>
      <c r="Q1218" s="14"/>
      <c r="R1218" s="15"/>
      <c r="S1218" s="14"/>
      <c r="T1218" s="2"/>
      <c r="U1218" s="1"/>
      <c r="V1218" s="1"/>
      <c r="W1218" s="1"/>
      <c r="X1218" s="1"/>
      <c r="Y1218" s="1"/>
      <c r="Z1218" s="1"/>
      <c r="AA1218" s="1"/>
      <c r="AB1218" s="1"/>
      <c r="AC1218" s="1"/>
      <c r="AD1218" s="1"/>
      <c r="AE1218" s="1"/>
      <c r="AJ1218" s="2"/>
      <c r="AK1218" s="2"/>
      <c r="AQ1218" s="2"/>
    </row>
    <row r="1219" spans="1:43" s="4" customFormat="1">
      <c r="A1219" s="269"/>
      <c r="B1219" s="2"/>
      <c r="C1219" s="9"/>
      <c r="D1219" s="14"/>
      <c r="E1219" s="14"/>
      <c r="F1219" s="14"/>
      <c r="G1219" s="14"/>
      <c r="H1219" s="14"/>
      <c r="I1219" s="14"/>
      <c r="J1219" s="14"/>
      <c r="K1219" s="15"/>
      <c r="L1219" s="14"/>
      <c r="M1219" s="14"/>
      <c r="N1219" s="14"/>
      <c r="O1219" s="14"/>
      <c r="P1219" s="14"/>
      <c r="Q1219" s="14"/>
      <c r="R1219" s="15"/>
      <c r="S1219" s="14"/>
      <c r="T1219" s="2"/>
      <c r="U1219" s="1"/>
      <c r="V1219" s="1"/>
      <c r="W1219" s="1"/>
      <c r="X1219" s="1"/>
      <c r="Y1219" s="1"/>
      <c r="Z1219" s="1"/>
      <c r="AA1219" s="1"/>
      <c r="AB1219" s="1"/>
      <c r="AC1219" s="1"/>
      <c r="AD1219" s="1"/>
      <c r="AE1219" s="1"/>
      <c r="AJ1219" s="2"/>
      <c r="AK1219" s="2"/>
      <c r="AQ1219" s="2"/>
    </row>
    <row r="1220" spans="1:43" s="4" customFormat="1">
      <c r="A1220" s="269"/>
      <c r="B1220" s="2"/>
      <c r="C1220" s="9"/>
      <c r="D1220" s="14"/>
      <c r="E1220" s="14"/>
      <c r="F1220" s="14"/>
      <c r="G1220" s="14"/>
      <c r="H1220" s="14"/>
      <c r="I1220" s="14"/>
      <c r="J1220" s="14"/>
      <c r="K1220" s="15"/>
      <c r="L1220" s="14"/>
      <c r="M1220" s="14"/>
      <c r="N1220" s="14"/>
      <c r="O1220" s="14"/>
      <c r="P1220" s="14"/>
      <c r="Q1220" s="14"/>
      <c r="R1220" s="15"/>
      <c r="S1220" s="14"/>
      <c r="T1220" s="2"/>
      <c r="U1220" s="1"/>
      <c r="V1220" s="1"/>
      <c r="W1220" s="1"/>
      <c r="X1220" s="1"/>
      <c r="Y1220" s="1"/>
      <c r="Z1220" s="1"/>
      <c r="AA1220" s="1"/>
      <c r="AB1220" s="1"/>
      <c r="AC1220" s="1"/>
      <c r="AD1220" s="1"/>
      <c r="AE1220" s="1"/>
      <c r="AJ1220" s="2"/>
      <c r="AK1220" s="2"/>
      <c r="AQ1220" s="2"/>
    </row>
    <row r="1221" spans="1:43" s="4" customFormat="1">
      <c r="A1221" s="269"/>
      <c r="B1221" s="2"/>
      <c r="C1221" s="9"/>
      <c r="D1221" s="14"/>
      <c r="E1221" s="14"/>
      <c r="F1221" s="14"/>
      <c r="G1221" s="14"/>
      <c r="H1221" s="14"/>
      <c r="I1221" s="14"/>
      <c r="J1221" s="14"/>
      <c r="K1221" s="15"/>
      <c r="L1221" s="14"/>
      <c r="M1221" s="14"/>
      <c r="N1221" s="14"/>
      <c r="O1221" s="14"/>
      <c r="P1221" s="14"/>
      <c r="Q1221" s="14"/>
      <c r="R1221" s="15"/>
      <c r="S1221" s="14"/>
      <c r="T1221" s="2"/>
      <c r="U1221" s="1"/>
      <c r="V1221" s="1"/>
      <c r="W1221" s="1"/>
      <c r="X1221" s="1"/>
      <c r="Y1221" s="1"/>
      <c r="Z1221" s="1"/>
      <c r="AA1221" s="1"/>
      <c r="AB1221" s="1"/>
      <c r="AC1221" s="1"/>
      <c r="AD1221" s="1"/>
      <c r="AE1221" s="1"/>
      <c r="AJ1221" s="2"/>
      <c r="AK1221" s="2"/>
      <c r="AQ1221" s="2"/>
    </row>
    <row r="1222" spans="1:43" s="4" customFormat="1">
      <c r="A1222" s="269"/>
      <c r="B1222" s="2"/>
      <c r="C1222" s="9"/>
      <c r="D1222" s="14"/>
      <c r="E1222" s="14"/>
      <c r="F1222" s="14"/>
      <c r="G1222" s="14"/>
      <c r="H1222" s="14"/>
      <c r="I1222" s="14"/>
      <c r="J1222" s="14"/>
      <c r="K1222" s="15"/>
      <c r="L1222" s="14"/>
      <c r="M1222" s="14"/>
      <c r="N1222" s="14"/>
      <c r="O1222" s="14"/>
      <c r="P1222" s="14"/>
      <c r="Q1222" s="14"/>
      <c r="R1222" s="15"/>
      <c r="S1222" s="14"/>
      <c r="T1222" s="2"/>
      <c r="U1222" s="1"/>
      <c r="V1222" s="1"/>
      <c r="W1222" s="1"/>
      <c r="X1222" s="1"/>
      <c r="Y1222" s="1"/>
      <c r="Z1222" s="1"/>
      <c r="AA1222" s="1"/>
      <c r="AB1222" s="1"/>
      <c r="AC1222" s="1"/>
      <c r="AD1222" s="1"/>
      <c r="AE1222" s="1"/>
      <c r="AJ1222" s="2"/>
      <c r="AK1222" s="2"/>
      <c r="AQ1222" s="2"/>
    </row>
    <row r="1223" spans="1:43" s="4" customFormat="1">
      <c r="A1223" s="269"/>
      <c r="B1223" s="2"/>
      <c r="C1223" s="9"/>
      <c r="D1223" s="14"/>
      <c r="E1223" s="14"/>
      <c r="F1223" s="14"/>
      <c r="G1223" s="14"/>
      <c r="H1223" s="14"/>
      <c r="I1223" s="14"/>
      <c r="J1223" s="14"/>
      <c r="K1223" s="15"/>
      <c r="L1223" s="14"/>
      <c r="M1223" s="14"/>
      <c r="N1223" s="14"/>
      <c r="O1223" s="14"/>
      <c r="P1223" s="14"/>
      <c r="Q1223" s="14"/>
      <c r="R1223" s="15"/>
      <c r="S1223" s="14"/>
      <c r="T1223" s="2"/>
      <c r="U1223" s="1"/>
      <c r="V1223" s="1"/>
      <c r="W1223" s="1"/>
      <c r="X1223" s="1"/>
      <c r="Y1223" s="1"/>
      <c r="Z1223" s="1"/>
      <c r="AA1223" s="1"/>
      <c r="AB1223" s="1"/>
      <c r="AC1223" s="1"/>
      <c r="AD1223" s="1"/>
      <c r="AE1223" s="1"/>
      <c r="AJ1223" s="2"/>
      <c r="AK1223" s="2"/>
      <c r="AQ1223" s="2"/>
    </row>
    <row r="1224" spans="1:43" s="4" customFormat="1">
      <c r="A1224" s="269"/>
      <c r="B1224" s="2"/>
      <c r="C1224" s="9"/>
      <c r="D1224" s="14"/>
      <c r="E1224" s="14"/>
      <c r="F1224" s="14"/>
      <c r="G1224" s="14"/>
      <c r="H1224" s="14"/>
      <c r="I1224" s="14"/>
      <c r="J1224" s="14"/>
      <c r="K1224" s="15"/>
      <c r="L1224" s="14"/>
      <c r="M1224" s="14"/>
      <c r="N1224" s="14"/>
      <c r="O1224" s="14"/>
      <c r="P1224" s="14"/>
      <c r="Q1224" s="14"/>
      <c r="R1224" s="15"/>
      <c r="S1224" s="14"/>
      <c r="T1224" s="2"/>
      <c r="U1224" s="1"/>
      <c r="V1224" s="1"/>
      <c r="W1224" s="1"/>
      <c r="X1224" s="1"/>
      <c r="Y1224" s="1"/>
      <c r="Z1224" s="1"/>
      <c r="AA1224" s="1"/>
      <c r="AB1224" s="1"/>
      <c r="AC1224" s="1"/>
      <c r="AD1224" s="1"/>
      <c r="AE1224" s="1"/>
      <c r="AJ1224" s="2"/>
      <c r="AK1224" s="2"/>
      <c r="AQ1224" s="2"/>
    </row>
    <row r="1225" spans="1:43" s="4" customFormat="1">
      <c r="A1225" s="269"/>
      <c r="B1225" s="2"/>
      <c r="C1225" s="9"/>
      <c r="D1225" s="14"/>
      <c r="E1225" s="14"/>
      <c r="F1225" s="14"/>
      <c r="G1225" s="14"/>
      <c r="H1225" s="14"/>
      <c r="I1225" s="14"/>
      <c r="J1225" s="14"/>
      <c r="K1225" s="15"/>
      <c r="L1225" s="14"/>
      <c r="M1225" s="14"/>
      <c r="N1225" s="14"/>
      <c r="O1225" s="14"/>
      <c r="P1225" s="14"/>
      <c r="Q1225" s="14"/>
      <c r="R1225" s="15"/>
      <c r="S1225" s="14"/>
      <c r="T1225" s="2"/>
      <c r="U1225" s="1"/>
      <c r="V1225" s="1"/>
      <c r="W1225" s="1"/>
      <c r="X1225" s="1"/>
      <c r="Y1225" s="1"/>
      <c r="Z1225" s="1"/>
      <c r="AA1225" s="1"/>
      <c r="AB1225" s="1"/>
      <c r="AC1225" s="1"/>
      <c r="AD1225" s="1"/>
      <c r="AE1225" s="1"/>
      <c r="AJ1225" s="2"/>
      <c r="AK1225" s="2"/>
      <c r="AQ1225" s="2"/>
    </row>
    <row r="1226" spans="1:43" s="4" customFormat="1">
      <c r="A1226" s="269"/>
      <c r="B1226" s="2"/>
      <c r="C1226" s="9"/>
      <c r="D1226" s="14"/>
      <c r="E1226" s="14"/>
      <c r="F1226" s="14"/>
      <c r="G1226" s="14"/>
      <c r="H1226" s="14"/>
      <c r="I1226" s="14"/>
      <c r="J1226" s="14"/>
      <c r="K1226" s="15"/>
      <c r="L1226" s="14"/>
      <c r="M1226" s="14"/>
      <c r="N1226" s="14"/>
      <c r="O1226" s="14"/>
      <c r="P1226" s="14"/>
      <c r="Q1226" s="14"/>
      <c r="R1226" s="15"/>
      <c r="S1226" s="14"/>
      <c r="T1226" s="2"/>
      <c r="U1226" s="1"/>
      <c r="V1226" s="1"/>
      <c r="W1226" s="1"/>
      <c r="X1226" s="1"/>
      <c r="Y1226" s="1"/>
      <c r="Z1226" s="1"/>
      <c r="AA1226" s="1"/>
      <c r="AB1226" s="1"/>
      <c r="AC1226" s="1"/>
      <c r="AD1226" s="1"/>
      <c r="AE1226" s="1"/>
      <c r="AJ1226" s="2"/>
      <c r="AK1226" s="2"/>
      <c r="AQ1226" s="2"/>
    </row>
    <row r="1227" spans="1:43" s="4" customFormat="1">
      <c r="A1227" s="269"/>
      <c r="B1227" s="2"/>
      <c r="C1227" s="9"/>
      <c r="D1227" s="14"/>
      <c r="E1227" s="14"/>
      <c r="F1227" s="14"/>
      <c r="G1227" s="14"/>
      <c r="H1227" s="14"/>
      <c r="I1227" s="14"/>
      <c r="J1227" s="14"/>
      <c r="K1227" s="15"/>
      <c r="L1227" s="14"/>
      <c r="M1227" s="14"/>
      <c r="N1227" s="14"/>
      <c r="O1227" s="14"/>
      <c r="P1227" s="14"/>
      <c r="Q1227" s="14"/>
      <c r="R1227" s="15"/>
      <c r="S1227" s="14"/>
      <c r="T1227" s="2"/>
      <c r="U1227" s="1"/>
      <c r="V1227" s="1"/>
      <c r="W1227" s="1"/>
      <c r="X1227" s="1"/>
      <c r="Y1227" s="1"/>
      <c r="Z1227" s="1"/>
      <c r="AA1227" s="1"/>
      <c r="AB1227" s="1"/>
      <c r="AC1227" s="1"/>
      <c r="AD1227" s="1"/>
      <c r="AE1227" s="1"/>
      <c r="AJ1227" s="2"/>
      <c r="AK1227" s="2"/>
      <c r="AQ1227" s="2"/>
    </row>
    <row r="1228" spans="1:43" s="4" customFormat="1">
      <c r="A1228" s="269"/>
      <c r="B1228" s="2"/>
      <c r="C1228" s="9"/>
      <c r="D1228" s="14"/>
      <c r="E1228" s="14"/>
      <c r="F1228" s="14"/>
      <c r="G1228" s="14"/>
      <c r="H1228" s="14"/>
      <c r="I1228" s="14"/>
      <c r="J1228" s="14"/>
      <c r="K1228" s="15"/>
      <c r="L1228" s="14"/>
      <c r="M1228" s="14"/>
      <c r="N1228" s="14"/>
      <c r="O1228" s="14"/>
      <c r="P1228" s="14"/>
      <c r="Q1228" s="14"/>
      <c r="R1228" s="15"/>
      <c r="S1228" s="14"/>
      <c r="T1228" s="2"/>
      <c r="U1228" s="1"/>
      <c r="V1228" s="1"/>
      <c r="W1228" s="1"/>
      <c r="X1228" s="1"/>
      <c r="Y1228" s="1"/>
      <c r="Z1228" s="1"/>
      <c r="AA1228" s="1"/>
      <c r="AB1228" s="1"/>
      <c r="AC1228" s="1"/>
      <c r="AD1228" s="1"/>
      <c r="AE1228" s="1"/>
      <c r="AJ1228" s="2"/>
      <c r="AK1228" s="2"/>
      <c r="AQ1228" s="2"/>
    </row>
    <row r="1229" spans="1:43" s="4" customFormat="1">
      <c r="A1229" s="269"/>
      <c r="B1229" s="2"/>
      <c r="C1229" s="9"/>
      <c r="D1229" s="14"/>
      <c r="E1229" s="14"/>
      <c r="F1229" s="14"/>
      <c r="G1229" s="14"/>
      <c r="H1229" s="14"/>
      <c r="I1229" s="14"/>
      <c r="J1229" s="14"/>
      <c r="K1229" s="15"/>
      <c r="L1229" s="14"/>
      <c r="M1229" s="14"/>
      <c r="N1229" s="14"/>
      <c r="O1229" s="14"/>
      <c r="P1229" s="14"/>
      <c r="Q1229" s="14"/>
      <c r="R1229" s="15"/>
      <c r="S1229" s="14"/>
      <c r="T1229" s="2"/>
      <c r="U1229" s="1"/>
      <c r="V1229" s="1"/>
      <c r="W1229" s="1"/>
      <c r="X1229" s="1"/>
      <c r="Y1229" s="1"/>
      <c r="Z1229" s="1"/>
      <c r="AA1229" s="1"/>
      <c r="AB1229" s="1"/>
      <c r="AC1229" s="1"/>
      <c r="AD1229" s="1"/>
      <c r="AE1229" s="1"/>
      <c r="AJ1229" s="2"/>
      <c r="AK1229" s="2"/>
      <c r="AQ1229" s="2"/>
    </row>
    <row r="1230" spans="1:43" s="4" customFormat="1">
      <c r="A1230" s="269"/>
      <c r="B1230" s="2"/>
      <c r="C1230" s="9"/>
      <c r="D1230" s="14"/>
      <c r="E1230" s="14"/>
      <c r="F1230" s="14"/>
      <c r="G1230" s="14"/>
      <c r="H1230" s="14"/>
      <c r="I1230" s="14"/>
      <c r="J1230" s="14"/>
      <c r="K1230" s="15"/>
      <c r="L1230" s="14"/>
      <c r="M1230" s="14"/>
      <c r="N1230" s="14"/>
      <c r="O1230" s="14"/>
      <c r="P1230" s="14"/>
      <c r="Q1230" s="14"/>
      <c r="R1230" s="15"/>
      <c r="S1230" s="14"/>
      <c r="T1230" s="2"/>
      <c r="U1230" s="1"/>
      <c r="V1230" s="1"/>
      <c r="W1230" s="1"/>
      <c r="X1230" s="1"/>
      <c r="Y1230" s="1"/>
      <c r="Z1230" s="1"/>
      <c r="AA1230" s="1"/>
      <c r="AB1230" s="1"/>
      <c r="AC1230" s="1"/>
      <c r="AD1230" s="1"/>
      <c r="AE1230" s="1"/>
      <c r="AJ1230" s="2"/>
      <c r="AK1230" s="2"/>
      <c r="AQ1230" s="2"/>
    </row>
    <row r="1231" spans="1:43" s="4" customFormat="1">
      <c r="A1231" s="269"/>
      <c r="B1231" s="2"/>
      <c r="C1231" s="9"/>
      <c r="D1231" s="14"/>
      <c r="E1231" s="14"/>
      <c r="F1231" s="14"/>
      <c r="G1231" s="14"/>
      <c r="H1231" s="14"/>
      <c r="I1231" s="14"/>
      <c r="J1231" s="14"/>
      <c r="K1231" s="15"/>
      <c r="L1231" s="14"/>
      <c r="M1231" s="14"/>
      <c r="N1231" s="14"/>
      <c r="O1231" s="14"/>
      <c r="P1231" s="14"/>
      <c r="Q1231" s="14"/>
      <c r="R1231" s="15"/>
      <c r="S1231" s="14"/>
      <c r="T1231" s="2"/>
      <c r="U1231" s="1"/>
      <c r="V1231" s="1"/>
      <c r="W1231" s="1"/>
      <c r="X1231" s="1"/>
      <c r="Y1231" s="1"/>
      <c r="Z1231" s="1"/>
      <c r="AA1231" s="1"/>
      <c r="AB1231" s="1"/>
      <c r="AC1231" s="1"/>
      <c r="AD1231" s="1"/>
      <c r="AE1231" s="1"/>
      <c r="AJ1231" s="2"/>
      <c r="AK1231" s="2"/>
      <c r="AQ1231" s="2"/>
    </row>
    <row r="1232" spans="1:43" s="4" customFormat="1">
      <c r="A1232" s="269"/>
      <c r="B1232" s="2"/>
      <c r="C1232" s="9"/>
      <c r="D1232" s="14"/>
      <c r="E1232" s="14"/>
      <c r="F1232" s="14"/>
      <c r="G1232" s="14"/>
      <c r="H1232" s="14"/>
      <c r="I1232" s="14"/>
      <c r="J1232" s="14"/>
      <c r="K1232" s="15"/>
      <c r="L1232" s="14"/>
      <c r="M1232" s="14"/>
      <c r="N1232" s="14"/>
      <c r="O1232" s="14"/>
      <c r="P1232" s="14"/>
      <c r="Q1232" s="14"/>
      <c r="R1232" s="15"/>
      <c r="S1232" s="14"/>
      <c r="T1232" s="2"/>
      <c r="U1232" s="1"/>
      <c r="V1232" s="1"/>
      <c r="W1232" s="1"/>
      <c r="X1232" s="1"/>
      <c r="Y1232" s="1"/>
      <c r="Z1232" s="1"/>
      <c r="AA1232" s="1"/>
      <c r="AB1232" s="1"/>
      <c r="AC1232" s="1"/>
      <c r="AD1232" s="1"/>
      <c r="AE1232" s="1"/>
      <c r="AJ1232" s="2"/>
      <c r="AK1232" s="2"/>
      <c r="AQ1232" s="2"/>
    </row>
    <row r="1233" spans="1:43" s="4" customFormat="1">
      <c r="A1233" s="269"/>
      <c r="B1233" s="2"/>
      <c r="C1233" s="9"/>
      <c r="D1233" s="14"/>
      <c r="E1233" s="14"/>
      <c r="F1233" s="14"/>
      <c r="G1233" s="14"/>
      <c r="H1233" s="14"/>
      <c r="I1233" s="14"/>
      <c r="J1233" s="14"/>
      <c r="K1233" s="15"/>
      <c r="L1233" s="14"/>
      <c r="M1233" s="14"/>
      <c r="N1233" s="14"/>
      <c r="O1233" s="14"/>
      <c r="P1233" s="14"/>
      <c r="Q1233" s="14"/>
      <c r="R1233" s="15"/>
      <c r="S1233" s="14"/>
      <c r="T1233" s="2"/>
      <c r="U1233" s="1"/>
      <c r="V1233" s="1"/>
      <c r="W1233" s="1"/>
      <c r="X1233" s="1"/>
      <c r="Y1233" s="1"/>
      <c r="Z1233" s="1"/>
      <c r="AA1233" s="1"/>
      <c r="AB1233" s="1"/>
      <c r="AC1233" s="1"/>
      <c r="AD1233" s="1"/>
      <c r="AE1233" s="1"/>
      <c r="AJ1233" s="2"/>
      <c r="AK1233" s="2"/>
      <c r="AQ1233" s="2"/>
    </row>
    <row r="1234" spans="1:43" s="4" customFormat="1">
      <c r="A1234" s="269"/>
      <c r="B1234" s="2"/>
      <c r="C1234" s="9"/>
      <c r="D1234" s="14"/>
      <c r="E1234" s="14"/>
      <c r="F1234" s="14"/>
      <c r="G1234" s="14"/>
      <c r="H1234" s="14"/>
      <c r="I1234" s="14"/>
      <c r="J1234" s="14"/>
      <c r="K1234" s="15"/>
      <c r="L1234" s="14"/>
      <c r="M1234" s="14"/>
      <c r="N1234" s="14"/>
      <c r="O1234" s="14"/>
      <c r="P1234" s="14"/>
      <c r="Q1234" s="14"/>
      <c r="R1234" s="15"/>
      <c r="S1234" s="14"/>
      <c r="T1234" s="2"/>
      <c r="U1234" s="1"/>
      <c r="V1234" s="1"/>
      <c r="W1234" s="1"/>
      <c r="X1234" s="1"/>
      <c r="Y1234" s="1"/>
      <c r="Z1234" s="1"/>
      <c r="AA1234" s="1"/>
      <c r="AB1234" s="1"/>
      <c r="AC1234" s="1"/>
      <c r="AD1234" s="1"/>
      <c r="AE1234" s="1"/>
      <c r="AJ1234" s="2"/>
      <c r="AK1234" s="2"/>
      <c r="AQ1234" s="2"/>
    </row>
    <row r="1235" spans="1:43" s="4" customFormat="1">
      <c r="A1235" s="269"/>
      <c r="B1235" s="2"/>
      <c r="C1235" s="9"/>
      <c r="D1235" s="14"/>
      <c r="E1235" s="14"/>
      <c r="F1235" s="14"/>
      <c r="G1235" s="14"/>
      <c r="H1235" s="14"/>
      <c r="I1235" s="14"/>
      <c r="J1235" s="14"/>
      <c r="K1235" s="15"/>
      <c r="L1235" s="14"/>
      <c r="M1235" s="14"/>
      <c r="N1235" s="14"/>
      <c r="O1235" s="14"/>
      <c r="P1235" s="14"/>
      <c r="Q1235" s="14"/>
      <c r="R1235" s="15"/>
      <c r="S1235" s="14"/>
      <c r="T1235" s="2"/>
      <c r="U1235" s="1"/>
      <c r="V1235" s="1"/>
      <c r="W1235" s="1"/>
      <c r="X1235" s="1"/>
      <c r="Y1235" s="1"/>
      <c r="Z1235" s="1"/>
      <c r="AA1235" s="1"/>
      <c r="AB1235" s="1"/>
      <c r="AC1235" s="1"/>
      <c r="AD1235" s="1"/>
      <c r="AE1235" s="1"/>
      <c r="AJ1235" s="2"/>
      <c r="AK1235" s="2"/>
      <c r="AQ1235" s="2"/>
    </row>
    <row r="1236" spans="1:43" s="4" customFormat="1">
      <c r="A1236" s="269"/>
      <c r="B1236" s="2"/>
      <c r="C1236" s="9"/>
      <c r="D1236" s="14"/>
      <c r="E1236" s="14"/>
      <c r="F1236" s="14"/>
      <c r="G1236" s="14"/>
      <c r="H1236" s="14"/>
      <c r="I1236" s="14"/>
      <c r="J1236" s="14"/>
      <c r="K1236" s="15"/>
      <c r="L1236" s="14"/>
      <c r="M1236" s="14"/>
      <c r="N1236" s="14"/>
      <c r="O1236" s="14"/>
      <c r="P1236" s="14"/>
      <c r="Q1236" s="14"/>
      <c r="R1236" s="15"/>
      <c r="S1236" s="14"/>
      <c r="T1236" s="2"/>
      <c r="U1236" s="1"/>
      <c r="V1236" s="1"/>
      <c r="W1236" s="1"/>
      <c r="X1236" s="1"/>
      <c r="Y1236" s="1"/>
      <c r="Z1236" s="1"/>
      <c r="AA1236" s="1"/>
      <c r="AB1236" s="1"/>
      <c r="AC1236" s="1"/>
      <c r="AD1236" s="1"/>
      <c r="AE1236" s="1"/>
      <c r="AJ1236" s="2"/>
      <c r="AK1236" s="2"/>
      <c r="AQ1236" s="2"/>
    </row>
    <row r="1237" spans="1:43" s="4" customFormat="1">
      <c r="A1237" s="269"/>
      <c r="B1237" s="2"/>
      <c r="C1237" s="9"/>
      <c r="D1237" s="14"/>
      <c r="E1237" s="14"/>
      <c r="F1237" s="14"/>
      <c r="G1237" s="14"/>
      <c r="H1237" s="14"/>
      <c r="I1237" s="14"/>
      <c r="J1237" s="14"/>
      <c r="K1237" s="15"/>
      <c r="L1237" s="14"/>
      <c r="M1237" s="14"/>
      <c r="N1237" s="14"/>
      <c r="O1237" s="14"/>
      <c r="P1237" s="14"/>
      <c r="Q1237" s="14"/>
      <c r="R1237" s="15"/>
      <c r="S1237" s="14"/>
      <c r="T1237" s="2"/>
      <c r="U1237" s="1"/>
      <c r="V1237" s="1"/>
      <c r="W1237" s="1"/>
      <c r="X1237" s="1"/>
      <c r="Y1237" s="1"/>
      <c r="Z1237" s="1"/>
      <c r="AA1237" s="1"/>
      <c r="AB1237" s="1"/>
      <c r="AC1237" s="1"/>
      <c r="AD1237" s="1"/>
      <c r="AE1237" s="1"/>
      <c r="AJ1237" s="2"/>
      <c r="AK1237" s="2"/>
      <c r="AQ1237" s="2"/>
    </row>
    <row r="1238" spans="1:43" s="4" customFormat="1">
      <c r="A1238" s="269"/>
      <c r="B1238" s="2"/>
      <c r="C1238" s="9"/>
      <c r="D1238" s="14"/>
      <c r="E1238" s="14"/>
      <c r="F1238" s="14"/>
      <c r="G1238" s="14"/>
      <c r="H1238" s="14"/>
      <c r="I1238" s="14"/>
      <c r="J1238" s="14"/>
      <c r="K1238" s="15"/>
      <c r="L1238" s="14"/>
      <c r="M1238" s="14"/>
      <c r="N1238" s="14"/>
      <c r="O1238" s="14"/>
      <c r="P1238" s="14"/>
      <c r="Q1238" s="14"/>
      <c r="R1238" s="15"/>
      <c r="S1238" s="14"/>
      <c r="T1238" s="2"/>
      <c r="U1238" s="1"/>
      <c r="V1238" s="1"/>
      <c r="W1238" s="1"/>
      <c r="X1238" s="1"/>
      <c r="Y1238" s="1"/>
      <c r="Z1238" s="1"/>
      <c r="AA1238" s="1"/>
      <c r="AB1238" s="1"/>
      <c r="AC1238" s="1"/>
      <c r="AD1238" s="1"/>
      <c r="AE1238" s="1"/>
      <c r="AJ1238" s="2"/>
      <c r="AK1238" s="2"/>
      <c r="AQ1238" s="2"/>
    </row>
    <row r="1239" spans="1:43" s="4" customFormat="1">
      <c r="A1239" s="269"/>
      <c r="B1239" s="2"/>
      <c r="C1239" s="9"/>
      <c r="D1239" s="14"/>
      <c r="E1239" s="14"/>
      <c r="F1239" s="14"/>
      <c r="G1239" s="14"/>
      <c r="H1239" s="14"/>
      <c r="I1239" s="14"/>
      <c r="J1239" s="14"/>
      <c r="K1239" s="15"/>
      <c r="L1239" s="14"/>
      <c r="M1239" s="14"/>
      <c r="N1239" s="14"/>
      <c r="O1239" s="14"/>
      <c r="P1239" s="14"/>
      <c r="Q1239" s="14"/>
      <c r="R1239" s="15"/>
      <c r="S1239" s="14"/>
      <c r="T1239" s="2"/>
      <c r="U1239" s="1"/>
      <c r="V1239" s="1"/>
      <c r="W1239" s="1"/>
      <c r="X1239" s="1"/>
      <c r="Y1239" s="1"/>
      <c r="Z1239" s="1"/>
      <c r="AA1239" s="1"/>
      <c r="AB1239" s="1"/>
      <c r="AC1239" s="1"/>
      <c r="AD1239" s="1"/>
      <c r="AE1239" s="1"/>
      <c r="AJ1239" s="2"/>
      <c r="AK1239" s="2"/>
      <c r="AQ1239" s="2"/>
    </row>
    <row r="1240" spans="1:43" s="4" customFormat="1">
      <c r="A1240" s="269"/>
      <c r="B1240" s="2"/>
      <c r="C1240" s="9"/>
      <c r="D1240" s="14"/>
      <c r="E1240" s="14"/>
      <c r="F1240" s="14"/>
      <c r="G1240" s="14"/>
      <c r="H1240" s="14"/>
      <c r="I1240" s="14"/>
      <c r="J1240" s="14"/>
      <c r="K1240" s="15"/>
      <c r="L1240" s="14"/>
      <c r="M1240" s="14"/>
      <c r="N1240" s="14"/>
      <c r="O1240" s="14"/>
      <c r="P1240" s="14"/>
      <c r="Q1240" s="14"/>
      <c r="R1240" s="15"/>
      <c r="S1240" s="14"/>
      <c r="T1240" s="2"/>
      <c r="U1240" s="1"/>
      <c r="V1240" s="1"/>
      <c r="W1240" s="1"/>
      <c r="X1240" s="1"/>
      <c r="Y1240" s="1"/>
      <c r="Z1240" s="1"/>
      <c r="AA1240" s="1"/>
      <c r="AB1240" s="1"/>
      <c r="AC1240" s="1"/>
      <c r="AD1240" s="1"/>
      <c r="AE1240" s="1"/>
      <c r="AJ1240" s="2"/>
      <c r="AK1240" s="2"/>
      <c r="AQ1240" s="2"/>
    </row>
    <row r="1241" spans="1:43" s="4" customFormat="1">
      <c r="A1241" s="269"/>
      <c r="B1241" s="2"/>
      <c r="C1241" s="9"/>
      <c r="D1241" s="14"/>
      <c r="E1241" s="14"/>
      <c r="F1241" s="14"/>
      <c r="G1241" s="14"/>
      <c r="H1241" s="14"/>
      <c r="I1241" s="14"/>
      <c r="J1241" s="14"/>
      <c r="K1241" s="15"/>
      <c r="L1241" s="14"/>
      <c r="M1241" s="14"/>
      <c r="N1241" s="14"/>
      <c r="O1241" s="14"/>
      <c r="P1241" s="14"/>
      <c r="Q1241" s="14"/>
      <c r="R1241" s="15"/>
      <c r="S1241" s="14"/>
      <c r="T1241" s="2"/>
      <c r="U1241" s="1"/>
      <c r="V1241" s="1"/>
      <c r="W1241" s="1"/>
      <c r="X1241" s="1"/>
      <c r="Y1241" s="1"/>
      <c r="Z1241" s="1"/>
      <c r="AA1241" s="1"/>
      <c r="AB1241" s="1"/>
      <c r="AC1241" s="1"/>
      <c r="AD1241" s="1"/>
      <c r="AE1241" s="1"/>
      <c r="AJ1241" s="2"/>
      <c r="AK1241" s="2"/>
      <c r="AQ1241" s="2"/>
    </row>
    <row r="1242" spans="1:43" s="4" customFormat="1">
      <c r="A1242" s="269"/>
      <c r="B1242" s="2"/>
      <c r="C1242" s="9"/>
      <c r="D1242" s="14"/>
      <c r="E1242" s="14"/>
      <c r="F1242" s="14"/>
      <c r="G1242" s="14"/>
      <c r="H1242" s="14"/>
      <c r="I1242" s="14"/>
      <c r="J1242" s="14"/>
      <c r="K1242" s="15"/>
      <c r="L1242" s="14"/>
      <c r="M1242" s="14"/>
      <c r="N1242" s="14"/>
      <c r="O1242" s="14"/>
      <c r="P1242" s="14"/>
      <c r="Q1242" s="14"/>
      <c r="R1242" s="15"/>
      <c r="S1242" s="14"/>
      <c r="T1242" s="2"/>
      <c r="U1242" s="1"/>
      <c r="V1242" s="1"/>
      <c r="W1242" s="1"/>
      <c r="X1242" s="1"/>
      <c r="Y1242" s="1"/>
      <c r="Z1242" s="1"/>
      <c r="AA1242" s="1"/>
      <c r="AB1242" s="1"/>
      <c r="AC1242" s="1"/>
      <c r="AD1242" s="1"/>
      <c r="AE1242" s="1"/>
      <c r="AJ1242" s="2"/>
      <c r="AK1242" s="2"/>
      <c r="AQ1242" s="2"/>
    </row>
    <row r="1243" spans="1:43" s="4" customFormat="1">
      <c r="A1243" s="269"/>
      <c r="B1243" s="2"/>
      <c r="C1243" s="9"/>
      <c r="D1243" s="14"/>
      <c r="E1243" s="14"/>
      <c r="F1243" s="14"/>
      <c r="G1243" s="14"/>
      <c r="H1243" s="14"/>
      <c r="I1243" s="14"/>
      <c r="J1243" s="14"/>
      <c r="K1243" s="15"/>
      <c r="L1243" s="14"/>
      <c r="M1243" s="14"/>
      <c r="N1243" s="14"/>
      <c r="O1243" s="14"/>
      <c r="P1243" s="14"/>
      <c r="Q1243" s="14"/>
      <c r="R1243" s="15"/>
      <c r="S1243" s="14"/>
      <c r="T1243" s="2"/>
      <c r="U1243" s="1"/>
      <c r="V1243" s="1"/>
      <c r="W1243" s="1"/>
      <c r="X1243" s="1"/>
      <c r="Y1243" s="1"/>
      <c r="Z1243" s="1"/>
      <c r="AA1243" s="1"/>
      <c r="AB1243" s="1"/>
      <c r="AC1243" s="1"/>
      <c r="AD1243" s="1"/>
      <c r="AE1243" s="1"/>
      <c r="AJ1243" s="2"/>
      <c r="AK1243" s="2"/>
      <c r="AQ1243" s="2"/>
    </row>
    <row r="1244" spans="1:43" s="4" customFormat="1">
      <c r="A1244" s="269"/>
      <c r="B1244" s="2"/>
      <c r="C1244" s="9"/>
      <c r="D1244" s="14"/>
      <c r="E1244" s="14"/>
      <c r="F1244" s="14"/>
      <c r="G1244" s="14"/>
      <c r="H1244" s="14"/>
      <c r="I1244" s="14"/>
      <c r="J1244" s="14"/>
      <c r="K1244" s="15"/>
      <c r="L1244" s="14"/>
      <c r="M1244" s="14"/>
      <c r="N1244" s="14"/>
      <c r="O1244" s="14"/>
      <c r="P1244" s="14"/>
      <c r="Q1244" s="14"/>
      <c r="R1244" s="15"/>
      <c r="S1244" s="14"/>
      <c r="T1244" s="2"/>
      <c r="U1244" s="1"/>
      <c r="V1244" s="1"/>
      <c r="W1244" s="1"/>
      <c r="X1244" s="1"/>
      <c r="Y1244" s="1"/>
      <c r="Z1244" s="1"/>
      <c r="AA1244" s="1"/>
      <c r="AB1244" s="1"/>
      <c r="AC1244" s="1"/>
      <c r="AD1244" s="1"/>
      <c r="AE1244" s="1"/>
      <c r="AJ1244" s="2"/>
      <c r="AK1244" s="2"/>
      <c r="AQ1244" s="2"/>
    </row>
    <row r="1245" spans="1:43" s="4" customFormat="1">
      <c r="A1245" s="269"/>
      <c r="B1245" s="2"/>
      <c r="C1245" s="9"/>
      <c r="D1245" s="14"/>
      <c r="E1245" s="14"/>
      <c r="F1245" s="14"/>
      <c r="G1245" s="14"/>
      <c r="H1245" s="14"/>
      <c r="I1245" s="14"/>
      <c r="J1245" s="14"/>
      <c r="K1245" s="15"/>
      <c r="L1245" s="14"/>
      <c r="M1245" s="14"/>
      <c r="N1245" s="14"/>
      <c r="O1245" s="14"/>
      <c r="P1245" s="14"/>
      <c r="Q1245" s="14"/>
      <c r="R1245" s="15"/>
      <c r="S1245" s="14"/>
      <c r="T1245" s="2"/>
      <c r="U1245" s="1"/>
      <c r="V1245" s="1"/>
      <c r="W1245" s="1"/>
      <c r="X1245" s="1"/>
      <c r="Y1245" s="1"/>
      <c r="Z1245" s="1"/>
      <c r="AA1245" s="1"/>
      <c r="AB1245" s="1"/>
      <c r="AC1245" s="1"/>
      <c r="AD1245" s="1"/>
      <c r="AE1245" s="1"/>
      <c r="AJ1245" s="2"/>
      <c r="AK1245" s="2"/>
      <c r="AQ1245" s="2"/>
    </row>
    <row r="1246" spans="1:43" s="4" customFormat="1">
      <c r="A1246" s="269"/>
      <c r="B1246" s="2"/>
      <c r="C1246" s="9"/>
      <c r="D1246" s="14"/>
      <c r="E1246" s="14"/>
      <c r="F1246" s="14"/>
      <c r="G1246" s="14"/>
      <c r="H1246" s="14"/>
      <c r="I1246" s="14"/>
      <c r="J1246" s="14"/>
      <c r="K1246" s="15"/>
      <c r="L1246" s="14"/>
      <c r="M1246" s="14"/>
      <c r="N1246" s="14"/>
      <c r="O1246" s="14"/>
      <c r="P1246" s="14"/>
      <c r="Q1246" s="14"/>
      <c r="R1246" s="15"/>
      <c r="S1246" s="14"/>
      <c r="T1246" s="2"/>
      <c r="U1246" s="1"/>
      <c r="V1246" s="1"/>
      <c r="W1246" s="1"/>
      <c r="X1246" s="1"/>
      <c r="Y1246" s="1"/>
      <c r="Z1246" s="1"/>
      <c r="AA1246" s="1"/>
      <c r="AB1246" s="1"/>
      <c r="AC1246" s="1"/>
      <c r="AD1246" s="1"/>
      <c r="AE1246" s="1"/>
      <c r="AJ1246" s="2"/>
      <c r="AK1246" s="2"/>
      <c r="AQ1246" s="2"/>
    </row>
    <row r="1247" spans="1:43" s="4" customFormat="1">
      <c r="A1247" s="269"/>
      <c r="B1247" s="2"/>
      <c r="C1247" s="9"/>
      <c r="D1247" s="14"/>
      <c r="E1247" s="14"/>
      <c r="F1247" s="14"/>
      <c r="G1247" s="14"/>
      <c r="H1247" s="14"/>
      <c r="I1247" s="14"/>
      <c r="J1247" s="14"/>
      <c r="K1247" s="15"/>
      <c r="L1247" s="14"/>
      <c r="M1247" s="14"/>
      <c r="N1247" s="14"/>
      <c r="O1247" s="14"/>
      <c r="P1247" s="14"/>
      <c r="Q1247" s="14"/>
      <c r="R1247" s="15"/>
      <c r="S1247" s="14"/>
      <c r="T1247" s="2"/>
      <c r="U1247" s="1"/>
      <c r="V1247" s="1"/>
      <c r="W1247" s="1"/>
      <c r="X1247" s="1"/>
      <c r="Y1247" s="1"/>
      <c r="Z1247" s="1"/>
      <c r="AA1247" s="1"/>
      <c r="AB1247" s="1"/>
      <c r="AC1247" s="1"/>
      <c r="AD1247" s="1"/>
      <c r="AE1247" s="1"/>
      <c r="AJ1247" s="2"/>
      <c r="AK1247" s="2"/>
      <c r="AQ1247" s="2"/>
    </row>
    <row r="1248" spans="1:43" s="4" customFormat="1">
      <c r="A1248" s="269"/>
      <c r="B1248" s="2"/>
      <c r="C1248" s="9"/>
      <c r="D1248" s="14"/>
      <c r="E1248" s="14"/>
      <c r="F1248" s="14"/>
      <c r="G1248" s="14"/>
      <c r="H1248" s="14"/>
      <c r="I1248" s="14"/>
      <c r="J1248" s="14"/>
      <c r="K1248" s="15"/>
      <c r="L1248" s="14"/>
      <c r="M1248" s="14"/>
      <c r="N1248" s="14"/>
      <c r="O1248" s="14"/>
      <c r="P1248" s="14"/>
      <c r="Q1248" s="14"/>
      <c r="R1248" s="15"/>
      <c r="S1248" s="14"/>
      <c r="T1248" s="2"/>
      <c r="U1248" s="1"/>
      <c r="V1248" s="1"/>
      <c r="W1248" s="1"/>
      <c r="X1248" s="1"/>
      <c r="Y1248" s="1"/>
      <c r="Z1248" s="1"/>
      <c r="AA1248" s="1"/>
      <c r="AB1248" s="1"/>
      <c r="AC1248" s="1"/>
      <c r="AD1248" s="1"/>
      <c r="AE1248" s="1"/>
      <c r="AJ1248" s="2"/>
      <c r="AK1248" s="2"/>
      <c r="AQ1248" s="2"/>
    </row>
    <row r="1249" spans="1:43" s="4" customFormat="1">
      <c r="A1249" s="269"/>
      <c r="B1249" s="2"/>
      <c r="C1249" s="9"/>
      <c r="D1249" s="14"/>
      <c r="E1249" s="14"/>
      <c r="F1249" s="14"/>
      <c r="G1249" s="14"/>
      <c r="H1249" s="14"/>
      <c r="I1249" s="14"/>
      <c r="J1249" s="14"/>
      <c r="K1249" s="15"/>
      <c r="L1249" s="14"/>
      <c r="M1249" s="14"/>
      <c r="N1249" s="14"/>
      <c r="O1249" s="14"/>
      <c r="P1249" s="14"/>
      <c r="Q1249" s="14"/>
      <c r="R1249" s="15"/>
      <c r="S1249" s="14"/>
      <c r="T1249" s="2"/>
      <c r="U1249" s="1"/>
      <c r="V1249" s="1"/>
      <c r="W1249" s="1"/>
      <c r="X1249" s="1"/>
      <c r="Y1249" s="1"/>
      <c r="Z1249" s="1"/>
      <c r="AA1249" s="1"/>
      <c r="AB1249" s="1"/>
      <c r="AC1249" s="1"/>
      <c r="AD1249" s="1"/>
      <c r="AE1249" s="1"/>
      <c r="AJ1249" s="2"/>
      <c r="AK1249" s="2"/>
      <c r="AQ1249" s="2"/>
    </row>
    <row r="1250" spans="1:43" s="4" customFormat="1">
      <c r="A1250" s="269"/>
      <c r="B1250" s="2"/>
      <c r="C1250" s="9"/>
      <c r="D1250" s="14"/>
      <c r="E1250" s="14"/>
      <c r="F1250" s="14"/>
      <c r="G1250" s="14"/>
      <c r="H1250" s="14"/>
      <c r="I1250" s="14"/>
      <c r="J1250" s="14"/>
      <c r="K1250" s="15"/>
      <c r="L1250" s="14"/>
      <c r="M1250" s="14"/>
      <c r="N1250" s="14"/>
      <c r="O1250" s="14"/>
      <c r="P1250" s="14"/>
      <c r="Q1250" s="14"/>
      <c r="R1250" s="15"/>
      <c r="S1250" s="14"/>
      <c r="T1250" s="2"/>
      <c r="U1250" s="1"/>
      <c r="V1250" s="1"/>
      <c r="W1250" s="1"/>
      <c r="X1250" s="1"/>
      <c r="Y1250" s="1"/>
      <c r="Z1250" s="1"/>
      <c r="AA1250" s="1"/>
      <c r="AB1250" s="1"/>
      <c r="AC1250" s="1"/>
      <c r="AD1250" s="1"/>
      <c r="AE1250" s="1"/>
      <c r="AJ1250" s="2"/>
      <c r="AK1250" s="2"/>
      <c r="AQ1250" s="2"/>
    </row>
    <row r="1251" spans="1:43" s="4" customFormat="1">
      <c r="A1251" s="269"/>
      <c r="B1251" s="2"/>
      <c r="C1251" s="9"/>
      <c r="D1251" s="14"/>
      <c r="E1251" s="14"/>
      <c r="F1251" s="14"/>
      <c r="G1251" s="14"/>
      <c r="H1251" s="14"/>
      <c r="I1251" s="14"/>
      <c r="J1251" s="14"/>
      <c r="K1251" s="15"/>
      <c r="L1251" s="14"/>
      <c r="M1251" s="14"/>
      <c r="N1251" s="14"/>
      <c r="O1251" s="14"/>
      <c r="P1251" s="14"/>
      <c r="Q1251" s="14"/>
      <c r="R1251" s="15"/>
      <c r="S1251" s="14"/>
      <c r="T1251" s="2"/>
      <c r="U1251" s="1"/>
      <c r="V1251" s="1"/>
      <c r="W1251" s="1"/>
      <c r="X1251" s="1"/>
      <c r="Y1251" s="1"/>
      <c r="Z1251" s="1"/>
      <c r="AA1251" s="1"/>
      <c r="AB1251" s="1"/>
      <c r="AC1251" s="1"/>
      <c r="AD1251" s="1"/>
      <c r="AE1251" s="1"/>
      <c r="AJ1251" s="2"/>
      <c r="AK1251" s="2"/>
      <c r="AQ1251" s="2"/>
    </row>
    <row r="1252" spans="1:43" s="4" customFormat="1">
      <c r="A1252" s="269"/>
      <c r="B1252" s="2"/>
      <c r="C1252" s="9"/>
      <c r="D1252" s="14"/>
      <c r="E1252" s="14"/>
      <c r="F1252" s="14"/>
      <c r="G1252" s="14"/>
      <c r="H1252" s="14"/>
      <c r="I1252" s="14"/>
      <c r="J1252" s="14"/>
      <c r="K1252" s="15"/>
      <c r="L1252" s="14"/>
      <c r="M1252" s="14"/>
      <c r="N1252" s="14"/>
      <c r="O1252" s="14"/>
      <c r="P1252" s="14"/>
      <c r="Q1252" s="14"/>
      <c r="R1252" s="15"/>
      <c r="S1252" s="14"/>
      <c r="T1252" s="2"/>
      <c r="U1252" s="1"/>
      <c r="V1252" s="1"/>
      <c r="W1252" s="1"/>
      <c r="X1252" s="1"/>
      <c r="Y1252" s="1"/>
      <c r="Z1252" s="1"/>
      <c r="AA1252" s="1"/>
      <c r="AB1252" s="1"/>
      <c r="AC1252" s="1"/>
      <c r="AD1252" s="1"/>
      <c r="AE1252" s="1"/>
      <c r="AJ1252" s="2"/>
      <c r="AK1252" s="2"/>
      <c r="AQ1252" s="2"/>
    </row>
    <row r="1253" spans="1:43" s="4" customFormat="1">
      <c r="A1253" s="269"/>
      <c r="B1253" s="2"/>
      <c r="C1253" s="9"/>
      <c r="D1253" s="14"/>
      <c r="E1253" s="14"/>
      <c r="F1253" s="14"/>
      <c r="G1253" s="14"/>
      <c r="H1253" s="14"/>
      <c r="I1253" s="14"/>
      <c r="J1253" s="14"/>
      <c r="K1253" s="15"/>
      <c r="L1253" s="14"/>
      <c r="M1253" s="14"/>
      <c r="N1253" s="14"/>
      <c r="O1253" s="14"/>
      <c r="P1253" s="14"/>
      <c r="Q1253" s="14"/>
      <c r="R1253" s="15"/>
      <c r="S1253" s="14"/>
      <c r="T1253" s="2"/>
      <c r="U1253" s="1"/>
      <c r="V1253" s="1"/>
      <c r="W1253" s="1"/>
      <c r="X1253" s="1"/>
      <c r="Y1253" s="1"/>
      <c r="Z1253" s="1"/>
      <c r="AA1253" s="1"/>
      <c r="AB1253" s="1"/>
      <c r="AC1253" s="1"/>
      <c r="AD1253" s="1"/>
      <c r="AE1253" s="1"/>
      <c r="AJ1253" s="2"/>
      <c r="AK1253" s="2"/>
      <c r="AQ1253" s="2"/>
    </row>
    <row r="1254" spans="1:43" s="4" customFormat="1">
      <c r="A1254" s="269"/>
      <c r="B1254" s="2"/>
      <c r="C1254" s="9"/>
      <c r="D1254" s="14"/>
      <c r="E1254" s="14"/>
      <c r="F1254" s="14"/>
      <c r="G1254" s="14"/>
      <c r="H1254" s="14"/>
      <c r="I1254" s="14"/>
      <c r="J1254" s="14"/>
      <c r="K1254" s="15"/>
      <c r="L1254" s="14"/>
      <c r="M1254" s="14"/>
      <c r="N1254" s="14"/>
      <c r="O1254" s="14"/>
      <c r="P1254" s="14"/>
      <c r="Q1254" s="14"/>
      <c r="R1254" s="15"/>
      <c r="S1254" s="14"/>
      <c r="T1254" s="2"/>
      <c r="U1254" s="1"/>
      <c r="V1254" s="1"/>
      <c r="W1254" s="1"/>
      <c r="X1254" s="1"/>
      <c r="Y1254" s="1"/>
      <c r="Z1254" s="1"/>
      <c r="AA1254" s="1"/>
      <c r="AB1254" s="1"/>
      <c r="AC1254" s="1"/>
      <c r="AD1254" s="1"/>
      <c r="AE1254" s="1"/>
      <c r="AJ1254" s="2"/>
      <c r="AK1254" s="2"/>
      <c r="AQ1254" s="2"/>
    </row>
    <row r="1255" spans="1:43" s="4" customFormat="1">
      <c r="A1255" s="269"/>
      <c r="B1255" s="2"/>
      <c r="C1255" s="9"/>
      <c r="D1255" s="14"/>
      <c r="E1255" s="14"/>
      <c r="F1255" s="14"/>
      <c r="G1255" s="14"/>
      <c r="H1255" s="14"/>
      <c r="I1255" s="14"/>
      <c r="J1255" s="14"/>
      <c r="K1255" s="15"/>
      <c r="L1255" s="14"/>
      <c r="M1255" s="14"/>
      <c r="N1255" s="14"/>
      <c r="O1255" s="14"/>
      <c r="P1255" s="14"/>
      <c r="Q1255" s="14"/>
      <c r="R1255" s="15"/>
      <c r="S1255" s="14"/>
      <c r="T1255" s="2"/>
      <c r="U1255" s="1"/>
      <c r="V1255" s="1"/>
      <c r="W1255" s="1"/>
      <c r="X1255" s="1"/>
      <c r="Y1255" s="1"/>
      <c r="Z1255" s="1"/>
      <c r="AA1255" s="1"/>
      <c r="AB1255" s="1"/>
      <c r="AC1255" s="1"/>
      <c r="AD1255" s="1"/>
      <c r="AE1255" s="1"/>
      <c r="AJ1255" s="2"/>
      <c r="AK1255" s="2"/>
      <c r="AQ1255" s="2"/>
    </row>
    <row r="1256" spans="1:43" s="4" customFormat="1">
      <c r="A1256" s="269"/>
      <c r="B1256" s="2"/>
      <c r="C1256" s="9"/>
      <c r="D1256" s="14"/>
      <c r="E1256" s="14"/>
      <c r="F1256" s="14"/>
      <c r="G1256" s="14"/>
      <c r="H1256" s="14"/>
      <c r="I1256" s="14"/>
      <c r="J1256" s="14"/>
      <c r="K1256" s="15"/>
      <c r="L1256" s="14"/>
      <c r="M1256" s="14"/>
      <c r="N1256" s="14"/>
      <c r="O1256" s="14"/>
      <c r="P1256" s="14"/>
      <c r="Q1256" s="14"/>
      <c r="R1256" s="15"/>
      <c r="S1256" s="14"/>
      <c r="T1256" s="2"/>
      <c r="U1256" s="1"/>
      <c r="V1256" s="1"/>
      <c r="W1256" s="1"/>
      <c r="X1256" s="1"/>
      <c r="Y1256" s="1"/>
      <c r="Z1256" s="1"/>
      <c r="AA1256" s="1"/>
      <c r="AB1256" s="1"/>
      <c r="AC1256" s="1"/>
      <c r="AD1256" s="1"/>
      <c r="AE1256" s="1"/>
      <c r="AJ1256" s="2"/>
      <c r="AK1256" s="2"/>
      <c r="AQ1256" s="2"/>
    </row>
    <row r="1257" spans="1:43" s="4" customFormat="1">
      <c r="A1257" s="269"/>
      <c r="B1257" s="2"/>
      <c r="C1257" s="9"/>
      <c r="D1257" s="14"/>
      <c r="E1257" s="14"/>
      <c r="F1257" s="14"/>
      <c r="G1257" s="14"/>
      <c r="H1257" s="14"/>
      <c r="I1257" s="14"/>
      <c r="J1257" s="14"/>
      <c r="K1257" s="15"/>
      <c r="L1257" s="14"/>
      <c r="M1257" s="14"/>
      <c r="N1257" s="14"/>
      <c r="O1257" s="14"/>
      <c r="P1257" s="14"/>
      <c r="Q1257" s="14"/>
      <c r="R1257" s="15"/>
      <c r="S1257" s="14"/>
      <c r="T1257" s="2"/>
      <c r="U1257" s="1"/>
      <c r="V1257" s="1"/>
      <c r="W1257" s="1"/>
      <c r="X1257" s="1"/>
      <c r="Y1257" s="1"/>
      <c r="Z1257" s="1"/>
      <c r="AA1257" s="1"/>
      <c r="AB1257" s="1"/>
      <c r="AC1257" s="1"/>
      <c r="AD1257" s="1"/>
      <c r="AE1257" s="1"/>
      <c r="AJ1257" s="2"/>
      <c r="AK1257" s="2"/>
      <c r="AQ1257" s="2"/>
    </row>
    <row r="1258" spans="1:43" s="4" customFormat="1">
      <c r="A1258" s="269"/>
      <c r="B1258" s="2"/>
      <c r="C1258" s="9"/>
      <c r="D1258" s="14"/>
      <c r="E1258" s="14"/>
      <c r="F1258" s="14"/>
      <c r="G1258" s="14"/>
      <c r="H1258" s="14"/>
      <c r="I1258" s="14"/>
      <c r="J1258" s="14"/>
      <c r="K1258" s="15"/>
      <c r="L1258" s="14"/>
      <c r="M1258" s="14"/>
      <c r="N1258" s="14"/>
      <c r="O1258" s="14"/>
      <c r="P1258" s="14"/>
      <c r="Q1258" s="14"/>
      <c r="R1258" s="15"/>
      <c r="S1258" s="14"/>
      <c r="T1258" s="2"/>
      <c r="U1258" s="1"/>
      <c r="V1258" s="1"/>
      <c r="W1258" s="1"/>
      <c r="X1258" s="1"/>
      <c r="Y1258" s="1"/>
      <c r="Z1258" s="1"/>
      <c r="AA1258" s="1"/>
      <c r="AB1258" s="1"/>
      <c r="AC1258" s="1"/>
      <c r="AD1258" s="1"/>
      <c r="AE1258" s="1"/>
      <c r="AJ1258" s="2"/>
      <c r="AK1258" s="2"/>
      <c r="AQ1258" s="2"/>
    </row>
    <row r="1259" spans="1:43" s="4" customFormat="1">
      <c r="A1259" s="269"/>
      <c r="B1259" s="2"/>
      <c r="C1259" s="9"/>
      <c r="D1259" s="14"/>
      <c r="E1259" s="14"/>
      <c r="F1259" s="14"/>
      <c r="G1259" s="14"/>
      <c r="H1259" s="14"/>
      <c r="I1259" s="14"/>
      <c r="J1259" s="14"/>
      <c r="K1259" s="15"/>
      <c r="L1259" s="14"/>
      <c r="M1259" s="14"/>
      <c r="N1259" s="14"/>
      <c r="O1259" s="14"/>
      <c r="P1259" s="14"/>
      <c r="Q1259" s="14"/>
      <c r="R1259" s="15"/>
      <c r="S1259" s="14"/>
      <c r="T1259" s="2"/>
      <c r="U1259" s="1"/>
      <c r="V1259" s="1"/>
      <c r="W1259" s="1"/>
      <c r="X1259" s="1"/>
      <c r="Y1259" s="1"/>
      <c r="Z1259" s="1"/>
      <c r="AA1259" s="1"/>
      <c r="AB1259" s="1"/>
      <c r="AC1259" s="1"/>
      <c r="AD1259" s="1"/>
      <c r="AE1259" s="1"/>
      <c r="AJ1259" s="2"/>
      <c r="AK1259" s="2"/>
      <c r="AQ1259" s="2"/>
    </row>
    <row r="1260" spans="1:43" s="4" customFormat="1">
      <c r="A1260" s="269"/>
      <c r="B1260" s="2"/>
      <c r="C1260" s="9"/>
      <c r="D1260" s="14"/>
      <c r="E1260" s="14"/>
      <c r="F1260" s="14"/>
      <c r="G1260" s="14"/>
      <c r="H1260" s="14"/>
      <c r="I1260" s="14"/>
      <c r="J1260" s="14"/>
      <c r="K1260" s="15"/>
      <c r="L1260" s="14"/>
      <c r="M1260" s="14"/>
      <c r="N1260" s="14"/>
      <c r="O1260" s="14"/>
      <c r="P1260" s="14"/>
      <c r="Q1260" s="14"/>
      <c r="R1260" s="15"/>
      <c r="S1260" s="14"/>
      <c r="T1260" s="2"/>
      <c r="U1260" s="1"/>
      <c r="V1260" s="1"/>
      <c r="W1260" s="1"/>
      <c r="X1260" s="1"/>
      <c r="Y1260" s="1"/>
      <c r="Z1260" s="1"/>
      <c r="AA1260" s="1"/>
      <c r="AB1260" s="1"/>
      <c r="AC1260" s="1"/>
      <c r="AD1260" s="1"/>
      <c r="AE1260" s="1"/>
      <c r="AJ1260" s="2"/>
      <c r="AK1260" s="2"/>
      <c r="AQ1260" s="2"/>
    </row>
    <row r="1261" spans="1:43" s="4" customFormat="1">
      <c r="A1261" s="269"/>
      <c r="B1261" s="2"/>
      <c r="C1261" s="9"/>
      <c r="D1261" s="14"/>
      <c r="E1261" s="14"/>
      <c r="F1261" s="14"/>
      <c r="G1261" s="14"/>
      <c r="H1261" s="14"/>
      <c r="I1261" s="14"/>
      <c r="J1261" s="14"/>
      <c r="K1261" s="15"/>
      <c r="L1261" s="14"/>
      <c r="M1261" s="14"/>
      <c r="N1261" s="14"/>
      <c r="O1261" s="14"/>
      <c r="P1261" s="14"/>
      <c r="Q1261" s="14"/>
      <c r="R1261" s="15"/>
      <c r="S1261" s="14"/>
      <c r="T1261" s="2"/>
      <c r="U1261" s="1"/>
      <c r="V1261" s="1"/>
      <c r="W1261" s="1"/>
      <c r="X1261" s="1"/>
      <c r="Y1261" s="1"/>
      <c r="Z1261" s="1"/>
      <c r="AA1261" s="1"/>
      <c r="AB1261" s="1"/>
      <c r="AC1261" s="1"/>
      <c r="AD1261" s="1"/>
      <c r="AE1261" s="1"/>
      <c r="AJ1261" s="2"/>
      <c r="AK1261" s="2"/>
      <c r="AQ1261" s="2"/>
    </row>
    <row r="1262" spans="1:43" s="4" customFormat="1">
      <c r="A1262" s="269"/>
      <c r="B1262" s="2"/>
      <c r="C1262" s="9"/>
      <c r="D1262" s="14"/>
      <c r="E1262" s="14"/>
      <c r="F1262" s="14"/>
      <c r="G1262" s="14"/>
      <c r="H1262" s="14"/>
      <c r="I1262" s="14"/>
      <c r="J1262" s="14"/>
      <c r="K1262" s="15"/>
      <c r="L1262" s="14"/>
      <c r="M1262" s="14"/>
      <c r="N1262" s="14"/>
      <c r="O1262" s="14"/>
      <c r="P1262" s="14"/>
      <c r="Q1262" s="14"/>
      <c r="R1262" s="15"/>
      <c r="S1262" s="14"/>
      <c r="T1262" s="2"/>
      <c r="U1262" s="1"/>
      <c r="V1262" s="1"/>
      <c r="W1262" s="1"/>
      <c r="X1262" s="1"/>
      <c r="Y1262" s="1"/>
      <c r="Z1262" s="1"/>
      <c r="AA1262" s="1"/>
      <c r="AB1262" s="1"/>
      <c r="AC1262" s="1"/>
      <c r="AD1262" s="1"/>
      <c r="AE1262" s="1"/>
      <c r="AJ1262" s="2"/>
      <c r="AK1262" s="2"/>
      <c r="AQ1262" s="2"/>
    </row>
    <row r="1263" spans="1:43" s="4" customFormat="1">
      <c r="A1263" s="269"/>
      <c r="B1263" s="2"/>
      <c r="C1263" s="9"/>
      <c r="D1263" s="14"/>
      <c r="E1263" s="14"/>
      <c r="F1263" s="14"/>
      <c r="G1263" s="14"/>
      <c r="H1263" s="14"/>
      <c r="I1263" s="14"/>
      <c r="J1263" s="14"/>
      <c r="K1263" s="15"/>
      <c r="L1263" s="14"/>
      <c r="M1263" s="14"/>
      <c r="N1263" s="14"/>
      <c r="O1263" s="14"/>
      <c r="P1263" s="14"/>
      <c r="Q1263" s="14"/>
      <c r="R1263" s="15"/>
      <c r="S1263" s="14"/>
      <c r="T1263" s="2"/>
      <c r="U1263" s="1"/>
      <c r="V1263" s="1"/>
      <c r="W1263" s="1"/>
      <c r="X1263" s="1"/>
      <c r="Y1263" s="1"/>
      <c r="Z1263" s="1"/>
      <c r="AA1263" s="1"/>
      <c r="AB1263" s="1"/>
      <c r="AC1263" s="1"/>
      <c r="AD1263" s="1"/>
      <c r="AE1263" s="1"/>
      <c r="AJ1263" s="2"/>
      <c r="AK1263" s="2"/>
      <c r="AQ1263" s="2"/>
    </row>
    <row r="1264" spans="1:43" s="4" customFormat="1">
      <c r="A1264" s="269"/>
      <c r="B1264" s="2"/>
      <c r="C1264" s="9"/>
      <c r="D1264" s="14"/>
      <c r="E1264" s="14"/>
      <c r="F1264" s="14"/>
      <c r="G1264" s="14"/>
      <c r="H1264" s="14"/>
      <c r="I1264" s="14"/>
      <c r="J1264" s="14"/>
      <c r="K1264" s="15"/>
      <c r="L1264" s="14"/>
      <c r="M1264" s="14"/>
      <c r="N1264" s="14"/>
      <c r="O1264" s="14"/>
      <c r="P1264" s="14"/>
      <c r="Q1264" s="14"/>
      <c r="R1264" s="15"/>
      <c r="S1264" s="14"/>
      <c r="T1264" s="2"/>
      <c r="U1264" s="1"/>
      <c r="V1264" s="1"/>
      <c r="W1264" s="1"/>
      <c r="X1264" s="1"/>
      <c r="Y1264" s="1"/>
      <c r="Z1264" s="1"/>
      <c r="AA1264" s="1"/>
      <c r="AB1264" s="1"/>
      <c r="AC1264" s="1"/>
      <c r="AD1264" s="1"/>
      <c r="AE1264" s="1"/>
      <c r="AJ1264" s="2"/>
      <c r="AK1264" s="2"/>
      <c r="AQ1264" s="2"/>
    </row>
    <row r="1265" spans="1:43" s="4" customFormat="1">
      <c r="A1265" s="269"/>
      <c r="B1265" s="2"/>
      <c r="C1265" s="9"/>
      <c r="D1265" s="14"/>
      <c r="E1265" s="14"/>
      <c r="F1265" s="14"/>
      <c r="G1265" s="14"/>
      <c r="H1265" s="14"/>
      <c r="I1265" s="14"/>
      <c r="J1265" s="14"/>
      <c r="K1265" s="15"/>
      <c r="L1265" s="14"/>
      <c r="M1265" s="14"/>
      <c r="N1265" s="14"/>
      <c r="O1265" s="14"/>
      <c r="P1265" s="14"/>
      <c r="Q1265" s="14"/>
      <c r="R1265" s="15"/>
      <c r="S1265" s="14"/>
      <c r="T1265" s="2"/>
      <c r="U1265" s="1"/>
      <c r="V1265" s="1"/>
      <c r="W1265" s="1"/>
      <c r="X1265" s="1"/>
      <c r="Y1265" s="1"/>
      <c r="Z1265" s="1"/>
      <c r="AA1265" s="1"/>
      <c r="AB1265" s="1"/>
      <c r="AC1265" s="1"/>
      <c r="AD1265" s="1"/>
      <c r="AE1265" s="1"/>
      <c r="AJ1265" s="2"/>
      <c r="AK1265" s="2"/>
      <c r="AQ1265" s="2"/>
    </row>
    <row r="1266" spans="1:43" s="4" customFormat="1">
      <c r="A1266" s="269"/>
      <c r="B1266" s="2"/>
      <c r="C1266" s="9"/>
      <c r="D1266" s="14"/>
      <c r="E1266" s="14"/>
      <c r="F1266" s="14"/>
      <c r="G1266" s="14"/>
      <c r="H1266" s="14"/>
      <c r="I1266" s="14"/>
      <c r="J1266" s="14"/>
      <c r="K1266" s="15"/>
      <c r="L1266" s="14"/>
      <c r="M1266" s="14"/>
      <c r="N1266" s="14"/>
      <c r="O1266" s="14"/>
      <c r="P1266" s="14"/>
      <c r="Q1266" s="14"/>
      <c r="R1266" s="15"/>
      <c r="S1266" s="14"/>
      <c r="T1266" s="2"/>
      <c r="U1266" s="1"/>
      <c r="V1266" s="1"/>
      <c r="W1266" s="1"/>
      <c r="X1266" s="1"/>
      <c r="Y1266" s="1"/>
      <c r="Z1266" s="1"/>
      <c r="AA1266" s="1"/>
      <c r="AB1266" s="1"/>
      <c r="AC1266" s="1"/>
      <c r="AD1266" s="1"/>
      <c r="AE1266" s="1"/>
      <c r="AJ1266" s="2"/>
      <c r="AK1266" s="2"/>
      <c r="AQ1266" s="2"/>
    </row>
    <row r="1267" spans="1:43" s="4" customFormat="1">
      <c r="A1267" s="269"/>
      <c r="B1267" s="2"/>
      <c r="C1267" s="9"/>
      <c r="D1267" s="14"/>
      <c r="E1267" s="14"/>
      <c r="F1267" s="14"/>
      <c r="G1267" s="14"/>
      <c r="H1267" s="14"/>
      <c r="I1267" s="14"/>
      <c r="J1267" s="14"/>
      <c r="K1267" s="15"/>
      <c r="L1267" s="14"/>
      <c r="M1267" s="14"/>
      <c r="N1267" s="14"/>
      <c r="O1267" s="14"/>
      <c r="P1267" s="14"/>
      <c r="Q1267" s="14"/>
      <c r="R1267" s="15"/>
      <c r="S1267" s="14"/>
      <c r="T1267" s="2"/>
      <c r="U1267" s="1"/>
      <c r="V1267" s="1"/>
      <c r="W1267" s="1"/>
      <c r="X1267" s="1"/>
      <c r="Y1267" s="1"/>
      <c r="Z1267" s="1"/>
      <c r="AA1267" s="1"/>
      <c r="AB1267" s="1"/>
      <c r="AC1267" s="1"/>
      <c r="AD1267" s="1"/>
      <c r="AE1267" s="1"/>
      <c r="AJ1267" s="2"/>
      <c r="AK1267" s="2"/>
      <c r="AQ1267" s="2"/>
    </row>
    <row r="1268" spans="1:43" s="4" customFormat="1">
      <c r="A1268" s="269"/>
      <c r="B1268" s="2"/>
      <c r="C1268" s="9"/>
      <c r="D1268" s="14"/>
      <c r="E1268" s="14"/>
      <c r="F1268" s="14"/>
      <c r="G1268" s="14"/>
      <c r="H1268" s="14"/>
      <c r="I1268" s="14"/>
      <c r="J1268" s="14"/>
      <c r="K1268" s="15"/>
      <c r="L1268" s="14"/>
      <c r="M1268" s="14"/>
      <c r="N1268" s="14"/>
      <c r="O1268" s="14"/>
      <c r="P1268" s="14"/>
      <c r="Q1268" s="14"/>
      <c r="R1268" s="15"/>
      <c r="S1268" s="14"/>
      <c r="T1268" s="2"/>
      <c r="U1268" s="1"/>
      <c r="V1268" s="1"/>
      <c r="W1268" s="1"/>
      <c r="X1268" s="1"/>
      <c r="Y1268" s="1"/>
      <c r="Z1268" s="1"/>
      <c r="AA1268" s="1"/>
      <c r="AB1268" s="1"/>
      <c r="AC1268" s="1"/>
      <c r="AD1268" s="1"/>
      <c r="AE1268" s="1"/>
      <c r="AJ1268" s="2"/>
      <c r="AK1268" s="2"/>
      <c r="AQ1268" s="2"/>
    </row>
    <row r="1269" spans="1:43" s="4" customFormat="1">
      <c r="A1269" s="269"/>
      <c r="B1269" s="2"/>
      <c r="C1269" s="9"/>
      <c r="D1269" s="14"/>
      <c r="E1269" s="14"/>
      <c r="F1269" s="14"/>
      <c r="G1269" s="14"/>
      <c r="H1269" s="14"/>
      <c r="I1269" s="14"/>
      <c r="J1269" s="14"/>
      <c r="K1269" s="15"/>
      <c r="L1269" s="14"/>
      <c r="M1269" s="14"/>
      <c r="N1269" s="14"/>
      <c r="O1269" s="14"/>
      <c r="P1269" s="14"/>
      <c r="Q1269" s="14"/>
      <c r="R1269" s="15"/>
      <c r="S1269" s="14"/>
      <c r="T1269" s="2"/>
      <c r="U1269" s="1"/>
      <c r="V1269" s="1"/>
      <c r="W1269" s="1"/>
      <c r="X1269" s="1"/>
      <c r="Y1269" s="1"/>
      <c r="Z1269" s="1"/>
      <c r="AA1269" s="1"/>
      <c r="AB1269" s="1"/>
      <c r="AC1269" s="1"/>
      <c r="AD1269" s="1"/>
      <c r="AE1269" s="1"/>
      <c r="AJ1269" s="2"/>
      <c r="AK1269" s="2"/>
      <c r="AQ1269" s="2"/>
    </row>
    <row r="1270" spans="1:43" s="4" customFormat="1">
      <c r="A1270" s="269"/>
      <c r="B1270" s="2"/>
      <c r="C1270" s="9"/>
      <c r="D1270" s="14"/>
      <c r="E1270" s="14"/>
      <c r="F1270" s="14"/>
      <c r="G1270" s="14"/>
      <c r="H1270" s="14"/>
      <c r="I1270" s="14"/>
      <c r="J1270" s="14"/>
      <c r="K1270" s="15"/>
      <c r="L1270" s="14"/>
      <c r="M1270" s="14"/>
      <c r="N1270" s="14"/>
      <c r="O1270" s="14"/>
      <c r="P1270" s="14"/>
      <c r="Q1270" s="14"/>
      <c r="R1270" s="15"/>
      <c r="S1270" s="14"/>
      <c r="T1270" s="2"/>
      <c r="U1270" s="1"/>
      <c r="V1270" s="1"/>
      <c r="W1270" s="1"/>
      <c r="X1270" s="1"/>
      <c r="Y1270" s="1"/>
      <c r="Z1270" s="1"/>
      <c r="AA1270" s="1"/>
      <c r="AB1270" s="1"/>
      <c r="AC1270" s="1"/>
      <c r="AD1270" s="1"/>
      <c r="AE1270" s="1"/>
      <c r="AJ1270" s="2"/>
      <c r="AK1270" s="2"/>
      <c r="AQ1270" s="2"/>
    </row>
    <row r="1271" spans="1:43" s="4" customFormat="1">
      <c r="A1271" s="269"/>
      <c r="B1271" s="2"/>
      <c r="C1271" s="9"/>
      <c r="D1271" s="14"/>
      <c r="E1271" s="14"/>
      <c r="F1271" s="14"/>
      <c r="G1271" s="14"/>
      <c r="H1271" s="14"/>
      <c r="I1271" s="14"/>
      <c r="J1271" s="14"/>
      <c r="K1271" s="15"/>
      <c r="L1271" s="14"/>
      <c r="M1271" s="14"/>
      <c r="N1271" s="14"/>
      <c r="O1271" s="14"/>
      <c r="P1271" s="14"/>
      <c r="Q1271" s="14"/>
      <c r="R1271" s="15"/>
      <c r="S1271" s="14"/>
      <c r="T1271" s="2"/>
      <c r="U1271" s="1"/>
      <c r="V1271" s="1"/>
      <c r="W1271" s="1"/>
      <c r="X1271" s="1"/>
      <c r="Y1271" s="1"/>
      <c r="Z1271" s="1"/>
      <c r="AA1271" s="1"/>
      <c r="AB1271" s="1"/>
      <c r="AC1271" s="1"/>
      <c r="AD1271" s="1"/>
      <c r="AE1271" s="1"/>
      <c r="AJ1271" s="2"/>
      <c r="AK1271" s="2"/>
      <c r="AQ1271" s="2"/>
    </row>
    <row r="1272" spans="1:43" s="4" customFormat="1">
      <c r="A1272" s="269"/>
      <c r="B1272" s="2"/>
      <c r="C1272" s="9"/>
      <c r="D1272" s="14"/>
      <c r="E1272" s="14"/>
      <c r="F1272" s="14"/>
      <c r="G1272" s="14"/>
      <c r="H1272" s="14"/>
      <c r="I1272" s="14"/>
      <c r="J1272" s="14"/>
      <c r="K1272" s="15"/>
      <c r="L1272" s="14"/>
      <c r="M1272" s="14"/>
      <c r="N1272" s="14"/>
      <c r="O1272" s="14"/>
      <c r="P1272" s="14"/>
      <c r="Q1272" s="14"/>
      <c r="R1272" s="15"/>
      <c r="S1272" s="14"/>
      <c r="T1272" s="2"/>
      <c r="U1272" s="1"/>
      <c r="V1272" s="1"/>
      <c r="W1272" s="1"/>
      <c r="X1272" s="1"/>
      <c r="Y1272" s="1"/>
      <c r="Z1272" s="1"/>
      <c r="AA1272" s="1"/>
      <c r="AB1272" s="1"/>
      <c r="AC1272" s="1"/>
      <c r="AD1272" s="1"/>
      <c r="AE1272" s="1"/>
      <c r="AJ1272" s="2"/>
      <c r="AK1272" s="2"/>
      <c r="AQ1272" s="2"/>
    </row>
    <row r="1273" spans="1:43" s="4" customFormat="1">
      <c r="A1273" s="269"/>
      <c r="B1273" s="2"/>
      <c r="C1273" s="9"/>
      <c r="D1273" s="14"/>
      <c r="E1273" s="14"/>
      <c r="F1273" s="14"/>
      <c r="G1273" s="14"/>
      <c r="H1273" s="14"/>
      <c r="I1273" s="14"/>
      <c r="J1273" s="14"/>
      <c r="K1273" s="15"/>
      <c r="L1273" s="14"/>
      <c r="M1273" s="14"/>
      <c r="N1273" s="14"/>
      <c r="O1273" s="14"/>
      <c r="P1273" s="14"/>
      <c r="Q1273" s="14"/>
      <c r="R1273" s="15"/>
      <c r="S1273" s="14"/>
      <c r="T1273" s="2"/>
      <c r="U1273" s="1"/>
      <c r="V1273" s="1"/>
      <c r="W1273" s="1"/>
      <c r="X1273" s="1"/>
      <c r="Y1273" s="1"/>
      <c r="Z1273" s="1"/>
      <c r="AA1273" s="1"/>
      <c r="AB1273" s="1"/>
      <c r="AC1273" s="1"/>
      <c r="AD1273" s="1"/>
      <c r="AE1273" s="1"/>
      <c r="AJ1273" s="2"/>
      <c r="AK1273" s="2"/>
      <c r="AQ1273" s="2"/>
    </row>
    <row r="1274" spans="1:43" s="4" customFormat="1">
      <c r="A1274" s="269"/>
      <c r="B1274" s="2"/>
      <c r="C1274" s="9"/>
      <c r="D1274" s="14"/>
      <c r="E1274" s="14"/>
      <c r="F1274" s="14"/>
      <c r="G1274" s="14"/>
      <c r="H1274" s="14"/>
      <c r="I1274" s="14"/>
      <c r="J1274" s="14"/>
      <c r="K1274" s="15"/>
      <c r="L1274" s="14"/>
      <c r="M1274" s="14"/>
      <c r="N1274" s="14"/>
      <c r="O1274" s="14"/>
      <c r="P1274" s="14"/>
      <c r="Q1274" s="14"/>
      <c r="R1274" s="15"/>
      <c r="S1274" s="14"/>
      <c r="T1274" s="2"/>
      <c r="U1274" s="1"/>
      <c r="V1274" s="1"/>
      <c r="W1274" s="1"/>
      <c r="X1274" s="1"/>
      <c r="Y1274" s="1"/>
      <c r="Z1274" s="1"/>
      <c r="AA1274" s="1"/>
      <c r="AB1274" s="1"/>
      <c r="AC1274" s="1"/>
      <c r="AD1274" s="1"/>
      <c r="AE1274" s="1"/>
      <c r="AJ1274" s="2"/>
      <c r="AK1274" s="2"/>
      <c r="AQ1274" s="2"/>
    </row>
    <row r="1275" spans="1:43" s="4" customFormat="1">
      <c r="A1275" s="269"/>
      <c r="B1275" s="2"/>
      <c r="C1275" s="9"/>
      <c r="D1275" s="14"/>
      <c r="E1275" s="14"/>
      <c r="F1275" s="14"/>
      <c r="G1275" s="14"/>
      <c r="H1275" s="14"/>
      <c r="I1275" s="14"/>
      <c r="J1275" s="14"/>
      <c r="K1275" s="15"/>
      <c r="L1275" s="14"/>
      <c r="M1275" s="14"/>
      <c r="N1275" s="14"/>
      <c r="O1275" s="14"/>
      <c r="P1275" s="14"/>
      <c r="Q1275" s="14"/>
      <c r="R1275" s="15"/>
      <c r="S1275" s="14"/>
      <c r="T1275" s="2"/>
      <c r="U1275" s="1"/>
      <c r="V1275" s="1"/>
      <c r="W1275" s="1"/>
      <c r="X1275" s="1"/>
      <c r="Y1275" s="1"/>
      <c r="Z1275" s="1"/>
      <c r="AA1275" s="1"/>
      <c r="AB1275" s="1"/>
      <c r="AC1275" s="1"/>
      <c r="AD1275" s="1"/>
      <c r="AE1275" s="1"/>
      <c r="AJ1275" s="2"/>
      <c r="AK1275" s="2"/>
      <c r="AQ1275" s="2"/>
    </row>
    <row r="1276" spans="1:43" s="4" customFormat="1">
      <c r="A1276" s="269"/>
      <c r="B1276" s="2"/>
      <c r="C1276" s="9"/>
      <c r="D1276" s="14"/>
      <c r="E1276" s="14"/>
      <c r="F1276" s="14"/>
      <c r="G1276" s="14"/>
      <c r="H1276" s="14"/>
      <c r="I1276" s="14"/>
      <c r="J1276" s="14"/>
      <c r="K1276" s="15"/>
      <c r="L1276" s="14"/>
      <c r="M1276" s="14"/>
      <c r="N1276" s="14"/>
      <c r="O1276" s="14"/>
      <c r="P1276" s="14"/>
      <c r="Q1276" s="14"/>
      <c r="R1276" s="15"/>
      <c r="S1276" s="14"/>
      <c r="T1276" s="2"/>
      <c r="U1276" s="1"/>
      <c r="V1276" s="1"/>
      <c r="W1276" s="1"/>
      <c r="X1276" s="1"/>
      <c r="Y1276" s="1"/>
      <c r="Z1276" s="1"/>
      <c r="AA1276" s="1"/>
      <c r="AB1276" s="1"/>
      <c r="AC1276" s="1"/>
      <c r="AD1276" s="1"/>
      <c r="AE1276" s="1"/>
      <c r="AJ1276" s="2"/>
      <c r="AK1276" s="2"/>
      <c r="AQ1276" s="2"/>
    </row>
    <row r="1277" spans="1:43" s="4" customFormat="1">
      <c r="A1277" s="269"/>
      <c r="B1277" s="2"/>
      <c r="C1277" s="9"/>
      <c r="D1277" s="14"/>
      <c r="E1277" s="14"/>
      <c r="F1277" s="14"/>
      <c r="G1277" s="14"/>
      <c r="H1277" s="14"/>
      <c r="I1277" s="14"/>
      <c r="J1277" s="14"/>
      <c r="K1277" s="15"/>
      <c r="L1277" s="14"/>
      <c r="M1277" s="14"/>
      <c r="N1277" s="14"/>
      <c r="O1277" s="14"/>
      <c r="P1277" s="14"/>
      <c r="Q1277" s="14"/>
      <c r="R1277" s="15"/>
      <c r="S1277" s="14"/>
      <c r="T1277" s="2"/>
      <c r="U1277" s="1"/>
      <c r="V1277" s="1"/>
      <c r="W1277" s="1"/>
      <c r="X1277" s="1"/>
      <c r="Y1277" s="1"/>
      <c r="Z1277" s="1"/>
      <c r="AA1277" s="1"/>
      <c r="AB1277" s="1"/>
      <c r="AC1277" s="1"/>
      <c r="AD1277" s="1"/>
      <c r="AE1277" s="1"/>
      <c r="AJ1277" s="2"/>
      <c r="AK1277" s="2"/>
      <c r="AQ1277" s="2"/>
    </row>
    <row r="1278" spans="1:43" s="4" customFormat="1">
      <c r="A1278" s="269"/>
      <c r="B1278" s="2"/>
      <c r="C1278" s="9"/>
      <c r="D1278" s="14"/>
      <c r="E1278" s="14"/>
      <c r="F1278" s="14"/>
      <c r="G1278" s="14"/>
      <c r="H1278" s="14"/>
      <c r="I1278" s="14"/>
      <c r="J1278" s="14"/>
      <c r="K1278" s="15"/>
      <c r="L1278" s="14"/>
      <c r="M1278" s="14"/>
      <c r="N1278" s="14"/>
      <c r="O1278" s="14"/>
      <c r="P1278" s="14"/>
      <c r="Q1278" s="14"/>
      <c r="R1278" s="15"/>
      <c r="S1278" s="14"/>
      <c r="T1278" s="2"/>
      <c r="U1278" s="1"/>
      <c r="V1278" s="1"/>
      <c r="W1278" s="1"/>
      <c r="X1278" s="1"/>
      <c r="Y1278" s="1"/>
      <c r="Z1278" s="1"/>
      <c r="AA1278" s="1"/>
      <c r="AB1278" s="1"/>
      <c r="AC1278" s="1"/>
      <c r="AD1278" s="1"/>
      <c r="AE1278" s="1"/>
      <c r="AJ1278" s="2"/>
      <c r="AK1278" s="2"/>
      <c r="AQ1278" s="2"/>
    </row>
    <row r="1279" spans="1:43" s="4" customFormat="1">
      <c r="A1279" s="269"/>
      <c r="B1279" s="2"/>
      <c r="C1279" s="9"/>
      <c r="D1279" s="14"/>
      <c r="E1279" s="14"/>
      <c r="F1279" s="14"/>
      <c r="G1279" s="14"/>
      <c r="H1279" s="14"/>
      <c r="I1279" s="14"/>
      <c r="J1279" s="14"/>
      <c r="K1279" s="15"/>
      <c r="L1279" s="14"/>
      <c r="M1279" s="14"/>
      <c r="N1279" s="14"/>
      <c r="O1279" s="14"/>
      <c r="P1279" s="14"/>
      <c r="Q1279" s="14"/>
      <c r="R1279" s="15"/>
      <c r="S1279" s="14"/>
      <c r="T1279" s="2"/>
      <c r="U1279" s="1"/>
      <c r="V1279" s="1"/>
      <c r="W1279" s="1"/>
      <c r="X1279" s="1"/>
      <c r="Y1279" s="1"/>
      <c r="Z1279" s="1"/>
      <c r="AA1279" s="1"/>
      <c r="AB1279" s="1"/>
      <c r="AC1279" s="1"/>
      <c r="AD1279" s="1"/>
      <c r="AE1279" s="1"/>
      <c r="AJ1279" s="2"/>
      <c r="AK1279" s="2"/>
      <c r="AQ1279" s="2"/>
    </row>
    <row r="1280" spans="1:43" s="4" customFormat="1">
      <c r="A1280" s="269"/>
      <c r="B1280" s="2"/>
      <c r="C1280" s="9"/>
      <c r="D1280" s="14"/>
      <c r="E1280" s="14"/>
      <c r="F1280" s="14"/>
      <c r="G1280" s="14"/>
      <c r="H1280" s="14"/>
      <c r="I1280" s="14"/>
      <c r="J1280" s="14"/>
      <c r="K1280" s="15"/>
      <c r="L1280" s="14"/>
      <c r="M1280" s="14"/>
      <c r="N1280" s="14"/>
      <c r="O1280" s="14"/>
      <c r="P1280" s="14"/>
      <c r="Q1280" s="14"/>
      <c r="R1280" s="15"/>
      <c r="S1280" s="14"/>
      <c r="T1280" s="2"/>
      <c r="U1280" s="1"/>
      <c r="V1280" s="1"/>
      <c r="W1280" s="1"/>
      <c r="X1280" s="1"/>
      <c r="Y1280" s="1"/>
      <c r="Z1280" s="1"/>
      <c r="AA1280" s="1"/>
      <c r="AB1280" s="1"/>
      <c r="AC1280" s="1"/>
      <c r="AD1280" s="1"/>
      <c r="AE1280" s="1"/>
      <c r="AJ1280" s="2"/>
      <c r="AK1280" s="2"/>
      <c r="AQ1280" s="2"/>
    </row>
    <row r="1281" spans="1:43" s="4" customFormat="1">
      <c r="A1281" s="269"/>
      <c r="B1281" s="2"/>
      <c r="C1281" s="9"/>
      <c r="D1281" s="14"/>
      <c r="E1281" s="14"/>
      <c r="F1281" s="14"/>
      <c r="G1281" s="14"/>
      <c r="H1281" s="14"/>
      <c r="I1281" s="14"/>
      <c r="J1281" s="14"/>
      <c r="K1281" s="15"/>
      <c r="L1281" s="14"/>
      <c r="M1281" s="14"/>
      <c r="N1281" s="14"/>
      <c r="O1281" s="14"/>
      <c r="P1281" s="14"/>
      <c r="Q1281" s="14"/>
      <c r="R1281" s="15"/>
      <c r="S1281" s="14"/>
      <c r="T1281" s="2"/>
      <c r="U1281" s="1"/>
      <c r="V1281" s="1"/>
      <c r="W1281" s="1"/>
      <c r="X1281" s="1"/>
      <c r="Y1281" s="1"/>
      <c r="Z1281" s="1"/>
      <c r="AA1281" s="1"/>
      <c r="AB1281" s="1"/>
      <c r="AC1281" s="1"/>
      <c r="AD1281" s="1"/>
      <c r="AE1281" s="1"/>
      <c r="AJ1281" s="2"/>
      <c r="AK1281" s="2"/>
      <c r="AQ1281" s="2"/>
    </row>
    <row r="1282" spans="1:43" s="4" customFormat="1">
      <c r="A1282" s="269"/>
      <c r="B1282" s="2"/>
      <c r="C1282" s="9"/>
      <c r="D1282" s="14"/>
      <c r="E1282" s="14"/>
      <c r="F1282" s="14"/>
      <c r="G1282" s="14"/>
      <c r="H1282" s="14"/>
      <c r="I1282" s="14"/>
      <c r="J1282" s="14"/>
      <c r="K1282" s="15"/>
      <c r="L1282" s="14"/>
      <c r="M1282" s="14"/>
      <c r="N1282" s="14"/>
      <c r="O1282" s="14"/>
      <c r="P1282" s="14"/>
      <c r="Q1282" s="14"/>
      <c r="R1282" s="15"/>
      <c r="S1282" s="14"/>
      <c r="T1282" s="2"/>
      <c r="U1282" s="1"/>
      <c r="V1282" s="1"/>
      <c r="W1282" s="1"/>
      <c r="X1282" s="1"/>
      <c r="Y1282" s="1"/>
      <c r="Z1282" s="1"/>
      <c r="AA1282" s="1"/>
      <c r="AB1282" s="1"/>
      <c r="AC1282" s="1"/>
      <c r="AD1282" s="1"/>
      <c r="AE1282" s="1"/>
      <c r="AJ1282" s="2"/>
      <c r="AK1282" s="2"/>
      <c r="AQ1282" s="2"/>
    </row>
    <row r="1283" spans="1:43" s="4" customFormat="1">
      <c r="A1283" s="269"/>
      <c r="B1283" s="2"/>
      <c r="C1283" s="9"/>
      <c r="D1283" s="14"/>
      <c r="E1283" s="14"/>
      <c r="F1283" s="14"/>
      <c r="G1283" s="14"/>
      <c r="H1283" s="14"/>
      <c r="I1283" s="14"/>
      <c r="J1283" s="14"/>
      <c r="K1283" s="15"/>
      <c r="L1283" s="14"/>
      <c r="M1283" s="14"/>
      <c r="N1283" s="14"/>
      <c r="O1283" s="14"/>
      <c r="P1283" s="14"/>
      <c r="Q1283" s="14"/>
      <c r="R1283" s="15"/>
      <c r="S1283" s="14"/>
      <c r="T1283" s="2"/>
      <c r="U1283" s="1"/>
      <c r="V1283" s="1"/>
      <c r="W1283" s="1"/>
      <c r="X1283" s="1"/>
      <c r="Y1283" s="1"/>
      <c r="Z1283" s="1"/>
      <c r="AA1283" s="1"/>
      <c r="AB1283" s="1"/>
      <c r="AC1283" s="1"/>
      <c r="AD1283" s="1"/>
      <c r="AE1283" s="1"/>
      <c r="AJ1283" s="2"/>
      <c r="AK1283" s="2"/>
      <c r="AQ1283" s="2"/>
    </row>
    <row r="1284" spans="1:43" s="4" customFormat="1">
      <c r="A1284" s="269"/>
      <c r="B1284" s="2"/>
      <c r="C1284" s="9"/>
      <c r="D1284" s="14"/>
      <c r="E1284" s="14"/>
      <c r="F1284" s="14"/>
      <c r="G1284" s="14"/>
      <c r="H1284" s="14"/>
      <c r="I1284" s="14"/>
      <c r="J1284" s="14"/>
      <c r="K1284" s="15"/>
      <c r="L1284" s="14"/>
      <c r="M1284" s="14"/>
      <c r="N1284" s="14"/>
      <c r="O1284" s="14"/>
      <c r="P1284" s="14"/>
      <c r="Q1284" s="14"/>
      <c r="R1284" s="15"/>
      <c r="S1284" s="14"/>
      <c r="T1284" s="2"/>
      <c r="U1284" s="1"/>
      <c r="V1284" s="1"/>
      <c r="W1284" s="1"/>
      <c r="X1284" s="1"/>
      <c r="Y1284" s="1"/>
      <c r="Z1284" s="1"/>
      <c r="AA1284" s="1"/>
      <c r="AB1284" s="1"/>
      <c r="AC1284" s="1"/>
      <c r="AD1284" s="1"/>
      <c r="AE1284" s="1"/>
      <c r="AJ1284" s="2"/>
      <c r="AK1284" s="2"/>
      <c r="AQ1284" s="2"/>
    </row>
    <row r="1285" spans="1:43" s="4" customFormat="1">
      <c r="A1285" s="269"/>
      <c r="B1285" s="2"/>
      <c r="C1285" s="9"/>
      <c r="D1285" s="14"/>
      <c r="E1285" s="14"/>
      <c r="F1285" s="14"/>
      <c r="G1285" s="14"/>
      <c r="H1285" s="14"/>
      <c r="I1285" s="14"/>
      <c r="J1285" s="14"/>
      <c r="K1285" s="15"/>
      <c r="L1285" s="14"/>
      <c r="M1285" s="14"/>
      <c r="N1285" s="14"/>
      <c r="O1285" s="14"/>
      <c r="P1285" s="14"/>
      <c r="Q1285" s="14"/>
      <c r="R1285" s="15"/>
      <c r="S1285" s="14"/>
      <c r="T1285" s="2"/>
      <c r="U1285" s="1"/>
      <c r="V1285" s="1"/>
      <c r="W1285" s="1"/>
      <c r="X1285" s="1"/>
      <c r="Y1285" s="1"/>
      <c r="Z1285" s="1"/>
      <c r="AA1285" s="1"/>
      <c r="AB1285" s="1"/>
      <c r="AC1285" s="1"/>
      <c r="AD1285" s="1"/>
      <c r="AE1285" s="1"/>
      <c r="AJ1285" s="2"/>
      <c r="AK1285" s="2"/>
      <c r="AQ1285" s="2"/>
    </row>
    <row r="1286" spans="1:43" s="4" customFormat="1">
      <c r="A1286" s="269"/>
      <c r="B1286" s="2"/>
      <c r="C1286" s="9"/>
      <c r="D1286" s="14"/>
      <c r="E1286" s="14"/>
      <c r="F1286" s="14"/>
      <c r="G1286" s="14"/>
      <c r="H1286" s="14"/>
      <c r="I1286" s="14"/>
      <c r="J1286" s="14"/>
      <c r="K1286" s="15"/>
      <c r="L1286" s="14"/>
      <c r="M1286" s="14"/>
      <c r="N1286" s="14"/>
      <c r="O1286" s="14"/>
      <c r="P1286" s="14"/>
      <c r="Q1286" s="14"/>
      <c r="R1286" s="15"/>
      <c r="S1286" s="14"/>
      <c r="T1286" s="2"/>
      <c r="U1286" s="1"/>
      <c r="V1286" s="1"/>
      <c r="W1286" s="1"/>
      <c r="X1286" s="1"/>
      <c r="Y1286" s="1"/>
      <c r="Z1286" s="1"/>
      <c r="AA1286" s="1"/>
      <c r="AB1286" s="1"/>
      <c r="AC1286" s="1"/>
      <c r="AD1286" s="1"/>
      <c r="AE1286" s="1"/>
      <c r="AJ1286" s="2"/>
      <c r="AK1286" s="2"/>
      <c r="AQ1286" s="2"/>
    </row>
    <row r="1287" spans="1:43" s="4" customFormat="1">
      <c r="A1287" s="269"/>
      <c r="B1287" s="2"/>
      <c r="C1287" s="9"/>
      <c r="D1287" s="14"/>
      <c r="E1287" s="14"/>
      <c r="F1287" s="14"/>
      <c r="G1287" s="14"/>
      <c r="H1287" s="14"/>
      <c r="I1287" s="14"/>
      <c r="J1287" s="14"/>
      <c r="K1287" s="15"/>
      <c r="L1287" s="14"/>
      <c r="M1287" s="14"/>
      <c r="N1287" s="14"/>
      <c r="O1287" s="14"/>
      <c r="P1287" s="14"/>
      <c r="Q1287" s="14"/>
      <c r="R1287" s="15"/>
      <c r="S1287" s="14"/>
      <c r="T1287" s="2"/>
      <c r="U1287" s="1"/>
      <c r="V1287" s="1"/>
      <c r="W1287" s="1"/>
      <c r="X1287" s="1"/>
      <c r="Y1287" s="1"/>
      <c r="Z1287" s="1"/>
      <c r="AA1287" s="1"/>
      <c r="AB1287" s="1"/>
      <c r="AC1287" s="1"/>
      <c r="AD1287" s="1"/>
      <c r="AE1287" s="1"/>
      <c r="AJ1287" s="2"/>
      <c r="AK1287" s="2"/>
      <c r="AQ1287" s="2"/>
    </row>
    <row r="1288" spans="1:43" s="4" customFormat="1">
      <c r="A1288" s="269"/>
      <c r="B1288" s="2"/>
      <c r="C1288" s="9"/>
      <c r="D1288" s="14"/>
      <c r="E1288" s="14"/>
      <c r="F1288" s="14"/>
      <c r="G1288" s="14"/>
      <c r="H1288" s="14"/>
      <c r="I1288" s="14"/>
      <c r="J1288" s="14"/>
      <c r="K1288" s="15"/>
      <c r="L1288" s="14"/>
      <c r="M1288" s="14"/>
      <c r="N1288" s="14"/>
      <c r="O1288" s="14"/>
      <c r="P1288" s="14"/>
      <c r="Q1288" s="14"/>
      <c r="R1288" s="15"/>
      <c r="S1288" s="14"/>
      <c r="T1288" s="2"/>
      <c r="U1288" s="1"/>
      <c r="V1288" s="1"/>
      <c r="W1288" s="1"/>
      <c r="X1288" s="1"/>
      <c r="Y1288" s="1"/>
      <c r="Z1288" s="1"/>
      <c r="AA1288" s="1"/>
      <c r="AB1288" s="1"/>
      <c r="AC1288" s="1"/>
      <c r="AD1288" s="1"/>
      <c r="AE1288" s="1"/>
      <c r="AJ1288" s="2"/>
      <c r="AK1288" s="2"/>
      <c r="AQ1288" s="2"/>
    </row>
    <row r="1289" spans="1:43" s="4" customFormat="1">
      <c r="A1289" s="269"/>
      <c r="B1289" s="2"/>
      <c r="C1289" s="9"/>
      <c r="D1289" s="14"/>
      <c r="E1289" s="14"/>
      <c r="F1289" s="14"/>
      <c r="G1289" s="14"/>
      <c r="H1289" s="14"/>
      <c r="I1289" s="14"/>
      <c r="J1289" s="14"/>
      <c r="K1289" s="15"/>
      <c r="L1289" s="14"/>
      <c r="M1289" s="14"/>
      <c r="N1289" s="14"/>
      <c r="O1289" s="14"/>
      <c r="P1289" s="14"/>
      <c r="Q1289" s="14"/>
      <c r="R1289" s="15"/>
      <c r="S1289" s="14"/>
      <c r="T1289" s="2"/>
      <c r="U1289" s="1"/>
      <c r="V1289" s="1"/>
      <c r="W1289" s="1"/>
      <c r="X1289" s="1"/>
      <c r="Y1289" s="1"/>
      <c r="Z1289" s="1"/>
      <c r="AA1289" s="1"/>
      <c r="AB1289" s="1"/>
      <c r="AC1289" s="1"/>
      <c r="AD1289" s="1"/>
      <c r="AE1289" s="1"/>
      <c r="AJ1289" s="2"/>
      <c r="AK1289" s="2"/>
      <c r="AQ1289" s="2"/>
    </row>
    <row r="1290" spans="1:43" s="4" customFormat="1">
      <c r="A1290" s="269"/>
      <c r="B1290" s="2"/>
      <c r="C1290" s="9"/>
      <c r="D1290" s="14"/>
      <c r="E1290" s="14"/>
      <c r="F1290" s="14"/>
      <c r="G1290" s="14"/>
      <c r="H1290" s="14"/>
      <c r="I1290" s="14"/>
      <c r="J1290" s="14"/>
      <c r="K1290" s="15"/>
      <c r="L1290" s="14"/>
      <c r="M1290" s="14"/>
      <c r="N1290" s="14"/>
      <c r="O1290" s="14"/>
      <c r="P1290" s="14"/>
      <c r="Q1290" s="14"/>
      <c r="R1290" s="15"/>
      <c r="S1290" s="14"/>
      <c r="T1290" s="2"/>
      <c r="U1290" s="1"/>
      <c r="V1290" s="1"/>
      <c r="W1290" s="1"/>
      <c r="X1290" s="1"/>
      <c r="Y1290" s="1"/>
      <c r="Z1290" s="1"/>
      <c r="AA1290" s="1"/>
      <c r="AB1290" s="1"/>
      <c r="AC1290" s="1"/>
      <c r="AD1290" s="1"/>
      <c r="AE1290" s="1"/>
      <c r="AJ1290" s="2"/>
      <c r="AK1290" s="2"/>
      <c r="AQ1290" s="2"/>
    </row>
    <row r="1291" spans="1:43" s="4" customFormat="1">
      <c r="A1291" s="269"/>
      <c r="B1291" s="2"/>
      <c r="C1291" s="9"/>
      <c r="D1291" s="14"/>
      <c r="E1291" s="14"/>
      <c r="F1291" s="14"/>
      <c r="G1291" s="14"/>
      <c r="H1291" s="14"/>
      <c r="I1291" s="14"/>
      <c r="J1291" s="14"/>
      <c r="K1291" s="15"/>
      <c r="L1291" s="14"/>
      <c r="M1291" s="14"/>
      <c r="N1291" s="14"/>
      <c r="O1291" s="14"/>
      <c r="P1291" s="14"/>
      <c r="Q1291" s="14"/>
      <c r="R1291" s="15"/>
      <c r="S1291" s="14"/>
      <c r="T1291" s="2"/>
      <c r="U1291" s="1"/>
      <c r="V1291" s="1"/>
      <c r="W1291" s="1"/>
      <c r="X1291" s="1"/>
      <c r="Y1291" s="1"/>
      <c r="Z1291" s="1"/>
      <c r="AA1291" s="1"/>
      <c r="AB1291" s="1"/>
      <c r="AC1291" s="1"/>
      <c r="AD1291" s="1"/>
      <c r="AE1291" s="1"/>
      <c r="AJ1291" s="2"/>
      <c r="AK1291" s="2"/>
      <c r="AQ1291" s="2"/>
    </row>
    <row r="1292" spans="1:43" s="4" customFormat="1">
      <c r="A1292" s="269"/>
      <c r="B1292" s="2"/>
      <c r="C1292" s="9"/>
      <c r="D1292" s="14"/>
      <c r="E1292" s="14"/>
      <c r="F1292" s="14"/>
      <c r="G1292" s="14"/>
      <c r="H1292" s="14"/>
      <c r="I1292" s="14"/>
      <c r="J1292" s="14"/>
      <c r="K1292" s="15"/>
      <c r="L1292" s="14"/>
      <c r="M1292" s="14"/>
      <c r="N1292" s="14"/>
      <c r="O1292" s="14"/>
      <c r="P1292" s="14"/>
      <c r="Q1292" s="14"/>
      <c r="R1292" s="15"/>
      <c r="S1292" s="14"/>
      <c r="T1292" s="2"/>
      <c r="U1292" s="1"/>
      <c r="V1292" s="1"/>
      <c r="W1292" s="1"/>
      <c r="X1292" s="1"/>
      <c r="Y1292" s="1"/>
      <c r="Z1292" s="1"/>
      <c r="AA1292" s="1"/>
      <c r="AB1292" s="1"/>
      <c r="AC1292" s="1"/>
      <c r="AD1292" s="1"/>
      <c r="AE1292" s="1"/>
      <c r="AJ1292" s="2"/>
      <c r="AK1292" s="2"/>
      <c r="AQ1292" s="2"/>
    </row>
    <row r="1293" spans="1:43" s="4" customFormat="1">
      <c r="A1293" s="269"/>
      <c r="B1293" s="2"/>
      <c r="C1293" s="9"/>
      <c r="D1293" s="14"/>
      <c r="E1293" s="14"/>
      <c r="F1293" s="14"/>
      <c r="G1293" s="14"/>
      <c r="H1293" s="14"/>
      <c r="I1293" s="14"/>
      <c r="J1293" s="14"/>
      <c r="K1293" s="15"/>
      <c r="L1293" s="14"/>
      <c r="M1293" s="14"/>
      <c r="N1293" s="14"/>
      <c r="O1293" s="14"/>
      <c r="P1293" s="14"/>
      <c r="Q1293" s="14"/>
      <c r="R1293" s="15"/>
      <c r="S1293" s="14"/>
      <c r="T1293" s="2"/>
      <c r="U1293" s="1"/>
      <c r="V1293" s="1"/>
      <c r="W1293" s="1"/>
      <c r="X1293" s="1"/>
      <c r="Y1293" s="1"/>
      <c r="Z1293" s="1"/>
      <c r="AA1293" s="1"/>
      <c r="AB1293" s="1"/>
      <c r="AC1293" s="1"/>
      <c r="AD1293" s="1"/>
      <c r="AE1293" s="1"/>
      <c r="AJ1293" s="2"/>
      <c r="AK1293" s="2"/>
      <c r="AQ1293" s="2"/>
    </row>
    <row r="1294" spans="1:43" s="4" customFormat="1">
      <c r="A1294" s="269"/>
      <c r="B1294" s="2"/>
      <c r="C1294" s="9"/>
      <c r="D1294" s="14"/>
      <c r="E1294" s="14"/>
      <c r="F1294" s="14"/>
      <c r="G1294" s="14"/>
      <c r="H1294" s="14"/>
      <c r="I1294" s="14"/>
      <c r="J1294" s="14"/>
      <c r="K1294" s="15"/>
      <c r="L1294" s="14"/>
      <c r="M1294" s="14"/>
      <c r="N1294" s="14"/>
      <c r="O1294" s="14"/>
      <c r="P1294" s="14"/>
      <c r="Q1294" s="14"/>
      <c r="R1294" s="15"/>
      <c r="S1294" s="14"/>
      <c r="T1294" s="2"/>
      <c r="U1294" s="1"/>
      <c r="V1294" s="1"/>
      <c r="W1294" s="1"/>
      <c r="X1294" s="1"/>
      <c r="Y1294" s="1"/>
      <c r="Z1294" s="1"/>
      <c r="AA1294" s="1"/>
      <c r="AB1294" s="1"/>
      <c r="AC1294" s="1"/>
      <c r="AD1294" s="1"/>
      <c r="AE1294" s="1"/>
      <c r="AJ1294" s="2"/>
      <c r="AK1294" s="2"/>
      <c r="AQ1294" s="2"/>
    </row>
    <row r="1295" spans="1:43" s="4" customFormat="1">
      <c r="A1295" s="269"/>
      <c r="B1295" s="2"/>
      <c r="C1295" s="9"/>
      <c r="D1295" s="14"/>
      <c r="E1295" s="14"/>
      <c r="F1295" s="14"/>
      <c r="G1295" s="14"/>
      <c r="H1295" s="14"/>
      <c r="I1295" s="14"/>
      <c r="J1295" s="14"/>
      <c r="K1295" s="15"/>
      <c r="L1295" s="14"/>
      <c r="M1295" s="14"/>
      <c r="N1295" s="14"/>
      <c r="O1295" s="14"/>
      <c r="P1295" s="14"/>
      <c r="Q1295" s="14"/>
      <c r="R1295" s="15"/>
      <c r="S1295" s="14"/>
      <c r="T1295" s="2"/>
      <c r="U1295" s="1"/>
      <c r="V1295" s="1"/>
      <c r="W1295" s="1"/>
      <c r="X1295" s="1"/>
      <c r="Y1295" s="1"/>
      <c r="Z1295" s="1"/>
      <c r="AA1295" s="1"/>
      <c r="AB1295" s="1"/>
      <c r="AC1295" s="1"/>
      <c r="AD1295" s="1"/>
      <c r="AE1295" s="1"/>
      <c r="AJ1295" s="2"/>
      <c r="AK1295" s="2"/>
      <c r="AQ1295" s="2"/>
    </row>
    <row r="1296" spans="1:43" s="4" customFormat="1">
      <c r="A1296" s="269"/>
      <c r="B1296" s="2"/>
      <c r="C1296" s="9"/>
      <c r="D1296" s="14"/>
      <c r="E1296" s="14"/>
      <c r="F1296" s="14"/>
      <c r="G1296" s="14"/>
      <c r="H1296" s="14"/>
      <c r="I1296" s="14"/>
      <c r="J1296" s="14"/>
      <c r="K1296" s="15"/>
      <c r="L1296" s="14"/>
      <c r="M1296" s="14"/>
      <c r="N1296" s="14"/>
      <c r="O1296" s="14"/>
      <c r="P1296" s="14"/>
      <c r="Q1296" s="14"/>
      <c r="R1296" s="15"/>
      <c r="S1296" s="14"/>
      <c r="T1296" s="2"/>
      <c r="U1296" s="1"/>
      <c r="V1296" s="1"/>
      <c r="W1296" s="1"/>
      <c r="X1296" s="1"/>
      <c r="Y1296" s="1"/>
      <c r="Z1296" s="1"/>
      <c r="AA1296" s="1"/>
      <c r="AB1296" s="1"/>
      <c r="AC1296" s="1"/>
      <c r="AD1296" s="1"/>
      <c r="AE1296" s="1"/>
      <c r="AJ1296" s="2"/>
      <c r="AK1296" s="2"/>
      <c r="AQ1296" s="2"/>
    </row>
    <row r="1297" spans="1:43" s="4" customFormat="1">
      <c r="A1297" s="269"/>
      <c r="B1297" s="2"/>
      <c r="C1297" s="9"/>
      <c r="D1297" s="14"/>
      <c r="E1297" s="14"/>
      <c r="F1297" s="14"/>
      <c r="G1297" s="14"/>
      <c r="H1297" s="14"/>
      <c r="I1297" s="14"/>
      <c r="J1297" s="14"/>
      <c r="K1297" s="15"/>
      <c r="L1297" s="14"/>
      <c r="M1297" s="14"/>
      <c r="N1297" s="14"/>
      <c r="O1297" s="14"/>
      <c r="P1297" s="14"/>
      <c r="Q1297" s="14"/>
      <c r="R1297" s="15"/>
      <c r="S1297" s="14"/>
      <c r="T1297" s="2"/>
      <c r="U1297" s="1"/>
      <c r="V1297" s="1"/>
      <c r="W1297" s="1"/>
      <c r="X1297" s="1"/>
      <c r="Y1297" s="1"/>
      <c r="Z1297" s="1"/>
      <c r="AA1297" s="1"/>
      <c r="AB1297" s="1"/>
      <c r="AC1297" s="1"/>
      <c r="AD1297" s="1"/>
      <c r="AE1297" s="1"/>
      <c r="AJ1297" s="2"/>
      <c r="AK1297" s="2"/>
      <c r="AQ1297" s="2"/>
    </row>
    <row r="1298" spans="1:43" s="4" customFormat="1">
      <c r="A1298" s="269"/>
      <c r="B1298" s="2"/>
      <c r="C1298" s="9"/>
      <c r="D1298" s="14"/>
      <c r="E1298" s="14"/>
      <c r="F1298" s="14"/>
      <c r="G1298" s="14"/>
      <c r="H1298" s="14"/>
      <c r="I1298" s="14"/>
      <c r="J1298" s="14"/>
      <c r="K1298" s="15"/>
      <c r="L1298" s="14"/>
      <c r="M1298" s="14"/>
      <c r="N1298" s="14"/>
      <c r="O1298" s="14"/>
      <c r="P1298" s="14"/>
      <c r="Q1298" s="14"/>
      <c r="R1298" s="15"/>
      <c r="S1298" s="14"/>
      <c r="T1298" s="2"/>
      <c r="U1298" s="1"/>
      <c r="V1298" s="1"/>
      <c r="W1298" s="1"/>
      <c r="X1298" s="1"/>
      <c r="Y1298" s="1"/>
      <c r="Z1298" s="1"/>
      <c r="AA1298" s="1"/>
      <c r="AB1298" s="1"/>
      <c r="AC1298" s="1"/>
      <c r="AD1298" s="1"/>
      <c r="AE1298" s="1"/>
      <c r="AJ1298" s="2"/>
      <c r="AK1298" s="2"/>
      <c r="AQ1298" s="2"/>
    </row>
    <row r="1299" spans="1:43" s="4" customFormat="1">
      <c r="A1299" s="269"/>
      <c r="B1299" s="2"/>
      <c r="C1299" s="9"/>
      <c r="D1299" s="14"/>
      <c r="E1299" s="14"/>
      <c r="F1299" s="14"/>
      <c r="G1299" s="14"/>
      <c r="H1299" s="14"/>
      <c r="I1299" s="14"/>
      <c r="J1299" s="14"/>
      <c r="K1299" s="15"/>
      <c r="L1299" s="14"/>
      <c r="M1299" s="14"/>
      <c r="N1299" s="14"/>
      <c r="O1299" s="14"/>
      <c r="P1299" s="14"/>
      <c r="Q1299" s="14"/>
      <c r="R1299" s="15"/>
      <c r="S1299" s="14"/>
      <c r="T1299" s="2"/>
      <c r="U1299" s="1"/>
      <c r="V1299" s="1"/>
      <c r="W1299" s="1"/>
      <c r="X1299" s="1"/>
      <c r="Y1299" s="1"/>
      <c r="Z1299" s="1"/>
      <c r="AA1299" s="1"/>
      <c r="AB1299" s="1"/>
      <c r="AC1299" s="1"/>
      <c r="AD1299" s="1"/>
      <c r="AE1299" s="1"/>
      <c r="AJ1299" s="2"/>
      <c r="AK1299" s="2"/>
      <c r="AQ1299" s="2"/>
    </row>
    <row r="1300" spans="1:43" s="4" customFormat="1">
      <c r="A1300" s="269"/>
      <c r="B1300" s="2"/>
      <c r="C1300" s="9"/>
      <c r="D1300" s="14"/>
      <c r="E1300" s="14"/>
      <c r="F1300" s="14"/>
      <c r="G1300" s="14"/>
      <c r="H1300" s="14"/>
      <c r="I1300" s="14"/>
      <c r="J1300" s="14"/>
      <c r="K1300" s="15"/>
      <c r="L1300" s="14"/>
      <c r="M1300" s="14"/>
      <c r="N1300" s="14"/>
      <c r="O1300" s="14"/>
      <c r="P1300" s="14"/>
      <c r="Q1300" s="14"/>
      <c r="R1300" s="15"/>
      <c r="S1300" s="14"/>
      <c r="T1300" s="2"/>
      <c r="U1300" s="1"/>
      <c r="V1300" s="1"/>
      <c r="W1300" s="1"/>
      <c r="X1300" s="1"/>
      <c r="Y1300" s="1"/>
      <c r="Z1300" s="1"/>
      <c r="AA1300" s="1"/>
      <c r="AB1300" s="1"/>
      <c r="AC1300" s="1"/>
      <c r="AD1300" s="1"/>
      <c r="AE1300" s="1"/>
      <c r="AJ1300" s="2"/>
      <c r="AK1300" s="2"/>
      <c r="AQ1300" s="2"/>
    </row>
    <row r="1301" spans="1:43" s="4" customFormat="1">
      <c r="A1301" s="269"/>
      <c r="B1301" s="2"/>
      <c r="C1301" s="9"/>
      <c r="D1301" s="14"/>
      <c r="E1301" s="14"/>
      <c r="F1301" s="14"/>
      <c r="G1301" s="14"/>
      <c r="H1301" s="14"/>
      <c r="I1301" s="14"/>
      <c r="J1301" s="14"/>
      <c r="K1301" s="15"/>
      <c r="L1301" s="14"/>
      <c r="M1301" s="14"/>
      <c r="N1301" s="14"/>
      <c r="O1301" s="14"/>
      <c r="P1301" s="14"/>
      <c r="Q1301" s="14"/>
      <c r="R1301" s="15"/>
      <c r="S1301" s="14"/>
      <c r="T1301" s="2"/>
      <c r="U1301" s="1"/>
      <c r="V1301" s="1"/>
      <c r="W1301" s="1"/>
      <c r="X1301" s="1"/>
      <c r="Y1301" s="1"/>
      <c r="Z1301" s="1"/>
      <c r="AA1301" s="1"/>
      <c r="AB1301" s="1"/>
      <c r="AC1301" s="1"/>
      <c r="AD1301" s="1"/>
      <c r="AE1301" s="1"/>
      <c r="AJ1301" s="2"/>
      <c r="AK1301" s="2"/>
      <c r="AQ1301" s="2"/>
    </row>
    <row r="1302" spans="1:43" s="4" customFormat="1">
      <c r="A1302" s="269"/>
      <c r="B1302" s="2"/>
      <c r="C1302" s="9"/>
      <c r="D1302" s="14"/>
      <c r="E1302" s="14"/>
      <c r="F1302" s="14"/>
      <c r="G1302" s="14"/>
      <c r="H1302" s="14"/>
      <c r="I1302" s="14"/>
      <c r="J1302" s="14"/>
      <c r="K1302" s="15"/>
      <c r="L1302" s="14"/>
      <c r="M1302" s="14"/>
      <c r="N1302" s="14"/>
      <c r="O1302" s="14"/>
      <c r="P1302" s="14"/>
      <c r="Q1302" s="14"/>
      <c r="R1302" s="15"/>
      <c r="S1302" s="14"/>
      <c r="T1302" s="2"/>
      <c r="U1302" s="1"/>
      <c r="V1302" s="1"/>
      <c r="W1302" s="1"/>
      <c r="X1302" s="1"/>
      <c r="Y1302" s="1"/>
      <c r="Z1302" s="1"/>
      <c r="AA1302" s="1"/>
      <c r="AB1302" s="1"/>
      <c r="AC1302" s="1"/>
      <c r="AD1302" s="1"/>
      <c r="AE1302" s="1"/>
      <c r="AJ1302" s="2"/>
      <c r="AK1302" s="2"/>
      <c r="AQ1302" s="2"/>
    </row>
    <row r="1303" spans="1:43" s="4" customFormat="1">
      <c r="A1303" s="269"/>
      <c r="B1303" s="2"/>
      <c r="C1303" s="9"/>
      <c r="D1303" s="14"/>
      <c r="E1303" s="14"/>
      <c r="F1303" s="14"/>
      <c r="G1303" s="14"/>
      <c r="H1303" s="14"/>
      <c r="I1303" s="14"/>
      <c r="J1303" s="14"/>
      <c r="K1303" s="15"/>
      <c r="L1303" s="14"/>
      <c r="M1303" s="14"/>
      <c r="N1303" s="14"/>
      <c r="O1303" s="14"/>
      <c r="P1303" s="14"/>
      <c r="Q1303" s="14"/>
      <c r="R1303" s="15"/>
      <c r="S1303" s="14"/>
      <c r="T1303" s="2"/>
      <c r="U1303" s="1"/>
      <c r="V1303" s="1"/>
      <c r="W1303" s="1"/>
      <c r="X1303" s="1"/>
      <c r="Y1303" s="1"/>
      <c r="Z1303" s="1"/>
      <c r="AA1303" s="1"/>
      <c r="AB1303" s="1"/>
      <c r="AC1303" s="1"/>
      <c r="AD1303" s="1"/>
      <c r="AE1303" s="1"/>
      <c r="AJ1303" s="2"/>
      <c r="AK1303" s="2"/>
      <c r="AQ1303" s="2"/>
    </row>
    <row r="1304" spans="1:43" s="4" customFormat="1">
      <c r="A1304" s="269"/>
      <c r="B1304" s="2"/>
      <c r="C1304" s="9"/>
      <c r="D1304" s="14"/>
      <c r="E1304" s="14"/>
      <c r="F1304" s="14"/>
      <c r="G1304" s="14"/>
      <c r="H1304" s="14"/>
      <c r="I1304" s="14"/>
      <c r="J1304" s="14"/>
      <c r="K1304" s="15"/>
      <c r="L1304" s="14"/>
      <c r="M1304" s="14"/>
      <c r="N1304" s="14"/>
      <c r="O1304" s="14"/>
      <c r="P1304" s="14"/>
      <c r="Q1304" s="14"/>
      <c r="R1304" s="15"/>
      <c r="S1304" s="14"/>
      <c r="T1304" s="2"/>
      <c r="U1304" s="1"/>
      <c r="V1304" s="1"/>
      <c r="W1304" s="1"/>
      <c r="X1304" s="1"/>
      <c r="Y1304" s="1"/>
      <c r="Z1304" s="1"/>
      <c r="AA1304" s="1"/>
      <c r="AB1304" s="1"/>
      <c r="AC1304" s="1"/>
      <c r="AD1304" s="1"/>
      <c r="AE1304" s="1"/>
      <c r="AJ1304" s="2"/>
      <c r="AK1304" s="2"/>
      <c r="AQ1304" s="2"/>
    </row>
    <row r="1305" spans="1:43" s="4" customFormat="1">
      <c r="A1305" s="269"/>
      <c r="B1305" s="2"/>
      <c r="C1305" s="9"/>
      <c r="D1305" s="14"/>
      <c r="E1305" s="14"/>
      <c r="F1305" s="14"/>
      <c r="G1305" s="14"/>
      <c r="H1305" s="14"/>
      <c r="I1305" s="14"/>
      <c r="J1305" s="14"/>
      <c r="K1305" s="15"/>
      <c r="L1305" s="14"/>
      <c r="M1305" s="14"/>
      <c r="N1305" s="14"/>
      <c r="O1305" s="14"/>
      <c r="P1305" s="14"/>
      <c r="Q1305" s="14"/>
      <c r="R1305" s="15"/>
      <c r="S1305" s="14"/>
      <c r="T1305" s="2"/>
      <c r="U1305" s="1"/>
      <c r="V1305" s="1"/>
      <c r="W1305" s="1"/>
      <c r="X1305" s="1"/>
      <c r="Y1305" s="1"/>
      <c r="Z1305" s="1"/>
      <c r="AA1305" s="1"/>
      <c r="AB1305" s="1"/>
      <c r="AC1305" s="1"/>
      <c r="AD1305" s="1"/>
      <c r="AE1305" s="1"/>
      <c r="AJ1305" s="2"/>
      <c r="AK1305" s="2"/>
      <c r="AQ1305" s="2"/>
    </row>
    <row r="1306" spans="1:43" s="4" customFormat="1">
      <c r="A1306" s="269"/>
      <c r="B1306" s="2"/>
      <c r="C1306" s="9"/>
      <c r="D1306" s="14"/>
      <c r="E1306" s="14"/>
      <c r="F1306" s="14"/>
      <c r="G1306" s="14"/>
      <c r="H1306" s="14"/>
      <c r="I1306" s="14"/>
      <c r="J1306" s="14"/>
      <c r="K1306" s="15"/>
      <c r="L1306" s="14"/>
      <c r="M1306" s="14"/>
      <c r="N1306" s="14"/>
      <c r="O1306" s="14"/>
      <c r="P1306" s="14"/>
      <c r="Q1306" s="14"/>
      <c r="R1306" s="15"/>
      <c r="S1306" s="14"/>
      <c r="T1306" s="2"/>
      <c r="U1306" s="1"/>
      <c r="V1306" s="1"/>
      <c r="W1306" s="1"/>
      <c r="X1306" s="1"/>
      <c r="Y1306" s="1"/>
      <c r="Z1306" s="1"/>
      <c r="AA1306" s="1"/>
      <c r="AB1306" s="1"/>
      <c r="AC1306" s="1"/>
      <c r="AD1306" s="1"/>
      <c r="AE1306" s="1"/>
      <c r="AJ1306" s="2"/>
      <c r="AK1306" s="2"/>
      <c r="AQ1306" s="2"/>
    </row>
    <row r="1307" spans="1:43" s="4" customFormat="1">
      <c r="A1307" s="269"/>
      <c r="B1307" s="2"/>
      <c r="C1307" s="9"/>
      <c r="D1307" s="14"/>
      <c r="E1307" s="14"/>
      <c r="F1307" s="14"/>
      <c r="G1307" s="14"/>
      <c r="H1307" s="14"/>
      <c r="I1307" s="14"/>
      <c r="J1307" s="14"/>
      <c r="K1307" s="15"/>
      <c r="L1307" s="14"/>
      <c r="M1307" s="14"/>
      <c r="N1307" s="14"/>
      <c r="O1307" s="14"/>
      <c r="P1307" s="14"/>
      <c r="Q1307" s="14"/>
      <c r="R1307" s="15"/>
      <c r="S1307" s="14"/>
      <c r="T1307" s="2"/>
      <c r="U1307" s="1"/>
      <c r="V1307" s="1"/>
      <c r="W1307" s="1"/>
      <c r="X1307" s="1"/>
      <c r="Y1307" s="1"/>
      <c r="Z1307" s="1"/>
      <c r="AA1307" s="1"/>
      <c r="AB1307" s="1"/>
      <c r="AC1307" s="1"/>
      <c r="AD1307" s="1"/>
      <c r="AE1307" s="1"/>
      <c r="AJ1307" s="2"/>
      <c r="AK1307" s="2"/>
      <c r="AQ1307" s="2"/>
    </row>
    <row r="1308" spans="1:43" s="4" customFormat="1">
      <c r="A1308" s="269"/>
      <c r="B1308" s="2"/>
      <c r="C1308" s="9"/>
      <c r="D1308" s="14"/>
      <c r="E1308" s="14"/>
      <c r="F1308" s="14"/>
      <c r="G1308" s="14"/>
      <c r="H1308" s="14"/>
      <c r="I1308" s="14"/>
      <c r="J1308" s="14"/>
      <c r="K1308" s="15"/>
      <c r="L1308" s="14"/>
      <c r="M1308" s="14"/>
      <c r="N1308" s="14"/>
      <c r="O1308" s="14"/>
      <c r="P1308" s="14"/>
      <c r="Q1308" s="14"/>
      <c r="R1308" s="15"/>
      <c r="S1308" s="14"/>
      <c r="T1308" s="2"/>
      <c r="U1308" s="1"/>
      <c r="V1308" s="1"/>
      <c r="W1308" s="1"/>
      <c r="X1308" s="1"/>
      <c r="Y1308" s="1"/>
      <c r="Z1308" s="1"/>
      <c r="AA1308" s="1"/>
      <c r="AB1308" s="1"/>
      <c r="AC1308" s="1"/>
      <c r="AD1308" s="1"/>
      <c r="AE1308" s="1"/>
      <c r="AJ1308" s="2"/>
      <c r="AK1308" s="2"/>
      <c r="AQ1308" s="2"/>
    </row>
    <row r="1309" spans="1:43" s="4" customFormat="1">
      <c r="A1309" s="269"/>
      <c r="B1309" s="2"/>
      <c r="C1309" s="9"/>
      <c r="D1309" s="14"/>
      <c r="E1309" s="14"/>
      <c r="F1309" s="14"/>
      <c r="G1309" s="14"/>
      <c r="H1309" s="14"/>
      <c r="I1309" s="14"/>
      <c r="J1309" s="14"/>
      <c r="K1309" s="15"/>
      <c r="L1309" s="14"/>
      <c r="M1309" s="14"/>
      <c r="N1309" s="14"/>
      <c r="O1309" s="14"/>
      <c r="P1309" s="14"/>
      <c r="Q1309" s="14"/>
      <c r="R1309" s="15"/>
      <c r="S1309" s="14"/>
      <c r="T1309" s="2"/>
      <c r="U1309" s="1"/>
      <c r="V1309" s="1"/>
      <c r="W1309" s="1"/>
      <c r="X1309" s="1"/>
      <c r="Y1309" s="1"/>
      <c r="Z1309" s="1"/>
      <c r="AA1309" s="1"/>
      <c r="AB1309" s="1"/>
      <c r="AC1309" s="1"/>
      <c r="AD1309" s="1"/>
      <c r="AE1309" s="1"/>
      <c r="AJ1309" s="2"/>
      <c r="AK1309" s="2"/>
      <c r="AQ1309" s="2"/>
    </row>
    <row r="1310" spans="1:43" s="4" customFormat="1">
      <c r="A1310" s="269"/>
      <c r="B1310" s="2"/>
      <c r="C1310" s="9"/>
      <c r="D1310" s="14"/>
      <c r="E1310" s="14"/>
      <c r="F1310" s="14"/>
      <c r="G1310" s="14"/>
      <c r="H1310" s="14"/>
      <c r="I1310" s="14"/>
      <c r="J1310" s="14"/>
      <c r="K1310" s="15"/>
      <c r="L1310" s="14"/>
      <c r="M1310" s="14"/>
      <c r="N1310" s="14"/>
      <c r="O1310" s="14"/>
      <c r="P1310" s="14"/>
      <c r="Q1310" s="14"/>
      <c r="R1310" s="15"/>
      <c r="S1310" s="14"/>
      <c r="T1310" s="2"/>
      <c r="U1310" s="1"/>
      <c r="V1310" s="1"/>
      <c r="W1310" s="1"/>
      <c r="X1310" s="1"/>
      <c r="Y1310" s="1"/>
      <c r="Z1310" s="1"/>
      <c r="AA1310" s="1"/>
      <c r="AB1310" s="1"/>
      <c r="AC1310" s="1"/>
      <c r="AD1310" s="1"/>
      <c r="AE1310" s="1"/>
      <c r="AJ1310" s="2"/>
      <c r="AK1310" s="2"/>
      <c r="AQ1310" s="2"/>
    </row>
    <row r="1311" spans="1:43" s="4" customFormat="1">
      <c r="A1311" s="269"/>
      <c r="B1311" s="2"/>
      <c r="C1311" s="9"/>
      <c r="D1311" s="14"/>
      <c r="E1311" s="14"/>
      <c r="F1311" s="14"/>
      <c r="G1311" s="14"/>
      <c r="H1311" s="14"/>
      <c r="I1311" s="14"/>
      <c r="J1311" s="14"/>
      <c r="K1311" s="15"/>
      <c r="L1311" s="14"/>
      <c r="M1311" s="14"/>
      <c r="N1311" s="14"/>
      <c r="O1311" s="14"/>
      <c r="P1311" s="14"/>
      <c r="Q1311" s="14"/>
      <c r="R1311" s="15"/>
      <c r="S1311" s="14"/>
      <c r="T1311" s="2"/>
      <c r="U1311" s="1"/>
      <c r="V1311" s="1"/>
      <c r="W1311" s="1"/>
      <c r="X1311" s="1"/>
      <c r="Y1311" s="1"/>
      <c r="Z1311" s="1"/>
      <c r="AA1311" s="1"/>
      <c r="AB1311" s="1"/>
      <c r="AC1311" s="1"/>
      <c r="AD1311" s="1"/>
      <c r="AE1311" s="1"/>
      <c r="AJ1311" s="2"/>
      <c r="AK1311" s="2"/>
      <c r="AQ1311" s="2"/>
    </row>
    <row r="1312" spans="1:43" s="4" customFormat="1">
      <c r="A1312" s="269"/>
      <c r="B1312" s="2"/>
      <c r="C1312" s="9"/>
      <c r="D1312" s="14"/>
      <c r="E1312" s="14"/>
      <c r="F1312" s="14"/>
      <c r="G1312" s="14"/>
      <c r="H1312" s="14"/>
      <c r="I1312" s="14"/>
      <c r="J1312" s="14"/>
      <c r="K1312" s="15"/>
      <c r="L1312" s="14"/>
      <c r="M1312" s="14"/>
      <c r="N1312" s="14"/>
      <c r="O1312" s="14"/>
      <c r="P1312" s="14"/>
      <c r="Q1312" s="14"/>
      <c r="R1312" s="15"/>
      <c r="S1312" s="14"/>
      <c r="T1312" s="2"/>
      <c r="U1312" s="1"/>
      <c r="V1312" s="1"/>
      <c r="W1312" s="1"/>
      <c r="X1312" s="1"/>
      <c r="Y1312" s="1"/>
      <c r="Z1312" s="1"/>
      <c r="AA1312" s="1"/>
      <c r="AB1312" s="1"/>
      <c r="AC1312" s="1"/>
      <c r="AD1312" s="1"/>
      <c r="AE1312" s="1"/>
      <c r="AJ1312" s="2"/>
      <c r="AK1312" s="2"/>
      <c r="AQ1312" s="2"/>
    </row>
    <row r="1313" spans="1:43" s="4" customFormat="1">
      <c r="A1313" s="269"/>
      <c r="B1313" s="2"/>
      <c r="C1313" s="9"/>
      <c r="D1313" s="14"/>
      <c r="E1313" s="14"/>
      <c r="F1313" s="14"/>
      <c r="G1313" s="14"/>
      <c r="H1313" s="14"/>
      <c r="I1313" s="14"/>
      <c r="J1313" s="14"/>
      <c r="K1313" s="15"/>
      <c r="L1313" s="14"/>
      <c r="M1313" s="14"/>
      <c r="N1313" s="14"/>
      <c r="O1313" s="14"/>
      <c r="P1313" s="14"/>
      <c r="Q1313" s="14"/>
      <c r="R1313" s="15"/>
      <c r="S1313" s="14"/>
      <c r="T1313" s="2"/>
      <c r="U1313" s="1"/>
      <c r="V1313" s="1"/>
      <c r="W1313" s="1"/>
      <c r="X1313" s="1"/>
      <c r="Y1313" s="1"/>
      <c r="Z1313" s="1"/>
      <c r="AA1313" s="1"/>
      <c r="AB1313" s="1"/>
      <c r="AC1313" s="1"/>
      <c r="AD1313" s="1"/>
      <c r="AE1313" s="1"/>
      <c r="AJ1313" s="2"/>
      <c r="AK1313" s="2"/>
      <c r="AQ1313" s="2"/>
    </row>
    <row r="1314" spans="1:43" s="4" customFormat="1">
      <c r="A1314" s="269"/>
      <c r="B1314" s="2"/>
      <c r="C1314" s="9"/>
      <c r="D1314" s="14"/>
      <c r="E1314" s="14"/>
      <c r="F1314" s="14"/>
      <c r="G1314" s="14"/>
      <c r="H1314" s="14"/>
      <c r="I1314" s="14"/>
      <c r="J1314" s="14"/>
      <c r="K1314" s="15"/>
      <c r="L1314" s="14"/>
      <c r="M1314" s="14"/>
      <c r="N1314" s="14"/>
      <c r="O1314" s="14"/>
      <c r="P1314" s="14"/>
      <c r="Q1314" s="14"/>
      <c r="R1314" s="15"/>
      <c r="S1314" s="14"/>
      <c r="T1314" s="2"/>
      <c r="U1314" s="1"/>
      <c r="V1314" s="1"/>
      <c r="W1314" s="1"/>
      <c r="X1314" s="1"/>
      <c r="Y1314" s="1"/>
      <c r="Z1314" s="1"/>
      <c r="AA1314" s="1"/>
      <c r="AB1314" s="1"/>
      <c r="AC1314" s="1"/>
      <c r="AD1314" s="1"/>
      <c r="AE1314" s="1"/>
      <c r="AJ1314" s="2"/>
      <c r="AK1314" s="2"/>
      <c r="AQ1314" s="2"/>
    </row>
    <row r="1315" spans="1:43" s="4" customFormat="1">
      <c r="A1315" s="269"/>
      <c r="B1315" s="2"/>
      <c r="C1315" s="9"/>
      <c r="D1315" s="14"/>
      <c r="E1315" s="14"/>
      <c r="F1315" s="14"/>
      <c r="G1315" s="14"/>
      <c r="H1315" s="14"/>
      <c r="I1315" s="14"/>
      <c r="J1315" s="14"/>
      <c r="K1315" s="15"/>
      <c r="L1315" s="14"/>
      <c r="M1315" s="14"/>
      <c r="N1315" s="14"/>
      <c r="O1315" s="14"/>
      <c r="P1315" s="14"/>
      <c r="Q1315" s="14"/>
      <c r="R1315" s="15"/>
      <c r="S1315" s="14"/>
      <c r="T1315" s="2"/>
      <c r="U1315" s="1"/>
      <c r="V1315" s="1"/>
      <c r="W1315" s="1"/>
      <c r="X1315" s="1"/>
      <c r="Y1315" s="1"/>
      <c r="Z1315" s="1"/>
      <c r="AA1315" s="1"/>
      <c r="AB1315" s="1"/>
      <c r="AC1315" s="1"/>
      <c r="AD1315" s="1"/>
      <c r="AE1315" s="1"/>
      <c r="AJ1315" s="2"/>
      <c r="AK1315" s="2"/>
      <c r="AQ1315" s="2"/>
    </row>
    <row r="1316" spans="1:43" s="4" customFormat="1">
      <c r="A1316" s="269"/>
      <c r="B1316" s="2"/>
      <c r="C1316" s="9"/>
      <c r="D1316" s="14"/>
      <c r="E1316" s="14"/>
      <c r="F1316" s="14"/>
      <c r="G1316" s="14"/>
      <c r="H1316" s="14"/>
      <c r="I1316" s="14"/>
      <c r="J1316" s="14"/>
      <c r="K1316" s="15"/>
      <c r="L1316" s="14"/>
      <c r="M1316" s="14"/>
      <c r="N1316" s="14"/>
      <c r="O1316" s="14"/>
      <c r="P1316" s="14"/>
      <c r="Q1316" s="14"/>
      <c r="R1316" s="15"/>
      <c r="S1316" s="14"/>
      <c r="T1316" s="2"/>
      <c r="U1316" s="1"/>
      <c r="V1316" s="1"/>
      <c r="W1316" s="1"/>
      <c r="X1316" s="1"/>
      <c r="Y1316" s="1"/>
      <c r="Z1316" s="1"/>
      <c r="AA1316" s="1"/>
      <c r="AB1316" s="1"/>
      <c r="AC1316" s="1"/>
      <c r="AD1316" s="1"/>
      <c r="AE1316" s="1"/>
      <c r="AJ1316" s="2"/>
      <c r="AK1316" s="2"/>
      <c r="AQ1316" s="2"/>
    </row>
    <row r="1317" spans="1:43" s="4" customFormat="1">
      <c r="A1317" s="269"/>
      <c r="B1317" s="2"/>
      <c r="C1317" s="9"/>
      <c r="D1317" s="14"/>
      <c r="E1317" s="14"/>
      <c r="F1317" s="14"/>
      <c r="G1317" s="14"/>
      <c r="H1317" s="14"/>
      <c r="I1317" s="14"/>
      <c r="J1317" s="14"/>
      <c r="K1317" s="15"/>
      <c r="L1317" s="14"/>
      <c r="M1317" s="14"/>
      <c r="N1317" s="14"/>
      <c r="O1317" s="14"/>
      <c r="P1317" s="14"/>
      <c r="Q1317" s="14"/>
      <c r="R1317" s="15"/>
      <c r="S1317" s="14"/>
      <c r="T1317" s="2"/>
      <c r="U1317" s="1"/>
      <c r="V1317" s="1"/>
      <c r="W1317" s="1"/>
      <c r="X1317" s="1"/>
      <c r="Y1317" s="1"/>
      <c r="Z1317" s="1"/>
      <c r="AA1317" s="1"/>
      <c r="AB1317" s="1"/>
      <c r="AC1317" s="1"/>
      <c r="AD1317" s="1"/>
      <c r="AE1317" s="1"/>
      <c r="AJ1317" s="2"/>
      <c r="AK1317" s="2"/>
      <c r="AQ1317" s="2"/>
    </row>
    <row r="1318" spans="1:43" s="4" customFormat="1">
      <c r="A1318" s="269"/>
      <c r="B1318" s="2"/>
      <c r="C1318" s="9"/>
      <c r="D1318" s="14"/>
      <c r="E1318" s="14"/>
      <c r="F1318" s="14"/>
      <c r="G1318" s="14"/>
      <c r="H1318" s="14"/>
      <c r="I1318" s="14"/>
      <c r="J1318" s="14"/>
      <c r="K1318" s="15"/>
      <c r="L1318" s="14"/>
      <c r="M1318" s="14"/>
      <c r="N1318" s="14"/>
      <c r="O1318" s="14"/>
      <c r="P1318" s="14"/>
      <c r="Q1318" s="14"/>
      <c r="R1318" s="15"/>
      <c r="S1318" s="14"/>
      <c r="T1318" s="2"/>
      <c r="U1318" s="1"/>
      <c r="V1318" s="1"/>
      <c r="W1318" s="1"/>
      <c r="X1318" s="1"/>
      <c r="Y1318" s="1"/>
      <c r="Z1318" s="1"/>
      <c r="AA1318" s="1"/>
      <c r="AB1318" s="1"/>
      <c r="AC1318" s="1"/>
      <c r="AD1318" s="1"/>
      <c r="AE1318" s="1"/>
      <c r="AJ1318" s="2"/>
      <c r="AK1318" s="2"/>
      <c r="AQ1318" s="2"/>
    </row>
    <row r="1319" spans="1:43" s="4" customFormat="1">
      <c r="A1319" s="269"/>
      <c r="B1319" s="2"/>
      <c r="C1319" s="9"/>
      <c r="D1319" s="14"/>
      <c r="E1319" s="14"/>
      <c r="F1319" s="14"/>
      <c r="G1319" s="14"/>
      <c r="H1319" s="14"/>
      <c r="I1319" s="14"/>
      <c r="J1319" s="14"/>
      <c r="K1319" s="15"/>
      <c r="L1319" s="14"/>
      <c r="M1319" s="14"/>
      <c r="N1319" s="14"/>
      <c r="O1319" s="14"/>
      <c r="P1319" s="14"/>
      <c r="Q1319" s="14"/>
      <c r="R1319" s="15"/>
      <c r="S1319" s="14"/>
      <c r="T1319" s="2"/>
      <c r="U1319" s="1"/>
      <c r="V1319" s="1"/>
      <c r="W1319" s="1"/>
      <c r="X1319" s="1"/>
      <c r="Y1319" s="1"/>
      <c r="Z1319" s="1"/>
      <c r="AA1319" s="1"/>
      <c r="AB1319" s="1"/>
      <c r="AC1319" s="1"/>
      <c r="AD1319" s="1"/>
      <c r="AE1319" s="1"/>
      <c r="AJ1319" s="2"/>
      <c r="AK1319" s="2"/>
      <c r="AQ1319" s="2"/>
    </row>
    <row r="1320" spans="1:43" s="4" customFormat="1">
      <c r="A1320" s="269"/>
      <c r="B1320" s="2"/>
      <c r="C1320" s="9"/>
      <c r="D1320" s="14"/>
      <c r="E1320" s="14"/>
      <c r="F1320" s="14"/>
      <c r="G1320" s="14"/>
      <c r="H1320" s="14"/>
      <c r="I1320" s="14"/>
      <c r="J1320" s="14"/>
      <c r="K1320" s="15"/>
      <c r="L1320" s="14"/>
      <c r="M1320" s="14"/>
      <c r="N1320" s="14"/>
      <c r="O1320" s="14"/>
      <c r="P1320" s="14"/>
      <c r="Q1320" s="14"/>
      <c r="R1320" s="15"/>
      <c r="S1320" s="14"/>
      <c r="T1320" s="2"/>
      <c r="U1320" s="1"/>
      <c r="V1320" s="1"/>
      <c r="W1320" s="1"/>
      <c r="X1320" s="1"/>
      <c r="Y1320" s="1"/>
      <c r="Z1320" s="1"/>
      <c r="AA1320" s="1"/>
      <c r="AB1320" s="1"/>
      <c r="AC1320" s="1"/>
      <c r="AD1320" s="1"/>
      <c r="AE1320" s="1"/>
      <c r="AJ1320" s="2"/>
      <c r="AK1320" s="2"/>
      <c r="AQ1320" s="2"/>
    </row>
    <row r="1321" spans="1:43" s="4" customFormat="1">
      <c r="A1321" s="269"/>
      <c r="B1321" s="2"/>
      <c r="C1321" s="9"/>
      <c r="D1321" s="14"/>
      <c r="E1321" s="14"/>
      <c r="F1321" s="14"/>
      <c r="G1321" s="14"/>
      <c r="H1321" s="14"/>
      <c r="I1321" s="14"/>
      <c r="J1321" s="14"/>
      <c r="K1321" s="15"/>
      <c r="L1321" s="14"/>
      <c r="M1321" s="14"/>
      <c r="N1321" s="14"/>
      <c r="O1321" s="14"/>
      <c r="P1321" s="14"/>
      <c r="Q1321" s="14"/>
      <c r="R1321" s="15"/>
      <c r="S1321" s="14"/>
      <c r="T1321" s="2"/>
      <c r="U1321" s="1"/>
      <c r="V1321" s="1"/>
      <c r="W1321" s="1"/>
      <c r="X1321" s="1"/>
      <c r="Y1321" s="1"/>
      <c r="Z1321" s="1"/>
      <c r="AA1321" s="1"/>
      <c r="AB1321" s="1"/>
      <c r="AC1321" s="1"/>
      <c r="AD1321" s="1"/>
      <c r="AE1321" s="1"/>
      <c r="AJ1321" s="2"/>
      <c r="AK1321" s="2"/>
      <c r="AQ1321" s="2"/>
    </row>
    <row r="1322" spans="1:43" s="4" customFormat="1">
      <c r="A1322" s="269"/>
      <c r="B1322" s="2"/>
      <c r="C1322" s="9"/>
      <c r="D1322" s="14"/>
      <c r="E1322" s="14"/>
      <c r="F1322" s="14"/>
      <c r="G1322" s="14"/>
      <c r="H1322" s="14"/>
      <c r="I1322" s="14"/>
      <c r="J1322" s="14"/>
      <c r="K1322" s="15"/>
      <c r="L1322" s="14"/>
      <c r="M1322" s="14"/>
      <c r="N1322" s="14"/>
      <c r="O1322" s="14"/>
      <c r="P1322" s="14"/>
      <c r="Q1322" s="14"/>
      <c r="R1322" s="15"/>
      <c r="S1322" s="14"/>
      <c r="T1322" s="2"/>
      <c r="U1322" s="1"/>
      <c r="V1322" s="1"/>
      <c r="W1322" s="1"/>
      <c r="X1322" s="1"/>
      <c r="Y1322" s="1"/>
      <c r="Z1322" s="1"/>
      <c r="AA1322" s="1"/>
      <c r="AB1322" s="1"/>
      <c r="AC1322" s="1"/>
      <c r="AD1322" s="1"/>
      <c r="AE1322" s="1"/>
      <c r="AJ1322" s="2"/>
      <c r="AK1322" s="2"/>
      <c r="AQ1322" s="2"/>
    </row>
    <row r="1323" spans="1:43" s="4" customFormat="1">
      <c r="A1323" s="269"/>
      <c r="B1323" s="2"/>
      <c r="C1323" s="9"/>
      <c r="D1323" s="14"/>
      <c r="E1323" s="14"/>
      <c r="F1323" s="14"/>
      <c r="G1323" s="14"/>
      <c r="H1323" s="14"/>
      <c r="I1323" s="14"/>
      <c r="J1323" s="14"/>
      <c r="K1323" s="15"/>
      <c r="L1323" s="14"/>
      <c r="M1323" s="14"/>
      <c r="N1323" s="14"/>
      <c r="O1323" s="14"/>
      <c r="P1323" s="14"/>
      <c r="Q1323" s="14"/>
      <c r="R1323" s="15"/>
      <c r="S1323" s="14"/>
      <c r="T1323" s="2"/>
      <c r="U1323" s="1"/>
      <c r="V1323" s="1"/>
      <c r="W1323" s="1"/>
      <c r="X1323" s="1"/>
      <c r="Y1323" s="1"/>
      <c r="Z1323" s="1"/>
      <c r="AA1323" s="1"/>
      <c r="AB1323" s="1"/>
      <c r="AC1323" s="1"/>
      <c r="AD1323" s="1"/>
      <c r="AE1323" s="1"/>
      <c r="AJ1323" s="2"/>
      <c r="AK1323" s="2"/>
      <c r="AQ1323" s="2"/>
    </row>
    <row r="1324" spans="1:43" s="4" customFormat="1">
      <c r="A1324" s="269"/>
      <c r="B1324" s="2"/>
      <c r="C1324" s="9"/>
      <c r="D1324" s="14"/>
      <c r="E1324" s="14"/>
      <c r="F1324" s="14"/>
      <c r="G1324" s="14"/>
      <c r="H1324" s="14"/>
      <c r="I1324" s="14"/>
      <c r="J1324" s="14"/>
      <c r="K1324" s="15"/>
      <c r="L1324" s="14"/>
      <c r="M1324" s="14"/>
      <c r="N1324" s="14"/>
      <c r="O1324" s="14"/>
      <c r="P1324" s="14"/>
      <c r="Q1324" s="14"/>
      <c r="R1324" s="15"/>
      <c r="S1324" s="14"/>
      <c r="T1324" s="2"/>
      <c r="U1324" s="1"/>
      <c r="V1324" s="1"/>
      <c r="W1324" s="1"/>
      <c r="X1324" s="1"/>
      <c r="Y1324" s="1"/>
      <c r="Z1324" s="1"/>
      <c r="AA1324" s="1"/>
      <c r="AB1324" s="1"/>
      <c r="AC1324" s="1"/>
      <c r="AD1324" s="1"/>
      <c r="AE1324" s="1"/>
      <c r="AJ1324" s="2"/>
      <c r="AK1324" s="2"/>
      <c r="AQ1324" s="2"/>
    </row>
    <row r="1325" spans="1:43" s="4" customFormat="1">
      <c r="A1325" s="269"/>
      <c r="B1325" s="2"/>
      <c r="C1325" s="9"/>
      <c r="D1325" s="14"/>
      <c r="E1325" s="14"/>
      <c r="F1325" s="14"/>
      <c r="G1325" s="14"/>
      <c r="H1325" s="14"/>
      <c r="I1325" s="14"/>
      <c r="J1325" s="14"/>
      <c r="K1325" s="15"/>
      <c r="L1325" s="14"/>
      <c r="M1325" s="14"/>
      <c r="N1325" s="14"/>
      <c r="O1325" s="14"/>
      <c r="P1325" s="14"/>
      <c r="Q1325" s="14"/>
      <c r="R1325" s="15"/>
      <c r="S1325" s="14"/>
      <c r="T1325" s="2"/>
      <c r="U1325" s="1"/>
      <c r="V1325" s="1"/>
      <c r="W1325" s="1"/>
      <c r="X1325" s="1"/>
      <c r="Y1325" s="1"/>
      <c r="Z1325" s="1"/>
      <c r="AA1325" s="1"/>
      <c r="AB1325" s="1"/>
      <c r="AC1325" s="1"/>
      <c r="AD1325" s="1"/>
      <c r="AE1325" s="1"/>
      <c r="AJ1325" s="2"/>
      <c r="AK1325" s="2"/>
      <c r="AQ1325" s="2"/>
    </row>
    <row r="1326" spans="1:43" s="4" customFormat="1">
      <c r="A1326" s="269"/>
      <c r="B1326" s="2"/>
      <c r="C1326" s="9"/>
      <c r="D1326" s="14"/>
      <c r="E1326" s="14"/>
      <c r="F1326" s="14"/>
      <c r="G1326" s="14"/>
      <c r="H1326" s="14"/>
      <c r="I1326" s="14"/>
      <c r="J1326" s="14"/>
      <c r="K1326" s="15"/>
      <c r="L1326" s="14"/>
      <c r="M1326" s="14"/>
      <c r="N1326" s="14"/>
      <c r="O1326" s="14"/>
      <c r="P1326" s="14"/>
      <c r="Q1326" s="14"/>
      <c r="R1326" s="15"/>
      <c r="S1326" s="14"/>
      <c r="T1326" s="2"/>
      <c r="U1326" s="1"/>
      <c r="V1326" s="1"/>
      <c r="W1326" s="1"/>
      <c r="X1326" s="1"/>
      <c r="Y1326" s="1"/>
      <c r="Z1326" s="1"/>
      <c r="AA1326" s="1"/>
      <c r="AB1326" s="1"/>
      <c r="AC1326" s="1"/>
      <c r="AD1326" s="1"/>
      <c r="AE1326" s="1"/>
      <c r="AJ1326" s="2"/>
      <c r="AK1326" s="2"/>
      <c r="AQ1326" s="2"/>
    </row>
    <row r="1327" spans="1:43" s="4" customFormat="1">
      <c r="A1327" s="269"/>
      <c r="B1327" s="2"/>
      <c r="C1327" s="9"/>
      <c r="D1327" s="14"/>
      <c r="E1327" s="14"/>
      <c r="F1327" s="14"/>
      <c r="G1327" s="14"/>
      <c r="H1327" s="14"/>
      <c r="I1327" s="14"/>
      <c r="J1327" s="14"/>
      <c r="K1327" s="15"/>
      <c r="L1327" s="14"/>
      <c r="M1327" s="14"/>
      <c r="N1327" s="14"/>
      <c r="O1327" s="14"/>
      <c r="P1327" s="14"/>
      <c r="Q1327" s="14"/>
      <c r="R1327" s="15"/>
      <c r="S1327" s="14"/>
      <c r="T1327" s="2"/>
      <c r="U1327" s="1"/>
      <c r="V1327" s="1"/>
      <c r="W1327" s="1"/>
      <c r="X1327" s="1"/>
      <c r="Y1327" s="1"/>
      <c r="Z1327" s="1"/>
      <c r="AA1327" s="1"/>
      <c r="AB1327" s="1"/>
      <c r="AC1327" s="1"/>
      <c r="AD1327" s="1"/>
      <c r="AE1327" s="1"/>
      <c r="AJ1327" s="2"/>
      <c r="AK1327" s="2"/>
      <c r="AQ1327" s="2"/>
    </row>
    <row r="1328" spans="1:43" s="4" customFormat="1">
      <c r="A1328" s="269"/>
      <c r="B1328" s="2"/>
      <c r="C1328" s="9"/>
      <c r="D1328" s="14"/>
      <c r="E1328" s="14"/>
      <c r="F1328" s="14"/>
      <c r="G1328" s="14"/>
      <c r="H1328" s="14"/>
      <c r="I1328" s="14"/>
      <c r="J1328" s="14"/>
      <c r="K1328" s="15"/>
      <c r="L1328" s="14"/>
      <c r="M1328" s="14"/>
      <c r="N1328" s="14"/>
      <c r="O1328" s="14"/>
      <c r="P1328" s="14"/>
      <c r="Q1328" s="14"/>
      <c r="R1328" s="15"/>
      <c r="S1328" s="14"/>
      <c r="T1328" s="2"/>
      <c r="U1328" s="1"/>
      <c r="V1328" s="1"/>
      <c r="W1328" s="1"/>
      <c r="X1328" s="1"/>
      <c r="Y1328" s="1"/>
      <c r="Z1328" s="1"/>
      <c r="AA1328" s="1"/>
      <c r="AB1328" s="1"/>
      <c r="AC1328" s="1"/>
      <c r="AD1328" s="1"/>
      <c r="AE1328" s="1"/>
      <c r="AJ1328" s="2"/>
      <c r="AK1328" s="2"/>
      <c r="AQ1328" s="2"/>
    </row>
    <row r="1329" spans="1:43" s="4" customFormat="1">
      <c r="A1329" s="269"/>
      <c r="B1329" s="2"/>
      <c r="C1329" s="9"/>
      <c r="D1329" s="14"/>
      <c r="E1329" s="14"/>
      <c r="F1329" s="14"/>
      <c r="G1329" s="14"/>
      <c r="H1329" s="14"/>
      <c r="I1329" s="14"/>
      <c r="J1329" s="14"/>
      <c r="K1329" s="15"/>
      <c r="L1329" s="14"/>
      <c r="M1329" s="14"/>
      <c r="N1329" s="14"/>
      <c r="O1329" s="14"/>
      <c r="P1329" s="14"/>
      <c r="Q1329" s="14"/>
      <c r="R1329" s="15"/>
      <c r="S1329" s="14"/>
      <c r="T1329" s="2"/>
      <c r="U1329" s="1"/>
      <c r="V1329" s="1"/>
      <c r="W1329" s="1"/>
      <c r="X1329" s="1"/>
      <c r="Y1329" s="1"/>
      <c r="Z1329" s="1"/>
      <c r="AA1329" s="1"/>
      <c r="AB1329" s="1"/>
      <c r="AC1329" s="1"/>
      <c r="AD1329" s="1"/>
      <c r="AE1329" s="1"/>
      <c r="AJ1329" s="2"/>
      <c r="AK1329" s="2"/>
      <c r="AQ1329" s="2"/>
    </row>
    <row r="1330" spans="1:43" s="4" customFormat="1">
      <c r="A1330" s="269"/>
      <c r="B1330" s="2"/>
      <c r="C1330" s="9"/>
      <c r="D1330" s="14"/>
      <c r="E1330" s="14"/>
      <c r="F1330" s="14"/>
      <c r="G1330" s="14"/>
      <c r="H1330" s="14"/>
      <c r="I1330" s="14"/>
      <c r="J1330" s="14"/>
      <c r="K1330" s="15"/>
      <c r="L1330" s="14"/>
      <c r="M1330" s="14"/>
      <c r="N1330" s="14"/>
      <c r="O1330" s="14"/>
      <c r="P1330" s="14"/>
      <c r="Q1330" s="14"/>
      <c r="R1330" s="15"/>
      <c r="S1330" s="14"/>
      <c r="T1330" s="2"/>
      <c r="U1330" s="1"/>
      <c r="V1330" s="1"/>
      <c r="W1330" s="1"/>
      <c r="X1330" s="1"/>
      <c r="Y1330" s="1"/>
      <c r="Z1330" s="1"/>
      <c r="AA1330" s="1"/>
      <c r="AB1330" s="1"/>
      <c r="AC1330" s="1"/>
      <c r="AD1330" s="1"/>
      <c r="AE1330" s="1"/>
      <c r="AJ1330" s="2"/>
      <c r="AK1330" s="2"/>
      <c r="AQ1330" s="2"/>
    </row>
    <row r="1331" spans="1:43" s="4" customFormat="1">
      <c r="A1331" s="269"/>
      <c r="B1331" s="2"/>
      <c r="C1331" s="9"/>
      <c r="D1331" s="14"/>
      <c r="E1331" s="14"/>
      <c r="F1331" s="14"/>
      <c r="G1331" s="14"/>
      <c r="H1331" s="14"/>
      <c r="I1331" s="14"/>
      <c r="J1331" s="14"/>
      <c r="K1331" s="15"/>
      <c r="L1331" s="14"/>
      <c r="M1331" s="14"/>
      <c r="N1331" s="14"/>
      <c r="O1331" s="14"/>
      <c r="P1331" s="14"/>
      <c r="Q1331" s="14"/>
      <c r="R1331" s="15"/>
      <c r="S1331" s="14"/>
      <c r="T1331" s="2"/>
      <c r="U1331" s="1"/>
      <c r="V1331" s="1"/>
      <c r="W1331" s="1"/>
      <c r="X1331" s="1"/>
      <c r="Y1331" s="1"/>
      <c r="Z1331" s="1"/>
      <c r="AA1331" s="1"/>
      <c r="AB1331" s="1"/>
      <c r="AC1331" s="1"/>
      <c r="AD1331" s="1"/>
      <c r="AE1331" s="1"/>
      <c r="AJ1331" s="2"/>
      <c r="AK1331" s="2"/>
      <c r="AQ1331" s="2"/>
    </row>
    <row r="1332" spans="1:43" s="4" customFormat="1">
      <c r="A1332" s="269"/>
      <c r="B1332" s="2"/>
      <c r="C1332" s="9"/>
      <c r="D1332" s="14"/>
      <c r="E1332" s="14"/>
      <c r="F1332" s="14"/>
      <c r="G1332" s="14"/>
      <c r="H1332" s="14"/>
      <c r="I1332" s="14"/>
      <c r="J1332" s="14"/>
      <c r="K1332" s="15"/>
      <c r="L1332" s="14"/>
      <c r="M1332" s="14"/>
      <c r="N1332" s="14"/>
      <c r="O1332" s="14"/>
      <c r="P1332" s="14"/>
      <c r="Q1332" s="14"/>
      <c r="R1332" s="15"/>
      <c r="S1332" s="14"/>
      <c r="T1332" s="2"/>
      <c r="U1332" s="1"/>
      <c r="V1332" s="1"/>
      <c r="W1332" s="1"/>
      <c r="X1332" s="1"/>
      <c r="Y1332" s="1"/>
      <c r="Z1332" s="1"/>
      <c r="AA1332" s="1"/>
      <c r="AB1332" s="1"/>
      <c r="AC1332" s="1"/>
      <c r="AD1332" s="1"/>
      <c r="AE1332" s="1"/>
      <c r="AJ1332" s="2"/>
      <c r="AK1332" s="2"/>
      <c r="AQ1332" s="2"/>
    </row>
    <row r="1333" spans="1:43" s="4" customFormat="1">
      <c r="A1333" s="269"/>
      <c r="B1333" s="2"/>
      <c r="C1333" s="9"/>
      <c r="D1333" s="14"/>
      <c r="E1333" s="14"/>
      <c r="F1333" s="14"/>
      <c r="G1333" s="14"/>
      <c r="H1333" s="14"/>
      <c r="I1333" s="14"/>
      <c r="J1333" s="14"/>
      <c r="K1333" s="15"/>
      <c r="L1333" s="14"/>
      <c r="M1333" s="14"/>
      <c r="N1333" s="14"/>
      <c r="O1333" s="14"/>
      <c r="P1333" s="14"/>
      <c r="Q1333" s="14"/>
      <c r="R1333" s="15"/>
      <c r="S1333" s="14"/>
      <c r="T1333" s="2"/>
      <c r="U1333" s="1"/>
      <c r="V1333" s="1"/>
      <c r="W1333" s="1"/>
      <c r="X1333" s="1"/>
      <c r="Y1333" s="1"/>
      <c r="Z1333" s="1"/>
      <c r="AA1333" s="1"/>
      <c r="AB1333" s="1"/>
      <c r="AC1333" s="1"/>
      <c r="AD1333" s="1"/>
      <c r="AE1333" s="1"/>
      <c r="AJ1333" s="2"/>
      <c r="AK1333" s="2"/>
      <c r="AQ1333" s="2"/>
    </row>
    <row r="1334" spans="1:43" s="4" customFormat="1">
      <c r="A1334" s="269"/>
      <c r="B1334" s="2"/>
      <c r="C1334" s="9"/>
      <c r="D1334" s="14"/>
      <c r="E1334" s="14"/>
      <c r="F1334" s="14"/>
      <c r="G1334" s="14"/>
      <c r="H1334" s="14"/>
      <c r="I1334" s="14"/>
      <c r="J1334" s="14"/>
      <c r="K1334" s="15"/>
      <c r="L1334" s="14"/>
      <c r="M1334" s="14"/>
      <c r="N1334" s="14"/>
      <c r="O1334" s="14"/>
      <c r="P1334" s="14"/>
      <c r="Q1334" s="14"/>
      <c r="R1334" s="15"/>
      <c r="S1334" s="14"/>
      <c r="T1334" s="2"/>
      <c r="U1334" s="1"/>
      <c r="V1334" s="1"/>
      <c r="W1334" s="1"/>
      <c r="X1334" s="1"/>
      <c r="Y1334" s="1"/>
      <c r="Z1334" s="1"/>
      <c r="AA1334" s="1"/>
      <c r="AB1334" s="1"/>
      <c r="AC1334" s="1"/>
      <c r="AD1334" s="1"/>
      <c r="AE1334" s="1"/>
      <c r="AJ1334" s="2"/>
      <c r="AK1334" s="2"/>
      <c r="AQ1334" s="2"/>
    </row>
    <row r="1335" spans="1:43" s="4" customFormat="1">
      <c r="A1335" s="269"/>
      <c r="B1335" s="2"/>
      <c r="C1335" s="9"/>
      <c r="D1335" s="14"/>
      <c r="E1335" s="14"/>
      <c r="F1335" s="14"/>
      <c r="G1335" s="14"/>
      <c r="H1335" s="14"/>
      <c r="I1335" s="14"/>
      <c r="J1335" s="14"/>
      <c r="K1335" s="15"/>
      <c r="L1335" s="14"/>
      <c r="M1335" s="14"/>
      <c r="N1335" s="14"/>
      <c r="O1335" s="14"/>
      <c r="P1335" s="14"/>
      <c r="Q1335" s="14"/>
      <c r="R1335" s="15"/>
      <c r="S1335" s="14"/>
      <c r="T1335" s="2"/>
      <c r="U1335" s="1"/>
      <c r="V1335" s="1"/>
      <c r="W1335" s="1"/>
      <c r="X1335" s="1"/>
      <c r="Y1335" s="1"/>
      <c r="Z1335" s="1"/>
      <c r="AA1335" s="1"/>
      <c r="AB1335" s="1"/>
      <c r="AC1335" s="1"/>
      <c r="AD1335" s="1"/>
      <c r="AE1335" s="1"/>
      <c r="AJ1335" s="2"/>
      <c r="AK1335" s="2"/>
      <c r="AQ1335" s="2"/>
    </row>
    <row r="1336" spans="1:43" s="4" customFormat="1">
      <c r="A1336" s="269"/>
      <c r="B1336" s="2"/>
      <c r="C1336" s="9"/>
      <c r="D1336" s="14"/>
      <c r="E1336" s="14"/>
      <c r="F1336" s="14"/>
      <c r="G1336" s="14"/>
      <c r="H1336" s="14"/>
      <c r="I1336" s="14"/>
      <c r="J1336" s="14"/>
      <c r="K1336" s="15"/>
      <c r="L1336" s="14"/>
      <c r="M1336" s="14"/>
      <c r="N1336" s="14"/>
      <c r="O1336" s="14"/>
      <c r="P1336" s="14"/>
      <c r="Q1336" s="14"/>
      <c r="R1336" s="15"/>
      <c r="S1336" s="14"/>
      <c r="T1336" s="2"/>
      <c r="U1336" s="1"/>
      <c r="V1336" s="1"/>
      <c r="W1336" s="1"/>
      <c r="X1336" s="1"/>
      <c r="Y1336" s="1"/>
      <c r="Z1336" s="1"/>
      <c r="AA1336" s="1"/>
      <c r="AB1336" s="1"/>
      <c r="AC1336" s="1"/>
      <c r="AD1336" s="1"/>
      <c r="AE1336" s="1"/>
      <c r="AJ1336" s="2"/>
      <c r="AK1336" s="2"/>
      <c r="AQ1336" s="2"/>
    </row>
    <row r="1337" spans="1:43" s="4" customFormat="1">
      <c r="A1337" s="269"/>
      <c r="B1337" s="2"/>
      <c r="C1337" s="9"/>
      <c r="D1337" s="14"/>
      <c r="E1337" s="14"/>
      <c r="F1337" s="14"/>
      <c r="G1337" s="14"/>
      <c r="H1337" s="14"/>
      <c r="I1337" s="14"/>
      <c r="J1337" s="14"/>
      <c r="K1337" s="15"/>
      <c r="L1337" s="14"/>
      <c r="M1337" s="14"/>
      <c r="N1337" s="14"/>
      <c r="O1337" s="14"/>
      <c r="P1337" s="14"/>
      <c r="Q1337" s="14"/>
      <c r="R1337" s="15"/>
      <c r="S1337" s="14"/>
      <c r="T1337" s="2"/>
      <c r="U1337" s="1"/>
      <c r="V1337" s="1"/>
      <c r="W1337" s="1"/>
      <c r="X1337" s="1"/>
      <c r="Y1337" s="1"/>
      <c r="Z1337" s="1"/>
      <c r="AA1337" s="1"/>
      <c r="AB1337" s="1"/>
      <c r="AC1337" s="1"/>
      <c r="AD1337" s="1"/>
      <c r="AE1337" s="1"/>
      <c r="AJ1337" s="2"/>
      <c r="AK1337" s="2"/>
      <c r="AQ1337" s="2"/>
    </row>
    <row r="1338" spans="1:43" s="4" customFormat="1">
      <c r="A1338" s="269"/>
      <c r="B1338" s="2"/>
      <c r="C1338" s="9"/>
      <c r="D1338" s="14"/>
      <c r="E1338" s="14"/>
      <c r="F1338" s="14"/>
      <c r="G1338" s="14"/>
      <c r="H1338" s="14"/>
      <c r="I1338" s="14"/>
      <c r="J1338" s="14"/>
      <c r="K1338" s="15"/>
      <c r="L1338" s="14"/>
      <c r="M1338" s="14"/>
      <c r="N1338" s="14"/>
      <c r="O1338" s="14"/>
      <c r="P1338" s="14"/>
      <c r="Q1338" s="14"/>
      <c r="R1338" s="15"/>
      <c r="S1338" s="14"/>
      <c r="T1338" s="2"/>
      <c r="U1338" s="1"/>
      <c r="V1338" s="1"/>
      <c r="W1338" s="1"/>
      <c r="X1338" s="1"/>
      <c r="Y1338" s="1"/>
      <c r="Z1338" s="1"/>
      <c r="AA1338" s="1"/>
      <c r="AB1338" s="1"/>
      <c r="AC1338" s="1"/>
      <c r="AD1338" s="1"/>
      <c r="AE1338" s="1"/>
      <c r="AJ1338" s="2"/>
      <c r="AK1338" s="2"/>
      <c r="AQ1338" s="2"/>
    </row>
    <row r="1339" spans="1:43" s="4" customFormat="1">
      <c r="A1339" s="269"/>
      <c r="B1339" s="2"/>
      <c r="C1339" s="9"/>
      <c r="D1339" s="14"/>
      <c r="E1339" s="14"/>
      <c r="F1339" s="14"/>
      <c r="G1339" s="14"/>
      <c r="H1339" s="14"/>
      <c r="I1339" s="14"/>
      <c r="J1339" s="14"/>
      <c r="K1339" s="15"/>
      <c r="L1339" s="14"/>
      <c r="M1339" s="14"/>
      <c r="N1339" s="14"/>
      <c r="O1339" s="14"/>
      <c r="P1339" s="14"/>
      <c r="Q1339" s="14"/>
      <c r="R1339" s="15"/>
      <c r="S1339" s="14"/>
      <c r="T1339" s="2"/>
      <c r="U1339" s="1"/>
      <c r="V1339" s="1"/>
      <c r="W1339" s="1"/>
      <c r="X1339" s="1"/>
      <c r="Y1339" s="1"/>
      <c r="Z1339" s="1"/>
      <c r="AA1339" s="1"/>
      <c r="AB1339" s="1"/>
      <c r="AC1339" s="1"/>
      <c r="AD1339" s="1"/>
      <c r="AE1339" s="1"/>
      <c r="AJ1339" s="2"/>
      <c r="AK1339" s="2"/>
      <c r="AQ1339" s="2"/>
    </row>
    <row r="1340" spans="1:43" s="4" customFormat="1">
      <c r="A1340" s="269"/>
      <c r="B1340" s="2"/>
      <c r="C1340" s="9"/>
      <c r="D1340" s="14"/>
      <c r="E1340" s="14"/>
      <c r="F1340" s="14"/>
      <c r="G1340" s="14"/>
      <c r="H1340" s="14"/>
      <c r="I1340" s="14"/>
      <c r="J1340" s="14"/>
      <c r="K1340" s="15"/>
      <c r="L1340" s="14"/>
      <c r="M1340" s="14"/>
      <c r="N1340" s="14"/>
      <c r="O1340" s="14"/>
      <c r="P1340" s="14"/>
      <c r="Q1340" s="14"/>
      <c r="R1340" s="15"/>
      <c r="S1340" s="14"/>
      <c r="T1340" s="2"/>
      <c r="U1340" s="1"/>
      <c r="V1340" s="1"/>
      <c r="W1340" s="1"/>
      <c r="X1340" s="1"/>
      <c r="Y1340" s="1"/>
      <c r="Z1340" s="1"/>
      <c r="AA1340" s="1"/>
      <c r="AB1340" s="1"/>
      <c r="AC1340" s="1"/>
      <c r="AD1340" s="1"/>
      <c r="AE1340" s="1"/>
      <c r="AJ1340" s="2"/>
      <c r="AK1340" s="2"/>
      <c r="AQ1340" s="2"/>
    </row>
    <row r="1341" spans="1:43" s="4" customFormat="1">
      <c r="A1341" s="269"/>
      <c r="B1341" s="2"/>
      <c r="C1341" s="9"/>
      <c r="D1341" s="14"/>
      <c r="E1341" s="14"/>
      <c r="F1341" s="14"/>
      <c r="G1341" s="14"/>
      <c r="H1341" s="14"/>
      <c r="I1341" s="14"/>
      <c r="J1341" s="14"/>
      <c r="K1341" s="15"/>
      <c r="L1341" s="14"/>
      <c r="M1341" s="14"/>
      <c r="N1341" s="14"/>
      <c r="O1341" s="14"/>
      <c r="P1341" s="14"/>
      <c r="Q1341" s="14"/>
      <c r="R1341" s="15"/>
      <c r="S1341" s="14"/>
      <c r="T1341" s="2"/>
      <c r="U1341" s="1"/>
      <c r="V1341" s="1"/>
      <c r="W1341" s="1"/>
      <c r="X1341" s="1"/>
      <c r="Y1341" s="1"/>
      <c r="Z1341" s="1"/>
      <c r="AA1341" s="1"/>
      <c r="AB1341" s="1"/>
      <c r="AC1341" s="1"/>
      <c r="AD1341" s="1"/>
      <c r="AE1341" s="1"/>
      <c r="AJ1341" s="2"/>
      <c r="AK1341" s="2"/>
      <c r="AQ1341" s="2"/>
    </row>
    <row r="1342" spans="1:43" s="4" customFormat="1">
      <c r="A1342" s="269"/>
      <c r="B1342" s="2"/>
      <c r="C1342" s="9"/>
      <c r="D1342" s="14"/>
      <c r="E1342" s="14"/>
      <c r="F1342" s="14"/>
      <c r="G1342" s="14"/>
      <c r="H1342" s="14"/>
      <c r="I1342" s="14"/>
      <c r="J1342" s="14"/>
      <c r="K1342" s="15"/>
      <c r="L1342" s="14"/>
      <c r="M1342" s="14"/>
      <c r="N1342" s="14"/>
      <c r="O1342" s="14"/>
      <c r="P1342" s="14"/>
      <c r="Q1342" s="14"/>
      <c r="R1342" s="15"/>
      <c r="S1342" s="14"/>
      <c r="T1342" s="2"/>
      <c r="U1342" s="1"/>
      <c r="V1342" s="1"/>
      <c r="W1342" s="1"/>
      <c r="X1342" s="1"/>
      <c r="Y1342" s="1"/>
      <c r="Z1342" s="1"/>
      <c r="AA1342" s="1"/>
      <c r="AB1342" s="1"/>
      <c r="AC1342" s="1"/>
      <c r="AD1342" s="1"/>
      <c r="AE1342" s="1"/>
      <c r="AJ1342" s="2"/>
      <c r="AK1342" s="2"/>
      <c r="AQ1342" s="2"/>
    </row>
    <row r="1343" spans="1:43" s="4" customFormat="1">
      <c r="A1343" s="269"/>
      <c r="B1343" s="2"/>
      <c r="C1343" s="9"/>
      <c r="D1343" s="14"/>
      <c r="E1343" s="14"/>
      <c r="F1343" s="14"/>
      <c r="G1343" s="14"/>
      <c r="H1343" s="14"/>
      <c r="I1343" s="14"/>
      <c r="J1343" s="14"/>
      <c r="K1343" s="15"/>
      <c r="L1343" s="14"/>
      <c r="M1343" s="14"/>
      <c r="N1343" s="14"/>
      <c r="O1343" s="14"/>
      <c r="P1343" s="14"/>
      <c r="Q1343" s="14"/>
      <c r="R1343" s="15"/>
      <c r="S1343" s="14"/>
      <c r="T1343" s="2"/>
      <c r="U1343" s="1"/>
      <c r="V1343" s="1"/>
      <c r="W1343" s="1"/>
      <c r="X1343" s="1"/>
      <c r="Y1343" s="1"/>
      <c r="Z1343" s="1"/>
      <c r="AA1343" s="1"/>
      <c r="AB1343" s="1"/>
      <c r="AC1343" s="1"/>
      <c r="AD1343" s="1"/>
      <c r="AE1343" s="1"/>
      <c r="AJ1343" s="2"/>
      <c r="AK1343" s="2"/>
      <c r="AQ1343" s="2"/>
    </row>
    <row r="1344" spans="1:43" s="4" customFormat="1">
      <c r="A1344" s="269"/>
      <c r="B1344" s="2"/>
      <c r="C1344" s="9"/>
      <c r="D1344" s="14"/>
      <c r="E1344" s="14"/>
      <c r="F1344" s="14"/>
      <c r="G1344" s="14"/>
      <c r="H1344" s="14"/>
      <c r="I1344" s="14"/>
      <c r="J1344" s="14"/>
      <c r="K1344" s="15"/>
      <c r="L1344" s="14"/>
      <c r="M1344" s="14"/>
      <c r="N1344" s="14"/>
      <c r="O1344" s="14"/>
      <c r="P1344" s="14"/>
      <c r="Q1344" s="14"/>
      <c r="R1344" s="15"/>
      <c r="S1344" s="14"/>
      <c r="T1344" s="2"/>
      <c r="U1344" s="1"/>
      <c r="V1344" s="1"/>
      <c r="W1344" s="1"/>
      <c r="X1344" s="1"/>
      <c r="Y1344" s="1"/>
      <c r="Z1344" s="1"/>
      <c r="AA1344" s="1"/>
      <c r="AB1344" s="1"/>
      <c r="AC1344" s="1"/>
      <c r="AD1344" s="1"/>
      <c r="AE1344" s="1"/>
      <c r="AJ1344" s="2"/>
      <c r="AK1344" s="2"/>
      <c r="AQ1344" s="2"/>
    </row>
    <row r="1345" spans="1:55" s="4" customFormat="1">
      <c r="A1345" s="269"/>
      <c r="B1345" s="2"/>
      <c r="C1345" s="9"/>
      <c r="D1345" s="14"/>
      <c r="E1345" s="14"/>
      <c r="F1345" s="14"/>
      <c r="G1345" s="14"/>
      <c r="H1345" s="14"/>
      <c r="I1345" s="14"/>
      <c r="J1345" s="14"/>
      <c r="K1345" s="15"/>
      <c r="L1345" s="14"/>
      <c r="M1345" s="14"/>
      <c r="N1345" s="14"/>
      <c r="O1345" s="14"/>
      <c r="P1345" s="14"/>
      <c r="Q1345" s="14"/>
      <c r="R1345" s="15"/>
      <c r="S1345" s="14"/>
      <c r="T1345" s="2"/>
      <c r="U1345" s="1"/>
      <c r="V1345" s="1"/>
      <c r="W1345" s="1"/>
      <c r="X1345" s="1"/>
      <c r="Y1345" s="1"/>
      <c r="Z1345" s="1"/>
      <c r="AA1345" s="1"/>
      <c r="AB1345" s="1"/>
      <c r="AC1345" s="1"/>
      <c r="AD1345" s="1"/>
      <c r="AE1345" s="1"/>
      <c r="AJ1345" s="2"/>
      <c r="AK1345" s="2"/>
      <c r="AQ1345" s="2"/>
    </row>
    <row r="1346" spans="1:55" s="4" customFormat="1">
      <c r="A1346" s="269"/>
      <c r="B1346" s="2"/>
      <c r="C1346" s="9"/>
      <c r="D1346" s="14"/>
      <c r="E1346" s="14"/>
      <c r="F1346" s="14"/>
      <c r="G1346" s="14"/>
      <c r="H1346" s="14"/>
      <c r="I1346" s="14"/>
      <c r="J1346" s="14"/>
      <c r="K1346" s="15"/>
      <c r="L1346" s="14"/>
      <c r="M1346" s="14"/>
      <c r="N1346" s="14"/>
      <c r="O1346" s="14"/>
      <c r="P1346" s="14"/>
      <c r="Q1346" s="14"/>
      <c r="R1346" s="15"/>
      <c r="S1346" s="14"/>
      <c r="T1346" s="2"/>
      <c r="U1346" s="1"/>
      <c r="V1346" s="1"/>
      <c r="W1346" s="1"/>
      <c r="X1346" s="1"/>
      <c r="Y1346" s="1"/>
      <c r="Z1346" s="1"/>
      <c r="AA1346" s="1"/>
      <c r="AB1346" s="1"/>
      <c r="AC1346" s="1"/>
      <c r="AD1346" s="1"/>
      <c r="AE1346" s="1"/>
      <c r="AJ1346" s="2"/>
      <c r="AK1346" s="2"/>
      <c r="AQ1346" s="2"/>
    </row>
    <row r="1347" spans="1:55" s="4" customFormat="1">
      <c r="A1347" s="269"/>
      <c r="B1347" s="2"/>
      <c r="C1347" s="9"/>
      <c r="D1347" s="14"/>
      <c r="E1347" s="14"/>
      <c r="F1347" s="14"/>
      <c r="G1347" s="14"/>
      <c r="H1347" s="14"/>
      <c r="I1347" s="14"/>
      <c r="J1347" s="14"/>
      <c r="K1347" s="15"/>
      <c r="L1347" s="14"/>
      <c r="M1347" s="14"/>
      <c r="N1347" s="14"/>
      <c r="O1347" s="14"/>
      <c r="P1347" s="14"/>
      <c r="Q1347" s="14"/>
      <c r="R1347" s="15"/>
      <c r="S1347" s="14"/>
      <c r="T1347" s="2"/>
      <c r="U1347" s="1"/>
      <c r="V1347" s="1"/>
      <c r="W1347" s="1"/>
      <c r="X1347" s="1"/>
      <c r="Y1347" s="1"/>
      <c r="Z1347" s="1"/>
      <c r="AA1347" s="1"/>
      <c r="AB1347" s="1"/>
      <c r="AC1347" s="1"/>
      <c r="AD1347" s="1"/>
      <c r="AE1347" s="1"/>
      <c r="AJ1347" s="2"/>
      <c r="AK1347" s="2"/>
      <c r="AQ1347" s="2"/>
    </row>
    <row r="1348" spans="1:55" s="4" customFormat="1">
      <c r="A1348" s="269"/>
      <c r="B1348" s="2"/>
      <c r="C1348" s="9"/>
      <c r="D1348" s="14"/>
      <c r="E1348" s="14"/>
      <c r="F1348" s="14"/>
      <c r="G1348" s="14"/>
      <c r="H1348" s="14"/>
      <c r="I1348" s="14"/>
      <c r="J1348" s="14"/>
      <c r="K1348" s="15"/>
      <c r="L1348" s="14"/>
      <c r="M1348" s="14"/>
      <c r="N1348" s="14"/>
      <c r="O1348" s="14"/>
      <c r="P1348" s="14"/>
      <c r="Q1348" s="14"/>
      <c r="R1348" s="15"/>
      <c r="S1348" s="14"/>
      <c r="T1348" s="2"/>
      <c r="U1348" s="1"/>
      <c r="V1348" s="1"/>
      <c r="W1348" s="1"/>
      <c r="X1348" s="1"/>
      <c r="Y1348" s="1"/>
      <c r="Z1348" s="1"/>
      <c r="AA1348" s="1"/>
      <c r="AB1348" s="1"/>
      <c r="AC1348" s="1"/>
      <c r="AD1348" s="1"/>
      <c r="AE1348" s="1"/>
      <c r="AJ1348" s="2"/>
      <c r="AK1348" s="2"/>
      <c r="AQ1348" s="2"/>
    </row>
    <row r="1349" spans="1:55" s="4" customFormat="1">
      <c r="A1349" s="269"/>
      <c r="B1349" s="2"/>
      <c r="C1349" s="9"/>
      <c r="D1349" s="14"/>
      <c r="E1349" s="14"/>
      <c r="F1349" s="14"/>
      <c r="G1349" s="14"/>
      <c r="H1349" s="14"/>
      <c r="I1349" s="14"/>
      <c r="J1349" s="14"/>
      <c r="K1349" s="15"/>
      <c r="L1349" s="14"/>
      <c r="M1349" s="14"/>
      <c r="N1349" s="14"/>
      <c r="O1349" s="14"/>
      <c r="P1349" s="14"/>
      <c r="Q1349" s="14"/>
      <c r="R1349" s="15"/>
      <c r="S1349" s="14"/>
      <c r="T1349" s="2"/>
      <c r="U1349" s="1"/>
      <c r="V1349" s="1"/>
      <c r="W1349" s="1"/>
      <c r="X1349" s="1"/>
      <c r="Y1349" s="1"/>
      <c r="Z1349" s="1"/>
      <c r="AA1349" s="1"/>
      <c r="AB1349" s="1"/>
      <c r="AC1349" s="1"/>
      <c r="AD1349" s="1"/>
      <c r="AE1349" s="1"/>
      <c r="AJ1349" s="2"/>
      <c r="AK1349" s="2"/>
      <c r="AQ1349" s="2"/>
    </row>
    <row r="1350" spans="1:55">
      <c r="A1350" s="269"/>
      <c r="D1350" s="14"/>
      <c r="E1350" s="14"/>
      <c r="F1350" s="14"/>
      <c r="G1350" s="14"/>
      <c r="H1350" s="14"/>
      <c r="I1350" s="14"/>
      <c r="J1350" s="14"/>
      <c r="K1350" s="15"/>
      <c r="L1350" s="14"/>
      <c r="M1350" s="14"/>
      <c r="N1350" s="14"/>
      <c r="O1350" s="14"/>
      <c r="P1350" s="14"/>
      <c r="Q1350" s="14"/>
      <c r="R1350" s="15"/>
      <c r="S1350" s="14"/>
      <c r="U1350" s="1"/>
      <c r="V1350" s="1"/>
      <c r="W1350" s="1"/>
      <c r="X1350" s="1"/>
      <c r="Y1350" s="1"/>
      <c r="Z1350" s="1"/>
      <c r="AA1350" s="1"/>
      <c r="AB1350" s="1"/>
      <c r="AC1350" s="1"/>
      <c r="AD1350" s="1"/>
      <c r="AE1350" s="1"/>
      <c r="AF1350" s="4"/>
      <c r="AG1350" s="4"/>
      <c r="AH1350" s="4"/>
      <c r="AI1350" s="4"/>
      <c r="AL1350" s="4"/>
      <c r="AM1350" s="4"/>
      <c r="AN1350" s="4"/>
      <c r="AO1350" s="4"/>
      <c r="AP1350" s="4"/>
      <c r="AR1350" s="4"/>
      <c r="AS1350" s="120"/>
      <c r="AW1350" s="4"/>
      <c r="AX1350" s="4"/>
      <c r="AY1350" s="4"/>
      <c r="AZ1350" s="4"/>
      <c r="BA1350" s="4"/>
      <c r="BB1350" s="4"/>
      <c r="BC1350" s="4"/>
    </row>
    <row r="1351" spans="1:55">
      <c r="A1351" s="269"/>
      <c r="D1351" s="14"/>
      <c r="E1351" s="14"/>
      <c r="F1351" s="14"/>
      <c r="G1351" s="14"/>
      <c r="H1351" s="14"/>
      <c r="I1351" s="14"/>
      <c r="J1351" s="14"/>
      <c r="K1351" s="15"/>
      <c r="L1351" s="14"/>
      <c r="M1351" s="14"/>
      <c r="N1351" s="14"/>
      <c r="O1351" s="14"/>
      <c r="P1351" s="14"/>
      <c r="Q1351" s="14"/>
      <c r="R1351" s="15"/>
      <c r="S1351" s="14"/>
      <c r="U1351" s="1"/>
      <c r="V1351" s="1"/>
      <c r="W1351" s="1"/>
      <c r="X1351" s="1"/>
      <c r="Y1351" s="1"/>
      <c r="Z1351" s="1"/>
      <c r="AA1351" s="1"/>
      <c r="AB1351" s="1"/>
      <c r="AC1351" s="1"/>
      <c r="AD1351" s="1"/>
      <c r="AE1351" s="1"/>
      <c r="AF1351" s="4"/>
      <c r="AG1351" s="4"/>
      <c r="AH1351" s="4"/>
      <c r="AI1351" s="4"/>
      <c r="AL1351" s="4"/>
      <c r="AM1351" s="4"/>
      <c r="AN1351" s="4"/>
      <c r="AO1351" s="4"/>
      <c r="AP1351" s="4"/>
      <c r="AR1351" s="4"/>
      <c r="AS1351" s="120"/>
      <c r="AW1351" s="4"/>
      <c r="AX1351" s="4"/>
      <c r="AY1351" s="4"/>
      <c r="AZ1351" s="4"/>
      <c r="BA1351" s="4"/>
      <c r="BB1351" s="4"/>
      <c r="BC1351" s="4"/>
    </row>
    <row r="1352" spans="1:55">
      <c r="A1352" s="269"/>
      <c r="D1352" s="14"/>
      <c r="E1352" s="14"/>
      <c r="F1352" s="14"/>
      <c r="G1352" s="14"/>
      <c r="H1352" s="14"/>
      <c r="I1352" s="14"/>
      <c r="J1352" s="14"/>
      <c r="K1352" s="15"/>
      <c r="L1352" s="14"/>
      <c r="M1352" s="14"/>
      <c r="N1352" s="14"/>
      <c r="O1352" s="14"/>
      <c r="P1352" s="14"/>
      <c r="Q1352" s="14"/>
      <c r="R1352" s="15"/>
      <c r="S1352" s="14"/>
      <c r="U1352" s="1"/>
      <c r="V1352" s="1"/>
      <c r="W1352" s="1"/>
      <c r="X1352" s="1"/>
      <c r="Y1352" s="1"/>
      <c r="Z1352" s="1"/>
      <c r="AA1352" s="1"/>
      <c r="AB1352" s="1"/>
      <c r="AC1352" s="1"/>
      <c r="AD1352" s="1"/>
      <c r="AE1352" s="1"/>
      <c r="AF1352" s="4"/>
      <c r="AG1352" s="4"/>
      <c r="AH1352" s="4"/>
      <c r="AI1352" s="4"/>
      <c r="AL1352" s="4"/>
      <c r="AM1352" s="4"/>
      <c r="AN1352" s="4"/>
      <c r="AO1352" s="4"/>
      <c r="AP1352" s="4"/>
      <c r="AR1352" s="4"/>
      <c r="AS1352" s="120"/>
      <c r="AW1352" s="4"/>
      <c r="AX1352" s="4"/>
      <c r="AY1352" s="4"/>
      <c r="AZ1352" s="4"/>
      <c r="BA1352" s="4"/>
      <c r="BB1352" s="4"/>
      <c r="BC1352" s="4"/>
    </row>
    <row r="1353" spans="1:55">
      <c r="A1353" s="269"/>
      <c r="D1353" s="14"/>
      <c r="E1353" s="14"/>
      <c r="F1353" s="14"/>
      <c r="G1353" s="14"/>
      <c r="H1353" s="14"/>
      <c r="I1353" s="14"/>
      <c r="J1353" s="14"/>
      <c r="K1353" s="15"/>
      <c r="L1353" s="14"/>
      <c r="M1353" s="14"/>
      <c r="N1353" s="14"/>
      <c r="O1353" s="14"/>
      <c r="P1353" s="14"/>
      <c r="Q1353" s="14"/>
      <c r="R1353" s="15"/>
      <c r="S1353" s="14"/>
      <c r="U1353" s="1"/>
      <c r="V1353" s="1"/>
      <c r="W1353" s="1"/>
      <c r="X1353" s="1"/>
      <c r="Y1353" s="1"/>
      <c r="Z1353" s="1"/>
      <c r="AA1353" s="1"/>
      <c r="AB1353" s="1"/>
      <c r="AC1353" s="1"/>
      <c r="AD1353" s="1"/>
      <c r="AE1353" s="1"/>
      <c r="AF1353" s="4"/>
      <c r="AG1353" s="4"/>
      <c r="AH1353" s="4"/>
      <c r="AI1353" s="4"/>
      <c r="AL1353" s="4"/>
      <c r="AM1353" s="4"/>
      <c r="AN1353" s="4"/>
      <c r="AO1353" s="4"/>
      <c r="AP1353" s="4"/>
      <c r="AR1353" s="4"/>
      <c r="AS1353" s="120"/>
      <c r="AW1353" s="4"/>
      <c r="AX1353" s="4"/>
      <c r="AY1353" s="4"/>
      <c r="AZ1353" s="4"/>
      <c r="BA1353" s="4"/>
      <c r="BB1353" s="4"/>
      <c r="BC1353" s="4"/>
    </row>
    <row r="1354" spans="1:55">
      <c r="A1354" s="269"/>
      <c r="D1354" s="14"/>
      <c r="E1354" s="14"/>
      <c r="F1354" s="14"/>
      <c r="G1354" s="14"/>
      <c r="H1354" s="14"/>
      <c r="I1354" s="14"/>
      <c r="J1354" s="14"/>
      <c r="K1354" s="15"/>
      <c r="L1354" s="14"/>
      <c r="M1354" s="14"/>
      <c r="N1354" s="14"/>
      <c r="O1354" s="14"/>
      <c r="P1354" s="14"/>
      <c r="Q1354" s="14"/>
      <c r="R1354" s="15"/>
      <c r="S1354" s="14"/>
      <c r="U1354" s="1"/>
      <c r="V1354" s="1"/>
      <c r="W1354" s="1"/>
      <c r="X1354" s="1"/>
      <c r="Y1354" s="1"/>
      <c r="Z1354" s="1"/>
      <c r="AA1354" s="1"/>
      <c r="AB1354" s="1"/>
      <c r="AC1354" s="1"/>
      <c r="AD1354" s="1"/>
      <c r="AE1354" s="1"/>
      <c r="AF1354" s="4"/>
      <c r="AG1354" s="4"/>
      <c r="AH1354" s="4"/>
      <c r="AI1354" s="4"/>
      <c r="AL1354" s="4"/>
      <c r="AM1354" s="4"/>
      <c r="AN1354" s="4"/>
      <c r="AO1354" s="4"/>
      <c r="AP1354" s="4"/>
      <c r="AR1354" s="4"/>
      <c r="AS1354" s="120"/>
      <c r="AW1354" s="4"/>
      <c r="AX1354" s="4"/>
      <c r="AY1354" s="4"/>
      <c r="AZ1354" s="4"/>
      <c r="BA1354" s="4"/>
      <c r="BB1354" s="4"/>
      <c r="BC1354" s="4"/>
    </row>
    <row r="1355" spans="1:55">
      <c r="A1355" s="269"/>
      <c r="D1355" s="14"/>
      <c r="E1355" s="14"/>
      <c r="F1355" s="14"/>
      <c r="G1355" s="14"/>
      <c r="H1355" s="14"/>
      <c r="I1355" s="14"/>
      <c r="J1355" s="14"/>
      <c r="K1355" s="15"/>
      <c r="L1355" s="14"/>
      <c r="M1355" s="14"/>
      <c r="N1355" s="14"/>
      <c r="O1355" s="14"/>
      <c r="P1355" s="14"/>
      <c r="Q1355" s="14"/>
      <c r="R1355" s="15"/>
      <c r="S1355" s="14"/>
      <c r="U1355" s="1"/>
      <c r="V1355" s="1"/>
      <c r="W1355" s="1"/>
      <c r="X1355" s="1"/>
      <c r="Y1355" s="1"/>
      <c r="Z1355" s="1"/>
      <c r="AA1355" s="1"/>
      <c r="AB1355" s="1"/>
      <c r="AC1355" s="1"/>
      <c r="AD1355" s="1"/>
      <c r="AE1355" s="1"/>
      <c r="AF1355" s="4"/>
      <c r="AG1355" s="4"/>
      <c r="AH1355" s="4"/>
      <c r="AI1355" s="4"/>
      <c r="AL1355" s="4"/>
      <c r="AM1355" s="4"/>
      <c r="AN1355" s="4"/>
      <c r="AO1355" s="4"/>
      <c r="AP1355" s="4"/>
      <c r="AR1355" s="4"/>
      <c r="AS1355" s="120"/>
      <c r="AW1355" s="4"/>
      <c r="AX1355" s="4"/>
      <c r="AY1355" s="4"/>
      <c r="AZ1355" s="4"/>
      <c r="BA1355" s="4"/>
      <c r="BB1355" s="4"/>
      <c r="BC1355" s="4"/>
    </row>
    <row r="1356" spans="1:55">
      <c r="A1356" s="269"/>
      <c r="D1356" s="14"/>
      <c r="E1356" s="14"/>
      <c r="F1356" s="14"/>
      <c r="G1356" s="14"/>
      <c r="H1356" s="14"/>
      <c r="I1356" s="14"/>
      <c r="J1356" s="14"/>
      <c r="K1356" s="15"/>
      <c r="L1356" s="14"/>
      <c r="M1356" s="14"/>
      <c r="N1356" s="14"/>
      <c r="O1356" s="14"/>
      <c r="P1356" s="14"/>
      <c r="Q1356" s="14"/>
      <c r="R1356" s="15"/>
      <c r="S1356" s="14"/>
      <c r="U1356" s="1"/>
      <c r="V1356" s="1"/>
      <c r="W1356" s="1"/>
      <c r="X1356" s="1"/>
      <c r="Y1356" s="1"/>
      <c r="Z1356" s="1"/>
      <c r="AA1356" s="1"/>
      <c r="AB1356" s="1"/>
      <c r="AC1356" s="1"/>
      <c r="AD1356" s="1"/>
      <c r="AE1356" s="1"/>
      <c r="AF1356" s="4"/>
      <c r="AG1356" s="4"/>
      <c r="AH1356" s="4"/>
      <c r="AI1356" s="4"/>
      <c r="AL1356" s="4"/>
      <c r="AM1356" s="4"/>
      <c r="AN1356" s="4"/>
      <c r="AO1356" s="4"/>
      <c r="AP1356" s="4"/>
      <c r="AR1356" s="4"/>
      <c r="AS1356" s="120"/>
      <c r="AW1356" s="4"/>
      <c r="AX1356" s="4"/>
      <c r="AY1356" s="4"/>
      <c r="AZ1356" s="4"/>
      <c r="BA1356" s="4"/>
      <c r="BB1356" s="4"/>
      <c r="BC1356" s="4"/>
    </row>
    <row r="1357" spans="1:55">
      <c r="A1357" s="269"/>
      <c r="D1357" s="14"/>
      <c r="E1357" s="14"/>
      <c r="F1357" s="14"/>
      <c r="G1357" s="14"/>
      <c r="H1357" s="14"/>
      <c r="I1357" s="14"/>
      <c r="J1357" s="14"/>
      <c r="K1357" s="15"/>
      <c r="L1357" s="14"/>
      <c r="M1357" s="14"/>
      <c r="N1357" s="14"/>
      <c r="O1357" s="14"/>
      <c r="P1357" s="14"/>
      <c r="Q1357" s="14"/>
      <c r="R1357" s="15"/>
      <c r="S1357" s="14"/>
      <c r="U1357" s="1"/>
      <c r="V1357" s="1"/>
      <c r="W1357" s="1"/>
      <c r="X1357" s="1"/>
      <c r="Y1357" s="1"/>
      <c r="Z1357" s="1"/>
      <c r="AA1357" s="1"/>
      <c r="AB1357" s="1"/>
      <c r="AC1357" s="1"/>
      <c r="AD1357" s="1"/>
      <c r="AE1357" s="1"/>
      <c r="AF1357" s="4"/>
      <c r="AG1357" s="4"/>
      <c r="AH1357" s="4"/>
      <c r="AI1357" s="4"/>
      <c r="AL1357" s="4"/>
      <c r="AM1357" s="4"/>
      <c r="AN1357" s="4"/>
      <c r="AO1357" s="4"/>
      <c r="AP1357" s="4"/>
      <c r="AR1357" s="4"/>
      <c r="AS1357" s="120"/>
      <c r="AW1357" s="4"/>
      <c r="AX1357" s="4"/>
      <c r="AY1357" s="4"/>
      <c r="AZ1357" s="4"/>
      <c r="BA1357" s="4"/>
      <c r="BB1357" s="4"/>
      <c r="BC1357" s="4"/>
    </row>
    <row r="1358" spans="1:55">
      <c r="A1358" s="269"/>
      <c r="D1358" s="14"/>
      <c r="E1358" s="14"/>
      <c r="F1358" s="14"/>
      <c r="G1358" s="14"/>
      <c r="H1358" s="14"/>
      <c r="I1358" s="14"/>
      <c r="J1358" s="14"/>
      <c r="K1358" s="15"/>
      <c r="L1358" s="14"/>
      <c r="M1358" s="14"/>
      <c r="N1358" s="14"/>
      <c r="O1358" s="14"/>
      <c r="P1358" s="14"/>
      <c r="Q1358" s="14"/>
      <c r="R1358" s="15"/>
      <c r="S1358" s="14"/>
      <c r="U1358" s="1"/>
      <c r="V1358" s="1"/>
      <c r="W1358" s="1"/>
      <c r="X1358" s="1"/>
      <c r="Y1358" s="1"/>
      <c r="Z1358" s="1"/>
      <c r="AA1358" s="1"/>
      <c r="AB1358" s="1"/>
      <c r="AC1358" s="1"/>
      <c r="AD1358" s="1"/>
      <c r="AE1358" s="1"/>
      <c r="AF1358" s="4"/>
      <c r="AG1358" s="4"/>
      <c r="AH1358" s="4"/>
      <c r="AI1358" s="4"/>
      <c r="AL1358" s="4"/>
      <c r="AM1358" s="4"/>
      <c r="AN1358" s="4"/>
      <c r="AO1358" s="4"/>
      <c r="AP1358" s="4"/>
      <c r="AR1358" s="4"/>
      <c r="AS1358" s="120"/>
      <c r="AW1358" s="4"/>
      <c r="AX1358" s="4"/>
      <c r="AY1358" s="4"/>
      <c r="AZ1358" s="4"/>
      <c r="BA1358" s="4"/>
      <c r="BB1358" s="4"/>
      <c r="BC1358" s="4"/>
    </row>
    <row r="1359" spans="1:55">
      <c r="A1359" s="269"/>
      <c r="D1359" s="14"/>
      <c r="E1359" s="14"/>
      <c r="F1359" s="14"/>
      <c r="G1359" s="14"/>
      <c r="H1359" s="14"/>
      <c r="I1359" s="14"/>
      <c r="J1359" s="14"/>
      <c r="K1359" s="15"/>
      <c r="L1359" s="14"/>
      <c r="M1359" s="14"/>
      <c r="N1359" s="14"/>
      <c r="O1359" s="14"/>
      <c r="P1359" s="14"/>
      <c r="Q1359" s="14"/>
      <c r="R1359" s="15"/>
      <c r="S1359" s="14"/>
      <c r="U1359" s="1"/>
      <c r="V1359" s="1"/>
      <c r="W1359" s="1"/>
      <c r="X1359" s="1"/>
      <c r="Y1359" s="1"/>
      <c r="Z1359" s="1"/>
      <c r="AA1359" s="1"/>
      <c r="AB1359" s="1"/>
      <c r="AC1359" s="1"/>
      <c r="AD1359" s="1"/>
      <c r="AE1359" s="1"/>
      <c r="AF1359" s="4"/>
      <c r="AG1359" s="4"/>
      <c r="AH1359" s="4"/>
      <c r="AI1359" s="4"/>
      <c r="AL1359" s="4"/>
      <c r="AM1359" s="4"/>
      <c r="AN1359" s="4"/>
      <c r="AO1359" s="4"/>
      <c r="AP1359" s="4"/>
      <c r="AR1359" s="4"/>
      <c r="AS1359" s="120"/>
      <c r="AW1359" s="4"/>
      <c r="AX1359" s="4"/>
      <c r="AY1359" s="4"/>
      <c r="AZ1359" s="4"/>
      <c r="BA1359" s="4"/>
      <c r="BB1359" s="4"/>
      <c r="BC1359" s="4"/>
    </row>
    <row r="1360" spans="1:55">
      <c r="A1360" s="269"/>
      <c r="D1360" s="14"/>
      <c r="E1360" s="14"/>
      <c r="F1360" s="14"/>
      <c r="G1360" s="14"/>
      <c r="H1360" s="14"/>
      <c r="I1360" s="14"/>
      <c r="J1360" s="14"/>
      <c r="K1360" s="15"/>
      <c r="L1360" s="14"/>
      <c r="M1360" s="14"/>
      <c r="N1360" s="14"/>
      <c r="O1360" s="14"/>
      <c r="P1360" s="14"/>
      <c r="Q1360" s="14"/>
      <c r="R1360" s="15"/>
      <c r="S1360" s="14"/>
      <c r="U1360" s="1"/>
      <c r="V1360" s="1"/>
      <c r="W1360" s="1"/>
      <c r="X1360" s="1"/>
      <c r="Y1360" s="1"/>
      <c r="Z1360" s="1"/>
      <c r="AA1360" s="1"/>
      <c r="AB1360" s="1"/>
      <c r="AC1360" s="1"/>
      <c r="AD1360" s="1"/>
      <c r="AE1360" s="1"/>
      <c r="AF1360" s="4"/>
      <c r="AG1360" s="4"/>
      <c r="AH1360" s="4"/>
      <c r="AI1360" s="4"/>
      <c r="AL1360" s="4"/>
      <c r="AM1360" s="4"/>
      <c r="AN1360" s="4"/>
      <c r="AO1360" s="4"/>
      <c r="AP1360" s="4"/>
      <c r="AR1360" s="4"/>
      <c r="AS1360" s="120"/>
      <c r="AW1360" s="4"/>
      <c r="AX1360" s="4"/>
      <c r="AY1360" s="4"/>
      <c r="AZ1360" s="4"/>
      <c r="BA1360" s="4"/>
      <c r="BB1360" s="4"/>
      <c r="BC1360" s="4"/>
    </row>
    <row r="1361" spans="1:55">
      <c r="A1361" s="269"/>
      <c r="D1361" s="14"/>
      <c r="E1361" s="14"/>
      <c r="F1361" s="14"/>
      <c r="G1361" s="14"/>
      <c r="H1361" s="14"/>
      <c r="I1361" s="14"/>
      <c r="J1361" s="14"/>
      <c r="K1361" s="15"/>
      <c r="L1361" s="14"/>
      <c r="M1361" s="14"/>
      <c r="N1361" s="14"/>
      <c r="O1361" s="14"/>
      <c r="P1361" s="14"/>
      <c r="Q1361" s="14"/>
      <c r="R1361" s="15"/>
      <c r="S1361" s="14"/>
      <c r="U1361" s="1"/>
      <c r="V1361" s="1"/>
      <c r="W1361" s="1"/>
      <c r="X1361" s="1"/>
      <c r="Y1361" s="1"/>
      <c r="Z1361" s="1"/>
      <c r="AA1361" s="1"/>
      <c r="AB1361" s="1"/>
      <c r="AC1361" s="1"/>
      <c r="AD1361" s="1"/>
      <c r="AE1361" s="1"/>
      <c r="AF1361" s="4"/>
      <c r="AG1361" s="4"/>
      <c r="AH1361" s="4"/>
      <c r="AI1361" s="4"/>
      <c r="AL1361" s="4"/>
      <c r="AM1361" s="4"/>
      <c r="AN1361" s="4"/>
      <c r="AO1361" s="4"/>
      <c r="AP1361" s="4"/>
      <c r="AR1361" s="4"/>
      <c r="AS1361" s="120"/>
      <c r="AW1361" s="4"/>
      <c r="AX1361" s="4"/>
      <c r="AY1361" s="4"/>
      <c r="AZ1361" s="4"/>
      <c r="BA1361" s="4"/>
      <c r="BB1361" s="4"/>
      <c r="BC1361" s="4"/>
    </row>
    <row r="1362" spans="1:55">
      <c r="A1362" s="269"/>
      <c r="D1362" s="14"/>
      <c r="E1362" s="14"/>
      <c r="F1362" s="14"/>
      <c r="G1362" s="14"/>
      <c r="H1362" s="14"/>
      <c r="I1362" s="14"/>
      <c r="J1362" s="14"/>
      <c r="K1362" s="15"/>
      <c r="L1362" s="14"/>
      <c r="M1362" s="14"/>
      <c r="N1362" s="14"/>
      <c r="O1362" s="14"/>
      <c r="P1362" s="14"/>
      <c r="Q1362" s="14"/>
      <c r="R1362" s="15"/>
      <c r="S1362" s="14"/>
      <c r="U1362" s="1"/>
      <c r="V1362" s="1"/>
      <c r="W1362" s="1"/>
      <c r="X1362" s="1"/>
      <c r="Y1362" s="1"/>
      <c r="Z1362" s="1"/>
      <c r="AA1362" s="1"/>
      <c r="AB1362" s="1"/>
      <c r="AC1362" s="1"/>
      <c r="AD1362" s="1"/>
      <c r="AE1362" s="1"/>
      <c r="AF1362" s="4"/>
      <c r="AG1362" s="4"/>
      <c r="AH1362" s="4"/>
      <c r="AI1362" s="4"/>
      <c r="AL1362" s="4"/>
      <c r="AM1362" s="4"/>
      <c r="AN1362" s="4"/>
      <c r="AO1362" s="4"/>
      <c r="AP1362" s="4"/>
      <c r="AR1362" s="4"/>
      <c r="AS1362" s="120"/>
      <c r="AW1362" s="4"/>
      <c r="AX1362" s="4"/>
      <c r="AY1362" s="4"/>
      <c r="AZ1362" s="4"/>
      <c r="BA1362" s="4"/>
      <c r="BB1362" s="4"/>
      <c r="BC1362" s="4"/>
    </row>
    <row r="1363" spans="1:55">
      <c r="A1363" s="269"/>
      <c r="D1363" s="14"/>
      <c r="E1363" s="14"/>
      <c r="F1363" s="14"/>
      <c r="G1363" s="14"/>
      <c r="H1363" s="14"/>
      <c r="I1363" s="14"/>
      <c r="J1363" s="14"/>
      <c r="K1363" s="15"/>
      <c r="L1363" s="14"/>
      <c r="M1363" s="14"/>
      <c r="N1363" s="14"/>
      <c r="O1363" s="14"/>
      <c r="P1363" s="14"/>
      <c r="Q1363" s="14"/>
      <c r="R1363" s="15"/>
      <c r="S1363" s="14"/>
      <c r="U1363" s="1"/>
      <c r="V1363" s="1"/>
      <c r="W1363" s="1"/>
      <c r="X1363" s="1"/>
      <c r="Y1363" s="1"/>
      <c r="Z1363" s="1"/>
      <c r="AA1363" s="1"/>
      <c r="AB1363" s="1"/>
      <c r="AC1363" s="1"/>
      <c r="AD1363" s="1"/>
      <c r="AE1363" s="1"/>
      <c r="AF1363" s="4"/>
      <c r="AG1363" s="4"/>
      <c r="AH1363" s="4"/>
      <c r="AI1363" s="4"/>
      <c r="AL1363" s="4"/>
      <c r="AM1363" s="4"/>
      <c r="AN1363" s="4"/>
      <c r="AO1363" s="4"/>
      <c r="AP1363" s="4"/>
      <c r="AR1363" s="4"/>
      <c r="AS1363" s="120"/>
      <c r="AW1363" s="4"/>
      <c r="AX1363" s="4"/>
      <c r="AY1363" s="4"/>
      <c r="AZ1363" s="4"/>
      <c r="BA1363" s="4"/>
      <c r="BB1363" s="4"/>
      <c r="BC1363" s="4"/>
    </row>
    <row r="1364" spans="1:55">
      <c r="A1364" s="269"/>
      <c r="D1364" s="14"/>
      <c r="E1364" s="14"/>
      <c r="F1364" s="14"/>
      <c r="G1364" s="14"/>
      <c r="H1364" s="14"/>
      <c r="I1364" s="14"/>
      <c r="J1364" s="14"/>
      <c r="K1364" s="15"/>
      <c r="L1364" s="14"/>
      <c r="M1364" s="14"/>
      <c r="N1364" s="14"/>
      <c r="O1364" s="14"/>
      <c r="P1364" s="14"/>
      <c r="Q1364" s="14"/>
      <c r="R1364" s="15"/>
      <c r="S1364" s="14"/>
      <c r="U1364" s="1"/>
      <c r="V1364" s="1"/>
      <c r="W1364" s="1"/>
      <c r="X1364" s="1"/>
      <c r="Y1364" s="1"/>
      <c r="Z1364" s="1"/>
      <c r="AA1364" s="1"/>
      <c r="AB1364" s="1"/>
      <c r="AC1364" s="1"/>
      <c r="AD1364" s="1"/>
      <c r="AE1364" s="1"/>
      <c r="AF1364" s="4"/>
      <c r="AG1364" s="4"/>
      <c r="AH1364" s="4"/>
      <c r="AI1364" s="4"/>
      <c r="AL1364" s="4"/>
      <c r="AM1364" s="4"/>
      <c r="AN1364" s="4"/>
      <c r="AO1364" s="4"/>
      <c r="AP1364" s="4"/>
      <c r="AR1364" s="4"/>
      <c r="AS1364" s="120"/>
      <c r="AW1364" s="4"/>
      <c r="AX1364" s="4"/>
      <c r="AY1364" s="4"/>
      <c r="AZ1364" s="4"/>
      <c r="BA1364" s="4"/>
      <c r="BB1364" s="4"/>
      <c r="BC1364" s="4"/>
    </row>
    <row r="1365" spans="1:55">
      <c r="A1365" s="269"/>
      <c r="D1365" s="14"/>
      <c r="E1365" s="14"/>
      <c r="F1365" s="14"/>
      <c r="G1365" s="14"/>
      <c r="H1365" s="14"/>
      <c r="I1365" s="14"/>
      <c r="J1365" s="14"/>
      <c r="K1365" s="15"/>
      <c r="L1365" s="14"/>
      <c r="M1365" s="14"/>
      <c r="N1365" s="14"/>
      <c r="O1365" s="14"/>
      <c r="P1365" s="14"/>
      <c r="Q1365" s="14"/>
      <c r="R1365" s="15"/>
      <c r="S1365" s="14"/>
      <c r="U1365" s="1"/>
      <c r="V1365" s="1"/>
      <c r="W1365" s="1"/>
      <c r="X1365" s="1"/>
      <c r="Y1365" s="1"/>
      <c r="Z1365" s="1"/>
      <c r="AA1365" s="1"/>
      <c r="AB1365" s="1"/>
      <c r="AC1365" s="1"/>
      <c r="AD1365" s="1"/>
      <c r="AE1365" s="1"/>
      <c r="AF1365" s="4"/>
      <c r="AG1365" s="4"/>
      <c r="AH1365" s="4"/>
      <c r="AI1365" s="4"/>
      <c r="AL1365" s="4"/>
      <c r="AM1365" s="4"/>
      <c r="AN1365" s="4"/>
      <c r="AO1365" s="4"/>
      <c r="AP1365" s="4"/>
      <c r="AR1365" s="4"/>
      <c r="AS1365" s="120"/>
      <c r="AW1365" s="4"/>
      <c r="AX1365" s="4"/>
      <c r="AY1365" s="4"/>
      <c r="AZ1365" s="4"/>
      <c r="BA1365" s="4"/>
      <c r="BB1365" s="4"/>
      <c r="BC1365" s="4"/>
    </row>
    <row r="1366" spans="1:55">
      <c r="A1366" s="269"/>
      <c r="D1366" s="14"/>
      <c r="E1366" s="14"/>
      <c r="F1366" s="14"/>
      <c r="G1366" s="14"/>
      <c r="H1366" s="14"/>
      <c r="I1366" s="14"/>
      <c r="J1366" s="14"/>
      <c r="K1366" s="15"/>
      <c r="L1366" s="14"/>
      <c r="M1366" s="14"/>
      <c r="N1366" s="14"/>
      <c r="O1366" s="14"/>
      <c r="P1366" s="14"/>
      <c r="Q1366" s="14"/>
      <c r="R1366" s="15"/>
      <c r="S1366" s="14"/>
      <c r="U1366" s="1"/>
      <c r="V1366" s="1"/>
      <c r="W1366" s="1"/>
      <c r="X1366" s="1"/>
      <c r="Y1366" s="1"/>
      <c r="Z1366" s="1"/>
      <c r="AA1366" s="1"/>
      <c r="AB1366" s="1"/>
      <c r="AC1366" s="1"/>
      <c r="AD1366" s="1"/>
      <c r="AE1366" s="1"/>
      <c r="AF1366" s="4"/>
      <c r="AG1366" s="4"/>
      <c r="AH1366" s="4"/>
      <c r="AI1366" s="4"/>
      <c r="AL1366" s="4"/>
      <c r="AM1366" s="4"/>
      <c r="AN1366" s="4"/>
      <c r="AO1366" s="4"/>
      <c r="AP1366" s="4"/>
      <c r="AR1366" s="4"/>
      <c r="AS1366" s="120"/>
      <c r="AW1366" s="4"/>
      <c r="AX1366" s="4"/>
      <c r="AY1366" s="4"/>
      <c r="AZ1366" s="4"/>
      <c r="BA1366" s="4"/>
      <c r="BB1366" s="4"/>
      <c r="BC1366" s="4"/>
    </row>
    <row r="1367" spans="1:55">
      <c r="A1367" s="269"/>
      <c r="D1367" s="14"/>
      <c r="E1367" s="14"/>
      <c r="F1367" s="14"/>
      <c r="G1367" s="14"/>
      <c r="H1367" s="14"/>
      <c r="I1367" s="14"/>
      <c r="J1367" s="14"/>
      <c r="K1367" s="15"/>
      <c r="L1367" s="14"/>
      <c r="M1367" s="14"/>
      <c r="N1367" s="14"/>
      <c r="O1367" s="14"/>
      <c r="P1367" s="14"/>
      <c r="Q1367" s="14"/>
      <c r="R1367" s="15"/>
      <c r="S1367" s="14"/>
      <c r="U1367" s="1"/>
      <c r="V1367" s="1"/>
      <c r="W1367" s="1"/>
      <c r="X1367" s="1"/>
      <c r="Y1367" s="1"/>
      <c r="Z1367" s="1"/>
      <c r="AA1367" s="1"/>
      <c r="AB1367" s="1"/>
      <c r="AC1367" s="1"/>
      <c r="AD1367" s="1"/>
      <c r="AE1367" s="1"/>
      <c r="AF1367" s="4"/>
      <c r="AG1367" s="4"/>
      <c r="AH1367" s="4"/>
      <c r="AI1367" s="4"/>
      <c r="AL1367" s="4"/>
      <c r="AM1367" s="4"/>
      <c r="AN1367" s="4"/>
      <c r="AO1367" s="4"/>
      <c r="AP1367" s="4"/>
      <c r="AR1367" s="4"/>
      <c r="AS1367" s="120"/>
      <c r="AW1367" s="4"/>
      <c r="AX1367" s="4"/>
      <c r="AY1367" s="4"/>
      <c r="AZ1367" s="4"/>
      <c r="BA1367" s="4"/>
      <c r="BB1367" s="4"/>
      <c r="BC1367" s="4"/>
    </row>
    <row r="1368" spans="1:55">
      <c r="A1368" s="269"/>
      <c r="D1368" s="14"/>
      <c r="E1368" s="14"/>
      <c r="F1368" s="14"/>
      <c r="G1368" s="14"/>
      <c r="H1368" s="14"/>
      <c r="I1368" s="14"/>
      <c r="J1368" s="14"/>
      <c r="K1368" s="15"/>
      <c r="L1368" s="14"/>
      <c r="M1368" s="14"/>
      <c r="N1368" s="14"/>
      <c r="O1368" s="14"/>
      <c r="P1368" s="14"/>
      <c r="Q1368" s="14"/>
      <c r="R1368" s="15"/>
      <c r="S1368" s="14"/>
      <c r="U1368" s="1"/>
      <c r="V1368" s="1"/>
      <c r="W1368" s="1"/>
      <c r="X1368" s="1"/>
      <c r="Y1368" s="1"/>
      <c r="Z1368" s="1"/>
      <c r="AA1368" s="1"/>
      <c r="AB1368" s="1"/>
      <c r="AC1368" s="1"/>
      <c r="AD1368" s="1"/>
      <c r="AE1368" s="1"/>
      <c r="AF1368" s="4"/>
      <c r="AG1368" s="4"/>
      <c r="AH1368" s="4"/>
      <c r="AI1368" s="4"/>
      <c r="AL1368" s="4"/>
      <c r="AM1368" s="4"/>
      <c r="AN1368" s="4"/>
      <c r="AO1368" s="4"/>
      <c r="AP1368" s="4"/>
      <c r="AR1368" s="4"/>
      <c r="AS1368" s="120"/>
      <c r="AW1368" s="4"/>
      <c r="AX1368" s="4"/>
      <c r="AY1368" s="4"/>
      <c r="AZ1368" s="4"/>
      <c r="BA1368" s="4"/>
      <c r="BB1368" s="4"/>
      <c r="BC1368" s="4"/>
    </row>
    <row r="1369" spans="1:55">
      <c r="A1369" s="269"/>
      <c r="D1369" s="14"/>
      <c r="E1369" s="14"/>
      <c r="F1369" s="14"/>
      <c r="G1369" s="14"/>
      <c r="H1369" s="14"/>
      <c r="I1369" s="14"/>
      <c r="J1369" s="14"/>
      <c r="K1369" s="15"/>
      <c r="L1369" s="14"/>
      <c r="M1369" s="14"/>
      <c r="N1369" s="14"/>
      <c r="O1369" s="14"/>
      <c r="P1369" s="14"/>
      <c r="Q1369" s="14"/>
      <c r="R1369" s="15"/>
      <c r="S1369" s="14"/>
      <c r="U1369" s="1"/>
      <c r="V1369" s="1"/>
      <c r="W1369" s="1"/>
      <c r="X1369" s="1"/>
      <c r="Y1369" s="1"/>
      <c r="Z1369" s="1"/>
      <c r="AA1369" s="1"/>
      <c r="AB1369" s="1"/>
      <c r="AC1369" s="1"/>
      <c r="AD1369" s="1"/>
      <c r="AE1369" s="1"/>
      <c r="AF1369" s="4"/>
      <c r="AG1369" s="4"/>
      <c r="AH1369" s="4"/>
      <c r="AI1369" s="4"/>
      <c r="AL1369" s="4"/>
      <c r="AM1369" s="4"/>
      <c r="AN1369" s="4"/>
      <c r="AO1369" s="4"/>
      <c r="AP1369" s="4"/>
      <c r="AR1369" s="4"/>
      <c r="AS1369" s="120"/>
      <c r="AW1369" s="4"/>
      <c r="AX1369" s="4"/>
      <c r="AY1369" s="4"/>
      <c r="AZ1369" s="4"/>
      <c r="BA1369" s="4"/>
      <c r="BB1369" s="4"/>
      <c r="BC1369" s="4"/>
    </row>
    <row r="1370" spans="1:55">
      <c r="A1370" s="269"/>
      <c r="D1370" s="14"/>
      <c r="E1370" s="14"/>
      <c r="F1370" s="14"/>
      <c r="G1370" s="14"/>
      <c r="H1370" s="14"/>
      <c r="I1370" s="14"/>
      <c r="J1370" s="14"/>
      <c r="K1370" s="15"/>
      <c r="L1370" s="14"/>
      <c r="M1370" s="14"/>
      <c r="N1370" s="14"/>
      <c r="O1370" s="14"/>
      <c r="P1370" s="14"/>
      <c r="Q1370" s="14"/>
      <c r="R1370" s="15"/>
      <c r="S1370" s="14"/>
      <c r="U1370" s="1"/>
      <c r="V1370" s="1"/>
      <c r="W1370" s="1"/>
      <c r="X1370" s="1"/>
      <c r="Y1370" s="1"/>
      <c r="Z1370" s="1"/>
      <c r="AA1370" s="1"/>
      <c r="AB1370" s="1"/>
      <c r="AC1370" s="1"/>
      <c r="AD1370" s="1"/>
      <c r="AE1370" s="1"/>
      <c r="AF1370" s="4"/>
      <c r="AG1370" s="4"/>
      <c r="AH1370" s="4"/>
      <c r="AI1370" s="4"/>
      <c r="AL1370" s="4"/>
      <c r="AM1370" s="4"/>
      <c r="AN1370" s="4"/>
      <c r="AO1370" s="4"/>
      <c r="AP1370" s="4"/>
      <c r="AR1370" s="4"/>
      <c r="AS1370" s="120"/>
      <c r="AW1370" s="4"/>
      <c r="AX1370" s="4"/>
      <c r="AY1370" s="4"/>
      <c r="AZ1370" s="4"/>
      <c r="BA1370" s="4"/>
      <c r="BB1370" s="4"/>
      <c r="BC1370" s="4"/>
    </row>
    <row r="1371" spans="1:55">
      <c r="A1371" s="269"/>
      <c r="D1371" s="14"/>
      <c r="E1371" s="14"/>
      <c r="F1371" s="14"/>
      <c r="G1371" s="14"/>
      <c r="H1371" s="14"/>
      <c r="I1371" s="14"/>
      <c r="J1371" s="14"/>
      <c r="K1371" s="15"/>
      <c r="L1371" s="14"/>
      <c r="M1371" s="14"/>
      <c r="N1371" s="14"/>
      <c r="O1371" s="14"/>
      <c r="P1371" s="14"/>
      <c r="Q1371" s="14"/>
      <c r="R1371" s="15"/>
      <c r="S1371" s="14"/>
      <c r="U1371" s="1"/>
      <c r="V1371" s="1"/>
      <c r="W1371" s="1"/>
      <c r="X1371" s="1"/>
      <c r="Y1371" s="1"/>
      <c r="Z1371" s="1"/>
      <c r="AA1371" s="1"/>
      <c r="AB1371" s="1"/>
      <c r="AC1371" s="1"/>
      <c r="AD1371" s="1"/>
      <c r="AE1371" s="1"/>
      <c r="AF1371" s="4"/>
      <c r="AG1371" s="4"/>
      <c r="AH1371" s="4"/>
      <c r="AI1371" s="4"/>
      <c r="AL1371" s="4"/>
      <c r="AM1371" s="4"/>
      <c r="AN1371" s="4"/>
      <c r="AO1371" s="4"/>
      <c r="AP1371" s="4"/>
      <c r="AR1371" s="4"/>
      <c r="AS1371" s="120"/>
      <c r="AW1371" s="4"/>
      <c r="AX1371" s="4"/>
      <c r="AY1371" s="4"/>
      <c r="AZ1371" s="4"/>
      <c r="BA1371" s="4"/>
      <c r="BB1371" s="4"/>
      <c r="BC1371" s="4"/>
    </row>
    <row r="1372" spans="1:55">
      <c r="A1372" s="269"/>
      <c r="D1372" s="14"/>
      <c r="E1372" s="14"/>
      <c r="F1372" s="14"/>
      <c r="G1372" s="14"/>
      <c r="H1372" s="14"/>
      <c r="I1372" s="14"/>
      <c r="J1372" s="14"/>
      <c r="K1372" s="15"/>
      <c r="L1372" s="14"/>
      <c r="M1372" s="14"/>
      <c r="N1372" s="14"/>
      <c r="O1372" s="14"/>
      <c r="P1372" s="14"/>
      <c r="Q1372" s="14"/>
      <c r="R1372" s="15"/>
      <c r="S1372" s="14"/>
      <c r="U1372" s="1"/>
      <c r="V1372" s="1"/>
      <c r="W1372" s="1"/>
      <c r="X1372" s="1"/>
      <c r="Y1372" s="1"/>
      <c r="Z1372" s="1"/>
      <c r="AA1372" s="1"/>
      <c r="AB1372" s="1"/>
      <c r="AC1372" s="1"/>
      <c r="AD1372" s="1"/>
      <c r="AE1372" s="1"/>
      <c r="AF1372" s="4"/>
      <c r="AG1372" s="4"/>
      <c r="AH1372" s="4"/>
      <c r="AI1372" s="4"/>
      <c r="AL1372" s="4"/>
      <c r="AM1372" s="4"/>
      <c r="AN1372" s="4"/>
      <c r="AO1372" s="4"/>
      <c r="AP1372" s="4"/>
      <c r="AR1372" s="4"/>
      <c r="AS1372" s="120"/>
      <c r="AW1372" s="4"/>
      <c r="AX1372" s="4"/>
      <c r="AY1372" s="4"/>
      <c r="AZ1372" s="4"/>
      <c r="BA1372" s="4"/>
      <c r="BB1372" s="4"/>
      <c r="BC1372" s="4"/>
    </row>
    <row r="1373" spans="1:55">
      <c r="A1373" s="269"/>
      <c r="D1373" s="14"/>
      <c r="E1373" s="14"/>
      <c r="F1373" s="14"/>
      <c r="G1373" s="14"/>
      <c r="H1373" s="14"/>
      <c r="I1373" s="14"/>
      <c r="J1373" s="14"/>
      <c r="K1373" s="15"/>
      <c r="L1373" s="14"/>
      <c r="M1373" s="14"/>
      <c r="N1373" s="14"/>
      <c r="O1373" s="14"/>
      <c r="P1373" s="14"/>
      <c r="Q1373" s="14"/>
      <c r="R1373" s="15"/>
      <c r="S1373" s="14"/>
      <c r="U1373" s="1"/>
      <c r="V1373" s="1"/>
      <c r="W1373" s="1"/>
      <c r="X1373" s="1"/>
      <c r="Y1373" s="1"/>
      <c r="Z1373" s="1"/>
      <c r="AA1373" s="1"/>
      <c r="AB1373" s="1"/>
      <c r="AC1373" s="1"/>
      <c r="AD1373" s="1"/>
      <c r="AE1373" s="1"/>
      <c r="AF1373" s="4"/>
      <c r="AG1373" s="4"/>
      <c r="AH1373" s="4"/>
      <c r="AI1373" s="4"/>
      <c r="AL1373" s="4"/>
      <c r="AM1373" s="4"/>
      <c r="AN1373" s="4"/>
      <c r="AO1373" s="4"/>
      <c r="AP1373" s="4"/>
      <c r="AR1373" s="4"/>
      <c r="AS1373" s="120"/>
      <c r="AW1373" s="4"/>
      <c r="AX1373" s="4"/>
      <c r="AY1373" s="4"/>
      <c r="AZ1373" s="4"/>
      <c r="BA1373" s="4"/>
      <c r="BB1373" s="4"/>
      <c r="BC1373" s="4"/>
    </row>
    <row r="1374" spans="1:55">
      <c r="A1374" s="269"/>
      <c r="D1374" s="14"/>
      <c r="E1374" s="14"/>
      <c r="F1374" s="14"/>
      <c r="G1374" s="14"/>
      <c r="H1374" s="14"/>
      <c r="I1374" s="14"/>
      <c r="J1374" s="14"/>
      <c r="K1374" s="15"/>
      <c r="L1374" s="14"/>
      <c r="M1374" s="14"/>
      <c r="N1374" s="14"/>
      <c r="O1374" s="14"/>
      <c r="P1374" s="14"/>
      <c r="Q1374" s="14"/>
      <c r="R1374" s="15"/>
      <c r="S1374" s="14"/>
      <c r="U1374" s="1"/>
      <c r="V1374" s="1"/>
      <c r="W1374" s="1"/>
      <c r="X1374" s="1"/>
      <c r="Y1374" s="1"/>
      <c r="Z1374" s="1"/>
      <c r="AA1374" s="1"/>
      <c r="AB1374" s="1"/>
      <c r="AC1374" s="1"/>
      <c r="AD1374" s="1"/>
      <c r="AE1374" s="1"/>
      <c r="AF1374" s="4"/>
      <c r="AG1374" s="4"/>
      <c r="AH1374" s="4"/>
      <c r="AI1374" s="4"/>
      <c r="AL1374" s="4"/>
      <c r="AM1374" s="4"/>
      <c r="AN1374" s="4"/>
      <c r="AO1374" s="4"/>
      <c r="AP1374" s="4"/>
      <c r="AR1374" s="4"/>
      <c r="AS1374" s="120"/>
      <c r="AW1374" s="4"/>
      <c r="AX1374" s="4"/>
      <c r="AY1374" s="4"/>
      <c r="AZ1374" s="4"/>
      <c r="BA1374" s="4"/>
      <c r="BB1374" s="4"/>
      <c r="BC1374" s="4"/>
    </row>
    <row r="1375" spans="1:55">
      <c r="A1375" s="269"/>
      <c r="D1375" s="14"/>
      <c r="E1375" s="14"/>
      <c r="F1375" s="14"/>
      <c r="G1375" s="14"/>
      <c r="H1375" s="14"/>
      <c r="I1375" s="14"/>
      <c r="J1375" s="14"/>
      <c r="K1375" s="15"/>
      <c r="L1375" s="14"/>
      <c r="M1375" s="14"/>
      <c r="N1375" s="14"/>
      <c r="O1375" s="14"/>
      <c r="P1375" s="14"/>
      <c r="Q1375" s="14"/>
      <c r="R1375" s="15"/>
      <c r="S1375" s="14"/>
      <c r="U1375" s="1"/>
      <c r="V1375" s="1"/>
      <c r="W1375" s="1"/>
      <c r="X1375" s="1"/>
      <c r="Y1375" s="1"/>
      <c r="Z1375" s="1"/>
      <c r="AA1375" s="1"/>
      <c r="AB1375" s="1"/>
      <c r="AC1375" s="1"/>
      <c r="AD1375" s="1"/>
      <c r="AE1375" s="1"/>
      <c r="AF1375" s="4"/>
      <c r="AG1375" s="4"/>
      <c r="AH1375" s="4"/>
      <c r="AI1375" s="4"/>
      <c r="AL1375" s="4"/>
      <c r="AM1375" s="4"/>
      <c r="AN1375" s="4"/>
      <c r="AO1375" s="4"/>
      <c r="AP1375" s="4"/>
      <c r="AR1375" s="4"/>
      <c r="AS1375" s="120"/>
      <c r="AW1375" s="4"/>
      <c r="AX1375" s="4"/>
      <c r="AY1375" s="4"/>
      <c r="AZ1375" s="4"/>
      <c r="BA1375" s="4"/>
      <c r="BB1375" s="4"/>
      <c r="BC1375" s="4"/>
    </row>
    <row r="1376" spans="1:55">
      <c r="A1376" s="269"/>
      <c r="D1376" s="14"/>
      <c r="E1376" s="14"/>
      <c r="F1376" s="14"/>
      <c r="G1376" s="14"/>
      <c r="H1376" s="14"/>
      <c r="I1376" s="14"/>
      <c r="J1376" s="14"/>
      <c r="K1376" s="15"/>
      <c r="L1376" s="14"/>
      <c r="M1376" s="14"/>
      <c r="N1376" s="14"/>
      <c r="O1376" s="14"/>
      <c r="P1376" s="14"/>
      <c r="Q1376" s="14"/>
      <c r="R1376" s="15"/>
      <c r="S1376" s="14"/>
      <c r="U1376" s="1"/>
      <c r="V1376" s="1"/>
      <c r="W1376" s="1"/>
      <c r="X1376" s="1"/>
      <c r="Y1376" s="1"/>
      <c r="Z1376" s="1"/>
      <c r="AA1376" s="1"/>
      <c r="AB1376" s="1"/>
      <c r="AC1376" s="1"/>
      <c r="AD1376" s="1"/>
      <c r="AE1376" s="1"/>
      <c r="AF1376" s="4"/>
      <c r="AG1376" s="4"/>
      <c r="AH1376" s="4"/>
      <c r="AI1376" s="4"/>
      <c r="AL1376" s="4"/>
      <c r="AM1376" s="4"/>
      <c r="AN1376" s="4"/>
      <c r="AO1376" s="4"/>
      <c r="AP1376" s="4"/>
      <c r="AR1376" s="4"/>
      <c r="AS1376" s="120"/>
      <c r="AW1376" s="4"/>
      <c r="AX1376" s="4"/>
      <c r="AY1376" s="4"/>
      <c r="AZ1376" s="4"/>
      <c r="BA1376" s="4"/>
      <c r="BB1376" s="4"/>
      <c r="BC1376" s="4"/>
    </row>
    <row r="1377" spans="1:55">
      <c r="A1377" s="269"/>
      <c r="D1377" s="14"/>
      <c r="E1377" s="14"/>
      <c r="F1377" s="14"/>
      <c r="G1377" s="14"/>
      <c r="H1377" s="14"/>
      <c r="I1377" s="14"/>
      <c r="J1377" s="14"/>
      <c r="K1377" s="15"/>
      <c r="L1377" s="14"/>
      <c r="M1377" s="14"/>
      <c r="N1377" s="14"/>
      <c r="O1377" s="14"/>
      <c r="P1377" s="14"/>
      <c r="Q1377" s="14"/>
      <c r="R1377" s="15"/>
      <c r="S1377" s="14"/>
      <c r="U1377" s="1"/>
      <c r="V1377" s="1"/>
      <c r="W1377" s="1"/>
      <c r="X1377" s="1"/>
      <c r="Y1377" s="1"/>
      <c r="Z1377" s="1"/>
      <c r="AA1377" s="1"/>
      <c r="AB1377" s="1"/>
      <c r="AC1377" s="1"/>
      <c r="AD1377" s="1"/>
      <c r="AE1377" s="1"/>
      <c r="AF1377" s="4"/>
      <c r="AG1377" s="4"/>
      <c r="AH1377" s="4"/>
      <c r="AI1377" s="4"/>
      <c r="AL1377" s="4"/>
      <c r="AM1377" s="4"/>
      <c r="AN1377" s="4"/>
      <c r="AO1377" s="4"/>
      <c r="AP1377" s="4"/>
      <c r="AR1377" s="4"/>
      <c r="AS1377" s="120"/>
      <c r="AW1377" s="4"/>
      <c r="AX1377" s="4"/>
      <c r="AY1377" s="4"/>
      <c r="AZ1377" s="4"/>
      <c r="BA1377" s="4"/>
      <c r="BB1377" s="4"/>
      <c r="BC1377" s="4"/>
    </row>
    <row r="1378" spans="1:55">
      <c r="A1378" s="269"/>
      <c r="D1378" s="14"/>
      <c r="E1378" s="14"/>
      <c r="F1378" s="14"/>
      <c r="G1378" s="14"/>
      <c r="H1378" s="14"/>
      <c r="I1378" s="14"/>
      <c r="J1378" s="14"/>
      <c r="K1378" s="15"/>
      <c r="L1378" s="14"/>
      <c r="M1378" s="14"/>
      <c r="N1378" s="14"/>
      <c r="O1378" s="14"/>
      <c r="P1378" s="14"/>
      <c r="Q1378" s="14"/>
      <c r="R1378" s="15"/>
      <c r="S1378" s="14"/>
      <c r="U1378" s="1"/>
      <c r="V1378" s="1"/>
      <c r="W1378" s="1"/>
      <c r="X1378" s="1"/>
      <c r="Y1378" s="1"/>
      <c r="Z1378" s="1"/>
      <c r="AA1378" s="1"/>
      <c r="AB1378" s="1"/>
      <c r="AC1378" s="1"/>
      <c r="AD1378" s="1"/>
      <c r="AE1378" s="1"/>
      <c r="AF1378" s="4"/>
      <c r="AG1378" s="4"/>
      <c r="AH1378" s="4"/>
      <c r="AI1378" s="4"/>
      <c r="AL1378" s="4"/>
      <c r="AM1378" s="4"/>
      <c r="AN1378" s="4"/>
      <c r="AO1378" s="4"/>
      <c r="AP1378" s="4"/>
      <c r="AR1378" s="4"/>
      <c r="AS1378" s="120"/>
      <c r="AW1378" s="4"/>
      <c r="AX1378" s="4"/>
      <c r="AY1378" s="4"/>
      <c r="AZ1378" s="4"/>
      <c r="BA1378" s="4"/>
      <c r="BB1378" s="4"/>
      <c r="BC1378" s="4"/>
    </row>
    <row r="1379" spans="1:55">
      <c r="A1379" s="269"/>
      <c r="D1379" s="14"/>
      <c r="E1379" s="14"/>
      <c r="F1379" s="14"/>
      <c r="G1379" s="14"/>
      <c r="H1379" s="14"/>
      <c r="I1379" s="14"/>
      <c r="J1379" s="14"/>
      <c r="K1379" s="15"/>
      <c r="L1379" s="14"/>
      <c r="M1379" s="14"/>
      <c r="N1379" s="14"/>
      <c r="O1379" s="14"/>
      <c r="P1379" s="14"/>
      <c r="Q1379" s="14"/>
      <c r="R1379" s="15"/>
      <c r="S1379" s="14"/>
      <c r="U1379" s="1"/>
      <c r="V1379" s="1"/>
      <c r="W1379" s="1"/>
      <c r="X1379" s="1"/>
      <c r="Y1379" s="1"/>
      <c r="Z1379" s="1"/>
      <c r="AA1379" s="1"/>
      <c r="AB1379" s="1"/>
      <c r="AC1379" s="1"/>
      <c r="AD1379" s="1"/>
      <c r="AE1379" s="1"/>
      <c r="AF1379" s="4"/>
      <c r="AG1379" s="4"/>
      <c r="AH1379" s="4"/>
      <c r="AI1379" s="4"/>
      <c r="AL1379" s="4"/>
      <c r="AM1379" s="4"/>
      <c r="AN1379" s="4"/>
      <c r="AO1379" s="4"/>
      <c r="AP1379" s="4"/>
      <c r="AR1379" s="4"/>
      <c r="AS1379" s="120"/>
      <c r="AW1379" s="4"/>
      <c r="AX1379" s="4"/>
      <c r="AY1379" s="4"/>
      <c r="AZ1379" s="4"/>
      <c r="BA1379" s="4"/>
      <c r="BB1379" s="4"/>
      <c r="BC1379" s="4"/>
    </row>
    <row r="1380" spans="1:55">
      <c r="A1380" s="269"/>
      <c r="D1380" s="14"/>
      <c r="E1380" s="14"/>
      <c r="F1380" s="14"/>
      <c r="G1380" s="14"/>
      <c r="H1380" s="14"/>
      <c r="I1380" s="14"/>
      <c r="J1380" s="14"/>
      <c r="K1380" s="15"/>
      <c r="L1380" s="14"/>
      <c r="M1380" s="14"/>
      <c r="N1380" s="14"/>
      <c r="O1380" s="14"/>
      <c r="P1380" s="14"/>
      <c r="Q1380" s="14"/>
      <c r="R1380" s="15"/>
      <c r="S1380" s="14"/>
      <c r="U1380" s="1"/>
      <c r="V1380" s="1"/>
      <c r="W1380" s="1"/>
      <c r="X1380" s="1"/>
      <c r="Y1380" s="1"/>
      <c r="Z1380" s="1"/>
      <c r="AA1380" s="1"/>
      <c r="AB1380" s="1"/>
      <c r="AC1380" s="1"/>
      <c r="AD1380" s="1"/>
      <c r="AE1380" s="1"/>
      <c r="AF1380" s="4"/>
      <c r="AG1380" s="4"/>
      <c r="AH1380" s="4"/>
      <c r="AI1380" s="4"/>
      <c r="AL1380" s="4"/>
      <c r="AM1380" s="4"/>
      <c r="AN1380" s="4"/>
      <c r="AO1380" s="4"/>
      <c r="AP1380" s="4"/>
      <c r="AR1380" s="4"/>
      <c r="AS1380" s="120"/>
      <c r="AW1380" s="4"/>
      <c r="AX1380" s="4"/>
      <c r="AY1380" s="4"/>
      <c r="AZ1380" s="4"/>
      <c r="BA1380" s="4"/>
      <c r="BB1380" s="4"/>
      <c r="BC1380" s="4"/>
    </row>
    <row r="1381" spans="1:55">
      <c r="A1381" s="269"/>
      <c r="D1381" s="14"/>
      <c r="E1381" s="14"/>
      <c r="F1381" s="14"/>
      <c r="G1381" s="14"/>
      <c r="H1381" s="14"/>
      <c r="I1381" s="14"/>
      <c r="J1381" s="14"/>
      <c r="K1381" s="15"/>
      <c r="L1381" s="14"/>
      <c r="M1381" s="14"/>
      <c r="N1381" s="14"/>
      <c r="O1381" s="14"/>
      <c r="P1381" s="14"/>
      <c r="Q1381" s="14"/>
      <c r="R1381" s="15"/>
      <c r="S1381" s="14"/>
      <c r="U1381" s="1"/>
      <c r="V1381" s="1"/>
      <c r="W1381" s="1"/>
      <c r="X1381" s="1"/>
      <c r="Y1381" s="1"/>
      <c r="Z1381" s="1"/>
      <c r="AA1381" s="1"/>
      <c r="AB1381" s="1"/>
      <c r="AC1381" s="1"/>
      <c r="AD1381" s="1"/>
      <c r="AE1381" s="1"/>
      <c r="AF1381" s="4"/>
      <c r="AG1381" s="4"/>
      <c r="AH1381" s="4"/>
      <c r="AI1381" s="4"/>
      <c r="AL1381" s="4"/>
      <c r="AM1381" s="4"/>
      <c r="AN1381" s="4"/>
      <c r="AO1381" s="4"/>
      <c r="AP1381" s="4"/>
      <c r="AR1381" s="4"/>
      <c r="AS1381" s="120"/>
      <c r="AW1381" s="4"/>
      <c r="AX1381" s="4"/>
      <c r="AY1381" s="4"/>
      <c r="AZ1381" s="4"/>
      <c r="BA1381" s="4"/>
      <c r="BB1381" s="4"/>
      <c r="BC1381" s="4"/>
    </row>
    <row r="1382" spans="1:55">
      <c r="A1382" s="269"/>
      <c r="D1382" s="14"/>
      <c r="E1382" s="14"/>
      <c r="F1382" s="14"/>
      <c r="G1382" s="14"/>
      <c r="H1382" s="14"/>
      <c r="I1382" s="14"/>
      <c r="J1382" s="14"/>
      <c r="K1382" s="15"/>
      <c r="L1382" s="14"/>
      <c r="M1382" s="14"/>
      <c r="N1382" s="14"/>
      <c r="O1382" s="14"/>
      <c r="P1382" s="14"/>
      <c r="Q1382" s="14"/>
      <c r="R1382" s="15"/>
      <c r="S1382" s="14"/>
      <c r="U1382" s="1"/>
      <c r="V1382" s="1"/>
      <c r="W1382" s="1"/>
      <c r="X1382" s="1"/>
      <c r="Y1382" s="1"/>
      <c r="Z1382" s="1"/>
      <c r="AA1382" s="1"/>
      <c r="AB1382" s="1"/>
      <c r="AC1382" s="1"/>
      <c r="AD1382" s="1"/>
      <c r="AE1382" s="1"/>
      <c r="AF1382" s="4"/>
      <c r="AG1382" s="4"/>
      <c r="AH1382" s="4"/>
      <c r="AI1382" s="4"/>
      <c r="AL1382" s="4"/>
      <c r="AM1382" s="4"/>
      <c r="AN1382" s="4"/>
      <c r="AO1382" s="4"/>
      <c r="AP1382" s="4"/>
      <c r="AR1382" s="4"/>
      <c r="AS1382" s="120"/>
      <c r="AW1382" s="4"/>
      <c r="AX1382" s="4"/>
      <c r="AY1382" s="4"/>
      <c r="AZ1382" s="4"/>
      <c r="BA1382" s="4"/>
      <c r="BB1382" s="4"/>
      <c r="BC1382" s="4"/>
    </row>
    <row r="1383" spans="1:55">
      <c r="A1383" s="269"/>
      <c r="D1383" s="14"/>
      <c r="E1383" s="14"/>
      <c r="F1383" s="14"/>
      <c r="G1383" s="14"/>
      <c r="H1383" s="14"/>
      <c r="I1383" s="14"/>
      <c r="J1383" s="14"/>
      <c r="K1383" s="15"/>
      <c r="L1383" s="14"/>
      <c r="M1383" s="14"/>
      <c r="N1383" s="14"/>
      <c r="O1383" s="14"/>
      <c r="P1383" s="14"/>
      <c r="Q1383" s="14"/>
      <c r="R1383" s="15"/>
      <c r="S1383" s="14"/>
      <c r="U1383" s="1"/>
      <c r="V1383" s="1"/>
      <c r="W1383" s="1"/>
      <c r="X1383" s="1"/>
      <c r="Y1383" s="1"/>
      <c r="Z1383" s="1"/>
      <c r="AA1383" s="1"/>
      <c r="AB1383" s="1"/>
      <c r="AC1383" s="1"/>
      <c r="AD1383" s="1"/>
      <c r="AE1383" s="1"/>
      <c r="AF1383" s="4"/>
      <c r="AG1383" s="4"/>
      <c r="AH1383" s="4"/>
      <c r="AI1383" s="4"/>
      <c r="AL1383" s="4"/>
      <c r="AM1383" s="4"/>
      <c r="AN1383" s="4"/>
      <c r="AO1383" s="4"/>
      <c r="AP1383" s="4"/>
      <c r="AR1383" s="4"/>
      <c r="AS1383" s="120"/>
      <c r="AW1383" s="4"/>
      <c r="AX1383" s="4"/>
      <c r="AY1383" s="4"/>
      <c r="AZ1383" s="4"/>
      <c r="BA1383" s="4"/>
      <c r="BB1383" s="4"/>
      <c r="BC1383" s="4"/>
    </row>
    <row r="1384" spans="1:55">
      <c r="A1384" s="269"/>
      <c r="D1384" s="14"/>
      <c r="E1384" s="14"/>
      <c r="F1384" s="14"/>
      <c r="G1384" s="14"/>
      <c r="H1384" s="14"/>
      <c r="I1384" s="14"/>
      <c r="J1384" s="14"/>
      <c r="K1384" s="15"/>
      <c r="L1384" s="14"/>
      <c r="M1384" s="14"/>
      <c r="N1384" s="14"/>
      <c r="O1384" s="14"/>
      <c r="P1384" s="14"/>
      <c r="Q1384" s="14"/>
      <c r="R1384" s="15"/>
      <c r="S1384" s="14"/>
      <c r="U1384" s="1"/>
      <c r="V1384" s="1"/>
      <c r="W1384" s="1"/>
      <c r="X1384" s="1"/>
      <c r="Y1384" s="1"/>
      <c r="Z1384" s="1"/>
      <c r="AA1384" s="1"/>
      <c r="AB1384" s="1"/>
      <c r="AC1384" s="1"/>
      <c r="AD1384" s="1"/>
      <c r="AE1384" s="1"/>
      <c r="AF1384" s="4"/>
      <c r="AG1384" s="4"/>
      <c r="AH1384" s="4"/>
      <c r="AI1384" s="4"/>
      <c r="AL1384" s="4"/>
      <c r="AM1384" s="4"/>
      <c r="AN1384" s="4"/>
      <c r="AO1384" s="4"/>
      <c r="AP1384" s="4"/>
      <c r="AR1384" s="4"/>
      <c r="AS1384" s="120"/>
      <c r="AW1384" s="4"/>
      <c r="AX1384" s="4"/>
      <c r="AY1384" s="4"/>
      <c r="AZ1384" s="4"/>
      <c r="BA1384" s="4"/>
      <c r="BB1384" s="4"/>
      <c r="BC1384" s="4"/>
    </row>
    <row r="1385" spans="1:55">
      <c r="A1385" s="269"/>
      <c r="D1385" s="14"/>
      <c r="E1385" s="14"/>
      <c r="F1385" s="14"/>
      <c r="G1385" s="14"/>
      <c r="H1385" s="14"/>
      <c r="I1385" s="14"/>
      <c r="J1385" s="14"/>
      <c r="K1385" s="15"/>
      <c r="L1385" s="14"/>
      <c r="M1385" s="14"/>
      <c r="N1385" s="14"/>
      <c r="O1385" s="14"/>
      <c r="P1385" s="14"/>
      <c r="Q1385" s="14"/>
      <c r="R1385" s="15"/>
      <c r="S1385" s="14"/>
      <c r="U1385" s="1"/>
      <c r="V1385" s="1"/>
      <c r="W1385" s="1"/>
      <c r="X1385" s="1"/>
      <c r="Y1385" s="1"/>
      <c r="Z1385" s="1"/>
      <c r="AA1385" s="1"/>
      <c r="AB1385" s="1"/>
      <c r="AC1385" s="1"/>
      <c r="AD1385" s="1"/>
      <c r="AE1385" s="1"/>
      <c r="AF1385" s="4"/>
      <c r="AG1385" s="4"/>
      <c r="AH1385" s="4"/>
      <c r="AI1385" s="4"/>
      <c r="AL1385" s="4"/>
      <c r="AM1385" s="4"/>
      <c r="AN1385" s="4"/>
      <c r="AO1385" s="4"/>
      <c r="AP1385" s="4"/>
      <c r="AR1385" s="4"/>
      <c r="AS1385" s="120"/>
      <c r="AW1385" s="4"/>
      <c r="AX1385" s="4"/>
      <c r="AY1385" s="4"/>
      <c r="AZ1385" s="4"/>
      <c r="BA1385" s="4"/>
      <c r="BB1385" s="4"/>
      <c r="BC1385" s="4"/>
    </row>
    <row r="1386" spans="1:55">
      <c r="A1386" s="269"/>
      <c r="D1386" s="14"/>
      <c r="E1386" s="14"/>
      <c r="F1386" s="14"/>
      <c r="G1386" s="14"/>
      <c r="H1386" s="14"/>
      <c r="I1386" s="14"/>
      <c r="J1386" s="14"/>
      <c r="K1386" s="15"/>
      <c r="L1386" s="14"/>
      <c r="M1386" s="14"/>
      <c r="N1386" s="14"/>
      <c r="O1386" s="14"/>
      <c r="P1386" s="14"/>
      <c r="Q1386" s="14"/>
      <c r="R1386" s="15"/>
      <c r="S1386" s="14"/>
      <c r="U1386" s="1"/>
      <c r="V1386" s="1"/>
      <c r="W1386" s="1"/>
      <c r="X1386" s="1"/>
      <c r="Y1386" s="1"/>
      <c r="Z1386" s="1"/>
      <c r="AA1386" s="1"/>
      <c r="AB1386" s="1"/>
      <c r="AC1386" s="1"/>
      <c r="AD1386" s="1"/>
      <c r="AE1386" s="1"/>
      <c r="AF1386" s="4"/>
      <c r="AG1386" s="4"/>
      <c r="AH1386" s="4"/>
      <c r="AI1386" s="4"/>
      <c r="AL1386" s="4"/>
      <c r="AM1386" s="4"/>
      <c r="AN1386" s="4"/>
      <c r="AO1386" s="4"/>
      <c r="AP1386" s="4"/>
      <c r="AR1386" s="4"/>
      <c r="AS1386" s="120"/>
      <c r="AW1386" s="4"/>
      <c r="AX1386" s="4"/>
      <c r="AY1386" s="4"/>
      <c r="AZ1386" s="4"/>
      <c r="BA1386" s="4"/>
      <c r="BB1386" s="4"/>
      <c r="BC1386" s="4"/>
    </row>
    <row r="1387" spans="1:55">
      <c r="A1387" s="269"/>
      <c r="D1387" s="14"/>
      <c r="E1387" s="14"/>
      <c r="F1387" s="14"/>
      <c r="G1387" s="14"/>
      <c r="H1387" s="14"/>
      <c r="I1387" s="14"/>
      <c r="J1387" s="14"/>
      <c r="K1387" s="15"/>
      <c r="L1387" s="14"/>
      <c r="M1387" s="14"/>
      <c r="N1387" s="14"/>
      <c r="O1387" s="14"/>
      <c r="P1387" s="14"/>
      <c r="Q1387" s="14"/>
      <c r="R1387" s="15"/>
      <c r="S1387" s="14"/>
      <c r="U1387" s="1"/>
      <c r="V1387" s="1"/>
      <c r="W1387" s="1"/>
      <c r="X1387" s="1"/>
      <c r="Y1387" s="1"/>
      <c r="Z1387" s="1"/>
      <c r="AA1387" s="1"/>
      <c r="AB1387" s="1"/>
      <c r="AC1387" s="1"/>
      <c r="AD1387" s="1"/>
      <c r="AE1387" s="1"/>
      <c r="AF1387" s="4"/>
      <c r="AG1387" s="4"/>
      <c r="AH1387" s="4"/>
      <c r="AI1387" s="4"/>
      <c r="AL1387" s="4"/>
      <c r="AM1387" s="4"/>
      <c r="AN1387" s="4"/>
      <c r="AO1387" s="4"/>
      <c r="AP1387" s="4"/>
      <c r="AR1387" s="4"/>
      <c r="AS1387" s="120"/>
      <c r="AW1387" s="4"/>
      <c r="AX1387" s="4"/>
      <c r="AY1387" s="4"/>
      <c r="AZ1387" s="4"/>
      <c r="BA1387" s="4"/>
      <c r="BB1387" s="4"/>
      <c r="BC1387" s="4"/>
    </row>
    <row r="1388" spans="1:55">
      <c r="A1388" s="269"/>
      <c r="D1388" s="14"/>
      <c r="E1388" s="14"/>
      <c r="F1388" s="14"/>
      <c r="G1388" s="14"/>
      <c r="H1388" s="14"/>
      <c r="I1388" s="14"/>
      <c r="J1388" s="14"/>
      <c r="K1388" s="15"/>
      <c r="L1388" s="14"/>
      <c r="M1388" s="14"/>
      <c r="N1388" s="14"/>
      <c r="O1388" s="14"/>
      <c r="P1388" s="14"/>
      <c r="Q1388" s="14"/>
      <c r="R1388" s="15"/>
      <c r="S1388" s="14"/>
      <c r="U1388" s="1"/>
      <c r="V1388" s="1"/>
      <c r="W1388" s="1"/>
      <c r="X1388" s="1"/>
      <c r="Y1388" s="1"/>
      <c r="Z1388" s="1"/>
      <c r="AA1388" s="1"/>
      <c r="AB1388" s="1"/>
      <c r="AC1388" s="1"/>
      <c r="AD1388" s="1"/>
      <c r="AE1388" s="1"/>
      <c r="AF1388" s="4"/>
      <c r="AG1388" s="4"/>
      <c r="AH1388" s="4"/>
      <c r="AI1388" s="4"/>
      <c r="AL1388" s="4"/>
      <c r="AM1388" s="4"/>
      <c r="AN1388" s="4"/>
      <c r="AO1388" s="4"/>
      <c r="AP1388" s="4"/>
      <c r="AR1388" s="4"/>
      <c r="AS1388" s="120"/>
      <c r="AW1388" s="4"/>
      <c r="AX1388" s="4"/>
      <c r="AY1388" s="4"/>
      <c r="AZ1388" s="4"/>
      <c r="BA1388" s="4"/>
      <c r="BB1388" s="4"/>
      <c r="BC1388" s="4"/>
    </row>
    <row r="1389" spans="1:55">
      <c r="A1389" s="269"/>
      <c r="D1389" s="14"/>
      <c r="E1389" s="14"/>
      <c r="F1389" s="14"/>
      <c r="G1389" s="14"/>
      <c r="H1389" s="14"/>
      <c r="I1389" s="14"/>
      <c r="J1389" s="14"/>
      <c r="K1389" s="15"/>
      <c r="L1389" s="14"/>
      <c r="M1389" s="14"/>
      <c r="N1389" s="14"/>
      <c r="O1389" s="14"/>
      <c r="P1389" s="14"/>
      <c r="Q1389" s="14"/>
      <c r="R1389" s="15"/>
      <c r="S1389" s="14"/>
      <c r="U1389" s="1"/>
      <c r="V1389" s="1"/>
      <c r="W1389" s="1"/>
      <c r="X1389" s="1"/>
      <c r="Y1389" s="1"/>
      <c r="Z1389" s="1"/>
      <c r="AA1389" s="1"/>
      <c r="AB1389" s="1"/>
      <c r="AC1389" s="1"/>
      <c r="AD1389" s="1"/>
      <c r="AE1389" s="1"/>
      <c r="AF1389" s="4"/>
      <c r="AG1389" s="4"/>
      <c r="AH1389" s="4"/>
      <c r="AI1389" s="4"/>
      <c r="AL1389" s="4"/>
      <c r="AM1389" s="4"/>
      <c r="AN1389" s="4"/>
      <c r="AO1389" s="4"/>
      <c r="AP1389" s="4"/>
      <c r="AR1389" s="4"/>
      <c r="AS1389" s="120"/>
      <c r="AW1389" s="4"/>
      <c r="AX1389" s="4"/>
      <c r="AY1389" s="4"/>
      <c r="AZ1389" s="4"/>
      <c r="BA1389" s="4"/>
      <c r="BB1389" s="4"/>
      <c r="BC1389" s="4"/>
    </row>
    <row r="1390" spans="1:55">
      <c r="A1390" s="269"/>
      <c r="D1390" s="14"/>
      <c r="E1390" s="14"/>
      <c r="F1390" s="14"/>
      <c r="G1390" s="14"/>
      <c r="H1390" s="14"/>
      <c r="I1390" s="14"/>
      <c r="J1390" s="14"/>
      <c r="K1390" s="15"/>
      <c r="L1390" s="14"/>
      <c r="M1390" s="14"/>
      <c r="N1390" s="14"/>
      <c r="O1390" s="14"/>
      <c r="P1390" s="14"/>
      <c r="Q1390" s="14"/>
      <c r="R1390" s="15"/>
      <c r="S1390" s="14"/>
      <c r="U1390" s="1"/>
      <c r="V1390" s="1"/>
      <c r="W1390" s="1"/>
      <c r="X1390" s="1"/>
      <c r="Y1390" s="1"/>
      <c r="Z1390" s="1"/>
      <c r="AA1390" s="1"/>
      <c r="AB1390" s="1"/>
      <c r="AC1390" s="1"/>
      <c r="AD1390" s="1"/>
      <c r="AE1390" s="1"/>
      <c r="AF1390" s="4"/>
      <c r="AG1390" s="4"/>
      <c r="AH1390" s="4"/>
      <c r="AI1390" s="4"/>
      <c r="AL1390" s="4"/>
      <c r="AM1390" s="4"/>
      <c r="AN1390" s="4"/>
      <c r="AO1390" s="4"/>
      <c r="AP1390" s="4"/>
      <c r="AR1390" s="4"/>
      <c r="AS1390" s="120"/>
      <c r="AW1390" s="4"/>
      <c r="AX1390" s="4"/>
      <c r="AY1390" s="4"/>
      <c r="AZ1390" s="4"/>
      <c r="BA1390" s="4"/>
      <c r="BB1390" s="4"/>
      <c r="BC1390" s="4"/>
    </row>
    <row r="1391" spans="1:55">
      <c r="A1391" s="269"/>
      <c r="D1391" s="14"/>
      <c r="E1391" s="14"/>
      <c r="F1391" s="14"/>
      <c r="G1391" s="14"/>
      <c r="H1391" s="14"/>
      <c r="I1391" s="14"/>
      <c r="J1391" s="14"/>
      <c r="K1391" s="15"/>
      <c r="L1391" s="14"/>
      <c r="M1391" s="14"/>
      <c r="N1391" s="14"/>
      <c r="O1391" s="14"/>
      <c r="P1391" s="14"/>
      <c r="Q1391" s="14"/>
      <c r="R1391" s="15"/>
      <c r="S1391" s="14"/>
      <c r="U1391" s="1"/>
      <c r="V1391" s="1"/>
      <c r="W1391" s="1"/>
      <c r="X1391" s="1"/>
      <c r="Y1391" s="1"/>
      <c r="Z1391" s="1"/>
      <c r="AA1391" s="1"/>
      <c r="AB1391" s="1"/>
      <c r="AC1391" s="1"/>
      <c r="AD1391" s="1"/>
      <c r="AE1391" s="1"/>
      <c r="AF1391" s="4"/>
      <c r="AG1391" s="4"/>
      <c r="AH1391" s="4"/>
      <c r="AI1391" s="4"/>
      <c r="AL1391" s="4"/>
      <c r="AM1391" s="4"/>
      <c r="AN1391" s="4"/>
      <c r="AO1391" s="4"/>
      <c r="AP1391" s="4"/>
      <c r="AR1391" s="4"/>
      <c r="AS1391" s="120"/>
      <c r="AW1391" s="4"/>
      <c r="AX1391" s="4"/>
      <c r="AY1391" s="4"/>
      <c r="AZ1391" s="4"/>
      <c r="BA1391" s="4"/>
      <c r="BB1391" s="4"/>
      <c r="BC1391" s="4"/>
    </row>
    <row r="1392" spans="1:55">
      <c r="A1392" s="269"/>
      <c r="D1392" s="14"/>
      <c r="E1392" s="14"/>
      <c r="F1392" s="14"/>
      <c r="G1392" s="14"/>
      <c r="H1392" s="14"/>
      <c r="I1392" s="14"/>
      <c r="J1392" s="14"/>
      <c r="K1392" s="15"/>
      <c r="L1392" s="14"/>
      <c r="M1392" s="14"/>
      <c r="N1392" s="14"/>
      <c r="O1392" s="14"/>
      <c r="P1392" s="14"/>
      <c r="Q1392" s="14"/>
      <c r="R1392" s="15"/>
      <c r="S1392" s="14"/>
      <c r="U1392" s="1"/>
      <c r="V1392" s="1"/>
      <c r="W1392" s="1"/>
      <c r="X1392" s="1"/>
      <c r="Y1392" s="1"/>
      <c r="Z1392" s="1"/>
      <c r="AA1392" s="1"/>
      <c r="AB1392" s="1"/>
      <c r="AC1392" s="1"/>
      <c r="AD1392" s="1"/>
      <c r="AE1392" s="1"/>
      <c r="AF1392" s="4"/>
      <c r="AG1392" s="4"/>
      <c r="AH1392" s="4"/>
      <c r="AI1392" s="4"/>
      <c r="AL1392" s="4"/>
      <c r="AM1392" s="4"/>
      <c r="AN1392" s="4"/>
      <c r="AO1392" s="4"/>
      <c r="AP1392" s="4"/>
      <c r="AR1392" s="4"/>
      <c r="AS1392" s="120"/>
      <c r="AW1392" s="4"/>
      <c r="AX1392" s="4"/>
      <c r="AY1392" s="4"/>
      <c r="AZ1392" s="4"/>
      <c r="BA1392" s="4"/>
      <c r="BB1392" s="4"/>
      <c r="BC1392" s="4"/>
    </row>
    <row r="1393" spans="1:55">
      <c r="A1393" s="269"/>
      <c r="D1393" s="14"/>
      <c r="E1393" s="14"/>
      <c r="F1393" s="14"/>
      <c r="G1393" s="14"/>
      <c r="H1393" s="14"/>
      <c r="I1393" s="14"/>
      <c r="J1393" s="14"/>
      <c r="K1393" s="15"/>
      <c r="L1393" s="14"/>
      <c r="M1393" s="14"/>
      <c r="N1393" s="14"/>
      <c r="O1393" s="14"/>
      <c r="P1393" s="14"/>
      <c r="Q1393" s="14"/>
      <c r="R1393" s="15"/>
      <c r="S1393" s="14"/>
      <c r="U1393" s="1"/>
      <c r="V1393" s="1"/>
      <c r="W1393" s="1"/>
      <c r="X1393" s="1"/>
      <c r="Y1393" s="1"/>
      <c r="Z1393" s="1"/>
      <c r="AA1393" s="1"/>
      <c r="AB1393" s="1"/>
      <c r="AC1393" s="1"/>
      <c r="AD1393" s="1"/>
      <c r="AE1393" s="1"/>
      <c r="AF1393" s="4"/>
      <c r="AG1393" s="4"/>
      <c r="AH1393" s="4"/>
      <c r="AI1393" s="4"/>
      <c r="AL1393" s="4"/>
      <c r="AM1393" s="4"/>
      <c r="AN1393" s="4"/>
      <c r="AO1393" s="4"/>
      <c r="AP1393" s="4"/>
      <c r="AR1393" s="4"/>
      <c r="AS1393" s="120"/>
      <c r="AW1393" s="4"/>
      <c r="AX1393" s="4"/>
      <c r="AY1393" s="4"/>
      <c r="AZ1393" s="4"/>
      <c r="BA1393" s="4"/>
      <c r="BB1393" s="4"/>
      <c r="BC1393" s="4"/>
    </row>
    <row r="1394" spans="1:55">
      <c r="A1394" s="269"/>
      <c r="D1394" s="14"/>
      <c r="E1394" s="14"/>
      <c r="F1394" s="14"/>
      <c r="G1394" s="14"/>
      <c r="H1394" s="14"/>
      <c r="I1394" s="14"/>
      <c r="J1394" s="14"/>
      <c r="K1394" s="15"/>
      <c r="L1394" s="14"/>
      <c r="M1394" s="14"/>
      <c r="N1394" s="14"/>
      <c r="O1394" s="14"/>
      <c r="P1394" s="14"/>
      <c r="Q1394" s="14"/>
      <c r="R1394" s="15"/>
      <c r="S1394" s="14"/>
      <c r="U1394" s="1"/>
      <c r="V1394" s="1"/>
      <c r="W1394" s="1"/>
      <c r="X1394" s="1"/>
      <c r="Y1394" s="1"/>
      <c r="Z1394" s="1"/>
      <c r="AA1394" s="1"/>
      <c r="AB1394" s="1"/>
      <c r="AC1394" s="1"/>
      <c r="AD1394" s="1"/>
      <c r="AE1394" s="1"/>
      <c r="AF1394" s="4"/>
      <c r="AG1394" s="4"/>
      <c r="AH1394" s="4"/>
      <c r="AI1394" s="4"/>
      <c r="AL1394" s="4"/>
      <c r="AM1394" s="4"/>
      <c r="AN1394" s="4"/>
      <c r="AO1394" s="4"/>
      <c r="AP1394" s="4"/>
      <c r="AR1394" s="4"/>
      <c r="AS1394" s="120"/>
      <c r="AW1394" s="4"/>
      <c r="AX1394" s="4"/>
      <c r="AY1394" s="4"/>
      <c r="AZ1394" s="4"/>
      <c r="BA1394" s="4"/>
      <c r="BB1394" s="4"/>
      <c r="BC1394" s="4"/>
    </row>
    <row r="1395" spans="1:55">
      <c r="A1395" s="269"/>
      <c r="D1395" s="14"/>
      <c r="E1395" s="14"/>
      <c r="F1395" s="14"/>
      <c r="G1395" s="14"/>
      <c r="H1395" s="14"/>
      <c r="I1395" s="14"/>
      <c r="J1395" s="14"/>
      <c r="K1395" s="15"/>
      <c r="L1395" s="14"/>
      <c r="M1395" s="14"/>
      <c r="N1395" s="14"/>
      <c r="O1395" s="14"/>
      <c r="P1395" s="14"/>
      <c r="Q1395" s="14"/>
      <c r="R1395" s="15"/>
      <c r="S1395" s="14"/>
      <c r="U1395" s="1"/>
      <c r="V1395" s="1"/>
      <c r="W1395" s="1"/>
      <c r="X1395" s="1"/>
      <c r="Y1395" s="1"/>
      <c r="Z1395" s="1"/>
      <c r="AA1395" s="1"/>
      <c r="AB1395" s="1"/>
      <c r="AC1395" s="1"/>
      <c r="AD1395" s="1"/>
      <c r="AE1395" s="1"/>
      <c r="AF1395" s="4"/>
      <c r="AG1395" s="4"/>
      <c r="AH1395" s="4"/>
      <c r="AI1395" s="4"/>
      <c r="AL1395" s="4"/>
      <c r="AM1395" s="4"/>
      <c r="AN1395" s="4"/>
      <c r="AO1395" s="4"/>
      <c r="AP1395" s="4"/>
      <c r="AR1395" s="4"/>
      <c r="AS1395" s="120"/>
      <c r="AW1395" s="4"/>
      <c r="AX1395" s="4"/>
      <c r="AY1395" s="4"/>
      <c r="AZ1395" s="4"/>
      <c r="BA1395" s="4"/>
      <c r="BB1395" s="4"/>
      <c r="BC1395" s="4"/>
    </row>
    <row r="1396" spans="1:55">
      <c r="A1396" s="269"/>
      <c r="D1396" s="14"/>
      <c r="E1396" s="14"/>
      <c r="F1396" s="14"/>
      <c r="G1396" s="14"/>
      <c r="H1396" s="14"/>
      <c r="I1396" s="14"/>
      <c r="J1396" s="14"/>
      <c r="K1396" s="15"/>
      <c r="L1396" s="14"/>
      <c r="M1396" s="14"/>
      <c r="N1396" s="14"/>
      <c r="O1396" s="14"/>
      <c r="P1396" s="14"/>
      <c r="Q1396" s="14"/>
      <c r="R1396" s="15"/>
      <c r="S1396" s="14"/>
      <c r="U1396" s="1"/>
      <c r="V1396" s="1"/>
      <c r="W1396" s="1"/>
      <c r="X1396" s="1"/>
      <c r="Y1396" s="1"/>
      <c r="Z1396" s="1"/>
      <c r="AA1396" s="1"/>
      <c r="AB1396" s="1"/>
      <c r="AC1396" s="1"/>
      <c r="AD1396" s="1"/>
      <c r="AE1396" s="1"/>
      <c r="AF1396" s="4"/>
      <c r="AG1396" s="4"/>
      <c r="AH1396" s="4"/>
      <c r="AI1396" s="4"/>
      <c r="AL1396" s="4"/>
      <c r="AM1396" s="4"/>
      <c r="AN1396" s="4"/>
      <c r="AO1396" s="4"/>
      <c r="AP1396" s="4"/>
      <c r="AR1396" s="4"/>
      <c r="AS1396" s="120"/>
      <c r="AW1396" s="4"/>
      <c r="AX1396" s="4"/>
      <c r="AY1396" s="4"/>
      <c r="AZ1396" s="4"/>
      <c r="BA1396" s="4"/>
      <c r="BB1396" s="4"/>
      <c r="BC1396" s="4"/>
    </row>
    <row r="1397" spans="1:55">
      <c r="A1397" s="269"/>
      <c r="D1397" s="14"/>
      <c r="E1397" s="14"/>
      <c r="F1397" s="14"/>
      <c r="G1397" s="14"/>
      <c r="H1397" s="14"/>
      <c r="I1397" s="14"/>
      <c r="J1397" s="14"/>
      <c r="K1397" s="15"/>
      <c r="L1397" s="14"/>
      <c r="M1397" s="14"/>
      <c r="N1397" s="14"/>
      <c r="O1397" s="14"/>
      <c r="P1397" s="14"/>
      <c r="Q1397" s="14"/>
      <c r="R1397" s="15"/>
      <c r="S1397" s="14"/>
      <c r="U1397" s="1"/>
      <c r="V1397" s="1"/>
      <c r="W1397" s="1"/>
      <c r="X1397" s="1"/>
      <c r="Y1397" s="1"/>
      <c r="Z1397" s="1"/>
      <c r="AA1397" s="1"/>
      <c r="AB1397" s="1"/>
      <c r="AC1397" s="1"/>
      <c r="AD1397" s="1"/>
      <c r="AE1397" s="1"/>
      <c r="AF1397" s="4"/>
      <c r="AG1397" s="4"/>
      <c r="AH1397" s="4"/>
      <c r="AI1397" s="4"/>
      <c r="AL1397" s="4"/>
      <c r="AM1397" s="4"/>
      <c r="AN1397" s="4"/>
      <c r="AO1397" s="4"/>
      <c r="AP1397" s="4"/>
      <c r="AR1397" s="4"/>
      <c r="AS1397" s="120"/>
      <c r="AW1397" s="4"/>
      <c r="AX1397" s="4"/>
      <c r="AY1397" s="4"/>
      <c r="AZ1397" s="4"/>
      <c r="BA1397" s="4"/>
      <c r="BB1397" s="4"/>
      <c r="BC1397" s="4"/>
    </row>
    <row r="1398" spans="1:55">
      <c r="A1398" s="269"/>
      <c r="D1398" s="14"/>
      <c r="E1398" s="14"/>
      <c r="F1398" s="14"/>
      <c r="G1398" s="14"/>
      <c r="H1398" s="14"/>
      <c r="I1398" s="14"/>
      <c r="J1398" s="14"/>
      <c r="K1398" s="15"/>
      <c r="L1398" s="14"/>
      <c r="M1398" s="14"/>
      <c r="N1398" s="14"/>
      <c r="O1398" s="14"/>
      <c r="P1398" s="14"/>
      <c r="Q1398" s="14"/>
      <c r="R1398" s="15"/>
      <c r="S1398" s="14"/>
      <c r="U1398" s="1"/>
      <c r="V1398" s="1"/>
      <c r="W1398" s="1"/>
      <c r="X1398" s="1"/>
      <c r="Y1398" s="1"/>
      <c r="Z1398" s="1"/>
      <c r="AA1398" s="1"/>
      <c r="AB1398" s="1"/>
      <c r="AC1398" s="1"/>
      <c r="AD1398" s="1"/>
      <c r="AE1398" s="1"/>
      <c r="AF1398" s="4"/>
      <c r="AG1398" s="4"/>
      <c r="AH1398" s="4"/>
      <c r="AI1398" s="4"/>
      <c r="AL1398" s="4"/>
      <c r="AM1398" s="4"/>
      <c r="AN1398" s="4"/>
      <c r="AO1398" s="4"/>
      <c r="AP1398" s="4"/>
      <c r="AR1398" s="4"/>
      <c r="AS1398" s="120"/>
      <c r="AW1398" s="4"/>
      <c r="AX1398" s="4"/>
      <c r="AY1398" s="4"/>
      <c r="AZ1398" s="4"/>
      <c r="BA1398" s="4"/>
      <c r="BB1398" s="4"/>
      <c r="BC1398" s="4"/>
    </row>
    <row r="1399" spans="1:55">
      <c r="A1399" s="269"/>
      <c r="D1399" s="14"/>
      <c r="E1399" s="14"/>
      <c r="F1399" s="14"/>
      <c r="G1399" s="14"/>
      <c r="H1399" s="14"/>
      <c r="I1399" s="14"/>
      <c r="J1399" s="14"/>
      <c r="K1399" s="15"/>
      <c r="L1399" s="14"/>
      <c r="M1399" s="14"/>
      <c r="N1399" s="14"/>
      <c r="O1399" s="14"/>
      <c r="P1399" s="14"/>
      <c r="Q1399" s="14"/>
      <c r="R1399" s="15"/>
      <c r="S1399" s="14"/>
      <c r="U1399" s="1"/>
      <c r="V1399" s="1"/>
      <c r="W1399" s="1"/>
      <c r="X1399" s="1"/>
      <c r="Y1399" s="1"/>
      <c r="Z1399" s="1"/>
      <c r="AA1399" s="1"/>
      <c r="AB1399" s="1"/>
      <c r="AC1399" s="1"/>
      <c r="AD1399" s="1"/>
      <c r="AE1399" s="1"/>
      <c r="AF1399" s="4"/>
      <c r="AG1399" s="4"/>
      <c r="AH1399" s="4"/>
      <c r="AI1399" s="4"/>
      <c r="AL1399" s="4"/>
      <c r="AM1399" s="4"/>
      <c r="AN1399" s="4"/>
      <c r="AO1399" s="4"/>
      <c r="AP1399" s="4"/>
      <c r="AR1399" s="4"/>
      <c r="AS1399" s="120"/>
      <c r="AW1399" s="4"/>
      <c r="AX1399" s="4"/>
      <c r="AY1399" s="4"/>
      <c r="AZ1399" s="4"/>
      <c r="BA1399" s="4"/>
      <c r="BB1399" s="4"/>
      <c r="BC1399" s="4"/>
    </row>
    <row r="1400" spans="1:55">
      <c r="A1400" s="269"/>
      <c r="D1400" s="14"/>
      <c r="E1400" s="14"/>
      <c r="F1400" s="14"/>
      <c r="G1400" s="14"/>
      <c r="H1400" s="14"/>
      <c r="I1400" s="14"/>
      <c r="J1400" s="14"/>
      <c r="K1400" s="15"/>
      <c r="L1400" s="14"/>
      <c r="M1400" s="14"/>
      <c r="N1400" s="14"/>
      <c r="O1400" s="14"/>
      <c r="P1400" s="14"/>
      <c r="Q1400" s="14"/>
      <c r="R1400" s="15"/>
      <c r="S1400" s="14"/>
      <c r="U1400" s="1"/>
      <c r="V1400" s="1"/>
      <c r="W1400" s="1"/>
      <c r="X1400" s="1"/>
      <c r="Y1400" s="1"/>
      <c r="Z1400" s="1"/>
      <c r="AA1400" s="1"/>
      <c r="AB1400" s="1"/>
      <c r="AC1400" s="1"/>
      <c r="AD1400" s="1"/>
      <c r="AE1400" s="1"/>
      <c r="AF1400" s="4"/>
      <c r="AG1400" s="4"/>
      <c r="AH1400" s="4"/>
      <c r="AI1400" s="4"/>
      <c r="AL1400" s="4"/>
      <c r="AM1400" s="4"/>
      <c r="AN1400" s="4"/>
      <c r="AO1400" s="4"/>
      <c r="AP1400" s="4"/>
      <c r="AR1400" s="4"/>
      <c r="AS1400" s="120"/>
      <c r="AW1400" s="4"/>
      <c r="AX1400" s="4"/>
      <c r="AY1400" s="4"/>
      <c r="AZ1400" s="4"/>
      <c r="BA1400" s="4"/>
      <c r="BB1400" s="4"/>
      <c r="BC1400" s="4"/>
    </row>
    <row r="1401" spans="1:55">
      <c r="A1401" s="269"/>
      <c r="D1401" s="14"/>
      <c r="E1401" s="14"/>
      <c r="F1401" s="14"/>
      <c r="G1401" s="14"/>
      <c r="H1401" s="14"/>
      <c r="I1401" s="14"/>
      <c r="J1401" s="14"/>
      <c r="K1401" s="15"/>
      <c r="L1401" s="14"/>
      <c r="M1401" s="14"/>
      <c r="N1401" s="14"/>
      <c r="O1401" s="14"/>
      <c r="P1401" s="14"/>
      <c r="Q1401" s="14"/>
      <c r="R1401" s="15"/>
      <c r="S1401" s="14"/>
      <c r="U1401" s="1"/>
      <c r="V1401" s="1"/>
      <c r="W1401" s="1"/>
      <c r="X1401" s="1"/>
      <c r="Y1401" s="1"/>
      <c r="Z1401" s="1"/>
      <c r="AA1401" s="1"/>
      <c r="AB1401" s="1"/>
      <c r="AC1401" s="1"/>
      <c r="AD1401" s="1"/>
      <c r="AE1401" s="1"/>
      <c r="AF1401" s="4"/>
      <c r="AG1401" s="4"/>
      <c r="AH1401" s="4"/>
      <c r="AI1401" s="4"/>
      <c r="AL1401" s="4"/>
      <c r="AM1401" s="4"/>
      <c r="AN1401" s="4"/>
      <c r="AO1401" s="4"/>
      <c r="AP1401" s="4"/>
      <c r="AR1401" s="4"/>
      <c r="AS1401" s="120"/>
      <c r="AW1401" s="4"/>
      <c r="AX1401" s="4"/>
      <c r="AY1401" s="4"/>
      <c r="AZ1401" s="4"/>
      <c r="BA1401" s="4"/>
      <c r="BB1401" s="4"/>
      <c r="BC1401" s="4"/>
    </row>
    <row r="1402" spans="1:55">
      <c r="A1402" s="269"/>
      <c r="D1402" s="14"/>
      <c r="E1402" s="14"/>
      <c r="F1402" s="14"/>
      <c r="G1402" s="14"/>
      <c r="H1402" s="14"/>
      <c r="I1402" s="14"/>
      <c r="J1402" s="14"/>
      <c r="K1402" s="15"/>
      <c r="L1402" s="14"/>
      <c r="M1402" s="14"/>
      <c r="N1402" s="14"/>
      <c r="O1402" s="14"/>
      <c r="P1402" s="14"/>
      <c r="Q1402" s="14"/>
      <c r="R1402" s="15"/>
      <c r="S1402" s="14"/>
      <c r="U1402" s="1"/>
      <c r="V1402" s="1"/>
      <c r="W1402" s="1"/>
      <c r="X1402" s="1"/>
      <c r="Y1402" s="1"/>
      <c r="Z1402" s="1"/>
      <c r="AA1402" s="1"/>
      <c r="AB1402" s="1"/>
      <c r="AC1402" s="1"/>
      <c r="AD1402" s="1"/>
      <c r="AE1402" s="1"/>
      <c r="AF1402" s="4"/>
      <c r="AG1402" s="4"/>
      <c r="AH1402" s="4"/>
      <c r="AI1402" s="4"/>
      <c r="AL1402" s="4"/>
      <c r="AM1402" s="4"/>
      <c r="AN1402" s="4"/>
      <c r="AO1402" s="4"/>
      <c r="AP1402" s="4"/>
      <c r="AR1402" s="4"/>
      <c r="AS1402" s="120"/>
      <c r="AW1402" s="4"/>
      <c r="AX1402" s="4"/>
      <c r="AY1402" s="4"/>
      <c r="AZ1402" s="4"/>
      <c r="BA1402" s="4"/>
      <c r="BB1402" s="4"/>
      <c r="BC1402" s="4"/>
    </row>
    <row r="1403" spans="1:55">
      <c r="A1403" s="269"/>
      <c r="D1403" s="14"/>
      <c r="E1403" s="14"/>
      <c r="F1403" s="14"/>
      <c r="G1403" s="14"/>
      <c r="H1403" s="14"/>
      <c r="I1403" s="14"/>
      <c r="J1403" s="14"/>
      <c r="K1403" s="15"/>
      <c r="L1403" s="14"/>
      <c r="M1403" s="14"/>
      <c r="N1403" s="14"/>
      <c r="O1403" s="14"/>
      <c r="P1403" s="14"/>
      <c r="Q1403" s="14"/>
      <c r="R1403" s="15"/>
      <c r="S1403" s="14"/>
      <c r="U1403" s="1"/>
      <c r="V1403" s="1"/>
      <c r="W1403" s="1"/>
      <c r="X1403" s="1"/>
      <c r="Y1403" s="1"/>
      <c r="Z1403" s="1"/>
      <c r="AA1403" s="1"/>
      <c r="AB1403" s="1"/>
      <c r="AC1403" s="1"/>
      <c r="AD1403" s="1"/>
      <c r="AE1403" s="1"/>
      <c r="AF1403" s="4"/>
      <c r="AG1403" s="4"/>
      <c r="AH1403" s="4"/>
      <c r="AI1403" s="4"/>
      <c r="AL1403" s="4"/>
      <c r="AM1403" s="4"/>
      <c r="AN1403" s="4"/>
      <c r="AO1403" s="4"/>
      <c r="AP1403" s="4"/>
      <c r="AR1403" s="4"/>
      <c r="AS1403" s="120"/>
      <c r="AW1403" s="4"/>
      <c r="AX1403" s="4"/>
      <c r="AY1403" s="4"/>
      <c r="AZ1403" s="4"/>
      <c r="BA1403" s="4"/>
      <c r="BB1403" s="4"/>
      <c r="BC1403" s="4"/>
    </row>
    <row r="1404" spans="1:55">
      <c r="A1404" s="269"/>
      <c r="D1404" s="14"/>
      <c r="E1404" s="14"/>
      <c r="F1404" s="14"/>
      <c r="G1404" s="14"/>
      <c r="H1404" s="14"/>
      <c r="I1404" s="14"/>
      <c r="J1404" s="14"/>
      <c r="K1404" s="15"/>
      <c r="L1404" s="14"/>
      <c r="M1404" s="14"/>
      <c r="N1404" s="14"/>
      <c r="O1404" s="14"/>
      <c r="P1404" s="14"/>
      <c r="Q1404" s="14"/>
      <c r="R1404" s="15"/>
      <c r="S1404" s="14"/>
      <c r="U1404" s="1"/>
      <c r="V1404" s="1"/>
      <c r="W1404" s="1"/>
      <c r="X1404" s="1"/>
      <c r="Y1404" s="1"/>
      <c r="Z1404" s="1"/>
      <c r="AA1404" s="1"/>
      <c r="AB1404" s="1"/>
      <c r="AC1404" s="1"/>
      <c r="AD1404" s="1"/>
      <c r="AE1404" s="1"/>
      <c r="AF1404" s="4"/>
      <c r="AG1404" s="4"/>
      <c r="AH1404" s="4"/>
      <c r="AI1404" s="4"/>
      <c r="AL1404" s="4"/>
      <c r="AM1404" s="4"/>
      <c r="AN1404" s="4"/>
      <c r="AO1404" s="4"/>
      <c r="AP1404" s="4"/>
      <c r="AR1404" s="4"/>
      <c r="AS1404" s="120"/>
      <c r="AW1404" s="4"/>
      <c r="AX1404" s="4"/>
      <c r="AY1404" s="4"/>
      <c r="AZ1404" s="4"/>
      <c r="BA1404" s="4"/>
      <c r="BB1404" s="4"/>
      <c r="BC1404" s="4"/>
    </row>
    <row r="1405" spans="1:55">
      <c r="A1405" s="269"/>
      <c r="D1405" s="14"/>
      <c r="E1405" s="14"/>
      <c r="F1405" s="14"/>
      <c r="G1405" s="14"/>
      <c r="H1405" s="14"/>
      <c r="I1405" s="14"/>
      <c r="J1405" s="14"/>
      <c r="K1405" s="15"/>
      <c r="L1405" s="14"/>
      <c r="M1405" s="14"/>
      <c r="N1405" s="14"/>
      <c r="O1405" s="14"/>
      <c r="P1405" s="14"/>
      <c r="Q1405" s="14"/>
      <c r="R1405" s="15"/>
      <c r="S1405" s="14"/>
      <c r="U1405" s="1"/>
      <c r="V1405" s="1"/>
      <c r="W1405" s="1"/>
      <c r="X1405" s="1"/>
      <c r="Y1405" s="1"/>
      <c r="Z1405" s="1"/>
      <c r="AA1405" s="1"/>
      <c r="AB1405" s="1"/>
      <c r="AC1405" s="1"/>
      <c r="AD1405" s="1"/>
      <c r="AE1405" s="1"/>
      <c r="AF1405" s="4"/>
      <c r="AG1405" s="4"/>
      <c r="AH1405" s="4"/>
      <c r="AI1405" s="4"/>
      <c r="AL1405" s="4"/>
      <c r="AM1405" s="4"/>
      <c r="AN1405" s="4"/>
      <c r="AO1405" s="4"/>
      <c r="AP1405" s="4"/>
      <c r="AR1405" s="4"/>
      <c r="AS1405" s="120"/>
      <c r="AW1405" s="4"/>
      <c r="AX1405" s="4"/>
      <c r="AY1405" s="4"/>
      <c r="AZ1405" s="4"/>
      <c r="BA1405" s="4"/>
      <c r="BB1405" s="4"/>
      <c r="BC1405" s="4"/>
    </row>
    <row r="1406" spans="1:55">
      <c r="A1406" s="269"/>
      <c r="D1406" s="14"/>
      <c r="E1406" s="14"/>
      <c r="F1406" s="14"/>
      <c r="G1406" s="14"/>
      <c r="H1406" s="14"/>
      <c r="I1406" s="14"/>
      <c r="J1406" s="14"/>
      <c r="K1406" s="15"/>
      <c r="L1406" s="14"/>
      <c r="M1406" s="14"/>
      <c r="N1406" s="14"/>
      <c r="O1406" s="14"/>
      <c r="P1406" s="14"/>
      <c r="Q1406" s="14"/>
      <c r="R1406" s="15"/>
      <c r="S1406" s="14"/>
      <c r="U1406" s="1"/>
      <c r="V1406" s="1"/>
      <c r="W1406" s="1"/>
      <c r="X1406" s="1"/>
      <c r="Y1406" s="1"/>
      <c r="Z1406" s="1"/>
      <c r="AA1406" s="1"/>
      <c r="AB1406" s="1"/>
      <c r="AC1406" s="1"/>
      <c r="AD1406" s="1"/>
      <c r="AE1406" s="1"/>
      <c r="AF1406" s="4"/>
      <c r="AG1406" s="4"/>
      <c r="AH1406" s="4"/>
      <c r="AI1406" s="4"/>
      <c r="AL1406" s="4"/>
      <c r="AM1406" s="4"/>
      <c r="AN1406" s="4"/>
      <c r="AO1406" s="4"/>
      <c r="AP1406" s="4"/>
      <c r="AR1406" s="4"/>
      <c r="AS1406" s="120"/>
      <c r="AW1406" s="4"/>
      <c r="AX1406" s="4"/>
      <c r="AY1406" s="4"/>
      <c r="AZ1406" s="4"/>
      <c r="BA1406" s="4"/>
      <c r="BB1406" s="4"/>
      <c r="BC1406" s="4"/>
    </row>
    <row r="1407" spans="1:55">
      <c r="A1407" s="269"/>
      <c r="D1407" s="14"/>
      <c r="E1407" s="14"/>
      <c r="F1407" s="14"/>
      <c r="G1407" s="14"/>
      <c r="H1407" s="14"/>
      <c r="I1407" s="14"/>
      <c r="J1407" s="14"/>
      <c r="K1407" s="15"/>
      <c r="L1407" s="14"/>
      <c r="M1407" s="14"/>
      <c r="N1407" s="14"/>
      <c r="O1407" s="14"/>
      <c r="P1407" s="14"/>
      <c r="Q1407" s="14"/>
      <c r="R1407" s="15"/>
      <c r="S1407" s="14"/>
      <c r="U1407" s="1"/>
      <c r="V1407" s="1"/>
      <c r="W1407" s="1"/>
      <c r="X1407" s="1"/>
      <c r="Y1407" s="1"/>
      <c r="Z1407" s="1"/>
      <c r="AA1407" s="1"/>
      <c r="AB1407" s="1"/>
      <c r="AC1407" s="1"/>
      <c r="AD1407" s="1"/>
      <c r="AE1407" s="1"/>
      <c r="AF1407" s="4"/>
      <c r="AG1407" s="4"/>
      <c r="AH1407" s="4"/>
      <c r="AI1407" s="4"/>
      <c r="AL1407" s="4"/>
      <c r="AM1407" s="4"/>
      <c r="AN1407" s="4"/>
      <c r="AO1407" s="4"/>
      <c r="AP1407" s="4"/>
      <c r="AR1407" s="4"/>
      <c r="AS1407" s="120"/>
      <c r="AW1407" s="4"/>
      <c r="AX1407" s="4"/>
      <c r="AY1407" s="4"/>
      <c r="AZ1407" s="4"/>
      <c r="BA1407" s="4"/>
      <c r="BB1407" s="4"/>
      <c r="BC1407" s="4"/>
    </row>
    <row r="1408" spans="1:55">
      <c r="A1408" s="269"/>
      <c r="D1408" s="14"/>
      <c r="E1408" s="14"/>
      <c r="F1408" s="14"/>
      <c r="G1408" s="14"/>
      <c r="H1408" s="14"/>
      <c r="I1408" s="14"/>
      <c r="J1408" s="14"/>
      <c r="K1408" s="15"/>
      <c r="L1408" s="14"/>
      <c r="M1408" s="14"/>
      <c r="N1408" s="14"/>
      <c r="O1408" s="14"/>
      <c r="P1408" s="14"/>
      <c r="Q1408" s="14"/>
      <c r="R1408" s="15"/>
      <c r="S1408" s="14"/>
      <c r="U1408" s="1"/>
      <c r="V1408" s="1"/>
      <c r="W1408" s="1"/>
      <c r="X1408" s="1"/>
      <c r="Y1408" s="1"/>
      <c r="Z1408" s="1"/>
      <c r="AA1408" s="1"/>
      <c r="AB1408" s="1"/>
      <c r="AC1408" s="1"/>
      <c r="AD1408" s="1"/>
      <c r="AE1408" s="1"/>
      <c r="AF1408" s="4"/>
      <c r="AG1408" s="4"/>
      <c r="AH1408" s="4"/>
      <c r="AI1408" s="4"/>
      <c r="AL1408" s="4"/>
      <c r="AM1408" s="4"/>
      <c r="AN1408" s="4"/>
      <c r="AO1408" s="4"/>
      <c r="AP1408" s="4"/>
      <c r="AR1408" s="4"/>
      <c r="AS1408" s="120"/>
      <c r="AW1408" s="4"/>
      <c r="AX1408" s="4"/>
      <c r="AY1408" s="4"/>
      <c r="AZ1408" s="4"/>
      <c r="BA1408" s="4"/>
      <c r="BB1408" s="4"/>
      <c r="BC1408" s="4"/>
    </row>
    <row r="1409" spans="1:55">
      <c r="A1409" s="269"/>
      <c r="D1409" s="14"/>
      <c r="E1409" s="14"/>
      <c r="F1409" s="14"/>
      <c r="G1409" s="14"/>
      <c r="H1409" s="14"/>
      <c r="I1409" s="14"/>
      <c r="J1409" s="14"/>
      <c r="K1409" s="15"/>
      <c r="L1409" s="14"/>
      <c r="M1409" s="14"/>
      <c r="N1409" s="14"/>
      <c r="O1409" s="14"/>
      <c r="P1409" s="14"/>
      <c r="Q1409" s="14"/>
      <c r="R1409" s="15"/>
      <c r="S1409" s="14"/>
      <c r="U1409" s="1"/>
      <c r="V1409" s="1"/>
      <c r="W1409" s="1"/>
      <c r="X1409" s="1"/>
      <c r="Y1409" s="1"/>
      <c r="Z1409" s="1"/>
      <c r="AA1409" s="1"/>
      <c r="AB1409" s="1"/>
      <c r="AC1409" s="1"/>
      <c r="AD1409" s="1"/>
      <c r="AE1409" s="1"/>
      <c r="AF1409" s="4"/>
      <c r="AG1409" s="4"/>
      <c r="AH1409" s="4"/>
      <c r="AI1409" s="4"/>
      <c r="AL1409" s="4"/>
      <c r="AM1409" s="4"/>
      <c r="AN1409" s="4"/>
      <c r="AO1409" s="4"/>
      <c r="AP1409" s="4"/>
      <c r="AR1409" s="4"/>
      <c r="AS1409" s="120"/>
      <c r="AW1409" s="4"/>
      <c r="AX1409" s="4"/>
      <c r="AY1409" s="4"/>
      <c r="AZ1409" s="4"/>
      <c r="BA1409" s="4"/>
      <c r="BB1409" s="4"/>
      <c r="BC1409" s="4"/>
    </row>
    <row r="1410" spans="1:55">
      <c r="A1410" s="269"/>
      <c r="D1410" s="14"/>
      <c r="E1410" s="14"/>
      <c r="F1410" s="14"/>
      <c r="G1410" s="14"/>
      <c r="H1410" s="14"/>
      <c r="I1410" s="14"/>
      <c r="J1410" s="14"/>
      <c r="K1410" s="15"/>
      <c r="L1410" s="14"/>
      <c r="M1410" s="14"/>
      <c r="N1410" s="14"/>
      <c r="O1410" s="14"/>
      <c r="P1410" s="14"/>
      <c r="Q1410" s="14"/>
      <c r="R1410" s="15"/>
      <c r="S1410" s="14"/>
      <c r="U1410" s="1"/>
      <c r="V1410" s="1"/>
      <c r="W1410" s="1"/>
      <c r="X1410" s="1"/>
      <c r="Y1410" s="1"/>
      <c r="Z1410" s="1"/>
      <c r="AA1410" s="1"/>
      <c r="AB1410" s="1"/>
      <c r="AC1410" s="1"/>
      <c r="AD1410" s="1"/>
      <c r="AE1410" s="1"/>
      <c r="AF1410" s="4"/>
      <c r="AG1410" s="4"/>
      <c r="AH1410" s="4"/>
      <c r="AI1410" s="4"/>
      <c r="AL1410" s="4"/>
      <c r="AM1410" s="4"/>
      <c r="AN1410" s="4"/>
      <c r="AO1410" s="4"/>
      <c r="AP1410" s="4"/>
      <c r="AR1410" s="4"/>
      <c r="AS1410" s="120"/>
      <c r="AW1410" s="4"/>
      <c r="AX1410" s="4"/>
      <c r="AY1410" s="4"/>
      <c r="AZ1410" s="4"/>
      <c r="BA1410" s="4"/>
      <c r="BB1410" s="4"/>
      <c r="BC1410" s="4"/>
    </row>
    <row r="1411" spans="1:55">
      <c r="A1411" s="269"/>
      <c r="D1411" s="14"/>
      <c r="E1411" s="14"/>
      <c r="F1411" s="14"/>
      <c r="G1411" s="14"/>
      <c r="H1411" s="14"/>
      <c r="I1411" s="14"/>
      <c r="J1411" s="14"/>
      <c r="K1411" s="15"/>
      <c r="L1411" s="14"/>
      <c r="M1411" s="14"/>
      <c r="N1411" s="14"/>
      <c r="O1411" s="14"/>
      <c r="P1411" s="14"/>
      <c r="Q1411" s="14"/>
      <c r="R1411" s="15"/>
      <c r="S1411" s="14"/>
      <c r="U1411" s="1"/>
      <c r="V1411" s="1"/>
      <c r="W1411" s="1"/>
      <c r="X1411" s="1"/>
      <c r="Y1411" s="1"/>
      <c r="Z1411" s="1"/>
      <c r="AA1411" s="1"/>
      <c r="AB1411" s="1"/>
      <c r="AC1411" s="1"/>
      <c r="AD1411" s="1"/>
      <c r="AE1411" s="1"/>
      <c r="AF1411" s="4"/>
      <c r="AG1411" s="4"/>
      <c r="AH1411" s="4"/>
      <c r="AI1411" s="4"/>
      <c r="AL1411" s="4"/>
      <c r="AM1411" s="4"/>
      <c r="AN1411" s="4"/>
      <c r="AO1411" s="4"/>
      <c r="AP1411" s="4"/>
      <c r="AR1411" s="4"/>
      <c r="AS1411" s="120"/>
      <c r="AW1411" s="4"/>
      <c r="AX1411" s="4"/>
      <c r="AY1411" s="4"/>
      <c r="AZ1411" s="4"/>
      <c r="BA1411" s="4"/>
      <c r="BB1411" s="4"/>
      <c r="BC1411" s="4"/>
    </row>
    <row r="1412" spans="1:55">
      <c r="A1412" s="269"/>
      <c r="D1412" s="14"/>
      <c r="E1412" s="14"/>
      <c r="F1412" s="14"/>
      <c r="G1412" s="14"/>
      <c r="H1412" s="14"/>
      <c r="I1412" s="14"/>
      <c r="J1412" s="14"/>
      <c r="K1412" s="15"/>
      <c r="L1412" s="14"/>
      <c r="M1412" s="14"/>
      <c r="N1412" s="14"/>
      <c r="O1412" s="14"/>
      <c r="P1412" s="14"/>
      <c r="Q1412" s="14"/>
      <c r="R1412" s="15"/>
      <c r="S1412" s="14"/>
      <c r="U1412" s="1"/>
      <c r="V1412" s="1"/>
      <c r="W1412" s="1"/>
      <c r="X1412" s="1"/>
      <c r="Y1412" s="1"/>
      <c r="Z1412" s="1"/>
      <c r="AA1412" s="1"/>
      <c r="AB1412" s="1"/>
      <c r="AC1412" s="1"/>
      <c r="AD1412" s="1"/>
      <c r="AE1412" s="1"/>
      <c r="AF1412" s="4"/>
      <c r="AG1412" s="4"/>
      <c r="AH1412" s="4"/>
      <c r="AI1412" s="4"/>
      <c r="AL1412" s="4"/>
      <c r="AM1412" s="4"/>
      <c r="AN1412" s="4"/>
      <c r="AO1412" s="4"/>
      <c r="AP1412" s="4"/>
      <c r="AR1412" s="4"/>
      <c r="AS1412" s="120"/>
      <c r="AW1412" s="4"/>
      <c r="AX1412" s="4"/>
      <c r="AY1412" s="4"/>
      <c r="AZ1412" s="4"/>
      <c r="BA1412" s="4"/>
      <c r="BB1412" s="4"/>
      <c r="BC1412" s="4"/>
    </row>
    <row r="1413" spans="1:55">
      <c r="A1413" s="269"/>
      <c r="D1413" s="14"/>
      <c r="E1413" s="14"/>
      <c r="F1413" s="14"/>
      <c r="G1413" s="14"/>
      <c r="H1413" s="14"/>
      <c r="I1413" s="14"/>
      <c r="J1413" s="14"/>
      <c r="K1413" s="15"/>
      <c r="L1413" s="14"/>
      <c r="M1413" s="14"/>
      <c r="N1413" s="14"/>
      <c r="O1413" s="14"/>
      <c r="P1413" s="14"/>
      <c r="Q1413" s="14"/>
      <c r="R1413" s="15"/>
      <c r="S1413" s="14"/>
      <c r="U1413" s="1"/>
      <c r="V1413" s="1"/>
      <c r="W1413" s="1"/>
      <c r="X1413" s="1"/>
      <c r="Y1413" s="1"/>
      <c r="Z1413" s="1"/>
      <c r="AA1413" s="1"/>
      <c r="AB1413" s="1"/>
      <c r="AC1413" s="1"/>
      <c r="AD1413" s="1"/>
      <c r="AE1413" s="1"/>
      <c r="AF1413" s="4"/>
      <c r="AG1413" s="4"/>
      <c r="AH1413" s="4"/>
      <c r="AI1413" s="4"/>
      <c r="AL1413" s="4"/>
      <c r="AM1413" s="4"/>
      <c r="AN1413" s="4"/>
      <c r="AO1413" s="4"/>
      <c r="AP1413" s="4"/>
      <c r="AR1413" s="4"/>
      <c r="AS1413" s="120"/>
      <c r="AW1413" s="4"/>
      <c r="AX1413" s="4"/>
      <c r="AY1413" s="4"/>
      <c r="AZ1413" s="4"/>
      <c r="BA1413" s="4"/>
      <c r="BB1413" s="4"/>
      <c r="BC1413" s="4"/>
    </row>
    <row r="1414" spans="1:55">
      <c r="A1414" s="269"/>
      <c r="D1414" s="14"/>
      <c r="E1414" s="14"/>
      <c r="F1414" s="14"/>
      <c r="G1414" s="14"/>
      <c r="H1414" s="14"/>
      <c r="I1414" s="14"/>
      <c r="J1414" s="14"/>
      <c r="K1414" s="15"/>
      <c r="L1414" s="14"/>
      <c r="M1414" s="14"/>
      <c r="N1414" s="14"/>
      <c r="O1414" s="14"/>
      <c r="P1414" s="14"/>
      <c r="Q1414" s="14"/>
      <c r="R1414" s="15"/>
      <c r="S1414" s="14"/>
      <c r="U1414" s="1"/>
      <c r="V1414" s="1"/>
      <c r="W1414" s="1"/>
      <c r="X1414" s="1"/>
      <c r="Y1414" s="1"/>
      <c r="Z1414" s="1"/>
      <c r="AA1414" s="1"/>
      <c r="AB1414" s="1"/>
      <c r="AC1414" s="1"/>
      <c r="AD1414" s="1"/>
      <c r="AE1414" s="1"/>
      <c r="AF1414" s="4"/>
      <c r="AG1414" s="4"/>
      <c r="AH1414" s="4"/>
      <c r="AI1414" s="4"/>
      <c r="AL1414" s="4"/>
      <c r="AM1414" s="4"/>
      <c r="AN1414" s="4"/>
      <c r="AO1414" s="4"/>
      <c r="AP1414" s="4"/>
      <c r="AR1414" s="4"/>
      <c r="AS1414" s="120"/>
      <c r="AW1414" s="4"/>
      <c r="AX1414" s="4"/>
      <c r="AY1414" s="4"/>
      <c r="AZ1414" s="4"/>
      <c r="BA1414" s="4"/>
      <c r="BB1414" s="4"/>
      <c r="BC1414" s="4"/>
    </row>
    <row r="1415" spans="1:55">
      <c r="A1415" s="269"/>
      <c r="D1415" s="14"/>
      <c r="E1415" s="14"/>
      <c r="F1415" s="14"/>
      <c r="G1415" s="14"/>
      <c r="H1415" s="14"/>
      <c r="I1415" s="14"/>
      <c r="J1415" s="14"/>
      <c r="K1415" s="15"/>
      <c r="L1415" s="14"/>
      <c r="M1415" s="14"/>
      <c r="N1415" s="14"/>
      <c r="O1415" s="14"/>
      <c r="P1415" s="14"/>
      <c r="Q1415" s="14"/>
      <c r="R1415" s="15"/>
      <c r="S1415" s="14"/>
      <c r="U1415" s="1"/>
      <c r="V1415" s="1"/>
      <c r="W1415" s="1"/>
      <c r="X1415" s="1"/>
      <c r="Y1415" s="1"/>
      <c r="Z1415" s="1"/>
      <c r="AA1415" s="1"/>
      <c r="AB1415" s="1"/>
      <c r="AC1415" s="1"/>
      <c r="AD1415" s="1"/>
      <c r="AE1415" s="1"/>
      <c r="AF1415" s="4"/>
      <c r="AG1415" s="4"/>
      <c r="AH1415" s="4"/>
      <c r="AI1415" s="4"/>
      <c r="AL1415" s="4"/>
      <c r="AM1415" s="4"/>
      <c r="AN1415" s="4"/>
      <c r="AO1415" s="4"/>
      <c r="AP1415" s="4"/>
      <c r="AR1415" s="4"/>
      <c r="AS1415" s="120"/>
      <c r="AW1415" s="4"/>
      <c r="AX1415" s="4"/>
      <c r="AY1415" s="4"/>
      <c r="AZ1415" s="4"/>
      <c r="BA1415" s="4"/>
      <c r="BB1415" s="4"/>
      <c r="BC1415" s="4"/>
    </row>
    <row r="1416" spans="1:55">
      <c r="A1416" s="269"/>
      <c r="D1416" s="14"/>
      <c r="E1416" s="14"/>
      <c r="F1416" s="14"/>
      <c r="G1416" s="14"/>
      <c r="H1416" s="14"/>
      <c r="I1416" s="14"/>
      <c r="J1416" s="14"/>
      <c r="K1416" s="15"/>
      <c r="L1416" s="14"/>
      <c r="M1416" s="14"/>
      <c r="N1416" s="14"/>
      <c r="O1416" s="14"/>
      <c r="P1416" s="14"/>
      <c r="Q1416" s="14"/>
      <c r="R1416" s="15"/>
      <c r="S1416" s="14"/>
      <c r="U1416" s="1"/>
      <c r="V1416" s="1"/>
      <c r="W1416" s="1"/>
      <c r="X1416" s="1"/>
      <c r="Y1416" s="1"/>
      <c r="Z1416" s="1"/>
      <c r="AA1416" s="1"/>
      <c r="AB1416" s="1"/>
      <c r="AC1416" s="1"/>
      <c r="AD1416" s="1"/>
      <c r="AE1416" s="1"/>
      <c r="AF1416" s="4"/>
      <c r="AG1416" s="4"/>
      <c r="AH1416" s="4"/>
      <c r="AI1416" s="4"/>
      <c r="AL1416" s="4"/>
      <c r="AM1416" s="4"/>
      <c r="AN1416" s="4"/>
      <c r="AO1416" s="4"/>
      <c r="AP1416" s="4"/>
      <c r="AR1416" s="4"/>
      <c r="AS1416" s="120"/>
      <c r="AW1416" s="4"/>
      <c r="AX1416" s="4"/>
      <c r="AY1416" s="4"/>
      <c r="AZ1416" s="4"/>
      <c r="BA1416" s="4"/>
      <c r="BB1416" s="4"/>
      <c r="BC1416" s="4"/>
    </row>
    <row r="1417" spans="1:55">
      <c r="A1417" s="269"/>
      <c r="D1417" s="14"/>
      <c r="E1417" s="14"/>
      <c r="F1417" s="14"/>
      <c r="G1417" s="14"/>
      <c r="H1417" s="14"/>
      <c r="I1417" s="14"/>
      <c r="J1417" s="14"/>
      <c r="K1417" s="15"/>
      <c r="L1417" s="14"/>
      <c r="M1417" s="14"/>
      <c r="N1417" s="14"/>
      <c r="O1417" s="14"/>
      <c r="P1417" s="14"/>
      <c r="Q1417" s="14"/>
      <c r="R1417" s="15"/>
      <c r="S1417" s="14"/>
      <c r="U1417" s="1"/>
      <c r="V1417" s="1"/>
      <c r="W1417" s="1"/>
      <c r="X1417" s="1"/>
      <c r="Y1417" s="1"/>
      <c r="Z1417" s="1"/>
      <c r="AA1417" s="1"/>
      <c r="AB1417" s="1"/>
      <c r="AC1417" s="1"/>
      <c r="AD1417" s="1"/>
      <c r="AE1417" s="1"/>
      <c r="AF1417" s="4"/>
      <c r="AG1417" s="4"/>
      <c r="AH1417" s="4"/>
      <c r="AI1417" s="4"/>
      <c r="AL1417" s="4"/>
      <c r="AM1417" s="4"/>
      <c r="AN1417" s="4"/>
      <c r="AO1417" s="4"/>
      <c r="AP1417" s="4"/>
      <c r="AR1417" s="4"/>
      <c r="AS1417" s="120"/>
      <c r="AW1417" s="4"/>
      <c r="AX1417" s="4"/>
      <c r="AY1417" s="4"/>
      <c r="AZ1417" s="4"/>
      <c r="BA1417" s="4"/>
      <c r="BB1417" s="4"/>
      <c r="BC1417" s="4"/>
    </row>
    <row r="1418" spans="1:55">
      <c r="A1418" s="269"/>
      <c r="D1418" s="14"/>
      <c r="E1418" s="14"/>
      <c r="F1418" s="14"/>
      <c r="G1418" s="14"/>
      <c r="H1418" s="14"/>
      <c r="I1418" s="14"/>
      <c r="J1418" s="14"/>
      <c r="K1418" s="15"/>
      <c r="L1418" s="14"/>
      <c r="M1418" s="14"/>
      <c r="N1418" s="14"/>
      <c r="O1418" s="14"/>
      <c r="P1418" s="14"/>
      <c r="Q1418" s="14"/>
      <c r="R1418" s="15"/>
      <c r="S1418" s="14"/>
      <c r="U1418" s="1"/>
      <c r="V1418" s="1"/>
      <c r="W1418" s="1"/>
      <c r="X1418" s="1"/>
      <c r="Y1418" s="1"/>
      <c r="Z1418" s="1"/>
      <c r="AA1418" s="1"/>
      <c r="AB1418" s="1"/>
      <c r="AC1418" s="1"/>
      <c r="AD1418" s="1"/>
      <c r="AE1418" s="1"/>
      <c r="AF1418" s="4"/>
      <c r="AG1418" s="4"/>
      <c r="AH1418" s="4"/>
      <c r="AI1418" s="4"/>
      <c r="AL1418" s="4"/>
      <c r="AM1418" s="4"/>
      <c r="AN1418" s="4"/>
      <c r="AO1418" s="4"/>
      <c r="AP1418" s="4"/>
      <c r="AR1418" s="4"/>
      <c r="AS1418" s="120"/>
      <c r="AW1418" s="4"/>
      <c r="AX1418" s="4"/>
      <c r="AY1418" s="4"/>
      <c r="AZ1418" s="4"/>
      <c r="BA1418" s="4"/>
      <c r="BB1418" s="4"/>
      <c r="BC1418" s="4"/>
    </row>
    <row r="1419" spans="1:55">
      <c r="A1419" s="269"/>
      <c r="D1419" s="14"/>
      <c r="E1419" s="14"/>
      <c r="F1419" s="14"/>
      <c r="G1419" s="14"/>
      <c r="H1419" s="14"/>
      <c r="I1419" s="14"/>
      <c r="J1419" s="14"/>
      <c r="K1419" s="15"/>
      <c r="L1419" s="14"/>
      <c r="M1419" s="14"/>
      <c r="N1419" s="14"/>
      <c r="O1419" s="14"/>
      <c r="P1419" s="14"/>
      <c r="Q1419" s="14"/>
      <c r="R1419" s="15"/>
      <c r="S1419" s="14"/>
      <c r="U1419" s="1"/>
      <c r="V1419" s="1"/>
      <c r="W1419" s="1"/>
      <c r="X1419" s="1"/>
      <c r="Y1419" s="1"/>
      <c r="Z1419" s="1"/>
      <c r="AA1419" s="1"/>
      <c r="AB1419" s="1"/>
      <c r="AC1419" s="1"/>
      <c r="AD1419" s="1"/>
      <c r="AE1419" s="1"/>
      <c r="AF1419" s="4"/>
      <c r="AG1419" s="4"/>
      <c r="AH1419" s="4"/>
      <c r="AI1419" s="4"/>
      <c r="AL1419" s="4"/>
      <c r="AM1419" s="4"/>
      <c r="AN1419" s="4"/>
      <c r="AO1419" s="4"/>
      <c r="AP1419" s="4"/>
      <c r="AR1419" s="4"/>
      <c r="AS1419" s="120"/>
      <c r="AW1419" s="4"/>
      <c r="AX1419" s="4"/>
      <c r="AY1419" s="4"/>
      <c r="AZ1419" s="4"/>
      <c r="BA1419" s="4"/>
      <c r="BB1419" s="4"/>
      <c r="BC1419" s="4"/>
    </row>
    <row r="1420" spans="1:55">
      <c r="A1420" s="269"/>
      <c r="D1420" s="14"/>
      <c r="E1420" s="14"/>
      <c r="F1420" s="14"/>
      <c r="G1420" s="14"/>
      <c r="H1420" s="14"/>
      <c r="I1420" s="14"/>
      <c r="J1420" s="14"/>
      <c r="K1420" s="15"/>
      <c r="L1420" s="14"/>
      <c r="M1420" s="14"/>
      <c r="N1420" s="14"/>
      <c r="O1420" s="14"/>
      <c r="P1420" s="14"/>
      <c r="Q1420" s="14"/>
      <c r="R1420" s="15"/>
      <c r="S1420" s="14"/>
      <c r="U1420" s="1"/>
      <c r="V1420" s="1"/>
      <c r="W1420" s="1"/>
      <c r="X1420" s="1"/>
      <c r="Y1420" s="1"/>
      <c r="Z1420" s="1"/>
      <c r="AA1420" s="1"/>
      <c r="AB1420" s="1"/>
      <c r="AC1420" s="1"/>
      <c r="AD1420" s="1"/>
      <c r="AE1420" s="1"/>
      <c r="AF1420" s="4"/>
      <c r="AG1420" s="4"/>
      <c r="AH1420" s="4"/>
      <c r="AI1420" s="4"/>
      <c r="AL1420" s="4"/>
      <c r="AM1420" s="4"/>
      <c r="AN1420" s="4"/>
      <c r="AO1420" s="4"/>
      <c r="AP1420" s="4"/>
      <c r="AR1420" s="4"/>
      <c r="AS1420" s="120"/>
      <c r="AW1420" s="4"/>
      <c r="AX1420" s="4"/>
      <c r="AY1420" s="4"/>
      <c r="AZ1420" s="4"/>
      <c r="BA1420" s="4"/>
      <c r="BB1420" s="4"/>
      <c r="BC1420" s="4"/>
    </row>
    <row r="1421" spans="1:55">
      <c r="A1421" s="269"/>
      <c r="D1421" s="14"/>
      <c r="E1421" s="14"/>
      <c r="F1421" s="14"/>
      <c r="G1421" s="14"/>
      <c r="H1421" s="14"/>
      <c r="I1421" s="14"/>
      <c r="J1421" s="14"/>
      <c r="K1421" s="15"/>
      <c r="L1421" s="14"/>
      <c r="M1421" s="14"/>
      <c r="N1421" s="14"/>
      <c r="O1421" s="14"/>
      <c r="P1421" s="14"/>
      <c r="Q1421" s="14"/>
      <c r="R1421" s="15"/>
      <c r="S1421" s="14"/>
      <c r="U1421" s="1"/>
      <c r="V1421" s="1"/>
      <c r="W1421" s="1"/>
      <c r="X1421" s="1"/>
      <c r="Y1421" s="1"/>
      <c r="Z1421" s="1"/>
      <c r="AA1421" s="1"/>
      <c r="AB1421" s="1"/>
      <c r="AC1421" s="1"/>
      <c r="AD1421" s="1"/>
      <c r="AE1421" s="1"/>
      <c r="AF1421" s="4"/>
      <c r="AG1421" s="4"/>
      <c r="AH1421" s="4"/>
      <c r="AI1421" s="4"/>
      <c r="AL1421" s="4"/>
      <c r="AM1421" s="4"/>
      <c r="AN1421" s="4"/>
      <c r="AO1421" s="4"/>
      <c r="AP1421" s="4"/>
      <c r="AR1421" s="4"/>
      <c r="AS1421" s="120"/>
      <c r="AW1421" s="4"/>
      <c r="AX1421" s="4"/>
      <c r="AY1421" s="4"/>
      <c r="AZ1421" s="4"/>
      <c r="BA1421" s="4"/>
      <c r="BB1421" s="4"/>
      <c r="BC1421" s="4"/>
    </row>
    <row r="1422" spans="1:55">
      <c r="A1422" s="269"/>
      <c r="D1422" s="14"/>
      <c r="E1422" s="14"/>
      <c r="F1422" s="14"/>
      <c r="G1422" s="14"/>
      <c r="H1422" s="14"/>
      <c r="I1422" s="14"/>
      <c r="J1422" s="14"/>
      <c r="K1422" s="15"/>
      <c r="L1422" s="14"/>
      <c r="M1422" s="14"/>
      <c r="N1422" s="14"/>
      <c r="O1422" s="14"/>
      <c r="P1422" s="14"/>
      <c r="Q1422" s="14"/>
      <c r="R1422" s="15"/>
      <c r="S1422" s="14"/>
      <c r="U1422" s="1"/>
      <c r="V1422" s="1"/>
      <c r="W1422" s="1"/>
      <c r="X1422" s="1"/>
      <c r="Y1422" s="1"/>
      <c r="Z1422" s="1"/>
      <c r="AA1422" s="1"/>
      <c r="AB1422" s="1"/>
      <c r="AC1422" s="1"/>
      <c r="AD1422" s="1"/>
      <c r="AE1422" s="1"/>
      <c r="AF1422" s="4"/>
      <c r="AG1422" s="4"/>
      <c r="AH1422" s="4"/>
      <c r="AI1422" s="4"/>
      <c r="AL1422" s="4"/>
      <c r="AM1422" s="4"/>
      <c r="AN1422" s="4"/>
      <c r="AO1422" s="4"/>
      <c r="AP1422" s="4"/>
      <c r="AR1422" s="4"/>
      <c r="AS1422" s="120"/>
      <c r="AW1422" s="4"/>
      <c r="AX1422" s="4"/>
      <c r="AY1422" s="4"/>
      <c r="AZ1422" s="4"/>
      <c r="BA1422" s="4"/>
      <c r="BB1422" s="4"/>
      <c r="BC1422" s="4"/>
    </row>
    <row r="1423" spans="1:55">
      <c r="A1423" s="269"/>
      <c r="D1423" s="14"/>
      <c r="E1423" s="14"/>
      <c r="F1423" s="14"/>
      <c r="G1423" s="14"/>
      <c r="H1423" s="14"/>
      <c r="I1423" s="14"/>
      <c r="J1423" s="14"/>
      <c r="K1423" s="15"/>
      <c r="L1423" s="14"/>
      <c r="M1423" s="14"/>
      <c r="N1423" s="14"/>
      <c r="O1423" s="14"/>
      <c r="P1423" s="14"/>
      <c r="Q1423" s="14"/>
      <c r="R1423" s="15"/>
      <c r="S1423" s="14"/>
      <c r="U1423" s="1"/>
      <c r="V1423" s="1"/>
      <c r="W1423" s="1"/>
      <c r="X1423" s="1"/>
      <c r="Y1423" s="1"/>
      <c r="Z1423" s="1"/>
      <c r="AA1423" s="1"/>
      <c r="AB1423" s="1"/>
      <c r="AC1423" s="1"/>
      <c r="AD1423" s="1"/>
      <c r="AE1423" s="1"/>
      <c r="AF1423" s="4"/>
      <c r="AG1423" s="4"/>
      <c r="AH1423" s="4"/>
      <c r="AI1423" s="4"/>
      <c r="AL1423" s="4"/>
      <c r="AM1423" s="4"/>
      <c r="AN1423" s="4"/>
      <c r="AO1423" s="4"/>
      <c r="AP1423" s="4"/>
      <c r="AR1423" s="4"/>
      <c r="AS1423" s="120"/>
      <c r="AW1423" s="4"/>
      <c r="AX1423" s="4"/>
      <c r="AY1423" s="4"/>
      <c r="AZ1423" s="4"/>
      <c r="BA1423" s="4"/>
      <c r="BB1423" s="4"/>
      <c r="BC1423" s="4"/>
    </row>
    <row r="1424" spans="1:55">
      <c r="A1424" s="269"/>
      <c r="D1424" s="14"/>
      <c r="E1424" s="14"/>
      <c r="F1424" s="14"/>
      <c r="G1424" s="14"/>
      <c r="H1424" s="14"/>
      <c r="I1424" s="14"/>
      <c r="J1424" s="14"/>
      <c r="K1424" s="15"/>
      <c r="L1424" s="14"/>
      <c r="M1424" s="14"/>
      <c r="N1424" s="14"/>
      <c r="O1424" s="14"/>
      <c r="P1424" s="14"/>
      <c r="Q1424" s="14"/>
      <c r="R1424" s="15"/>
      <c r="S1424" s="14"/>
      <c r="U1424" s="1"/>
      <c r="V1424" s="1"/>
      <c r="W1424" s="1"/>
      <c r="X1424" s="1"/>
      <c r="Y1424" s="1"/>
      <c r="Z1424" s="1"/>
      <c r="AA1424" s="1"/>
      <c r="AB1424" s="1"/>
      <c r="AC1424" s="1"/>
      <c r="AD1424" s="1"/>
      <c r="AE1424" s="1"/>
      <c r="AF1424" s="4"/>
      <c r="AG1424" s="4"/>
      <c r="AH1424" s="4"/>
      <c r="AI1424" s="4"/>
      <c r="AL1424" s="4"/>
      <c r="AM1424" s="4"/>
      <c r="AN1424" s="4"/>
      <c r="AO1424" s="4"/>
      <c r="AP1424" s="4"/>
      <c r="AR1424" s="4"/>
      <c r="AS1424" s="120"/>
      <c r="AW1424" s="4"/>
      <c r="AX1424" s="4"/>
      <c r="AY1424" s="4"/>
      <c r="AZ1424" s="4"/>
      <c r="BA1424" s="4"/>
      <c r="BB1424" s="4"/>
      <c r="BC1424" s="4"/>
    </row>
    <row r="1425" spans="1:55">
      <c r="A1425" s="269"/>
      <c r="D1425" s="14"/>
      <c r="E1425" s="14"/>
      <c r="F1425" s="14"/>
      <c r="G1425" s="14"/>
      <c r="H1425" s="14"/>
      <c r="I1425" s="14"/>
      <c r="J1425" s="14"/>
      <c r="K1425" s="15"/>
      <c r="L1425" s="14"/>
      <c r="M1425" s="14"/>
      <c r="N1425" s="14"/>
      <c r="O1425" s="14"/>
      <c r="P1425" s="14"/>
      <c r="Q1425" s="14"/>
      <c r="R1425" s="15"/>
      <c r="S1425" s="14"/>
      <c r="U1425" s="1"/>
      <c r="V1425" s="1"/>
      <c r="W1425" s="1"/>
      <c r="X1425" s="1"/>
      <c r="Y1425" s="1"/>
      <c r="Z1425" s="1"/>
      <c r="AA1425" s="1"/>
      <c r="AB1425" s="1"/>
      <c r="AC1425" s="1"/>
      <c r="AD1425" s="1"/>
      <c r="AE1425" s="1"/>
      <c r="AF1425" s="4"/>
      <c r="AG1425" s="4"/>
      <c r="AH1425" s="4"/>
      <c r="AI1425" s="4"/>
      <c r="AL1425" s="4"/>
      <c r="AM1425" s="4"/>
      <c r="AN1425" s="4"/>
      <c r="AO1425" s="4"/>
      <c r="AP1425" s="4"/>
      <c r="AR1425" s="4"/>
      <c r="AS1425" s="120"/>
      <c r="AW1425" s="4"/>
      <c r="AX1425" s="4"/>
      <c r="AY1425" s="4"/>
      <c r="AZ1425" s="4"/>
      <c r="BA1425" s="4"/>
      <c r="BB1425" s="4"/>
      <c r="BC1425" s="4"/>
    </row>
    <row r="1426" spans="1:55">
      <c r="A1426" s="269"/>
      <c r="D1426" s="14"/>
      <c r="E1426" s="14"/>
      <c r="F1426" s="14"/>
      <c r="G1426" s="14"/>
      <c r="H1426" s="14"/>
      <c r="I1426" s="14"/>
      <c r="J1426" s="14"/>
      <c r="K1426" s="15"/>
      <c r="L1426" s="14"/>
      <c r="M1426" s="14"/>
      <c r="N1426" s="14"/>
      <c r="O1426" s="14"/>
      <c r="P1426" s="14"/>
      <c r="Q1426" s="14"/>
      <c r="R1426" s="15"/>
      <c r="S1426" s="14"/>
      <c r="U1426" s="1"/>
      <c r="V1426" s="1"/>
      <c r="W1426" s="1"/>
      <c r="X1426" s="1"/>
      <c r="Y1426" s="1"/>
      <c r="Z1426" s="1"/>
      <c r="AA1426" s="1"/>
      <c r="AB1426" s="1"/>
      <c r="AC1426" s="1"/>
      <c r="AD1426" s="1"/>
      <c r="AE1426" s="1"/>
      <c r="AF1426" s="4"/>
      <c r="AG1426" s="4"/>
      <c r="AH1426" s="4"/>
      <c r="AI1426" s="4"/>
      <c r="AL1426" s="4"/>
      <c r="AM1426" s="4"/>
      <c r="AN1426" s="4"/>
      <c r="AO1426" s="4"/>
      <c r="AP1426" s="4"/>
      <c r="AR1426" s="4"/>
      <c r="AS1426" s="120"/>
      <c r="AW1426" s="4"/>
      <c r="AX1426" s="4"/>
      <c r="AY1426" s="4"/>
      <c r="AZ1426" s="4"/>
      <c r="BA1426" s="4"/>
      <c r="BB1426" s="4"/>
      <c r="BC1426" s="4"/>
    </row>
    <row r="1427" spans="1:55">
      <c r="A1427" s="269"/>
      <c r="D1427" s="14"/>
      <c r="E1427" s="14"/>
      <c r="F1427" s="14"/>
      <c r="G1427" s="14"/>
      <c r="H1427" s="14"/>
      <c r="I1427" s="14"/>
      <c r="J1427" s="14"/>
      <c r="K1427" s="15"/>
      <c r="L1427" s="14"/>
      <c r="M1427" s="14"/>
      <c r="N1427" s="14"/>
      <c r="O1427" s="14"/>
      <c r="P1427" s="14"/>
      <c r="Q1427" s="14"/>
      <c r="R1427" s="15"/>
      <c r="S1427" s="14"/>
      <c r="U1427" s="1"/>
      <c r="V1427" s="1"/>
      <c r="W1427" s="1"/>
      <c r="X1427" s="1"/>
      <c r="Y1427" s="1"/>
      <c r="Z1427" s="1"/>
      <c r="AA1427" s="1"/>
      <c r="AB1427" s="1"/>
      <c r="AC1427" s="1"/>
      <c r="AD1427" s="1"/>
      <c r="AE1427" s="1"/>
      <c r="AF1427" s="4"/>
      <c r="AG1427" s="4"/>
      <c r="AH1427" s="4"/>
      <c r="AI1427" s="4"/>
      <c r="AL1427" s="4"/>
      <c r="AM1427" s="4"/>
      <c r="AN1427" s="4"/>
      <c r="AO1427" s="4"/>
      <c r="AP1427" s="4"/>
      <c r="AR1427" s="4"/>
      <c r="AS1427" s="120"/>
      <c r="AW1427" s="4"/>
      <c r="AX1427" s="4"/>
      <c r="AY1427" s="4"/>
      <c r="AZ1427" s="4"/>
      <c r="BA1427" s="4"/>
      <c r="BB1427" s="4"/>
      <c r="BC1427" s="4"/>
    </row>
    <row r="1428" spans="1:55">
      <c r="A1428" s="269"/>
      <c r="D1428" s="14"/>
      <c r="E1428" s="14"/>
      <c r="F1428" s="14"/>
      <c r="G1428" s="14"/>
      <c r="H1428" s="14"/>
      <c r="I1428" s="14"/>
      <c r="J1428" s="14"/>
      <c r="K1428" s="15"/>
      <c r="L1428" s="14"/>
      <c r="M1428" s="14"/>
      <c r="N1428" s="14"/>
      <c r="O1428" s="14"/>
      <c r="P1428" s="14"/>
      <c r="Q1428" s="14"/>
      <c r="R1428" s="15"/>
      <c r="S1428" s="14"/>
      <c r="U1428" s="1"/>
      <c r="V1428" s="1"/>
      <c r="W1428" s="1"/>
      <c r="X1428" s="1"/>
      <c r="Y1428" s="1"/>
      <c r="Z1428" s="1"/>
      <c r="AA1428" s="1"/>
      <c r="AB1428" s="1"/>
      <c r="AC1428" s="1"/>
      <c r="AD1428" s="1"/>
      <c r="AE1428" s="1"/>
      <c r="AF1428" s="4"/>
      <c r="AG1428" s="4"/>
      <c r="AH1428" s="4"/>
      <c r="AI1428" s="4"/>
      <c r="AL1428" s="4"/>
      <c r="AM1428" s="4"/>
      <c r="AN1428" s="4"/>
      <c r="AO1428" s="4"/>
      <c r="AP1428" s="4"/>
      <c r="AR1428" s="4"/>
      <c r="AS1428" s="120"/>
      <c r="AW1428" s="4"/>
      <c r="AX1428" s="4"/>
      <c r="AY1428" s="4"/>
      <c r="AZ1428" s="4"/>
      <c r="BA1428" s="4"/>
      <c r="BB1428" s="4"/>
      <c r="BC1428" s="4"/>
    </row>
    <row r="1429" spans="1:55">
      <c r="A1429" s="269"/>
      <c r="D1429" s="14"/>
      <c r="E1429" s="14"/>
      <c r="F1429" s="14"/>
      <c r="G1429" s="14"/>
      <c r="H1429" s="14"/>
      <c r="I1429" s="14"/>
      <c r="J1429" s="14"/>
      <c r="K1429" s="15"/>
      <c r="L1429" s="14"/>
      <c r="M1429" s="14"/>
      <c r="N1429" s="14"/>
      <c r="O1429" s="14"/>
      <c r="P1429" s="14"/>
      <c r="Q1429" s="14"/>
      <c r="R1429" s="15"/>
      <c r="S1429" s="14"/>
      <c r="U1429" s="1"/>
      <c r="V1429" s="1"/>
      <c r="W1429" s="1"/>
      <c r="X1429" s="1"/>
      <c r="Y1429" s="1"/>
      <c r="Z1429" s="1"/>
      <c r="AA1429" s="1"/>
      <c r="AB1429" s="1"/>
      <c r="AC1429" s="1"/>
      <c r="AD1429" s="1"/>
      <c r="AE1429" s="1"/>
      <c r="AF1429" s="4"/>
      <c r="AG1429" s="4"/>
      <c r="AH1429" s="4"/>
      <c r="AI1429" s="4"/>
      <c r="AL1429" s="4"/>
      <c r="AM1429" s="4"/>
      <c r="AN1429" s="4"/>
      <c r="AO1429" s="4"/>
      <c r="AP1429" s="4"/>
      <c r="AR1429" s="4"/>
      <c r="AS1429" s="120"/>
      <c r="AW1429" s="4"/>
      <c r="AX1429" s="4"/>
      <c r="AY1429" s="4"/>
      <c r="AZ1429" s="4"/>
      <c r="BA1429" s="4"/>
      <c r="BB1429" s="4"/>
      <c r="BC1429" s="4"/>
    </row>
    <row r="1430" spans="1:55">
      <c r="A1430" s="269"/>
      <c r="D1430" s="14"/>
      <c r="E1430" s="14"/>
      <c r="F1430" s="14"/>
      <c r="G1430" s="14"/>
      <c r="H1430" s="14"/>
      <c r="I1430" s="14"/>
      <c r="J1430" s="14"/>
      <c r="K1430" s="15"/>
      <c r="L1430" s="14"/>
      <c r="M1430" s="14"/>
      <c r="N1430" s="14"/>
      <c r="O1430" s="14"/>
      <c r="P1430" s="14"/>
      <c r="Q1430" s="14"/>
      <c r="R1430" s="15"/>
      <c r="S1430" s="14"/>
      <c r="U1430" s="1"/>
      <c r="V1430" s="1"/>
      <c r="W1430" s="1"/>
      <c r="X1430" s="1"/>
      <c r="Y1430" s="1"/>
      <c r="Z1430" s="1"/>
      <c r="AA1430" s="1"/>
      <c r="AB1430" s="1"/>
      <c r="AC1430" s="1"/>
      <c r="AD1430" s="1"/>
      <c r="AE1430" s="1"/>
      <c r="AF1430" s="4"/>
      <c r="AG1430" s="4"/>
      <c r="AH1430" s="4"/>
      <c r="AI1430" s="4"/>
      <c r="AL1430" s="4"/>
      <c r="AM1430" s="4"/>
      <c r="AN1430" s="4"/>
      <c r="AO1430" s="4"/>
      <c r="AP1430" s="4"/>
      <c r="AR1430" s="4"/>
      <c r="AS1430" s="120"/>
      <c r="AW1430" s="4"/>
      <c r="AX1430" s="4"/>
      <c r="AY1430" s="4"/>
      <c r="AZ1430" s="4"/>
      <c r="BA1430" s="4"/>
      <c r="BB1430" s="4"/>
      <c r="BC1430" s="4"/>
    </row>
    <row r="1431" spans="1:55">
      <c r="A1431" s="269"/>
      <c r="D1431" s="14"/>
      <c r="E1431" s="14"/>
      <c r="F1431" s="14"/>
      <c r="G1431" s="14"/>
      <c r="H1431" s="14"/>
      <c r="I1431" s="14"/>
      <c r="J1431" s="14"/>
      <c r="K1431" s="15"/>
      <c r="L1431" s="14"/>
      <c r="M1431" s="14"/>
      <c r="N1431" s="14"/>
      <c r="O1431" s="14"/>
      <c r="P1431" s="14"/>
      <c r="Q1431" s="14"/>
      <c r="R1431" s="15"/>
      <c r="S1431" s="14"/>
      <c r="U1431" s="1"/>
      <c r="V1431" s="1"/>
      <c r="W1431" s="1"/>
      <c r="X1431" s="1"/>
      <c r="Y1431" s="1"/>
      <c r="Z1431" s="1"/>
      <c r="AA1431" s="1"/>
      <c r="AB1431" s="1"/>
      <c r="AC1431" s="1"/>
      <c r="AD1431" s="1"/>
      <c r="AE1431" s="1"/>
      <c r="AF1431" s="4"/>
      <c r="AG1431" s="4"/>
      <c r="AH1431" s="4"/>
      <c r="AI1431" s="4"/>
      <c r="AL1431" s="4"/>
      <c r="AM1431" s="4"/>
      <c r="AN1431" s="4"/>
      <c r="AO1431" s="4"/>
      <c r="AP1431" s="4"/>
      <c r="AR1431" s="4"/>
      <c r="AS1431" s="120"/>
      <c r="AW1431" s="4"/>
      <c r="AX1431" s="4"/>
      <c r="AY1431" s="4"/>
      <c r="AZ1431" s="4"/>
      <c r="BA1431" s="4"/>
      <c r="BB1431" s="4"/>
      <c r="BC1431" s="4"/>
    </row>
    <row r="1432" spans="1:55">
      <c r="A1432" s="269"/>
      <c r="D1432" s="14"/>
      <c r="E1432" s="14"/>
      <c r="F1432" s="14"/>
      <c r="G1432" s="14"/>
      <c r="H1432" s="14"/>
      <c r="I1432" s="14"/>
      <c r="J1432" s="14"/>
      <c r="K1432" s="15"/>
      <c r="L1432" s="14"/>
      <c r="M1432" s="14"/>
      <c r="N1432" s="14"/>
      <c r="O1432" s="14"/>
      <c r="P1432" s="14"/>
      <c r="Q1432" s="14"/>
      <c r="R1432" s="15"/>
      <c r="S1432" s="14"/>
      <c r="U1432" s="1"/>
      <c r="V1432" s="1"/>
      <c r="W1432" s="1"/>
      <c r="X1432" s="1"/>
      <c r="Y1432" s="1"/>
      <c r="Z1432" s="1"/>
      <c r="AA1432" s="1"/>
      <c r="AB1432" s="1"/>
      <c r="AC1432" s="1"/>
      <c r="AD1432" s="1"/>
      <c r="AE1432" s="1"/>
      <c r="AF1432" s="4"/>
      <c r="AG1432" s="4"/>
      <c r="AH1432" s="4"/>
      <c r="AI1432" s="4"/>
      <c r="AL1432" s="4"/>
      <c r="AM1432" s="4"/>
      <c r="AN1432" s="4"/>
      <c r="AO1432" s="4"/>
      <c r="AP1432" s="4"/>
      <c r="AR1432" s="4"/>
      <c r="AS1432" s="120"/>
      <c r="AW1432" s="4"/>
      <c r="AX1432" s="4"/>
      <c r="AY1432" s="4"/>
      <c r="AZ1432" s="4"/>
      <c r="BA1432" s="4"/>
      <c r="BB1432" s="4"/>
      <c r="BC1432" s="4"/>
    </row>
    <row r="1433" spans="1:55">
      <c r="A1433" s="269"/>
      <c r="D1433" s="14"/>
      <c r="E1433" s="14"/>
      <c r="F1433" s="14"/>
      <c r="G1433" s="14"/>
      <c r="H1433" s="14"/>
      <c r="I1433" s="14"/>
      <c r="J1433" s="14"/>
      <c r="K1433" s="15"/>
      <c r="L1433" s="14"/>
      <c r="M1433" s="14"/>
      <c r="N1433" s="14"/>
      <c r="O1433" s="14"/>
      <c r="P1433" s="14"/>
      <c r="Q1433" s="14"/>
      <c r="R1433" s="15"/>
      <c r="S1433" s="14"/>
      <c r="U1433" s="1"/>
      <c r="V1433" s="1"/>
      <c r="W1433" s="1"/>
      <c r="X1433" s="1"/>
      <c r="Y1433" s="1"/>
      <c r="Z1433" s="1"/>
      <c r="AA1433" s="1"/>
      <c r="AB1433" s="1"/>
      <c r="AC1433" s="1"/>
      <c r="AD1433" s="1"/>
      <c r="AE1433" s="1"/>
      <c r="AF1433" s="4"/>
      <c r="AG1433" s="4"/>
      <c r="AH1433" s="4"/>
      <c r="AI1433" s="4"/>
      <c r="AL1433" s="4"/>
      <c r="AM1433" s="4"/>
      <c r="AN1433" s="4"/>
      <c r="AO1433" s="4"/>
      <c r="AP1433" s="4"/>
      <c r="AR1433" s="4"/>
      <c r="AS1433" s="120"/>
      <c r="AW1433" s="4"/>
      <c r="AX1433" s="4"/>
      <c r="AY1433" s="4"/>
      <c r="AZ1433" s="4"/>
      <c r="BA1433" s="4"/>
      <c r="BB1433" s="4"/>
      <c r="BC1433" s="4"/>
    </row>
    <row r="1434" spans="1:55">
      <c r="A1434" s="269"/>
      <c r="D1434" s="14"/>
      <c r="E1434" s="14"/>
      <c r="F1434" s="14"/>
      <c r="G1434" s="14"/>
      <c r="H1434" s="14"/>
      <c r="I1434" s="14"/>
      <c r="J1434" s="14"/>
      <c r="K1434" s="15"/>
      <c r="L1434" s="14"/>
      <c r="M1434" s="14"/>
      <c r="N1434" s="14"/>
      <c r="O1434" s="14"/>
      <c r="P1434" s="14"/>
      <c r="Q1434" s="14"/>
      <c r="R1434" s="15"/>
      <c r="S1434" s="14"/>
      <c r="U1434" s="1"/>
      <c r="V1434" s="1"/>
      <c r="W1434" s="1"/>
      <c r="X1434" s="1"/>
      <c r="Y1434" s="1"/>
      <c r="Z1434" s="1"/>
      <c r="AA1434" s="1"/>
      <c r="AB1434" s="1"/>
      <c r="AC1434" s="1"/>
      <c r="AD1434" s="1"/>
      <c r="AE1434" s="1"/>
      <c r="AF1434" s="4"/>
      <c r="AG1434" s="4"/>
      <c r="AH1434" s="4"/>
      <c r="AI1434" s="4"/>
      <c r="AL1434" s="4"/>
      <c r="AM1434" s="4"/>
      <c r="AN1434" s="4"/>
      <c r="AO1434" s="4"/>
      <c r="AP1434" s="4"/>
      <c r="AR1434" s="4"/>
      <c r="AS1434" s="120"/>
      <c r="AW1434" s="4"/>
      <c r="AX1434" s="4"/>
      <c r="AY1434" s="4"/>
      <c r="AZ1434" s="4"/>
      <c r="BA1434" s="4"/>
      <c r="BB1434" s="4"/>
      <c r="BC1434" s="4"/>
    </row>
    <row r="1435" spans="1:55">
      <c r="A1435" s="269"/>
      <c r="D1435" s="14"/>
      <c r="E1435" s="14"/>
      <c r="F1435" s="14"/>
      <c r="G1435" s="14"/>
      <c r="H1435" s="14"/>
      <c r="I1435" s="14"/>
      <c r="J1435" s="14"/>
      <c r="K1435" s="15"/>
      <c r="L1435" s="14"/>
      <c r="M1435" s="14"/>
      <c r="N1435" s="14"/>
      <c r="O1435" s="14"/>
      <c r="P1435" s="14"/>
      <c r="Q1435" s="14"/>
      <c r="R1435" s="15"/>
      <c r="S1435" s="14"/>
      <c r="U1435" s="1"/>
      <c r="V1435" s="1"/>
      <c r="W1435" s="1"/>
      <c r="X1435" s="1"/>
      <c r="Y1435" s="1"/>
      <c r="Z1435" s="1"/>
      <c r="AA1435" s="1"/>
      <c r="AB1435" s="1"/>
      <c r="AC1435" s="1"/>
      <c r="AD1435" s="1"/>
      <c r="AE1435" s="1"/>
      <c r="AF1435" s="4"/>
      <c r="AG1435" s="4"/>
      <c r="AH1435" s="4"/>
      <c r="AI1435" s="4"/>
      <c r="AL1435" s="4"/>
      <c r="AM1435" s="4"/>
      <c r="AN1435" s="4"/>
      <c r="AO1435" s="4"/>
      <c r="AP1435" s="4"/>
      <c r="AR1435" s="4"/>
      <c r="AS1435" s="120"/>
      <c r="AW1435" s="4"/>
      <c r="AX1435" s="4"/>
      <c r="AY1435" s="4"/>
      <c r="AZ1435" s="4"/>
      <c r="BA1435" s="4"/>
      <c r="BB1435" s="4"/>
      <c r="BC1435" s="4"/>
    </row>
    <row r="1436" spans="1:55">
      <c r="A1436" s="269"/>
      <c r="D1436" s="14"/>
      <c r="E1436" s="14"/>
      <c r="F1436" s="14"/>
      <c r="G1436" s="14"/>
      <c r="H1436" s="14"/>
      <c r="I1436" s="14"/>
      <c r="J1436" s="14"/>
      <c r="K1436" s="15"/>
      <c r="L1436" s="14"/>
      <c r="M1436" s="14"/>
      <c r="N1436" s="14"/>
      <c r="O1436" s="14"/>
      <c r="P1436" s="14"/>
      <c r="Q1436" s="14"/>
      <c r="R1436" s="15"/>
      <c r="S1436" s="14"/>
      <c r="U1436" s="1"/>
      <c r="V1436" s="1"/>
      <c r="W1436" s="1"/>
      <c r="X1436" s="1"/>
      <c r="Y1436" s="1"/>
      <c r="Z1436" s="1"/>
      <c r="AA1436" s="1"/>
      <c r="AB1436" s="1"/>
      <c r="AC1436" s="1"/>
      <c r="AD1436" s="1"/>
      <c r="AE1436" s="1"/>
      <c r="AF1436" s="4"/>
      <c r="AG1436" s="4"/>
      <c r="AH1436" s="4"/>
      <c r="AI1436" s="4"/>
      <c r="AL1436" s="4"/>
      <c r="AM1436" s="4"/>
      <c r="AN1436" s="4"/>
      <c r="AO1436" s="4"/>
      <c r="AP1436" s="4"/>
      <c r="AR1436" s="4"/>
      <c r="AS1436" s="120"/>
      <c r="AW1436" s="4"/>
      <c r="AX1436" s="4"/>
      <c r="AY1436" s="4"/>
      <c r="AZ1436" s="4"/>
      <c r="BA1436" s="4"/>
      <c r="BB1436" s="4"/>
      <c r="BC1436" s="4"/>
    </row>
    <row r="1437" spans="1:55">
      <c r="A1437" s="269"/>
      <c r="D1437" s="14"/>
      <c r="E1437" s="14"/>
      <c r="F1437" s="14"/>
      <c r="G1437" s="14"/>
      <c r="H1437" s="14"/>
      <c r="I1437" s="14"/>
      <c r="J1437" s="14"/>
      <c r="K1437" s="15"/>
      <c r="L1437" s="14"/>
      <c r="M1437" s="14"/>
      <c r="N1437" s="14"/>
      <c r="O1437" s="14"/>
      <c r="P1437" s="14"/>
      <c r="Q1437" s="14"/>
      <c r="R1437" s="15"/>
      <c r="S1437" s="14"/>
      <c r="U1437" s="1"/>
      <c r="V1437" s="1"/>
      <c r="W1437" s="1"/>
      <c r="X1437" s="1"/>
      <c r="Y1437" s="1"/>
      <c r="Z1437" s="1"/>
      <c r="AA1437" s="1"/>
      <c r="AB1437" s="1"/>
      <c r="AC1437" s="1"/>
      <c r="AD1437" s="1"/>
      <c r="AE1437" s="1"/>
      <c r="AF1437" s="4"/>
      <c r="AG1437" s="4"/>
      <c r="AH1437" s="4"/>
      <c r="AI1437" s="4"/>
      <c r="AL1437" s="4"/>
      <c r="AM1437" s="4"/>
      <c r="AN1437" s="4"/>
      <c r="AO1437" s="4"/>
      <c r="AP1437" s="4"/>
      <c r="AR1437" s="4"/>
      <c r="AS1437" s="120"/>
      <c r="AW1437" s="4"/>
      <c r="AX1437" s="4"/>
      <c r="AY1437" s="4"/>
      <c r="AZ1437" s="4"/>
      <c r="BA1437" s="4"/>
      <c r="BB1437" s="4"/>
      <c r="BC1437" s="4"/>
    </row>
    <row r="1438" spans="1:55">
      <c r="A1438" s="269"/>
      <c r="D1438" s="14"/>
      <c r="E1438" s="14"/>
      <c r="F1438" s="14"/>
      <c r="G1438" s="14"/>
      <c r="H1438" s="14"/>
      <c r="I1438" s="14"/>
      <c r="J1438" s="14"/>
      <c r="K1438" s="15"/>
      <c r="L1438" s="14"/>
      <c r="M1438" s="14"/>
      <c r="N1438" s="14"/>
      <c r="O1438" s="14"/>
      <c r="P1438" s="14"/>
      <c r="Q1438" s="14"/>
      <c r="R1438" s="15"/>
      <c r="S1438" s="14"/>
      <c r="U1438" s="1"/>
      <c r="V1438" s="1"/>
      <c r="W1438" s="1"/>
      <c r="X1438" s="1"/>
      <c r="Y1438" s="1"/>
      <c r="Z1438" s="1"/>
      <c r="AA1438" s="1"/>
      <c r="AB1438" s="1"/>
      <c r="AC1438" s="1"/>
      <c r="AD1438" s="1"/>
      <c r="AE1438" s="1"/>
      <c r="AF1438" s="4"/>
      <c r="AG1438" s="4"/>
      <c r="AH1438" s="4"/>
      <c r="AI1438" s="4"/>
      <c r="AL1438" s="4"/>
      <c r="AM1438" s="4"/>
      <c r="AN1438" s="4"/>
      <c r="AO1438" s="4"/>
      <c r="AP1438" s="4"/>
      <c r="AR1438" s="4"/>
      <c r="AS1438" s="120"/>
      <c r="AW1438" s="4"/>
      <c r="AX1438" s="4"/>
      <c r="AY1438" s="4"/>
      <c r="AZ1438" s="4"/>
      <c r="BA1438" s="4"/>
      <c r="BB1438" s="4"/>
      <c r="BC1438" s="4"/>
    </row>
    <row r="1439" spans="1:55">
      <c r="A1439" s="269"/>
      <c r="D1439" s="14"/>
      <c r="E1439" s="14"/>
      <c r="F1439" s="14"/>
      <c r="G1439" s="14"/>
      <c r="H1439" s="14"/>
      <c r="I1439" s="14"/>
      <c r="J1439" s="14"/>
      <c r="K1439" s="15"/>
      <c r="L1439" s="14"/>
      <c r="M1439" s="14"/>
      <c r="N1439" s="14"/>
      <c r="O1439" s="14"/>
      <c r="P1439" s="14"/>
      <c r="Q1439" s="14"/>
      <c r="R1439" s="15"/>
      <c r="S1439" s="14"/>
      <c r="U1439" s="1"/>
      <c r="V1439" s="1"/>
      <c r="W1439" s="1"/>
      <c r="X1439" s="1"/>
      <c r="Y1439" s="1"/>
      <c r="Z1439" s="1"/>
      <c r="AA1439" s="1"/>
      <c r="AB1439" s="1"/>
      <c r="AC1439" s="1"/>
      <c r="AD1439" s="1"/>
      <c r="AE1439" s="1"/>
      <c r="AF1439" s="4"/>
      <c r="AG1439" s="4"/>
      <c r="AH1439" s="4"/>
      <c r="AI1439" s="4"/>
      <c r="AL1439" s="4"/>
      <c r="AM1439" s="4"/>
      <c r="AN1439" s="4"/>
      <c r="AO1439" s="4"/>
      <c r="AP1439" s="4"/>
      <c r="AR1439" s="4"/>
      <c r="AS1439" s="120"/>
      <c r="AW1439" s="4"/>
      <c r="AX1439" s="4"/>
      <c r="AY1439" s="4"/>
      <c r="AZ1439" s="4"/>
      <c r="BA1439" s="4"/>
      <c r="BB1439" s="4"/>
      <c r="BC1439" s="4"/>
    </row>
    <row r="1440" spans="1:55">
      <c r="A1440" s="269"/>
      <c r="D1440" s="14"/>
      <c r="E1440" s="14"/>
      <c r="F1440" s="14"/>
      <c r="G1440" s="14"/>
      <c r="H1440" s="14"/>
      <c r="I1440" s="14"/>
      <c r="J1440" s="14"/>
      <c r="K1440" s="15"/>
      <c r="L1440" s="14"/>
      <c r="M1440" s="14"/>
      <c r="N1440" s="14"/>
      <c r="O1440" s="14"/>
      <c r="P1440" s="14"/>
      <c r="Q1440" s="14"/>
      <c r="R1440" s="15"/>
      <c r="S1440" s="14"/>
      <c r="U1440" s="1"/>
      <c r="V1440" s="1"/>
      <c r="W1440" s="1"/>
      <c r="X1440" s="1"/>
      <c r="Y1440" s="1"/>
      <c r="Z1440" s="1"/>
      <c r="AA1440" s="1"/>
      <c r="AB1440" s="1"/>
      <c r="AC1440" s="1"/>
      <c r="AD1440" s="1"/>
      <c r="AE1440" s="1"/>
      <c r="AF1440" s="4"/>
      <c r="AG1440" s="4"/>
      <c r="AH1440" s="4"/>
      <c r="AI1440" s="4"/>
      <c r="AL1440" s="4"/>
      <c r="AM1440" s="4"/>
      <c r="AN1440" s="4"/>
      <c r="AO1440" s="4"/>
      <c r="AP1440" s="4"/>
      <c r="AR1440" s="4"/>
      <c r="AS1440" s="120"/>
      <c r="AW1440" s="4"/>
      <c r="AX1440" s="4"/>
      <c r="AY1440" s="4"/>
      <c r="AZ1440" s="4"/>
      <c r="BA1440" s="4"/>
      <c r="BB1440" s="4"/>
      <c r="BC1440" s="4"/>
    </row>
    <row r="1441" spans="1:55">
      <c r="A1441" s="269"/>
      <c r="D1441" s="14"/>
      <c r="E1441" s="14"/>
      <c r="F1441" s="14"/>
      <c r="G1441" s="14"/>
      <c r="H1441" s="14"/>
      <c r="I1441" s="14"/>
      <c r="J1441" s="14"/>
      <c r="K1441" s="15"/>
      <c r="L1441" s="14"/>
      <c r="M1441" s="14"/>
      <c r="N1441" s="14"/>
      <c r="O1441" s="14"/>
      <c r="P1441" s="14"/>
      <c r="Q1441" s="14"/>
      <c r="R1441" s="15"/>
      <c r="S1441" s="14"/>
      <c r="U1441" s="1"/>
      <c r="V1441" s="1"/>
      <c r="W1441" s="1"/>
      <c r="X1441" s="1"/>
      <c r="Y1441" s="1"/>
      <c r="Z1441" s="1"/>
      <c r="AA1441" s="1"/>
      <c r="AB1441" s="1"/>
      <c r="AC1441" s="1"/>
      <c r="AD1441" s="1"/>
      <c r="AE1441" s="1"/>
      <c r="AF1441" s="4"/>
      <c r="AG1441" s="4"/>
      <c r="AH1441" s="4"/>
      <c r="AI1441" s="4"/>
      <c r="AL1441" s="4"/>
      <c r="AM1441" s="4"/>
      <c r="AN1441" s="4"/>
      <c r="AO1441" s="4"/>
      <c r="AP1441" s="4"/>
      <c r="AR1441" s="4"/>
      <c r="AS1441" s="120"/>
      <c r="AW1441" s="4"/>
      <c r="AX1441" s="4"/>
      <c r="AY1441" s="4"/>
      <c r="AZ1441" s="4"/>
      <c r="BA1441" s="4"/>
      <c r="BB1441" s="4"/>
      <c r="BC1441" s="4"/>
    </row>
    <row r="1442" spans="1:55">
      <c r="A1442" s="269"/>
      <c r="D1442" s="14"/>
      <c r="E1442" s="14"/>
      <c r="F1442" s="14"/>
      <c r="G1442" s="14"/>
      <c r="H1442" s="14"/>
      <c r="I1442" s="14"/>
      <c r="J1442" s="14"/>
      <c r="K1442" s="15"/>
      <c r="L1442" s="14"/>
      <c r="M1442" s="14"/>
      <c r="N1442" s="14"/>
      <c r="O1442" s="14"/>
      <c r="P1442" s="14"/>
      <c r="Q1442" s="14"/>
      <c r="R1442" s="15"/>
      <c r="S1442" s="14"/>
      <c r="U1442" s="1"/>
      <c r="V1442" s="1"/>
      <c r="W1442" s="1"/>
      <c r="X1442" s="1"/>
      <c r="Y1442" s="1"/>
      <c r="Z1442" s="1"/>
      <c r="AA1442" s="1"/>
      <c r="AB1442" s="1"/>
      <c r="AC1442" s="1"/>
      <c r="AD1442" s="1"/>
      <c r="AE1442" s="1"/>
      <c r="AF1442" s="4"/>
      <c r="AG1442" s="4"/>
      <c r="AH1442" s="4"/>
      <c r="AI1442" s="4"/>
      <c r="AL1442" s="4"/>
      <c r="AM1442" s="4"/>
      <c r="AN1442" s="4"/>
      <c r="AO1442" s="4"/>
      <c r="AP1442" s="4"/>
      <c r="AR1442" s="4"/>
      <c r="AS1442" s="120"/>
      <c r="AW1442" s="4"/>
      <c r="AX1442" s="4"/>
      <c r="AY1442" s="4"/>
      <c r="AZ1442" s="4"/>
      <c r="BA1442" s="4"/>
      <c r="BB1442" s="4"/>
      <c r="BC1442" s="4"/>
    </row>
    <row r="1443" spans="1:55">
      <c r="A1443" s="269"/>
      <c r="D1443" s="14"/>
      <c r="E1443" s="14"/>
      <c r="F1443" s="14"/>
      <c r="G1443" s="14"/>
      <c r="H1443" s="14"/>
      <c r="I1443" s="14"/>
      <c r="J1443" s="14"/>
      <c r="K1443" s="15"/>
      <c r="L1443" s="14"/>
      <c r="M1443" s="14"/>
      <c r="N1443" s="14"/>
      <c r="O1443" s="14"/>
      <c r="P1443" s="14"/>
      <c r="Q1443" s="14"/>
      <c r="R1443" s="15"/>
      <c r="S1443" s="14"/>
      <c r="U1443" s="1"/>
      <c r="V1443" s="1"/>
      <c r="W1443" s="1"/>
      <c r="X1443" s="1"/>
      <c r="Y1443" s="1"/>
      <c r="Z1443" s="1"/>
      <c r="AA1443" s="1"/>
      <c r="AB1443" s="1"/>
      <c r="AC1443" s="1"/>
      <c r="AD1443" s="1"/>
      <c r="AE1443" s="1"/>
      <c r="AF1443" s="4"/>
      <c r="AG1443" s="4"/>
      <c r="AH1443" s="4"/>
      <c r="AI1443" s="4"/>
      <c r="AL1443" s="4"/>
      <c r="AM1443" s="4"/>
      <c r="AN1443" s="4"/>
      <c r="AO1443" s="4"/>
      <c r="AP1443" s="4"/>
      <c r="AR1443" s="4"/>
      <c r="AS1443" s="120"/>
      <c r="AW1443" s="4"/>
      <c r="AX1443" s="4"/>
      <c r="AY1443" s="4"/>
      <c r="AZ1443" s="4"/>
      <c r="BA1443" s="4"/>
      <c r="BB1443" s="4"/>
      <c r="BC1443" s="4"/>
    </row>
    <row r="1444" spans="1:55">
      <c r="A1444" s="269"/>
      <c r="D1444" s="14"/>
      <c r="E1444" s="14"/>
      <c r="F1444" s="14"/>
      <c r="G1444" s="14"/>
      <c r="H1444" s="14"/>
      <c r="I1444" s="14"/>
      <c r="J1444" s="14"/>
      <c r="K1444" s="15"/>
      <c r="L1444" s="14"/>
      <c r="M1444" s="14"/>
      <c r="N1444" s="14"/>
      <c r="O1444" s="14"/>
      <c r="P1444" s="14"/>
      <c r="Q1444" s="14"/>
      <c r="R1444" s="15"/>
      <c r="S1444" s="14"/>
      <c r="U1444" s="1"/>
      <c r="V1444" s="1"/>
      <c r="W1444" s="1"/>
      <c r="X1444" s="1"/>
      <c r="Y1444" s="1"/>
      <c r="Z1444" s="1"/>
      <c r="AA1444" s="1"/>
      <c r="AB1444" s="1"/>
      <c r="AC1444" s="1"/>
      <c r="AD1444" s="1"/>
      <c r="AE1444" s="1"/>
      <c r="AF1444" s="4"/>
      <c r="AG1444" s="4"/>
      <c r="AH1444" s="4"/>
      <c r="AI1444" s="4"/>
      <c r="AL1444" s="4"/>
      <c r="AM1444" s="4"/>
      <c r="AN1444" s="4"/>
      <c r="AO1444" s="4"/>
      <c r="AP1444" s="4"/>
      <c r="AR1444" s="4"/>
      <c r="AS1444" s="120"/>
      <c r="AW1444" s="4"/>
      <c r="AX1444" s="4"/>
      <c r="AY1444" s="4"/>
      <c r="AZ1444" s="4"/>
      <c r="BA1444" s="4"/>
      <c r="BB1444" s="4"/>
      <c r="BC1444" s="4"/>
    </row>
    <row r="1445" spans="1:55">
      <c r="A1445" s="269"/>
      <c r="D1445" s="14"/>
      <c r="E1445" s="14"/>
      <c r="F1445" s="14"/>
      <c r="G1445" s="14"/>
      <c r="H1445" s="14"/>
      <c r="I1445" s="14"/>
      <c r="J1445" s="14"/>
      <c r="K1445" s="15"/>
      <c r="L1445" s="14"/>
      <c r="M1445" s="14"/>
      <c r="N1445" s="14"/>
      <c r="O1445" s="14"/>
      <c r="P1445" s="14"/>
      <c r="Q1445" s="14"/>
      <c r="R1445" s="15"/>
      <c r="S1445" s="14"/>
      <c r="U1445" s="1"/>
      <c r="V1445" s="1"/>
      <c r="W1445" s="1"/>
      <c r="X1445" s="1"/>
      <c r="Y1445" s="1"/>
      <c r="Z1445" s="1"/>
      <c r="AA1445" s="1"/>
      <c r="AB1445" s="1"/>
      <c r="AC1445" s="1"/>
      <c r="AD1445" s="1"/>
      <c r="AE1445" s="1"/>
      <c r="AF1445" s="4"/>
      <c r="AG1445" s="4"/>
      <c r="AH1445" s="4"/>
      <c r="AI1445" s="4"/>
      <c r="AL1445" s="4"/>
      <c r="AM1445" s="4"/>
      <c r="AN1445" s="4"/>
      <c r="AO1445" s="4"/>
      <c r="AP1445" s="4"/>
      <c r="AR1445" s="4"/>
      <c r="AS1445" s="120"/>
      <c r="AW1445" s="4"/>
      <c r="AX1445" s="4"/>
      <c r="AY1445" s="4"/>
      <c r="AZ1445" s="4"/>
      <c r="BA1445" s="4"/>
      <c r="BB1445" s="4"/>
      <c r="BC1445" s="4"/>
    </row>
    <row r="1446" spans="1:55">
      <c r="A1446" s="269"/>
      <c r="D1446" s="14"/>
      <c r="E1446" s="14"/>
      <c r="F1446" s="14"/>
      <c r="G1446" s="14"/>
      <c r="H1446" s="14"/>
      <c r="I1446" s="14"/>
      <c r="J1446" s="14"/>
      <c r="K1446" s="15"/>
      <c r="L1446" s="14"/>
      <c r="M1446" s="14"/>
      <c r="N1446" s="14"/>
      <c r="O1446" s="14"/>
      <c r="P1446" s="14"/>
      <c r="Q1446" s="14"/>
      <c r="R1446" s="15"/>
      <c r="S1446" s="14"/>
      <c r="U1446" s="1"/>
      <c r="V1446" s="1"/>
      <c r="W1446" s="1"/>
      <c r="X1446" s="1"/>
      <c r="Y1446" s="1"/>
      <c r="Z1446" s="1"/>
      <c r="AA1446" s="1"/>
      <c r="AB1446" s="1"/>
      <c r="AC1446" s="1"/>
      <c r="AD1446" s="1"/>
      <c r="AE1446" s="1"/>
      <c r="AF1446" s="4"/>
      <c r="AG1446" s="4"/>
      <c r="AH1446" s="4"/>
      <c r="AI1446" s="4"/>
      <c r="AL1446" s="4"/>
      <c r="AM1446" s="4"/>
      <c r="AN1446" s="4"/>
      <c r="AO1446" s="4"/>
      <c r="AP1446" s="4"/>
      <c r="AR1446" s="4"/>
      <c r="AS1446" s="120"/>
      <c r="AW1446" s="4"/>
      <c r="AX1446" s="4"/>
      <c r="AY1446" s="4"/>
      <c r="AZ1446" s="4"/>
      <c r="BA1446" s="4"/>
      <c r="BB1446" s="4"/>
      <c r="BC1446" s="4"/>
    </row>
    <row r="1447" spans="1:55">
      <c r="A1447" s="269"/>
      <c r="D1447" s="14"/>
      <c r="E1447" s="14"/>
      <c r="F1447" s="14"/>
      <c r="G1447" s="14"/>
      <c r="H1447" s="14"/>
      <c r="I1447" s="14"/>
      <c r="J1447" s="14"/>
      <c r="K1447" s="15"/>
      <c r="L1447" s="14"/>
      <c r="M1447" s="14"/>
      <c r="N1447" s="14"/>
      <c r="O1447" s="14"/>
      <c r="P1447" s="14"/>
      <c r="Q1447" s="14"/>
      <c r="R1447" s="15"/>
      <c r="S1447" s="14"/>
      <c r="U1447" s="1"/>
      <c r="V1447" s="1"/>
      <c r="W1447" s="1"/>
      <c r="X1447" s="1"/>
      <c r="Y1447" s="1"/>
      <c r="Z1447" s="1"/>
      <c r="AA1447" s="1"/>
      <c r="AB1447" s="1"/>
      <c r="AC1447" s="1"/>
      <c r="AD1447" s="1"/>
      <c r="AE1447" s="1"/>
      <c r="AF1447" s="4"/>
      <c r="AG1447" s="4"/>
      <c r="AH1447" s="4"/>
      <c r="AI1447" s="4"/>
      <c r="AL1447" s="4"/>
      <c r="AM1447" s="4"/>
      <c r="AN1447" s="4"/>
      <c r="AO1447" s="4"/>
      <c r="AP1447" s="4"/>
      <c r="AR1447" s="4"/>
      <c r="AS1447" s="120"/>
      <c r="AW1447" s="4"/>
      <c r="AX1447" s="4"/>
      <c r="AY1447" s="4"/>
      <c r="AZ1447" s="4"/>
      <c r="BA1447" s="4"/>
      <c r="BB1447" s="4"/>
      <c r="BC1447" s="4"/>
    </row>
    <row r="1448" spans="1:55">
      <c r="A1448" s="269"/>
      <c r="D1448" s="14"/>
      <c r="E1448" s="14"/>
      <c r="F1448" s="14"/>
      <c r="G1448" s="14"/>
      <c r="H1448" s="14"/>
      <c r="I1448" s="14"/>
      <c r="J1448" s="14"/>
      <c r="K1448" s="15"/>
      <c r="L1448" s="14"/>
      <c r="M1448" s="14"/>
      <c r="N1448" s="14"/>
      <c r="O1448" s="14"/>
      <c r="P1448" s="14"/>
      <c r="Q1448" s="14"/>
      <c r="R1448" s="15"/>
      <c r="S1448" s="14"/>
      <c r="U1448" s="1"/>
      <c r="V1448" s="1"/>
      <c r="W1448" s="1"/>
      <c r="X1448" s="1"/>
      <c r="Y1448" s="1"/>
      <c r="Z1448" s="1"/>
      <c r="AA1448" s="1"/>
      <c r="AB1448" s="1"/>
      <c r="AC1448" s="1"/>
      <c r="AD1448" s="1"/>
      <c r="AE1448" s="1"/>
      <c r="AF1448" s="4"/>
      <c r="AG1448" s="4"/>
      <c r="AH1448" s="4"/>
      <c r="AI1448" s="4"/>
      <c r="AL1448" s="4"/>
      <c r="AM1448" s="4"/>
      <c r="AN1448" s="4"/>
      <c r="AO1448" s="4"/>
      <c r="AP1448" s="4"/>
      <c r="AR1448" s="4"/>
      <c r="AS1448" s="120"/>
      <c r="AW1448" s="4"/>
      <c r="AX1448" s="4"/>
      <c r="AY1448" s="4"/>
      <c r="AZ1448" s="4"/>
      <c r="BA1448" s="4"/>
      <c r="BB1448" s="4"/>
      <c r="BC1448" s="4"/>
    </row>
    <row r="1449" spans="1:55">
      <c r="A1449" s="269"/>
      <c r="D1449" s="14"/>
      <c r="E1449" s="14"/>
      <c r="F1449" s="14"/>
      <c r="G1449" s="14"/>
      <c r="H1449" s="14"/>
      <c r="I1449" s="14"/>
      <c r="J1449" s="14"/>
      <c r="K1449" s="15"/>
      <c r="L1449" s="14"/>
      <c r="M1449" s="14"/>
      <c r="N1449" s="14"/>
      <c r="O1449" s="14"/>
      <c r="P1449" s="14"/>
      <c r="Q1449" s="14"/>
      <c r="R1449" s="15"/>
      <c r="S1449" s="14"/>
      <c r="U1449" s="1"/>
      <c r="V1449" s="1"/>
      <c r="W1449" s="1"/>
      <c r="X1449" s="1"/>
      <c r="Y1449" s="1"/>
      <c r="Z1449" s="1"/>
      <c r="AA1449" s="1"/>
      <c r="AB1449" s="1"/>
      <c r="AC1449" s="1"/>
      <c r="AD1449" s="1"/>
      <c r="AE1449" s="1"/>
      <c r="AF1449" s="4"/>
      <c r="AG1449" s="4"/>
      <c r="AH1449" s="4"/>
      <c r="AI1449" s="4"/>
      <c r="AL1449" s="4"/>
      <c r="AM1449" s="4"/>
      <c r="AN1449" s="4"/>
      <c r="AO1449" s="4"/>
      <c r="AP1449" s="4"/>
      <c r="AR1449" s="4"/>
      <c r="AS1449" s="120"/>
      <c r="AW1449" s="4"/>
      <c r="AX1449" s="4"/>
      <c r="AY1449" s="4"/>
      <c r="AZ1449" s="4"/>
      <c r="BA1449" s="4"/>
      <c r="BB1449" s="4"/>
      <c r="BC1449" s="4"/>
    </row>
    <row r="1450" spans="1:55">
      <c r="A1450" s="269"/>
      <c r="D1450" s="14"/>
      <c r="E1450" s="14"/>
      <c r="F1450" s="14"/>
      <c r="G1450" s="14"/>
      <c r="H1450" s="14"/>
      <c r="I1450" s="14"/>
      <c r="J1450" s="14"/>
      <c r="K1450" s="15"/>
      <c r="L1450" s="14"/>
      <c r="M1450" s="14"/>
      <c r="N1450" s="14"/>
      <c r="O1450" s="14"/>
      <c r="P1450" s="14"/>
      <c r="Q1450" s="14"/>
      <c r="R1450" s="15"/>
      <c r="S1450" s="14"/>
      <c r="U1450" s="1"/>
      <c r="V1450" s="1"/>
      <c r="W1450" s="1"/>
      <c r="X1450" s="1"/>
      <c r="Y1450" s="1"/>
      <c r="Z1450" s="1"/>
      <c r="AA1450" s="1"/>
      <c r="AB1450" s="1"/>
      <c r="AC1450" s="1"/>
      <c r="AD1450" s="1"/>
      <c r="AE1450" s="1"/>
      <c r="AF1450" s="4"/>
      <c r="AG1450" s="4"/>
      <c r="AH1450" s="4"/>
      <c r="AI1450" s="4"/>
      <c r="AL1450" s="4"/>
      <c r="AM1450" s="4"/>
      <c r="AN1450" s="4"/>
      <c r="AO1450" s="4"/>
      <c r="AP1450" s="4"/>
      <c r="AR1450" s="4"/>
      <c r="AS1450" s="120"/>
      <c r="AW1450" s="4"/>
      <c r="AX1450" s="4"/>
      <c r="AY1450" s="4"/>
      <c r="AZ1450" s="4"/>
      <c r="BA1450" s="4"/>
      <c r="BB1450" s="4"/>
      <c r="BC1450" s="4"/>
    </row>
    <row r="1451" spans="1:55">
      <c r="A1451" s="269"/>
      <c r="D1451" s="14"/>
      <c r="E1451" s="14"/>
      <c r="F1451" s="14"/>
      <c r="G1451" s="14"/>
      <c r="H1451" s="14"/>
      <c r="I1451" s="14"/>
      <c r="J1451" s="14"/>
      <c r="K1451" s="15"/>
      <c r="L1451" s="14"/>
      <c r="M1451" s="14"/>
      <c r="N1451" s="14"/>
      <c r="O1451" s="14"/>
      <c r="P1451" s="14"/>
      <c r="Q1451" s="14"/>
      <c r="R1451" s="15"/>
      <c r="S1451" s="14"/>
      <c r="U1451" s="1"/>
      <c r="V1451" s="1"/>
      <c r="W1451" s="1"/>
      <c r="X1451" s="1"/>
      <c r="Y1451" s="1"/>
      <c r="Z1451" s="1"/>
      <c r="AA1451" s="1"/>
      <c r="AB1451" s="1"/>
      <c r="AC1451" s="1"/>
      <c r="AD1451" s="1"/>
      <c r="AE1451" s="1"/>
      <c r="AF1451" s="4"/>
      <c r="AG1451" s="4"/>
      <c r="AH1451" s="4"/>
      <c r="AI1451" s="4"/>
      <c r="AL1451" s="4"/>
      <c r="AM1451" s="4"/>
      <c r="AN1451" s="4"/>
      <c r="AO1451" s="4"/>
      <c r="AP1451" s="4"/>
      <c r="AR1451" s="4"/>
      <c r="AS1451" s="120"/>
      <c r="AW1451" s="4"/>
      <c r="AX1451" s="4"/>
      <c r="AY1451" s="4"/>
      <c r="AZ1451" s="4"/>
      <c r="BA1451" s="4"/>
      <c r="BB1451" s="4"/>
      <c r="BC1451" s="4"/>
    </row>
    <row r="1452" spans="1:55">
      <c r="A1452" s="269"/>
      <c r="D1452" s="14"/>
      <c r="E1452" s="14"/>
      <c r="F1452" s="14"/>
      <c r="G1452" s="14"/>
      <c r="H1452" s="14"/>
      <c r="I1452" s="14"/>
      <c r="J1452" s="14"/>
      <c r="K1452" s="15"/>
      <c r="L1452" s="14"/>
      <c r="M1452" s="14"/>
      <c r="N1452" s="14"/>
      <c r="O1452" s="14"/>
      <c r="P1452" s="14"/>
      <c r="Q1452" s="14"/>
      <c r="R1452" s="15"/>
      <c r="S1452" s="14"/>
      <c r="U1452" s="1"/>
      <c r="V1452" s="1"/>
      <c r="W1452" s="1"/>
      <c r="X1452" s="1"/>
      <c r="Y1452" s="1"/>
      <c r="Z1452" s="1"/>
      <c r="AA1452" s="1"/>
      <c r="AB1452" s="1"/>
      <c r="AC1452" s="1"/>
      <c r="AD1452" s="1"/>
      <c r="AE1452" s="1"/>
      <c r="AF1452" s="4"/>
      <c r="AG1452" s="4"/>
      <c r="AH1452" s="4"/>
      <c r="AI1452" s="4"/>
      <c r="AL1452" s="4"/>
      <c r="AM1452" s="4"/>
      <c r="AN1452" s="4"/>
      <c r="AO1452" s="4"/>
      <c r="AP1452" s="4"/>
      <c r="AR1452" s="4"/>
      <c r="AS1452" s="120"/>
      <c r="AW1452" s="4"/>
      <c r="AX1452" s="4"/>
      <c r="AY1452" s="4"/>
      <c r="AZ1452" s="4"/>
      <c r="BA1452" s="4"/>
      <c r="BB1452" s="4"/>
      <c r="BC1452" s="4"/>
    </row>
    <row r="1453" spans="1:55">
      <c r="A1453" s="269"/>
      <c r="D1453" s="14"/>
      <c r="E1453" s="14"/>
      <c r="F1453" s="14"/>
      <c r="G1453" s="14"/>
      <c r="H1453" s="14"/>
      <c r="I1453" s="14"/>
      <c r="J1453" s="14"/>
      <c r="K1453" s="15"/>
      <c r="L1453" s="14"/>
      <c r="M1453" s="14"/>
      <c r="N1453" s="14"/>
      <c r="O1453" s="14"/>
      <c r="P1453" s="14"/>
      <c r="Q1453" s="14"/>
      <c r="R1453" s="15"/>
      <c r="S1453" s="14"/>
      <c r="U1453" s="1"/>
      <c r="V1453" s="1"/>
      <c r="W1453" s="1"/>
      <c r="X1453" s="1"/>
      <c r="Y1453" s="1"/>
      <c r="Z1453" s="1"/>
      <c r="AA1453" s="1"/>
      <c r="AB1453" s="1"/>
      <c r="AC1453" s="1"/>
      <c r="AD1453" s="1"/>
      <c r="AE1453" s="1"/>
      <c r="AF1453" s="4"/>
      <c r="AG1453" s="4"/>
      <c r="AH1453" s="4"/>
      <c r="AI1453" s="4"/>
      <c r="AL1453" s="4"/>
      <c r="AM1453" s="4"/>
      <c r="AN1453" s="4"/>
      <c r="AO1453" s="4"/>
      <c r="AP1453" s="4"/>
      <c r="AR1453" s="4"/>
      <c r="AS1453" s="120"/>
      <c r="AW1453" s="4"/>
      <c r="AX1453" s="4"/>
      <c r="AY1453" s="4"/>
      <c r="AZ1453" s="4"/>
      <c r="BA1453" s="4"/>
      <c r="BB1453" s="4"/>
      <c r="BC1453" s="4"/>
    </row>
    <row r="1454" spans="1:55">
      <c r="A1454" s="269"/>
      <c r="D1454" s="14"/>
      <c r="E1454" s="14"/>
      <c r="F1454" s="14"/>
      <c r="G1454" s="14"/>
      <c r="H1454" s="14"/>
      <c r="I1454" s="14"/>
      <c r="J1454" s="14"/>
      <c r="K1454" s="15"/>
      <c r="L1454" s="14"/>
      <c r="M1454" s="14"/>
      <c r="N1454" s="14"/>
      <c r="O1454" s="14"/>
      <c r="P1454" s="14"/>
      <c r="Q1454" s="14"/>
      <c r="R1454" s="15"/>
      <c r="S1454" s="14"/>
      <c r="U1454" s="1"/>
      <c r="V1454" s="1"/>
      <c r="W1454" s="1"/>
      <c r="X1454" s="1"/>
      <c r="Y1454" s="1"/>
      <c r="Z1454" s="1"/>
      <c r="AA1454" s="1"/>
      <c r="AB1454" s="1"/>
      <c r="AC1454" s="1"/>
      <c r="AD1454" s="1"/>
      <c r="AE1454" s="1"/>
      <c r="AF1454" s="4"/>
      <c r="AG1454" s="4"/>
      <c r="AH1454" s="4"/>
      <c r="AI1454" s="4"/>
      <c r="AL1454" s="4"/>
      <c r="AM1454" s="4"/>
      <c r="AN1454" s="4"/>
      <c r="AO1454" s="4"/>
      <c r="AP1454" s="4"/>
      <c r="AR1454" s="4"/>
      <c r="AS1454" s="120"/>
      <c r="AW1454" s="4"/>
      <c r="AX1454" s="4"/>
      <c r="AY1454" s="4"/>
      <c r="AZ1454" s="4"/>
      <c r="BA1454" s="4"/>
      <c r="BB1454" s="4"/>
      <c r="BC1454" s="4"/>
    </row>
    <row r="1455" spans="1:55">
      <c r="A1455" s="269"/>
      <c r="D1455" s="14"/>
      <c r="E1455" s="14"/>
      <c r="F1455" s="14"/>
      <c r="G1455" s="14"/>
      <c r="H1455" s="14"/>
      <c r="I1455" s="14"/>
      <c r="J1455" s="14"/>
      <c r="K1455" s="15"/>
      <c r="L1455" s="14"/>
      <c r="M1455" s="14"/>
      <c r="N1455" s="14"/>
      <c r="O1455" s="14"/>
      <c r="P1455" s="14"/>
      <c r="Q1455" s="14"/>
      <c r="R1455" s="15"/>
      <c r="S1455" s="14"/>
      <c r="U1455" s="1"/>
      <c r="V1455" s="1"/>
      <c r="W1455" s="1"/>
      <c r="X1455" s="1"/>
      <c r="Y1455" s="1"/>
      <c r="Z1455" s="1"/>
      <c r="AA1455" s="1"/>
      <c r="AB1455" s="1"/>
      <c r="AC1455" s="1"/>
      <c r="AD1455" s="1"/>
      <c r="AE1455" s="1"/>
      <c r="AF1455" s="4"/>
      <c r="AG1455" s="4"/>
      <c r="AH1455" s="4"/>
      <c r="AI1455" s="4"/>
      <c r="AL1455" s="4"/>
      <c r="AM1455" s="4"/>
      <c r="AN1455" s="4"/>
      <c r="AO1455" s="4"/>
      <c r="AP1455" s="4"/>
      <c r="AR1455" s="4"/>
      <c r="AS1455" s="120"/>
      <c r="AW1455" s="4"/>
      <c r="AX1455" s="4"/>
      <c r="AY1455" s="4"/>
      <c r="AZ1455" s="4"/>
      <c r="BA1455" s="4"/>
      <c r="BB1455" s="4"/>
      <c r="BC1455" s="4"/>
    </row>
    <row r="1456" spans="1:55">
      <c r="A1456" s="269"/>
      <c r="D1456" s="14"/>
      <c r="E1456" s="14"/>
      <c r="F1456" s="14"/>
      <c r="G1456" s="14"/>
      <c r="H1456" s="14"/>
      <c r="I1456" s="14"/>
      <c r="J1456" s="14"/>
      <c r="K1456" s="15"/>
      <c r="L1456" s="14"/>
      <c r="M1456" s="14"/>
      <c r="N1456" s="14"/>
      <c r="O1456" s="14"/>
      <c r="P1456" s="14"/>
      <c r="Q1456" s="14"/>
      <c r="R1456" s="15"/>
      <c r="S1456" s="14"/>
      <c r="U1456" s="1"/>
      <c r="V1456" s="1"/>
      <c r="W1456" s="1"/>
      <c r="X1456" s="1"/>
      <c r="Y1456" s="1"/>
      <c r="Z1456" s="1"/>
      <c r="AA1456" s="1"/>
      <c r="AB1456" s="1"/>
      <c r="AC1456" s="1"/>
      <c r="AD1456" s="1"/>
      <c r="AE1456" s="1"/>
      <c r="AF1456" s="4"/>
      <c r="AG1456" s="4"/>
      <c r="AH1456" s="4"/>
      <c r="AI1456" s="4"/>
      <c r="AL1456" s="4"/>
      <c r="AM1456" s="4"/>
      <c r="AN1456" s="4"/>
      <c r="AO1456" s="4"/>
      <c r="AP1456" s="4"/>
      <c r="AR1456" s="4"/>
      <c r="AS1456" s="120"/>
      <c r="AW1456" s="4"/>
      <c r="AX1456" s="4"/>
      <c r="AY1456" s="4"/>
      <c r="AZ1456" s="4"/>
      <c r="BA1456" s="4"/>
      <c r="BB1456" s="4"/>
      <c r="BC1456" s="4"/>
    </row>
    <row r="1457" spans="1:55">
      <c r="A1457" s="269"/>
      <c r="D1457" s="14"/>
      <c r="E1457" s="14"/>
      <c r="F1457" s="14"/>
      <c r="G1457" s="14"/>
      <c r="H1457" s="14"/>
      <c r="I1457" s="14"/>
      <c r="J1457" s="14"/>
      <c r="K1457" s="15"/>
      <c r="L1457" s="14"/>
      <c r="M1457" s="14"/>
      <c r="N1457" s="14"/>
      <c r="O1457" s="14"/>
      <c r="P1457" s="14"/>
      <c r="Q1457" s="14"/>
      <c r="R1457" s="15"/>
      <c r="S1457" s="14"/>
      <c r="U1457" s="1"/>
      <c r="V1457" s="1"/>
      <c r="W1457" s="1"/>
      <c r="X1457" s="1"/>
      <c r="Y1457" s="1"/>
      <c r="Z1457" s="1"/>
      <c r="AA1457" s="1"/>
      <c r="AB1457" s="1"/>
      <c r="AC1457" s="1"/>
      <c r="AD1457" s="1"/>
      <c r="AE1457" s="1"/>
      <c r="AF1457" s="4"/>
      <c r="AG1457" s="4"/>
      <c r="AH1457" s="4"/>
      <c r="AI1457" s="4"/>
      <c r="AL1457" s="4"/>
      <c r="AM1457" s="4"/>
      <c r="AN1457" s="4"/>
      <c r="AO1457" s="4"/>
      <c r="AP1457" s="4"/>
      <c r="AR1457" s="4"/>
      <c r="AS1457" s="120"/>
      <c r="AW1457" s="4"/>
      <c r="AX1457" s="4"/>
      <c r="AY1457" s="4"/>
      <c r="AZ1457" s="4"/>
      <c r="BA1457" s="4"/>
      <c r="BB1457" s="4"/>
      <c r="BC1457" s="4"/>
    </row>
    <row r="1458" spans="1:55">
      <c r="A1458" s="269"/>
      <c r="D1458" s="14"/>
      <c r="E1458" s="14"/>
      <c r="F1458" s="14"/>
      <c r="G1458" s="14"/>
      <c r="H1458" s="14"/>
      <c r="I1458" s="14"/>
      <c r="J1458" s="14"/>
      <c r="K1458" s="15"/>
      <c r="L1458" s="14"/>
      <c r="M1458" s="14"/>
      <c r="N1458" s="14"/>
      <c r="O1458" s="14"/>
      <c r="P1458" s="14"/>
      <c r="Q1458" s="14"/>
      <c r="R1458" s="15"/>
      <c r="S1458" s="14"/>
      <c r="U1458" s="1"/>
      <c r="V1458" s="1"/>
      <c r="W1458" s="1"/>
      <c r="X1458" s="1"/>
      <c r="Y1458" s="1"/>
      <c r="Z1458" s="1"/>
      <c r="AA1458" s="1"/>
      <c r="AB1458" s="1"/>
      <c r="AC1458" s="1"/>
      <c r="AD1458" s="1"/>
      <c r="AE1458" s="1"/>
      <c r="AF1458" s="4"/>
      <c r="AG1458" s="4"/>
      <c r="AH1458" s="4"/>
      <c r="AI1458" s="4"/>
      <c r="AL1458" s="4"/>
      <c r="AM1458" s="4"/>
      <c r="AN1458" s="4"/>
      <c r="AO1458" s="4"/>
      <c r="AP1458" s="4"/>
      <c r="AR1458" s="4"/>
      <c r="AS1458" s="120"/>
      <c r="AW1458" s="4"/>
      <c r="AX1458" s="4"/>
      <c r="AY1458" s="4"/>
      <c r="AZ1458" s="4"/>
      <c r="BA1458" s="4"/>
      <c r="BB1458" s="4"/>
      <c r="BC1458" s="4"/>
    </row>
    <row r="1459" spans="1:55">
      <c r="A1459" s="269"/>
      <c r="D1459" s="14"/>
      <c r="E1459" s="14"/>
      <c r="F1459" s="14"/>
      <c r="G1459" s="14"/>
      <c r="H1459" s="14"/>
      <c r="I1459" s="14"/>
      <c r="J1459" s="14"/>
      <c r="K1459" s="15"/>
      <c r="L1459" s="14"/>
      <c r="M1459" s="14"/>
      <c r="N1459" s="14"/>
      <c r="O1459" s="14"/>
      <c r="P1459" s="14"/>
      <c r="Q1459" s="14"/>
      <c r="R1459" s="15"/>
      <c r="S1459" s="14"/>
      <c r="U1459" s="1"/>
      <c r="V1459" s="1"/>
      <c r="W1459" s="1"/>
      <c r="X1459" s="1"/>
      <c r="Y1459" s="1"/>
      <c r="Z1459" s="1"/>
      <c r="AA1459" s="1"/>
      <c r="AB1459" s="1"/>
      <c r="AC1459" s="1"/>
      <c r="AD1459" s="1"/>
      <c r="AE1459" s="1"/>
      <c r="AF1459" s="4"/>
      <c r="AG1459" s="4"/>
      <c r="AH1459" s="4"/>
      <c r="AI1459" s="4"/>
      <c r="AL1459" s="4"/>
      <c r="AM1459" s="4"/>
      <c r="AN1459" s="4"/>
      <c r="AO1459" s="4"/>
      <c r="AP1459" s="4"/>
      <c r="AR1459" s="4"/>
      <c r="AS1459" s="120"/>
      <c r="AW1459" s="4"/>
      <c r="AX1459" s="4"/>
      <c r="AY1459" s="4"/>
      <c r="AZ1459" s="4"/>
      <c r="BA1459" s="4"/>
      <c r="BB1459" s="4"/>
      <c r="BC1459" s="4"/>
    </row>
    <row r="1460" spans="1:55">
      <c r="A1460" s="269"/>
      <c r="D1460" s="14"/>
      <c r="E1460" s="14"/>
      <c r="F1460" s="14"/>
      <c r="G1460" s="14"/>
      <c r="H1460" s="14"/>
      <c r="I1460" s="14"/>
      <c r="J1460" s="14"/>
      <c r="K1460" s="15"/>
      <c r="L1460" s="14"/>
      <c r="M1460" s="14"/>
      <c r="N1460" s="14"/>
      <c r="O1460" s="14"/>
      <c r="P1460" s="14"/>
      <c r="Q1460" s="14"/>
      <c r="R1460" s="15"/>
      <c r="S1460" s="14"/>
      <c r="U1460" s="1"/>
      <c r="V1460" s="1"/>
      <c r="W1460" s="1"/>
      <c r="X1460" s="1"/>
      <c r="Y1460" s="1"/>
      <c r="Z1460" s="1"/>
      <c r="AA1460" s="1"/>
      <c r="AB1460" s="1"/>
      <c r="AC1460" s="1"/>
      <c r="AD1460" s="1"/>
      <c r="AE1460" s="1"/>
      <c r="AF1460" s="4"/>
      <c r="AG1460" s="4"/>
      <c r="AH1460" s="4"/>
      <c r="AI1460" s="4"/>
      <c r="AL1460" s="4"/>
      <c r="AM1460" s="4"/>
      <c r="AN1460" s="4"/>
      <c r="AO1460" s="4"/>
      <c r="AP1460" s="4"/>
      <c r="AR1460" s="4"/>
      <c r="AS1460" s="120"/>
      <c r="AW1460" s="4"/>
      <c r="AX1460" s="4"/>
      <c r="AY1460" s="4"/>
      <c r="AZ1460" s="4"/>
      <c r="BA1460" s="4"/>
      <c r="BB1460" s="4"/>
      <c r="BC1460" s="4"/>
    </row>
    <row r="1461" spans="1:55">
      <c r="A1461" s="269"/>
      <c r="D1461" s="14"/>
      <c r="E1461" s="14"/>
      <c r="F1461" s="14"/>
      <c r="G1461" s="14"/>
      <c r="H1461" s="14"/>
      <c r="I1461" s="14"/>
      <c r="J1461" s="14"/>
      <c r="K1461" s="15"/>
      <c r="L1461" s="14"/>
      <c r="M1461" s="14"/>
      <c r="N1461" s="14"/>
      <c r="O1461" s="14"/>
      <c r="P1461" s="14"/>
      <c r="Q1461" s="14"/>
      <c r="R1461" s="15"/>
      <c r="S1461" s="14"/>
      <c r="U1461" s="1"/>
      <c r="V1461" s="1"/>
      <c r="W1461" s="1"/>
      <c r="X1461" s="1"/>
      <c r="Y1461" s="1"/>
      <c r="Z1461" s="1"/>
      <c r="AA1461" s="1"/>
      <c r="AB1461" s="1"/>
      <c r="AC1461" s="1"/>
      <c r="AD1461" s="1"/>
      <c r="AE1461" s="1"/>
      <c r="AF1461" s="4"/>
      <c r="AG1461" s="4"/>
      <c r="AH1461" s="4"/>
      <c r="AI1461" s="4"/>
      <c r="AL1461" s="4"/>
      <c r="AM1461" s="4"/>
      <c r="AN1461" s="4"/>
      <c r="AO1461" s="4"/>
      <c r="AP1461" s="4"/>
      <c r="AR1461" s="4"/>
      <c r="AS1461" s="120"/>
      <c r="AW1461" s="4"/>
      <c r="AX1461" s="4"/>
      <c r="AY1461" s="4"/>
      <c r="AZ1461" s="4"/>
      <c r="BA1461" s="4"/>
      <c r="BB1461" s="4"/>
      <c r="BC1461" s="4"/>
    </row>
    <row r="1462" spans="1:55">
      <c r="A1462" s="269"/>
      <c r="D1462" s="14"/>
      <c r="E1462" s="14"/>
      <c r="F1462" s="14"/>
      <c r="G1462" s="14"/>
      <c r="H1462" s="14"/>
      <c r="I1462" s="14"/>
      <c r="J1462" s="14"/>
      <c r="K1462" s="15"/>
      <c r="L1462" s="14"/>
      <c r="M1462" s="14"/>
      <c r="N1462" s="14"/>
      <c r="O1462" s="14"/>
      <c r="P1462" s="14"/>
      <c r="Q1462" s="14"/>
      <c r="R1462" s="15"/>
      <c r="S1462" s="14"/>
      <c r="U1462" s="1"/>
      <c r="V1462" s="1"/>
      <c r="W1462" s="1"/>
      <c r="X1462" s="1"/>
      <c r="Y1462" s="1"/>
      <c r="Z1462" s="1"/>
      <c r="AA1462" s="1"/>
      <c r="AB1462" s="1"/>
      <c r="AC1462" s="1"/>
      <c r="AD1462" s="1"/>
      <c r="AE1462" s="1"/>
      <c r="AF1462" s="4"/>
      <c r="AG1462" s="4"/>
      <c r="AH1462" s="4"/>
      <c r="AI1462" s="4"/>
      <c r="AL1462" s="4"/>
      <c r="AM1462" s="4"/>
      <c r="AN1462" s="4"/>
      <c r="AO1462" s="4"/>
      <c r="AP1462" s="4"/>
      <c r="AR1462" s="4"/>
      <c r="AS1462" s="120"/>
      <c r="AW1462" s="4"/>
      <c r="AX1462" s="4"/>
      <c r="AY1462" s="4"/>
      <c r="AZ1462" s="4"/>
      <c r="BA1462" s="4"/>
      <c r="BB1462" s="4"/>
      <c r="BC1462" s="4"/>
    </row>
    <row r="1463" spans="1:55">
      <c r="A1463" s="269"/>
      <c r="D1463" s="14"/>
      <c r="E1463" s="14"/>
      <c r="F1463" s="14"/>
      <c r="G1463" s="14"/>
      <c r="H1463" s="14"/>
      <c r="I1463" s="14"/>
      <c r="J1463" s="14"/>
      <c r="K1463" s="15"/>
      <c r="L1463" s="14"/>
      <c r="M1463" s="14"/>
      <c r="N1463" s="14"/>
      <c r="O1463" s="14"/>
      <c r="P1463" s="14"/>
      <c r="Q1463" s="14"/>
      <c r="R1463" s="15"/>
      <c r="S1463" s="14"/>
      <c r="U1463" s="1"/>
      <c r="V1463" s="1"/>
      <c r="W1463" s="1"/>
      <c r="X1463" s="1"/>
      <c r="Y1463" s="1"/>
      <c r="Z1463" s="1"/>
      <c r="AA1463" s="1"/>
      <c r="AB1463" s="1"/>
      <c r="AC1463" s="1"/>
      <c r="AD1463" s="1"/>
      <c r="AE1463" s="1"/>
      <c r="AF1463" s="4"/>
      <c r="AG1463" s="4"/>
      <c r="AH1463" s="4"/>
      <c r="AI1463" s="4"/>
      <c r="AL1463" s="4"/>
      <c r="AM1463" s="4"/>
      <c r="AN1463" s="4"/>
      <c r="AO1463" s="4"/>
      <c r="AP1463" s="4"/>
      <c r="AR1463" s="4"/>
      <c r="AS1463" s="120"/>
      <c r="AW1463" s="4"/>
      <c r="AX1463" s="4"/>
      <c r="AY1463" s="4"/>
      <c r="AZ1463" s="4"/>
      <c r="BA1463" s="4"/>
      <c r="BB1463" s="4"/>
      <c r="BC1463" s="4"/>
    </row>
    <row r="1464" spans="1:55">
      <c r="A1464" s="269"/>
      <c r="D1464" s="14"/>
      <c r="E1464" s="14"/>
      <c r="F1464" s="14"/>
      <c r="G1464" s="14"/>
      <c r="H1464" s="14"/>
      <c r="I1464" s="14"/>
      <c r="J1464" s="14"/>
      <c r="K1464" s="15"/>
      <c r="L1464" s="14"/>
      <c r="M1464" s="14"/>
      <c r="N1464" s="14"/>
      <c r="O1464" s="14"/>
      <c r="P1464" s="14"/>
      <c r="Q1464" s="14"/>
      <c r="R1464" s="15"/>
      <c r="S1464" s="14"/>
      <c r="U1464" s="1"/>
      <c r="V1464" s="1"/>
      <c r="W1464" s="1"/>
      <c r="X1464" s="1"/>
      <c r="Y1464" s="1"/>
      <c r="Z1464" s="1"/>
      <c r="AA1464" s="1"/>
      <c r="AB1464" s="1"/>
      <c r="AC1464" s="1"/>
      <c r="AD1464" s="1"/>
      <c r="AE1464" s="1"/>
      <c r="AF1464" s="4"/>
      <c r="AG1464" s="4"/>
      <c r="AH1464" s="4"/>
      <c r="AI1464" s="4"/>
      <c r="AL1464" s="4"/>
      <c r="AM1464" s="4"/>
      <c r="AN1464" s="4"/>
      <c r="AO1464" s="4"/>
      <c r="AP1464" s="4"/>
      <c r="AR1464" s="4"/>
      <c r="AS1464" s="120"/>
      <c r="AW1464" s="4"/>
      <c r="AX1464" s="4"/>
      <c r="AY1464" s="4"/>
      <c r="AZ1464" s="4"/>
      <c r="BA1464" s="4"/>
      <c r="BB1464" s="4"/>
      <c r="BC1464" s="4"/>
    </row>
    <row r="1465" spans="1:55">
      <c r="A1465" s="269"/>
      <c r="D1465" s="14"/>
      <c r="E1465" s="14"/>
      <c r="F1465" s="14"/>
      <c r="G1465" s="14"/>
      <c r="H1465" s="14"/>
      <c r="I1465" s="14"/>
      <c r="J1465" s="14"/>
      <c r="K1465" s="15"/>
      <c r="L1465" s="14"/>
      <c r="M1465" s="14"/>
      <c r="N1465" s="14"/>
      <c r="O1465" s="14"/>
      <c r="P1465" s="14"/>
      <c r="Q1465" s="14"/>
      <c r="R1465" s="15"/>
      <c r="S1465" s="14"/>
      <c r="U1465" s="1"/>
      <c r="V1465" s="1"/>
      <c r="W1465" s="1"/>
      <c r="X1465" s="1"/>
      <c r="Y1465" s="1"/>
      <c r="Z1465" s="1"/>
      <c r="AA1465" s="1"/>
      <c r="AB1465" s="1"/>
      <c r="AC1465" s="1"/>
      <c r="AD1465" s="1"/>
      <c r="AE1465" s="1"/>
      <c r="AF1465" s="4"/>
      <c r="AG1465" s="4"/>
      <c r="AH1465" s="4"/>
      <c r="AI1465" s="4"/>
      <c r="AL1465" s="4"/>
      <c r="AM1465" s="4"/>
      <c r="AN1465" s="4"/>
      <c r="AO1465" s="4"/>
      <c r="AP1465" s="4"/>
      <c r="AR1465" s="4"/>
      <c r="AS1465" s="120"/>
      <c r="AW1465" s="4"/>
      <c r="AX1465" s="4"/>
      <c r="AY1465" s="4"/>
      <c r="AZ1465" s="4"/>
      <c r="BA1465" s="4"/>
      <c r="BB1465" s="4"/>
      <c r="BC1465" s="4"/>
    </row>
    <row r="1466" spans="1:55">
      <c r="A1466" s="269"/>
      <c r="D1466" s="14"/>
      <c r="E1466" s="14"/>
      <c r="F1466" s="14"/>
      <c r="G1466" s="14"/>
      <c r="H1466" s="14"/>
      <c r="I1466" s="14"/>
      <c r="J1466" s="14"/>
      <c r="K1466" s="15"/>
      <c r="L1466" s="14"/>
      <c r="M1466" s="14"/>
      <c r="N1466" s="14"/>
      <c r="O1466" s="14"/>
      <c r="P1466" s="14"/>
      <c r="Q1466" s="14"/>
      <c r="R1466" s="15"/>
      <c r="S1466" s="14"/>
      <c r="U1466" s="1"/>
      <c r="V1466" s="1"/>
      <c r="W1466" s="1"/>
      <c r="X1466" s="1"/>
      <c r="Y1466" s="1"/>
      <c r="Z1466" s="1"/>
      <c r="AA1466" s="1"/>
      <c r="AB1466" s="1"/>
      <c r="AC1466" s="1"/>
      <c r="AD1466" s="1"/>
      <c r="AE1466" s="1"/>
      <c r="AF1466" s="4"/>
      <c r="AG1466" s="4"/>
      <c r="AH1466" s="4"/>
      <c r="AI1466" s="4"/>
      <c r="AL1466" s="4"/>
      <c r="AM1466" s="4"/>
      <c r="AN1466" s="4"/>
      <c r="AO1466" s="4"/>
      <c r="AP1466" s="4"/>
      <c r="AR1466" s="4"/>
      <c r="AS1466" s="120"/>
      <c r="AW1466" s="4"/>
      <c r="AX1466" s="4"/>
      <c r="AY1466" s="4"/>
      <c r="AZ1466" s="4"/>
      <c r="BA1466" s="4"/>
      <c r="BB1466" s="4"/>
      <c r="BC1466" s="4"/>
    </row>
    <row r="1467" spans="1:55">
      <c r="A1467" s="269"/>
      <c r="D1467" s="14"/>
      <c r="E1467" s="14"/>
      <c r="F1467" s="14"/>
      <c r="G1467" s="14"/>
      <c r="H1467" s="14"/>
      <c r="I1467" s="14"/>
      <c r="J1467" s="14"/>
      <c r="K1467" s="15"/>
      <c r="L1467" s="14"/>
      <c r="M1467" s="14"/>
      <c r="N1467" s="14"/>
      <c r="O1467" s="14"/>
      <c r="P1467" s="14"/>
      <c r="Q1467" s="14"/>
      <c r="R1467" s="15"/>
      <c r="S1467" s="14"/>
      <c r="U1467" s="1"/>
      <c r="V1467" s="1"/>
      <c r="W1467" s="1"/>
      <c r="X1467" s="1"/>
      <c r="Y1467" s="1"/>
      <c r="Z1467" s="1"/>
      <c r="AA1467" s="1"/>
      <c r="AB1467" s="1"/>
      <c r="AC1467" s="1"/>
      <c r="AD1467" s="1"/>
      <c r="AE1467" s="1"/>
      <c r="AF1467" s="4"/>
      <c r="AG1467" s="4"/>
      <c r="AH1467" s="4"/>
      <c r="AI1467" s="4"/>
      <c r="AL1467" s="4"/>
      <c r="AM1467" s="4"/>
      <c r="AN1467" s="4"/>
      <c r="AO1467" s="4"/>
      <c r="AP1467" s="4"/>
      <c r="AR1467" s="4"/>
      <c r="AS1467" s="120"/>
      <c r="AW1467" s="4"/>
      <c r="AX1467" s="4"/>
      <c r="AY1467" s="4"/>
      <c r="AZ1467" s="4"/>
      <c r="BA1467" s="4"/>
      <c r="BB1467" s="4"/>
      <c r="BC1467" s="4"/>
    </row>
    <row r="1468" spans="1:55">
      <c r="A1468" s="269"/>
      <c r="D1468" s="14"/>
      <c r="E1468" s="14"/>
      <c r="F1468" s="14"/>
      <c r="G1468" s="14"/>
      <c r="H1468" s="14"/>
      <c r="I1468" s="14"/>
      <c r="J1468" s="14"/>
      <c r="K1468" s="15"/>
      <c r="L1468" s="14"/>
      <c r="M1468" s="14"/>
      <c r="N1468" s="14"/>
      <c r="O1468" s="14"/>
      <c r="P1468" s="14"/>
      <c r="Q1468" s="14"/>
      <c r="R1468" s="15"/>
      <c r="S1468" s="14"/>
      <c r="U1468" s="1"/>
      <c r="V1468" s="1"/>
      <c r="W1468" s="1"/>
      <c r="X1468" s="1"/>
      <c r="Y1468" s="1"/>
      <c r="Z1468" s="1"/>
      <c r="AA1468" s="1"/>
      <c r="AB1468" s="1"/>
      <c r="AC1468" s="1"/>
      <c r="AD1468" s="1"/>
      <c r="AE1468" s="1"/>
      <c r="AF1468" s="4"/>
      <c r="AG1468" s="4"/>
      <c r="AH1468" s="4"/>
      <c r="AI1468" s="4"/>
      <c r="AL1468" s="4"/>
      <c r="AM1468" s="4"/>
      <c r="AN1468" s="4"/>
      <c r="AO1468" s="4"/>
      <c r="AP1468" s="4"/>
      <c r="AR1468" s="4"/>
      <c r="AS1468" s="120"/>
      <c r="AW1468" s="4"/>
      <c r="AX1468" s="4"/>
      <c r="AY1468" s="4"/>
      <c r="AZ1468" s="4"/>
      <c r="BA1468" s="4"/>
      <c r="BB1468" s="4"/>
      <c r="BC1468" s="4"/>
    </row>
    <row r="1469" spans="1:55">
      <c r="A1469" s="269"/>
      <c r="D1469" s="14"/>
      <c r="E1469" s="14"/>
      <c r="F1469" s="14"/>
      <c r="G1469" s="14"/>
      <c r="H1469" s="14"/>
      <c r="I1469" s="14"/>
      <c r="J1469" s="14"/>
      <c r="K1469" s="15"/>
      <c r="L1469" s="14"/>
      <c r="M1469" s="14"/>
      <c r="N1469" s="14"/>
      <c r="O1469" s="14"/>
      <c r="P1469" s="14"/>
      <c r="Q1469" s="14"/>
      <c r="R1469" s="15"/>
      <c r="S1469" s="14"/>
      <c r="U1469" s="1"/>
      <c r="V1469" s="1"/>
      <c r="W1469" s="1"/>
      <c r="X1469" s="1"/>
      <c r="Y1469" s="1"/>
      <c r="Z1469" s="1"/>
      <c r="AA1469" s="1"/>
      <c r="AB1469" s="1"/>
      <c r="AC1469" s="1"/>
      <c r="AD1469" s="1"/>
      <c r="AE1469" s="1"/>
      <c r="AF1469" s="4"/>
      <c r="AG1469" s="4"/>
      <c r="AH1469" s="4"/>
      <c r="AI1469" s="4"/>
      <c r="AL1469" s="4"/>
      <c r="AM1469" s="4"/>
      <c r="AN1469" s="4"/>
      <c r="AO1469" s="4"/>
      <c r="AP1469" s="4"/>
      <c r="AR1469" s="4"/>
      <c r="AS1469" s="120"/>
      <c r="AW1469" s="4"/>
      <c r="AX1469" s="4"/>
      <c r="AY1469" s="4"/>
      <c r="AZ1469" s="4"/>
      <c r="BA1469" s="4"/>
      <c r="BB1469" s="4"/>
      <c r="BC1469" s="4"/>
    </row>
    <row r="1470" spans="1:55">
      <c r="A1470" s="269"/>
      <c r="D1470" s="14"/>
      <c r="E1470" s="14"/>
      <c r="F1470" s="14"/>
      <c r="G1470" s="14"/>
      <c r="H1470" s="14"/>
      <c r="I1470" s="14"/>
      <c r="J1470" s="14"/>
      <c r="K1470" s="15"/>
      <c r="L1470" s="14"/>
      <c r="M1470" s="14"/>
      <c r="N1470" s="14"/>
      <c r="O1470" s="14"/>
      <c r="P1470" s="14"/>
      <c r="Q1470" s="14"/>
      <c r="R1470" s="15"/>
      <c r="S1470" s="14"/>
      <c r="U1470" s="1"/>
      <c r="V1470" s="1"/>
      <c r="W1470" s="1"/>
      <c r="X1470" s="1"/>
      <c r="Y1470" s="1"/>
      <c r="Z1470" s="1"/>
      <c r="AA1470" s="1"/>
      <c r="AB1470" s="1"/>
      <c r="AC1470" s="1"/>
      <c r="AD1470" s="1"/>
      <c r="AE1470" s="1"/>
      <c r="AF1470" s="4"/>
      <c r="AG1470" s="4"/>
      <c r="AH1470" s="4"/>
      <c r="AI1470" s="4"/>
      <c r="AL1470" s="4"/>
      <c r="AM1470" s="4"/>
      <c r="AN1470" s="4"/>
      <c r="AO1470" s="4"/>
      <c r="AP1470" s="4"/>
      <c r="AR1470" s="4"/>
      <c r="AS1470" s="120"/>
      <c r="AW1470" s="4"/>
      <c r="AX1470" s="4"/>
      <c r="AY1470" s="4"/>
      <c r="AZ1470" s="4"/>
      <c r="BA1470" s="4"/>
      <c r="BB1470" s="4"/>
      <c r="BC1470" s="4"/>
    </row>
    <row r="1471" spans="1:55">
      <c r="A1471" s="269"/>
      <c r="D1471" s="14"/>
      <c r="E1471" s="14"/>
      <c r="F1471" s="14"/>
      <c r="G1471" s="14"/>
      <c r="H1471" s="14"/>
      <c r="I1471" s="14"/>
      <c r="J1471" s="14"/>
      <c r="K1471" s="15"/>
      <c r="L1471" s="14"/>
      <c r="M1471" s="14"/>
      <c r="N1471" s="14"/>
      <c r="O1471" s="14"/>
      <c r="P1471" s="14"/>
      <c r="Q1471" s="14"/>
      <c r="R1471" s="15"/>
      <c r="S1471" s="14"/>
      <c r="U1471" s="1"/>
      <c r="V1471" s="1"/>
      <c r="W1471" s="1"/>
      <c r="X1471" s="1"/>
      <c r="Y1471" s="1"/>
      <c r="Z1471" s="1"/>
      <c r="AA1471" s="1"/>
      <c r="AB1471" s="1"/>
      <c r="AC1471" s="1"/>
      <c r="AD1471" s="1"/>
      <c r="AE1471" s="1"/>
      <c r="AF1471" s="4"/>
      <c r="AG1471" s="4"/>
      <c r="AH1471" s="4"/>
      <c r="AI1471" s="4"/>
      <c r="AL1471" s="4"/>
      <c r="AM1471" s="4"/>
      <c r="AN1471" s="4"/>
      <c r="AO1471" s="4"/>
      <c r="AP1471" s="4"/>
      <c r="AR1471" s="4"/>
      <c r="AS1471" s="120"/>
      <c r="AW1471" s="4"/>
      <c r="AX1471" s="4"/>
      <c r="AY1471" s="4"/>
      <c r="AZ1471" s="4"/>
      <c r="BA1471" s="4"/>
      <c r="BB1471" s="4"/>
      <c r="BC1471" s="4"/>
    </row>
    <row r="1472" spans="1:55">
      <c r="A1472" s="269"/>
      <c r="D1472" s="14"/>
      <c r="E1472" s="14"/>
      <c r="F1472" s="14"/>
      <c r="G1472" s="14"/>
      <c r="H1472" s="14"/>
      <c r="I1472" s="14"/>
      <c r="J1472" s="14"/>
      <c r="K1472" s="15"/>
      <c r="L1472" s="14"/>
      <c r="M1472" s="14"/>
      <c r="N1472" s="14"/>
      <c r="O1472" s="14"/>
      <c r="P1472" s="14"/>
      <c r="Q1472" s="14"/>
      <c r="R1472" s="15"/>
      <c r="S1472" s="14"/>
      <c r="U1472" s="1"/>
      <c r="V1472" s="1"/>
      <c r="W1472" s="1"/>
      <c r="X1472" s="1"/>
      <c r="Y1472" s="1"/>
      <c r="Z1472" s="1"/>
      <c r="AA1472" s="1"/>
      <c r="AB1472" s="1"/>
      <c r="AC1472" s="1"/>
      <c r="AD1472" s="1"/>
      <c r="AE1472" s="1"/>
      <c r="AF1472" s="4"/>
      <c r="AG1472" s="4"/>
      <c r="AH1472" s="4"/>
      <c r="AI1472" s="4"/>
      <c r="AL1472" s="4"/>
      <c r="AM1472" s="4"/>
      <c r="AN1472" s="4"/>
      <c r="AO1472" s="4"/>
      <c r="AP1472" s="4"/>
      <c r="AR1472" s="4"/>
      <c r="AS1472" s="120"/>
      <c r="AW1472" s="4"/>
      <c r="AX1472" s="4"/>
      <c r="AY1472" s="4"/>
      <c r="AZ1472" s="4"/>
      <c r="BA1472" s="4"/>
      <c r="BB1472" s="4"/>
      <c r="BC1472" s="4"/>
    </row>
    <row r="1473" spans="1:55">
      <c r="A1473" s="269"/>
      <c r="D1473" s="14"/>
      <c r="E1473" s="14"/>
      <c r="F1473" s="14"/>
      <c r="G1473" s="14"/>
      <c r="H1473" s="14"/>
      <c r="I1473" s="14"/>
      <c r="J1473" s="14"/>
      <c r="K1473" s="15"/>
      <c r="L1473" s="14"/>
      <c r="M1473" s="14"/>
      <c r="N1473" s="14"/>
      <c r="O1473" s="14"/>
      <c r="P1473" s="14"/>
      <c r="Q1473" s="14"/>
      <c r="R1473" s="15"/>
      <c r="S1473" s="14"/>
      <c r="U1473" s="1"/>
      <c r="V1473" s="1"/>
      <c r="W1473" s="1"/>
      <c r="X1473" s="1"/>
      <c r="Y1473" s="1"/>
      <c r="Z1473" s="1"/>
      <c r="AA1473" s="1"/>
      <c r="AB1473" s="1"/>
      <c r="AC1473" s="1"/>
      <c r="AD1473" s="1"/>
      <c r="AE1473" s="1"/>
      <c r="AF1473" s="4"/>
      <c r="AG1473" s="4"/>
      <c r="AH1473" s="4"/>
      <c r="AI1473" s="4"/>
      <c r="AL1473" s="4"/>
      <c r="AM1473" s="4"/>
      <c r="AN1473" s="4"/>
      <c r="AO1473" s="4"/>
      <c r="AP1473" s="4"/>
      <c r="AR1473" s="4"/>
      <c r="AS1473" s="120"/>
      <c r="AW1473" s="4"/>
      <c r="AX1473" s="4"/>
      <c r="AY1473" s="4"/>
      <c r="AZ1473" s="4"/>
      <c r="BA1473" s="4"/>
      <c r="BB1473" s="4"/>
      <c r="BC1473" s="4"/>
    </row>
    <row r="1474" spans="1:55">
      <c r="A1474" s="269"/>
      <c r="D1474" s="14"/>
      <c r="E1474" s="14"/>
      <c r="F1474" s="14"/>
      <c r="G1474" s="14"/>
      <c r="H1474" s="14"/>
      <c r="I1474" s="14"/>
      <c r="J1474" s="14"/>
      <c r="K1474" s="15"/>
      <c r="L1474" s="14"/>
      <c r="M1474" s="14"/>
      <c r="N1474" s="14"/>
      <c r="O1474" s="14"/>
      <c r="P1474" s="14"/>
      <c r="Q1474" s="14"/>
      <c r="R1474" s="15"/>
      <c r="S1474" s="14"/>
      <c r="U1474" s="1"/>
      <c r="V1474" s="1"/>
      <c r="W1474" s="1"/>
      <c r="X1474" s="1"/>
      <c r="Y1474" s="1"/>
      <c r="Z1474" s="1"/>
      <c r="AA1474" s="1"/>
      <c r="AB1474" s="1"/>
      <c r="AC1474" s="1"/>
      <c r="AD1474" s="1"/>
      <c r="AE1474" s="1"/>
      <c r="AF1474" s="4"/>
      <c r="AG1474" s="4"/>
      <c r="AH1474" s="4"/>
      <c r="AI1474" s="4"/>
      <c r="AL1474" s="4"/>
      <c r="AM1474" s="4"/>
      <c r="AN1474" s="4"/>
      <c r="AO1474" s="4"/>
      <c r="AP1474" s="4"/>
      <c r="AR1474" s="4"/>
      <c r="AS1474" s="120"/>
      <c r="AW1474" s="4"/>
      <c r="AX1474" s="4"/>
      <c r="AY1474" s="4"/>
      <c r="AZ1474" s="4"/>
      <c r="BA1474" s="4"/>
      <c r="BB1474" s="4"/>
      <c r="BC1474" s="4"/>
    </row>
    <row r="1475" spans="1:55">
      <c r="A1475" s="269"/>
      <c r="D1475" s="14"/>
      <c r="E1475" s="14"/>
      <c r="F1475" s="14"/>
      <c r="G1475" s="14"/>
      <c r="H1475" s="14"/>
      <c r="I1475" s="14"/>
      <c r="J1475" s="14"/>
      <c r="K1475" s="15"/>
      <c r="L1475" s="14"/>
      <c r="M1475" s="14"/>
      <c r="N1475" s="14"/>
      <c r="O1475" s="14"/>
      <c r="P1475" s="14"/>
      <c r="Q1475" s="14"/>
      <c r="R1475" s="15"/>
      <c r="S1475" s="14"/>
      <c r="U1475" s="1"/>
      <c r="V1475" s="1"/>
      <c r="W1475" s="1"/>
      <c r="X1475" s="1"/>
      <c r="Y1475" s="1"/>
      <c r="Z1475" s="1"/>
      <c r="AA1475" s="1"/>
      <c r="AB1475" s="1"/>
      <c r="AC1475" s="1"/>
      <c r="AD1475" s="1"/>
      <c r="AE1475" s="1"/>
      <c r="AF1475" s="4"/>
      <c r="AG1475" s="4"/>
      <c r="AH1475" s="4"/>
      <c r="AI1475" s="4"/>
      <c r="AL1475" s="4"/>
      <c r="AM1475" s="4"/>
      <c r="AN1475" s="4"/>
      <c r="AO1475" s="4"/>
      <c r="AP1475" s="4"/>
      <c r="AR1475" s="4"/>
      <c r="AS1475" s="120"/>
      <c r="AW1475" s="4"/>
      <c r="AX1475" s="4"/>
      <c r="AY1475" s="4"/>
      <c r="AZ1475" s="4"/>
      <c r="BA1475" s="4"/>
      <c r="BB1475" s="4"/>
      <c r="BC1475" s="4"/>
    </row>
    <row r="1476" spans="1:55">
      <c r="A1476" s="269"/>
      <c r="D1476" s="14"/>
      <c r="E1476" s="14"/>
      <c r="F1476" s="14"/>
      <c r="G1476" s="14"/>
      <c r="H1476" s="14"/>
      <c r="I1476" s="14"/>
      <c r="J1476" s="14"/>
      <c r="K1476" s="15"/>
      <c r="L1476" s="14"/>
      <c r="M1476" s="14"/>
      <c r="N1476" s="14"/>
      <c r="O1476" s="14"/>
      <c r="P1476" s="14"/>
      <c r="Q1476" s="14"/>
      <c r="R1476" s="15"/>
      <c r="S1476" s="14"/>
      <c r="U1476" s="1"/>
      <c r="V1476" s="1"/>
      <c r="W1476" s="1"/>
      <c r="X1476" s="1"/>
      <c r="Y1476" s="1"/>
      <c r="Z1476" s="1"/>
      <c r="AA1476" s="1"/>
      <c r="AB1476" s="1"/>
      <c r="AC1476" s="1"/>
      <c r="AD1476" s="1"/>
      <c r="AE1476" s="1"/>
      <c r="AF1476" s="4"/>
      <c r="AG1476" s="4"/>
      <c r="AH1476" s="4"/>
      <c r="AI1476" s="4"/>
      <c r="AL1476" s="4"/>
      <c r="AM1476" s="4"/>
      <c r="AN1476" s="4"/>
      <c r="AO1476" s="4"/>
      <c r="AP1476" s="4"/>
      <c r="AR1476" s="4"/>
      <c r="AS1476" s="120"/>
      <c r="AW1476" s="4"/>
      <c r="AX1476" s="4"/>
      <c r="AY1476" s="4"/>
      <c r="AZ1476" s="4"/>
      <c r="BA1476" s="4"/>
      <c r="BB1476" s="4"/>
      <c r="BC1476" s="4"/>
    </row>
    <row r="1477" spans="1:55">
      <c r="A1477" s="269"/>
      <c r="D1477" s="14"/>
      <c r="E1477" s="14"/>
      <c r="F1477" s="14"/>
      <c r="G1477" s="14"/>
      <c r="H1477" s="14"/>
      <c r="I1477" s="14"/>
      <c r="J1477" s="14"/>
      <c r="K1477" s="15"/>
      <c r="L1477" s="14"/>
      <c r="M1477" s="14"/>
      <c r="N1477" s="14"/>
      <c r="O1477" s="14"/>
      <c r="P1477" s="14"/>
      <c r="Q1477" s="14"/>
      <c r="R1477" s="15"/>
      <c r="S1477" s="14"/>
      <c r="U1477" s="1"/>
      <c r="V1477" s="1"/>
      <c r="W1477" s="1"/>
      <c r="X1477" s="1"/>
      <c r="Y1477" s="1"/>
      <c r="Z1477" s="1"/>
      <c r="AA1477" s="1"/>
      <c r="AB1477" s="1"/>
      <c r="AC1477" s="1"/>
      <c r="AD1477" s="1"/>
      <c r="AE1477" s="1"/>
      <c r="AF1477" s="4"/>
      <c r="AG1477" s="4"/>
      <c r="AH1477" s="4"/>
      <c r="AI1477" s="4"/>
      <c r="AL1477" s="4"/>
      <c r="AM1477" s="4"/>
      <c r="AN1477" s="4"/>
      <c r="AO1477" s="4"/>
      <c r="AP1477" s="4"/>
      <c r="AR1477" s="4"/>
      <c r="AS1477" s="120"/>
      <c r="AW1477" s="4"/>
      <c r="AX1477" s="4"/>
      <c r="AY1477" s="4"/>
      <c r="AZ1477" s="4"/>
      <c r="BA1477" s="4"/>
      <c r="BB1477" s="4"/>
      <c r="BC1477" s="4"/>
    </row>
    <row r="1478" spans="1:55">
      <c r="A1478" s="269"/>
      <c r="D1478" s="14"/>
      <c r="E1478" s="14"/>
      <c r="F1478" s="14"/>
      <c r="G1478" s="14"/>
      <c r="H1478" s="14"/>
      <c r="I1478" s="14"/>
      <c r="J1478" s="14"/>
      <c r="K1478" s="15"/>
      <c r="L1478" s="14"/>
      <c r="M1478" s="14"/>
      <c r="N1478" s="14"/>
      <c r="O1478" s="14"/>
      <c r="P1478" s="14"/>
      <c r="Q1478" s="14"/>
      <c r="R1478" s="15"/>
      <c r="S1478" s="14"/>
      <c r="U1478" s="1"/>
      <c r="V1478" s="1"/>
      <c r="W1478" s="1"/>
      <c r="X1478" s="1"/>
      <c r="Y1478" s="1"/>
      <c r="Z1478" s="1"/>
      <c r="AA1478" s="1"/>
      <c r="AB1478" s="1"/>
      <c r="AC1478" s="1"/>
      <c r="AD1478" s="1"/>
      <c r="AE1478" s="1"/>
      <c r="AF1478" s="4"/>
      <c r="AG1478" s="4"/>
      <c r="AH1478" s="4"/>
      <c r="AI1478" s="4"/>
      <c r="AL1478" s="4"/>
      <c r="AM1478" s="4"/>
      <c r="AN1478" s="4"/>
      <c r="AO1478" s="4"/>
      <c r="AP1478" s="4"/>
      <c r="AR1478" s="4"/>
      <c r="AS1478" s="120"/>
      <c r="AW1478" s="4"/>
      <c r="AX1478" s="4"/>
      <c r="AY1478" s="4"/>
      <c r="AZ1478" s="4"/>
      <c r="BA1478" s="4"/>
      <c r="BB1478" s="4"/>
      <c r="BC1478" s="4"/>
    </row>
    <row r="1479" spans="1:55">
      <c r="A1479" s="269"/>
      <c r="D1479" s="14"/>
      <c r="E1479" s="14"/>
      <c r="F1479" s="14"/>
      <c r="G1479" s="14"/>
      <c r="H1479" s="14"/>
      <c r="I1479" s="14"/>
      <c r="J1479" s="14"/>
      <c r="K1479" s="15"/>
      <c r="L1479" s="14"/>
      <c r="M1479" s="14"/>
      <c r="N1479" s="14"/>
      <c r="O1479" s="14"/>
      <c r="P1479" s="14"/>
      <c r="Q1479" s="14"/>
      <c r="R1479" s="15"/>
      <c r="S1479" s="14"/>
      <c r="U1479" s="1"/>
      <c r="V1479" s="1"/>
      <c r="W1479" s="1"/>
      <c r="X1479" s="1"/>
      <c r="Y1479" s="1"/>
      <c r="Z1479" s="1"/>
      <c r="AA1479" s="1"/>
      <c r="AB1479" s="1"/>
      <c r="AC1479" s="1"/>
      <c r="AD1479" s="1"/>
      <c r="AE1479" s="1"/>
      <c r="AF1479" s="4"/>
      <c r="AG1479" s="4"/>
      <c r="AH1479" s="4"/>
      <c r="AI1479" s="4"/>
      <c r="AL1479" s="4"/>
      <c r="AM1479" s="4"/>
      <c r="AN1479" s="4"/>
      <c r="AO1479" s="4"/>
      <c r="AP1479" s="4"/>
      <c r="AR1479" s="4"/>
      <c r="AS1479" s="120"/>
      <c r="AW1479" s="4"/>
      <c r="AX1479" s="4"/>
      <c r="AY1479" s="4"/>
      <c r="AZ1479" s="4"/>
      <c r="BA1479" s="4"/>
      <c r="BB1479" s="4"/>
      <c r="BC1479" s="4"/>
    </row>
    <row r="1480" spans="1:55">
      <c r="A1480" s="269"/>
      <c r="D1480" s="14"/>
      <c r="E1480" s="14"/>
      <c r="F1480" s="14"/>
      <c r="G1480" s="14"/>
      <c r="H1480" s="14"/>
      <c r="I1480" s="14"/>
      <c r="J1480" s="14"/>
      <c r="K1480" s="15"/>
      <c r="L1480" s="14"/>
      <c r="M1480" s="14"/>
      <c r="N1480" s="14"/>
      <c r="O1480" s="14"/>
      <c r="P1480" s="14"/>
      <c r="Q1480" s="14"/>
      <c r="R1480" s="15"/>
      <c r="S1480" s="14"/>
      <c r="U1480" s="1"/>
      <c r="V1480" s="1"/>
      <c r="W1480" s="1"/>
      <c r="X1480" s="1"/>
      <c r="Y1480" s="1"/>
      <c r="Z1480" s="1"/>
      <c r="AA1480" s="1"/>
      <c r="AB1480" s="1"/>
      <c r="AC1480" s="1"/>
      <c r="AD1480" s="1"/>
      <c r="AE1480" s="1"/>
      <c r="AF1480" s="4"/>
      <c r="AG1480" s="4"/>
      <c r="AH1480" s="4"/>
      <c r="AI1480" s="4"/>
      <c r="AL1480" s="4"/>
      <c r="AM1480" s="4"/>
      <c r="AN1480" s="4"/>
      <c r="AO1480" s="4"/>
      <c r="AP1480" s="4"/>
      <c r="AR1480" s="4"/>
      <c r="AS1480" s="120"/>
      <c r="AW1480" s="4"/>
      <c r="AX1480" s="4"/>
      <c r="AY1480" s="4"/>
      <c r="AZ1480" s="4"/>
      <c r="BA1480" s="4"/>
      <c r="BB1480" s="4"/>
      <c r="BC1480" s="4"/>
    </row>
    <row r="1481" spans="1:55">
      <c r="A1481" s="269"/>
      <c r="D1481" s="14"/>
      <c r="E1481" s="14"/>
      <c r="F1481" s="14"/>
      <c r="G1481" s="14"/>
      <c r="H1481" s="14"/>
      <c r="I1481" s="14"/>
      <c r="J1481" s="14"/>
      <c r="K1481" s="15"/>
      <c r="L1481" s="14"/>
      <c r="M1481" s="14"/>
      <c r="N1481" s="14"/>
      <c r="O1481" s="14"/>
      <c r="P1481" s="14"/>
      <c r="Q1481" s="14"/>
      <c r="R1481" s="15"/>
      <c r="S1481" s="14"/>
      <c r="U1481" s="1"/>
      <c r="V1481" s="1"/>
      <c r="W1481" s="1"/>
      <c r="X1481" s="1"/>
      <c r="Y1481" s="1"/>
      <c r="Z1481" s="1"/>
      <c r="AA1481" s="1"/>
      <c r="AB1481" s="1"/>
      <c r="AC1481" s="1"/>
      <c r="AD1481" s="1"/>
      <c r="AE1481" s="1"/>
      <c r="AF1481" s="4"/>
      <c r="AG1481" s="4"/>
      <c r="AH1481" s="4"/>
      <c r="AI1481" s="4"/>
      <c r="AL1481" s="4"/>
      <c r="AM1481" s="4"/>
      <c r="AN1481" s="4"/>
      <c r="AO1481" s="4"/>
      <c r="AP1481" s="4"/>
      <c r="AR1481" s="4"/>
      <c r="AS1481" s="120"/>
      <c r="AW1481" s="4"/>
      <c r="AX1481" s="4"/>
      <c r="AY1481" s="4"/>
      <c r="AZ1481" s="4"/>
      <c r="BA1481" s="4"/>
      <c r="BB1481" s="4"/>
      <c r="BC1481" s="4"/>
    </row>
    <row r="1482" spans="1:55">
      <c r="A1482" s="269"/>
      <c r="D1482" s="14"/>
      <c r="E1482" s="14"/>
      <c r="F1482" s="14"/>
      <c r="G1482" s="14"/>
      <c r="H1482" s="14"/>
      <c r="I1482" s="14"/>
      <c r="J1482" s="14"/>
      <c r="K1482" s="15"/>
      <c r="L1482" s="14"/>
      <c r="M1482" s="14"/>
      <c r="N1482" s="14"/>
      <c r="O1482" s="14"/>
      <c r="P1482" s="14"/>
      <c r="Q1482" s="14"/>
      <c r="R1482" s="15"/>
      <c r="S1482" s="14"/>
      <c r="U1482" s="1"/>
      <c r="V1482" s="1"/>
      <c r="W1482" s="1"/>
      <c r="X1482" s="1"/>
      <c r="Y1482" s="1"/>
      <c r="Z1482" s="1"/>
      <c r="AA1482" s="1"/>
      <c r="AB1482" s="1"/>
      <c r="AC1482" s="1"/>
      <c r="AD1482" s="1"/>
      <c r="AE1482" s="1"/>
      <c r="AF1482" s="4"/>
      <c r="AG1482" s="4"/>
      <c r="AH1482" s="4"/>
      <c r="AI1482" s="4"/>
      <c r="AL1482" s="4"/>
      <c r="AM1482" s="4"/>
      <c r="AN1482" s="4"/>
      <c r="AO1482" s="4"/>
      <c r="AP1482" s="4"/>
      <c r="AR1482" s="4"/>
      <c r="AS1482" s="120"/>
      <c r="AW1482" s="4"/>
      <c r="AX1482" s="4"/>
      <c r="AY1482" s="4"/>
      <c r="AZ1482" s="4"/>
      <c r="BA1482" s="4"/>
      <c r="BB1482" s="4"/>
      <c r="BC1482" s="4"/>
    </row>
    <row r="1483" spans="1:55">
      <c r="A1483" s="269"/>
      <c r="D1483" s="14"/>
      <c r="E1483" s="14"/>
      <c r="F1483" s="14"/>
      <c r="G1483" s="14"/>
      <c r="H1483" s="14"/>
      <c r="I1483" s="14"/>
      <c r="J1483" s="14"/>
      <c r="K1483" s="15"/>
      <c r="L1483" s="14"/>
      <c r="M1483" s="14"/>
      <c r="N1483" s="14"/>
      <c r="O1483" s="14"/>
      <c r="P1483" s="14"/>
      <c r="Q1483" s="14"/>
      <c r="R1483" s="15"/>
      <c r="S1483" s="14"/>
      <c r="U1483" s="1"/>
      <c r="V1483" s="1"/>
      <c r="W1483" s="1"/>
      <c r="X1483" s="1"/>
      <c r="Y1483" s="1"/>
      <c r="Z1483" s="1"/>
      <c r="AA1483" s="1"/>
      <c r="AB1483" s="1"/>
      <c r="AC1483" s="1"/>
      <c r="AD1483" s="1"/>
      <c r="AE1483" s="1"/>
      <c r="AF1483" s="4"/>
      <c r="AG1483" s="4"/>
      <c r="AH1483" s="4"/>
      <c r="AI1483" s="4"/>
      <c r="AL1483" s="4"/>
      <c r="AM1483" s="4"/>
      <c r="AN1483" s="4"/>
      <c r="AO1483" s="4"/>
      <c r="AP1483" s="4"/>
      <c r="AR1483" s="4"/>
      <c r="AS1483" s="120"/>
      <c r="AW1483" s="4"/>
      <c r="AX1483" s="4"/>
      <c r="AY1483" s="4"/>
      <c r="AZ1483" s="4"/>
      <c r="BA1483" s="4"/>
      <c r="BB1483" s="4"/>
      <c r="BC1483" s="4"/>
    </row>
    <row r="1484" spans="1:55">
      <c r="A1484" s="269"/>
      <c r="D1484" s="14"/>
      <c r="E1484" s="14"/>
      <c r="F1484" s="14"/>
      <c r="G1484" s="14"/>
      <c r="H1484" s="14"/>
      <c r="I1484" s="14"/>
      <c r="J1484" s="14"/>
      <c r="K1484" s="15"/>
      <c r="L1484" s="14"/>
      <c r="M1484" s="14"/>
      <c r="N1484" s="14"/>
      <c r="O1484" s="14"/>
      <c r="P1484" s="14"/>
      <c r="Q1484" s="14"/>
      <c r="R1484" s="15"/>
      <c r="S1484" s="14"/>
      <c r="U1484" s="1"/>
      <c r="V1484" s="1"/>
      <c r="W1484" s="1"/>
      <c r="X1484" s="1"/>
      <c r="Y1484" s="1"/>
      <c r="Z1484" s="1"/>
      <c r="AA1484" s="1"/>
      <c r="AB1484" s="1"/>
      <c r="AC1484" s="1"/>
      <c r="AD1484" s="1"/>
      <c r="AE1484" s="1"/>
      <c r="AF1484" s="4"/>
      <c r="AG1484" s="4"/>
      <c r="AH1484" s="4"/>
      <c r="AI1484" s="4"/>
      <c r="AL1484" s="4"/>
      <c r="AM1484" s="4"/>
      <c r="AN1484" s="4"/>
      <c r="AO1484" s="4"/>
      <c r="AP1484" s="4"/>
      <c r="AR1484" s="4"/>
      <c r="AS1484" s="120"/>
      <c r="AW1484" s="4"/>
      <c r="AX1484" s="4"/>
      <c r="AY1484" s="4"/>
      <c r="AZ1484" s="4"/>
      <c r="BA1484" s="4"/>
      <c r="BB1484" s="4"/>
      <c r="BC1484" s="4"/>
    </row>
    <row r="1485" spans="1:55">
      <c r="A1485" s="269"/>
      <c r="D1485" s="14"/>
      <c r="E1485" s="14"/>
      <c r="F1485" s="14"/>
      <c r="G1485" s="14"/>
      <c r="H1485" s="14"/>
      <c r="I1485" s="14"/>
      <c r="J1485" s="14"/>
      <c r="K1485" s="15"/>
      <c r="L1485" s="14"/>
      <c r="M1485" s="14"/>
      <c r="N1485" s="14"/>
      <c r="O1485" s="14"/>
      <c r="P1485" s="14"/>
      <c r="Q1485" s="14"/>
      <c r="R1485" s="15"/>
      <c r="S1485" s="14"/>
      <c r="U1485" s="1"/>
      <c r="V1485" s="1"/>
      <c r="W1485" s="1"/>
      <c r="X1485" s="1"/>
      <c r="Y1485" s="1"/>
      <c r="Z1485" s="1"/>
      <c r="AA1485" s="1"/>
      <c r="AB1485" s="1"/>
      <c r="AC1485" s="1"/>
      <c r="AD1485" s="1"/>
      <c r="AE1485" s="1"/>
      <c r="AF1485" s="4"/>
      <c r="AG1485" s="4"/>
      <c r="AH1485" s="4"/>
      <c r="AI1485" s="4"/>
      <c r="AL1485" s="4"/>
      <c r="AM1485" s="4"/>
      <c r="AN1485" s="4"/>
      <c r="AO1485" s="4"/>
      <c r="AP1485" s="4"/>
      <c r="AR1485" s="4"/>
      <c r="AS1485" s="120"/>
      <c r="AW1485" s="4"/>
      <c r="AX1485" s="4"/>
      <c r="AY1485" s="4"/>
      <c r="AZ1485" s="4"/>
      <c r="BA1485" s="4"/>
      <c r="BB1485" s="4"/>
      <c r="BC1485" s="4"/>
    </row>
    <row r="1486" spans="1:55">
      <c r="A1486" s="269"/>
      <c r="D1486" s="14"/>
      <c r="E1486" s="14"/>
      <c r="F1486" s="14"/>
      <c r="G1486" s="14"/>
      <c r="H1486" s="14"/>
      <c r="I1486" s="14"/>
      <c r="J1486" s="14"/>
      <c r="K1486" s="15"/>
      <c r="L1486" s="14"/>
      <c r="M1486" s="14"/>
      <c r="N1486" s="14"/>
      <c r="O1486" s="14"/>
      <c r="P1486" s="14"/>
      <c r="Q1486" s="14"/>
      <c r="R1486" s="15"/>
      <c r="S1486" s="14"/>
      <c r="U1486" s="1"/>
      <c r="V1486" s="1"/>
      <c r="W1486" s="1"/>
      <c r="X1486" s="1"/>
      <c r="Y1486" s="1"/>
      <c r="Z1486" s="1"/>
      <c r="AA1486" s="1"/>
      <c r="AB1486" s="1"/>
      <c r="AC1486" s="1"/>
      <c r="AD1486" s="1"/>
      <c r="AE1486" s="1"/>
      <c r="AF1486" s="4"/>
      <c r="AG1486" s="4"/>
      <c r="AH1486" s="4"/>
      <c r="AI1486" s="4"/>
      <c r="AL1486" s="4"/>
      <c r="AM1486" s="4"/>
      <c r="AN1486" s="4"/>
      <c r="AO1486" s="4"/>
      <c r="AP1486" s="4"/>
      <c r="AR1486" s="4"/>
      <c r="AS1486" s="120"/>
      <c r="AW1486" s="4"/>
      <c r="AX1486" s="4"/>
      <c r="AY1486" s="4"/>
      <c r="AZ1486" s="4"/>
      <c r="BA1486" s="4"/>
      <c r="BB1486" s="4"/>
      <c r="BC1486" s="4"/>
    </row>
    <row r="1487" spans="1:55">
      <c r="A1487" s="269"/>
      <c r="D1487" s="14"/>
      <c r="E1487" s="14"/>
      <c r="F1487" s="14"/>
      <c r="G1487" s="14"/>
      <c r="H1487" s="14"/>
      <c r="I1487" s="14"/>
      <c r="J1487" s="14"/>
      <c r="K1487" s="15"/>
      <c r="L1487" s="14"/>
      <c r="M1487" s="14"/>
      <c r="N1487" s="14"/>
      <c r="O1487" s="14"/>
      <c r="P1487" s="14"/>
      <c r="Q1487" s="14"/>
      <c r="R1487" s="15"/>
      <c r="S1487" s="14"/>
      <c r="U1487" s="1"/>
      <c r="V1487" s="1"/>
      <c r="W1487" s="1"/>
      <c r="X1487" s="1"/>
      <c r="Y1487" s="1"/>
      <c r="Z1487" s="1"/>
      <c r="AA1487" s="1"/>
      <c r="AB1487" s="1"/>
      <c r="AC1487" s="1"/>
      <c r="AD1487" s="1"/>
      <c r="AE1487" s="1"/>
      <c r="AF1487" s="4"/>
      <c r="AG1487" s="4"/>
      <c r="AH1487" s="4"/>
      <c r="AI1487" s="4"/>
      <c r="AL1487" s="4"/>
      <c r="AM1487" s="4"/>
      <c r="AN1487" s="4"/>
      <c r="AO1487" s="4"/>
      <c r="AP1487" s="4"/>
      <c r="AR1487" s="4"/>
      <c r="AS1487" s="120"/>
      <c r="AW1487" s="4"/>
      <c r="AX1487" s="4"/>
      <c r="AY1487" s="4"/>
      <c r="AZ1487" s="4"/>
      <c r="BA1487" s="4"/>
      <c r="BB1487" s="4"/>
      <c r="BC1487" s="4"/>
    </row>
    <row r="1488" spans="1:55">
      <c r="A1488" s="269"/>
      <c r="D1488" s="14"/>
      <c r="E1488" s="14"/>
      <c r="F1488" s="14"/>
      <c r="G1488" s="14"/>
      <c r="H1488" s="14"/>
      <c r="I1488" s="14"/>
      <c r="J1488" s="14"/>
      <c r="K1488" s="15"/>
      <c r="L1488" s="14"/>
      <c r="M1488" s="14"/>
      <c r="N1488" s="14"/>
      <c r="O1488" s="14"/>
      <c r="P1488" s="14"/>
      <c r="Q1488" s="14"/>
      <c r="R1488" s="15"/>
      <c r="S1488" s="14"/>
      <c r="U1488" s="1"/>
      <c r="V1488" s="1"/>
      <c r="W1488" s="1"/>
      <c r="X1488" s="1"/>
      <c r="Y1488" s="1"/>
      <c r="Z1488" s="1"/>
      <c r="AA1488" s="1"/>
      <c r="AB1488" s="1"/>
      <c r="AC1488" s="1"/>
      <c r="AD1488" s="1"/>
      <c r="AE1488" s="1"/>
      <c r="AF1488" s="4"/>
      <c r="AG1488" s="4"/>
      <c r="AH1488" s="4"/>
      <c r="AI1488" s="4"/>
      <c r="AL1488" s="4"/>
      <c r="AM1488" s="4"/>
      <c r="AN1488" s="4"/>
      <c r="AO1488" s="4"/>
      <c r="AP1488" s="4"/>
      <c r="AR1488" s="4"/>
      <c r="AS1488" s="120"/>
      <c r="AW1488" s="4"/>
      <c r="AX1488" s="4"/>
      <c r="AY1488" s="4"/>
      <c r="AZ1488" s="4"/>
      <c r="BA1488" s="4"/>
      <c r="BB1488" s="4"/>
      <c r="BC1488" s="4"/>
    </row>
    <row r="1489" spans="1:55">
      <c r="A1489" s="269"/>
      <c r="D1489" s="14"/>
      <c r="E1489" s="14"/>
      <c r="F1489" s="14"/>
      <c r="G1489" s="14"/>
      <c r="H1489" s="14"/>
      <c r="I1489" s="14"/>
      <c r="J1489" s="14"/>
      <c r="K1489" s="15"/>
      <c r="L1489" s="14"/>
      <c r="M1489" s="14"/>
      <c r="N1489" s="14"/>
      <c r="O1489" s="14"/>
      <c r="P1489" s="14"/>
      <c r="Q1489" s="14"/>
      <c r="R1489" s="15"/>
      <c r="S1489" s="14"/>
      <c r="U1489" s="1"/>
      <c r="V1489" s="1"/>
      <c r="W1489" s="1"/>
      <c r="X1489" s="1"/>
      <c r="Y1489" s="1"/>
      <c r="Z1489" s="1"/>
      <c r="AA1489" s="1"/>
      <c r="AB1489" s="1"/>
      <c r="AC1489" s="1"/>
      <c r="AD1489" s="1"/>
      <c r="AE1489" s="1"/>
      <c r="AF1489" s="4"/>
      <c r="AG1489" s="4"/>
      <c r="AH1489" s="4"/>
      <c r="AI1489" s="4"/>
      <c r="AL1489" s="4"/>
      <c r="AM1489" s="4"/>
      <c r="AN1489" s="4"/>
      <c r="AO1489" s="4"/>
      <c r="AP1489" s="4"/>
      <c r="AR1489" s="4"/>
      <c r="AS1489" s="120"/>
      <c r="AW1489" s="4"/>
      <c r="AX1489" s="4"/>
      <c r="AY1489" s="4"/>
      <c r="AZ1489" s="4"/>
      <c r="BA1489" s="4"/>
      <c r="BB1489" s="4"/>
      <c r="BC1489" s="4"/>
    </row>
    <row r="1490" spans="1:55">
      <c r="A1490" s="269"/>
      <c r="D1490" s="14"/>
      <c r="E1490" s="14"/>
      <c r="F1490" s="14"/>
      <c r="G1490" s="14"/>
      <c r="H1490" s="14"/>
      <c r="I1490" s="14"/>
      <c r="J1490" s="14"/>
      <c r="K1490" s="15"/>
      <c r="L1490" s="14"/>
      <c r="M1490" s="14"/>
      <c r="N1490" s="14"/>
      <c r="O1490" s="14"/>
      <c r="P1490" s="14"/>
      <c r="Q1490" s="14"/>
      <c r="R1490" s="15"/>
      <c r="S1490" s="14"/>
      <c r="U1490" s="1"/>
      <c r="V1490" s="1"/>
      <c r="W1490" s="1"/>
      <c r="X1490" s="1"/>
      <c r="Y1490" s="1"/>
      <c r="Z1490" s="1"/>
      <c r="AA1490" s="1"/>
      <c r="AB1490" s="1"/>
      <c r="AC1490" s="1"/>
      <c r="AD1490" s="1"/>
      <c r="AE1490" s="1"/>
      <c r="AF1490" s="4"/>
      <c r="AG1490" s="4"/>
      <c r="AH1490" s="4"/>
      <c r="AI1490" s="4"/>
      <c r="AL1490" s="4"/>
      <c r="AM1490" s="4"/>
      <c r="AN1490" s="4"/>
      <c r="AO1490" s="4"/>
      <c r="AP1490" s="4"/>
      <c r="AR1490" s="4"/>
      <c r="AS1490" s="120"/>
      <c r="AW1490" s="4"/>
      <c r="AX1490" s="4"/>
      <c r="AY1490" s="4"/>
      <c r="AZ1490" s="4"/>
      <c r="BA1490" s="4"/>
      <c r="BB1490" s="4"/>
      <c r="BC1490" s="4"/>
    </row>
    <row r="1491" spans="1:55">
      <c r="A1491" s="269"/>
      <c r="D1491" s="14"/>
      <c r="E1491" s="14"/>
      <c r="F1491" s="14"/>
      <c r="G1491" s="14"/>
      <c r="H1491" s="14"/>
      <c r="I1491" s="14"/>
      <c r="J1491" s="14"/>
      <c r="K1491" s="15"/>
      <c r="L1491" s="14"/>
      <c r="M1491" s="14"/>
      <c r="N1491" s="14"/>
      <c r="O1491" s="14"/>
      <c r="P1491" s="14"/>
      <c r="Q1491" s="14"/>
      <c r="R1491" s="15"/>
      <c r="S1491" s="14"/>
      <c r="U1491" s="1"/>
      <c r="V1491" s="1"/>
      <c r="W1491" s="1"/>
      <c r="X1491" s="1"/>
      <c r="Y1491" s="1"/>
      <c r="Z1491" s="1"/>
      <c r="AA1491" s="1"/>
      <c r="AB1491" s="1"/>
      <c r="AC1491" s="1"/>
      <c r="AD1491" s="1"/>
      <c r="AE1491" s="1"/>
      <c r="AF1491" s="4"/>
      <c r="AG1491" s="4"/>
      <c r="AH1491" s="4"/>
      <c r="AI1491" s="4"/>
      <c r="AL1491" s="4"/>
      <c r="AM1491" s="4"/>
      <c r="AN1491" s="4"/>
      <c r="AO1491" s="4"/>
      <c r="AP1491" s="4"/>
      <c r="AR1491" s="4"/>
      <c r="AS1491" s="120"/>
      <c r="AW1491" s="4"/>
      <c r="AX1491" s="4"/>
      <c r="AY1491" s="4"/>
      <c r="AZ1491" s="4"/>
      <c r="BA1491" s="4"/>
      <c r="BB1491" s="4"/>
      <c r="BC1491" s="4"/>
    </row>
    <row r="1492" spans="1:55">
      <c r="A1492" s="269"/>
      <c r="D1492" s="14"/>
      <c r="E1492" s="14"/>
      <c r="F1492" s="14"/>
      <c r="G1492" s="14"/>
      <c r="H1492" s="14"/>
      <c r="I1492" s="14"/>
      <c r="J1492" s="14"/>
      <c r="K1492" s="15"/>
      <c r="L1492" s="14"/>
      <c r="M1492" s="14"/>
      <c r="N1492" s="14"/>
      <c r="O1492" s="14"/>
      <c r="P1492" s="14"/>
      <c r="Q1492" s="14"/>
      <c r="R1492" s="15"/>
      <c r="S1492" s="14"/>
      <c r="U1492" s="1"/>
      <c r="V1492" s="1"/>
      <c r="W1492" s="1"/>
      <c r="X1492" s="1"/>
      <c r="Y1492" s="1"/>
      <c r="Z1492" s="1"/>
      <c r="AA1492" s="1"/>
      <c r="AB1492" s="1"/>
      <c r="AC1492" s="1"/>
      <c r="AD1492" s="1"/>
      <c r="AE1492" s="1"/>
      <c r="AF1492" s="4"/>
      <c r="AG1492" s="4"/>
      <c r="AH1492" s="4"/>
      <c r="AI1492" s="4"/>
      <c r="AL1492" s="4"/>
      <c r="AM1492" s="4"/>
      <c r="AN1492" s="4"/>
      <c r="AO1492" s="4"/>
      <c r="AP1492" s="4"/>
      <c r="AR1492" s="4"/>
      <c r="AS1492" s="120"/>
      <c r="AW1492" s="4"/>
      <c r="AX1492" s="4"/>
      <c r="AY1492" s="4"/>
      <c r="AZ1492" s="4"/>
      <c r="BA1492" s="4"/>
      <c r="BB1492" s="4"/>
      <c r="BC1492" s="4"/>
    </row>
    <row r="1493" spans="1:55">
      <c r="A1493" s="269"/>
      <c r="D1493" s="14"/>
      <c r="E1493" s="14"/>
      <c r="F1493" s="14"/>
      <c r="G1493" s="14"/>
      <c r="H1493" s="14"/>
      <c r="I1493" s="14"/>
      <c r="J1493" s="14"/>
      <c r="K1493" s="15"/>
      <c r="L1493" s="14"/>
      <c r="M1493" s="14"/>
      <c r="N1493" s="14"/>
      <c r="O1493" s="14"/>
      <c r="P1493" s="14"/>
      <c r="Q1493" s="14"/>
      <c r="R1493" s="15"/>
      <c r="S1493" s="14"/>
      <c r="U1493" s="1"/>
      <c r="V1493" s="1"/>
      <c r="W1493" s="1"/>
      <c r="X1493" s="1"/>
      <c r="Y1493" s="1"/>
      <c r="Z1493" s="1"/>
      <c r="AA1493" s="1"/>
      <c r="AB1493" s="1"/>
      <c r="AC1493" s="1"/>
      <c r="AD1493" s="1"/>
      <c r="AE1493" s="1"/>
      <c r="AF1493" s="4"/>
      <c r="AG1493" s="4"/>
      <c r="AH1493" s="4"/>
      <c r="AI1493" s="4"/>
      <c r="AL1493" s="4"/>
      <c r="AM1493" s="4"/>
      <c r="AN1493" s="4"/>
      <c r="AO1493" s="4"/>
      <c r="AP1493" s="4"/>
      <c r="AR1493" s="4"/>
      <c r="AS1493" s="120"/>
      <c r="AW1493" s="4"/>
      <c r="AX1493" s="4"/>
      <c r="AY1493" s="4"/>
      <c r="AZ1493" s="4"/>
      <c r="BA1493" s="4"/>
      <c r="BB1493" s="4"/>
      <c r="BC1493" s="4"/>
    </row>
    <row r="1494" spans="1:55">
      <c r="A1494" s="269"/>
      <c r="D1494" s="14"/>
      <c r="E1494" s="14"/>
      <c r="F1494" s="14"/>
      <c r="G1494" s="14"/>
      <c r="H1494" s="14"/>
      <c r="I1494" s="14"/>
      <c r="J1494" s="14"/>
      <c r="K1494" s="15"/>
      <c r="L1494" s="14"/>
      <c r="M1494" s="14"/>
      <c r="N1494" s="14"/>
      <c r="O1494" s="14"/>
      <c r="P1494" s="14"/>
      <c r="Q1494" s="14"/>
      <c r="R1494" s="15"/>
      <c r="S1494" s="14"/>
      <c r="U1494" s="1"/>
      <c r="V1494" s="1"/>
      <c r="W1494" s="1"/>
      <c r="X1494" s="1"/>
      <c r="Y1494" s="1"/>
      <c r="Z1494" s="1"/>
      <c r="AA1494" s="1"/>
      <c r="AB1494" s="1"/>
      <c r="AC1494" s="1"/>
      <c r="AD1494" s="1"/>
      <c r="AE1494" s="1"/>
      <c r="AF1494" s="4"/>
      <c r="AG1494" s="4"/>
      <c r="AH1494" s="4"/>
      <c r="AI1494" s="4"/>
      <c r="AL1494" s="4"/>
      <c r="AM1494" s="4"/>
      <c r="AN1494" s="4"/>
      <c r="AO1494" s="4"/>
      <c r="AP1494" s="4"/>
      <c r="AR1494" s="4"/>
      <c r="AS1494" s="120"/>
      <c r="AW1494" s="4"/>
      <c r="AX1494" s="4"/>
      <c r="AY1494" s="4"/>
      <c r="AZ1494" s="4"/>
      <c r="BA1494" s="4"/>
      <c r="BB1494" s="4"/>
      <c r="BC1494" s="4"/>
    </row>
    <row r="1495" spans="1:55">
      <c r="A1495" s="269"/>
      <c r="D1495" s="14"/>
      <c r="E1495" s="14"/>
      <c r="F1495" s="14"/>
      <c r="G1495" s="14"/>
      <c r="H1495" s="14"/>
      <c r="I1495" s="14"/>
      <c r="J1495" s="14"/>
      <c r="K1495" s="15"/>
      <c r="L1495" s="14"/>
      <c r="M1495" s="14"/>
      <c r="N1495" s="14"/>
      <c r="O1495" s="14"/>
      <c r="P1495" s="14"/>
      <c r="Q1495" s="14"/>
      <c r="R1495" s="15"/>
      <c r="S1495" s="14"/>
      <c r="U1495" s="1"/>
      <c r="V1495" s="1"/>
      <c r="W1495" s="1"/>
      <c r="X1495" s="1"/>
      <c r="Y1495" s="1"/>
      <c r="Z1495" s="1"/>
      <c r="AA1495" s="1"/>
      <c r="AB1495" s="1"/>
      <c r="AC1495" s="1"/>
      <c r="AD1495" s="1"/>
      <c r="AE1495" s="1"/>
      <c r="AF1495" s="4"/>
      <c r="AG1495" s="4"/>
      <c r="AH1495" s="4"/>
      <c r="AI1495" s="4"/>
      <c r="AL1495" s="4"/>
      <c r="AM1495" s="4"/>
      <c r="AN1495" s="4"/>
      <c r="AO1495" s="4"/>
      <c r="AP1495" s="4"/>
      <c r="AR1495" s="4"/>
      <c r="AS1495" s="120"/>
      <c r="AW1495" s="4"/>
      <c r="AX1495" s="4"/>
      <c r="AY1495" s="4"/>
      <c r="AZ1495" s="4"/>
      <c r="BA1495" s="4"/>
      <c r="BB1495" s="4"/>
      <c r="BC1495" s="4"/>
    </row>
    <row r="1496" spans="1:55">
      <c r="A1496" s="269"/>
      <c r="D1496" s="14"/>
      <c r="E1496" s="14"/>
      <c r="F1496" s="14"/>
      <c r="G1496" s="14"/>
      <c r="H1496" s="14"/>
      <c r="I1496" s="14"/>
      <c r="J1496" s="14"/>
      <c r="K1496" s="15"/>
      <c r="L1496" s="14"/>
      <c r="M1496" s="14"/>
      <c r="N1496" s="14"/>
      <c r="O1496" s="14"/>
      <c r="P1496" s="14"/>
      <c r="Q1496" s="14"/>
      <c r="R1496" s="15"/>
      <c r="S1496" s="14"/>
      <c r="U1496" s="1"/>
      <c r="V1496" s="1"/>
      <c r="W1496" s="1"/>
      <c r="X1496" s="1"/>
      <c r="Y1496" s="1"/>
      <c r="Z1496" s="1"/>
      <c r="AA1496" s="1"/>
      <c r="AB1496" s="1"/>
      <c r="AC1496" s="1"/>
      <c r="AD1496" s="1"/>
      <c r="AE1496" s="1"/>
      <c r="AF1496" s="4"/>
      <c r="AG1496" s="4"/>
      <c r="AH1496" s="4"/>
      <c r="AI1496" s="4"/>
      <c r="AL1496" s="4"/>
      <c r="AM1496" s="4"/>
      <c r="AN1496" s="4"/>
      <c r="AO1496" s="4"/>
      <c r="AP1496" s="4"/>
      <c r="AR1496" s="4"/>
      <c r="AS1496" s="120"/>
      <c r="AW1496" s="4"/>
      <c r="AX1496" s="4"/>
      <c r="AY1496" s="4"/>
      <c r="AZ1496" s="4"/>
      <c r="BA1496" s="4"/>
      <c r="BB1496" s="4"/>
      <c r="BC1496" s="4"/>
    </row>
    <row r="1497" spans="1:55">
      <c r="A1497" s="269"/>
      <c r="D1497" s="14"/>
      <c r="E1497" s="14"/>
      <c r="F1497" s="14"/>
      <c r="G1497" s="14"/>
      <c r="H1497" s="14"/>
      <c r="I1497" s="14"/>
      <c r="J1497" s="14"/>
      <c r="K1497" s="15"/>
      <c r="L1497" s="14"/>
      <c r="M1497" s="14"/>
      <c r="N1497" s="14"/>
      <c r="O1497" s="14"/>
      <c r="P1497" s="14"/>
      <c r="Q1497" s="14"/>
      <c r="R1497" s="15"/>
      <c r="S1497" s="14"/>
      <c r="U1497" s="1"/>
      <c r="V1497" s="1"/>
      <c r="W1497" s="1"/>
      <c r="X1497" s="1"/>
      <c r="Y1497" s="1"/>
      <c r="Z1497" s="1"/>
      <c r="AA1497" s="1"/>
      <c r="AB1497" s="1"/>
      <c r="AC1497" s="1"/>
      <c r="AD1497" s="1"/>
      <c r="AE1497" s="1"/>
      <c r="AF1497" s="4"/>
      <c r="AG1497" s="4"/>
      <c r="AH1497" s="4"/>
      <c r="AI1497" s="4"/>
      <c r="AL1497" s="4"/>
      <c r="AM1497" s="4"/>
      <c r="AN1497" s="4"/>
      <c r="AO1497" s="4"/>
      <c r="AP1497" s="4"/>
      <c r="AR1497" s="4"/>
      <c r="AS1497" s="120"/>
      <c r="AW1497" s="4"/>
      <c r="AX1497" s="4"/>
      <c r="AY1497" s="4"/>
      <c r="AZ1497" s="4"/>
      <c r="BA1497" s="4"/>
      <c r="BB1497" s="4"/>
      <c r="BC1497" s="4"/>
    </row>
    <row r="1498" spans="1:55">
      <c r="A1498" s="269"/>
      <c r="D1498" s="14"/>
      <c r="E1498" s="14"/>
      <c r="F1498" s="14"/>
      <c r="G1498" s="14"/>
      <c r="H1498" s="14"/>
      <c r="I1498" s="14"/>
      <c r="J1498" s="14"/>
      <c r="K1498" s="15"/>
      <c r="L1498" s="14"/>
      <c r="M1498" s="14"/>
      <c r="N1498" s="14"/>
      <c r="O1498" s="14"/>
      <c r="P1498" s="14"/>
      <c r="Q1498" s="14"/>
      <c r="R1498" s="15"/>
      <c r="S1498" s="14"/>
      <c r="U1498" s="1"/>
      <c r="V1498" s="1"/>
      <c r="W1498" s="1"/>
      <c r="X1498" s="1"/>
      <c r="Y1498" s="1"/>
      <c r="Z1498" s="1"/>
      <c r="AA1498" s="1"/>
      <c r="AB1498" s="1"/>
      <c r="AC1498" s="1"/>
      <c r="AD1498" s="1"/>
      <c r="AE1498" s="1"/>
      <c r="AF1498" s="4"/>
      <c r="AG1498" s="4"/>
      <c r="AH1498" s="4"/>
      <c r="AI1498" s="4"/>
      <c r="AL1498" s="4"/>
      <c r="AM1498" s="4"/>
      <c r="AN1498" s="4"/>
      <c r="AO1498" s="4"/>
      <c r="AP1498" s="4"/>
      <c r="AR1498" s="4"/>
      <c r="AS1498" s="120"/>
      <c r="AW1498" s="4"/>
      <c r="AX1498" s="4"/>
      <c r="AY1498" s="4"/>
      <c r="AZ1498" s="4"/>
      <c r="BA1498" s="4"/>
      <c r="BB1498" s="4"/>
      <c r="BC1498" s="4"/>
    </row>
    <row r="1499" spans="1:55">
      <c r="A1499" s="269"/>
      <c r="D1499" s="14"/>
      <c r="E1499" s="14"/>
      <c r="F1499" s="14"/>
      <c r="G1499" s="14"/>
      <c r="H1499" s="14"/>
      <c r="I1499" s="14"/>
      <c r="J1499" s="14"/>
      <c r="K1499" s="15"/>
      <c r="L1499" s="14"/>
      <c r="M1499" s="14"/>
      <c r="N1499" s="14"/>
      <c r="O1499" s="14"/>
      <c r="P1499" s="14"/>
      <c r="Q1499" s="14"/>
      <c r="R1499" s="15"/>
      <c r="S1499" s="14"/>
      <c r="U1499" s="1"/>
      <c r="V1499" s="1"/>
      <c r="W1499" s="1"/>
      <c r="X1499" s="1"/>
      <c r="Y1499" s="1"/>
      <c r="Z1499" s="1"/>
      <c r="AA1499" s="1"/>
      <c r="AB1499" s="1"/>
      <c r="AC1499" s="1"/>
      <c r="AD1499" s="1"/>
      <c r="AE1499" s="1"/>
      <c r="AF1499" s="4"/>
      <c r="AG1499" s="4"/>
      <c r="AH1499" s="4"/>
      <c r="AI1499" s="4"/>
      <c r="AL1499" s="4"/>
      <c r="AM1499" s="4"/>
      <c r="AN1499" s="4"/>
      <c r="AO1499" s="4"/>
      <c r="AP1499" s="4"/>
      <c r="AR1499" s="4"/>
      <c r="AS1499" s="120"/>
      <c r="AW1499" s="4"/>
      <c r="AX1499" s="4"/>
      <c r="AY1499" s="4"/>
      <c r="AZ1499" s="4"/>
      <c r="BA1499" s="4"/>
      <c r="BB1499" s="4"/>
      <c r="BC1499" s="4"/>
    </row>
    <row r="1500" spans="1:55">
      <c r="A1500" s="269"/>
      <c r="D1500" s="14"/>
      <c r="E1500" s="14"/>
      <c r="F1500" s="14"/>
      <c r="G1500" s="14"/>
      <c r="H1500" s="14"/>
      <c r="I1500" s="14"/>
      <c r="J1500" s="14"/>
      <c r="K1500" s="15"/>
      <c r="L1500" s="14"/>
      <c r="M1500" s="14"/>
      <c r="N1500" s="14"/>
      <c r="O1500" s="14"/>
      <c r="P1500" s="14"/>
      <c r="Q1500" s="14"/>
      <c r="R1500" s="15"/>
      <c r="S1500" s="14"/>
      <c r="U1500" s="1"/>
      <c r="V1500" s="1"/>
      <c r="W1500" s="1"/>
      <c r="X1500" s="1"/>
      <c r="Y1500" s="1"/>
      <c r="Z1500" s="1"/>
      <c r="AA1500" s="1"/>
      <c r="AB1500" s="1"/>
      <c r="AC1500" s="1"/>
      <c r="AD1500" s="1"/>
      <c r="AE1500" s="1"/>
      <c r="AF1500" s="4"/>
      <c r="AG1500" s="4"/>
      <c r="AH1500" s="4"/>
      <c r="AI1500" s="4"/>
      <c r="AL1500" s="4"/>
      <c r="AM1500" s="4"/>
      <c r="AN1500" s="4"/>
      <c r="AO1500" s="4"/>
      <c r="AP1500" s="4"/>
      <c r="AR1500" s="4"/>
      <c r="AS1500" s="120"/>
      <c r="AW1500" s="4"/>
      <c r="AX1500" s="4"/>
      <c r="AY1500" s="4"/>
      <c r="AZ1500" s="4"/>
      <c r="BA1500" s="4"/>
      <c r="BB1500" s="4"/>
      <c r="BC1500" s="4"/>
    </row>
    <row r="1501" spans="1:55">
      <c r="A1501" s="269"/>
      <c r="D1501" s="14"/>
      <c r="E1501" s="14"/>
      <c r="F1501" s="14"/>
      <c r="G1501" s="14"/>
      <c r="H1501" s="14"/>
      <c r="I1501" s="14"/>
      <c r="J1501" s="14"/>
      <c r="K1501" s="15"/>
      <c r="L1501" s="14"/>
      <c r="M1501" s="14"/>
      <c r="N1501" s="14"/>
      <c r="O1501" s="14"/>
      <c r="P1501" s="14"/>
      <c r="Q1501" s="14"/>
      <c r="R1501" s="15"/>
      <c r="S1501" s="14"/>
      <c r="U1501" s="1"/>
      <c r="V1501" s="1"/>
      <c r="W1501" s="1"/>
      <c r="X1501" s="1"/>
      <c r="Y1501" s="1"/>
      <c r="Z1501" s="1"/>
      <c r="AA1501" s="1"/>
      <c r="AB1501" s="1"/>
      <c r="AC1501" s="1"/>
      <c r="AD1501" s="1"/>
      <c r="AE1501" s="1"/>
      <c r="AF1501" s="4"/>
      <c r="AG1501" s="4"/>
      <c r="AH1501" s="4"/>
      <c r="AI1501" s="4"/>
      <c r="AL1501" s="4"/>
      <c r="AM1501" s="4"/>
      <c r="AN1501" s="4"/>
      <c r="AO1501" s="4"/>
      <c r="AP1501" s="4"/>
      <c r="AR1501" s="4"/>
      <c r="AS1501" s="120"/>
      <c r="AW1501" s="4"/>
      <c r="AX1501" s="4"/>
      <c r="AY1501" s="4"/>
      <c r="AZ1501" s="4"/>
      <c r="BA1501" s="4"/>
      <c r="BB1501" s="4"/>
      <c r="BC1501" s="4"/>
    </row>
    <row r="1502" spans="1:55">
      <c r="A1502" s="269"/>
      <c r="D1502" s="14"/>
      <c r="E1502" s="14"/>
      <c r="F1502" s="14"/>
      <c r="G1502" s="14"/>
      <c r="H1502" s="14"/>
      <c r="I1502" s="14"/>
      <c r="J1502" s="14"/>
      <c r="K1502" s="15"/>
      <c r="L1502" s="14"/>
      <c r="M1502" s="14"/>
      <c r="N1502" s="14"/>
      <c r="O1502" s="14"/>
      <c r="P1502" s="14"/>
      <c r="Q1502" s="14"/>
      <c r="R1502" s="15"/>
      <c r="S1502" s="14"/>
      <c r="U1502" s="1"/>
      <c r="V1502" s="1"/>
      <c r="W1502" s="1"/>
      <c r="X1502" s="1"/>
      <c r="Y1502" s="1"/>
      <c r="Z1502" s="1"/>
      <c r="AA1502" s="1"/>
      <c r="AB1502" s="1"/>
      <c r="AC1502" s="1"/>
      <c r="AD1502" s="1"/>
      <c r="AE1502" s="1"/>
      <c r="AF1502" s="4"/>
      <c r="AG1502" s="4"/>
      <c r="AH1502" s="4"/>
      <c r="AI1502" s="4"/>
      <c r="AL1502" s="4"/>
      <c r="AM1502" s="4"/>
      <c r="AN1502" s="4"/>
      <c r="AO1502" s="4"/>
      <c r="AP1502" s="4"/>
      <c r="AR1502" s="4"/>
      <c r="AS1502" s="120"/>
      <c r="AW1502" s="4"/>
      <c r="AX1502" s="4"/>
      <c r="AY1502" s="4"/>
      <c r="AZ1502" s="4"/>
      <c r="BA1502" s="4"/>
      <c r="BB1502" s="4"/>
      <c r="BC1502" s="4"/>
    </row>
    <row r="1503" spans="1:55">
      <c r="A1503" s="269"/>
      <c r="D1503" s="14"/>
      <c r="E1503" s="14"/>
      <c r="F1503" s="14"/>
      <c r="G1503" s="14"/>
      <c r="H1503" s="14"/>
      <c r="I1503" s="14"/>
      <c r="J1503" s="14"/>
      <c r="K1503" s="15"/>
      <c r="L1503" s="14"/>
      <c r="M1503" s="14"/>
      <c r="N1503" s="14"/>
      <c r="O1503" s="14"/>
      <c r="P1503" s="14"/>
      <c r="Q1503" s="14"/>
      <c r="R1503" s="15"/>
      <c r="S1503" s="14"/>
      <c r="U1503" s="1"/>
      <c r="V1503" s="1"/>
      <c r="W1503" s="1"/>
      <c r="X1503" s="1"/>
      <c r="Y1503" s="1"/>
      <c r="Z1503" s="1"/>
      <c r="AA1503" s="1"/>
      <c r="AB1503" s="1"/>
      <c r="AC1503" s="1"/>
      <c r="AD1503" s="1"/>
      <c r="AE1503" s="1"/>
      <c r="AF1503" s="4"/>
      <c r="AG1503" s="4"/>
      <c r="AH1503" s="4"/>
      <c r="AI1503" s="4"/>
      <c r="AL1503" s="4"/>
      <c r="AM1503" s="4"/>
      <c r="AN1503" s="4"/>
      <c r="AO1503" s="4"/>
      <c r="AP1503" s="4"/>
      <c r="AR1503" s="4"/>
      <c r="AS1503" s="120"/>
      <c r="AW1503" s="4"/>
      <c r="AX1503" s="4"/>
      <c r="AY1503" s="4"/>
      <c r="AZ1503" s="4"/>
      <c r="BA1503" s="4"/>
      <c r="BB1503" s="4"/>
      <c r="BC1503" s="4"/>
    </row>
    <row r="1504" spans="1:55">
      <c r="A1504" s="269"/>
      <c r="D1504" s="14"/>
      <c r="E1504" s="14"/>
      <c r="F1504" s="14"/>
      <c r="G1504" s="14"/>
      <c r="H1504" s="14"/>
      <c r="I1504" s="14"/>
      <c r="J1504" s="14"/>
      <c r="K1504" s="15"/>
      <c r="L1504" s="14"/>
      <c r="M1504" s="14"/>
      <c r="N1504" s="14"/>
      <c r="O1504" s="14"/>
      <c r="P1504" s="14"/>
      <c r="Q1504" s="14"/>
      <c r="R1504" s="15"/>
      <c r="S1504" s="14"/>
      <c r="U1504" s="1"/>
      <c r="V1504" s="1"/>
      <c r="W1504" s="1"/>
      <c r="X1504" s="1"/>
      <c r="Y1504" s="1"/>
      <c r="Z1504" s="1"/>
      <c r="AA1504" s="1"/>
      <c r="AB1504" s="1"/>
      <c r="AC1504" s="1"/>
      <c r="AD1504" s="1"/>
      <c r="AE1504" s="1"/>
      <c r="AF1504" s="4"/>
      <c r="AG1504" s="4"/>
      <c r="AH1504" s="4"/>
      <c r="AI1504" s="4"/>
      <c r="AL1504" s="4"/>
      <c r="AM1504" s="4"/>
      <c r="AN1504" s="4"/>
      <c r="AO1504" s="4"/>
      <c r="AP1504" s="4"/>
      <c r="AR1504" s="4"/>
      <c r="AS1504" s="120"/>
      <c r="AW1504" s="4"/>
      <c r="AX1504" s="4"/>
      <c r="AY1504" s="4"/>
      <c r="AZ1504" s="4"/>
      <c r="BA1504" s="4"/>
      <c r="BB1504" s="4"/>
      <c r="BC1504" s="4"/>
    </row>
    <row r="1505" spans="1:55">
      <c r="A1505" s="269"/>
      <c r="D1505" s="14"/>
      <c r="E1505" s="14"/>
      <c r="F1505" s="14"/>
      <c r="G1505" s="14"/>
      <c r="H1505" s="14"/>
      <c r="I1505" s="14"/>
      <c r="J1505" s="14"/>
      <c r="K1505" s="15"/>
      <c r="L1505" s="14"/>
      <c r="M1505" s="14"/>
      <c r="N1505" s="14"/>
      <c r="O1505" s="14"/>
      <c r="P1505" s="14"/>
      <c r="Q1505" s="14"/>
      <c r="R1505" s="15"/>
      <c r="S1505" s="14"/>
      <c r="U1505" s="1"/>
      <c r="V1505" s="1"/>
      <c r="W1505" s="1"/>
      <c r="X1505" s="1"/>
      <c r="Y1505" s="1"/>
      <c r="Z1505" s="1"/>
      <c r="AA1505" s="1"/>
      <c r="AB1505" s="1"/>
      <c r="AC1505" s="1"/>
      <c r="AD1505" s="1"/>
      <c r="AE1505" s="1"/>
      <c r="AF1505" s="4"/>
      <c r="AG1505" s="4"/>
      <c r="AH1505" s="4"/>
      <c r="AI1505" s="4"/>
      <c r="AL1505" s="4"/>
      <c r="AM1505" s="4"/>
      <c r="AN1505" s="4"/>
      <c r="AO1505" s="4"/>
      <c r="AP1505" s="4"/>
      <c r="AR1505" s="4"/>
      <c r="AS1505" s="120"/>
      <c r="AW1505" s="4"/>
      <c r="AX1505" s="4"/>
      <c r="AY1505" s="4"/>
      <c r="AZ1505" s="4"/>
      <c r="BA1505" s="4"/>
      <c r="BB1505" s="4"/>
      <c r="BC1505" s="4"/>
    </row>
    <row r="1506" spans="1:55">
      <c r="A1506" s="269"/>
      <c r="D1506" s="14"/>
      <c r="E1506" s="14"/>
      <c r="F1506" s="14"/>
      <c r="G1506" s="14"/>
      <c r="H1506" s="14"/>
      <c r="I1506" s="14"/>
      <c r="J1506" s="14"/>
      <c r="K1506" s="15"/>
      <c r="L1506" s="14"/>
      <c r="M1506" s="14"/>
      <c r="N1506" s="14"/>
      <c r="O1506" s="14"/>
      <c r="P1506" s="14"/>
      <c r="Q1506" s="14"/>
      <c r="R1506" s="15"/>
      <c r="S1506" s="14"/>
      <c r="U1506" s="1"/>
      <c r="V1506" s="1"/>
      <c r="W1506" s="1"/>
      <c r="X1506" s="1"/>
      <c r="Y1506" s="1"/>
      <c r="Z1506" s="1"/>
      <c r="AA1506" s="1"/>
      <c r="AB1506" s="1"/>
      <c r="AC1506" s="1"/>
      <c r="AD1506" s="1"/>
      <c r="AE1506" s="1"/>
      <c r="AF1506" s="4"/>
      <c r="AG1506" s="4"/>
      <c r="AH1506" s="4"/>
      <c r="AI1506" s="4"/>
      <c r="AL1506" s="4"/>
      <c r="AM1506" s="4"/>
      <c r="AN1506" s="4"/>
      <c r="AO1506" s="4"/>
      <c r="AP1506" s="4"/>
      <c r="AR1506" s="4"/>
      <c r="AS1506" s="120"/>
      <c r="AW1506" s="4"/>
      <c r="AX1506" s="4"/>
      <c r="AY1506" s="4"/>
      <c r="AZ1506" s="4"/>
      <c r="BA1506" s="4"/>
      <c r="BB1506" s="4"/>
      <c r="BC1506" s="4"/>
    </row>
    <row r="1507" spans="1:55">
      <c r="A1507" s="269"/>
      <c r="D1507" s="14"/>
      <c r="E1507" s="14"/>
      <c r="F1507" s="14"/>
      <c r="G1507" s="14"/>
      <c r="H1507" s="14"/>
      <c r="I1507" s="14"/>
      <c r="J1507" s="14"/>
      <c r="K1507" s="15"/>
      <c r="L1507" s="14"/>
      <c r="M1507" s="14"/>
      <c r="N1507" s="14"/>
      <c r="O1507" s="14"/>
      <c r="P1507" s="14"/>
      <c r="Q1507" s="14"/>
      <c r="R1507" s="15"/>
      <c r="S1507" s="14"/>
      <c r="U1507" s="1"/>
      <c r="V1507" s="1"/>
      <c r="W1507" s="1"/>
      <c r="X1507" s="1"/>
      <c r="Y1507" s="1"/>
      <c r="Z1507" s="1"/>
      <c r="AA1507" s="1"/>
      <c r="AB1507" s="1"/>
      <c r="AC1507" s="1"/>
      <c r="AD1507" s="1"/>
      <c r="AE1507" s="1"/>
      <c r="AF1507" s="4"/>
      <c r="AG1507" s="4"/>
      <c r="AH1507" s="4"/>
      <c r="AI1507" s="4"/>
      <c r="AL1507" s="4"/>
      <c r="AM1507" s="4"/>
      <c r="AN1507" s="4"/>
      <c r="AO1507" s="4"/>
      <c r="AP1507" s="4"/>
      <c r="AR1507" s="4"/>
      <c r="AS1507" s="120"/>
      <c r="AW1507" s="4"/>
      <c r="AX1507" s="4"/>
      <c r="AY1507" s="4"/>
      <c r="AZ1507" s="4"/>
      <c r="BA1507" s="4"/>
      <c r="BB1507" s="4"/>
      <c r="BC1507" s="4"/>
    </row>
    <row r="1508" spans="1:55">
      <c r="A1508" s="269"/>
      <c r="D1508" s="14"/>
      <c r="E1508" s="14"/>
      <c r="F1508" s="14"/>
      <c r="G1508" s="14"/>
      <c r="H1508" s="14"/>
      <c r="I1508" s="14"/>
      <c r="J1508" s="14"/>
      <c r="K1508" s="15"/>
      <c r="L1508" s="14"/>
      <c r="M1508" s="14"/>
      <c r="N1508" s="14"/>
      <c r="O1508" s="14"/>
      <c r="P1508" s="14"/>
      <c r="Q1508" s="14"/>
      <c r="R1508" s="15"/>
      <c r="S1508" s="14"/>
      <c r="U1508" s="1"/>
      <c r="V1508" s="1"/>
      <c r="W1508" s="1"/>
      <c r="X1508" s="1"/>
      <c r="Y1508" s="1"/>
      <c r="Z1508" s="1"/>
      <c r="AA1508" s="1"/>
      <c r="AB1508" s="1"/>
      <c r="AC1508" s="1"/>
      <c r="AD1508" s="1"/>
      <c r="AE1508" s="1"/>
      <c r="AF1508" s="4"/>
      <c r="AG1508" s="4"/>
      <c r="AH1508" s="4"/>
      <c r="AI1508" s="4"/>
      <c r="AL1508" s="4"/>
      <c r="AM1508" s="4"/>
      <c r="AN1508" s="4"/>
      <c r="AO1508" s="4"/>
      <c r="AP1508" s="4"/>
      <c r="AR1508" s="4"/>
      <c r="AS1508" s="120"/>
      <c r="AW1508" s="4"/>
      <c r="AX1508" s="4"/>
      <c r="AY1508" s="4"/>
      <c r="AZ1508" s="4"/>
      <c r="BA1508" s="4"/>
      <c r="BB1508" s="4"/>
      <c r="BC1508" s="4"/>
    </row>
    <row r="1509" spans="1:55">
      <c r="A1509" s="269"/>
      <c r="D1509" s="14"/>
      <c r="E1509" s="14"/>
      <c r="F1509" s="14"/>
      <c r="G1509" s="14"/>
      <c r="H1509" s="14"/>
      <c r="I1509" s="14"/>
      <c r="J1509" s="14"/>
      <c r="K1509" s="15"/>
      <c r="L1509" s="14"/>
      <c r="M1509" s="14"/>
      <c r="N1509" s="14"/>
      <c r="O1509" s="14"/>
      <c r="P1509" s="14"/>
      <c r="Q1509" s="14"/>
      <c r="R1509" s="15"/>
      <c r="S1509" s="14"/>
      <c r="U1509" s="1"/>
      <c r="V1509" s="1"/>
      <c r="W1509" s="1"/>
      <c r="X1509" s="1"/>
      <c r="Y1509" s="1"/>
      <c r="Z1509" s="1"/>
      <c r="AA1509" s="1"/>
      <c r="AB1509" s="1"/>
      <c r="AC1509" s="1"/>
      <c r="AD1509" s="1"/>
      <c r="AE1509" s="1"/>
      <c r="AF1509" s="4"/>
      <c r="AG1509" s="4"/>
      <c r="AH1509" s="4"/>
      <c r="AI1509" s="4"/>
      <c r="AL1509" s="4"/>
      <c r="AM1509" s="4"/>
      <c r="AN1509" s="4"/>
      <c r="AO1509" s="4"/>
      <c r="AP1509" s="4"/>
      <c r="AR1509" s="4"/>
      <c r="AS1509" s="120"/>
      <c r="AW1509" s="4"/>
      <c r="AX1509" s="4"/>
      <c r="AY1509" s="4"/>
      <c r="AZ1509" s="4"/>
      <c r="BA1509" s="4"/>
      <c r="BB1509" s="4"/>
      <c r="BC1509" s="4"/>
    </row>
    <row r="1510" spans="1:55">
      <c r="A1510" s="269"/>
      <c r="D1510" s="14"/>
      <c r="E1510" s="14"/>
      <c r="F1510" s="14"/>
      <c r="G1510" s="14"/>
      <c r="H1510" s="14"/>
      <c r="I1510" s="14"/>
      <c r="J1510" s="14"/>
      <c r="K1510" s="15"/>
      <c r="L1510" s="14"/>
      <c r="M1510" s="14"/>
      <c r="N1510" s="14"/>
      <c r="O1510" s="14"/>
      <c r="P1510" s="14"/>
      <c r="Q1510" s="14"/>
      <c r="R1510" s="15"/>
      <c r="S1510" s="14"/>
      <c r="U1510" s="1"/>
      <c r="V1510" s="1"/>
      <c r="W1510" s="1"/>
      <c r="X1510" s="1"/>
      <c r="Y1510" s="1"/>
      <c r="Z1510" s="1"/>
      <c r="AA1510" s="1"/>
      <c r="AB1510" s="1"/>
      <c r="AC1510" s="1"/>
      <c r="AD1510" s="1"/>
      <c r="AE1510" s="1"/>
      <c r="AF1510" s="4"/>
      <c r="AG1510" s="4"/>
      <c r="AH1510" s="4"/>
      <c r="AI1510" s="4"/>
      <c r="AL1510" s="4"/>
      <c r="AM1510" s="4"/>
      <c r="AN1510" s="4"/>
      <c r="AO1510" s="4"/>
      <c r="AP1510" s="4"/>
      <c r="AR1510" s="4"/>
      <c r="AS1510" s="120"/>
      <c r="AW1510" s="4"/>
      <c r="AX1510" s="4"/>
      <c r="AY1510" s="4"/>
      <c r="AZ1510" s="4"/>
      <c r="BA1510" s="4"/>
      <c r="BB1510" s="4"/>
      <c r="BC1510" s="4"/>
    </row>
    <row r="1511" spans="1:55">
      <c r="A1511" s="269"/>
      <c r="D1511" s="14"/>
      <c r="E1511" s="14"/>
      <c r="F1511" s="14"/>
      <c r="G1511" s="14"/>
      <c r="H1511" s="14"/>
      <c r="I1511" s="14"/>
      <c r="J1511" s="14"/>
      <c r="K1511" s="15"/>
      <c r="L1511" s="14"/>
      <c r="M1511" s="14"/>
      <c r="N1511" s="14"/>
      <c r="O1511" s="14"/>
      <c r="P1511" s="14"/>
      <c r="Q1511" s="14"/>
      <c r="R1511" s="15"/>
      <c r="S1511" s="14"/>
      <c r="U1511" s="1"/>
      <c r="V1511" s="1"/>
      <c r="W1511" s="1"/>
      <c r="X1511" s="1"/>
      <c r="Y1511" s="1"/>
      <c r="Z1511" s="1"/>
      <c r="AA1511" s="1"/>
      <c r="AB1511" s="1"/>
      <c r="AC1511" s="1"/>
      <c r="AD1511" s="1"/>
      <c r="AE1511" s="1"/>
      <c r="AF1511" s="4"/>
      <c r="AG1511" s="4"/>
      <c r="AH1511" s="4"/>
      <c r="AI1511" s="4"/>
      <c r="AL1511" s="4"/>
      <c r="AM1511" s="4"/>
      <c r="AN1511" s="4"/>
      <c r="AO1511" s="4"/>
      <c r="AP1511" s="4"/>
      <c r="AR1511" s="4"/>
      <c r="AS1511" s="120"/>
      <c r="AW1511" s="4"/>
      <c r="AX1511" s="4"/>
      <c r="AY1511" s="4"/>
      <c r="AZ1511" s="4"/>
      <c r="BA1511" s="4"/>
      <c r="BB1511" s="4"/>
      <c r="BC1511" s="4"/>
    </row>
    <row r="1512" spans="1:55">
      <c r="A1512" s="269"/>
      <c r="D1512" s="14"/>
      <c r="E1512" s="14"/>
      <c r="F1512" s="14"/>
      <c r="G1512" s="14"/>
      <c r="H1512" s="14"/>
      <c r="I1512" s="14"/>
      <c r="J1512" s="14"/>
      <c r="K1512" s="15"/>
      <c r="L1512" s="14"/>
      <c r="M1512" s="14"/>
      <c r="N1512" s="14"/>
      <c r="O1512" s="14"/>
      <c r="P1512" s="14"/>
      <c r="Q1512" s="14"/>
      <c r="R1512" s="15"/>
      <c r="S1512" s="14"/>
      <c r="U1512" s="1"/>
      <c r="V1512" s="1"/>
      <c r="W1512" s="1"/>
      <c r="X1512" s="1"/>
      <c r="Y1512" s="1"/>
      <c r="Z1512" s="1"/>
      <c r="AA1512" s="1"/>
      <c r="AB1512" s="1"/>
      <c r="AC1512" s="1"/>
      <c r="AD1512" s="1"/>
      <c r="AE1512" s="1"/>
      <c r="AF1512" s="4"/>
      <c r="AG1512" s="4"/>
      <c r="AH1512" s="4"/>
      <c r="AI1512" s="4"/>
      <c r="AL1512" s="4"/>
      <c r="AM1512" s="4"/>
      <c r="AN1512" s="4"/>
      <c r="AO1512" s="4"/>
      <c r="AP1512" s="4"/>
      <c r="AR1512" s="4"/>
      <c r="AS1512" s="120"/>
      <c r="AW1512" s="4"/>
      <c r="AX1512" s="4"/>
      <c r="AY1512" s="4"/>
      <c r="AZ1512" s="4"/>
      <c r="BA1512" s="4"/>
      <c r="BB1512" s="4"/>
      <c r="BC1512" s="4"/>
    </row>
    <row r="1513" spans="1:55">
      <c r="A1513" s="269"/>
      <c r="D1513" s="14"/>
      <c r="E1513" s="14"/>
      <c r="F1513" s="14"/>
      <c r="G1513" s="14"/>
      <c r="H1513" s="14"/>
      <c r="I1513" s="14"/>
      <c r="J1513" s="14"/>
      <c r="K1513" s="15"/>
      <c r="L1513" s="14"/>
      <c r="M1513" s="14"/>
      <c r="N1513" s="14"/>
      <c r="O1513" s="14"/>
      <c r="P1513" s="14"/>
      <c r="Q1513" s="14"/>
      <c r="R1513" s="15"/>
      <c r="S1513" s="14"/>
      <c r="U1513" s="1"/>
      <c r="V1513" s="1"/>
      <c r="W1513" s="1"/>
      <c r="X1513" s="1"/>
      <c r="Y1513" s="1"/>
      <c r="Z1513" s="1"/>
      <c r="AA1513" s="1"/>
      <c r="AB1513" s="1"/>
      <c r="AC1513" s="1"/>
      <c r="AD1513" s="1"/>
      <c r="AE1513" s="1"/>
      <c r="AF1513" s="4"/>
      <c r="AG1513" s="4"/>
      <c r="AH1513" s="4"/>
      <c r="AI1513" s="4"/>
      <c r="AL1513" s="4"/>
      <c r="AM1513" s="4"/>
      <c r="AN1513" s="4"/>
      <c r="AO1513" s="4"/>
      <c r="AP1513" s="4"/>
      <c r="AR1513" s="4"/>
      <c r="AS1513" s="120"/>
      <c r="AW1513" s="4"/>
      <c r="AX1513" s="4"/>
      <c r="AY1513" s="4"/>
      <c r="AZ1513" s="4"/>
      <c r="BA1513" s="4"/>
      <c r="BB1513" s="4"/>
      <c r="BC1513" s="4"/>
    </row>
    <row r="1514" spans="1:55">
      <c r="A1514" s="269"/>
      <c r="D1514" s="14"/>
      <c r="E1514" s="14"/>
      <c r="F1514" s="14"/>
      <c r="G1514" s="14"/>
      <c r="H1514" s="14"/>
      <c r="I1514" s="14"/>
      <c r="J1514" s="14"/>
      <c r="K1514" s="15"/>
      <c r="L1514" s="14"/>
      <c r="M1514" s="14"/>
      <c r="N1514" s="14"/>
      <c r="O1514" s="14"/>
      <c r="P1514" s="14"/>
      <c r="Q1514" s="14"/>
      <c r="R1514" s="15"/>
      <c r="S1514" s="14"/>
      <c r="U1514" s="1"/>
      <c r="V1514" s="1"/>
      <c r="W1514" s="1"/>
      <c r="X1514" s="1"/>
      <c r="Y1514" s="1"/>
      <c r="Z1514" s="1"/>
      <c r="AA1514" s="1"/>
      <c r="AB1514" s="1"/>
      <c r="AC1514" s="1"/>
      <c r="AD1514" s="1"/>
      <c r="AE1514" s="1"/>
      <c r="AF1514" s="4"/>
      <c r="AG1514" s="4"/>
      <c r="AH1514" s="4"/>
      <c r="AI1514" s="4"/>
      <c r="AL1514" s="4"/>
      <c r="AM1514" s="4"/>
      <c r="AN1514" s="4"/>
      <c r="AO1514" s="4"/>
      <c r="AP1514" s="4"/>
      <c r="AR1514" s="4"/>
      <c r="AS1514" s="120"/>
      <c r="AW1514" s="4"/>
      <c r="AX1514" s="4"/>
      <c r="AY1514" s="4"/>
      <c r="AZ1514" s="4"/>
      <c r="BA1514" s="4"/>
      <c r="BB1514" s="4"/>
      <c r="BC1514" s="4"/>
    </row>
    <row r="1515" spans="1:55">
      <c r="A1515" s="269"/>
      <c r="D1515" s="14"/>
      <c r="E1515" s="14"/>
      <c r="F1515" s="14"/>
      <c r="G1515" s="14"/>
      <c r="H1515" s="14"/>
      <c r="I1515" s="14"/>
      <c r="J1515" s="14"/>
      <c r="K1515" s="15"/>
      <c r="L1515" s="14"/>
      <c r="M1515" s="14"/>
      <c r="N1515" s="14"/>
      <c r="O1515" s="14"/>
      <c r="P1515" s="14"/>
      <c r="Q1515" s="14"/>
      <c r="R1515" s="15"/>
      <c r="S1515" s="14"/>
      <c r="U1515" s="1"/>
      <c r="V1515" s="1"/>
      <c r="W1515" s="1"/>
      <c r="X1515" s="1"/>
      <c r="Y1515" s="1"/>
      <c r="Z1515" s="1"/>
      <c r="AA1515" s="1"/>
      <c r="AB1515" s="1"/>
      <c r="AC1515" s="1"/>
      <c r="AD1515" s="1"/>
      <c r="AE1515" s="1"/>
      <c r="AF1515" s="4"/>
      <c r="AG1515" s="4"/>
      <c r="AH1515" s="4"/>
      <c r="AI1515" s="4"/>
      <c r="AL1515" s="4"/>
      <c r="AM1515" s="4"/>
      <c r="AN1515" s="4"/>
      <c r="AO1515" s="4"/>
      <c r="AP1515" s="4"/>
      <c r="AR1515" s="4"/>
      <c r="AS1515" s="120"/>
      <c r="AW1515" s="4"/>
      <c r="AX1515" s="4"/>
      <c r="AY1515" s="4"/>
      <c r="AZ1515" s="4"/>
      <c r="BA1515" s="4"/>
      <c r="BB1515" s="4"/>
      <c r="BC1515" s="4"/>
    </row>
    <row r="1516" spans="1:55">
      <c r="A1516" s="269"/>
      <c r="D1516" s="14"/>
      <c r="E1516" s="14"/>
      <c r="F1516" s="14"/>
      <c r="G1516" s="14"/>
      <c r="H1516" s="14"/>
      <c r="I1516" s="14"/>
      <c r="J1516" s="14"/>
      <c r="K1516" s="15"/>
      <c r="L1516" s="14"/>
      <c r="M1516" s="14"/>
      <c r="N1516" s="14"/>
      <c r="O1516" s="14"/>
      <c r="P1516" s="14"/>
      <c r="Q1516" s="14"/>
      <c r="R1516" s="15"/>
      <c r="S1516" s="14"/>
      <c r="U1516" s="1"/>
      <c r="V1516" s="1"/>
      <c r="W1516" s="1"/>
      <c r="X1516" s="1"/>
      <c r="Y1516" s="1"/>
      <c r="Z1516" s="1"/>
      <c r="AA1516" s="1"/>
      <c r="AB1516" s="1"/>
      <c r="AC1516" s="1"/>
      <c r="AD1516" s="1"/>
      <c r="AE1516" s="1"/>
      <c r="AF1516" s="4"/>
      <c r="AG1516" s="4"/>
      <c r="AH1516" s="4"/>
      <c r="AI1516" s="4"/>
      <c r="AL1516" s="4"/>
      <c r="AM1516" s="4"/>
      <c r="AN1516" s="4"/>
      <c r="AO1516" s="4"/>
      <c r="AP1516" s="4"/>
      <c r="AR1516" s="4"/>
      <c r="AS1516" s="120"/>
      <c r="AW1516" s="4"/>
      <c r="AX1516" s="4"/>
      <c r="AY1516" s="4"/>
      <c r="AZ1516" s="4"/>
      <c r="BA1516" s="4"/>
      <c r="BB1516" s="4"/>
      <c r="BC1516" s="4"/>
    </row>
    <row r="1517" spans="1:55">
      <c r="A1517" s="269"/>
      <c r="D1517" s="14"/>
      <c r="E1517" s="14"/>
      <c r="F1517" s="14"/>
      <c r="G1517" s="14"/>
      <c r="H1517" s="14"/>
      <c r="I1517" s="14"/>
      <c r="J1517" s="14"/>
      <c r="K1517" s="15"/>
      <c r="L1517" s="14"/>
      <c r="M1517" s="14"/>
      <c r="N1517" s="14"/>
      <c r="O1517" s="14"/>
      <c r="P1517" s="14"/>
      <c r="Q1517" s="14"/>
      <c r="R1517" s="15"/>
      <c r="S1517" s="14"/>
      <c r="U1517" s="1"/>
      <c r="V1517" s="1"/>
      <c r="W1517" s="1"/>
      <c r="X1517" s="1"/>
      <c r="Y1517" s="1"/>
      <c r="Z1517" s="1"/>
      <c r="AA1517" s="1"/>
      <c r="AB1517" s="1"/>
      <c r="AC1517" s="1"/>
      <c r="AD1517" s="1"/>
      <c r="AE1517" s="1"/>
      <c r="AF1517" s="4"/>
      <c r="AG1517" s="4"/>
      <c r="AH1517" s="4"/>
      <c r="AI1517" s="4"/>
      <c r="AL1517" s="4"/>
      <c r="AM1517" s="4"/>
      <c r="AN1517" s="4"/>
      <c r="AO1517" s="4"/>
      <c r="AP1517" s="4"/>
      <c r="AR1517" s="4"/>
      <c r="AS1517" s="120"/>
      <c r="AW1517" s="4"/>
      <c r="AX1517" s="4"/>
      <c r="AY1517" s="4"/>
      <c r="AZ1517" s="4"/>
      <c r="BA1517" s="4"/>
      <c r="BB1517" s="4"/>
      <c r="BC1517" s="4"/>
    </row>
    <row r="1518" spans="1:55">
      <c r="A1518" s="269"/>
      <c r="D1518" s="14"/>
      <c r="E1518" s="14"/>
      <c r="F1518" s="14"/>
      <c r="G1518" s="14"/>
      <c r="H1518" s="14"/>
      <c r="I1518" s="14"/>
      <c r="J1518" s="14"/>
      <c r="K1518" s="15"/>
      <c r="L1518" s="14"/>
      <c r="M1518" s="14"/>
      <c r="N1518" s="14"/>
      <c r="O1518" s="14"/>
      <c r="P1518" s="14"/>
      <c r="Q1518" s="14"/>
      <c r="R1518" s="15"/>
      <c r="S1518" s="14"/>
      <c r="U1518" s="1"/>
      <c r="V1518" s="1"/>
      <c r="W1518" s="1"/>
      <c r="X1518" s="1"/>
      <c r="Y1518" s="1"/>
      <c r="Z1518" s="1"/>
      <c r="AA1518" s="1"/>
      <c r="AB1518" s="1"/>
      <c r="AC1518" s="1"/>
      <c r="AD1518" s="1"/>
      <c r="AE1518" s="1"/>
      <c r="AF1518" s="4"/>
      <c r="AG1518" s="4"/>
      <c r="AH1518" s="4"/>
      <c r="AI1518" s="4"/>
      <c r="AL1518" s="4"/>
      <c r="AM1518" s="4"/>
      <c r="AN1518" s="4"/>
      <c r="AO1518" s="4"/>
      <c r="AP1518" s="4"/>
      <c r="AR1518" s="4"/>
      <c r="AS1518" s="120"/>
      <c r="AW1518" s="4"/>
      <c r="AX1518" s="4"/>
      <c r="AY1518" s="4"/>
      <c r="AZ1518" s="4"/>
      <c r="BA1518" s="4"/>
      <c r="BB1518" s="4"/>
      <c r="BC1518" s="4"/>
    </row>
    <row r="1519" spans="1:55">
      <c r="A1519" s="269"/>
      <c r="D1519" s="14"/>
      <c r="E1519" s="14"/>
      <c r="F1519" s="14"/>
      <c r="G1519" s="14"/>
      <c r="H1519" s="14"/>
      <c r="I1519" s="14"/>
      <c r="J1519" s="14"/>
      <c r="K1519" s="15"/>
      <c r="L1519" s="14"/>
      <c r="M1519" s="14"/>
      <c r="N1519" s="14"/>
      <c r="O1519" s="14"/>
      <c r="P1519" s="14"/>
      <c r="Q1519" s="14"/>
      <c r="R1519" s="15"/>
      <c r="S1519" s="14"/>
      <c r="U1519" s="1"/>
      <c r="V1519" s="1"/>
      <c r="W1519" s="1"/>
      <c r="X1519" s="1"/>
      <c r="Y1519" s="1"/>
      <c r="Z1519" s="1"/>
      <c r="AA1519" s="1"/>
      <c r="AB1519" s="1"/>
      <c r="AC1519" s="1"/>
      <c r="AD1519" s="1"/>
      <c r="AE1519" s="1"/>
      <c r="AF1519" s="4"/>
      <c r="AG1519" s="4"/>
      <c r="AH1519" s="4"/>
      <c r="AI1519" s="4"/>
      <c r="AL1519" s="4"/>
      <c r="AM1519" s="4"/>
      <c r="AN1519" s="4"/>
      <c r="AO1519" s="4"/>
      <c r="AP1519" s="4"/>
      <c r="AR1519" s="4"/>
      <c r="AS1519" s="120"/>
      <c r="AW1519" s="4"/>
      <c r="AX1519" s="4"/>
      <c r="AY1519" s="4"/>
      <c r="AZ1519" s="4"/>
      <c r="BA1519" s="4"/>
      <c r="BB1519" s="4"/>
      <c r="BC1519" s="4"/>
    </row>
    <row r="1520" spans="1:55">
      <c r="A1520" s="269"/>
      <c r="D1520" s="14"/>
      <c r="E1520" s="14"/>
      <c r="F1520" s="14"/>
      <c r="G1520" s="14"/>
      <c r="H1520" s="14"/>
      <c r="I1520" s="14"/>
      <c r="J1520" s="14"/>
      <c r="K1520" s="15"/>
      <c r="L1520" s="14"/>
      <c r="M1520" s="14"/>
      <c r="N1520" s="14"/>
      <c r="O1520" s="14"/>
      <c r="P1520" s="14"/>
      <c r="Q1520" s="14"/>
      <c r="R1520" s="15"/>
      <c r="S1520" s="14"/>
      <c r="U1520" s="1"/>
      <c r="V1520" s="1"/>
      <c r="W1520" s="1"/>
      <c r="X1520" s="1"/>
      <c r="Y1520" s="1"/>
      <c r="Z1520" s="1"/>
      <c r="AA1520" s="1"/>
      <c r="AB1520" s="1"/>
      <c r="AC1520" s="1"/>
      <c r="AD1520" s="1"/>
      <c r="AE1520" s="1"/>
      <c r="AF1520" s="4"/>
      <c r="AG1520" s="4"/>
      <c r="AH1520" s="4"/>
      <c r="AI1520" s="4"/>
      <c r="AL1520" s="4"/>
      <c r="AM1520" s="4"/>
      <c r="AN1520" s="4"/>
      <c r="AO1520" s="4"/>
      <c r="AP1520" s="4"/>
      <c r="AR1520" s="4"/>
      <c r="AS1520" s="120"/>
      <c r="AW1520" s="4"/>
      <c r="AX1520" s="4"/>
      <c r="AY1520" s="4"/>
      <c r="AZ1520" s="4"/>
      <c r="BA1520" s="4"/>
      <c r="BB1520" s="4"/>
      <c r="BC1520" s="4"/>
    </row>
    <row r="1521" spans="1:55">
      <c r="A1521" s="269"/>
      <c r="D1521" s="14"/>
      <c r="E1521" s="14"/>
      <c r="F1521" s="14"/>
      <c r="G1521" s="14"/>
      <c r="H1521" s="14"/>
      <c r="I1521" s="14"/>
      <c r="J1521" s="14"/>
      <c r="K1521" s="15"/>
      <c r="L1521" s="14"/>
      <c r="M1521" s="14"/>
      <c r="N1521" s="14"/>
      <c r="O1521" s="14"/>
      <c r="P1521" s="14"/>
      <c r="Q1521" s="14"/>
      <c r="R1521" s="15"/>
      <c r="S1521" s="14"/>
      <c r="U1521" s="1"/>
      <c r="V1521" s="1"/>
      <c r="W1521" s="1"/>
      <c r="X1521" s="1"/>
      <c r="Y1521" s="1"/>
      <c r="Z1521" s="1"/>
      <c r="AA1521" s="1"/>
      <c r="AB1521" s="1"/>
      <c r="AC1521" s="1"/>
      <c r="AD1521" s="1"/>
      <c r="AE1521" s="1"/>
      <c r="AF1521" s="4"/>
      <c r="AG1521" s="4"/>
      <c r="AH1521" s="4"/>
      <c r="AI1521" s="4"/>
      <c r="AL1521" s="4"/>
      <c r="AM1521" s="4"/>
      <c r="AN1521" s="4"/>
      <c r="AO1521" s="4"/>
      <c r="AP1521" s="4"/>
      <c r="AR1521" s="4"/>
      <c r="AS1521" s="120"/>
      <c r="AW1521" s="4"/>
      <c r="AX1521" s="4"/>
      <c r="AY1521" s="4"/>
      <c r="AZ1521" s="4"/>
      <c r="BA1521" s="4"/>
      <c r="BB1521" s="4"/>
      <c r="BC1521" s="4"/>
    </row>
    <row r="1522" spans="1:55">
      <c r="A1522" s="269"/>
      <c r="D1522" s="14"/>
      <c r="E1522" s="14"/>
      <c r="F1522" s="14"/>
      <c r="G1522" s="14"/>
      <c r="H1522" s="14"/>
      <c r="I1522" s="14"/>
      <c r="J1522" s="14"/>
      <c r="K1522" s="15"/>
      <c r="L1522" s="14"/>
      <c r="M1522" s="14"/>
      <c r="N1522" s="14"/>
      <c r="O1522" s="14"/>
      <c r="P1522" s="14"/>
      <c r="Q1522" s="14"/>
      <c r="R1522" s="15"/>
      <c r="S1522" s="14"/>
      <c r="U1522" s="1"/>
      <c r="V1522" s="1"/>
      <c r="W1522" s="1"/>
      <c r="X1522" s="1"/>
      <c r="Y1522" s="1"/>
      <c r="Z1522" s="1"/>
      <c r="AA1522" s="1"/>
      <c r="AB1522" s="1"/>
      <c r="AC1522" s="1"/>
      <c r="AD1522" s="1"/>
      <c r="AE1522" s="1"/>
      <c r="AF1522" s="4"/>
      <c r="AG1522" s="4"/>
      <c r="AH1522" s="4"/>
      <c r="AI1522" s="4"/>
      <c r="AL1522" s="4"/>
      <c r="AM1522" s="4"/>
      <c r="AN1522" s="4"/>
      <c r="AO1522" s="4"/>
      <c r="AP1522" s="4"/>
      <c r="AR1522" s="4"/>
      <c r="AS1522" s="120"/>
      <c r="AW1522" s="4"/>
      <c r="AX1522" s="4"/>
      <c r="AY1522" s="4"/>
      <c r="AZ1522" s="4"/>
      <c r="BA1522" s="4"/>
      <c r="BB1522" s="4"/>
      <c r="BC1522" s="4"/>
    </row>
    <row r="1523" spans="1:55">
      <c r="A1523" s="269"/>
      <c r="D1523" s="14"/>
      <c r="E1523" s="14"/>
      <c r="F1523" s="14"/>
      <c r="G1523" s="14"/>
      <c r="H1523" s="14"/>
      <c r="I1523" s="14"/>
      <c r="J1523" s="14"/>
      <c r="K1523" s="15"/>
      <c r="L1523" s="14"/>
      <c r="M1523" s="14"/>
      <c r="N1523" s="14"/>
      <c r="O1523" s="14"/>
      <c r="P1523" s="14"/>
      <c r="Q1523" s="14"/>
      <c r="R1523" s="15"/>
      <c r="S1523" s="14"/>
      <c r="U1523" s="1"/>
      <c r="V1523" s="1"/>
      <c r="W1523" s="1"/>
      <c r="X1523" s="1"/>
      <c r="Y1523" s="1"/>
      <c r="Z1523" s="1"/>
      <c r="AA1523" s="1"/>
      <c r="AB1523" s="1"/>
      <c r="AC1523" s="1"/>
      <c r="AD1523" s="1"/>
      <c r="AE1523" s="1"/>
      <c r="AF1523" s="4"/>
      <c r="AG1523" s="4"/>
      <c r="AH1523" s="4"/>
      <c r="AI1523" s="4"/>
      <c r="AL1523" s="4"/>
      <c r="AM1523" s="4"/>
      <c r="AN1523" s="4"/>
      <c r="AO1523" s="4"/>
      <c r="AP1523" s="4"/>
      <c r="AR1523" s="4"/>
      <c r="AS1523" s="120"/>
      <c r="AW1523" s="4"/>
      <c r="AX1523" s="4"/>
      <c r="AY1523" s="4"/>
      <c r="AZ1523" s="4"/>
      <c r="BA1523" s="4"/>
      <c r="BB1523" s="4"/>
      <c r="BC1523" s="4"/>
    </row>
    <row r="1524" spans="1:55">
      <c r="A1524" s="269"/>
      <c r="D1524" s="14"/>
      <c r="E1524" s="14"/>
      <c r="F1524" s="14"/>
      <c r="G1524" s="14"/>
      <c r="H1524" s="14"/>
      <c r="I1524" s="14"/>
      <c r="J1524" s="14"/>
      <c r="K1524" s="15"/>
      <c r="L1524" s="14"/>
      <c r="M1524" s="14"/>
      <c r="N1524" s="14"/>
      <c r="O1524" s="14"/>
      <c r="P1524" s="14"/>
      <c r="Q1524" s="14"/>
      <c r="R1524" s="15"/>
      <c r="S1524" s="14"/>
      <c r="U1524" s="1"/>
      <c r="V1524" s="1"/>
      <c r="W1524" s="1"/>
      <c r="X1524" s="1"/>
      <c r="Y1524" s="1"/>
      <c r="Z1524" s="1"/>
      <c r="AA1524" s="1"/>
      <c r="AB1524" s="1"/>
      <c r="AC1524" s="1"/>
      <c r="AD1524" s="1"/>
      <c r="AE1524" s="1"/>
      <c r="AF1524" s="4"/>
      <c r="AG1524" s="4"/>
      <c r="AH1524" s="4"/>
      <c r="AI1524" s="4"/>
      <c r="AL1524" s="4"/>
      <c r="AM1524" s="4"/>
      <c r="AN1524" s="4"/>
      <c r="AO1524" s="4"/>
      <c r="AP1524" s="4"/>
      <c r="AR1524" s="4"/>
      <c r="AS1524" s="120"/>
      <c r="AW1524" s="4"/>
      <c r="AX1524" s="4"/>
      <c r="AY1524" s="4"/>
      <c r="AZ1524" s="4"/>
      <c r="BA1524" s="4"/>
      <c r="BB1524" s="4"/>
      <c r="BC1524" s="4"/>
    </row>
    <row r="1525" spans="1:55">
      <c r="A1525" s="269"/>
      <c r="D1525" s="14"/>
      <c r="E1525" s="14"/>
      <c r="F1525" s="14"/>
      <c r="G1525" s="14"/>
      <c r="H1525" s="14"/>
      <c r="I1525" s="14"/>
      <c r="J1525" s="14"/>
      <c r="K1525" s="15"/>
      <c r="L1525" s="14"/>
      <c r="M1525" s="14"/>
      <c r="N1525" s="14"/>
      <c r="O1525" s="14"/>
      <c r="P1525" s="14"/>
      <c r="Q1525" s="14"/>
      <c r="R1525" s="15"/>
      <c r="S1525" s="14"/>
      <c r="U1525" s="1"/>
      <c r="V1525" s="1"/>
      <c r="W1525" s="1"/>
      <c r="X1525" s="1"/>
      <c r="Y1525" s="1"/>
      <c r="Z1525" s="1"/>
      <c r="AA1525" s="1"/>
      <c r="AB1525" s="1"/>
      <c r="AC1525" s="1"/>
      <c r="AD1525" s="1"/>
      <c r="AE1525" s="1"/>
      <c r="AF1525" s="4"/>
      <c r="AG1525" s="4"/>
      <c r="AH1525" s="4"/>
      <c r="AI1525" s="4"/>
      <c r="AL1525" s="4"/>
      <c r="AM1525" s="4"/>
      <c r="AN1525" s="4"/>
      <c r="AO1525" s="4"/>
      <c r="AP1525" s="4"/>
      <c r="AR1525" s="4"/>
      <c r="AS1525" s="120"/>
      <c r="AW1525" s="4"/>
      <c r="AX1525" s="4"/>
      <c r="AY1525" s="4"/>
      <c r="AZ1525" s="4"/>
      <c r="BA1525" s="4"/>
      <c r="BB1525" s="4"/>
      <c r="BC1525" s="4"/>
    </row>
    <row r="1526" spans="1:55">
      <c r="A1526" s="269"/>
      <c r="D1526" s="14"/>
      <c r="E1526" s="14"/>
      <c r="F1526" s="14"/>
      <c r="G1526" s="14"/>
      <c r="H1526" s="14"/>
      <c r="I1526" s="14"/>
      <c r="J1526" s="14"/>
      <c r="K1526" s="15"/>
      <c r="L1526" s="14"/>
      <c r="M1526" s="14"/>
      <c r="N1526" s="14"/>
      <c r="O1526" s="14"/>
      <c r="P1526" s="14"/>
      <c r="Q1526" s="14"/>
      <c r="R1526" s="15"/>
      <c r="S1526" s="14"/>
      <c r="U1526" s="1"/>
      <c r="V1526" s="1"/>
      <c r="W1526" s="1"/>
      <c r="X1526" s="1"/>
      <c r="Y1526" s="1"/>
      <c r="Z1526" s="1"/>
      <c r="AA1526" s="1"/>
      <c r="AB1526" s="1"/>
      <c r="AC1526" s="1"/>
      <c r="AD1526" s="1"/>
      <c r="AE1526" s="1"/>
      <c r="AF1526" s="4"/>
      <c r="AG1526" s="4"/>
      <c r="AH1526" s="4"/>
      <c r="AI1526" s="4"/>
      <c r="AL1526" s="4"/>
      <c r="AM1526" s="4"/>
      <c r="AN1526" s="4"/>
      <c r="AO1526" s="4"/>
      <c r="AP1526" s="4"/>
      <c r="AR1526" s="4"/>
      <c r="AS1526" s="120"/>
      <c r="AW1526" s="4"/>
      <c r="AX1526" s="4"/>
      <c r="AY1526" s="4"/>
      <c r="AZ1526" s="4"/>
      <c r="BA1526" s="4"/>
      <c r="BB1526" s="4"/>
      <c r="BC1526" s="4"/>
    </row>
    <row r="1527" spans="1:55">
      <c r="A1527" s="269"/>
      <c r="D1527" s="14"/>
      <c r="E1527" s="14"/>
      <c r="F1527" s="14"/>
      <c r="G1527" s="14"/>
      <c r="H1527" s="14"/>
      <c r="I1527" s="14"/>
      <c r="J1527" s="14"/>
      <c r="K1527" s="15"/>
      <c r="L1527" s="14"/>
      <c r="M1527" s="14"/>
      <c r="N1527" s="14"/>
      <c r="O1527" s="14"/>
      <c r="P1527" s="14"/>
      <c r="Q1527" s="14"/>
      <c r="R1527" s="15"/>
      <c r="S1527" s="14"/>
      <c r="U1527" s="1"/>
      <c r="V1527" s="1"/>
      <c r="W1527" s="1"/>
      <c r="X1527" s="1"/>
      <c r="Y1527" s="1"/>
      <c r="Z1527" s="1"/>
      <c r="AA1527" s="1"/>
      <c r="AB1527" s="1"/>
      <c r="AC1527" s="1"/>
      <c r="AD1527" s="1"/>
      <c r="AE1527" s="1"/>
      <c r="AF1527" s="4"/>
      <c r="AG1527" s="4"/>
      <c r="AH1527" s="4"/>
      <c r="AI1527" s="4"/>
      <c r="AL1527" s="4"/>
      <c r="AM1527" s="4"/>
      <c r="AN1527" s="4"/>
      <c r="AO1527" s="4"/>
      <c r="AP1527" s="4"/>
      <c r="AR1527" s="4"/>
      <c r="AS1527" s="120"/>
      <c r="AW1527" s="4"/>
      <c r="AX1527" s="4"/>
      <c r="AY1527" s="4"/>
      <c r="AZ1527" s="4"/>
      <c r="BA1527" s="4"/>
      <c r="BB1527" s="4"/>
      <c r="BC1527" s="4"/>
    </row>
    <row r="1528" spans="1:55">
      <c r="A1528" s="269"/>
      <c r="D1528" s="14"/>
      <c r="E1528" s="14"/>
      <c r="F1528" s="14"/>
      <c r="G1528" s="14"/>
      <c r="H1528" s="14"/>
      <c r="I1528" s="14"/>
      <c r="J1528" s="14"/>
      <c r="K1528" s="15"/>
      <c r="L1528" s="14"/>
      <c r="M1528" s="14"/>
      <c r="N1528" s="14"/>
      <c r="O1528" s="14"/>
      <c r="P1528" s="14"/>
      <c r="Q1528" s="14"/>
      <c r="R1528" s="15"/>
      <c r="S1528" s="14"/>
      <c r="U1528" s="1"/>
      <c r="V1528" s="1"/>
      <c r="W1528" s="1"/>
      <c r="X1528" s="1"/>
      <c r="Y1528" s="1"/>
      <c r="Z1528" s="1"/>
      <c r="AA1528" s="1"/>
      <c r="AB1528" s="1"/>
      <c r="AC1528" s="1"/>
      <c r="AD1528" s="1"/>
      <c r="AE1528" s="1"/>
      <c r="AF1528" s="4"/>
      <c r="AG1528" s="4"/>
      <c r="AH1528" s="4"/>
      <c r="AI1528" s="4"/>
      <c r="AL1528" s="4"/>
      <c r="AM1528" s="4"/>
      <c r="AN1528" s="4"/>
      <c r="AO1528" s="4"/>
      <c r="AP1528" s="4"/>
      <c r="AR1528" s="4"/>
      <c r="AS1528" s="120"/>
      <c r="AW1528" s="4"/>
      <c r="AX1528" s="4"/>
      <c r="AY1528" s="4"/>
      <c r="AZ1528" s="4"/>
      <c r="BA1528" s="4"/>
      <c r="BB1528" s="4"/>
      <c r="BC1528" s="4"/>
    </row>
    <row r="1529" spans="1:55">
      <c r="A1529" s="269"/>
      <c r="D1529" s="14"/>
      <c r="E1529" s="14"/>
      <c r="F1529" s="14"/>
      <c r="G1529" s="14"/>
      <c r="H1529" s="14"/>
      <c r="I1529" s="14"/>
      <c r="J1529" s="14"/>
      <c r="K1529" s="15"/>
      <c r="L1529" s="14"/>
      <c r="M1529" s="14"/>
      <c r="N1529" s="14"/>
      <c r="O1529" s="14"/>
      <c r="P1529" s="14"/>
      <c r="Q1529" s="14"/>
      <c r="R1529" s="15"/>
      <c r="S1529" s="14"/>
      <c r="U1529" s="1"/>
      <c r="V1529" s="1"/>
      <c r="W1529" s="1"/>
      <c r="X1529" s="1"/>
      <c r="Y1529" s="1"/>
      <c r="Z1529" s="1"/>
      <c r="AA1529" s="1"/>
      <c r="AB1529" s="1"/>
      <c r="AC1529" s="1"/>
      <c r="AD1529" s="1"/>
      <c r="AE1529" s="1"/>
      <c r="AF1529" s="4"/>
      <c r="AG1529" s="4"/>
      <c r="AH1529" s="4"/>
      <c r="AI1529" s="4"/>
      <c r="AL1529" s="4"/>
      <c r="AM1529" s="4"/>
      <c r="AN1529" s="4"/>
      <c r="AO1529" s="4"/>
      <c r="AP1529" s="4"/>
      <c r="AR1529" s="4"/>
      <c r="AS1529" s="120"/>
      <c r="AW1529" s="4"/>
      <c r="AX1529" s="4"/>
      <c r="AY1529" s="4"/>
      <c r="AZ1529" s="4"/>
      <c r="BA1529" s="4"/>
      <c r="BB1529" s="4"/>
      <c r="BC1529" s="4"/>
    </row>
    <row r="1530" spans="1:55">
      <c r="A1530" s="269"/>
      <c r="D1530" s="14"/>
      <c r="E1530" s="14"/>
      <c r="F1530" s="14"/>
      <c r="G1530" s="14"/>
      <c r="H1530" s="14"/>
      <c r="I1530" s="14"/>
      <c r="J1530" s="14"/>
      <c r="K1530" s="15"/>
      <c r="L1530" s="14"/>
      <c r="M1530" s="14"/>
      <c r="N1530" s="14"/>
      <c r="O1530" s="14"/>
      <c r="P1530" s="14"/>
      <c r="Q1530" s="14"/>
      <c r="R1530" s="15"/>
      <c r="S1530" s="14"/>
      <c r="U1530" s="1"/>
      <c r="V1530" s="1"/>
      <c r="W1530" s="1"/>
      <c r="X1530" s="1"/>
      <c r="Y1530" s="1"/>
      <c r="Z1530" s="1"/>
      <c r="AA1530" s="1"/>
      <c r="AB1530" s="1"/>
      <c r="AC1530" s="1"/>
      <c r="AD1530" s="1"/>
      <c r="AE1530" s="1"/>
      <c r="AF1530" s="4"/>
      <c r="AG1530" s="4"/>
      <c r="AH1530" s="4"/>
      <c r="AI1530" s="4"/>
      <c r="AL1530" s="4"/>
      <c r="AM1530" s="4"/>
      <c r="AN1530" s="4"/>
      <c r="AO1530" s="4"/>
      <c r="AP1530" s="4"/>
      <c r="AR1530" s="4"/>
      <c r="AS1530" s="120"/>
      <c r="AW1530" s="4"/>
      <c r="AX1530" s="4"/>
      <c r="AY1530" s="4"/>
      <c r="AZ1530" s="4"/>
      <c r="BA1530" s="4"/>
      <c r="BB1530" s="4"/>
      <c r="BC1530" s="4"/>
    </row>
    <row r="1531" spans="1:55">
      <c r="A1531" s="269"/>
      <c r="D1531" s="14"/>
      <c r="E1531" s="14"/>
      <c r="F1531" s="14"/>
      <c r="G1531" s="14"/>
      <c r="H1531" s="14"/>
      <c r="I1531" s="14"/>
      <c r="J1531" s="14"/>
      <c r="K1531" s="15"/>
      <c r="L1531" s="14"/>
      <c r="M1531" s="14"/>
      <c r="N1531" s="14"/>
      <c r="O1531" s="14"/>
      <c r="P1531" s="14"/>
      <c r="Q1531" s="14"/>
      <c r="R1531" s="15"/>
      <c r="S1531" s="14"/>
      <c r="U1531" s="1"/>
      <c r="V1531" s="1"/>
      <c r="W1531" s="1"/>
      <c r="X1531" s="1"/>
      <c r="Y1531" s="1"/>
      <c r="Z1531" s="1"/>
      <c r="AA1531" s="1"/>
      <c r="AB1531" s="1"/>
      <c r="AC1531" s="1"/>
      <c r="AD1531" s="1"/>
      <c r="AE1531" s="1"/>
      <c r="AF1531" s="4"/>
      <c r="AG1531" s="4"/>
      <c r="AH1531" s="4"/>
      <c r="AI1531" s="4"/>
      <c r="AL1531" s="4"/>
      <c r="AM1531" s="4"/>
      <c r="AN1531" s="4"/>
      <c r="AO1531" s="4"/>
      <c r="AP1531" s="4"/>
      <c r="AR1531" s="4"/>
      <c r="AS1531" s="120"/>
      <c r="AW1531" s="4"/>
      <c r="AX1531" s="4"/>
      <c r="AY1531" s="4"/>
      <c r="AZ1531" s="4"/>
      <c r="BA1531" s="4"/>
      <c r="BB1531" s="4"/>
      <c r="BC1531" s="4"/>
    </row>
    <row r="1532" spans="1:55">
      <c r="A1532" s="269"/>
      <c r="D1532" s="14"/>
      <c r="E1532" s="14"/>
      <c r="F1532" s="14"/>
      <c r="G1532" s="14"/>
      <c r="H1532" s="14"/>
      <c r="I1532" s="14"/>
      <c r="J1532" s="14"/>
      <c r="K1532" s="15"/>
      <c r="L1532" s="14"/>
      <c r="M1532" s="14"/>
      <c r="N1532" s="14"/>
      <c r="O1532" s="14"/>
      <c r="P1532" s="14"/>
      <c r="Q1532" s="14"/>
      <c r="R1532" s="15"/>
      <c r="S1532" s="14"/>
      <c r="U1532" s="1"/>
      <c r="V1532" s="1"/>
      <c r="W1532" s="1"/>
      <c r="X1532" s="1"/>
      <c r="Y1532" s="1"/>
      <c r="Z1532" s="1"/>
      <c r="AA1532" s="1"/>
      <c r="AB1532" s="1"/>
      <c r="AC1532" s="1"/>
      <c r="AD1532" s="1"/>
      <c r="AE1532" s="1"/>
      <c r="AF1532" s="4"/>
      <c r="AG1532" s="4"/>
      <c r="AH1532" s="4"/>
      <c r="AI1532" s="4"/>
      <c r="AL1532" s="4"/>
      <c r="AM1532" s="4"/>
      <c r="AN1532" s="4"/>
      <c r="AO1532" s="4"/>
      <c r="AP1532" s="4"/>
      <c r="AR1532" s="4"/>
      <c r="AS1532" s="120"/>
      <c r="AW1532" s="4"/>
      <c r="AX1532" s="4"/>
      <c r="AY1532" s="4"/>
      <c r="AZ1532" s="4"/>
      <c r="BA1532" s="4"/>
      <c r="BB1532" s="4"/>
      <c r="BC1532" s="4"/>
    </row>
    <row r="1533" spans="1:55">
      <c r="A1533" s="269"/>
      <c r="D1533" s="14"/>
      <c r="E1533" s="14"/>
      <c r="F1533" s="14"/>
      <c r="G1533" s="14"/>
      <c r="H1533" s="14"/>
      <c r="I1533" s="14"/>
      <c r="J1533" s="14"/>
      <c r="K1533" s="15"/>
      <c r="L1533" s="14"/>
      <c r="M1533" s="14"/>
      <c r="N1533" s="14"/>
      <c r="O1533" s="14"/>
      <c r="P1533" s="14"/>
      <c r="Q1533" s="14"/>
      <c r="R1533" s="15"/>
      <c r="S1533" s="14"/>
      <c r="U1533" s="1"/>
      <c r="V1533" s="1"/>
      <c r="W1533" s="1"/>
      <c r="X1533" s="1"/>
      <c r="Y1533" s="1"/>
      <c r="Z1533" s="1"/>
      <c r="AA1533" s="1"/>
      <c r="AB1533" s="1"/>
      <c r="AC1533" s="1"/>
      <c r="AD1533" s="1"/>
      <c r="AE1533" s="1"/>
      <c r="AF1533" s="4"/>
      <c r="AG1533" s="4"/>
      <c r="AH1533" s="4"/>
      <c r="AI1533" s="4"/>
      <c r="AL1533" s="4"/>
      <c r="AM1533" s="4"/>
      <c r="AN1533" s="4"/>
      <c r="AO1533" s="4"/>
      <c r="AP1533" s="4"/>
      <c r="AR1533" s="4"/>
      <c r="AS1533" s="120"/>
      <c r="AW1533" s="4"/>
      <c r="AX1533" s="4"/>
      <c r="AY1533" s="4"/>
      <c r="AZ1533" s="4"/>
      <c r="BA1533" s="4"/>
      <c r="BB1533" s="4"/>
      <c r="BC1533" s="4"/>
    </row>
    <row r="1534" spans="1:55">
      <c r="A1534" s="269"/>
      <c r="D1534" s="14"/>
      <c r="E1534" s="14"/>
      <c r="F1534" s="14"/>
      <c r="G1534" s="14"/>
      <c r="H1534" s="14"/>
      <c r="I1534" s="14"/>
      <c r="J1534" s="14"/>
      <c r="K1534" s="15"/>
      <c r="L1534" s="14"/>
      <c r="M1534" s="14"/>
      <c r="N1534" s="14"/>
      <c r="O1534" s="14"/>
      <c r="P1534" s="14"/>
      <c r="Q1534" s="14"/>
      <c r="R1534" s="15"/>
      <c r="S1534" s="14"/>
      <c r="U1534" s="1"/>
      <c r="V1534" s="1"/>
      <c r="W1534" s="1"/>
      <c r="X1534" s="1"/>
      <c r="Y1534" s="1"/>
      <c r="Z1534" s="1"/>
      <c r="AA1534" s="1"/>
      <c r="AB1534" s="1"/>
      <c r="AC1534" s="1"/>
      <c r="AD1534" s="1"/>
      <c r="AE1534" s="1"/>
      <c r="AF1534" s="4"/>
      <c r="AG1534" s="4"/>
      <c r="AH1534" s="4"/>
      <c r="AI1534" s="4"/>
      <c r="AL1534" s="4"/>
      <c r="AM1534" s="4"/>
      <c r="AN1534" s="4"/>
      <c r="AO1534" s="4"/>
      <c r="AP1534" s="4"/>
      <c r="AR1534" s="4"/>
      <c r="AS1534" s="120"/>
      <c r="AW1534" s="4"/>
      <c r="AX1534" s="4"/>
      <c r="AY1534" s="4"/>
      <c r="AZ1534" s="4"/>
      <c r="BA1534" s="4"/>
      <c r="BB1534" s="4"/>
      <c r="BC1534" s="4"/>
    </row>
    <row r="1535" spans="1:55">
      <c r="A1535" s="269"/>
      <c r="D1535" s="14"/>
      <c r="E1535" s="14"/>
      <c r="F1535" s="14"/>
      <c r="G1535" s="14"/>
      <c r="H1535" s="14"/>
      <c r="I1535" s="14"/>
      <c r="J1535" s="14"/>
      <c r="K1535" s="15"/>
      <c r="L1535" s="14"/>
      <c r="M1535" s="14"/>
      <c r="N1535" s="14"/>
      <c r="O1535" s="14"/>
      <c r="P1535" s="14"/>
      <c r="Q1535" s="14"/>
      <c r="R1535" s="15"/>
      <c r="S1535" s="14"/>
      <c r="U1535" s="1"/>
      <c r="V1535" s="1"/>
      <c r="W1535" s="1"/>
      <c r="X1535" s="1"/>
      <c r="Y1535" s="1"/>
      <c r="Z1535" s="1"/>
      <c r="AA1535" s="1"/>
      <c r="AB1535" s="1"/>
      <c r="AC1535" s="1"/>
      <c r="AD1535" s="1"/>
      <c r="AE1535" s="1"/>
      <c r="AF1535" s="4"/>
      <c r="AG1535" s="4"/>
      <c r="AH1535" s="4"/>
      <c r="AI1535" s="4"/>
      <c r="AL1535" s="4"/>
      <c r="AM1535" s="4"/>
      <c r="AN1535" s="4"/>
      <c r="AO1535" s="4"/>
      <c r="AP1535" s="4"/>
      <c r="AR1535" s="4"/>
      <c r="AS1535" s="120"/>
      <c r="AW1535" s="4"/>
      <c r="AX1535" s="4"/>
      <c r="AY1535" s="4"/>
      <c r="AZ1535" s="4"/>
      <c r="BA1535" s="4"/>
      <c r="BB1535" s="4"/>
      <c r="BC1535" s="4"/>
    </row>
    <row r="1536" spans="1:55">
      <c r="A1536" s="269"/>
      <c r="D1536" s="14"/>
      <c r="E1536" s="14"/>
      <c r="F1536" s="14"/>
      <c r="G1536" s="14"/>
      <c r="H1536" s="14"/>
      <c r="I1536" s="14"/>
      <c r="J1536" s="14"/>
      <c r="K1536" s="15"/>
      <c r="L1536" s="14"/>
      <c r="M1536" s="14"/>
      <c r="N1536" s="14"/>
      <c r="O1536" s="14"/>
      <c r="P1536" s="14"/>
      <c r="Q1536" s="14"/>
      <c r="R1536" s="15"/>
      <c r="S1536" s="14"/>
      <c r="U1536" s="1"/>
      <c r="V1536" s="1"/>
      <c r="W1536" s="1"/>
      <c r="X1536" s="1"/>
      <c r="Y1536" s="1"/>
      <c r="Z1536" s="1"/>
      <c r="AA1536" s="1"/>
      <c r="AB1536" s="1"/>
      <c r="AC1536" s="1"/>
      <c r="AD1536" s="1"/>
      <c r="AE1536" s="1"/>
      <c r="AF1536" s="4"/>
      <c r="AG1536" s="4"/>
      <c r="AH1536" s="4"/>
      <c r="AI1536" s="4"/>
      <c r="AL1536" s="4"/>
      <c r="AM1536" s="4"/>
      <c r="AN1536" s="4"/>
      <c r="AO1536" s="4"/>
      <c r="AP1536" s="4"/>
      <c r="AR1536" s="4"/>
      <c r="AS1536" s="120"/>
      <c r="AW1536" s="4"/>
      <c r="AX1536" s="4"/>
      <c r="AY1536" s="4"/>
      <c r="AZ1536" s="4"/>
      <c r="BA1536" s="4"/>
      <c r="BB1536" s="4"/>
      <c r="BC1536" s="4"/>
    </row>
    <row r="1537" spans="1:55">
      <c r="A1537" s="269"/>
      <c r="D1537" s="14"/>
      <c r="E1537" s="14"/>
      <c r="F1537" s="14"/>
      <c r="G1537" s="14"/>
      <c r="H1537" s="14"/>
      <c r="I1537" s="14"/>
      <c r="J1537" s="14"/>
      <c r="K1537" s="15"/>
      <c r="L1537" s="14"/>
      <c r="M1537" s="14"/>
      <c r="N1537" s="14"/>
      <c r="O1537" s="14"/>
      <c r="P1537" s="14"/>
      <c r="Q1537" s="14"/>
      <c r="R1537" s="15"/>
      <c r="S1537" s="14"/>
      <c r="U1537" s="1"/>
      <c r="V1537" s="1"/>
      <c r="W1537" s="1"/>
      <c r="X1537" s="1"/>
      <c r="Y1537" s="1"/>
      <c r="Z1537" s="1"/>
      <c r="AA1537" s="1"/>
      <c r="AB1537" s="1"/>
      <c r="AC1537" s="1"/>
      <c r="AD1537" s="1"/>
      <c r="AE1537" s="1"/>
      <c r="AF1537" s="4"/>
      <c r="AG1537" s="4"/>
      <c r="AH1537" s="4"/>
      <c r="AI1537" s="4"/>
      <c r="AL1537" s="4"/>
      <c r="AM1537" s="4"/>
      <c r="AN1537" s="4"/>
      <c r="AO1537" s="4"/>
      <c r="AP1537" s="4"/>
      <c r="AR1537" s="4"/>
      <c r="AS1537" s="120"/>
      <c r="AW1537" s="4"/>
      <c r="AX1537" s="4"/>
      <c r="AY1537" s="4"/>
      <c r="AZ1537" s="4"/>
      <c r="BA1537" s="4"/>
      <c r="BB1537" s="4"/>
      <c r="BC1537" s="4"/>
    </row>
    <row r="1538" spans="1:55">
      <c r="A1538" s="269"/>
      <c r="D1538" s="14"/>
      <c r="E1538" s="14"/>
      <c r="F1538" s="14"/>
      <c r="G1538" s="14"/>
      <c r="H1538" s="14"/>
      <c r="I1538" s="14"/>
      <c r="J1538" s="14"/>
      <c r="K1538" s="15"/>
      <c r="L1538" s="14"/>
      <c r="M1538" s="14"/>
      <c r="N1538" s="14"/>
      <c r="O1538" s="14"/>
      <c r="P1538" s="14"/>
      <c r="Q1538" s="14"/>
      <c r="R1538" s="15"/>
      <c r="S1538" s="14"/>
      <c r="U1538" s="1"/>
      <c r="V1538" s="1"/>
      <c r="W1538" s="1"/>
      <c r="X1538" s="1"/>
      <c r="Y1538" s="1"/>
      <c r="Z1538" s="1"/>
      <c r="AA1538" s="1"/>
      <c r="AB1538" s="1"/>
      <c r="AC1538" s="1"/>
      <c r="AD1538" s="1"/>
      <c r="AE1538" s="1"/>
      <c r="AF1538" s="4"/>
      <c r="AG1538" s="4"/>
      <c r="AH1538" s="4"/>
      <c r="AI1538" s="4"/>
      <c r="AL1538" s="4"/>
      <c r="AM1538" s="4"/>
      <c r="AN1538" s="4"/>
      <c r="AO1538" s="4"/>
      <c r="AP1538" s="4"/>
      <c r="AR1538" s="4"/>
      <c r="AS1538" s="120"/>
      <c r="AW1538" s="4"/>
      <c r="AX1538" s="4"/>
      <c r="AY1538" s="4"/>
      <c r="AZ1538" s="4"/>
      <c r="BA1538" s="4"/>
      <c r="BB1538" s="4"/>
      <c r="BC1538" s="4"/>
    </row>
    <row r="1539" spans="1:55">
      <c r="A1539" s="269"/>
      <c r="D1539" s="14"/>
      <c r="E1539" s="14"/>
      <c r="F1539" s="14"/>
      <c r="G1539" s="14"/>
      <c r="H1539" s="14"/>
      <c r="I1539" s="14"/>
      <c r="J1539" s="14"/>
      <c r="K1539" s="15"/>
      <c r="L1539" s="14"/>
      <c r="M1539" s="14"/>
      <c r="N1539" s="14"/>
      <c r="O1539" s="14"/>
      <c r="P1539" s="14"/>
      <c r="Q1539" s="14"/>
      <c r="R1539" s="15"/>
      <c r="S1539" s="14"/>
      <c r="U1539" s="1"/>
      <c r="V1539" s="1"/>
      <c r="W1539" s="1"/>
      <c r="X1539" s="1"/>
      <c r="Y1539" s="1"/>
      <c r="Z1539" s="1"/>
      <c r="AA1539" s="1"/>
      <c r="AB1539" s="1"/>
      <c r="AC1539" s="1"/>
      <c r="AD1539" s="1"/>
      <c r="AE1539" s="1"/>
      <c r="AF1539" s="4"/>
      <c r="AG1539" s="4"/>
      <c r="AH1539" s="4"/>
      <c r="AI1539" s="4"/>
      <c r="AL1539" s="4"/>
      <c r="AM1539" s="4"/>
      <c r="AN1539" s="4"/>
      <c r="AO1539" s="4"/>
      <c r="AP1539" s="4"/>
      <c r="AR1539" s="4"/>
      <c r="AS1539" s="120"/>
      <c r="AW1539" s="4"/>
      <c r="AX1539" s="4"/>
      <c r="AY1539" s="4"/>
      <c r="AZ1539" s="4"/>
      <c r="BA1539" s="4"/>
      <c r="BB1539" s="4"/>
      <c r="BC1539" s="4"/>
    </row>
    <row r="1540" spans="1:55">
      <c r="A1540" s="269"/>
      <c r="D1540" s="14"/>
      <c r="E1540" s="14"/>
      <c r="F1540" s="14"/>
      <c r="G1540" s="14"/>
      <c r="H1540" s="14"/>
      <c r="I1540" s="14"/>
      <c r="J1540" s="14"/>
      <c r="K1540" s="15"/>
      <c r="L1540" s="14"/>
      <c r="M1540" s="14"/>
      <c r="N1540" s="14"/>
      <c r="O1540" s="14"/>
      <c r="P1540" s="14"/>
      <c r="Q1540" s="14"/>
      <c r="R1540" s="15"/>
      <c r="S1540" s="14"/>
      <c r="U1540" s="1"/>
      <c r="V1540" s="1"/>
      <c r="W1540" s="1"/>
      <c r="X1540" s="1"/>
      <c r="Y1540" s="1"/>
      <c r="Z1540" s="1"/>
      <c r="AA1540" s="1"/>
      <c r="AB1540" s="1"/>
      <c r="AC1540" s="1"/>
      <c r="AD1540" s="1"/>
      <c r="AE1540" s="1"/>
      <c r="AF1540" s="4"/>
      <c r="AG1540" s="4"/>
      <c r="AH1540" s="4"/>
      <c r="AI1540" s="4"/>
      <c r="AL1540" s="4"/>
      <c r="AM1540" s="4"/>
      <c r="AN1540" s="4"/>
      <c r="AO1540" s="4"/>
      <c r="AP1540" s="4"/>
      <c r="AR1540" s="4"/>
      <c r="AS1540" s="120"/>
      <c r="AW1540" s="4"/>
      <c r="AX1540" s="4"/>
      <c r="AY1540" s="4"/>
      <c r="AZ1540" s="4"/>
      <c r="BA1540" s="4"/>
      <c r="BB1540" s="4"/>
      <c r="BC1540" s="4"/>
    </row>
    <row r="1541" spans="1:55">
      <c r="A1541" s="269"/>
      <c r="D1541" s="14"/>
      <c r="E1541" s="14"/>
      <c r="F1541" s="14"/>
      <c r="G1541" s="14"/>
      <c r="H1541" s="14"/>
      <c r="I1541" s="14"/>
      <c r="J1541" s="14"/>
      <c r="K1541" s="15"/>
      <c r="L1541" s="14"/>
      <c r="M1541" s="14"/>
      <c r="N1541" s="14"/>
      <c r="O1541" s="14"/>
      <c r="P1541" s="14"/>
      <c r="Q1541" s="14"/>
      <c r="R1541" s="15"/>
      <c r="S1541" s="14"/>
      <c r="U1541" s="1"/>
      <c r="V1541" s="1"/>
      <c r="W1541" s="1"/>
      <c r="X1541" s="1"/>
      <c r="Y1541" s="1"/>
      <c r="Z1541" s="1"/>
      <c r="AA1541" s="1"/>
      <c r="AB1541" s="1"/>
      <c r="AC1541" s="1"/>
      <c r="AD1541" s="1"/>
      <c r="AE1541" s="1"/>
      <c r="AF1541" s="4"/>
      <c r="AG1541" s="4"/>
      <c r="AH1541" s="4"/>
      <c r="AI1541" s="4"/>
      <c r="AL1541" s="4"/>
      <c r="AM1541" s="4"/>
      <c r="AN1541" s="4"/>
      <c r="AO1541" s="4"/>
      <c r="AP1541" s="4"/>
      <c r="AR1541" s="4"/>
      <c r="AS1541" s="120"/>
      <c r="AW1541" s="4"/>
      <c r="AX1541" s="4"/>
      <c r="AY1541" s="4"/>
      <c r="AZ1541" s="4"/>
      <c r="BA1541" s="4"/>
      <c r="BB1541" s="4"/>
      <c r="BC1541" s="4"/>
    </row>
    <row r="1542" spans="1:55">
      <c r="A1542" s="269"/>
      <c r="D1542" s="14"/>
      <c r="E1542" s="14"/>
      <c r="F1542" s="14"/>
      <c r="G1542" s="14"/>
      <c r="H1542" s="14"/>
      <c r="I1542" s="14"/>
      <c r="J1542" s="14"/>
      <c r="K1542" s="15"/>
      <c r="L1542" s="14"/>
      <c r="M1542" s="14"/>
      <c r="N1542" s="14"/>
      <c r="O1542" s="14"/>
      <c r="P1542" s="14"/>
      <c r="Q1542" s="14"/>
      <c r="R1542" s="15"/>
      <c r="S1542" s="14"/>
      <c r="U1542" s="1"/>
      <c r="V1542" s="1"/>
      <c r="W1542" s="1"/>
      <c r="X1542" s="1"/>
      <c r="Y1542" s="1"/>
      <c r="Z1542" s="1"/>
      <c r="AA1542" s="1"/>
      <c r="AB1542" s="1"/>
      <c r="AC1542" s="1"/>
      <c r="AD1542" s="1"/>
      <c r="AE1542" s="1"/>
      <c r="AF1542" s="4"/>
      <c r="AG1542" s="4"/>
      <c r="AH1542" s="4"/>
      <c r="AI1542" s="4"/>
      <c r="AL1542" s="4"/>
      <c r="AM1542" s="4"/>
      <c r="AN1542" s="4"/>
      <c r="AO1542" s="4"/>
      <c r="AP1542" s="4"/>
      <c r="AR1542" s="4"/>
      <c r="AS1542" s="120"/>
      <c r="AW1542" s="4"/>
      <c r="AX1542" s="4"/>
      <c r="AY1542" s="4"/>
      <c r="AZ1542" s="4"/>
      <c r="BA1542" s="4"/>
      <c r="BB1542" s="4"/>
      <c r="BC1542" s="4"/>
    </row>
    <row r="1543" spans="1:55">
      <c r="A1543" s="269"/>
      <c r="D1543" s="14"/>
      <c r="E1543" s="14"/>
      <c r="F1543" s="14"/>
      <c r="G1543" s="14"/>
      <c r="H1543" s="14"/>
      <c r="I1543" s="14"/>
      <c r="J1543" s="14"/>
      <c r="K1543" s="15"/>
      <c r="L1543" s="14"/>
      <c r="M1543" s="14"/>
      <c r="N1543" s="14"/>
      <c r="O1543" s="14"/>
      <c r="P1543" s="14"/>
      <c r="Q1543" s="14"/>
      <c r="R1543" s="15"/>
      <c r="S1543" s="14"/>
      <c r="U1543" s="1"/>
      <c r="V1543" s="1"/>
      <c r="W1543" s="1"/>
      <c r="X1543" s="1"/>
      <c r="Y1543" s="1"/>
      <c r="Z1543" s="1"/>
      <c r="AA1543" s="1"/>
      <c r="AB1543" s="1"/>
      <c r="AC1543" s="1"/>
      <c r="AD1543" s="1"/>
      <c r="AE1543" s="1"/>
      <c r="AF1543" s="4"/>
      <c r="AG1543" s="4"/>
      <c r="AH1543" s="4"/>
      <c r="AI1543" s="4"/>
      <c r="AL1543" s="4"/>
      <c r="AM1543" s="4"/>
      <c r="AN1543" s="4"/>
      <c r="AO1543" s="4"/>
      <c r="AP1543" s="4"/>
      <c r="AR1543" s="4"/>
      <c r="AS1543" s="120"/>
      <c r="AW1543" s="4"/>
      <c r="AX1543" s="4"/>
      <c r="AY1543" s="4"/>
      <c r="AZ1543" s="4"/>
      <c r="BA1543" s="4"/>
      <c r="BB1543" s="4"/>
      <c r="BC1543" s="4"/>
    </row>
    <row r="1544" spans="1:55">
      <c r="A1544" s="269"/>
      <c r="D1544" s="14"/>
      <c r="E1544" s="14"/>
      <c r="F1544" s="14"/>
      <c r="G1544" s="14"/>
      <c r="H1544" s="14"/>
      <c r="I1544" s="14"/>
      <c r="J1544" s="14"/>
      <c r="K1544" s="15"/>
      <c r="L1544" s="14"/>
      <c r="M1544" s="14"/>
      <c r="N1544" s="14"/>
      <c r="O1544" s="14"/>
      <c r="P1544" s="14"/>
      <c r="Q1544" s="14"/>
      <c r="R1544" s="15"/>
      <c r="S1544" s="14"/>
      <c r="U1544" s="1"/>
      <c r="V1544" s="1"/>
      <c r="W1544" s="1"/>
      <c r="X1544" s="1"/>
      <c r="Y1544" s="1"/>
      <c r="Z1544" s="1"/>
      <c r="AA1544" s="1"/>
      <c r="AB1544" s="1"/>
      <c r="AC1544" s="1"/>
      <c r="AD1544" s="1"/>
      <c r="AE1544" s="1"/>
      <c r="AF1544" s="4"/>
      <c r="AG1544" s="4"/>
      <c r="AH1544" s="4"/>
      <c r="AI1544" s="4"/>
      <c r="AL1544" s="4"/>
      <c r="AM1544" s="4"/>
      <c r="AN1544" s="4"/>
      <c r="AO1544" s="4"/>
      <c r="AP1544" s="4"/>
      <c r="AR1544" s="4"/>
      <c r="AS1544" s="120"/>
      <c r="AW1544" s="4"/>
      <c r="AX1544" s="4"/>
      <c r="AY1544" s="4"/>
      <c r="AZ1544" s="4"/>
      <c r="BA1544" s="4"/>
      <c r="BB1544" s="4"/>
      <c r="BC1544" s="4"/>
    </row>
    <row r="1545" spans="1:55">
      <c r="A1545" s="269"/>
      <c r="D1545" s="14"/>
      <c r="E1545" s="14"/>
      <c r="F1545" s="14"/>
      <c r="G1545" s="14"/>
      <c r="H1545" s="14"/>
      <c r="I1545" s="14"/>
      <c r="J1545" s="14"/>
      <c r="K1545" s="15"/>
      <c r="L1545" s="14"/>
      <c r="M1545" s="14"/>
      <c r="N1545" s="14"/>
      <c r="O1545" s="14"/>
      <c r="P1545" s="14"/>
      <c r="Q1545" s="14"/>
      <c r="R1545" s="15"/>
      <c r="S1545" s="14"/>
      <c r="U1545" s="1"/>
      <c r="V1545" s="1"/>
      <c r="W1545" s="1"/>
      <c r="X1545" s="1"/>
      <c r="Y1545" s="1"/>
      <c r="Z1545" s="1"/>
      <c r="AA1545" s="1"/>
      <c r="AB1545" s="1"/>
      <c r="AC1545" s="1"/>
      <c r="AD1545" s="1"/>
      <c r="AE1545" s="1"/>
      <c r="AF1545" s="4"/>
      <c r="AG1545" s="4"/>
      <c r="AH1545" s="4"/>
      <c r="AI1545" s="4"/>
      <c r="AL1545" s="4"/>
      <c r="AM1545" s="4"/>
      <c r="AN1545" s="4"/>
      <c r="AO1545" s="4"/>
      <c r="AP1545" s="4"/>
      <c r="AR1545" s="4"/>
      <c r="AS1545" s="120"/>
      <c r="AW1545" s="4"/>
      <c r="AX1545" s="4"/>
      <c r="AY1545" s="4"/>
      <c r="AZ1545" s="4"/>
      <c r="BA1545" s="4"/>
      <c r="BB1545" s="4"/>
      <c r="BC1545" s="4"/>
    </row>
    <row r="1546" spans="1:55">
      <c r="A1546" s="269"/>
      <c r="D1546" s="14"/>
      <c r="E1546" s="14"/>
      <c r="F1546" s="14"/>
      <c r="G1546" s="14"/>
      <c r="H1546" s="14"/>
      <c r="I1546" s="14"/>
      <c r="J1546" s="14"/>
      <c r="K1546" s="15"/>
      <c r="L1546" s="14"/>
      <c r="M1546" s="14"/>
      <c r="N1546" s="14"/>
      <c r="O1546" s="14"/>
      <c r="P1546" s="14"/>
      <c r="Q1546" s="14"/>
      <c r="R1546" s="15"/>
      <c r="S1546" s="14"/>
      <c r="U1546" s="1"/>
      <c r="V1546" s="1"/>
      <c r="W1546" s="1"/>
      <c r="X1546" s="1"/>
      <c r="Y1546" s="1"/>
      <c r="Z1546" s="1"/>
      <c r="AA1546" s="1"/>
      <c r="AB1546" s="1"/>
      <c r="AC1546" s="1"/>
      <c r="AD1546" s="1"/>
      <c r="AE1546" s="1"/>
      <c r="AF1546" s="4"/>
      <c r="AG1546" s="4"/>
      <c r="AH1546" s="4"/>
      <c r="AI1546" s="4"/>
      <c r="AL1546" s="4"/>
      <c r="AM1546" s="4"/>
      <c r="AN1546" s="4"/>
      <c r="AO1546" s="4"/>
      <c r="AP1546" s="4"/>
      <c r="AR1546" s="4"/>
      <c r="AS1546" s="120"/>
      <c r="AW1546" s="4"/>
      <c r="AX1546" s="4"/>
      <c r="AY1546" s="4"/>
      <c r="AZ1546" s="4"/>
      <c r="BA1546" s="4"/>
      <c r="BB1546" s="4"/>
      <c r="BC1546" s="4"/>
    </row>
    <row r="1547" spans="1:55">
      <c r="A1547" s="269"/>
      <c r="D1547" s="14"/>
      <c r="E1547" s="14"/>
      <c r="F1547" s="14"/>
      <c r="G1547" s="14"/>
      <c r="H1547" s="14"/>
      <c r="I1547" s="14"/>
      <c r="J1547" s="14"/>
      <c r="K1547" s="15"/>
      <c r="L1547" s="14"/>
      <c r="M1547" s="14"/>
      <c r="N1547" s="14"/>
      <c r="O1547" s="14"/>
      <c r="P1547" s="14"/>
      <c r="Q1547" s="14"/>
      <c r="R1547" s="15"/>
      <c r="S1547" s="14"/>
      <c r="U1547" s="1"/>
      <c r="V1547" s="1"/>
      <c r="W1547" s="1"/>
      <c r="X1547" s="1"/>
      <c r="Y1547" s="1"/>
      <c r="Z1547" s="1"/>
      <c r="AA1547" s="1"/>
      <c r="AB1547" s="1"/>
      <c r="AC1547" s="1"/>
      <c r="AD1547" s="1"/>
      <c r="AE1547" s="1"/>
      <c r="AF1547" s="4"/>
      <c r="AG1547" s="4"/>
      <c r="AH1547" s="4"/>
      <c r="AI1547" s="4"/>
      <c r="AL1547" s="4"/>
      <c r="AM1547" s="4"/>
      <c r="AN1547" s="4"/>
      <c r="AO1547" s="4"/>
      <c r="AP1547" s="4"/>
      <c r="AR1547" s="4"/>
      <c r="AS1547" s="120"/>
      <c r="AW1547" s="4"/>
      <c r="AX1547" s="4"/>
      <c r="AY1547" s="4"/>
      <c r="AZ1547" s="4"/>
      <c r="BA1547" s="4"/>
      <c r="BB1547" s="4"/>
      <c r="BC1547" s="4"/>
    </row>
    <row r="1548" spans="1:55">
      <c r="A1548" s="269"/>
      <c r="D1548" s="14"/>
      <c r="E1548" s="14"/>
      <c r="F1548" s="14"/>
      <c r="G1548" s="14"/>
      <c r="H1548" s="14"/>
      <c r="I1548" s="14"/>
      <c r="J1548" s="14"/>
      <c r="K1548" s="15"/>
      <c r="L1548" s="14"/>
      <c r="M1548" s="14"/>
      <c r="N1548" s="14"/>
      <c r="O1548" s="14"/>
      <c r="P1548" s="14"/>
      <c r="Q1548" s="14"/>
      <c r="R1548" s="15"/>
      <c r="S1548" s="14"/>
      <c r="U1548" s="1"/>
      <c r="V1548" s="1"/>
      <c r="W1548" s="1"/>
      <c r="X1548" s="1"/>
      <c r="Y1548" s="1"/>
      <c r="Z1548" s="1"/>
      <c r="AA1548" s="1"/>
      <c r="AB1548" s="1"/>
      <c r="AC1548" s="1"/>
      <c r="AD1548" s="1"/>
      <c r="AE1548" s="1"/>
      <c r="AF1548" s="4"/>
      <c r="AG1548" s="4"/>
      <c r="AH1548" s="4"/>
      <c r="AI1548" s="4"/>
      <c r="AL1548" s="4"/>
      <c r="AM1548" s="4"/>
      <c r="AN1548" s="4"/>
      <c r="AO1548" s="4"/>
      <c r="AP1548" s="4"/>
      <c r="AR1548" s="4"/>
      <c r="AS1548" s="120"/>
      <c r="AW1548" s="4"/>
      <c r="AX1548" s="4"/>
      <c r="AY1548" s="4"/>
      <c r="AZ1548" s="4"/>
      <c r="BA1548" s="4"/>
      <c r="BB1548" s="4"/>
      <c r="BC1548" s="4"/>
    </row>
    <row r="1549" spans="1:55">
      <c r="A1549" s="269"/>
      <c r="D1549" s="14"/>
      <c r="E1549" s="14"/>
      <c r="F1549" s="14"/>
      <c r="G1549" s="14"/>
      <c r="H1549" s="14"/>
      <c r="I1549" s="14"/>
      <c r="J1549" s="14"/>
      <c r="K1549" s="15"/>
      <c r="L1549" s="14"/>
      <c r="M1549" s="14"/>
      <c r="N1549" s="14"/>
      <c r="O1549" s="14"/>
      <c r="P1549" s="14"/>
      <c r="Q1549" s="14"/>
      <c r="R1549" s="15"/>
      <c r="S1549" s="14"/>
      <c r="U1549" s="1"/>
      <c r="V1549" s="1"/>
      <c r="W1549" s="1"/>
      <c r="X1549" s="1"/>
      <c r="Y1549" s="1"/>
      <c r="Z1549" s="1"/>
      <c r="AA1549" s="1"/>
      <c r="AB1549" s="1"/>
      <c r="AC1549" s="1"/>
      <c r="AD1549" s="1"/>
      <c r="AE1549" s="1"/>
      <c r="AF1549" s="4"/>
      <c r="AG1549" s="4"/>
      <c r="AH1549" s="4"/>
      <c r="AI1549" s="4"/>
      <c r="AL1549" s="4"/>
      <c r="AM1549" s="4"/>
      <c r="AN1549" s="4"/>
      <c r="AO1549" s="4"/>
      <c r="AP1549" s="4"/>
      <c r="AR1549" s="4"/>
      <c r="AS1549" s="120"/>
      <c r="AW1549" s="4"/>
      <c r="AX1549" s="4"/>
      <c r="AY1549" s="4"/>
      <c r="AZ1549" s="4"/>
      <c r="BA1549" s="4"/>
      <c r="BB1549" s="4"/>
      <c r="BC1549" s="4"/>
    </row>
    <row r="1550" spans="1:55">
      <c r="A1550" s="269"/>
      <c r="D1550" s="14"/>
      <c r="E1550" s="14"/>
      <c r="F1550" s="14"/>
      <c r="G1550" s="14"/>
      <c r="H1550" s="14"/>
      <c r="I1550" s="14"/>
      <c r="J1550" s="14"/>
      <c r="K1550" s="15"/>
      <c r="L1550" s="14"/>
      <c r="M1550" s="14"/>
      <c r="N1550" s="14"/>
      <c r="O1550" s="14"/>
      <c r="P1550" s="14"/>
      <c r="Q1550" s="14"/>
      <c r="R1550" s="15"/>
      <c r="S1550" s="14"/>
      <c r="U1550" s="1"/>
      <c r="V1550" s="1"/>
      <c r="W1550" s="1"/>
      <c r="X1550" s="1"/>
      <c r="Y1550" s="1"/>
      <c r="Z1550" s="1"/>
      <c r="AA1550" s="1"/>
      <c r="AB1550" s="1"/>
      <c r="AC1550" s="1"/>
      <c r="AD1550" s="1"/>
      <c r="AE1550" s="1"/>
      <c r="AF1550" s="4"/>
      <c r="AG1550" s="4"/>
      <c r="AH1550" s="4"/>
      <c r="AI1550" s="4"/>
      <c r="AL1550" s="4"/>
      <c r="AM1550" s="4"/>
      <c r="AN1550" s="4"/>
      <c r="AO1550" s="4"/>
      <c r="AP1550" s="4"/>
      <c r="AR1550" s="4"/>
      <c r="AS1550" s="120"/>
      <c r="AW1550" s="4"/>
      <c r="AX1550" s="4"/>
      <c r="AY1550" s="4"/>
      <c r="AZ1550" s="4"/>
      <c r="BA1550" s="4"/>
      <c r="BB1550" s="4"/>
      <c r="BC1550" s="4"/>
    </row>
    <row r="1551" spans="1:55">
      <c r="A1551" s="269"/>
      <c r="D1551" s="14"/>
      <c r="E1551" s="14"/>
      <c r="F1551" s="14"/>
      <c r="G1551" s="14"/>
      <c r="H1551" s="14"/>
      <c r="I1551" s="14"/>
      <c r="J1551" s="14"/>
      <c r="K1551" s="15"/>
      <c r="L1551" s="14"/>
      <c r="M1551" s="14"/>
      <c r="N1551" s="14"/>
      <c r="O1551" s="14"/>
      <c r="P1551" s="14"/>
      <c r="Q1551" s="14"/>
      <c r="R1551" s="15"/>
      <c r="S1551" s="14"/>
      <c r="U1551" s="1"/>
      <c r="V1551" s="1"/>
      <c r="W1551" s="1"/>
      <c r="X1551" s="1"/>
      <c r="Y1551" s="1"/>
      <c r="Z1551" s="1"/>
      <c r="AA1551" s="1"/>
      <c r="AB1551" s="1"/>
      <c r="AC1551" s="1"/>
      <c r="AD1551" s="1"/>
      <c r="AE1551" s="1"/>
      <c r="AF1551" s="4"/>
      <c r="AG1551" s="4"/>
      <c r="AH1551" s="4"/>
      <c r="AI1551" s="4"/>
      <c r="AL1551" s="4"/>
      <c r="AM1551" s="4"/>
      <c r="AN1551" s="4"/>
      <c r="AO1551" s="4"/>
      <c r="AP1551" s="4"/>
      <c r="AR1551" s="4"/>
      <c r="AS1551" s="120"/>
      <c r="AW1551" s="4"/>
      <c r="AX1551" s="4"/>
      <c r="AY1551" s="4"/>
      <c r="AZ1551" s="4"/>
      <c r="BA1551" s="4"/>
      <c r="BB1551" s="4"/>
      <c r="BC1551" s="4"/>
    </row>
    <row r="1552" spans="1:55">
      <c r="A1552" s="269"/>
      <c r="D1552" s="14"/>
      <c r="E1552" s="14"/>
      <c r="F1552" s="14"/>
      <c r="G1552" s="14"/>
      <c r="H1552" s="14"/>
      <c r="I1552" s="14"/>
      <c r="J1552" s="14"/>
      <c r="K1552" s="15"/>
      <c r="L1552" s="14"/>
      <c r="M1552" s="14"/>
      <c r="N1552" s="14"/>
      <c r="O1552" s="14"/>
      <c r="P1552" s="14"/>
      <c r="Q1552" s="14"/>
      <c r="R1552" s="15"/>
      <c r="S1552" s="14"/>
      <c r="U1552" s="1"/>
      <c r="V1552" s="1"/>
      <c r="W1552" s="1"/>
      <c r="X1552" s="1"/>
      <c r="Y1552" s="1"/>
      <c r="Z1552" s="1"/>
      <c r="AA1552" s="1"/>
      <c r="AB1552" s="1"/>
      <c r="AC1552" s="1"/>
      <c r="AD1552" s="1"/>
      <c r="AE1552" s="1"/>
      <c r="AF1552" s="4"/>
      <c r="AG1552" s="4"/>
      <c r="AH1552" s="4"/>
      <c r="AI1552" s="4"/>
      <c r="AL1552" s="4"/>
      <c r="AM1552" s="4"/>
      <c r="AN1552" s="4"/>
      <c r="AO1552" s="4"/>
      <c r="AP1552" s="4"/>
      <c r="AR1552" s="4"/>
      <c r="AS1552" s="120"/>
      <c r="AW1552" s="4"/>
      <c r="AX1552" s="4"/>
      <c r="AY1552" s="4"/>
      <c r="AZ1552" s="4"/>
      <c r="BA1552" s="4"/>
      <c r="BB1552" s="4"/>
      <c r="BC1552" s="4"/>
    </row>
    <row r="1553" spans="1:55">
      <c r="A1553" s="269"/>
      <c r="D1553" s="14"/>
      <c r="E1553" s="14"/>
      <c r="F1553" s="14"/>
      <c r="G1553" s="14"/>
      <c r="H1553" s="14"/>
      <c r="I1553" s="14"/>
      <c r="J1553" s="14"/>
      <c r="K1553" s="15"/>
      <c r="L1553" s="14"/>
      <c r="M1553" s="14"/>
      <c r="N1553" s="14"/>
      <c r="O1553" s="14"/>
      <c r="P1553" s="14"/>
      <c r="Q1553" s="14"/>
      <c r="R1553" s="15"/>
      <c r="S1553" s="14"/>
      <c r="U1553" s="1"/>
      <c r="V1553" s="1"/>
      <c r="W1553" s="1"/>
      <c r="X1553" s="1"/>
      <c r="Y1553" s="1"/>
      <c r="Z1553" s="1"/>
      <c r="AA1553" s="1"/>
      <c r="AB1553" s="1"/>
      <c r="AC1553" s="1"/>
      <c r="AD1553" s="1"/>
      <c r="AE1553" s="1"/>
      <c r="AF1553" s="4"/>
      <c r="AG1553" s="4"/>
      <c r="AH1553" s="4"/>
      <c r="AI1553" s="4"/>
      <c r="AL1553" s="4"/>
      <c r="AM1553" s="4"/>
      <c r="AN1553" s="4"/>
      <c r="AO1553" s="4"/>
      <c r="AP1553" s="4"/>
      <c r="AR1553" s="4"/>
      <c r="AS1553" s="120"/>
      <c r="AW1553" s="4"/>
      <c r="AX1553" s="4"/>
      <c r="AY1553" s="4"/>
      <c r="AZ1553" s="4"/>
      <c r="BA1553" s="4"/>
      <c r="BB1553" s="4"/>
      <c r="BC1553" s="4"/>
    </row>
    <row r="1554" spans="1:55">
      <c r="A1554" s="269"/>
      <c r="D1554" s="14"/>
      <c r="E1554" s="14"/>
      <c r="F1554" s="14"/>
      <c r="G1554" s="14"/>
      <c r="H1554" s="14"/>
      <c r="I1554" s="14"/>
      <c r="J1554" s="14"/>
      <c r="K1554" s="15"/>
      <c r="L1554" s="14"/>
      <c r="M1554" s="14"/>
      <c r="N1554" s="14"/>
      <c r="O1554" s="14"/>
      <c r="P1554" s="14"/>
      <c r="Q1554" s="14"/>
      <c r="R1554" s="15"/>
      <c r="S1554" s="14"/>
      <c r="U1554" s="1"/>
      <c r="V1554" s="1"/>
      <c r="W1554" s="1"/>
      <c r="X1554" s="1"/>
      <c r="Y1554" s="1"/>
      <c r="Z1554" s="1"/>
      <c r="AA1554" s="1"/>
      <c r="AB1554" s="1"/>
      <c r="AC1554" s="1"/>
      <c r="AD1554" s="1"/>
      <c r="AE1554" s="1"/>
      <c r="AF1554" s="4"/>
      <c r="AG1554" s="4"/>
      <c r="AH1554" s="4"/>
      <c r="AI1554" s="4"/>
      <c r="AL1554" s="4"/>
      <c r="AM1554" s="4"/>
      <c r="AN1554" s="4"/>
      <c r="AO1554" s="4"/>
      <c r="AP1554" s="4"/>
      <c r="AR1554" s="4"/>
      <c r="AS1554" s="120"/>
      <c r="AW1554" s="4"/>
      <c r="AX1554" s="4"/>
      <c r="AY1554" s="4"/>
      <c r="AZ1554" s="4"/>
      <c r="BA1554" s="4"/>
      <c r="BB1554" s="4"/>
      <c r="BC1554" s="4"/>
    </row>
    <row r="1555" spans="1:55">
      <c r="A1555" s="269"/>
      <c r="D1555" s="14"/>
      <c r="E1555" s="14"/>
      <c r="F1555" s="14"/>
      <c r="G1555" s="14"/>
      <c r="H1555" s="14"/>
      <c r="I1555" s="14"/>
      <c r="J1555" s="14"/>
      <c r="K1555" s="15"/>
      <c r="L1555" s="14"/>
      <c r="M1555" s="14"/>
      <c r="N1555" s="14"/>
      <c r="O1555" s="14"/>
      <c r="P1555" s="14"/>
      <c r="Q1555" s="14"/>
      <c r="R1555" s="15"/>
      <c r="S1555" s="14"/>
      <c r="U1555" s="1"/>
      <c r="V1555" s="1"/>
      <c r="W1555" s="1"/>
      <c r="X1555" s="1"/>
      <c r="Y1555" s="1"/>
      <c r="Z1555" s="1"/>
      <c r="AA1555" s="1"/>
      <c r="AB1555" s="1"/>
      <c r="AC1555" s="1"/>
      <c r="AD1555" s="1"/>
      <c r="AE1555" s="1"/>
      <c r="AF1555" s="4"/>
      <c r="AG1555" s="4"/>
      <c r="AH1555" s="4"/>
      <c r="AI1555" s="4"/>
      <c r="AL1555" s="4"/>
      <c r="AM1555" s="4"/>
      <c r="AN1555" s="4"/>
      <c r="AO1555" s="4"/>
      <c r="AP1555" s="4"/>
      <c r="AR1555" s="4"/>
      <c r="AS1555" s="120"/>
      <c r="AW1555" s="4"/>
      <c r="AX1555" s="4"/>
      <c r="AY1555" s="4"/>
      <c r="AZ1555" s="4"/>
      <c r="BA1555" s="4"/>
      <c r="BB1555" s="4"/>
      <c r="BC1555" s="4"/>
    </row>
    <row r="1556" spans="1:55">
      <c r="A1556" s="269"/>
      <c r="D1556" s="14"/>
      <c r="E1556" s="14"/>
      <c r="F1556" s="14"/>
      <c r="G1556" s="14"/>
      <c r="H1556" s="14"/>
      <c r="I1556" s="14"/>
      <c r="J1556" s="14"/>
      <c r="K1556" s="15"/>
      <c r="L1556" s="14"/>
      <c r="M1556" s="14"/>
      <c r="N1556" s="14"/>
      <c r="O1556" s="14"/>
      <c r="P1556" s="14"/>
      <c r="Q1556" s="14"/>
      <c r="R1556" s="15"/>
      <c r="S1556" s="14"/>
      <c r="U1556" s="1"/>
      <c r="V1556" s="1"/>
      <c r="W1556" s="1"/>
      <c r="X1556" s="1"/>
      <c r="Y1556" s="1"/>
      <c r="Z1556" s="1"/>
      <c r="AA1556" s="1"/>
      <c r="AB1556" s="1"/>
      <c r="AC1556" s="1"/>
      <c r="AD1556" s="1"/>
      <c r="AE1556" s="1"/>
      <c r="AF1556" s="4"/>
      <c r="AG1556" s="4"/>
      <c r="AH1556" s="4"/>
      <c r="AI1556" s="4"/>
      <c r="AL1556" s="4"/>
      <c r="AM1556" s="4"/>
      <c r="AN1556" s="4"/>
      <c r="AO1556" s="4"/>
      <c r="AP1556" s="4"/>
      <c r="AR1556" s="4"/>
      <c r="AS1556" s="120"/>
      <c r="AW1556" s="4"/>
      <c r="AX1556" s="4"/>
      <c r="AY1556" s="4"/>
      <c r="AZ1556" s="4"/>
      <c r="BA1556" s="4"/>
      <c r="BB1556" s="4"/>
      <c r="BC1556" s="4"/>
    </row>
    <row r="1557" spans="1:55">
      <c r="A1557" s="269"/>
      <c r="D1557" s="14"/>
      <c r="E1557" s="14"/>
      <c r="F1557" s="14"/>
      <c r="G1557" s="14"/>
      <c r="H1557" s="14"/>
      <c r="I1557" s="14"/>
      <c r="J1557" s="14"/>
      <c r="K1557" s="15"/>
      <c r="L1557" s="14"/>
      <c r="M1557" s="14"/>
      <c r="N1557" s="14"/>
      <c r="O1557" s="14"/>
      <c r="P1557" s="14"/>
      <c r="Q1557" s="14"/>
      <c r="R1557" s="15"/>
      <c r="S1557" s="14"/>
      <c r="U1557" s="1"/>
      <c r="V1557" s="1"/>
      <c r="W1557" s="1"/>
      <c r="X1557" s="1"/>
      <c r="Y1557" s="1"/>
      <c r="Z1557" s="1"/>
      <c r="AA1557" s="1"/>
      <c r="AB1557" s="1"/>
      <c r="AC1557" s="1"/>
      <c r="AD1557" s="1"/>
      <c r="AE1557" s="1"/>
      <c r="AF1557" s="4"/>
      <c r="AG1557" s="4"/>
      <c r="AH1557" s="4"/>
      <c r="AI1557" s="4"/>
      <c r="AL1557" s="4"/>
      <c r="AM1557" s="4"/>
      <c r="AN1557" s="4"/>
      <c r="AO1557" s="4"/>
      <c r="AP1557" s="4"/>
      <c r="AR1557" s="4"/>
      <c r="AS1557" s="120"/>
      <c r="AW1557" s="4"/>
      <c r="AX1557" s="4"/>
      <c r="AY1557" s="4"/>
      <c r="AZ1557" s="4"/>
      <c r="BA1557" s="4"/>
      <c r="BB1557" s="4"/>
      <c r="BC1557" s="4"/>
    </row>
    <row r="1558" spans="1:55">
      <c r="A1558" s="269"/>
      <c r="D1558" s="14"/>
      <c r="E1558" s="14"/>
      <c r="F1558" s="14"/>
      <c r="G1558" s="14"/>
      <c r="H1558" s="14"/>
      <c r="I1558" s="14"/>
      <c r="J1558" s="14"/>
      <c r="K1558" s="15"/>
      <c r="L1558" s="14"/>
      <c r="M1558" s="14"/>
      <c r="N1558" s="14"/>
      <c r="O1558" s="14"/>
      <c r="P1558" s="14"/>
      <c r="Q1558" s="14"/>
      <c r="R1558" s="15"/>
      <c r="S1558" s="14"/>
      <c r="U1558" s="1"/>
      <c r="V1558" s="1"/>
      <c r="W1558" s="1"/>
      <c r="X1558" s="1"/>
      <c r="Y1558" s="1"/>
      <c r="Z1558" s="1"/>
      <c r="AA1558" s="1"/>
      <c r="AB1558" s="1"/>
      <c r="AC1558" s="1"/>
      <c r="AD1558" s="1"/>
      <c r="AE1558" s="1"/>
      <c r="AF1558" s="4"/>
      <c r="AG1558" s="4"/>
      <c r="AH1558" s="4"/>
      <c r="AI1558" s="4"/>
      <c r="AL1558" s="4"/>
      <c r="AM1558" s="4"/>
      <c r="AN1558" s="4"/>
      <c r="AO1558" s="4"/>
      <c r="AP1558" s="4"/>
      <c r="AR1558" s="4"/>
      <c r="AS1558" s="120"/>
      <c r="AW1558" s="4"/>
      <c r="AX1558" s="4"/>
      <c r="AY1558" s="4"/>
      <c r="AZ1558" s="4"/>
      <c r="BA1558" s="4"/>
      <c r="BB1558" s="4"/>
      <c r="BC1558" s="4"/>
    </row>
    <row r="1559" spans="1:55">
      <c r="A1559" s="269"/>
      <c r="D1559" s="14"/>
      <c r="E1559" s="14"/>
      <c r="F1559" s="14"/>
      <c r="G1559" s="14"/>
      <c r="H1559" s="14"/>
      <c r="I1559" s="14"/>
      <c r="J1559" s="14"/>
      <c r="K1559" s="15"/>
      <c r="L1559" s="14"/>
      <c r="M1559" s="14"/>
      <c r="N1559" s="14"/>
      <c r="O1559" s="14"/>
      <c r="P1559" s="14"/>
      <c r="Q1559" s="14"/>
      <c r="R1559" s="15"/>
      <c r="S1559" s="14"/>
      <c r="U1559" s="1"/>
      <c r="V1559" s="1"/>
      <c r="W1559" s="1"/>
      <c r="X1559" s="1"/>
      <c r="Y1559" s="1"/>
      <c r="Z1559" s="1"/>
      <c r="AA1559" s="1"/>
      <c r="AB1559" s="1"/>
      <c r="AC1559" s="1"/>
      <c r="AD1559" s="1"/>
      <c r="AE1559" s="1"/>
      <c r="AF1559" s="4"/>
      <c r="AG1559" s="4"/>
      <c r="AH1559" s="4"/>
      <c r="AI1559" s="4"/>
      <c r="AL1559" s="4"/>
      <c r="AM1559" s="4"/>
      <c r="AN1559" s="4"/>
      <c r="AO1559" s="4"/>
      <c r="AP1559" s="4"/>
      <c r="AR1559" s="4"/>
      <c r="AS1559" s="120"/>
      <c r="AW1559" s="4"/>
      <c r="AX1559" s="4"/>
      <c r="AY1559" s="4"/>
      <c r="AZ1559" s="4"/>
      <c r="BA1559" s="4"/>
      <c r="BB1559" s="4"/>
      <c r="BC1559" s="4"/>
    </row>
    <row r="1560" spans="1:55">
      <c r="A1560" s="269"/>
      <c r="D1560" s="14"/>
      <c r="E1560" s="14"/>
      <c r="F1560" s="14"/>
      <c r="G1560" s="14"/>
      <c r="H1560" s="14"/>
      <c r="I1560" s="14"/>
      <c r="J1560" s="14"/>
      <c r="K1560" s="15"/>
      <c r="L1560" s="14"/>
      <c r="M1560" s="14"/>
      <c r="N1560" s="14"/>
      <c r="O1560" s="14"/>
      <c r="P1560" s="14"/>
      <c r="Q1560" s="14"/>
      <c r="R1560" s="15"/>
      <c r="S1560" s="14"/>
      <c r="U1560" s="1"/>
      <c r="V1560" s="1"/>
      <c r="W1560" s="1"/>
      <c r="X1560" s="1"/>
      <c r="Y1560" s="1"/>
      <c r="Z1560" s="1"/>
      <c r="AA1560" s="1"/>
      <c r="AB1560" s="1"/>
      <c r="AC1560" s="1"/>
      <c r="AD1560" s="1"/>
      <c r="AE1560" s="1"/>
      <c r="AF1560" s="4"/>
      <c r="AG1560" s="4"/>
      <c r="AH1560" s="4"/>
      <c r="AI1560" s="4"/>
      <c r="AL1560" s="4"/>
      <c r="AM1560" s="4"/>
      <c r="AN1560" s="4"/>
      <c r="AO1560" s="4"/>
      <c r="AP1560" s="4"/>
      <c r="AR1560" s="4"/>
      <c r="AS1560" s="120"/>
      <c r="AW1560" s="4"/>
      <c r="AX1560" s="4"/>
      <c r="AY1560" s="4"/>
      <c r="AZ1560" s="4"/>
      <c r="BA1560" s="4"/>
      <c r="BB1560" s="4"/>
      <c r="BC1560" s="4"/>
    </row>
    <row r="1561" spans="1:55">
      <c r="A1561" s="269"/>
      <c r="D1561" s="14"/>
      <c r="E1561" s="14"/>
      <c r="F1561" s="14"/>
      <c r="G1561" s="14"/>
      <c r="H1561" s="14"/>
      <c r="I1561" s="14"/>
      <c r="J1561" s="14"/>
      <c r="K1561" s="15"/>
      <c r="L1561" s="14"/>
      <c r="M1561" s="14"/>
      <c r="N1561" s="14"/>
      <c r="O1561" s="14"/>
      <c r="P1561" s="14"/>
      <c r="Q1561" s="14"/>
      <c r="R1561" s="15"/>
      <c r="S1561" s="14"/>
      <c r="U1561" s="1"/>
      <c r="V1561" s="1"/>
      <c r="W1561" s="1"/>
      <c r="X1561" s="1"/>
      <c r="Y1561" s="1"/>
      <c r="Z1561" s="1"/>
      <c r="AA1561" s="1"/>
      <c r="AB1561" s="1"/>
      <c r="AC1561" s="1"/>
      <c r="AD1561" s="1"/>
      <c r="AE1561" s="1"/>
      <c r="AF1561" s="4"/>
      <c r="AG1561" s="4"/>
      <c r="AH1561" s="4"/>
      <c r="AI1561" s="4"/>
      <c r="AL1561" s="4"/>
      <c r="AM1561" s="4"/>
      <c r="AN1561" s="4"/>
      <c r="AO1561" s="4"/>
      <c r="AP1561" s="4"/>
      <c r="AR1561" s="4"/>
      <c r="AS1561" s="120"/>
      <c r="AW1561" s="4"/>
      <c r="AX1561" s="4"/>
      <c r="AY1561" s="4"/>
      <c r="AZ1561" s="4"/>
      <c r="BA1561" s="4"/>
      <c r="BB1561" s="4"/>
      <c r="BC1561" s="4"/>
    </row>
    <row r="1562" spans="1:55">
      <c r="A1562" s="269"/>
      <c r="D1562" s="14"/>
      <c r="E1562" s="14"/>
      <c r="F1562" s="14"/>
      <c r="G1562" s="14"/>
      <c r="H1562" s="14"/>
      <c r="I1562" s="14"/>
      <c r="J1562" s="14"/>
      <c r="K1562" s="15"/>
      <c r="L1562" s="14"/>
      <c r="M1562" s="14"/>
      <c r="N1562" s="14"/>
      <c r="O1562" s="14"/>
      <c r="P1562" s="14"/>
      <c r="Q1562" s="14"/>
      <c r="R1562" s="15"/>
      <c r="S1562" s="14"/>
      <c r="U1562" s="1"/>
      <c r="V1562" s="1"/>
      <c r="W1562" s="1"/>
      <c r="X1562" s="1"/>
      <c r="Y1562" s="1"/>
      <c r="Z1562" s="1"/>
      <c r="AA1562" s="1"/>
      <c r="AB1562" s="1"/>
      <c r="AC1562" s="1"/>
      <c r="AD1562" s="1"/>
      <c r="AE1562" s="1"/>
      <c r="AF1562" s="4"/>
      <c r="AG1562" s="4"/>
      <c r="AH1562" s="4"/>
      <c r="AI1562" s="4"/>
      <c r="AL1562" s="4"/>
      <c r="AM1562" s="4"/>
      <c r="AN1562" s="4"/>
      <c r="AO1562" s="4"/>
      <c r="AP1562" s="4"/>
      <c r="AR1562" s="4"/>
      <c r="AS1562" s="120"/>
      <c r="AW1562" s="4"/>
      <c r="AX1562" s="4"/>
      <c r="AY1562" s="4"/>
      <c r="AZ1562" s="4"/>
      <c r="BA1562" s="4"/>
      <c r="BB1562" s="4"/>
      <c r="BC1562" s="4"/>
    </row>
    <row r="1563" spans="1:55">
      <c r="A1563" s="269"/>
      <c r="D1563" s="14"/>
      <c r="E1563" s="14"/>
      <c r="F1563" s="14"/>
      <c r="G1563" s="14"/>
      <c r="H1563" s="14"/>
      <c r="I1563" s="14"/>
      <c r="J1563" s="14"/>
      <c r="K1563" s="15"/>
      <c r="L1563" s="14"/>
      <c r="M1563" s="14"/>
      <c r="N1563" s="14"/>
      <c r="O1563" s="14"/>
      <c r="P1563" s="14"/>
      <c r="Q1563" s="14"/>
      <c r="R1563" s="15"/>
      <c r="S1563" s="14"/>
      <c r="U1563" s="1"/>
      <c r="V1563" s="1"/>
      <c r="W1563" s="1"/>
      <c r="X1563" s="1"/>
      <c r="Y1563" s="1"/>
      <c r="Z1563" s="1"/>
      <c r="AA1563" s="1"/>
      <c r="AB1563" s="1"/>
      <c r="AC1563" s="1"/>
      <c r="AD1563" s="1"/>
      <c r="AE1563" s="1"/>
      <c r="AF1563" s="4"/>
      <c r="AG1563" s="4"/>
      <c r="AH1563" s="4"/>
      <c r="AI1563" s="4"/>
      <c r="AL1563" s="4"/>
      <c r="AM1563" s="4"/>
      <c r="AN1563" s="4"/>
      <c r="AO1563" s="4"/>
      <c r="AP1563" s="4"/>
      <c r="AR1563" s="4"/>
      <c r="AS1563" s="120"/>
      <c r="AW1563" s="4"/>
      <c r="AX1563" s="4"/>
      <c r="AY1563" s="4"/>
      <c r="AZ1563" s="4"/>
      <c r="BA1563" s="4"/>
      <c r="BB1563" s="4"/>
      <c r="BC1563" s="4"/>
    </row>
    <row r="1564" spans="1:55">
      <c r="A1564" s="269"/>
      <c r="D1564" s="14"/>
      <c r="E1564" s="14"/>
      <c r="F1564" s="14"/>
      <c r="G1564" s="14"/>
      <c r="H1564" s="14"/>
      <c r="I1564" s="14"/>
      <c r="J1564" s="14"/>
      <c r="K1564" s="15"/>
      <c r="L1564" s="14"/>
      <c r="M1564" s="14"/>
      <c r="N1564" s="14"/>
      <c r="O1564" s="14"/>
      <c r="P1564" s="14"/>
      <c r="Q1564" s="14"/>
      <c r="R1564" s="15"/>
      <c r="S1564" s="14"/>
      <c r="U1564" s="1"/>
      <c r="V1564" s="1"/>
      <c r="W1564" s="1"/>
      <c r="X1564" s="1"/>
      <c r="Y1564" s="1"/>
      <c r="Z1564" s="1"/>
      <c r="AA1564" s="1"/>
      <c r="AB1564" s="1"/>
      <c r="AC1564" s="1"/>
      <c r="AD1564" s="1"/>
      <c r="AE1564" s="1"/>
      <c r="AF1564" s="4"/>
      <c r="AG1564" s="4"/>
      <c r="AH1564" s="4"/>
      <c r="AI1564" s="4"/>
      <c r="AL1564" s="4"/>
      <c r="AM1564" s="4"/>
      <c r="AN1564" s="4"/>
      <c r="AO1564" s="4"/>
      <c r="AP1564" s="4"/>
      <c r="AR1564" s="4"/>
      <c r="AS1564" s="120"/>
      <c r="AW1564" s="4"/>
      <c r="AX1564" s="4"/>
      <c r="AY1564" s="4"/>
      <c r="AZ1564" s="4"/>
      <c r="BA1564" s="4"/>
      <c r="BB1564" s="4"/>
      <c r="BC1564" s="4"/>
    </row>
    <row r="1565" spans="1:55">
      <c r="A1565" s="269"/>
      <c r="D1565" s="14"/>
      <c r="E1565" s="14"/>
      <c r="F1565" s="14"/>
      <c r="G1565" s="14"/>
      <c r="H1565" s="14"/>
      <c r="I1565" s="14"/>
      <c r="J1565" s="14"/>
      <c r="K1565" s="15"/>
      <c r="L1565" s="14"/>
      <c r="M1565" s="14"/>
      <c r="N1565" s="14"/>
      <c r="O1565" s="14"/>
      <c r="P1565" s="14"/>
      <c r="Q1565" s="14"/>
      <c r="R1565" s="15"/>
      <c r="S1565" s="14"/>
      <c r="U1565" s="1"/>
      <c r="V1565" s="1"/>
      <c r="W1565" s="1"/>
      <c r="X1565" s="1"/>
      <c r="Y1565" s="1"/>
      <c r="Z1565" s="1"/>
      <c r="AA1565" s="1"/>
      <c r="AB1565" s="1"/>
      <c r="AC1565" s="1"/>
      <c r="AD1565" s="1"/>
      <c r="AE1565" s="1"/>
      <c r="AF1565" s="4"/>
      <c r="AG1565" s="4"/>
      <c r="AH1565" s="4"/>
      <c r="AI1565" s="4"/>
      <c r="AL1565" s="4"/>
      <c r="AM1565" s="4"/>
      <c r="AN1565" s="4"/>
      <c r="AO1565" s="4"/>
      <c r="AP1565" s="4"/>
      <c r="AR1565" s="4"/>
      <c r="AS1565" s="120"/>
      <c r="AW1565" s="4"/>
      <c r="AX1565" s="4"/>
      <c r="AY1565" s="4"/>
      <c r="AZ1565" s="4"/>
      <c r="BA1565" s="4"/>
      <c r="BB1565" s="4"/>
      <c r="BC1565" s="4"/>
    </row>
    <row r="1566" spans="1:55">
      <c r="A1566" s="269"/>
      <c r="D1566" s="14"/>
      <c r="E1566" s="14"/>
      <c r="F1566" s="14"/>
      <c r="G1566" s="14"/>
      <c r="H1566" s="14"/>
      <c r="I1566" s="14"/>
      <c r="J1566" s="14"/>
      <c r="K1566" s="15"/>
      <c r="L1566" s="14"/>
      <c r="M1566" s="14"/>
      <c r="N1566" s="14"/>
      <c r="O1566" s="14"/>
      <c r="P1566" s="14"/>
      <c r="Q1566" s="14"/>
      <c r="R1566" s="15"/>
      <c r="S1566" s="14"/>
      <c r="U1566" s="1"/>
      <c r="V1566" s="1"/>
      <c r="W1566" s="1"/>
      <c r="X1566" s="1"/>
      <c r="Y1566" s="1"/>
      <c r="Z1566" s="1"/>
      <c r="AA1566" s="1"/>
      <c r="AB1566" s="1"/>
      <c r="AC1566" s="1"/>
      <c r="AD1566" s="1"/>
      <c r="AE1566" s="1"/>
      <c r="AF1566" s="4"/>
      <c r="AG1566" s="4"/>
      <c r="AH1566" s="4"/>
      <c r="AI1566" s="4"/>
      <c r="AL1566" s="4"/>
      <c r="AM1566" s="4"/>
      <c r="AN1566" s="4"/>
      <c r="AO1566" s="4"/>
      <c r="AP1566" s="4"/>
      <c r="AR1566" s="4"/>
      <c r="AS1566" s="120"/>
      <c r="AW1566" s="4"/>
      <c r="AX1566" s="4"/>
      <c r="AY1566" s="4"/>
      <c r="AZ1566" s="4"/>
      <c r="BA1566" s="4"/>
      <c r="BB1566" s="4"/>
      <c r="BC1566" s="4"/>
    </row>
    <row r="1567" spans="1:55">
      <c r="A1567" s="269"/>
      <c r="D1567" s="14"/>
      <c r="E1567" s="14"/>
      <c r="F1567" s="14"/>
      <c r="G1567" s="14"/>
      <c r="H1567" s="14"/>
      <c r="I1567" s="14"/>
      <c r="J1567" s="14"/>
      <c r="K1567" s="15"/>
      <c r="L1567" s="14"/>
      <c r="M1567" s="14"/>
      <c r="N1567" s="14"/>
      <c r="O1567" s="14"/>
      <c r="P1567" s="14"/>
      <c r="Q1567" s="14"/>
      <c r="R1567" s="15"/>
      <c r="S1567" s="14"/>
      <c r="U1567" s="1"/>
      <c r="V1567" s="1"/>
      <c r="W1567" s="1"/>
      <c r="X1567" s="1"/>
      <c r="Y1567" s="1"/>
      <c r="Z1567" s="1"/>
      <c r="AA1567" s="1"/>
      <c r="AB1567" s="1"/>
      <c r="AC1567" s="1"/>
      <c r="AD1567" s="1"/>
      <c r="AE1567" s="1"/>
      <c r="AF1567" s="4"/>
      <c r="AG1567" s="4"/>
      <c r="AH1567" s="4"/>
      <c r="AI1567" s="4"/>
      <c r="AL1567" s="4"/>
      <c r="AM1567" s="4"/>
      <c r="AN1567" s="4"/>
      <c r="AO1567" s="4"/>
      <c r="AP1567" s="4"/>
      <c r="AR1567" s="4"/>
      <c r="AS1567" s="120"/>
      <c r="AW1567" s="4"/>
      <c r="AX1567" s="4"/>
      <c r="AY1567" s="4"/>
      <c r="AZ1567" s="4"/>
      <c r="BA1567" s="4"/>
      <c r="BB1567" s="4"/>
      <c r="BC1567" s="4"/>
    </row>
    <row r="1568" spans="1:55">
      <c r="A1568" s="269"/>
      <c r="D1568" s="14"/>
      <c r="E1568" s="14"/>
      <c r="F1568" s="14"/>
      <c r="G1568" s="14"/>
      <c r="H1568" s="14"/>
      <c r="I1568" s="14"/>
      <c r="J1568" s="14"/>
      <c r="K1568" s="15"/>
      <c r="L1568" s="14"/>
      <c r="M1568" s="14"/>
      <c r="N1568" s="14"/>
      <c r="O1568" s="14"/>
      <c r="P1568" s="14"/>
      <c r="Q1568" s="14"/>
      <c r="R1568" s="15"/>
      <c r="S1568" s="14"/>
      <c r="U1568" s="1"/>
      <c r="V1568" s="1"/>
      <c r="W1568" s="1"/>
      <c r="X1568" s="1"/>
      <c r="Y1568" s="1"/>
      <c r="Z1568" s="1"/>
      <c r="AA1568" s="1"/>
      <c r="AB1568" s="1"/>
      <c r="AC1568" s="1"/>
      <c r="AD1568" s="1"/>
      <c r="AE1568" s="1"/>
      <c r="AF1568" s="4"/>
      <c r="AG1568" s="4"/>
      <c r="AH1568" s="4"/>
      <c r="AI1568" s="4"/>
      <c r="AL1568" s="4"/>
      <c r="AM1568" s="4"/>
      <c r="AN1568" s="4"/>
      <c r="AO1568" s="4"/>
      <c r="AP1568" s="4"/>
      <c r="AR1568" s="4"/>
      <c r="AS1568" s="120"/>
      <c r="AW1568" s="4"/>
      <c r="AX1568" s="4"/>
      <c r="AY1568" s="4"/>
      <c r="AZ1568" s="4"/>
      <c r="BA1568" s="4"/>
      <c r="BB1568" s="4"/>
      <c r="BC1568" s="4"/>
    </row>
    <row r="1569" spans="1:55">
      <c r="A1569" s="269"/>
      <c r="D1569" s="14"/>
      <c r="E1569" s="14"/>
      <c r="F1569" s="14"/>
      <c r="G1569" s="14"/>
      <c r="H1569" s="14"/>
      <c r="I1569" s="14"/>
      <c r="J1569" s="14"/>
      <c r="K1569" s="15"/>
      <c r="L1569" s="14"/>
      <c r="M1569" s="14"/>
      <c r="N1569" s="14"/>
      <c r="O1569" s="14"/>
      <c r="P1569" s="14"/>
      <c r="Q1569" s="14"/>
      <c r="R1569" s="15"/>
      <c r="S1569" s="14"/>
      <c r="U1569" s="1"/>
      <c r="V1569" s="1"/>
      <c r="W1569" s="1"/>
      <c r="X1569" s="1"/>
      <c r="Y1569" s="1"/>
      <c r="Z1569" s="1"/>
      <c r="AA1569" s="1"/>
      <c r="AB1569" s="1"/>
      <c r="AC1569" s="1"/>
      <c r="AD1569" s="1"/>
      <c r="AE1569" s="1"/>
      <c r="AF1569" s="4"/>
      <c r="AG1569" s="4"/>
      <c r="AH1569" s="4"/>
      <c r="AI1569" s="4"/>
      <c r="AL1569" s="4"/>
      <c r="AM1569" s="4"/>
      <c r="AN1569" s="4"/>
      <c r="AO1569" s="4"/>
      <c r="AP1569" s="4"/>
      <c r="AR1569" s="4"/>
      <c r="AS1569" s="120"/>
      <c r="AW1569" s="4"/>
      <c r="AX1569" s="4"/>
      <c r="AY1569" s="4"/>
      <c r="AZ1569" s="4"/>
      <c r="BA1569" s="4"/>
      <c r="BB1569" s="4"/>
      <c r="BC1569" s="4"/>
    </row>
    <row r="1570" spans="1:55">
      <c r="A1570" s="269"/>
      <c r="D1570" s="14"/>
      <c r="E1570" s="14"/>
      <c r="F1570" s="14"/>
      <c r="G1570" s="14"/>
      <c r="H1570" s="14"/>
      <c r="I1570" s="14"/>
      <c r="J1570" s="14"/>
      <c r="K1570" s="15"/>
      <c r="L1570" s="14"/>
      <c r="M1570" s="14"/>
      <c r="N1570" s="14"/>
      <c r="O1570" s="14"/>
      <c r="P1570" s="14"/>
      <c r="Q1570" s="14"/>
      <c r="R1570" s="15"/>
      <c r="S1570" s="14"/>
      <c r="U1570" s="1"/>
      <c r="V1570" s="1"/>
      <c r="W1570" s="1"/>
      <c r="X1570" s="1"/>
      <c r="Y1570" s="1"/>
      <c r="Z1570" s="1"/>
      <c r="AA1570" s="1"/>
      <c r="AB1570" s="1"/>
      <c r="AC1570" s="1"/>
      <c r="AD1570" s="1"/>
      <c r="AE1570" s="1"/>
      <c r="AF1570" s="4"/>
      <c r="AG1570" s="4"/>
      <c r="AH1570" s="4"/>
      <c r="AI1570" s="4"/>
      <c r="AL1570" s="4"/>
      <c r="AM1570" s="4"/>
      <c r="AN1570" s="4"/>
      <c r="AO1570" s="4"/>
      <c r="AP1570" s="4"/>
      <c r="AR1570" s="4"/>
      <c r="AS1570" s="120"/>
      <c r="AW1570" s="4"/>
      <c r="AX1570" s="4"/>
      <c r="AY1570" s="4"/>
      <c r="AZ1570" s="4"/>
      <c r="BA1570" s="4"/>
      <c r="BB1570" s="4"/>
      <c r="BC1570" s="4"/>
    </row>
    <row r="1571" spans="1:55">
      <c r="A1571" s="269"/>
      <c r="D1571" s="14"/>
      <c r="E1571" s="14"/>
      <c r="F1571" s="14"/>
      <c r="G1571" s="14"/>
      <c r="H1571" s="14"/>
      <c r="I1571" s="14"/>
      <c r="J1571" s="14"/>
      <c r="K1571" s="15"/>
      <c r="L1571" s="14"/>
      <c r="M1571" s="14"/>
      <c r="N1571" s="14"/>
      <c r="O1571" s="14"/>
      <c r="P1571" s="14"/>
      <c r="Q1571" s="14"/>
      <c r="R1571" s="15"/>
      <c r="S1571" s="14"/>
      <c r="U1571" s="1"/>
      <c r="V1571" s="1"/>
      <c r="W1571" s="1"/>
      <c r="X1571" s="1"/>
      <c r="Y1571" s="1"/>
      <c r="Z1571" s="1"/>
      <c r="AA1571" s="1"/>
      <c r="AB1571" s="1"/>
      <c r="AC1571" s="1"/>
      <c r="AD1571" s="1"/>
      <c r="AE1571" s="1"/>
      <c r="AF1571" s="4"/>
      <c r="AG1571" s="4"/>
      <c r="AH1571" s="4"/>
      <c r="AI1571" s="4"/>
      <c r="AL1571" s="4"/>
      <c r="AM1571" s="4"/>
      <c r="AN1571" s="4"/>
      <c r="AO1571" s="4"/>
      <c r="AP1571" s="4"/>
      <c r="AR1571" s="4"/>
      <c r="AS1571" s="120"/>
      <c r="AW1571" s="4"/>
      <c r="AX1571" s="4"/>
      <c r="AY1571" s="4"/>
      <c r="AZ1571" s="4"/>
      <c r="BA1571" s="4"/>
      <c r="BB1571" s="4"/>
      <c r="BC1571" s="4"/>
    </row>
    <row r="1572" spans="1:55">
      <c r="A1572" s="269"/>
      <c r="D1572" s="14"/>
      <c r="E1572" s="14"/>
      <c r="F1572" s="14"/>
      <c r="G1572" s="14"/>
      <c r="H1572" s="14"/>
      <c r="I1572" s="14"/>
      <c r="J1572" s="14"/>
      <c r="K1572" s="15"/>
      <c r="L1572" s="14"/>
      <c r="M1572" s="14"/>
      <c r="N1572" s="14"/>
      <c r="O1572" s="14"/>
      <c r="P1572" s="14"/>
      <c r="Q1572" s="14"/>
      <c r="R1572" s="15"/>
      <c r="S1572" s="14"/>
      <c r="U1572" s="1"/>
      <c r="V1572" s="1"/>
      <c r="W1572" s="1"/>
      <c r="X1572" s="1"/>
      <c r="Y1572" s="1"/>
      <c r="Z1572" s="1"/>
      <c r="AA1572" s="1"/>
      <c r="AB1572" s="1"/>
      <c r="AC1572" s="1"/>
      <c r="AD1572" s="1"/>
      <c r="AE1572" s="1"/>
      <c r="AF1572" s="4"/>
      <c r="AG1572" s="4"/>
      <c r="AH1572" s="4"/>
      <c r="AI1572" s="4"/>
      <c r="AL1572" s="4"/>
      <c r="AM1572" s="4"/>
      <c r="AN1572" s="4"/>
      <c r="AO1572" s="4"/>
      <c r="AP1572" s="4"/>
      <c r="AR1572" s="4"/>
      <c r="AS1572" s="120"/>
      <c r="AW1572" s="4"/>
      <c r="AX1572" s="4"/>
      <c r="AY1572" s="4"/>
      <c r="AZ1572" s="4"/>
      <c r="BA1572" s="4"/>
      <c r="BB1572" s="4"/>
      <c r="BC1572" s="4"/>
    </row>
    <row r="1573" spans="1:55">
      <c r="A1573" s="269"/>
      <c r="D1573" s="14"/>
      <c r="E1573" s="14"/>
      <c r="F1573" s="14"/>
      <c r="G1573" s="14"/>
      <c r="H1573" s="14"/>
      <c r="I1573" s="14"/>
      <c r="J1573" s="14"/>
      <c r="K1573" s="15"/>
      <c r="L1573" s="14"/>
      <c r="M1573" s="14"/>
      <c r="N1573" s="14"/>
      <c r="O1573" s="14"/>
      <c r="P1573" s="14"/>
      <c r="Q1573" s="14"/>
      <c r="R1573" s="15"/>
      <c r="S1573" s="14"/>
      <c r="U1573" s="1"/>
      <c r="V1573" s="1"/>
      <c r="W1573" s="1"/>
      <c r="X1573" s="1"/>
      <c r="Y1573" s="1"/>
      <c r="Z1573" s="1"/>
      <c r="AA1573" s="1"/>
      <c r="AB1573" s="1"/>
      <c r="AC1573" s="1"/>
      <c r="AD1573" s="1"/>
      <c r="AE1573" s="1"/>
      <c r="AF1573" s="4"/>
      <c r="AG1573" s="4"/>
      <c r="AH1573" s="4"/>
      <c r="AI1573" s="4"/>
      <c r="AL1573" s="4"/>
      <c r="AM1573" s="4"/>
      <c r="AN1573" s="4"/>
      <c r="AO1573" s="4"/>
      <c r="AP1573" s="4"/>
      <c r="AR1573" s="4"/>
      <c r="AS1573" s="120"/>
      <c r="AW1573" s="4"/>
      <c r="AX1573" s="4"/>
      <c r="AY1573" s="4"/>
      <c r="AZ1573" s="4"/>
      <c r="BA1573" s="4"/>
      <c r="BB1573" s="4"/>
      <c r="BC1573" s="4"/>
    </row>
    <row r="1574" spans="1:55">
      <c r="A1574" s="269"/>
      <c r="D1574" s="14"/>
      <c r="E1574" s="14"/>
      <c r="F1574" s="14"/>
      <c r="G1574" s="14"/>
      <c r="H1574" s="14"/>
      <c r="I1574" s="14"/>
      <c r="J1574" s="14"/>
      <c r="K1574" s="15"/>
      <c r="L1574" s="14"/>
      <c r="M1574" s="14"/>
      <c r="N1574" s="14"/>
      <c r="O1574" s="14"/>
      <c r="P1574" s="14"/>
      <c r="Q1574" s="14"/>
      <c r="R1574" s="15"/>
      <c r="S1574" s="14"/>
      <c r="U1574" s="1"/>
      <c r="V1574" s="1"/>
      <c r="W1574" s="1"/>
      <c r="X1574" s="1"/>
      <c r="Y1574" s="1"/>
      <c r="Z1574" s="1"/>
      <c r="AA1574" s="1"/>
      <c r="AB1574" s="1"/>
      <c r="AC1574" s="1"/>
      <c r="AD1574" s="1"/>
      <c r="AE1574" s="1"/>
      <c r="AF1574" s="4"/>
      <c r="AG1574" s="4"/>
      <c r="AH1574" s="4"/>
      <c r="AI1574" s="4"/>
      <c r="AL1574" s="4"/>
      <c r="AM1574" s="4"/>
      <c r="AN1574" s="4"/>
      <c r="AO1574" s="4"/>
      <c r="AP1574" s="4"/>
      <c r="AR1574" s="4"/>
      <c r="AS1574" s="120"/>
      <c r="AW1574" s="4"/>
      <c r="AX1574" s="4"/>
      <c r="AY1574" s="4"/>
      <c r="AZ1574" s="4"/>
      <c r="BA1574" s="4"/>
      <c r="BB1574" s="4"/>
      <c r="BC1574" s="4"/>
    </row>
    <row r="1575" spans="1:55">
      <c r="A1575" s="269"/>
      <c r="D1575" s="14"/>
      <c r="E1575" s="14"/>
      <c r="F1575" s="14"/>
      <c r="G1575" s="14"/>
      <c r="H1575" s="14"/>
      <c r="I1575" s="14"/>
      <c r="J1575" s="14"/>
      <c r="K1575" s="15"/>
      <c r="L1575" s="14"/>
      <c r="M1575" s="14"/>
      <c r="N1575" s="14"/>
      <c r="O1575" s="14"/>
      <c r="P1575" s="14"/>
      <c r="Q1575" s="14"/>
      <c r="R1575" s="15"/>
      <c r="S1575" s="14"/>
      <c r="U1575" s="1"/>
      <c r="V1575" s="1"/>
      <c r="W1575" s="1"/>
      <c r="X1575" s="1"/>
      <c r="Y1575" s="1"/>
      <c r="Z1575" s="1"/>
      <c r="AA1575" s="1"/>
      <c r="AB1575" s="1"/>
      <c r="AC1575" s="1"/>
      <c r="AD1575" s="1"/>
      <c r="AE1575" s="1"/>
      <c r="AF1575" s="4"/>
      <c r="AG1575" s="4"/>
      <c r="AH1575" s="4"/>
      <c r="AI1575" s="4"/>
      <c r="AL1575" s="4"/>
      <c r="AM1575" s="4"/>
      <c r="AN1575" s="4"/>
      <c r="AO1575" s="4"/>
      <c r="AP1575" s="4"/>
      <c r="AR1575" s="4"/>
      <c r="AS1575" s="120"/>
      <c r="AW1575" s="4"/>
      <c r="AX1575" s="4"/>
      <c r="AY1575" s="4"/>
      <c r="AZ1575" s="4"/>
      <c r="BA1575" s="4"/>
      <c r="BB1575" s="4"/>
      <c r="BC1575" s="4"/>
    </row>
    <row r="1576" spans="1:55">
      <c r="A1576" s="269"/>
      <c r="D1576" s="14"/>
      <c r="E1576" s="14"/>
      <c r="F1576" s="14"/>
      <c r="G1576" s="14"/>
      <c r="H1576" s="14"/>
      <c r="I1576" s="14"/>
      <c r="J1576" s="14"/>
      <c r="K1576" s="15"/>
      <c r="L1576" s="14"/>
      <c r="M1576" s="14"/>
      <c r="N1576" s="14"/>
      <c r="O1576" s="14"/>
      <c r="P1576" s="14"/>
      <c r="Q1576" s="14"/>
      <c r="R1576" s="15"/>
      <c r="S1576" s="14"/>
      <c r="U1576" s="1"/>
      <c r="V1576" s="1"/>
      <c r="W1576" s="1"/>
      <c r="X1576" s="1"/>
      <c r="Y1576" s="1"/>
      <c r="Z1576" s="1"/>
      <c r="AA1576" s="1"/>
      <c r="AB1576" s="1"/>
      <c r="AC1576" s="1"/>
      <c r="AD1576" s="1"/>
      <c r="AE1576" s="1"/>
      <c r="AF1576" s="4"/>
      <c r="AG1576" s="4"/>
      <c r="AH1576" s="4"/>
      <c r="AI1576" s="4"/>
      <c r="AL1576" s="4"/>
      <c r="AM1576" s="4"/>
      <c r="AN1576" s="4"/>
      <c r="AO1576" s="4"/>
      <c r="AP1576" s="4"/>
      <c r="AR1576" s="4"/>
      <c r="AS1576" s="120"/>
      <c r="AW1576" s="4"/>
      <c r="AX1576" s="4"/>
      <c r="AY1576" s="4"/>
      <c r="AZ1576" s="4"/>
      <c r="BA1576" s="4"/>
      <c r="BB1576" s="4"/>
      <c r="BC1576" s="4"/>
    </row>
    <row r="1577" spans="1:55">
      <c r="A1577" s="269"/>
      <c r="D1577" s="14"/>
      <c r="E1577" s="14"/>
      <c r="F1577" s="14"/>
      <c r="G1577" s="14"/>
      <c r="H1577" s="14"/>
      <c r="I1577" s="14"/>
      <c r="J1577" s="14"/>
      <c r="K1577" s="15"/>
      <c r="L1577" s="14"/>
      <c r="M1577" s="14"/>
      <c r="N1577" s="14"/>
      <c r="O1577" s="14"/>
      <c r="P1577" s="14"/>
      <c r="Q1577" s="14"/>
      <c r="R1577" s="15"/>
      <c r="S1577" s="14"/>
      <c r="U1577" s="1"/>
      <c r="V1577" s="1"/>
      <c r="W1577" s="1"/>
      <c r="X1577" s="1"/>
      <c r="Y1577" s="1"/>
      <c r="Z1577" s="1"/>
      <c r="AA1577" s="1"/>
      <c r="AB1577" s="1"/>
      <c r="AC1577" s="1"/>
      <c r="AD1577" s="1"/>
      <c r="AE1577" s="1"/>
      <c r="AF1577" s="4"/>
      <c r="AG1577" s="4"/>
      <c r="AH1577" s="4"/>
      <c r="AI1577" s="4"/>
      <c r="AL1577" s="4"/>
      <c r="AM1577" s="4"/>
      <c r="AN1577" s="4"/>
      <c r="AO1577" s="4"/>
      <c r="AP1577" s="4"/>
      <c r="AR1577" s="4"/>
      <c r="AS1577" s="120"/>
      <c r="AW1577" s="4"/>
      <c r="AX1577" s="4"/>
      <c r="AY1577" s="4"/>
      <c r="AZ1577" s="4"/>
      <c r="BA1577" s="4"/>
      <c r="BB1577" s="4"/>
      <c r="BC1577" s="4"/>
    </row>
    <row r="1578" spans="1:55">
      <c r="A1578" s="269"/>
      <c r="D1578" s="14"/>
      <c r="E1578" s="14"/>
      <c r="F1578" s="14"/>
      <c r="G1578" s="14"/>
      <c r="H1578" s="14"/>
      <c r="I1578" s="14"/>
      <c r="J1578" s="14"/>
      <c r="K1578" s="15"/>
      <c r="L1578" s="14"/>
      <c r="M1578" s="14"/>
      <c r="N1578" s="14"/>
      <c r="O1578" s="14"/>
      <c r="P1578" s="14"/>
      <c r="Q1578" s="14"/>
      <c r="R1578" s="15"/>
      <c r="S1578" s="14"/>
      <c r="U1578" s="1"/>
      <c r="V1578" s="1"/>
      <c r="W1578" s="1"/>
      <c r="X1578" s="1"/>
      <c r="Y1578" s="1"/>
      <c r="Z1578" s="1"/>
      <c r="AA1578" s="1"/>
      <c r="AB1578" s="1"/>
      <c r="AC1578" s="1"/>
      <c r="AD1578" s="1"/>
      <c r="AE1578" s="1"/>
      <c r="AF1578" s="4"/>
      <c r="AG1578" s="4"/>
      <c r="AH1578" s="4"/>
      <c r="AI1578" s="4"/>
      <c r="AL1578" s="4"/>
      <c r="AM1578" s="4"/>
      <c r="AN1578" s="4"/>
      <c r="AO1578" s="4"/>
      <c r="AP1578" s="4"/>
      <c r="AR1578" s="4"/>
      <c r="AS1578" s="120"/>
      <c r="AW1578" s="4"/>
      <c r="AX1578" s="4"/>
      <c r="AY1578" s="4"/>
      <c r="AZ1578" s="4"/>
      <c r="BA1578" s="4"/>
      <c r="BB1578" s="4"/>
      <c r="BC1578" s="4"/>
    </row>
    <row r="1579" spans="1:55">
      <c r="A1579" s="269"/>
      <c r="D1579" s="14"/>
      <c r="E1579" s="14"/>
      <c r="F1579" s="14"/>
      <c r="G1579" s="14"/>
      <c r="H1579" s="14"/>
      <c r="I1579" s="14"/>
      <c r="J1579" s="14"/>
      <c r="K1579" s="15"/>
      <c r="L1579" s="14"/>
      <c r="M1579" s="14"/>
      <c r="N1579" s="14"/>
      <c r="O1579" s="14"/>
      <c r="P1579" s="14"/>
      <c r="Q1579" s="14"/>
      <c r="R1579" s="15"/>
      <c r="S1579" s="14"/>
      <c r="U1579" s="1"/>
      <c r="V1579" s="1"/>
      <c r="W1579" s="1"/>
      <c r="X1579" s="1"/>
      <c r="Y1579" s="1"/>
      <c r="Z1579" s="1"/>
      <c r="AA1579" s="1"/>
      <c r="AB1579" s="1"/>
      <c r="AC1579" s="1"/>
      <c r="AD1579" s="1"/>
      <c r="AE1579" s="1"/>
      <c r="AF1579" s="4"/>
      <c r="AG1579" s="4"/>
      <c r="AH1579" s="4"/>
      <c r="AI1579" s="4"/>
      <c r="AL1579" s="4"/>
      <c r="AM1579" s="4"/>
      <c r="AN1579" s="4"/>
      <c r="AO1579" s="4"/>
      <c r="AP1579" s="4"/>
      <c r="AR1579" s="4"/>
      <c r="AS1579" s="120"/>
      <c r="AW1579" s="4"/>
      <c r="AX1579" s="4"/>
      <c r="AY1579" s="4"/>
      <c r="AZ1579" s="4"/>
      <c r="BA1579" s="4"/>
      <c r="BB1579" s="4"/>
      <c r="BC1579" s="4"/>
    </row>
    <row r="1580" spans="1:55">
      <c r="A1580" s="269"/>
      <c r="D1580" s="14"/>
      <c r="E1580" s="14"/>
      <c r="F1580" s="14"/>
      <c r="G1580" s="14"/>
      <c r="H1580" s="14"/>
      <c r="I1580" s="14"/>
      <c r="J1580" s="14"/>
      <c r="K1580" s="15"/>
      <c r="L1580" s="14"/>
      <c r="M1580" s="14"/>
      <c r="N1580" s="14"/>
      <c r="O1580" s="14"/>
      <c r="P1580" s="14"/>
      <c r="Q1580" s="14"/>
      <c r="R1580" s="15"/>
      <c r="S1580" s="14"/>
      <c r="U1580" s="1"/>
      <c r="V1580" s="1"/>
      <c r="W1580" s="1"/>
      <c r="X1580" s="1"/>
      <c r="Y1580" s="1"/>
      <c r="Z1580" s="1"/>
      <c r="AA1580" s="1"/>
      <c r="AB1580" s="1"/>
      <c r="AC1580" s="1"/>
      <c r="AD1580" s="1"/>
      <c r="AE1580" s="1"/>
      <c r="AF1580" s="4"/>
      <c r="AG1580" s="4"/>
      <c r="AH1580" s="4"/>
      <c r="AI1580" s="4"/>
      <c r="AL1580" s="4"/>
      <c r="AM1580" s="4"/>
      <c r="AN1580" s="4"/>
      <c r="AO1580" s="4"/>
      <c r="AP1580" s="4"/>
      <c r="AR1580" s="4"/>
      <c r="AS1580" s="120"/>
      <c r="AW1580" s="4"/>
      <c r="AX1580" s="4"/>
      <c r="AY1580" s="4"/>
      <c r="AZ1580" s="4"/>
      <c r="BA1580" s="4"/>
      <c r="BB1580" s="4"/>
      <c r="BC1580" s="4"/>
    </row>
    <row r="1581" spans="1:55">
      <c r="A1581" s="269"/>
      <c r="D1581" s="14"/>
      <c r="E1581" s="14"/>
      <c r="F1581" s="14"/>
      <c r="G1581" s="14"/>
      <c r="H1581" s="14"/>
      <c r="I1581" s="14"/>
      <c r="J1581" s="14"/>
      <c r="K1581" s="15"/>
      <c r="L1581" s="14"/>
      <c r="M1581" s="14"/>
      <c r="N1581" s="14"/>
      <c r="O1581" s="14"/>
      <c r="P1581" s="14"/>
      <c r="Q1581" s="14"/>
      <c r="R1581" s="15"/>
      <c r="S1581" s="14"/>
      <c r="U1581" s="1"/>
      <c r="V1581" s="1"/>
      <c r="W1581" s="1"/>
      <c r="X1581" s="1"/>
      <c r="Y1581" s="1"/>
      <c r="Z1581" s="1"/>
      <c r="AA1581" s="1"/>
      <c r="AB1581" s="1"/>
      <c r="AC1581" s="1"/>
      <c r="AD1581" s="1"/>
      <c r="AE1581" s="1"/>
      <c r="AF1581" s="4"/>
      <c r="AG1581" s="4"/>
      <c r="AH1581" s="4"/>
      <c r="AI1581" s="4"/>
      <c r="AL1581" s="4"/>
      <c r="AM1581" s="4"/>
      <c r="AN1581" s="4"/>
      <c r="AO1581" s="4"/>
      <c r="AP1581" s="4"/>
      <c r="AR1581" s="4"/>
      <c r="AS1581" s="120"/>
      <c r="AW1581" s="4"/>
      <c r="AX1581" s="4"/>
      <c r="AY1581" s="4"/>
      <c r="AZ1581" s="4"/>
      <c r="BA1581" s="4"/>
      <c r="BB1581" s="4"/>
      <c r="BC1581" s="4"/>
    </row>
    <row r="1582" spans="1:55">
      <c r="A1582" s="269"/>
      <c r="D1582" s="14"/>
      <c r="E1582" s="14"/>
      <c r="F1582" s="14"/>
      <c r="G1582" s="14"/>
      <c r="H1582" s="14"/>
      <c r="I1582" s="14"/>
      <c r="J1582" s="14"/>
      <c r="K1582" s="15"/>
      <c r="L1582" s="14"/>
      <c r="M1582" s="14"/>
      <c r="N1582" s="14"/>
      <c r="O1582" s="14"/>
      <c r="P1582" s="14"/>
      <c r="Q1582" s="14"/>
      <c r="R1582" s="15"/>
      <c r="S1582" s="14"/>
      <c r="U1582" s="1"/>
      <c r="V1582" s="1"/>
      <c r="W1582" s="1"/>
      <c r="X1582" s="1"/>
      <c r="Y1582" s="1"/>
      <c r="Z1582" s="1"/>
      <c r="AA1582" s="1"/>
      <c r="AB1582" s="1"/>
      <c r="AC1582" s="1"/>
      <c r="AD1582" s="1"/>
      <c r="AE1582" s="1"/>
      <c r="AF1582" s="4"/>
      <c r="AG1582" s="4"/>
      <c r="AH1582" s="4"/>
      <c r="AI1582" s="4"/>
      <c r="AL1582" s="4"/>
      <c r="AM1582" s="4"/>
      <c r="AN1582" s="4"/>
      <c r="AO1582" s="4"/>
      <c r="AP1582" s="4"/>
      <c r="AR1582" s="4"/>
      <c r="AS1582" s="120"/>
      <c r="AW1582" s="4"/>
      <c r="AX1582" s="4"/>
      <c r="AY1582" s="4"/>
      <c r="AZ1582" s="4"/>
      <c r="BA1582" s="4"/>
      <c r="BB1582" s="4"/>
      <c r="BC1582" s="4"/>
    </row>
    <row r="1583" spans="1:55">
      <c r="A1583" s="269"/>
      <c r="D1583" s="14"/>
      <c r="E1583" s="14"/>
      <c r="F1583" s="14"/>
      <c r="G1583" s="14"/>
      <c r="H1583" s="14"/>
      <c r="I1583" s="14"/>
      <c r="J1583" s="14"/>
      <c r="K1583" s="15"/>
      <c r="L1583" s="14"/>
      <c r="M1583" s="14"/>
      <c r="N1583" s="14"/>
      <c r="O1583" s="14"/>
      <c r="P1583" s="14"/>
      <c r="Q1583" s="14"/>
      <c r="R1583" s="15"/>
      <c r="S1583" s="14"/>
      <c r="U1583" s="1"/>
      <c r="V1583" s="1"/>
      <c r="W1583" s="1"/>
      <c r="X1583" s="1"/>
      <c r="Y1583" s="1"/>
      <c r="Z1583" s="1"/>
      <c r="AA1583" s="1"/>
      <c r="AB1583" s="1"/>
      <c r="AC1583" s="1"/>
      <c r="AD1583" s="1"/>
      <c r="AE1583" s="1"/>
      <c r="AF1583" s="4"/>
      <c r="AG1583" s="4"/>
      <c r="AH1583" s="4"/>
      <c r="AI1583" s="4"/>
      <c r="AL1583" s="4"/>
      <c r="AM1583" s="4"/>
      <c r="AN1583" s="4"/>
      <c r="AO1583" s="4"/>
      <c r="AP1583" s="4"/>
      <c r="AR1583" s="4"/>
      <c r="AS1583" s="120"/>
      <c r="AW1583" s="4"/>
      <c r="AX1583" s="4"/>
      <c r="AY1583" s="4"/>
      <c r="AZ1583" s="4"/>
      <c r="BA1583" s="4"/>
      <c r="BB1583" s="4"/>
      <c r="BC1583" s="4"/>
    </row>
    <row r="1584" spans="1:55">
      <c r="A1584" s="269"/>
      <c r="D1584" s="14"/>
      <c r="E1584" s="14"/>
      <c r="F1584" s="14"/>
      <c r="G1584" s="14"/>
      <c r="H1584" s="14"/>
      <c r="I1584" s="14"/>
      <c r="J1584" s="14"/>
      <c r="K1584" s="15"/>
      <c r="L1584" s="14"/>
      <c r="M1584" s="14"/>
      <c r="N1584" s="14"/>
      <c r="O1584" s="14"/>
      <c r="P1584" s="14"/>
      <c r="Q1584" s="14"/>
      <c r="R1584" s="15"/>
      <c r="S1584" s="14"/>
      <c r="U1584" s="1"/>
      <c r="V1584" s="1"/>
      <c r="W1584" s="1"/>
      <c r="X1584" s="1"/>
      <c r="Y1584" s="1"/>
      <c r="Z1584" s="1"/>
      <c r="AA1584" s="1"/>
      <c r="AB1584" s="1"/>
      <c r="AC1584" s="1"/>
      <c r="AD1584" s="1"/>
      <c r="AE1584" s="1"/>
      <c r="AF1584" s="4"/>
      <c r="AG1584" s="4"/>
      <c r="AH1584" s="4"/>
      <c r="AI1584" s="4"/>
      <c r="AL1584" s="4"/>
      <c r="AM1584" s="4"/>
      <c r="AN1584" s="4"/>
      <c r="AO1584" s="4"/>
      <c r="AP1584" s="4"/>
      <c r="AR1584" s="4"/>
      <c r="AS1584" s="120"/>
      <c r="AW1584" s="4"/>
      <c r="AX1584" s="4"/>
      <c r="AY1584" s="4"/>
      <c r="AZ1584" s="4"/>
      <c r="BA1584" s="4"/>
      <c r="BB1584" s="4"/>
      <c r="BC1584" s="4"/>
    </row>
    <row r="1585" spans="1:55">
      <c r="A1585" s="269"/>
      <c r="D1585" s="14"/>
      <c r="E1585" s="14"/>
      <c r="F1585" s="14"/>
      <c r="G1585" s="14"/>
      <c r="H1585" s="14"/>
      <c r="I1585" s="14"/>
      <c r="J1585" s="14"/>
      <c r="K1585" s="15"/>
      <c r="L1585" s="14"/>
      <c r="M1585" s="14"/>
      <c r="N1585" s="14"/>
      <c r="O1585" s="14"/>
      <c r="P1585" s="14"/>
      <c r="Q1585" s="14"/>
      <c r="R1585" s="15"/>
      <c r="S1585" s="14"/>
      <c r="U1585" s="1"/>
      <c r="V1585" s="1"/>
      <c r="W1585" s="1"/>
      <c r="X1585" s="1"/>
      <c r="Y1585" s="1"/>
      <c r="Z1585" s="1"/>
      <c r="AA1585" s="1"/>
      <c r="AB1585" s="1"/>
      <c r="AC1585" s="1"/>
      <c r="AD1585" s="1"/>
      <c r="AE1585" s="1"/>
      <c r="AF1585" s="4"/>
      <c r="AG1585" s="4"/>
      <c r="AH1585" s="4"/>
      <c r="AI1585" s="4"/>
      <c r="AL1585" s="4"/>
      <c r="AM1585" s="4"/>
      <c r="AN1585" s="4"/>
      <c r="AO1585" s="4"/>
      <c r="AP1585" s="4"/>
      <c r="AR1585" s="4"/>
      <c r="AS1585" s="120"/>
      <c r="AW1585" s="4"/>
      <c r="AX1585" s="4"/>
      <c r="AY1585" s="4"/>
      <c r="AZ1585" s="4"/>
      <c r="BA1585" s="4"/>
      <c r="BB1585" s="4"/>
      <c r="BC1585" s="4"/>
    </row>
    <row r="1586" spans="1:55">
      <c r="A1586" s="269"/>
      <c r="D1586" s="14"/>
      <c r="E1586" s="14"/>
      <c r="F1586" s="14"/>
      <c r="G1586" s="14"/>
      <c r="H1586" s="14"/>
      <c r="I1586" s="14"/>
      <c r="J1586" s="14"/>
      <c r="K1586" s="15"/>
      <c r="L1586" s="14"/>
      <c r="M1586" s="14"/>
      <c r="N1586" s="14"/>
      <c r="O1586" s="14"/>
      <c r="P1586" s="14"/>
      <c r="Q1586" s="14"/>
      <c r="R1586" s="15"/>
      <c r="S1586" s="14"/>
      <c r="U1586" s="1"/>
      <c r="V1586" s="1"/>
      <c r="W1586" s="1"/>
      <c r="X1586" s="1"/>
      <c r="Y1586" s="1"/>
      <c r="Z1586" s="1"/>
      <c r="AA1586" s="1"/>
      <c r="AB1586" s="1"/>
      <c r="AC1586" s="1"/>
      <c r="AD1586" s="1"/>
      <c r="AE1586" s="1"/>
      <c r="AF1586" s="4"/>
      <c r="AG1586" s="4"/>
      <c r="AH1586" s="4"/>
      <c r="AI1586" s="4"/>
      <c r="AL1586" s="4"/>
      <c r="AM1586" s="4"/>
      <c r="AN1586" s="4"/>
      <c r="AO1586" s="4"/>
      <c r="AP1586" s="4"/>
      <c r="AR1586" s="4"/>
      <c r="AS1586" s="120"/>
      <c r="AW1586" s="4"/>
      <c r="AX1586" s="4"/>
      <c r="AY1586" s="4"/>
      <c r="AZ1586" s="4"/>
      <c r="BA1586" s="4"/>
      <c r="BB1586" s="4"/>
      <c r="BC1586" s="4"/>
    </row>
    <row r="1587" spans="1:55">
      <c r="A1587" s="269"/>
      <c r="D1587" s="14"/>
      <c r="E1587" s="14"/>
      <c r="F1587" s="14"/>
      <c r="G1587" s="14"/>
      <c r="H1587" s="14"/>
      <c r="I1587" s="14"/>
      <c r="J1587" s="14"/>
      <c r="K1587" s="15"/>
      <c r="L1587" s="14"/>
      <c r="M1587" s="14"/>
      <c r="N1587" s="14"/>
      <c r="O1587" s="14"/>
      <c r="P1587" s="14"/>
      <c r="Q1587" s="14"/>
      <c r="R1587" s="15"/>
      <c r="S1587" s="14"/>
      <c r="U1587" s="1"/>
      <c r="V1587" s="1"/>
      <c r="W1587" s="1"/>
      <c r="X1587" s="1"/>
      <c r="Y1587" s="1"/>
      <c r="Z1587" s="1"/>
      <c r="AA1587" s="1"/>
      <c r="AB1587" s="1"/>
      <c r="AC1587" s="1"/>
      <c r="AD1587" s="1"/>
      <c r="AE1587" s="1"/>
      <c r="AF1587" s="4"/>
      <c r="AG1587" s="4"/>
      <c r="AH1587" s="4"/>
      <c r="AI1587" s="4"/>
      <c r="AL1587" s="4"/>
      <c r="AM1587" s="4"/>
      <c r="AN1587" s="4"/>
      <c r="AO1587" s="4"/>
      <c r="AP1587" s="4"/>
      <c r="AR1587" s="4"/>
      <c r="AS1587" s="120"/>
      <c r="AW1587" s="4"/>
      <c r="AX1587" s="4"/>
      <c r="AY1587" s="4"/>
      <c r="AZ1587" s="4"/>
      <c r="BA1587" s="4"/>
      <c r="BB1587" s="4"/>
      <c r="BC1587" s="4"/>
    </row>
    <row r="1588" spans="1:55">
      <c r="A1588" s="269"/>
      <c r="D1588" s="14"/>
      <c r="E1588" s="14"/>
      <c r="F1588" s="14"/>
      <c r="G1588" s="14"/>
      <c r="H1588" s="14"/>
      <c r="I1588" s="14"/>
      <c r="J1588" s="14"/>
      <c r="K1588" s="15"/>
      <c r="L1588" s="14"/>
      <c r="M1588" s="14"/>
      <c r="N1588" s="14"/>
      <c r="O1588" s="14"/>
      <c r="P1588" s="14"/>
      <c r="Q1588" s="14"/>
      <c r="R1588" s="15"/>
      <c r="S1588" s="14"/>
      <c r="U1588" s="1"/>
      <c r="V1588" s="1"/>
      <c r="W1588" s="1"/>
      <c r="X1588" s="1"/>
      <c r="Y1588" s="1"/>
      <c r="Z1588" s="1"/>
      <c r="AA1588" s="1"/>
      <c r="AB1588" s="1"/>
      <c r="AC1588" s="1"/>
      <c r="AD1588" s="1"/>
      <c r="AE1588" s="1"/>
      <c r="AF1588" s="4"/>
      <c r="AG1588" s="4"/>
      <c r="AH1588" s="4"/>
      <c r="AI1588" s="4"/>
      <c r="AL1588" s="4"/>
      <c r="AM1588" s="4"/>
      <c r="AN1588" s="4"/>
      <c r="AO1588" s="4"/>
      <c r="AP1588" s="4"/>
      <c r="AR1588" s="4"/>
      <c r="AS1588" s="120"/>
      <c r="AW1588" s="4"/>
      <c r="AX1588" s="4"/>
      <c r="AY1588" s="4"/>
      <c r="AZ1588" s="4"/>
      <c r="BA1588" s="4"/>
      <c r="BB1588" s="4"/>
      <c r="BC1588" s="4"/>
    </row>
    <row r="1589" spans="1:55">
      <c r="A1589" s="269"/>
      <c r="D1589" s="14"/>
      <c r="E1589" s="14"/>
      <c r="F1589" s="14"/>
      <c r="G1589" s="14"/>
      <c r="H1589" s="14"/>
      <c r="I1589" s="14"/>
      <c r="J1589" s="14"/>
      <c r="K1589" s="15"/>
      <c r="L1589" s="14"/>
      <c r="M1589" s="14"/>
      <c r="N1589" s="14"/>
      <c r="O1589" s="14"/>
      <c r="P1589" s="14"/>
      <c r="Q1589" s="14"/>
      <c r="R1589" s="15"/>
      <c r="S1589" s="14"/>
      <c r="U1589" s="1"/>
      <c r="V1589" s="1"/>
      <c r="W1589" s="1"/>
      <c r="X1589" s="1"/>
      <c r="Y1589" s="1"/>
      <c r="Z1589" s="1"/>
      <c r="AA1589" s="1"/>
      <c r="AB1589" s="1"/>
      <c r="AC1589" s="1"/>
      <c r="AD1589" s="1"/>
      <c r="AE1589" s="1"/>
      <c r="AF1589" s="4"/>
      <c r="AG1589" s="4"/>
      <c r="AH1589" s="4"/>
      <c r="AI1589" s="4"/>
      <c r="AL1589" s="4"/>
      <c r="AM1589" s="4"/>
      <c r="AN1589" s="4"/>
      <c r="AO1589" s="4"/>
      <c r="AP1589" s="4"/>
      <c r="AR1589" s="4"/>
      <c r="AS1589" s="120"/>
      <c r="AW1589" s="4"/>
      <c r="AX1589" s="4"/>
      <c r="AY1589" s="4"/>
      <c r="AZ1589" s="4"/>
      <c r="BA1589" s="4"/>
      <c r="BB1589" s="4"/>
      <c r="BC1589" s="4"/>
    </row>
    <row r="1590" spans="1:55">
      <c r="A1590" s="269"/>
      <c r="D1590" s="14"/>
      <c r="E1590" s="14"/>
      <c r="F1590" s="14"/>
      <c r="G1590" s="14"/>
      <c r="H1590" s="14"/>
      <c r="I1590" s="14"/>
      <c r="J1590" s="14"/>
      <c r="K1590" s="15"/>
      <c r="L1590" s="14"/>
      <c r="M1590" s="14"/>
      <c r="N1590" s="14"/>
      <c r="O1590" s="14"/>
      <c r="P1590" s="14"/>
      <c r="Q1590" s="14"/>
      <c r="R1590" s="15"/>
      <c r="S1590" s="14"/>
      <c r="U1590" s="1"/>
      <c r="V1590" s="1"/>
      <c r="W1590" s="1"/>
      <c r="X1590" s="1"/>
      <c r="Y1590" s="1"/>
      <c r="Z1590" s="1"/>
      <c r="AA1590" s="1"/>
      <c r="AB1590" s="1"/>
      <c r="AC1590" s="1"/>
      <c r="AD1590" s="1"/>
      <c r="AE1590" s="1"/>
      <c r="AF1590" s="4"/>
      <c r="AG1590" s="4"/>
      <c r="AH1590" s="4"/>
      <c r="AI1590" s="4"/>
      <c r="AL1590" s="4"/>
      <c r="AM1590" s="4"/>
      <c r="AN1590" s="4"/>
      <c r="AO1590" s="4"/>
      <c r="AP1590" s="4"/>
      <c r="AR1590" s="4"/>
      <c r="AS1590" s="120"/>
      <c r="AW1590" s="4"/>
      <c r="AX1590" s="4"/>
      <c r="AY1590" s="4"/>
      <c r="AZ1590" s="4"/>
      <c r="BA1590" s="4"/>
      <c r="BB1590" s="4"/>
      <c r="BC1590" s="4"/>
    </row>
    <row r="1591" spans="1:55">
      <c r="A1591" s="269"/>
      <c r="D1591" s="14"/>
      <c r="E1591" s="14"/>
      <c r="F1591" s="14"/>
      <c r="G1591" s="14"/>
      <c r="H1591" s="14"/>
      <c r="I1591" s="14"/>
      <c r="J1591" s="14"/>
      <c r="K1591" s="15"/>
      <c r="L1591" s="14"/>
      <c r="M1591" s="14"/>
      <c r="N1591" s="14"/>
      <c r="O1591" s="14"/>
      <c r="P1591" s="14"/>
      <c r="Q1591" s="14"/>
      <c r="R1591" s="15"/>
      <c r="S1591" s="14"/>
      <c r="U1591" s="1"/>
      <c r="V1591" s="1"/>
      <c r="W1591" s="1"/>
      <c r="X1591" s="1"/>
      <c r="Y1591" s="1"/>
      <c r="Z1591" s="1"/>
      <c r="AA1591" s="1"/>
      <c r="AB1591" s="1"/>
      <c r="AC1591" s="1"/>
      <c r="AD1591" s="1"/>
      <c r="AE1591" s="1"/>
      <c r="AF1591" s="4"/>
      <c r="AG1591" s="4"/>
      <c r="AH1591" s="4"/>
      <c r="AI1591" s="4"/>
      <c r="AL1591" s="4"/>
      <c r="AM1591" s="4"/>
      <c r="AN1591" s="4"/>
      <c r="AO1591" s="4"/>
      <c r="AP1591" s="4"/>
      <c r="AR1591" s="4"/>
      <c r="AS1591" s="120"/>
      <c r="AW1591" s="4"/>
      <c r="AX1591" s="4"/>
      <c r="AY1591" s="4"/>
      <c r="AZ1591" s="4"/>
      <c r="BA1591" s="4"/>
      <c r="BB1591" s="4"/>
      <c r="BC1591" s="4"/>
    </row>
    <row r="1592" spans="1:55">
      <c r="A1592" s="269"/>
      <c r="D1592" s="14"/>
      <c r="E1592" s="14"/>
      <c r="F1592" s="14"/>
      <c r="G1592" s="14"/>
      <c r="H1592" s="14"/>
      <c r="I1592" s="14"/>
      <c r="J1592" s="14"/>
      <c r="K1592" s="15"/>
      <c r="L1592" s="14"/>
      <c r="M1592" s="14"/>
      <c r="N1592" s="14"/>
      <c r="O1592" s="14"/>
      <c r="P1592" s="14"/>
      <c r="Q1592" s="14"/>
      <c r="R1592" s="15"/>
      <c r="S1592" s="14"/>
      <c r="U1592" s="1"/>
      <c r="V1592" s="1"/>
      <c r="W1592" s="1"/>
      <c r="X1592" s="1"/>
      <c r="Y1592" s="1"/>
      <c r="Z1592" s="1"/>
      <c r="AA1592" s="1"/>
      <c r="AB1592" s="1"/>
      <c r="AC1592" s="1"/>
      <c r="AD1592" s="1"/>
      <c r="AE1592" s="1"/>
      <c r="AF1592" s="4"/>
      <c r="AG1592" s="4"/>
      <c r="AH1592" s="4"/>
      <c r="AI1592" s="4"/>
      <c r="AL1592" s="4"/>
      <c r="AM1592" s="4"/>
      <c r="AN1592" s="4"/>
      <c r="AO1592" s="4"/>
      <c r="AP1592" s="4"/>
      <c r="AR1592" s="4"/>
      <c r="AS1592" s="120"/>
      <c r="AW1592" s="4"/>
      <c r="AX1592" s="4"/>
      <c r="AY1592" s="4"/>
      <c r="AZ1592" s="4"/>
      <c r="BA1592" s="4"/>
      <c r="BB1592" s="4"/>
      <c r="BC1592" s="4"/>
    </row>
    <row r="1593" spans="1:55">
      <c r="A1593" s="269"/>
      <c r="D1593" s="14"/>
      <c r="E1593" s="14"/>
      <c r="F1593" s="14"/>
      <c r="G1593" s="14"/>
      <c r="H1593" s="14"/>
      <c r="I1593" s="14"/>
      <c r="J1593" s="14"/>
      <c r="K1593" s="15"/>
      <c r="L1593" s="14"/>
      <c r="M1593" s="14"/>
      <c r="N1593" s="14"/>
      <c r="O1593" s="14"/>
      <c r="P1593" s="14"/>
      <c r="Q1593" s="14"/>
      <c r="R1593" s="15"/>
      <c r="S1593" s="14"/>
      <c r="U1593" s="1"/>
      <c r="V1593" s="1"/>
      <c r="W1593" s="1"/>
      <c r="X1593" s="1"/>
      <c r="Y1593" s="1"/>
      <c r="Z1593" s="1"/>
      <c r="AA1593" s="1"/>
      <c r="AB1593" s="1"/>
      <c r="AC1593" s="1"/>
      <c r="AD1593" s="1"/>
      <c r="AE1593" s="1"/>
      <c r="AF1593" s="4"/>
      <c r="AG1593" s="4"/>
      <c r="AH1593" s="4"/>
      <c r="AI1593" s="4"/>
      <c r="AL1593" s="4"/>
      <c r="AM1593" s="4"/>
      <c r="AN1593" s="4"/>
      <c r="AO1593" s="4"/>
      <c r="AP1593" s="4"/>
      <c r="AR1593" s="4"/>
      <c r="AS1593" s="120"/>
      <c r="AW1593" s="4"/>
      <c r="AX1593" s="4"/>
      <c r="AY1593" s="4"/>
      <c r="AZ1593" s="4"/>
      <c r="BA1593" s="4"/>
      <c r="BB1593" s="4"/>
      <c r="BC1593" s="4"/>
    </row>
    <row r="1594" spans="1:55">
      <c r="A1594" s="269"/>
      <c r="D1594" s="14"/>
      <c r="E1594" s="14"/>
      <c r="F1594" s="14"/>
      <c r="G1594" s="14"/>
      <c r="H1594" s="14"/>
      <c r="I1594" s="14"/>
      <c r="J1594" s="14"/>
      <c r="K1594" s="15"/>
      <c r="L1594" s="14"/>
      <c r="M1594" s="14"/>
      <c r="N1594" s="14"/>
      <c r="O1594" s="14"/>
      <c r="P1594" s="14"/>
      <c r="Q1594" s="14"/>
      <c r="R1594" s="15"/>
      <c r="S1594" s="14"/>
      <c r="U1594" s="1"/>
      <c r="V1594" s="1"/>
      <c r="W1594" s="1"/>
      <c r="X1594" s="1"/>
      <c r="Y1594" s="1"/>
      <c r="Z1594" s="1"/>
      <c r="AA1594" s="1"/>
      <c r="AB1594" s="1"/>
      <c r="AC1594" s="1"/>
      <c r="AD1594" s="1"/>
      <c r="AE1594" s="1"/>
      <c r="AF1594" s="4"/>
      <c r="AG1594" s="4"/>
      <c r="AH1594" s="4"/>
      <c r="AI1594" s="4"/>
      <c r="AL1594" s="4"/>
      <c r="AM1594" s="4"/>
      <c r="AN1594" s="4"/>
      <c r="AO1594" s="4"/>
      <c r="AP1594" s="4"/>
      <c r="AR1594" s="4"/>
      <c r="AS1594" s="120"/>
      <c r="AW1594" s="4"/>
      <c r="AX1594" s="4"/>
      <c r="AY1594" s="4"/>
      <c r="AZ1594" s="4"/>
      <c r="BA1594" s="4"/>
      <c r="BB1594" s="4"/>
      <c r="BC1594" s="4"/>
    </row>
    <row r="1595" spans="1:55">
      <c r="A1595" s="269"/>
      <c r="D1595" s="14"/>
      <c r="E1595" s="14"/>
      <c r="F1595" s="14"/>
      <c r="G1595" s="14"/>
      <c r="H1595" s="14"/>
      <c r="I1595" s="14"/>
      <c r="J1595" s="14"/>
      <c r="K1595" s="15"/>
      <c r="L1595" s="14"/>
      <c r="M1595" s="14"/>
      <c r="N1595" s="14"/>
      <c r="O1595" s="14"/>
      <c r="P1595" s="14"/>
      <c r="Q1595" s="14"/>
      <c r="R1595" s="15"/>
      <c r="S1595" s="14"/>
      <c r="U1595" s="1"/>
      <c r="V1595" s="1"/>
      <c r="W1595" s="1"/>
      <c r="X1595" s="1"/>
      <c r="Y1595" s="1"/>
      <c r="Z1595" s="1"/>
      <c r="AA1595" s="1"/>
      <c r="AB1595" s="1"/>
      <c r="AC1595" s="1"/>
      <c r="AD1595" s="1"/>
      <c r="AE1595" s="1"/>
      <c r="AF1595" s="4"/>
      <c r="AG1595" s="4"/>
      <c r="AH1595" s="4"/>
      <c r="AI1595" s="4"/>
      <c r="AL1595" s="4"/>
      <c r="AM1595" s="4"/>
      <c r="AN1595" s="4"/>
      <c r="AO1595" s="4"/>
      <c r="AP1595" s="4"/>
      <c r="AR1595" s="4"/>
      <c r="AS1595" s="120"/>
      <c r="AW1595" s="4"/>
      <c r="AX1595" s="4"/>
      <c r="AY1595" s="4"/>
      <c r="AZ1595" s="4"/>
      <c r="BA1595" s="4"/>
      <c r="BB1595" s="4"/>
      <c r="BC1595" s="4"/>
    </row>
    <row r="1596" spans="1:55">
      <c r="A1596" s="269"/>
      <c r="D1596" s="14"/>
      <c r="E1596" s="14"/>
      <c r="F1596" s="14"/>
      <c r="G1596" s="14"/>
      <c r="H1596" s="14"/>
      <c r="I1596" s="14"/>
      <c r="J1596" s="14"/>
      <c r="K1596" s="15"/>
      <c r="L1596" s="14"/>
      <c r="M1596" s="14"/>
      <c r="N1596" s="14"/>
      <c r="O1596" s="14"/>
      <c r="P1596" s="14"/>
      <c r="Q1596" s="14"/>
      <c r="R1596" s="15"/>
      <c r="S1596" s="14"/>
      <c r="U1596" s="1"/>
      <c r="V1596" s="1"/>
      <c r="W1596" s="1"/>
      <c r="X1596" s="1"/>
      <c r="Y1596" s="1"/>
      <c r="Z1596" s="1"/>
      <c r="AA1596" s="1"/>
      <c r="AB1596" s="1"/>
      <c r="AC1596" s="1"/>
      <c r="AD1596" s="1"/>
      <c r="AE1596" s="1"/>
      <c r="AF1596" s="4"/>
      <c r="AG1596" s="4"/>
      <c r="AH1596" s="4"/>
      <c r="AI1596" s="4"/>
      <c r="AL1596" s="4"/>
      <c r="AM1596" s="4"/>
      <c r="AN1596" s="4"/>
      <c r="AO1596" s="4"/>
      <c r="AP1596" s="4"/>
      <c r="AR1596" s="4"/>
      <c r="AS1596" s="120"/>
      <c r="AW1596" s="4"/>
      <c r="AX1596" s="4"/>
      <c r="AY1596" s="4"/>
      <c r="AZ1596" s="4"/>
      <c r="BA1596" s="4"/>
      <c r="BB1596" s="4"/>
      <c r="BC1596" s="4"/>
    </row>
    <row r="1597" spans="1:55">
      <c r="A1597" s="269"/>
      <c r="D1597" s="14"/>
      <c r="E1597" s="14"/>
      <c r="F1597" s="14"/>
      <c r="G1597" s="14"/>
      <c r="H1597" s="14"/>
      <c r="I1597" s="14"/>
      <c r="J1597" s="14"/>
      <c r="K1597" s="15"/>
      <c r="L1597" s="14"/>
      <c r="M1597" s="14"/>
      <c r="N1597" s="14"/>
      <c r="O1597" s="14"/>
      <c r="P1597" s="14"/>
      <c r="Q1597" s="14"/>
      <c r="R1597" s="15"/>
      <c r="S1597" s="14"/>
      <c r="U1597" s="1"/>
      <c r="V1597" s="1"/>
      <c r="W1597" s="1"/>
      <c r="X1597" s="1"/>
      <c r="Y1597" s="1"/>
      <c r="Z1597" s="1"/>
      <c r="AA1597" s="1"/>
      <c r="AB1597" s="1"/>
      <c r="AC1597" s="1"/>
      <c r="AD1597" s="1"/>
      <c r="AE1597" s="1"/>
      <c r="AF1597" s="4"/>
      <c r="AG1597" s="4"/>
      <c r="AH1597" s="4"/>
      <c r="AI1597" s="4"/>
      <c r="AL1597" s="4"/>
      <c r="AM1597" s="4"/>
      <c r="AN1597" s="4"/>
      <c r="AO1597" s="4"/>
      <c r="AP1597" s="4"/>
      <c r="AR1597" s="4"/>
      <c r="AS1597" s="120"/>
      <c r="AW1597" s="4"/>
      <c r="AX1597" s="4"/>
      <c r="AY1597" s="4"/>
      <c r="AZ1597" s="4"/>
      <c r="BA1597" s="4"/>
      <c r="BB1597" s="4"/>
      <c r="BC1597" s="4"/>
    </row>
    <row r="1598" spans="1:55">
      <c r="A1598" s="269"/>
      <c r="D1598" s="14"/>
      <c r="E1598" s="14"/>
      <c r="F1598" s="14"/>
      <c r="G1598" s="14"/>
      <c r="H1598" s="14"/>
      <c r="I1598" s="14"/>
      <c r="J1598" s="14"/>
      <c r="K1598" s="15"/>
      <c r="L1598" s="14"/>
      <c r="M1598" s="14"/>
      <c r="N1598" s="14"/>
      <c r="O1598" s="14"/>
      <c r="P1598" s="14"/>
      <c r="Q1598" s="14"/>
      <c r="R1598" s="15"/>
      <c r="S1598" s="14"/>
      <c r="U1598" s="1"/>
      <c r="V1598" s="1"/>
      <c r="W1598" s="1"/>
      <c r="X1598" s="1"/>
      <c r="Y1598" s="1"/>
      <c r="Z1598" s="1"/>
      <c r="AA1598" s="1"/>
      <c r="AB1598" s="1"/>
      <c r="AC1598" s="1"/>
      <c r="AD1598" s="1"/>
      <c r="AE1598" s="1"/>
      <c r="AF1598" s="4"/>
      <c r="AG1598" s="4"/>
      <c r="AH1598" s="4"/>
      <c r="AI1598" s="4"/>
      <c r="AL1598" s="4"/>
      <c r="AM1598" s="4"/>
      <c r="AN1598" s="4"/>
      <c r="AO1598" s="4"/>
      <c r="AP1598" s="4"/>
      <c r="AR1598" s="4"/>
      <c r="AS1598" s="120"/>
      <c r="AW1598" s="4"/>
      <c r="AX1598" s="4"/>
      <c r="AY1598" s="4"/>
      <c r="AZ1598" s="4"/>
      <c r="BA1598" s="4"/>
      <c r="BB1598" s="4"/>
      <c r="BC1598" s="4"/>
    </row>
    <row r="1599" spans="1:55">
      <c r="A1599" s="269"/>
      <c r="D1599" s="14"/>
      <c r="E1599" s="14"/>
      <c r="F1599" s="14"/>
      <c r="G1599" s="14"/>
      <c r="H1599" s="14"/>
      <c r="I1599" s="14"/>
      <c r="J1599" s="14"/>
      <c r="K1599" s="15"/>
      <c r="L1599" s="14"/>
      <c r="M1599" s="14"/>
      <c r="N1599" s="14"/>
      <c r="O1599" s="14"/>
      <c r="P1599" s="14"/>
      <c r="Q1599" s="14"/>
      <c r="R1599" s="15"/>
      <c r="S1599" s="14"/>
      <c r="U1599" s="1"/>
      <c r="V1599" s="1"/>
      <c r="W1599" s="1"/>
      <c r="X1599" s="1"/>
      <c r="Y1599" s="1"/>
      <c r="Z1599" s="1"/>
      <c r="AA1599" s="1"/>
      <c r="AB1599" s="1"/>
      <c r="AC1599" s="1"/>
      <c r="AD1599" s="1"/>
      <c r="AE1599" s="1"/>
      <c r="AF1599" s="4"/>
      <c r="AG1599" s="4"/>
      <c r="AH1599" s="4"/>
      <c r="AI1599" s="4"/>
      <c r="AL1599" s="4"/>
      <c r="AM1599" s="4"/>
      <c r="AN1599" s="4"/>
      <c r="AO1599" s="4"/>
      <c r="AP1599" s="4"/>
      <c r="AR1599" s="4"/>
      <c r="AS1599" s="120"/>
      <c r="AW1599" s="4"/>
      <c r="AX1599" s="4"/>
      <c r="AY1599" s="4"/>
      <c r="AZ1599" s="4"/>
      <c r="BA1599" s="4"/>
      <c r="BB1599" s="4"/>
      <c r="BC1599" s="4"/>
    </row>
    <row r="1600" spans="1:55">
      <c r="A1600" s="269"/>
      <c r="D1600" s="14"/>
      <c r="E1600" s="14"/>
      <c r="F1600" s="14"/>
      <c r="G1600" s="14"/>
      <c r="H1600" s="14"/>
      <c r="I1600" s="14"/>
      <c r="J1600" s="14"/>
      <c r="K1600" s="15"/>
      <c r="L1600" s="14"/>
      <c r="M1600" s="14"/>
      <c r="N1600" s="14"/>
      <c r="O1600" s="14"/>
      <c r="P1600" s="14"/>
      <c r="Q1600" s="14"/>
      <c r="R1600" s="15"/>
      <c r="S1600" s="14"/>
      <c r="U1600" s="1"/>
      <c r="V1600" s="1"/>
      <c r="W1600" s="1"/>
      <c r="X1600" s="1"/>
      <c r="Y1600" s="1"/>
      <c r="Z1600" s="1"/>
      <c r="AA1600" s="1"/>
      <c r="AB1600" s="1"/>
      <c r="AC1600" s="1"/>
      <c r="AD1600" s="1"/>
      <c r="AE1600" s="1"/>
      <c r="AF1600" s="4"/>
      <c r="AG1600" s="4"/>
      <c r="AH1600" s="4"/>
      <c r="AI1600" s="4"/>
      <c r="AL1600" s="4"/>
      <c r="AM1600" s="4"/>
      <c r="AN1600" s="4"/>
      <c r="AO1600" s="4"/>
      <c r="AP1600" s="4"/>
      <c r="AR1600" s="4"/>
      <c r="AS1600" s="120"/>
      <c r="AW1600" s="4"/>
      <c r="AX1600" s="4"/>
      <c r="AY1600" s="4"/>
      <c r="AZ1600" s="4"/>
      <c r="BA1600" s="4"/>
      <c r="BB1600" s="4"/>
      <c r="BC1600" s="4"/>
    </row>
    <row r="1601" spans="1:55">
      <c r="A1601" s="269"/>
      <c r="D1601" s="14"/>
      <c r="E1601" s="14"/>
      <c r="F1601" s="14"/>
      <c r="G1601" s="14"/>
      <c r="H1601" s="14"/>
      <c r="I1601" s="14"/>
      <c r="J1601" s="14"/>
      <c r="K1601" s="15"/>
      <c r="L1601" s="14"/>
      <c r="M1601" s="14"/>
      <c r="N1601" s="14"/>
      <c r="O1601" s="14"/>
      <c r="P1601" s="14"/>
      <c r="Q1601" s="14"/>
      <c r="R1601" s="15"/>
      <c r="S1601" s="14"/>
      <c r="U1601" s="1"/>
      <c r="V1601" s="1"/>
      <c r="W1601" s="1"/>
      <c r="X1601" s="1"/>
      <c r="Y1601" s="1"/>
      <c r="Z1601" s="1"/>
      <c r="AA1601" s="1"/>
      <c r="AB1601" s="1"/>
      <c r="AC1601" s="1"/>
      <c r="AD1601" s="1"/>
      <c r="AE1601" s="1"/>
      <c r="AF1601" s="4"/>
      <c r="AG1601" s="4"/>
      <c r="AH1601" s="4"/>
      <c r="AI1601" s="4"/>
      <c r="AL1601" s="4"/>
      <c r="AM1601" s="4"/>
      <c r="AN1601" s="4"/>
      <c r="AO1601" s="4"/>
      <c r="AP1601" s="4"/>
      <c r="AR1601" s="4"/>
      <c r="AS1601" s="120"/>
      <c r="AW1601" s="4"/>
      <c r="AX1601" s="4"/>
      <c r="AY1601" s="4"/>
      <c r="AZ1601" s="4"/>
      <c r="BA1601" s="4"/>
      <c r="BB1601" s="4"/>
      <c r="BC1601" s="4"/>
    </row>
    <row r="1602" spans="1:55">
      <c r="A1602" s="269"/>
      <c r="D1602" s="14"/>
      <c r="E1602" s="14"/>
      <c r="F1602" s="14"/>
      <c r="G1602" s="14"/>
      <c r="H1602" s="14"/>
      <c r="I1602" s="14"/>
      <c r="J1602" s="14"/>
      <c r="K1602" s="15"/>
      <c r="L1602" s="14"/>
      <c r="M1602" s="14"/>
      <c r="N1602" s="14"/>
      <c r="O1602" s="14"/>
      <c r="P1602" s="14"/>
      <c r="Q1602" s="14"/>
      <c r="R1602" s="15"/>
      <c r="S1602" s="14"/>
      <c r="U1602" s="1"/>
      <c r="V1602" s="1"/>
      <c r="W1602" s="1"/>
      <c r="X1602" s="1"/>
      <c r="Y1602" s="1"/>
      <c r="Z1602" s="1"/>
      <c r="AA1602" s="1"/>
      <c r="AB1602" s="1"/>
      <c r="AC1602" s="1"/>
      <c r="AD1602" s="1"/>
      <c r="AE1602" s="1"/>
      <c r="AF1602" s="4"/>
      <c r="AG1602" s="4"/>
      <c r="AH1602" s="4"/>
      <c r="AI1602" s="4"/>
      <c r="AL1602" s="4"/>
      <c r="AM1602" s="4"/>
      <c r="AN1602" s="4"/>
      <c r="AO1602" s="4"/>
      <c r="AP1602" s="4"/>
      <c r="AR1602" s="4"/>
      <c r="AS1602" s="120"/>
      <c r="AW1602" s="4"/>
      <c r="AX1602" s="4"/>
      <c r="AY1602" s="4"/>
      <c r="AZ1602" s="4"/>
      <c r="BA1602" s="4"/>
      <c r="BB1602" s="4"/>
      <c r="BC1602" s="4"/>
    </row>
    <row r="1603" spans="1:55">
      <c r="A1603" s="269"/>
      <c r="D1603" s="14"/>
      <c r="E1603" s="14"/>
      <c r="F1603" s="14"/>
      <c r="G1603" s="14"/>
      <c r="H1603" s="14"/>
      <c r="I1603" s="14"/>
      <c r="J1603" s="14"/>
      <c r="K1603" s="15"/>
      <c r="L1603" s="14"/>
      <c r="M1603" s="14"/>
      <c r="N1603" s="14"/>
      <c r="O1603" s="14"/>
      <c r="P1603" s="14"/>
      <c r="Q1603" s="14"/>
      <c r="R1603" s="15"/>
      <c r="S1603" s="14"/>
      <c r="U1603" s="1"/>
      <c r="V1603" s="1"/>
      <c r="W1603" s="1"/>
      <c r="X1603" s="1"/>
      <c r="Y1603" s="1"/>
      <c r="Z1603" s="1"/>
      <c r="AA1603" s="1"/>
      <c r="AB1603" s="1"/>
      <c r="AC1603" s="1"/>
      <c r="AD1603" s="1"/>
      <c r="AE1603" s="1"/>
      <c r="AF1603" s="4"/>
      <c r="AG1603" s="4"/>
      <c r="AH1603" s="4"/>
      <c r="AI1603" s="4"/>
      <c r="AL1603" s="4"/>
      <c r="AM1603" s="4"/>
      <c r="AN1603" s="4"/>
      <c r="AO1603" s="4"/>
      <c r="AP1603" s="4"/>
      <c r="AR1603" s="4"/>
      <c r="AS1603" s="120"/>
      <c r="AW1603" s="4"/>
      <c r="AX1603" s="4"/>
      <c r="AY1603" s="4"/>
      <c r="AZ1603" s="4"/>
      <c r="BA1603" s="4"/>
      <c r="BB1603" s="4"/>
      <c r="BC1603" s="4"/>
    </row>
    <row r="1604" spans="1:55">
      <c r="A1604" s="269"/>
      <c r="D1604" s="14"/>
      <c r="E1604" s="14"/>
      <c r="F1604" s="14"/>
      <c r="G1604" s="14"/>
      <c r="H1604" s="14"/>
      <c r="I1604" s="14"/>
      <c r="J1604" s="14"/>
      <c r="K1604" s="15"/>
      <c r="L1604" s="14"/>
      <c r="M1604" s="14"/>
      <c r="N1604" s="14"/>
      <c r="O1604" s="14"/>
      <c r="P1604" s="14"/>
      <c r="Q1604" s="14"/>
      <c r="R1604" s="15"/>
      <c r="S1604" s="14"/>
      <c r="U1604" s="1"/>
      <c r="V1604" s="1"/>
      <c r="W1604" s="1"/>
      <c r="X1604" s="1"/>
      <c r="Y1604" s="1"/>
      <c r="Z1604" s="1"/>
      <c r="AA1604" s="1"/>
      <c r="AB1604" s="1"/>
      <c r="AC1604" s="1"/>
      <c r="AD1604" s="1"/>
      <c r="AE1604" s="1"/>
      <c r="AF1604" s="4"/>
      <c r="AG1604" s="4"/>
      <c r="AH1604" s="4"/>
      <c r="AI1604" s="4"/>
      <c r="AL1604" s="4"/>
      <c r="AM1604" s="4"/>
      <c r="AN1604" s="4"/>
      <c r="AO1604" s="4"/>
      <c r="AP1604" s="4"/>
      <c r="AR1604" s="4"/>
      <c r="AS1604" s="120"/>
      <c r="AW1604" s="4"/>
      <c r="AX1604" s="4"/>
      <c r="AY1604" s="4"/>
      <c r="AZ1604" s="4"/>
      <c r="BA1604" s="4"/>
      <c r="BB1604" s="4"/>
      <c r="BC1604" s="4"/>
    </row>
    <row r="1605" spans="1:55">
      <c r="A1605" s="269"/>
      <c r="D1605" s="14"/>
      <c r="E1605" s="14"/>
      <c r="F1605" s="14"/>
      <c r="G1605" s="14"/>
      <c r="H1605" s="14"/>
      <c r="I1605" s="14"/>
      <c r="J1605" s="14"/>
      <c r="K1605" s="15"/>
      <c r="L1605" s="14"/>
      <c r="M1605" s="14"/>
      <c r="N1605" s="14"/>
      <c r="O1605" s="14"/>
      <c r="P1605" s="14"/>
      <c r="Q1605" s="14"/>
      <c r="R1605" s="15"/>
      <c r="S1605" s="14"/>
      <c r="U1605" s="1"/>
      <c r="V1605" s="1"/>
      <c r="W1605" s="1"/>
      <c r="X1605" s="1"/>
      <c r="Y1605" s="1"/>
      <c r="Z1605" s="1"/>
      <c r="AA1605" s="1"/>
      <c r="AB1605" s="1"/>
      <c r="AC1605" s="1"/>
      <c r="AD1605" s="1"/>
      <c r="AE1605" s="1"/>
      <c r="AF1605" s="4"/>
      <c r="AG1605" s="4"/>
      <c r="AH1605" s="4"/>
      <c r="AI1605" s="4"/>
      <c r="AL1605" s="4"/>
      <c r="AM1605" s="4"/>
      <c r="AN1605" s="4"/>
      <c r="AO1605" s="4"/>
      <c r="AP1605" s="4"/>
      <c r="AR1605" s="4"/>
      <c r="AS1605" s="120"/>
      <c r="AW1605" s="4"/>
      <c r="AX1605" s="4"/>
      <c r="AY1605" s="4"/>
      <c r="AZ1605" s="4"/>
      <c r="BA1605" s="4"/>
      <c r="BB1605" s="4"/>
      <c r="BC1605" s="4"/>
    </row>
    <row r="1606" spans="1:55">
      <c r="A1606" s="269"/>
      <c r="D1606" s="14"/>
      <c r="E1606" s="14"/>
      <c r="F1606" s="14"/>
      <c r="G1606" s="14"/>
      <c r="H1606" s="14"/>
      <c r="I1606" s="14"/>
      <c r="J1606" s="14"/>
      <c r="K1606" s="15"/>
      <c r="L1606" s="14"/>
      <c r="M1606" s="14"/>
      <c r="N1606" s="14"/>
      <c r="O1606" s="14"/>
      <c r="P1606" s="14"/>
      <c r="Q1606" s="14"/>
      <c r="R1606" s="15"/>
      <c r="S1606" s="14"/>
      <c r="U1606" s="1"/>
      <c r="V1606" s="1"/>
      <c r="W1606" s="1"/>
      <c r="X1606" s="1"/>
      <c r="Y1606" s="1"/>
      <c r="Z1606" s="1"/>
      <c r="AA1606" s="1"/>
      <c r="AB1606" s="1"/>
      <c r="AC1606" s="1"/>
      <c r="AD1606" s="1"/>
      <c r="AE1606" s="1"/>
      <c r="AF1606" s="4"/>
      <c r="AG1606" s="4"/>
      <c r="AH1606" s="4"/>
      <c r="AI1606" s="4"/>
      <c r="AL1606" s="4"/>
      <c r="AM1606" s="4"/>
      <c r="AN1606" s="4"/>
      <c r="AO1606" s="4"/>
      <c r="AP1606" s="4"/>
      <c r="AR1606" s="4"/>
      <c r="AS1606" s="120"/>
      <c r="AW1606" s="4"/>
      <c r="AX1606" s="4"/>
      <c r="AY1606" s="4"/>
      <c r="AZ1606" s="4"/>
      <c r="BA1606" s="4"/>
      <c r="BB1606" s="4"/>
      <c r="BC1606" s="4"/>
    </row>
    <row r="1607" spans="1:55">
      <c r="A1607" s="269"/>
      <c r="D1607" s="14"/>
      <c r="E1607" s="14"/>
      <c r="F1607" s="14"/>
      <c r="G1607" s="14"/>
      <c r="H1607" s="14"/>
      <c r="I1607" s="14"/>
      <c r="J1607" s="14"/>
      <c r="K1607" s="15"/>
      <c r="L1607" s="14"/>
      <c r="M1607" s="14"/>
      <c r="N1607" s="14"/>
      <c r="O1607" s="14"/>
      <c r="P1607" s="14"/>
      <c r="Q1607" s="14"/>
      <c r="R1607" s="15"/>
      <c r="S1607" s="14"/>
      <c r="U1607" s="1"/>
      <c r="V1607" s="1"/>
      <c r="W1607" s="1"/>
      <c r="X1607" s="1"/>
      <c r="Y1607" s="1"/>
      <c r="Z1607" s="1"/>
      <c r="AA1607" s="1"/>
      <c r="AB1607" s="1"/>
      <c r="AC1607" s="1"/>
      <c r="AD1607" s="1"/>
      <c r="AE1607" s="1"/>
      <c r="AF1607" s="4"/>
      <c r="AG1607" s="4"/>
      <c r="AH1607" s="4"/>
      <c r="AI1607" s="4"/>
      <c r="AL1607" s="4"/>
      <c r="AM1607" s="4"/>
      <c r="AN1607" s="4"/>
      <c r="AO1607" s="4"/>
      <c r="AP1607" s="4"/>
      <c r="AR1607" s="4"/>
      <c r="AS1607" s="120"/>
      <c r="AW1607" s="4"/>
      <c r="AX1607" s="4"/>
      <c r="AY1607" s="4"/>
      <c r="AZ1607" s="4"/>
      <c r="BA1607" s="4"/>
      <c r="BB1607" s="4"/>
      <c r="BC1607" s="4"/>
    </row>
    <row r="1608" spans="1:55">
      <c r="A1608" s="269"/>
      <c r="D1608" s="14"/>
      <c r="E1608" s="14"/>
      <c r="F1608" s="14"/>
      <c r="G1608" s="14"/>
      <c r="H1608" s="14"/>
      <c r="I1608" s="14"/>
      <c r="J1608" s="14"/>
      <c r="K1608" s="15"/>
      <c r="L1608" s="14"/>
      <c r="M1608" s="14"/>
      <c r="N1608" s="14"/>
      <c r="O1608" s="14"/>
      <c r="P1608" s="14"/>
      <c r="Q1608" s="14"/>
      <c r="R1608" s="15"/>
      <c r="S1608" s="14"/>
      <c r="U1608" s="1"/>
      <c r="V1608" s="1"/>
      <c r="W1608" s="1"/>
      <c r="X1608" s="1"/>
      <c r="Y1608" s="1"/>
      <c r="Z1608" s="1"/>
      <c r="AA1608" s="1"/>
      <c r="AB1608" s="1"/>
      <c r="AC1608" s="1"/>
      <c r="AD1608" s="1"/>
      <c r="AE1608" s="1"/>
      <c r="AF1608" s="4"/>
      <c r="AG1608" s="4"/>
      <c r="AH1608" s="4"/>
      <c r="AI1608" s="4"/>
      <c r="AL1608" s="4"/>
      <c r="AM1608" s="4"/>
      <c r="AN1608" s="4"/>
      <c r="AO1608" s="4"/>
      <c r="AP1608" s="4"/>
      <c r="AR1608" s="4"/>
      <c r="AS1608" s="120"/>
      <c r="AW1608" s="4"/>
      <c r="AX1608" s="4"/>
      <c r="AY1608" s="4"/>
      <c r="AZ1608" s="4"/>
      <c r="BA1608" s="4"/>
      <c r="BB1608" s="4"/>
      <c r="BC1608" s="4"/>
    </row>
    <row r="1609" spans="1:55">
      <c r="A1609" s="269"/>
      <c r="D1609" s="14"/>
      <c r="E1609" s="14"/>
      <c r="F1609" s="14"/>
      <c r="G1609" s="14"/>
      <c r="H1609" s="14"/>
      <c r="I1609" s="14"/>
      <c r="J1609" s="14"/>
      <c r="K1609" s="15"/>
      <c r="L1609" s="14"/>
      <c r="M1609" s="14"/>
      <c r="N1609" s="14"/>
      <c r="O1609" s="14"/>
      <c r="P1609" s="14"/>
      <c r="Q1609" s="14"/>
      <c r="R1609" s="15"/>
      <c r="S1609" s="14"/>
      <c r="U1609" s="1"/>
      <c r="V1609" s="1"/>
      <c r="W1609" s="1"/>
      <c r="X1609" s="1"/>
      <c r="Y1609" s="1"/>
      <c r="Z1609" s="1"/>
      <c r="AA1609" s="1"/>
      <c r="AB1609" s="1"/>
      <c r="AC1609" s="1"/>
      <c r="AD1609" s="1"/>
      <c r="AE1609" s="1"/>
      <c r="AF1609" s="4"/>
      <c r="AG1609" s="4"/>
      <c r="AH1609" s="4"/>
      <c r="AI1609" s="4"/>
      <c r="AL1609" s="4"/>
      <c r="AM1609" s="4"/>
      <c r="AN1609" s="4"/>
      <c r="AO1609" s="4"/>
      <c r="AP1609" s="4"/>
      <c r="AR1609" s="4"/>
      <c r="AS1609" s="120"/>
      <c r="AW1609" s="4"/>
      <c r="AX1609" s="4"/>
      <c r="AY1609" s="4"/>
      <c r="AZ1609" s="4"/>
      <c r="BA1609" s="4"/>
      <c r="BB1609" s="4"/>
      <c r="BC1609" s="4"/>
    </row>
    <row r="1610" spans="1:55">
      <c r="A1610" s="269"/>
      <c r="D1610" s="14"/>
      <c r="E1610" s="14"/>
      <c r="F1610" s="14"/>
      <c r="G1610" s="14"/>
      <c r="H1610" s="14"/>
      <c r="I1610" s="14"/>
      <c r="J1610" s="14"/>
      <c r="K1610" s="15"/>
      <c r="L1610" s="14"/>
      <c r="M1610" s="14"/>
      <c r="N1610" s="14"/>
      <c r="O1610" s="14"/>
      <c r="P1610" s="14"/>
      <c r="Q1610" s="14"/>
      <c r="R1610" s="15"/>
      <c r="S1610" s="14"/>
      <c r="U1610" s="1"/>
      <c r="V1610" s="1"/>
      <c r="W1610" s="1"/>
      <c r="X1610" s="1"/>
      <c r="Y1610" s="1"/>
      <c r="Z1610" s="1"/>
      <c r="AA1610" s="1"/>
      <c r="AB1610" s="1"/>
      <c r="AC1610" s="1"/>
      <c r="AD1610" s="1"/>
      <c r="AE1610" s="1"/>
      <c r="AF1610" s="4"/>
      <c r="AG1610" s="4"/>
      <c r="AH1610" s="4"/>
      <c r="AI1610" s="4"/>
      <c r="AL1610" s="4"/>
      <c r="AM1610" s="4"/>
      <c r="AN1610" s="4"/>
      <c r="AO1610" s="4"/>
      <c r="AP1610" s="4"/>
      <c r="AR1610" s="4"/>
      <c r="AS1610" s="120"/>
      <c r="AW1610" s="4"/>
      <c r="AX1610" s="4"/>
      <c r="AY1610" s="4"/>
      <c r="AZ1610" s="4"/>
      <c r="BA1610" s="4"/>
      <c r="BB1610" s="4"/>
      <c r="BC1610" s="4"/>
    </row>
    <row r="1611" spans="1:55">
      <c r="A1611" s="269"/>
      <c r="D1611" s="14"/>
      <c r="E1611" s="14"/>
      <c r="F1611" s="14"/>
      <c r="G1611" s="14"/>
      <c r="H1611" s="14"/>
      <c r="I1611" s="14"/>
      <c r="J1611" s="14"/>
      <c r="K1611" s="15"/>
      <c r="L1611" s="14"/>
      <c r="M1611" s="14"/>
      <c r="N1611" s="14"/>
      <c r="O1611" s="14"/>
      <c r="P1611" s="14"/>
      <c r="Q1611" s="14"/>
      <c r="R1611" s="15"/>
      <c r="S1611" s="14"/>
      <c r="U1611" s="1"/>
      <c r="V1611" s="1"/>
      <c r="W1611" s="1"/>
      <c r="X1611" s="1"/>
      <c r="Y1611" s="1"/>
      <c r="Z1611" s="1"/>
      <c r="AA1611" s="1"/>
      <c r="AB1611" s="1"/>
      <c r="AC1611" s="1"/>
      <c r="AD1611" s="1"/>
      <c r="AE1611" s="1"/>
      <c r="AF1611" s="4"/>
      <c r="AG1611" s="4"/>
      <c r="AH1611" s="4"/>
      <c r="AI1611" s="4"/>
      <c r="AL1611" s="4"/>
      <c r="AM1611" s="4"/>
      <c r="AN1611" s="4"/>
      <c r="AO1611" s="4"/>
      <c r="AP1611" s="4"/>
      <c r="AR1611" s="4"/>
      <c r="AS1611" s="120"/>
      <c r="AW1611" s="4"/>
      <c r="AX1611" s="4"/>
      <c r="AY1611" s="4"/>
      <c r="AZ1611" s="4"/>
      <c r="BA1611" s="4"/>
      <c r="BB1611" s="4"/>
      <c r="BC1611" s="4"/>
    </row>
    <row r="1612" spans="1:55">
      <c r="A1612" s="269"/>
      <c r="D1612" s="14"/>
      <c r="E1612" s="14"/>
      <c r="F1612" s="14"/>
      <c r="G1612" s="14"/>
      <c r="H1612" s="14"/>
      <c r="I1612" s="14"/>
      <c r="J1612" s="14"/>
      <c r="K1612" s="15"/>
      <c r="L1612" s="14"/>
      <c r="M1612" s="14"/>
      <c r="N1612" s="14"/>
      <c r="O1612" s="14"/>
      <c r="P1612" s="14"/>
      <c r="Q1612" s="14"/>
      <c r="R1612" s="15"/>
      <c r="S1612" s="14"/>
      <c r="U1612" s="1"/>
      <c r="V1612" s="1"/>
      <c r="W1612" s="1"/>
      <c r="X1612" s="1"/>
      <c r="Y1612" s="1"/>
      <c r="Z1612" s="1"/>
      <c r="AA1612" s="1"/>
      <c r="AB1612" s="1"/>
      <c r="AC1612" s="1"/>
      <c r="AD1612" s="1"/>
      <c r="AE1612" s="1"/>
      <c r="AF1612" s="4"/>
      <c r="AG1612" s="4"/>
      <c r="AH1612" s="4"/>
      <c r="AI1612" s="4"/>
      <c r="AL1612" s="4"/>
      <c r="AM1612" s="4"/>
      <c r="AN1612" s="4"/>
      <c r="AO1612" s="4"/>
      <c r="AP1612" s="4"/>
      <c r="AR1612" s="4"/>
      <c r="AS1612" s="120"/>
      <c r="AW1612" s="4"/>
      <c r="AX1612" s="4"/>
      <c r="AY1612" s="4"/>
      <c r="AZ1612" s="4"/>
      <c r="BA1612" s="4"/>
      <c r="BB1612" s="4"/>
      <c r="BC1612" s="4"/>
    </row>
    <row r="1613" spans="1:55">
      <c r="A1613" s="269"/>
      <c r="D1613" s="14"/>
      <c r="E1613" s="14"/>
      <c r="F1613" s="14"/>
      <c r="G1613" s="14"/>
      <c r="H1613" s="14"/>
      <c r="I1613" s="14"/>
      <c r="J1613" s="14"/>
      <c r="K1613" s="15"/>
      <c r="L1613" s="14"/>
      <c r="M1613" s="14"/>
      <c r="N1613" s="14"/>
      <c r="O1613" s="14"/>
      <c r="P1613" s="14"/>
      <c r="Q1613" s="14"/>
      <c r="R1613" s="15"/>
      <c r="S1613" s="14"/>
      <c r="U1613" s="1"/>
      <c r="V1613" s="1"/>
      <c r="W1613" s="1"/>
      <c r="X1613" s="1"/>
      <c r="Y1613" s="1"/>
      <c r="Z1613" s="1"/>
      <c r="AA1613" s="1"/>
      <c r="AB1613" s="1"/>
      <c r="AC1613" s="1"/>
      <c r="AD1613" s="1"/>
      <c r="AE1613" s="1"/>
      <c r="AF1613" s="4"/>
      <c r="AG1613" s="4"/>
      <c r="AH1613" s="4"/>
      <c r="AI1613" s="4"/>
      <c r="AL1613" s="4"/>
      <c r="AM1613" s="4"/>
      <c r="AN1613" s="4"/>
      <c r="AO1613" s="4"/>
      <c r="AP1613" s="4"/>
      <c r="AR1613" s="4"/>
      <c r="AS1613" s="120"/>
      <c r="AW1613" s="4"/>
      <c r="AX1613" s="4"/>
      <c r="AY1613" s="4"/>
      <c r="AZ1613" s="4"/>
      <c r="BA1613" s="4"/>
      <c r="BB1613" s="4"/>
      <c r="BC1613" s="4"/>
    </row>
    <row r="1614" spans="1:55">
      <c r="A1614" s="269"/>
      <c r="D1614" s="14"/>
      <c r="E1614" s="14"/>
      <c r="F1614" s="14"/>
      <c r="G1614" s="14"/>
      <c r="H1614" s="14"/>
      <c r="I1614" s="14"/>
      <c r="J1614" s="14"/>
      <c r="K1614" s="15"/>
      <c r="L1614" s="14"/>
      <c r="M1614" s="14"/>
      <c r="N1614" s="14"/>
      <c r="O1614" s="14"/>
      <c r="P1614" s="14"/>
      <c r="Q1614" s="14"/>
      <c r="R1614" s="15"/>
      <c r="S1614" s="14"/>
      <c r="U1614" s="1"/>
      <c r="V1614" s="1"/>
      <c r="W1614" s="1"/>
      <c r="X1614" s="1"/>
      <c r="Y1614" s="1"/>
      <c r="Z1614" s="1"/>
      <c r="AA1614" s="1"/>
      <c r="AB1614" s="1"/>
      <c r="AC1614" s="1"/>
      <c r="AD1614" s="1"/>
      <c r="AE1614" s="1"/>
      <c r="AF1614" s="4"/>
      <c r="AG1614" s="4"/>
      <c r="AH1614" s="4"/>
      <c r="AI1614" s="4"/>
      <c r="AL1614" s="4"/>
      <c r="AM1614" s="4"/>
      <c r="AN1614" s="4"/>
      <c r="AO1614" s="4"/>
      <c r="AP1614" s="4"/>
      <c r="AR1614" s="4"/>
      <c r="AS1614" s="120"/>
      <c r="AW1614" s="4"/>
      <c r="AX1614" s="4"/>
      <c r="AY1614" s="4"/>
      <c r="AZ1614" s="4"/>
      <c r="BA1614" s="4"/>
      <c r="BB1614" s="4"/>
      <c r="BC1614" s="4"/>
    </row>
    <row r="1615" spans="1:55">
      <c r="A1615" s="269"/>
      <c r="D1615" s="14"/>
      <c r="E1615" s="14"/>
      <c r="F1615" s="14"/>
      <c r="G1615" s="14"/>
      <c r="H1615" s="14"/>
      <c r="I1615" s="14"/>
      <c r="J1615" s="14"/>
      <c r="K1615" s="15"/>
      <c r="L1615" s="14"/>
      <c r="M1615" s="14"/>
      <c r="N1615" s="14"/>
      <c r="O1615" s="14"/>
      <c r="P1615" s="14"/>
      <c r="Q1615" s="14"/>
      <c r="R1615" s="15"/>
      <c r="S1615" s="14"/>
      <c r="U1615" s="1"/>
      <c r="V1615" s="1"/>
      <c r="W1615" s="1"/>
      <c r="X1615" s="1"/>
      <c r="Y1615" s="1"/>
      <c r="Z1615" s="1"/>
      <c r="AA1615" s="1"/>
      <c r="AB1615" s="1"/>
      <c r="AC1615" s="1"/>
      <c r="AD1615" s="1"/>
      <c r="AE1615" s="1"/>
      <c r="AF1615" s="4"/>
      <c r="AG1615" s="4"/>
      <c r="AH1615" s="4"/>
      <c r="AI1615" s="4"/>
      <c r="AL1615" s="4"/>
      <c r="AM1615" s="4"/>
      <c r="AN1615" s="4"/>
      <c r="AO1615" s="4"/>
      <c r="AP1615" s="4"/>
      <c r="AR1615" s="4"/>
      <c r="AS1615" s="120"/>
      <c r="AW1615" s="4"/>
      <c r="AX1615" s="4"/>
      <c r="AY1615" s="4"/>
      <c r="AZ1615" s="4"/>
      <c r="BA1615" s="4"/>
      <c r="BB1615" s="4"/>
      <c r="BC1615" s="4"/>
    </row>
    <row r="1616" spans="1:55">
      <c r="A1616" s="269"/>
      <c r="D1616" s="14"/>
      <c r="E1616" s="14"/>
      <c r="F1616" s="14"/>
      <c r="G1616" s="14"/>
      <c r="H1616" s="14"/>
      <c r="I1616" s="14"/>
      <c r="J1616" s="14"/>
      <c r="K1616" s="15"/>
      <c r="L1616" s="14"/>
      <c r="M1616" s="14"/>
      <c r="N1616" s="14"/>
      <c r="O1616" s="14"/>
      <c r="P1616" s="14"/>
      <c r="Q1616" s="14"/>
      <c r="R1616" s="15"/>
      <c r="S1616" s="14"/>
      <c r="U1616" s="1"/>
      <c r="V1616" s="1"/>
      <c r="W1616" s="1"/>
      <c r="X1616" s="1"/>
      <c r="Y1616" s="1"/>
      <c r="Z1616" s="1"/>
      <c r="AA1616" s="1"/>
      <c r="AB1616" s="1"/>
      <c r="AC1616" s="1"/>
      <c r="AD1616" s="1"/>
      <c r="AE1616" s="1"/>
      <c r="AF1616" s="4"/>
      <c r="AG1616" s="4"/>
      <c r="AH1616" s="4"/>
      <c r="AI1616" s="4"/>
      <c r="AL1616" s="4"/>
      <c r="AM1616" s="4"/>
      <c r="AN1616" s="4"/>
      <c r="AO1616" s="4"/>
      <c r="AP1616" s="4"/>
      <c r="AR1616" s="4"/>
      <c r="AS1616" s="120"/>
      <c r="AW1616" s="4"/>
      <c r="AX1616" s="4"/>
      <c r="AY1616" s="4"/>
      <c r="AZ1616" s="4"/>
      <c r="BA1616" s="4"/>
      <c r="BB1616" s="4"/>
      <c r="BC1616" s="4"/>
    </row>
    <row r="1617" spans="1:55">
      <c r="A1617" s="269"/>
      <c r="D1617" s="14"/>
      <c r="E1617" s="14"/>
      <c r="F1617" s="14"/>
      <c r="G1617" s="14"/>
      <c r="H1617" s="14"/>
      <c r="I1617" s="14"/>
      <c r="J1617" s="14"/>
      <c r="K1617" s="15"/>
      <c r="L1617" s="14"/>
      <c r="M1617" s="14"/>
      <c r="N1617" s="14"/>
      <c r="O1617" s="14"/>
      <c r="P1617" s="14"/>
      <c r="Q1617" s="14"/>
      <c r="R1617" s="15"/>
      <c r="S1617" s="14"/>
      <c r="U1617" s="1"/>
      <c r="V1617" s="1"/>
      <c r="W1617" s="1"/>
      <c r="X1617" s="1"/>
      <c r="Y1617" s="1"/>
      <c r="Z1617" s="1"/>
      <c r="AA1617" s="1"/>
      <c r="AB1617" s="1"/>
      <c r="AC1617" s="1"/>
      <c r="AD1617" s="1"/>
      <c r="AE1617" s="1"/>
      <c r="AF1617" s="4"/>
      <c r="AG1617" s="4"/>
      <c r="AH1617" s="4"/>
      <c r="AI1617" s="4"/>
      <c r="AL1617" s="4"/>
      <c r="AM1617" s="4"/>
      <c r="AN1617" s="4"/>
      <c r="AO1617" s="4"/>
      <c r="AP1617" s="4"/>
      <c r="AR1617" s="4"/>
      <c r="AS1617" s="120"/>
      <c r="AW1617" s="4"/>
      <c r="AX1617" s="4"/>
      <c r="AY1617" s="4"/>
      <c r="AZ1617" s="4"/>
      <c r="BA1617" s="4"/>
      <c r="BB1617" s="4"/>
      <c r="BC1617" s="4"/>
    </row>
    <row r="1618" spans="1:55">
      <c r="A1618" s="269"/>
      <c r="D1618" s="14"/>
      <c r="E1618" s="14"/>
      <c r="F1618" s="14"/>
      <c r="G1618" s="14"/>
      <c r="H1618" s="14"/>
      <c r="I1618" s="14"/>
      <c r="J1618" s="14"/>
      <c r="K1618" s="15"/>
      <c r="L1618" s="14"/>
      <c r="M1618" s="14"/>
      <c r="N1618" s="14"/>
      <c r="O1618" s="14"/>
      <c r="P1618" s="14"/>
      <c r="Q1618" s="14"/>
      <c r="R1618" s="15"/>
      <c r="S1618" s="14"/>
      <c r="U1618" s="1"/>
      <c r="V1618" s="1"/>
      <c r="W1618" s="1"/>
      <c r="X1618" s="1"/>
      <c r="Y1618" s="1"/>
      <c r="Z1618" s="1"/>
      <c r="AA1618" s="1"/>
      <c r="AB1618" s="1"/>
      <c r="AC1618" s="1"/>
      <c r="AD1618" s="1"/>
      <c r="AE1618" s="1"/>
      <c r="AF1618" s="4"/>
      <c r="AG1618" s="4"/>
      <c r="AH1618" s="4"/>
      <c r="AI1618" s="4"/>
      <c r="AL1618" s="4"/>
      <c r="AM1618" s="4"/>
      <c r="AN1618" s="4"/>
      <c r="AO1618" s="4"/>
      <c r="AP1618" s="4"/>
      <c r="AR1618" s="4"/>
      <c r="AS1618" s="120"/>
      <c r="AW1618" s="4"/>
      <c r="AX1618" s="4"/>
      <c r="AY1618" s="4"/>
      <c r="AZ1618" s="4"/>
      <c r="BA1618" s="4"/>
      <c r="BB1618" s="4"/>
      <c r="BC1618" s="4"/>
    </row>
    <row r="1619" spans="1:55">
      <c r="A1619" s="269"/>
      <c r="D1619" s="14"/>
      <c r="E1619" s="14"/>
      <c r="F1619" s="14"/>
      <c r="G1619" s="14"/>
      <c r="H1619" s="14"/>
      <c r="I1619" s="14"/>
      <c r="J1619" s="14"/>
      <c r="K1619" s="15"/>
      <c r="L1619" s="14"/>
      <c r="M1619" s="14"/>
      <c r="N1619" s="14"/>
      <c r="O1619" s="14"/>
      <c r="P1619" s="14"/>
      <c r="Q1619" s="14"/>
      <c r="R1619" s="15"/>
      <c r="S1619" s="14"/>
      <c r="U1619" s="1"/>
      <c r="V1619" s="1"/>
      <c r="W1619" s="1"/>
      <c r="X1619" s="1"/>
      <c r="Y1619" s="1"/>
      <c r="Z1619" s="1"/>
      <c r="AA1619" s="1"/>
      <c r="AB1619" s="1"/>
      <c r="AC1619" s="1"/>
      <c r="AD1619" s="1"/>
      <c r="AE1619" s="1"/>
      <c r="AF1619" s="4"/>
      <c r="AG1619" s="4"/>
      <c r="AH1619" s="4"/>
      <c r="AI1619" s="4"/>
      <c r="AL1619" s="4"/>
      <c r="AM1619" s="4"/>
      <c r="AN1619" s="4"/>
      <c r="AO1619" s="4"/>
      <c r="AP1619" s="4"/>
      <c r="AR1619" s="4"/>
      <c r="AS1619" s="120"/>
      <c r="AW1619" s="4"/>
      <c r="AX1619" s="4"/>
      <c r="AY1619" s="4"/>
      <c r="AZ1619" s="4"/>
      <c r="BA1619" s="4"/>
      <c r="BB1619" s="4"/>
      <c r="BC1619" s="4"/>
    </row>
    <row r="1620" spans="1:55">
      <c r="A1620" s="269"/>
      <c r="D1620" s="14"/>
      <c r="E1620" s="14"/>
      <c r="F1620" s="14"/>
      <c r="G1620" s="14"/>
      <c r="H1620" s="14"/>
      <c r="I1620" s="14"/>
      <c r="J1620" s="14"/>
      <c r="K1620" s="15"/>
      <c r="L1620" s="14"/>
      <c r="M1620" s="14"/>
      <c r="N1620" s="14"/>
      <c r="O1620" s="14"/>
      <c r="P1620" s="14"/>
      <c r="Q1620" s="14"/>
      <c r="R1620" s="15"/>
      <c r="S1620" s="14"/>
      <c r="U1620" s="1"/>
      <c r="V1620" s="1"/>
      <c r="W1620" s="1"/>
      <c r="X1620" s="1"/>
      <c r="Y1620" s="1"/>
      <c r="Z1620" s="1"/>
      <c r="AA1620" s="1"/>
      <c r="AB1620" s="1"/>
      <c r="AC1620" s="1"/>
      <c r="AD1620" s="1"/>
      <c r="AE1620" s="1"/>
      <c r="AF1620" s="4"/>
      <c r="AG1620" s="4"/>
      <c r="AH1620" s="4"/>
      <c r="AI1620" s="4"/>
      <c r="AL1620" s="4"/>
      <c r="AM1620" s="4"/>
      <c r="AN1620" s="4"/>
      <c r="AO1620" s="4"/>
      <c r="AP1620" s="4"/>
      <c r="AR1620" s="4"/>
      <c r="AS1620" s="120"/>
      <c r="AW1620" s="4"/>
      <c r="AX1620" s="4"/>
      <c r="AY1620" s="4"/>
      <c r="AZ1620" s="4"/>
      <c r="BA1620" s="4"/>
      <c r="BB1620" s="4"/>
      <c r="BC1620" s="4"/>
    </row>
    <row r="1621" spans="1:55">
      <c r="A1621" s="269"/>
      <c r="D1621" s="14"/>
      <c r="E1621" s="14"/>
      <c r="F1621" s="14"/>
      <c r="G1621" s="14"/>
      <c r="H1621" s="14"/>
      <c r="I1621" s="14"/>
      <c r="J1621" s="14"/>
      <c r="K1621" s="15"/>
      <c r="L1621" s="14"/>
      <c r="M1621" s="14"/>
      <c r="N1621" s="14"/>
      <c r="O1621" s="14"/>
      <c r="P1621" s="14"/>
      <c r="Q1621" s="14"/>
      <c r="R1621" s="15"/>
      <c r="S1621" s="14"/>
      <c r="U1621" s="1"/>
      <c r="V1621" s="1"/>
      <c r="W1621" s="1"/>
      <c r="X1621" s="1"/>
      <c r="Y1621" s="1"/>
      <c r="Z1621" s="1"/>
      <c r="AA1621" s="1"/>
      <c r="AB1621" s="1"/>
      <c r="AC1621" s="1"/>
      <c r="AD1621" s="1"/>
      <c r="AE1621" s="1"/>
      <c r="AF1621" s="4"/>
      <c r="AG1621" s="4"/>
      <c r="AH1621" s="4"/>
      <c r="AI1621" s="4"/>
      <c r="AL1621" s="4"/>
      <c r="AM1621" s="4"/>
      <c r="AN1621" s="4"/>
      <c r="AO1621" s="4"/>
      <c r="AP1621" s="4"/>
      <c r="AR1621" s="4"/>
      <c r="AS1621" s="120"/>
      <c r="AW1621" s="4"/>
      <c r="AX1621" s="4"/>
      <c r="AY1621" s="4"/>
      <c r="AZ1621" s="4"/>
      <c r="BA1621" s="4"/>
      <c r="BB1621" s="4"/>
      <c r="BC1621" s="4"/>
    </row>
    <row r="1622" spans="1:55">
      <c r="A1622" s="269"/>
      <c r="D1622" s="14"/>
      <c r="E1622" s="14"/>
      <c r="F1622" s="14"/>
      <c r="G1622" s="14"/>
      <c r="H1622" s="14"/>
      <c r="I1622" s="14"/>
      <c r="J1622" s="14"/>
      <c r="K1622" s="15"/>
      <c r="L1622" s="14"/>
      <c r="M1622" s="14"/>
      <c r="N1622" s="14"/>
      <c r="O1622" s="14"/>
      <c r="P1622" s="14"/>
      <c r="Q1622" s="14"/>
      <c r="R1622" s="15"/>
      <c r="S1622" s="14"/>
      <c r="U1622" s="1"/>
      <c r="V1622" s="1"/>
      <c r="W1622" s="1"/>
      <c r="X1622" s="1"/>
      <c r="Y1622" s="1"/>
      <c r="Z1622" s="1"/>
      <c r="AA1622" s="1"/>
      <c r="AB1622" s="1"/>
      <c r="AC1622" s="1"/>
      <c r="AD1622" s="1"/>
      <c r="AE1622" s="1"/>
      <c r="AF1622" s="4"/>
      <c r="AG1622" s="4"/>
      <c r="AH1622" s="4"/>
      <c r="AI1622" s="4"/>
      <c r="AL1622" s="4"/>
      <c r="AM1622" s="4"/>
      <c r="AN1622" s="4"/>
      <c r="AO1622" s="4"/>
      <c r="AP1622" s="4"/>
      <c r="AR1622" s="4"/>
      <c r="AS1622" s="120"/>
      <c r="AW1622" s="4"/>
      <c r="AX1622" s="4"/>
      <c r="AY1622" s="4"/>
      <c r="AZ1622" s="4"/>
      <c r="BA1622" s="4"/>
      <c r="BB1622" s="4"/>
      <c r="BC1622" s="4"/>
    </row>
    <row r="1623" spans="1:55">
      <c r="A1623" s="269"/>
      <c r="D1623" s="14"/>
      <c r="E1623" s="14"/>
      <c r="F1623" s="14"/>
      <c r="G1623" s="14"/>
      <c r="H1623" s="14"/>
      <c r="I1623" s="14"/>
      <c r="J1623" s="14"/>
      <c r="K1623" s="15"/>
      <c r="L1623" s="14"/>
      <c r="M1623" s="14"/>
      <c r="N1623" s="14"/>
      <c r="O1623" s="14"/>
      <c r="P1623" s="14"/>
      <c r="Q1623" s="14"/>
      <c r="R1623" s="15"/>
      <c r="S1623" s="14"/>
      <c r="U1623" s="1"/>
      <c r="V1623" s="1"/>
      <c r="W1623" s="1"/>
      <c r="X1623" s="1"/>
      <c r="Y1623" s="1"/>
      <c r="Z1623" s="1"/>
      <c r="AA1623" s="1"/>
      <c r="AB1623" s="1"/>
      <c r="AC1623" s="1"/>
      <c r="AD1623" s="1"/>
      <c r="AE1623" s="1"/>
      <c r="AF1623" s="4"/>
      <c r="AG1623" s="4"/>
      <c r="AH1623" s="4"/>
      <c r="AI1623" s="4"/>
      <c r="AL1623" s="4"/>
      <c r="AM1623" s="4"/>
      <c r="AN1623" s="4"/>
      <c r="AO1623" s="4"/>
      <c r="AP1623" s="4"/>
      <c r="AR1623" s="4"/>
      <c r="AS1623" s="120"/>
      <c r="AW1623" s="4"/>
      <c r="AX1623" s="4"/>
      <c r="AY1623" s="4"/>
      <c r="AZ1623" s="4"/>
      <c r="BA1623" s="4"/>
      <c r="BB1623" s="4"/>
      <c r="BC1623" s="4"/>
    </row>
    <row r="1624" spans="1:55">
      <c r="A1624" s="269"/>
      <c r="D1624" s="14"/>
      <c r="E1624" s="14"/>
      <c r="F1624" s="14"/>
      <c r="G1624" s="14"/>
      <c r="H1624" s="14"/>
      <c r="I1624" s="14"/>
      <c r="J1624" s="14"/>
      <c r="K1624" s="15"/>
      <c r="L1624" s="14"/>
      <c r="M1624" s="14"/>
      <c r="N1624" s="14"/>
      <c r="O1624" s="14"/>
      <c r="P1624" s="14"/>
      <c r="Q1624" s="14"/>
      <c r="R1624" s="15"/>
      <c r="S1624" s="14"/>
      <c r="U1624" s="1"/>
      <c r="V1624" s="1"/>
      <c r="W1624" s="1"/>
      <c r="X1624" s="1"/>
      <c r="Y1624" s="1"/>
      <c r="Z1624" s="1"/>
      <c r="AA1624" s="1"/>
      <c r="AB1624" s="1"/>
      <c r="AC1624" s="1"/>
      <c r="AD1624" s="1"/>
      <c r="AE1624" s="1"/>
      <c r="AF1624" s="4"/>
      <c r="AG1624" s="4"/>
      <c r="AH1624" s="4"/>
      <c r="AI1624" s="4"/>
      <c r="AL1624" s="4"/>
      <c r="AM1624" s="4"/>
      <c r="AN1624" s="4"/>
      <c r="AO1624" s="4"/>
      <c r="AP1624" s="4"/>
      <c r="AR1624" s="4"/>
      <c r="AS1624" s="120"/>
      <c r="AW1624" s="4"/>
      <c r="AX1624" s="4"/>
      <c r="AY1624" s="4"/>
      <c r="AZ1624" s="4"/>
      <c r="BA1624" s="4"/>
      <c r="BB1624" s="4"/>
      <c r="BC1624" s="4"/>
    </row>
    <row r="1625" spans="1:55">
      <c r="A1625" s="269"/>
      <c r="D1625" s="14"/>
      <c r="E1625" s="14"/>
      <c r="F1625" s="14"/>
      <c r="G1625" s="14"/>
      <c r="H1625" s="14"/>
      <c r="I1625" s="14"/>
      <c r="J1625" s="14"/>
      <c r="K1625" s="15"/>
      <c r="L1625" s="14"/>
      <c r="M1625" s="14"/>
      <c r="N1625" s="14"/>
      <c r="O1625" s="14"/>
      <c r="P1625" s="14"/>
      <c r="Q1625" s="14"/>
      <c r="R1625" s="15"/>
      <c r="S1625" s="14"/>
      <c r="U1625" s="1"/>
      <c r="V1625" s="1"/>
      <c r="W1625" s="1"/>
      <c r="X1625" s="1"/>
      <c r="Y1625" s="1"/>
      <c r="Z1625" s="1"/>
      <c r="AA1625" s="1"/>
      <c r="AB1625" s="1"/>
      <c r="AC1625" s="1"/>
      <c r="AD1625" s="1"/>
      <c r="AE1625" s="1"/>
      <c r="AF1625" s="4"/>
      <c r="AG1625" s="4"/>
      <c r="AH1625" s="4"/>
      <c r="AI1625" s="4"/>
      <c r="AL1625" s="4"/>
      <c r="AM1625" s="4"/>
      <c r="AN1625" s="4"/>
      <c r="AO1625" s="4"/>
      <c r="AP1625" s="4"/>
      <c r="AR1625" s="4"/>
      <c r="AS1625" s="120"/>
      <c r="AW1625" s="4"/>
      <c r="AX1625" s="4"/>
      <c r="AY1625" s="4"/>
      <c r="AZ1625" s="4"/>
      <c r="BA1625" s="4"/>
      <c r="BB1625" s="4"/>
      <c r="BC1625" s="4"/>
    </row>
    <row r="1626" spans="1:55">
      <c r="A1626" s="269"/>
      <c r="D1626" s="14"/>
      <c r="E1626" s="14"/>
      <c r="F1626" s="14"/>
      <c r="G1626" s="14"/>
      <c r="H1626" s="14"/>
      <c r="I1626" s="14"/>
      <c r="J1626" s="14"/>
      <c r="K1626" s="15"/>
      <c r="L1626" s="14"/>
      <c r="M1626" s="14"/>
      <c r="N1626" s="14"/>
      <c r="O1626" s="14"/>
      <c r="P1626" s="14"/>
      <c r="Q1626" s="14"/>
      <c r="R1626" s="15"/>
      <c r="S1626" s="14"/>
      <c r="U1626" s="1"/>
      <c r="V1626" s="1"/>
      <c r="W1626" s="1"/>
      <c r="X1626" s="1"/>
      <c r="Y1626" s="1"/>
      <c r="Z1626" s="1"/>
      <c r="AA1626" s="1"/>
      <c r="AB1626" s="1"/>
      <c r="AC1626" s="1"/>
      <c r="AD1626" s="1"/>
      <c r="AE1626" s="1"/>
      <c r="AF1626" s="4"/>
      <c r="AG1626" s="4"/>
      <c r="AH1626" s="4"/>
      <c r="AI1626" s="4"/>
      <c r="AL1626" s="4"/>
      <c r="AM1626" s="4"/>
      <c r="AN1626" s="4"/>
      <c r="AO1626" s="4"/>
      <c r="AP1626" s="4"/>
      <c r="AR1626" s="4"/>
      <c r="AS1626" s="120"/>
      <c r="AW1626" s="4"/>
      <c r="AX1626" s="4"/>
      <c r="AY1626" s="4"/>
      <c r="AZ1626" s="4"/>
      <c r="BA1626" s="4"/>
      <c r="BB1626" s="4"/>
      <c r="BC1626" s="4"/>
    </row>
    <row r="1627" spans="1:55">
      <c r="A1627" s="269"/>
      <c r="D1627" s="14"/>
      <c r="E1627" s="14"/>
      <c r="F1627" s="14"/>
      <c r="G1627" s="14"/>
      <c r="H1627" s="14"/>
      <c r="I1627" s="14"/>
      <c r="J1627" s="14"/>
      <c r="K1627" s="15"/>
      <c r="L1627" s="14"/>
      <c r="M1627" s="14"/>
      <c r="N1627" s="14"/>
      <c r="O1627" s="14"/>
      <c r="P1627" s="14"/>
      <c r="Q1627" s="14"/>
      <c r="R1627" s="15"/>
      <c r="S1627" s="14"/>
      <c r="U1627" s="1"/>
      <c r="V1627" s="1"/>
      <c r="W1627" s="1"/>
      <c r="X1627" s="1"/>
      <c r="Y1627" s="1"/>
      <c r="Z1627" s="1"/>
      <c r="AA1627" s="1"/>
      <c r="AB1627" s="1"/>
      <c r="AC1627" s="1"/>
      <c r="AD1627" s="1"/>
      <c r="AE1627" s="1"/>
      <c r="AF1627" s="4"/>
      <c r="AG1627" s="4"/>
      <c r="AH1627" s="4"/>
      <c r="AI1627" s="4"/>
      <c r="AL1627" s="4"/>
      <c r="AM1627" s="4"/>
      <c r="AN1627" s="4"/>
      <c r="AO1627" s="4"/>
      <c r="AP1627" s="4"/>
      <c r="AR1627" s="4"/>
      <c r="AS1627" s="120"/>
      <c r="AW1627" s="4"/>
      <c r="AX1627" s="4"/>
      <c r="AY1627" s="4"/>
      <c r="AZ1627" s="4"/>
      <c r="BA1627" s="4"/>
      <c r="BB1627" s="4"/>
      <c r="BC1627" s="4"/>
    </row>
    <row r="1628" spans="1:55">
      <c r="A1628" s="269"/>
      <c r="D1628" s="14"/>
      <c r="E1628" s="14"/>
      <c r="F1628" s="14"/>
      <c r="G1628" s="14"/>
      <c r="H1628" s="14"/>
      <c r="I1628" s="14"/>
      <c r="J1628" s="14"/>
      <c r="K1628" s="15"/>
      <c r="L1628" s="14"/>
      <c r="M1628" s="14"/>
      <c r="N1628" s="14"/>
      <c r="O1628" s="14"/>
      <c r="P1628" s="14"/>
      <c r="Q1628" s="14"/>
      <c r="R1628" s="15"/>
      <c r="S1628" s="14"/>
      <c r="U1628" s="1"/>
      <c r="V1628" s="1"/>
      <c r="W1628" s="1"/>
      <c r="X1628" s="1"/>
      <c r="Y1628" s="1"/>
      <c r="Z1628" s="1"/>
      <c r="AA1628" s="1"/>
      <c r="AB1628" s="1"/>
      <c r="AC1628" s="1"/>
      <c r="AD1628" s="1"/>
      <c r="AE1628" s="1"/>
      <c r="AF1628" s="4"/>
      <c r="AG1628" s="4"/>
      <c r="AH1628" s="4"/>
      <c r="AI1628" s="4"/>
      <c r="AL1628" s="4"/>
      <c r="AM1628" s="4"/>
      <c r="AN1628" s="4"/>
      <c r="AO1628" s="4"/>
      <c r="AP1628" s="4"/>
      <c r="AR1628" s="4"/>
      <c r="AS1628" s="120"/>
      <c r="AW1628" s="4"/>
      <c r="AX1628" s="4"/>
      <c r="AY1628" s="4"/>
      <c r="AZ1628" s="4"/>
      <c r="BA1628" s="4"/>
      <c r="BB1628" s="4"/>
      <c r="BC1628" s="4"/>
    </row>
    <row r="1629" spans="1:55">
      <c r="A1629" s="269"/>
      <c r="D1629" s="14"/>
      <c r="E1629" s="14"/>
      <c r="F1629" s="14"/>
      <c r="G1629" s="14"/>
      <c r="H1629" s="14"/>
      <c r="I1629" s="14"/>
      <c r="J1629" s="14"/>
      <c r="K1629" s="15"/>
      <c r="L1629" s="14"/>
      <c r="M1629" s="14"/>
      <c r="N1629" s="14"/>
      <c r="O1629" s="14"/>
      <c r="P1629" s="14"/>
      <c r="Q1629" s="14"/>
      <c r="R1629" s="15"/>
      <c r="S1629" s="14"/>
      <c r="U1629" s="1"/>
      <c r="V1629" s="1"/>
      <c r="W1629" s="1"/>
      <c r="X1629" s="1"/>
      <c r="Y1629" s="1"/>
      <c r="Z1629" s="1"/>
      <c r="AA1629" s="1"/>
      <c r="AB1629" s="1"/>
      <c r="AC1629" s="1"/>
      <c r="AD1629" s="1"/>
      <c r="AE1629" s="1"/>
      <c r="AF1629" s="4"/>
      <c r="AG1629" s="4"/>
      <c r="AH1629" s="4"/>
      <c r="AI1629" s="4"/>
      <c r="AL1629" s="4"/>
      <c r="AM1629" s="4"/>
      <c r="AN1629" s="4"/>
      <c r="AO1629" s="4"/>
      <c r="AP1629" s="4"/>
      <c r="AR1629" s="4"/>
      <c r="AS1629" s="120"/>
      <c r="AW1629" s="4"/>
      <c r="AX1629" s="4"/>
      <c r="AY1629" s="4"/>
      <c r="AZ1629" s="4"/>
      <c r="BA1629" s="4"/>
      <c r="BB1629" s="4"/>
      <c r="BC1629" s="4"/>
    </row>
    <row r="1630" spans="1:55">
      <c r="A1630" s="269"/>
      <c r="D1630" s="14"/>
      <c r="E1630" s="14"/>
      <c r="F1630" s="14"/>
      <c r="G1630" s="14"/>
      <c r="H1630" s="14"/>
      <c r="I1630" s="14"/>
      <c r="J1630" s="14"/>
      <c r="K1630" s="15"/>
      <c r="L1630" s="14"/>
      <c r="M1630" s="14"/>
      <c r="N1630" s="14"/>
      <c r="O1630" s="14"/>
      <c r="P1630" s="14"/>
      <c r="Q1630" s="14"/>
      <c r="R1630" s="15"/>
      <c r="S1630" s="14"/>
      <c r="U1630" s="1"/>
      <c r="V1630" s="1"/>
      <c r="W1630" s="1"/>
      <c r="X1630" s="1"/>
      <c r="Y1630" s="1"/>
      <c r="Z1630" s="1"/>
      <c r="AA1630" s="1"/>
      <c r="AB1630" s="1"/>
      <c r="AC1630" s="1"/>
      <c r="AD1630" s="1"/>
      <c r="AE1630" s="1"/>
      <c r="AF1630" s="4"/>
      <c r="AG1630" s="4"/>
      <c r="AH1630" s="4"/>
      <c r="AI1630" s="4"/>
      <c r="AL1630" s="4"/>
      <c r="AM1630" s="4"/>
      <c r="AN1630" s="4"/>
      <c r="AO1630" s="4"/>
      <c r="AP1630" s="4"/>
      <c r="AR1630" s="4"/>
      <c r="AS1630" s="120"/>
      <c r="AW1630" s="4"/>
      <c r="AX1630" s="4"/>
      <c r="AY1630" s="4"/>
      <c r="AZ1630" s="4"/>
      <c r="BA1630" s="4"/>
      <c r="BB1630" s="4"/>
      <c r="BC1630" s="4"/>
    </row>
    <row r="1631" spans="1:55">
      <c r="A1631" s="269"/>
      <c r="D1631" s="14"/>
      <c r="E1631" s="14"/>
      <c r="F1631" s="14"/>
      <c r="G1631" s="14"/>
      <c r="H1631" s="14"/>
      <c r="I1631" s="14"/>
      <c r="J1631" s="14"/>
      <c r="K1631" s="15"/>
      <c r="L1631" s="14"/>
      <c r="M1631" s="14"/>
      <c r="N1631" s="14"/>
      <c r="O1631" s="14"/>
      <c r="P1631" s="14"/>
      <c r="Q1631" s="14"/>
      <c r="R1631" s="15"/>
      <c r="S1631" s="14"/>
      <c r="U1631" s="1"/>
      <c r="V1631" s="1"/>
      <c r="W1631" s="1"/>
      <c r="X1631" s="1"/>
      <c r="Y1631" s="1"/>
      <c r="Z1631" s="1"/>
      <c r="AA1631" s="1"/>
      <c r="AB1631" s="1"/>
      <c r="AC1631" s="1"/>
      <c r="AD1631" s="1"/>
      <c r="AE1631" s="1"/>
      <c r="AF1631" s="4"/>
      <c r="AG1631" s="4"/>
      <c r="AH1631" s="4"/>
      <c r="AI1631" s="4"/>
      <c r="AL1631" s="4"/>
      <c r="AM1631" s="4"/>
      <c r="AN1631" s="4"/>
      <c r="AO1631" s="4"/>
      <c r="AP1631" s="4"/>
      <c r="AR1631" s="4"/>
      <c r="AS1631" s="120"/>
      <c r="AW1631" s="4"/>
      <c r="AX1631" s="4"/>
      <c r="AY1631" s="4"/>
      <c r="AZ1631" s="4"/>
      <c r="BA1631" s="4"/>
      <c r="BB1631" s="4"/>
      <c r="BC1631" s="4"/>
    </row>
    <row r="1632" spans="1:55">
      <c r="A1632" s="269"/>
      <c r="D1632" s="14"/>
      <c r="E1632" s="14"/>
      <c r="F1632" s="14"/>
      <c r="G1632" s="14"/>
      <c r="H1632" s="14"/>
      <c r="I1632" s="14"/>
      <c r="J1632" s="14"/>
      <c r="K1632" s="15"/>
      <c r="L1632" s="14"/>
      <c r="M1632" s="14"/>
      <c r="N1632" s="14"/>
      <c r="O1632" s="14"/>
      <c r="P1632" s="14"/>
      <c r="Q1632" s="14"/>
      <c r="R1632" s="15"/>
      <c r="S1632" s="14"/>
      <c r="U1632" s="1"/>
      <c r="V1632" s="1"/>
      <c r="W1632" s="1"/>
      <c r="X1632" s="1"/>
      <c r="Y1632" s="1"/>
      <c r="Z1632" s="1"/>
      <c r="AA1632" s="1"/>
      <c r="AB1632" s="1"/>
      <c r="AC1632" s="1"/>
      <c r="AD1632" s="1"/>
      <c r="AE1632" s="1"/>
      <c r="AF1632" s="4"/>
      <c r="AG1632" s="4"/>
      <c r="AH1632" s="4"/>
      <c r="AI1632" s="4"/>
      <c r="AL1632" s="4"/>
      <c r="AM1632" s="4"/>
      <c r="AN1632" s="4"/>
      <c r="AO1632" s="4"/>
      <c r="AP1632" s="4"/>
      <c r="AR1632" s="4"/>
      <c r="AS1632" s="120"/>
      <c r="AW1632" s="4"/>
      <c r="AX1632" s="4"/>
      <c r="AY1632" s="4"/>
      <c r="AZ1632" s="4"/>
      <c r="BA1632" s="4"/>
      <c r="BB1632" s="4"/>
      <c r="BC1632" s="4"/>
    </row>
    <row r="1633" spans="1:55">
      <c r="A1633" s="269"/>
      <c r="D1633" s="14"/>
      <c r="E1633" s="14"/>
      <c r="F1633" s="14"/>
      <c r="G1633" s="14"/>
      <c r="H1633" s="14"/>
      <c r="I1633" s="14"/>
      <c r="J1633" s="14"/>
      <c r="K1633" s="15"/>
      <c r="L1633" s="14"/>
      <c r="M1633" s="14"/>
      <c r="N1633" s="14"/>
      <c r="O1633" s="14"/>
      <c r="P1633" s="14"/>
      <c r="Q1633" s="14"/>
      <c r="R1633" s="15"/>
      <c r="S1633" s="14"/>
      <c r="U1633" s="1"/>
      <c r="V1633" s="1"/>
      <c r="W1633" s="1"/>
      <c r="X1633" s="1"/>
      <c r="Y1633" s="1"/>
      <c r="Z1633" s="1"/>
      <c r="AA1633" s="1"/>
      <c r="AB1633" s="1"/>
      <c r="AC1633" s="1"/>
      <c r="AD1633" s="1"/>
      <c r="AE1633" s="1"/>
      <c r="AF1633" s="4"/>
      <c r="AG1633" s="4"/>
      <c r="AH1633" s="4"/>
      <c r="AI1633" s="4"/>
      <c r="AL1633" s="4"/>
      <c r="AM1633" s="4"/>
      <c r="AN1633" s="4"/>
      <c r="AO1633" s="4"/>
      <c r="AP1633" s="4"/>
      <c r="AR1633" s="4"/>
      <c r="AS1633" s="120"/>
      <c r="AW1633" s="4"/>
      <c r="AX1633" s="4"/>
      <c r="AY1633" s="4"/>
      <c r="AZ1633" s="4"/>
      <c r="BA1633" s="4"/>
      <c r="BB1633" s="4"/>
      <c r="BC1633" s="4"/>
    </row>
    <row r="1634" spans="1:55">
      <c r="A1634" s="269"/>
      <c r="D1634" s="14"/>
      <c r="E1634" s="14"/>
      <c r="F1634" s="14"/>
      <c r="G1634" s="14"/>
      <c r="H1634" s="14"/>
      <c r="I1634" s="14"/>
      <c r="J1634" s="14"/>
      <c r="K1634" s="15"/>
      <c r="L1634" s="14"/>
      <c r="M1634" s="14"/>
      <c r="N1634" s="14"/>
      <c r="O1634" s="14"/>
      <c r="P1634" s="14"/>
      <c r="Q1634" s="14"/>
      <c r="R1634" s="15"/>
      <c r="S1634" s="14"/>
      <c r="U1634" s="1"/>
      <c r="V1634" s="1"/>
      <c r="W1634" s="1"/>
      <c r="X1634" s="1"/>
      <c r="Y1634" s="1"/>
      <c r="Z1634" s="1"/>
      <c r="AA1634" s="1"/>
      <c r="AB1634" s="1"/>
      <c r="AC1634" s="1"/>
      <c r="AD1634" s="1"/>
      <c r="AE1634" s="1"/>
      <c r="AF1634" s="4"/>
      <c r="AG1634" s="4"/>
      <c r="AH1634" s="4"/>
      <c r="AI1634" s="4"/>
      <c r="AL1634" s="4"/>
      <c r="AM1634" s="4"/>
      <c r="AN1634" s="4"/>
      <c r="AO1634" s="4"/>
      <c r="AP1634" s="4"/>
      <c r="AR1634" s="4"/>
      <c r="AS1634" s="120"/>
      <c r="AW1634" s="4"/>
      <c r="AX1634" s="4"/>
      <c r="AY1634" s="4"/>
      <c r="AZ1634" s="4"/>
      <c r="BA1634" s="4"/>
      <c r="BB1634" s="4"/>
      <c r="BC1634" s="4"/>
    </row>
    <row r="1635" spans="1:55">
      <c r="A1635" s="269"/>
      <c r="D1635" s="14"/>
      <c r="E1635" s="14"/>
      <c r="F1635" s="14"/>
      <c r="G1635" s="14"/>
      <c r="H1635" s="14"/>
      <c r="I1635" s="14"/>
      <c r="J1635" s="14"/>
      <c r="K1635" s="15"/>
      <c r="L1635" s="14"/>
      <c r="M1635" s="14"/>
      <c r="N1635" s="14"/>
      <c r="O1635" s="14"/>
      <c r="P1635" s="14"/>
      <c r="Q1635" s="14"/>
      <c r="R1635" s="15"/>
      <c r="S1635" s="14"/>
      <c r="U1635" s="1"/>
      <c r="V1635" s="1"/>
      <c r="W1635" s="1"/>
      <c r="X1635" s="1"/>
      <c r="Y1635" s="1"/>
      <c r="Z1635" s="1"/>
      <c r="AA1635" s="1"/>
      <c r="AB1635" s="1"/>
      <c r="AC1635" s="1"/>
      <c r="AD1635" s="1"/>
      <c r="AE1635" s="1"/>
      <c r="AF1635" s="4"/>
      <c r="AG1635" s="4"/>
      <c r="AH1635" s="4"/>
      <c r="AI1635" s="4"/>
      <c r="AL1635" s="4"/>
      <c r="AM1635" s="4"/>
      <c r="AN1635" s="4"/>
      <c r="AO1635" s="4"/>
      <c r="AP1635" s="4"/>
      <c r="AR1635" s="4"/>
      <c r="AS1635" s="120"/>
      <c r="AW1635" s="4"/>
      <c r="AX1635" s="4"/>
      <c r="AY1635" s="4"/>
      <c r="AZ1635" s="4"/>
      <c r="BA1635" s="4"/>
      <c r="BB1635" s="4"/>
      <c r="BC1635" s="4"/>
    </row>
    <row r="1636" spans="1:55">
      <c r="A1636" s="269"/>
      <c r="D1636" s="14"/>
      <c r="E1636" s="14"/>
      <c r="F1636" s="14"/>
      <c r="G1636" s="14"/>
      <c r="H1636" s="14"/>
      <c r="I1636" s="14"/>
      <c r="J1636" s="14"/>
      <c r="K1636" s="15"/>
      <c r="L1636" s="14"/>
      <c r="M1636" s="14"/>
      <c r="N1636" s="14"/>
      <c r="O1636" s="14"/>
      <c r="P1636" s="14"/>
      <c r="Q1636" s="14"/>
      <c r="R1636" s="15"/>
      <c r="S1636" s="14"/>
      <c r="U1636" s="1"/>
      <c r="V1636" s="1"/>
      <c r="W1636" s="1"/>
      <c r="X1636" s="1"/>
      <c r="Y1636" s="1"/>
      <c r="Z1636" s="1"/>
      <c r="AA1636" s="1"/>
      <c r="AB1636" s="1"/>
      <c r="AC1636" s="1"/>
      <c r="AD1636" s="1"/>
      <c r="AE1636" s="1"/>
      <c r="AF1636" s="4"/>
      <c r="AG1636" s="4"/>
      <c r="AH1636" s="4"/>
      <c r="AI1636" s="4"/>
      <c r="AL1636" s="4"/>
      <c r="AM1636" s="4"/>
      <c r="AN1636" s="4"/>
      <c r="AO1636" s="4"/>
      <c r="AP1636" s="4"/>
      <c r="AR1636" s="4"/>
      <c r="AS1636" s="120"/>
      <c r="AW1636" s="4"/>
      <c r="AX1636" s="4"/>
      <c r="AY1636" s="4"/>
      <c r="AZ1636" s="4"/>
      <c r="BA1636" s="4"/>
      <c r="BB1636" s="4"/>
      <c r="BC1636" s="4"/>
    </row>
    <row r="1637" spans="1:55">
      <c r="A1637" s="269"/>
      <c r="D1637" s="14"/>
      <c r="E1637" s="14"/>
      <c r="F1637" s="14"/>
      <c r="G1637" s="14"/>
      <c r="H1637" s="14"/>
      <c r="I1637" s="14"/>
      <c r="J1637" s="14"/>
      <c r="K1637" s="15"/>
      <c r="L1637" s="14"/>
      <c r="M1637" s="14"/>
      <c r="N1637" s="14"/>
      <c r="O1637" s="14"/>
      <c r="P1637" s="14"/>
      <c r="Q1637" s="14"/>
      <c r="R1637" s="15"/>
      <c r="S1637" s="14"/>
      <c r="U1637" s="1"/>
      <c r="V1637" s="1"/>
      <c r="W1637" s="1"/>
      <c r="X1637" s="1"/>
      <c r="Y1637" s="1"/>
      <c r="Z1637" s="1"/>
      <c r="AA1637" s="1"/>
      <c r="AB1637" s="1"/>
      <c r="AC1637" s="1"/>
      <c r="AD1637" s="1"/>
      <c r="AE1637" s="1"/>
      <c r="AF1637" s="4"/>
      <c r="AG1637" s="4"/>
      <c r="AH1637" s="4"/>
      <c r="AI1637" s="4"/>
      <c r="AL1637" s="4"/>
      <c r="AM1637" s="4"/>
      <c r="AN1637" s="4"/>
      <c r="AO1637" s="4"/>
      <c r="AP1637" s="4"/>
      <c r="AR1637" s="4"/>
      <c r="AS1637" s="120"/>
      <c r="AW1637" s="4"/>
      <c r="AX1637" s="4"/>
      <c r="AY1637" s="4"/>
      <c r="AZ1637" s="4"/>
      <c r="BA1637" s="4"/>
      <c r="BB1637" s="4"/>
      <c r="BC1637" s="4"/>
    </row>
    <row r="1638" spans="1:55">
      <c r="A1638" s="269"/>
      <c r="D1638" s="14"/>
      <c r="E1638" s="14"/>
      <c r="F1638" s="14"/>
      <c r="G1638" s="14"/>
      <c r="H1638" s="14"/>
      <c r="I1638" s="14"/>
      <c r="J1638" s="14"/>
      <c r="K1638" s="15"/>
      <c r="L1638" s="14"/>
      <c r="M1638" s="14"/>
      <c r="N1638" s="14"/>
      <c r="O1638" s="14"/>
      <c r="P1638" s="14"/>
      <c r="Q1638" s="14"/>
      <c r="R1638" s="15"/>
      <c r="S1638" s="14"/>
      <c r="U1638" s="1"/>
      <c r="V1638" s="1"/>
      <c r="W1638" s="1"/>
      <c r="X1638" s="1"/>
      <c r="Y1638" s="1"/>
      <c r="Z1638" s="1"/>
      <c r="AA1638" s="1"/>
      <c r="AB1638" s="1"/>
      <c r="AC1638" s="1"/>
      <c r="AD1638" s="1"/>
      <c r="AE1638" s="1"/>
      <c r="AF1638" s="4"/>
      <c r="AG1638" s="4"/>
      <c r="AH1638" s="4"/>
      <c r="AI1638" s="4"/>
      <c r="AL1638" s="4"/>
      <c r="AM1638" s="4"/>
      <c r="AN1638" s="4"/>
      <c r="AO1638" s="4"/>
      <c r="AP1638" s="4"/>
      <c r="AR1638" s="4"/>
      <c r="AS1638" s="120"/>
      <c r="AW1638" s="4"/>
      <c r="AX1638" s="4"/>
      <c r="AY1638" s="4"/>
      <c r="AZ1638" s="4"/>
      <c r="BA1638" s="4"/>
      <c r="BB1638" s="4"/>
      <c r="BC1638" s="4"/>
    </row>
    <row r="1639" spans="1:55">
      <c r="A1639" s="269"/>
      <c r="D1639" s="14"/>
      <c r="E1639" s="14"/>
      <c r="F1639" s="14"/>
      <c r="G1639" s="14"/>
      <c r="H1639" s="14"/>
      <c r="I1639" s="14"/>
      <c r="J1639" s="14"/>
      <c r="K1639" s="15"/>
      <c r="L1639" s="14"/>
      <c r="M1639" s="14"/>
      <c r="N1639" s="14"/>
      <c r="O1639" s="14"/>
      <c r="P1639" s="14"/>
      <c r="Q1639" s="14"/>
      <c r="R1639" s="15"/>
      <c r="S1639" s="14"/>
      <c r="U1639" s="1"/>
      <c r="V1639" s="1"/>
      <c r="W1639" s="1"/>
      <c r="X1639" s="1"/>
      <c r="Y1639" s="1"/>
      <c r="Z1639" s="1"/>
      <c r="AA1639" s="1"/>
      <c r="AB1639" s="1"/>
      <c r="AC1639" s="1"/>
      <c r="AD1639" s="1"/>
      <c r="AE1639" s="1"/>
      <c r="AF1639" s="4"/>
      <c r="AG1639" s="4"/>
      <c r="AH1639" s="4"/>
      <c r="AI1639" s="4"/>
      <c r="AL1639" s="4"/>
      <c r="AM1639" s="4"/>
      <c r="AN1639" s="4"/>
      <c r="AO1639" s="4"/>
      <c r="AP1639" s="4"/>
      <c r="AR1639" s="4"/>
      <c r="AS1639" s="120"/>
      <c r="AW1639" s="4"/>
      <c r="AX1639" s="4"/>
      <c r="AY1639" s="4"/>
      <c r="AZ1639" s="4"/>
      <c r="BA1639" s="4"/>
      <c r="BB1639" s="4"/>
      <c r="BC1639" s="4"/>
    </row>
    <row r="1640" spans="1:55">
      <c r="A1640" s="269"/>
      <c r="D1640" s="14"/>
      <c r="E1640" s="14"/>
      <c r="F1640" s="14"/>
      <c r="G1640" s="14"/>
      <c r="H1640" s="14"/>
      <c r="I1640" s="14"/>
      <c r="J1640" s="14"/>
      <c r="K1640" s="15"/>
      <c r="L1640" s="14"/>
      <c r="M1640" s="14"/>
      <c r="N1640" s="14"/>
      <c r="O1640" s="14"/>
      <c r="P1640" s="14"/>
      <c r="Q1640" s="14"/>
      <c r="R1640" s="15"/>
      <c r="S1640" s="14"/>
      <c r="U1640" s="1"/>
      <c r="V1640" s="1"/>
      <c r="W1640" s="1"/>
      <c r="X1640" s="1"/>
      <c r="Y1640" s="1"/>
      <c r="Z1640" s="1"/>
      <c r="AA1640" s="1"/>
      <c r="AB1640" s="1"/>
      <c r="AC1640" s="1"/>
      <c r="AD1640" s="1"/>
      <c r="AE1640" s="1"/>
      <c r="AF1640" s="4"/>
      <c r="AG1640" s="4"/>
      <c r="AH1640" s="4"/>
      <c r="AI1640" s="4"/>
      <c r="AL1640" s="4"/>
      <c r="AM1640" s="4"/>
      <c r="AN1640" s="4"/>
      <c r="AO1640" s="4"/>
      <c r="AP1640" s="4"/>
      <c r="AR1640" s="4"/>
      <c r="AS1640" s="120"/>
      <c r="AW1640" s="4"/>
      <c r="AX1640" s="4"/>
      <c r="AY1640" s="4"/>
      <c r="AZ1640" s="4"/>
      <c r="BA1640" s="4"/>
      <c r="BB1640" s="4"/>
      <c r="BC1640" s="4"/>
    </row>
    <row r="1641" spans="1:55">
      <c r="A1641" s="269"/>
      <c r="D1641" s="14"/>
      <c r="E1641" s="14"/>
      <c r="F1641" s="14"/>
      <c r="G1641" s="14"/>
      <c r="H1641" s="14"/>
      <c r="I1641" s="14"/>
      <c r="J1641" s="14"/>
      <c r="K1641" s="15"/>
      <c r="L1641" s="14"/>
      <c r="M1641" s="14"/>
      <c r="N1641" s="14"/>
      <c r="O1641" s="14"/>
      <c r="P1641" s="14"/>
      <c r="Q1641" s="14"/>
      <c r="R1641" s="15"/>
      <c r="S1641" s="14"/>
      <c r="U1641" s="1"/>
      <c r="V1641" s="1"/>
      <c r="W1641" s="1"/>
      <c r="X1641" s="1"/>
      <c r="Y1641" s="1"/>
      <c r="Z1641" s="1"/>
      <c r="AA1641" s="1"/>
      <c r="AB1641" s="1"/>
      <c r="AC1641" s="1"/>
      <c r="AD1641" s="1"/>
      <c r="AE1641" s="1"/>
      <c r="AF1641" s="4"/>
      <c r="AG1641" s="4"/>
      <c r="AH1641" s="4"/>
      <c r="AI1641" s="4"/>
      <c r="AL1641" s="4"/>
      <c r="AM1641" s="4"/>
      <c r="AN1641" s="4"/>
      <c r="AO1641" s="4"/>
      <c r="AP1641" s="4"/>
      <c r="AR1641" s="4"/>
      <c r="AS1641" s="120"/>
      <c r="AW1641" s="4"/>
      <c r="AX1641" s="4"/>
      <c r="AY1641" s="4"/>
      <c r="AZ1641" s="4"/>
      <c r="BA1641" s="4"/>
      <c r="BB1641" s="4"/>
      <c r="BC1641" s="4"/>
    </row>
    <row r="1642" spans="1:55">
      <c r="A1642" s="269"/>
      <c r="D1642" s="14"/>
      <c r="E1642" s="14"/>
      <c r="F1642" s="14"/>
      <c r="G1642" s="14"/>
      <c r="H1642" s="14"/>
      <c r="I1642" s="14"/>
      <c r="J1642" s="14"/>
      <c r="K1642" s="15"/>
      <c r="L1642" s="14"/>
      <c r="M1642" s="14"/>
      <c r="N1642" s="14"/>
      <c r="O1642" s="14"/>
      <c r="P1642" s="14"/>
      <c r="Q1642" s="14"/>
      <c r="R1642" s="15"/>
      <c r="S1642" s="14"/>
      <c r="U1642" s="1"/>
      <c r="V1642" s="1"/>
      <c r="W1642" s="1"/>
      <c r="X1642" s="1"/>
      <c r="Y1642" s="1"/>
      <c r="Z1642" s="1"/>
      <c r="AA1642" s="1"/>
      <c r="AB1642" s="1"/>
      <c r="AC1642" s="1"/>
      <c r="AD1642" s="1"/>
      <c r="AE1642" s="1"/>
      <c r="AF1642" s="4"/>
      <c r="AG1642" s="4"/>
      <c r="AH1642" s="4"/>
      <c r="AI1642" s="4"/>
      <c r="AL1642" s="4"/>
      <c r="AM1642" s="4"/>
      <c r="AN1642" s="4"/>
      <c r="AO1642" s="4"/>
      <c r="AP1642" s="4"/>
      <c r="AR1642" s="4"/>
      <c r="AS1642" s="120"/>
      <c r="AW1642" s="4"/>
      <c r="AX1642" s="4"/>
      <c r="AY1642" s="4"/>
      <c r="AZ1642" s="4"/>
      <c r="BA1642" s="4"/>
      <c r="BB1642" s="4"/>
      <c r="BC1642" s="4"/>
    </row>
    <row r="1643" spans="1:55">
      <c r="A1643" s="269"/>
      <c r="D1643" s="14"/>
      <c r="E1643" s="14"/>
      <c r="F1643" s="14"/>
      <c r="G1643" s="14"/>
      <c r="H1643" s="14"/>
      <c r="I1643" s="14"/>
      <c r="J1643" s="14"/>
      <c r="K1643" s="15"/>
      <c r="L1643" s="14"/>
      <c r="M1643" s="14"/>
      <c r="N1643" s="14"/>
      <c r="O1643" s="14"/>
      <c r="P1643" s="14"/>
      <c r="Q1643" s="14"/>
      <c r="R1643" s="15"/>
      <c r="S1643" s="14"/>
      <c r="U1643" s="1"/>
      <c r="V1643" s="1"/>
      <c r="W1643" s="1"/>
      <c r="X1643" s="1"/>
      <c r="Y1643" s="1"/>
      <c r="Z1643" s="1"/>
      <c r="AA1643" s="1"/>
      <c r="AB1643" s="1"/>
      <c r="AC1643" s="1"/>
      <c r="AD1643" s="1"/>
      <c r="AE1643" s="1"/>
      <c r="AF1643" s="4"/>
      <c r="AG1643" s="4"/>
      <c r="AH1643" s="4"/>
      <c r="AI1643" s="4"/>
      <c r="AL1643" s="4"/>
      <c r="AM1643" s="4"/>
      <c r="AN1643" s="4"/>
      <c r="AO1643" s="4"/>
      <c r="AP1643" s="4"/>
      <c r="AR1643" s="4"/>
      <c r="AS1643" s="120"/>
      <c r="AW1643" s="4"/>
      <c r="AX1643" s="4"/>
      <c r="AY1643" s="4"/>
      <c r="AZ1643" s="4"/>
      <c r="BA1643" s="4"/>
      <c r="BB1643" s="4"/>
      <c r="BC1643" s="4"/>
    </row>
    <row r="1644" spans="1:55">
      <c r="A1644" s="269"/>
      <c r="D1644" s="14"/>
      <c r="E1644" s="14"/>
      <c r="F1644" s="14"/>
      <c r="G1644" s="14"/>
      <c r="H1644" s="14"/>
      <c r="I1644" s="14"/>
      <c r="J1644" s="14"/>
      <c r="K1644" s="15"/>
      <c r="L1644" s="14"/>
      <c r="M1644" s="14"/>
      <c r="N1644" s="14"/>
      <c r="O1644" s="14"/>
      <c r="P1644" s="14"/>
      <c r="Q1644" s="14"/>
      <c r="R1644" s="15"/>
      <c r="S1644" s="14"/>
      <c r="U1644" s="1"/>
      <c r="V1644" s="1"/>
      <c r="W1644" s="1"/>
      <c r="X1644" s="1"/>
      <c r="Y1644" s="1"/>
      <c r="Z1644" s="1"/>
      <c r="AA1644" s="1"/>
      <c r="AB1644" s="1"/>
      <c r="AC1644" s="1"/>
      <c r="AD1644" s="1"/>
      <c r="AE1644" s="1"/>
      <c r="AF1644" s="4"/>
      <c r="AG1644" s="4"/>
      <c r="AH1644" s="4"/>
      <c r="AI1644" s="4"/>
      <c r="AL1644" s="4"/>
      <c r="AM1644" s="4"/>
      <c r="AN1644" s="4"/>
      <c r="AO1644" s="4"/>
      <c r="AP1644" s="4"/>
      <c r="AR1644" s="4"/>
      <c r="AS1644" s="120"/>
      <c r="AW1644" s="4"/>
      <c r="AX1644" s="4"/>
      <c r="AY1644" s="4"/>
      <c r="AZ1644" s="4"/>
      <c r="BA1644" s="4"/>
      <c r="BB1644" s="4"/>
      <c r="BC1644" s="4"/>
    </row>
    <row r="1645" spans="1:55">
      <c r="A1645" s="269"/>
      <c r="D1645" s="14"/>
      <c r="E1645" s="14"/>
      <c r="F1645" s="14"/>
      <c r="G1645" s="14"/>
      <c r="H1645" s="14"/>
      <c r="I1645" s="14"/>
      <c r="J1645" s="14"/>
      <c r="K1645" s="15"/>
      <c r="L1645" s="14"/>
      <c r="M1645" s="14"/>
      <c r="N1645" s="14"/>
      <c r="O1645" s="14"/>
      <c r="P1645" s="14"/>
      <c r="Q1645" s="14"/>
      <c r="R1645" s="15"/>
      <c r="S1645" s="14"/>
      <c r="U1645" s="1"/>
      <c r="V1645" s="1"/>
      <c r="W1645" s="1"/>
      <c r="X1645" s="1"/>
      <c r="Y1645" s="1"/>
      <c r="Z1645" s="1"/>
      <c r="AA1645" s="1"/>
      <c r="AB1645" s="1"/>
      <c r="AC1645" s="1"/>
      <c r="AD1645" s="1"/>
      <c r="AE1645" s="1"/>
      <c r="AF1645" s="4"/>
      <c r="AG1645" s="4"/>
      <c r="AH1645" s="4"/>
      <c r="AI1645" s="4"/>
      <c r="AL1645" s="4"/>
      <c r="AM1645" s="4"/>
      <c r="AN1645" s="4"/>
      <c r="AO1645" s="4"/>
      <c r="AP1645" s="4"/>
      <c r="AR1645" s="4"/>
      <c r="AS1645" s="120"/>
      <c r="AW1645" s="4"/>
      <c r="AX1645" s="4"/>
      <c r="AY1645" s="4"/>
      <c r="AZ1645" s="4"/>
      <c r="BA1645" s="4"/>
      <c r="BB1645" s="4"/>
      <c r="BC1645" s="4"/>
    </row>
    <row r="1646" spans="1:55">
      <c r="A1646" s="269"/>
      <c r="D1646" s="14"/>
      <c r="E1646" s="14"/>
      <c r="F1646" s="14"/>
      <c r="G1646" s="14"/>
      <c r="H1646" s="14"/>
      <c r="I1646" s="14"/>
      <c r="J1646" s="14"/>
      <c r="K1646" s="15"/>
      <c r="L1646" s="14"/>
      <c r="M1646" s="14"/>
      <c r="N1646" s="14"/>
      <c r="O1646" s="14"/>
      <c r="P1646" s="14"/>
      <c r="Q1646" s="14"/>
      <c r="R1646" s="15"/>
      <c r="S1646" s="14"/>
      <c r="U1646" s="1"/>
      <c r="V1646" s="1"/>
      <c r="W1646" s="1"/>
      <c r="X1646" s="1"/>
      <c r="Y1646" s="1"/>
      <c r="Z1646" s="1"/>
      <c r="AA1646" s="1"/>
      <c r="AB1646" s="1"/>
      <c r="AC1646" s="1"/>
      <c r="AD1646" s="1"/>
      <c r="AE1646" s="1"/>
      <c r="AF1646" s="4"/>
      <c r="AG1646" s="4"/>
      <c r="AH1646" s="4"/>
      <c r="AI1646" s="4"/>
      <c r="AL1646" s="4"/>
      <c r="AM1646" s="4"/>
      <c r="AN1646" s="4"/>
      <c r="AO1646" s="4"/>
      <c r="AP1646" s="4"/>
      <c r="AR1646" s="4"/>
      <c r="AS1646" s="120"/>
      <c r="AW1646" s="4"/>
      <c r="AX1646" s="4"/>
      <c r="AY1646" s="4"/>
      <c r="AZ1646" s="4"/>
      <c r="BA1646" s="4"/>
      <c r="BB1646" s="4"/>
      <c r="BC1646" s="4"/>
    </row>
    <row r="1647" spans="1:55">
      <c r="A1647" s="269"/>
      <c r="D1647" s="14"/>
      <c r="E1647" s="14"/>
      <c r="F1647" s="14"/>
      <c r="G1647" s="14"/>
      <c r="H1647" s="14"/>
      <c r="I1647" s="14"/>
      <c r="J1647" s="14"/>
      <c r="K1647" s="15"/>
      <c r="L1647" s="14"/>
      <c r="M1647" s="14"/>
      <c r="N1647" s="14"/>
      <c r="O1647" s="14"/>
      <c r="P1647" s="14"/>
      <c r="Q1647" s="14"/>
      <c r="R1647" s="15"/>
      <c r="S1647" s="14"/>
      <c r="U1647" s="1"/>
      <c r="V1647" s="1"/>
      <c r="W1647" s="1"/>
      <c r="X1647" s="1"/>
      <c r="Y1647" s="1"/>
      <c r="Z1647" s="1"/>
      <c r="AA1647" s="1"/>
      <c r="AB1647" s="1"/>
      <c r="AC1647" s="1"/>
      <c r="AD1647" s="1"/>
      <c r="AE1647" s="1"/>
      <c r="AF1647" s="4"/>
      <c r="AG1647" s="4"/>
      <c r="AH1647" s="4"/>
      <c r="AI1647" s="4"/>
      <c r="AL1647" s="4"/>
      <c r="AM1647" s="4"/>
      <c r="AN1647" s="4"/>
      <c r="AO1647" s="4"/>
      <c r="AP1647" s="4"/>
      <c r="AR1647" s="4"/>
      <c r="AS1647" s="120"/>
      <c r="AW1647" s="4"/>
      <c r="AX1647" s="4"/>
      <c r="AY1647" s="4"/>
      <c r="AZ1647" s="4"/>
      <c r="BA1647" s="4"/>
      <c r="BB1647" s="4"/>
      <c r="BC1647" s="4"/>
    </row>
    <row r="1648" spans="1:55">
      <c r="A1648" s="269"/>
      <c r="D1648" s="14"/>
      <c r="E1648" s="14"/>
      <c r="F1648" s="14"/>
      <c r="G1648" s="14"/>
      <c r="H1648" s="14"/>
      <c r="I1648" s="14"/>
      <c r="J1648" s="14"/>
      <c r="K1648" s="15"/>
      <c r="L1648" s="14"/>
      <c r="M1648" s="14"/>
      <c r="N1648" s="14"/>
      <c r="O1648" s="14"/>
      <c r="P1648" s="14"/>
      <c r="Q1648" s="14"/>
      <c r="R1648" s="15"/>
      <c r="S1648" s="14"/>
      <c r="U1648" s="1"/>
      <c r="V1648" s="1"/>
      <c r="W1648" s="1"/>
      <c r="X1648" s="1"/>
      <c r="Y1648" s="1"/>
      <c r="Z1648" s="1"/>
      <c r="AA1648" s="1"/>
      <c r="AB1648" s="1"/>
      <c r="AC1648" s="1"/>
      <c r="AD1648" s="1"/>
      <c r="AE1648" s="1"/>
      <c r="AF1648" s="4"/>
      <c r="AG1648" s="4"/>
      <c r="AH1648" s="4"/>
      <c r="AI1648" s="4"/>
      <c r="AL1648" s="4"/>
      <c r="AM1648" s="4"/>
      <c r="AN1648" s="4"/>
      <c r="AO1648" s="4"/>
      <c r="AP1648" s="4"/>
      <c r="AR1648" s="4"/>
      <c r="AS1648" s="120"/>
      <c r="AW1648" s="4"/>
      <c r="AX1648" s="4"/>
      <c r="AY1648" s="4"/>
      <c r="AZ1648" s="4"/>
      <c r="BA1648" s="4"/>
      <c r="BB1648" s="4"/>
      <c r="BC1648" s="4"/>
    </row>
    <row r="1649" spans="1:55">
      <c r="A1649" s="269"/>
      <c r="D1649" s="14"/>
      <c r="E1649" s="14"/>
      <c r="F1649" s="14"/>
      <c r="G1649" s="14"/>
      <c r="H1649" s="14"/>
      <c r="I1649" s="14"/>
      <c r="J1649" s="14"/>
      <c r="K1649" s="15"/>
      <c r="L1649" s="14"/>
      <c r="M1649" s="14"/>
      <c r="N1649" s="14"/>
      <c r="O1649" s="14"/>
      <c r="P1649" s="14"/>
      <c r="Q1649" s="14"/>
      <c r="R1649" s="15"/>
      <c r="S1649" s="14"/>
      <c r="U1649" s="1"/>
      <c r="V1649" s="1"/>
      <c r="W1649" s="1"/>
      <c r="X1649" s="1"/>
      <c r="Y1649" s="1"/>
      <c r="Z1649" s="1"/>
      <c r="AA1649" s="1"/>
      <c r="AB1649" s="1"/>
      <c r="AC1649" s="1"/>
      <c r="AD1649" s="1"/>
      <c r="AE1649" s="1"/>
      <c r="AF1649" s="4"/>
      <c r="AG1649" s="4"/>
      <c r="AH1649" s="4"/>
      <c r="AI1649" s="4"/>
      <c r="AL1649" s="4"/>
      <c r="AM1649" s="4"/>
      <c r="AN1649" s="4"/>
      <c r="AO1649" s="4"/>
      <c r="AP1649" s="4"/>
      <c r="AR1649" s="4"/>
      <c r="AS1649" s="120"/>
      <c r="AW1649" s="4"/>
      <c r="AX1649" s="4"/>
      <c r="AY1649" s="4"/>
      <c r="AZ1649" s="4"/>
      <c r="BA1649" s="4"/>
      <c r="BB1649" s="4"/>
      <c r="BC1649" s="4"/>
    </row>
    <row r="1650" spans="1:55">
      <c r="A1650" s="269"/>
      <c r="D1650" s="14"/>
      <c r="E1650" s="14"/>
      <c r="F1650" s="14"/>
      <c r="G1650" s="14"/>
      <c r="H1650" s="14"/>
      <c r="I1650" s="14"/>
      <c r="J1650" s="14"/>
      <c r="K1650" s="15"/>
      <c r="L1650" s="14"/>
      <c r="M1650" s="14"/>
      <c r="N1650" s="14"/>
      <c r="O1650" s="14"/>
      <c r="P1650" s="14"/>
      <c r="Q1650" s="14"/>
      <c r="R1650" s="15"/>
      <c r="S1650" s="14"/>
      <c r="U1650" s="1"/>
      <c r="V1650" s="1"/>
      <c r="W1650" s="1"/>
      <c r="X1650" s="1"/>
      <c r="Y1650" s="1"/>
      <c r="Z1650" s="1"/>
      <c r="AA1650" s="1"/>
      <c r="AB1650" s="1"/>
      <c r="AC1650" s="1"/>
      <c r="AD1650" s="1"/>
      <c r="AE1650" s="1"/>
      <c r="AF1650" s="4"/>
      <c r="AG1650" s="4"/>
      <c r="AH1650" s="4"/>
      <c r="AI1650" s="4"/>
      <c r="AL1650" s="4"/>
      <c r="AM1650" s="4"/>
      <c r="AN1650" s="4"/>
      <c r="AO1650" s="4"/>
      <c r="AP1650" s="4"/>
      <c r="AR1650" s="4"/>
      <c r="AS1650" s="120"/>
      <c r="AW1650" s="4"/>
      <c r="AX1650" s="4"/>
      <c r="AY1650" s="4"/>
      <c r="AZ1650" s="4"/>
      <c r="BA1650" s="4"/>
      <c r="BB1650" s="4"/>
      <c r="BC1650" s="4"/>
    </row>
    <row r="1651" spans="1:55">
      <c r="A1651" s="269"/>
      <c r="D1651" s="14"/>
      <c r="E1651" s="14"/>
      <c r="F1651" s="14"/>
      <c r="G1651" s="14"/>
      <c r="H1651" s="14"/>
      <c r="I1651" s="14"/>
      <c r="J1651" s="14"/>
      <c r="K1651" s="15"/>
      <c r="L1651" s="14"/>
      <c r="M1651" s="14"/>
      <c r="N1651" s="14"/>
      <c r="O1651" s="14"/>
      <c r="P1651" s="14"/>
      <c r="Q1651" s="14"/>
      <c r="R1651" s="15"/>
      <c r="S1651" s="14"/>
      <c r="U1651" s="1"/>
      <c r="V1651" s="1"/>
      <c r="W1651" s="1"/>
      <c r="X1651" s="1"/>
      <c r="Y1651" s="1"/>
      <c r="Z1651" s="1"/>
      <c r="AA1651" s="1"/>
      <c r="AB1651" s="1"/>
      <c r="AC1651" s="1"/>
      <c r="AD1651" s="1"/>
      <c r="AE1651" s="1"/>
      <c r="AF1651" s="4"/>
      <c r="AG1651" s="4"/>
      <c r="AH1651" s="4"/>
      <c r="AI1651" s="4"/>
      <c r="AL1651" s="4"/>
      <c r="AM1651" s="4"/>
      <c r="AN1651" s="4"/>
      <c r="AO1651" s="4"/>
      <c r="AP1651" s="4"/>
      <c r="AR1651" s="4"/>
      <c r="AS1651" s="120"/>
      <c r="AW1651" s="4"/>
      <c r="AX1651" s="4"/>
      <c r="AY1651" s="4"/>
      <c r="AZ1651" s="4"/>
      <c r="BA1651" s="4"/>
      <c r="BB1651" s="4"/>
      <c r="BC1651" s="4"/>
    </row>
    <row r="1652" spans="1:55">
      <c r="A1652" s="269"/>
      <c r="D1652" s="14"/>
      <c r="E1652" s="14"/>
      <c r="F1652" s="14"/>
      <c r="G1652" s="14"/>
      <c r="H1652" s="14"/>
      <c r="I1652" s="14"/>
      <c r="J1652" s="14"/>
      <c r="K1652" s="15"/>
      <c r="L1652" s="14"/>
      <c r="M1652" s="14"/>
      <c r="N1652" s="14"/>
      <c r="O1652" s="14"/>
      <c r="P1652" s="14"/>
      <c r="Q1652" s="14"/>
      <c r="R1652" s="15"/>
      <c r="S1652" s="14"/>
      <c r="U1652" s="1"/>
      <c r="V1652" s="1"/>
      <c r="W1652" s="1"/>
      <c r="X1652" s="1"/>
      <c r="Y1652" s="1"/>
      <c r="Z1652" s="1"/>
      <c r="AA1652" s="1"/>
      <c r="AB1652" s="1"/>
      <c r="AC1652" s="1"/>
      <c r="AD1652" s="1"/>
      <c r="AE1652" s="1"/>
      <c r="AF1652" s="4"/>
      <c r="AG1652" s="4"/>
      <c r="AH1652" s="4"/>
      <c r="AI1652" s="4"/>
      <c r="AL1652" s="4"/>
      <c r="AM1652" s="4"/>
      <c r="AN1652" s="4"/>
      <c r="AO1652" s="4"/>
      <c r="AP1652" s="4"/>
      <c r="AR1652" s="4"/>
      <c r="AS1652" s="120"/>
      <c r="AW1652" s="4"/>
      <c r="AX1652" s="4"/>
      <c r="AY1652" s="4"/>
      <c r="AZ1652" s="4"/>
      <c r="BA1652" s="4"/>
      <c r="BB1652" s="4"/>
      <c r="BC1652" s="4"/>
    </row>
    <row r="1653" spans="1:55">
      <c r="A1653" s="269"/>
      <c r="D1653" s="14"/>
      <c r="E1653" s="14"/>
      <c r="F1653" s="14"/>
      <c r="G1653" s="14"/>
      <c r="H1653" s="14"/>
      <c r="I1653" s="14"/>
      <c r="J1653" s="14"/>
      <c r="K1653" s="15"/>
      <c r="L1653" s="14"/>
      <c r="M1653" s="14"/>
      <c r="N1653" s="14"/>
      <c r="O1653" s="14"/>
      <c r="P1653" s="14"/>
      <c r="Q1653" s="14"/>
      <c r="R1653" s="15"/>
      <c r="S1653" s="14"/>
      <c r="U1653" s="1"/>
      <c r="V1653" s="1"/>
      <c r="W1653" s="1"/>
      <c r="X1653" s="1"/>
      <c r="Y1653" s="1"/>
      <c r="Z1653" s="1"/>
      <c r="AA1653" s="1"/>
      <c r="AB1653" s="1"/>
      <c r="AC1653" s="1"/>
      <c r="AD1653" s="1"/>
      <c r="AE1653" s="1"/>
      <c r="AF1653" s="4"/>
      <c r="AG1653" s="4"/>
      <c r="AH1653" s="4"/>
      <c r="AI1653" s="4"/>
      <c r="AL1653" s="4"/>
      <c r="AM1653" s="4"/>
      <c r="AN1653" s="4"/>
      <c r="AO1653" s="4"/>
      <c r="AP1653" s="4"/>
      <c r="AR1653" s="4"/>
      <c r="AS1653" s="120"/>
      <c r="AW1653" s="4"/>
      <c r="AX1653" s="4"/>
      <c r="AY1653" s="4"/>
      <c r="AZ1653" s="4"/>
      <c r="BA1653" s="4"/>
      <c r="BB1653" s="4"/>
      <c r="BC1653" s="4"/>
    </row>
    <row r="1654" spans="1:55">
      <c r="A1654" s="269"/>
      <c r="D1654" s="14"/>
      <c r="E1654" s="14"/>
      <c r="F1654" s="14"/>
      <c r="G1654" s="14"/>
      <c r="H1654" s="14"/>
      <c r="I1654" s="14"/>
      <c r="J1654" s="14"/>
      <c r="K1654" s="15"/>
      <c r="L1654" s="14"/>
      <c r="M1654" s="14"/>
      <c r="N1654" s="14"/>
      <c r="O1654" s="14"/>
      <c r="P1654" s="14"/>
      <c r="Q1654" s="14"/>
      <c r="R1654" s="15"/>
      <c r="S1654" s="14"/>
      <c r="U1654" s="1"/>
      <c r="V1654" s="1"/>
      <c r="W1654" s="1"/>
      <c r="X1654" s="1"/>
      <c r="Y1654" s="1"/>
      <c r="Z1654" s="1"/>
      <c r="AA1654" s="1"/>
      <c r="AB1654" s="1"/>
      <c r="AC1654" s="1"/>
      <c r="AD1654" s="1"/>
      <c r="AE1654" s="1"/>
      <c r="AF1654" s="4"/>
      <c r="AG1654" s="4"/>
      <c r="AH1654" s="4"/>
      <c r="AI1654" s="4"/>
      <c r="AL1654" s="4"/>
      <c r="AM1654" s="4"/>
      <c r="AN1654" s="4"/>
      <c r="AO1654" s="4"/>
      <c r="AP1654" s="4"/>
      <c r="AR1654" s="4"/>
      <c r="AS1654" s="120"/>
      <c r="AW1654" s="4"/>
      <c r="AX1654" s="4"/>
      <c r="AY1654" s="4"/>
      <c r="AZ1654" s="4"/>
      <c r="BA1654" s="4"/>
      <c r="BB1654" s="4"/>
      <c r="BC1654" s="4"/>
    </row>
    <row r="1655" spans="1:55">
      <c r="A1655" s="269"/>
      <c r="D1655" s="14"/>
      <c r="E1655" s="14"/>
      <c r="F1655" s="14"/>
      <c r="G1655" s="14"/>
      <c r="H1655" s="14"/>
      <c r="I1655" s="14"/>
      <c r="J1655" s="14"/>
      <c r="K1655" s="15"/>
      <c r="L1655" s="14"/>
      <c r="M1655" s="14"/>
      <c r="N1655" s="14"/>
      <c r="O1655" s="14"/>
      <c r="P1655" s="14"/>
      <c r="Q1655" s="14"/>
      <c r="R1655" s="15"/>
      <c r="S1655" s="14"/>
      <c r="U1655" s="1"/>
      <c r="V1655" s="1"/>
      <c r="W1655" s="1"/>
      <c r="X1655" s="1"/>
      <c r="Y1655" s="1"/>
      <c r="Z1655" s="1"/>
      <c r="AA1655" s="1"/>
      <c r="AB1655" s="1"/>
      <c r="AC1655" s="1"/>
      <c r="AD1655" s="1"/>
      <c r="AE1655" s="1"/>
      <c r="AF1655" s="4"/>
      <c r="AG1655" s="4"/>
      <c r="AH1655" s="4"/>
      <c r="AI1655" s="4"/>
      <c r="AL1655" s="4"/>
      <c r="AM1655" s="4"/>
      <c r="AN1655" s="4"/>
      <c r="AO1655" s="4"/>
      <c r="AP1655" s="4"/>
      <c r="AR1655" s="4"/>
      <c r="AS1655" s="120"/>
      <c r="AW1655" s="4"/>
      <c r="AX1655" s="4"/>
      <c r="AY1655" s="4"/>
      <c r="AZ1655" s="4"/>
      <c r="BA1655" s="4"/>
      <c r="BB1655" s="4"/>
      <c r="BC1655" s="4"/>
    </row>
    <row r="1656" spans="1:55">
      <c r="A1656" s="269"/>
      <c r="D1656" s="14"/>
      <c r="E1656" s="14"/>
      <c r="F1656" s="14"/>
      <c r="G1656" s="14"/>
      <c r="H1656" s="14"/>
      <c r="I1656" s="14"/>
      <c r="J1656" s="14"/>
      <c r="K1656" s="15"/>
      <c r="L1656" s="14"/>
      <c r="M1656" s="14"/>
      <c r="N1656" s="14"/>
      <c r="O1656" s="14"/>
      <c r="P1656" s="14"/>
      <c r="Q1656" s="14"/>
      <c r="R1656" s="15"/>
      <c r="S1656" s="14"/>
      <c r="U1656" s="1"/>
      <c r="V1656" s="1"/>
      <c r="W1656" s="1"/>
      <c r="X1656" s="1"/>
      <c r="Y1656" s="1"/>
      <c r="Z1656" s="1"/>
      <c r="AA1656" s="1"/>
      <c r="AB1656" s="1"/>
      <c r="AC1656" s="1"/>
      <c r="AD1656" s="1"/>
      <c r="AE1656" s="1"/>
      <c r="AF1656" s="4"/>
      <c r="AG1656" s="4"/>
      <c r="AH1656" s="4"/>
      <c r="AI1656" s="4"/>
      <c r="AL1656" s="4"/>
      <c r="AM1656" s="4"/>
      <c r="AN1656" s="4"/>
      <c r="AO1656" s="4"/>
      <c r="AP1656" s="4"/>
      <c r="AR1656" s="4"/>
      <c r="AS1656" s="120"/>
      <c r="AW1656" s="4"/>
      <c r="AX1656" s="4"/>
      <c r="AY1656" s="4"/>
      <c r="AZ1656" s="4"/>
      <c r="BA1656" s="4"/>
      <c r="BB1656" s="4"/>
      <c r="BC1656" s="4"/>
    </row>
    <row r="1657" spans="1:55">
      <c r="A1657" s="269"/>
      <c r="D1657" s="14"/>
      <c r="E1657" s="14"/>
      <c r="F1657" s="14"/>
      <c r="G1657" s="14"/>
      <c r="H1657" s="14"/>
      <c r="I1657" s="14"/>
      <c r="J1657" s="14"/>
      <c r="K1657" s="15"/>
      <c r="L1657" s="14"/>
      <c r="M1657" s="14"/>
      <c r="N1657" s="14"/>
      <c r="O1657" s="14"/>
      <c r="P1657" s="14"/>
      <c r="Q1657" s="14"/>
      <c r="R1657" s="15"/>
      <c r="S1657" s="14"/>
      <c r="U1657" s="1"/>
      <c r="V1657" s="1"/>
      <c r="W1657" s="1"/>
      <c r="X1657" s="1"/>
      <c r="Y1657" s="1"/>
      <c r="Z1657" s="1"/>
      <c r="AA1657" s="1"/>
      <c r="AB1657" s="1"/>
      <c r="AC1657" s="1"/>
      <c r="AD1657" s="1"/>
      <c r="AE1657" s="1"/>
      <c r="AF1657" s="4"/>
      <c r="AG1657" s="4"/>
      <c r="AH1657" s="4"/>
      <c r="AI1657" s="4"/>
      <c r="AL1657" s="4"/>
      <c r="AM1657" s="4"/>
      <c r="AN1657" s="4"/>
      <c r="AO1657" s="4"/>
      <c r="AP1657" s="4"/>
      <c r="AR1657" s="4"/>
      <c r="AS1657" s="120"/>
      <c r="AW1657" s="4"/>
      <c r="AX1657" s="4"/>
      <c r="AY1657" s="4"/>
      <c r="AZ1657" s="4"/>
      <c r="BA1657" s="4"/>
      <c r="BB1657" s="4"/>
      <c r="BC1657" s="4"/>
    </row>
    <row r="1658" spans="1:55">
      <c r="A1658" s="269"/>
      <c r="D1658" s="14"/>
      <c r="E1658" s="14"/>
      <c r="F1658" s="14"/>
      <c r="G1658" s="14"/>
      <c r="H1658" s="14"/>
      <c r="I1658" s="14"/>
      <c r="J1658" s="14"/>
      <c r="K1658" s="15"/>
      <c r="L1658" s="14"/>
      <c r="M1658" s="14"/>
      <c r="N1658" s="14"/>
      <c r="O1658" s="14"/>
      <c r="P1658" s="14"/>
      <c r="Q1658" s="14"/>
      <c r="R1658" s="15"/>
      <c r="S1658" s="14"/>
      <c r="U1658" s="1"/>
      <c r="V1658" s="1"/>
      <c r="W1658" s="1"/>
      <c r="X1658" s="1"/>
      <c r="Y1658" s="1"/>
      <c r="Z1658" s="1"/>
      <c r="AA1658" s="1"/>
      <c r="AB1658" s="1"/>
      <c r="AC1658" s="1"/>
      <c r="AD1658" s="1"/>
      <c r="AE1658" s="1"/>
      <c r="AF1658" s="4"/>
      <c r="AG1658" s="4"/>
      <c r="AH1658" s="4"/>
      <c r="AI1658" s="4"/>
      <c r="AL1658" s="4"/>
      <c r="AM1658" s="4"/>
      <c r="AN1658" s="4"/>
      <c r="AO1658" s="4"/>
      <c r="AP1658" s="4"/>
      <c r="AR1658" s="4"/>
      <c r="AS1658" s="120"/>
      <c r="AW1658" s="4"/>
      <c r="AX1658" s="4"/>
      <c r="AY1658" s="4"/>
      <c r="AZ1658" s="4"/>
      <c r="BA1658" s="4"/>
      <c r="BB1658" s="4"/>
      <c r="BC1658" s="4"/>
    </row>
    <row r="1659" spans="1:55">
      <c r="A1659" s="269"/>
      <c r="D1659" s="14"/>
      <c r="E1659" s="14"/>
      <c r="F1659" s="14"/>
      <c r="G1659" s="14"/>
      <c r="H1659" s="14"/>
      <c r="I1659" s="14"/>
      <c r="J1659" s="14"/>
      <c r="K1659" s="15"/>
      <c r="L1659" s="14"/>
      <c r="M1659" s="14"/>
      <c r="N1659" s="14"/>
      <c r="O1659" s="14"/>
      <c r="P1659" s="14"/>
      <c r="Q1659" s="14"/>
      <c r="R1659" s="15"/>
      <c r="S1659" s="14"/>
      <c r="U1659" s="1"/>
      <c r="V1659" s="1"/>
      <c r="W1659" s="1"/>
      <c r="X1659" s="1"/>
      <c r="Y1659" s="1"/>
      <c r="Z1659" s="1"/>
      <c r="AA1659" s="1"/>
      <c r="AB1659" s="1"/>
      <c r="AC1659" s="1"/>
      <c r="AD1659" s="1"/>
      <c r="AE1659" s="1"/>
      <c r="AF1659" s="4"/>
      <c r="AG1659" s="4"/>
      <c r="AH1659" s="4"/>
      <c r="AI1659" s="4"/>
      <c r="AL1659" s="4"/>
      <c r="AM1659" s="4"/>
      <c r="AN1659" s="4"/>
      <c r="AO1659" s="4"/>
      <c r="AP1659" s="4"/>
      <c r="AR1659" s="4"/>
      <c r="AS1659" s="120"/>
      <c r="AW1659" s="4"/>
      <c r="AX1659" s="4"/>
      <c r="AY1659" s="4"/>
      <c r="AZ1659" s="4"/>
      <c r="BA1659" s="4"/>
      <c r="BB1659" s="4"/>
      <c r="BC1659" s="4"/>
    </row>
    <row r="1660" spans="1:55">
      <c r="A1660" s="269"/>
      <c r="D1660" s="14"/>
      <c r="E1660" s="14"/>
      <c r="F1660" s="14"/>
      <c r="G1660" s="14"/>
      <c r="H1660" s="14"/>
      <c r="I1660" s="14"/>
      <c r="J1660" s="14"/>
      <c r="K1660" s="15"/>
      <c r="L1660" s="14"/>
      <c r="M1660" s="14"/>
      <c r="N1660" s="14"/>
      <c r="O1660" s="14"/>
      <c r="P1660" s="14"/>
      <c r="Q1660" s="14"/>
      <c r="R1660" s="15"/>
      <c r="S1660" s="14"/>
      <c r="U1660" s="1"/>
      <c r="V1660" s="1"/>
      <c r="W1660" s="1"/>
      <c r="X1660" s="1"/>
      <c r="Y1660" s="1"/>
      <c r="Z1660" s="1"/>
      <c r="AA1660" s="1"/>
      <c r="AB1660" s="1"/>
      <c r="AC1660" s="1"/>
      <c r="AD1660" s="1"/>
      <c r="AE1660" s="1"/>
      <c r="AF1660" s="4"/>
      <c r="AG1660" s="4"/>
      <c r="AH1660" s="4"/>
      <c r="AI1660" s="4"/>
      <c r="AL1660" s="4"/>
      <c r="AM1660" s="4"/>
      <c r="AN1660" s="4"/>
      <c r="AO1660" s="4"/>
      <c r="AP1660" s="4"/>
      <c r="AR1660" s="4"/>
      <c r="AS1660" s="120"/>
      <c r="AW1660" s="4"/>
      <c r="AX1660" s="4"/>
      <c r="AY1660" s="4"/>
      <c r="AZ1660" s="4"/>
      <c r="BA1660" s="4"/>
      <c r="BB1660" s="4"/>
      <c r="BC1660" s="4"/>
    </row>
    <row r="1661" spans="1:55">
      <c r="A1661" s="269"/>
      <c r="D1661" s="14"/>
      <c r="E1661" s="14"/>
      <c r="F1661" s="14"/>
      <c r="G1661" s="14"/>
      <c r="H1661" s="14"/>
      <c r="I1661" s="14"/>
      <c r="J1661" s="14"/>
      <c r="K1661" s="15"/>
      <c r="L1661" s="14"/>
      <c r="M1661" s="14"/>
      <c r="N1661" s="14"/>
      <c r="O1661" s="14"/>
      <c r="P1661" s="14"/>
      <c r="Q1661" s="14"/>
      <c r="R1661" s="15"/>
      <c r="S1661" s="14"/>
      <c r="U1661" s="1"/>
      <c r="V1661" s="1"/>
      <c r="W1661" s="1"/>
      <c r="X1661" s="1"/>
      <c r="Y1661" s="1"/>
      <c r="Z1661" s="1"/>
      <c r="AA1661" s="1"/>
      <c r="AB1661" s="1"/>
      <c r="AC1661" s="1"/>
      <c r="AD1661" s="1"/>
      <c r="AE1661" s="1"/>
      <c r="AF1661" s="4"/>
      <c r="AG1661" s="4"/>
      <c r="AH1661" s="4"/>
      <c r="AI1661" s="4"/>
      <c r="AL1661" s="4"/>
      <c r="AM1661" s="4"/>
      <c r="AN1661" s="4"/>
      <c r="AO1661" s="4"/>
      <c r="AP1661" s="4"/>
      <c r="AR1661" s="4"/>
      <c r="AS1661" s="120"/>
      <c r="AW1661" s="4"/>
      <c r="AX1661" s="4"/>
      <c r="AY1661" s="4"/>
      <c r="AZ1661" s="4"/>
      <c r="BA1661" s="4"/>
      <c r="BB1661" s="4"/>
      <c r="BC1661" s="4"/>
    </row>
    <row r="1662" spans="1:55">
      <c r="A1662" s="269"/>
      <c r="D1662" s="14"/>
      <c r="E1662" s="14"/>
      <c r="F1662" s="14"/>
      <c r="G1662" s="14"/>
      <c r="H1662" s="14"/>
      <c r="I1662" s="14"/>
      <c r="J1662" s="14"/>
      <c r="K1662" s="15"/>
      <c r="L1662" s="14"/>
      <c r="M1662" s="14"/>
      <c r="N1662" s="14"/>
      <c r="O1662" s="14"/>
      <c r="P1662" s="14"/>
      <c r="Q1662" s="14"/>
      <c r="R1662" s="15"/>
      <c r="S1662" s="14"/>
      <c r="U1662" s="1"/>
      <c r="V1662" s="1"/>
      <c r="W1662" s="1"/>
      <c r="X1662" s="1"/>
      <c r="Y1662" s="1"/>
      <c r="Z1662" s="1"/>
      <c r="AA1662" s="1"/>
      <c r="AB1662" s="1"/>
      <c r="AC1662" s="1"/>
      <c r="AD1662" s="1"/>
      <c r="AE1662" s="1"/>
      <c r="AF1662" s="4"/>
      <c r="AG1662" s="4"/>
      <c r="AH1662" s="4"/>
      <c r="AI1662" s="4"/>
      <c r="AL1662" s="4"/>
      <c r="AM1662" s="4"/>
      <c r="AN1662" s="4"/>
      <c r="AO1662" s="4"/>
      <c r="AP1662" s="4"/>
      <c r="AR1662" s="4"/>
      <c r="AS1662" s="120"/>
      <c r="AW1662" s="4"/>
      <c r="AX1662" s="4"/>
      <c r="AY1662" s="4"/>
      <c r="AZ1662" s="4"/>
      <c r="BA1662" s="4"/>
      <c r="BB1662" s="4"/>
      <c r="BC1662" s="4"/>
    </row>
    <row r="1663" spans="1:55">
      <c r="A1663" s="269"/>
      <c r="D1663" s="14"/>
      <c r="E1663" s="14"/>
      <c r="F1663" s="14"/>
      <c r="G1663" s="14"/>
      <c r="H1663" s="14"/>
      <c r="I1663" s="14"/>
      <c r="J1663" s="14"/>
      <c r="K1663" s="15"/>
      <c r="L1663" s="14"/>
      <c r="M1663" s="14"/>
      <c r="N1663" s="14"/>
      <c r="O1663" s="14"/>
      <c r="P1663" s="14"/>
      <c r="Q1663" s="14"/>
      <c r="R1663" s="15"/>
      <c r="S1663" s="14"/>
      <c r="U1663" s="1"/>
      <c r="V1663" s="1"/>
      <c r="W1663" s="1"/>
      <c r="X1663" s="1"/>
      <c r="Y1663" s="1"/>
      <c r="Z1663" s="1"/>
      <c r="AA1663" s="1"/>
      <c r="AB1663" s="1"/>
      <c r="AC1663" s="1"/>
      <c r="AD1663" s="1"/>
      <c r="AE1663" s="1"/>
      <c r="AF1663" s="4"/>
      <c r="AG1663" s="4"/>
      <c r="AH1663" s="4"/>
      <c r="AI1663" s="4"/>
      <c r="AL1663" s="4"/>
      <c r="AM1663" s="4"/>
      <c r="AN1663" s="4"/>
      <c r="AO1663" s="4"/>
      <c r="AP1663" s="4"/>
      <c r="AR1663" s="4"/>
      <c r="AS1663" s="120"/>
      <c r="AW1663" s="4"/>
      <c r="AX1663" s="4"/>
      <c r="AY1663" s="4"/>
      <c r="AZ1663" s="4"/>
      <c r="BA1663" s="4"/>
      <c r="BB1663" s="4"/>
      <c r="BC1663" s="4"/>
    </row>
    <row r="1664" spans="1:55">
      <c r="A1664" s="269"/>
      <c r="D1664" s="14"/>
      <c r="E1664" s="14"/>
      <c r="F1664" s="14"/>
      <c r="G1664" s="14"/>
      <c r="H1664" s="14"/>
      <c r="I1664" s="14"/>
      <c r="J1664" s="14"/>
      <c r="K1664" s="15"/>
      <c r="L1664" s="14"/>
      <c r="M1664" s="14"/>
      <c r="N1664" s="14"/>
      <c r="O1664" s="14"/>
      <c r="P1664" s="14"/>
      <c r="Q1664" s="14"/>
      <c r="R1664" s="15"/>
      <c r="S1664" s="14"/>
      <c r="U1664" s="1"/>
      <c r="V1664" s="1"/>
      <c r="W1664" s="1"/>
      <c r="X1664" s="1"/>
      <c r="Y1664" s="1"/>
      <c r="Z1664" s="1"/>
      <c r="AA1664" s="1"/>
      <c r="AB1664" s="1"/>
      <c r="AC1664" s="1"/>
      <c r="AD1664" s="1"/>
      <c r="AE1664" s="1"/>
      <c r="AF1664" s="4"/>
      <c r="AG1664" s="4"/>
      <c r="AH1664" s="4"/>
      <c r="AI1664" s="4"/>
      <c r="AL1664" s="4"/>
      <c r="AM1664" s="4"/>
      <c r="AN1664" s="4"/>
      <c r="AO1664" s="4"/>
      <c r="AP1664" s="4"/>
      <c r="AR1664" s="4"/>
      <c r="AW1664" s="4"/>
      <c r="AX1664" s="4"/>
      <c r="AY1664" s="4"/>
      <c r="AZ1664" s="4"/>
      <c r="BA1664" s="4"/>
      <c r="BB1664" s="4"/>
      <c r="BC1664" s="4"/>
    </row>
    <row r="1665" spans="1:55">
      <c r="A1665" s="269"/>
      <c r="D1665" s="14"/>
      <c r="E1665" s="14"/>
      <c r="F1665" s="14"/>
      <c r="G1665" s="14"/>
      <c r="H1665" s="14"/>
      <c r="I1665" s="14"/>
      <c r="J1665" s="14"/>
      <c r="K1665" s="15"/>
      <c r="L1665" s="14"/>
      <c r="M1665" s="14"/>
      <c r="N1665" s="14"/>
      <c r="O1665" s="14"/>
      <c r="P1665" s="14"/>
      <c r="Q1665" s="14"/>
      <c r="R1665" s="15"/>
      <c r="S1665" s="14"/>
      <c r="U1665" s="1"/>
      <c r="V1665" s="1"/>
      <c r="W1665" s="1"/>
      <c r="X1665" s="1"/>
      <c r="Y1665" s="1"/>
      <c r="Z1665" s="1"/>
      <c r="AA1665" s="1"/>
      <c r="AB1665" s="1"/>
      <c r="AC1665" s="1"/>
      <c r="AD1665" s="1"/>
      <c r="AE1665" s="1"/>
      <c r="AF1665" s="4"/>
      <c r="AG1665" s="4"/>
      <c r="AH1665" s="4"/>
      <c r="AI1665" s="4"/>
      <c r="AL1665" s="4"/>
      <c r="AM1665" s="4"/>
      <c r="AN1665" s="4"/>
      <c r="AO1665" s="4"/>
      <c r="AP1665" s="4"/>
      <c r="AR1665" s="4"/>
      <c r="AW1665" s="4"/>
      <c r="AX1665" s="4"/>
      <c r="AY1665" s="4"/>
      <c r="AZ1665" s="4"/>
      <c r="BA1665" s="4"/>
      <c r="BB1665" s="4"/>
      <c r="BC1665" s="4"/>
    </row>
    <row r="1666" spans="1:55">
      <c r="A1666" s="269"/>
      <c r="D1666" s="14"/>
      <c r="E1666" s="14"/>
      <c r="F1666" s="14"/>
      <c r="G1666" s="14"/>
      <c r="H1666" s="14"/>
      <c r="I1666" s="14"/>
      <c r="J1666" s="14"/>
      <c r="K1666" s="15"/>
      <c r="L1666" s="14"/>
      <c r="M1666" s="14"/>
      <c r="N1666" s="14"/>
      <c r="O1666" s="14"/>
      <c r="P1666" s="14"/>
      <c r="Q1666" s="14"/>
      <c r="R1666" s="15"/>
      <c r="S1666" s="14"/>
      <c r="U1666" s="1"/>
      <c r="V1666" s="1"/>
      <c r="W1666" s="1"/>
      <c r="X1666" s="1"/>
      <c r="Y1666" s="1"/>
      <c r="Z1666" s="1"/>
      <c r="AA1666" s="1"/>
      <c r="AB1666" s="1"/>
      <c r="AC1666" s="1"/>
      <c r="AD1666" s="1"/>
      <c r="AE1666" s="1"/>
      <c r="AF1666" s="4"/>
      <c r="AG1666" s="4"/>
      <c r="AH1666" s="4"/>
      <c r="AI1666" s="4"/>
      <c r="AL1666" s="4"/>
      <c r="AM1666" s="4"/>
      <c r="AN1666" s="4"/>
      <c r="AO1666" s="4"/>
      <c r="AP1666" s="4"/>
      <c r="AR1666" s="4"/>
      <c r="AW1666" s="4"/>
      <c r="AX1666" s="4"/>
      <c r="AY1666" s="4"/>
      <c r="AZ1666" s="4"/>
      <c r="BA1666" s="4"/>
      <c r="BB1666" s="4"/>
      <c r="BC1666" s="4"/>
    </row>
    <row r="1667" spans="1:55">
      <c r="A1667" s="269"/>
      <c r="D1667" s="14"/>
      <c r="E1667" s="14"/>
      <c r="F1667" s="14"/>
      <c r="G1667" s="14"/>
      <c r="H1667" s="14"/>
      <c r="I1667" s="14"/>
      <c r="J1667" s="14"/>
      <c r="K1667" s="15"/>
      <c r="L1667" s="14"/>
      <c r="M1667" s="14"/>
      <c r="N1667" s="14"/>
      <c r="O1667" s="14"/>
      <c r="P1667" s="14"/>
      <c r="Q1667" s="14"/>
      <c r="R1667" s="15"/>
      <c r="S1667" s="14"/>
      <c r="U1667" s="1"/>
      <c r="V1667" s="1"/>
      <c r="W1667" s="1"/>
      <c r="X1667" s="1"/>
      <c r="Y1667" s="1"/>
      <c r="Z1667" s="1"/>
      <c r="AA1667" s="1"/>
      <c r="AB1667" s="1"/>
      <c r="AC1667" s="1"/>
      <c r="AD1667" s="1"/>
      <c r="AE1667" s="1"/>
      <c r="AF1667" s="4"/>
      <c r="AG1667" s="4"/>
      <c r="AH1667" s="4"/>
      <c r="AI1667" s="4"/>
      <c r="AL1667" s="4"/>
      <c r="AM1667" s="4"/>
      <c r="AN1667" s="4"/>
      <c r="AO1667" s="4"/>
      <c r="AP1667" s="4"/>
      <c r="AR1667" s="4"/>
      <c r="AW1667" s="4"/>
      <c r="AX1667" s="4"/>
      <c r="AY1667" s="4"/>
      <c r="AZ1667" s="4"/>
      <c r="BA1667" s="4"/>
      <c r="BB1667" s="4"/>
      <c r="BC1667" s="4"/>
    </row>
    <row r="1668" spans="1:55">
      <c r="A1668" s="269"/>
      <c r="D1668" s="14"/>
      <c r="E1668" s="14"/>
      <c r="F1668" s="14"/>
      <c r="G1668" s="14"/>
      <c r="H1668" s="14"/>
      <c r="I1668" s="14"/>
      <c r="J1668" s="14"/>
      <c r="K1668" s="15"/>
      <c r="L1668" s="14"/>
      <c r="M1668" s="14"/>
      <c r="N1668" s="14"/>
      <c r="O1668" s="14"/>
      <c r="P1668" s="14"/>
      <c r="Q1668" s="14"/>
      <c r="R1668" s="15"/>
      <c r="S1668" s="14"/>
      <c r="U1668" s="1"/>
      <c r="V1668" s="1"/>
      <c r="W1668" s="1"/>
      <c r="X1668" s="1"/>
      <c r="Y1668" s="1"/>
      <c r="Z1668" s="1"/>
      <c r="AA1668" s="1"/>
      <c r="AB1668" s="1"/>
      <c r="AC1668" s="1"/>
      <c r="AD1668" s="1"/>
      <c r="AE1668" s="1"/>
      <c r="AF1668" s="4"/>
      <c r="AG1668" s="4"/>
      <c r="AH1668" s="4"/>
      <c r="AI1668" s="4"/>
      <c r="AL1668" s="4"/>
      <c r="AM1668" s="4"/>
      <c r="AN1668" s="4"/>
      <c r="AO1668" s="4"/>
      <c r="AP1668" s="4"/>
      <c r="AR1668" s="4"/>
      <c r="AW1668" s="4"/>
      <c r="AX1668" s="4"/>
      <c r="AY1668" s="4"/>
      <c r="AZ1668" s="4"/>
      <c r="BA1668" s="4"/>
      <c r="BB1668" s="4"/>
      <c r="BC1668" s="4"/>
    </row>
    <row r="1669" spans="1:55">
      <c r="A1669" s="269"/>
      <c r="D1669" s="14"/>
      <c r="E1669" s="14"/>
      <c r="F1669" s="14"/>
      <c r="G1669" s="14"/>
      <c r="H1669" s="14"/>
      <c r="I1669" s="14"/>
      <c r="J1669" s="14"/>
      <c r="K1669" s="15"/>
      <c r="L1669" s="14"/>
      <c r="M1669" s="14"/>
      <c r="N1669" s="14"/>
      <c r="O1669" s="14"/>
      <c r="P1669" s="14"/>
      <c r="Q1669" s="14"/>
      <c r="R1669" s="15"/>
      <c r="S1669" s="14"/>
      <c r="U1669" s="1"/>
      <c r="V1669" s="1"/>
      <c r="W1669" s="1"/>
      <c r="X1669" s="1"/>
      <c r="Y1669" s="1"/>
      <c r="Z1669" s="1"/>
      <c r="AA1669" s="1"/>
      <c r="AB1669" s="1"/>
      <c r="AC1669" s="1"/>
      <c r="AD1669" s="1"/>
      <c r="AE1669" s="1"/>
      <c r="AF1669" s="4"/>
      <c r="AG1669" s="4"/>
      <c r="AH1669" s="4"/>
      <c r="AI1669" s="4"/>
      <c r="AL1669" s="4"/>
      <c r="AM1669" s="4"/>
      <c r="AN1669" s="4"/>
      <c r="AO1669" s="4"/>
      <c r="AP1669" s="4"/>
      <c r="AR1669" s="4"/>
      <c r="AW1669" s="4"/>
      <c r="AX1669" s="4"/>
      <c r="AY1669" s="4"/>
      <c r="AZ1669" s="4"/>
      <c r="BA1669" s="4"/>
      <c r="BB1669" s="4"/>
      <c r="BC1669" s="4"/>
    </row>
    <row r="1670" spans="1:55">
      <c r="A1670" s="269"/>
      <c r="D1670" s="14"/>
      <c r="E1670" s="14"/>
      <c r="F1670" s="14"/>
      <c r="G1670" s="14"/>
      <c r="H1670" s="14"/>
      <c r="I1670" s="14"/>
      <c r="J1670" s="14"/>
      <c r="K1670" s="15"/>
      <c r="L1670" s="14"/>
      <c r="M1670" s="14"/>
      <c r="N1670" s="14"/>
      <c r="O1670" s="14"/>
      <c r="P1670" s="14"/>
      <c r="Q1670" s="14"/>
      <c r="R1670" s="15"/>
      <c r="S1670" s="14"/>
      <c r="U1670" s="1"/>
      <c r="V1670" s="1"/>
      <c r="W1670" s="1"/>
      <c r="X1670" s="1"/>
      <c r="Y1670" s="1"/>
      <c r="Z1670" s="1"/>
      <c r="AA1670" s="1"/>
      <c r="AB1670" s="1"/>
      <c r="AC1670" s="1"/>
      <c r="AD1670" s="1"/>
      <c r="AE1670" s="1"/>
      <c r="AF1670" s="4"/>
      <c r="AG1670" s="4"/>
      <c r="AH1670" s="4"/>
      <c r="AI1670" s="4"/>
      <c r="AL1670" s="4"/>
      <c r="AM1670" s="4"/>
      <c r="AN1670" s="4"/>
      <c r="AO1670" s="4"/>
      <c r="AP1670" s="4"/>
      <c r="AR1670" s="4"/>
      <c r="AW1670" s="4"/>
      <c r="AX1670" s="4"/>
      <c r="AY1670" s="4"/>
      <c r="AZ1670" s="4"/>
      <c r="BA1670" s="4"/>
      <c r="BB1670" s="4"/>
      <c r="BC1670" s="4"/>
    </row>
    <row r="1671" spans="1:55">
      <c r="A1671" s="269"/>
      <c r="D1671" s="14"/>
      <c r="E1671" s="14"/>
      <c r="F1671" s="14"/>
      <c r="G1671" s="14"/>
      <c r="H1671" s="14"/>
      <c r="I1671" s="14"/>
      <c r="J1671" s="14"/>
      <c r="K1671" s="15"/>
      <c r="L1671" s="14"/>
      <c r="M1671" s="14"/>
      <c r="N1671" s="14"/>
      <c r="O1671" s="14"/>
      <c r="P1671" s="14"/>
      <c r="Q1671" s="14"/>
      <c r="R1671" s="15"/>
      <c r="S1671" s="14"/>
      <c r="U1671" s="1"/>
      <c r="V1671" s="1"/>
      <c r="W1671" s="1"/>
      <c r="X1671" s="1"/>
      <c r="Y1671" s="1"/>
      <c r="Z1671" s="1"/>
      <c r="AA1671" s="1"/>
      <c r="AB1671" s="1"/>
      <c r="AC1671" s="1"/>
      <c r="AD1671" s="1"/>
      <c r="AE1671" s="1"/>
      <c r="AF1671" s="4"/>
      <c r="AG1671" s="4"/>
      <c r="AH1671" s="4"/>
      <c r="AI1671" s="4"/>
      <c r="AL1671" s="4"/>
      <c r="AM1671" s="4"/>
      <c r="AN1671" s="4"/>
      <c r="AO1671" s="4"/>
      <c r="AP1671" s="4"/>
      <c r="AR1671" s="4"/>
      <c r="AW1671" s="4"/>
      <c r="AX1671" s="4"/>
      <c r="AY1671" s="4"/>
      <c r="AZ1671" s="4"/>
      <c r="BA1671" s="4"/>
      <c r="BB1671" s="4"/>
      <c r="BC1671" s="4"/>
    </row>
    <row r="1672" spans="1:55">
      <c r="A1672" s="269"/>
      <c r="D1672" s="14"/>
      <c r="E1672" s="14"/>
      <c r="F1672" s="14"/>
      <c r="G1672" s="14"/>
      <c r="H1672" s="14"/>
      <c r="I1672" s="14"/>
      <c r="J1672" s="14"/>
      <c r="K1672" s="15"/>
      <c r="L1672" s="14"/>
      <c r="M1672" s="14"/>
      <c r="N1672" s="14"/>
      <c r="O1672" s="14"/>
      <c r="P1672" s="14"/>
      <c r="Q1672" s="14"/>
      <c r="R1672" s="15"/>
      <c r="S1672" s="14"/>
      <c r="U1672" s="1"/>
      <c r="V1672" s="1"/>
      <c r="W1672" s="1"/>
      <c r="X1672" s="1"/>
      <c r="Y1672" s="1"/>
      <c r="Z1672" s="1"/>
      <c r="AA1672" s="1"/>
      <c r="AB1672" s="1"/>
      <c r="AC1672" s="1"/>
      <c r="AD1672" s="1"/>
      <c r="AE1672" s="1"/>
      <c r="AF1672" s="4"/>
      <c r="AG1672" s="4"/>
      <c r="AH1672" s="4"/>
      <c r="AI1672" s="4"/>
      <c r="AL1672" s="4"/>
      <c r="AM1672" s="4"/>
      <c r="AN1672" s="4"/>
      <c r="AO1672" s="4"/>
      <c r="AP1672" s="4"/>
      <c r="AR1672" s="4"/>
      <c r="AW1672" s="4"/>
      <c r="AX1672" s="4"/>
      <c r="AY1672" s="4"/>
      <c r="AZ1672" s="4"/>
      <c r="BA1672" s="4"/>
      <c r="BB1672" s="4"/>
      <c r="BC1672" s="4"/>
    </row>
    <row r="1673" spans="1:55">
      <c r="A1673" s="269"/>
      <c r="D1673" s="14"/>
      <c r="E1673" s="14"/>
      <c r="F1673" s="14"/>
      <c r="G1673" s="14"/>
      <c r="H1673" s="14"/>
      <c r="I1673" s="14"/>
      <c r="J1673" s="14"/>
      <c r="K1673" s="15"/>
      <c r="L1673" s="14"/>
      <c r="M1673" s="14"/>
      <c r="N1673" s="14"/>
      <c r="O1673" s="14"/>
      <c r="P1673" s="14"/>
      <c r="Q1673" s="14"/>
      <c r="R1673" s="15"/>
      <c r="S1673" s="14"/>
      <c r="U1673" s="1"/>
      <c r="V1673" s="1"/>
      <c r="W1673" s="1"/>
      <c r="X1673" s="1"/>
      <c r="Y1673" s="1"/>
      <c r="Z1673" s="1"/>
      <c r="AA1673" s="1"/>
      <c r="AB1673" s="1"/>
      <c r="AC1673" s="1"/>
      <c r="AD1673" s="1"/>
      <c r="AE1673" s="1"/>
      <c r="AF1673" s="4"/>
      <c r="AG1673" s="4"/>
      <c r="AH1673" s="4"/>
      <c r="AI1673" s="4"/>
      <c r="AL1673" s="4"/>
      <c r="AM1673" s="4"/>
      <c r="AN1673" s="4"/>
      <c r="AO1673" s="4"/>
      <c r="AP1673" s="4"/>
      <c r="AR1673" s="4"/>
      <c r="AW1673" s="4"/>
      <c r="AX1673" s="4"/>
      <c r="AY1673" s="4"/>
      <c r="AZ1673" s="4"/>
      <c r="BA1673" s="4"/>
      <c r="BB1673" s="4"/>
      <c r="BC1673" s="4"/>
    </row>
    <row r="1674" spans="1:55">
      <c r="A1674" s="269"/>
      <c r="D1674" s="14"/>
      <c r="E1674" s="14"/>
      <c r="F1674" s="14"/>
      <c r="G1674" s="14"/>
      <c r="H1674" s="14"/>
      <c r="I1674" s="14"/>
      <c r="J1674" s="14"/>
      <c r="K1674" s="15"/>
      <c r="L1674" s="14"/>
      <c r="M1674" s="14"/>
      <c r="N1674" s="14"/>
      <c r="O1674" s="14"/>
      <c r="P1674" s="14"/>
      <c r="Q1674" s="14"/>
      <c r="R1674" s="15"/>
      <c r="S1674" s="14"/>
      <c r="U1674" s="1"/>
      <c r="V1674" s="1"/>
      <c r="W1674" s="1"/>
      <c r="X1674" s="1"/>
      <c r="Y1674" s="1"/>
      <c r="Z1674" s="1"/>
      <c r="AA1674" s="1"/>
      <c r="AB1674" s="1"/>
      <c r="AC1674" s="1"/>
      <c r="AD1674" s="1"/>
      <c r="AE1674" s="1"/>
      <c r="AF1674" s="4"/>
      <c r="AG1674" s="4"/>
      <c r="AH1674" s="4"/>
      <c r="AI1674" s="4"/>
      <c r="AL1674" s="4"/>
      <c r="AM1674" s="4"/>
      <c r="AN1674" s="4"/>
      <c r="AO1674" s="4"/>
      <c r="AP1674" s="4"/>
      <c r="AR1674" s="4"/>
      <c r="AW1674" s="4"/>
      <c r="AX1674" s="4"/>
      <c r="AY1674" s="4"/>
      <c r="AZ1674" s="4"/>
      <c r="BA1674" s="4"/>
      <c r="BB1674" s="4"/>
      <c r="BC1674" s="4"/>
    </row>
    <row r="1675" spans="1:55">
      <c r="A1675" s="269"/>
      <c r="D1675" s="14"/>
      <c r="E1675" s="14"/>
      <c r="F1675" s="14"/>
      <c r="G1675" s="14"/>
      <c r="H1675" s="14"/>
      <c r="I1675" s="14"/>
      <c r="J1675" s="14"/>
      <c r="K1675" s="15"/>
      <c r="L1675" s="14"/>
      <c r="M1675" s="14"/>
      <c r="N1675" s="14"/>
      <c r="O1675" s="14"/>
      <c r="P1675" s="14"/>
      <c r="Q1675" s="14"/>
      <c r="R1675" s="15"/>
      <c r="S1675" s="14"/>
      <c r="U1675" s="1"/>
      <c r="V1675" s="1"/>
      <c r="W1675" s="1"/>
      <c r="X1675" s="1"/>
      <c r="Y1675" s="1"/>
      <c r="Z1675" s="1"/>
      <c r="AA1675" s="1"/>
      <c r="AB1675" s="1"/>
      <c r="AC1675" s="1"/>
      <c r="AD1675" s="1"/>
      <c r="AE1675" s="1"/>
      <c r="AF1675" s="4"/>
      <c r="AG1675" s="4"/>
      <c r="AH1675" s="4"/>
      <c r="AI1675" s="4"/>
      <c r="AL1675" s="4"/>
      <c r="AM1675" s="4"/>
      <c r="AN1675" s="4"/>
      <c r="AO1675" s="4"/>
      <c r="AP1675" s="4"/>
      <c r="AR1675" s="4"/>
      <c r="AW1675" s="4"/>
      <c r="AX1675" s="4"/>
      <c r="AY1675" s="4"/>
      <c r="AZ1675" s="4"/>
      <c r="BA1675" s="4"/>
      <c r="BB1675" s="4"/>
      <c r="BC1675" s="4"/>
    </row>
    <row r="1676" spans="1:55">
      <c r="A1676" s="269"/>
      <c r="D1676" s="14"/>
      <c r="E1676" s="14"/>
      <c r="F1676" s="14"/>
      <c r="G1676" s="14"/>
      <c r="H1676" s="14"/>
      <c r="I1676" s="14"/>
      <c r="J1676" s="14"/>
      <c r="K1676" s="15"/>
      <c r="L1676" s="14"/>
      <c r="M1676" s="14"/>
      <c r="N1676" s="14"/>
      <c r="O1676" s="14"/>
      <c r="P1676" s="14"/>
      <c r="Q1676" s="14"/>
      <c r="R1676" s="15"/>
      <c r="S1676" s="14"/>
      <c r="U1676" s="1"/>
      <c r="V1676" s="1"/>
      <c r="W1676" s="1"/>
      <c r="X1676" s="1"/>
      <c r="Y1676" s="1"/>
      <c r="Z1676" s="1"/>
      <c r="AA1676" s="1"/>
      <c r="AB1676" s="1"/>
      <c r="AC1676" s="1"/>
      <c r="AD1676" s="1"/>
      <c r="AE1676" s="1"/>
      <c r="AF1676" s="4"/>
      <c r="AG1676" s="4"/>
      <c r="AH1676" s="4"/>
      <c r="AI1676" s="4"/>
      <c r="AL1676" s="4"/>
      <c r="AM1676" s="4"/>
      <c r="AN1676" s="4"/>
      <c r="AO1676" s="4"/>
      <c r="AP1676" s="4"/>
      <c r="AR1676" s="4"/>
      <c r="AW1676" s="4"/>
      <c r="AX1676" s="4"/>
      <c r="AY1676" s="4"/>
      <c r="AZ1676" s="4"/>
      <c r="BA1676" s="4"/>
      <c r="BB1676" s="4"/>
      <c r="BC1676" s="4"/>
    </row>
    <row r="1677" spans="1:55">
      <c r="A1677" s="269"/>
      <c r="D1677" s="14"/>
      <c r="E1677" s="14"/>
      <c r="F1677" s="14"/>
      <c r="G1677" s="14"/>
      <c r="H1677" s="14"/>
      <c r="I1677" s="14"/>
      <c r="J1677" s="14"/>
      <c r="K1677" s="15"/>
      <c r="L1677" s="14"/>
      <c r="M1677" s="14"/>
      <c r="N1677" s="14"/>
      <c r="O1677" s="14"/>
      <c r="P1677" s="14"/>
      <c r="Q1677" s="14"/>
      <c r="R1677" s="15"/>
      <c r="S1677" s="14"/>
      <c r="U1677" s="1"/>
      <c r="V1677" s="1"/>
      <c r="W1677" s="1"/>
      <c r="X1677" s="1"/>
      <c r="Y1677" s="1"/>
      <c r="Z1677" s="1"/>
      <c r="AA1677" s="1"/>
      <c r="AB1677" s="1"/>
      <c r="AC1677" s="1"/>
      <c r="AD1677" s="1"/>
      <c r="AE1677" s="1"/>
      <c r="AF1677" s="4"/>
      <c r="AG1677" s="4"/>
      <c r="AH1677" s="4"/>
      <c r="AI1677" s="4"/>
      <c r="AL1677" s="4"/>
      <c r="AM1677" s="4"/>
      <c r="AN1677" s="4"/>
      <c r="AO1677" s="4"/>
      <c r="AP1677" s="4"/>
      <c r="AR1677" s="4"/>
      <c r="AW1677" s="4"/>
      <c r="AX1677" s="4"/>
      <c r="AY1677" s="4"/>
      <c r="AZ1677" s="4"/>
      <c r="BA1677" s="4"/>
      <c r="BB1677" s="4"/>
      <c r="BC1677" s="4"/>
    </row>
    <row r="1678" spans="1:55">
      <c r="A1678" s="269"/>
      <c r="D1678" s="14"/>
      <c r="E1678" s="14"/>
      <c r="F1678" s="14"/>
      <c r="G1678" s="14"/>
      <c r="H1678" s="14"/>
      <c r="I1678" s="14"/>
      <c r="J1678" s="14"/>
      <c r="K1678" s="15"/>
      <c r="L1678" s="14"/>
      <c r="M1678" s="14"/>
      <c r="N1678" s="14"/>
      <c r="O1678" s="14"/>
      <c r="P1678" s="14"/>
      <c r="Q1678" s="14"/>
      <c r="R1678" s="15"/>
      <c r="S1678" s="14"/>
      <c r="U1678" s="1"/>
      <c r="V1678" s="1"/>
      <c r="W1678" s="1"/>
      <c r="X1678" s="1"/>
      <c r="Y1678" s="1"/>
      <c r="Z1678" s="1"/>
      <c r="AA1678" s="1"/>
      <c r="AB1678" s="1"/>
      <c r="AC1678" s="1"/>
      <c r="AD1678" s="1"/>
      <c r="AE1678" s="1"/>
      <c r="AF1678" s="4"/>
      <c r="AG1678" s="4"/>
      <c r="AH1678" s="4"/>
      <c r="AI1678" s="4"/>
      <c r="AL1678" s="4"/>
      <c r="AM1678" s="4"/>
      <c r="AN1678" s="4"/>
      <c r="AO1678" s="4"/>
      <c r="AP1678" s="4"/>
      <c r="AR1678" s="4"/>
      <c r="AW1678" s="4"/>
      <c r="AX1678" s="4"/>
      <c r="AY1678" s="4"/>
      <c r="AZ1678" s="4"/>
      <c r="BA1678" s="4"/>
      <c r="BB1678" s="4"/>
      <c r="BC1678" s="4"/>
    </row>
    <row r="1679" spans="1:55">
      <c r="A1679" s="269"/>
      <c r="D1679" s="14"/>
      <c r="E1679" s="14"/>
      <c r="F1679" s="14"/>
      <c r="G1679" s="14"/>
      <c r="H1679" s="14"/>
      <c r="I1679" s="14"/>
      <c r="J1679" s="14"/>
      <c r="K1679" s="15"/>
      <c r="L1679" s="14"/>
      <c r="M1679" s="14"/>
      <c r="N1679" s="14"/>
      <c r="O1679" s="14"/>
      <c r="P1679" s="14"/>
      <c r="Q1679" s="14"/>
      <c r="R1679" s="15"/>
      <c r="S1679" s="14"/>
      <c r="U1679" s="1"/>
      <c r="V1679" s="1"/>
      <c r="W1679" s="1"/>
      <c r="X1679" s="1"/>
      <c r="Y1679" s="1"/>
      <c r="Z1679" s="1"/>
      <c r="AA1679" s="1"/>
      <c r="AB1679" s="1"/>
      <c r="AC1679" s="1"/>
      <c r="AD1679" s="1"/>
      <c r="AE1679" s="1"/>
      <c r="AF1679" s="4"/>
      <c r="AG1679" s="4"/>
      <c r="AH1679" s="4"/>
      <c r="AI1679" s="4"/>
      <c r="AL1679" s="4"/>
      <c r="AM1679" s="4"/>
      <c r="AN1679" s="4"/>
      <c r="AO1679" s="4"/>
      <c r="AP1679" s="4"/>
      <c r="AR1679" s="4"/>
      <c r="AW1679" s="4"/>
      <c r="AX1679" s="4"/>
      <c r="AY1679" s="4"/>
      <c r="AZ1679" s="4"/>
      <c r="BA1679" s="4"/>
      <c r="BB1679" s="4"/>
      <c r="BC1679" s="4"/>
    </row>
    <row r="1680" spans="1:55">
      <c r="A1680" s="269"/>
      <c r="D1680" s="14"/>
      <c r="E1680" s="14"/>
      <c r="F1680" s="14"/>
      <c r="G1680" s="14"/>
      <c r="H1680" s="14"/>
      <c r="I1680" s="14"/>
      <c r="J1680" s="14"/>
      <c r="K1680" s="15"/>
      <c r="L1680" s="14"/>
      <c r="M1680" s="14"/>
      <c r="N1680" s="14"/>
      <c r="O1680" s="14"/>
      <c r="P1680" s="14"/>
      <c r="Q1680" s="14"/>
      <c r="R1680" s="15"/>
      <c r="S1680" s="14"/>
      <c r="U1680" s="1"/>
      <c r="V1680" s="1"/>
      <c r="W1680" s="1"/>
      <c r="X1680" s="1"/>
      <c r="Y1680" s="1"/>
      <c r="Z1680" s="1"/>
      <c r="AA1680" s="1"/>
      <c r="AB1680" s="1"/>
      <c r="AC1680" s="1"/>
      <c r="AD1680" s="1"/>
      <c r="AE1680" s="1"/>
      <c r="AF1680" s="4"/>
      <c r="AG1680" s="4"/>
      <c r="AH1680" s="4"/>
      <c r="AI1680" s="4"/>
      <c r="AL1680" s="4"/>
      <c r="AM1680" s="4"/>
      <c r="AN1680" s="4"/>
      <c r="AO1680" s="4"/>
      <c r="AP1680" s="4"/>
      <c r="AR1680" s="4"/>
      <c r="AW1680" s="4"/>
      <c r="AX1680" s="4"/>
      <c r="AY1680" s="4"/>
      <c r="AZ1680" s="4"/>
      <c r="BA1680" s="4"/>
      <c r="BB1680" s="4"/>
      <c r="BC1680" s="4"/>
    </row>
    <row r="1681" spans="1:55">
      <c r="A1681" s="269"/>
      <c r="D1681" s="14"/>
      <c r="E1681" s="14"/>
      <c r="F1681" s="14"/>
      <c r="G1681" s="14"/>
      <c r="H1681" s="14"/>
      <c r="I1681" s="14"/>
      <c r="J1681" s="14"/>
      <c r="K1681" s="15"/>
      <c r="L1681" s="14"/>
      <c r="M1681" s="14"/>
      <c r="N1681" s="14"/>
      <c r="O1681" s="14"/>
      <c r="P1681" s="14"/>
      <c r="Q1681" s="14"/>
      <c r="R1681" s="15"/>
      <c r="S1681" s="14"/>
      <c r="U1681" s="1"/>
      <c r="V1681" s="1"/>
      <c r="W1681" s="1"/>
      <c r="X1681" s="1"/>
      <c r="Y1681" s="1"/>
      <c r="Z1681" s="1"/>
      <c r="AA1681" s="1"/>
      <c r="AB1681" s="1"/>
      <c r="AC1681" s="1"/>
      <c r="AD1681" s="1"/>
      <c r="AE1681" s="1"/>
      <c r="AF1681" s="4"/>
      <c r="AG1681" s="4"/>
      <c r="AH1681" s="4"/>
      <c r="AI1681" s="4"/>
      <c r="AL1681" s="4"/>
      <c r="AM1681" s="4"/>
      <c r="AN1681" s="4"/>
      <c r="AO1681" s="4"/>
      <c r="AP1681" s="4"/>
      <c r="AR1681" s="4"/>
      <c r="AW1681" s="4"/>
      <c r="AX1681" s="4"/>
      <c r="AY1681" s="4"/>
      <c r="AZ1681" s="4"/>
      <c r="BA1681" s="4"/>
      <c r="BB1681" s="4"/>
      <c r="BC1681" s="4"/>
    </row>
    <row r="1682" spans="1:55">
      <c r="A1682" s="269"/>
      <c r="D1682" s="14"/>
      <c r="E1682" s="14"/>
      <c r="F1682" s="14"/>
      <c r="G1682" s="14"/>
      <c r="H1682" s="14"/>
      <c r="I1682" s="14"/>
      <c r="J1682" s="14"/>
      <c r="K1682" s="15"/>
      <c r="L1682" s="14"/>
      <c r="M1682" s="14"/>
      <c r="N1682" s="14"/>
      <c r="O1682" s="14"/>
      <c r="P1682" s="14"/>
      <c r="Q1682" s="14"/>
      <c r="R1682" s="15"/>
      <c r="S1682" s="14"/>
      <c r="U1682" s="1"/>
      <c r="V1682" s="1"/>
      <c r="W1682" s="1"/>
      <c r="X1682" s="1"/>
      <c r="Y1682" s="1"/>
      <c r="Z1682" s="1"/>
      <c r="AA1682" s="1"/>
      <c r="AB1682" s="1"/>
      <c r="AC1682" s="1"/>
      <c r="AD1682" s="1"/>
      <c r="AE1682" s="1"/>
      <c r="AF1682" s="4"/>
      <c r="AG1682" s="4"/>
      <c r="AH1682" s="4"/>
      <c r="AI1682" s="4"/>
      <c r="AL1682" s="4"/>
      <c r="AM1682" s="4"/>
      <c r="AN1682" s="4"/>
      <c r="AO1682" s="4"/>
      <c r="AP1682" s="4"/>
      <c r="AR1682" s="4"/>
      <c r="AW1682" s="4"/>
      <c r="AX1682" s="4"/>
      <c r="AY1682" s="4"/>
      <c r="AZ1682" s="4"/>
      <c r="BA1682" s="4"/>
      <c r="BB1682" s="4"/>
      <c r="BC1682" s="4"/>
    </row>
    <row r="1683" spans="1:55">
      <c r="A1683" s="269"/>
      <c r="D1683" s="14"/>
      <c r="E1683" s="14"/>
      <c r="F1683" s="14"/>
      <c r="G1683" s="14"/>
      <c r="H1683" s="14"/>
      <c r="I1683" s="14"/>
      <c r="J1683" s="14"/>
      <c r="K1683" s="15"/>
      <c r="L1683" s="14"/>
      <c r="M1683" s="14"/>
      <c r="N1683" s="14"/>
      <c r="O1683" s="14"/>
      <c r="P1683" s="14"/>
      <c r="Q1683" s="14"/>
      <c r="R1683" s="15"/>
      <c r="S1683" s="14"/>
      <c r="U1683" s="1"/>
      <c r="V1683" s="1"/>
      <c r="W1683" s="1"/>
      <c r="X1683" s="1"/>
      <c r="Y1683" s="1"/>
      <c r="Z1683" s="1"/>
      <c r="AA1683" s="1"/>
      <c r="AB1683" s="1"/>
      <c r="AC1683" s="1"/>
      <c r="AD1683" s="1"/>
      <c r="AE1683" s="1"/>
      <c r="AF1683" s="4"/>
      <c r="AG1683" s="4"/>
      <c r="AH1683" s="4"/>
      <c r="AI1683" s="4"/>
      <c r="AL1683" s="4"/>
      <c r="AM1683" s="4"/>
      <c r="AN1683" s="4"/>
      <c r="AO1683" s="4"/>
      <c r="AP1683" s="4"/>
      <c r="AR1683" s="4"/>
      <c r="AW1683" s="4"/>
      <c r="AX1683" s="4"/>
      <c r="AY1683" s="4"/>
      <c r="AZ1683" s="4"/>
      <c r="BA1683" s="4"/>
      <c r="BB1683" s="4"/>
      <c r="BC1683" s="4"/>
    </row>
    <row r="1684" spans="1:55">
      <c r="A1684" s="269"/>
      <c r="D1684" s="14"/>
      <c r="E1684" s="14"/>
      <c r="F1684" s="14"/>
      <c r="G1684" s="14"/>
      <c r="H1684" s="14"/>
      <c r="I1684" s="14"/>
      <c r="J1684" s="14"/>
      <c r="K1684" s="15"/>
      <c r="L1684" s="14"/>
      <c r="M1684" s="14"/>
      <c r="N1684" s="14"/>
      <c r="O1684" s="14"/>
      <c r="P1684" s="14"/>
      <c r="Q1684" s="14"/>
      <c r="R1684" s="15"/>
      <c r="S1684" s="14"/>
      <c r="U1684" s="1"/>
      <c r="V1684" s="1"/>
      <c r="W1684" s="1"/>
      <c r="X1684" s="1"/>
      <c r="Y1684" s="1"/>
      <c r="Z1684" s="1"/>
      <c r="AA1684" s="1"/>
      <c r="AB1684" s="1"/>
      <c r="AC1684" s="1"/>
      <c r="AD1684" s="1"/>
      <c r="AE1684" s="1"/>
      <c r="AF1684" s="4"/>
      <c r="AG1684" s="4"/>
      <c r="AH1684" s="4"/>
      <c r="AI1684" s="4"/>
      <c r="AL1684" s="4"/>
      <c r="AM1684" s="4"/>
      <c r="AN1684" s="4"/>
      <c r="AO1684" s="4"/>
      <c r="AP1684" s="4"/>
      <c r="AR1684" s="4"/>
      <c r="AW1684" s="4"/>
      <c r="AX1684" s="4"/>
      <c r="AY1684" s="4"/>
      <c r="AZ1684" s="4"/>
      <c r="BA1684" s="4"/>
      <c r="BB1684" s="4"/>
      <c r="BC1684" s="4"/>
    </row>
    <row r="1685" spans="1:55">
      <c r="A1685" s="269"/>
      <c r="D1685" s="14"/>
      <c r="E1685" s="14"/>
      <c r="F1685" s="14"/>
      <c r="G1685" s="14"/>
      <c r="H1685" s="14"/>
      <c r="I1685" s="14"/>
      <c r="J1685" s="14"/>
      <c r="K1685" s="15"/>
      <c r="L1685" s="14"/>
      <c r="M1685" s="14"/>
      <c r="N1685" s="14"/>
      <c r="O1685" s="14"/>
      <c r="P1685" s="14"/>
      <c r="Q1685" s="14"/>
      <c r="R1685" s="15"/>
      <c r="S1685" s="14"/>
      <c r="U1685" s="1"/>
      <c r="V1685" s="1"/>
      <c r="W1685" s="1"/>
      <c r="X1685" s="1"/>
      <c r="Y1685" s="1"/>
      <c r="Z1685" s="1"/>
      <c r="AA1685" s="1"/>
      <c r="AB1685" s="1"/>
      <c r="AC1685" s="1"/>
      <c r="AD1685" s="1"/>
      <c r="AE1685" s="1"/>
      <c r="AF1685" s="4"/>
      <c r="AG1685" s="4"/>
      <c r="AH1685" s="4"/>
      <c r="AI1685" s="4"/>
      <c r="AL1685" s="4"/>
      <c r="AM1685" s="4"/>
      <c r="AN1685" s="4"/>
      <c r="AO1685" s="4"/>
      <c r="AP1685" s="4"/>
      <c r="AR1685" s="4"/>
      <c r="AW1685" s="4"/>
      <c r="AX1685" s="4"/>
      <c r="AY1685" s="4"/>
      <c r="AZ1685" s="4"/>
      <c r="BA1685" s="4"/>
      <c r="BB1685" s="4"/>
      <c r="BC1685" s="4"/>
    </row>
    <row r="1686" spans="1:55">
      <c r="A1686" s="269"/>
      <c r="D1686" s="14"/>
      <c r="E1686" s="14"/>
      <c r="F1686" s="14"/>
      <c r="G1686" s="14"/>
      <c r="H1686" s="14"/>
      <c r="I1686" s="14"/>
      <c r="J1686" s="14"/>
      <c r="K1686" s="15"/>
      <c r="L1686" s="14"/>
      <c r="M1686" s="14"/>
      <c r="N1686" s="14"/>
      <c r="O1686" s="14"/>
      <c r="P1686" s="14"/>
      <c r="Q1686" s="14"/>
      <c r="R1686" s="15"/>
      <c r="S1686" s="14"/>
      <c r="U1686" s="1"/>
      <c r="V1686" s="1"/>
      <c r="W1686" s="1"/>
      <c r="X1686" s="1"/>
      <c r="Y1686" s="1"/>
      <c r="Z1686" s="1"/>
      <c r="AA1686" s="1"/>
      <c r="AB1686" s="1"/>
      <c r="AC1686" s="1"/>
      <c r="AD1686" s="1"/>
      <c r="AE1686" s="1"/>
      <c r="AF1686" s="4"/>
      <c r="AG1686" s="4"/>
      <c r="AH1686" s="4"/>
      <c r="AI1686" s="4"/>
      <c r="AL1686" s="4"/>
      <c r="AM1686" s="4"/>
      <c r="AN1686" s="4"/>
      <c r="AO1686" s="4"/>
      <c r="AP1686" s="4"/>
      <c r="AR1686" s="4"/>
      <c r="AW1686" s="4"/>
      <c r="AX1686" s="4"/>
      <c r="AY1686" s="4"/>
      <c r="AZ1686" s="4"/>
      <c r="BA1686" s="4"/>
      <c r="BB1686" s="4"/>
      <c r="BC1686" s="4"/>
    </row>
    <row r="1687" spans="1:55">
      <c r="A1687" s="269"/>
      <c r="D1687" s="14"/>
      <c r="E1687" s="14"/>
      <c r="F1687" s="14"/>
      <c r="G1687" s="14"/>
      <c r="H1687" s="14"/>
      <c r="I1687" s="14"/>
      <c r="J1687" s="14"/>
      <c r="K1687" s="15"/>
      <c r="L1687" s="14"/>
      <c r="M1687" s="14"/>
      <c r="N1687" s="14"/>
      <c r="O1687" s="14"/>
      <c r="P1687" s="14"/>
      <c r="Q1687" s="14"/>
      <c r="R1687" s="15"/>
      <c r="S1687" s="14"/>
      <c r="U1687" s="1"/>
      <c r="V1687" s="1"/>
      <c r="W1687" s="1"/>
      <c r="X1687" s="1"/>
      <c r="Y1687" s="1"/>
      <c r="Z1687" s="1"/>
      <c r="AA1687" s="1"/>
      <c r="AB1687" s="1"/>
      <c r="AC1687" s="1"/>
      <c r="AD1687" s="1"/>
      <c r="AE1687" s="1"/>
      <c r="AF1687" s="4"/>
      <c r="AG1687" s="4"/>
      <c r="AH1687" s="4"/>
      <c r="AI1687" s="4"/>
      <c r="AL1687" s="4"/>
      <c r="AM1687" s="4"/>
      <c r="AN1687" s="4"/>
      <c r="AO1687" s="4"/>
      <c r="AP1687" s="4"/>
      <c r="AR1687" s="4"/>
      <c r="AW1687" s="4"/>
      <c r="AX1687" s="4"/>
      <c r="AY1687" s="4"/>
      <c r="AZ1687" s="4"/>
      <c r="BA1687" s="4"/>
      <c r="BB1687" s="4"/>
      <c r="BC1687" s="4"/>
    </row>
    <row r="1688" spans="1:55">
      <c r="A1688" s="269"/>
      <c r="D1688" s="14"/>
      <c r="E1688" s="14"/>
      <c r="F1688" s="14"/>
      <c r="G1688" s="14"/>
      <c r="H1688" s="14"/>
      <c r="I1688" s="14"/>
      <c r="J1688" s="14"/>
      <c r="K1688" s="15"/>
      <c r="L1688" s="14"/>
      <c r="M1688" s="14"/>
      <c r="N1688" s="14"/>
      <c r="O1688" s="14"/>
      <c r="P1688" s="14"/>
      <c r="Q1688" s="14"/>
      <c r="R1688" s="15"/>
      <c r="S1688" s="14"/>
      <c r="U1688" s="1"/>
      <c r="V1688" s="1"/>
      <c r="W1688" s="1"/>
      <c r="X1688" s="1"/>
      <c r="Y1688" s="1"/>
      <c r="Z1688" s="1"/>
      <c r="AA1688" s="1"/>
      <c r="AB1688" s="1"/>
      <c r="AC1688" s="1"/>
      <c r="AD1688" s="1"/>
      <c r="AE1688" s="1"/>
      <c r="AF1688" s="4"/>
      <c r="AG1688" s="4"/>
      <c r="AH1688" s="4"/>
      <c r="AI1688" s="4"/>
      <c r="AL1688" s="4"/>
      <c r="AM1688" s="4"/>
      <c r="AN1688" s="4"/>
      <c r="AO1688" s="4"/>
      <c r="AP1688" s="4"/>
      <c r="AR1688" s="4"/>
      <c r="AW1688" s="4"/>
      <c r="AX1688" s="4"/>
      <c r="AY1688" s="4"/>
      <c r="AZ1688" s="4"/>
      <c r="BA1688" s="4"/>
      <c r="BB1688" s="4"/>
      <c r="BC1688" s="4"/>
    </row>
    <row r="1689" spans="1:55">
      <c r="A1689" s="269"/>
      <c r="D1689" s="14"/>
      <c r="E1689" s="14"/>
      <c r="F1689" s="14"/>
      <c r="G1689" s="14"/>
      <c r="H1689" s="14"/>
      <c r="I1689" s="14"/>
      <c r="J1689" s="14"/>
      <c r="K1689" s="15"/>
      <c r="L1689" s="14"/>
      <c r="M1689" s="14"/>
      <c r="N1689" s="14"/>
      <c r="O1689" s="14"/>
      <c r="P1689" s="14"/>
      <c r="Q1689" s="14"/>
      <c r="R1689" s="15"/>
      <c r="S1689" s="14"/>
      <c r="U1689" s="1"/>
      <c r="V1689" s="1"/>
      <c r="W1689" s="1"/>
      <c r="X1689" s="1"/>
      <c r="Y1689" s="1"/>
      <c r="Z1689" s="1"/>
      <c r="AA1689" s="1"/>
      <c r="AB1689" s="1"/>
      <c r="AC1689" s="1"/>
      <c r="AD1689" s="1"/>
      <c r="AE1689" s="1"/>
      <c r="AF1689" s="4"/>
      <c r="AG1689" s="4"/>
      <c r="AH1689" s="4"/>
      <c r="AI1689" s="4"/>
      <c r="AL1689" s="4"/>
      <c r="AM1689" s="4"/>
      <c r="AN1689" s="4"/>
      <c r="AO1689" s="4"/>
      <c r="AP1689" s="4"/>
      <c r="AR1689" s="4"/>
      <c r="AW1689" s="4"/>
      <c r="AX1689" s="4"/>
      <c r="AY1689" s="4"/>
      <c r="AZ1689" s="4"/>
      <c r="BA1689" s="4"/>
      <c r="BB1689" s="4"/>
      <c r="BC1689" s="4"/>
    </row>
    <row r="1690" spans="1:55">
      <c r="A1690" s="269"/>
      <c r="D1690" s="14"/>
      <c r="E1690" s="14"/>
      <c r="F1690" s="14"/>
      <c r="G1690" s="14"/>
      <c r="H1690" s="14"/>
      <c r="I1690" s="14"/>
      <c r="J1690" s="14"/>
      <c r="K1690" s="15"/>
      <c r="L1690" s="14"/>
      <c r="M1690" s="14"/>
      <c r="N1690" s="14"/>
      <c r="O1690" s="14"/>
      <c r="P1690" s="14"/>
      <c r="Q1690" s="14"/>
      <c r="R1690" s="15"/>
      <c r="S1690" s="14"/>
      <c r="U1690" s="1"/>
      <c r="V1690" s="1"/>
      <c r="W1690" s="1"/>
      <c r="X1690" s="1"/>
      <c r="Y1690" s="1"/>
      <c r="Z1690" s="1"/>
      <c r="AA1690" s="1"/>
      <c r="AB1690" s="1"/>
      <c r="AC1690" s="1"/>
      <c r="AD1690" s="1"/>
      <c r="AE1690" s="1"/>
      <c r="AF1690" s="4"/>
      <c r="AG1690" s="4"/>
      <c r="AH1690" s="4"/>
      <c r="AI1690" s="4"/>
      <c r="AL1690" s="4"/>
      <c r="AM1690" s="4"/>
      <c r="AN1690" s="4"/>
      <c r="AO1690" s="4"/>
      <c r="AP1690" s="4"/>
      <c r="AR1690" s="4"/>
      <c r="AW1690" s="4"/>
      <c r="AX1690" s="4"/>
      <c r="AY1690" s="4"/>
      <c r="AZ1690" s="4"/>
      <c r="BA1690" s="4"/>
      <c r="BB1690" s="4"/>
      <c r="BC1690" s="4"/>
    </row>
    <row r="1691" spans="1:55">
      <c r="A1691" s="269"/>
      <c r="D1691" s="14"/>
      <c r="E1691" s="14"/>
      <c r="F1691" s="14"/>
      <c r="G1691" s="14"/>
      <c r="H1691" s="14"/>
      <c r="I1691" s="14"/>
      <c r="J1691" s="14"/>
      <c r="K1691" s="15"/>
      <c r="L1691" s="14"/>
      <c r="M1691" s="14"/>
      <c r="N1691" s="14"/>
      <c r="O1691" s="14"/>
      <c r="P1691" s="14"/>
      <c r="Q1691" s="14"/>
      <c r="R1691" s="15"/>
      <c r="S1691" s="14"/>
      <c r="U1691" s="1"/>
      <c r="V1691" s="1"/>
      <c r="W1691" s="1"/>
      <c r="X1691" s="1"/>
      <c r="Y1691" s="1"/>
      <c r="Z1691" s="1"/>
      <c r="AA1691" s="1"/>
      <c r="AB1691" s="1"/>
      <c r="AC1691" s="1"/>
      <c r="AD1691" s="1"/>
      <c r="AE1691" s="1"/>
      <c r="AF1691" s="4"/>
      <c r="AG1691" s="4"/>
      <c r="AH1691" s="4"/>
      <c r="AI1691" s="4"/>
      <c r="AL1691" s="4"/>
      <c r="AM1691" s="4"/>
      <c r="AN1691" s="4"/>
      <c r="AO1691" s="4"/>
      <c r="AP1691" s="4"/>
      <c r="AR1691" s="4"/>
      <c r="AW1691" s="4"/>
      <c r="AX1691" s="4"/>
      <c r="AY1691" s="4"/>
      <c r="AZ1691" s="4"/>
      <c r="BA1691" s="4"/>
      <c r="BB1691" s="4"/>
      <c r="BC1691" s="4"/>
    </row>
    <row r="1692" spans="1:55">
      <c r="A1692" s="269"/>
      <c r="D1692" s="14"/>
      <c r="E1692" s="14"/>
      <c r="F1692" s="14"/>
      <c r="G1692" s="14"/>
      <c r="H1692" s="14"/>
      <c r="I1692" s="14"/>
      <c r="J1692" s="14"/>
      <c r="K1692" s="15"/>
      <c r="L1692" s="14"/>
      <c r="M1692" s="14"/>
      <c r="N1692" s="14"/>
      <c r="O1692" s="14"/>
      <c r="P1692" s="14"/>
      <c r="Q1692" s="14"/>
      <c r="R1692" s="15"/>
      <c r="S1692" s="14"/>
      <c r="U1692" s="1"/>
      <c r="V1692" s="1"/>
      <c r="W1692" s="1"/>
      <c r="X1692" s="1"/>
      <c r="Y1692" s="1"/>
      <c r="Z1692" s="1"/>
      <c r="AA1692" s="1"/>
      <c r="AB1692" s="1"/>
      <c r="AC1692" s="1"/>
      <c r="AD1692" s="1"/>
      <c r="AE1692" s="1"/>
      <c r="AF1692" s="4"/>
      <c r="AG1692" s="4"/>
      <c r="AH1692" s="4"/>
      <c r="AI1692" s="4"/>
      <c r="AL1692" s="4"/>
      <c r="AM1692" s="4"/>
      <c r="AN1692" s="4"/>
      <c r="AO1692" s="4"/>
      <c r="AP1692" s="4"/>
      <c r="AR1692" s="4"/>
      <c r="AW1692" s="4"/>
      <c r="AX1692" s="4"/>
      <c r="AY1692" s="4"/>
      <c r="AZ1692" s="4"/>
      <c r="BA1692" s="4"/>
      <c r="BB1692" s="4"/>
      <c r="BC1692" s="4"/>
    </row>
    <row r="1693" spans="1:55">
      <c r="A1693" s="269"/>
      <c r="D1693" s="14"/>
      <c r="E1693" s="14"/>
      <c r="F1693" s="14"/>
      <c r="G1693" s="14"/>
      <c r="H1693" s="14"/>
      <c r="I1693" s="14"/>
      <c r="J1693" s="14"/>
      <c r="K1693" s="15"/>
      <c r="L1693" s="14"/>
      <c r="M1693" s="14"/>
      <c r="N1693" s="14"/>
      <c r="O1693" s="14"/>
      <c r="P1693" s="14"/>
      <c r="Q1693" s="14"/>
      <c r="R1693" s="15"/>
      <c r="S1693" s="14"/>
      <c r="U1693" s="1"/>
      <c r="V1693" s="1"/>
      <c r="W1693" s="1"/>
      <c r="X1693" s="1"/>
      <c r="Y1693" s="1"/>
      <c r="Z1693" s="1"/>
      <c r="AA1693" s="1"/>
      <c r="AB1693" s="1"/>
      <c r="AC1693" s="1"/>
      <c r="AD1693" s="1"/>
      <c r="AE1693" s="1"/>
      <c r="AF1693" s="4"/>
      <c r="AG1693" s="4"/>
      <c r="AH1693" s="4"/>
      <c r="AI1693" s="4"/>
      <c r="AL1693" s="4"/>
      <c r="AM1693" s="4"/>
      <c r="AN1693" s="4"/>
      <c r="AO1693" s="4"/>
      <c r="AP1693" s="4"/>
      <c r="AR1693" s="4"/>
      <c r="AW1693" s="4"/>
      <c r="AX1693" s="4"/>
      <c r="AY1693" s="4"/>
      <c r="AZ1693" s="4"/>
      <c r="BA1693" s="4"/>
      <c r="BB1693" s="4"/>
      <c r="BC1693" s="4"/>
    </row>
    <row r="1694" spans="1:55">
      <c r="A1694" s="269"/>
      <c r="D1694" s="14"/>
      <c r="E1694" s="14"/>
      <c r="F1694" s="14"/>
      <c r="G1694" s="14"/>
      <c r="H1694" s="14"/>
      <c r="I1694" s="14"/>
      <c r="J1694" s="14"/>
      <c r="K1694" s="15"/>
      <c r="L1694" s="14"/>
      <c r="M1694" s="14"/>
      <c r="N1694" s="14"/>
      <c r="O1694" s="14"/>
      <c r="P1694" s="14"/>
      <c r="Q1694" s="14"/>
      <c r="R1694" s="15"/>
      <c r="S1694" s="14"/>
      <c r="U1694" s="1"/>
      <c r="V1694" s="1"/>
      <c r="W1694" s="1"/>
      <c r="X1694" s="1"/>
      <c r="Y1694" s="1"/>
      <c r="Z1694" s="1"/>
      <c r="AA1694" s="1"/>
      <c r="AB1694" s="1"/>
      <c r="AC1694" s="1"/>
      <c r="AD1694" s="1"/>
      <c r="AE1694" s="1"/>
      <c r="AF1694" s="4"/>
      <c r="AG1694" s="4"/>
      <c r="AH1694" s="4"/>
      <c r="AI1694" s="4"/>
      <c r="AL1694" s="4"/>
      <c r="AM1694" s="4"/>
      <c r="AN1694" s="4"/>
      <c r="AO1694" s="4"/>
      <c r="AP1694" s="4"/>
      <c r="AR1694" s="4"/>
      <c r="AW1694" s="4"/>
      <c r="AX1694" s="4"/>
      <c r="AY1694" s="4"/>
      <c r="AZ1694" s="4"/>
      <c r="BA1694" s="4"/>
      <c r="BB1694" s="4"/>
      <c r="BC1694" s="4"/>
    </row>
    <row r="1695" spans="1:55">
      <c r="A1695" s="269"/>
      <c r="D1695" s="14"/>
      <c r="E1695" s="14"/>
      <c r="F1695" s="14"/>
      <c r="G1695" s="14"/>
      <c r="H1695" s="14"/>
      <c r="I1695" s="14"/>
      <c r="J1695" s="14"/>
      <c r="K1695" s="15"/>
      <c r="L1695" s="14"/>
      <c r="M1695" s="14"/>
      <c r="N1695" s="14"/>
      <c r="O1695" s="14"/>
      <c r="P1695" s="14"/>
      <c r="Q1695" s="14"/>
      <c r="R1695" s="15"/>
      <c r="S1695" s="14"/>
      <c r="U1695" s="1"/>
      <c r="V1695" s="1"/>
      <c r="W1695" s="1"/>
      <c r="X1695" s="1"/>
      <c r="Y1695" s="1"/>
      <c r="Z1695" s="1"/>
      <c r="AA1695" s="1"/>
      <c r="AB1695" s="1"/>
      <c r="AC1695" s="1"/>
      <c r="AD1695" s="1"/>
      <c r="AE1695" s="1"/>
      <c r="AF1695" s="4"/>
      <c r="AG1695" s="4"/>
      <c r="AH1695" s="4"/>
      <c r="AI1695" s="4"/>
      <c r="AL1695" s="4"/>
      <c r="AM1695" s="4"/>
      <c r="AN1695" s="4"/>
      <c r="AO1695" s="4"/>
      <c r="AP1695" s="4"/>
      <c r="AR1695" s="4"/>
      <c r="AW1695" s="4"/>
      <c r="AX1695" s="4"/>
      <c r="AY1695" s="4"/>
      <c r="AZ1695" s="4"/>
      <c r="BA1695" s="4"/>
      <c r="BB1695" s="4"/>
      <c r="BC1695" s="4"/>
    </row>
    <row r="1696" spans="1:55">
      <c r="A1696" s="269"/>
      <c r="D1696" s="14"/>
      <c r="E1696" s="14"/>
      <c r="F1696" s="14"/>
      <c r="G1696" s="14"/>
      <c r="H1696" s="14"/>
      <c r="I1696" s="14"/>
      <c r="J1696" s="14"/>
      <c r="K1696" s="15"/>
      <c r="L1696" s="14"/>
      <c r="M1696" s="14"/>
      <c r="N1696" s="14"/>
      <c r="O1696" s="14"/>
      <c r="P1696" s="14"/>
      <c r="Q1696" s="14"/>
      <c r="R1696" s="15"/>
      <c r="S1696" s="14"/>
      <c r="U1696" s="1"/>
      <c r="V1696" s="1"/>
      <c r="W1696" s="1"/>
      <c r="X1696" s="1"/>
      <c r="Y1696" s="1"/>
      <c r="Z1696" s="1"/>
      <c r="AA1696" s="1"/>
      <c r="AB1696" s="1"/>
      <c r="AC1696" s="1"/>
      <c r="AD1696" s="1"/>
      <c r="AE1696" s="1"/>
      <c r="AF1696" s="4"/>
      <c r="AG1696" s="4"/>
      <c r="AH1696" s="4"/>
      <c r="AI1696" s="4"/>
      <c r="AL1696" s="4"/>
      <c r="AM1696" s="4"/>
      <c r="AN1696" s="4"/>
      <c r="AO1696" s="4"/>
      <c r="AP1696" s="4"/>
      <c r="AR1696" s="4"/>
      <c r="AW1696" s="4"/>
      <c r="AX1696" s="4"/>
      <c r="AY1696" s="4"/>
      <c r="AZ1696" s="4"/>
      <c r="BA1696" s="4"/>
      <c r="BB1696" s="4"/>
      <c r="BC1696" s="4"/>
    </row>
    <row r="1697" spans="1:55">
      <c r="A1697" s="269"/>
      <c r="D1697" s="14"/>
      <c r="E1697" s="14"/>
      <c r="F1697" s="14"/>
      <c r="G1697" s="14"/>
      <c r="H1697" s="14"/>
      <c r="I1697" s="14"/>
      <c r="J1697" s="14"/>
      <c r="K1697" s="15"/>
      <c r="L1697" s="14"/>
      <c r="M1697" s="14"/>
      <c r="N1697" s="14"/>
      <c r="O1697" s="14"/>
      <c r="P1697" s="14"/>
      <c r="Q1697" s="14"/>
      <c r="R1697" s="15"/>
      <c r="S1697" s="14"/>
      <c r="U1697" s="1"/>
      <c r="V1697" s="1"/>
      <c r="W1697" s="1"/>
      <c r="X1697" s="1"/>
      <c r="Y1697" s="1"/>
      <c r="Z1697" s="1"/>
      <c r="AA1697" s="1"/>
      <c r="AB1697" s="1"/>
      <c r="AC1697" s="1"/>
      <c r="AD1697" s="1"/>
      <c r="AE1697" s="1"/>
      <c r="AF1697" s="4"/>
      <c r="AG1697" s="4"/>
      <c r="AH1697" s="4"/>
      <c r="AI1697" s="4"/>
      <c r="AL1697" s="4"/>
      <c r="AM1697" s="4"/>
      <c r="AN1697" s="4"/>
      <c r="AO1697" s="4"/>
      <c r="AP1697" s="4"/>
      <c r="AR1697" s="4"/>
      <c r="AW1697" s="4"/>
      <c r="AX1697" s="4"/>
      <c r="AY1697" s="4"/>
      <c r="AZ1697" s="4"/>
      <c r="BA1697" s="4"/>
      <c r="BB1697" s="4"/>
      <c r="BC1697" s="4"/>
    </row>
    <row r="1698" spans="1:55">
      <c r="A1698" s="269"/>
      <c r="D1698" s="14"/>
      <c r="E1698" s="14"/>
      <c r="F1698" s="14"/>
      <c r="G1698" s="14"/>
      <c r="H1698" s="14"/>
      <c r="I1698" s="14"/>
      <c r="J1698" s="14"/>
      <c r="K1698" s="15"/>
      <c r="L1698" s="14"/>
      <c r="M1698" s="14"/>
      <c r="N1698" s="14"/>
      <c r="O1698" s="14"/>
      <c r="P1698" s="14"/>
      <c r="Q1698" s="14"/>
      <c r="R1698" s="15"/>
      <c r="S1698" s="14"/>
      <c r="U1698" s="1"/>
      <c r="V1698" s="1"/>
      <c r="W1698" s="1"/>
      <c r="X1698" s="1"/>
      <c r="Y1698" s="1"/>
      <c r="Z1698" s="1"/>
      <c r="AA1698" s="1"/>
      <c r="AB1698" s="1"/>
      <c r="AC1698" s="1"/>
      <c r="AD1698" s="1"/>
      <c r="AE1698" s="1"/>
      <c r="AF1698" s="4"/>
      <c r="AG1698" s="4"/>
      <c r="AH1698" s="4"/>
      <c r="AI1698" s="4"/>
      <c r="AL1698" s="4"/>
      <c r="AM1698" s="4"/>
      <c r="AN1698" s="4"/>
      <c r="AO1698" s="4"/>
      <c r="AP1698" s="4"/>
      <c r="AR1698" s="4"/>
      <c r="AW1698" s="4"/>
      <c r="AX1698" s="4"/>
      <c r="AY1698" s="4"/>
      <c r="AZ1698" s="4"/>
      <c r="BA1698" s="4"/>
      <c r="BB1698" s="4"/>
      <c r="BC1698" s="4"/>
    </row>
    <row r="1699" spans="1:55">
      <c r="A1699" s="269"/>
      <c r="D1699" s="14"/>
      <c r="E1699" s="14"/>
      <c r="F1699" s="14"/>
      <c r="G1699" s="14"/>
      <c r="H1699" s="14"/>
      <c r="I1699" s="14"/>
      <c r="J1699" s="14"/>
      <c r="K1699" s="15"/>
      <c r="L1699" s="14"/>
      <c r="M1699" s="14"/>
      <c r="N1699" s="14"/>
      <c r="O1699" s="14"/>
      <c r="P1699" s="14"/>
      <c r="Q1699" s="14"/>
      <c r="R1699" s="15"/>
      <c r="S1699" s="14"/>
      <c r="U1699" s="1"/>
      <c r="V1699" s="1"/>
      <c r="W1699" s="1"/>
      <c r="X1699" s="1"/>
      <c r="Y1699" s="1"/>
      <c r="Z1699" s="1"/>
      <c r="AA1699" s="1"/>
      <c r="AB1699" s="1"/>
      <c r="AC1699" s="1"/>
      <c r="AD1699" s="1"/>
      <c r="AE1699" s="1"/>
      <c r="AF1699" s="4"/>
      <c r="AG1699" s="4"/>
      <c r="AH1699" s="4"/>
      <c r="AI1699" s="4"/>
      <c r="AL1699" s="4"/>
      <c r="AM1699" s="4"/>
      <c r="AN1699" s="4"/>
      <c r="AO1699" s="4"/>
      <c r="AP1699" s="4"/>
      <c r="AR1699" s="4"/>
      <c r="AW1699" s="4"/>
      <c r="AX1699" s="4"/>
      <c r="AY1699" s="4"/>
      <c r="AZ1699" s="4"/>
      <c r="BA1699" s="4"/>
      <c r="BB1699" s="4"/>
      <c r="BC1699" s="4"/>
    </row>
    <row r="1700" spans="1:55">
      <c r="A1700" s="269"/>
      <c r="D1700" s="14"/>
      <c r="E1700" s="14"/>
      <c r="F1700" s="14"/>
      <c r="G1700" s="14"/>
      <c r="H1700" s="14"/>
      <c r="I1700" s="14"/>
      <c r="J1700" s="14"/>
      <c r="K1700" s="15"/>
      <c r="L1700" s="14"/>
      <c r="M1700" s="14"/>
      <c r="N1700" s="14"/>
      <c r="O1700" s="14"/>
      <c r="P1700" s="14"/>
      <c r="Q1700" s="14"/>
      <c r="R1700" s="15"/>
      <c r="S1700" s="14"/>
      <c r="U1700" s="1"/>
      <c r="V1700" s="1"/>
      <c r="W1700" s="1"/>
      <c r="X1700" s="1"/>
      <c r="Y1700" s="1"/>
      <c r="Z1700" s="1"/>
      <c r="AA1700" s="1"/>
      <c r="AB1700" s="1"/>
      <c r="AC1700" s="1"/>
      <c r="AD1700" s="1"/>
      <c r="AE1700" s="1"/>
      <c r="AF1700" s="4"/>
      <c r="AG1700" s="4"/>
      <c r="AH1700" s="4"/>
      <c r="AI1700" s="4"/>
      <c r="AL1700" s="4"/>
      <c r="AM1700" s="4"/>
      <c r="AN1700" s="4"/>
      <c r="AO1700" s="4"/>
      <c r="AP1700" s="4"/>
      <c r="AR1700" s="4"/>
      <c r="AW1700" s="4"/>
      <c r="AX1700" s="4"/>
      <c r="AY1700" s="4"/>
      <c r="AZ1700" s="4"/>
      <c r="BA1700" s="4"/>
      <c r="BB1700" s="4"/>
      <c r="BC1700" s="4"/>
    </row>
    <row r="1701" spans="1:55">
      <c r="A1701" s="269"/>
      <c r="D1701" s="14"/>
      <c r="E1701" s="14"/>
      <c r="F1701" s="14"/>
      <c r="G1701" s="14"/>
      <c r="H1701" s="14"/>
      <c r="I1701" s="14"/>
      <c r="J1701" s="14"/>
      <c r="K1701" s="15"/>
      <c r="L1701" s="14"/>
      <c r="M1701" s="14"/>
      <c r="N1701" s="14"/>
      <c r="O1701" s="14"/>
      <c r="P1701" s="14"/>
      <c r="Q1701" s="14"/>
      <c r="R1701" s="15"/>
      <c r="S1701" s="14"/>
      <c r="U1701" s="1"/>
      <c r="V1701" s="1"/>
      <c r="W1701" s="1"/>
      <c r="X1701" s="1"/>
      <c r="Y1701" s="1"/>
      <c r="Z1701" s="1"/>
      <c r="AA1701" s="1"/>
      <c r="AB1701" s="1"/>
      <c r="AC1701" s="1"/>
      <c r="AD1701" s="1"/>
      <c r="AE1701" s="1"/>
      <c r="AF1701" s="4"/>
      <c r="AG1701" s="4"/>
      <c r="AH1701" s="4"/>
      <c r="AI1701" s="4"/>
      <c r="AL1701" s="4"/>
      <c r="AM1701" s="4"/>
      <c r="AN1701" s="4"/>
      <c r="AO1701" s="4"/>
      <c r="AP1701" s="4"/>
      <c r="AR1701" s="4"/>
      <c r="AW1701" s="4"/>
      <c r="AX1701" s="4"/>
      <c r="AY1701" s="4"/>
      <c r="AZ1701" s="4"/>
      <c r="BA1701" s="4"/>
      <c r="BB1701" s="4"/>
      <c r="BC1701" s="4"/>
    </row>
    <row r="1702" spans="1:55">
      <c r="A1702" s="269"/>
      <c r="D1702" s="14"/>
      <c r="E1702" s="14"/>
      <c r="F1702" s="14"/>
      <c r="G1702" s="14"/>
      <c r="H1702" s="14"/>
      <c r="I1702" s="14"/>
      <c r="J1702" s="14"/>
      <c r="K1702" s="15"/>
      <c r="L1702" s="14"/>
      <c r="M1702" s="14"/>
      <c r="N1702" s="14"/>
      <c r="O1702" s="14"/>
      <c r="P1702" s="14"/>
      <c r="Q1702" s="14"/>
      <c r="R1702" s="15"/>
      <c r="S1702" s="14"/>
      <c r="U1702" s="1"/>
      <c r="V1702" s="1"/>
      <c r="W1702" s="1"/>
      <c r="X1702" s="1"/>
      <c r="Y1702" s="1"/>
      <c r="Z1702" s="1"/>
      <c r="AA1702" s="1"/>
      <c r="AB1702" s="1"/>
      <c r="AC1702" s="1"/>
      <c r="AD1702" s="1"/>
      <c r="AE1702" s="1"/>
      <c r="AF1702" s="4"/>
      <c r="AG1702" s="4"/>
      <c r="AH1702" s="4"/>
      <c r="AI1702" s="4"/>
      <c r="AL1702" s="4"/>
      <c r="AM1702" s="4"/>
      <c r="AN1702" s="4"/>
      <c r="AO1702" s="4"/>
      <c r="AP1702" s="4"/>
      <c r="AR1702" s="4"/>
      <c r="AW1702" s="4"/>
      <c r="AX1702" s="4"/>
      <c r="AY1702" s="4"/>
      <c r="AZ1702" s="4"/>
      <c r="BA1702" s="4"/>
      <c r="BB1702" s="4"/>
      <c r="BC1702" s="4"/>
    </row>
    <row r="1703" spans="1:55">
      <c r="A1703" s="269"/>
      <c r="D1703" s="14"/>
      <c r="E1703" s="14"/>
      <c r="F1703" s="14"/>
      <c r="G1703" s="14"/>
      <c r="H1703" s="14"/>
      <c r="I1703" s="14"/>
      <c r="J1703" s="14"/>
      <c r="K1703" s="15"/>
      <c r="L1703" s="14"/>
      <c r="M1703" s="14"/>
      <c r="N1703" s="14"/>
      <c r="O1703" s="14"/>
      <c r="P1703" s="14"/>
      <c r="Q1703" s="14"/>
      <c r="R1703" s="15"/>
      <c r="S1703" s="14"/>
      <c r="U1703" s="1"/>
      <c r="V1703" s="1"/>
      <c r="W1703" s="1"/>
      <c r="X1703" s="1"/>
      <c r="Y1703" s="1"/>
      <c r="Z1703" s="1"/>
      <c r="AA1703" s="1"/>
      <c r="AB1703" s="1"/>
      <c r="AC1703" s="1"/>
      <c r="AD1703" s="1"/>
      <c r="AE1703" s="1"/>
      <c r="AF1703" s="4"/>
      <c r="AG1703" s="4"/>
      <c r="AH1703" s="4"/>
      <c r="AI1703" s="4"/>
      <c r="AL1703" s="4"/>
      <c r="AM1703" s="4"/>
      <c r="AN1703" s="4"/>
      <c r="AO1703" s="4"/>
      <c r="AP1703" s="4"/>
      <c r="AR1703" s="4"/>
      <c r="AW1703" s="4"/>
      <c r="AX1703" s="4"/>
      <c r="AY1703" s="4"/>
      <c r="AZ1703" s="4"/>
      <c r="BA1703" s="4"/>
      <c r="BB1703" s="4"/>
      <c r="BC1703" s="4"/>
    </row>
    <row r="1704" spans="1:55">
      <c r="A1704" s="269"/>
      <c r="D1704" s="14"/>
      <c r="E1704" s="14"/>
      <c r="F1704" s="14"/>
      <c r="G1704" s="14"/>
      <c r="H1704" s="14"/>
      <c r="I1704" s="14"/>
      <c r="J1704" s="14"/>
      <c r="K1704" s="15"/>
      <c r="L1704" s="14"/>
      <c r="M1704" s="14"/>
      <c r="N1704" s="14"/>
      <c r="O1704" s="14"/>
      <c r="P1704" s="14"/>
      <c r="Q1704" s="14"/>
      <c r="R1704" s="15"/>
      <c r="S1704" s="14"/>
      <c r="U1704" s="1"/>
      <c r="V1704" s="1"/>
      <c r="W1704" s="1"/>
      <c r="X1704" s="1"/>
      <c r="Y1704" s="1"/>
      <c r="Z1704" s="1"/>
      <c r="AA1704" s="1"/>
      <c r="AB1704" s="1"/>
      <c r="AC1704" s="1"/>
      <c r="AD1704" s="1"/>
      <c r="AE1704" s="1"/>
      <c r="AF1704" s="4"/>
      <c r="AG1704" s="4"/>
      <c r="AH1704" s="4"/>
      <c r="AI1704" s="4"/>
      <c r="AL1704" s="4"/>
      <c r="AM1704" s="4"/>
      <c r="AN1704" s="4"/>
      <c r="AO1704" s="4"/>
      <c r="AP1704" s="4"/>
      <c r="AR1704" s="4"/>
      <c r="AW1704" s="4"/>
      <c r="AX1704" s="4"/>
      <c r="AY1704" s="4"/>
      <c r="AZ1704" s="4"/>
      <c r="BA1704" s="4"/>
      <c r="BB1704" s="4"/>
      <c r="BC1704" s="4"/>
    </row>
    <row r="1705" spans="1:55">
      <c r="A1705" s="269"/>
      <c r="D1705" s="14"/>
      <c r="E1705" s="14"/>
      <c r="F1705" s="14"/>
      <c r="G1705" s="14"/>
      <c r="H1705" s="14"/>
      <c r="I1705" s="14"/>
      <c r="J1705" s="14"/>
      <c r="K1705" s="15"/>
      <c r="L1705" s="14"/>
      <c r="M1705" s="14"/>
      <c r="N1705" s="14"/>
      <c r="O1705" s="14"/>
      <c r="P1705" s="14"/>
      <c r="Q1705" s="14"/>
      <c r="R1705" s="15"/>
      <c r="S1705" s="14"/>
      <c r="U1705" s="1"/>
      <c r="V1705" s="1"/>
      <c r="W1705" s="1"/>
      <c r="X1705" s="1"/>
      <c r="Y1705" s="1"/>
      <c r="Z1705" s="1"/>
      <c r="AA1705" s="1"/>
      <c r="AB1705" s="1"/>
      <c r="AC1705" s="1"/>
      <c r="AD1705" s="1"/>
      <c r="AE1705" s="1"/>
      <c r="AF1705" s="4"/>
      <c r="AG1705" s="4"/>
      <c r="AH1705" s="4"/>
      <c r="AI1705" s="4"/>
      <c r="AL1705" s="4"/>
      <c r="AM1705" s="4"/>
      <c r="AN1705" s="4"/>
      <c r="AO1705" s="4"/>
      <c r="AP1705" s="4"/>
      <c r="AR1705" s="4"/>
      <c r="AW1705" s="4"/>
      <c r="AX1705" s="4"/>
      <c r="AY1705" s="4"/>
      <c r="AZ1705" s="4"/>
      <c r="BA1705" s="4"/>
      <c r="BB1705" s="4"/>
      <c r="BC1705" s="4"/>
    </row>
    <row r="1706" spans="1:55">
      <c r="A1706" s="269"/>
      <c r="D1706" s="14"/>
      <c r="E1706" s="14"/>
      <c r="F1706" s="14"/>
      <c r="G1706" s="14"/>
      <c r="H1706" s="14"/>
      <c r="I1706" s="14"/>
      <c r="J1706" s="14"/>
      <c r="K1706" s="15"/>
      <c r="L1706" s="14"/>
      <c r="M1706" s="14"/>
      <c r="N1706" s="14"/>
      <c r="O1706" s="14"/>
      <c r="P1706" s="14"/>
      <c r="Q1706" s="14"/>
      <c r="R1706" s="15"/>
      <c r="S1706" s="14"/>
      <c r="U1706" s="1"/>
      <c r="V1706" s="1"/>
      <c r="W1706" s="1"/>
      <c r="X1706" s="1"/>
      <c r="Y1706" s="1"/>
      <c r="Z1706" s="1"/>
      <c r="AA1706" s="1"/>
      <c r="AB1706" s="1"/>
      <c r="AC1706" s="1"/>
      <c r="AD1706" s="1"/>
      <c r="AE1706" s="1"/>
      <c r="AF1706" s="4"/>
      <c r="AG1706" s="4"/>
      <c r="AH1706" s="4"/>
      <c r="AI1706" s="4"/>
      <c r="AL1706" s="4"/>
      <c r="AM1706" s="4"/>
      <c r="AN1706" s="4"/>
      <c r="AO1706" s="4"/>
      <c r="AP1706" s="4"/>
      <c r="AR1706" s="4"/>
      <c r="AW1706" s="4"/>
      <c r="AX1706" s="4"/>
      <c r="AY1706" s="4"/>
      <c r="AZ1706" s="4"/>
      <c r="BA1706" s="4"/>
      <c r="BB1706" s="4"/>
      <c r="BC1706" s="4"/>
    </row>
    <row r="1707" spans="1:55">
      <c r="A1707" s="269"/>
      <c r="D1707" s="14"/>
      <c r="E1707" s="14"/>
      <c r="F1707" s="14"/>
      <c r="G1707" s="14"/>
      <c r="H1707" s="14"/>
      <c r="I1707" s="14"/>
      <c r="J1707" s="14"/>
      <c r="K1707" s="15"/>
      <c r="L1707" s="14"/>
      <c r="M1707" s="14"/>
      <c r="N1707" s="14"/>
      <c r="O1707" s="14"/>
      <c r="P1707" s="14"/>
      <c r="Q1707" s="14"/>
      <c r="R1707" s="15"/>
      <c r="S1707" s="14"/>
      <c r="U1707" s="1"/>
      <c r="V1707" s="1"/>
      <c r="W1707" s="1"/>
      <c r="X1707" s="1"/>
      <c r="Y1707" s="1"/>
      <c r="Z1707" s="1"/>
      <c r="AA1707" s="1"/>
      <c r="AB1707" s="1"/>
      <c r="AC1707" s="1"/>
      <c r="AD1707" s="1"/>
      <c r="AE1707" s="1"/>
      <c r="AF1707" s="4"/>
      <c r="AG1707" s="4"/>
      <c r="AH1707" s="4"/>
      <c r="AI1707" s="4"/>
      <c r="AL1707" s="4"/>
      <c r="AM1707" s="4"/>
      <c r="AN1707" s="4"/>
      <c r="AO1707" s="4"/>
      <c r="AP1707" s="4"/>
      <c r="AR1707" s="4"/>
      <c r="AW1707" s="4"/>
      <c r="AX1707" s="4"/>
      <c r="AY1707" s="4"/>
      <c r="AZ1707" s="4"/>
      <c r="BA1707" s="4"/>
      <c r="BB1707" s="4"/>
      <c r="BC1707" s="4"/>
    </row>
    <row r="1708" spans="1:55">
      <c r="A1708" s="269"/>
      <c r="D1708" s="14"/>
      <c r="E1708" s="14"/>
      <c r="F1708" s="14"/>
      <c r="G1708" s="14"/>
      <c r="H1708" s="14"/>
      <c r="I1708" s="14"/>
      <c r="J1708" s="14"/>
      <c r="K1708" s="15"/>
      <c r="L1708" s="14"/>
      <c r="M1708" s="14"/>
      <c r="N1708" s="14"/>
      <c r="O1708" s="14"/>
      <c r="P1708" s="14"/>
      <c r="Q1708" s="14"/>
      <c r="R1708" s="15"/>
      <c r="S1708" s="14"/>
      <c r="U1708" s="1"/>
      <c r="V1708" s="1"/>
      <c r="W1708" s="1"/>
      <c r="X1708" s="1"/>
      <c r="Y1708" s="1"/>
      <c r="Z1708" s="1"/>
      <c r="AA1708" s="1"/>
      <c r="AB1708" s="1"/>
      <c r="AC1708" s="1"/>
      <c r="AD1708" s="1"/>
      <c r="AE1708" s="1"/>
      <c r="AF1708" s="4"/>
      <c r="AG1708" s="4"/>
      <c r="AH1708" s="4"/>
      <c r="AI1708" s="4"/>
      <c r="AL1708" s="4"/>
      <c r="AM1708" s="4"/>
      <c r="AN1708" s="4"/>
      <c r="AO1708" s="4"/>
      <c r="AP1708" s="4"/>
      <c r="AR1708" s="4"/>
      <c r="AW1708" s="4"/>
      <c r="AX1708" s="4"/>
      <c r="AY1708" s="4"/>
      <c r="AZ1708" s="4"/>
      <c r="BA1708" s="4"/>
      <c r="BB1708" s="4"/>
      <c r="BC1708" s="4"/>
    </row>
    <row r="1709" spans="1:55">
      <c r="A1709" s="269"/>
      <c r="D1709" s="14"/>
      <c r="E1709" s="14"/>
      <c r="F1709" s="14"/>
      <c r="G1709" s="14"/>
      <c r="H1709" s="14"/>
      <c r="I1709" s="14"/>
      <c r="J1709" s="14"/>
      <c r="K1709" s="15"/>
      <c r="L1709" s="14"/>
      <c r="M1709" s="14"/>
      <c r="N1709" s="14"/>
      <c r="O1709" s="14"/>
      <c r="P1709" s="14"/>
      <c r="Q1709" s="14"/>
      <c r="R1709" s="15"/>
      <c r="S1709" s="14"/>
      <c r="U1709" s="1"/>
      <c r="V1709" s="1"/>
      <c r="W1709" s="1"/>
      <c r="X1709" s="1"/>
      <c r="Y1709" s="1"/>
      <c r="Z1709" s="1"/>
      <c r="AA1709" s="1"/>
      <c r="AB1709" s="1"/>
      <c r="AC1709" s="1"/>
      <c r="AD1709" s="1"/>
      <c r="AE1709" s="1"/>
      <c r="AF1709" s="4"/>
      <c r="AG1709" s="4"/>
      <c r="AH1709" s="4"/>
      <c r="AI1709" s="4"/>
      <c r="AL1709" s="4"/>
      <c r="AM1709" s="4"/>
      <c r="AN1709" s="4"/>
      <c r="AO1709" s="4"/>
      <c r="AP1709" s="4"/>
      <c r="AR1709" s="4"/>
      <c r="AW1709" s="4"/>
      <c r="AX1709" s="4"/>
      <c r="AY1709" s="4"/>
      <c r="AZ1709" s="4"/>
      <c r="BA1709" s="4"/>
      <c r="BB1709" s="4"/>
      <c r="BC1709" s="4"/>
    </row>
    <row r="1710" spans="1:55">
      <c r="A1710" s="269"/>
      <c r="D1710" s="14"/>
      <c r="E1710" s="14"/>
      <c r="F1710" s="14"/>
      <c r="G1710" s="14"/>
      <c r="H1710" s="14"/>
      <c r="I1710" s="14"/>
      <c r="J1710" s="14"/>
      <c r="K1710" s="15"/>
      <c r="L1710" s="14"/>
      <c r="M1710" s="14"/>
      <c r="N1710" s="14"/>
      <c r="O1710" s="14"/>
      <c r="P1710" s="14"/>
      <c r="Q1710" s="14"/>
      <c r="R1710" s="15"/>
      <c r="S1710" s="14"/>
      <c r="U1710" s="1"/>
      <c r="V1710" s="1"/>
      <c r="W1710" s="1"/>
      <c r="X1710" s="1"/>
      <c r="Y1710" s="1"/>
      <c r="Z1710" s="1"/>
      <c r="AA1710" s="1"/>
      <c r="AB1710" s="1"/>
      <c r="AC1710" s="1"/>
      <c r="AD1710" s="1"/>
      <c r="AE1710" s="1"/>
      <c r="AF1710" s="4"/>
      <c r="AG1710" s="4"/>
      <c r="AH1710" s="4"/>
      <c r="AI1710" s="4"/>
      <c r="AL1710" s="4"/>
      <c r="AM1710" s="4"/>
      <c r="AN1710" s="4"/>
      <c r="AO1710" s="4"/>
      <c r="AP1710" s="4"/>
      <c r="AR1710" s="4"/>
      <c r="AW1710" s="4"/>
      <c r="AX1710" s="4"/>
      <c r="AY1710" s="4"/>
      <c r="AZ1710" s="4"/>
      <c r="BA1710" s="4"/>
      <c r="BB1710" s="4"/>
      <c r="BC1710" s="4"/>
    </row>
    <row r="1711" spans="1:55">
      <c r="A1711" s="269"/>
      <c r="D1711" s="14"/>
      <c r="E1711" s="14"/>
      <c r="F1711" s="14"/>
      <c r="G1711" s="14"/>
      <c r="H1711" s="14"/>
      <c r="I1711" s="14"/>
      <c r="J1711" s="14"/>
      <c r="K1711" s="15"/>
      <c r="L1711" s="14"/>
      <c r="M1711" s="14"/>
      <c r="N1711" s="14"/>
      <c r="O1711" s="14"/>
      <c r="P1711" s="14"/>
      <c r="Q1711" s="14"/>
      <c r="R1711" s="15"/>
      <c r="S1711" s="14"/>
      <c r="U1711" s="1"/>
      <c r="V1711" s="1"/>
      <c r="W1711" s="1"/>
      <c r="X1711" s="1"/>
      <c r="Y1711" s="1"/>
      <c r="Z1711" s="1"/>
      <c r="AA1711" s="1"/>
      <c r="AB1711" s="1"/>
      <c r="AC1711" s="1"/>
      <c r="AD1711" s="1"/>
      <c r="AE1711" s="1"/>
      <c r="AF1711" s="4"/>
      <c r="AG1711" s="4"/>
      <c r="AH1711" s="4"/>
      <c r="AI1711" s="4"/>
      <c r="AL1711" s="4"/>
      <c r="AM1711" s="4"/>
      <c r="AN1711" s="4"/>
      <c r="AO1711" s="4"/>
      <c r="AP1711" s="4"/>
      <c r="AR1711" s="4"/>
      <c r="AW1711" s="4"/>
      <c r="AX1711" s="4"/>
      <c r="AY1711" s="4"/>
      <c r="AZ1711" s="4"/>
      <c r="BA1711" s="4"/>
      <c r="BB1711" s="4"/>
      <c r="BC1711" s="4"/>
    </row>
    <row r="1712" spans="1:55">
      <c r="A1712" s="269"/>
      <c r="D1712" s="14"/>
      <c r="E1712" s="14"/>
      <c r="F1712" s="14"/>
      <c r="G1712" s="14"/>
      <c r="H1712" s="14"/>
      <c r="I1712" s="14"/>
      <c r="J1712" s="14"/>
      <c r="K1712" s="15"/>
      <c r="L1712" s="14"/>
      <c r="M1712" s="14"/>
      <c r="N1712" s="14"/>
      <c r="O1712" s="14"/>
      <c r="P1712" s="14"/>
      <c r="Q1712" s="14"/>
      <c r="R1712" s="15"/>
      <c r="S1712" s="14"/>
      <c r="U1712" s="1"/>
      <c r="V1712" s="1"/>
      <c r="W1712" s="1"/>
      <c r="X1712" s="1"/>
      <c r="Y1712" s="1"/>
      <c r="Z1712" s="1"/>
      <c r="AA1712" s="1"/>
      <c r="AB1712" s="1"/>
      <c r="AC1712" s="1"/>
      <c r="AD1712" s="1"/>
      <c r="AE1712" s="1"/>
      <c r="AF1712" s="4"/>
      <c r="AG1712" s="4"/>
      <c r="AH1712" s="4"/>
      <c r="AI1712" s="4"/>
      <c r="AL1712" s="4"/>
      <c r="AM1712" s="4"/>
      <c r="AN1712" s="4"/>
      <c r="AO1712" s="4"/>
      <c r="AP1712" s="4"/>
      <c r="AR1712" s="4"/>
      <c r="AW1712" s="4"/>
      <c r="AX1712" s="4"/>
      <c r="AY1712" s="4"/>
      <c r="AZ1712" s="4"/>
      <c r="BA1712" s="4"/>
      <c r="BB1712" s="4"/>
      <c r="BC1712" s="4"/>
    </row>
    <row r="1713" spans="1:55">
      <c r="A1713" s="269"/>
      <c r="D1713" s="14"/>
      <c r="E1713" s="14"/>
      <c r="F1713" s="14"/>
      <c r="G1713" s="14"/>
      <c r="H1713" s="14"/>
      <c r="I1713" s="14"/>
      <c r="J1713" s="14"/>
      <c r="K1713" s="15"/>
      <c r="L1713" s="14"/>
      <c r="M1713" s="14"/>
      <c r="N1713" s="14"/>
      <c r="O1713" s="14"/>
      <c r="P1713" s="14"/>
      <c r="Q1713" s="14"/>
      <c r="R1713" s="15"/>
      <c r="S1713" s="14"/>
      <c r="U1713" s="1"/>
      <c r="V1713" s="1"/>
      <c r="W1713" s="1"/>
      <c r="X1713" s="1"/>
      <c r="Y1713" s="1"/>
      <c r="Z1713" s="1"/>
      <c r="AA1713" s="1"/>
      <c r="AB1713" s="1"/>
      <c r="AC1713" s="1"/>
      <c r="AD1713" s="1"/>
      <c r="AE1713" s="1"/>
      <c r="AF1713" s="4"/>
      <c r="AG1713" s="4"/>
      <c r="AH1713" s="4"/>
      <c r="AI1713" s="4"/>
      <c r="AL1713" s="4"/>
      <c r="AM1713" s="4"/>
      <c r="AN1713" s="4"/>
      <c r="AO1713" s="4"/>
      <c r="AP1713" s="4"/>
      <c r="AR1713" s="4"/>
      <c r="AW1713" s="4"/>
      <c r="AX1713" s="4"/>
      <c r="AY1713" s="4"/>
      <c r="AZ1713" s="4"/>
      <c r="BA1713" s="4"/>
      <c r="BB1713" s="4"/>
      <c r="BC1713" s="4"/>
    </row>
    <row r="1714" spans="1:55">
      <c r="A1714" s="269"/>
      <c r="D1714" s="14"/>
      <c r="E1714" s="14"/>
      <c r="F1714" s="14"/>
      <c r="G1714" s="14"/>
      <c r="H1714" s="14"/>
      <c r="I1714" s="14"/>
      <c r="J1714" s="14"/>
      <c r="K1714" s="15"/>
      <c r="L1714" s="14"/>
      <c r="M1714" s="14"/>
      <c r="N1714" s="14"/>
      <c r="O1714" s="14"/>
      <c r="P1714" s="14"/>
      <c r="Q1714" s="14"/>
      <c r="R1714" s="15"/>
      <c r="S1714" s="14"/>
      <c r="U1714" s="1"/>
      <c r="V1714" s="1"/>
      <c r="W1714" s="1"/>
      <c r="X1714" s="1"/>
      <c r="Y1714" s="1"/>
      <c r="Z1714" s="1"/>
      <c r="AA1714" s="1"/>
      <c r="AB1714" s="1"/>
      <c r="AC1714" s="1"/>
      <c r="AD1714" s="1"/>
      <c r="AE1714" s="1"/>
      <c r="AF1714" s="4"/>
      <c r="AG1714" s="4"/>
      <c r="AH1714" s="4"/>
      <c r="AI1714" s="4"/>
      <c r="AL1714" s="4"/>
      <c r="AM1714" s="4"/>
      <c r="AN1714" s="4"/>
      <c r="AO1714" s="4"/>
      <c r="AP1714" s="4"/>
      <c r="AR1714" s="4"/>
      <c r="AW1714" s="4"/>
      <c r="AX1714" s="4"/>
      <c r="AY1714" s="4"/>
      <c r="AZ1714" s="4"/>
      <c r="BA1714" s="4"/>
      <c r="BB1714" s="4"/>
      <c r="BC1714" s="4"/>
    </row>
    <row r="1715" spans="1:55">
      <c r="A1715" s="269"/>
      <c r="D1715" s="14"/>
      <c r="E1715" s="14"/>
      <c r="F1715" s="14"/>
      <c r="G1715" s="14"/>
      <c r="H1715" s="14"/>
      <c r="I1715" s="14"/>
      <c r="J1715" s="14"/>
      <c r="K1715" s="15"/>
      <c r="L1715" s="14"/>
      <c r="M1715" s="14"/>
      <c r="N1715" s="14"/>
      <c r="O1715" s="14"/>
      <c r="P1715" s="14"/>
      <c r="Q1715" s="14"/>
      <c r="R1715" s="15"/>
      <c r="S1715" s="14"/>
      <c r="U1715" s="1"/>
      <c r="V1715" s="1"/>
      <c r="W1715" s="1"/>
      <c r="X1715" s="1"/>
      <c r="Y1715" s="1"/>
      <c r="Z1715" s="1"/>
      <c r="AA1715" s="1"/>
      <c r="AB1715" s="1"/>
      <c r="AC1715" s="1"/>
      <c r="AD1715" s="1"/>
      <c r="AE1715" s="1"/>
      <c r="AF1715" s="4"/>
      <c r="AG1715" s="4"/>
      <c r="AH1715" s="4"/>
      <c r="AI1715" s="4"/>
      <c r="AL1715" s="4"/>
      <c r="AM1715" s="4"/>
      <c r="AN1715" s="4"/>
      <c r="AO1715" s="4"/>
      <c r="AP1715" s="4"/>
      <c r="AR1715" s="4"/>
      <c r="AW1715" s="4"/>
      <c r="AX1715" s="4"/>
      <c r="AY1715" s="4"/>
      <c r="AZ1715" s="4"/>
      <c r="BA1715" s="4"/>
      <c r="BB1715" s="4"/>
      <c r="BC1715" s="4"/>
    </row>
    <row r="1716" spans="1:55">
      <c r="A1716" s="269"/>
      <c r="D1716" s="14"/>
      <c r="E1716" s="14"/>
      <c r="F1716" s="14"/>
      <c r="G1716" s="14"/>
      <c r="H1716" s="14"/>
      <c r="I1716" s="14"/>
      <c r="J1716" s="14"/>
      <c r="K1716" s="15"/>
      <c r="L1716" s="14"/>
      <c r="M1716" s="14"/>
      <c r="N1716" s="14"/>
      <c r="O1716" s="14"/>
      <c r="P1716" s="14"/>
      <c r="Q1716" s="14"/>
      <c r="R1716" s="15"/>
      <c r="S1716" s="14"/>
      <c r="U1716" s="1"/>
      <c r="V1716" s="1"/>
      <c r="W1716" s="1"/>
      <c r="X1716" s="1"/>
      <c r="Y1716" s="1"/>
      <c r="Z1716" s="1"/>
      <c r="AA1716" s="1"/>
      <c r="AB1716" s="1"/>
      <c r="AC1716" s="1"/>
      <c r="AD1716" s="1"/>
      <c r="AE1716" s="1"/>
      <c r="AF1716" s="4"/>
      <c r="AG1716" s="4"/>
      <c r="AH1716" s="4"/>
      <c r="AI1716" s="4"/>
      <c r="AL1716" s="4"/>
      <c r="AM1716" s="4"/>
      <c r="AN1716" s="4"/>
      <c r="AO1716" s="4"/>
      <c r="AP1716" s="4"/>
      <c r="AR1716" s="4"/>
      <c r="AW1716" s="4"/>
      <c r="AX1716" s="4"/>
      <c r="AY1716" s="4"/>
      <c r="AZ1716" s="4"/>
      <c r="BA1716" s="4"/>
      <c r="BB1716" s="4"/>
      <c r="BC1716" s="4"/>
    </row>
    <row r="1717" spans="1:55">
      <c r="A1717" s="269"/>
      <c r="D1717" s="14"/>
      <c r="E1717" s="14"/>
      <c r="F1717" s="14"/>
      <c r="G1717" s="14"/>
      <c r="H1717" s="14"/>
      <c r="I1717" s="14"/>
      <c r="J1717" s="14"/>
      <c r="K1717" s="15"/>
      <c r="L1717" s="14"/>
      <c r="M1717" s="14"/>
      <c r="N1717" s="14"/>
      <c r="O1717" s="14"/>
      <c r="P1717" s="14"/>
      <c r="Q1717" s="14"/>
      <c r="R1717" s="15"/>
      <c r="S1717" s="14"/>
      <c r="U1717" s="1"/>
      <c r="V1717" s="1"/>
      <c r="W1717" s="1"/>
      <c r="X1717" s="1"/>
      <c r="Y1717" s="1"/>
      <c r="Z1717" s="1"/>
      <c r="AA1717" s="1"/>
      <c r="AB1717" s="1"/>
      <c r="AC1717" s="1"/>
      <c r="AD1717" s="1"/>
      <c r="AE1717" s="1"/>
      <c r="AF1717" s="4"/>
      <c r="AG1717" s="4"/>
      <c r="AH1717" s="4"/>
      <c r="AI1717" s="4"/>
      <c r="AL1717" s="4"/>
      <c r="AM1717" s="4"/>
      <c r="AN1717" s="4"/>
      <c r="AO1717" s="4"/>
      <c r="AP1717" s="4"/>
      <c r="AR1717" s="4"/>
      <c r="AW1717" s="4"/>
      <c r="AX1717" s="4"/>
      <c r="AY1717" s="4"/>
      <c r="AZ1717" s="4"/>
      <c r="BA1717" s="4"/>
      <c r="BB1717" s="4"/>
      <c r="BC1717" s="4"/>
    </row>
    <row r="1718" spans="1:55">
      <c r="A1718" s="269"/>
      <c r="D1718" s="14"/>
      <c r="E1718" s="14"/>
      <c r="F1718" s="14"/>
      <c r="G1718" s="14"/>
      <c r="H1718" s="14"/>
      <c r="I1718" s="14"/>
      <c r="J1718" s="14"/>
      <c r="K1718" s="15"/>
      <c r="L1718" s="14"/>
      <c r="M1718" s="14"/>
      <c r="N1718" s="14"/>
      <c r="O1718" s="14"/>
      <c r="P1718" s="14"/>
      <c r="Q1718" s="14"/>
      <c r="R1718" s="15"/>
      <c r="S1718" s="14"/>
      <c r="U1718" s="1"/>
      <c r="V1718" s="1"/>
      <c r="W1718" s="1"/>
      <c r="X1718" s="1"/>
      <c r="Y1718" s="1"/>
      <c r="Z1718" s="1"/>
      <c r="AA1718" s="1"/>
      <c r="AB1718" s="1"/>
      <c r="AC1718" s="1"/>
      <c r="AD1718" s="1"/>
      <c r="AE1718" s="1"/>
      <c r="AF1718" s="4"/>
      <c r="AG1718" s="4"/>
      <c r="AH1718" s="4"/>
      <c r="AI1718" s="4"/>
      <c r="AL1718" s="4"/>
      <c r="AM1718" s="4"/>
      <c r="AN1718" s="4"/>
      <c r="AO1718" s="4"/>
      <c r="AP1718" s="4"/>
      <c r="AR1718" s="4"/>
      <c r="AW1718" s="4"/>
      <c r="AX1718" s="4"/>
      <c r="AY1718" s="4"/>
      <c r="AZ1718" s="4"/>
      <c r="BA1718" s="4"/>
      <c r="BB1718" s="4"/>
      <c r="BC1718" s="4"/>
    </row>
    <row r="1719" spans="1:55">
      <c r="A1719" s="269"/>
      <c r="D1719" s="14"/>
      <c r="E1719" s="14"/>
      <c r="F1719" s="14"/>
      <c r="G1719" s="14"/>
      <c r="H1719" s="14"/>
      <c r="I1719" s="14"/>
      <c r="J1719" s="14"/>
      <c r="K1719" s="15"/>
      <c r="L1719" s="14"/>
      <c r="M1719" s="14"/>
      <c r="N1719" s="14"/>
      <c r="O1719" s="14"/>
      <c r="P1719" s="14"/>
      <c r="Q1719" s="14"/>
      <c r="R1719" s="15"/>
      <c r="S1719" s="14"/>
      <c r="U1719" s="1"/>
      <c r="V1719" s="1"/>
      <c r="W1719" s="1"/>
      <c r="X1719" s="1"/>
      <c r="Y1719" s="1"/>
      <c r="Z1719" s="1"/>
      <c r="AA1719" s="1"/>
      <c r="AB1719" s="1"/>
      <c r="AC1719" s="1"/>
      <c r="AD1719" s="1"/>
      <c r="AE1719" s="1"/>
      <c r="AF1719" s="4"/>
      <c r="AG1719" s="4"/>
      <c r="AH1719" s="4"/>
      <c r="AI1719" s="4"/>
      <c r="AL1719" s="4"/>
      <c r="AM1719" s="4"/>
      <c r="AN1719" s="4"/>
      <c r="AO1719" s="4"/>
      <c r="AP1719" s="4"/>
      <c r="AR1719" s="4"/>
      <c r="AW1719" s="4"/>
      <c r="AX1719" s="4"/>
      <c r="AY1719" s="4"/>
      <c r="AZ1719" s="4"/>
      <c r="BA1719" s="4"/>
      <c r="BB1719" s="4"/>
      <c r="BC1719" s="4"/>
    </row>
    <row r="1720" spans="1:55">
      <c r="A1720" s="269"/>
      <c r="D1720" s="14"/>
      <c r="E1720" s="14"/>
      <c r="F1720" s="14"/>
      <c r="G1720" s="14"/>
      <c r="H1720" s="14"/>
      <c r="I1720" s="14"/>
      <c r="J1720" s="14"/>
      <c r="K1720" s="15"/>
      <c r="L1720" s="14"/>
      <c r="M1720" s="14"/>
      <c r="N1720" s="14"/>
      <c r="O1720" s="14"/>
      <c r="P1720" s="14"/>
      <c r="Q1720" s="14"/>
      <c r="R1720" s="15"/>
      <c r="S1720" s="14"/>
      <c r="U1720" s="1"/>
      <c r="V1720" s="1"/>
      <c r="W1720" s="1"/>
      <c r="X1720" s="1"/>
      <c r="Y1720" s="1"/>
      <c r="Z1720" s="1"/>
      <c r="AA1720" s="1"/>
      <c r="AB1720" s="1"/>
      <c r="AC1720" s="1"/>
      <c r="AD1720" s="1"/>
      <c r="AE1720" s="1"/>
      <c r="AF1720" s="4"/>
      <c r="AG1720" s="4"/>
      <c r="AH1720" s="4"/>
      <c r="AI1720" s="4"/>
      <c r="AL1720" s="4"/>
      <c r="AM1720" s="4"/>
      <c r="AN1720" s="4"/>
      <c r="AO1720" s="4"/>
      <c r="AP1720" s="4"/>
      <c r="AR1720" s="4"/>
      <c r="AW1720" s="4"/>
      <c r="AX1720" s="4"/>
      <c r="AY1720" s="4"/>
      <c r="AZ1720" s="4"/>
      <c r="BA1720" s="4"/>
      <c r="BB1720" s="4"/>
      <c r="BC1720" s="4"/>
    </row>
    <row r="1721" spans="1:55">
      <c r="A1721" s="269"/>
      <c r="D1721" s="14"/>
      <c r="E1721" s="14"/>
      <c r="F1721" s="14"/>
      <c r="G1721" s="14"/>
      <c r="H1721" s="14"/>
      <c r="I1721" s="14"/>
      <c r="J1721" s="14"/>
      <c r="K1721" s="15"/>
      <c r="L1721" s="14"/>
      <c r="M1721" s="14"/>
      <c r="N1721" s="14"/>
      <c r="O1721" s="14"/>
      <c r="P1721" s="14"/>
      <c r="Q1721" s="14"/>
      <c r="R1721" s="15"/>
      <c r="S1721" s="14"/>
      <c r="U1721" s="1"/>
      <c r="V1721" s="1"/>
      <c r="W1721" s="1"/>
      <c r="X1721" s="1"/>
      <c r="Y1721" s="1"/>
      <c r="Z1721" s="1"/>
      <c r="AA1721" s="1"/>
      <c r="AB1721" s="1"/>
      <c r="AC1721" s="1"/>
      <c r="AD1721" s="1"/>
      <c r="AE1721" s="1"/>
      <c r="AF1721" s="4"/>
      <c r="AG1721" s="4"/>
      <c r="AH1721" s="4"/>
      <c r="AI1721" s="4"/>
      <c r="AL1721" s="4"/>
      <c r="AM1721" s="4"/>
      <c r="AN1721" s="4"/>
      <c r="AO1721" s="4"/>
      <c r="AP1721" s="4"/>
      <c r="AR1721" s="4"/>
      <c r="AW1721" s="4"/>
      <c r="AX1721" s="4"/>
      <c r="AY1721" s="4"/>
      <c r="AZ1721" s="4"/>
      <c r="BA1721" s="4"/>
      <c r="BB1721" s="4"/>
      <c r="BC1721" s="4"/>
    </row>
    <row r="1722" spans="1:55">
      <c r="A1722" s="269"/>
      <c r="D1722" s="14"/>
      <c r="E1722" s="14"/>
      <c r="F1722" s="14"/>
      <c r="G1722" s="14"/>
      <c r="H1722" s="14"/>
      <c r="I1722" s="14"/>
      <c r="J1722" s="14"/>
      <c r="K1722" s="15"/>
      <c r="L1722" s="14"/>
      <c r="M1722" s="14"/>
      <c r="N1722" s="14"/>
      <c r="O1722" s="14"/>
      <c r="P1722" s="14"/>
      <c r="Q1722" s="14"/>
      <c r="R1722" s="15"/>
      <c r="S1722" s="14"/>
      <c r="U1722" s="1"/>
      <c r="V1722" s="1"/>
      <c r="W1722" s="1"/>
      <c r="X1722" s="1"/>
      <c r="Y1722" s="1"/>
      <c r="Z1722" s="1"/>
      <c r="AA1722" s="1"/>
      <c r="AB1722" s="1"/>
      <c r="AC1722" s="1"/>
      <c r="AD1722" s="1"/>
      <c r="AE1722" s="1"/>
      <c r="AF1722" s="4"/>
      <c r="AG1722" s="4"/>
      <c r="AH1722" s="4"/>
      <c r="AI1722" s="4"/>
      <c r="AL1722" s="4"/>
      <c r="AM1722" s="4"/>
      <c r="AN1722" s="4"/>
      <c r="AO1722" s="4"/>
      <c r="AP1722" s="4"/>
      <c r="AR1722" s="4"/>
      <c r="AW1722" s="4"/>
      <c r="AX1722" s="4"/>
      <c r="AY1722" s="4"/>
      <c r="AZ1722" s="4"/>
      <c r="BA1722" s="4"/>
      <c r="BB1722" s="4"/>
      <c r="BC1722" s="4"/>
    </row>
    <row r="1723" spans="1:55">
      <c r="A1723" s="269"/>
      <c r="D1723" s="14"/>
      <c r="E1723" s="14"/>
      <c r="F1723" s="14"/>
      <c r="G1723" s="14"/>
      <c r="H1723" s="14"/>
      <c r="I1723" s="14"/>
      <c r="J1723" s="14"/>
      <c r="K1723" s="15"/>
      <c r="L1723" s="14"/>
      <c r="M1723" s="14"/>
      <c r="N1723" s="14"/>
      <c r="O1723" s="14"/>
      <c r="P1723" s="14"/>
      <c r="Q1723" s="14"/>
      <c r="R1723" s="15"/>
      <c r="S1723" s="14"/>
      <c r="U1723" s="1"/>
      <c r="V1723" s="1"/>
      <c r="W1723" s="1"/>
      <c r="X1723" s="1"/>
      <c r="Y1723" s="1"/>
      <c r="Z1723" s="1"/>
      <c r="AA1723" s="1"/>
      <c r="AB1723" s="1"/>
      <c r="AC1723" s="1"/>
      <c r="AD1723" s="1"/>
      <c r="AE1723" s="1"/>
      <c r="AF1723" s="4"/>
      <c r="AG1723" s="4"/>
      <c r="AH1723" s="4"/>
      <c r="AI1723" s="4"/>
      <c r="AL1723" s="4"/>
      <c r="AM1723" s="4"/>
      <c r="AN1723" s="4"/>
      <c r="AO1723" s="4"/>
      <c r="AP1723" s="4"/>
      <c r="AR1723" s="4"/>
      <c r="AW1723" s="4"/>
      <c r="AX1723" s="4"/>
      <c r="AY1723" s="4"/>
      <c r="AZ1723" s="4"/>
      <c r="BA1723" s="4"/>
      <c r="BB1723" s="4"/>
      <c r="BC1723" s="4"/>
    </row>
    <row r="1724" spans="1:55">
      <c r="A1724" s="269"/>
      <c r="D1724" s="14"/>
      <c r="E1724" s="14"/>
      <c r="F1724" s="14"/>
      <c r="G1724" s="14"/>
      <c r="H1724" s="14"/>
      <c r="I1724" s="14"/>
      <c r="J1724" s="14"/>
      <c r="K1724" s="15"/>
      <c r="L1724" s="14"/>
      <c r="M1724" s="14"/>
      <c r="N1724" s="14"/>
      <c r="O1724" s="14"/>
      <c r="P1724" s="14"/>
      <c r="Q1724" s="14"/>
      <c r="R1724" s="15"/>
      <c r="S1724" s="14"/>
      <c r="U1724" s="1"/>
      <c r="V1724" s="1"/>
      <c r="W1724" s="1"/>
      <c r="X1724" s="1"/>
      <c r="Y1724" s="1"/>
      <c r="Z1724" s="1"/>
      <c r="AA1724" s="1"/>
      <c r="AB1724" s="1"/>
      <c r="AC1724" s="1"/>
      <c r="AD1724" s="1"/>
      <c r="AE1724" s="1"/>
      <c r="AF1724" s="4"/>
      <c r="AG1724" s="4"/>
      <c r="AH1724" s="4"/>
      <c r="AI1724" s="4"/>
      <c r="AL1724" s="4"/>
      <c r="AM1724" s="4"/>
      <c r="AN1724" s="4"/>
      <c r="AO1724" s="4"/>
      <c r="AP1724" s="4"/>
      <c r="AR1724" s="4"/>
      <c r="AW1724" s="4"/>
      <c r="AX1724" s="4"/>
      <c r="AY1724" s="4"/>
      <c r="AZ1724" s="4"/>
      <c r="BA1724" s="4"/>
      <c r="BB1724" s="4"/>
      <c r="BC1724" s="4"/>
    </row>
    <row r="1725" spans="1:55">
      <c r="A1725" s="269"/>
      <c r="D1725" s="14"/>
      <c r="E1725" s="14"/>
      <c r="F1725" s="14"/>
      <c r="G1725" s="14"/>
      <c r="H1725" s="14"/>
      <c r="I1725" s="14"/>
      <c r="J1725" s="14"/>
      <c r="K1725" s="15"/>
      <c r="L1725" s="14"/>
      <c r="M1725" s="14"/>
      <c r="N1725" s="14"/>
      <c r="O1725" s="14"/>
      <c r="P1725" s="14"/>
      <c r="Q1725" s="14"/>
      <c r="R1725" s="15"/>
      <c r="S1725" s="14"/>
      <c r="U1725" s="1"/>
      <c r="V1725" s="1"/>
      <c r="W1725" s="1"/>
      <c r="X1725" s="1"/>
      <c r="Y1725" s="1"/>
      <c r="Z1725" s="1"/>
      <c r="AA1725" s="1"/>
      <c r="AB1725" s="1"/>
      <c r="AC1725" s="1"/>
      <c r="AD1725" s="1"/>
      <c r="AE1725" s="1"/>
      <c r="AF1725" s="4"/>
      <c r="AG1725" s="4"/>
      <c r="AH1725" s="4"/>
      <c r="AI1725" s="4"/>
      <c r="AL1725" s="4"/>
      <c r="AM1725" s="4"/>
      <c r="AN1725" s="4"/>
      <c r="AO1725" s="4"/>
      <c r="AP1725" s="4"/>
      <c r="AR1725" s="4"/>
      <c r="AW1725" s="4"/>
      <c r="AX1725" s="4"/>
      <c r="AY1725" s="4"/>
      <c r="AZ1725" s="4"/>
      <c r="BA1725" s="4"/>
      <c r="BB1725" s="4"/>
      <c r="BC1725" s="4"/>
    </row>
    <row r="1726" spans="1:55">
      <c r="A1726" s="269"/>
      <c r="D1726" s="14"/>
      <c r="E1726" s="14"/>
      <c r="F1726" s="14"/>
      <c r="G1726" s="14"/>
      <c r="H1726" s="14"/>
      <c r="I1726" s="14"/>
      <c r="J1726" s="14"/>
      <c r="K1726" s="15"/>
      <c r="L1726" s="14"/>
      <c r="M1726" s="14"/>
      <c r="N1726" s="14"/>
      <c r="O1726" s="14"/>
      <c r="P1726" s="14"/>
      <c r="Q1726" s="14"/>
      <c r="R1726" s="15"/>
      <c r="S1726" s="14"/>
      <c r="U1726" s="1"/>
      <c r="V1726" s="1"/>
      <c r="W1726" s="1"/>
      <c r="X1726" s="1"/>
      <c r="Y1726" s="1"/>
      <c r="Z1726" s="1"/>
      <c r="AA1726" s="1"/>
      <c r="AB1726" s="1"/>
      <c r="AC1726" s="1"/>
      <c r="AD1726" s="1"/>
      <c r="AE1726" s="1"/>
      <c r="AF1726" s="4"/>
      <c r="AG1726" s="4"/>
      <c r="AH1726" s="4"/>
      <c r="AI1726" s="4"/>
      <c r="AL1726" s="4"/>
      <c r="AM1726" s="4"/>
      <c r="AN1726" s="4"/>
      <c r="AO1726" s="4"/>
      <c r="AP1726" s="4"/>
      <c r="AR1726" s="4"/>
      <c r="AW1726" s="4"/>
      <c r="AX1726" s="4"/>
      <c r="AY1726" s="4"/>
      <c r="AZ1726" s="4"/>
      <c r="BA1726" s="4"/>
      <c r="BB1726" s="4"/>
      <c r="BC1726" s="4"/>
    </row>
    <row r="1727" spans="1:55">
      <c r="A1727" s="269"/>
      <c r="D1727" s="14"/>
      <c r="E1727" s="14"/>
      <c r="F1727" s="14"/>
      <c r="G1727" s="14"/>
      <c r="H1727" s="14"/>
      <c r="I1727" s="14"/>
      <c r="J1727" s="14"/>
      <c r="K1727" s="15"/>
      <c r="L1727" s="14"/>
      <c r="M1727" s="14"/>
      <c r="N1727" s="14"/>
      <c r="O1727" s="14"/>
      <c r="P1727" s="14"/>
      <c r="Q1727" s="14"/>
      <c r="R1727" s="15"/>
      <c r="S1727" s="14"/>
      <c r="U1727" s="1"/>
      <c r="V1727" s="1"/>
      <c r="W1727" s="1"/>
      <c r="X1727" s="1"/>
      <c r="Y1727" s="1"/>
      <c r="Z1727" s="1"/>
      <c r="AA1727" s="1"/>
      <c r="AB1727" s="1"/>
      <c r="AC1727" s="1"/>
      <c r="AD1727" s="1"/>
      <c r="AE1727" s="1"/>
      <c r="AF1727" s="4"/>
      <c r="AG1727" s="4"/>
      <c r="AH1727" s="4"/>
      <c r="AI1727" s="4"/>
      <c r="AL1727" s="4"/>
      <c r="AM1727" s="4"/>
      <c r="AN1727" s="4"/>
      <c r="AO1727" s="4"/>
      <c r="AP1727" s="4"/>
      <c r="AR1727" s="4"/>
      <c r="AW1727" s="4"/>
      <c r="AX1727" s="4"/>
      <c r="AY1727" s="4"/>
      <c r="AZ1727" s="4"/>
      <c r="BA1727" s="4"/>
      <c r="BB1727" s="4"/>
      <c r="BC1727" s="4"/>
    </row>
    <row r="1728" spans="1:55">
      <c r="A1728" s="269"/>
      <c r="D1728" s="14"/>
      <c r="E1728" s="14"/>
      <c r="F1728" s="14"/>
      <c r="G1728" s="14"/>
      <c r="H1728" s="14"/>
      <c r="I1728" s="14"/>
      <c r="J1728" s="14"/>
      <c r="K1728" s="15"/>
      <c r="L1728" s="14"/>
      <c r="M1728" s="14"/>
      <c r="N1728" s="14"/>
      <c r="O1728" s="14"/>
      <c r="P1728" s="14"/>
      <c r="Q1728" s="14"/>
      <c r="R1728" s="15"/>
      <c r="S1728" s="14"/>
      <c r="U1728" s="1"/>
      <c r="V1728" s="1"/>
      <c r="W1728" s="1"/>
      <c r="X1728" s="1"/>
      <c r="Y1728" s="1"/>
      <c r="Z1728" s="1"/>
      <c r="AA1728" s="1"/>
      <c r="AB1728" s="1"/>
      <c r="AC1728" s="1"/>
      <c r="AD1728" s="1"/>
      <c r="AE1728" s="1"/>
      <c r="AF1728" s="4"/>
      <c r="AG1728" s="4"/>
      <c r="AH1728" s="4"/>
      <c r="AI1728" s="4"/>
      <c r="AL1728" s="4"/>
      <c r="AM1728" s="4"/>
      <c r="AN1728" s="4"/>
      <c r="AO1728" s="4"/>
      <c r="AP1728" s="4"/>
      <c r="AR1728" s="4"/>
      <c r="AW1728" s="4"/>
      <c r="AX1728" s="4"/>
      <c r="AY1728" s="4"/>
      <c r="AZ1728" s="4"/>
      <c r="BA1728" s="4"/>
      <c r="BB1728" s="4"/>
      <c r="BC1728" s="4"/>
    </row>
    <row r="1729" spans="1:55">
      <c r="A1729" s="269"/>
      <c r="D1729" s="14"/>
      <c r="E1729" s="14"/>
      <c r="F1729" s="14"/>
      <c r="G1729" s="14"/>
      <c r="H1729" s="14"/>
      <c r="I1729" s="14"/>
      <c r="J1729" s="14"/>
      <c r="K1729" s="15"/>
      <c r="L1729" s="14"/>
      <c r="M1729" s="14"/>
      <c r="N1729" s="14"/>
      <c r="O1729" s="14"/>
      <c r="P1729" s="14"/>
      <c r="Q1729" s="14"/>
      <c r="R1729" s="15"/>
      <c r="S1729" s="14"/>
      <c r="U1729" s="1"/>
      <c r="V1729" s="1"/>
      <c r="W1729" s="1"/>
      <c r="X1729" s="1"/>
      <c r="Y1729" s="1"/>
      <c r="Z1729" s="1"/>
      <c r="AA1729" s="1"/>
      <c r="AB1729" s="1"/>
      <c r="AC1729" s="1"/>
      <c r="AD1729" s="1"/>
      <c r="AE1729" s="1"/>
      <c r="AF1729" s="4"/>
      <c r="AG1729" s="4"/>
      <c r="AH1729" s="4"/>
      <c r="AI1729" s="4"/>
      <c r="AL1729" s="4"/>
      <c r="AM1729" s="4"/>
      <c r="AN1729" s="4"/>
      <c r="AO1729" s="4"/>
      <c r="AP1729" s="4"/>
      <c r="AR1729" s="4"/>
      <c r="AW1729" s="4"/>
      <c r="AX1729" s="4"/>
      <c r="AY1729" s="4"/>
      <c r="AZ1729" s="4"/>
      <c r="BA1729" s="4"/>
      <c r="BB1729" s="4"/>
      <c r="BC1729" s="4"/>
    </row>
    <row r="1730" spans="1:55">
      <c r="A1730" s="269"/>
      <c r="D1730" s="14"/>
      <c r="E1730" s="14"/>
      <c r="F1730" s="14"/>
      <c r="G1730" s="14"/>
      <c r="H1730" s="14"/>
      <c r="I1730" s="14"/>
      <c r="J1730" s="14"/>
      <c r="K1730" s="15"/>
      <c r="L1730" s="14"/>
      <c r="M1730" s="14"/>
      <c r="N1730" s="14"/>
      <c r="O1730" s="14"/>
      <c r="P1730" s="14"/>
      <c r="Q1730" s="14"/>
      <c r="R1730" s="15"/>
      <c r="S1730" s="14"/>
      <c r="U1730" s="1"/>
      <c r="V1730" s="1"/>
      <c r="W1730" s="1"/>
      <c r="X1730" s="1"/>
      <c r="Y1730" s="1"/>
      <c r="Z1730" s="1"/>
      <c r="AA1730" s="1"/>
      <c r="AB1730" s="1"/>
      <c r="AC1730" s="1"/>
      <c r="AD1730" s="1"/>
      <c r="AE1730" s="1"/>
      <c r="AF1730" s="4"/>
      <c r="AG1730" s="4"/>
      <c r="AH1730" s="4"/>
      <c r="AI1730" s="4"/>
      <c r="AL1730" s="4"/>
      <c r="AM1730" s="4"/>
      <c r="AN1730" s="4"/>
      <c r="AO1730" s="4"/>
      <c r="AP1730" s="4"/>
      <c r="AR1730" s="4"/>
      <c r="AW1730" s="4"/>
      <c r="AX1730" s="4"/>
      <c r="AY1730" s="4"/>
      <c r="AZ1730" s="4"/>
      <c r="BA1730" s="4"/>
      <c r="BB1730" s="4"/>
      <c r="BC1730" s="4"/>
    </row>
    <row r="1731" spans="1:55">
      <c r="A1731" s="269"/>
      <c r="D1731" s="14"/>
      <c r="E1731" s="14"/>
      <c r="F1731" s="14"/>
      <c r="G1731" s="14"/>
      <c r="H1731" s="14"/>
      <c r="I1731" s="14"/>
      <c r="J1731" s="14"/>
      <c r="K1731" s="15"/>
      <c r="L1731" s="14"/>
      <c r="M1731" s="14"/>
      <c r="N1731" s="14"/>
      <c r="O1731" s="14"/>
      <c r="P1731" s="14"/>
      <c r="Q1731" s="14"/>
      <c r="R1731" s="15"/>
      <c r="S1731" s="14"/>
      <c r="U1731" s="1"/>
      <c r="V1731" s="1"/>
      <c r="W1731" s="1"/>
      <c r="X1731" s="1"/>
      <c r="Y1731" s="1"/>
      <c r="Z1731" s="1"/>
      <c r="AA1731" s="1"/>
      <c r="AB1731" s="1"/>
      <c r="AC1731" s="1"/>
      <c r="AD1731" s="1"/>
      <c r="AE1731" s="1"/>
      <c r="AF1731" s="4"/>
      <c r="AG1731" s="4"/>
      <c r="AH1731" s="4"/>
      <c r="AI1731" s="4"/>
      <c r="AL1731" s="4"/>
      <c r="AM1731" s="4"/>
      <c r="AN1731" s="4"/>
      <c r="AO1731" s="4"/>
      <c r="AP1731" s="4"/>
      <c r="AR1731" s="4"/>
      <c r="AW1731" s="4"/>
      <c r="AX1731" s="4"/>
      <c r="AY1731" s="4"/>
      <c r="AZ1731" s="4"/>
      <c r="BA1731" s="4"/>
      <c r="BB1731" s="4"/>
      <c r="BC1731" s="4"/>
    </row>
    <row r="1732" spans="1:55">
      <c r="A1732" s="269"/>
      <c r="D1732" s="14"/>
      <c r="E1732" s="14"/>
      <c r="F1732" s="14"/>
      <c r="G1732" s="14"/>
      <c r="H1732" s="14"/>
      <c r="I1732" s="14"/>
      <c r="J1732" s="14"/>
      <c r="K1732" s="15"/>
      <c r="L1732" s="14"/>
      <c r="M1732" s="14"/>
      <c r="N1732" s="14"/>
      <c r="O1732" s="14"/>
      <c r="P1732" s="14"/>
      <c r="Q1732" s="14"/>
      <c r="R1732" s="15"/>
      <c r="S1732" s="14"/>
      <c r="U1732" s="1"/>
      <c r="V1732" s="1"/>
      <c r="W1732" s="1"/>
      <c r="X1732" s="1"/>
      <c r="Y1732" s="1"/>
      <c r="Z1732" s="1"/>
      <c r="AA1732" s="1"/>
      <c r="AB1732" s="1"/>
      <c r="AC1732" s="1"/>
      <c r="AD1732" s="1"/>
      <c r="AE1732" s="1"/>
      <c r="AF1732" s="4"/>
      <c r="AG1732" s="4"/>
      <c r="AH1732" s="4"/>
      <c r="AI1732" s="4"/>
      <c r="AL1732" s="4"/>
      <c r="AM1732" s="4"/>
      <c r="AN1732" s="4"/>
      <c r="AO1732" s="4"/>
      <c r="AP1732" s="4"/>
      <c r="AR1732" s="4"/>
      <c r="AW1732" s="4"/>
      <c r="AX1732" s="4"/>
      <c r="AY1732" s="4"/>
      <c r="AZ1732" s="4"/>
      <c r="BA1732" s="4"/>
      <c r="BB1732" s="4"/>
      <c r="BC1732" s="4"/>
    </row>
    <row r="1733" spans="1:55">
      <c r="A1733" s="269"/>
      <c r="D1733" s="14"/>
      <c r="E1733" s="14"/>
      <c r="F1733" s="14"/>
      <c r="G1733" s="14"/>
      <c r="H1733" s="14"/>
      <c r="I1733" s="14"/>
      <c r="J1733" s="14"/>
      <c r="K1733" s="15"/>
      <c r="L1733" s="14"/>
      <c r="M1733" s="14"/>
      <c r="N1733" s="14"/>
      <c r="O1733" s="14"/>
      <c r="P1733" s="14"/>
      <c r="Q1733" s="14"/>
      <c r="R1733" s="15"/>
      <c r="S1733" s="14"/>
      <c r="U1733" s="1"/>
      <c r="V1733" s="1"/>
      <c r="W1733" s="1"/>
      <c r="X1733" s="1"/>
      <c r="Y1733" s="1"/>
      <c r="Z1733" s="1"/>
      <c r="AA1733" s="1"/>
      <c r="AB1733" s="1"/>
      <c r="AC1733" s="1"/>
      <c r="AD1733" s="1"/>
      <c r="AE1733" s="1"/>
      <c r="AF1733" s="4"/>
      <c r="AG1733" s="4"/>
      <c r="AH1733" s="4"/>
      <c r="AI1733" s="4"/>
      <c r="AL1733" s="4"/>
      <c r="AM1733" s="4"/>
      <c r="AN1733" s="4"/>
      <c r="AO1733" s="4"/>
      <c r="AP1733" s="4"/>
      <c r="AR1733" s="4"/>
      <c r="AW1733" s="4"/>
      <c r="AX1733" s="4"/>
      <c r="AY1733" s="4"/>
      <c r="AZ1733" s="4"/>
      <c r="BA1733" s="4"/>
      <c r="BB1733" s="4"/>
      <c r="BC1733" s="4"/>
    </row>
    <row r="1734" spans="1:55">
      <c r="A1734" s="269"/>
      <c r="D1734" s="14"/>
      <c r="E1734" s="14"/>
      <c r="F1734" s="14"/>
      <c r="G1734" s="14"/>
      <c r="H1734" s="14"/>
      <c r="I1734" s="14"/>
      <c r="J1734" s="14"/>
      <c r="K1734" s="15"/>
      <c r="L1734" s="14"/>
      <c r="M1734" s="14"/>
      <c r="N1734" s="14"/>
      <c r="O1734" s="14"/>
      <c r="P1734" s="14"/>
      <c r="Q1734" s="14"/>
      <c r="R1734" s="15"/>
      <c r="S1734" s="14"/>
      <c r="U1734" s="1"/>
      <c r="V1734" s="1"/>
      <c r="W1734" s="1"/>
      <c r="X1734" s="1"/>
      <c r="Y1734" s="1"/>
      <c r="Z1734" s="1"/>
      <c r="AA1734" s="1"/>
      <c r="AB1734" s="1"/>
      <c r="AC1734" s="1"/>
      <c r="AD1734" s="1"/>
      <c r="AE1734" s="1"/>
      <c r="AF1734" s="4"/>
      <c r="AG1734" s="4"/>
      <c r="AH1734" s="4"/>
      <c r="AI1734" s="4"/>
      <c r="AL1734" s="4"/>
      <c r="AM1734" s="4"/>
      <c r="AN1734" s="4"/>
      <c r="AO1734" s="4"/>
      <c r="AP1734" s="4"/>
      <c r="AR1734" s="4"/>
      <c r="AW1734" s="4"/>
      <c r="AX1734" s="4"/>
      <c r="AY1734" s="4"/>
      <c r="AZ1734" s="4"/>
      <c r="BA1734" s="4"/>
      <c r="BB1734" s="4"/>
      <c r="BC1734" s="4"/>
    </row>
    <row r="1735" spans="1:55">
      <c r="A1735" s="269"/>
      <c r="D1735" s="14"/>
      <c r="E1735" s="14"/>
      <c r="F1735" s="14"/>
      <c r="G1735" s="14"/>
      <c r="H1735" s="14"/>
      <c r="I1735" s="14"/>
      <c r="J1735" s="14"/>
      <c r="K1735" s="15"/>
      <c r="L1735" s="14"/>
      <c r="M1735" s="14"/>
      <c r="N1735" s="14"/>
      <c r="O1735" s="14"/>
      <c r="P1735" s="14"/>
      <c r="Q1735" s="14"/>
      <c r="R1735" s="15"/>
      <c r="S1735" s="14"/>
      <c r="U1735" s="1"/>
      <c r="V1735" s="1"/>
      <c r="W1735" s="1"/>
      <c r="X1735" s="1"/>
      <c r="Y1735" s="1"/>
      <c r="Z1735" s="1"/>
      <c r="AA1735" s="1"/>
      <c r="AB1735" s="1"/>
      <c r="AC1735" s="1"/>
      <c r="AD1735" s="1"/>
      <c r="AE1735" s="1"/>
      <c r="AF1735" s="4"/>
      <c r="AG1735" s="4"/>
      <c r="AH1735" s="4"/>
      <c r="AI1735" s="4"/>
      <c r="AL1735" s="4"/>
      <c r="AM1735" s="4"/>
      <c r="AN1735" s="4"/>
      <c r="AO1735" s="4"/>
      <c r="AP1735" s="4"/>
      <c r="AR1735" s="4"/>
      <c r="AW1735" s="4"/>
      <c r="AX1735" s="4"/>
      <c r="AY1735" s="4"/>
      <c r="AZ1735" s="4"/>
      <c r="BA1735" s="4"/>
      <c r="BB1735" s="4"/>
      <c r="BC1735" s="4"/>
    </row>
    <row r="1736" spans="1:55">
      <c r="A1736" s="269"/>
      <c r="D1736" s="14"/>
      <c r="E1736" s="14"/>
      <c r="F1736" s="14"/>
      <c r="G1736" s="14"/>
      <c r="H1736" s="14"/>
      <c r="I1736" s="14"/>
      <c r="J1736" s="14"/>
      <c r="K1736" s="15"/>
      <c r="L1736" s="14"/>
      <c r="M1736" s="14"/>
      <c r="N1736" s="14"/>
      <c r="O1736" s="14"/>
      <c r="P1736" s="14"/>
      <c r="Q1736" s="14"/>
      <c r="R1736" s="15"/>
      <c r="S1736" s="14"/>
      <c r="U1736" s="1"/>
      <c r="V1736" s="1"/>
      <c r="W1736" s="1"/>
      <c r="X1736" s="1"/>
      <c r="Y1736" s="1"/>
      <c r="Z1736" s="1"/>
      <c r="AA1736" s="1"/>
      <c r="AB1736" s="1"/>
      <c r="AC1736" s="1"/>
      <c r="AD1736" s="1"/>
      <c r="AE1736" s="1"/>
      <c r="AF1736" s="4"/>
      <c r="AG1736" s="4"/>
      <c r="AH1736" s="4"/>
      <c r="AI1736" s="4"/>
      <c r="AL1736" s="4"/>
      <c r="AM1736" s="4"/>
      <c r="AN1736" s="4"/>
      <c r="AO1736" s="4"/>
      <c r="AP1736" s="4"/>
      <c r="AR1736" s="4"/>
      <c r="AW1736" s="4"/>
      <c r="AX1736" s="4"/>
      <c r="AY1736" s="4"/>
      <c r="AZ1736" s="4"/>
      <c r="BA1736" s="4"/>
      <c r="BB1736" s="4"/>
      <c r="BC1736" s="4"/>
    </row>
    <row r="1737" spans="1:55">
      <c r="A1737" s="269"/>
      <c r="D1737" s="14"/>
      <c r="E1737" s="14"/>
      <c r="F1737" s="14"/>
      <c r="G1737" s="14"/>
      <c r="H1737" s="14"/>
      <c r="I1737" s="14"/>
      <c r="J1737" s="14"/>
      <c r="K1737" s="15"/>
      <c r="L1737" s="14"/>
      <c r="M1737" s="14"/>
      <c r="N1737" s="14"/>
      <c r="O1737" s="14"/>
      <c r="P1737" s="14"/>
      <c r="Q1737" s="14"/>
      <c r="R1737" s="15"/>
      <c r="S1737" s="14"/>
      <c r="U1737" s="1"/>
      <c r="V1737" s="1"/>
      <c r="W1737" s="1"/>
      <c r="X1737" s="1"/>
      <c r="Y1737" s="1"/>
      <c r="Z1737" s="1"/>
      <c r="AA1737" s="1"/>
      <c r="AB1737" s="1"/>
      <c r="AC1737" s="1"/>
      <c r="AD1737" s="1"/>
      <c r="AE1737" s="1"/>
      <c r="AF1737" s="4"/>
      <c r="AG1737" s="4"/>
      <c r="AH1737" s="4"/>
      <c r="AI1737" s="4"/>
      <c r="AL1737" s="4"/>
      <c r="AM1737" s="4"/>
      <c r="AN1737" s="4"/>
      <c r="AO1737" s="4"/>
      <c r="AP1737" s="4"/>
      <c r="AR1737" s="4"/>
      <c r="AW1737" s="4"/>
      <c r="AX1737" s="4"/>
      <c r="AY1737" s="4"/>
      <c r="AZ1737" s="4"/>
      <c r="BA1737" s="4"/>
      <c r="BB1737" s="4"/>
      <c r="BC1737" s="4"/>
    </row>
    <row r="1738" spans="1:55">
      <c r="A1738" s="269"/>
      <c r="D1738" s="14"/>
      <c r="E1738" s="14"/>
      <c r="F1738" s="14"/>
      <c r="G1738" s="14"/>
      <c r="H1738" s="14"/>
      <c r="I1738" s="14"/>
      <c r="J1738" s="14"/>
      <c r="K1738" s="15"/>
      <c r="L1738" s="14"/>
      <c r="M1738" s="14"/>
      <c r="N1738" s="14"/>
      <c r="O1738" s="14"/>
      <c r="P1738" s="14"/>
      <c r="Q1738" s="14"/>
      <c r="R1738" s="15"/>
      <c r="S1738" s="14"/>
      <c r="U1738" s="1"/>
      <c r="V1738" s="1"/>
      <c r="W1738" s="1"/>
      <c r="X1738" s="1"/>
      <c r="Y1738" s="1"/>
      <c r="Z1738" s="1"/>
      <c r="AA1738" s="1"/>
      <c r="AB1738" s="1"/>
      <c r="AC1738" s="1"/>
      <c r="AD1738" s="1"/>
      <c r="AE1738" s="1"/>
      <c r="AF1738" s="4"/>
      <c r="AG1738" s="4"/>
      <c r="AH1738" s="4"/>
      <c r="AI1738" s="4"/>
      <c r="AL1738" s="4"/>
      <c r="AM1738" s="4"/>
      <c r="AN1738" s="4"/>
      <c r="AO1738" s="4"/>
      <c r="AP1738" s="4"/>
      <c r="AR1738" s="4"/>
      <c r="AW1738" s="4"/>
      <c r="AX1738" s="4"/>
      <c r="AY1738" s="4"/>
      <c r="AZ1738" s="4"/>
      <c r="BA1738" s="4"/>
      <c r="BB1738" s="4"/>
      <c r="BC1738" s="4"/>
    </row>
    <row r="1739" spans="1:55">
      <c r="A1739" s="269"/>
      <c r="D1739" s="14"/>
      <c r="E1739" s="14"/>
      <c r="F1739" s="14"/>
      <c r="G1739" s="14"/>
      <c r="H1739" s="14"/>
      <c r="I1739" s="14"/>
      <c r="J1739" s="14"/>
      <c r="K1739" s="15"/>
      <c r="L1739" s="14"/>
      <c r="M1739" s="14"/>
      <c r="N1739" s="14"/>
      <c r="O1739" s="14"/>
      <c r="P1739" s="14"/>
      <c r="Q1739" s="14"/>
      <c r="R1739" s="15"/>
      <c r="S1739" s="14"/>
      <c r="U1739" s="1"/>
      <c r="V1739" s="1"/>
      <c r="W1739" s="1"/>
      <c r="X1739" s="1"/>
      <c r="Y1739" s="1"/>
      <c r="Z1739" s="1"/>
      <c r="AA1739" s="1"/>
      <c r="AB1739" s="1"/>
      <c r="AC1739" s="1"/>
      <c r="AD1739" s="1"/>
      <c r="AE1739" s="1"/>
      <c r="AF1739" s="4"/>
      <c r="AG1739" s="4"/>
      <c r="AH1739" s="4"/>
      <c r="AI1739" s="4"/>
      <c r="AL1739" s="4"/>
      <c r="AM1739" s="4"/>
      <c r="AN1739" s="4"/>
      <c r="AO1739" s="4"/>
      <c r="AP1739" s="4"/>
      <c r="AR1739" s="4"/>
      <c r="AW1739" s="4"/>
      <c r="AX1739" s="4"/>
      <c r="AY1739" s="4"/>
      <c r="AZ1739" s="4"/>
      <c r="BA1739" s="4"/>
      <c r="BB1739" s="4"/>
      <c r="BC1739" s="4"/>
    </row>
    <row r="1740" spans="1:55">
      <c r="A1740" s="269"/>
      <c r="D1740" s="14"/>
      <c r="E1740" s="14"/>
      <c r="F1740" s="14"/>
      <c r="G1740" s="14"/>
      <c r="H1740" s="14"/>
      <c r="I1740" s="14"/>
      <c r="J1740" s="14"/>
      <c r="K1740" s="15"/>
      <c r="L1740" s="14"/>
      <c r="M1740" s="14"/>
      <c r="N1740" s="14"/>
      <c r="O1740" s="14"/>
      <c r="P1740" s="14"/>
      <c r="Q1740" s="14"/>
      <c r="R1740" s="15"/>
      <c r="S1740" s="14"/>
      <c r="U1740" s="1"/>
      <c r="V1740" s="1"/>
      <c r="W1740" s="1"/>
      <c r="X1740" s="1"/>
      <c r="Y1740" s="1"/>
      <c r="Z1740" s="1"/>
      <c r="AA1740" s="1"/>
      <c r="AB1740" s="1"/>
      <c r="AC1740" s="1"/>
      <c r="AD1740" s="1"/>
      <c r="AE1740" s="1"/>
      <c r="AF1740" s="4"/>
      <c r="AG1740" s="4"/>
      <c r="AH1740" s="4"/>
      <c r="AI1740" s="4"/>
      <c r="AL1740" s="4"/>
      <c r="AM1740" s="4"/>
      <c r="AN1740" s="4"/>
      <c r="AO1740" s="4"/>
      <c r="AP1740" s="4"/>
      <c r="AR1740" s="4"/>
      <c r="AW1740" s="4"/>
      <c r="AX1740" s="4"/>
      <c r="AY1740" s="4"/>
      <c r="AZ1740" s="4"/>
      <c r="BA1740" s="4"/>
      <c r="BB1740" s="4"/>
      <c r="BC1740" s="4"/>
    </row>
    <row r="1741" spans="1:55">
      <c r="A1741" s="269"/>
      <c r="D1741" s="14"/>
      <c r="E1741" s="14"/>
      <c r="F1741" s="14"/>
      <c r="G1741" s="14"/>
      <c r="H1741" s="14"/>
      <c r="I1741" s="14"/>
      <c r="J1741" s="14"/>
      <c r="K1741" s="15"/>
      <c r="L1741" s="14"/>
      <c r="M1741" s="14"/>
      <c r="N1741" s="14"/>
      <c r="O1741" s="14"/>
      <c r="P1741" s="14"/>
      <c r="Q1741" s="14"/>
      <c r="R1741" s="15"/>
      <c r="S1741" s="14"/>
      <c r="U1741" s="1"/>
      <c r="V1741" s="1"/>
      <c r="W1741" s="1"/>
      <c r="X1741" s="1"/>
      <c r="Y1741" s="1"/>
      <c r="Z1741" s="1"/>
      <c r="AA1741" s="1"/>
      <c r="AB1741" s="1"/>
      <c r="AC1741" s="1"/>
      <c r="AD1741" s="1"/>
      <c r="AE1741" s="1"/>
      <c r="AF1741" s="4"/>
      <c r="AG1741" s="4"/>
      <c r="AH1741" s="4"/>
      <c r="AI1741" s="4"/>
      <c r="AL1741" s="4"/>
      <c r="AM1741" s="4"/>
      <c r="AN1741" s="4"/>
      <c r="AO1741" s="4"/>
      <c r="AP1741" s="4"/>
      <c r="AR1741" s="4"/>
      <c r="AW1741" s="4"/>
      <c r="AX1741" s="4"/>
      <c r="AY1741" s="4"/>
      <c r="AZ1741" s="4"/>
      <c r="BA1741" s="4"/>
      <c r="BB1741" s="4"/>
      <c r="BC1741" s="4"/>
    </row>
    <row r="1742" spans="1:55">
      <c r="A1742" s="269"/>
      <c r="D1742" s="14"/>
      <c r="E1742" s="14"/>
      <c r="F1742" s="14"/>
      <c r="G1742" s="14"/>
      <c r="H1742" s="14"/>
      <c r="I1742" s="14"/>
      <c r="J1742" s="14"/>
      <c r="K1742" s="15"/>
      <c r="L1742" s="14"/>
      <c r="M1742" s="14"/>
      <c r="N1742" s="14"/>
      <c r="O1742" s="14"/>
      <c r="P1742" s="14"/>
      <c r="Q1742" s="14"/>
      <c r="R1742" s="15"/>
      <c r="S1742" s="14"/>
      <c r="U1742" s="1"/>
      <c r="V1742" s="1"/>
      <c r="W1742" s="1"/>
      <c r="X1742" s="1"/>
      <c r="Y1742" s="1"/>
      <c r="Z1742" s="1"/>
      <c r="AA1742" s="1"/>
      <c r="AB1742" s="1"/>
      <c r="AC1742" s="1"/>
      <c r="AD1742" s="1"/>
      <c r="AE1742" s="1"/>
      <c r="AF1742" s="4"/>
      <c r="AG1742" s="4"/>
      <c r="AH1742" s="4"/>
      <c r="AI1742" s="4"/>
      <c r="AL1742" s="4"/>
      <c r="AM1742" s="4"/>
      <c r="AN1742" s="4"/>
      <c r="AO1742" s="4"/>
      <c r="AP1742" s="4"/>
      <c r="AR1742" s="4"/>
      <c r="AW1742" s="4"/>
      <c r="AX1742" s="4"/>
      <c r="AY1742" s="4"/>
      <c r="AZ1742" s="4"/>
      <c r="BA1742" s="4"/>
      <c r="BB1742" s="4"/>
      <c r="BC1742" s="4"/>
    </row>
    <row r="1743" spans="1:55">
      <c r="A1743" s="269"/>
      <c r="D1743" s="14"/>
      <c r="E1743" s="14"/>
      <c r="F1743" s="14"/>
      <c r="G1743" s="14"/>
      <c r="H1743" s="14"/>
      <c r="I1743" s="14"/>
      <c r="J1743" s="14"/>
      <c r="K1743" s="15"/>
      <c r="L1743" s="14"/>
      <c r="M1743" s="14"/>
      <c r="N1743" s="14"/>
      <c r="O1743" s="14"/>
      <c r="P1743" s="14"/>
      <c r="Q1743" s="14"/>
      <c r="R1743" s="15"/>
      <c r="S1743" s="14"/>
      <c r="U1743" s="1"/>
      <c r="V1743" s="1"/>
      <c r="W1743" s="1"/>
      <c r="X1743" s="1"/>
      <c r="Y1743" s="1"/>
      <c r="Z1743" s="1"/>
      <c r="AA1743" s="1"/>
      <c r="AB1743" s="1"/>
      <c r="AC1743" s="1"/>
      <c r="AD1743" s="1"/>
      <c r="AE1743" s="1"/>
      <c r="AF1743" s="4"/>
      <c r="AG1743" s="4"/>
      <c r="AH1743" s="4"/>
      <c r="AI1743" s="4"/>
      <c r="AL1743" s="4"/>
      <c r="AM1743" s="4"/>
      <c r="AN1743" s="4"/>
      <c r="AO1743" s="4"/>
      <c r="AP1743" s="4"/>
      <c r="AR1743" s="4"/>
      <c r="AW1743" s="4"/>
      <c r="AX1743" s="4"/>
      <c r="AY1743" s="4"/>
      <c r="AZ1743" s="4"/>
      <c r="BA1743" s="4"/>
      <c r="BB1743" s="4"/>
      <c r="BC1743" s="4"/>
    </row>
    <row r="1744" spans="1:55">
      <c r="A1744" s="269"/>
      <c r="D1744" s="14"/>
      <c r="E1744" s="14"/>
      <c r="F1744" s="14"/>
      <c r="G1744" s="14"/>
      <c r="H1744" s="14"/>
      <c r="I1744" s="14"/>
      <c r="J1744" s="14"/>
      <c r="K1744" s="15"/>
      <c r="L1744" s="14"/>
      <c r="M1744" s="14"/>
      <c r="N1744" s="14"/>
      <c r="O1744" s="14"/>
      <c r="P1744" s="14"/>
      <c r="Q1744" s="14"/>
      <c r="R1744" s="15"/>
      <c r="S1744" s="14"/>
      <c r="U1744" s="1"/>
      <c r="V1744" s="1"/>
      <c r="W1744" s="1"/>
      <c r="X1744" s="1"/>
      <c r="Y1744" s="1"/>
      <c r="Z1744" s="1"/>
      <c r="AA1744" s="1"/>
      <c r="AB1744" s="1"/>
      <c r="AC1744" s="1"/>
      <c r="AD1744" s="1"/>
      <c r="AE1744" s="1"/>
      <c r="AF1744" s="4"/>
      <c r="AG1744" s="4"/>
      <c r="AH1744" s="4"/>
      <c r="AI1744" s="4"/>
      <c r="AL1744" s="4"/>
      <c r="AM1744" s="4"/>
      <c r="AN1744" s="4"/>
      <c r="AO1744" s="4"/>
      <c r="AP1744" s="4"/>
      <c r="AR1744" s="4"/>
      <c r="AW1744" s="4"/>
      <c r="AX1744" s="4"/>
      <c r="AY1744" s="4"/>
      <c r="AZ1744" s="4"/>
      <c r="BA1744" s="4"/>
      <c r="BB1744" s="4"/>
      <c r="BC1744" s="4"/>
    </row>
    <row r="1745" spans="1:55">
      <c r="A1745" s="269"/>
      <c r="D1745" s="14"/>
      <c r="E1745" s="14"/>
      <c r="F1745" s="14"/>
      <c r="G1745" s="14"/>
      <c r="H1745" s="14"/>
      <c r="I1745" s="14"/>
      <c r="J1745" s="14"/>
      <c r="K1745" s="15"/>
      <c r="L1745" s="14"/>
      <c r="M1745" s="14"/>
      <c r="N1745" s="14"/>
      <c r="O1745" s="14"/>
      <c r="P1745" s="14"/>
      <c r="Q1745" s="14"/>
      <c r="R1745" s="15"/>
      <c r="S1745" s="14"/>
      <c r="U1745" s="1"/>
      <c r="V1745" s="1"/>
      <c r="W1745" s="1"/>
      <c r="X1745" s="1"/>
      <c r="Y1745" s="1"/>
      <c r="Z1745" s="1"/>
      <c r="AA1745" s="1"/>
      <c r="AB1745" s="1"/>
      <c r="AC1745" s="1"/>
      <c r="AD1745" s="1"/>
      <c r="AE1745" s="1"/>
      <c r="AF1745" s="4"/>
      <c r="AG1745" s="4"/>
      <c r="AH1745" s="4"/>
      <c r="AI1745" s="4"/>
      <c r="AL1745" s="4"/>
      <c r="AM1745" s="4"/>
      <c r="AN1745" s="4"/>
      <c r="AO1745" s="4"/>
      <c r="AP1745" s="4"/>
      <c r="AR1745" s="4"/>
      <c r="AW1745" s="4"/>
      <c r="AX1745" s="4"/>
      <c r="AY1745" s="4"/>
      <c r="AZ1745" s="4"/>
      <c r="BA1745" s="4"/>
      <c r="BB1745" s="4"/>
      <c r="BC1745" s="4"/>
    </row>
    <row r="1746" spans="1:55">
      <c r="A1746" s="269"/>
      <c r="D1746" s="14"/>
      <c r="E1746" s="14"/>
      <c r="F1746" s="14"/>
      <c r="G1746" s="14"/>
      <c r="H1746" s="14"/>
      <c r="I1746" s="14"/>
      <c r="J1746" s="14"/>
      <c r="K1746" s="15"/>
      <c r="L1746" s="14"/>
      <c r="M1746" s="14"/>
      <c r="N1746" s="14"/>
      <c r="O1746" s="14"/>
      <c r="P1746" s="14"/>
      <c r="Q1746" s="14"/>
      <c r="R1746" s="15"/>
      <c r="S1746" s="14"/>
      <c r="U1746" s="1"/>
      <c r="V1746" s="1"/>
      <c r="W1746" s="1"/>
      <c r="X1746" s="1"/>
      <c r="Y1746" s="1"/>
      <c r="Z1746" s="1"/>
      <c r="AA1746" s="1"/>
      <c r="AB1746" s="1"/>
      <c r="AC1746" s="1"/>
      <c r="AD1746" s="1"/>
      <c r="AE1746" s="1"/>
      <c r="AF1746" s="4"/>
      <c r="AG1746" s="4"/>
      <c r="AH1746" s="4"/>
      <c r="AI1746" s="4"/>
      <c r="AL1746" s="4"/>
      <c r="AM1746" s="4"/>
      <c r="AN1746" s="4"/>
      <c r="AO1746" s="4"/>
      <c r="AP1746" s="4"/>
      <c r="AR1746" s="4"/>
      <c r="AW1746" s="4"/>
      <c r="AX1746" s="4"/>
      <c r="AY1746" s="4"/>
      <c r="AZ1746" s="4"/>
      <c r="BA1746" s="4"/>
      <c r="BB1746" s="4"/>
      <c r="BC1746" s="4"/>
    </row>
    <row r="1747" spans="1:55">
      <c r="A1747" s="269"/>
      <c r="D1747" s="14"/>
      <c r="E1747" s="14"/>
      <c r="F1747" s="14"/>
      <c r="G1747" s="14"/>
      <c r="H1747" s="14"/>
      <c r="I1747" s="14"/>
      <c r="J1747" s="14"/>
      <c r="K1747" s="15"/>
      <c r="L1747" s="14"/>
      <c r="M1747" s="14"/>
      <c r="N1747" s="14"/>
      <c r="O1747" s="14"/>
      <c r="P1747" s="14"/>
      <c r="Q1747" s="14"/>
      <c r="R1747" s="15"/>
      <c r="S1747" s="14"/>
      <c r="U1747" s="1"/>
      <c r="V1747" s="1"/>
      <c r="W1747" s="1"/>
      <c r="X1747" s="1"/>
      <c r="Y1747" s="1"/>
      <c r="Z1747" s="1"/>
      <c r="AA1747" s="1"/>
      <c r="AB1747" s="1"/>
      <c r="AC1747" s="1"/>
      <c r="AD1747" s="1"/>
      <c r="AE1747" s="1"/>
      <c r="AF1747" s="4"/>
      <c r="AG1747" s="4"/>
      <c r="AH1747" s="4"/>
      <c r="AI1747" s="4"/>
      <c r="AL1747" s="4"/>
      <c r="AM1747" s="4"/>
      <c r="AN1747" s="4"/>
      <c r="AO1747" s="4"/>
      <c r="AP1747" s="4"/>
      <c r="AR1747" s="4"/>
      <c r="AW1747" s="4"/>
      <c r="AX1747" s="4"/>
      <c r="AY1747" s="4"/>
      <c r="AZ1747" s="4"/>
      <c r="BA1747" s="4"/>
      <c r="BB1747" s="4"/>
      <c r="BC1747" s="4"/>
    </row>
    <row r="1748" spans="1:55">
      <c r="A1748" s="269"/>
      <c r="D1748" s="14"/>
      <c r="E1748" s="14"/>
      <c r="F1748" s="14"/>
      <c r="G1748" s="14"/>
      <c r="H1748" s="14"/>
      <c r="I1748" s="14"/>
      <c r="J1748" s="14"/>
      <c r="K1748" s="15"/>
      <c r="L1748" s="14"/>
      <c r="M1748" s="14"/>
      <c r="N1748" s="14"/>
      <c r="O1748" s="14"/>
      <c r="P1748" s="14"/>
      <c r="Q1748" s="14"/>
      <c r="R1748" s="15"/>
      <c r="S1748" s="14"/>
      <c r="U1748" s="1"/>
      <c r="V1748" s="1"/>
      <c r="W1748" s="1"/>
      <c r="X1748" s="1"/>
      <c r="Y1748" s="1"/>
      <c r="Z1748" s="1"/>
      <c r="AA1748" s="1"/>
      <c r="AB1748" s="1"/>
      <c r="AC1748" s="1"/>
      <c r="AD1748" s="1"/>
      <c r="AE1748" s="1"/>
      <c r="AF1748" s="4"/>
      <c r="AG1748" s="4"/>
      <c r="AH1748" s="4"/>
      <c r="AI1748" s="4"/>
      <c r="AL1748" s="4"/>
      <c r="AM1748" s="4"/>
      <c r="AN1748" s="4"/>
      <c r="AO1748" s="4"/>
      <c r="AP1748" s="4"/>
      <c r="AR1748" s="4"/>
      <c r="AW1748" s="4"/>
      <c r="AX1748" s="4"/>
      <c r="AY1748" s="4"/>
      <c r="AZ1748" s="4"/>
      <c r="BA1748" s="4"/>
      <c r="BB1748" s="4"/>
      <c r="BC1748" s="4"/>
    </row>
    <row r="1749" spans="1:55">
      <c r="A1749" s="269"/>
      <c r="D1749" s="14"/>
      <c r="E1749" s="14"/>
      <c r="F1749" s="14"/>
      <c r="G1749" s="14"/>
      <c r="H1749" s="14"/>
      <c r="I1749" s="14"/>
      <c r="J1749" s="14"/>
      <c r="K1749" s="15"/>
      <c r="L1749" s="14"/>
      <c r="M1749" s="14"/>
      <c r="N1749" s="14"/>
      <c r="O1749" s="14"/>
      <c r="P1749" s="14"/>
      <c r="Q1749" s="14"/>
      <c r="R1749" s="15"/>
      <c r="S1749" s="14"/>
      <c r="U1749" s="1"/>
      <c r="V1749" s="1"/>
      <c r="W1749" s="1"/>
      <c r="X1749" s="1"/>
      <c r="Y1749" s="1"/>
      <c r="Z1749" s="1"/>
      <c r="AA1749" s="1"/>
      <c r="AB1749" s="1"/>
      <c r="AC1749" s="1"/>
      <c r="AD1749" s="1"/>
      <c r="AE1749" s="1"/>
      <c r="AF1749" s="4"/>
      <c r="AG1749" s="4"/>
      <c r="AH1749" s="4"/>
      <c r="AI1749" s="4"/>
      <c r="AL1749" s="4"/>
      <c r="AM1749" s="4"/>
      <c r="AN1749" s="4"/>
      <c r="AO1749" s="4"/>
      <c r="AP1749" s="4"/>
      <c r="AR1749" s="4"/>
      <c r="AW1749" s="4"/>
      <c r="AX1749" s="4"/>
      <c r="AY1749" s="4"/>
      <c r="AZ1749" s="4"/>
      <c r="BA1749" s="4"/>
      <c r="BB1749" s="4"/>
      <c r="BC1749" s="4"/>
    </row>
    <row r="1750" spans="1:55">
      <c r="A1750" s="269"/>
      <c r="D1750" s="14"/>
      <c r="E1750" s="14"/>
      <c r="F1750" s="14"/>
      <c r="G1750" s="14"/>
      <c r="H1750" s="14"/>
      <c r="I1750" s="14"/>
      <c r="J1750" s="14"/>
      <c r="K1750" s="15"/>
      <c r="L1750" s="14"/>
      <c r="M1750" s="14"/>
      <c r="N1750" s="14"/>
      <c r="O1750" s="14"/>
      <c r="P1750" s="14"/>
      <c r="Q1750" s="14"/>
      <c r="R1750" s="15"/>
      <c r="S1750" s="14"/>
      <c r="U1750" s="1"/>
      <c r="V1750" s="1"/>
      <c r="W1750" s="1"/>
      <c r="X1750" s="1"/>
      <c r="Y1750" s="1"/>
      <c r="Z1750" s="1"/>
      <c r="AA1750" s="1"/>
      <c r="AB1750" s="1"/>
      <c r="AC1750" s="1"/>
      <c r="AD1750" s="1"/>
      <c r="AE1750" s="1"/>
      <c r="AF1750" s="4"/>
      <c r="AG1750" s="4"/>
      <c r="AH1750" s="4"/>
      <c r="AI1750" s="4"/>
      <c r="AL1750" s="4"/>
      <c r="AM1750" s="4"/>
      <c r="AN1750" s="4"/>
      <c r="AO1750" s="4"/>
      <c r="AP1750" s="4"/>
      <c r="AR1750" s="4"/>
      <c r="AW1750" s="4"/>
      <c r="AX1750" s="4"/>
      <c r="AY1750" s="4"/>
      <c r="AZ1750" s="4"/>
      <c r="BA1750" s="4"/>
      <c r="BB1750" s="4"/>
      <c r="BC1750" s="4"/>
    </row>
    <row r="1751" spans="1:55">
      <c r="A1751" s="269"/>
      <c r="D1751" s="14"/>
      <c r="E1751" s="14"/>
      <c r="F1751" s="14"/>
      <c r="G1751" s="14"/>
      <c r="H1751" s="14"/>
      <c r="I1751" s="14"/>
      <c r="J1751" s="14"/>
      <c r="K1751" s="15"/>
      <c r="L1751" s="14"/>
      <c r="M1751" s="14"/>
      <c r="N1751" s="14"/>
      <c r="O1751" s="14"/>
      <c r="P1751" s="14"/>
      <c r="Q1751" s="14"/>
      <c r="R1751" s="15"/>
      <c r="S1751" s="14"/>
      <c r="U1751" s="1"/>
      <c r="V1751" s="1"/>
      <c r="W1751" s="1"/>
      <c r="X1751" s="1"/>
      <c r="Y1751" s="1"/>
      <c r="Z1751" s="1"/>
      <c r="AA1751" s="1"/>
      <c r="AB1751" s="1"/>
      <c r="AC1751" s="1"/>
      <c r="AD1751" s="1"/>
      <c r="AE1751" s="1"/>
      <c r="AF1751" s="4"/>
      <c r="AG1751" s="4"/>
      <c r="AH1751" s="4"/>
      <c r="AI1751" s="4"/>
      <c r="AL1751" s="4"/>
      <c r="AM1751" s="4"/>
      <c r="AN1751" s="4"/>
      <c r="AO1751" s="4"/>
      <c r="AP1751" s="4"/>
      <c r="AR1751" s="4"/>
      <c r="AW1751" s="4"/>
      <c r="AX1751" s="4"/>
      <c r="AY1751" s="4"/>
      <c r="AZ1751" s="4"/>
      <c r="BA1751" s="4"/>
      <c r="BB1751" s="4"/>
      <c r="BC1751" s="4"/>
    </row>
    <row r="1752" spans="1:55">
      <c r="A1752" s="269"/>
      <c r="D1752" s="14"/>
      <c r="E1752" s="14"/>
      <c r="F1752" s="14"/>
      <c r="G1752" s="14"/>
      <c r="H1752" s="14"/>
      <c r="I1752" s="14"/>
      <c r="J1752" s="14"/>
      <c r="K1752" s="15"/>
      <c r="L1752" s="14"/>
      <c r="M1752" s="14"/>
      <c r="N1752" s="14"/>
      <c r="O1752" s="14"/>
      <c r="P1752" s="14"/>
      <c r="Q1752" s="14"/>
      <c r="R1752" s="15"/>
      <c r="S1752" s="14"/>
      <c r="U1752" s="1"/>
      <c r="V1752" s="1"/>
      <c r="W1752" s="1"/>
      <c r="X1752" s="1"/>
      <c r="Y1752" s="1"/>
      <c r="Z1752" s="1"/>
      <c r="AA1752" s="1"/>
      <c r="AB1752" s="1"/>
      <c r="AC1752" s="1"/>
      <c r="AD1752" s="1"/>
      <c r="AE1752" s="1"/>
      <c r="AF1752" s="4"/>
      <c r="AG1752" s="4"/>
      <c r="AH1752" s="4"/>
      <c r="AI1752" s="4"/>
      <c r="AL1752" s="4"/>
      <c r="AM1752" s="4"/>
      <c r="AN1752" s="4"/>
      <c r="AO1752" s="4"/>
      <c r="AP1752" s="4"/>
      <c r="AR1752" s="4"/>
      <c r="AW1752" s="4"/>
      <c r="AX1752" s="4"/>
      <c r="AY1752" s="4"/>
      <c r="AZ1752" s="4"/>
      <c r="BA1752" s="4"/>
      <c r="BB1752" s="4"/>
      <c r="BC1752" s="4"/>
    </row>
    <row r="1753" spans="1:55">
      <c r="A1753" s="269"/>
      <c r="D1753" s="14"/>
      <c r="E1753" s="14"/>
      <c r="F1753" s="14"/>
      <c r="G1753" s="14"/>
      <c r="H1753" s="14"/>
      <c r="I1753" s="14"/>
      <c r="J1753" s="14"/>
      <c r="K1753" s="15"/>
      <c r="L1753" s="14"/>
      <c r="M1753" s="14"/>
      <c r="N1753" s="14"/>
      <c r="O1753" s="14"/>
      <c r="P1753" s="14"/>
      <c r="Q1753" s="14"/>
      <c r="R1753" s="15"/>
      <c r="S1753" s="14"/>
      <c r="U1753" s="1"/>
      <c r="V1753" s="1"/>
      <c r="W1753" s="1"/>
      <c r="X1753" s="1"/>
      <c r="Y1753" s="1"/>
      <c r="Z1753" s="1"/>
      <c r="AA1753" s="1"/>
      <c r="AB1753" s="1"/>
      <c r="AC1753" s="1"/>
      <c r="AD1753" s="1"/>
      <c r="AE1753" s="1"/>
      <c r="AF1753" s="4"/>
      <c r="AG1753" s="4"/>
      <c r="AH1753" s="4"/>
      <c r="AI1753" s="4"/>
      <c r="AL1753" s="4"/>
      <c r="AM1753" s="4"/>
      <c r="AN1753" s="4"/>
      <c r="AO1753" s="4"/>
      <c r="AP1753" s="4"/>
      <c r="AR1753" s="4"/>
      <c r="AW1753" s="4"/>
      <c r="AX1753" s="4"/>
      <c r="AY1753" s="4"/>
      <c r="AZ1753" s="4"/>
      <c r="BA1753" s="4"/>
      <c r="BB1753" s="4"/>
      <c r="BC1753" s="4"/>
    </row>
    <row r="1754" spans="1:55">
      <c r="A1754" s="269"/>
      <c r="D1754" s="14"/>
      <c r="E1754" s="14"/>
      <c r="F1754" s="14"/>
      <c r="G1754" s="14"/>
      <c r="H1754" s="14"/>
      <c r="I1754" s="14"/>
      <c r="J1754" s="14"/>
      <c r="K1754" s="15"/>
      <c r="L1754" s="14"/>
      <c r="M1754" s="14"/>
      <c r="N1754" s="14"/>
      <c r="O1754" s="14"/>
      <c r="P1754" s="14"/>
      <c r="Q1754" s="14"/>
      <c r="R1754" s="15"/>
      <c r="S1754" s="14"/>
      <c r="U1754" s="1"/>
      <c r="V1754" s="1"/>
      <c r="W1754" s="1"/>
      <c r="X1754" s="1"/>
      <c r="Y1754" s="1"/>
      <c r="Z1754" s="1"/>
      <c r="AA1754" s="1"/>
      <c r="AB1754" s="1"/>
      <c r="AC1754" s="1"/>
      <c r="AD1754" s="1"/>
      <c r="AE1754" s="1"/>
      <c r="AF1754" s="4"/>
      <c r="AG1754" s="4"/>
      <c r="AH1754" s="4"/>
      <c r="AI1754" s="4"/>
      <c r="AL1754" s="4"/>
      <c r="AM1754" s="4"/>
      <c r="AN1754" s="4"/>
      <c r="AO1754" s="4"/>
      <c r="AP1754" s="4"/>
      <c r="AR1754" s="4"/>
      <c r="AW1754" s="4"/>
      <c r="AX1754" s="4"/>
      <c r="AY1754" s="4"/>
      <c r="AZ1754" s="4"/>
      <c r="BA1754" s="4"/>
      <c r="BB1754" s="4"/>
      <c r="BC1754" s="4"/>
    </row>
    <row r="1755" spans="1:55">
      <c r="A1755" s="269"/>
      <c r="D1755" s="14"/>
      <c r="E1755" s="14"/>
      <c r="F1755" s="14"/>
      <c r="G1755" s="14"/>
      <c r="H1755" s="14"/>
      <c r="I1755" s="14"/>
      <c r="J1755" s="14"/>
      <c r="K1755" s="15"/>
      <c r="L1755" s="14"/>
      <c r="M1755" s="14"/>
      <c r="N1755" s="14"/>
      <c r="O1755" s="14"/>
      <c r="P1755" s="14"/>
      <c r="Q1755" s="14"/>
      <c r="R1755" s="15"/>
      <c r="S1755" s="14"/>
      <c r="T1755" s="160"/>
      <c r="U1755" s="1"/>
      <c r="V1755" s="1"/>
      <c r="W1755" s="1"/>
      <c r="X1755" s="1"/>
      <c r="Y1755" s="1"/>
      <c r="Z1755" s="1"/>
      <c r="AA1755" s="1"/>
      <c r="AB1755" s="1"/>
      <c r="AC1755" s="1"/>
      <c r="AD1755" s="1"/>
      <c r="AE1755" s="1"/>
      <c r="AF1755" s="4"/>
      <c r="AG1755" s="4"/>
      <c r="AH1755" s="4"/>
      <c r="AI1755" s="4"/>
      <c r="AL1755" s="4"/>
      <c r="AM1755" s="4"/>
      <c r="AN1755" s="4"/>
      <c r="AO1755" s="4"/>
      <c r="AP1755" s="4"/>
      <c r="AR1755" s="4"/>
      <c r="AW1755" s="4"/>
      <c r="AX1755" s="4"/>
      <c r="AY1755" s="4"/>
      <c r="AZ1755" s="4"/>
      <c r="BA1755" s="4"/>
      <c r="BB1755" s="4"/>
      <c r="BC1755" s="4"/>
    </row>
    <row r="1756" spans="1:55">
      <c r="A1756" s="269"/>
      <c r="D1756" s="14"/>
      <c r="E1756" s="14"/>
      <c r="F1756" s="14"/>
      <c r="G1756" s="14"/>
      <c r="H1756" s="14"/>
      <c r="I1756" s="14"/>
      <c r="J1756" s="14"/>
      <c r="K1756" s="15"/>
      <c r="L1756" s="14"/>
      <c r="M1756" s="14"/>
      <c r="N1756" s="14"/>
      <c r="O1756" s="14"/>
      <c r="P1756" s="14"/>
      <c r="Q1756" s="14"/>
      <c r="R1756" s="15"/>
      <c r="S1756" s="14"/>
      <c r="U1756" s="1"/>
      <c r="V1756" s="1"/>
      <c r="W1756" s="1"/>
      <c r="X1756" s="1"/>
      <c r="Y1756" s="1"/>
      <c r="Z1756" s="1"/>
      <c r="AA1756" s="1"/>
      <c r="AB1756" s="1"/>
      <c r="AC1756" s="1"/>
      <c r="AD1756" s="1"/>
      <c r="AE1756" s="1"/>
      <c r="AF1756" s="4"/>
      <c r="AG1756" s="4"/>
      <c r="AH1756" s="4"/>
      <c r="AI1756" s="4"/>
      <c r="AL1756" s="4"/>
      <c r="AM1756" s="4"/>
      <c r="AN1756" s="4"/>
      <c r="AO1756" s="4"/>
      <c r="AP1756" s="4"/>
      <c r="AR1756" s="4"/>
      <c r="AW1756" s="4"/>
      <c r="AX1756" s="4"/>
      <c r="AY1756" s="4"/>
      <c r="AZ1756" s="4"/>
      <c r="BA1756" s="4"/>
      <c r="BB1756" s="4"/>
      <c r="BC1756" s="4"/>
    </row>
    <row r="1757" spans="1:55">
      <c r="A1757" s="269"/>
      <c r="D1757" s="14"/>
      <c r="E1757" s="14"/>
      <c r="F1757" s="14"/>
      <c r="G1757" s="14"/>
      <c r="H1757" s="14"/>
      <c r="I1757" s="14"/>
      <c r="J1757" s="14"/>
      <c r="K1757" s="15"/>
      <c r="L1757" s="14"/>
      <c r="M1757" s="14"/>
      <c r="N1757" s="14"/>
      <c r="O1757" s="14"/>
      <c r="P1757" s="14"/>
      <c r="Q1757" s="14"/>
      <c r="R1757" s="15"/>
      <c r="S1757" s="14"/>
      <c r="U1757" s="1"/>
      <c r="V1757" s="1"/>
      <c r="W1757" s="1"/>
      <c r="X1757" s="1"/>
      <c r="Y1757" s="1"/>
      <c r="Z1757" s="1"/>
      <c r="AA1757" s="1"/>
      <c r="AB1757" s="1"/>
      <c r="AC1757" s="1"/>
      <c r="AD1757" s="1"/>
      <c r="AE1757" s="1"/>
      <c r="AF1757" s="4"/>
      <c r="AG1757" s="4"/>
      <c r="AH1757" s="4"/>
      <c r="AI1757" s="4"/>
      <c r="AL1757" s="4"/>
      <c r="AM1757" s="4"/>
      <c r="AN1757" s="4"/>
      <c r="AO1757" s="4"/>
      <c r="AP1757" s="4"/>
      <c r="AR1757" s="4"/>
      <c r="AW1757" s="4"/>
      <c r="AX1757" s="4"/>
      <c r="AY1757" s="4"/>
      <c r="AZ1757" s="4"/>
      <c r="BA1757" s="4"/>
      <c r="BB1757" s="4"/>
      <c r="BC1757" s="4"/>
    </row>
    <row r="1758" spans="1:55">
      <c r="A1758" s="269"/>
      <c r="D1758" s="14"/>
      <c r="E1758" s="14"/>
      <c r="F1758" s="14"/>
      <c r="G1758" s="14"/>
      <c r="H1758" s="14"/>
      <c r="I1758" s="14"/>
      <c r="J1758" s="14"/>
      <c r="K1758" s="15"/>
      <c r="L1758" s="14"/>
      <c r="M1758" s="14"/>
      <c r="N1758" s="14"/>
      <c r="O1758" s="14"/>
      <c r="P1758" s="14"/>
      <c r="Q1758" s="14"/>
      <c r="R1758" s="15"/>
      <c r="S1758" s="14"/>
      <c r="U1758" s="1"/>
      <c r="V1758" s="1"/>
      <c r="W1758" s="1"/>
      <c r="X1758" s="1"/>
      <c r="Y1758" s="1"/>
      <c r="Z1758" s="1"/>
      <c r="AA1758" s="1"/>
      <c r="AB1758" s="1"/>
      <c r="AC1758" s="1"/>
      <c r="AD1758" s="1"/>
      <c r="AE1758" s="1"/>
      <c r="AF1758" s="4"/>
      <c r="AG1758" s="4"/>
      <c r="AH1758" s="4"/>
      <c r="AI1758" s="4"/>
      <c r="AL1758" s="4"/>
      <c r="AM1758" s="4"/>
      <c r="AN1758" s="4"/>
      <c r="AO1758" s="4"/>
      <c r="AP1758" s="4"/>
      <c r="AR1758" s="4"/>
      <c r="AW1758" s="4"/>
      <c r="AX1758" s="4"/>
      <c r="AY1758" s="4"/>
      <c r="AZ1758" s="4"/>
      <c r="BA1758" s="4"/>
      <c r="BB1758" s="4"/>
      <c r="BC1758" s="4"/>
    </row>
    <row r="1759" spans="1:55">
      <c r="A1759" s="269"/>
      <c r="D1759" s="14"/>
      <c r="E1759" s="14"/>
      <c r="F1759" s="14"/>
      <c r="G1759" s="14"/>
      <c r="H1759" s="14"/>
      <c r="I1759" s="14"/>
      <c r="J1759" s="14"/>
      <c r="K1759" s="15"/>
      <c r="L1759" s="14"/>
      <c r="M1759" s="14"/>
      <c r="N1759" s="14"/>
      <c r="O1759" s="14"/>
      <c r="P1759" s="14"/>
      <c r="Q1759" s="14"/>
      <c r="R1759" s="15"/>
      <c r="S1759" s="14"/>
      <c r="U1759" s="1"/>
      <c r="V1759" s="1"/>
      <c r="W1759" s="1"/>
      <c r="X1759" s="1"/>
      <c r="Y1759" s="1"/>
      <c r="Z1759" s="1"/>
      <c r="AA1759" s="1"/>
      <c r="AB1759" s="1"/>
      <c r="AC1759" s="1"/>
      <c r="AD1759" s="1"/>
      <c r="AE1759" s="1"/>
      <c r="AF1759" s="4"/>
      <c r="AG1759" s="4"/>
      <c r="AH1759" s="4"/>
      <c r="AI1759" s="4"/>
      <c r="AL1759" s="4"/>
      <c r="AM1759" s="4"/>
      <c r="AN1759" s="4"/>
      <c r="AO1759" s="4"/>
      <c r="AP1759" s="4"/>
      <c r="AR1759" s="4"/>
      <c r="AW1759" s="4"/>
      <c r="AX1759" s="4"/>
      <c r="AY1759" s="4"/>
      <c r="AZ1759" s="4"/>
      <c r="BA1759" s="4"/>
      <c r="BB1759" s="4"/>
      <c r="BC1759" s="4"/>
    </row>
    <row r="1760" spans="1:55">
      <c r="A1760" s="269"/>
      <c r="D1760" s="14"/>
      <c r="E1760" s="14"/>
      <c r="F1760" s="14"/>
      <c r="G1760" s="14"/>
      <c r="H1760" s="14"/>
      <c r="I1760" s="14"/>
      <c r="J1760" s="14"/>
      <c r="K1760" s="15"/>
      <c r="L1760" s="14"/>
      <c r="M1760" s="14"/>
      <c r="N1760" s="14"/>
      <c r="O1760" s="14"/>
      <c r="P1760" s="14"/>
      <c r="Q1760" s="14"/>
      <c r="R1760" s="15"/>
      <c r="S1760" s="14"/>
      <c r="U1760" s="1"/>
      <c r="V1760" s="1"/>
      <c r="W1760" s="1"/>
      <c r="X1760" s="1"/>
      <c r="Y1760" s="1"/>
      <c r="Z1760" s="1"/>
      <c r="AA1760" s="1"/>
      <c r="AB1760" s="1"/>
      <c r="AC1760" s="1"/>
      <c r="AD1760" s="1"/>
      <c r="AE1760" s="1"/>
      <c r="AF1760" s="4"/>
      <c r="AG1760" s="4"/>
      <c r="AH1760" s="4"/>
      <c r="AI1760" s="4"/>
      <c r="AL1760" s="4"/>
      <c r="AM1760" s="4"/>
      <c r="AN1760" s="4"/>
      <c r="AO1760" s="4"/>
      <c r="AP1760" s="4"/>
      <c r="AR1760" s="4"/>
      <c r="AW1760" s="4"/>
      <c r="AX1760" s="4"/>
      <c r="AY1760" s="4"/>
      <c r="AZ1760" s="4"/>
      <c r="BA1760" s="4"/>
      <c r="BB1760" s="4"/>
      <c r="BC1760" s="4"/>
    </row>
    <row r="1761" spans="1:55">
      <c r="A1761" s="269"/>
      <c r="D1761" s="14"/>
      <c r="E1761" s="14"/>
      <c r="F1761" s="14"/>
      <c r="G1761" s="14"/>
      <c r="H1761" s="14"/>
      <c r="I1761" s="14"/>
      <c r="J1761" s="14"/>
      <c r="K1761" s="15"/>
      <c r="L1761" s="14"/>
      <c r="M1761" s="14"/>
      <c r="N1761" s="14"/>
      <c r="O1761" s="14"/>
      <c r="P1761" s="14"/>
      <c r="Q1761" s="14"/>
      <c r="R1761" s="15"/>
      <c r="S1761" s="14"/>
      <c r="U1761" s="1"/>
      <c r="V1761" s="1"/>
      <c r="W1761" s="1"/>
      <c r="X1761" s="1"/>
      <c r="Y1761" s="1"/>
      <c r="Z1761" s="1"/>
      <c r="AA1761" s="1"/>
      <c r="AB1761" s="1"/>
      <c r="AC1761" s="1"/>
      <c r="AD1761" s="1"/>
      <c r="AE1761" s="1"/>
      <c r="AF1761" s="4"/>
      <c r="AG1761" s="4"/>
      <c r="AH1761" s="4"/>
      <c r="AI1761" s="4"/>
      <c r="AL1761" s="4"/>
      <c r="AM1761" s="4"/>
      <c r="AN1761" s="4"/>
      <c r="AO1761" s="4"/>
      <c r="AP1761" s="4"/>
      <c r="AR1761" s="4"/>
      <c r="AW1761" s="4"/>
      <c r="AX1761" s="4"/>
      <c r="AY1761" s="4"/>
      <c r="AZ1761" s="4"/>
      <c r="BA1761" s="4"/>
      <c r="BB1761" s="4"/>
      <c r="BC1761" s="4"/>
    </row>
    <row r="1762" spans="1:55">
      <c r="A1762" s="269"/>
      <c r="D1762" s="14"/>
      <c r="E1762" s="14"/>
      <c r="F1762" s="14"/>
      <c r="G1762" s="14"/>
      <c r="H1762" s="14"/>
      <c r="I1762" s="14"/>
      <c r="J1762" s="14"/>
      <c r="K1762" s="15"/>
      <c r="L1762" s="14"/>
      <c r="M1762" s="14"/>
      <c r="N1762" s="14"/>
      <c r="O1762" s="14"/>
      <c r="P1762" s="14"/>
      <c r="Q1762" s="14"/>
      <c r="R1762" s="15"/>
      <c r="S1762" s="14"/>
      <c r="U1762" s="1"/>
      <c r="V1762" s="1"/>
      <c r="W1762" s="1"/>
      <c r="X1762" s="1"/>
      <c r="Y1762" s="1"/>
      <c r="Z1762" s="1"/>
      <c r="AA1762" s="1"/>
      <c r="AB1762" s="1"/>
      <c r="AC1762" s="1"/>
      <c r="AD1762" s="1"/>
      <c r="AE1762" s="1"/>
      <c r="AF1762" s="4"/>
      <c r="AG1762" s="4"/>
      <c r="AH1762" s="4"/>
      <c r="AI1762" s="4"/>
      <c r="AL1762" s="4"/>
      <c r="AM1762" s="4"/>
      <c r="AN1762" s="4"/>
      <c r="AO1762" s="4"/>
      <c r="AP1762" s="4"/>
      <c r="AR1762" s="4"/>
      <c r="AW1762" s="4"/>
      <c r="AX1762" s="4"/>
      <c r="AY1762" s="4"/>
      <c r="AZ1762" s="4"/>
      <c r="BA1762" s="4"/>
      <c r="BB1762" s="4"/>
      <c r="BC1762" s="4"/>
    </row>
    <row r="1763" spans="1:55">
      <c r="A1763" s="269"/>
      <c r="D1763" s="14"/>
      <c r="E1763" s="14"/>
      <c r="F1763" s="14"/>
      <c r="G1763" s="14"/>
      <c r="H1763" s="14"/>
      <c r="I1763" s="14"/>
      <c r="J1763" s="14"/>
      <c r="K1763" s="15"/>
      <c r="L1763" s="14"/>
      <c r="M1763" s="14"/>
      <c r="N1763" s="14"/>
      <c r="O1763" s="14"/>
      <c r="P1763" s="14"/>
      <c r="Q1763" s="14"/>
      <c r="R1763" s="15"/>
      <c r="S1763" s="14"/>
      <c r="U1763" s="1"/>
      <c r="V1763" s="1"/>
      <c r="W1763" s="1"/>
      <c r="X1763" s="1"/>
      <c r="Y1763" s="1"/>
      <c r="Z1763" s="1"/>
      <c r="AA1763" s="1"/>
      <c r="AB1763" s="1"/>
      <c r="AC1763" s="1"/>
      <c r="AD1763" s="1"/>
      <c r="AE1763" s="1"/>
      <c r="AF1763" s="4"/>
      <c r="AG1763" s="4"/>
      <c r="AH1763" s="4"/>
      <c r="AI1763" s="4"/>
      <c r="AL1763" s="4"/>
      <c r="AM1763" s="4"/>
      <c r="AN1763" s="4"/>
      <c r="AO1763" s="4"/>
      <c r="AP1763" s="4"/>
      <c r="AR1763" s="4"/>
      <c r="AW1763" s="4"/>
      <c r="AX1763" s="4"/>
      <c r="AY1763" s="4"/>
      <c r="AZ1763" s="4"/>
      <c r="BA1763" s="4"/>
      <c r="BB1763" s="4"/>
      <c r="BC1763" s="4"/>
    </row>
    <row r="1764" spans="1:55">
      <c r="A1764" s="269"/>
      <c r="D1764" s="14"/>
      <c r="E1764" s="14"/>
      <c r="F1764" s="14"/>
      <c r="G1764" s="14"/>
      <c r="H1764" s="14"/>
      <c r="I1764" s="14"/>
      <c r="J1764" s="14"/>
      <c r="K1764" s="15"/>
      <c r="L1764" s="14"/>
      <c r="M1764" s="14"/>
      <c r="N1764" s="14"/>
      <c r="O1764" s="14"/>
      <c r="P1764" s="14"/>
      <c r="Q1764" s="14"/>
      <c r="R1764" s="15"/>
      <c r="S1764" s="14"/>
      <c r="U1764" s="1"/>
      <c r="V1764" s="1"/>
      <c r="W1764" s="1"/>
      <c r="X1764" s="1"/>
      <c r="Y1764" s="1"/>
      <c r="Z1764" s="1"/>
      <c r="AA1764" s="1"/>
      <c r="AB1764" s="1"/>
      <c r="AC1764" s="1"/>
      <c r="AD1764" s="1"/>
      <c r="AE1764" s="1"/>
      <c r="AF1764" s="4"/>
      <c r="AG1764" s="4"/>
      <c r="AH1764" s="4"/>
      <c r="AI1764" s="4"/>
      <c r="AL1764" s="4"/>
      <c r="AM1764" s="4"/>
      <c r="AN1764" s="4"/>
      <c r="AO1764" s="4"/>
      <c r="AP1764" s="4"/>
      <c r="AR1764" s="4"/>
      <c r="AW1764" s="4"/>
      <c r="AX1764" s="4"/>
      <c r="AY1764" s="4"/>
      <c r="AZ1764" s="4"/>
      <c r="BA1764" s="4"/>
      <c r="BB1764" s="4"/>
      <c r="BC1764" s="4"/>
    </row>
    <row r="1765" spans="1:55">
      <c r="A1765" s="269"/>
      <c r="D1765" s="14"/>
      <c r="E1765" s="14"/>
      <c r="F1765" s="14"/>
      <c r="G1765" s="14"/>
      <c r="H1765" s="14"/>
      <c r="I1765" s="14"/>
      <c r="J1765" s="14"/>
      <c r="K1765" s="15"/>
      <c r="L1765" s="14"/>
      <c r="M1765" s="14"/>
      <c r="N1765" s="14"/>
      <c r="O1765" s="14"/>
      <c r="P1765" s="14"/>
      <c r="Q1765" s="14"/>
      <c r="R1765" s="15"/>
      <c r="S1765" s="14"/>
      <c r="U1765" s="1"/>
      <c r="V1765" s="1"/>
      <c r="W1765" s="1"/>
      <c r="X1765" s="1"/>
      <c r="Y1765" s="1"/>
      <c r="Z1765" s="1"/>
      <c r="AA1765" s="1"/>
      <c r="AB1765" s="1"/>
      <c r="AC1765" s="1"/>
      <c r="AD1765" s="1"/>
      <c r="AE1765" s="1"/>
      <c r="AF1765" s="4"/>
      <c r="AG1765" s="4"/>
      <c r="AH1765" s="4"/>
      <c r="AI1765" s="4"/>
      <c r="AL1765" s="4"/>
      <c r="AM1765" s="4"/>
      <c r="AN1765" s="4"/>
      <c r="AO1765" s="4"/>
      <c r="AP1765" s="4"/>
      <c r="AR1765" s="4"/>
      <c r="AW1765" s="4"/>
      <c r="AX1765" s="4"/>
      <c r="AY1765" s="4"/>
      <c r="AZ1765" s="4"/>
      <c r="BA1765" s="4"/>
      <c r="BB1765" s="4"/>
      <c r="BC1765" s="4"/>
    </row>
    <row r="1766" spans="1:55">
      <c r="A1766" s="269"/>
      <c r="D1766" s="14"/>
      <c r="E1766" s="14"/>
      <c r="F1766" s="14"/>
      <c r="G1766" s="14"/>
      <c r="H1766" s="14"/>
      <c r="I1766" s="14"/>
      <c r="J1766" s="14"/>
      <c r="K1766" s="15"/>
      <c r="L1766" s="14"/>
      <c r="M1766" s="14"/>
      <c r="N1766" s="14"/>
      <c r="O1766" s="14"/>
      <c r="P1766" s="14"/>
      <c r="Q1766" s="14"/>
      <c r="R1766" s="15"/>
      <c r="S1766" s="14"/>
      <c r="U1766" s="1"/>
      <c r="V1766" s="1"/>
      <c r="W1766" s="1"/>
      <c r="X1766" s="1"/>
      <c r="Y1766" s="1"/>
      <c r="Z1766" s="1"/>
      <c r="AA1766" s="1"/>
      <c r="AB1766" s="1"/>
      <c r="AC1766" s="1"/>
      <c r="AD1766" s="1"/>
      <c r="AE1766" s="1"/>
      <c r="AF1766" s="4"/>
      <c r="AG1766" s="4"/>
      <c r="AH1766" s="4"/>
      <c r="AI1766" s="4"/>
      <c r="AL1766" s="4"/>
      <c r="AM1766" s="4"/>
      <c r="AN1766" s="4"/>
      <c r="AO1766" s="4"/>
      <c r="AP1766" s="4"/>
      <c r="AR1766" s="4"/>
      <c r="AW1766" s="4"/>
      <c r="AX1766" s="4"/>
      <c r="AY1766" s="4"/>
      <c r="AZ1766" s="4"/>
      <c r="BA1766" s="4"/>
      <c r="BB1766" s="4"/>
      <c r="BC1766" s="4"/>
    </row>
    <row r="1767" spans="1:55">
      <c r="A1767" s="269"/>
      <c r="D1767" s="14"/>
      <c r="E1767" s="14"/>
      <c r="F1767" s="14"/>
      <c r="G1767" s="14"/>
      <c r="H1767" s="14"/>
      <c r="I1767" s="14"/>
      <c r="J1767" s="14"/>
      <c r="K1767" s="15"/>
      <c r="L1767" s="14"/>
      <c r="M1767" s="14"/>
      <c r="N1767" s="14"/>
      <c r="O1767" s="14"/>
      <c r="P1767" s="14"/>
      <c r="Q1767" s="14"/>
      <c r="R1767" s="15"/>
      <c r="S1767" s="14"/>
      <c r="U1767" s="1"/>
      <c r="V1767" s="1"/>
      <c r="W1767" s="1"/>
      <c r="X1767" s="1"/>
      <c r="Y1767" s="1"/>
      <c r="Z1767" s="1"/>
      <c r="AA1767" s="1"/>
      <c r="AB1767" s="1"/>
      <c r="AC1767" s="1"/>
      <c r="AD1767" s="1"/>
      <c r="AE1767" s="1"/>
      <c r="AF1767" s="4"/>
      <c r="AG1767" s="4"/>
      <c r="AH1767" s="4"/>
      <c r="AI1767" s="4"/>
      <c r="AL1767" s="4"/>
      <c r="AM1767" s="4"/>
      <c r="AN1767" s="4"/>
      <c r="AO1767" s="4"/>
      <c r="AP1767" s="4"/>
      <c r="AR1767" s="4"/>
      <c r="AW1767" s="4"/>
      <c r="AX1767" s="4"/>
      <c r="AY1767" s="4"/>
      <c r="AZ1767" s="4"/>
      <c r="BA1767" s="4"/>
      <c r="BB1767" s="4"/>
      <c r="BC1767" s="4"/>
    </row>
    <row r="1768" spans="1:55">
      <c r="A1768" s="269"/>
      <c r="D1768" s="14"/>
      <c r="E1768" s="14"/>
      <c r="F1768" s="14"/>
      <c r="G1768" s="14"/>
      <c r="H1768" s="14"/>
      <c r="I1768" s="14"/>
      <c r="J1768" s="14"/>
      <c r="K1768" s="15"/>
      <c r="L1768" s="14"/>
      <c r="M1768" s="14"/>
      <c r="N1768" s="14"/>
      <c r="O1768" s="14"/>
      <c r="P1768" s="14"/>
      <c r="Q1768" s="14"/>
      <c r="R1768" s="15"/>
      <c r="S1768" s="14"/>
      <c r="U1768" s="1"/>
      <c r="V1768" s="1"/>
      <c r="W1768" s="1"/>
      <c r="X1768" s="1"/>
      <c r="Y1768" s="1"/>
      <c r="Z1768" s="1"/>
      <c r="AA1768" s="1"/>
      <c r="AB1768" s="1"/>
      <c r="AC1768" s="1"/>
      <c r="AD1768" s="1"/>
      <c r="AE1768" s="1"/>
      <c r="AF1768" s="4"/>
      <c r="AG1768" s="4"/>
      <c r="AH1768" s="4"/>
      <c r="AI1768" s="4"/>
      <c r="AL1768" s="4"/>
      <c r="AM1768" s="4"/>
      <c r="AN1768" s="4"/>
      <c r="AO1768" s="4"/>
      <c r="AP1768" s="4"/>
      <c r="AR1768" s="4"/>
      <c r="AW1768" s="4"/>
      <c r="AX1768" s="4"/>
      <c r="AY1768" s="4"/>
      <c r="AZ1768" s="4"/>
      <c r="BA1768" s="4"/>
      <c r="BB1768" s="4"/>
      <c r="BC1768" s="4"/>
    </row>
    <row r="1769" spans="1:55">
      <c r="A1769" s="269"/>
      <c r="D1769" s="14"/>
      <c r="E1769" s="14"/>
      <c r="F1769" s="14"/>
      <c r="G1769" s="14"/>
      <c r="H1769" s="14"/>
      <c r="I1769" s="14"/>
      <c r="J1769" s="14"/>
      <c r="K1769" s="15"/>
      <c r="L1769" s="14"/>
      <c r="M1769" s="14"/>
      <c r="N1769" s="14"/>
      <c r="O1769" s="14"/>
      <c r="P1769" s="14"/>
      <c r="Q1769" s="14"/>
      <c r="R1769" s="15"/>
      <c r="S1769" s="14"/>
      <c r="U1769" s="1"/>
      <c r="V1769" s="1"/>
      <c r="W1769" s="1"/>
      <c r="X1769" s="1"/>
      <c r="Y1769" s="1"/>
      <c r="Z1769" s="1"/>
      <c r="AA1769" s="1"/>
      <c r="AB1769" s="1"/>
      <c r="AC1769" s="1"/>
      <c r="AD1769" s="1"/>
      <c r="AE1769" s="1"/>
      <c r="AF1769" s="4"/>
      <c r="AG1769" s="4"/>
      <c r="AH1769" s="4"/>
      <c r="AI1769" s="4"/>
      <c r="AL1769" s="4"/>
      <c r="AM1769" s="4"/>
      <c r="AN1769" s="4"/>
      <c r="AO1769" s="4"/>
      <c r="AP1769" s="4"/>
      <c r="AR1769" s="4"/>
      <c r="AW1769" s="4"/>
      <c r="AX1769" s="4"/>
      <c r="AY1769" s="4"/>
      <c r="AZ1769" s="4"/>
      <c r="BA1769" s="4"/>
      <c r="BB1769" s="4"/>
      <c r="BC1769" s="4"/>
    </row>
    <row r="1770" spans="1:55">
      <c r="A1770" s="269"/>
      <c r="D1770" s="14"/>
      <c r="E1770" s="14"/>
      <c r="F1770" s="14"/>
      <c r="G1770" s="14"/>
      <c r="H1770" s="14"/>
      <c r="I1770" s="14"/>
      <c r="J1770" s="14"/>
      <c r="K1770" s="15"/>
      <c r="L1770" s="14"/>
      <c r="M1770" s="14"/>
      <c r="N1770" s="14"/>
      <c r="O1770" s="14"/>
      <c r="P1770" s="14"/>
      <c r="Q1770" s="14"/>
      <c r="R1770" s="15"/>
      <c r="S1770" s="14"/>
      <c r="U1770" s="1"/>
      <c r="V1770" s="1"/>
      <c r="W1770" s="1"/>
      <c r="X1770" s="1"/>
      <c r="Y1770" s="1"/>
      <c r="Z1770" s="1"/>
      <c r="AA1770" s="1"/>
      <c r="AB1770" s="1"/>
      <c r="AC1770" s="1"/>
      <c r="AD1770" s="1"/>
      <c r="AE1770" s="1"/>
      <c r="AF1770" s="4"/>
      <c r="AG1770" s="4"/>
      <c r="AH1770" s="4"/>
      <c r="AI1770" s="4"/>
      <c r="AL1770" s="4"/>
      <c r="AM1770" s="4"/>
      <c r="AN1770" s="4"/>
      <c r="AO1770" s="4"/>
      <c r="AP1770" s="4"/>
      <c r="AR1770" s="4"/>
      <c r="AW1770" s="4"/>
      <c r="AX1770" s="4"/>
      <c r="AY1770" s="4"/>
      <c r="AZ1770" s="4"/>
      <c r="BA1770" s="4"/>
      <c r="BB1770" s="4"/>
      <c r="BC1770" s="4"/>
    </row>
    <row r="1771" spans="1:55">
      <c r="A1771" s="269"/>
      <c r="D1771" s="14"/>
      <c r="E1771" s="14"/>
      <c r="F1771" s="14"/>
      <c r="G1771" s="14"/>
      <c r="H1771" s="14"/>
      <c r="I1771" s="14"/>
      <c r="J1771" s="14"/>
      <c r="K1771" s="15"/>
      <c r="L1771" s="14"/>
      <c r="M1771" s="14"/>
      <c r="N1771" s="14"/>
      <c r="O1771" s="14"/>
      <c r="P1771" s="14"/>
      <c r="Q1771" s="14"/>
      <c r="R1771" s="15"/>
      <c r="S1771" s="14"/>
      <c r="U1771" s="1"/>
      <c r="V1771" s="1"/>
      <c r="W1771" s="1"/>
      <c r="X1771" s="1"/>
      <c r="Y1771" s="1"/>
      <c r="Z1771" s="1"/>
      <c r="AA1771" s="1"/>
      <c r="AB1771" s="1"/>
      <c r="AC1771" s="1"/>
      <c r="AD1771" s="1"/>
      <c r="AE1771" s="1"/>
      <c r="AF1771" s="4"/>
      <c r="AG1771" s="4"/>
      <c r="AH1771" s="4"/>
      <c r="AI1771" s="4"/>
      <c r="AL1771" s="4"/>
      <c r="AM1771" s="4"/>
      <c r="AN1771" s="4"/>
      <c r="AO1771" s="4"/>
      <c r="AP1771" s="4"/>
      <c r="AR1771" s="4"/>
      <c r="AW1771" s="4"/>
      <c r="AX1771" s="4"/>
      <c r="AY1771" s="4"/>
      <c r="AZ1771" s="4"/>
      <c r="BA1771" s="4"/>
      <c r="BB1771" s="4"/>
      <c r="BC1771" s="4"/>
    </row>
    <row r="1772" spans="1:55">
      <c r="A1772" s="269"/>
      <c r="D1772" s="14"/>
      <c r="E1772" s="14"/>
      <c r="F1772" s="14"/>
      <c r="G1772" s="14"/>
      <c r="H1772" s="14"/>
      <c r="I1772" s="14"/>
      <c r="J1772" s="14"/>
      <c r="K1772" s="15"/>
      <c r="L1772" s="14"/>
      <c r="M1772" s="14"/>
      <c r="N1772" s="14"/>
      <c r="O1772" s="14"/>
      <c r="P1772" s="14"/>
      <c r="Q1772" s="14"/>
      <c r="R1772" s="15"/>
      <c r="S1772" s="14"/>
      <c r="U1772" s="1"/>
      <c r="V1772" s="1"/>
      <c r="W1772" s="1"/>
      <c r="X1772" s="1"/>
      <c r="Y1772" s="1"/>
      <c r="Z1772" s="1"/>
      <c r="AA1772" s="1"/>
      <c r="AB1772" s="1"/>
      <c r="AC1772" s="1"/>
      <c r="AD1772" s="1"/>
      <c r="AE1772" s="1"/>
      <c r="AF1772" s="4"/>
      <c r="AG1772" s="4"/>
      <c r="AH1772" s="4"/>
      <c r="AI1772" s="4"/>
      <c r="AL1772" s="4"/>
      <c r="AM1772" s="4"/>
      <c r="AN1772" s="4"/>
      <c r="AO1772" s="4"/>
      <c r="AP1772" s="4"/>
      <c r="AR1772" s="4"/>
      <c r="AW1772" s="4"/>
      <c r="AX1772" s="4"/>
      <c r="AY1772" s="4"/>
      <c r="AZ1772" s="4"/>
      <c r="BA1772" s="4"/>
      <c r="BB1772" s="4"/>
      <c r="BC1772" s="4"/>
    </row>
    <row r="1773" spans="1:55">
      <c r="A1773" s="269"/>
      <c r="D1773" s="14"/>
      <c r="E1773" s="14"/>
      <c r="F1773" s="14"/>
      <c r="G1773" s="14"/>
      <c r="H1773" s="14"/>
      <c r="I1773" s="14"/>
      <c r="J1773" s="14"/>
      <c r="K1773" s="15"/>
      <c r="L1773" s="14"/>
      <c r="M1773" s="14"/>
      <c r="N1773" s="14"/>
      <c r="O1773" s="14"/>
      <c r="P1773" s="14"/>
      <c r="Q1773" s="14"/>
      <c r="R1773" s="15"/>
      <c r="S1773" s="14"/>
      <c r="U1773" s="1"/>
      <c r="V1773" s="1"/>
      <c r="W1773" s="1"/>
      <c r="X1773" s="1"/>
      <c r="Y1773" s="1"/>
      <c r="Z1773" s="1"/>
      <c r="AA1773" s="1"/>
      <c r="AB1773" s="1"/>
      <c r="AC1773" s="1"/>
      <c r="AD1773" s="1"/>
      <c r="AE1773" s="1"/>
      <c r="AF1773" s="4"/>
      <c r="AG1773" s="4"/>
      <c r="AH1773" s="4"/>
      <c r="AI1773" s="4"/>
      <c r="AL1773" s="4"/>
      <c r="AM1773" s="4"/>
      <c r="AN1773" s="4"/>
      <c r="AO1773" s="4"/>
      <c r="AP1773" s="4"/>
      <c r="AR1773" s="4"/>
      <c r="AW1773" s="4"/>
      <c r="AX1773" s="4"/>
      <c r="AY1773" s="4"/>
      <c r="AZ1773" s="4"/>
      <c r="BA1773" s="4"/>
      <c r="BB1773" s="4"/>
      <c r="BC1773" s="4"/>
    </row>
    <row r="1774" spans="1:55">
      <c r="A1774" s="269"/>
      <c r="D1774" s="14"/>
      <c r="E1774" s="14"/>
      <c r="F1774" s="14"/>
      <c r="G1774" s="14"/>
      <c r="H1774" s="14"/>
      <c r="I1774" s="14"/>
      <c r="J1774" s="14"/>
      <c r="K1774" s="15"/>
      <c r="L1774" s="14"/>
      <c r="M1774" s="14"/>
      <c r="N1774" s="14"/>
      <c r="O1774" s="14"/>
      <c r="P1774" s="14"/>
      <c r="Q1774" s="14"/>
      <c r="R1774" s="15"/>
      <c r="S1774" s="14"/>
      <c r="U1774" s="1"/>
      <c r="V1774" s="1"/>
      <c r="W1774" s="1"/>
      <c r="X1774" s="1"/>
      <c r="Y1774" s="1"/>
      <c r="Z1774" s="1"/>
      <c r="AA1774" s="1"/>
      <c r="AB1774" s="1"/>
      <c r="AC1774" s="1"/>
      <c r="AD1774" s="1"/>
      <c r="AE1774" s="1"/>
      <c r="AF1774" s="4"/>
      <c r="AG1774" s="4"/>
      <c r="AH1774" s="4"/>
      <c r="AI1774" s="4"/>
      <c r="AL1774" s="4"/>
      <c r="AM1774" s="4"/>
      <c r="AN1774" s="4"/>
      <c r="AO1774" s="4"/>
      <c r="AP1774" s="4"/>
      <c r="AR1774" s="4"/>
      <c r="AW1774" s="4"/>
      <c r="AX1774" s="4"/>
      <c r="AY1774" s="4"/>
      <c r="AZ1774" s="4"/>
      <c r="BA1774" s="4"/>
      <c r="BB1774" s="4"/>
      <c r="BC1774" s="4"/>
    </row>
    <row r="1775" spans="1:55">
      <c r="A1775" s="269"/>
      <c r="D1775" s="14"/>
      <c r="E1775" s="14"/>
      <c r="F1775" s="14"/>
      <c r="G1775" s="14"/>
      <c r="H1775" s="14"/>
      <c r="I1775" s="14"/>
      <c r="J1775" s="14"/>
      <c r="K1775" s="15"/>
      <c r="L1775" s="14"/>
      <c r="M1775" s="14"/>
      <c r="N1775" s="14"/>
      <c r="O1775" s="14"/>
      <c r="P1775" s="14"/>
      <c r="Q1775" s="14"/>
      <c r="R1775" s="15"/>
      <c r="S1775" s="14"/>
      <c r="U1775" s="1"/>
      <c r="V1775" s="1"/>
      <c r="W1775" s="1"/>
      <c r="X1775" s="1"/>
      <c r="Y1775" s="1"/>
      <c r="Z1775" s="1"/>
      <c r="AA1775" s="1"/>
      <c r="AB1775" s="1"/>
      <c r="AC1775" s="1"/>
      <c r="AD1775" s="1"/>
      <c r="AE1775" s="1"/>
      <c r="AF1775" s="4"/>
      <c r="AG1775" s="4"/>
      <c r="AH1775" s="4"/>
      <c r="AI1775" s="4"/>
      <c r="AL1775" s="4"/>
      <c r="AM1775" s="4"/>
      <c r="AN1775" s="4"/>
      <c r="AO1775" s="4"/>
      <c r="AP1775" s="4"/>
      <c r="AR1775" s="4"/>
      <c r="AW1775" s="4"/>
      <c r="AX1775" s="4"/>
      <c r="AY1775" s="4"/>
      <c r="AZ1775" s="4"/>
      <c r="BA1775" s="4"/>
      <c r="BB1775" s="4"/>
      <c r="BC1775" s="4"/>
    </row>
    <row r="1776" spans="1:55">
      <c r="A1776" s="269"/>
      <c r="D1776" s="14"/>
      <c r="E1776" s="14"/>
      <c r="F1776" s="14"/>
      <c r="G1776" s="14"/>
      <c r="H1776" s="14"/>
      <c r="I1776" s="14"/>
      <c r="J1776" s="14"/>
      <c r="K1776" s="15"/>
      <c r="L1776" s="14"/>
      <c r="M1776" s="14"/>
      <c r="N1776" s="14"/>
      <c r="O1776" s="14"/>
      <c r="P1776" s="14"/>
      <c r="Q1776" s="14"/>
      <c r="R1776" s="15"/>
      <c r="S1776" s="14"/>
      <c r="U1776" s="1"/>
      <c r="V1776" s="1"/>
      <c r="W1776" s="1"/>
      <c r="X1776" s="1"/>
      <c r="Y1776" s="1"/>
      <c r="Z1776" s="1"/>
      <c r="AA1776" s="1"/>
      <c r="AB1776" s="1"/>
      <c r="AC1776" s="1"/>
      <c r="AD1776" s="1"/>
      <c r="AE1776" s="1"/>
      <c r="AF1776" s="4"/>
      <c r="AG1776" s="4"/>
      <c r="AH1776" s="4"/>
      <c r="AI1776" s="4"/>
      <c r="AL1776" s="4"/>
      <c r="AM1776" s="4"/>
      <c r="AN1776" s="4"/>
      <c r="AO1776" s="4"/>
      <c r="AP1776" s="4"/>
      <c r="AR1776" s="4"/>
      <c r="AW1776" s="4"/>
      <c r="AX1776" s="4"/>
      <c r="AY1776" s="4"/>
      <c r="AZ1776" s="4"/>
      <c r="BA1776" s="4"/>
      <c r="BB1776" s="4"/>
      <c r="BC1776" s="4"/>
    </row>
    <row r="1777" spans="1:55">
      <c r="A1777" s="269"/>
      <c r="D1777" s="14"/>
      <c r="E1777" s="14"/>
      <c r="F1777" s="14"/>
      <c r="G1777" s="14"/>
      <c r="H1777" s="14"/>
      <c r="I1777" s="14"/>
      <c r="J1777" s="14"/>
      <c r="K1777" s="15"/>
      <c r="L1777" s="14"/>
      <c r="M1777" s="14"/>
      <c r="N1777" s="14"/>
      <c r="O1777" s="14"/>
      <c r="P1777" s="14"/>
      <c r="Q1777" s="14"/>
      <c r="R1777" s="15"/>
      <c r="S1777" s="14"/>
      <c r="U1777" s="1"/>
      <c r="V1777" s="1"/>
      <c r="W1777" s="1"/>
      <c r="X1777" s="1"/>
      <c r="Y1777" s="1"/>
      <c r="Z1777" s="1"/>
      <c r="AA1777" s="1"/>
      <c r="AB1777" s="1"/>
      <c r="AC1777" s="1"/>
      <c r="AD1777" s="1"/>
      <c r="AE1777" s="1"/>
      <c r="AF1777" s="4"/>
      <c r="AG1777" s="4"/>
      <c r="AH1777" s="4"/>
      <c r="AI1777" s="4"/>
      <c r="AL1777" s="4"/>
      <c r="AM1777" s="4"/>
      <c r="AN1777" s="4"/>
      <c r="AO1777" s="4"/>
      <c r="AP1777" s="4"/>
      <c r="AR1777" s="4"/>
      <c r="AW1777" s="4"/>
      <c r="AX1777" s="4"/>
      <c r="AY1777" s="4"/>
      <c r="AZ1777" s="4"/>
      <c r="BA1777" s="4"/>
      <c r="BB1777" s="4"/>
      <c r="BC1777" s="4"/>
    </row>
    <row r="1778" spans="1:55">
      <c r="A1778" s="269"/>
      <c r="D1778" s="14"/>
      <c r="E1778" s="14"/>
      <c r="F1778" s="14"/>
      <c r="G1778" s="14"/>
      <c r="H1778" s="14"/>
      <c r="I1778" s="14"/>
      <c r="J1778" s="14"/>
      <c r="K1778" s="15"/>
      <c r="L1778" s="14"/>
      <c r="M1778" s="14"/>
      <c r="N1778" s="14"/>
      <c r="O1778" s="14"/>
      <c r="P1778" s="14"/>
      <c r="Q1778" s="14"/>
      <c r="R1778" s="15"/>
      <c r="S1778" s="14"/>
      <c r="U1778" s="1"/>
      <c r="V1778" s="1"/>
      <c r="W1778" s="1"/>
      <c r="X1778" s="1"/>
      <c r="Y1778" s="1"/>
      <c r="Z1778" s="1"/>
      <c r="AA1778" s="1"/>
      <c r="AB1778" s="1"/>
      <c r="AC1778" s="1"/>
      <c r="AD1778" s="1"/>
      <c r="AE1778" s="1"/>
      <c r="AF1778" s="4"/>
      <c r="AG1778" s="4"/>
      <c r="AH1778" s="4"/>
      <c r="AI1778" s="4"/>
      <c r="AL1778" s="4"/>
      <c r="AM1778" s="4"/>
      <c r="AN1778" s="4"/>
      <c r="AO1778" s="4"/>
      <c r="AP1778" s="4"/>
      <c r="AR1778" s="4"/>
      <c r="AW1778" s="4"/>
      <c r="AX1778" s="4"/>
      <c r="AY1778" s="4"/>
      <c r="AZ1778" s="4"/>
      <c r="BA1778" s="4"/>
      <c r="BB1778" s="4"/>
      <c r="BC1778" s="4"/>
    </row>
    <row r="1779" spans="1:55">
      <c r="A1779" s="269"/>
      <c r="D1779" s="14"/>
      <c r="E1779" s="14"/>
      <c r="F1779" s="14"/>
      <c r="G1779" s="14"/>
      <c r="H1779" s="14"/>
      <c r="I1779" s="14"/>
      <c r="J1779" s="14"/>
      <c r="K1779" s="15"/>
      <c r="L1779" s="14"/>
      <c r="M1779" s="14"/>
      <c r="N1779" s="14"/>
      <c r="O1779" s="14"/>
      <c r="P1779" s="14"/>
      <c r="Q1779" s="14"/>
      <c r="R1779" s="15"/>
      <c r="S1779" s="14"/>
      <c r="U1779" s="1"/>
      <c r="V1779" s="1"/>
      <c r="W1779" s="1"/>
      <c r="X1779" s="1"/>
      <c r="Y1779" s="1"/>
      <c r="Z1779" s="1"/>
      <c r="AA1779" s="1"/>
      <c r="AB1779" s="1"/>
      <c r="AC1779" s="1"/>
      <c r="AD1779" s="1"/>
      <c r="AE1779" s="1"/>
      <c r="AF1779" s="4"/>
      <c r="AG1779" s="4"/>
      <c r="AH1779" s="4"/>
      <c r="AI1779" s="4"/>
      <c r="AL1779" s="4"/>
      <c r="AM1779" s="4"/>
      <c r="AN1779" s="4"/>
      <c r="AO1779" s="4"/>
      <c r="AP1779" s="4"/>
      <c r="AR1779" s="4"/>
      <c r="AW1779" s="4"/>
      <c r="AX1779" s="4"/>
      <c r="AY1779" s="4"/>
      <c r="AZ1779" s="4"/>
      <c r="BA1779" s="4"/>
      <c r="BB1779" s="4"/>
      <c r="BC1779" s="4"/>
    </row>
    <row r="1780" spans="1:55">
      <c r="A1780" s="269"/>
      <c r="D1780" s="14"/>
      <c r="E1780" s="14"/>
      <c r="F1780" s="14"/>
      <c r="G1780" s="14"/>
      <c r="H1780" s="14"/>
      <c r="I1780" s="14"/>
      <c r="J1780" s="14"/>
      <c r="K1780" s="15"/>
      <c r="L1780" s="14"/>
      <c r="M1780" s="14"/>
      <c r="N1780" s="14"/>
      <c r="O1780" s="14"/>
      <c r="P1780" s="14"/>
      <c r="Q1780" s="14"/>
      <c r="R1780" s="15"/>
      <c r="S1780" s="14"/>
      <c r="U1780" s="1"/>
      <c r="V1780" s="1"/>
      <c r="W1780" s="1"/>
      <c r="X1780" s="1"/>
      <c r="Y1780" s="1"/>
      <c r="Z1780" s="1"/>
      <c r="AA1780" s="1"/>
      <c r="AB1780" s="1"/>
      <c r="AC1780" s="1"/>
      <c r="AD1780" s="1"/>
      <c r="AE1780" s="1"/>
      <c r="AF1780" s="4"/>
      <c r="AG1780" s="4"/>
      <c r="AH1780" s="4"/>
      <c r="AI1780" s="4"/>
      <c r="AL1780" s="4"/>
      <c r="AM1780" s="4"/>
      <c r="AN1780" s="4"/>
      <c r="AO1780" s="4"/>
      <c r="AP1780" s="4"/>
      <c r="AR1780" s="4"/>
      <c r="AW1780" s="4"/>
      <c r="AX1780" s="4"/>
      <c r="AY1780" s="4"/>
      <c r="AZ1780" s="4"/>
      <c r="BA1780" s="4"/>
      <c r="BB1780" s="4"/>
      <c r="BC1780" s="4"/>
    </row>
    <row r="1781" spans="1:55">
      <c r="A1781" s="269"/>
      <c r="D1781" s="14"/>
      <c r="E1781" s="14"/>
      <c r="F1781" s="14"/>
      <c r="G1781" s="14"/>
      <c r="H1781" s="14"/>
      <c r="I1781" s="14"/>
      <c r="J1781" s="14"/>
      <c r="K1781" s="15"/>
      <c r="L1781" s="14"/>
      <c r="M1781" s="14"/>
      <c r="N1781" s="14"/>
      <c r="O1781" s="14"/>
      <c r="P1781" s="14"/>
      <c r="Q1781" s="14"/>
      <c r="R1781" s="15"/>
      <c r="S1781" s="14"/>
      <c r="U1781" s="1"/>
      <c r="V1781" s="1"/>
      <c r="W1781" s="1"/>
      <c r="X1781" s="1"/>
      <c r="Y1781" s="1"/>
      <c r="Z1781" s="1"/>
      <c r="AA1781" s="1"/>
      <c r="AB1781" s="1"/>
      <c r="AC1781" s="1"/>
      <c r="AD1781" s="1"/>
      <c r="AE1781" s="1"/>
      <c r="AF1781" s="4"/>
      <c r="AG1781" s="4"/>
      <c r="AH1781" s="4"/>
      <c r="AI1781" s="4"/>
      <c r="AL1781" s="4"/>
      <c r="AM1781" s="4"/>
      <c r="AN1781" s="4"/>
      <c r="AO1781" s="4"/>
      <c r="AP1781" s="4"/>
      <c r="AR1781" s="4"/>
      <c r="AW1781" s="4"/>
      <c r="AX1781" s="4"/>
      <c r="AY1781" s="4"/>
      <c r="AZ1781" s="4"/>
      <c r="BA1781" s="4"/>
      <c r="BB1781" s="4"/>
      <c r="BC1781" s="4"/>
    </row>
    <row r="1782" spans="1:55">
      <c r="A1782" s="269"/>
      <c r="D1782" s="14"/>
      <c r="E1782" s="14"/>
      <c r="F1782" s="14"/>
      <c r="G1782" s="14"/>
      <c r="H1782" s="14"/>
      <c r="I1782" s="14"/>
      <c r="J1782" s="14"/>
      <c r="K1782" s="15"/>
      <c r="L1782" s="14"/>
      <c r="M1782" s="14"/>
      <c r="N1782" s="14"/>
      <c r="O1782" s="14"/>
      <c r="P1782" s="14"/>
      <c r="Q1782" s="14"/>
      <c r="R1782" s="15"/>
      <c r="S1782" s="14"/>
      <c r="U1782" s="1"/>
      <c r="V1782" s="1"/>
      <c r="W1782" s="1"/>
      <c r="X1782" s="1"/>
      <c r="Y1782" s="1"/>
      <c r="Z1782" s="1"/>
      <c r="AA1782" s="1"/>
      <c r="AB1782" s="1"/>
      <c r="AC1782" s="1"/>
      <c r="AD1782" s="1"/>
      <c r="AE1782" s="1"/>
      <c r="AF1782" s="4"/>
      <c r="AG1782" s="4"/>
      <c r="AH1782" s="4"/>
      <c r="AI1782" s="4"/>
      <c r="AL1782" s="4"/>
      <c r="AM1782" s="4"/>
      <c r="AN1782" s="4"/>
      <c r="AO1782" s="4"/>
      <c r="AP1782" s="4"/>
      <c r="AR1782" s="4"/>
      <c r="AW1782" s="4"/>
      <c r="AX1782" s="4"/>
      <c r="AY1782" s="4"/>
      <c r="AZ1782" s="4"/>
      <c r="BA1782" s="4"/>
      <c r="BB1782" s="4"/>
      <c r="BC1782" s="4"/>
    </row>
    <row r="1783" spans="1:55">
      <c r="A1783" s="269"/>
      <c r="D1783" s="14"/>
      <c r="E1783" s="14"/>
      <c r="F1783" s="14"/>
      <c r="G1783" s="14"/>
      <c r="H1783" s="14"/>
      <c r="I1783" s="14"/>
      <c r="J1783" s="14"/>
      <c r="K1783" s="15"/>
      <c r="L1783" s="14"/>
      <c r="M1783" s="14"/>
      <c r="N1783" s="14"/>
      <c r="O1783" s="14"/>
      <c r="P1783" s="14"/>
      <c r="Q1783" s="14"/>
      <c r="R1783" s="15"/>
      <c r="S1783" s="14"/>
      <c r="U1783" s="1"/>
      <c r="V1783" s="1"/>
      <c r="W1783" s="1"/>
      <c r="X1783" s="1"/>
      <c r="Y1783" s="1"/>
      <c r="Z1783" s="1"/>
      <c r="AA1783" s="1"/>
      <c r="AB1783" s="1"/>
      <c r="AC1783" s="1"/>
      <c r="AD1783" s="1"/>
      <c r="AE1783" s="1"/>
      <c r="AF1783" s="4"/>
      <c r="AG1783" s="4"/>
      <c r="AH1783" s="4"/>
      <c r="AI1783" s="4"/>
      <c r="AL1783" s="4"/>
      <c r="AM1783" s="4"/>
      <c r="AN1783" s="4"/>
      <c r="AO1783" s="4"/>
      <c r="AP1783" s="4"/>
      <c r="AR1783" s="4"/>
      <c r="AW1783" s="4"/>
      <c r="AX1783" s="4"/>
      <c r="AY1783" s="4"/>
      <c r="AZ1783" s="4"/>
      <c r="BA1783" s="4"/>
      <c r="BB1783" s="4"/>
      <c r="BC1783" s="4"/>
    </row>
    <row r="1784" spans="1:55">
      <c r="A1784" s="269"/>
      <c r="D1784" s="14"/>
      <c r="E1784" s="14"/>
      <c r="F1784" s="14"/>
      <c r="G1784" s="14"/>
      <c r="H1784" s="14"/>
      <c r="I1784" s="14"/>
      <c r="J1784" s="14"/>
      <c r="K1784" s="15"/>
      <c r="L1784" s="14"/>
      <c r="M1784" s="14"/>
      <c r="N1784" s="14"/>
      <c r="O1784" s="14"/>
      <c r="P1784" s="14"/>
      <c r="Q1784" s="14"/>
      <c r="R1784" s="15"/>
      <c r="S1784" s="14"/>
      <c r="U1784" s="1"/>
      <c r="V1784" s="1"/>
      <c r="W1784" s="1"/>
      <c r="X1784" s="1"/>
      <c r="Y1784" s="1"/>
      <c r="Z1784" s="1"/>
      <c r="AA1784" s="1"/>
      <c r="AB1784" s="1"/>
      <c r="AC1784" s="1"/>
      <c r="AD1784" s="1"/>
      <c r="AE1784" s="1"/>
      <c r="AF1784" s="4"/>
      <c r="AG1784" s="4"/>
      <c r="AH1784" s="4"/>
      <c r="AI1784" s="4"/>
      <c r="AL1784" s="4"/>
      <c r="AM1784" s="4"/>
      <c r="AN1784" s="4"/>
      <c r="AO1784" s="4"/>
      <c r="AP1784" s="4"/>
      <c r="AR1784" s="4"/>
      <c r="AW1784" s="4"/>
      <c r="AX1784" s="4"/>
      <c r="AY1784" s="4"/>
      <c r="AZ1784" s="4"/>
      <c r="BA1784" s="4"/>
      <c r="BB1784" s="4"/>
      <c r="BC1784" s="4"/>
    </row>
    <row r="1785" spans="1:55">
      <c r="A1785" s="269"/>
      <c r="D1785" s="14"/>
      <c r="E1785" s="14"/>
      <c r="F1785" s="14"/>
      <c r="G1785" s="14"/>
      <c r="H1785" s="14"/>
      <c r="I1785" s="14"/>
      <c r="J1785" s="14"/>
      <c r="K1785" s="15"/>
      <c r="L1785" s="14"/>
      <c r="M1785" s="14"/>
      <c r="N1785" s="14"/>
      <c r="O1785" s="14"/>
      <c r="P1785" s="14"/>
      <c r="Q1785" s="14"/>
      <c r="R1785" s="15"/>
      <c r="S1785" s="14"/>
      <c r="U1785" s="1"/>
      <c r="V1785" s="1"/>
      <c r="W1785" s="1"/>
      <c r="X1785" s="1"/>
      <c r="Y1785" s="1"/>
      <c r="Z1785" s="1"/>
      <c r="AA1785" s="1"/>
      <c r="AB1785" s="1"/>
      <c r="AC1785" s="1"/>
      <c r="AD1785" s="1"/>
      <c r="AE1785" s="1"/>
      <c r="AF1785" s="4"/>
      <c r="AG1785" s="4"/>
      <c r="AH1785" s="4"/>
      <c r="AI1785" s="4"/>
      <c r="AL1785" s="4"/>
      <c r="AM1785" s="4"/>
      <c r="AN1785" s="4"/>
      <c r="AO1785" s="4"/>
      <c r="AP1785" s="4"/>
      <c r="AR1785" s="4"/>
      <c r="AW1785" s="4"/>
      <c r="AX1785" s="4"/>
      <c r="AY1785" s="4"/>
      <c r="AZ1785" s="4"/>
      <c r="BA1785" s="4"/>
      <c r="BB1785" s="4"/>
      <c r="BC1785" s="4"/>
    </row>
    <row r="1786" spans="1:55">
      <c r="A1786" s="269"/>
      <c r="D1786" s="14"/>
      <c r="E1786" s="14"/>
      <c r="F1786" s="14"/>
      <c r="G1786" s="14"/>
      <c r="H1786" s="14"/>
      <c r="I1786" s="14"/>
      <c r="J1786" s="14"/>
      <c r="K1786" s="15"/>
      <c r="L1786" s="14"/>
      <c r="M1786" s="14"/>
      <c r="N1786" s="14"/>
      <c r="O1786" s="14"/>
      <c r="P1786" s="14"/>
      <c r="Q1786" s="14"/>
      <c r="R1786" s="15"/>
      <c r="S1786" s="14"/>
      <c r="U1786" s="1"/>
      <c r="V1786" s="1"/>
      <c r="W1786" s="1"/>
      <c r="X1786" s="1"/>
      <c r="Y1786" s="1"/>
      <c r="Z1786" s="1"/>
      <c r="AA1786" s="1"/>
      <c r="AB1786" s="1"/>
      <c r="AC1786" s="1"/>
      <c r="AD1786" s="1"/>
      <c r="AE1786" s="1"/>
      <c r="AF1786" s="4"/>
      <c r="AG1786" s="4"/>
      <c r="AH1786" s="4"/>
      <c r="AI1786" s="4"/>
      <c r="AL1786" s="4"/>
      <c r="AM1786" s="4"/>
      <c r="AN1786" s="4"/>
      <c r="AO1786" s="4"/>
      <c r="AP1786" s="4"/>
      <c r="AR1786" s="4"/>
      <c r="AW1786" s="4"/>
      <c r="AX1786" s="4"/>
      <c r="AY1786" s="4"/>
      <c r="AZ1786" s="4"/>
      <c r="BA1786" s="4"/>
      <c r="BB1786" s="4"/>
      <c r="BC1786" s="4"/>
    </row>
    <row r="1787" spans="1:55">
      <c r="A1787" s="269"/>
      <c r="D1787" s="14"/>
      <c r="E1787" s="14"/>
      <c r="F1787" s="14"/>
      <c r="G1787" s="14"/>
      <c r="H1787" s="14"/>
      <c r="I1787" s="14"/>
      <c r="J1787" s="14"/>
      <c r="K1787" s="15"/>
      <c r="L1787" s="14"/>
      <c r="M1787" s="14"/>
      <c r="N1787" s="14"/>
      <c r="O1787" s="14"/>
      <c r="P1787" s="14"/>
      <c r="Q1787" s="14"/>
      <c r="R1787" s="15"/>
      <c r="S1787" s="14"/>
      <c r="U1787" s="1"/>
      <c r="V1787" s="1"/>
      <c r="W1787" s="1"/>
      <c r="X1787" s="1"/>
      <c r="Y1787" s="1"/>
      <c r="Z1787" s="1"/>
      <c r="AA1787" s="1"/>
      <c r="AB1787" s="1"/>
      <c r="AC1787" s="1"/>
      <c r="AD1787" s="1"/>
      <c r="AE1787" s="1"/>
      <c r="AF1787" s="4"/>
      <c r="AG1787" s="4"/>
      <c r="AH1787" s="4"/>
      <c r="AI1787" s="4"/>
      <c r="AL1787" s="4"/>
      <c r="AM1787" s="4"/>
      <c r="AN1787" s="4"/>
      <c r="AO1787" s="4"/>
      <c r="AP1787" s="4"/>
      <c r="AR1787" s="4"/>
      <c r="AW1787" s="4"/>
      <c r="AX1787" s="4"/>
      <c r="AY1787" s="4"/>
      <c r="AZ1787" s="4"/>
      <c r="BA1787" s="4"/>
      <c r="BB1787" s="4"/>
      <c r="BC1787" s="4"/>
    </row>
    <row r="1788" spans="1:55">
      <c r="A1788" s="269"/>
      <c r="D1788" s="14"/>
      <c r="E1788" s="14"/>
      <c r="F1788" s="14"/>
      <c r="G1788" s="14"/>
      <c r="H1788" s="14"/>
      <c r="I1788" s="14"/>
      <c r="J1788" s="14"/>
      <c r="K1788" s="15"/>
      <c r="L1788" s="14"/>
      <c r="M1788" s="14"/>
      <c r="N1788" s="14"/>
      <c r="O1788" s="14"/>
      <c r="P1788" s="14"/>
      <c r="Q1788" s="14"/>
      <c r="R1788" s="15"/>
      <c r="S1788" s="14"/>
      <c r="U1788" s="1"/>
      <c r="V1788" s="1"/>
      <c r="W1788" s="1"/>
      <c r="X1788" s="1"/>
      <c r="Y1788" s="1"/>
      <c r="Z1788" s="1"/>
      <c r="AA1788" s="1"/>
      <c r="AB1788" s="1"/>
      <c r="AC1788" s="1"/>
      <c r="AD1788" s="1"/>
      <c r="AE1788" s="1"/>
      <c r="AF1788" s="4"/>
      <c r="AG1788" s="4"/>
      <c r="AH1788" s="4"/>
      <c r="AI1788" s="4"/>
      <c r="AL1788" s="4"/>
      <c r="AM1788" s="4"/>
      <c r="AN1788" s="4"/>
      <c r="AO1788" s="4"/>
      <c r="AP1788" s="4"/>
      <c r="AR1788" s="4"/>
      <c r="AW1788" s="4"/>
      <c r="AX1788" s="4"/>
      <c r="AY1788" s="4"/>
      <c r="AZ1788" s="4"/>
      <c r="BA1788" s="4"/>
      <c r="BB1788" s="4"/>
      <c r="BC1788" s="4"/>
    </row>
    <row r="1789" spans="1:55">
      <c r="A1789" s="269"/>
      <c r="D1789" s="14"/>
      <c r="E1789" s="14"/>
      <c r="F1789" s="14"/>
      <c r="G1789" s="14"/>
      <c r="H1789" s="14"/>
      <c r="I1789" s="14"/>
      <c r="J1789" s="14"/>
      <c r="K1789" s="15"/>
      <c r="L1789" s="14"/>
      <c r="M1789" s="14"/>
      <c r="N1789" s="14"/>
      <c r="O1789" s="14"/>
      <c r="P1789" s="14"/>
      <c r="Q1789" s="14"/>
      <c r="R1789" s="15"/>
      <c r="S1789" s="14"/>
      <c r="U1789" s="1"/>
      <c r="V1789" s="1"/>
      <c r="W1789" s="1"/>
      <c r="X1789" s="1"/>
      <c r="Y1789" s="1"/>
      <c r="Z1789" s="1"/>
      <c r="AA1789" s="1"/>
      <c r="AB1789" s="1"/>
      <c r="AC1789" s="1"/>
      <c r="AD1789" s="1"/>
      <c r="AE1789" s="1"/>
      <c r="AF1789" s="4"/>
      <c r="AG1789" s="4"/>
      <c r="AH1789" s="4"/>
      <c r="AI1789" s="4"/>
      <c r="AL1789" s="4"/>
      <c r="AM1789" s="4"/>
      <c r="AN1789" s="4"/>
      <c r="AO1789" s="4"/>
      <c r="AP1789" s="4"/>
      <c r="AR1789" s="4"/>
      <c r="AW1789" s="4"/>
      <c r="AX1789" s="4"/>
      <c r="AY1789" s="4"/>
      <c r="AZ1789" s="4"/>
      <c r="BA1789" s="4"/>
      <c r="BB1789" s="4"/>
      <c r="BC1789" s="4"/>
    </row>
    <row r="1790" spans="1:55">
      <c r="A1790" s="269"/>
      <c r="D1790" s="14"/>
      <c r="E1790" s="14"/>
      <c r="F1790" s="14"/>
      <c r="G1790" s="14"/>
      <c r="H1790" s="14"/>
      <c r="I1790" s="14"/>
      <c r="J1790" s="14"/>
      <c r="K1790" s="15"/>
      <c r="L1790" s="14"/>
      <c r="M1790" s="14"/>
      <c r="N1790" s="14"/>
      <c r="O1790" s="14"/>
      <c r="P1790" s="14"/>
      <c r="Q1790" s="14"/>
      <c r="R1790" s="15"/>
      <c r="S1790" s="14"/>
      <c r="U1790" s="1"/>
      <c r="V1790" s="1"/>
      <c r="W1790" s="1"/>
      <c r="X1790" s="1"/>
      <c r="Y1790" s="1"/>
      <c r="Z1790" s="1"/>
      <c r="AA1790" s="1"/>
      <c r="AB1790" s="1"/>
      <c r="AC1790" s="1"/>
      <c r="AD1790" s="1"/>
      <c r="AE1790" s="1"/>
      <c r="AF1790" s="4"/>
      <c r="AG1790" s="4"/>
      <c r="AH1790" s="4"/>
      <c r="AI1790" s="4"/>
      <c r="AL1790" s="4"/>
      <c r="AM1790" s="4"/>
      <c r="AN1790" s="4"/>
      <c r="AO1790" s="4"/>
      <c r="AP1790" s="4"/>
      <c r="AR1790" s="4"/>
      <c r="AW1790" s="4"/>
      <c r="AX1790" s="4"/>
      <c r="AY1790" s="4"/>
      <c r="AZ1790" s="4"/>
      <c r="BA1790" s="4"/>
      <c r="BB1790" s="4"/>
      <c r="BC1790" s="4"/>
    </row>
    <row r="1791" spans="1:55">
      <c r="A1791" s="269"/>
      <c r="D1791" s="14"/>
      <c r="E1791" s="14"/>
      <c r="F1791" s="14"/>
      <c r="G1791" s="14"/>
      <c r="H1791" s="14"/>
      <c r="I1791" s="14"/>
      <c r="J1791" s="14"/>
      <c r="K1791" s="15"/>
      <c r="L1791" s="14"/>
      <c r="M1791" s="14"/>
      <c r="N1791" s="14"/>
      <c r="O1791" s="14"/>
      <c r="P1791" s="14"/>
      <c r="Q1791" s="14"/>
      <c r="R1791" s="15"/>
      <c r="S1791" s="14"/>
      <c r="U1791" s="1"/>
      <c r="V1791" s="1"/>
      <c r="W1791" s="1"/>
      <c r="X1791" s="1"/>
      <c r="Y1791" s="1"/>
      <c r="Z1791" s="1"/>
      <c r="AA1791" s="1"/>
      <c r="AB1791" s="1"/>
      <c r="AC1791" s="1"/>
      <c r="AD1791" s="1"/>
      <c r="AE1791" s="1"/>
      <c r="AF1791" s="4"/>
      <c r="AG1791" s="4"/>
      <c r="AH1791" s="4"/>
      <c r="AI1791" s="4"/>
      <c r="AL1791" s="4"/>
      <c r="AM1791" s="4"/>
      <c r="AN1791" s="4"/>
      <c r="AO1791" s="4"/>
      <c r="AP1791" s="4"/>
      <c r="AR1791" s="4"/>
      <c r="AW1791" s="4"/>
      <c r="AX1791" s="4"/>
      <c r="AY1791" s="4"/>
      <c r="AZ1791" s="4"/>
      <c r="BA1791" s="4"/>
      <c r="BB1791" s="4"/>
      <c r="BC1791" s="4"/>
    </row>
    <row r="1792" spans="1:55">
      <c r="A1792" s="269"/>
      <c r="D1792" s="14"/>
      <c r="E1792" s="14"/>
      <c r="F1792" s="14"/>
      <c r="G1792" s="14"/>
      <c r="H1792" s="14"/>
      <c r="I1792" s="14"/>
      <c r="J1792" s="14"/>
      <c r="K1792" s="15"/>
      <c r="L1792" s="14"/>
      <c r="M1792" s="14"/>
      <c r="N1792" s="14"/>
      <c r="O1792" s="14"/>
      <c r="P1792" s="14"/>
      <c r="Q1792" s="14"/>
      <c r="R1792" s="15"/>
      <c r="S1792" s="14"/>
      <c r="U1792" s="1"/>
      <c r="V1792" s="1"/>
      <c r="W1792" s="1"/>
      <c r="X1792" s="1"/>
      <c r="Y1792" s="1"/>
      <c r="Z1792" s="1"/>
      <c r="AA1792" s="1"/>
      <c r="AB1792" s="1"/>
      <c r="AC1792" s="1"/>
      <c r="AD1792" s="1"/>
      <c r="AE1792" s="1"/>
      <c r="AF1792" s="4"/>
      <c r="AG1792" s="4"/>
      <c r="AH1792" s="4"/>
      <c r="AI1792" s="4"/>
      <c r="AL1792" s="4"/>
      <c r="AM1792" s="4"/>
      <c r="AN1792" s="4"/>
      <c r="AO1792" s="4"/>
      <c r="AP1792" s="4"/>
      <c r="AR1792" s="4"/>
      <c r="AW1792" s="4"/>
      <c r="AX1792" s="4"/>
      <c r="AY1792" s="4"/>
      <c r="AZ1792" s="4"/>
      <c r="BA1792" s="4"/>
      <c r="BB1792" s="4"/>
      <c r="BC1792" s="4"/>
    </row>
    <row r="1793" spans="1:56">
      <c r="A1793" s="269"/>
      <c r="D1793" s="14"/>
      <c r="E1793" s="14"/>
      <c r="F1793" s="14"/>
      <c r="G1793" s="14"/>
      <c r="H1793" s="14"/>
      <c r="I1793" s="14"/>
      <c r="J1793" s="14"/>
      <c r="K1793" s="15"/>
      <c r="L1793" s="14"/>
      <c r="M1793" s="14"/>
      <c r="N1793" s="14"/>
      <c r="O1793" s="14"/>
      <c r="P1793" s="14"/>
      <c r="Q1793" s="14"/>
      <c r="R1793" s="15"/>
      <c r="S1793" s="14"/>
      <c r="U1793" s="1"/>
      <c r="V1793" s="1"/>
      <c r="W1793" s="1"/>
      <c r="X1793" s="1"/>
      <c r="Y1793" s="1"/>
      <c r="Z1793" s="1"/>
      <c r="AA1793" s="1"/>
      <c r="AB1793" s="1"/>
      <c r="AC1793" s="1"/>
      <c r="AD1793" s="1"/>
      <c r="AE1793" s="1"/>
      <c r="AF1793" s="4"/>
      <c r="AG1793" s="4"/>
      <c r="AH1793" s="4"/>
      <c r="AI1793" s="4"/>
      <c r="AL1793" s="4"/>
      <c r="AM1793" s="4"/>
      <c r="AN1793" s="4"/>
      <c r="AO1793" s="4"/>
      <c r="AP1793" s="4"/>
      <c r="AR1793" s="4"/>
      <c r="AW1793" s="4"/>
      <c r="AX1793" s="4"/>
      <c r="AY1793" s="4"/>
      <c r="AZ1793" s="4"/>
      <c r="BA1793" s="4"/>
      <c r="BB1793" s="4"/>
      <c r="BC1793" s="4"/>
    </row>
    <row r="1794" spans="1:56">
      <c r="A1794" s="269"/>
      <c r="D1794" s="14"/>
      <c r="E1794" s="14"/>
      <c r="F1794" s="14"/>
      <c r="G1794" s="14"/>
      <c r="H1794" s="14"/>
      <c r="I1794" s="14"/>
      <c r="J1794" s="14"/>
      <c r="K1794" s="15"/>
      <c r="L1794" s="14"/>
      <c r="M1794" s="14"/>
      <c r="N1794" s="14"/>
      <c r="O1794" s="14"/>
      <c r="P1794" s="14"/>
      <c r="Q1794" s="14"/>
      <c r="R1794" s="15"/>
      <c r="S1794" s="14"/>
      <c r="U1794" s="1"/>
      <c r="V1794" s="1"/>
      <c r="W1794" s="1"/>
      <c r="X1794" s="1"/>
      <c r="Y1794" s="1"/>
      <c r="Z1794" s="1"/>
      <c r="AA1794" s="1"/>
      <c r="AB1794" s="1"/>
      <c r="AC1794" s="1"/>
      <c r="AD1794" s="1"/>
      <c r="AE1794" s="1"/>
      <c r="AF1794" s="4"/>
      <c r="AG1794" s="4"/>
      <c r="AH1794" s="4"/>
      <c r="AI1794" s="4"/>
      <c r="AL1794" s="4"/>
      <c r="AM1794" s="4"/>
      <c r="AN1794" s="4"/>
      <c r="AO1794" s="4"/>
      <c r="AP1794" s="4"/>
      <c r="AR1794" s="4"/>
      <c r="AW1794" s="4"/>
      <c r="AX1794" s="4"/>
      <c r="AY1794" s="4"/>
      <c r="AZ1794" s="4"/>
      <c r="BA1794" s="4"/>
      <c r="BB1794" s="4"/>
      <c r="BC1794" s="4"/>
    </row>
    <row r="1795" spans="1:56">
      <c r="A1795" s="269"/>
      <c r="D1795" s="14"/>
      <c r="E1795" s="14"/>
      <c r="F1795" s="14"/>
      <c r="G1795" s="14"/>
      <c r="H1795" s="14"/>
      <c r="I1795" s="14"/>
      <c r="J1795" s="14"/>
      <c r="K1795" s="15"/>
      <c r="L1795" s="14"/>
      <c r="M1795" s="14"/>
      <c r="N1795" s="14"/>
      <c r="O1795" s="14"/>
      <c r="P1795" s="14"/>
      <c r="Q1795" s="14"/>
      <c r="R1795" s="15"/>
      <c r="S1795" s="14"/>
      <c r="U1795" s="1"/>
      <c r="V1795" s="1"/>
      <c r="W1795" s="1"/>
      <c r="X1795" s="1"/>
      <c r="Y1795" s="1"/>
      <c r="Z1795" s="1"/>
      <c r="AA1795" s="1"/>
      <c r="AB1795" s="1"/>
      <c r="AC1795" s="1"/>
      <c r="AD1795" s="1"/>
      <c r="AE1795" s="1"/>
      <c r="AF1795" s="4"/>
      <c r="AG1795" s="4"/>
      <c r="AH1795" s="4"/>
      <c r="AI1795" s="4"/>
      <c r="AL1795" s="4"/>
      <c r="AM1795" s="4"/>
      <c r="AN1795" s="4"/>
      <c r="AO1795" s="4"/>
      <c r="AP1795" s="4"/>
      <c r="AR1795" s="4"/>
      <c r="AW1795" s="4"/>
      <c r="AX1795" s="4"/>
      <c r="AY1795" s="4"/>
      <c r="AZ1795" s="4"/>
      <c r="BA1795" s="4"/>
      <c r="BB1795" s="4"/>
      <c r="BC1795" s="4"/>
    </row>
    <row r="1796" spans="1:56">
      <c r="A1796" s="269"/>
      <c r="D1796" s="14"/>
      <c r="E1796" s="14"/>
      <c r="F1796" s="14"/>
      <c r="G1796" s="14"/>
      <c r="H1796" s="14"/>
      <c r="I1796" s="14"/>
      <c r="J1796" s="14"/>
      <c r="K1796" s="15"/>
      <c r="L1796" s="14"/>
      <c r="M1796" s="14"/>
      <c r="N1796" s="14"/>
      <c r="O1796" s="14"/>
      <c r="P1796" s="14"/>
      <c r="Q1796" s="14"/>
      <c r="R1796" s="15"/>
      <c r="S1796" s="14"/>
      <c r="U1796" s="1"/>
      <c r="V1796" s="1"/>
      <c r="W1796" s="1"/>
      <c r="X1796" s="1"/>
      <c r="Y1796" s="1"/>
      <c r="Z1796" s="1"/>
      <c r="AA1796" s="1"/>
      <c r="AB1796" s="1"/>
      <c r="AC1796" s="1"/>
      <c r="AD1796" s="1"/>
      <c r="AE1796" s="1"/>
      <c r="AF1796" s="4"/>
      <c r="AG1796" s="4"/>
      <c r="AH1796" s="4"/>
      <c r="AI1796" s="4"/>
      <c r="AL1796" s="4"/>
      <c r="AM1796" s="4"/>
      <c r="AN1796" s="4"/>
      <c r="AO1796" s="4"/>
      <c r="AP1796" s="4"/>
      <c r="AR1796" s="4"/>
      <c r="AW1796" s="4"/>
      <c r="AX1796" s="4"/>
      <c r="AY1796" s="4"/>
      <c r="AZ1796" s="4"/>
      <c r="BA1796" s="4"/>
      <c r="BB1796" s="4"/>
      <c r="BC1796" s="4"/>
    </row>
    <row r="1797" spans="1:56">
      <c r="A1797" s="269"/>
      <c r="D1797" s="14"/>
      <c r="E1797" s="14"/>
      <c r="F1797" s="14"/>
      <c r="G1797" s="14"/>
      <c r="H1797" s="14"/>
      <c r="I1797" s="14"/>
      <c r="J1797" s="14"/>
      <c r="K1797" s="15"/>
      <c r="L1797" s="14"/>
      <c r="M1797" s="14"/>
      <c r="N1797" s="14"/>
      <c r="O1797" s="14"/>
      <c r="P1797" s="14"/>
      <c r="Q1797" s="14"/>
      <c r="R1797" s="15"/>
      <c r="S1797" s="14"/>
      <c r="U1797" s="1"/>
      <c r="V1797" s="1"/>
      <c r="W1797" s="1"/>
      <c r="X1797" s="1"/>
      <c r="Y1797" s="1"/>
      <c r="Z1797" s="1"/>
      <c r="AA1797" s="1"/>
      <c r="AB1797" s="1"/>
      <c r="AC1797" s="1"/>
      <c r="AD1797" s="1"/>
      <c r="AE1797" s="1"/>
      <c r="AF1797" s="4"/>
      <c r="AG1797" s="4"/>
      <c r="AH1797" s="4"/>
      <c r="AI1797" s="4"/>
      <c r="AL1797" s="4"/>
      <c r="AM1797" s="4"/>
      <c r="AN1797" s="4"/>
      <c r="AO1797" s="4"/>
      <c r="AP1797" s="4"/>
      <c r="AR1797" s="4"/>
      <c r="AW1797" s="4"/>
      <c r="AX1797" s="4"/>
      <c r="AY1797" s="4"/>
      <c r="AZ1797" s="4"/>
      <c r="BA1797" s="4"/>
      <c r="BB1797" s="4"/>
      <c r="BC1797" s="4"/>
    </row>
    <row r="1798" spans="1:56">
      <c r="A1798" s="269"/>
      <c r="D1798" s="14"/>
      <c r="E1798" s="14"/>
      <c r="F1798" s="14"/>
      <c r="G1798" s="14"/>
      <c r="H1798" s="14"/>
      <c r="I1798" s="14"/>
      <c r="J1798" s="14"/>
      <c r="K1798" s="15"/>
      <c r="L1798" s="14"/>
      <c r="M1798" s="14"/>
      <c r="N1798" s="14"/>
      <c r="O1798" s="14"/>
      <c r="P1798" s="14"/>
      <c r="Q1798" s="14"/>
      <c r="R1798" s="15"/>
      <c r="S1798" s="14"/>
      <c r="U1798" s="1"/>
      <c r="V1798" s="1"/>
      <c r="W1798" s="1"/>
      <c r="X1798" s="1"/>
      <c r="Y1798" s="1"/>
      <c r="Z1798" s="1"/>
      <c r="AA1798" s="1"/>
      <c r="AB1798" s="1"/>
      <c r="AC1798" s="1"/>
      <c r="AD1798" s="1"/>
      <c r="AE1798" s="1"/>
      <c r="AF1798" s="4"/>
      <c r="AG1798" s="4"/>
      <c r="AH1798" s="4"/>
      <c r="AI1798" s="4"/>
      <c r="AL1798" s="4"/>
      <c r="AM1798" s="4"/>
      <c r="AN1798" s="4"/>
      <c r="AO1798" s="4"/>
      <c r="AP1798" s="4"/>
      <c r="AR1798" s="4"/>
      <c r="AW1798" s="4"/>
      <c r="AX1798" s="4"/>
      <c r="AY1798" s="4"/>
      <c r="AZ1798" s="4"/>
      <c r="BA1798" s="4"/>
      <c r="BB1798" s="4"/>
      <c r="BC1798" s="4"/>
    </row>
    <row r="1799" spans="1:56">
      <c r="A1799" s="269"/>
      <c r="D1799" s="14"/>
      <c r="E1799" s="14"/>
      <c r="F1799" s="14"/>
      <c r="G1799" s="14"/>
      <c r="H1799" s="14"/>
      <c r="I1799" s="14"/>
      <c r="J1799" s="14"/>
      <c r="K1799" s="15"/>
      <c r="L1799" s="14"/>
      <c r="M1799" s="14"/>
      <c r="N1799" s="14"/>
      <c r="O1799" s="14"/>
      <c r="P1799" s="14"/>
      <c r="Q1799" s="14"/>
      <c r="R1799" s="15"/>
      <c r="S1799" s="14"/>
      <c r="U1799" s="1"/>
      <c r="V1799" s="1"/>
      <c r="W1799" s="1"/>
      <c r="X1799" s="1"/>
      <c r="Y1799" s="1"/>
      <c r="Z1799" s="1"/>
      <c r="AA1799" s="1"/>
      <c r="AB1799" s="1"/>
      <c r="AC1799" s="1"/>
      <c r="AD1799" s="1"/>
      <c r="AE1799" s="1"/>
      <c r="AF1799" s="4"/>
      <c r="AG1799" s="4"/>
      <c r="AH1799" s="4"/>
      <c r="AI1799" s="4"/>
      <c r="AL1799" s="4"/>
      <c r="AM1799" s="4"/>
      <c r="AN1799" s="4"/>
      <c r="AO1799" s="4"/>
      <c r="AP1799" s="4"/>
      <c r="AR1799" s="4"/>
      <c r="AW1799" s="4"/>
      <c r="AX1799" s="4"/>
      <c r="AY1799" s="4"/>
      <c r="AZ1799" s="4"/>
      <c r="BA1799" s="4"/>
      <c r="BB1799" s="4"/>
      <c r="BC1799" s="4"/>
    </row>
    <row r="1800" spans="1:56">
      <c r="A1800" s="269"/>
      <c r="D1800" s="14"/>
      <c r="E1800" s="14"/>
      <c r="F1800" s="14"/>
      <c r="G1800" s="14"/>
      <c r="H1800" s="14"/>
      <c r="I1800" s="14"/>
      <c r="J1800" s="14"/>
      <c r="K1800" s="15"/>
      <c r="L1800" s="14"/>
      <c r="M1800" s="14"/>
      <c r="N1800" s="14"/>
      <c r="O1800" s="14"/>
      <c r="P1800" s="14"/>
      <c r="Q1800" s="14"/>
      <c r="R1800" s="15"/>
      <c r="S1800" s="14"/>
      <c r="U1800" s="1"/>
      <c r="V1800" s="1"/>
      <c r="W1800" s="1"/>
      <c r="X1800" s="1"/>
      <c r="Y1800" s="1"/>
      <c r="Z1800" s="1"/>
      <c r="AA1800" s="1"/>
      <c r="AB1800" s="1"/>
      <c r="AC1800" s="1"/>
      <c r="AD1800" s="1"/>
      <c r="AE1800" s="1"/>
      <c r="AF1800" s="4"/>
      <c r="AG1800" s="4"/>
      <c r="AH1800" s="4"/>
      <c r="AI1800" s="4"/>
      <c r="AL1800" s="4"/>
      <c r="AM1800" s="4"/>
      <c r="AN1800" s="4"/>
      <c r="AO1800" s="4"/>
      <c r="AP1800" s="4"/>
      <c r="AR1800" s="4"/>
      <c r="AW1800" s="4"/>
      <c r="AX1800" s="4"/>
      <c r="AY1800" s="4"/>
      <c r="AZ1800" s="4"/>
      <c r="BA1800" s="4"/>
      <c r="BB1800" s="4"/>
      <c r="BC1800" s="4"/>
    </row>
    <row r="1801" spans="1:56">
      <c r="A1801" s="269"/>
      <c r="D1801" s="14"/>
      <c r="E1801" s="14"/>
      <c r="F1801" s="14"/>
      <c r="G1801" s="14"/>
      <c r="H1801" s="14"/>
      <c r="I1801" s="14"/>
      <c r="J1801" s="14"/>
      <c r="K1801" s="15"/>
      <c r="L1801" s="14"/>
      <c r="M1801" s="14"/>
      <c r="N1801" s="14"/>
      <c r="O1801" s="14"/>
      <c r="P1801" s="14"/>
      <c r="Q1801" s="14"/>
      <c r="R1801" s="15"/>
      <c r="S1801" s="14"/>
      <c r="U1801" s="1"/>
      <c r="V1801" s="1"/>
      <c r="W1801" s="1"/>
      <c r="X1801" s="1"/>
      <c r="Y1801" s="1"/>
      <c r="Z1801" s="1"/>
      <c r="AA1801" s="1"/>
      <c r="AB1801" s="1"/>
      <c r="AC1801" s="1"/>
      <c r="AD1801" s="1"/>
      <c r="AE1801" s="1"/>
      <c r="AF1801" s="4"/>
      <c r="AG1801" s="4"/>
      <c r="AH1801" s="4"/>
      <c r="AI1801" s="4"/>
      <c r="AL1801" s="4"/>
      <c r="AM1801" s="4"/>
      <c r="AN1801" s="4"/>
      <c r="AO1801" s="4"/>
      <c r="AP1801" s="4"/>
      <c r="AR1801" s="4"/>
      <c r="AW1801" s="4"/>
      <c r="AX1801" s="4"/>
      <c r="AY1801" s="4"/>
      <c r="AZ1801" s="4"/>
      <c r="BA1801" s="4"/>
      <c r="BB1801" s="4"/>
      <c r="BC1801" s="4"/>
    </row>
    <row r="1802" spans="1:56">
      <c r="A1802" s="19"/>
      <c r="B1802" s="19"/>
      <c r="C1802" s="19"/>
      <c r="D1802" s="19"/>
      <c r="E1802" s="19"/>
      <c r="F1802" s="19"/>
      <c r="G1802" s="19"/>
      <c r="H1802" s="19"/>
      <c r="I1802" s="19"/>
      <c r="J1802" s="19"/>
      <c r="K1802" s="19"/>
      <c r="L1802" s="19"/>
      <c r="M1802" s="19"/>
      <c r="N1802" s="19"/>
      <c r="O1802" s="19"/>
      <c r="P1802" s="19"/>
      <c r="Q1802" s="19"/>
      <c r="R1802" s="19"/>
      <c r="S1802" s="19"/>
      <c r="T1802" s="19"/>
      <c r="U1802" s="19"/>
      <c r="V1802" s="19"/>
      <c r="W1802" s="19"/>
      <c r="X1802" s="19"/>
      <c r="Y1802" s="19"/>
      <c r="Z1802" s="19"/>
      <c r="AA1802" s="19"/>
      <c r="AB1802" s="19"/>
      <c r="AC1802" s="19"/>
      <c r="AD1802" s="19"/>
      <c r="AE1802" s="19"/>
      <c r="AF1802" s="19"/>
      <c r="AG1802" s="19"/>
      <c r="AH1802" s="19"/>
      <c r="AI1802" s="19"/>
      <c r="AJ1802" s="19"/>
      <c r="AK1802" s="19"/>
      <c r="AL1802" s="19"/>
      <c r="AM1802" s="19"/>
      <c r="AN1802" s="19"/>
      <c r="AO1802" s="19"/>
      <c r="AP1802" s="19"/>
      <c r="AR1802" s="19"/>
      <c r="AS1802" s="19"/>
      <c r="AT1802" s="19"/>
      <c r="AU1802" s="19"/>
      <c r="AV1802" s="19"/>
      <c r="AW1802" s="19"/>
      <c r="AX1802" s="19"/>
      <c r="AY1802" s="19"/>
      <c r="AZ1802" s="19"/>
      <c r="BA1802" s="19"/>
      <c r="BB1802" s="19"/>
      <c r="BC1802" s="19"/>
      <c r="BD1802" s="19"/>
    </row>
    <row r="1804" spans="1:56">
      <c r="U1804" s="1"/>
      <c r="V1804" s="324" t="s">
        <v>1151</v>
      </c>
      <c r="W1804" s="325">
        <v>1087.0835</v>
      </c>
      <c r="X1804" s="265">
        <v>1087.0835</v>
      </c>
      <c r="Y1804" s="4">
        <f t="shared" ref="Y1804:Y1814" si="1266">W1804-X1804</f>
        <v>0</v>
      </c>
      <c r="Z1804" s="9"/>
    </row>
    <row r="1805" spans="1:56">
      <c r="U1805" s="1"/>
      <c r="W1805" s="326">
        <v>1763.98</v>
      </c>
      <c r="X1805" s="266">
        <v>1763.98</v>
      </c>
      <c r="Y1805" s="4">
        <f t="shared" si="1266"/>
        <v>0</v>
      </c>
      <c r="Z1805" s="9"/>
      <c r="AC1805" s="14"/>
    </row>
    <row r="1806" spans="1:56">
      <c r="U1806" s="1"/>
      <c r="W1806" s="326">
        <v>10869.391250000001</v>
      </c>
      <c r="X1806" s="266">
        <v>10869.391250000001</v>
      </c>
      <c r="Y1806" s="4">
        <f t="shared" si="1266"/>
        <v>0</v>
      </c>
      <c r="AC1806" s="14"/>
    </row>
    <row r="1807" spans="1:56">
      <c r="U1807" s="1"/>
      <c r="W1807" s="326">
        <v>1778.3987500000003</v>
      </c>
      <c r="X1807" s="266">
        <v>1778.3987500000003</v>
      </c>
      <c r="Y1807" s="4">
        <f t="shared" si="1266"/>
        <v>0</v>
      </c>
    </row>
    <row r="1808" spans="1:56">
      <c r="U1808" s="1"/>
      <c r="W1808" s="326">
        <v>449.31274999999999</v>
      </c>
      <c r="X1808" s="266">
        <v>449.31274999999999</v>
      </c>
      <c r="Y1808" s="4">
        <f t="shared" si="1266"/>
        <v>0</v>
      </c>
    </row>
    <row r="1809" spans="4:25">
      <c r="D1809" s="48"/>
      <c r="U1809" s="1"/>
      <c r="W1809" s="326">
        <v>1454.9064999999978</v>
      </c>
      <c r="X1809" s="266">
        <v>1454.9064999999978</v>
      </c>
      <c r="Y1809" s="4">
        <f t="shared" si="1266"/>
        <v>0</v>
      </c>
    </row>
    <row r="1810" spans="4:25">
      <c r="U1810" s="1"/>
      <c r="W1810" s="326">
        <v>827.94</v>
      </c>
      <c r="X1810" s="266">
        <v>827.94</v>
      </c>
      <c r="Y1810" s="4">
        <f t="shared" si="1266"/>
        <v>0</v>
      </c>
    </row>
    <row r="1811" spans="4:25">
      <c r="U1811" s="1"/>
      <c r="W1811" s="326">
        <v>1387.3600000000001</v>
      </c>
      <c r="X1811" s="266">
        <v>1387.3600000000001</v>
      </c>
      <c r="Y1811" s="4">
        <f t="shared" si="1266"/>
        <v>0</v>
      </c>
    </row>
    <row r="1812" spans="4:25">
      <c r="U1812" s="1"/>
      <c r="W1812" s="326">
        <v>2256.0792500000002</v>
      </c>
      <c r="X1812" s="266">
        <v>2256.0792500000002</v>
      </c>
      <c r="Y1812" s="4">
        <f t="shared" si="1266"/>
        <v>0</v>
      </c>
    </row>
    <row r="1813" spans="4:25">
      <c r="U1813" s="1"/>
      <c r="W1813" s="326">
        <v>2716.9312563649696</v>
      </c>
      <c r="X1813" s="266">
        <v>2716.9312563649696</v>
      </c>
      <c r="Y1813" s="4">
        <f t="shared" si="1266"/>
        <v>0</v>
      </c>
    </row>
    <row r="1814" spans="4:25">
      <c r="U1814" s="1"/>
      <c r="W1814" s="326">
        <v>0</v>
      </c>
      <c r="X1814" s="266">
        <v>0</v>
      </c>
      <c r="Y1814" s="4">
        <f t="shared" si="1266"/>
        <v>0</v>
      </c>
    </row>
    <row r="1815" spans="4:25">
      <c r="W1815" s="266"/>
      <c r="X1815" s="266"/>
    </row>
    <row r="1816" spans="4:25">
      <c r="W1816" s="266"/>
      <c r="X1816" s="266">
        <v>24591.383256364967</v>
      </c>
    </row>
    <row r="1817" spans="4:25">
      <c r="W1817" s="266"/>
      <c r="X1817" s="266"/>
    </row>
    <row r="1818" spans="4:25">
      <c r="W1818" s="266"/>
      <c r="X1818" s="266"/>
    </row>
    <row r="1819" spans="4:25">
      <c r="W1819" s="266"/>
      <c r="X1819" s="266"/>
    </row>
    <row r="1820" spans="4:25">
      <c r="W1820" s="266"/>
      <c r="X1820" s="266"/>
    </row>
    <row r="1821" spans="4:25">
      <c r="W1821" s="266"/>
      <c r="X1821" s="266"/>
    </row>
    <row r="1822" spans="4:25">
      <c r="W1822" s="266"/>
      <c r="X1822" s="266"/>
    </row>
    <row r="1823" spans="4:25">
      <c r="V1823" s="14"/>
      <c r="W1823" s="327"/>
      <c r="X1823" s="267"/>
    </row>
    <row r="1824" spans="4:25">
      <c r="W1824" s="268">
        <f>SUBTOTAL(9,W1804:W1823)</f>
        <v>24591.383256364967</v>
      </c>
      <c r="X1824" s="268">
        <f>SUBTOTAL(9,X1804:X1823)</f>
        <v>49182.766512729933</v>
      </c>
    </row>
  </sheetData>
  <autoFilter ref="A9:BB1072" xr:uid="{8A9A28DC-CBE5-4139-9637-84D83AEE6361}"/>
  <sortState xmlns:xlrd2="http://schemas.microsoft.com/office/spreadsheetml/2017/richdata2" ref="B10:C1575">
    <sortCondition ref="B10"/>
  </sortState>
  <mergeCells count="1">
    <mergeCell ref="B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pageSetUpPr autoPageBreaks="0"/>
  </sheetPr>
  <dimension ref="A1:AZ1914"/>
  <sheetViews>
    <sheetView showGridLines="0" zoomScale="90" zoomScaleNormal="90" workbookViewId="0">
      <pane xSplit="3" ySplit="9" topLeftCell="D1052" activePane="bottomRight" state="frozen"/>
      <selection activeCell="X102" sqref="X102:X105"/>
      <selection pane="topRight" activeCell="X102" sqref="X102:X105"/>
      <selection pane="bottomLeft" activeCell="X102" sqref="X102:X105"/>
      <selection pane="bottomRight" activeCell="X102" sqref="X102:X105"/>
    </sheetView>
  </sheetViews>
  <sheetFormatPr defaultColWidth="6.33203125" defaultRowHeight="12"/>
  <cols>
    <col min="1" max="1" width="6.33203125" style="207"/>
    <col min="2" max="2" width="13" style="207" customWidth="1"/>
    <col min="3" max="3" width="25.33203125" style="207" customWidth="1"/>
    <col min="4" max="5" width="6.33203125" style="207"/>
    <col min="6" max="6" width="8.1640625" style="207" customWidth="1"/>
    <col min="7" max="10" width="7.6640625" style="207" customWidth="1"/>
    <col min="11" max="11" width="8" style="206" customWidth="1"/>
    <col min="12" max="12" width="6.33203125" style="207"/>
    <col min="13" max="14" width="7.6640625" style="207" customWidth="1"/>
    <col min="15" max="15" width="8.5" style="207" customWidth="1"/>
    <col min="16" max="16" width="9.1640625" style="207" customWidth="1"/>
    <col min="17" max="17" width="7.1640625" style="207" customWidth="1"/>
    <col min="18" max="18" width="7.6640625" style="207" customWidth="1"/>
    <col min="19" max="23" width="6.33203125" style="207" hidden="1" customWidth="1"/>
    <col min="24" max="24" width="6.33203125" style="207"/>
    <col min="25" max="25" width="6.33203125" style="207" customWidth="1"/>
    <col min="26" max="26" width="12.1640625" style="207" customWidth="1"/>
    <col min="27" max="27" width="15.6640625" style="207" customWidth="1"/>
    <col min="28" max="30" width="7.1640625" style="206" customWidth="1"/>
    <col min="31" max="33" width="7.83203125" style="206" customWidth="1"/>
    <col min="34" max="37" width="7.1640625" style="206" customWidth="1"/>
    <col min="38" max="38" width="8.83203125" style="206" customWidth="1"/>
    <col min="39" max="39" width="8.5" style="206" customWidth="1"/>
    <col min="40" max="42" width="7.1640625" style="206" customWidth="1"/>
    <col min="43" max="43" width="8.33203125" style="206" customWidth="1"/>
    <col min="44" max="44" width="3.83203125" customWidth="1"/>
    <col min="45" max="47" width="7.33203125" style="207" customWidth="1"/>
    <col min="48" max="48" width="3.5" style="207" customWidth="1"/>
    <col min="49" max="51" width="10" style="206" customWidth="1"/>
    <col min="52" max="52" width="11.5" style="207" customWidth="1"/>
    <col min="53" max="16384" width="6.33203125" style="207"/>
  </cols>
  <sheetData>
    <row r="1" spans="1:52" s="206" customFormat="1" ht="14.65" customHeight="1">
      <c r="D1" s="227"/>
      <c r="E1" s="227"/>
      <c r="F1" s="227"/>
      <c r="G1" s="227"/>
      <c r="H1" s="227"/>
      <c r="I1" s="350">
        <f>SUM(D10:I1073)</f>
        <v>45913</v>
      </c>
      <c r="J1" s="228"/>
      <c r="K1" s="227"/>
      <c r="L1" s="227"/>
      <c r="M1" s="227"/>
      <c r="N1" s="350">
        <f>SUM(M10:O1073)</f>
        <v>5832</v>
      </c>
      <c r="P1" s="350">
        <f>SUM(P10:P1073)</f>
        <v>28598</v>
      </c>
      <c r="Q1" s="227"/>
      <c r="R1" s="227"/>
      <c r="Y1" s="205" t="s">
        <v>1238</v>
      </c>
      <c r="Z1" s="205"/>
      <c r="AG1" s="348">
        <f>SUM(AB10:AG1073)</f>
        <v>45913</v>
      </c>
      <c r="AL1" s="348">
        <f>SUM(AI10:AL1073)</f>
        <v>5897</v>
      </c>
      <c r="AQ1" s="348">
        <f>SUM(AM10:AQ1073)</f>
        <v>28815</v>
      </c>
      <c r="AW1" s="49"/>
      <c r="AX1" s="49"/>
      <c r="AY1" s="49"/>
      <c r="AZ1" s="484"/>
    </row>
    <row r="2" spans="1:52" s="206" customFormat="1" ht="12.4" customHeight="1">
      <c r="I2" s="349"/>
      <c r="N2" s="426"/>
      <c r="O2" s="427"/>
      <c r="P2" s="349"/>
      <c r="AG2" s="349"/>
      <c r="AL2" s="349"/>
      <c r="AQ2" s="349"/>
      <c r="AW2" s="49"/>
      <c r="AX2" s="49"/>
      <c r="AY2" s="49"/>
      <c r="AZ2" s="484"/>
    </row>
    <row r="3" spans="1:52" ht="15" hidden="1">
      <c r="C3" s="206"/>
      <c r="D3" s="205"/>
      <c r="E3" s="206"/>
      <c r="F3" s="206"/>
      <c r="I3" s="349"/>
      <c r="K3" s="207"/>
      <c r="N3" s="428"/>
      <c r="O3" s="351"/>
      <c r="P3" s="349"/>
      <c r="AG3" s="349"/>
      <c r="AL3" s="349"/>
      <c r="AQ3" s="349"/>
      <c r="AW3" s="49"/>
      <c r="AX3" s="49"/>
      <c r="AY3" s="49"/>
      <c r="AZ3" s="484"/>
    </row>
    <row r="4" spans="1:52" hidden="1">
      <c r="E4" s="206"/>
      <c r="F4" s="206"/>
      <c r="I4" s="349"/>
      <c r="K4" s="207"/>
      <c r="L4" s="206"/>
      <c r="N4" s="206"/>
      <c r="O4" s="349"/>
      <c r="P4" s="349"/>
      <c r="Q4" s="206"/>
      <c r="R4" s="206"/>
      <c r="S4" s="206"/>
      <c r="T4" s="206"/>
      <c r="U4" s="206"/>
      <c r="V4" s="206"/>
      <c r="W4" s="206"/>
      <c r="X4" s="206"/>
      <c r="AG4" s="349"/>
      <c r="AL4" s="349"/>
      <c r="AQ4" s="349"/>
      <c r="AW4" s="49"/>
      <c r="AX4" s="49"/>
      <c r="AY4" s="49"/>
      <c r="AZ4" s="484"/>
    </row>
    <row r="5" spans="1:52">
      <c r="C5" s="206"/>
      <c r="D5" s="205"/>
      <c r="E5" s="205"/>
      <c r="F5" s="206"/>
      <c r="G5" s="206"/>
      <c r="I5" s="351"/>
      <c r="K5" s="207"/>
      <c r="O5" s="351"/>
      <c r="P5" s="351"/>
      <c r="R5" s="229"/>
      <c r="AG5" s="349"/>
      <c r="AL5" s="349"/>
      <c r="AQ5" s="349"/>
      <c r="AW5" s="49"/>
      <c r="AX5" s="49"/>
      <c r="AY5" s="49"/>
      <c r="AZ5" s="484"/>
    </row>
    <row r="6" spans="1:52" s="97" customFormat="1" ht="15">
      <c r="A6" s="99" t="s">
        <v>735</v>
      </c>
      <c r="B6" s="95"/>
      <c r="C6" s="96"/>
      <c r="D6" s="94"/>
      <c r="E6" s="94"/>
      <c r="F6" s="94"/>
      <c r="G6" s="95"/>
      <c r="H6" s="95"/>
      <c r="I6" s="95"/>
      <c r="J6" s="95"/>
      <c r="K6" s="94"/>
      <c r="L6" s="95"/>
      <c r="M6" s="95"/>
      <c r="N6" s="95"/>
      <c r="O6" s="95"/>
      <c r="P6" s="107"/>
      <c r="Q6" s="107"/>
      <c r="R6" s="96"/>
      <c r="S6" s="100"/>
      <c r="T6" s="100"/>
      <c r="U6" s="100"/>
      <c r="V6" s="100"/>
      <c r="W6" s="100"/>
      <c r="X6" s="100"/>
      <c r="Y6" s="417" t="s">
        <v>736</v>
      </c>
      <c r="Z6" s="418"/>
      <c r="AA6" s="418"/>
      <c r="AB6" s="298"/>
      <c r="AC6" s="298"/>
      <c r="AD6" s="298"/>
      <c r="AE6" s="298"/>
      <c r="AF6" s="298"/>
      <c r="AG6" s="300"/>
      <c r="AH6" s="298"/>
      <c r="AI6" s="298"/>
      <c r="AJ6" s="298"/>
      <c r="AK6" s="298"/>
      <c r="AL6" s="298"/>
      <c r="AM6" s="298"/>
      <c r="AN6" s="298"/>
      <c r="AO6" s="298"/>
      <c r="AP6" s="298"/>
      <c r="AQ6" s="299"/>
      <c r="AS6" s="305"/>
      <c r="AT6" s="306"/>
      <c r="AU6" s="307"/>
      <c r="AW6" s="49"/>
      <c r="AX6" s="49"/>
      <c r="AY6" s="49"/>
      <c r="AZ6" s="484"/>
    </row>
    <row r="7" spans="1:52" s="220" customFormat="1">
      <c r="A7" s="208"/>
      <c r="B7" s="208"/>
      <c r="C7" s="208"/>
      <c r="D7" s="231" t="s">
        <v>1136</v>
      </c>
      <c r="E7" s="232"/>
      <c r="F7" s="232"/>
      <c r="G7" s="232"/>
      <c r="H7" s="232"/>
      <c r="I7" s="232"/>
      <c r="J7" s="225" t="s">
        <v>739</v>
      </c>
      <c r="K7" s="233" t="s">
        <v>737</v>
      </c>
      <c r="L7" s="234"/>
      <c r="M7" s="482" t="s">
        <v>1156</v>
      </c>
      <c r="N7" s="221"/>
      <c r="O7" s="222"/>
      <c r="P7" s="345" t="s">
        <v>1138</v>
      </c>
      <c r="Q7" s="225" t="s">
        <v>1187</v>
      </c>
      <c r="R7" s="234" t="s">
        <v>738</v>
      </c>
      <c r="S7" s="230"/>
      <c r="T7" s="230"/>
      <c r="U7" s="230"/>
      <c r="V7" s="230"/>
      <c r="W7" s="230"/>
      <c r="X7" s="230"/>
      <c r="Y7" s="291"/>
      <c r="Z7" s="419"/>
      <c r="AA7" s="420"/>
      <c r="AB7" s="302" t="s">
        <v>1127</v>
      </c>
      <c r="AC7" s="302"/>
      <c r="AD7" s="302"/>
      <c r="AE7" s="302"/>
      <c r="AF7" s="302"/>
      <c r="AG7" s="303"/>
      <c r="AH7" s="304" t="s">
        <v>739</v>
      </c>
      <c r="AI7" s="301" t="s">
        <v>1137</v>
      </c>
      <c r="AJ7" s="302"/>
      <c r="AK7" s="302"/>
      <c r="AL7" s="303"/>
      <c r="AM7" s="301" t="s">
        <v>1138</v>
      </c>
      <c r="AN7" s="302"/>
      <c r="AO7" s="302"/>
      <c r="AP7" s="302"/>
      <c r="AQ7" s="303"/>
      <c r="AS7" s="308" t="s">
        <v>696</v>
      </c>
      <c r="AT7" s="309" t="s">
        <v>1081</v>
      </c>
      <c r="AU7" s="310" t="s">
        <v>1187</v>
      </c>
      <c r="AW7" s="49"/>
      <c r="AX7" s="49"/>
      <c r="AY7" s="49"/>
      <c r="AZ7" s="484"/>
    </row>
    <row r="8" spans="1:52" s="220" customFormat="1">
      <c r="A8" s="209" t="s">
        <v>235</v>
      </c>
      <c r="B8" s="209" t="s">
        <v>705</v>
      </c>
      <c r="C8" s="209" t="s">
        <v>740</v>
      </c>
      <c r="D8" s="210" t="s">
        <v>741</v>
      </c>
      <c r="E8" s="211" t="s">
        <v>742</v>
      </c>
      <c r="F8" s="211" t="s">
        <v>750</v>
      </c>
      <c r="G8" s="211" t="s">
        <v>744</v>
      </c>
      <c r="H8" s="211" t="s">
        <v>745</v>
      </c>
      <c r="I8" s="211" t="s">
        <v>746</v>
      </c>
      <c r="J8" s="226" t="s">
        <v>1139</v>
      </c>
      <c r="K8" s="210" t="s">
        <v>747</v>
      </c>
      <c r="L8" s="212" t="s">
        <v>748</v>
      </c>
      <c r="M8" s="210" t="s">
        <v>1153</v>
      </c>
      <c r="N8" s="223" t="s">
        <v>745</v>
      </c>
      <c r="O8" s="224" t="s">
        <v>746</v>
      </c>
      <c r="P8" s="241" t="s">
        <v>1140</v>
      </c>
      <c r="Q8" s="475" t="s">
        <v>1186</v>
      </c>
      <c r="R8" s="212" t="s">
        <v>749</v>
      </c>
      <c r="S8" s="230"/>
      <c r="T8" s="230"/>
      <c r="U8" s="230"/>
      <c r="V8" s="230"/>
      <c r="W8" s="230"/>
      <c r="X8" s="230"/>
      <c r="Y8" s="292" t="s">
        <v>196</v>
      </c>
      <c r="Z8" s="421" t="s">
        <v>705</v>
      </c>
      <c r="AA8" s="297" t="s">
        <v>740</v>
      </c>
      <c r="AB8" s="294" t="s">
        <v>741</v>
      </c>
      <c r="AC8" s="294" t="s">
        <v>742</v>
      </c>
      <c r="AD8" s="294" t="s">
        <v>743</v>
      </c>
      <c r="AE8" s="294" t="s">
        <v>744</v>
      </c>
      <c r="AF8" s="294" t="s">
        <v>745</v>
      </c>
      <c r="AG8" s="295" t="s">
        <v>746</v>
      </c>
      <c r="AH8" s="296" t="s">
        <v>1139</v>
      </c>
      <c r="AI8" s="293" t="s">
        <v>741</v>
      </c>
      <c r="AJ8" s="294" t="s">
        <v>1158</v>
      </c>
      <c r="AK8" s="294" t="s">
        <v>745</v>
      </c>
      <c r="AL8" s="295" t="s">
        <v>746</v>
      </c>
      <c r="AM8" s="292" t="s">
        <v>1188</v>
      </c>
      <c r="AN8" s="421" t="s">
        <v>741</v>
      </c>
      <c r="AO8" s="421" t="s">
        <v>742</v>
      </c>
      <c r="AP8" s="421" t="s">
        <v>750</v>
      </c>
      <c r="AQ8" s="297" t="s">
        <v>1189</v>
      </c>
      <c r="AS8" s="311" t="s">
        <v>235</v>
      </c>
      <c r="AT8" s="312" t="s">
        <v>235</v>
      </c>
      <c r="AU8" s="313" t="s">
        <v>1186</v>
      </c>
      <c r="AV8" s="220" t="s">
        <v>193</v>
      </c>
      <c r="AW8" s="49"/>
      <c r="AX8" s="49"/>
      <c r="AY8" s="49"/>
      <c r="AZ8" s="484"/>
    </row>
    <row r="9" spans="1:52" s="220" customFormat="1">
      <c r="B9" s="213"/>
      <c r="C9" s="213"/>
      <c r="D9" s="214"/>
      <c r="E9" s="215"/>
      <c r="F9" s="215"/>
      <c r="G9" s="215"/>
      <c r="H9" s="215"/>
      <c r="I9" s="215"/>
      <c r="J9" s="215"/>
      <c r="K9" s="215"/>
      <c r="L9" s="215"/>
      <c r="M9" s="215"/>
      <c r="N9" s="215"/>
      <c r="O9" s="215"/>
      <c r="P9" s="215"/>
      <c r="Q9" s="215" t="s">
        <v>1194</v>
      </c>
      <c r="R9" s="215"/>
      <c r="Y9" s="213"/>
      <c r="Z9" s="213"/>
      <c r="AB9" s="206"/>
      <c r="AC9" s="206"/>
      <c r="AD9" s="206"/>
      <c r="AE9" s="206"/>
      <c r="AF9" s="206"/>
      <c r="AG9" s="206"/>
      <c r="AH9" s="206"/>
      <c r="AQ9" s="206"/>
      <c r="AV9" s="220" t="s">
        <v>193</v>
      </c>
      <c r="AW9" s="49"/>
      <c r="AX9" s="49"/>
      <c r="AY9" s="49"/>
      <c r="AZ9" s="484"/>
    </row>
    <row r="10" spans="1:52">
      <c r="A10" s="206">
        <v>409</v>
      </c>
      <c r="B10" s="206">
        <v>409201003</v>
      </c>
      <c r="C10" s="207" t="s">
        <v>620</v>
      </c>
      <c r="D10" s="216">
        <f>ROUND(AB10,0)</f>
        <v>0</v>
      </c>
      <c r="E10" s="216">
        <f t="shared" ref="E10:J25" si="0">ROUND(AC10,0)</f>
        <v>0</v>
      </c>
      <c r="F10" s="216">
        <f t="shared" si="0"/>
        <v>0</v>
      </c>
      <c r="G10" s="216">
        <f t="shared" si="0"/>
        <v>1</v>
      </c>
      <c r="H10" s="216">
        <f t="shared" si="0"/>
        <v>1</v>
      </c>
      <c r="I10" s="216">
        <f t="shared" si="0"/>
        <v>0</v>
      </c>
      <c r="J10" s="216">
        <f t="shared" si="0"/>
        <v>0</v>
      </c>
      <c r="K10" s="347">
        <f>ROUND(0.0386*(SUM(AD10:AG10)+(AC10*0.5))+0.0486*AH10,4)</f>
        <v>7.7200000000000005E-2</v>
      </c>
      <c r="L10" s="216"/>
      <c r="M10" s="216">
        <f>ROUND(AJ10+(AI10*0.5),0)</f>
        <v>0</v>
      </c>
      <c r="N10" s="216">
        <f>ROUND(AK10,0)</f>
        <v>0</v>
      </c>
      <c r="O10" s="216">
        <f>ROUND(AL10,0)</f>
        <v>0</v>
      </c>
      <c r="P10" s="216">
        <f>ROUND(((AN10+AO10)*0.5)+AM10+AP10+AQ10,0)</f>
        <v>0</v>
      </c>
      <c r="Q10" s="216">
        <f>AU10</f>
        <v>7</v>
      </c>
      <c r="R10" s="216">
        <f>SUM(F10:I10)+ROUND(D10*0.5,0)+ROUND(J10*0.5,0)</f>
        <v>2</v>
      </c>
      <c r="S10" s="219"/>
      <c r="T10" s="219"/>
      <c r="U10" s="219"/>
      <c r="V10" s="219"/>
      <c r="W10" s="504"/>
      <c r="X10" s="219"/>
      <c r="Y10" s="49">
        <v>409</v>
      </c>
      <c r="Z10" s="49">
        <v>409201003</v>
      </c>
      <c r="AA10" s="235" t="s">
        <v>620</v>
      </c>
      <c r="AB10" s="49">
        <v>0</v>
      </c>
      <c r="AC10" s="49">
        <v>0</v>
      </c>
      <c r="AD10" s="49">
        <v>0</v>
      </c>
      <c r="AE10" s="49">
        <v>1</v>
      </c>
      <c r="AF10" s="49">
        <v>1</v>
      </c>
      <c r="AG10" s="49">
        <v>0</v>
      </c>
      <c r="AH10" s="49">
        <v>0</v>
      </c>
      <c r="AI10" s="206">
        <v>0</v>
      </c>
      <c r="AJ10" s="206">
        <v>0</v>
      </c>
      <c r="AK10" s="206">
        <v>0</v>
      </c>
      <c r="AL10" s="206">
        <v>0</v>
      </c>
      <c r="AM10" s="206">
        <v>0</v>
      </c>
      <c r="AN10" s="206">
        <v>0</v>
      </c>
      <c r="AO10" s="206">
        <v>0</v>
      </c>
      <c r="AP10" s="206">
        <v>0</v>
      </c>
      <c r="AQ10" s="49">
        <v>0</v>
      </c>
      <c r="AS10" s="49">
        <v>201</v>
      </c>
      <c r="AT10" s="49">
        <v>3</v>
      </c>
      <c r="AU10" s="49">
        <v>7</v>
      </c>
      <c r="AW10" s="49"/>
      <c r="AX10" s="49"/>
      <c r="AY10" s="49"/>
      <c r="AZ10" s="484"/>
    </row>
    <row r="11" spans="1:52">
      <c r="A11" s="206">
        <v>409</v>
      </c>
      <c r="B11" s="206">
        <v>409201014</v>
      </c>
      <c r="C11" s="207" t="s">
        <v>620</v>
      </c>
      <c r="D11" s="216">
        <f t="shared" ref="D11:J60" si="1">ROUND(AB11,0)</f>
        <v>0</v>
      </c>
      <c r="E11" s="216">
        <f t="shared" si="0"/>
        <v>0</v>
      </c>
      <c r="F11" s="216">
        <f t="shared" si="0"/>
        <v>1</v>
      </c>
      <c r="G11" s="216">
        <f t="shared" si="0"/>
        <v>0</v>
      </c>
      <c r="H11" s="216">
        <f t="shared" si="0"/>
        <v>0</v>
      </c>
      <c r="I11" s="216">
        <f t="shared" si="0"/>
        <v>0</v>
      </c>
      <c r="J11" s="216">
        <f t="shared" si="0"/>
        <v>0</v>
      </c>
      <c r="K11" s="347">
        <f t="shared" ref="K11:K74" si="2">ROUND(0.0386*(SUM(AD11:AG11)+(AC11*0.5))+0.0486*AH11,4)</f>
        <v>3.8600000000000002E-2</v>
      </c>
      <c r="L11" s="216"/>
      <c r="M11" s="216">
        <f t="shared" ref="M11:M74" si="3">ROUND(AJ11+(AI11*0.5),0)</f>
        <v>0</v>
      </c>
      <c r="N11" s="216">
        <f t="shared" ref="N11:O74" si="4">ROUND(AK11,0)</f>
        <v>0</v>
      </c>
      <c r="O11" s="216">
        <f t="shared" si="4"/>
        <v>0</v>
      </c>
      <c r="P11" s="216">
        <f t="shared" ref="P11:P74" si="5">ROUND(((AN11+AO11)*0.5)+AM11+AP11+AQ11,0)</f>
        <v>0</v>
      </c>
      <c r="Q11" s="216">
        <f t="shared" ref="Q11:Q74" si="6">AU11</f>
        <v>5</v>
      </c>
      <c r="R11" s="216">
        <f t="shared" ref="R11:R74" si="7">SUM(F11:I11)+ROUND(D11*0.5,0)+ROUND(J11*0.5,0)</f>
        <v>1</v>
      </c>
      <c r="S11" s="219"/>
      <c r="T11" s="219"/>
      <c r="U11" s="219"/>
      <c r="V11" s="219"/>
      <c r="W11" s="504"/>
      <c r="X11" s="219"/>
      <c r="Y11" s="49">
        <v>409</v>
      </c>
      <c r="Z11" s="49">
        <v>409201014</v>
      </c>
      <c r="AA11" s="235" t="s">
        <v>620</v>
      </c>
      <c r="AB11" s="49">
        <v>0</v>
      </c>
      <c r="AC11" s="49">
        <v>0</v>
      </c>
      <c r="AD11" s="49">
        <v>1</v>
      </c>
      <c r="AE11" s="49">
        <v>0</v>
      </c>
      <c r="AF11" s="49">
        <v>0</v>
      </c>
      <c r="AG11" s="49">
        <v>0</v>
      </c>
      <c r="AH11" s="49">
        <v>0</v>
      </c>
      <c r="AI11" s="206">
        <v>0</v>
      </c>
      <c r="AJ11" s="206">
        <v>0</v>
      </c>
      <c r="AK11" s="206">
        <v>0</v>
      </c>
      <c r="AL11" s="206">
        <v>0</v>
      </c>
      <c r="AM11" s="206">
        <v>0</v>
      </c>
      <c r="AN11" s="206">
        <v>0</v>
      </c>
      <c r="AO11" s="206">
        <v>0</v>
      </c>
      <c r="AP11" s="206">
        <v>0</v>
      </c>
      <c r="AQ11" s="49">
        <v>0</v>
      </c>
      <c r="AR11" s="207"/>
      <c r="AS11" s="49">
        <v>201</v>
      </c>
      <c r="AT11" s="49">
        <v>14</v>
      </c>
      <c r="AU11" s="49">
        <v>5</v>
      </c>
      <c r="AW11" s="49"/>
      <c r="AX11" s="49"/>
      <c r="AY11" s="49"/>
      <c r="AZ11" s="484"/>
    </row>
    <row r="12" spans="1:52">
      <c r="A12" s="206">
        <v>409</v>
      </c>
      <c r="B12" s="206">
        <v>409201094</v>
      </c>
      <c r="C12" s="207" t="s">
        <v>620</v>
      </c>
      <c r="D12" s="216">
        <f t="shared" si="1"/>
        <v>0</v>
      </c>
      <c r="E12" s="216">
        <f t="shared" si="0"/>
        <v>0</v>
      </c>
      <c r="F12" s="216">
        <f t="shared" si="0"/>
        <v>0</v>
      </c>
      <c r="G12" s="216">
        <f t="shared" si="0"/>
        <v>1</v>
      </c>
      <c r="H12" s="216">
        <f t="shared" si="0"/>
        <v>0</v>
      </c>
      <c r="I12" s="216">
        <f t="shared" si="0"/>
        <v>0</v>
      </c>
      <c r="J12" s="216">
        <f t="shared" si="0"/>
        <v>0</v>
      </c>
      <c r="K12" s="347">
        <f t="shared" si="2"/>
        <v>3.8600000000000002E-2</v>
      </c>
      <c r="L12" s="216"/>
      <c r="M12" s="216">
        <f t="shared" si="3"/>
        <v>0</v>
      </c>
      <c r="N12" s="216">
        <f t="shared" si="4"/>
        <v>0</v>
      </c>
      <c r="O12" s="216">
        <f t="shared" si="4"/>
        <v>0</v>
      </c>
      <c r="P12" s="216">
        <f t="shared" si="5"/>
        <v>1</v>
      </c>
      <c r="Q12" s="216">
        <f t="shared" si="6"/>
        <v>8</v>
      </c>
      <c r="R12" s="216">
        <f t="shared" si="7"/>
        <v>1</v>
      </c>
      <c r="S12" s="219"/>
      <c r="T12" s="219"/>
      <c r="U12" s="219"/>
      <c r="V12" s="219"/>
      <c r="W12" s="504"/>
      <c r="X12" s="219"/>
      <c r="Y12" s="49">
        <v>409</v>
      </c>
      <c r="Z12" s="49">
        <v>409201094</v>
      </c>
      <c r="AA12" s="235" t="s">
        <v>620</v>
      </c>
      <c r="AB12" s="49">
        <v>0</v>
      </c>
      <c r="AC12" s="49">
        <v>0</v>
      </c>
      <c r="AD12" s="49">
        <v>0</v>
      </c>
      <c r="AE12" s="49">
        <v>1</v>
      </c>
      <c r="AF12" s="49">
        <v>0</v>
      </c>
      <c r="AG12" s="49">
        <v>0</v>
      </c>
      <c r="AH12" s="49">
        <v>0</v>
      </c>
      <c r="AI12" s="206">
        <v>0</v>
      </c>
      <c r="AJ12" s="206">
        <v>0</v>
      </c>
      <c r="AK12" s="206">
        <v>0</v>
      </c>
      <c r="AL12" s="206">
        <v>0</v>
      </c>
      <c r="AM12" s="206">
        <v>1</v>
      </c>
      <c r="AN12" s="206">
        <v>0</v>
      </c>
      <c r="AO12" s="206">
        <v>0</v>
      </c>
      <c r="AP12" s="206">
        <v>0</v>
      </c>
      <c r="AQ12" s="49">
        <v>0</v>
      </c>
      <c r="AR12" s="207"/>
      <c r="AS12" s="49">
        <v>201</v>
      </c>
      <c r="AT12" s="49">
        <v>94</v>
      </c>
      <c r="AU12" s="49">
        <v>8</v>
      </c>
      <c r="AW12" s="49"/>
      <c r="AX12" s="49"/>
      <c r="AY12" s="49"/>
      <c r="AZ12" s="484"/>
    </row>
    <row r="13" spans="1:52">
      <c r="A13" s="206">
        <v>409</v>
      </c>
      <c r="B13" s="206">
        <v>409201095</v>
      </c>
      <c r="C13" s="207" t="s">
        <v>620</v>
      </c>
      <c r="D13" s="216">
        <f t="shared" si="1"/>
        <v>0</v>
      </c>
      <c r="E13" s="216">
        <f t="shared" si="0"/>
        <v>0</v>
      </c>
      <c r="F13" s="216">
        <f t="shared" si="0"/>
        <v>0</v>
      </c>
      <c r="G13" s="216">
        <f t="shared" si="0"/>
        <v>1</v>
      </c>
      <c r="H13" s="216">
        <f t="shared" si="0"/>
        <v>0</v>
      </c>
      <c r="I13" s="216">
        <f t="shared" si="0"/>
        <v>0</v>
      </c>
      <c r="J13" s="216">
        <f t="shared" si="0"/>
        <v>0</v>
      </c>
      <c r="K13" s="347">
        <f t="shared" si="2"/>
        <v>3.8600000000000002E-2</v>
      </c>
      <c r="L13" s="216"/>
      <c r="M13" s="216">
        <f t="shared" si="3"/>
        <v>0</v>
      </c>
      <c r="N13" s="216">
        <f t="shared" si="4"/>
        <v>0</v>
      </c>
      <c r="O13" s="216">
        <f t="shared" si="4"/>
        <v>0</v>
      </c>
      <c r="P13" s="216">
        <f t="shared" si="5"/>
        <v>1</v>
      </c>
      <c r="Q13" s="216">
        <f t="shared" si="6"/>
        <v>12</v>
      </c>
      <c r="R13" s="216">
        <f t="shared" si="7"/>
        <v>1</v>
      </c>
      <c r="S13" s="219"/>
      <c r="T13" s="219"/>
      <c r="U13" s="219"/>
      <c r="V13" s="219"/>
      <c r="W13" s="504"/>
      <c r="X13" s="219"/>
      <c r="Y13" s="49">
        <v>409</v>
      </c>
      <c r="Z13" s="49">
        <v>409201095</v>
      </c>
      <c r="AA13" s="235" t="s">
        <v>620</v>
      </c>
      <c r="AB13" s="49">
        <v>0</v>
      </c>
      <c r="AC13" s="49">
        <v>0</v>
      </c>
      <c r="AD13" s="49">
        <v>0</v>
      </c>
      <c r="AE13" s="49">
        <v>1</v>
      </c>
      <c r="AF13" s="49">
        <v>0</v>
      </c>
      <c r="AG13" s="49">
        <v>0</v>
      </c>
      <c r="AH13" s="49">
        <v>0</v>
      </c>
      <c r="AI13" s="206">
        <v>0</v>
      </c>
      <c r="AJ13" s="206">
        <v>0</v>
      </c>
      <c r="AK13" s="206">
        <v>0</v>
      </c>
      <c r="AL13" s="206">
        <v>0</v>
      </c>
      <c r="AM13" s="206">
        <v>1</v>
      </c>
      <c r="AN13" s="206">
        <v>0</v>
      </c>
      <c r="AO13" s="206">
        <v>0</v>
      </c>
      <c r="AP13" s="206">
        <v>0</v>
      </c>
      <c r="AQ13" s="49">
        <v>0</v>
      </c>
      <c r="AR13" s="207"/>
      <c r="AS13" s="49">
        <v>201</v>
      </c>
      <c r="AT13" s="49">
        <v>95</v>
      </c>
      <c r="AU13" s="49">
        <v>12</v>
      </c>
      <c r="AW13" s="49"/>
      <c r="AX13" s="49"/>
      <c r="AY13" s="49"/>
      <c r="AZ13" s="484"/>
    </row>
    <row r="14" spans="1:52">
      <c r="A14" s="206">
        <v>409</v>
      </c>
      <c r="B14" s="206">
        <v>409201201</v>
      </c>
      <c r="C14" s="207" t="s">
        <v>620</v>
      </c>
      <c r="D14" s="216">
        <f t="shared" si="1"/>
        <v>0</v>
      </c>
      <c r="E14" s="216">
        <f t="shared" si="0"/>
        <v>0</v>
      </c>
      <c r="F14" s="216">
        <f t="shared" si="0"/>
        <v>101</v>
      </c>
      <c r="G14" s="216">
        <f t="shared" si="0"/>
        <v>456</v>
      </c>
      <c r="H14" s="216">
        <f t="shared" si="0"/>
        <v>379</v>
      </c>
      <c r="I14" s="216">
        <f t="shared" si="0"/>
        <v>0</v>
      </c>
      <c r="J14" s="216">
        <f t="shared" si="0"/>
        <v>0</v>
      </c>
      <c r="K14" s="347">
        <f t="shared" si="2"/>
        <v>36.129600000000003</v>
      </c>
      <c r="L14" s="216"/>
      <c r="M14" s="216">
        <f t="shared" si="3"/>
        <v>267</v>
      </c>
      <c r="N14" s="216">
        <f t="shared" si="4"/>
        <v>42</v>
      </c>
      <c r="O14" s="216">
        <f t="shared" si="4"/>
        <v>0</v>
      </c>
      <c r="P14" s="216">
        <f t="shared" si="5"/>
        <v>742</v>
      </c>
      <c r="Q14" s="216">
        <f t="shared" si="6"/>
        <v>12</v>
      </c>
      <c r="R14" s="216">
        <f t="shared" si="7"/>
        <v>936</v>
      </c>
      <c r="S14" s="219"/>
      <c r="T14" s="219"/>
      <c r="U14" s="219"/>
      <c r="V14" s="219"/>
      <c r="W14" s="504"/>
      <c r="X14" s="219"/>
      <c r="Y14" s="49">
        <v>409</v>
      </c>
      <c r="Z14" s="49">
        <v>409201201</v>
      </c>
      <c r="AA14" s="235" t="s">
        <v>620</v>
      </c>
      <c r="AB14" s="49">
        <v>0</v>
      </c>
      <c r="AC14" s="49">
        <v>0</v>
      </c>
      <c r="AD14" s="49">
        <v>101</v>
      </c>
      <c r="AE14" s="49">
        <v>456</v>
      </c>
      <c r="AF14" s="49">
        <v>379</v>
      </c>
      <c r="AG14" s="49">
        <v>0</v>
      </c>
      <c r="AH14" s="49">
        <v>0</v>
      </c>
      <c r="AI14" s="206">
        <v>0</v>
      </c>
      <c r="AJ14" s="206">
        <v>267</v>
      </c>
      <c r="AK14" s="206">
        <v>42</v>
      </c>
      <c r="AL14" s="206">
        <v>0</v>
      </c>
      <c r="AM14" s="206">
        <v>659</v>
      </c>
      <c r="AN14" s="206">
        <v>0</v>
      </c>
      <c r="AO14" s="206">
        <v>0</v>
      </c>
      <c r="AP14" s="206">
        <v>83</v>
      </c>
      <c r="AQ14" s="49">
        <v>0</v>
      </c>
      <c r="AR14" s="207"/>
      <c r="AS14" s="49">
        <v>201</v>
      </c>
      <c r="AT14" s="49">
        <v>201</v>
      </c>
      <c r="AU14" s="49">
        <v>12</v>
      </c>
      <c r="AW14" s="49"/>
      <c r="AX14" s="49"/>
      <c r="AY14" s="49"/>
      <c r="AZ14" s="484"/>
    </row>
    <row r="15" spans="1:52">
      <c r="A15" s="206">
        <v>409</v>
      </c>
      <c r="B15" s="206">
        <v>409201331</v>
      </c>
      <c r="C15" s="207" t="s">
        <v>620</v>
      </c>
      <c r="D15" s="216">
        <f t="shared" si="1"/>
        <v>0</v>
      </c>
      <c r="E15" s="216">
        <f t="shared" si="0"/>
        <v>0</v>
      </c>
      <c r="F15" s="216">
        <f t="shared" si="0"/>
        <v>0</v>
      </c>
      <c r="G15" s="216">
        <f t="shared" si="0"/>
        <v>1</v>
      </c>
      <c r="H15" s="216">
        <f t="shared" si="0"/>
        <v>1</v>
      </c>
      <c r="I15" s="216">
        <f t="shared" si="0"/>
        <v>0</v>
      </c>
      <c r="J15" s="216">
        <f t="shared" si="0"/>
        <v>0</v>
      </c>
      <c r="K15" s="347">
        <f t="shared" si="2"/>
        <v>7.7200000000000005E-2</v>
      </c>
      <c r="L15" s="216"/>
      <c r="M15" s="216">
        <f t="shared" si="3"/>
        <v>0</v>
      </c>
      <c r="N15" s="216">
        <f t="shared" si="4"/>
        <v>0</v>
      </c>
      <c r="O15" s="216">
        <f t="shared" si="4"/>
        <v>0</v>
      </c>
      <c r="P15" s="216">
        <f t="shared" si="5"/>
        <v>0</v>
      </c>
      <c r="Q15" s="216">
        <f t="shared" si="6"/>
        <v>7</v>
      </c>
      <c r="R15" s="216">
        <f t="shared" si="7"/>
        <v>2</v>
      </c>
      <c r="S15" s="219"/>
      <c r="T15" s="219"/>
      <c r="U15" s="219"/>
      <c r="V15" s="219"/>
      <c r="W15" s="504"/>
      <c r="X15" s="219"/>
      <c r="Y15" s="49">
        <v>409</v>
      </c>
      <c r="Z15" s="49">
        <v>409201331</v>
      </c>
      <c r="AA15" s="235" t="s">
        <v>620</v>
      </c>
      <c r="AB15" s="49">
        <v>0</v>
      </c>
      <c r="AC15" s="49">
        <v>0</v>
      </c>
      <c r="AD15" s="49">
        <v>0</v>
      </c>
      <c r="AE15" s="49">
        <v>1</v>
      </c>
      <c r="AF15" s="49">
        <v>1</v>
      </c>
      <c r="AG15" s="49">
        <v>0</v>
      </c>
      <c r="AH15" s="49">
        <v>0</v>
      </c>
      <c r="AI15" s="206">
        <v>0</v>
      </c>
      <c r="AJ15" s="206">
        <v>0</v>
      </c>
      <c r="AK15" s="206">
        <v>0</v>
      </c>
      <c r="AL15" s="206">
        <v>0</v>
      </c>
      <c r="AM15" s="206">
        <v>0</v>
      </c>
      <c r="AN15" s="206">
        <v>0</v>
      </c>
      <c r="AO15" s="206">
        <v>0</v>
      </c>
      <c r="AP15" s="206">
        <v>0</v>
      </c>
      <c r="AQ15" s="49">
        <v>0</v>
      </c>
      <c r="AR15" s="207"/>
      <c r="AS15" s="49">
        <v>201</v>
      </c>
      <c r="AT15" s="49">
        <v>331</v>
      </c>
      <c r="AU15" s="49">
        <v>7</v>
      </c>
      <c r="AW15" s="49"/>
      <c r="AX15" s="49"/>
      <c r="AY15" s="49"/>
      <c r="AZ15" s="484"/>
    </row>
    <row r="16" spans="1:52">
      <c r="A16" s="206">
        <v>409</v>
      </c>
      <c r="B16" s="206">
        <v>409201665</v>
      </c>
      <c r="C16" s="207" t="s">
        <v>620</v>
      </c>
      <c r="D16" s="216">
        <f t="shared" si="1"/>
        <v>0</v>
      </c>
      <c r="E16" s="216">
        <f t="shared" si="0"/>
        <v>0</v>
      </c>
      <c r="F16" s="216">
        <f t="shared" si="0"/>
        <v>0</v>
      </c>
      <c r="G16" s="216">
        <f t="shared" si="0"/>
        <v>0</v>
      </c>
      <c r="H16" s="216">
        <f t="shared" si="0"/>
        <v>1</v>
      </c>
      <c r="I16" s="216">
        <f t="shared" si="0"/>
        <v>0</v>
      </c>
      <c r="J16" s="216">
        <f t="shared" si="0"/>
        <v>0</v>
      </c>
      <c r="K16" s="347">
        <f t="shared" si="2"/>
        <v>3.8600000000000002E-2</v>
      </c>
      <c r="L16" s="216"/>
      <c r="M16" s="216">
        <f t="shared" si="3"/>
        <v>0</v>
      </c>
      <c r="N16" s="216">
        <f t="shared" si="4"/>
        <v>0</v>
      </c>
      <c r="O16" s="216">
        <f t="shared" si="4"/>
        <v>0</v>
      </c>
      <c r="P16" s="216">
        <f t="shared" si="5"/>
        <v>0</v>
      </c>
      <c r="Q16" s="216">
        <f t="shared" si="6"/>
        <v>5</v>
      </c>
      <c r="R16" s="216">
        <f t="shared" si="7"/>
        <v>1</v>
      </c>
      <c r="S16" s="219"/>
      <c r="T16" s="219"/>
      <c r="U16" s="219"/>
      <c r="V16" s="219"/>
      <c r="W16" s="504"/>
      <c r="X16" s="219"/>
      <c r="Y16" s="49">
        <v>409</v>
      </c>
      <c r="Z16" s="49">
        <v>409201665</v>
      </c>
      <c r="AA16" s="235" t="s">
        <v>620</v>
      </c>
      <c r="AB16" s="49">
        <v>0</v>
      </c>
      <c r="AC16" s="49">
        <v>0</v>
      </c>
      <c r="AD16" s="49">
        <v>0</v>
      </c>
      <c r="AE16" s="49">
        <v>0</v>
      </c>
      <c r="AF16" s="49">
        <v>1</v>
      </c>
      <c r="AG16" s="49">
        <v>0</v>
      </c>
      <c r="AH16" s="49">
        <v>0</v>
      </c>
      <c r="AI16" s="206">
        <v>0</v>
      </c>
      <c r="AJ16" s="206">
        <v>0</v>
      </c>
      <c r="AK16" s="206">
        <v>0</v>
      </c>
      <c r="AL16" s="206">
        <v>0</v>
      </c>
      <c r="AM16" s="206">
        <v>0</v>
      </c>
      <c r="AN16" s="206">
        <v>0</v>
      </c>
      <c r="AO16" s="206">
        <v>0</v>
      </c>
      <c r="AP16" s="206">
        <v>0</v>
      </c>
      <c r="AQ16" s="49">
        <v>0</v>
      </c>
      <c r="AR16" s="207"/>
      <c r="AS16" s="49">
        <v>201</v>
      </c>
      <c r="AT16" s="49">
        <v>665</v>
      </c>
      <c r="AU16" s="49">
        <v>5</v>
      </c>
      <c r="AW16" s="49"/>
      <c r="AX16" s="49"/>
      <c r="AY16" s="49"/>
      <c r="AZ16" s="484"/>
    </row>
    <row r="17" spans="1:52">
      <c r="A17" s="206">
        <v>410</v>
      </c>
      <c r="B17" s="206">
        <v>410035035</v>
      </c>
      <c r="C17" s="207" t="s">
        <v>241</v>
      </c>
      <c r="D17" s="216">
        <f t="shared" si="1"/>
        <v>0</v>
      </c>
      <c r="E17" s="216">
        <f t="shared" si="0"/>
        <v>0</v>
      </c>
      <c r="F17" s="216">
        <f t="shared" si="0"/>
        <v>0</v>
      </c>
      <c r="G17" s="216">
        <f t="shared" si="0"/>
        <v>89</v>
      </c>
      <c r="H17" s="216">
        <f t="shared" si="0"/>
        <v>236</v>
      </c>
      <c r="I17" s="216">
        <f t="shared" si="0"/>
        <v>321</v>
      </c>
      <c r="J17" s="216">
        <f t="shared" si="0"/>
        <v>0</v>
      </c>
      <c r="K17" s="347">
        <f t="shared" si="2"/>
        <v>24.935600000000001</v>
      </c>
      <c r="L17" s="216"/>
      <c r="M17" s="216">
        <f t="shared" si="3"/>
        <v>30</v>
      </c>
      <c r="N17" s="216">
        <f t="shared" si="4"/>
        <v>24</v>
      </c>
      <c r="O17" s="216">
        <f t="shared" si="4"/>
        <v>33</v>
      </c>
      <c r="P17" s="216">
        <f t="shared" si="5"/>
        <v>489</v>
      </c>
      <c r="Q17" s="216">
        <f t="shared" si="6"/>
        <v>11</v>
      </c>
      <c r="R17" s="216">
        <f t="shared" si="7"/>
        <v>646</v>
      </c>
      <c r="S17" s="219"/>
      <c r="T17" s="219"/>
      <c r="U17" s="219"/>
      <c r="V17" s="219"/>
      <c r="W17" s="504"/>
      <c r="X17" s="219"/>
      <c r="Y17" s="49">
        <v>410</v>
      </c>
      <c r="Z17" s="49">
        <v>410035035</v>
      </c>
      <c r="AA17" s="235" t="s">
        <v>241</v>
      </c>
      <c r="AB17" s="49">
        <v>0</v>
      </c>
      <c r="AC17" s="49">
        <v>0</v>
      </c>
      <c r="AD17" s="49">
        <v>0</v>
      </c>
      <c r="AE17" s="49">
        <v>89</v>
      </c>
      <c r="AF17" s="49">
        <v>236</v>
      </c>
      <c r="AG17" s="49">
        <v>321</v>
      </c>
      <c r="AH17" s="49">
        <v>0</v>
      </c>
      <c r="AI17" s="206">
        <v>0</v>
      </c>
      <c r="AJ17" s="206">
        <v>30</v>
      </c>
      <c r="AK17" s="206">
        <v>24</v>
      </c>
      <c r="AL17" s="206">
        <v>33</v>
      </c>
      <c r="AM17" s="206">
        <v>253</v>
      </c>
      <c r="AN17" s="206">
        <v>0</v>
      </c>
      <c r="AO17" s="206">
        <v>0</v>
      </c>
      <c r="AP17" s="206">
        <v>0</v>
      </c>
      <c r="AQ17" s="49">
        <v>236</v>
      </c>
      <c r="AR17" s="207"/>
      <c r="AS17" s="49">
        <v>35</v>
      </c>
      <c r="AT17" s="49">
        <v>35</v>
      </c>
      <c r="AU17" s="49">
        <v>11</v>
      </c>
      <c r="AW17" s="49"/>
      <c r="AX17" s="49"/>
      <c r="AY17" s="49"/>
      <c r="AZ17" s="484"/>
    </row>
    <row r="18" spans="1:52">
      <c r="A18" s="206">
        <v>410</v>
      </c>
      <c r="B18" s="206">
        <v>410035057</v>
      </c>
      <c r="C18" s="207" t="s">
        <v>241</v>
      </c>
      <c r="D18" s="216">
        <f t="shared" si="1"/>
        <v>0</v>
      </c>
      <c r="E18" s="216">
        <f t="shared" si="0"/>
        <v>0</v>
      </c>
      <c r="F18" s="216">
        <f t="shared" si="0"/>
        <v>0</v>
      </c>
      <c r="G18" s="216">
        <f t="shared" si="0"/>
        <v>17</v>
      </c>
      <c r="H18" s="216">
        <f t="shared" si="0"/>
        <v>76</v>
      </c>
      <c r="I18" s="216">
        <f t="shared" si="0"/>
        <v>276</v>
      </c>
      <c r="J18" s="216">
        <f t="shared" si="0"/>
        <v>0</v>
      </c>
      <c r="K18" s="347">
        <f t="shared" si="2"/>
        <v>14.243399999999999</v>
      </c>
      <c r="L18" s="216"/>
      <c r="M18" s="216">
        <f t="shared" si="3"/>
        <v>5</v>
      </c>
      <c r="N18" s="216">
        <f t="shared" si="4"/>
        <v>7</v>
      </c>
      <c r="O18" s="216">
        <f t="shared" si="4"/>
        <v>19</v>
      </c>
      <c r="P18" s="216">
        <f t="shared" si="5"/>
        <v>284</v>
      </c>
      <c r="Q18" s="216">
        <f t="shared" si="6"/>
        <v>12</v>
      </c>
      <c r="R18" s="216">
        <f t="shared" si="7"/>
        <v>369</v>
      </c>
      <c r="S18" s="219"/>
      <c r="T18" s="219"/>
      <c r="U18" s="219"/>
      <c r="V18" s="219"/>
      <c r="W18" s="504"/>
      <c r="X18" s="219"/>
      <c r="Y18" s="49">
        <v>410</v>
      </c>
      <c r="Z18" s="49">
        <v>410035057</v>
      </c>
      <c r="AA18" s="235" t="s">
        <v>241</v>
      </c>
      <c r="AB18" s="49">
        <v>0</v>
      </c>
      <c r="AC18" s="49">
        <v>0</v>
      </c>
      <c r="AD18" s="49">
        <v>0</v>
      </c>
      <c r="AE18" s="49">
        <v>17</v>
      </c>
      <c r="AF18" s="49">
        <v>76</v>
      </c>
      <c r="AG18" s="49">
        <v>276</v>
      </c>
      <c r="AH18" s="49">
        <v>0</v>
      </c>
      <c r="AI18" s="206">
        <v>0</v>
      </c>
      <c r="AJ18" s="206">
        <v>5</v>
      </c>
      <c r="AK18" s="206">
        <v>7</v>
      </c>
      <c r="AL18" s="206">
        <v>19</v>
      </c>
      <c r="AM18" s="206">
        <v>79</v>
      </c>
      <c r="AN18" s="206">
        <v>0</v>
      </c>
      <c r="AO18" s="206">
        <v>0</v>
      </c>
      <c r="AP18" s="206">
        <v>0</v>
      </c>
      <c r="AQ18" s="49">
        <v>205</v>
      </c>
      <c r="AR18" s="207"/>
      <c r="AS18" s="49">
        <v>35</v>
      </c>
      <c r="AT18" s="49">
        <v>57</v>
      </c>
      <c r="AU18" s="49">
        <v>12</v>
      </c>
      <c r="AW18" s="49"/>
      <c r="AX18" s="49"/>
      <c r="AY18" s="49"/>
      <c r="AZ18" s="484"/>
    </row>
    <row r="19" spans="1:52">
      <c r="A19" s="206">
        <v>410</v>
      </c>
      <c r="B19" s="206">
        <v>410035071</v>
      </c>
      <c r="C19" s="207" t="s">
        <v>241</v>
      </c>
      <c r="D19" s="216">
        <f t="shared" si="1"/>
        <v>0</v>
      </c>
      <c r="E19" s="216">
        <f t="shared" si="0"/>
        <v>0</v>
      </c>
      <c r="F19" s="216">
        <f t="shared" si="0"/>
        <v>0</v>
      </c>
      <c r="G19" s="216">
        <f t="shared" si="0"/>
        <v>0</v>
      </c>
      <c r="H19" s="216">
        <f t="shared" si="0"/>
        <v>0</v>
      </c>
      <c r="I19" s="216">
        <f t="shared" si="0"/>
        <v>1</v>
      </c>
      <c r="J19" s="216">
        <f t="shared" si="0"/>
        <v>0</v>
      </c>
      <c r="K19" s="347">
        <f t="shared" si="2"/>
        <v>3.8600000000000002E-2</v>
      </c>
      <c r="L19" s="216"/>
      <c r="M19" s="216">
        <f t="shared" si="3"/>
        <v>0</v>
      </c>
      <c r="N19" s="216">
        <f t="shared" si="4"/>
        <v>0</v>
      </c>
      <c r="O19" s="216">
        <f t="shared" si="4"/>
        <v>0</v>
      </c>
      <c r="P19" s="216">
        <f t="shared" si="5"/>
        <v>1</v>
      </c>
      <c r="Q19" s="216">
        <f t="shared" si="6"/>
        <v>5</v>
      </c>
      <c r="R19" s="216">
        <f t="shared" si="7"/>
        <v>1</v>
      </c>
      <c r="S19" s="219"/>
      <c r="T19" s="219"/>
      <c r="U19" s="219"/>
      <c r="V19" s="219"/>
      <c r="W19" s="504"/>
      <c r="X19" s="219"/>
      <c r="Y19" s="49">
        <v>410</v>
      </c>
      <c r="Z19" s="49">
        <v>410035071</v>
      </c>
      <c r="AA19" s="235" t="s">
        <v>241</v>
      </c>
      <c r="AB19" s="49">
        <v>0</v>
      </c>
      <c r="AC19" s="49">
        <v>0</v>
      </c>
      <c r="AD19" s="49">
        <v>0</v>
      </c>
      <c r="AE19" s="49">
        <v>0</v>
      </c>
      <c r="AF19" s="49">
        <v>0</v>
      </c>
      <c r="AG19" s="49">
        <v>1</v>
      </c>
      <c r="AH19" s="49">
        <v>0</v>
      </c>
      <c r="AI19" s="206">
        <v>0</v>
      </c>
      <c r="AJ19" s="206">
        <v>0</v>
      </c>
      <c r="AK19" s="206">
        <v>0</v>
      </c>
      <c r="AL19" s="206">
        <v>0</v>
      </c>
      <c r="AM19" s="206">
        <v>0</v>
      </c>
      <c r="AN19" s="206">
        <v>0</v>
      </c>
      <c r="AO19" s="206">
        <v>0</v>
      </c>
      <c r="AP19" s="206">
        <v>0</v>
      </c>
      <c r="AQ19" s="49">
        <v>1</v>
      </c>
      <c r="AR19" s="207"/>
      <c r="AS19" s="49">
        <v>35</v>
      </c>
      <c r="AT19" s="49">
        <v>71</v>
      </c>
      <c r="AU19" s="49">
        <v>5</v>
      </c>
      <c r="AW19" s="49"/>
      <c r="AX19" s="49"/>
      <c r="AY19" s="49"/>
      <c r="AZ19" s="484"/>
    </row>
    <row r="20" spans="1:52">
      <c r="A20" s="206">
        <v>410</v>
      </c>
      <c r="B20" s="206">
        <v>410035093</v>
      </c>
      <c r="C20" s="207" t="s">
        <v>241</v>
      </c>
      <c r="D20" s="216">
        <f t="shared" si="1"/>
        <v>0</v>
      </c>
      <c r="E20" s="216">
        <f t="shared" si="0"/>
        <v>0</v>
      </c>
      <c r="F20" s="216">
        <f t="shared" si="0"/>
        <v>0</v>
      </c>
      <c r="G20" s="216">
        <f t="shared" si="0"/>
        <v>1</v>
      </c>
      <c r="H20" s="216">
        <f t="shared" si="0"/>
        <v>2</v>
      </c>
      <c r="I20" s="216">
        <f t="shared" si="0"/>
        <v>10</v>
      </c>
      <c r="J20" s="216">
        <f t="shared" si="0"/>
        <v>0</v>
      </c>
      <c r="K20" s="347">
        <f t="shared" si="2"/>
        <v>0.50180000000000002</v>
      </c>
      <c r="L20" s="216"/>
      <c r="M20" s="216">
        <f t="shared" si="3"/>
        <v>0</v>
      </c>
      <c r="N20" s="216">
        <f t="shared" si="4"/>
        <v>0</v>
      </c>
      <c r="O20" s="216">
        <f t="shared" si="4"/>
        <v>2</v>
      </c>
      <c r="P20" s="216">
        <f t="shared" si="5"/>
        <v>11</v>
      </c>
      <c r="Q20" s="216">
        <f t="shared" si="6"/>
        <v>11</v>
      </c>
      <c r="R20" s="216">
        <f t="shared" si="7"/>
        <v>13</v>
      </c>
      <c r="S20" s="219"/>
      <c r="T20" s="219"/>
      <c r="U20" s="219"/>
      <c r="V20" s="219"/>
      <c r="W20" s="504"/>
      <c r="X20" s="219"/>
      <c r="Y20" s="49">
        <v>410</v>
      </c>
      <c r="Z20" s="49">
        <v>410035093</v>
      </c>
      <c r="AA20" s="235" t="s">
        <v>241</v>
      </c>
      <c r="AB20" s="49">
        <v>0</v>
      </c>
      <c r="AC20" s="49">
        <v>0</v>
      </c>
      <c r="AD20" s="49">
        <v>0</v>
      </c>
      <c r="AE20" s="49">
        <v>1</v>
      </c>
      <c r="AF20" s="49">
        <v>2</v>
      </c>
      <c r="AG20" s="49">
        <v>10</v>
      </c>
      <c r="AH20" s="49">
        <v>0</v>
      </c>
      <c r="AI20" s="206">
        <v>0</v>
      </c>
      <c r="AJ20" s="206">
        <v>0</v>
      </c>
      <c r="AK20" s="206">
        <v>0</v>
      </c>
      <c r="AL20" s="206">
        <v>2</v>
      </c>
      <c r="AM20" s="206">
        <v>2</v>
      </c>
      <c r="AN20" s="206">
        <v>0</v>
      </c>
      <c r="AO20" s="206">
        <v>0</v>
      </c>
      <c r="AP20" s="206">
        <v>0</v>
      </c>
      <c r="AQ20" s="49">
        <v>9</v>
      </c>
      <c r="AR20" s="207"/>
      <c r="AS20" s="49">
        <v>35</v>
      </c>
      <c r="AT20" s="49">
        <v>93</v>
      </c>
      <c r="AU20" s="49">
        <v>11</v>
      </c>
      <c r="AW20" s="49"/>
      <c r="AX20" s="49"/>
      <c r="AY20" s="49"/>
      <c r="AZ20" s="484"/>
    </row>
    <row r="21" spans="1:52">
      <c r="A21" s="206">
        <v>410</v>
      </c>
      <c r="B21" s="206">
        <v>410035103</v>
      </c>
      <c r="C21" s="207" t="s">
        <v>241</v>
      </c>
      <c r="D21" s="216">
        <f t="shared" si="1"/>
        <v>0</v>
      </c>
      <c r="E21" s="216">
        <f t="shared" si="0"/>
        <v>0</v>
      </c>
      <c r="F21" s="216">
        <f t="shared" si="0"/>
        <v>0</v>
      </c>
      <c r="G21" s="216">
        <f t="shared" si="0"/>
        <v>0</v>
      </c>
      <c r="H21" s="216">
        <f t="shared" si="0"/>
        <v>0</v>
      </c>
      <c r="I21" s="216">
        <f t="shared" si="0"/>
        <v>2</v>
      </c>
      <c r="J21" s="216">
        <f t="shared" si="0"/>
        <v>0</v>
      </c>
      <c r="K21" s="347">
        <f t="shared" si="2"/>
        <v>7.7200000000000005E-2</v>
      </c>
      <c r="L21" s="216"/>
      <c r="M21" s="216">
        <f t="shared" si="3"/>
        <v>0</v>
      </c>
      <c r="N21" s="216">
        <f t="shared" si="4"/>
        <v>0</v>
      </c>
      <c r="O21" s="216">
        <f t="shared" si="4"/>
        <v>0</v>
      </c>
      <c r="P21" s="216">
        <f t="shared" si="5"/>
        <v>2</v>
      </c>
      <c r="Q21" s="216">
        <f t="shared" si="6"/>
        <v>10</v>
      </c>
      <c r="R21" s="216">
        <f t="shared" si="7"/>
        <v>2</v>
      </c>
      <c r="S21" s="219"/>
      <c r="T21" s="219"/>
      <c r="U21" s="219"/>
      <c r="V21" s="219"/>
      <c r="W21" s="504"/>
      <c r="X21" s="219"/>
      <c r="Y21" s="49">
        <v>410</v>
      </c>
      <c r="Z21" s="49">
        <v>410035103</v>
      </c>
      <c r="AA21" s="235" t="s">
        <v>241</v>
      </c>
      <c r="AB21" s="49">
        <v>0</v>
      </c>
      <c r="AC21" s="49">
        <v>0</v>
      </c>
      <c r="AD21" s="49">
        <v>0</v>
      </c>
      <c r="AE21" s="49">
        <v>0</v>
      </c>
      <c r="AF21" s="49">
        <v>0</v>
      </c>
      <c r="AG21" s="49">
        <v>2</v>
      </c>
      <c r="AH21" s="49">
        <v>0</v>
      </c>
      <c r="AI21" s="206">
        <v>0</v>
      </c>
      <c r="AJ21" s="206">
        <v>0</v>
      </c>
      <c r="AK21" s="206">
        <v>0</v>
      </c>
      <c r="AL21" s="206">
        <v>0</v>
      </c>
      <c r="AM21" s="206">
        <v>0</v>
      </c>
      <c r="AN21" s="206">
        <v>0</v>
      </c>
      <c r="AO21" s="206">
        <v>0</v>
      </c>
      <c r="AP21" s="206">
        <v>0</v>
      </c>
      <c r="AQ21" s="49">
        <v>2</v>
      </c>
      <c r="AR21" s="207"/>
      <c r="AS21" s="49">
        <v>35</v>
      </c>
      <c r="AT21" s="49">
        <v>103</v>
      </c>
      <c r="AU21" s="49">
        <v>10</v>
      </c>
      <c r="AW21" s="49"/>
      <c r="AX21" s="49"/>
      <c r="AY21" s="49"/>
      <c r="AZ21" s="484"/>
    </row>
    <row r="22" spans="1:52">
      <c r="A22" s="206">
        <v>410</v>
      </c>
      <c r="B22" s="206">
        <v>410035149</v>
      </c>
      <c r="C22" s="207" t="s">
        <v>241</v>
      </c>
      <c r="D22" s="216">
        <f t="shared" si="1"/>
        <v>0</v>
      </c>
      <c r="E22" s="216">
        <f t="shared" si="0"/>
        <v>0</v>
      </c>
      <c r="F22" s="216">
        <f t="shared" si="0"/>
        <v>0</v>
      </c>
      <c r="G22" s="216">
        <f t="shared" si="0"/>
        <v>0</v>
      </c>
      <c r="H22" s="216">
        <f t="shared" si="0"/>
        <v>0</v>
      </c>
      <c r="I22" s="216">
        <f t="shared" si="0"/>
        <v>1</v>
      </c>
      <c r="J22" s="216">
        <f t="shared" si="0"/>
        <v>0</v>
      </c>
      <c r="K22" s="347">
        <f t="shared" si="2"/>
        <v>3.8600000000000002E-2</v>
      </c>
      <c r="L22" s="216"/>
      <c r="M22" s="216">
        <f t="shared" si="3"/>
        <v>0</v>
      </c>
      <c r="N22" s="216">
        <f t="shared" si="4"/>
        <v>0</v>
      </c>
      <c r="O22" s="216">
        <f t="shared" si="4"/>
        <v>0</v>
      </c>
      <c r="P22" s="216">
        <f t="shared" si="5"/>
        <v>0</v>
      </c>
      <c r="Q22" s="216">
        <f t="shared" si="6"/>
        <v>12</v>
      </c>
      <c r="R22" s="216">
        <f t="shared" si="7"/>
        <v>1</v>
      </c>
      <c r="S22" s="219"/>
      <c r="T22" s="219"/>
      <c r="U22" s="219"/>
      <c r="V22" s="219"/>
      <c r="W22" s="504"/>
      <c r="X22" s="219"/>
      <c r="Y22" s="49">
        <v>410</v>
      </c>
      <c r="Z22" s="49">
        <v>410035149</v>
      </c>
      <c r="AA22" s="235" t="s">
        <v>241</v>
      </c>
      <c r="AB22" s="49">
        <v>0</v>
      </c>
      <c r="AC22" s="49">
        <v>0</v>
      </c>
      <c r="AD22" s="49">
        <v>0</v>
      </c>
      <c r="AE22" s="49">
        <v>0</v>
      </c>
      <c r="AF22" s="49">
        <v>0</v>
      </c>
      <c r="AG22" s="49">
        <v>1</v>
      </c>
      <c r="AH22" s="49">
        <v>0</v>
      </c>
      <c r="AI22" s="206">
        <v>0</v>
      </c>
      <c r="AJ22" s="206">
        <v>0</v>
      </c>
      <c r="AK22" s="206">
        <v>0</v>
      </c>
      <c r="AL22" s="206">
        <v>0</v>
      </c>
      <c r="AM22" s="206">
        <v>0</v>
      </c>
      <c r="AN22" s="206">
        <v>0</v>
      </c>
      <c r="AO22" s="206">
        <v>0</v>
      </c>
      <c r="AP22" s="206">
        <v>0</v>
      </c>
      <c r="AQ22" s="49">
        <v>0</v>
      </c>
      <c r="AR22" s="207"/>
      <c r="AS22" s="49">
        <v>35</v>
      </c>
      <c r="AT22" s="49">
        <v>149</v>
      </c>
      <c r="AU22" s="49">
        <v>12</v>
      </c>
      <c r="AW22" s="49"/>
      <c r="AX22" s="49"/>
      <c r="AY22" s="49"/>
      <c r="AZ22" s="484"/>
    </row>
    <row r="23" spans="1:52">
      <c r="A23" s="206">
        <v>410</v>
      </c>
      <c r="B23" s="206">
        <v>410035160</v>
      </c>
      <c r="C23" s="207" t="s">
        <v>241</v>
      </c>
      <c r="D23" s="216">
        <f t="shared" si="1"/>
        <v>0</v>
      </c>
      <c r="E23" s="216">
        <f t="shared" si="0"/>
        <v>0</v>
      </c>
      <c r="F23" s="216">
        <f t="shared" si="0"/>
        <v>0</v>
      </c>
      <c r="G23" s="216">
        <f t="shared" si="0"/>
        <v>0</v>
      </c>
      <c r="H23" s="216">
        <f t="shared" si="0"/>
        <v>0</v>
      </c>
      <c r="I23" s="216">
        <f t="shared" si="0"/>
        <v>2</v>
      </c>
      <c r="J23" s="216">
        <f t="shared" si="0"/>
        <v>0</v>
      </c>
      <c r="K23" s="347">
        <f t="shared" si="2"/>
        <v>7.7200000000000005E-2</v>
      </c>
      <c r="L23" s="216"/>
      <c r="M23" s="216">
        <f t="shared" si="3"/>
        <v>0</v>
      </c>
      <c r="N23" s="216">
        <f t="shared" si="4"/>
        <v>0</v>
      </c>
      <c r="O23" s="216">
        <f t="shared" si="4"/>
        <v>0</v>
      </c>
      <c r="P23" s="216">
        <f t="shared" si="5"/>
        <v>2</v>
      </c>
      <c r="Q23" s="216">
        <f t="shared" si="6"/>
        <v>11</v>
      </c>
      <c r="R23" s="216">
        <f t="shared" si="7"/>
        <v>2</v>
      </c>
      <c r="S23" s="219"/>
      <c r="T23" s="219"/>
      <c r="U23" s="219"/>
      <c r="V23" s="219"/>
      <c r="W23" s="504"/>
      <c r="X23" s="219"/>
      <c r="Y23" s="49">
        <v>410</v>
      </c>
      <c r="Z23" s="49">
        <v>410035160</v>
      </c>
      <c r="AA23" s="235" t="s">
        <v>241</v>
      </c>
      <c r="AB23" s="49">
        <v>0</v>
      </c>
      <c r="AC23" s="49">
        <v>0</v>
      </c>
      <c r="AD23" s="49">
        <v>0</v>
      </c>
      <c r="AE23" s="49">
        <v>0</v>
      </c>
      <c r="AF23" s="49">
        <v>0</v>
      </c>
      <c r="AG23" s="49">
        <v>2</v>
      </c>
      <c r="AH23" s="49">
        <v>0</v>
      </c>
      <c r="AI23" s="206">
        <v>0</v>
      </c>
      <c r="AJ23" s="206">
        <v>0</v>
      </c>
      <c r="AK23" s="206">
        <v>0</v>
      </c>
      <c r="AL23" s="206">
        <v>0</v>
      </c>
      <c r="AM23" s="206">
        <v>0</v>
      </c>
      <c r="AN23" s="206">
        <v>0</v>
      </c>
      <c r="AO23" s="206">
        <v>0</v>
      </c>
      <c r="AP23" s="206">
        <v>0</v>
      </c>
      <c r="AQ23" s="49">
        <v>2</v>
      </c>
      <c r="AR23" s="207"/>
      <c r="AS23" s="49">
        <v>35</v>
      </c>
      <c r="AT23" s="49">
        <v>160</v>
      </c>
      <c r="AU23" s="49">
        <v>11</v>
      </c>
      <c r="AW23" s="49"/>
      <c r="AX23" s="49"/>
      <c r="AY23" s="49"/>
      <c r="AZ23" s="484"/>
    </row>
    <row r="24" spans="1:52">
      <c r="A24" s="206">
        <v>410</v>
      </c>
      <c r="B24" s="206">
        <v>410035163</v>
      </c>
      <c r="C24" s="207" t="s">
        <v>241</v>
      </c>
      <c r="D24" s="216">
        <f t="shared" si="1"/>
        <v>0</v>
      </c>
      <c r="E24" s="216">
        <f t="shared" si="0"/>
        <v>0</v>
      </c>
      <c r="F24" s="216">
        <f t="shared" si="0"/>
        <v>0</v>
      </c>
      <c r="G24" s="216">
        <f t="shared" si="0"/>
        <v>0</v>
      </c>
      <c r="H24" s="216">
        <f t="shared" si="0"/>
        <v>7</v>
      </c>
      <c r="I24" s="216">
        <f t="shared" si="0"/>
        <v>19</v>
      </c>
      <c r="J24" s="216">
        <f t="shared" si="0"/>
        <v>0</v>
      </c>
      <c r="K24" s="347">
        <f t="shared" si="2"/>
        <v>1.0036</v>
      </c>
      <c r="L24" s="216"/>
      <c r="M24" s="216">
        <f t="shared" si="3"/>
        <v>0</v>
      </c>
      <c r="N24" s="216">
        <f t="shared" si="4"/>
        <v>0</v>
      </c>
      <c r="O24" s="216">
        <f t="shared" si="4"/>
        <v>1</v>
      </c>
      <c r="P24" s="216">
        <f t="shared" si="5"/>
        <v>18</v>
      </c>
      <c r="Q24" s="216">
        <f t="shared" si="6"/>
        <v>11</v>
      </c>
      <c r="R24" s="216">
        <f t="shared" si="7"/>
        <v>26</v>
      </c>
      <c r="S24" s="219"/>
      <c r="T24" s="219"/>
      <c r="U24" s="219"/>
      <c r="V24" s="219"/>
      <c r="W24" s="504"/>
      <c r="X24" s="219"/>
      <c r="Y24" s="49">
        <v>410</v>
      </c>
      <c r="Z24" s="49">
        <v>410035163</v>
      </c>
      <c r="AA24" s="235" t="s">
        <v>241</v>
      </c>
      <c r="AB24" s="49">
        <v>0</v>
      </c>
      <c r="AC24" s="49">
        <v>0</v>
      </c>
      <c r="AD24" s="49">
        <v>0</v>
      </c>
      <c r="AE24" s="49">
        <v>0</v>
      </c>
      <c r="AF24" s="49">
        <v>7</v>
      </c>
      <c r="AG24" s="49">
        <v>19</v>
      </c>
      <c r="AH24" s="49">
        <v>0</v>
      </c>
      <c r="AI24" s="206">
        <v>0</v>
      </c>
      <c r="AJ24" s="206">
        <v>0</v>
      </c>
      <c r="AK24" s="206">
        <v>0</v>
      </c>
      <c r="AL24" s="206">
        <v>1</v>
      </c>
      <c r="AM24" s="206">
        <v>5</v>
      </c>
      <c r="AN24" s="206">
        <v>0</v>
      </c>
      <c r="AO24" s="206">
        <v>0</v>
      </c>
      <c r="AP24" s="206">
        <v>0</v>
      </c>
      <c r="AQ24" s="49">
        <v>13</v>
      </c>
      <c r="AR24" s="207"/>
      <c r="AS24" s="49">
        <v>35</v>
      </c>
      <c r="AT24" s="49">
        <v>163</v>
      </c>
      <c r="AU24" s="49">
        <v>11</v>
      </c>
      <c r="AW24" s="49"/>
      <c r="AX24" s="49"/>
      <c r="AY24" s="49"/>
      <c r="AZ24" s="484"/>
    </row>
    <row r="25" spans="1:52">
      <c r="A25" s="206">
        <v>410</v>
      </c>
      <c r="B25" s="206">
        <v>410035165</v>
      </c>
      <c r="C25" s="207" t="s">
        <v>241</v>
      </c>
      <c r="D25" s="216">
        <f t="shared" si="1"/>
        <v>0</v>
      </c>
      <c r="E25" s="216">
        <f t="shared" si="0"/>
        <v>0</v>
      </c>
      <c r="F25" s="216">
        <f t="shared" si="0"/>
        <v>0</v>
      </c>
      <c r="G25" s="216">
        <f t="shared" si="0"/>
        <v>0</v>
      </c>
      <c r="H25" s="216">
        <f t="shared" si="0"/>
        <v>3</v>
      </c>
      <c r="I25" s="216">
        <f t="shared" si="0"/>
        <v>2</v>
      </c>
      <c r="J25" s="216">
        <f t="shared" si="0"/>
        <v>0</v>
      </c>
      <c r="K25" s="347">
        <f t="shared" si="2"/>
        <v>0.193</v>
      </c>
      <c r="L25" s="216"/>
      <c r="M25" s="216">
        <f t="shared" si="3"/>
        <v>0</v>
      </c>
      <c r="N25" s="216">
        <f t="shared" si="4"/>
        <v>0</v>
      </c>
      <c r="O25" s="216">
        <f t="shared" si="4"/>
        <v>0</v>
      </c>
      <c r="P25" s="216">
        <f t="shared" si="5"/>
        <v>3</v>
      </c>
      <c r="Q25" s="216">
        <f t="shared" si="6"/>
        <v>10</v>
      </c>
      <c r="R25" s="216">
        <f t="shared" si="7"/>
        <v>5</v>
      </c>
      <c r="S25" s="219"/>
      <c r="T25" s="219"/>
      <c r="U25" s="219"/>
      <c r="V25" s="219"/>
      <c r="W25" s="504"/>
      <c r="X25" s="219"/>
      <c r="Y25" s="49">
        <v>410</v>
      </c>
      <c r="Z25" s="49">
        <v>410035165</v>
      </c>
      <c r="AA25" s="235" t="s">
        <v>241</v>
      </c>
      <c r="AB25" s="49">
        <v>0</v>
      </c>
      <c r="AC25" s="49">
        <v>0</v>
      </c>
      <c r="AD25" s="49">
        <v>0</v>
      </c>
      <c r="AE25" s="49">
        <v>0</v>
      </c>
      <c r="AF25" s="49">
        <v>3</v>
      </c>
      <c r="AG25" s="49">
        <v>2</v>
      </c>
      <c r="AH25" s="49">
        <v>0</v>
      </c>
      <c r="AI25" s="206">
        <v>0</v>
      </c>
      <c r="AJ25" s="206">
        <v>0</v>
      </c>
      <c r="AK25" s="206">
        <v>0</v>
      </c>
      <c r="AL25" s="206">
        <v>0</v>
      </c>
      <c r="AM25" s="206">
        <v>2</v>
      </c>
      <c r="AN25" s="206">
        <v>0</v>
      </c>
      <c r="AO25" s="206">
        <v>0</v>
      </c>
      <c r="AP25" s="206">
        <v>0</v>
      </c>
      <c r="AQ25" s="49">
        <v>1</v>
      </c>
      <c r="AR25" s="207"/>
      <c r="AS25" s="49">
        <v>35</v>
      </c>
      <c r="AT25" s="49">
        <v>165</v>
      </c>
      <c r="AU25" s="49">
        <v>10</v>
      </c>
      <c r="AW25" s="49"/>
      <c r="AX25" s="49"/>
      <c r="AY25" s="49"/>
      <c r="AZ25" s="484"/>
    </row>
    <row r="26" spans="1:52">
      <c r="A26" s="206">
        <v>410</v>
      </c>
      <c r="B26" s="206">
        <v>410035217</v>
      </c>
      <c r="C26" s="207" t="s">
        <v>241</v>
      </c>
      <c r="D26" s="216">
        <f t="shared" si="1"/>
        <v>0</v>
      </c>
      <c r="E26" s="216">
        <f t="shared" si="1"/>
        <v>0</v>
      </c>
      <c r="F26" s="216">
        <f t="shared" si="1"/>
        <v>0</v>
      </c>
      <c r="G26" s="216">
        <f t="shared" si="1"/>
        <v>0</v>
      </c>
      <c r="H26" s="216">
        <f t="shared" si="1"/>
        <v>0</v>
      </c>
      <c r="I26" s="216">
        <f t="shared" si="1"/>
        <v>1</v>
      </c>
      <c r="J26" s="216">
        <f t="shared" si="1"/>
        <v>0</v>
      </c>
      <c r="K26" s="347">
        <f t="shared" si="2"/>
        <v>3.8600000000000002E-2</v>
      </c>
      <c r="L26" s="216"/>
      <c r="M26" s="216">
        <f t="shared" si="3"/>
        <v>0</v>
      </c>
      <c r="N26" s="216">
        <f t="shared" si="4"/>
        <v>0</v>
      </c>
      <c r="O26" s="216">
        <f t="shared" si="4"/>
        <v>0</v>
      </c>
      <c r="P26" s="216">
        <f t="shared" si="5"/>
        <v>1</v>
      </c>
      <c r="Q26" s="216">
        <f t="shared" si="6"/>
        <v>3</v>
      </c>
      <c r="R26" s="216">
        <f t="shared" si="7"/>
        <v>1</v>
      </c>
      <c r="S26" s="219"/>
      <c r="T26" s="219"/>
      <c r="U26" s="219"/>
      <c r="V26" s="219"/>
      <c r="W26" s="504"/>
      <c r="X26" s="219"/>
      <c r="Y26" s="49">
        <v>410</v>
      </c>
      <c r="Z26" s="49">
        <v>410035217</v>
      </c>
      <c r="AA26" s="235" t="s">
        <v>241</v>
      </c>
      <c r="AB26" s="49">
        <v>0</v>
      </c>
      <c r="AC26" s="49">
        <v>0</v>
      </c>
      <c r="AD26" s="49">
        <v>0</v>
      </c>
      <c r="AE26" s="49">
        <v>0</v>
      </c>
      <c r="AF26" s="49">
        <v>0</v>
      </c>
      <c r="AG26" s="49">
        <v>1</v>
      </c>
      <c r="AH26" s="49">
        <v>0</v>
      </c>
      <c r="AI26" s="206">
        <v>0</v>
      </c>
      <c r="AJ26" s="206">
        <v>0</v>
      </c>
      <c r="AK26" s="206">
        <v>0</v>
      </c>
      <c r="AL26" s="206">
        <v>0</v>
      </c>
      <c r="AM26" s="206">
        <v>0</v>
      </c>
      <c r="AN26" s="206">
        <v>0</v>
      </c>
      <c r="AO26" s="206">
        <v>0</v>
      </c>
      <c r="AP26" s="206">
        <v>0</v>
      </c>
      <c r="AQ26" s="49">
        <v>1</v>
      </c>
      <c r="AR26" s="207"/>
      <c r="AS26" s="49">
        <v>35</v>
      </c>
      <c r="AT26" s="49">
        <v>217</v>
      </c>
      <c r="AU26" s="49">
        <v>3</v>
      </c>
      <c r="AW26" s="49"/>
      <c r="AX26" s="49"/>
      <c r="AY26" s="49"/>
      <c r="AZ26" s="484"/>
    </row>
    <row r="27" spans="1:52">
      <c r="A27" s="206">
        <v>410</v>
      </c>
      <c r="B27" s="206">
        <v>410035244</v>
      </c>
      <c r="C27" s="207" t="s">
        <v>241</v>
      </c>
      <c r="D27" s="216">
        <f t="shared" si="1"/>
        <v>0</v>
      </c>
      <c r="E27" s="216">
        <f t="shared" si="1"/>
        <v>0</v>
      </c>
      <c r="F27" s="216">
        <f t="shared" si="1"/>
        <v>0</v>
      </c>
      <c r="G27" s="216">
        <f t="shared" si="1"/>
        <v>0</v>
      </c>
      <c r="H27" s="216">
        <f t="shared" si="1"/>
        <v>0</v>
      </c>
      <c r="I27" s="216">
        <f t="shared" si="1"/>
        <v>1</v>
      </c>
      <c r="J27" s="216">
        <f t="shared" si="1"/>
        <v>0</v>
      </c>
      <c r="K27" s="347">
        <f t="shared" si="2"/>
        <v>3.8600000000000002E-2</v>
      </c>
      <c r="L27" s="216"/>
      <c r="M27" s="216">
        <f t="shared" si="3"/>
        <v>0</v>
      </c>
      <c r="N27" s="216">
        <f t="shared" si="4"/>
        <v>0</v>
      </c>
      <c r="O27" s="216">
        <f t="shared" si="4"/>
        <v>0</v>
      </c>
      <c r="P27" s="216">
        <f t="shared" si="5"/>
        <v>1</v>
      </c>
      <c r="Q27" s="216">
        <f t="shared" si="6"/>
        <v>10</v>
      </c>
      <c r="R27" s="216">
        <f t="shared" si="7"/>
        <v>1</v>
      </c>
      <c r="S27" s="219"/>
      <c r="T27" s="219"/>
      <c r="U27" s="219"/>
      <c r="V27" s="219"/>
      <c r="W27" s="504"/>
      <c r="X27" s="219"/>
      <c r="Y27" s="49">
        <v>410</v>
      </c>
      <c r="Z27" s="49">
        <v>410035244</v>
      </c>
      <c r="AA27" s="235" t="s">
        <v>241</v>
      </c>
      <c r="AB27" s="49">
        <v>0</v>
      </c>
      <c r="AC27" s="49">
        <v>0</v>
      </c>
      <c r="AD27" s="49">
        <v>0</v>
      </c>
      <c r="AE27" s="49">
        <v>0</v>
      </c>
      <c r="AF27" s="49">
        <v>0</v>
      </c>
      <c r="AG27" s="49">
        <v>1</v>
      </c>
      <c r="AH27" s="49">
        <v>0</v>
      </c>
      <c r="AI27" s="206">
        <v>0</v>
      </c>
      <c r="AJ27" s="206">
        <v>0</v>
      </c>
      <c r="AK27" s="206">
        <v>0</v>
      </c>
      <c r="AL27" s="206">
        <v>0</v>
      </c>
      <c r="AM27" s="206">
        <v>0</v>
      </c>
      <c r="AN27" s="206">
        <v>0</v>
      </c>
      <c r="AO27" s="206">
        <v>0</v>
      </c>
      <c r="AP27" s="206">
        <v>0</v>
      </c>
      <c r="AQ27" s="49">
        <v>1</v>
      </c>
      <c r="AR27" s="207"/>
      <c r="AS27" s="49">
        <v>35</v>
      </c>
      <c r="AT27" s="49">
        <v>244</v>
      </c>
      <c r="AU27" s="49">
        <v>10</v>
      </c>
      <c r="AW27" s="49"/>
      <c r="AX27" s="49"/>
      <c r="AY27" s="49"/>
      <c r="AZ27" s="484"/>
    </row>
    <row r="28" spans="1:52">
      <c r="A28" s="206">
        <v>410</v>
      </c>
      <c r="B28" s="206">
        <v>410035248</v>
      </c>
      <c r="C28" s="207" t="s">
        <v>241</v>
      </c>
      <c r="D28" s="216">
        <f t="shared" si="1"/>
        <v>0</v>
      </c>
      <c r="E28" s="216">
        <f t="shared" si="1"/>
        <v>0</v>
      </c>
      <c r="F28" s="216">
        <f t="shared" si="1"/>
        <v>0</v>
      </c>
      <c r="G28" s="216">
        <f t="shared" si="1"/>
        <v>0</v>
      </c>
      <c r="H28" s="216">
        <f t="shared" si="1"/>
        <v>15</v>
      </c>
      <c r="I28" s="216">
        <f t="shared" si="1"/>
        <v>42</v>
      </c>
      <c r="J28" s="216">
        <f t="shared" si="1"/>
        <v>0</v>
      </c>
      <c r="K28" s="347">
        <f t="shared" si="2"/>
        <v>2.2002000000000002</v>
      </c>
      <c r="L28" s="216"/>
      <c r="M28" s="216">
        <f t="shared" si="3"/>
        <v>0</v>
      </c>
      <c r="N28" s="216">
        <f t="shared" si="4"/>
        <v>4</v>
      </c>
      <c r="O28" s="216">
        <f t="shared" si="4"/>
        <v>2</v>
      </c>
      <c r="P28" s="216">
        <f t="shared" si="5"/>
        <v>35</v>
      </c>
      <c r="Q28" s="216">
        <f t="shared" si="6"/>
        <v>11</v>
      </c>
      <c r="R28" s="216">
        <f t="shared" si="7"/>
        <v>57</v>
      </c>
      <c r="S28" s="219"/>
      <c r="T28" s="219"/>
      <c r="U28" s="219"/>
      <c r="V28" s="219"/>
      <c r="W28" s="504"/>
      <c r="X28" s="219"/>
      <c r="Y28" s="49">
        <v>410</v>
      </c>
      <c r="Z28" s="49">
        <v>410035248</v>
      </c>
      <c r="AA28" s="235" t="s">
        <v>241</v>
      </c>
      <c r="AB28" s="49">
        <v>0</v>
      </c>
      <c r="AC28" s="49">
        <v>0</v>
      </c>
      <c r="AD28" s="49">
        <v>0</v>
      </c>
      <c r="AE28" s="49">
        <v>0</v>
      </c>
      <c r="AF28" s="49">
        <v>15</v>
      </c>
      <c r="AG28" s="49">
        <v>42</v>
      </c>
      <c r="AH28" s="49">
        <v>0</v>
      </c>
      <c r="AI28" s="206">
        <v>0</v>
      </c>
      <c r="AJ28" s="206">
        <v>0</v>
      </c>
      <c r="AK28" s="206">
        <v>4</v>
      </c>
      <c r="AL28" s="206">
        <v>2</v>
      </c>
      <c r="AM28" s="206">
        <v>13</v>
      </c>
      <c r="AN28" s="206">
        <v>0</v>
      </c>
      <c r="AO28" s="206">
        <v>0</v>
      </c>
      <c r="AP28" s="206">
        <v>0</v>
      </c>
      <c r="AQ28" s="49">
        <v>22</v>
      </c>
      <c r="AR28" s="207"/>
      <c r="AS28" s="49">
        <v>35</v>
      </c>
      <c r="AT28" s="49">
        <v>248</v>
      </c>
      <c r="AU28" s="49">
        <v>11</v>
      </c>
      <c r="AW28" s="49"/>
      <c r="AX28" s="49"/>
      <c r="AY28" s="49"/>
      <c r="AZ28" s="484"/>
    </row>
    <row r="29" spans="1:52">
      <c r="A29" s="206">
        <v>410</v>
      </c>
      <c r="B29" s="206">
        <v>410035262</v>
      </c>
      <c r="C29" s="207" t="s">
        <v>241</v>
      </c>
      <c r="D29" s="216">
        <f t="shared" si="1"/>
        <v>0</v>
      </c>
      <c r="E29" s="216">
        <f t="shared" si="1"/>
        <v>0</v>
      </c>
      <c r="F29" s="216">
        <f t="shared" si="1"/>
        <v>0</v>
      </c>
      <c r="G29" s="216">
        <f t="shared" si="1"/>
        <v>0</v>
      </c>
      <c r="H29" s="216">
        <f t="shared" si="1"/>
        <v>0</v>
      </c>
      <c r="I29" s="216">
        <f t="shared" si="1"/>
        <v>4</v>
      </c>
      <c r="J29" s="216">
        <f t="shared" si="1"/>
        <v>0</v>
      </c>
      <c r="K29" s="347">
        <f t="shared" si="2"/>
        <v>0.15440000000000001</v>
      </c>
      <c r="L29" s="216"/>
      <c r="M29" s="216">
        <f t="shared" si="3"/>
        <v>0</v>
      </c>
      <c r="N29" s="216">
        <f t="shared" si="4"/>
        <v>0</v>
      </c>
      <c r="O29" s="216">
        <f t="shared" si="4"/>
        <v>1</v>
      </c>
      <c r="P29" s="216">
        <f t="shared" si="5"/>
        <v>4</v>
      </c>
      <c r="Q29" s="216">
        <f t="shared" si="6"/>
        <v>9</v>
      </c>
      <c r="R29" s="216">
        <f t="shared" si="7"/>
        <v>4</v>
      </c>
      <c r="S29" s="219"/>
      <c r="T29" s="219"/>
      <c r="U29" s="219"/>
      <c r="V29" s="219"/>
      <c r="W29" s="504"/>
      <c r="X29" s="219"/>
      <c r="Y29" s="49">
        <v>410</v>
      </c>
      <c r="Z29" s="49">
        <v>410035262</v>
      </c>
      <c r="AA29" s="235" t="s">
        <v>241</v>
      </c>
      <c r="AB29" s="49">
        <v>0</v>
      </c>
      <c r="AC29" s="49">
        <v>0</v>
      </c>
      <c r="AD29" s="49">
        <v>0</v>
      </c>
      <c r="AE29" s="49">
        <v>0</v>
      </c>
      <c r="AF29" s="49">
        <v>0</v>
      </c>
      <c r="AG29" s="49">
        <v>4</v>
      </c>
      <c r="AH29" s="49">
        <v>0</v>
      </c>
      <c r="AI29" s="206">
        <v>0</v>
      </c>
      <c r="AJ29" s="206">
        <v>0</v>
      </c>
      <c r="AK29" s="206">
        <v>0</v>
      </c>
      <c r="AL29" s="206">
        <v>1</v>
      </c>
      <c r="AM29" s="206">
        <v>0</v>
      </c>
      <c r="AN29" s="206">
        <v>0</v>
      </c>
      <c r="AO29" s="206">
        <v>0</v>
      </c>
      <c r="AP29" s="206">
        <v>0</v>
      </c>
      <c r="AQ29" s="49">
        <v>4</v>
      </c>
      <c r="AR29" s="207"/>
      <c r="AS29" s="49">
        <v>35</v>
      </c>
      <c r="AT29" s="49">
        <v>262</v>
      </c>
      <c r="AU29" s="49">
        <v>9</v>
      </c>
      <c r="AW29" s="49"/>
      <c r="AX29" s="49"/>
      <c r="AY29" s="49"/>
      <c r="AZ29" s="484"/>
    </row>
    <row r="30" spans="1:52">
      <c r="A30" s="206">
        <v>410</v>
      </c>
      <c r="B30" s="206">
        <v>410035346</v>
      </c>
      <c r="C30" s="207" t="s">
        <v>241</v>
      </c>
      <c r="D30" s="216">
        <f t="shared" si="1"/>
        <v>0</v>
      </c>
      <c r="E30" s="216">
        <f t="shared" si="1"/>
        <v>0</v>
      </c>
      <c r="F30" s="216">
        <f t="shared" si="1"/>
        <v>0</v>
      </c>
      <c r="G30" s="216">
        <f t="shared" si="1"/>
        <v>1</v>
      </c>
      <c r="H30" s="216">
        <f t="shared" si="1"/>
        <v>6</v>
      </c>
      <c r="I30" s="216">
        <f t="shared" si="1"/>
        <v>3</v>
      </c>
      <c r="J30" s="216">
        <f t="shared" si="1"/>
        <v>0</v>
      </c>
      <c r="K30" s="347">
        <f t="shared" si="2"/>
        <v>0.38600000000000001</v>
      </c>
      <c r="L30" s="216"/>
      <c r="M30" s="216">
        <f t="shared" si="3"/>
        <v>0</v>
      </c>
      <c r="N30" s="216">
        <f t="shared" si="4"/>
        <v>0</v>
      </c>
      <c r="O30" s="216">
        <f t="shared" si="4"/>
        <v>1</v>
      </c>
      <c r="P30" s="216">
        <f t="shared" si="5"/>
        <v>6</v>
      </c>
      <c r="Q30" s="216">
        <f t="shared" si="6"/>
        <v>8</v>
      </c>
      <c r="R30" s="216">
        <f t="shared" si="7"/>
        <v>10</v>
      </c>
      <c r="S30" s="219"/>
      <c r="T30" s="219"/>
      <c r="U30" s="219"/>
      <c r="V30" s="219"/>
      <c r="W30" s="504"/>
      <c r="X30" s="219"/>
      <c r="Y30" s="49">
        <v>410</v>
      </c>
      <c r="Z30" s="49">
        <v>410035346</v>
      </c>
      <c r="AA30" s="235" t="s">
        <v>241</v>
      </c>
      <c r="AB30" s="49">
        <v>0</v>
      </c>
      <c r="AC30" s="49">
        <v>0</v>
      </c>
      <c r="AD30" s="49">
        <v>0</v>
      </c>
      <c r="AE30" s="49">
        <v>1</v>
      </c>
      <c r="AF30" s="49">
        <v>6</v>
      </c>
      <c r="AG30" s="49">
        <v>3</v>
      </c>
      <c r="AH30" s="49">
        <v>0</v>
      </c>
      <c r="AI30" s="206">
        <v>0</v>
      </c>
      <c r="AJ30" s="206">
        <v>0</v>
      </c>
      <c r="AK30" s="206">
        <v>0</v>
      </c>
      <c r="AL30" s="206">
        <v>1</v>
      </c>
      <c r="AM30" s="206">
        <v>5</v>
      </c>
      <c r="AN30" s="206">
        <v>0</v>
      </c>
      <c r="AO30" s="206">
        <v>0</v>
      </c>
      <c r="AP30" s="206">
        <v>0</v>
      </c>
      <c r="AQ30" s="49">
        <v>1</v>
      </c>
      <c r="AR30" s="207"/>
      <c r="AS30" s="49">
        <v>35</v>
      </c>
      <c r="AT30" s="49">
        <v>346</v>
      </c>
      <c r="AU30" s="49">
        <v>8</v>
      </c>
      <c r="AW30" s="49"/>
      <c r="AX30" s="49"/>
      <c r="AY30" s="49"/>
      <c r="AZ30" s="484"/>
    </row>
    <row r="31" spans="1:52">
      <c r="A31" s="206">
        <v>410</v>
      </c>
      <c r="B31" s="206">
        <v>410057035</v>
      </c>
      <c r="C31" s="207" t="s">
        <v>241</v>
      </c>
      <c r="D31" s="216">
        <f t="shared" si="1"/>
        <v>0</v>
      </c>
      <c r="E31" s="216">
        <f t="shared" si="1"/>
        <v>0</v>
      </c>
      <c r="F31" s="216">
        <f t="shared" si="1"/>
        <v>0</v>
      </c>
      <c r="G31" s="216">
        <f t="shared" si="1"/>
        <v>0</v>
      </c>
      <c r="H31" s="216">
        <f t="shared" si="1"/>
        <v>13</v>
      </c>
      <c r="I31" s="216">
        <f t="shared" si="1"/>
        <v>0</v>
      </c>
      <c r="J31" s="216">
        <f t="shared" si="1"/>
        <v>0</v>
      </c>
      <c r="K31" s="347">
        <f t="shared" si="2"/>
        <v>0.50180000000000002</v>
      </c>
      <c r="L31" s="216"/>
      <c r="M31" s="216">
        <f t="shared" si="3"/>
        <v>0</v>
      </c>
      <c r="N31" s="216">
        <f t="shared" si="4"/>
        <v>1</v>
      </c>
      <c r="O31" s="216">
        <f t="shared" si="4"/>
        <v>0</v>
      </c>
      <c r="P31" s="216">
        <f t="shared" si="5"/>
        <v>9</v>
      </c>
      <c r="Q31" s="216">
        <f t="shared" si="6"/>
        <v>11</v>
      </c>
      <c r="R31" s="216">
        <f t="shared" si="7"/>
        <v>13</v>
      </c>
      <c r="S31" s="219"/>
      <c r="T31" s="219"/>
      <c r="U31" s="219"/>
      <c r="V31" s="219"/>
      <c r="W31" s="504"/>
      <c r="X31" s="219"/>
      <c r="Y31" s="49">
        <v>410</v>
      </c>
      <c r="Z31" s="49">
        <v>410057035</v>
      </c>
      <c r="AA31" s="235" t="s">
        <v>241</v>
      </c>
      <c r="AB31" s="49">
        <v>0</v>
      </c>
      <c r="AC31" s="49">
        <v>0</v>
      </c>
      <c r="AD31" s="49">
        <v>0</v>
      </c>
      <c r="AE31" s="49">
        <v>0</v>
      </c>
      <c r="AF31" s="49">
        <v>13</v>
      </c>
      <c r="AG31" s="49">
        <v>0</v>
      </c>
      <c r="AH31" s="49">
        <v>0</v>
      </c>
      <c r="AI31" s="206">
        <v>0</v>
      </c>
      <c r="AJ31" s="206">
        <v>0</v>
      </c>
      <c r="AK31" s="206">
        <v>1</v>
      </c>
      <c r="AL31" s="206">
        <v>0</v>
      </c>
      <c r="AM31" s="206">
        <v>9</v>
      </c>
      <c r="AN31" s="206">
        <v>0</v>
      </c>
      <c r="AO31" s="206">
        <v>0</v>
      </c>
      <c r="AP31" s="206">
        <v>0</v>
      </c>
      <c r="AQ31" s="49">
        <v>0</v>
      </c>
      <c r="AR31" s="207"/>
      <c r="AS31" s="49">
        <v>57</v>
      </c>
      <c r="AT31" s="49">
        <v>35</v>
      </c>
      <c r="AU31" s="49">
        <v>11</v>
      </c>
      <c r="AW31" s="49"/>
      <c r="AX31" s="49"/>
      <c r="AY31" s="49"/>
      <c r="AZ31" s="484"/>
    </row>
    <row r="32" spans="1:52">
      <c r="A32" s="206">
        <v>410</v>
      </c>
      <c r="B32" s="206">
        <v>410057057</v>
      </c>
      <c r="C32" s="207" t="s">
        <v>241</v>
      </c>
      <c r="D32" s="216">
        <f t="shared" si="1"/>
        <v>0</v>
      </c>
      <c r="E32" s="216">
        <f t="shared" si="1"/>
        <v>0</v>
      </c>
      <c r="F32" s="216">
        <f t="shared" si="1"/>
        <v>0</v>
      </c>
      <c r="G32" s="216">
        <f t="shared" si="1"/>
        <v>52</v>
      </c>
      <c r="H32" s="216">
        <f t="shared" si="1"/>
        <v>143</v>
      </c>
      <c r="I32" s="216">
        <f t="shared" si="1"/>
        <v>0</v>
      </c>
      <c r="J32" s="216">
        <f t="shared" si="1"/>
        <v>0</v>
      </c>
      <c r="K32" s="347">
        <f t="shared" si="2"/>
        <v>7.5270000000000001</v>
      </c>
      <c r="L32" s="216"/>
      <c r="M32" s="216">
        <f t="shared" si="3"/>
        <v>11</v>
      </c>
      <c r="N32" s="216">
        <f t="shared" si="4"/>
        <v>11</v>
      </c>
      <c r="O32" s="216">
        <f t="shared" si="4"/>
        <v>0</v>
      </c>
      <c r="P32" s="216">
        <f t="shared" si="5"/>
        <v>146</v>
      </c>
      <c r="Q32" s="216">
        <f t="shared" si="6"/>
        <v>12</v>
      </c>
      <c r="R32" s="216">
        <f t="shared" si="7"/>
        <v>195</v>
      </c>
      <c r="S32" s="219"/>
      <c r="T32" s="219"/>
      <c r="U32" s="219"/>
      <c r="V32" s="219"/>
      <c r="W32" s="504"/>
      <c r="X32" s="219"/>
      <c r="Y32" s="49">
        <v>410</v>
      </c>
      <c r="Z32" s="49">
        <v>410057057</v>
      </c>
      <c r="AA32" s="235" t="s">
        <v>241</v>
      </c>
      <c r="AB32" s="49">
        <v>0</v>
      </c>
      <c r="AC32" s="49">
        <v>0</v>
      </c>
      <c r="AD32" s="49">
        <v>0</v>
      </c>
      <c r="AE32" s="49">
        <v>52</v>
      </c>
      <c r="AF32" s="49">
        <v>143</v>
      </c>
      <c r="AG32" s="49">
        <v>0</v>
      </c>
      <c r="AH32" s="49">
        <v>0</v>
      </c>
      <c r="AI32" s="206">
        <v>0</v>
      </c>
      <c r="AJ32" s="206">
        <v>11</v>
      </c>
      <c r="AK32" s="206">
        <v>11</v>
      </c>
      <c r="AL32" s="206">
        <v>0</v>
      </c>
      <c r="AM32" s="206">
        <v>146</v>
      </c>
      <c r="AN32" s="206">
        <v>0</v>
      </c>
      <c r="AO32" s="206">
        <v>0</v>
      </c>
      <c r="AP32" s="206">
        <v>0</v>
      </c>
      <c r="AQ32" s="49">
        <v>0</v>
      </c>
      <c r="AR32" s="207"/>
      <c r="AS32" s="49">
        <v>57</v>
      </c>
      <c r="AT32" s="49">
        <v>57</v>
      </c>
      <c r="AU32" s="49">
        <v>12</v>
      </c>
      <c r="AW32" s="49"/>
      <c r="AX32" s="49"/>
      <c r="AY32" s="49"/>
      <c r="AZ32" s="484"/>
    </row>
    <row r="33" spans="1:52">
      <c r="A33" s="206">
        <v>410</v>
      </c>
      <c r="B33" s="206">
        <v>410057093</v>
      </c>
      <c r="C33" s="207" t="s">
        <v>241</v>
      </c>
      <c r="D33" s="216">
        <f t="shared" si="1"/>
        <v>0</v>
      </c>
      <c r="E33" s="216">
        <f t="shared" si="1"/>
        <v>0</v>
      </c>
      <c r="F33" s="216">
        <f t="shared" si="1"/>
        <v>0</v>
      </c>
      <c r="G33" s="216">
        <f t="shared" si="1"/>
        <v>2</v>
      </c>
      <c r="H33" s="216">
        <f t="shared" si="1"/>
        <v>1</v>
      </c>
      <c r="I33" s="216">
        <f t="shared" si="1"/>
        <v>0</v>
      </c>
      <c r="J33" s="216">
        <f t="shared" si="1"/>
        <v>0</v>
      </c>
      <c r="K33" s="347">
        <f t="shared" si="2"/>
        <v>0.1158</v>
      </c>
      <c r="L33" s="216"/>
      <c r="M33" s="216">
        <f t="shared" si="3"/>
        <v>1</v>
      </c>
      <c r="N33" s="216">
        <f t="shared" si="4"/>
        <v>0</v>
      </c>
      <c r="O33" s="216">
        <f t="shared" si="4"/>
        <v>0</v>
      </c>
      <c r="P33" s="216">
        <f t="shared" si="5"/>
        <v>2</v>
      </c>
      <c r="Q33" s="216">
        <f t="shared" si="6"/>
        <v>11</v>
      </c>
      <c r="R33" s="216">
        <f t="shared" si="7"/>
        <v>3</v>
      </c>
      <c r="S33" s="219"/>
      <c r="T33" s="219"/>
      <c r="U33" s="219"/>
      <c r="V33" s="219"/>
      <c r="W33" s="504"/>
      <c r="X33" s="219"/>
      <c r="Y33" s="49">
        <v>410</v>
      </c>
      <c r="Z33" s="49">
        <v>410057093</v>
      </c>
      <c r="AA33" s="235" t="s">
        <v>241</v>
      </c>
      <c r="AB33" s="49">
        <v>0</v>
      </c>
      <c r="AC33" s="49">
        <v>0</v>
      </c>
      <c r="AD33" s="49">
        <v>0</v>
      </c>
      <c r="AE33" s="49">
        <v>2</v>
      </c>
      <c r="AF33" s="49">
        <v>1</v>
      </c>
      <c r="AG33" s="49">
        <v>0</v>
      </c>
      <c r="AH33" s="49">
        <v>0</v>
      </c>
      <c r="AI33" s="206">
        <v>0</v>
      </c>
      <c r="AJ33" s="206">
        <v>1</v>
      </c>
      <c r="AK33" s="206">
        <v>0</v>
      </c>
      <c r="AL33" s="206">
        <v>0</v>
      </c>
      <c r="AM33" s="206">
        <v>2</v>
      </c>
      <c r="AN33" s="206">
        <v>0</v>
      </c>
      <c r="AO33" s="206">
        <v>0</v>
      </c>
      <c r="AP33" s="206">
        <v>0</v>
      </c>
      <c r="AQ33" s="49">
        <v>0</v>
      </c>
      <c r="AR33" s="207"/>
      <c r="AS33" s="49">
        <v>57</v>
      </c>
      <c r="AT33" s="49">
        <v>93</v>
      </c>
      <c r="AU33" s="49">
        <v>11</v>
      </c>
      <c r="AW33" s="49"/>
      <c r="AX33" s="49"/>
      <c r="AY33" s="49"/>
      <c r="AZ33" s="484"/>
    </row>
    <row r="34" spans="1:52">
      <c r="A34" s="206">
        <v>410</v>
      </c>
      <c r="B34" s="206">
        <v>410057103</v>
      </c>
      <c r="C34" s="207" t="s">
        <v>241</v>
      </c>
      <c r="D34" s="216">
        <f t="shared" si="1"/>
        <v>0</v>
      </c>
      <c r="E34" s="216">
        <f t="shared" si="1"/>
        <v>0</v>
      </c>
      <c r="F34" s="216">
        <f t="shared" si="1"/>
        <v>0</v>
      </c>
      <c r="G34" s="216">
        <f t="shared" si="1"/>
        <v>0</v>
      </c>
      <c r="H34" s="216">
        <f t="shared" si="1"/>
        <v>1</v>
      </c>
      <c r="I34" s="216">
        <f t="shared" si="1"/>
        <v>0</v>
      </c>
      <c r="J34" s="216">
        <f t="shared" si="1"/>
        <v>0</v>
      </c>
      <c r="K34" s="347">
        <f t="shared" si="2"/>
        <v>3.8600000000000002E-2</v>
      </c>
      <c r="L34" s="216"/>
      <c r="M34" s="216">
        <f t="shared" si="3"/>
        <v>0</v>
      </c>
      <c r="N34" s="216">
        <f t="shared" si="4"/>
        <v>0</v>
      </c>
      <c r="O34" s="216">
        <f t="shared" si="4"/>
        <v>0</v>
      </c>
      <c r="P34" s="216">
        <f t="shared" si="5"/>
        <v>0</v>
      </c>
      <c r="Q34" s="216">
        <f t="shared" si="6"/>
        <v>10</v>
      </c>
      <c r="R34" s="216">
        <f t="shared" si="7"/>
        <v>1</v>
      </c>
      <c r="S34" s="219"/>
      <c r="T34" s="219"/>
      <c r="U34" s="219"/>
      <c r="V34" s="219"/>
      <c r="W34" s="504"/>
      <c r="X34" s="219"/>
      <c r="Y34" s="49">
        <v>410</v>
      </c>
      <c r="Z34" s="49">
        <v>410057103</v>
      </c>
      <c r="AA34" s="235" t="s">
        <v>241</v>
      </c>
      <c r="AB34" s="49">
        <v>0</v>
      </c>
      <c r="AC34" s="49">
        <v>0</v>
      </c>
      <c r="AD34" s="49">
        <v>0</v>
      </c>
      <c r="AE34" s="49">
        <v>0</v>
      </c>
      <c r="AF34" s="49">
        <v>1</v>
      </c>
      <c r="AG34" s="49">
        <v>0</v>
      </c>
      <c r="AH34" s="49">
        <v>0</v>
      </c>
      <c r="AI34" s="206">
        <v>0</v>
      </c>
      <c r="AJ34" s="206">
        <v>0</v>
      </c>
      <c r="AK34" s="206">
        <v>0</v>
      </c>
      <c r="AL34" s="206">
        <v>0</v>
      </c>
      <c r="AM34" s="206">
        <v>0</v>
      </c>
      <c r="AN34" s="206">
        <v>0</v>
      </c>
      <c r="AO34" s="206">
        <v>0</v>
      </c>
      <c r="AP34" s="206">
        <v>0</v>
      </c>
      <c r="AQ34" s="49">
        <v>0</v>
      </c>
      <c r="AR34" s="207"/>
      <c r="AS34" s="49">
        <v>57</v>
      </c>
      <c r="AT34" s="49">
        <v>103</v>
      </c>
      <c r="AU34" s="49">
        <v>10</v>
      </c>
      <c r="AW34" s="49"/>
      <c r="AX34" s="49"/>
      <c r="AY34" s="49"/>
      <c r="AZ34" s="484"/>
    </row>
    <row r="35" spans="1:52">
      <c r="A35" s="206">
        <v>410</v>
      </c>
      <c r="B35" s="206">
        <v>410057163</v>
      </c>
      <c r="C35" s="207" t="s">
        <v>241</v>
      </c>
      <c r="D35" s="216">
        <f t="shared" si="1"/>
        <v>0</v>
      </c>
      <c r="E35" s="216">
        <f t="shared" si="1"/>
        <v>0</v>
      </c>
      <c r="F35" s="216">
        <f t="shared" si="1"/>
        <v>0</v>
      </c>
      <c r="G35" s="216">
        <f t="shared" si="1"/>
        <v>0</v>
      </c>
      <c r="H35" s="216">
        <f t="shared" si="1"/>
        <v>4</v>
      </c>
      <c r="I35" s="216">
        <f t="shared" si="1"/>
        <v>0</v>
      </c>
      <c r="J35" s="216">
        <f t="shared" si="1"/>
        <v>0</v>
      </c>
      <c r="K35" s="347">
        <f t="shared" si="2"/>
        <v>0.15440000000000001</v>
      </c>
      <c r="L35" s="216"/>
      <c r="M35" s="216">
        <f t="shared" si="3"/>
        <v>0</v>
      </c>
      <c r="N35" s="216">
        <f t="shared" si="4"/>
        <v>0</v>
      </c>
      <c r="O35" s="216">
        <f t="shared" si="4"/>
        <v>0</v>
      </c>
      <c r="P35" s="216">
        <f t="shared" si="5"/>
        <v>3</v>
      </c>
      <c r="Q35" s="216">
        <f t="shared" si="6"/>
        <v>11</v>
      </c>
      <c r="R35" s="216">
        <f t="shared" si="7"/>
        <v>4</v>
      </c>
      <c r="S35" s="219"/>
      <c r="T35" s="219"/>
      <c r="U35" s="219"/>
      <c r="V35" s="219"/>
      <c r="W35" s="504"/>
      <c r="X35" s="219"/>
      <c r="Y35" s="49">
        <v>410</v>
      </c>
      <c r="Z35" s="49">
        <v>410057163</v>
      </c>
      <c r="AA35" s="235" t="s">
        <v>241</v>
      </c>
      <c r="AB35" s="49">
        <v>0</v>
      </c>
      <c r="AC35" s="49">
        <v>0</v>
      </c>
      <c r="AD35" s="49">
        <v>0</v>
      </c>
      <c r="AE35" s="49">
        <v>0</v>
      </c>
      <c r="AF35" s="49">
        <v>4</v>
      </c>
      <c r="AG35" s="49">
        <v>0</v>
      </c>
      <c r="AH35" s="49">
        <v>0</v>
      </c>
      <c r="AI35" s="206">
        <v>0</v>
      </c>
      <c r="AJ35" s="206">
        <v>0</v>
      </c>
      <c r="AK35" s="206">
        <v>0</v>
      </c>
      <c r="AL35" s="206">
        <v>0</v>
      </c>
      <c r="AM35" s="206">
        <v>3</v>
      </c>
      <c r="AN35" s="206">
        <v>0</v>
      </c>
      <c r="AO35" s="206">
        <v>0</v>
      </c>
      <c r="AP35" s="206">
        <v>0</v>
      </c>
      <c r="AQ35" s="49">
        <v>0</v>
      </c>
      <c r="AR35" s="207"/>
      <c r="AS35" s="49">
        <v>57</v>
      </c>
      <c r="AT35" s="49">
        <v>163</v>
      </c>
      <c r="AU35" s="49">
        <v>11</v>
      </c>
      <c r="AW35" s="49"/>
      <c r="AX35" s="49"/>
      <c r="AY35" s="49"/>
      <c r="AZ35" s="484"/>
    </row>
    <row r="36" spans="1:52">
      <c r="A36" s="206">
        <v>410</v>
      </c>
      <c r="B36" s="206">
        <v>410057248</v>
      </c>
      <c r="C36" s="207" t="s">
        <v>241</v>
      </c>
      <c r="D36" s="216">
        <f t="shared" si="1"/>
        <v>0</v>
      </c>
      <c r="E36" s="216">
        <f t="shared" si="1"/>
        <v>0</v>
      </c>
      <c r="F36" s="216">
        <f t="shared" si="1"/>
        <v>0</v>
      </c>
      <c r="G36" s="216">
        <f t="shared" si="1"/>
        <v>2</v>
      </c>
      <c r="H36" s="216">
        <f t="shared" si="1"/>
        <v>7</v>
      </c>
      <c r="I36" s="216">
        <f t="shared" si="1"/>
        <v>0</v>
      </c>
      <c r="J36" s="216">
        <f t="shared" si="1"/>
        <v>0</v>
      </c>
      <c r="K36" s="347">
        <f t="shared" si="2"/>
        <v>0.34739999999999999</v>
      </c>
      <c r="L36" s="216"/>
      <c r="M36" s="216">
        <f t="shared" si="3"/>
        <v>1</v>
      </c>
      <c r="N36" s="216">
        <f t="shared" si="4"/>
        <v>1</v>
      </c>
      <c r="O36" s="216">
        <f t="shared" si="4"/>
        <v>0</v>
      </c>
      <c r="P36" s="216">
        <f t="shared" si="5"/>
        <v>5</v>
      </c>
      <c r="Q36" s="216">
        <f t="shared" si="6"/>
        <v>11</v>
      </c>
      <c r="R36" s="216">
        <f t="shared" si="7"/>
        <v>9</v>
      </c>
      <c r="S36" s="219"/>
      <c r="T36" s="219"/>
      <c r="U36" s="219"/>
      <c r="V36" s="219"/>
      <c r="W36" s="504"/>
      <c r="X36" s="219"/>
      <c r="Y36" s="49">
        <v>410</v>
      </c>
      <c r="Z36" s="49">
        <v>410057248</v>
      </c>
      <c r="AA36" s="235" t="s">
        <v>241</v>
      </c>
      <c r="AB36" s="49">
        <v>0</v>
      </c>
      <c r="AC36" s="49">
        <v>0</v>
      </c>
      <c r="AD36" s="49">
        <v>0</v>
      </c>
      <c r="AE36" s="49">
        <v>2</v>
      </c>
      <c r="AF36" s="49">
        <v>7</v>
      </c>
      <c r="AG36" s="49">
        <v>0</v>
      </c>
      <c r="AH36" s="49">
        <v>0</v>
      </c>
      <c r="AI36" s="206">
        <v>0</v>
      </c>
      <c r="AJ36" s="206">
        <v>1</v>
      </c>
      <c r="AK36" s="206">
        <v>1</v>
      </c>
      <c r="AL36" s="206">
        <v>0</v>
      </c>
      <c r="AM36" s="206">
        <v>5</v>
      </c>
      <c r="AN36" s="206">
        <v>0</v>
      </c>
      <c r="AO36" s="206">
        <v>0</v>
      </c>
      <c r="AP36" s="206">
        <v>0</v>
      </c>
      <c r="AQ36" s="49">
        <v>0</v>
      </c>
      <c r="AR36" s="207"/>
      <c r="AS36" s="49">
        <v>57</v>
      </c>
      <c r="AT36" s="49">
        <v>248</v>
      </c>
      <c r="AU36" s="49">
        <v>11</v>
      </c>
      <c r="AW36" s="49"/>
      <c r="AX36" s="49"/>
      <c r="AY36" s="49"/>
      <c r="AZ36" s="484"/>
    </row>
    <row r="37" spans="1:52">
      <c r="A37" s="206">
        <v>410</v>
      </c>
      <c r="B37" s="206">
        <v>410057262</v>
      </c>
      <c r="C37" s="207" t="s">
        <v>241</v>
      </c>
      <c r="D37" s="216">
        <f t="shared" si="1"/>
        <v>0</v>
      </c>
      <c r="E37" s="216">
        <f t="shared" si="1"/>
        <v>0</v>
      </c>
      <c r="F37" s="216">
        <f t="shared" si="1"/>
        <v>0</v>
      </c>
      <c r="G37" s="216">
        <f t="shared" si="1"/>
        <v>1</v>
      </c>
      <c r="H37" s="216">
        <f t="shared" si="1"/>
        <v>0</v>
      </c>
      <c r="I37" s="216">
        <f t="shared" si="1"/>
        <v>0</v>
      </c>
      <c r="J37" s="216">
        <f t="shared" si="1"/>
        <v>0</v>
      </c>
      <c r="K37" s="347">
        <f t="shared" si="2"/>
        <v>3.8600000000000002E-2</v>
      </c>
      <c r="L37" s="216"/>
      <c r="M37" s="216">
        <f t="shared" si="3"/>
        <v>1</v>
      </c>
      <c r="N37" s="216">
        <f t="shared" si="4"/>
        <v>0</v>
      </c>
      <c r="O37" s="216">
        <f t="shared" si="4"/>
        <v>0</v>
      </c>
      <c r="P37" s="216">
        <f t="shared" si="5"/>
        <v>1</v>
      </c>
      <c r="Q37" s="216">
        <f t="shared" si="6"/>
        <v>9</v>
      </c>
      <c r="R37" s="216">
        <f t="shared" si="7"/>
        <v>1</v>
      </c>
      <c r="S37" s="219"/>
      <c r="T37" s="219"/>
      <c r="U37" s="219"/>
      <c r="V37" s="219"/>
      <c r="W37" s="504"/>
      <c r="X37" s="219"/>
      <c r="Y37" s="49">
        <v>410</v>
      </c>
      <c r="Z37" s="49">
        <v>410057262</v>
      </c>
      <c r="AA37" s="235" t="s">
        <v>241</v>
      </c>
      <c r="AB37" s="49">
        <v>0</v>
      </c>
      <c r="AC37" s="49">
        <v>0</v>
      </c>
      <c r="AD37" s="49">
        <v>0</v>
      </c>
      <c r="AE37" s="49">
        <v>1</v>
      </c>
      <c r="AF37" s="49">
        <v>0</v>
      </c>
      <c r="AG37" s="49">
        <v>0</v>
      </c>
      <c r="AH37" s="49">
        <v>0</v>
      </c>
      <c r="AI37" s="206">
        <v>0</v>
      </c>
      <c r="AJ37" s="206">
        <v>1</v>
      </c>
      <c r="AK37" s="206">
        <v>0</v>
      </c>
      <c r="AL37" s="206">
        <v>0</v>
      </c>
      <c r="AM37" s="206">
        <v>1</v>
      </c>
      <c r="AN37" s="206">
        <v>0</v>
      </c>
      <c r="AO37" s="206">
        <v>0</v>
      </c>
      <c r="AP37" s="206">
        <v>0</v>
      </c>
      <c r="AQ37" s="49">
        <v>0</v>
      </c>
      <c r="AR37" s="207"/>
      <c r="AS37" s="49">
        <v>57</v>
      </c>
      <c r="AT37" s="49">
        <v>262</v>
      </c>
      <c r="AU37" s="49">
        <v>9</v>
      </c>
      <c r="AW37" s="49"/>
      <c r="AX37" s="49"/>
      <c r="AY37" s="49"/>
      <c r="AZ37" s="484"/>
    </row>
    <row r="38" spans="1:52">
      <c r="A38" s="206">
        <v>410</v>
      </c>
      <c r="B38" s="206">
        <v>410057293</v>
      </c>
      <c r="C38" s="207" t="s">
        <v>241</v>
      </c>
      <c r="D38" s="216">
        <f t="shared" si="1"/>
        <v>0</v>
      </c>
      <c r="E38" s="216">
        <f t="shared" si="1"/>
        <v>0</v>
      </c>
      <c r="F38" s="216">
        <f t="shared" si="1"/>
        <v>0</v>
      </c>
      <c r="G38" s="216">
        <f t="shared" si="1"/>
        <v>0</v>
      </c>
      <c r="H38" s="216">
        <f t="shared" si="1"/>
        <v>1</v>
      </c>
      <c r="I38" s="216">
        <f t="shared" si="1"/>
        <v>0</v>
      </c>
      <c r="J38" s="216">
        <f t="shared" si="1"/>
        <v>0</v>
      </c>
      <c r="K38" s="347">
        <f t="shared" si="2"/>
        <v>3.8600000000000002E-2</v>
      </c>
      <c r="L38" s="216"/>
      <c r="M38" s="216">
        <f t="shared" si="3"/>
        <v>0</v>
      </c>
      <c r="N38" s="216">
        <f t="shared" si="4"/>
        <v>0</v>
      </c>
      <c r="O38" s="216">
        <f t="shared" si="4"/>
        <v>0</v>
      </c>
      <c r="P38" s="216">
        <f t="shared" si="5"/>
        <v>1</v>
      </c>
      <c r="Q38" s="216">
        <f t="shared" si="6"/>
        <v>10</v>
      </c>
      <c r="R38" s="216">
        <f t="shared" si="7"/>
        <v>1</v>
      </c>
      <c r="S38" s="219"/>
      <c r="T38" s="219"/>
      <c r="U38" s="219"/>
      <c r="V38" s="219"/>
      <c r="W38" s="504"/>
      <c r="X38" s="219"/>
      <c r="Y38" s="49">
        <v>410</v>
      </c>
      <c r="Z38" s="49">
        <v>410057293</v>
      </c>
      <c r="AA38" s="235" t="s">
        <v>241</v>
      </c>
      <c r="AB38" s="49">
        <v>0</v>
      </c>
      <c r="AC38" s="49">
        <v>0</v>
      </c>
      <c r="AD38" s="49">
        <v>0</v>
      </c>
      <c r="AE38" s="49">
        <v>0</v>
      </c>
      <c r="AF38" s="49">
        <v>1</v>
      </c>
      <c r="AG38" s="49">
        <v>0</v>
      </c>
      <c r="AH38" s="49">
        <v>0</v>
      </c>
      <c r="AI38" s="206">
        <v>0</v>
      </c>
      <c r="AJ38" s="206">
        <v>0</v>
      </c>
      <c r="AK38" s="206">
        <v>0</v>
      </c>
      <c r="AL38" s="206">
        <v>0</v>
      </c>
      <c r="AM38" s="206">
        <v>1</v>
      </c>
      <c r="AN38" s="206">
        <v>0</v>
      </c>
      <c r="AO38" s="206">
        <v>0</v>
      </c>
      <c r="AP38" s="206">
        <v>0</v>
      </c>
      <c r="AQ38" s="49">
        <v>0</v>
      </c>
      <c r="AR38" s="207"/>
      <c r="AS38" s="49">
        <v>57</v>
      </c>
      <c r="AT38" s="49">
        <v>293</v>
      </c>
      <c r="AU38" s="49">
        <v>10</v>
      </c>
      <c r="AW38" s="49"/>
      <c r="AX38" s="49"/>
      <c r="AY38" s="49"/>
      <c r="AZ38" s="484"/>
    </row>
    <row r="39" spans="1:52">
      <c r="A39" s="206">
        <v>412</v>
      </c>
      <c r="B39" s="206">
        <v>412035035</v>
      </c>
      <c r="C39" s="207" t="s">
        <v>1057</v>
      </c>
      <c r="D39" s="216">
        <f t="shared" si="1"/>
        <v>0</v>
      </c>
      <c r="E39" s="216">
        <f t="shared" si="1"/>
        <v>0</v>
      </c>
      <c r="F39" s="216">
        <f t="shared" si="1"/>
        <v>0</v>
      </c>
      <c r="G39" s="216">
        <f t="shared" si="1"/>
        <v>46</v>
      </c>
      <c r="H39" s="216">
        <f t="shared" si="1"/>
        <v>184</v>
      </c>
      <c r="I39" s="216">
        <f t="shared" si="1"/>
        <v>242</v>
      </c>
      <c r="J39" s="216">
        <f t="shared" si="1"/>
        <v>0</v>
      </c>
      <c r="K39" s="347">
        <f t="shared" si="2"/>
        <v>18.219200000000001</v>
      </c>
      <c r="L39" s="216"/>
      <c r="M39" s="216">
        <f t="shared" si="3"/>
        <v>4</v>
      </c>
      <c r="N39" s="216">
        <f t="shared" si="4"/>
        <v>18</v>
      </c>
      <c r="O39" s="216">
        <f t="shared" si="4"/>
        <v>23</v>
      </c>
      <c r="P39" s="216">
        <f t="shared" si="5"/>
        <v>321</v>
      </c>
      <c r="Q39" s="216">
        <f t="shared" si="6"/>
        <v>11</v>
      </c>
      <c r="R39" s="216">
        <f t="shared" si="7"/>
        <v>472</v>
      </c>
      <c r="S39" s="219"/>
      <c r="T39" s="219"/>
      <c r="U39" s="219"/>
      <c r="V39" s="219"/>
      <c r="W39" s="504"/>
      <c r="X39" s="219"/>
      <c r="Y39" s="49">
        <v>412</v>
      </c>
      <c r="Z39" s="49">
        <v>412035035</v>
      </c>
      <c r="AA39" s="235" t="s">
        <v>1057</v>
      </c>
      <c r="AB39" s="49">
        <v>0</v>
      </c>
      <c r="AC39" s="49">
        <v>0</v>
      </c>
      <c r="AD39" s="49">
        <v>0</v>
      </c>
      <c r="AE39" s="49">
        <v>46</v>
      </c>
      <c r="AF39" s="49">
        <v>184</v>
      </c>
      <c r="AG39" s="49">
        <v>242</v>
      </c>
      <c r="AH39" s="49">
        <v>0</v>
      </c>
      <c r="AI39" s="206">
        <v>0</v>
      </c>
      <c r="AJ39" s="206">
        <v>4</v>
      </c>
      <c r="AK39" s="206">
        <v>18</v>
      </c>
      <c r="AL39" s="206">
        <v>23</v>
      </c>
      <c r="AM39" s="206">
        <v>161</v>
      </c>
      <c r="AN39" s="206">
        <v>0</v>
      </c>
      <c r="AO39" s="206">
        <v>0</v>
      </c>
      <c r="AP39" s="206">
        <v>0</v>
      </c>
      <c r="AQ39" s="49">
        <v>160</v>
      </c>
      <c r="AR39" s="207"/>
      <c r="AS39" s="49">
        <v>35</v>
      </c>
      <c r="AT39" s="49">
        <v>35</v>
      </c>
      <c r="AU39" s="49">
        <v>11</v>
      </c>
      <c r="AW39" s="49"/>
      <c r="AX39" s="49"/>
      <c r="AY39" s="49"/>
      <c r="AZ39" s="484"/>
    </row>
    <row r="40" spans="1:52">
      <c r="A40" s="206">
        <v>412</v>
      </c>
      <c r="B40" s="206">
        <v>412035044</v>
      </c>
      <c r="C40" s="207" t="s">
        <v>1057</v>
      </c>
      <c r="D40" s="216">
        <f t="shared" si="1"/>
        <v>0</v>
      </c>
      <c r="E40" s="216">
        <f t="shared" si="1"/>
        <v>0</v>
      </c>
      <c r="F40" s="216">
        <f t="shared" si="1"/>
        <v>0</v>
      </c>
      <c r="G40" s="216">
        <f t="shared" si="1"/>
        <v>2</v>
      </c>
      <c r="H40" s="216">
        <f t="shared" si="1"/>
        <v>5</v>
      </c>
      <c r="I40" s="216">
        <f t="shared" si="1"/>
        <v>8</v>
      </c>
      <c r="J40" s="216">
        <f t="shared" si="1"/>
        <v>0</v>
      </c>
      <c r="K40" s="347">
        <f t="shared" si="2"/>
        <v>0.57899999999999996</v>
      </c>
      <c r="L40" s="216"/>
      <c r="M40" s="216">
        <f t="shared" si="3"/>
        <v>0</v>
      </c>
      <c r="N40" s="216">
        <f t="shared" si="4"/>
        <v>0</v>
      </c>
      <c r="O40" s="216">
        <f t="shared" si="4"/>
        <v>0</v>
      </c>
      <c r="P40" s="216">
        <f t="shared" si="5"/>
        <v>3</v>
      </c>
      <c r="Q40" s="216">
        <f t="shared" si="6"/>
        <v>11</v>
      </c>
      <c r="R40" s="216">
        <f t="shared" si="7"/>
        <v>15</v>
      </c>
      <c r="S40" s="219"/>
      <c r="T40" s="219"/>
      <c r="U40" s="219"/>
      <c r="V40" s="219"/>
      <c r="W40" s="504"/>
      <c r="X40" s="219"/>
      <c r="Y40" s="49">
        <v>412</v>
      </c>
      <c r="Z40" s="49">
        <v>412035044</v>
      </c>
      <c r="AA40" s="235" t="s">
        <v>1057</v>
      </c>
      <c r="AB40" s="49">
        <v>0</v>
      </c>
      <c r="AC40" s="49">
        <v>0</v>
      </c>
      <c r="AD40" s="49">
        <v>0</v>
      </c>
      <c r="AE40" s="49">
        <v>2</v>
      </c>
      <c r="AF40" s="49">
        <v>5</v>
      </c>
      <c r="AG40" s="49">
        <v>8</v>
      </c>
      <c r="AH40" s="49">
        <v>0</v>
      </c>
      <c r="AI40" s="206">
        <v>0</v>
      </c>
      <c r="AJ40" s="206">
        <v>0</v>
      </c>
      <c r="AK40" s="206">
        <v>0</v>
      </c>
      <c r="AL40" s="206">
        <v>0</v>
      </c>
      <c r="AM40" s="206">
        <v>2</v>
      </c>
      <c r="AN40" s="206">
        <v>0</v>
      </c>
      <c r="AO40" s="206">
        <v>0</v>
      </c>
      <c r="AP40" s="206">
        <v>0</v>
      </c>
      <c r="AQ40" s="49">
        <v>1</v>
      </c>
      <c r="AR40" s="207"/>
      <c r="AS40" s="49">
        <v>35</v>
      </c>
      <c r="AT40" s="49">
        <v>44</v>
      </c>
      <c r="AU40" s="49">
        <v>11</v>
      </c>
      <c r="AW40" s="49"/>
      <c r="AX40" s="49"/>
      <c r="AY40" s="49"/>
      <c r="AZ40" s="484"/>
    </row>
    <row r="41" spans="1:52">
      <c r="A41" s="206">
        <v>412</v>
      </c>
      <c r="B41" s="206">
        <v>412035220</v>
      </c>
      <c r="C41" s="207" t="s">
        <v>1057</v>
      </c>
      <c r="D41" s="216">
        <f t="shared" si="1"/>
        <v>0</v>
      </c>
      <c r="E41" s="216">
        <f t="shared" si="1"/>
        <v>0</v>
      </c>
      <c r="F41" s="216">
        <f t="shared" si="1"/>
        <v>0</v>
      </c>
      <c r="G41" s="216">
        <f t="shared" si="1"/>
        <v>0</v>
      </c>
      <c r="H41" s="216">
        <f t="shared" si="1"/>
        <v>1</v>
      </c>
      <c r="I41" s="216">
        <f t="shared" si="1"/>
        <v>2</v>
      </c>
      <c r="J41" s="216">
        <f t="shared" si="1"/>
        <v>0</v>
      </c>
      <c r="K41" s="347">
        <f t="shared" si="2"/>
        <v>0.1158</v>
      </c>
      <c r="L41" s="216"/>
      <c r="M41" s="216">
        <f t="shared" si="3"/>
        <v>0</v>
      </c>
      <c r="N41" s="216">
        <f t="shared" si="4"/>
        <v>0</v>
      </c>
      <c r="O41" s="216">
        <f t="shared" si="4"/>
        <v>0</v>
      </c>
      <c r="P41" s="216">
        <f t="shared" si="5"/>
        <v>2</v>
      </c>
      <c r="Q41" s="216">
        <f t="shared" si="6"/>
        <v>7</v>
      </c>
      <c r="R41" s="216">
        <f t="shared" si="7"/>
        <v>3</v>
      </c>
      <c r="S41" s="219"/>
      <c r="T41" s="219"/>
      <c r="U41" s="219"/>
      <c r="V41" s="219"/>
      <c r="W41" s="504"/>
      <c r="X41" s="219"/>
      <c r="Y41" s="49">
        <v>412</v>
      </c>
      <c r="Z41" s="49">
        <v>412035220</v>
      </c>
      <c r="AA41" s="235" t="s">
        <v>1057</v>
      </c>
      <c r="AB41" s="49">
        <v>0</v>
      </c>
      <c r="AC41" s="49">
        <v>0</v>
      </c>
      <c r="AD41" s="49">
        <v>0</v>
      </c>
      <c r="AE41" s="49">
        <v>0</v>
      </c>
      <c r="AF41" s="49">
        <v>1</v>
      </c>
      <c r="AG41" s="49">
        <v>2</v>
      </c>
      <c r="AH41" s="49">
        <v>0</v>
      </c>
      <c r="AI41" s="206">
        <v>0</v>
      </c>
      <c r="AJ41" s="206">
        <v>0</v>
      </c>
      <c r="AK41" s="206">
        <v>0</v>
      </c>
      <c r="AL41" s="206">
        <v>0</v>
      </c>
      <c r="AM41" s="206">
        <v>1</v>
      </c>
      <c r="AN41" s="206">
        <v>0</v>
      </c>
      <c r="AO41" s="206">
        <v>0</v>
      </c>
      <c r="AP41" s="206">
        <v>0</v>
      </c>
      <c r="AQ41" s="49">
        <v>1</v>
      </c>
      <c r="AR41" s="207"/>
      <c r="AS41" s="49">
        <v>35</v>
      </c>
      <c r="AT41" s="49">
        <v>220</v>
      </c>
      <c r="AU41" s="49">
        <v>7</v>
      </c>
      <c r="AW41" s="49"/>
      <c r="AX41" s="49"/>
      <c r="AY41" s="49"/>
      <c r="AZ41" s="484"/>
    </row>
    <row r="42" spans="1:52">
      <c r="A42" s="206">
        <v>412</v>
      </c>
      <c r="B42" s="206">
        <v>412035243</v>
      </c>
      <c r="C42" s="207" t="s">
        <v>1057</v>
      </c>
      <c r="D42" s="216">
        <f t="shared" si="1"/>
        <v>0</v>
      </c>
      <c r="E42" s="216">
        <f t="shared" si="1"/>
        <v>0</v>
      </c>
      <c r="F42" s="216">
        <f t="shared" si="1"/>
        <v>0</v>
      </c>
      <c r="G42" s="216">
        <f t="shared" si="1"/>
        <v>0</v>
      </c>
      <c r="H42" s="216">
        <f t="shared" si="1"/>
        <v>1</v>
      </c>
      <c r="I42" s="216">
        <f t="shared" si="1"/>
        <v>0</v>
      </c>
      <c r="J42" s="216">
        <f t="shared" si="1"/>
        <v>0</v>
      </c>
      <c r="K42" s="347">
        <f t="shared" si="2"/>
        <v>3.8600000000000002E-2</v>
      </c>
      <c r="L42" s="216"/>
      <c r="M42" s="216">
        <f t="shared" si="3"/>
        <v>0</v>
      </c>
      <c r="N42" s="216">
        <f t="shared" si="4"/>
        <v>0</v>
      </c>
      <c r="O42" s="216">
        <f t="shared" si="4"/>
        <v>0</v>
      </c>
      <c r="P42" s="216">
        <f t="shared" si="5"/>
        <v>0</v>
      </c>
      <c r="Q42" s="216">
        <f t="shared" si="6"/>
        <v>9</v>
      </c>
      <c r="R42" s="216">
        <f t="shared" si="7"/>
        <v>1</v>
      </c>
      <c r="S42" s="219"/>
      <c r="T42" s="219"/>
      <c r="U42" s="219"/>
      <c r="V42" s="219"/>
      <c r="W42" s="504"/>
      <c r="X42" s="219"/>
      <c r="Y42" s="49">
        <v>412</v>
      </c>
      <c r="Z42" s="49">
        <v>412035243</v>
      </c>
      <c r="AA42" s="235" t="s">
        <v>1057</v>
      </c>
      <c r="AB42" s="49">
        <v>0</v>
      </c>
      <c r="AC42" s="49">
        <v>0</v>
      </c>
      <c r="AD42" s="49">
        <v>0</v>
      </c>
      <c r="AE42" s="49">
        <v>0</v>
      </c>
      <c r="AF42" s="49">
        <v>1</v>
      </c>
      <c r="AG42" s="49">
        <v>0</v>
      </c>
      <c r="AH42" s="49">
        <v>0</v>
      </c>
      <c r="AI42" s="206">
        <v>0</v>
      </c>
      <c r="AJ42" s="206">
        <v>0</v>
      </c>
      <c r="AK42" s="206">
        <v>0</v>
      </c>
      <c r="AL42" s="206">
        <v>0</v>
      </c>
      <c r="AM42" s="206">
        <v>0</v>
      </c>
      <c r="AN42" s="206">
        <v>0</v>
      </c>
      <c r="AO42" s="206">
        <v>0</v>
      </c>
      <c r="AP42" s="206">
        <v>0</v>
      </c>
      <c r="AQ42" s="49">
        <v>0</v>
      </c>
      <c r="AR42" s="207"/>
      <c r="AS42" s="49">
        <v>35</v>
      </c>
      <c r="AT42" s="49">
        <v>243</v>
      </c>
      <c r="AU42" s="49">
        <v>9</v>
      </c>
      <c r="AW42" s="49"/>
      <c r="AX42" s="49"/>
      <c r="AY42" s="49"/>
      <c r="AZ42" s="484"/>
    </row>
    <row r="43" spans="1:52">
      <c r="A43" s="206">
        <v>412</v>
      </c>
      <c r="B43" s="206">
        <v>412035244</v>
      </c>
      <c r="C43" s="207" t="s">
        <v>1057</v>
      </c>
      <c r="D43" s="216">
        <f t="shared" si="1"/>
        <v>0</v>
      </c>
      <c r="E43" s="216">
        <f t="shared" si="1"/>
        <v>0</v>
      </c>
      <c r="F43" s="216">
        <f t="shared" si="1"/>
        <v>0</v>
      </c>
      <c r="G43" s="216">
        <f t="shared" si="1"/>
        <v>0</v>
      </c>
      <c r="H43" s="216">
        <f t="shared" si="1"/>
        <v>7</v>
      </c>
      <c r="I43" s="216">
        <f t="shared" si="1"/>
        <v>3</v>
      </c>
      <c r="J43" s="216">
        <f t="shared" si="1"/>
        <v>0</v>
      </c>
      <c r="K43" s="347">
        <f t="shared" si="2"/>
        <v>0.38600000000000001</v>
      </c>
      <c r="L43" s="216"/>
      <c r="M43" s="216">
        <f t="shared" si="3"/>
        <v>0</v>
      </c>
      <c r="N43" s="216">
        <f t="shared" si="4"/>
        <v>0</v>
      </c>
      <c r="O43" s="216">
        <f t="shared" si="4"/>
        <v>0</v>
      </c>
      <c r="P43" s="216">
        <f t="shared" si="5"/>
        <v>7</v>
      </c>
      <c r="Q43" s="216">
        <f t="shared" si="6"/>
        <v>10</v>
      </c>
      <c r="R43" s="216">
        <f t="shared" si="7"/>
        <v>10</v>
      </c>
      <c r="S43" s="219"/>
      <c r="T43" s="219"/>
      <c r="U43" s="219"/>
      <c r="V43" s="219"/>
      <c r="W43" s="504"/>
      <c r="X43" s="219"/>
      <c r="Y43" s="49">
        <v>412</v>
      </c>
      <c r="Z43" s="49">
        <v>412035244</v>
      </c>
      <c r="AA43" s="235" t="s">
        <v>1057</v>
      </c>
      <c r="AB43" s="49">
        <v>0</v>
      </c>
      <c r="AC43" s="49">
        <v>0</v>
      </c>
      <c r="AD43" s="49">
        <v>0</v>
      </c>
      <c r="AE43" s="49">
        <v>0</v>
      </c>
      <c r="AF43" s="49">
        <v>7</v>
      </c>
      <c r="AG43" s="49">
        <v>3</v>
      </c>
      <c r="AH43" s="49">
        <v>0</v>
      </c>
      <c r="AI43" s="206">
        <v>0</v>
      </c>
      <c r="AJ43" s="206">
        <v>0</v>
      </c>
      <c r="AK43" s="206">
        <v>0</v>
      </c>
      <c r="AL43" s="206">
        <v>0</v>
      </c>
      <c r="AM43" s="206">
        <v>6</v>
      </c>
      <c r="AN43" s="206">
        <v>0</v>
      </c>
      <c r="AO43" s="206">
        <v>0</v>
      </c>
      <c r="AP43" s="206">
        <v>0</v>
      </c>
      <c r="AQ43" s="49">
        <v>1</v>
      </c>
      <c r="AR43" s="207"/>
      <c r="AS43" s="49">
        <v>35</v>
      </c>
      <c r="AT43" s="49">
        <v>244</v>
      </c>
      <c r="AU43" s="49">
        <v>10</v>
      </c>
      <c r="AW43" s="49"/>
      <c r="AX43" s="49"/>
      <c r="AY43" s="49"/>
      <c r="AZ43" s="484"/>
    </row>
    <row r="44" spans="1:52">
      <c r="A44" s="206">
        <v>412</v>
      </c>
      <c r="B44" s="206">
        <v>412035285</v>
      </c>
      <c r="C44" s="207" t="s">
        <v>1057</v>
      </c>
      <c r="D44" s="216">
        <f t="shared" si="1"/>
        <v>0</v>
      </c>
      <c r="E44" s="216">
        <f t="shared" si="1"/>
        <v>0</v>
      </c>
      <c r="F44" s="216">
        <f t="shared" si="1"/>
        <v>0</v>
      </c>
      <c r="G44" s="216">
        <f t="shared" si="1"/>
        <v>0</v>
      </c>
      <c r="H44" s="216">
        <f t="shared" si="1"/>
        <v>2</v>
      </c>
      <c r="I44" s="216">
        <f t="shared" si="1"/>
        <v>4</v>
      </c>
      <c r="J44" s="216">
        <f t="shared" si="1"/>
        <v>0</v>
      </c>
      <c r="K44" s="347">
        <f t="shared" si="2"/>
        <v>0.2316</v>
      </c>
      <c r="L44" s="216"/>
      <c r="M44" s="216">
        <f t="shared" si="3"/>
        <v>0</v>
      </c>
      <c r="N44" s="216">
        <f t="shared" si="4"/>
        <v>0</v>
      </c>
      <c r="O44" s="216">
        <f t="shared" si="4"/>
        <v>0</v>
      </c>
      <c r="P44" s="216">
        <f t="shared" si="5"/>
        <v>2</v>
      </c>
      <c r="Q44" s="216">
        <f t="shared" si="6"/>
        <v>8</v>
      </c>
      <c r="R44" s="216">
        <f t="shared" si="7"/>
        <v>6</v>
      </c>
      <c r="S44" s="219"/>
      <c r="T44" s="219"/>
      <c r="U44" s="219"/>
      <c r="V44" s="219"/>
      <c r="W44" s="504"/>
      <c r="X44" s="219"/>
      <c r="Y44" s="49">
        <v>412</v>
      </c>
      <c r="Z44" s="49">
        <v>412035285</v>
      </c>
      <c r="AA44" s="235" t="s">
        <v>1057</v>
      </c>
      <c r="AB44" s="49">
        <v>0</v>
      </c>
      <c r="AC44" s="49">
        <v>0</v>
      </c>
      <c r="AD44" s="49">
        <v>0</v>
      </c>
      <c r="AE44" s="49">
        <v>0</v>
      </c>
      <c r="AF44" s="49">
        <v>2</v>
      </c>
      <c r="AG44" s="49">
        <v>4</v>
      </c>
      <c r="AH44" s="49">
        <v>0</v>
      </c>
      <c r="AI44" s="206">
        <v>0</v>
      </c>
      <c r="AJ44" s="206">
        <v>0</v>
      </c>
      <c r="AK44" s="206">
        <v>0</v>
      </c>
      <c r="AL44" s="206">
        <v>0</v>
      </c>
      <c r="AM44" s="206">
        <v>2</v>
      </c>
      <c r="AN44" s="206">
        <v>0</v>
      </c>
      <c r="AO44" s="206">
        <v>0</v>
      </c>
      <c r="AP44" s="206">
        <v>0</v>
      </c>
      <c r="AQ44" s="49">
        <v>0</v>
      </c>
      <c r="AR44" s="207"/>
      <c r="AS44" s="49">
        <v>35</v>
      </c>
      <c r="AT44" s="49">
        <v>285</v>
      </c>
      <c r="AU44" s="49">
        <v>8</v>
      </c>
      <c r="AW44" s="49"/>
      <c r="AX44" s="49"/>
      <c r="AY44" s="49"/>
      <c r="AZ44" s="484"/>
    </row>
    <row r="45" spans="1:52">
      <c r="A45" s="206">
        <v>412</v>
      </c>
      <c r="B45" s="206">
        <v>412035293</v>
      </c>
      <c r="C45" s="207" t="s">
        <v>1057</v>
      </c>
      <c r="D45" s="216">
        <f t="shared" si="1"/>
        <v>0</v>
      </c>
      <c r="E45" s="216">
        <f t="shared" si="1"/>
        <v>0</v>
      </c>
      <c r="F45" s="216">
        <f t="shared" si="1"/>
        <v>0</v>
      </c>
      <c r="G45" s="216">
        <f t="shared" si="1"/>
        <v>0</v>
      </c>
      <c r="H45" s="216">
        <f t="shared" si="1"/>
        <v>1</v>
      </c>
      <c r="I45" s="216">
        <f t="shared" si="1"/>
        <v>0</v>
      </c>
      <c r="J45" s="216">
        <f t="shared" si="1"/>
        <v>0</v>
      </c>
      <c r="K45" s="347">
        <f t="shared" si="2"/>
        <v>3.8600000000000002E-2</v>
      </c>
      <c r="L45" s="216"/>
      <c r="M45" s="216">
        <f t="shared" si="3"/>
        <v>0</v>
      </c>
      <c r="N45" s="216">
        <f t="shared" si="4"/>
        <v>0</v>
      </c>
      <c r="O45" s="216">
        <f t="shared" si="4"/>
        <v>0</v>
      </c>
      <c r="P45" s="216">
        <f t="shared" si="5"/>
        <v>0</v>
      </c>
      <c r="Q45" s="216">
        <f t="shared" si="6"/>
        <v>10</v>
      </c>
      <c r="R45" s="216">
        <f t="shared" si="7"/>
        <v>1</v>
      </c>
      <c r="S45" s="219"/>
      <c r="T45" s="219"/>
      <c r="U45" s="219"/>
      <c r="V45" s="219"/>
      <c r="W45" s="504"/>
      <c r="X45" s="219"/>
      <c r="Y45" s="49">
        <v>412</v>
      </c>
      <c r="Z45" s="49">
        <v>412035293</v>
      </c>
      <c r="AA45" s="235" t="s">
        <v>1057</v>
      </c>
      <c r="AB45" s="49">
        <v>0</v>
      </c>
      <c r="AC45" s="49">
        <v>0</v>
      </c>
      <c r="AD45" s="49">
        <v>0</v>
      </c>
      <c r="AE45" s="49">
        <v>0</v>
      </c>
      <c r="AF45" s="49">
        <v>1</v>
      </c>
      <c r="AG45" s="49">
        <v>0</v>
      </c>
      <c r="AH45" s="49">
        <v>0</v>
      </c>
      <c r="AI45" s="206">
        <v>0</v>
      </c>
      <c r="AJ45" s="206">
        <v>0</v>
      </c>
      <c r="AK45" s="206">
        <v>0</v>
      </c>
      <c r="AL45" s="206">
        <v>0</v>
      </c>
      <c r="AM45" s="206">
        <v>0</v>
      </c>
      <c r="AN45" s="206">
        <v>0</v>
      </c>
      <c r="AO45" s="206">
        <v>0</v>
      </c>
      <c r="AP45" s="206">
        <v>0</v>
      </c>
      <c r="AQ45" s="49">
        <v>0</v>
      </c>
      <c r="AR45" s="207"/>
      <c r="AS45" s="49">
        <v>35</v>
      </c>
      <c r="AT45" s="49">
        <v>293</v>
      </c>
      <c r="AU45" s="49">
        <v>10</v>
      </c>
      <c r="AW45" s="49"/>
      <c r="AX45" s="49"/>
      <c r="AY45" s="49"/>
      <c r="AZ45" s="484"/>
    </row>
    <row r="46" spans="1:52">
      <c r="A46" s="206">
        <v>412</v>
      </c>
      <c r="B46" s="206">
        <v>412035307</v>
      </c>
      <c r="C46" s="207" t="s">
        <v>1057</v>
      </c>
      <c r="D46" s="216">
        <f t="shared" si="1"/>
        <v>0</v>
      </c>
      <c r="E46" s="216">
        <f t="shared" si="1"/>
        <v>0</v>
      </c>
      <c r="F46" s="216">
        <f t="shared" si="1"/>
        <v>0</v>
      </c>
      <c r="G46" s="216">
        <f t="shared" si="1"/>
        <v>1</v>
      </c>
      <c r="H46" s="216">
        <f t="shared" si="1"/>
        <v>1</v>
      </c>
      <c r="I46" s="216">
        <f t="shared" si="1"/>
        <v>0</v>
      </c>
      <c r="J46" s="216">
        <f t="shared" si="1"/>
        <v>0</v>
      </c>
      <c r="K46" s="347">
        <f t="shared" si="2"/>
        <v>7.7200000000000005E-2</v>
      </c>
      <c r="L46" s="216"/>
      <c r="M46" s="216">
        <f t="shared" si="3"/>
        <v>1</v>
      </c>
      <c r="N46" s="216">
        <f t="shared" si="4"/>
        <v>0</v>
      </c>
      <c r="O46" s="216">
        <f t="shared" si="4"/>
        <v>0</v>
      </c>
      <c r="P46" s="216">
        <f t="shared" si="5"/>
        <v>0</v>
      </c>
      <c r="Q46" s="216">
        <f t="shared" si="6"/>
        <v>4</v>
      </c>
      <c r="R46" s="216">
        <f t="shared" si="7"/>
        <v>2</v>
      </c>
      <c r="S46" s="219"/>
      <c r="T46" s="219"/>
      <c r="U46" s="219"/>
      <c r="V46" s="219"/>
      <c r="W46" s="504"/>
      <c r="X46" s="219"/>
      <c r="Y46" s="49">
        <v>412</v>
      </c>
      <c r="Z46" s="49">
        <v>412035307</v>
      </c>
      <c r="AA46" s="235" t="s">
        <v>1057</v>
      </c>
      <c r="AB46" s="49">
        <v>0</v>
      </c>
      <c r="AC46" s="49">
        <v>0</v>
      </c>
      <c r="AD46" s="49">
        <v>0</v>
      </c>
      <c r="AE46" s="49">
        <v>1</v>
      </c>
      <c r="AF46" s="49">
        <v>1</v>
      </c>
      <c r="AG46" s="49">
        <v>0</v>
      </c>
      <c r="AH46" s="49">
        <v>0</v>
      </c>
      <c r="AI46" s="206">
        <v>0</v>
      </c>
      <c r="AJ46" s="206">
        <v>1</v>
      </c>
      <c r="AK46" s="206">
        <v>0</v>
      </c>
      <c r="AL46" s="206">
        <v>0</v>
      </c>
      <c r="AM46" s="206">
        <v>0</v>
      </c>
      <c r="AN46" s="206">
        <v>0</v>
      </c>
      <c r="AO46" s="206">
        <v>0</v>
      </c>
      <c r="AP46" s="206">
        <v>0</v>
      </c>
      <c r="AQ46" s="49">
        <v>0</v>
      </c>
      <c r="AR46" s="207"/>
      <c r="AS46" s="49">
        <v>35</v>
      </c>
      <c r="AT46" s="49">
        <v>307</v>
      </c>
      <c r="AU46" s="49">
        <v>4</v>
      </c>
      <c r="AW46" s="49"/>
      <c r="AX46" s="49"/>
      <c r="AY46" s="49"/>
      <c r="AZ46" s="484"/>
    </row>
    <row r="47" spans="1:52">
      <c r="A47" s="206">
        <v>413</v>
      </c>
      <c r="B47" s="206">
        <v>413114091</v>
      </c>
      <c r="C47" s="207" t="s">
        <v>1058</v>
      </c>
      <c r="D47" s="216">
        <f t="shared" si="1"/>
        <v>0</v>
      </c>
      <c r="E47" s="216">
        <f t="shared" si="1"/>
        <v>0</v>
      </c>
      <c r="F47" s="216">
        <f t="shared" si="1"/>
        <v>0</v>
      </c>
      <c r="G47" s="216">
        <f t="shared" si="1"/>
        <v>0</v>
      </c>
      <c r="H47" s="216">
        <f t="shared" si="1"/>
        <v>0</v>
      </c>
      <c r="I47" s="216">
        <f t="shared" si="1"/>
        <v>1</v>
      </c>
      <c r="J47" s="216">
        <f t="shared" si="1"/>
        <v>0</v>
      </c>
      <c r="K47" s="347">
        <f t="shared" si="2"/>
        <v>3.8600000000000002E-2</v>
      </c>
      <c r="L47" s="216"/>
      <c r="M47" s="216">
        <f t="shared" si="3"/>
        <v>0</v>
      </c>
      <c r="N47" s="216">
        <f t="shared" si="4"/>
        <v>0</v>
      </c>
      <c r="O47" s="216">
        <f t="shared" si="4"/>
        <v>0</v>
      </c>
      <c r="P47" s="216">
        <f t="shared" si="5"/>
        <v>0</v>
      </c>
      <c r="Q47" s="216">
        <f t="shared" si="6"/>
        <v>9</v>
      </c>
      <c r="R47" s="216">
        <f t="shared" si="7"/>
        <v>1</v>
      </c>
      <c r="S47" s="219"/>
      <c r="T47" s="219"/>
      <c r="U47" s="219"/>
      <c r="V47" s="219"/>
      <c r="W47" s="504"/>
      <c r="X47" s="219"/>
      <c r="Y47" s="49">
        <v>413</v>
      </c>
      <c r="Z47" s="49">
        <v>413114091</v>
      </c>
      <c r="AA47" s="235" t="s">
        <v>1058</v>
      </c>
      <c r="AB47" s="49">
        <v>0</v>
      </c>
      <c r="AC47" s="49">
        <v>0</v>
      </c>
      <c r="AD47" s="49">
        <v>0</v>
      </c>
      <c r="AE47" s="49">
        <v>0</v>
      </c>
      <c r="AF47" s="49">
        <v>0</v>
      </c>
      <c r="AG47" s="49">
        <v>1</v>
      </c>
      <c r="AH47" s="49">
        <v>0</v>
      </c>
      <c r="AI47" s="206">
        <v>0</v>
      </c>
      <c r="AJ47" s="206">
        <v>0</v>
      </c>
      <c r="AK47" s="206">
        <v>0</v>
      </c>
      <c r="AL47" s="206">
        <v>0</v>
      </c>
      <c r="AM47" s="206">
        <v>0</v>
      </c>
      <c r="AN47" s="206">
        <v>0</v>
      </c>
      <c r="AO47" s="206">
        <v>0</v>
      </c>
      <c r="AP47" s="206">
        <v>0</v>
      </c>
      <c r="AQ47" s="49">
        <v>0</v>
      </c>
      <c r="AR47" s="207"/>
      <c r="AS47" s="49">
        <v>114</v>
      </c>
      <c r="AT47" s="49">
        <v>91</v>
      </c>
      <c r="AU47" s="49">
        <v>9</v>
      </c>
      <c r="AW47" s="49"/>
      <c r="AX47" s="49"/>
      <c r="AY47" s="49"/>
      <c r="AZ47" s="484"/>
    </row>
    <row r="48" spans="1:52">
      <c r="A48" s="206">
        <v>413</v>
      </c>
      <c r="B48" s="206">
        <v>413114114</v>
      </c>
      <c r="C48" s="207" t="s">
        <v>1058</v>
      </c>
      <c r="D48" s="216">
        <f t="shared" si="1"/>
        <v>0</v>
      </c>
      <c r="E48" s="216">
        <f t="shared" si="1"/>
        <v>0</v>
      </c>
      <c r="F48" s="216">
        <f t="shared" si="1"/>
        <v>0</v>
      </c>
      <c r="G48" s="216">
        <f t="shared" si="1"/>
        <v>0</v>
      </c>
      <c r="H48" s="216">
        <f t="shared" si="1"/>
        <v>31</v>
      </c>
      <c r="I48" s="216">
        <f t="shared" si="1"/>
        <v>38</v>
      </c>
      <c r="J48" s="216">
        <f t="shared" si="1"/>
        <v>0</v>
      </c>
      <c r="K48" s="347">
        <f t="shared" si="2"/>
        <v>2.6634000000000002</v>
      </c>
      <c r="L48" s="216"/>
      <c r="M48" s="216">
        <f t="shared" si="3"/>
        <v>0</v>
      </c>
      <c r="N48" s="216">
        <f t="shared" si="4"/>
        <v>0</v>
      </c>
      <c r="O48" s="216">
        <f t="shared" si="4"/>
        <v>0</v>
      </c>
      <c r="P48" s="216">
        <f t="shared" si="5"/>
        <v>30</v>
      </c>
      <c r="Q48" s="216">
        <f t="shared" si="6"/>
        <v>10</v>
      </c>
      <c r="R48" s="216">
        <f t="shared" si="7"/>
        <v>69</v>
      </c>
      <c r="S48" s="219"/>
      <c r="T48" s="219"/>
      <c r="U48" s="219"/>
      <c r="V48" s="219"/>
      <c r="W48" s="504"/>
      <c r="X48" s="219"/>
      <c r="Y48" s="49">
        <v>413</v>
      </c>
      <c r="Z48" s="49">
        <v>413114114</v>
      </c>
      <c r="AA48" s="235" t="s">
        <v>1058</v>
      </c>
      <c r="AB48" s="49">
        <v>0</v>
      </c>
      <c r="AC48" s="49">
        <v>0</v>
      </c>
      <c r="AD48" s="49">
        <v>0</v>
      </c>
      <c r="AE48" s="49">
        <v>0</v>
      </c>
      <c r="AF48" s="49">
        <v>31</v>
      </c>
      <c r="AG48" s="49">
        <v>38</v>
      </c>
      <c r="AH48" s="49">
        <v>0</v>
      </c>
      <c r="AI48" s="206">
        <v>0</v>
      </c>
      <c r="AJ48" s="206">
        <v>0</v>
      </c>
      <c r="AK48" s="206">
        <v>0</v>
      </c>
      <c r="AL48" s="206">
        <v>0</v>
      </c>
      <c r="AM48" s="206">
        <v>13</v>
      </c>
      <c r="AN48" s="206">
        <v>0</v>
      </c>
      <c r="AO48" s="206">
        <v>0</v>
      </c>
      <c r="AP48" s="206">
        <v>0</v>
      </c>
      <c r="AQ48" s="49">
        <v>17</v>
      </c>
      <c r="AR48" s="207"/>
      <c r="AS48" s="49">
        <v>114</v>
      </c>
      <c r="AT48" s="49">
        <v>114</v>
      </c>
      <c r="AU48" s="49">
        <v>10</v>
      </c>
      <c r="AW48" s="49"/>
      <c r="AX48" s="49"/>
      <c r="AY48" s="49"/>
      <c r="AZ48" s="484"/>
    </row>
    <row r="49" spans="1:52">
      <c r="A49" s="206">
        <v>413</v>
      </c>
      <c r="B49" s="206">
        <v>413114127</v>
      </c>
      <c r="C49" s="207" t="s">
        <v>1058</v>
      </c>
      <c r="D49" s="216">
        <f t="shared" si="1"/>
        <v>0</v>
      </c>
      <c r="E49" s="216">
        <f t="shared" si="1"/>
        <v>0</v>
      </c>
      <c r="F49" s="216">
        <f t="shared" si="1"/>
        <v>0</v>
      </c>
      <c r="G49" s="216">
        <f t="shared" si="1"/>
        <v>0</v>
      </c>
      <c r="H49" s="216">
        <f t="shared" si="1"/>
        <v>0</v>
      </c>
      <c r="I49" s="216">
        <f t="shared" si="1"/>
        <v>1</v>
      </c>
      <c r="J49" s="216">
        <f t="shared" si="1"/>
        <v>0</v>
      </c>
      <c r="K49" s="347">
        <f t="shared" si="2"/>
        <v>3.8600000000000002E-2</v>
      </c>
      <c r="L49" s="216"/>
      <c r="M49" s="216">
        <f t="shared" si="3"/>
        <v>0</v>
      </c>
      <c r="N49" s="216">
        <f t="shared" si="4"/>
        <v>0</v>
      </c>
      <c r="O49" s="216">
        <f t="shared" si="4"/>
        <v>0</v>
      </c>
      <c r="P49" s="216">
        <f t="shared" si="5"/>
        <v>0</v>
      </c>
      <c r="Q49" s="216">
        <f t="shared" si="6"/>
        <v>5</v>
      </c>
      <c r="R49" s="216">
        <f t="shared" si="7"/>
        <v>1</v>
      </c>
      <c r="S49" s="219"/>
      <c r="T49" s="219"/>
      <c r="U49" s="219"/>
      <c r="V49" s="219"/>
      <c r="W49" s="504"/>
      <c r="X49" s="219"/>
      <c r="Y49" s="49">
        <v>413</v>
      </c>
      <c r="Z49" s="49">
        <v>413114127</v>
      </c>
      <c r="AA49" s="235" t="s">
        <v>1058</v>
      </c>
      <c r="AB49" s="49">
        <v>0</v>
      </c>
      <c r="AC49" s="49">
        <v>0</v>
      </c>
      <c r="AD49" s="49">
        <v>0</v>
      </c>
      <c r="AE49" s="49">
        <v>0</v>
      </c>
      <c r="AF49" s="49">
        <v>0</v>
      </c>
      <c r="AG49" s="49">
        <v>1</v>
      </c>
      <c r="AH49" s="49">
        <v>0</v>
      </c>
      <c r="AI49" s="206">
        <v>0</v>
      </c>
      <c r="AJ49" s="206">
        <v>0</v>
      </c>
      <c r="AK49" s="206">
        <v>0</v>
      </c>
      <c r="AL49" s="206">
        <v>0</v>
      </c>
      <c r="AM49" s="206">
        <v>0</v>
      </c>
      <c r="AN49" s="206">
        <v>0</v>
      </c>
      <c r="AO49" s="206">
        <v>0</v>
      </c>
      <c r="AP49" s="206">
        <v>0</v>
      </c>
      <c r="AQ49" s="49">
        <v>0</v>
      </c>
      <c r="AR49" s="207"/>
      <c r="AS49" s="49">
        <v>114</v>
      </c>
      <c r="AT49" s="49">
        <v>127</v>
      </c>
      <c r="AU49" s="49">
        <v>5</v>
      </c>
      <c r="AW49" s="49"/>
      <c r="AX49" s="49"/>
      <c r="AY49" s="49"/>
      <c r="AZ49" s="484"/>
    </row>
    <row r="50" spans="1:52">
      <c r="A50" s="206">
        <v>413</v>
      </c>
      <c r="B50" s="206">
        <v>413114210</v>
      </c>
      <c r="C50" s="207" t="s">
        <v>1058</v>
      </c>
      <c r="D50" s="216">
        <f t="shared" si="1"/>
        <v>0</v>
      </c>
      <c r="E50" s="216">
        <f t="shared" si="1"/>
        <v>0</v>
      </c>
      <c r="F50" s="216">
        <f t="shared" si="1"/>
        <v>0</v>
      </c>
      <c r="G50" s="216">
        <f t="shared" si="1"/>
        <v>0</v>
      </c>
      <c r="H50" s="216">
        <f t="shared" si="1"/>
        <v>0</v>
      </c>
      <c r="I50" s="216">
        <f t="shared" si="1"/>
        <v>1</v>
      </c>
      <c r="J50" s="216">
        <f t="shared" si="1"/>
        <v>0</v>
      </c>
      <c r="K50" s="347">
        <f t="shared" si="2"/>
        <v>3.8600000000000002E-2</v>
      </c>
      <c r="L50" s="216"/>
      <c r="M50" s="216">
        <f t="shared" si="3"/>
        <v>0</v>
      </c>
      <c r="N50" s="216">
        <f t="shared" si="4"/>
        <v>0</v>
      </c>
      <c r="O50" s="216">
        <f t="shared" si="4"/>
        <v>0</v>
      </c>
      <c r="P50" s="216">
        <f t="shared" si="5"/>
        <v>0</v>
      </c>
      <c r="Q50" s="216">
        <f t="shared" si="6"/>
        <v>6</v>
      </c>
      <c r="R50" s="216">
        <f t="shared" si="7"/>
        <v>1</v>
      </c>
      <c r="S50" s="219"/>
      <c r="T50" s="219"/>
      <c r="U50" s="219"/>
      <c r="V50" s="219"/>
      <c r="W50" s="504"/>
      <c r="X50" s="219"/>
      <c r="Y50" s="49">
        <v>413</v>
      </c>
      <c r="Z50" s="49">
        <v>413114210</v>
      </c>
      <c r="AA50" s="235" t="s">
        <v>1058</v>
      </c>
      <c r="AB50" s="49">
        <v>0</v>
      </c>
      <c r="AC50" s="49">
        <v>0</v>
      </c>
      <c r="AD50" s="49">
        <v>0</v>
      </c>
      <c r="AE50" s="49">
        <v>0</v>
      </c>
      <c r="AF50" s="49">
        <v>0</v>
      </c>
      <c r="AG50" s="49">
        <v>1</v>
      </c>
      <c r="AH50" s="49">
        <v>0</v>
      </c>
      <c r="AI50" s="206">
        <v>0</v>
      </c>
      <c r="AJ50" s="206">
        <v>0</v>
      </c>
      <c r="AK50" s="206">
        <v>0</v>
      </c>
      <c r="AL50" s="206">
        <v>0</v>
      </c>
      <c r="AM50" s="206">
        <v>0</v>
      </c>
      <c r="AN50" s="206">
        <v>0</v>
      </c>
      <c r="AO50" s="206">
        <v>0</v>
      </c>
      <c r="AP50" s="206">
        <v>0</v>
      </c>
      <c r="AQ50" s="49">
        <v>0</v>
      </c>
      <c r="AR50" s="207"/>
      <c r="AS50" s="49">
        <v>114</v>
      </c>
      <c r="AT50" s="49">
        <v>210</v>
      </c>
      <c r="AU50" s="49">
        <v>6</v>
      </c>
      <c r="AW50" s="49"/>
      <c r="AX50" s="49"/>
      <c r="AY50" s="49"/>
      <c r="AZ50" s="484"/>
    </row>
    <row r="51" spans="1:52">
      <c r="A51" s="206">
        <v>413</v>
      </c>
      <c r="B51" s="206">
        <v>413114253</v>
      </c>
      <c r="C51" s="207" t="s">
        <v>1058</v>
      </c>
      <c r="D51" s="216">
        <f t="shared" si="1"/>
        <v>0</v>
      </c>
      <c r="E51" s="216">
        <f t="shared" si="1"/>
        <v>0</v>
      </c>
      <c r="F51" s="216">
        <f t="shared" si="1"/>
        <v>0</v>
      </c>
      <c r="G51" s="216">
        <f t="shared" si="1"/>
        <v>0</v>
      </c>
      <c r="H51" s="216">
        <f t="shared" si="1"/>
        <v>0</v>
      </c>
      <c r="I51" s="216">
        <f t="shared" si="1"/>
        <v>1</v>
      </c>
      <c r="J51" s="216">
        <f t="shared" si="1"/>
        <v>0</v>
      </c>
      <c r="K51" s="347">
        <f t="shared" si="2"/>
        <v>3.8600000000000002E-2</v>
      </c>
      <c r="L51" s="216"/>
      <c r="M51" s="216">
        <f t="shared" si="3"/>
        <v>0</v>
      </c>
      <c r="N51" s="216">
        <f t="shared" si="4"/>
        <v>0</v>
      </c>
      <c r="O51" s="216">
        <f t="shared" si="4"/>
        <v>0</v>
      </c>
      <c r="P51" s="216">
        <f t="shared" si="5"/>
        <v>0</v>
      </c>
      <c r="Q51" s="216">
        <f t="shared" si="6"/>
        <v>10</v>
      </c>
      <c r="R51" s="216">
        <f t="shared" si="7"/>
        <v>1</v>
      </c>
      <c r="S51" s="219"/>
      <c r="T51" s="219"/>
      <c r="U51" s="219"/>
      <c r="V51" s="219"/>
      <c r="W51" s="504"/>
      <c r="X51" s="219"/>
      <c r="Y51" s="49">
        <v>413</v>
      </c>
      <c r="Z51" s="49">
        <v>413114253</v>
      </c>
      <c r="AA51" s="235" t="s">
        <v>1058</v>
      </c>
      <c r="AB51" s="49">
        <v>0</v>
      </c>
      <c r="AC51" s="49">
        <v>0</v>
      </c>
      <c r="AD51" s="49">
        <v>0</v>
      </c>
      <c r="AE51" s="49">
        <v>0</v>
      </c>
      <c r="AF51" s="49">
        <v>0</v>
      </c>
      <c r="AG51" s="49">
        <v>1</v>
      </c>
      <c r="AH51" s="49">
        <v>0</v>
      </c>
      <c r="AI51" s="206">
        <v>0</v>
      </c>
      <c r="AJ51" s="206">
        <v>0</v>
      </c>
      <c r="AK51" s="206">
        <v>0</v>
      </c>
      <c r="AL51" s="206">
        <v>0</v>
      </c>
      <c r="AM51" s="206">
        <v>0</v>
      </c>
      <c r="AN51" s="206">
        <v>0</v>
      </c>
      <c r="AO51" s="206">
        <v>0</v>
      </c>
      <c r="AP51" s="206">
        <v>0</v>
      </c>
      <c r="AQ51" s="49">
        <v>0</v>
      </c>
      <c r="AR51" s="207"/>
      <c r="AS51" s="49">
        <v>114</v>
      </c>
      <c r="AT51" s="49">
        <v>253</v>
      </c>
      <c r="AU51" s="49">
        <v>10</v>
      </c>
      <c r="AW51" s="49"/>
      <c r="AX51" s="49"/>
      <c r="AY51" s="49"/>
      <c r="AZ51" s="484"/>
    </row>
    <row r="52" spans="1:52">
      <c r="A52" s="206">
        <v>413</v>
      </c>
      <c r="B52" s="206">
        <v>413114605</v>
      </c>
      <c r="C52" s="207" t="s">
        <v>1058</v>
      </c>
      <c r="D52" s="216">
        <f t="shared" si="1"/>
        <v>0</v>
      </c>
      <c r="E52" s="216">
        <f t="shared" si="1"/>
        <v>0</v>
      </c>
      <c r="F52" s="216">
        <f t="shared" si="1"/>
        <v>0</v>
      </c>
      <c r="G52" s="216">
        <f t="shared" si="1"/>
        <v>0</v>
      </c>
      <c r="H52" s="216">
        <f t="shared" si="1"/>
        <v>1</v>
      </c>
      <c r="I52" s="216">
        <f t="shared" si="1"/>
        <v>1</v>
      </c>
      <c r="J52" s="216">
        <f t="shared" si="1"/>
        <v>0</v>
      </c>
      <c r="K52" s="347">
        <f t="shared" si="2"/>
        <v>7.7200000000000005E-2</v>
      </c>
      <c r="L52" s="216"/>
      <c r="M52" s="216">
        <f t="shared" si="3"/>
        <v>0</v>
      </c>
      <c r="N52" s="216">
        <f t="shared" si="4"/>
        <v>0</v>
      </c>
      <c r="O52" s="216">
        <f t="shared" si="4"/>
        <v>0</v>
      </c>
      <c r="P52" s="216">
        <f t="shared" si="5"/>
        <v>2</v>
      </c>
      <c r="Q52" s="216">
        <f t="shared" si="6"/>
        <v>6</v>
      </c>
      <c r="R52" s="216">
        <f t="shared" si="7"/>
        <v>2</v>
      </c>
      <c r="S52" s="219"/>
      <c r="T52" s="219"/>
      <c r="U52" s="219"/>
      <c r="V52" s="219"/>
      <c r="W52" s="504"/>
      <c r="X52" s="219"/>
      <c r="Y52" s="49">
        <v>413</v>
      </c>
      <c r="Z52" s="49">
        <v>413114605</v>
      </c>
      <c r="AA52" s="235" t="s">
        <v>1058</v>
      </c>
      <c r="AB52" s="49">
        <v>0</v>
      </c>
      <c r="AC52" s="49">
        <v>0</v>
      </c>
      <c r="AD52" s="49">
        <v>0</v>
      </c>
      <c r="AE52" s="49">
        <v>0</v>
      </c>
      <c r="AF52" s="49">
        <v>1</v>
      </c>
      <c r="AG52" s="49">
        <v>1</v>
      </c>
      <c r="AH52" s="49">
        <v>0</v>
      </c>
      <c r="AI52" s="206">
        <v>0</v>
      </c>
      <c r="AJ52" s="206">
        <v>0</v>
      </c>
      <c r="AK52" s="206">
        <v>0</v>
      </c>
      <c r="AL52" s="206">
        <v>0</v>
      </c>
      <c r="AM52" s="206">
        <v>1</v>
      </c>
      <c r="AN52" s="206">
        <v>0</v>
      </c>
      <c r="AO52" s="206">
        <v>0</v>
      </c>
      <c r="AP52" s="206">
        <v>0</v>
      </c>
      <c r="AQ52" s="49">
        <v>1</v>
      </c>
      <c r="AR52" s="207"/>
      <c r="AS52" s="49">
        <v>114</v>
      </c>
      <c r="AT52" s="49">
        <v>605</v>
      </c>
      <c r="AU52" s="49">
        <v>6</v>
      </c>
      <c r="AW52" s="49"/>
      <c r="AX52" s="49"/>
      <c r="AY52" s="49"/>
      <c r="AZ52" s="484"/>
    </row>
    <row r="53" spans="1:52">
      <c r="A53" s="206">
        <v>413</v>
      </c>
      <c r="B53" s="206">
        <v>413114615</v>
      </c>
      <c r="C53" s="207" t="s">
        <v>1058</v>
      </c>
      <c r="D53" s="216">
        <f t="shared" si="1"/>
        <v>0</v>
      </c>
      <c r="E53" s="216">
        <f t="shared" si="1"/>
        <v>0</v>
      </c>
      <c r="F53" s="216">
        <f t="shared" si="1"/>
        <v>0</v>
      </c>
      <c r="G53" s="216">
        <f t="shared" si="1"/>
        <v>0</v>
      </c>
      <c r="H53" s="216">
        <f t="shared" si="1"/>
        <v>0</v>
      </c>
      <c r="I53" s="216">
        <f t="shared" si="1"/>
        <v>1</v>
      </c>
      <c r="J53" s="216">
        <f t="shared" si="1"/>
        <v>0</v>
      </c>
      <c r="K53" s="347">
        <f t="shared" si="2"/>
        <v>3.8600000000000002E-2</v>
      </c>
      <c r="L53" s="216"/>
      <c r="M53" s="216">
        <f t="shared" si="3"/>
        <v>0</v>
      </c>
      <c r="N53" s="216">
        <f t="shared" si="4"/>
        <v>0</v>
      </c>
      <c r="O53" s="216">
        <f t="shared" si="4"/>
        <v>0</v>
      </c>
      <c r="P53" s="216">
        <f t="shared" si="5"/>
        <v>0</v>
      </c>
      <c r="Q53" s="216">
        <f t="shared" si="6"/>
        <v>10</v>
      </c>
      <c r="R53" s="216">
        <f t="shared" si="7"/>
        <v>1</v>
      </c>
      <c r="S53" s="219"/>
      <c r="T53" s="219"/>
      <c r="U53" s="219"/>
      <c r="V53" s="219"/>
      <c r="W53" s="504"/>
      <c r="X53" s="219"/>
      <c r="Y53" s="49">
        <v>413</v>
      </c>
      <c r="Z53" s="49">
        <v>413114615</v>
      </c>
      <c r="AA53" s="235" t="s">
        <v>1058</v>
      </c>
      <c r="AB53" s="49">
        <v>0</v>
      </c>
      <c r="AC53" s="49">
        <v>0</v>
      </c>
      <c r="AD53" s="49">
        <v>0</v>
      </c>
      <c r="AE53" s="49">
        <v>0</v>
      </c>
      <c r="AF53" s="49">
        <v>0</v>
      </c>
      <c r="AG53" s="49">
        <v>1</v>
      </c>
      <c r="AH53" s="49">
        <v>0</v>
      </c>
      <c r="AI53" s="206">
        <v>0</v>
      </c>
      <c r="AJ53" s="206">
        <v>0</v>
      </c>
      <c r="AK53" s="206">
        <v>0</v>
      </c>
      <c r="AL53" s="206">
        <v>0</v>
      </c>
      <c r="AM53" s="206">
        <v>0</v>
      </c>
      <c r="AN53" s="206">
        <v>0</v>
      </c>
      <c r="AO53" s="206">
        <v>0</v>
      </c>
      <c r="AP53" s="206">
        <v>0</v>
      </c>
      <c r="AQ53" s="49">
        <v>0</v>
      </c>
      <c r="AR53" s="207"/>
      <c r="AS53" s="49">
        <v>114</v>
      </c>
      <c r="AT53" s="49">
        <v>615</v>
      </c>
      <c r="AU53" s="49">
        <v>10</v>
      </c>
      <c r="AW53" s="49"/>
      <c r="AX53" s="49"/>
      <c r="AY53" s="49"/>
      <c r="AZ53" s="484"/>
    </row>
    <row r="54" spans="1:52">
      <c r="A54" s="206">
        <v>413</v>
      </c>
      <c r="B54" s="206">
        <v>413114635</v>
      </c>
      <c r="C54" s="207" t="s">
        <v>1058</v>
      </c>
      <c r="D54" s="216">
        <f t="shared" si="1"/>
        <v>0</v>
      </c>
      <c r="E54" s="216">
        <f t="shared" si="1"/>
        <v>0</v>
      </c>
      <c r="F54" s="216">
        <f t="shared" si="1"/>
        <v>0</v>
      </c>
      <c r="G54" s="216">
        <f t="shared" si="1"/>
        <v>0</v>
      </c>
      <c r="H54" s="216">
        <f t="shared" si="1"/>
        <v>0</v>
      </c>
      <c r="I54" s="216">
        <f t="shared" si="1"/>
        <v>1</v>
      </c>
      <c r="J54" s="216">
        <f t="shared" si="1"/>
        <v>0</v>
      </c>
      <c r="K54" s="347">
        <f t="shared" si="2"/>
        <v>3.8600000000000002E-2</v>
      </c>
      <c r="L54" s="216"/>
      <c r="M54" s="216">
        <f t="shared" si="3"/>
        <v>0</v>
      </c>
      <c r="N54" s="216">
        <f t="shared" si="4"/>
        <v>0</v>
      </c>
      <c r="O54" s="216">
        <f t="shared" si="4"/>
        <v>0</v>
      </c>
      <c r="P54" s="216">
        <f t="shared" si="5"/>
        <v>1</v>
      </c>
      <c r="Q54" s="216">
        <f t="shared" si="6"/>
        <v>8</v>
      </c>
      <c r="R54" s="216">
        <f t="shared" si="7"/>
        <v>1</v>
      </c>
      <c r="S54" s="219"/>
      <c r="T54" s="219"/>
      <c r="U54" s="219"/>
      <c r="V54" s="219"/>
      <c r="W54" s="504"/>
      <c r="X54" s="219"/>
      <c r="Y54" s="49">
        <v>413</v>
      </c>
      <c r="Z54" s="49">
        <v>413114635</v>
      </c>
      <c r="AA54" s="235" t="s">
        <v>1058</v>
      </c>
      <c r="AB54" s="49">
        <v>0</v>
      </c>
      <c r="AC54" s="49">
        <v>0</v>
      </c>
      <c r="AD54" s="49">
        <v>0</v>
      </c>
      <c r="AE54" s="49">
        <v>0</v>
      </c>
      <c r="AF54" s="49">
        <v>0</v>
      </c>
      <c r="AG54" s="49">
        <v>1</v>
      </c>
      <c r="AH54" s="49">
        <v>0</v>
      </c>
      <c r="AI54" s="206">
        <v>0</v>
      </c>
      <c r="AJ54" s="206">
        <v>0</v>
      </c>
      <c r="AK54" s="206">
        <v>0</v>
      </c>
      <c r="AL54" s="206">
        <v>0</v>
      </c>
      <c r="AM54" s="206">
        <v>0</v>
      </c>
      <c r="AN54" s="206">
        <v>0</v>
      </c>
      <c r="AO54" s="206">
        <v>0</v>
      </c>
      <c r="AP54" s="206">
        <v>0</v>
      </c>
      <c r="AQ54" s="49">
        <v>1</v>
      </c>
      <c r="AR54" s="207"/>
      <c r="AS54" s="49">
        <v>114</v>
      </c>
      <c r="AT54" s="49">
        <v>635</v>
      </c>
      <c r="AU54" s="49">
        <v>8</v>
      </c>
      <c r="AW54" s="49"/>
      <c r="AX54" s="49"/>
      <c r="AY54" s="49"/>
      <c r="AZ54" s="484"/>
    </row>
    <row r="55" spans="1:52">
      <c r="A55" s="206">
        <v>413</v>
      </c>
      <c r="B55" s="206">
        <v>413114670</v>
      </c>
      <c r="C55" s="207" t="s">
        <v>1058</v>
      </c>
      <c r="D55" s="216">
        <f t="shared" si="1"/>
        <v>0</v>
      </c>
      <c r="E55" s="216">
        <f t="shared" si="1"/>
        <v>0</v>
      </c>
      <c r="F55" s="216">
        <f t="shared" si="1"/>
        <v>0</v>
      </c>
      <c r="G55" s="216">
        <f t="shared" si="1"/>
        <v>0</v>
      </c>
      <c r="H55" s="216">
        <f t="shared" si="1"/>
        <v>6</v>
      </c>
      <c r="I55" s="216">
        <f t="shared" si="1"/>
        <v>17</v>
      </c>
      <c r="J55" s="216">
        <f t="shared" si="1"/>
        <v>0</v>
      </c>
      <c r="K55" s="347">
        <f t="shared" si="2"/>
        <v>0.88780000000000003</v>
      </c>
      <c r="L55" s="216"/>
      <c r="M55" s="216">
        <f t="shared" si="3"/>
        <v>0</v>
      </c>
      <c r="N55" s="216">
        <f t="shared" si="4"/>
        <v>0</v>
      </c>
      <c r="O55" s="216">
        <f t="shared" si="4"/>
        <v>0</v>
      </c>
      <c r="P55" s="216">
        <f t="shared" si="5"/>
        <v>4</v>
      </c>
      <c r="Q55" s="216">
        <f t="shared" si="6"/>
        <v>6</v>
      </c>
      <c r="R55" s="216">
        <f t="shared" si="7"/>
        <v>23</v>
      </c>
      <c r="S55" s="219"/>
      <c r="T55" s="219"/>
      <c r="U55" s="219"/>
      <c r="V55" s="219"/>
      <c r="W55" s="504"/>
      <c r="X55" s="219"/>
      <c r="Y55" s="49">
        <v>413</v>
      </c>
      <c r="Z55" s="49">
        <v>413114670</v>
      </c>
      <c r="AA55" s="235" t="s">
        <v>1058</v>
      </c>
      <c r="AB55" s="49">
        <v>0</v>
      </c>
      <c r="AC55" s="49">
        <v>0</v>
      </c>
      <c r="AD55" s="49">
        <v>0</v>
      </c>
      <c r="AE55" s="49">
        <v>0</v>
      </c>
      <c r="AF55" s="49">
        <v>6</v>
      </c>
      <c r="AG55" s="49">
        <v>17</v>
      </c>
      <c r="AH55" s="49">
        <v>0</v>
      </c>
      <c r="AI55" s="206">
        <v>0</v>
      </c>
      <c r="AJ55" s="206">
        <v>0</v>
      </c>
      <c r="AK55" s="206">
        <v>0</v>
      </c>
      <c r="AL55" s="206">
        <v>0</v>
      </c>
      <c r="AM55" s="206">
        <v>1</v>
      </c>
      <c r="AN55" s="206">
        <v>0</v>
      </c>
      <c r="AO55" s="206">
        <v>0</v>
      </c>
      <c r="AP55" s="206">
        <v>0</v>
      </c>
      <c r="AQ55" s="49">
        <v>3</v>
      </c>
      <c r="AR55" s="207"/>
      <c r="AS55" s="49">
        <v>114</v>
      </c>
      <c r="AT55" s="49">
        <v>670</v>
      </c>
      <c r="AU55" s="49">
        <v>6</v>
      </c>
      <c r="AW55" s="49"/>
      <c r="AX55" s="49"/>
      <c r="AY55" s="49"/>
      <c r="AZ55" s="484"/>
    </row>
    <row r="56" spans="1:52">
      <c r="A56" s="206">
        <v>413</v>
      </c>
      <c r="B56" s="206">
        <v>413114674</v>
      </c>
      <c r="C56" s="207" t="s">
        <v>1058</v>
      </c>
      <c r="D56" s="216">
        <f t="shared" si="1"/>
        <v>0</v>
      </c>
      <c r="E56" s="216">
        <f t="shared" si="1"/>
        <v>0</v>
      </c>
      <c r="F56" s="216">
        <f t="shared" si="1"/>
        <v>0</v>
      </c>
      <c r="G56" s="216">
        <f t="shared" si="1"/>
        <v>0</v>
      </c>
      <c r="H56" s="216">
        <f t="shared" si="1"/>
        <v>21</v>
      </c>
      <c r="I56" s="216">
        <f t="shared" si="1"/>
        <v>34</v>
      </c>
      <c r="J56" s="216">
        <f t="shared" si="1"/>
        <v>0</v>
      </c>
      <c r="K56" s="347">
        <f t="shared" si="2"/>
        <v>2.1230000000000002</v>
      </c>
      <c r="L56" s="216"/>
      <c r="M56" s="216">
        <f t="shared" si="3"/>
        <v>0</v>
      </c>
      <c r="N56" s="216">
        <f t="shared" si="4"/>
        <v>0</v>
      </c>
      <c r="O56" s="216">
        <f t="shared" si="4"/>
        <v>0</v>
      </c>
      <c r="P56" s="216">
        <f t="shared" si="5"/>
        <v>22</v>
      </c>
      <c r="Q56" s="216">
        <f t="shared" si="6"/>
        <v>10</v>
      </c>
      <c r="R56" s="216">
        <f t="shared" si="7"/>
        <v>55</v>
      </c>
      <c r="S56" s="219"/>
      <c r="T56" s="219"/>
      <c r="U56" s="219"/>
      <c r="V56" s="219"/>
      <c r="W56" s="504"/>
      <c r="X56" s="219"/>
      <c r="Y56" s="49">
        <v>413</v>
      </c>
      <c r="Z56" s="49">
        <v>413114674</v>
      </c>
      <c r="AA56" s="235" t="s">
        <v>1058</v>
      </c>
      <c r="AB56" s="49">
        <v>0</v>
      </c>
      <c r="AC56" s="49">
        <v>0</v>
      </c>
      <c r="AD56" s="49">
        <v>0</v>
      </c>
      <c r="AE56" s="49">
        <v>0</v>
      </c>
      <c r="AF56" s="49">
        <v>21</v>
      </c>
      <c r="AG56" s="49">
        <v>34</v>
      </c>
      <c r="AH56" s="49">
        <v>0</v>
      </c>
      <c r="AI56" s="206">
        <v>0</v>
      </c>
      <c r="AJ56" s="206">
        <v>0</v>
      </c>
      <c r="AK56" s="206">
        <v>0</v>
      </c>
      <c r="AL56" s="206">
        <v>0</v>
      </c>
      <c r="AM56" s="206">
        <v>9</v>
      </c>
      <c r="AN56" s="206">
        <v>0</v>
      </c>
      <c r="AO56" s="206">
        <v>0</v>
      </c>
      <c r="AP56" s="206">
        <v>0</v>
      </c>
      <c r="AQ56" s="49">
        <v>13</v>
      </c>
      <c r="AR56" s="207"/>
      <c r="AS56" s="49">
        <v>114</v>
      </c>
      <c r="AT56" s="49">
        <v>674</v>
      </c>
      <c r="AU56" s="49">
        <v>10</v>
      </c>
      <c r="AW56" s="49"/>
      <c r="AX56" s="49"/>
      <c r="AY56" s="49"/>
      <c r="AZ56" s="484"/>
    </row>
    <row r="57" spans="1:52">
      <c r="A57" s="206">
        <v>413</v>
      </c>
      <c r="B57" s="206">
        <v>413114683</v>
      </c>
      <c r="C57" s="207" t="s">
        <v>1058</v>
      </c>
      <c r="D57" s="216">
        <f t="shared" si="1"/>
        <v>0</v>
      </c>
      <c r="E57" s="216">
        <f t="shared" si="1"/>
        <v>0</v>
      </c>
      <c r="F57" s="216">
        <f t="shared" si="1"/>
        <v>0</v>
      </c>
      <c r="G57" s="216">
        <f t="shared" si="1"/>
        <v>0</v>
      </c>
      <c r="H57" s="216">
        <f t="shared" si="1"/>
        <v>0</v>
      </c>
      <c r="I57" s="216">
        <f t="shared" si="1"/>
        <v>1</v>
      </c>
      <c r="J57" s="216">
        <f t="shared" si="1"/>
        <v>0</v>
      </c>
      <c r="K57" s="347">
        <f t="shared" si="2"/>
        <v>3.8600000000000002E-2</v>
      </c>
      <c r="L57" s="216"/>
      <c r="M57" s="216">
        <f t="shared" si="3"/>
        <v>0</v>
      </c>
      <c r="N57" s="216">
        <f t="shared" si="4"/>
        <v>0</v>
      </c>
      <c r="O57" s="216">
        <f t="shared" si="4"/>
        <v>0</v>
      </c>
      <c r="P57" s="216">
        <f t="shared" si="5"/>
        <v>1</v>
      </c>
      <c r="Q57" s="216">
        <f t="shared" si="6"/>
        <v>5</v>
      </c>
      <c r="R57" s="216">
        <f t="shared" si="7"/>
        <v>1</v>
      </c>
      <c r="S57" s="219"/>
      <c r="T57" s="219"/>
      <c r="U57" s="219"/>
      <c r="V57" s="219"/>
      <c r="W57" s="504"/>
      <c r="X57" s="219"/>
      <c r="Y57" s="49">
        <v>413</v>
      </c>
      <c r="Z57" s="49">
        <v>413114683</v>
      </c>
      <c r="AA57" s="235" t="s">
        <v>1058</v>
      </c>
      <c r="AB57" s="49">
        <v>0</v>
      </c>
      <c r="AC57" s="49">
        <v>0</v>
      </c>
      <c r="AD57" s="49">
        <v>0</v>
      </c>
      <c r="AE57" s="49">
        <v>0</v>
      </c>
      <c r="AF57" s="49">
        <v>0</v>
      </c>
      <c r="AG57" s="49">
        <v>1</v>
      </c>
      <c r="AH57" s="49">
        <v>0</v>
      </c>
      <c r="AI57" s="206">
        <v>0</v>
      </c>
      <c r="AJ57" s="206">
        <v>0</v>
      </c>
      <c r="AK57" s="206">
        <v>0</v>
      </c>
      <c r="AL57" s="206">
        <v>0</v>
      </c>
      <c r="AM57" s="206">
        <v>0</v>
      </c>
      <c r="AN57" s="206">
        <v>0</v>
      </c>
      <c r="AO57" s="206">
        <v>0</v>
      </c>
      <c r="AP57" s="206">
        <v>0</v>
      </c>
      <c r="AQ57" s="49">
        <v>1</v>
      </c>
      <c r="AR57" s="207"/>
      <c r="AS57" s="49">
        <v>114</v>
      </c>
      <c r="AT57" s="49">
        <v>683</v>
      </c>
      <c r="AU57" s="49">
        <v>5</v>
      </c>
      <c r="AW57" s="49"/>
      <c r="AX57" s="49"/>
      <c r="AY57" s="49"/>
      <c r="AZ57" s="484"/>
    </row>
    <row r="58" spans="1:52">
      <c r="A58" s="206">
        <v>413</v>
      </c>
      <c r="B58" s="206">
        <v>413114717</v>
      </c>
      <c r="C58" s="207" t="s">
        <v>1058</v>
      </c>
      <c r="D58" s="216">
        <f t="shared" si="1"/>
        <v>0</v>
      </c>
      <c r="E58" s="216">
        <f t="shared" si="1"/>
        <v>0</v>
      </c>
      <c r="F58" s="216">
        <f t="shared" si="1"/>
        <v>0</v>
      </c>
      <c r="G58" s="216">
        <f t="shared" si="1"/>
        <v>0</v>
      </c>
      <c r="H58" s="216">
        <f t="shared" si="1"/>
        <v>8</v>
      </c>
      <c r="I58" s="216">
        <f t="shared" si="1"/>
        <v>23</v>
      </c>
      <c r="J58" s="216">
        <f t="shared" si="1"/>
        <v>0</v>
      </c>
      <c r="K58" s="347">
        <f t="shared" si="2"/>
        <v>1.1966000000000001</v>
      </c>
      <c r="L58" s="216"/>
      <c r="M58" s="216">
        <f t="shared" si="3"/>
        <v>0</v>
      </c>
      <c r="N58" s="216">
        <f t="shared" si="4"/>
        <v>0</v>
      </c>
      <c r="O58" s="216">
        <f t="shared" si="4"/>
        <v>0</v>
      </c>
      <c r="P58" s="216">
        <f t="shared" si="5"/>
        <v>12</v>
      </c>
      <c r="Q58" s="216">
        <f t="shared" si="6"/>
        <v>9</v>
      </c>
      <c r="R58" s="216">
        <f t="shared" si="7"/>
        <v>31</v>
      </c>
      <c r="S58" s="219"/>
      <c r="T58" s="219"/>
      <c r="U58" s="219"/>
      <c r="V58" s="219"/>
      <c r="W58" s="504"/>
      <c r="X58" s="219"/>
      <c r="Y58" s="49">
        <v>413</v>
      </c>
      <c r="Z58" s="49">
        <v>413114717</v>
      </c>
      <c r="AA58" s="235" t="s">
        <v>1058</v>
      </c>
      <c r="AB58" s="49">
        <v>0</v>
      </c>
      <c r="AC58" s="49">
        <v>0</v>
      </c>
      <c r="AD58" s="49">
        <v>0</v>
      </c>
      <c r="AE58" s="49">
        <v>0</v>
      </c>
      <c r="AF58" s="49">
        <v>8</v>
      </c>
      <c r="AG58" s="49">
        <v>23</v>
      </c>
      <c r="AH58" s="49">
        <v>0</v>
      </c>
      <c r="AI58" s="206">
        <v>0</v>
      </c>
      <c r="AJ58" s="206">
        <v>0</v>
      </c>
      <c r="AK58" s="206">
        <v>0</v>
      </c>
      <c r="AL58" s="206">
        <v>0</v>
      </c>
      <c r="AM58" s="206">
        <v>3</v>
      </c>
      <c r="AN58" s="206">
        <v>0</v>
      </c>
      <c r="AO58" s="206">
        <v>0</v>
      </c>
      <c r="AP58" s="206">
        <v>0</v>
      </c>
      <c r="AQ58" s="49">
        <v>9</v>
      </c>
      <c r="AR58" s="207"/>
      <c r="AS58" s="49">
        <v>114</v>
      </c>
      <c r="AT58" s="49">
        <v>717</v>
      </c>
      <c r="AU58" s="49">
        <v>9</v>
      </c>
      <c r="AW58" s="49"/>
      <c r="AX58" s="49"/>
      <c r="AY58" s="49"/>
      <c r="AZ58" s="484"/>
    </row>
    <row r="59" spans="1:52">
      <c r="A59" s="206">
        <v>413</v>
      </c>
      <c r="B59" s="206">
        <v>413114750</v>
      </c>
      <c r="C59" s="207" t="s">
        <v>1058</v>
      </c>
      <c r="D59" s="216">
        <f t="shared" si="1"/>
        <v>0</v>
      </c>
      <c r="E59" s="216">
        <f t="shared" si="1"/>
        <v>0</v>
      </c>
      <c r="F59" s="216">
        <f t="shared" si="1"/>
        <v>0</v>
      </c>
      <c r="G59" s="216">
        <f t="shared" si="1"/>
        <v>0</v>
      </c>
      <c r="H59" s="216">
        <f t="shared" si="1"/>
        <v>3</v>
      </c>
      <c r="I59" s="216">
        <f t="shared" si="1"/>
        <v>20</v>
      </c>
      <c r="J59" s="216">
        <f t="shared" si="1"/>
        <v>0</v>
      </c>
      <c r="K59" s="347">
        <f t="shared" si="2"/>
        <v>0.88780000000000003</v>
      </c>
      <c r="L59" s="216"/>
      <c r="M59" s="216">
        <f t="shared" si="3"/>
        <v>0</v>
      </c>
      <c r="N59" s="216">
        <f t="shared" si="4"/>
        <v>0</v>
      </c>
      <c r="O59" s="216">
        <f t="shared" si="4"/>
        <v>0</v>
      </c>
      <c r="P59" s="216">
        <f t="shared" si="5"/>
        <v>6</v>
      </c>
      <c r="Q59" s="216">
        <f t="shared" si="6"/>
        <v>7</v>
      </c>
      <c r="R59" s="216">
        <f t="shared" si="7"/>
        <v>23</v>
      </c>
      <c r="S59" s="219"/>
      <c r="T59" s="219"/>
      <c r="U59" s="219"/>
      <c r="V59" s="219"/>
      <c r="W59" s="504"/>
      <c r="X59" s="219"/>
      <c r="Y59" s="49">
        <v>413</v>
      </c>
      <c r="Z59" s="49">
        <v>413114750</v>
      </c>
      <c r="AA59" s="235" t="s">
        <v>1058</v>
      </c>
      <c r="AB59" s="49">
        <v>0</v>
      </c>
      <c r="AC59" s="49">
        <v>0</v>
      </c>
      <c r="AD59" s="49">
        <v>0</v>
      </c>
      <c r="AE59" s="49">
        <v>0</v>
      </c>
      <c r="AF59" s="49">
        <v>3</v>
      </c>
      <c r="AG59" s="49">
        <v>20</v>
      </c>
      <c r="AH59" s="49">
        <v>0</v>
      </c>
      <c r="AI59" s="206">
        <v>0</v>
      </c>
      <c r="AJ59" s="206">
        <v>0</v>
      </c>
      <c r="AK59" s="206">
        <v>0</v>
      </c>
      <c r="AL59" s="206">
        <v>0</v>
      </c>
      <c r="AM59" s="206">
        <v>1</v>
      </c>
      <c r="AN59" s="206">
        <v>0</v>
      </c>
      <c r="AO59" s="206">
        <v>0</v>
      </c>
      <c r="AP59" s="206">
        <v>0</v>
      </c>
      <c r="AQ59" s="49">
        <v>5</v>
      </c>
      <c r="AR59" s="207"/>
      <c r="AS59" s="49">
        <v>114</v>
      </c>
      <c r="AT59" s="49">
        <v>750</v>
      </c>
      <c r="AU59" s="49">
        <v>7</v>
      </c>
      <c r="AW59" s="49"/>
      <c r="AX59" s="49"/>
      <c r="AY59" s="49"/>
      <c r="AZ59" s="484"/>
    </row>
    <row r="60" spans="1:52">
      <c r="A60" s="206">
        <v>413</v>
      </c>
      <c r="B60" s="206">
        <v>413114755</v>
      </c>
      <c r="C60" s="207" t="s">
        <v>1058</v>
      </c>
      <c r="D60" s="216">
        <f t="shared" si="1"/>
        <v>0</v>
      </c>
      <c r="E60" s="216">
        <f t="shared" si="1"/>
        <v>0</v>
      </c>
      <c r="F60" s="216">
        <f t="shared" ref="F60:J110" si="8">ROUND(AD60,0)</f>
        <v>0</v>
      </c>
      <c r="G60" s="216">
        <f t="shared" si="8"/>
        <v>0</v>
      </c>
      <c r="H60" s="216">
        <f t="shared" si="8"/>
        <v>4</v>
      </c>
      <c r="I60" s="216">
        <f t="shared" si="8"/>
        <v>4</v>
      </c>
      <c r="J60" s="216">
        <f t="shared" si="8"/>
        <v>0</v>
      </c>
      <c r="K60" s="347">
        <f t="shared" si="2"/>
        <v>0.30880000000000002</v>
      </c>
      <c r="L60" s="216"/>
      <c r="M60" s="216">
        <f t="shared" si="3"/>
        <v>0</v>
      </c>
      <c r="N60" s="216">
        <f t="shared" si="4"/>
        <v>0</v>
      </c>
      <c r="O60" s="216">
        <f t="shared" si="4"/>
        <v>0</v>
      </c>
      <c r="P60" s="216">
        <f t="shared" si="5"/>
        <v>2</v>
      </c>
      <c r="Q60" s="216">
        <f t="shared" si="6"/>
        <v>10</v>
      </c>
      <c r="R60" s="216">
        <f t="shared" si="7"/>
        <v>8</v>
      </c>
      <c r="S60" s="219"/>
      <c r="T60" s="219"/>
      <c r="U60" s="219"/>
      <c r="V60" s="219"/>
      <c r="W60" s="504"/>
      <c r="X60" s="219"/>
      <c r="Y60" s="49">
        <v>413</v>
      </c>
      <c r="Z60" s="49">
        <v>413114755</v>
      </c>
      <c r="AA60" s="235" t="s">
        <v>1058</v>
      </c>
      <c r="AB60" s="49">
        <v>0</v>
      </c>
      <c r="AC60" s="49">
        <v>0</v>
      </c>
      <c r="AD60" s="49">
        <v>0</v>
      </c>
      <c r="AE60" s="49">
        <v>0</v>
      </c>
      <c r="AF60" s="49">
        <v>4</v>
      </c>
      <c r="AG60" s="49">
        <v>4</v>
      </c>
      <c r="AH60" s="49">
        <v>0</v>
      </c>
      <c r="AI60" s="206">
        <v>0</v>
      </c>
      <c r="AJ60" s="206">
        <v>0</v>
      </c>
      <c r="AK60" s="206">
        <v>0</v>
      </c>
      <c r="AL60" s="206">
        <v>0</v>
      </c>
      <c r="AM60" s="206">
        <v>1</v>
      </c>
      <c r="AN60" s="206">
        <v>0</v>
      </c>
      <c r="AO60" s="206">
        <v>0</v>
      </c>
      <c r="AP60" s="206">
        <v>0</v>
      </c>
      <c r="AQ60" s="49">
        <v>1</v>
      </c>
      <c r="AR60" s="207"/>
      <c r="AS60" s="49">
        <v>114</v>
      </c>
      <c r="AT60" s="49">
        <v>755</v>
      </c>
      <c r="AU60" s="49">
        <v>10</v>
      </c>
      <c r="AW60" s="49"/>
      <c r="AX60" s="49"/>
      <c r="AY60" s="49"/>
      <c r="AZ60" s="484"/>
    </row>
    <row r="61" spans="1:52">
      <c r="A61" s="206">
        <v>414</v>
      </c>
      <c r="B61" s="206">
        <v>414603063</v>
      </c>
      <c r="C61" s="207" t="s">
        <v>1059</v>
      </c>
      <c r="D61" s="216">
        <f t="shared" ref="D61:J124" si="9">ROUND(AB61,0)</f>
        <v>0</v>
      </c>
      <c r="E61" s="216">
        <f t="shared" si="9"/>
        <v>0</v>
      </c>
      <c r="F61" s="216">
        <f t="shared" si="8"/>
        <v>0</v>
      </c>
      <c r="G61" s="216">
        <f t="shared" si="8"/>
        <v>0</v>
      </c>
      <c r="H61" s="216">
        <f t="shared" si="8"/>
        <v>4</v>
      </c>
      <c r="I61" s="216">
        <f t="shared" si="8"/>
        <v>0</v>
      </c>
      <c r="J61" s="216">
        <f t="shared" si="8"/>
        <v>0</v>
      </c>
      <c r="K61" s="347">
        <f t="shared" si="2"/>
        <v>0.15440000000000001</v>
      </c>
      <c r="L61" s="216"/>
      <c r="M61" s="216">
        <f t="shared" si="3"/>
        <v>0</v>
      </c>
      <c r="N61" s="216">
        <f t="shared" si="4"/>
        <v>0</v>
      </c>
      <c r="O61" s="216">
        <f t="shared" si="4"/>
        <v>0</v>
      </c>
      <c r="P61" s="216">
        <f t="shared" si="5"/>
        <v>3</v>
      </c>
      <c r="Q61" s="216">
        <f t="shared" si="6"/>
        <v>8</v>
      </c>
      <c r="R61" s="216">
        <f t="shared" si="7"/>
        <v>4</v>
      </c>
      <c r="S61" s="219"/>
      <c r="T61" s="219"/>
      <c r="U61" s="219"/>
      <c r="V61" s="219"/>
      <c r="W61" s="504"/>
      <c r="X61" s="219"/>
      <c r="Y61" s="49">
        <v>414</v>
      </c>
      <c r="Z61" s="49">
        <v>414603063</v>
      </c>
      <c r="AA61" s="235" t="s">
        <v>1059</v>
      </c>
      <c r="AB61" s="49">
        <v>0</v>
      </c>
      <c r="AC61" s="49">
        <v>0</v>
      </c>
      <c r="AD61" s="49">
        <v>0</v>
      </c>
      <c r="AE61" s="49">
        <v>0</v>
      </c>
      <c r="AF61" s="49">
        <v>4</v>
      </c>
      <c r="AG61" s="49">
        <v>0</v>
      </c>
      <c r="AH61" s="49">
        <v>0</v>
      </c>
      <c r="AI61" s="206">
        <v>0</v>
      </c>
      <c r="AJ61" s="206">
        <v>0</v>
      </c>
      <c r="AK61" s="206">
        <v>0</v>
      </c>
      <c r="AL61" s="206">
        <v>0</v>
      </c>
      <c r="AM61" s="206">
        <v>3</v>
      </c>
      <c r="AN61" s="206">
        <v>0</v>
      </c>
      <c r="AO61" s="206">
        <v>0</v>
      </c>
      <c r="AP61" s="206">
        <v>0</v>
      </c>
      <c r="AQ61" s="49">
        <v>0</v>
      </c>
      <c r="AR61" s="207"/>
      <c r="AS61" s="49">
        <v>603</v>
      </c>
      <c r="AT61" s="49">
        <v>63</v>
      </c>
      <c r="AU61" s="49">
        <v>8</v>
      </c>
      <c r="AW61" s="49"/>
      <c r="AX61" s="49"/>
      <c r="AY61" s="49"/>
      <c r="AZ61" s="484"/>
    </row>
    <row r="62" spans="1:52">
      <c r="A62" s="206">
        <v>414</v>
      </c>
      <c r="B62" s="206">
        <v>414603098</v>
      </c>
      <c r="C62" s="207" t="s">
        <v>1059</v>
      </c>
      <c r="D62" s="216">
        <f t="shared" si="9"/>
        <v>0</v>
      </c>
      <c r="E62" s="216">
        <f t="shared" si="9"/>
        <v>0</v>
      </c>
      <c r="F62" s="216">
        <f t="shared" si="8"/>
        <v>0</v>
      </c>
      <c r="G62" s="216">
        <f t="shared" si="8"/>
        <v>0</v>
      </c>
      <c r="H62" s="216">
        <f t="shared" si="8"/>
        <v>0</v>
      </c>
      <c r="I62" s="216">
        <f t="shared" si="8"/>
        <v>1</v>
      </c>
      <c r="J62" s="216">
        <f t="shared" si="8"/>
        <v>0</v>
      </c>
      <c r="K62" s="347">
        <f t="shared" si="2"/>
        <v>3.8600000000000002E-2</v>
      </c>
      <c r="L62" s="216"/>
      <c r="M62" s="216">
        <f t="shared" si="3"/>
        <v>0</v>
      </c>
      <c r="N62" s="216">
        <f t="shared" si="4"/>
        <v>0</v>
      </c>
      <c r="O62" s="216">
        <f t="shared" si="4"/>
        <v>0</v>
      </c>
      <c r="P62" s="216">
        <f t="shared" si="5"/>
        <v>0</v>
      </c>
      <c r="Q62" s="216">
        <f t="shared" si="6"/>
        <v>9</v>
      </c>
      <c r="R62" s="216">
        <f t="shared" si="7"/>
        <v>1</v>
      </c>
      <c r="S62" s="219"/>
      <c r="T62" s="219"/>
      <c r="U62" s="219"/>
      <c r="V62" s="219"/>
      <c r="W62" s="504"/>
      <c r="X62" s="219"/>
      <c r="Y62" s="49">
        <v>414</v>
      </c>
      <c r="Z62" s="49">
        <v>414603098</v>
      </c>
      <c r="AA62" s="235" t="s">
        <v>1059</v>
      </c>
      <c r="AB62" s="49">
        <v>0</v>
      </c>
      <c r="AC62" s="49">
        <v>0</v>
      </c>
      <c r="AD62" s="49">
        <v>0</v>
      </c>
      <c r="AE62" s="49">
        <v>0</v>
      </c>
      <c r="AF62" s="49">
        <v>0</v>
      </c>
      <c r="AG62" s="49">
        <v>1</v>
      </c>
      <c r="AH62" s="49">
        <v>0</v>
      </c>
      <c r="AI62" s="206">
        <v>0</v>
      </c>
      <c r="AJ62" s="206">
        <v>0</v>
      </c>
      <c r="AK62" s="206">
        <v>0</v>
      </c>
      <c r="AL62" s="206">
        <v>0</v>
      </c>
      <c r="AM62" s="206">
        <v>0</v>
      </c>
      <c r="AN62" s="206">
        <v>0</v>
      </c>
      <c r="AO62" s="206">
        <v>0</v>
      </c>
      <c r="AP62" s="206">
        <v>0</v>
      </c>
      <c r="AQ62" s="49">
        <v>0</v>
      </c>
      <c r="AR62" s="207"/>
      <c r="AS62" s="49">
        <v>603</v>
      </c>
      <c r="AT62" s="49">
        <v>98</v>
      </c>
      <c r="AU62" s="49">
        <v>9</v>
      </c>
      <c r="AW62" s="49"/>
      <c r="AX62" s="49"/>
      <c r="AY62" s="49"/>
      <c r="AZ62" s="484"/>
    </row>
    <row r="63" spans="1:52">
      <c r="A63" s="206">
        <v>414</v>
      </c>
      <c r="B63" s="206">
        <v>414603209</v>
      </c>
      <c r="C63" s="207" t="s">
        <v>1059</v>
      </c>
      <c r="D63" s="216">
        <f t="shared" si="9"/>
        <v>0</v>
      </c>
      <c r="E63" s="216">
        <f t="shared" si="9"/>
        <v>0</v>
      </c>
      <c r="F63" s="216">
        <f t="shared" si="8"/>
        <v>0</v>
      </c>
      <c r="G63" s="216">
        <f t="shared" si="8"/>
        <v>0</v>
      </c>
      <c r="H63" s="216">
        <f t="shared" si="8"/>
        <v>40</v>
      </c>
      <c r="I63" s="216">
        <f t="shared" si="8"/>
        <v>28</v>
      </c>
      <c r="J63" s="216">
        <f t="shared" si="8"/>
        <v>0</v>
      </c>
      <c r="K63" s="347">
        <f t="shared" si="2"/>
        <v>2.6248</v>
      </c>
      <c r="L63" s="216"/>
      <c r="M63" s="216">
        <f t="shared" si="3"/>
        <v>0</v>
      </c>
      <c r="N63" s="216">
        <f t="shared" si="4"/>
        <v>0</v>
      </c>
      <c r="O63" s="216">
        <f t="shared" si="4"/>
        <v>0</v>
      </c>
      <c r="P63" s="216">
        <f t="shared" si="5"/>
        <v>46</v>
      </c>
      <c r="Q63" s="216">
        <f t="shared" si="6"/>
        <v>11</v>
      </c>
      <c r="R63" s="216">
        <f t="shared" si="7"/>
        <v>68</v>
      </c>
      <c r="S63" s="219"/>
      <c r="T63" s="219"/>
      <c r="U63" s="219"/>
      <c r="V63" s="219"/>
      <c r="W63" s="504"/>
      <c r="X63" s="219"/>
      <c r="Y63" s="49">
        <v>414</v>
      </c>
      <c r="Z63" s="49">
        <v>414603209</v>
      </c>
      <c r="AA63" s="235" t="s">
        <v>1059</v>
      </c>
      <c r="AB63" s="49">
        <v>0</v>
      </c>
      <c r="AC63" s="49">
        <v>0</v>
      </c>
      <c r="AD63" s="49">
        <v>0</v>
      </c>
      <c r="AE63" s="49">
        <v>0</v>
      </c>
      <c r="AF63" s="49">
        <v>40</v>
      </c>
      <c r="AG63" s="49">
        <v>28</v>
      </c>
      <c r="AH63" s="49">
        <v>0</v>
      </c>
      <c r="AI63" s="206">
        <v>0</v>
      </c>
      <c r="AJ63" s="206">
        <v>0</v>
      </c>
      <c r="AK63" s="206">
        <v>0</v>
      </c>
      <c r="AL63" s="206">
        <v>0</v>
      </c>
      <c r="AM63" s="206">
        <v>25</v>
      </c>
      <c r="AN63" s="206">
        <v>0</v>
      </c>
      <c r="AO63" s="206">
        <v>0</v>
      </c>
      <c r="AP63" s="206">
        <v>0</v>
      </c>
      <c r="AQ63" s="49">
        <v>21</v>
      </c>
      <c r="AR63" s="207"/>
      <c r="AS63" s="49">
        <v>603</v>
      </c>
      <c r="AT63" s="49">
        <v>209</v>
      </c>
      <c r="AU63" s="49">
        <v>11</v>
      </c>
      <c r="AW63" s="49"/>
      <c r="AX63" s="49"/>
      <c r="AY63" s="49"/>
      <c r="AZ63" s="484"/>
    </row>
    <row r="64" spans="1:52">
      <c r="A64" s="206">
        <v>414</v>
      </c>
      <c r="B64" s="206">
        <v>414603236</v>
      </c>
      <c r="C64" s="207" t="s">
        <v>1059</v>
      </c>
      <c r="D64" s="216">
        <f t="shared" si="9"/>
        <v>0</v>
      </c>
      <c r="E64" s="216">
        <f t="shared" si="9"/>
        <v>0</v>
      </c>
      <c r="F64" s="216">
        <f t="shared" si="8"/>
        <v>0</v>
      </c>
      <c r="G64" s="216">
        <f t="shared" si="8"/>
        <v>0</v>
      </c>
      <c r="H64" s="216">
        <f t="shared" si="8"/>
        <v>104</v>
      </c>
      <c r="I64" s="216">
        <f t="shared" si="8"/>
        <v>81</v>
      </c>
      <c r="J64" s="216">
        <f t="shared" si="8"/>
        <v>0</v>
      </c>
      <c r="K64" s="347">
        <f t="shared" si="2"/>
        <v>7.141</v>
      </c>
      <c r="L64" s="216"/>
      <c r="M64" s="216">
        <f t="shared" si="3"/>
        <v>0</v>
      </c>
      <c r="N64" s="216">
        <f t="shared" si="4"/>
        <v>3</v>
      </c>
      <c r="O64" s="216">
        <f t="shared" si="4"/>
        <v>2</v>
      </c>
      <c r="P64" s="216">
        <f t="shared" si="5"/>
        <v>130</v>
      </c>
      <c r="Q64" s="216">
        <f t="shared" si="6"/>
        <v>10</v>
      </c>
      <c r="R64" s="216">
        <f t="shared" si="7"/>
        <v>185</v>
      </c>
      <c r="S64" s="219"/>
      <c r="T64" s="219"/>
      <c r="U64" s="219"/>
      <c r="V64" s="219"/>
      <c r="W64" s="504"/>
      <c r="X64" s="219"/>
      <c r="Y64" s="49">
        <v>414</v>
      </c>
      <c r="Z64" s="49">
        <v>414603236</v>
      </c>
      <c r="AA64" s="235" t="s">
        <v>1059</v>
      </c>
      <c r="AB64" s="49">
        <v>0</v>
      </c>
      <c r="AC64" s="49">
        <v>0</v>
      </c>
      <c r="AD64" s="49">
        <v>0</v>
      </c>
      <c r="AE64" s="49">
        <v>0</v>
      </c>
      <c r="AF64" s="49">
        <v>104</v>
      </c>
      <c r="AG64" s="49">
        <v>81</v>
      </c>
      <c r="AH64" s="49">
        <v>0</v>
      </c>
      <c r="AI64" s="206">
        <v>0</v>
      </c>
      <c r="AJ64" s="206">
        <v>0</v>
      </c>
      <c r="AK64" s="206">
        <v>3</v>
      </c>
      <c r="AL64" s="206">
        <v>2</v>
      </c>
      <c r="AM64" s="206">
        <v>73</v>
      </c>
      <c r="AN64" s="206">
        <v>0</v>
      </c>
      <c r="AO64" s="206">
        <v>0</v>
      </c>
      <c r="AP64" s="206">
        <v>0</v>
      </c>
      <c r="AQ64" s="49">
        <v>57</v>
      </c>
      <c r="AR64" s="207"/>
      <c r="AS64" s="49">
        <v>603</v>
      </c>
      <c r="AT64" s="49">
        <v>236</v>
      </c>
      <c r="AU64" s="49">
        <v>10</v>
      </c>
      <c r="AW64" s="49"/>
      <c r="AX64" s="49"/>
      <c r="AY64" s="49"/>
      <c r="AZ64" s="484"/>
    </row>
    <row r="65" spans="1:52">
      <c r="A65" s="206">
        <v>414</v>
      </c>
      <c r="B65" s="206">
        <v>414603263</v>
      </c>
      <c r="C65" s="207" t="s">
        <v>1059</v>
      </c>
      <c r="D65" s="216">
        <f t="shared" si="9"/>
        <v>0</v>
      </c>
      <c r="E65" s="216">
        <f t="shared" si="9"/>
        <v>0</v>
      </c>
      <c r="F65" s="216">
        <f t="shared" si="8"/>
        <v>0</v>
      </c>
      <c r="G65" s="216">
        <f t="shared" si="8"/>
        <v>0</v>
      </c>
      <c r="H65" s="216">
        <f t="shared" si="8"/>
        <v>0</v>
      </c>
      <c r="I65" s="216">
        <f t="shared" si="8"/>
        <v>1</v>
      </c>
      <c r="J65" s="216">
        <f t="shared" si="8"/>
        <v>0</v>
      </c>
      <c r="K65" s="347">
        <f t="shared" si="2"/>
        <v>3.8600000000000002E-2</v>
      </c>
      <c r="L65" s="216"/>
      <c r="M65" s="216">
        <f t="shared" si="3"/>
        <v>0</v>
      </c>
      <c r="N65" s="216">
        <f t="shared" si="4"/>
        <v>0</v>
      </c>
      <c r="O65" s="216">
        <f t="shared" si="4"/>
        <v>0</v>
      </c>
      <c r="P65" s="216">
        <f t="shared" si="5"/>
        <v>0</v>
      </c>
      <c r="Q65" s="216">
        <f t="shared" si="6"/>
        <v>10</v>
      </c>
      <c r="R65" s="216">
        <f t="shared" si="7"/>
        <v>1</v>
      </c>
      <c r="S65" s="219"/>
      <c r="T65" s="219"/>
      <c r="U65" s="219"/>
      <c r="V65" s="219"/>
      <c r="W65" s="504"/>
      <c r="X65" s="219"/>
      <c r="Y65" s="49">
        <v>414</v>
      </c>
      <c r="Z65" s="49">
        <v>414603263</v>
      </c>
      <c r="AA65" s="235" t="s">
        <v>1059</v>
      </c>
      <c r="AB65" s="49">
        <v>0</v>
      </c>
      <c r="AC65" s="49">
        <v>0</v>
      </c>
      <c r="AD65" s="49">
        <v>0</v>
      </c>
      <c r="AE65" s="49">
        <v>0</v>
      </c>
      <c r="AF65" s="49">
        <v>0</v>
      </c>
      <c r="AG65" s="49">
        <v>1</v>
      </c>
      <c r="AH65" s="49">
        <v>0</v>
      </c>
      <c r="AI65" s="206">
        <v>0</v>
      </c>
      <c r="AJ65" s="206">
        <v>0</v>
      </c>
      <c r="AK65" s="206">
        <v>0</v>
      </c>
      <c r="AL65" s="206">
        <v>0</v>
      </c>
      <c r="AM65" s="206">
        <v>0</v>
      </c>
      <c r="AN65" s="206">
        <v>0</v>
      </c>
      <c r="AO65" s="206">
        <v>0</v>
      </c>
      <c r="AP65" s="206">
        <v>0</v>
      </c>
      <c r="AQ65" s="49">
        <v>0</v>
      </c>
      <c r="AR65" s="207"/>
      <c r="AS65" s="49">
        <v>603</v>
      </c>
      <c r="AT65" s="49">
        <v>263</v>
      </c>
      <c r="AU65" s="49">
        <v>10</v>
      </c>
      <c r="AW65" s="49"/>
      <c r="AX65" s="49"/>
      <c r="AY65" s="49"/>
      <c r="AZ65" s="484"/>
    </row>
    <row r="66" spans="1:52">
      <c r="A66" s="206">
        <v>414</v>
      </c>
      <c r="B66" s="206">
        <v>414603603</v>
      </c>
      <c r="C66" s="207" t="s">
        <v>1059</v>
      </c>
      <c r="D66" s="216">
        <f t="shared" si="9"/>
        <v>0</v>
      </c>
      <c r="E66" s="216">
        <f t="shared" si="9"/>
        <v>0</v>
      </c>
      <c r="F66" s="216">
        <f t="shared" si="8"/>
        <v>0</v>
      </c>
      <c r="G66" s="216">
        <f t="shared" si="8"/>
        <v>0</v>
      </c>
      <c r="H66" s="216">
        <f t="shared" si="8"/>
        <v>30</v>
      </c>
      <c r="I66" s="216">
        <f t="shared" si="8"/>
        <v>41</v>
      </c>
      <c r="J66" s="216">
        <f t="shared" si="8"/>
        <v>0</v>
      </c>
      <c r="K66" s="347">
        <f t="shared" si="2"/>
        <v>2.7406000000000001</v>
      </c>
      <c r="L66" s="216"/>
      <c r="M66" s="216">
        <f t="shared" si="3"/>
        <v>0</v>
      </c>
      <c r="N66" s="216">
        <f t="shared" si="4"/>
        <v>0</v>
      </c>
      <c r="O66" s="216">
        <f t="shared" si="4"/>
        <v>0</v>
      </c>
      <c r="P66" s="216">
        <f t="shared" si="5"/>
        <v>37</v>
      </c>
      <c r="Q66" s="216">
        <f t="shared" si="6"/>
        <v>10</v>
      </c>
      <c r="R66" s="216">
        <f t="shared" si="7"/>
        <v>71</v>
      </c>
      <c r="S66" s="219"/>
      <c r="T66" s="219"/>
      <c r="U66" s="219"/>
      <c r="V66" s="219"/>
      <c r="W66" s="504"/>
      <c r="X66" s="219"/>
      <c r="Y66" s="49">
        <v>414</v>
      </c>
      <c r="Z66" s="49">
        <v>414603603</v>
      </c>
      <c r="AA66" s="235" t="s">
        <v>1059</v>
      </c>
      <c r="AB66" s="49">
        <v>0</v>
      </c>
      <c r="AC66" s="49">
        <v>0</v>
      </c>
      <c r="AD66" s="49">
        <v>0</v>
      </c>
      <c r="AE66" s="49">
        <v>0</v>
      </c>
      <c r="AF66" s="49">
        <v>30</v>
      </c>
      <c r="AG66" s="49">
        <v>41</v>
      </c>
      <c r="AH66" s="49">
        <v>0</v>
      </c>
      <c r="AI66" s="206">
        <v>0</v>
      </c>
      <c r="AJ66" s="206">
        <v>0</v>
      </c>
      <c r="AK66" s="206">
        <v>0</v>
      </c>
      <c r="AL66" s="206">
        <v>0</v>
      </c>
      <c r="AM66" s="206">
        <v>18</v>
      </c>
      <c r="AN66" s="206">
        <v>0</v>
      </c>
      <c r="AO66" s="206">
        <v>0</v>
      </c>
      <c r="AP66" s="206">
        <v>0</v>
      </c>
      <c r="AQ66" s="49">
        <v>19</v>
      </c>
      <c r="AR66" s="207"/>
      <c r="AS66" s="49">
        <v>603</v>
      </c>
      <c r="AT66" s="49">
        <v>603</v>
      </c>
      <c r="AU66" s="49">
        <v>10</v>
      </c>
      <c r="AW66" s="49"/>
      <c r="AX66" s="49"/>
      <c r="AY66" s="49"/>
      <c r="AZ66" s="484"/>
    </row>
    <row r="67" spans="1:52">
      <c r="A67" s="206">
        <v>414</v>
      </c>
      <c r="B67" s="206">
        <v>414603635</v>
      </c>
      <c r="C67" s="207" t="s">
        <v>1059</v>
      </c>
      <c r="D67" s="216">
        <f t="shared" si="9"/>
        <v>0</v>
      </c>
      <c r="E67" s="216">
        <f t="shared" si="9"/>
        <v>0</v>
      </c>
      <c r="F67" s="216">
        <f t="shared" si="8"/>
        <v>0</v>
      </c>
      <c r="G67" s="216">
        <f t="shared" si="8"/>
        <v>0</v>
      </c>
      <c r="H67" s="216">
        <f t="shared" si="8"/>
        <v>12</v>
      </c>
      <c r="I67" s="216">
        <f t="shared" si="8"/>
        <v>16</v>
      </c>
      <c r="J67" s="216">
        <f t="shared" si="8"/>
        <v>0</v>
      </c>
      <c r="K67" s="347">
        <f t="shared" si="2"/>
        <v>1.0808</v>
      </c>
      <c r="L67" s="216"/>
      <c r="M67" s="216">
        <f t="shared" si="3"/>
        <v>0</v>
      </c>
      <c r="N67" s="216">
        <f t="shared" si="4"/>
        <v>0</v>
      </c>
      <c r="O67" s="216">
        <f t="shared" si="4"/>
        <v>0</v>
      </c>
      <c r="P67" s="216">
        <f t="shared" si="5"/>
        <v>11</v>
      </c>
      <c r="Q67" s="216">
        <f t="shared" si="6"/>
        <v>8</v>
      </c>
      <c r="R67" s="216">
        <f t="shared" si="7"/>
        <v>28</v>
      </c>
      <c r="S67" s="219"/>
      <c r="T67" s="219"/>
      <c r="U67" s="219"/>
      <c r="V67" s="219"/>
      <c r="W67" s="504"/>
      <c r="X67" s="219"/>
      <c r="Y67" s="49">
        <v>414</v>
      </c>
      <c r="Z67" s="49">
        <v>414603635</v>
      </c>
      <c r="AA67" s="235" t="s">
        <v>1059</v>
      </c>
      <c r="AB67" s="49">
        <v>0</v>
      </c>
      <c r="AC67" s="49">
        <v>0</v>
      </c>
      <c r="AD67" s="49">
        <v>0</v>
      </c>
      <c r="AE67" s="49">
        <v>0</v>
      </c>
      <c r="AF67" s="49">
        <v>12</v>
      </c>
      <c r="AG67" s="49">
        <v>16</v>
      </c>
      <c r="AH67" s="49">
        <v>0</v>
      </c>
      <c r="AI67" s="206">
        <v>0</v>
      </c>
      <c r="AJ67" s="206">
        <v>0</v>
      </c>
      <c r="AK67" s="206">
        <v>0</v>
      </c>
      <c r="AL67" s="206">
        <v>0</v>
      </c>
      <c r="AM67" s="206">
        <v>3</v>
      </c>
      <c r="AN67" s="206">
        <v>0</v>
      </c>
      <c r="AO67" s="206">
        <v>0</v>
      </c>
      <c r="AP67" s="206">
        <v>0</v>
      </c>
      <c r="AQ67" s="49">
        <v>8</v>
      </c>
      <c r="AR67" s="207"/>
      <c r="AS67" s="49">
        <v>603</v>
      </c>
      <c r="AT67" s="49">
        <v>635</v>
      </c>
      <c r="AU67" s="49">
        <v>8</v>
      </c>
      <c r="AW67" s="49"/>
      <c r="AX67" s="49"/>
      <c r="AY67" s="49"/>
      <c r="AZ67" s="484"/>
    </row>
    <row r="68" spans="1:52">
      <c r="A68" s="206">
        <v>414</v>
      </c>
      <c r="B68" s="206">
        <v>414603715</v>
      </c>
      <c r="C68" s="207" t="s">
        <v>1059</v>
      </c>
      <c r="D68" s="216">
        <f t="shared" si="9"/>
        <v>0</v>
      </c>
      <c r="E68" s="216">
        <f t="shared" si="9"/>
        <v>0</v>
      </c>
      <c r="F68" s="216">
        <f t="shared" si="8"/>
        <v>0</v>
      </c>
      <c r="G68" s="216">
        <f t="shared" si="8"/>
        <v>0</v>
      </c>
      <c r="H68" s="216">
        <f t="shared" si="8"/>
        <v>6</v>
      </c>
      <c r="I68" s="216">
        <f t="shared" si="8"/>
        <v>2</v>
      </c>
      <c r="J68" s="216">
        <f t="shared" si="8"/>
        <v>0</v>
      </c>
      <c r="K68" s="347">
        <f t="shared" si="2"/>
        <v>0.30880000000000002</v>
      </c>
      <c r="L68" s="216"/>
      <c r="M68" s="216">
        <f t="shared" si="3"/>
        <v>0</v>
      </c>
      <c r="N68" s="216">
        <f t="shared" si="4"/>
        <v>0</v>
      </c>
      <c r="O68" s="216">
        <f t="shared" si="4"/>
        <v>0</v>
      </c>
      <c r="P68" s="216">
        <f t="shared" si="5"/>
        <v>2</v>
      </c>
      <c r="Q68" s="216">
        <f t="shared" si="6"/>
        <v>5</v>
      </c>
      <c r="R68" s="216">
        <f t="shared" si="7"/>
        <v>8</v>
      </c>
      <c r="S68" s="219"/>
      <c r="T68" s="219"/>
      <c r="U68" s="219"/>
      <c r="V68" s="219"/>
      <c r="W68" s="504"/>
      <c r="X68" s="219"/>
      <c r="Y68" s="49">
        <v>414</v>
      </c>
      <c r="Z68" s="49">
        <v>414603715</v>
      </c>
      <c r="AA68" s="235" t="s">
        <v>1059</v>
      </c>
      <c r="AB68" s="49">
        <v>0</v>
      </c>
      <c r="AC68" s="49">
        <v>0</v>
      </c>
      <c r="AD68" s="49">
        <v>0</v>
      </c>
      <c r="AE68" s="49">
        <v>0</v>
      </c>
      <c r="AF68" s="49">
        <v>6</v>
      </c>
      <c r="AG68" s="49">
        <v>2</v>
      </c>
      <c r="AH68" s="49">
        <v>0</v>
      </c>
      <c r="AI68" s="206">
        <v>0</v>
      </c>
      <c r="AJ68" s="206">
        <v>0</v>
      </c>
      <c r="AK68" s="206">
        <v>0</v>
      </c>
      <c r="AL68" s="206">
        <v>0</v>
      </c>
      <c r="AM68" s="206">
        <v>1</v>
      </c>
      <c r="AN68" s="206">
        <v>0</v>
      </c>
      <c r="AO68" s="206">
        <v>0</v>
      </c>
      <c r="AP68" s="206">
        <v>0</v>
      </c>
      <c r="AQ68" s="49">
        <v>1</v>
      </c>
      <c r="AR68" s="207"/>
      <c r="AS68" s="49">
        <v>603</v>
      </c>
      <c r="AT68" s="49">
        <v>715</v>
      </c>
      <c r="AU68" s="49">
        <v>5</v>
      </c>
      <c r="AW68" s="49"/>
      <c r="AX68" s="49"/>
      <c r="AY68" s="49"/>
      <c r="AZ68" s="484"/>
    </row>
    <row r="69" spans="1:52">
      <c r="A69" s="206">
        <v>416</v>
      </c>
      <c r="B69" s="206">
        <v>416035001</v>
      </c>
      <c r="C69" s="207" t="s">
        <v>1060</v>
      </c>
      <c r="D69" s="216">
        <f t="shared" si="9"/>
        <v>0</v>
      </c>
      <c r="E69" s="216">
        <f t="shared" si="9"/>
        <v>0</v>
      </c>
      <c r="F69" s="216">
        <f t="shared" si="8"/>
        <v>0</v>
      </c>
      <c r="G69" s="216">
        <f t="shared" si="8"/>
        <v>0</v>
      </c>
      <c r="H69" s="216">
        <f t="shared" si="8"/>
        <v>1</v>
      </c>
      <c r="I69" s="216">
        <f t="shared" si="8"/>
        <v>0</v>
      </c>
      <c r="J69" s="216">
        <f t="shared" si="8"/>
        <v>0</v>
      </c>
      <c r="K69" s="347">
        <f t="shared" si="2"/>
        <v>3.8600000000000002E-2</v>
      </c>
      <c r="L69" s="216"/>
      <c r="M69" s="216">
        <f t="shared" si="3"/>
        <v>0</v>
      </c>
      <c r="N69" s="216">
        <f t="shared" si="4"/>
        <v>0</v>
      </c>
      <c r="O69" s="216">
        <f t="shared" si="4"/>
        <v>0</v>
      </c>
      <c r="P69" s="216">
        <f t="shared" si="5"/>
        <v>1</v>
      </c>
      <c r="Q69" s="216">
        <f t="shared" si="6"/>
        <v>7</v>
      </c>
      <c r="R69" s="216">
        <f t="shared" si="7"/>
        <v>1</v>
      </c>
      <c r="S69" s="219"/>
      <c r="T69" s="219"/>
      <c r="U69" s="219"/>
      <c r="V69" s="219"/>
      <c r="W69" s="504"/>
      <c r="X69" s="219"/>
      <c r="Y69" s="49">
        <v>416</v>
      </c>
      <c r="Z69" s="49">
        <v>416035001</v>
      </c>
      <c r="AA69" s="235" t="s">
        <v>1060</v>
      </c>
      <c r="AB69" s="49">
        <v>0</v>
      </c>
      <c r="AC69" s="49">
        <v>0</v>
      </c>
      <c r="AD69" s="49">
        <v>0</v>
      </c>
      <c r="AE69" s="49">
        <v>0</v>
      </c>
      <c r="AF69" s="49">
        <v>1</v>
      </c>
      <c r="AG69" s="49">
        <v>0</v>
      </c>
      <c r="AH69" s="49">
        <v>0</v>
      </c>
      <c r="AI69" s="206">
        <v>0</v>
      </c>
      <c r="AJ69" s="206">
        <v>0</v>
      </c>
      <c r="AK69" s="206">
        <v>0</v>
      </c>
      <c r="AL69" s="206">
        <v>0</v>
      </c>
      <c r="AM69" s="206">
        <v>1</v>
      </c>
      <c r="AN69" s="206">
        <v>0</v>
      </c>
      <c r="AO69" s="206">
        <v>0</v>
      </c>
      <c r="AP69" s="206">
        <v>0</v>
      </c>
      <c r="AQ69" s="49">
        <v>0</v>
      </c>
      <c r="AR69" s="207"/>
      <c r="AS69" s="49">
        <v>35</v>
      </c>
      <c r="AT69" s="49">
        <v>1</v>
      </c>
      <c r="AU69" s="49">
        <v>7</v>
      </c>
      <c r="AW69" s="49"/>
      <c r="AX69" s="49"/>
      <c r="AY69" s="49"/>
      <c r="AZ69" s="484"/>
    </row>
    <row r="70" spans="1:52">
      <c r="A70" s="206">
        <v>416</v>
      </c>
      <c r="B70" s="206">
        <v>416035035</v>
      </c>
      <c r="C70" s="207" t="s">
        <v>1060</v>
      </c>
      <c r="D70" s="216">
        <f t="shared" si="9"/>
        <v>0</v>
      </c>
      <c r="E70" s="216">
        <f t="shared" si="9"/>
        <v>0</v>
      </c>
      <c r="F70" s="216">
        <f t="shared" si="8"/>
        <v>0</v>
      </c>
      <c r="G70" s="216">
        <f t="shared" si="8"/>
        <v>0</v>
      </c>
      <c r="H70" s="216">
        <f t="shared" si="8"/>
        <v>286</v>
      </c>
      <c r="I70" s="216">
        <f t="shared" si="8"/>
        <v>383</v>
      </c>
      <c r="J70" s="216">
        <f t="shared" si="8"/>
        <v>0</v>
      </c>
      <c r="K70" s="347">
        <f t="shared" si="2"/>
        <v>25.823399999999999</v>
      </c>
      <c r="L70" s="216"/>
      <c r="M70" s="216">
        <f t="shared" si="3"/>
        <v>0</v>
      </c>
      <c r="N70" s="216">
        <f t="shared" si="4"/>
        <v>71</v>
      </c>
      <c r="O70" s="216">
        <f t="shared" si="4"/>
        <v>60</v>
      </c>
      <c r="P70" s="216">
        <f t="shared" si="5"/>
        <v>506</v>
      </c>
      <c r="Q70" s="216">
        <f t="shared" si="6"/>
        <v>11</v>
      </c>
      <c r="R70" s="216">
        <f t="shared" si="7"/>
        <v>669</v>
      </c>
      <c r="S70" s="219"/>
      <c r="T70" s="219"/>
      <c r="U70" s="219"/>
      <c r="V70" s="219"/>
      <c r="W70" s="504"/>
      <c r="X70" s="219"/>
      <c r="Y70" s="49">
        <v>416</v>
      </c>
      <c r="Z70" s="49">
        <v>416035035</v>
      </c>
      <c r="AA70" s="235" t="s">
        <v>1060</v>
      </c>
      <c r="AB70" s="49">
        <v>0</v>
      </c>
      <c r="AC70" s="49">
        <v>0</v>
      </c>
      <c r="AD70" s="49">
        <v>0</v>
      </c>
      <c r="AE70" s="49">
        <v>0</v>
      </c>
      <c r="AF70" s="49">
        <v>286</v>
      </c>
      <c r="AG70" s="49">
        <v>383</v>
      </c>
      <c r="AH70" s="49">
        <v>0</v>
      </c>
      <c r="AI70" s="206">
        <v>0</v>
      </c>
      <c r="AJ70" s="206">
        <v>0</v>
      </c>
      <c r="AK70" s="206">
        <v>71</v>
      </c>
      <c r="AL70" s="206">
        <v>60</v>
      </c>
      <c r="AM70" s="206">
        <v>221</v>
      </c>
      <c r="AN70" s="206">
        <v>0</v>
      </c>
      <c r="AO70" s="206">
        <v>0</v>
      </c>
      <c r="AP70" s="206">
        <v>0</v>
      </c>
      <c r="AQ70" s="49">
        <v>285</v>
      </c>
      <c r="AR70" s="207"/>
      <c r="AS70" s="49">
        <v>35</v>
      </c>
      <c r="AT70" s="49">
        <v>35</v>
      </c>
      <c r="AU70" s="49">
        <v>11</v>
      </c>
      <c r="AW70" s="49"/>
      <c r="AX70" s="49"/>
      <c r="AY70" s="49"/>
      <c r="AZ70" s="484"/>
    </row>
    <row r="71" spans="1:52">
      <c r="A71" s="206">
        <v>416</v>
      </c>
      <c r="B71" s="206">
        <v>416035044</v>
      </c>
      <c r="C71" s="207" t="s">
        <v>1060</v>
      </c>
      <c r="D71" s="216">
        <f t="shared" si="9"/>
        <v>0</v>
      </c>
      <c r="E71" s="216">
        <f t="shared" si="9"/>
        <v>0</v>
      </c>
      <c r="F71" s="216">
        <f t="shared" si="8"/>
        <v>0</v>
      </c>
      <c r="G71" s="216">
        <f t="shared" si="8"/>
        <v>0</v>
      </c>
      <c r="H71" s="216">
        <f t="shared" si="8"/>
        <v>0</v>
      </c>
      <c r="I71" s="216">
        <f t="shared" si="8"/>
        <v>4</v>
      </c>
      <c r="J71" s="216">
        <f t="shared" si="8"/>
        <v>0</v>
      </c>
      <c r="K71" s="347">
        <f t="shared" si="2"/>
        <v>0.15440000000000001</v>
      </c>
      <c r="L71" s="216"/>
      <c r="M71" s="216">
        <f t="shared" si="3"/>
        <v>0</v>
      </c>
      <c r="N71" s="216">
        <f t="shared" si="4"/>
        <v>0</v>
      </c>
      <c r="O71" s="216">
        <f t="shared" si="4"/>
        <v>1</v>
      </c>
      <c r="P71" s="216">
        <f t="shared" si="5"/>
        <v>0</v>
      </c>
      <c r="Q71" s="216">
        <f t="shared" si="6"/>
        <v>11</v>
      </c>
      <c r="R71" s="216">
        <f t="shared" si="7"/>
        <v>4</v>
      </c>
      <c r="S71" s="219"/>
      <c r="T71" s="219"/>
      <c r="U71" s="219"/>
      <c r="V71" s="219"/>
      <c r="W71" s="504"/>
      <c r="X71" s="219"/>
      <c r="Y71" s="49">
        <v>416</v>
      </c>
      <c r="Z71" s="49">
        <v>416035044</v>
      </c>
      <c r="AA71" s="235" t="s">
        <v>1060</v>
      </c>
      <c r="AB71" s="49">
        <v>0</v>
      </c>
      <c r="AC71" s="49">
        <v>0</v>
      </c>
      <c r="AD71" s="49">
        <v>0</v>
      </c>
      <c r="AE71" s="49">
        <v>0</v>
      </c>
      <c r="AF71" s="49">
        <v>0</v>
      </c>
      <c r="AG71" s="49">
        <v>4</v>
      </c>
      <c r="AH71" s="49">
        <v>0</v>
      </c>
      <c r="AI71" s="206">
        <v>0</v>
      </c>
      <c r="AJ71" s="206">
        <v>0</v>
      </c>
      <c r="AK71" s="206">
        <v>0</v>
      </c>
      <c r="AL71" s="206">
        <v>1</v>
      </c>
      <c r="AM71" s="206">
        <v>0</v>
      </c>
      <c r="AN71" s="206">
        <v>0</v>
      </c>
      <c r="AO71" s="206">
        <v>0</v>
      </c>
      <c r="AP71" s="206">
        <v>0</v>
      </c>
      <c r="AQ71" s="49">
        <v>0</v>
      </c>
      <c r="AR71" s="207"/>
      <c r="AS71" s="49">
        <v>35</v>
      </c>
      <c r="AT71" s="49">
        <v>44</v>
      </c>
      <c r="AU71" s="49">
        <v>11</v>
      </c>
      <c r="AW71" s="49"/>
      <c r="AX71" s="49"/>
      <c r="AY71" s="49"/>
      <c r="AZ71" s="484"/>
    </row>
    <row r="72" spans="1:52">
      <c r="A72" s="206">
        <v>416</v>
      </c>
      <c r="B72" s="206">
        <v>416035048</v>
      </c>
      <c r="C72" s="207" t="s">
        <v>1060</v>
      </c>
      <c r="D72" s="216">
        <f t="shared" si="9"/>
        <v>0</v>
      </c>
      <c r="E72" s="216">
        <f t="shared" si="9"/>
        <v>0</v>
      </c>
      <c r="F72" s="216">
        <f t="shared" si="8"/>
        <v>0</v>
      </c>
      <c r="G72" s="216">
        <f t="shared" si="8"/>
        <v>0</v>
      </c>
      <c r="H72" s="216">
        <f t="shared" si="8"/>
        <v>0</v>
      </c>
      <c r="I72" s="216">
        <f t="shared" si="8"/>
        <v>1</v>
      </c>
      <c r="J72" s="216">
        <f t="shared" si="8"/>
        <v>0</v>
      </c>
      <c r="K72" s="347">
        <f t="shared" si="2"/>
        <v>3.8600000000000002E-2</v>
      </c>
      <c r="L72" s="216"/>
      <c r="M72" s="216">
        <f t="shared" si="3"/>
        <v>0</v>
      </c>
      <c r="N72" s="216">
        <f t="shared" si="4"/>
        <v>0</v>
      </c>
      <c r="O72" s="216">
        <f t="shared" si="4"/>
        <v>0</v>
      </c>
      <c r="P72" s="216">
        <f t="shared" si="5"/>
        <v>1</v>
      </c>
      <c r="Q72" s="216">
        <f t="shared" si="6"/>
        <v>4</v>
      </c>
      <c r="R72" s="216">
        <f t="shared" si="7"/>
        <v>1</v>
      </c>
      <c r="S72" s="219"/>
      <c r="T72" s="219"/>
      <c r="U72" s="219"/>
      <c r="V72" s="219"/>
      <c r="W72" s="504"/>
      <c r="X72" s="219"/>
      <c r="Y72" s="49">
        <v>416</v>
      </c>
      <c r="Z72" s="49">
        <v>416035048</v>
      </c>
      <c r="AA72" s="235" t="s">
        <v>1060</v>
      </c>
      <c r="AB72" s="49">
        <v>0</v>
      </c>
      <c r="AC72" s="49">
        <v>0</v>
      </c>
      <c r="AD72" s="49">
        <v>0</v>
      </c>
      <c r="AE72" s="49">
        <v>0</v>
      </c>
      <c r="AF72" s="49">
        <v>0</v>
      </c>
      <c r="AG72" s="49">
        <v>1</v>
      </c>
      <c r="AH72" s="49">
        <v>0</v>
      </c>
      <c r="AI72" s="206">
        <v>0</v>
      </c>
      <c r="AJ72" s="206">
        <v>0</v>
      </c>
      <c r="AK72" s="206">
        <v>0</v>
      </c>
      <c r="AL72" s="206">
        <v>0</v>
      </c>
      <c r="AM72" s="206">
        <v>0</v>
      </c>
      <c r="AN72" s="206">
        <v>0</v>
      </c>
      <c r="AO72" s="206">
        <v>0</v>
      </c>
      <c r="AP72" s="206">
        <v>0</v>
      </c>
      <c r="AQ72" s="49">
        <v>1</v>
      </c>
      <c r="AR72" s="207"/>
      <c r="AS72" s="49">
        <v>35</v>
      </c>
      <c r="AT72" s="49">
        <v>48</v>
      </c>
      <c r="AU72" s="49">
        <v>4</v>
      </c>
      <c r="AW72" s="49"/>
      <c r="AX72" s="49"/>
      <c r="AY72" s="49"/>
      <c r="AZ72" s="484"/>
    </row>
    <row r="73" spans="1:52">
      <c r="A73" s="206">
        <v>416</v>
      </c>
      <c r="B73" s="206">
        <v>416035073</v>
      </c>
      <c r="C73" s="207" t="s">
        <v>1060</v>
      </c>
      <c r="D73" s="216">
        <f t="shared" si="9"/>
        <v>0</v>
      </c>
      <c r="E73" s="216">
        <f t="shared" si="9"/>
        <v>0</v>
      </c>
      <c r="F73" s="216">
        <f t="shared" si="8"/>
        <v>0</v>
      </c>
      <c r="G73" s="216">
        <f t="shared" si="8"/>
        <v>0</v>
      </c>
      <c r="H73" s="216">
        <f t="shared" si="8"/>
        <v>0</v>
      </c>
      <c r="I73" s="216">
        <f t="shared" si="8"/>
        <v>3</v>
      </c>
      <c r="J73" s="216">
        <f t="shared" si="8"/>
        <v>0</v>
      </c>
      <c r="K73" s="347">
        <f t="shared" si="2"/>
        <v>0.1158</v>
      </c>
      <c r="L73" s="216"/>
      <c r="M73" s="216">
        <f t="shared" si="3"/>
        <v>0</v>
      </c>
      <c r="N73" s="216">
        <f t="shared" si="4"/>
        <v>0</v>
      </c>
      <c r="O73" s="216">
        <f t="shared" si="4"/>
        <v>0</v>
      </c>
      <c r="P73" s="216">
        <f t="shared" si="5"/>
        <v>0</v>
      </c>
      <c r="Q73" s="216">
        <f t="shared" si="6"/>
        <v>6</v>
      </c>
      <c r="R73" s="216">
        <f t="shared" si="7"/>
        <v>3</v>
      </c>
      <c r="S73" s="219"/>
      <c r="T73" s="219"/>
      <c r="U73" s="219"/>
      <c r="V73" s="219"/>
      <c r="W73" s="504"/>
      <c r="X73" s="219"/>
      <c r="Y73" s="49">
        <v>416</v>
      </c>
      <c r="Z73" s="49">
        <v>416035073</v>
      </c>
      <c r="AA73" s="235" t="s">
        <v>1060</v>
      </c>
      <c r="AB73" s="49">
        <v>0</v>
      </c>
      <c r="AC73" s="49">
        <v>0</v>
      </c>
      <c r="AD73" s="49">
        <v>0</v>
      </c>
      <c r="AE73" s="49">
        <v>0</v>
      </c>
      <c r="AF73" s="49">
        <v>0</v>
      </c>
      <c r="AG73" s="49">
        <v>3</v>
      </c>
      <c r="AH73" s="49">
        <v>0</v>
      </c>
      <c r="AI73" s="206">
        <v>0</v>
      </c>
      <c r="AJ73" s="206">
        <v>0</v>
      </c>
      <c r="AK73" s="206">
        <v>0</v>
      </c>
      <c r="AL73" s="206">
        <v>0</v>
      </c>
      <c r="AM73" s="206">
        <v>0</v>
      </c>
      <c r="AN73" s="206">
        <v>0</v>
      </c>
      <c r="AO73" s="206">
        <v>0</v>
      </c>
      <c r="AP73" s="206">
        <v>0</v>
      </c>
      <c r="AQ73" s="49">
        <v>0</v>
      </c>
      <c r="AR73" s="207"/>
      <c r="AS73" s="49">
        <v>35</v>
      </c>
      <c r="AT73" s="49">
        <v>73</v>
      </c>
      <c r="AU73" s="49">
        <v>6</v>
      </c>
      <c r="AW73" s="49"/>
      <c r="AX73" s="49"/>
      <c r="AY73" s="49"/>
      <c r="AZ73" s="484"/>
    </row>
    <row r="74" spans="1:52">
      <c r="A74" s="206">
        <v>416</v>
      </c>
      <c r="B74" s="206">
        <v>416035093</v>
      </c>
      <c r="C74" s="207" t="s">
        <v>1060</v>
      </c>
      <c r="D74" s="216">
        <f t="shared" si="9"/>
        <v>0</v>
      </c>
      <c r="E74" s="216">
        <f t="shared" si="9"/>
        <v>0</v>
      </c>
      <c r="F74" s="216">
        <f t="shared" si="8"/>
        <v>0</v>
      </c>
      <c r="G74" s="216">
        <f t="shared" si="8"/>
        <v>0</v>
      </c>
      <c r="H74" s="216">
        <f t="shared" si="8"/>
        <v>1</v>
      </c>
      <c r="I74" s="216">
        <f t="shared" si="8"/>
        <v>0</v>
      </c>
      <c r="J74" s="216">
        <f t="shared" si="8"/>
        <v>0</v>
      </c>
      <c r="K74" s="347">
        <f t="shared" si="2"/>
        <v>3.8600000000000002E-2</v>
      </c>
      <c r="L74" s="216"/>
      <c r="M74" s="216">
        <f t="shared" si="3"/>
        <v>0</v>
      </c>
      <c r="N74" s="216">
        <f t="shared" si="4"/>
        <v>0</v>
      </c>
      <c r="O74" s="216">
        <f t="shared" si="4"/>
        <v>0</v>
      </c>
      <c r="P74" s="216">
        <f t="shared" si="5"/>
        <v>1</v>
      </c>
      <c r="Q74" s="216">
        <f t="shared" si="6"/>
        <v>11</v>
      </c>
      <c r="R74" s="216">
        <f t="shared" si="7"/>
        <v>1</v>
      </c>
      <c r="S74" s="219"/>
      <c r="T74" s="219"/>
      <c r="U74" s="219"/>
      <c r="V74" s="219"/>
      <c r="W74" s="504"/>
      <c r="X74" s="219"/>
      <c r="Y74" s="49">
        <v>416</v>
      </c>
      <c r="Z74" s="49">
        <v>416035093</v>
      </c>
      <c r="AA74" s="235" t="s">
        <v>1060</v>
      </c>
      <c r="AB74" s="49">
        <v>0</v>
      </c>
      <c r="AC74" s="49">
        <v>0</v>
      </c>
      <c r="AD74" s="49">
        <v>0</v>
      </c>
      <c r="AE74" s="49">
        <v>0</v>
      </c>
      <c r="AF74" s="49">
        <v>1</v>
      </c>
      <c r="AG74" s="49">
        <v>0</v>
      </c>
      <c r="AH74" s="49">
        <v>0</v>
      </c>
      <c r="AI74" s="206">
        <v>0</v>
      </c>
      <c r="AJ74" s="206">
        <v>0</v>
      </c>
      <c r="AK74" s="206">
        <v>0</v>
      </c>
      <c r="AL74" s="206">
        <v>0</v>
      </c>
      <c r="AM74" s="206">
        <v>1</v>
      </c>
      <c r="AN74" s="206">
        <v>0</v>
      </c>
      <c r="AO74" s="206">
        <v>0</v>
      </c>
      <c r="AP74" s="206">
        <v>0</v>
      </c>
      <c r="AQ74" s="49">
        <v>0</v>
      </c>
      <c r="AR74" s="207"/>
      <c r="AS74" s="49">
        <v>35</v>
      </c>
      <c r="AT74" s="49">
        <v>93</v>
      </c>
      <c r="AU74" s="49">
        <v>11</v>
      </c>
      <c r="AW74" s="49"/>
      <c r="AX74" s="49"/>
      <c r="AY74" s="49"/>
      <c r="AZ74" s="484"/>
    </row>
    <row r="75" spans="1:52">
      <c r="A75" s="206">
        <v>416</v>
      </c>
      <c r="B75" s="206">
        <v>416035133</v>
      </c>
      <c r="C75" s="207" t="s">
        <v>1060</v>
      </c>
      <c r="D75" s="216">
        <f t="shared" si="9"/>
        <v>0</v>
      </c>
      <c r="E75" s="216">
        <f t="shared" si="9"/>
        <v>0</v>
      </c>
      <c r="F75" s="216">
        <f t="shared" si="8"/>
        <v>0</v>
      </c>
      <c r="G75" s="216">
        <f t="shared" si="8"/>
        <v>0</v>
      </c>
      <c r="H75" s="216">
        <f t="shared" si="8"/>
        <v>0</v>
      </c>
      <c r="I75" s="216">
        <f t="shared" si="8"/>
        <v>1</v>
      </c>
      <c r="J75" s="216">
        <f t="shared" si="8"/>
        <v>0</v>
      </c>
      <c r="K75" s="347">
        <f t="shared" ref="K75:K138" si="10">ROUND(0.0386*(SUM(AD75:AG75)+(AC75*0.5))+0.0486*AH75,4)</f>
        <v>3.8600000000000002E-2</v>
      </c>
      <c r="L75" s="216"/>
      <c r="M75" s="216">
        <f t="shared" ref="M75:M138" si="11">ROUND(AJ75+(AI75*0.5),0)</f>
        <v>0</v>
      </c>
      <c r="N75" s="216">
        <f t="shared" ref="N75:O138" si="12">ROUND(AK75,0)</f>
        <v>0</v>
      </c>
      <c r="O75" s="216">
        <f t="shared" si="12"/>
        <v>0</v>
      </c>
      <c r="P75" s="216">
        <f t="shared" ref="P75:P138" si="13">ROUND(((AN75+AO75)*0.5)+AM75+AP75+AQ75,0)</f>
        <v>1</v>
      </c>
      <c r="Q75" s="216">
        <f t="shared" ref="Q75:Q138" si="14">AU75</f>
        <v>9</v>
      </c>
      <c r="R75" s="216">
        <f t="shared" ref="R75:R138" si="15">SUM(F75:I75)+ROUND(D75*0.5,0)+ROUND(J75*0.5,0)</f>
        <v>1</v>
      </c>
      <c r="S75" s="219"/>
      <c r="T75" s="219"/>
      <c r="U75" s="219"/>
      <c r="V75" s="219"/>
      <c r="W75" s="504"/>
      <c r="X75" s="219"/>
      <c r="Y75" s="49">
        <v>416</v>
      </c>
      <c r="Z75" s="49">
        <v>416035133</v>
      </c>
      <c r="AA75" s="235" t="s">
        <v>1060</v>
      </c>
      <c r="AB75" s="49">
        <v>0</v>
      </c>
      <c r="AC75" s="49">
        <v>0</v>
      </c>
      <c r="AD75" s="49">
        <v>0</v>
      </c>
      <c r="AE75" s="49">
        <v>0</v>
      </c>
      <c r="AF75" s="49">
        <v>0</v>
      </c>
      <c r="AG75" s="49">
        <v>1</v>
      </c>
      <c r="AH75" s="49">
        <v>0</v>
      </c>
      <c r="AI75" s="206">
        <v>0</v>
      </c>
      <c r="AJ75" s="206">
        <v>0</v>
      </c>
      <c r="AK75" s="206">
        <v>0</v>
      </c>
      <c r="AL75" s="206">
        <v>0</v>
      </c>
      <c r="AM75" s="206">
        <v>0</v>
      </c>
      <c r="AN75" s="206">
        <v>0</v>
      </c>
      <c r="AO75" s="206">
        <v>0</v>
      </c>
      <c r="AP75" s="206">
        <v>0</v>
      </c>
      <c r="AQ75" s="49">
        <v>1</v>
      </c>
      <c r="AR75" s="207"/>
      <c r="AS75" s="49">
        <v>35</v>
      </c>
      <c r="AT75" s="49">
        <v>133</v>
      </c>
      <c r="AU75" s="49">
        <v>9</v>
      </c>
      <c r="AW75" s="49"/>
      <c r="AX75" s="49"/>
      <c r="AY75" s="49"/>
      <c r="AZ75" s="484"/>
    </row>
    <row r="76" spans="1:52">
      <c r="A76" s="206">
        <v>416</v>
      </c>
      <c r="B76" s="206">
        <v>416035189</v>
      </c>
      <c r="C76" s="207" t="s">
        <v>1060</v>
      </c>
      <c r="D76" s="216">
        <f t="shared" si="9"/>
        <v>0</v>
      </c>
      <c r="E76" s="216">
        <f t="shared" si="9"/>
        <v>0</v>
      </c>
      <c r="F76" s="216">
        <f t="shared" si="8"/>
        <v>0</v>
      </c>
      <c r="G76" s="216">
        <f t="shared" si="8"/>
        <v>0</v>
      </c>
      <c r="H76" s="216">
        <f t="shared" si="8"/>
        <v>2</v>
      </c>
      <c r="I76" s="216">
        <f t="shared" si="8"/>
        <v>0</v>
      </c>
      <c r="J76" s="216">
        <f t="shared" si="8"/>
        <v>0</v>
      </c>
      <c r="K76" s="347">
        <f t="shared" si="10"/>
        <v>7.7200000000000005E-2</v>
      </c>
      <c r="L76" s="216"/>
      <c r="M76" s="216">
        <f t="shared" si="11"/>
        <v>0</v>
      </c>
      <c r="N76" s="216">
        <f t="shared" si="12"/>
        <v>0</v>
      </c>
      <c r="O76" s="216">
        <f t="shared" si="12"/>
        <v>0</v>
      </c>
      <c r="P76" s="216">
        <f t="shared" si="13"/>
        <v>2</v>
      </c>
      <c r="Q76" s="216">
        <f t="shared" si="14"/>
        <v>3</v>
      </c>
      <c r="R76" s="216">
        <f t="shared" si="15"/>
        <v>2</v>
      </c>
      <c r="S76" s="219"/>
      <c r="T76" s="219"/>
      <c r="U76" s="219"/>
      <c r="V76" s="219"/>
      <c r="W76" s="504"/>
      <c r="X76" s="219"/>
      <c r="Y76" s="49">
        <v>416</v>
      </c>
      <c r="Z76" s="49">
        <v>416035189</v>
      </c>
      <c r="AA76" s="235" t="s">
        <v>1060</v>
      </c>
      <c r="AB76" s="49">
        <v>0</v>
      </c>
      <c r="AC76" s="49">
        <v>0</v>
      </c>
      <c r="AD76" s="49">
        <v>0</v>
      </c>
      <c r="AE76" s="49">
        <v>0</v>
      </c>
      <c r="AF76" s="49">
        <v>2</v>
      </c>
      <c r="AG76" s="49">
        <v>0</v>
      </c>
      <c r="AH76" s="49">
        <v>0</v>
      </c>
      <c r="AI76" s="206">
        <v>0</v>
      </c>
      <c r="AJ76" s="206">
        <v>0</v>
      </c>
      <c r="AK76" s="206">
        <v>0</v>
      </c>
      <c r="AL76" s="206">
        <v>0</v>
      </c>
      <c r="AM76" s="206">
        <v>2</v>
      </c>
      <c r="AN76" s="206">
        <v>0</v>
      </c>
      <c r="AO76" s="206">
        <v>0</v>
      </c>
      <c r="AP76" s="206">
        <v>0</v>
      </c>
      <c r="AQ76" s="49">
        <v>0</v>
      </c>
      <c r="AR76" s="207"/>
      <c r="AS76" s="49">
        <v>35</v>
      </c>
      <c r="AT76" s="49">
        <v>189</v>
      </c>
      <c r="AU76" s="49">
        <v>3</v>
      </c>
      <c r="AW76" s="49"/>
      <c r="AX76" s="49"/>
      <c r="AY76" s="49"/>
      <c r="AZ76" s="484"/>
    </row>
    <row r="77" spans="1:52">
      <c r="A77" s="206">
        <v>416</v>
      </c>
      <c r="B77" s="206">
        <v>416035244</v>
      </c>
      <c r="C77" s="207" t="s">
        <v>1060</v>
      </c>
      <c r="D77" s="216">
        <f t="shared" si="9"/>
        <v>0</v>
      </c>
      <c r="E77" s="216">
        <f t="shared" si="9"/>
        <v>0</v>
      </c>
      <c r="F77" s="216">
        <f t="shared" si="8"/>
        <v>0</v>
      </c>
      <c r="G77" s="216">
        <f t="shared" si="8"/>
        <v>0</v>
      </c>
      <c r="H77" s="216">
        <f t="shared" si="8"/>
        <v>2</v>
      </c>
      <c r="I77" s="216">
        <f t="shared" si="8"/>
        <v>10</v>
      </c>
      <c r="J77" s="216">
        <f t="shared" si="8"/>
        <v>0</v>
      </c>
      <c r="K77" s="347">
        <f t="shared" si="10"/>
        <v>0.4632</v>
      </c>
      <c r="L77" s="216"/>
      <c r="M77" s="216">
        <f t="shared" si="11"/>
        <v>0</v>
      </c>
      <c r="N77" s="216">
        <f t="shared" si="12"/>
        <v>0</v>
      </c>
      <c r="O77" s="216">
        <f t="shared" si="12"/>
        <v>0</v>
      </c>
      <c r="P77" s="216">
        <f t="shared" si="13"/>
        <v>9</v>
      </c>
      <c r="Q77" s="216">
        <f t="shared" si="14"/>
        <v>10</v>
      </c>
      <c r="R77" s="216">
        <f t="shared" si="15"/>
        <v>12</v>
      </c>
      <c r="S77" s="219"/>
      <c r="T77" s="219"/>
      <c r="U77" s="219"/>
      <c r="V77" s="219"/>
      <c r="W77" s="504"/>
      <c r="X77" s="219"/>
      <c r="Y77" s="49">
        <v>416</v>
      </c>
      <c r="Z77" s="49">
        <v>416035244</v>
      </c>
      <c r="AA77" s="235" t="s">
        <v>1060</v>
      </c>
      <c r="AB77" s="49">
        <v>0</v>
      </c>
      <c r="AC77" s="49">
        <v>0</v>
      </c>
      <c r="AD77" s="49">
        <v>0</v>
      </c>
      <c r="AE77" s="49">
        <v>0</v>
      </c>
      <c r="AF77" s="49">
        <v>2</v>
      </c>
      <c r="AG77" s="49">
        <v>10</v>
      </c>
      <c r="AH77" s="49">
        <v>0</v>
      </c>
      <c r="AI77" s="206">
        <v>0</v>
      </c>
      <c r="AJ77" s="206">
        <v>0</v>
      </c>
      <c r="AK77" s="206">
        <v>0</v>
      </c>
      <c r="AL77" s="206">
        <v>0</v>
      </c>
      <c r="AM77" s="206">
        <v>2</v>
      </c>
      <c r="AN77" s="206">
        <v>0</v>
      </c>
      <c r="AO77" s="206">
        <v>0</v>
      </c>
      <c r="AP77" s="206">
        <v>0</v>
      </c>
      <c r="AQ77" s="49">
        <v>7</v>
      </c>
      <c r="AR77" s="207"/>
      <c r="AS77" s="49">
        <v>35</v>
      </c>
      <c r="AT77" s="49">
        <v>244</v>
      </c>
      <c r="AU77" s="49">
        <v>10</v>
      </c>
      <c r="AW77" s="49"/>
      <c r="AX77" s="49"/>
      <c r="AY77" s="49"/>
      <c r="AZ77" s="484"/>
    </row>
    <row r="78" spans="1:52">
      <c r="A78" s="206">
        <v>416</v>
      </c>
      <c r="B78" s="206">
        <v>416035285</v>
      </c>
      <c r="C78" s="207" t="s">
        <v>1060</v>
      </c>
      <c r="D78" s="216">
        <f t="shared" si="9"/>
        <v>0</v>
      </c>
      <c r="E78" s="216">
        <f t="shared" si="9"/>
        <v>0</v>
      </c>
      <c r="F78" s="216">
        <f t="shared" si="8"/>
        <v>0</v>
      </c>
      <c r="G78" s="216">
        <f t="shared" si="8"/>
        <v>0</v>
      </c>
      <c r="H78" s="216">
        <f t="shared" si="8"/>
        <v>2</v>
      </c>
      <c r="I78" s="216">
        <f t="shared" si="8"/>
        <v>0</v>
      </c>
      <c r="J78" s="216">
        <f t="shared" si="8"/>
        <v>0</v>
      </c>
      <c r="K78" s="347">
        <f t="shared" si="10"/>
        <v>7.7200000000000005E-2</v>
      </c>
      <c r="L78" s="216"/>
      <c r="M78" s="216">
        <f t="shared" si="11"/>
        <v>0</v>
      </c>
      <c r="N78" s="216">
        <f t="shared" si="12"/>
        <v>0</v>
      </c>
      <c r="O78" s="216">
        <f t="shared" si="12"/>
        <v>0</v>
      </c>
      <c r="P78" s="216">
        <f t="shared" si="13"/>
        <v>1</v>
      </c>
      <c r="Q78" s="216">
        <f t="shared" si="14"/>
        <v>8</v>
      </c>
      <c r="R78" s="216">
        <f t="shared" si="15"/>
        <v>2</v>
      </c>
      <c r="S78" s="219"/>
      <c r="T78" s="219"/>
      <c r="U78" s="219"/>
      <c r="V78" s="219"/>
      <c r="W78" s="504"/>
      <c r="X78" s="219"/>
      <c r="Y78" s="49">
        <v>416</v>
      </c>
      <c r="Z78" s="49">
        <v>416035285</v>
      </c>
      <c r="AA78" s="235" t="s">
        <v>1060</v>
      </c>
      <c r="AB78" s="49">
        <v>0</v>
      </c>
      <c r="AC78" s="49">
        <v>0</v>
      </c>
      <c r="AD78" s="49">
        <v>0</v>
      </c>
      <c r="AE78" s="49">
        <v>0</v>
      </c>
      <c r="AF78" s="49">
        <v>2</v>
      </c>
      <c r="AG78" s="49">
        <v>0</v>
      </c>
      <c r="AH78" s="49">
        <v>0</v>
      </c>
      <c r="AI78" s="206">
        <v>0</v>
      </c>
      <c r="AJ78" s="206">
        <v>0</v>
      </c>
      <c r="AK78" s="206">
        <v>0</v>
      </c>
      <c r="AL78" s="206">
        <v>0</v>
      </c>
      <c r="AM78" s="206">
        <v>1</v>
      </c>
      <c r="AN78" s="206">
        <v>0</v>
      </c>
      <c r="AO78" s="206">
        <v>0</v>
      </c>
      <c r="AP78" s="206">
        <v>0</v>
      </c>
      <c r="AQ78" s="49">
        <v>0</v>
      </c>
      <c r="AR78" s="207"/>
      <c r="AS78" s="49">
        <v>35</v>
      </c>
      <c r="AT78" s="49">
        <v>285</v>
      </c>
      <c r="AU78" s="49">
        <v>8</v>
      </c>
      <c r="AW78" s="49"/>
      <c r="AX78" s="49"/>
      <c r="AY78" s="49"/>
      <c r="AZ78" s="484"/>
    </row>
    <row r="79" spans="1:52">
      <c r="A79" s="206">
        <v>417</v>
      </c>
      <c r="B79" s="206">
        <v>417035035</v>
      </c>
      <c r="C79" s="207" t="s">
        <v>621</v>
      </c>
      <c r="D79" s="216">
        <f t="shared" si="9"/>
        <v>33</v>
      </c>
      <c r="E79" s="216">
        <f t="shared" si="9"/>
        <v>0</v>
      </c>
      <c r="F79" s="216">
        <f t="shared" si="8"/>
        <v>35</v>
      </c>
      <c r="G79" s="216">
        <f t="shared" si="8"/>
        <v>175</v>
      </c>
      <c r="H79" s="216">
        <f t="shared" si="8"/>
        <v>71</v>
      </c>
      <c r="I79" s="216">
        <f t="shared" si="8"/>
        <v>0</v>
      </c>
      <c r="J79" s="216">
        <f t="shared" si="8"/>
        <v>0</v>
      </c>
      <c r="K79" s="347">
        <f t="shared" si="10"/>
        <v>10.8466</v>
      </c>
      <c r="L79" s="216"/>
      <c r="M79" s="216">
        <f t="shared" si="11"/>
        <v>76</v>
      </c>
      <c r="N79" s="216">
        <f t="shared" si="12"/>
        <v>6</v>
      </c>
      <c r="O79" s="216">
        <f t="shared" si="12"/>
        <v>0</v>
      </c>
      <c r="P79" s="216">
        <f t="shared" si="13"/>
        <v>242</v>
      </c>
      <c r="Q79" s="216">
        <f t="shared" si="14"/>
        <v>11</v>
      </c>
      <c r="R79" s="216">
        <f t="shared" si="15"/>
        <v>298</v>
      </c>
      <c r="S79" s="219"/>
      <c r="T79" s="219"/>
      <c r="U79" s="219"/>
      <c r="V79" s="219"/>
      <c r="W79" s="504"/>
      <c r="X79" s="219"/>
      <c r="Y79" s="49">
        <v>417</v>
      </c>
      <c r="Z79" s="49">
        <v>417035035</v>
      </c>
      <c r="AA79" s="235" t="s">
        <v>621</v>
      </c>
      <c r="AB79" s="49">
        <v>33</v>
      </c>
      <c r="AC79" s="49">
        <v>0</v>
      </c>
      <c r="AD79" s="49">
        <v>35</v>
      </c>
      <c r="AE79" s="49">
        <v>175</v>
      </c>
      <c r="AF79" s="49">
        <v>71</v>
      </c>
      <c r="AG79" s="49">
        <v>0</v>
      </c>
      <c r="AH79" s="49">
        <v>0</v>
      </c>
      <c r="AI79" s="206">
        <v>15</v>
      </c>
      <c r="AJ79" s="206">
        <v>68</v>
      </c>
      <c r="AK79" s="206">
        <v>6</v>
      </c>
      <c r="AL79" s="206">
        <v>0</v>
      </c>
      <c r="AM79" s="206">
        <v>197</v>
      </c>
      <c r="AN79" s="206">
        <v>28</v>
      </c>
      <c r="AO79" s="206">
        <v>0</v>
      </c>
      <c r="AP79" s="206">
        <v>31</v>
      </c>
      <c r="AQ79" s="49">
        <v>0</v>
      </c>
      <c r="AR79" s="207"/>
      <c r="AS79" s="49">
        <v>35</v>
      </c>
      <c r="AT79" s="49">
        <v>35</v>
      </c>
      <c r="AU79" s="49">
        <v>11</v>
      </c>
      <c r="AW79" s="49"/>
      <c r="AX79" s="49"/>
      <c r="AY79" s="49"/>
      <c r="AZ79" s="484"/>
    </row>
    <row r="80" spans="1:52">
      <c r="A80" s="206">
        <v>417</v>
      </c>
      <c r="B80" s="206">
        <v>417035044</v>
      </c>
      <c r="C80" s="207" t="s">
        <v>621</v>
      </c>
      <c r="D80" s="216">
        <f t="shared" si="9"/>
        <v>0</v>
      </c>
      <c r="E80" s="216">
        <f t="shared" si="9"/>
        <v>0</v>
      </c>
      <c r="F80" s="216">
        <f t="shared" si="8"/>
        <v>0</v>
      </c>
      <c r="G80" s="216">
        <f t="shared" si="8"/>
        <v>1</v>
      </c>
      <c r="H80" s="216">
        <f t="shared" si="8"/>
        <v>0</v>
      </c>
      <c r="I80" s="216">
        <f t="shared" si="8"/>
        <v>0</v>
      </c>
      <c r="J80" s="216">
        <f t="shared" si="8"/>
        <v>0</v>
      </c>
      <c r="K80" s="347">
        <f t="shared" si="10"/>
        <v>3.8600000000000002E-2</v>
      </c>
      <c r="L80" s="216"/>
      <c r="M80" s="216">
        <f t="shared" si="11"/>
        <v>0</v>
      </c>
      <c r="N80" s="216">
        <f t="shared" si="12"/>
        <v>0</v>
      </c>
      <c r="O80" s="216">
        <f t="shared" si="12"/>
        <v>0</v>
      </c>
      <c r="P80" s="216">
        <f t="shared" si="13"/>
        <v>1</v>
      </c>
      <c r="Q80" s="216">
        <f t="shared" si="14"/>
        <v>11</v>
      </c>
      <c r="R80" s="216">
        <f t="shared" si="15"/>
        <v>1</v>
      </c>
      <c r="S80" s="219"/>
      <c r="T80" s="219"/>
      <c r="U80" s="219"/>
      <c r="V80" s="219"/>
      <c r="W80" s="504"/>
      <c r="X80" s="219"/>
      <c r="Y80" s="49">
        <v>417</v>
      </c>
      <c r="Z80" s="49">
        <v>417035044</v>
      </c>
      <c r="AA80" s="235" t="s">
        <v>621</v>
      </c>
      <c r="AB80" s="49">
        <v>0</v>
      </c>
      <c r="AC80" s="49">
        <v>0</v>
      </c>
      <c r="AD80" s="49">
        <v>0</v>
      </c>
      <c r="AE80" s="49">
        <v>1</v>
      </c>
      <c r="AF80" s="49">
        <v>0</v>
      </c>
      <c r="AG80" s="49">
        <v>0</v>
      </c>
      <c r="AH80" s="49">
        <v>0</v>
      </c>
      <c r="AI80" s="206">
        <v>0</v>
      </c>
      <c r="AJ80" s="206">
        <v>0</v>
      </c>
      <c r="AK80" s="206">
        <v>0</v>
      </c>
      <c r="AL80" s="206">
        <v>0</v>
      </c>
      <c r="AM80" s="206">
        <v>1</v>
      </c>
      <c r="AN80" s="206">
        <v>0</v>
      </c>
      <c r="AO80" s="206">
        <v>0</v>
      </c>
      <c r="AP80" s="206">
        <v>0</v>
      </c>
      <c r="AQ80" s="49">
        <v>0</v>
      </c>
      <c r="AR80" s="207"/>
      <c r="AS80" s="49">
        <v>35</v>
      </c>
      <c r="AT80" s="49">
        <v>44</v>
      </c>
      <c r="AU80" s="49">
        <v>11</v>
      </c>
      <c r="AW80" s="49"/>
      <c r="AX80" s="49"/>
      <c r="AY80" s="49"/>
      <c r="AZ80" s="484"/>
    </row>
    <row r="81" spans="1:52">
      <c r="A81" s="206">
        <v>417</v>
      </c>
      <c r="B81" s="206">
        <v>417035093</v>
      </c>
      <c r="C81" s="207" t="s">
        <v>621</v>
      </c>
      <c r="D81" s="216">
        <f t="shared" si="9"/>
        <v>0</v>
      </c>
      <c r="E81" s="216">
        <f t="shared" si="9"/>
        <v>0</v>
      </c>
      <c r="F81" s="216">
        <f t="shared" si="8"/>
        <v>0</v>
      </c>
      <c r="G81" s="216">
        <f t="shared" si="8"/>
        <v>0</v>
      </c>
      <c r="H81" s="216">
        <f t="shared" si="8"/>
        <v>2</v>
      </c>
      <c r="I81" s="216">
        <f t="shared" si="8"/>
        <v>0</v>
      </c>
      <c r="J81" s="216">
        <f t="shared" si="8"/>
        <v>0</v>
      </c>
      <c r="K81" s="347">
        <f t="shared" si="10"/>
        <v>7.7200000000000005E-2</v>
      </c>
      <c r="L81" s="216"/>
      <c r="M81" s="216">
        <f t="shared" si="11"/>
        <v>0</v>
      </c>
      <c r="N81" s="216">
        <f t="shared" si="12"/>
        <v>0</v>
      </c>
      <c r="O81" s="216">
        <f t="shared" si="12"/>
        <v>0</v>
      </c>
      <c r="P81" s="216">
        <f t="shared" si="13"/>
        <v>2</v>
      </c>
      <c r="Q81" s="216">
        <f t="shared" si="14"/>
        <v>11</v>
      </c>
      <c r="R81" s="216">
        <f t="shared" si="15"/>
        <v>2</v>
      </c>
      <c r="S81" s="219"/>
      <c r="T81" s="219"/>
      <c r="U81" s="219"/>
      <c r="V81" s="219"/>
      <c r="W81" s="504"/>
      <c r="X81" s="219"/>
      <c r="Y81" s="49">
        <v>417</v>
      </c>
      <c r="Z81" s="49">
        <v>417035093</v>
      </c>
      <c r="AA81" s="235" t="s">
        <v>621</v>
      </c>
      <c r="AB81" s="49">
        <v>0</v>
      </c>
      <c r="AC81" s="49">
        <v>0</v>
      </c>
      <c r="AD81" s="49">
        <v>0</v>
      </c>
      <c r="AE81" s="49">
        <v>0</v>
      </c>
      <c r="AF81" s="49">
        <v>2</v>
      </c>
      <c r="AG81" s="49">
        <v>0</v>
      </c>
      <c r="AH81" s="49">
        <v>0</v>
      </c>
      <c r="AI81" s="206">
        <v>0</v>
      </c>
      <c r="AJ81" s="206">
        <v>0</v>
      </c>
      <c r="AK81" s="206">
        <v>0</v>
      </c>
      <c r="AL81" s="206">
        <v>0</v>
      </c>
      <c r="AM81" s="206">
        <v>2</v>
      </c>
      <c r="AN81" s="206">
        <v>0</v>
      </c>
      <c r="AO81" s="206">
        <v>0</v>
      </c>
      <c r="AP81" s="206">
        <v>0</v>
      </c>
      <c r="AQ81" s="49">
        <v>0</v>
      </c>
      <c r="AR81" s="207"/>
      <c r="AS81" s="49">
        <v>35</v>
      </c>
      <c r="AT81" s="49">
        <v>93</v>
      </c>
      <c r="AU81" s="49">
        <v>11</v>
      </c>
      <c r="AW81" s="49"/>
      <c r="AX81" s="49"/>
      <c r="AY81" s="49"/>
      <c r="AZ81" s="484"/>
    </row>
    <row r="82" spans="1:52">
      <c r="A82" s="206">
        <v>417</v>
      </c>
      <c r="B82" s="206">
        <v>417035100</v>
      </c>
      <c r="C82" s="207" t="s">
        <v>621</v>
      </c>
      <c r="D82" s="216">
        <f t="shared" si="9"/>
        <v>0</v>
      </c>
      <c r="E82" s="216">
        <f t="shared" si="9"/>
        <v>0</v>
      </c>
      <c r="F82" s="216">
        <f t="shared" si="8"/>
        <v>0</v>
      </c>
      <c r="G82" s="216">
        <f t="shared" si="8"/>
        <v>2</v>
      </c>
      <c r="H82" s="216">
        <f t="shared" si="8"/>
        <v>2</v>
      </c>
      <c r="I82" s="216">
        <f t="shared" si="8"/>
        <v>0</v>
      </c>
      <c r="J82" s="216">
        <f t="shared" si="8"/>
        <v>0</v>
      </c>
      <c r="K82" s="347">
        <f t="shared" si="10"/>
        <v>0.15440000000000001</v>
      </c>
      <c r="L82" s="216"/>
      <c r="M82" s="216">
        <f t="shared" si="11"/>
        <v>0</v>
      </c>
      <c r="N82" s="216">
        <f t="shared" si="12"/>
        <v>0</v>
      </c>
      <c r="O82" s="216">
        <f t="shared" si="12"/>
        <v>0</v>
      </c>
      <c r="P82" s="216">
        <f t="shared" si="13"/>
        <v>4</v>
      </c>
      <c r="Q82" s="216">
        <f t="shared" si="14"/>
        <v>10</v>
      </c>
      <c r="R82" s="216">
        <f t="shared" si="15"/>
        <v>4</v>
      </c>
      <c r="S82" s="219"/>
      <c r="T82" s="219"/>
      <c r="U82" s="219"/>
      <c r="V82" s="219"/>
      <c r="W82" s="504"/>
      <c r="X82" s="219"/>
      <c r="Y82" s="49">
        <v>417</v>
      </c>
      <c r="Z82" s="49">
        <v>417035100</v>
      </c>
      <c r="AA82" s="235" t="s">
        <v>621</v>
      </c>
      <c r="AB82" s="49">
        <v>0</v>
      </c>
      <c r="AC82" s="49">
        <v>0</v>
      </c>
      <c r="AD82" s="49">
        <v>0</v>
      </c>
      <c r="AE82" s="49">
        <v>2</v>
      </c>
      <c r="AF82" s="49">
        <v>2</v>
      </c>
      <c r="AG82" s="49">
        <v>0</v>
      </c>
      <c r="AH82" s="49">
        <v>0</v>
      </c>
      <c r="AI82" s="206">
        <v>0</v>
      </c>
      <c r="AJ82" s="206">
        <v>0</v>
      </c>
      <c r="AK82" s="206">
        <v>0</v>
      </c>
      <c r="AL82" s="206">
        <v>0</v>
      </c>
      <c r="AM82" s="206">
        <v>4</v>
      </c>
      <c r="AN82" s="206">
        <v>0</v>
      </c>
      <c r="AO82" s="206">
        <v>0</v>
      </c>
      <c r="AP82" s="206">
        <v>0</v>
      </c>
      <c r="AQ82" s="49">
        <v>0</v>
      </c>
      <c r="AR82" s="207"/>
      <c r="AS82" s="49">
        <v>35</v>
      </c>
      <c r="AT82" s="49">
        <v>100</v>
      </c>
      <c r="AU82" s="49">
        <v>10</v>
      </c>
      <c r="AW82" s="49"/>
      <c r="AX82" s="49"/>
      <c r="AY82" s="49"/>
      <c r="AZ82" s="484"/>
    </row>
    <row r="83" spans="1:52">
      <c r="A83" s="206">
        <v>417</v>
      </c>
      <c r="B83" s="206">
        <v>417035133</v>
      </c>
      <c r="C83" s="207" t="s">
        <v>621</v>
      </c>
      <c r="D83" s="216">
        <f t="shared" si="9"/>
        <v>1</v>
      </c>
      <c r="E83" s="216">
        <f t="shared" si="9"/>
        <v>0</v>
      </c>
      <c r="F83" s="216">
        <f t="shared" si="8"/>
        <v>0</v>
      </c>
      <c r="G83" s="216">
        <f t="shared" si="8"/>
        <v>2</v>
      </c>
      <c r="H83" s="216">
        <f t="shared" si="8"/>
        <v>1</v>
      </c>
      <c r="I83" s="216">
        <f t="shared" si="8"/>
        <v>0</v>
      </c>
      <c r="J83" s="216">
        <f t="shared" si="8"/>
        <v>0</v>
      </c>
      <c r="K83" s="347">
        <f t="shared" si="10"/>
        <v>0.1158</v>
      </c>
      <c r="L83" s="216"/>
      <c r="M83" s="216">
        <f t="shared" si="11"/>
        <v>0</v>
      </c>
      <c r="N83" s="216">
        <f t="shared" si="12"/>
        <v>0</v>
      </c>
      <c r="O83" s="216">
        <f t="shared" si="12"/>
        <v>0</v>
      </c>
      <c r="P83" s="216">
        <f t="shared" si="13"/>
        <v>1</v>
      </c>
      <c r="Q83" s="216">
        <f t="shared" si="14"/>
        <v>9</v>
      </c>
      <c r="R83" s="216">
        <f t="shared" si="15"/>
        <v>4</v>
      </c>
      <c r="S83" s="219"/>
      <c r="T83" s="219"/>
      <c r="U83" s="219"/>
      <c r="V83" s="219"/>
      <c r="W83" s="504"/>
      <c r="X83" s="219"/>
      <c r="Y83" s="49">
        <v>417</v>
      </c>
      <c r="Z83" s="49">
        <v>417035133</v>
      </c>
      <c r="AA83" s="235" t="s">
        <v>621</v>
      </c>
      <c r="AB83" s="49">
        <v>1</v>
      </c>
      <c r="AC83" s="49">
        <v>0</v>
      </c>
      <c r="AD83" s="49">
        <v>0</v>
      </c>
      <c r="AE83" s="49">
        <v>2</v>
      </c>
      <c r="AF83" s="49">
        <v>1</v>
      </c>
      <c r="AG83" s="49">
        <v>0</v>
      </c>
      <c r="AH83" s="49">
        <v>0</v>
      </c>
      <c r="AI83" s="206">
        <v>0</v>
      </c>
      <c r="AJ83" s="206">
        <v>0</v>
      </c>
      <c r="AK83" s="206">
        <v>0</v>
      </c>
      <c r="AL83" s="206">
        <v>0</v>
      </c>
      <c r="AM83" s="206">
        <v>0</v>
      </c>
      <c r="AN83" s="206">
        <v>1</v>
      </c>
      <c r="AO83" s="206">
        <v>0</v>
      </c>
      <c r="AP83" s="206">
        <v>0</v>
      </c>
      <c r="AQ83" s="49">
        <v>0</v>
      </c>
      <c r="AR83" s="207"/>
      <c r="AS83" s="49">
        <v>35</v>
      </c>
      <c r="AT83" s="49">
        <v>133</v>
      </c>
      <c r="AU83" s="49">
        <v>9</v>
      </c>
      <c r="AW83" s="49"/>
      <c r="AX83" s="49"/>
      <c r="AY83" s="49"/>
      <c r="AZ83" s="484"/>
    </row>
    <row r="84" spans="1:52">
      <c r="A84" s="206">
        <v>417</v>
      </c>
      <c r="B84" s="206">
        <v>417035167</v>
      </c>
      <c r="C84" s="207" t="s">
        <v>621</v>
      </c>
      <c r="D84" s="216">
        <f t="shared" si="9"/>
        <v>0</v>
      </c>
      <c r="E84" s="216">
        <f t="shared" si="9"/>
        <v>0</v>
      </c>
      <c r="F84" s="216">
        <f t="shared" si="8"/>
        <v>0</v>
      </c>
      <c r="G84" s="216">
        <f t="shared" si="8"/>
        <v>2</v>
      </c>
      <c r="H84" s="216">
        <f t="shared" si="8"/>
        <v>0</v>
      </c>
      <c r="I84" s="216">
        <f t="shared" si="8"/>
        <v>0</v>
      </c>
      <c r="J84" s="216">
        <f t="shared" si="8"/>
        <v>0</v>
      </c>
      <c r="K84" s="347">
        <f t="shared" si="10"/>
        <v>7.7200000000000005E-2</v>
      </c>
      <c r="L84" s="216"/>
      <c r="M84" s="216">
        <f t="shared" si="11"/>
        <v>0</v>
      </c>
      <c r="N84" s="216">
        <f t="shared" si="12"/>
        <v>0</v>
      </c>
      <c r="O84" s="216">
        <f t="shared" si="12"/>
        <v>0</v>
      </c>
      <c r="P84" s="216">
        <f t="shared" si="13"/>
        <v>2</v>
      </c>
      <c r="Q84" s="216">
        <f t="shared" si="14"/>
        <v>4</v>
      </c>
      <c r="R84" s="216">
        <f t="shared" si="15"/>
        <v>2</v>
      </c>
      <c r="S84" s="219"/>
      <c r="T84" s="219"/>
      <c r="U84" s="219"/>
      <c r="V84" s="219"/>
      <c r="W84" s="504"/>
      <c r="X84" s="219"/>
      <c r="Y84" s="49">
        <v>417</v>
      </c>
      <c r="Z84" s="49">
        <v>417035167</v>
      </c>
      <c r="AA84" s="235" t="s">
        <v>621</v>
      </c>
      <c r="AB84" s="49">
        <v>0</v>
      </c>
      <c r="AC84" s="49">
        <v>0</v>
      </c>
      <c r="AD84" s="49">
        <v>0</v>
      </c>
      <c r="AE84" s="49">
        <v>2</v>
      </c>
      <c r="AF84" s="49">
        <v>0</v>
      </c>
      <c r="AG84" s="49">
        <v>0</v>
      </c>
      <c r="AH84" s="49">
        <v>0</v>
      </c>
      <c r="AI84" s="206">
        <v>0</v>
      </c>
      <c r="AJ84" s="206">
        <v>0</v>
      </c>
      <c r="AK84" s="206">
        <v>0</v>
      </c>
      <c r="AL84" s="206">
        <v>0</v>
      </c>
      <c r="AM84" s="206">
        <v>2</v>
      </c>
      <c r="AN84" s="206">
        <v>0</v>
      </c>
      <c r="AO84" s="206">
        <v>0</v>
      </c>
      <c r="AP84" s="206">
        <v>0</v>
      </c>
      <c r="AQ84" s="49">
        <v>0</v>
      </c>
      <c r="AR84" s="207"/>
      <c r="AS84" s="49">
        <v>35</v>
      </c>
      <c r="AT84" s="49">
        <v>167</v>
      </c>
      <c r="AU84" s="49">
        <v>4</v>
      </c>
      <c r="AW84" s="49"/>
      <c r="AX84" s="49"/>
      <c r="AY84" s="49"/>
      <c r="AZ84" s="484"/>
    </row>
    <row r="85" spans="1:52">
      <c r="A85" s="206">
        <v>417</v>
      </c>
      <c r="B85" s="206">
        <v>417035244</v>
      </c>
      <c r="C85" s="207" t="s">
        <v>621</v>
      </c>
      <c r="D85" s="216">
        <f t="shared" si="9"/>
        <v>0</v>
      </c>
      <c r="E85" s="216">
        <f t="shared" si="9"/>
        <v>0</v>
      </c>
      <c r="F85" s="216">
        <f t="shared" si="8"/>
        <v>0</v>
      </c>
      <c r="G85" s="216">
        <f t="shared" si="8"/>
        <v>4</v>
      </c>
      <c r="H85" s="216">
        <f t="shared" si="8"/>
        <v>2</v>
      </c>
      <c r="I85" s="216">
        <f t="shared" si="8"/>
        <v>0</v>
      </c>
      <c r="J85" s="216">
        <f t="shared" si="8"/>
        <v>0</v>
      </c>
      <c r="K85" s="347">
        <f t="shared" si="10"/>
        <v>0.2316</v>
      </c>
      <c r="L85" s="216"/>
      <c r="M85" s="216">
        <f t="shared" si="11"/>
        <v>4</v>
      </c>
      <c r="N85" s="216">
        <f t="shared" si="12"/>
        <v>1</v>
      </c>
      <c r="O85" s="216">
        <f t="shared" si="12"/>
        <v>0</v>
      </c>
      <c r="P85" s="216">
        <f t="shared" si="13"/>
        <v>3</v>
      </c>
      <c r="Q85" s="216">
        <f t="shared" si="14"/>
        <v>10</v>
      </c>
      <c r="R85" s="216">
        <f t="shared" si="15"/>
        <v>6</v>
      </c>
      <c r="S85" s="219"/>
      <c r="T85" s="219"/>
      <c r="U85" s="219"/>
      <c r="V85" s="219"/>
      <c r="W85" s="504"/>
      <c r="X85" s="219"/>
      <c r="Y85" s="49">
        <v>417</v>
      </c>
      <c r="Z85" s="49">
        <v>417035244</v>
      </c>
      <c r="AA85" s="235" t="s">
        <v>621</v>
      </c>
      <c r="AB85" s="49">
        <v>0</v>
      </c>
      <c r="AC85" s="49">
        <v>0</v>
      </c>
      <c r="AD85" s="49">
        <v>0</v>
      </c>
      <c r="AE85" s="49">
        <v>4</v>
      </c>
      <c r="AF85" s="49">
        <v>2</v>
      </c>
      <c r="AG85" s="49">
        <v>0</v>
      </c>
      <c r="AH85" s="49">
        <v>0</v>
      </c>
      <c r="AI85" s="206">
        <v>0</v>
      </c>
      <c r="AJ85" s="206">
        <v>4</v>
      </c>
      <c r="AK85" s="206">
        <v>1</v>
      </c>
      <c r="AL85" s="206">
        <v>0</v>
      </c>
      <c r="AM85" s="206">
        <v>3</v>
      </c>
      <c r="AN85" s="206">
        <v>0</v>
      </c>
      <c r="AO85" s="206">
        <v>0</v>
      </c>
      <c r="AP85" s="206">
        <v>0</v>
      </c>
      <c r="AQ85" s="49">
        <v>0</v>
      </c>
      <c r="AR85" s="207"/>
      <c r="AS85" s="49">
        <v>35</v>
      </c>
      <c r="AT85" s="49">
        <v>244</v>
      </c>
      <c r="AU85" s="49">
        <v>10</v>
      </c>
      <c r="AW85" s="49"/>
      <c r="AX85" s="49"/>
      <c r="AY85" s="49"/>
      <c r="AZ85" s="484"/>
    </row>
    <row r="86" spans="1:52">
      <c r="A86" s="206">
        <v>417</v>
      </c>
      <c r="B86" s="206">
        <v>417035285</v>
      </c>
      <c r="C86" s="207" t="s">
        <v>621</v>
      </c>
      <c r="D86" s="216">
        <f t="shared" si="9"/>
        <v>0</v>
      </c>
      <c r="E86" s="216">
        <f t="shared" si="9"/>
        <v>0</v>
      </c>
      <c r="F86" s="216">
        <f t="shared" si="8"/>
        <v>0</v>
      </c>
      <c r="G86" s="216">
        <f t="shared" si="8"/>
        <v>2</v>
      </c>
      <c r="H86" s="216">
        <f t="shared" si="8"/>
        <v>1</v>
      </c>
      <c r="I86" s="216">
        <f t="shared" si="8"/>
        <v>0</v>
      </c>
      <c r="J86" s="216">
        <f t="shared" si="8"/>
        <v>0</v>
      </c>
      <c r="K86" s="347">
        <f t="shared" si="10"/>
        <v>0.1158</v>
      </c>
      <c r="L86" s="216"/>
      <c r="M86" s="216">
        <f t="shared" si="11"/>
        <v>1</v>
      </c>
      <c r="N86" s="216">
        <f t="shared" si="12"/>
        <v>0</v>
      </c>
      <c r="O86" s="216">
        <f t="shared" si="12"/>
        <v>0</v>
      </c>
      <c r="P86" s="216">
        <f t="shared" si="13"/>
        <v>2</v>
      </c>
      <c r="Q86" s="216">
        <f t="shared" si="14"/>
        <v>8</v>
      </c>
      <c r="R86" s="216">
        <f t="shared" si="15"/>
        <v>3</v>
      </c>
      <c r="S86" s="219"/>
      <c r="T86" s="219"/>
      <c r="U86" s="219"/>
      <c r="V86" s="219"/>
      <c r="W86" s="504"/>
      <c r="X86" s="219"/>
      <c r="Y86" s="49">
        <v>417</v>
      </c>
      <c r="Z86" s="49">
        <v>417035285</v>
      </c>
      <c r="AA86" s="235" t="s">
        <v>621</v>
      </c>
      <c r="AB86" s="49">
        <v>0</v>
      </c>
      <c r="AC86" s="49">
        <v>0</v>
      </c>
      <c r="AD86" s="49">
        <v>0</v>
      </c>
      <c r="AE86" s="49">
        <v>2</v>
      </c>
      <c r="AF86" s="49">
        <v>1</v>
      </c>
      <c r="AG86" s="49">
        <v>0</v>
      </c>
      <c r="AH86" s="49">
        <v>0</v>
      </c>
      <c r="AI86" s="206">
        <v>0</v>
      </c>
      <c r="AJ86" s="206">
        <v>1</v>
      </c>
      <c r="AK86" s="206">
        <v>0</v>
      </c>
      <c r="AL86" s="206">
        <v>0</v>
      </c>
      <c r="AM86" s="206">
        <v>2</v>
      </c>
      <c r="AN86" s="206">
        <v>0</v>
      </c>
      <c r="AO86" s="206">
        <v>0</v>
      </c>
      <c r="AP86" s="206">
        <v>0</v>
      </c>
      <c r="AQ86" s="49">
        <v>0</v>
      </c>
      <c r="AR86" s="207"/>
      <c r="AS86" s="49">
        <v>35</v>
      </c>
      <c r="AT86" s="49">
        <v>285</v>
      </c>
      <c r="AU86" s="49">
        <v>8</v>
      </c>
      <c r="AW86" s="49"/>
      <c r="AX86" s="49"/>
      <c r="AY86" s="49"/>
      <c r="AZ86" s="484"/>
    </row>
    <row r="87" spans="1:52">
      <c r="A87" s="206">
        <v>418</v>
      </c>
      <c r="B87" s="206">
        <v>418100014</v>
      </c>
      <c r="C87" s="207" t="s">
        <v>1088</v>
      </c>
      <c r="D87" s="216">
        <f t="shared" si="9"/>
        <v>0</v>
      </c>
      <c r="E87" s="216">
        <f t="shared" si="9"/>
        <v>0</v>
      </c>
      <c r="F87" s="216">
        <f t="shared" si="8"/>
        <v>0</v>
      </c>
      <c r="G87" s="216">
        <f t="shared" si="8"/>
        <v>0</v>
      </c>
      <c r="H87" s="216">
        <f t="shared" si="8"/>
        <v>1</v>
      </c>
      <c r="I87" s="216">
        <f t="shared" si="8"/>
        <v>0</v>
      </c>
      <c r="J87" s="216">
        <f t="shared" si="8"/>
        <v>0</v>
      </c>
      <c r="K87" s="347">
        <f t="shared" si="10"/>
        <v>3.8600000000000002E-2</v>
      </c>
      <c r="L87" s="216"/>
      <c r="M87" s="216">
        <f t="shared" si="11"/>
        <v>0</v>
      </c>
      <c r="N87" s="216">
        <f t="shared" si="12"/>
        <v>0</v>
      </c>
      <c r="O87" s="216">
        <f t="shared" si="12"/>
        <v>0</v>
      </c>
      <c r="P87" s="216">
        <f t="shared" si="13"/>
        <v>0</v>
      </c>
      <c r="Q87" s="216">
        <f t="shared" si="14"/>
        <v>5</v>
      </c>
      <c r="R87" s="216">
        <f t="shared" si="15"/>
        <v>1</v>
      </c>
      <c r="S87" s="219"/>
      <c r="T87" s="219"/>
      <c r="U87" s="219"/>
      <c r="V87" s="219"/>
      <c r="W87" s="504"/>
      <c r="X87" s="219"/>
      <c r="Y87" s="49">
        <v>418</v>
      </c>
      <c r="Z87" s="49">
        <v>418100014</v>
      </c>
      <c r="AA87" s="235" t="s">
        <v>1088</v>
      </c>
      <c r="AB87" s="49">
        <v>0</v>
      </c>
      <c r="AC87" s="49">
        <v>0</v>
      </c>
      <c r="AD87" s="49">
        <v>0</v>
      </c>
      <c r="AE87" s="49">
        <v>0</v>
      </c>
      <c r="AF87" s="49">
        <v>1</v>
      </c>
      <c r="AG87" s="49">
        <v>0</v>
      </c>
      <c r="AH87" s="49">
        <v>0</v>
      </c>
      <c r="AI87" s="206">
        <v>0</v>
      </c>
      <c r="AJ87" s="206">
        <v>0</v>
      </c>
      <c r="AK87" s="206">
        <v>0</v>
      </c>
      <c r="AL87" s="206">
        <v>0</v>
      </c>
      <c r="AM87" s="206">
        <v>0</v>
      </c>
      <c r="AN87" s="206">
        <v>0</v>
      </c>
      <c r="AO87" s="206">
        <v>0</v>
      </c>
      <c r="AP87" s="206">
        <v>0</v>
      </c>
      <c r="AQ87" s="49">
        <v>0</v>
      </c>
      <c r="AR87" s="207"/>
      <c r="AS87" s="49">
        <v>100</v>
      </c>
      <c r="AT87" s="49">
        <v>14</v>
      </c>
      <c r="AU87" s="49">
        <v>5</v>
      </c>
      <c r="AW87" s="49"/>
      <c r="AX87" s="49"/>
      <c r="AY87" s="49"/>
      <c r="AZ87" s="484"/>
    </row>
    <row r="88" spans="1:52">
      <c r="A88" s="206">
        <v>418</v>
      </c>
      <c r="B88" s="206">
        <v>418100100</v>
      </c>
      <c r="C88" s="207" t="s">
        <v>1088</v>
      </c>
      <c r="D88" s="216">
        <f t="shared" si="9"/>
        <v>0</v>
      </c>
      <c r="E88" s="216">
        <f t="shared" si="9"/>
        <v>0</v>
      </c>
      <c r="F88" s="216">
        <f t="shared" si="8"/>
        <v>0</v>
      </c>
      <c r="G88" s="216">
        <f t="shared" si="8"/>
        <v>0</v>
      </c>
      <c r="H88" s="216">
        <f t="shared" si="8"/>
        <v>344</v>
      </c>
      <c r="I88" s="216">
        <f t="shared" si="8"/>
        <v>0</v>
      </c>
      <c r="J88" s="216">
        <f t="shared" si="8"/>
        <v>0</v>
      </c>
      <c r="K88" s="347">
        <f t="shared" si="10"/>
        <v>13.2784</v>
      </c>
      <c r="L88" s="216"/>
      <c r="M88" s="216">
        <f t="shared" si="11"/>
        <v>0</v>
      </c>
      <c r="N88" s="216">
        <f t="shared" si="12"/>
        <v>21</v>
      </c>
      <c r="O88" s="216">
        <f t="shared" si="12"/>
        <v>0</v>
      </c>
      <c r="P88" s="216">
        <f t="shared" si="13"/>
        <v>186</v>
      </c>
      <c r="Q88" s="216">
        <f t="shared" si="14"/>
        <v>10</v>
      </c>
      <c r="R88" s="216">
        <f t="shared" si="15"/>
        <v>344</v>
      </c>
      <c r="S88" s="219"/>
      <c r="T88" s="219"/>
      <c r="U88" s="219"/>
      <c r="V88" s="219"/>
      <c r="W88" s="504"/>
      <c r="X88" s="219"/>
      <c r="Y88" s="49">
        <v>418</v>
      </c>
      <c r="Z88" s="49">
        <v>418100100</v>
      </c>
      <c r="AA88" s="235" t="s">
        <v>1088</v>
      </c>
      <c r="AB88" s="49">
        <v>0</v>
      </c>
      <c r="AC88" s="49">
        <v>0</v>
      </c>
      <c r="AD88" s="49">
        <v>0</v>
      </c>
      <c r="AE88" s="49">
        <v>0</v>
      </c>
      <c r="AF88" s="49">
        <v>344</v>
      </c>
      <c r="AG88" s="49">
        <v>0</v>
      </c>
      <c r="AH88" s="49">
        <v>0</v>
      </c>
      <c r="AI88" s="206">
        <v>0</v>
      </c>
      <c r="AJ88" s="206">
        <v>0</v>
      </c>
      <c r="AK88" s="206">
        <v>21</v>
      </c>
      <c r="AL88" s="206">
        <v>0</v>
      </c>
      <c r="AM88" s="206">
        <v>186</v>
      </c>
      <c r="AN88" s="206">
        <v>0</v>
      </c>
      <c r="AO88" s="206">
        <v>0</v>
      </c>
      <c r="AP88" s="206">
        <v>0</v>
      </c>
      <c r="AQ88" s="49">
        <v>0</v>
      </c>
      <c r="AR88" s="207"/>
      <c r="AS88" s="49">
        <v>100</v>
      </c>
      <c r="AT88" s="49">
        <v>100</v>
      </c>
      <c r="AU88" s="49">
        <v>10</v>
      </c>
      <c r="AW88" s="49"/>
      <c r="AX88" s="49"/>
      <c r="AY88" s="49"/>
      <c r="AZ88" s="484"/>
    </row>
    <row r="89" spans="1:52">
      <c r="A89" s="206">
        <v>418</v>
      </c>
      <c r="B89" s="206">
        <v>418100136</v>
      </c>
      <c r="C89" s="207" t="s">
        <v>1088</v>
      </c>
      <c r="D89" s="216">
        <f t="shared" si="9"/>
        <v>0</v>
      </c>
      <c r="E89" s="216">
        <f t="shared" si="9"/>
        <v>0</v>
      </c>
      <c r="F89" s="216">
        <f t="shared" si="8"/>
        <v>0</v>
      </c>
      <c r="G89" s="216">
        <f t="shared" si="8"/>
        <v>0</v>
      </c>
      <c r="H89" s="216">
        <f t="shared" si="8"/>
        <v>9</v>
      </c>
      <c r="I89" s="216">
        <f t="shared" si="8"/>
        <v>0</v>
      </c>
      <c r="J89" s="216">
        <f t="shared" si="8"/>
        <v>0</v>
      </c>
      <c r="K89" s="347">
        <f t="shared" si="10"/>
        <v>0.34739999999999999</v>
      </c>
      <c r="L89" s="216"/>
      <c r="M89" s="216">
        <f t="shared" si="11"/>
        <v>0</v>
      </c>
      <c r="N89" s="216">
        <f t="shared" si="12"/>
        <v>0</v>
      </c>
      <c r="O89" s="216">
        <f t="shared" si="12"/>
        <v>0</v>
      </c>
      <c r="P89" s="216">
        <f t="shared" si="13"/>
        <v>4</v>
      </c>
      <c r="Q89" s="216">
        <f t="shared" si="14"/>
        <v>3</v>
      </c>
      <c r="R89" s="216">
        <f t="shared" si="15"/>
        <v>9</v>
      </c>
      <c r="S89" s="219"/>
      <c r="T89" s="219"/>
      <c r="U89" s="219"/>
      <c r="V89" s="219"/>
      <c r="W89" s="504"/>
      <c r="X89" s="219"/>
      <c r="Y89" s="49">
        <v>418</v>
      </c>
      <c r="Z89" s="49">
        <v>418100136</v>
      </c>
      <c r="AA89" s="235" t="s">
        <v>1088</v>
      </c>
      <c r="AB89" s="49">
        <v>0</v>
      </c>
      <c r="AC89" s="49">
        <v>0</v>
      </c>
      <c r="AD89" s="49">
        <v>0</v>
      </c>
      <c r="AE89" s="49">
        <v>0</v>
      </c>
      <c r="AF89" s="49">
        <v>9</v>
      </c>
      <c r="AG89" s="49">
        <v>0</v>
      </c>
      <c r="AH89" s="49">
        <v>0</v>
      </c>
      <c r="AI89" s="206">
        <v>0</v>
      </c>
      <c r="AJ89" s="206">
        <v>0</v>
      </c>
      <c r="AK89" s="206">
        <v>0</v>
      </c>
      <c r="AL89" s="206">
        <v>0</v>
      </c>
      <c r="AM89" s="206">
        <v>4</v>
      </c>
      <c r="AN89" s="206">
        <v>0</v>
      </c>
      <c r="AO89" s="206">
        <v>0</v>
      </c>
      <c r="AP89" s="206">
        <v>0</v>
      </c>
      <c r="AQ89" s="49">
        <v>0</v>
      </c>
      <c r="AR89" s="207"/>
      <c r="AS89" s="49">
        <v>100</v>
      </c>
      <c r="AT89" s="49">
        <v>136</v>
      </c>
      <c r="AU89" s="49">
        <v>3</v>
      </c>
      <c r="AW89" s="49"/>
      <c r="AX89" s="49"/>
      <c r="AY89" s="49"/>
      <c r="AZ89" s="484"/>
    </row>
    <row r="90" spans="1:52">
      <c r="A90" s="206">
        <v>418</v>
      </c>
      <c r="B90" s="206">
        <v>418100139</v>
      </c>
      <c r="C90" s="207" t="s">
        <v>1088</v>
      </c>
      <c r="D90" s="216">
        <f t="shared" si="9"/>
        <v>0</v>
      </c>
      <c r="E90" s="216">
        <f t="shared" si="9"/>
        <v>0</v>
      </c>
      <c r="F90" s="216">
        <f t="shared" si="8"/>
        <v>0</v>
      </c>
      <c r="G90" s="216">
        <f t="shared" si="8"/>
        <v>0</v>
      </c>
      <c r="H90" s="216">
        <f t="shared" si="8"/>
        <v>2</v>
      </c>
      <c r="I90" s="216">
        <f t="shared" si="8"/>
        <v>0</v>
      </c>
      <c r="J90" s="216">
        <f t="shared" si="8"/>
        <v>0</v>
      </c>
      <c r="K90" s="347">
        <f t="shared" si="10"/>
        <v>7.7200000000000005E-2</v>
      </c>
      <c r="L90" s="216"/>
      <c r="M90" s="216">
        <f t="shared" si="11"/>
        <v>0</v>
      </c>
      <c r="N90" s="216">
        <f t="shared" si="12"/>
        <v>0</v>
      </c>
      <c r="O90" s="216">
        <f t="shared" si="12"/>
        <v>0</v>
      </c>
      <c r="P90" s="216">
        <f t="shared" si="13"/>
        <v>1</v>
      </c>
      <c r="Q90" s="216">
        <f t="shared" si="14"/>
        <v>2</v>
      </c>
      <c r="R90" s="216">
        <f t="shared" si="15"/>
        <v>2</v>
      </c>
      <c r="S90" s="219"/>
      <c r="T90" s="219"/>
      <c r="U90" s="219"/>
      <c r="V90" s="219"/>
      <c r="W90" s="504"/>
      <c r="X90" s="219"/>
      <c r="Y90" s="49">
        <v>418</v>
      </c>
      <c r="Z90" s="49">
        <v>418100139</v>
      </c>
      <c r="AA90" s="235" t="s">
        <v>1088</v>
      </c>
      <c r="AB90" s="49">
        <v>0</v>
      </c>
      <c r="AC90" s="49">
        <v>0</v>
      </c>
      <c r="AD90" s="49">
        <v>0</v>
      </c>
      <c r="AE90" s="49">
        <v>0</v>
      </c>
      <c r="AF90" s="49">
        <v>2</v>
      </c>
      <c r="AG90" s="49">
        <v>0</v>
      </c>
      <c r="AH90" s="49">
        <v>0</v>
      </c>
      <c r="AI90" s="206">
        <v>0</v>
      </c>
      <c r="AJ90" s="206">
        <v>0</v>
      </c>
      <c r="AK90" s="206">
        <v>0</v>
      </c>
      <c r="AL90" s="206">
        <v>0</v>
      </c>
      <c r="AM90" s="206">
        <v>1</v>
      </c>
      <c r="AN90" s="206">
        <v>0</v>
      </c>
      <c r="AO90" s="206">
        <v>0</v>
      </c>
      <c r="AP90" s="206">
        <v>0</v>
      </c>
      <c r="AQ90" s="49">
        <v>0</v>
      </c>
      <c r="AR90" s="207"/>
      <c r="AS90" s="49">
        <v>100</v>
      </c>
      <c r="AT90" s="49">
        <v>139</v>
      </c>
      <c r="AU90" s="49">
        <v>2</v>
      </c>
      <c r="AW90" s="49"/>
      <c r="AX90" s="49"/>
      <c r="AY90" s="49"/>
      <c r="AZ90" s="484"/>
    </row>
    <row r="91" spans="1:52">
      <c r="A91" s="206">
        <v>418</v>
      </c>
      <c r="B91" s="206">
        <v>418100170</v>
      </c>
      <c r="C91" s="207" t="s">
        <v>1088</v>
      </c>
      <c r="D91" s="216">
        <f t="shared" si="9"/>
        <v>0</v>
      </c>
      <c r="E91" s="216">
        <f t="shared" si="9"/>
        <v>0</v>
      </c>
      <c r="F91" s="216">
        <f t="shared" si="8"/>
        <v>0</v>
      </c>
      <c r="G91" s="216">
        <f t="shared" si="8"/>
        <v>0</v>
      </c>
      <c r="H91" s="216">
        <f t="shared" si="8"/>
        <v>5</v>
      </c>
      <c r="I91" s="216">
        <f t="shared" si="8"/>
        <v>0</v>
      </c>
      <c r="J91" s="216">
        <f t="shared" si="8"/>
        <v>0</v>
      </c>
      <c r="K91" s="347">
        <f t="shared" si="10"/>
        <v>0.193</v>
      </c>
      <c r="L91" s="216"/>
      <c r="M91" s="216">
        <f t="shared" si="11"/>
        <v>0</v>
      </c>
      <c r="N91" s="216">
        <f t="shared" si="12"/>
        <v>0</v>
      </c>
      <c r="O91" s="216">
        <f t="shared" si="12"/>
        <v>0</v>
      </c>
      <c r="P91" s="216">
        <f t="shared" si="13"/>
        <v>2</v>
      </c>
      <c r="Q91" s="216">
        <f t="shared" si="14"/>
        <v>10</v>
      </c>
      <c r="R91" s="216">
        <f t="shared" si="15"/>
        <v>5</v>
      </c>
      <c r="S91" s="219"/>
      <c r="T91" s="219"/>
      <c r="U91" s="219"/>
      <c r="V91" s="219"/>
      <c r="W91" s="504"/>
      <c r="X91" s="219"/>
      <c r="Y91" s="49">
        <v>418</v>
      </c>
      <c r="Z91" s="49">
        <v>418100170</v>
      </c>
      <c r="AA91" s="235" t="s">
        <v>1088</v>
      </c>
      <c r="AB91" s="49">
        <v>0</v>
      </c>
      <c r="AC91" s="49">
        <v>0</v>
      </c>
      <c r="AD91" s="49">
        <v>0</v>
      </c>
      <c r="AE91" s="49">
        <v>0</v>
      </c>
      <c r="AF91" s="49">
        <v>5</v>
      </c>
      <c r="AG91" s="49">
        <v>0</v>
      </c>
      <c r="AH91" s="49">
        <v>0</v>
      </c>
      <c r="AI91" s="206">
        <v>0</v>
      </c>
      <c r="AJ91" s="206">
        <v>0</v>
      </c>
      <c r="AK91" s="206">
        <v>0</v>
      </c>
      <c r="AL91" s="206">
        <v>0</v>
      </c>
      <c r="AM91" s="206">
        <v>2</v>
      </c>
      <c r="AN91" s="206">
        <v>0</v>
      </c>
      <c r="AO91" s="206">
        <v>0</v>
      </c>
      <c r="AP91" s="206">
        <v>0</v>
      </c>
      <c r="AQ91" s="49">
        <v>0</v>
      </c>
      <c r="AR91" s="207"/>
      <c r="AS91" s="49">
        <v>100</v>
      </c>
      <c r="AT91" s="49">
        <v>170</v>
      </c>
      <c r="AU91" s="49">
        <v>10</v>
      </c>
      <c r="AW91" s="49"/>
      <c r="AX91" s="49"/>
      <c r="AY91" s="49"/>
      <c r="AZ91" s="484"/>
    </row>
    <row r="92" spans="1:52">
      <c r="A92" s="206">
        <v>418</v>
      </c>
      <c r="B92" s="206">
        <v>418100174</v>
      </c>
      <c r="C92" s="207" t="s">
        <v>1088</v>
      </c>
      <c r="D92" s="216">
        <f t="shared" si="9"/>
        <v>0</v>
      </c>
      <c r="E92" s="216">
        <f t="shared" si="9"/>
        <v>0</v>
      </c>
      <c r="F92" s="216">
        <f t="shared" si="8"/>
        <v>0</v>
      </c>
      <c r="G92" s="216">
        <f t="shared" si="8"/>
        <v>0</v>
      </c>
      <c r="H92" s="216">
        <f t="shared" si="8"/>
        <v>1</v>
      </c>
      <c r="I92" s="216">
        <f t="shared" si="8"/>
        <v>0</v>
      </c>
      <c r="J92" s="216">
        <f t="shared" si="8"/>
        <v>0</v>
      </c>
      <c r="K92" s="347">
        <f t="shared" si="10"/>
        <v>3.8600000000000002E-2</v>
      </c>
      <c r="L92" s="216"/>
      <c r="M92" s="216">
        <f t="shared" si="11"/>
        <v>0</v>
      </c>
      <c r="N92" s="216">
        <f t="shared" si="12"/>
        <v>0</v>
      </c>
      <c r="O92" s="216">
        <f t="shared" si="12"/>
        <v>0</v>
      </c>
      <c r="P92" s="216">
        <f t="shared" si="13"/>
        <v>0</v>
      </c>
      <c r="Q92" s="216">
        <f t="shared" si="14"/>
        <v>5</v>
      </c>
      <c r="R92" s="216">
        <f t="shared" si="15"/>
        <v>1</v>
      </c>
      <c r="S92" s="219"/>
      <c r="T92" s="219"/>
      <c r="U92" s="219"/>
      <c r="V92" s="219"/>
      <c r="W92" s="504"/>
      <c r="X92" s="219"/>
      <c r="Y92" s="49">
        <v>418</v>
      </c>
      <c r="Z92" s="49">
        <v>418100174</v>
      </c>
      <c r="AA92" s="235" t="s">
        <v>1088</v>
      </c>
      <c r="AB92" s="49">
        <v>0</v>
      </c>
      <c r="AC92" s="49">
        <v>0</v>
      </c>
      <c r="AD92" s="49">
        <v>0</v>
      </c>
      <c r="AE92" s="49">
        <v>0</v>
      </c>
      <c r="AF92" s="49">
        <v>1</v>
      </c>
      <c r="AG92" s="49">
        <v>0</v>
      </c>
      <c r="AH92" s="49">
        <v>0</v>
      </c>
      <c r="AI92" s="206">
        <v>0</v>
      </c>
      <c r="AJ92" s="206">
        <v>0</v>
      </c>
      <c r="AK92" s="206">
        <v>0</v>
      </c>
      <c r="AL92" s="206">
        <v>0</v>
      </c>
      <c r="AM92" s="206">
        <v>0</v>
      </c>
      <c r="AN92" s="206">
        <v>0</v>
      </c>
      <c r="AO92" s="206">
        <v>0</v>
      </c>
      <c r="AP92" s="206">
        <v>0</v>
      </c>
      <c r="AQ92" s="49">
        <v>0</v>
      </c>
      <c r="AR92" s="207"/>
      <c r="AS92" s="49">
        <v>100</v>
      </c>
      <c r="AT92" s="49">
        <v>174</v>
      </c>
      <c r="AU92" s="49">
        <v>5</v>
      </c>
      <c r="AW92" s="49"/>
      <c r="AX92" s="49"/>
      <c r="AY92" s="49"/>
      <c r="AZ92" s="484"/>
    </row>
    <row r="93" spans="1:52">
      <c r="A93" s="206">
        <v>418</v>
      </c>
      <c r="B93" s="206">
        <v>418100185</v>
      </c>
      <c r="C93" s="207" t="s">
        <v>1088</v>
      </c>
      <c r="D93" s="216">
        <f t="shared" si="9"/>
        <v>0</v>
      </c>
      <c r="E93" s="216">
        <f t="shared" si="9"/>
        <v>0</v>
      </c>
      <c r="F93" s="216">
        <f t="shared" si="8"/>
        <v>0</v>
      </c>
      <c r="G93" s="216">
        <f t="shared" si="8"/>
        <v>0</v>
      </c>
      <c r="H93" s="216">
        <f t="shared" si="8"/>
        <v>2</v>
      </c>
      <c r="I93" s="216">
        <f t="shared" si="8"/>
        <v>0</v>
      </c>
      <c r="J93" s="216">
        <f t="shared" si="8"/>
        <v>0</v>
      </c>
      <c r="K93" s="347">
        <f t="shared" si="10"/>
        <v>7.7200000000000005E-2</v>
      </c>
      <c r="L93" s="216"/>
      <c r="M93" s="216">
        <f t="shared" si="11"/>
        <v>0</v>
      </c>
      <c r="N93" s="216">
        <f t="shared" si="12"/>
        <v>0</v>
      </c>
      <c r="O93" s="216">
        <f t="shared" si="12"/>
        <v>0</v>
      </c>
      <c r="P93" s="216">
        <f t="shared" si="13"/>
        <v>1</v>
      </c>
      <c r="Q93" s="216">
        <f t="shared" si="14"/>
        <v>10</v>
      </c>
      <c r="R93" s="216">
        <f t="shared" si="15"/>
        <v>2</v>
      </c>
      <c r="S93" s="219"/>
      <c r="T93" s="219"/>
      <c r="U93" s="219"/>
      <c r="V93" s="219"/>
      <c r="W93" s="504"/>
      <c r="X93" s="219"/>
      <c r="Y93" s="49">
        <v>418</v>
      </c>
      <c r="Z93" s="49">
        <v>418100185</v>
      </c>
      <c r="AA93" s="235" t="s">
        <v>1088</v>
      </c>
      <c r="AB93" s="49">
        <v>0</v>
      </c>
      <c r="AC93" s="49">
        <v>0</v>
      </c>
      <c r="AD93" s="49">
        <v>0</v>
      </c>
      <c r="AE93" s="49">
        <v>0</v>
      </c>
      <c r="AF93" s="49">
        <v>2</v>
      </c>
      <c r="AG93" s="49">
        <v>0</v>
      </c>
      <c r="AH93" s="49">
        <v>0</v>
      </c>
      <c r="AI93" s="206">
        <v>0</v>
      </c>
      <c r="AJ93" s="206">
        <v>0</v>
      </c>
      <c r="AK93" s="206">
        <v>0</v>
      </c>
      <c r="AL93" s="206">
        <v>0</v>
      </c>
      <c r="AM93" s="206">
        <v>1</v>
      </c>
      <c r="AN93" s="206">
        <v>0</v>
      </c>
      <c r="AO93" s="206">
        <v>0</v>
      </c>
      <c r="AP93" s="206">
        <v>0</v>
      </c>
      <c r="AQ93" s="49">
        <v>0</v>
      </c>
      <c r="AR93" s="207"/>
      <c r="AS93" s="49">
        <v>100</v>
      </c>
      <c r="AT93" s="49">
        <v>185</v>
      </c>
      <c r="AU93" s="49">
        <v>10</v>
      </c>
      <c r="AW93" s="49"/>
      <c r="AX93" s="49"/>
      <c r="AY93" s="49"/>
      <c r="AZ93" s="484"/>
    </row>
    <row r="94" spans="1:52">
      <c r="A94" s="206">
        <v>418</v>
      </c>
      <c r="B94" s="206">
        <v>418100198</v>
      </c>
      <c r="C94" s="207" t="s">
        <v>1088</v>
      </c>
      <c r="D94" s="216">
        <f t="shared" si="9"/>
        <v>0</v>
      </c>
      <c r="E94" s="216">
        <f t="shared" si="9"/>
        <v>0</v>
      </c>
      <c r="F94" s="216">
        <f t="shared" si="8"/>
        <v>0</v>
      </c>
      <c r="G94" s="216">
        <f t="shared" si="8"/>
        <v>0</v>
      </c>
      <c r="H94" s="216">
        <f t="shared" si="8"/>
        <v>13</v>
      </c>
      <c r="I94" s="216">
        <f t="shared" si="8"/>
        <v>0</v>
      </c>
      <c r="J94" s="216">
        <f t="shared" si="8"/>
        <v>0</v>
      </c>
      <c r="K94" s="347">
        <f t="shared" si="10"/>
        <v>0.50180000000000002</v>
      </c>
      <c r="L94" s="216"/>
      <c r="M94" s="216">
        <f t="shared" si="11"/>
        <v>0</v>
      </c>
      <c r="N94" s="216">
        <f t="shared" si="12"/>
        <v>0</v>
      </c>
      <c r="O94" s="216">
        <f t="shared" si="12"/>
        <v>0</v>
      </c>
      <c r="P94" s="216">
        <f t="shared" si="13"/>
        <v>1</v>
      </c>
      <c r="Q94" s="216">
        <f t="shared" si="14"/>
        <v>3</v>
      </c>
      <c r="R94" s="216">
        <f t="shared" si="15"/>
        <v>13</v>
      </c>
      <c r="S94" s="219"/>
      <c r="T94" s="219"/>
      <c r="U94" s="219"/>
      <c r="V94" s="219"/>
      <c r="W94" s="504"/>
      <c r="X94" s="219"/>
      <c r="Y94" s="49">
        <v>418</v>
      </c>
      <c r="Z94" s="49">
        <v>418100198</v>
      </c>
      <c r="AA94" s="235" t="s">
        <v>1088</v>
      </c>
      <c r="AB94" s="49">
        <v>0</v>
      </c>
      <c r="AC94" s="49">
        <v>0</v>
      </c>
      <c r="AD94" s="49">
        <v>0</v>
      </c>
      <c r="AE94" s="49">
        <v>0</v>
      </c>
      <c r="AF94" s="49">
        <v>13</v>
      </c>
      <c r="AG94" s="49">
        <v>0</v>
      </c>
      <c r="AH94" s="49">
        <v>0</v>
      </c>
      <c r="AI94" s="206">
        <v>0</v>
      </c>
      <c r="AJ94" s="206">
        <v>0</v>
      </c>
      <c r="AK94" s="206">
        <v>0</v>
      </c>
      <c r="AL94" s="206">
        <v>0</v>
      </c>
      <c r="AM94" s="206">
        <v>1</v>
      </c>
      <c r="AN94" s="206">
        <v>0</v>
      </c>
      <c r="AO94" s="206">
        <v>0</v>
      </c>
      <c r="AP94" s="206">
        <v>0</v>
      </c>
      <c r="AQ94" s="49">
        <v>0</v>
      </c>
      <c r="AR94" s="207"/>
      <c r="AS94" s="49">
        <v>100</v>
      </c>
      <c r="AT94" s="49">
        <v>198</v>
      </c>
      <c r="AU94" s="49">
        <v>3</v>
      </c>
      <c r="AW94" s="49"/>
      <c r="AX94" s="49"/>
      <c r="AY94" s="49"/>
      <c r="AZ94" s="484"/>
    </row>
    <row r="95" spans="1:52">
      <c r="A95" s="206">
        <v>418</v>
      </c>
      <c r="B95" s="206">
        <v>418100276</v>
      </c>
      <c r="C95" s="207" t="s">
        <v>1088</v>
      </c>
      <c r="D95" s="216">
        <f t="shared" si="9"/>
        <v>0</v>
      </c>
      <c r="E95" s="216">
        <f t="shared" si="9"/>
        <v>0</v>
      </c>
      <c r="F95" s="216">
        <f t="shared" si="8"/>
        <v>0</v>
      </c>
      <c r="G95" s="216">
        <f t="shared" si="8"/>
        <v>0</v>
      </c>
      <c r="H95" s="216">
        <f t="shared" si="8"/>
        <v>2</v>
      </c>
      <c r="I95" s="216">
        <f t="shared" si="8"/>
        <v>0</v>
      </c>
      <c r="J95" s="216">
        <f t="shared" si="8"/>
        <v>0</v>
      </c>
      <c r="K95" s="347">
        <f t="shared" si="10"/>
        <v>7.7200000000000005E-2</v>
      </c>
      <c r="L95" s="216"/>
      <c r="M95" s="216">
        <f t="shared" si="11"/>
        <v>0</v>
      </c>
      <c r="N95" s="216">
        <f t="shared" si="12"/>
        <v>0</v>
      </c>
      <c r="O95" s="216">
        <f t="shared" si="12"/>
        <v>0</v>
      </c>
      <c r="P95" s="216">
        <f t="shared" si="13"/>
        <v>0</v>
      </c>
      <c r="Q95" s="216">
        <f t="shared" si="14"/>
        <v>2</v>
      </c>
      <c r="R95" s="216">
        <f t="shared" si="15"/>
        <v>2</v>
      </c>
      <c r="S95" s="219"/>
      <c r="T95" s="219"/>
      <c r="U95" s="219"/>
      <c r="V95" s="219"/>
      <c r="W95" s="504"/>
      <c r="X95" s="219"/>
      <c r="Y95" s="49">
        <v>418</v>
      </c>
      <c r="Z95" s="49">
        <v>418100276</v>
      </c>
      <c r="AA95" s="235" t="s">
        <v>1088</v>
      </c>
      <c r="AB95" s="49">
        <v>0</v>
      </c>
      <c r="AC95" s="49">
        <v>0</v>
      </c>
      <c r="AD95" s="49">
        <v>0</v>
      </c>
      <c r="AE95" s="49">
        <v>0</v>
      </c>
      <c r="AF95" s="49">
        <v>2</v>
      </c>
      <c r="AG95" s="49">
        <v>0</v>
      </c>
      <c r="AH95" s="49">
        <v>0</v>
      </c>
      <c r="AI95" s="206">
        <v>0</v>
      </c>
      <c r="AJ95" s="206">
        <v>0</v>
      </c>
      <c r="AK95" s="206">
        <v>0</v>
      </c>
      <c r="AL95" s="206">
        <v>0</v>
      </c>
      <c r="AM95" s="206">
        <v>0</v>
      </c>
      <c r="AN95" s="206">
        <v>0</v>
      </c>
      <c r="AO95" s="206">
        <v>0</v>
      </c>
      <c r="AP95" s="206">
        <v>0</v>
      </c>
      <c r="AQ95" s="49">
        <v>0</v>
      </c>
      <c r="AR95" s="207"/>
      <c r="AS95" s="49">
        <v>100</v>
      </c>
      <c r="AT95" s="49">
        <v>276</v>
      </c>
      <c r="AU95" s="49">
        <v>2</v>
      </c>
      <c r="AW95" s="49"/>
      <c r="AX95" s="49"/>
      <c r="AY95" s="49"/>
      <c r="AZ95" s="484"/>
    </row>
    <row r="96" spans="1:52">
      <c r="A96" s="206">
        <v>418</v>
      </c>
      <c r="B96" s="206">
        <v>418100288</v>
      </c>
      <c r="C96" s="207" t="s">
        <v>1088</v>
      </c>
      <c r="D96" s="216">
        <f t="shared" si="9"/>
        <v>0</v>
      </c>
      <c r="E96" s="216">
        <f t="shared" si="9"/>
        <v>0</v>
      </c>
      <c r="F96" s="216">
        <f t="shared" si="8"/>
        <v>0</v>
      </c>
      <c r="G96" s="216">
        <f t="shared" si="8"/>
        <v>0</v>
      </c>
      <c r="H96" s="216">
        <f t="shared" si="8"/>
        <v>4</v>
      </c>
      <c r="I96" s="216">
        <f t="shared" si="8"/>
        <v>0</v>
      </c>
      <c r="J96" s="216">
        <f t="shared" si="8"/>
        <v>0</v>
      </c>
      <c r="K96" s="347">
        <f t="shared" si="10"/>
        <v>0.15440000000000001</v>
      </c>
      <c r="L96" s="216"/>
      <c r="M96" s="216">
        <f t="shared" si="11"/>
        <v>0</v>
      </c>
      <c r="N96" s="216">
        <f t="shared" si="12"/>
        <v>0</v>
      </c>
      <c r="O96" s="216">
        <f t="shared" si="12"/>
        <v>0</v>
      </c>
      <c r="P96" s="216">
        <f t="shared" si="13"/>
        <v>3</v>
      </c>
      <c r="Q96" s="216">
        <f t="shared" si="14"/>
        <v>2</v>
      </c>
      <c r="R96" s="216">
        <f t="shared" si="15"/>
        <v>4</v>
      </c>
      <c r="S96" s="219"/>
      <c r="T96" s="219"/>
      <c r="U96" s="219"/>
      <c r="V96" s="219"/>
      <c r="W96" s="504"/>
      <c r="X96" s="219"/>
      <c r="Y96" s="49">
        <v>418</v>
      </c>
      <c r="Z96" s="49">
        <v>418100288</v>
      </c>
      <c r="AA96" s="235" t="s">
        <v>1088</v>
      </c>
      <c r="AB96" s="49">
        <v>0</v>
      </c>
      <c r="AC96" s="49">
        <v>0</v>
      </c>
      <c r="AD96" s="49">
        <v>0</v>
      </c>
      <c r="AE96" s="49">
        <v>0</v>
      </c>
      <c r="AF96" s="49">
        <v>4</v>
      </c>
      <c r="AG96" s="49">
        <v>0</v>
      </c>
      <c r="AH96" s="49">
        <v>0</v>
      </c>
      <c r="AI96" s="206">
        <v>0</v>
      </c>
      <c r="AJ96" s="206">
        <v>0</v>
      </c>
      <c r="AK96" s="206">
        <v>0</v>
      </c>
      <c r="AL96" s="206">
        <v>0</v>
      </c>
      <c r="AM96" s="206">
        <v>3</v>
      </c>
      <c r="AN96" s="206">
        <v>0</v>
      </c>
      <c r="AO96" s="206">
        <v>0</v>
      </c>
      <c r="AP96" s="206">
        <v>0</v>
      </c>
      <c r="AQ96" s="49">
        <v>0</v>
      </c>
      <c r="AR96" s="207"/>
      <c r="AS96" s="49">
        <v>100</v>
      </c>
      <c r="AT96" s="49">
        <v>288</v>
      </c>
      <c r="AU96" s="49">
        <v>2</v>
      </c>
      <c r="AW96" s="49"/>
      <c r="AX96" s="49"/>
      <c r="AY96" s="49"/>
      <c r="AZ96" s="484"/>
    </row>
    <row r="97" spans="1:52">
      <c r="A97" s="206">
        <v>418</v>
      </c>
      <c r="B97" s="206">
        <v>418100315</v>
      </c>
      <c r="C97" s="207" t="s">
        <v>1088</v>
      </c>
      <c r="D97" s="216">
        <f t="shared" si="9"/>
        <v>0</v>
      </c>
      <c r="E97" s="216">
        <f t="shared" si="9"/>
        <v>0</v>
      </c>
      <c r="F97" s="216">
        <f t="shared" si="8"/>
        <v>0</v>
      </c>
      <c r="G97" s="216">
        <f t="shared" si="8"/>
        <v>0</v>
      </c>
      <c r="H97" s="216">
        <f t="shared" si="8"/>
        <v>1</v>
      </c>
      <c r="I97" s="216">
        <f t="shared" si="8"/>
        <v>0</v>
      </c>
      <c r="J97" s="216">
        <f t="shared" si="8"/>
        <v>0</v>
      </c>
      <c r="K97" s="347">
        <f t="shared" si="10"/>
        <v>3.8600000000000002E-2</v>
      </c>
      <c r="L97" s="216"/>
      <c r="M97" s="216">
        <f t="shared" si="11"/>
        <v>0</v>
      </c>
      <c r="N97" s="216">
        <f t="shared" si="12"/>
        <v>0</v>
      </c>
      <c r="O97" s="216">
        <f t="shared" si="12"/>
        <v>0</v>
      </c>
      <c r="P97" s="216">
        <f t="shared" si="13"/>
        <v>0</v>
      </c>
      <c r="Q97" s="216">
        <f t="shared" si="14"/>
        <v>2</v>
      </c>
      <c r="R97" s="216">
        <f t="shared" si="15"/>
        <v>1</v>
      </c>
      <c r="S97" s="219"/>
      <c r="T97" s="219"/>
      <c r="U97" s="219"/>
      <c r="V97" s="219"/>
      <c r="W97" s="504"/>
      <c r="X97" s="219"/>
      <c r="Y97" s="49">
        <v>418</v>
      </c>
      <c r="Z97" s="49">
        <v>418100315</v>
      </c>
      <c r="AA97" s="235" t="s">
        <v>1088</v>
      </c>
      <c r="AB97" s="49">
        <v>0</v>
      </c>
      <c r="AC97" s="49">
        <v>0</v>
      </c>
      <c r="AD97" s="49">
        <v>0</v>
      </c>
      <c r="AE97" s="49">
        <v>0</v>
      </c>
      <c r="AF97" s="49">
        <v>1</v>
      </c>
      <c r="AG97" s="49">
        <v>0</v>
      </c>
      <c r="AH97" s="49">
        <v>0</v>
      </c>
      <c r="AI97" s="206">
        <v>0</v>
      </c>
      <c r="AJ97" s="206">
        <v>0</v>
      </c>
      <c r="AK97" s="206">
        <v>0</v>
      </c>
      <c r="AL97" s="206">
        <v>0</v>
      </c>
      <c r="AM97" s="206">
        <v>0</v>
      </c>
      <c r="AN97" s="206">
        <v>0</v>
      </c>
      <c r="AO97" s="206">
        <v>0</v>
      </c>
      <c r="AP97" s="206">
        <v>0</v>
      </c>
      <c r="AQ97" s="49">
        <v>0</v>
      </c>
      <c r="AR97" s="207"/>
      <c r="AS97" s="49">
        <v>100</v>
      </c>
      <c r="AT97" s="49">
        <v>315</v>
      </c>
      <c r="AU97" s="49">
        <v>2</v>
      </c>
      <c r="AW97" s="49"/>
      <c r="AX97" s="49"/>
      <c r="AY97" s="49"/>
      <c r="AZ97" s="484"/>
    </row>
    <row r="98" spans="1:52">
      <c r="A98" s="206">
        <v>418</v>
      </c>
      <c r="B98" s="206">
        <v>418100317</v>
      </c>
      <c r="C98" s="207" t="s">
        <v>1088</v>
      </c>
      <c r="D98" s="216">
        <f t="shared" si="9"/>
        <v>0</v>
      </c>
      <c r="E98" s="216">
        <f t="shared" si="9"/>
        <v>0</v>
      </c>
      <c r="F98" s="216">
        <f t="shared" si="8"/>
        <v>0</v>
      </c>
      <c r="G98" s="216">
        <f t="shared" si="8"/>
        <v>0</v>
      </c>
      <c r="H98" s="216">
        <f t="shared" si="8"/>
        <v>1</v>
      </c>
      <c r="I98" s="216">
        <f t="shared" si="8"/>
        <v>0</v>
      </c>
      <c r="J98" s="216">
        <f t="shared" si="8"/>
        <v>0</v>
      </c>
      <c r="K98" s="347">
        <f t="shared" si="10"/>
        <v>3.8600000000000002E-2</v>
      </c>
      <c r="L98" s="216"/>
      <c r="M98" s="216">
        <f t="shared" si="11"/>
        <v>0</v>
      </c>
      <c r="N98" s="216">
        <f t="shared" si="12"/>
        <v>0</v>
      </c>
      <c r="O98" s="216">
        <f t="shared" si="12"/>
        <v>0</v>
      </c>
      <c r="P98" s="216">
        <f t="shared" si="13"/>
        <v>1</v>
      </c>
      <c r="Q98" s="216">
        <f t="shared" si="14"/>
        <v>2</v>
      </c>
      <c r="R98" s="216">
        <f t="shared" si="15"/>
        <v>1</v>
      </c>
      <c r="S98" s="219"/>
      <c r="T98" s="219"/>
      <c r="U98" s="219"/>
      <c r="V98" s="219"/>
      <c r="W98" s="504"/>
      <c r="X98" s="219"/>
      <c r="Y98" s="49">
        <v>418</v>
      </c>
      <c r="Z98" s="49">
        <v>418100317</v>
      </c>
      <c r="AA98" s="235" t="s">
        <v>1088</v>
      </c>
      <c r="AB98" s="49">
        <v>0</v>
      </c>
      <c r="AC98" s="49">
        <v>0</v>
      </c>
      <c r="AD98" s="49">
        <v>0</v>
      </c>
      <c r="AE98" s="49">
        <v>0</v>
      </c>
      <c r="AF98" s="49">
        <v>1</v>
      </c>
      <c r="AG98" s="49">
        <v>0</v>
      </c>
      <c r="AH98" s="49">
        <v>0</v>
      </c>
      <c r="AI98" s="206">
        <v>0</v>
      </c>
      <c r="AJ98" s="206">
        <v>0</v>
      </c>
      <c r="AK98" s="206">
        <v>0</v>
      </c>
      <c r="AL98" s="206">
        <v>0</v>
      </c>
      <c r="AM98" s="206">
        <v>1</v>
      </c>
      <c r="AN98" s="206">
        <v>0</v>
      </c>
      <c r="AO98" s="206">
        <v>0</v>
      </c>
      <c r="AP98" s="206">
        <v>0</v>
      </c>
      <c r="AQ98" s="49">
        <v>0</v>
      </c>
      <c r="AR98" s="207"/>
      <c r="AS98" s="49">
        <v>100</v>
      </c>
      <c r="AT98" s="49">
        <v>317</v>
      </c>
      <c r="AU98" s="49">
        <v>2</v>
      </c>
      <c r="AW98" s="49"/>
      <c r="AX98" s="49"/>
      <c r="AY98" s="49"/>
      <c r="AZ98" s="484"/>
    </row>
    <row r="99" spans="1:52">
      <c r="A99" s="206">
        <v>418</v>
      </c>
      <c r="B99" s="206">
        <v>418100321</v>
      </c>
      <c r="C99" s="207" t="s">
        <v>1088</v>
      </c>
      <c r="D99" s="216">
        <f t="shared" si="9"/>
        <v>0</v>
      </c>
      <c r="E99" s="216">
        <f t="shared" si="9"/>
        <v>0</v>
      </c>
      <c r="F99" s="216">
        <f t="shared" si="8"/>
        <v>0</v>
      </c>
      <c r="G99" s="216">
        <f t="shared" si="8"/>
        <v>0</v>
      </c>
      <c r="H99" s="216">
        <f t="shared" si="8"/>
        <v>1</v>
      </c>
      <c r="I99" s="216">
        <f t="shared" si="8"/>
        <v>0</v>
      </c>
      <c r="J99" s="216">
        <f t="shared" si="8"/>
        <v>0</v>
      </c>
      <c r="K99" s="347">
        <f t="shared" si="10"/>
        <v>3.8600000000000002E-2</v>
      </c>
      <c r="L99" s="216"/>
      <c r="M99" s="216">
        <f t="shared" si="11"/>
        <v>0</v>
      </c>
      <c r="N99" s="216">
        <f t="shared" si="12"/>
        <v>0</v>
      </c>
      <c r="O99" s="216">
        <f t="shared" si="12"/>
        <v>0</v>
      </c>
      <c r="P99" s="216">
        <f t="shared" si="13"/>
        <v>1</v>
      </c>
      <c r="Q99" s="216">
        <f t="shared" si="14"/>
        <v>3</v>
      </c>
      <c r="R99" s="216">
        <f t="shared" si="15"/>
        <v>1</v>
      </c>
      <c r="S99" s="219"/>
      <c r="T99" s="219"/>
      <c r="U99" s="219"/>
      <c r="V99" s="219"/>
      <c r="W99" s="504"/>
      <c r="X99" s="219"/>
      <c r="Y99" s="49">
        <v>418</v>
      </c>
      <c r="Z99" s="49">
        <v>418100321</v>
      </c>
      <c r="AA99" s="235" t="s">
        <v>1088</v>
      </c>
      <c r="AB99" s="49">
        <v>0</v>
      </c>
      <c r="AC99" s="49">
        <v>0</v>
      </c>
      <c r="AD99" s="49">
        <v>0</v>
      </c>
      <c r="AE99" s="49">
        <v>0</v>
      </c>
      <c r="AF99" s="49">
        <v>1</v>
      </c>
      <c r="AG99" s="49">
        <v>0</v>
      </c>
      <c r="AH99" s="49">
        <v>0</v>
      </c>
      <c r="AI99" s="206">
        <v>0</v>
      </c>
      <c r="AJ99" s="206">
        <v>0</v>
      </c>
      <c r="AK99" s="206">
        <v>0</v>
      </c>
      <c r="AL99" s="206">
        <v>0</v>
      </c>
      <c r="AM99" s="206">
        <v>1</v>
      </c>
      <c r="AN99" s="206">
        <v>0</v>
      </c>
      <c r="AO99" s="206">
        <v>0</v>
      </c>
      <c r="AP99" s="206">
        <v>0</v>
      </c>
      <c r="AQ99" s="49">
        <v>0</v>
      </c>
      <c r="AR99" s="207"/>
      <c r="AS99" s="49">
        <v>100</v>
      </c>
      <c r="AT99" s="49">
        <v>321</v>
      </c>
      <c r="AU99" s="49">
        <v>3</v>
      </c>
      <c r="AW99" s="49"/>
      <c r="AX99" s="49"/>
      <c r="AY99" s="49"/>
      <c r="AZ99" s="484"/>
    </row>
    <row r="100" spans="1:52">
      <c r="A100" s="206">
        <v>418</v>
      </c>
      <c r="B100" s="206">
        <v>418100348</v>
      </c>
      <c r="C100" s="207" t="s">
        <v>1088</v>
      </c>
      <c r="D100" s="216">
        <f t="shared" si="9"/>
        <v>0</v>
      </c>
      <c r="E100" s="216">
        <f t="shared" si="9"/>
        <v>0</v>
      </c>
      <c r="F100" s="216">
        <f t="shared" si="8"/>
        <v>0</v>
      </c>
      <c r="G100" s="216">
        <f t="shared" si="8"/>
        <v>0</v>
      </c>
      <c r="H100" s="216">
        <f t="shared" si="8"/>
        <v>1</v>
      </c>
      <c r="I100" s="216">
        <f t="shared" si="8"/>
        <v>0</v>
      </c>
      <c r="J100" s="216">
        <f t="shared" si="8"/>
        <v>0</v>
      </c>
      <c r="K100" s="347">
        <f t="shared" si="10"/>
        <v>3.8600000000000002E-2</v>
      </c>
      <c r="L100" s="216"/>
      <c r="M100" s="216">
        <f t="shared" si="11"/>
        <v>0</v>
      </c>
      <c r="N100" s="216">
        <f t="shared" si="12"/>
        <v>0</v>
      </c>
      <c r="O100" s="216">
        <f t="shared" si="12"/>
        <v>0</v>
      </c>
      <c r="P100" s="216">
        <f t="shared" si="13"/>
        <v>0</v>
      </c>
      <c r="Q100" s="216">
        <f t="shared" si="14"/>
        <v>11</v>
      </c>
      <c r="R100" s="216">
        <f t="shared" si="15"/>
        <v>1</v>
      </c>
      <c r="S100" s="219"/>
      <c r="T100" s="219"/>
      <c r="U100" s="219"/>
      <c r="V100" s="219"/>
      <c r="W100" s="504"/>
      <c r="X100" s="219"/>
      <c r="Y100" s="49">
        <v>418</v>
      </c>
      <c r="Z100" s="49">
        <v>418100348</v>
      </c>
      <c r="AA100" s="235" t="s">
        <v>1088</v>
      </c>
      <c r="AB100" s="49">
        <v>0</v>
      </c>
      <c r="AC100" s="49">
        <v>0</v>
      </c>
      <c r="AD100" s="49">
        <v>0</v>
      </c>
      <c r="AE100" s="49">
        <v>0</v>
      </c>
      <c r="AF100" s="49">
        <v>1</v>
      </c>
      <c r="AG100" s="49">
        <v>0</v>
      </c>
      <c r="AH100" s="49">
        <v>0</v>
      </c>
      <c r="AI100" s="206">
        <v>0</v>
      </c>
      <c r="AJ100" s="206">
        <v>0</v>
      </c>
      <c r="AK100" s="206">
        <v>0</v>
      </c>
      <c r="AL100" s="206">
        <v>0</v>
      </c>
      <c r="AM100" s="206">
        <v>0</v>
      </c>
      <c r="AN100" s="206">
        <v>0</v>
      </c>
      <c r="AO100" s="206">
        <v>0</v>
      </c>
      <c r="AP100" s="206">
        <v>0</v>
      </c>
      <c r="AQ100" s="49">
        <v>0</v>
      </c>
      <c r="AR100" s="207"/>
      <c r="AS100" s="49">
        <v>100</v>
      </c>
      <c r="AT100" s="49">
        <v>348</v>
      </c>
      <c r="AU100" s="49">
        <v>11</v>
      </c>
      <c r="AW100" s="49"/>
      <c r="AX100" s="49"/>
      <c r="AY100" s="49"/>
      <c r="AZ100" s="484"/>
    </row>
    <row r="101" spans="1:52">
      <c r="A101" s="206">
        <v>418</v>
      </c>
      <c r="B101" s="206">
        <v>418100710</v>
      </c>
      <c r="C101" s="207" t="s">
        <v>1088</v>
      </c>
      <c r="D101" s="216">
        <f t="shared" si="9"/>
        <v>0</v>
      </c>
      <c r="E101" s="216">
        <f t="shared" si="9"/>
        <v>0</v>
      </c>
      <c r="F101" s="216">
        <f t="shared" si="8"/>
        <v>0</v>
      </c>
      <c r="G101" s="216">
        <f t="shared" si="8"/>
        <v>0</v>
      </c>
      <c r="H101" s="216">
        <f t="shared" si="8"/>
        <v>1</v>
      </c>
      <c r="I101" s="216">
        <f t="shared" si="8"/>
        <v>0</v>
      </c>
      <c r="J101" s="216">
        <f t="shared" si="8"/>
        <v>0</v>
      </c>
      <c r="K101" s="347">
        <f t="shared" si="10"/>
        <v>3.8600000000000002E-2</v>
      </c>
      <c r="L101" s="216"/>
      <c r="M101" s="216">
        <f t="shared" si="11"/>
        <v>0</v>
      </c>
      <c r="N101" s="216">
        <f t="shared" si="12"/>
        <v>0</v>
      </c>
      <c r="O101" s="216">
        <f t="shared" si="12"/>
        <v>0</v>
      </c>
      <c r="P101" s="216">
        <f t="shared" si="13"/>
        <v>0</v>
      </c>
      <c r="Q101" s="216">
        <f t="shared" si="14"/>
        <v>3</v>
      </c>
      <c r="R101" s="216">
        <f t="shared" si="15"/>
        <v>1</v>
      </c>
      <c r="S101" s="219"/>
      <c r="T101" s="219"/>
      <c r="U101" s="219"/>
      <c r="V101" s="219"/>
      <c r="W101" s="504"/>
      <c r="X101" s="219"/>
      <c r="Y101" s="49">
        <v>418</v>
      </c>
      <c r="Z101" s="49">
        <v>418100710</v>
      </c>
      <c r="AA101" s="235" t="s">
        <v>1088</v>
      </c>
      <c r="AB101" s="49">
        <v>0</v>
      </c>
      <c r="AC101" s="49">
        <v>0</v>
      </c>
      <c r="AD101" s="49">
        <v>0</v>
      </c>
      <c r="AE101" s="49">
        <v>0</v>
      </c>
      <c r="AF101" s="49">
        <v>1</v>
      </c>
      <c r="AG101" s="49">
        <v>0</v>
      </c>
      <c r="AH101" s="49">
        <v>0</v>
      </c>
      <c r="AI101" s="206">
        <v>0</v>
      </c>
      <c r="AJ101" s="206">
        <v>0</v>
      </c>
      <c r="AK101" s="206">
        <v>0</v>
      </c>
      <c r="AL101" s="206">
        <v>0</v>
      </c>
      <c r="AM101" s="206">
        <v>0</v>
      </c>
      <c r="AN101" s="206">
        <v>0</v>
      </c>
      <c r="AO101" s="206">
        <v>0</v>
      </c>
      <c r="AP101" s="206">
        <v>0</v>
      </c>
      <c r="AQ101" s="49">
        <v>0</v>
      </c>
      <c r="AR101" s="207"/>
      <c r="AS101" s="49">
        <v>100</v>
      </c>
      <c r="AT101" s="49">
        <v>710</v>
      </c>
      <c r="AU101" s="49">
        <v>3</v>
      </c>
      <c r="AW101" s="49"/>
      <c r="AX101" s="49"/>
      <c r="AY101" s="49"/>
      <c r="AZ101" s="484"/>
    </row>
    <row r="102" spans="1:52">
      <c r="A102" s="206">
        <v>419</v>
      </c>
      <c r="B102" s="206">
        <v>419035035</v>
      </c>
      <c r="C102" s="207" t="s">
        <v>1089</v>
      </c>
      <c r="D102" s="216">
        <f t="shared" si="9"/>
        <v>0</v>
      </c>
      <c r="E102" s="216">
        <f t="shared" si="9"/>
        <v>0</v>
      </c>
      <c r="F102" s="216">
        <f t="shared" si="8"/>
        <v>0</v>
      </c>
      <c r="G102" s="216">
        <f t="shared" si="8"/>
        <v>0</v>
      </c>
      <c r="H102" s="216">
        <f t="shared" si="8"/>
        <v>126</v>
      </c>
      <c r="I102" s="216">
        <f t="shared" si="8"/>
        <v>0</v>
      </c>
      <c r="J102" s="216">
        <f t="shared" si="8"/>
        <v>0</v>
      </c>
      <c r="K102" s="347">
        <f t="shared" si="10"/>
        <v>4.8635999999999999</v>
      </c>
      <c r="L102" s="216"/>
      <c r="M102" s="216">
        <f t="shared" si="11"/>
        <v>0</v>
      </c>
      <c r="N102" s="216">
        <f t="shared" si="12"/>
        <v>3</v>
      </c>
      <c r="O102" s="216">
        <f t="shared" si="12"/>
        <v>0</v>
      </c>
      <c r="P102" s="216">
        <f t="shared" si="13"/>
        <v>97</v>
      </c>
      <c r="Q102" s="216">
        <f t="shared" si="14"/>
        <v>11</v>
      </c>
      <c r="R102" s="216">
        <f t="shared" si="15"/>
        <v>126</v>
      </c>
      <c r="S102" s="219"/>
      <c r="T102" s="219"/>
      <c r="U102" s="219"/>
      <c r="V102" s="219"/>
      <c r="W102" s="504"/>
      <c r="X102" s="219"/>
      <c r="Y102" s="49">
        <v>419</v>
      </c>
      <c r="Z102" s="49">
        <v>419035035</v>
      </c>
      <c r="AA102" s="235" t="s">
        <v>1089</v>
      </c>
      <c r="AB102" s="49">
        <v>0</v>
      </c>
      <c r="AC102" s="49">
        <v>0</v>
      </c>
      <c r="AD102" s="49">
        <v>0</v>
      </c>
      <c r="AE102" s="49">
        <v>0</v>
      </c>
      <c r="AF102" s="49">
        <v>126</v>
      </c>
      <c r="AG102" s="49">
        <v>0</v>
      </c>
      <c r="AH102" s="49">
        <v>0</v>
      </c>
      <c r="AI102" s="206">
        <v>0</v>
      </c>
      <c r="AJ102" s="206">
        <v>0</v>
      </c>
      <c r="AK102" s="206">
        <v>3</v>
      </c>
      <c r="AL102" s="206">
        <v>0</v>
      </c>
      <c r="AM102" s="206">
        <v>97</v>
      </c>
      <c r="AN102" s="206">
        <v>0</v>
      </c>
      <c r="AO102" s="206">
        <v>0</v>
      </c>
      <c r="AP102" s="206">
        <v>0</v>
      </c>
      <c r="AQ102" s="49">
        <v>0</v>
      </c>
      <c r="AR102" s="207"/>
      <c r="AS102" s="49">
        <v>35</v>
      </c>
      <c r="AT102" s="49">
        <v>35</v>
      </c>
      <c r="AU102" s="49">
        <v>11</v>
      </c>
      <c r="AW102" s="49"/>
      <c r="AX102" s="49"/>
      <c r="AY102" s="49"/>
      <c r="AZ102" s="484"/>
    </row>
    <row r="103" spans="1:52">
      <c r="A103" s="206">
        <v>419</v>
      </c>
      <c r="B103" s="206">
        <v>419035044</v>
      </c>
      <c r="C103" s="207" t="s">
        <v>1089</v>
      </c>
      <c r="D103" s="216">
        <f t="shared" si="9"/>
        <v>0</v>
      </c>
      <c r="E103" s="216">
        <f t="shared" si="9"/>
        <v>0</v>
      </c>
      <c r="F103" s="216">
        <f t="shared" si="8"/>
        <v>0</v>
      </c>
      <c r="G103" s="216">
        <f t="shared" si="8"/>
        <v>0</v>
      </c>
      <c r="H103" s="216">
        <f t="shared" si="8"/>
        <v>5</v>
      </c>
      <c r="I103" s="216">
        <f t="shared" si="8"/>
        <v>0</v>
      </c>
      <c r="J103" s="216">
        <f t="shared" si="8"/>
        <v>0</v>
      </c>
      <c r="K103" s="347">
        <f t="shared" si="10"/>
        <v>0.193</v>
      </c>
      <c r="L103" s="216"/>
      <c r="M103" s="216">
        <f t="shared" si="11"/>
        <v>0</v>
      </c>
      <c r="N103" s="216">
        <f t="shared" si="12"/>
        <v>0</v>
      </c>
      <c r="O103" s="216">
        <f t="shared" si="12"/>
        <v>0</v>
      </c>
      <c r="P103" s="216">
        <f t="shared" si="13"/>
        <v>3</v>
      </c>
      <c r="Q103" s="216">
        <f t="shared" si="14"/>
        <v>11</v>
      </c>
      <c r="R103" s="216">
        <f t="shared" si="15"/>
        <v>5</v>
      </c>
      <c r="S103" s="219"/>
      <c r="T103" s="219"/>
      <c r="U103" s="219"/>
      <c r="V103" s="219"/>
      <c r="W103" s="504"/>
      <c r="X103" s="219"/>
      <c r="Y103" s="49">
        <v>419</v>
      </c>
      <c r="Z103" s="49">
        <v>419035044</v>
      </c>
      <c r="AA103" s="235" t="s">
        <v>1089</v>
      </c>
      <c r="AB103" s="49">
        <v>0</v>
      </c>
      <c r="AC103" s="49">
        <v>0</v>
      </c>
      <c r="AD103" s="49">
        <v>0</v>
      </c>
      <c r="AE103" s="49">
        <v>0</v>
      </c>
      <c r="AF103" s="49">
        <v>5</v>
      </c>
      <c r="AG103" s="49">
        <v>0</v>
      </c>
      <c r="AH103" s="49">
        <v>0</v>
      </c>
      <c r="AI103" s="206">
        <v>0</v>
      </c>
      <c r="AJ103" s="206">
        <v>0</v>
      </c>
      <c r="AK103" s="206">
        <v>0</v>
      </c>
      <c r="AL103" s="206">
        <v>0</v>
      </c>
      <c r="AM103" s="206">
        <v>3</v>
      </c>
      <c r="AN103" s="206">
        <v>0</v>
      </c>
      <c r="AO103" s="206">
        <v>0</v>
      </c>
      <c r="AP103" s="206">
        <v>0</v>
      </c>
      <c r="AQ103" s="49">
        <v>0</v>
      </c>
      <c r="AR103" s="207"/>
      <c r="AS103" s="49">
        <v>35</v>
      </c>
      <c r="AT103" s="49">
        <v>44</v>
      </c>
      <c r="AU103" s="49">
        <v>11</v>
      </c>
      <c r="AW103" s="49"/>
      <c r="AX103" s="49"/>
      <c r="AY103" s="49"/>
      <c r="AZ103" s="484"/>
    </row>
    <row r="104" spans="1:52">
      <c r="A104" s="206">
        <v>419</v>
      </c>
      <c r="B104" s="206">
        <v>419035165</v>
      </c>
      <c r="C104" s="207" t="s">
        <v>1089</v>
      </c>
      <c r="D104" s="216">
        <f t="shared" si="9"/>
        <v>0</v>
      </c>
      <c r="E104" s="216">
        <f t="shared" si="9"/>
        <v>0</v>
      </c>
      <c r="F104" s="216">
        <f t="shared" si="8"/>
        <v>0</v>
      </c>
      <c r="G104" s="216">
        <f t="shared" si="8"/>
        <v>0</v>
      </c>
      <c r="H104" s="216">
        <f t="shared" si="8"/>
        <v>2</v>
      </c>
      <c r="I104" s="216">
        <f t="shared" si="8"/>
        <v>0</v>
      </c>
      <c r="J104" s="216">
        <f t="shared" si="8"/>
        <v>0</v>
      </c>
      <c r="K104" s="347">
        <f t="shared" si="10"/>
        <v>7.7200000000000005E-2</v>
      </c>
      <c r="L104" s="216"/>
      <c r="M104" s="216">
        <f t="shared" si="11"/>
        <v>0</v>
      </c>
      <c r="N104" s="216">
        <f t="shared" si="12"/>
        <v>0</v>
      </c>
      <c r="O104" s="216">
        <f t="shared" si="12"/>
        <v>0</v>
      </c>
      <c r="P104" s="216">
        <f t="shared" si="13"/>
        <v>0</v>
      </c>
      <c r="Q104" s="216">
        <f t="shared" si="14"/>
        <v>10</v>
      </c>
      <c r="R104" s="216">
        <f t="shared" si="15"/>
        <v>2</v>
      </c>
      <c r="S104" s="219"/>
      <c r="T104" s="219"/>
      <c r="U104" s="219"/>
      <c r="V104" s="219"/>
      <c r="W104" s="504"/>
      <c r="X104" s="219"/>
      <c r="Y104" s="49">
        <v>419</v>
      </c>
      <c r="Z104" s="49">
        <v>419035165</v>
      </c>
      <c r="AA104" s="235" t="s">
        <v>1089</v>
      </c>
      <c r="AB104" s="49">
        <v>0</v>
      </c>
      <c r="AC104" s="49">
        <v>0</v>
      </c>
      <c r="AD104" s="49">
        <v>0</v>
      </c>
      <c r="AE104" s="49">
        <v>0</v>
      </c>
      <c r="AF104" s="49">
        <v>2</v>
      </c>
      <c r="AG104" s="49">
        <v>0</v>
      </c>
      <c r="AH104" s="49">
        <v>0</v>
      </c>
      <c r="AI104" s="206">
        <v>0</v>
      </c>
      <c r="AJ104" s="206">
        <v>0</v>
      </c>
      <c r="AK104" s="206">
        <v>0</v>
      </c>
      <c r="AL104" s="206">
        <v>0</v>
      </c>
      <c r="AM104" s="206">
        <v>0</v>
      </c>
      <c r="AN104" s="206">
        <v>0</v>
      </c>
      <c r="AO104" s="206">
        <v>0</v>
      </c>
      <c r="AP104" s="206">
        <v>0</v>
      </c>
      <c r="AQ104" s="49">
        <v>0</v>
      </c>
      <c r="AR104" s="207"/>
      <c r="AS104" s="49">
        <v>35</v>
      </c>
      <c r="AT104" s="49">
        <v>165</v>
      </c>
      <c r="AU104" s="49">
        <v>10</v>
      </c>
      <c r="AW104" s="49"/>
      <c r="AX104" s="49"/>
      <c r="AY104" s="49"/>
      <c r="AZ104" s="484"/>
    </row>
    <row r="105" spans="1:52">
      <c r="A105" s="206">
        <v>419</v>
      </c>
      <c r="B105" s="206">
        <v>419035243</v>
      </c>
      <c r="C105" s="207" t="s">
        <v>1089</v>
      </c>
      <c r="D105" s="216">
        <f t="shared" si="9"/>
        <v>0</v>
      </c>
      <c r="E105" s="216">
        <f t="shared" si="9"/>
        <v>0</v>
      </c>
      <c r="F105" s="216">
        <f t="shared" si="8"/>
        <v>0</v>
      </c>
      <c r="G105" s="216">
        <f t="shared" si="8"/>
        <v>0</v>
      </c>
      <c r="H105" s="216">
        <f t="shared" si="8"/>
        <v>1</v>
      </c>
      <c r="I105" s="216">
        <f t="shared" si="8"/>
        <v>0</v>
      </c>
      <c r="J105" s="216">
        <f t="shared" si="8"/>
        <v>0</v>
      </c>
      <c r="K105" s="347">
        <f t="shared" si="10"/>
        <v>3.8600000000000002E-2</v>
      </c>
      <c r="L105" s="216"/>
      <c r="M105" s="216">
        <f t="shared" si="11"/>
        <v>0</v>
      </c>
      <c r="N105" s="216">
        <f t="shared" si="12"/>
        <v>0</v>
      </c>
      <c r="O105" s="216">
        <f t="shared" si="12"/>
        <v>0</v>
      </c>
      <c r="P105" s="216">
        <f t="shared" si="13"/>
        <v>1</v>
      </c>
      <c r="Q105" s="216">
        <f t="shared" si="14"/>
        <v>9</v>
      </c>
      <c r="R105" s="216">
        <f t="shared" si="15"/>
        <v>1</v>
      </c>
      <c r="S105" s="219"/>
      <c r="T105" s="219"/>
      <c r="U105" s="219"/>
      <c r="V105" s="219"/>
      <c r="W105" s="504"/>
      <c r="X105" s="219"/>
      <c r="Y105" s="49">
        <v>419</v>
      </c>
      <c r="Z105" s="49">
        <v>419035243</v>
      </c>
      <c r="AA105" s="235" t="s">
        <v>1089</v>
      </c>
      <c r="AB105" s="49">
        <v>0</v>
      </c>
      <c r="AC105" s="49">
        <v>0</v>
      </c>
      <c r="AD105" s="49">
        <v>0</v>
      </c>
      <c r="AE105" s="49">
        <v>0</v>
      </c>
      <c r="AF105" s="49">
        <v>1</v>
      </c>
      <c r="AG105" s="49">
        <v>0</v>
      </c>
      <c r="AH105" s="49">
        <v>0</v>
      </c>
      <c r="AI105" s="206">
        <v>0</v>
      </c>
      <c r="AJ105" s="206">
        <v>0</v>
      </c>
      <c r="AK105" s="206">
        <v>0</v>
      </c>
      <c r="AL105" s="206">
        <v>0</v>
      </c>
      <c r="AM105" s="206">
        <v>1</v>
      </c>
      <c r="AN105" s="206">
        <v>0</v>
      </c>
      <c r="AO105" s="206">
        <v>0</v>
      </c>
      <c r="AP105" s="206">
        <v>0</v>
      </c>
      <c r="AQ105" s="49">
        <v>0</v>
      </c>
      <c r="AR105" s="207"/>
      <c r="AS105" s="49">
        <v>35</v>
      </c>
      <c r="AT105" s="49">
        <v>243</v>
      </c>
      <c r="AU105" s="49">
        <v>9</v>
      </c>
      <c r="AW105" s="49"/>
      <c r="AX105" s="49"/>
      <c r="AY105" s="49"/>
      <c r="AZ105" s="484"/>
    </row>
    <row r="106" spans="1:52">
      <c r="A106" s="206">
        <v>419</v>
      </c>
      <c r="B106" s="206">
        <v>419035244</v>
      </c>
      <c r="C106" s="207" t="s">
        <v>1089</v>
      </c>
      <c r="D106" s="216">
        <f t="shared" si="9"/>
        <v>0</v>
      </c>
      <c r="E106" s="216">
        <f t="shared" si="9"/>
        <v>0</v>
      </c>
      <c r="F106" s="216">
        <f t="shared" si="8"/>
        <v>0</v>
      </c>
      <c r="G106" s="216">
        <f t="shared" si="8"/>
        <v>0</v>
      </c>
      <c r="H106" s="216">
        <f t="shared" si="8"/>
        <v>2</v>
      </c>
      <c r="I106" s="216">
        <f t="shared" si="8"/>
        <v>0</v>
      </c>
      <c r="J106" s="216">
        <f t="shared" si="8"/>
        <v>0</v>
      </c>
      <c r="K106" s="347">
        <f t="shared" si="10"/>
        <v>7.7200000000000005E-2</v>
      </c>
      <c r="L106" s="216"/>
      <c r="M106" s="216">
        <f t="shared" si="11"/>
        <v>0</v>
      </c>
      <c r="N106" s="216">
        <f t="shared" si="12"/>
        <v>0</v>
      </c>
      <c r="O106" s="216">
        <f t="shared" si="12"/>
        <v>0</v>
      </c>
      <c r="P106" s="216">
        <f t="shared" si="13"/>
        <v>1</v>
      </c>
      <c r="Q106" s="216">
        <f t="shared" si="14"/>
        <v>10</v>
      </c>
      <c r="R106" s="216">
        <f t="shared" si="15"/>
        <v>2</v>
      </c>
      <c r="S106" s="219"/>
      <c r="T106" s="219"/>
      <c r="U106" s="219"/>
      <c r="V106" s="219"/>
      <c r="W106" s="504"/>
      <c r="X106" s="219"/>
      <c r="Y106" s="49">
        <v>419</v>
      </c>
      <c r="Z106" s="49">
        <v>419035244</v>
      </c>
      <c r="AA106" s="235" t="s">
        <v>1089</v>
      </c>
      <c r="AB106" s="49">
        <v>0</v>
      </c>
      <c r="AC106" s="49">
        <v>0</v>
      </c>
      <c r="AD106" s="49">
        <v>0</v>
      </c>
      <c r="AE106" s="49">
        <v>0</v>
      </c>
      <c r="AF106" s="49">
        <v>2</v>
      </c>
      <c r="AG106" s="49">
        <v>0</v>
      </c>
      <c r="AH106" s="49">
        <v>0</v>
      </c>
      <c r="AI106" s="206">
        <v>0</v>
      </c>
      <c r="AJ106" s="206">
        <v>0</v>
      </c>
      <c r="AK106" s="206">
        <v>0</v>
      </c>
      <c r="AL106" s="206">
        <v>0</v>
      </c>
      <c r="AM106" s="206">
        <v>1</v>
      </c>
      <c r="AN106" s="206">
        <v>0</v>
      </c>
      <c r="AO106" s="206">
        <v>0</v>
      </c>
      <c r="AP106" s="206">
        <v>0</v>
      </c>
      <c r="AQ106" s="49">
        <v>0</v>
      </c>
      <c r="AR106" s="207"/>
      <c r="AS106" s="49">
        <v>35</v>
      </c>
      <c r="AT106" s="49">
        <v>244</v>
      </c>
      <c r="AU106" s="49">
        <v>10</v>
      </c>
      <c r="AW106" s="49"/>
      <c r="AX106" s="49"/>
      <c r="AY106" s="49"/>
      <c r="AZ106" s="484"/>
    </row>
    <row r="107" spans="1:52">
      <c r="A107" s="206">
        <v>419</v>
      </c>
      <c r="B107" s="206">
        <v>419035293</v>
      </c>
      <c r="C107" s="207" t="s">
        <v>1089</v>
      </c>
      <c r="D107" s="216">
        <f t="shared" si="9"/>
        <v>0</v>
      </c>
      <c r="E107" s="216">
        <f t="shared" si="9"/>
        <v>0</v>
      </c>
      <c r="F107" s="216">
        <f t="shared" si="8"/>
        <v>0</v>
      </c>
      <c r="G107" s="216">
        <f t="shared" si="8"/>
        <v>0</v>
      </c>
      <c r="H107" s="216">
        <f t="shared" si="8"/>
        <v>1</v>
      </c>
      <c r="I107" s="216">
        <f t="shared" si="8"/>
        <v>0</v>
      </c>
      <c r="J107" s="216">
        <f t="shared" si="8"/>
        <v>0</v>
      </c>
      <c r="K107" s="347">
        <f t="shared" si="10"/>
        <v>3.8600000000000002E-2</v>
      </c>
      <c r="L107" s="216"/>
      <c r="M107" s="216">
        <f t="shared" si="11"/>
        <v>0</v>
      </c>
      <c r="N107" s="216">
        <f t="shared" si="12"/>
        <v>0</v>
      </c>
      <c r="O107" s="216">
        <f t="shared" si="12"/>
        <v>0</v>
      </c>
      <c r="P107" s="216">
        <f t="shared" si="13"/>
        <v>1</v>
      </c>
      <c r="Q107" s="216">
        <f t="shared" si="14"/>
        <v>10</v>
      </c>
      <c r="R107" s="216">
        <f t="shared" si="15"/>
        <v>1</v>
      </c>
      <c r="S107" s="219"/>
      <c r="T107" s="219"/>
      <c r="U107" s="219"/>
      <c r="V107" s="219"/>
      <c r="W107" s="504"/>
      <c r="X107" s="219"/>
      <c r="Y107" s="49">
        <v>419</v>
      </c>
      <c r="Z107" s="49">
        <v>419035293</v>
      </c>
      <c r="AA107" s="235" t="s">
        <v>1089</v>
      </c>
      <c r="AB107" s="49">
        <v>0</v>
      </c>
      <c r="AC107" s="49">
        <v>0</v>
      </c>
      <c r="AD107" s="49">
        <v>0</v>
      </c>
      <c r="AE107" s="49">
        <v>0</v>
      </c>
      <c r="AF107" s="49">
        <v>1</v>
      </c>
      <c r="AG107" s="49">
        <v>0</v>
      </c>
      <c r="AH107" s="49">
        <v>0</v>
      </c>
      <c r="AI107" s="206">
        <v>0</v>
      </c>
      <c r="AJ107" s="206">
        <v>0</v>
      </c>
      <c r="AK107" s="206">
        <v>0</v>
      </c>
      <c r="AL107" s="206">
        <v>0</v>
      </c>
      <c r="AM107" s="206">
        <v>1</v>
      </c>
      <c r="AN107" s="206">
        <v>0</v>
      </c>
      <c r="AO107" s="206">
        <v>0</v>
      </c>
      <c r="AP107" s="206">
        <v>0</v>
      </c>
      <c r="AQ107" s="49">
        <v>0</v>
      </c>
      <c r="AR107" s="207"/>
      <c r="AS107" s="49">
        <v>35</v>
      </c>
      <c r="AT107" s="49">
        <v>293</v>
      </c>
      <c r="AU107" s="49">
        <v>10</v>
      </c>
      <c r="AW107" s="49"/>
      <c r="AX107" s="49"/>
      <c r="AY107" s="49"/>
      <c r="AZ107" s="484"/>
    </row>
    <row r="108" spans="1:52">
      <c r="A108" s="206">
        <v>420</v>
      </c>
      <c r="B108" s="206">
        <v>420049010</v>
      </c>
      <c r="C108" s="207" t="s">
        <v>1061</v>
      </c>
      <c r="D108" s="216">
        <f t="shared" si="9"/>
        <v>0</v>
      </c>
      <c r="E108" s="216">
        <f t="shared" si="9"/>
        <v>0</v>
      </c>
      <c r="F108" s="216">
        <f t="shared" si="8"/>
        <v>0</v>
      </c>
      <c r="G108" s="216">
        <f t="shared" si="8"/>
        <v>3</v>
      </c>
      <c r="H108" s="216">
        <f t="shared" si="8"/>
        <v>1</v>
      </c>
      <c r="I108" s="216">
        <f t="shared" si="8"/>
        <v>0</v>
      </c>
      <c r="J108" s="216">
        <f t="shared" si="8"/>
        <v>0</v>
      </c>
      <c r="K108" s="347">
        <f t="shared" si="10"/>
        <v>0.15440000000000001</v>
      </c>
      <c r="L108" s="216"/>
      <c r="M108" s="216">
        <f t="shared" si="11"/>
        <v>0</v>
      </c>
      <c r="N108" s="216">
        <f t="shared" si="12"/>
        <v>0</v>
      </c>
      <c r="O108" s="216">
        <f t="shared" si="12"/>
        <v>0</v>
      </c>
      <c r="P108" s="216">
        <f t="shared" si="13"/>
        <v>3</v>
      </c>
      <c r="Q108" s="216">
        <f t="shared" si="14"/>
        <v>3</v>
      </c>
      <c r="R108" s="216">
        <f t="shared" si="15"/>
        <v>4</v>
      </c>
      <c r="S108" s="219"/>
      <c r="T108" s="219"/>
      <c r="U108" s="219"/>
      <c r="V108" s="219"/>
      <c r="W108" s="504"/>
      <c r="X108" s="219"/>
      <c r="Y108" s="49">
        <v>420</v>
      </c>
      <c r="Z108" s="49">
        <v>420049010</v>
      </c>
      <c r="AA108" s="235" t="s">
        <v>1061</v>
      </c>
      <c r="AB108" s="49">
        <v>0</v>
      </c>
      <c r="AC108" s="49">
        <v>0</v>
      </c>
      <c r="AD108" s="49">
        <v>0</v>
      </c>
      <c r="AE108" s="49">
        <v>3</v>
      </c>
      <c r="AF108" s="49">
        <v>1</v>
      </c>
      <c r="AG108" s="49">
        <v>0</v>
      </c>
      <c r="AH108" s="49">
        <v>0</v>
      </c>
      <c r="AI108" s="206">
        <v>0</v>
      </c>
      <c r="AJ108" s="206">
        <v>0</v>
      </c>
      <c r="AK108" s="206">
        <v>0</v>
      </c>
      <c r="AL108" s="206">
        <v>0</v>
      </c>
      <c r="AM108" s="206">
        <v>3</v>
      </c>
      <c r="AN108" s="206">
        <v>0</v>
      </c>
      <c r="AO108" s="206">
        <v>0</v>
      </c>
      <c r="AP108" s="206">
        <v>0</v>
      </c>
      <c r="AQ108" s="49">
        <v>0</v>
      </c>
      <c r="AR108" s="207"/>
      <c r="AS108" s="49">
        <v>49</v>
      </c>
      <c r="AT108" s="49">
        <v>10</v>
      </c>
      <c r="AU108" s="49">
        <v>3</v>
      </c>
      <c r="AW108" s="49"/>
      <c r="AX108" s="49"/>
      <c r="AY108" s="49"/>
      <c r="AZ108" s="484"/>
    </row>
    <row r="109" spans="1:52">
      <c r="A109" s="206">
        <v>420</v>
      </c>
      <c r="B109" s="206">
        <v>420049026</v>
      </c>
      <c r="C109" s="207" t="s">
        <v>1061</v>
      </c>
      <c r="D109" s="216">
        <f t="shared" si="9"/>
        <v>1</v>
      </c>
      <c r="E109" s="216">
        <f t="shared" si="9"/>
        <v>0</v>
      </c>
      <c r="F109" s="216">
        <f t="shared" si="8"/>
        <v>0</v>
      </c>
      <c r="G109" s="216">
        <f t="shared" si="8"/>
        <v>2</v>
      </c>
      <c r="H109" s="216">
        <f t="shared" si="8"/>
        <v>0</v>
      </c>
      <c r="I109" s="216">
        <f t="shared" si="8"/>
        <v>0</v>
      </c>
      <c r="J109" s="216">
        <f t="shared" si="8"/>
        <v>0</v>
      </c>
      <c r="K109" s="347">
        <f t="shared" si="10"/>
        <v>7.7200000000000005E-2</v>
      </c>
      <c r="L109" s="216"/>
      <c r="M109" s="216">
        <f t="shared" si="11"/>
        <v>0</v>
      </c>
      <c r="N109" s="216">
        <f t="shared" si="12"/>
        <v>0</v>
      </c>
      <c r="O109" s="216">
        <f t="shared" si="12"/>
        <v>0</v>
      </c>
      <c r="P109" s="216">
        <f t="shared" si="13"/>
        <v>2</v>
      </c>
      <c r="Q109" s="216">
        <f t="shared" si="14"/>
        <v>3</v>
      </c>
      <c r="R109" s="216">
        <f t="shared" si="15"/>
        <v>3</v>
      </c>
      <c r="S109" s="219"/>
      <c r="T109" s="219"/>
      <c r="U109" s="219"/>
      <c r="V109" s="219"/>
      <c r="W109" s="504"/>
      <c r="X109" s="219"/>
      <c r="Y109" s="49">
        <v>420</v>
      </c>
      <c r="Z109" s="49">
        <v>420049026</v>
      </c>
      <c r="AA109" s="235" t="s">
        <v>1061</v>
      </c>
      <c r="AB109" s="49">
        <v>1</v>
      </c>
      <c r="AC109" s="49">
        <v>0</v>
      </c>
      <c r="AD109" s="49">
        <v>0</v>
      </c>
      <c r="AE109" s="49">
        <v>2</v>
      </c>
      <c r="AF109" s="49">
        <v>0</v>
      </c>
      <c r="AG109" s="49">
        <v>0</v>
      </c>
      <c r="AH109" s="49">
        <v>0</v>
      </c>
      <c r="AI109" s="206">
        <v>0</v>
      </c>
      <c r="AJ109" s="206">
        <v>0</v>
      </c>
      <c r="AK109" s="206">
        <v>0</v>
      </c>
      <c r="AL109" s="206">
        <v>0</v>
      </c>
      <c r="AM109" s="206">
        <v>1</v>
      </c>
      <c r="AN109" s="206">
        <v>1</v>
      </c>
      <c r="AO109" s="206">
        <v>0</v>
      </c>
      <c r="AP109" s="206">
        <v>0</v>
      </c>
      <c r="AQ109" s="49">
        <v>0</v>
      </c>
      <c r="AR109" s="207"/>
      <c r="AS109" s="49">
        <v>49</v>
      </c>
      <c r="AT109" s="49">
        <v>26</v>
      </c>
      <c r="AU109" s="49">
        <v>3</v>
      </c>
      <c r="AW109" s="49"/>
      <c r="AX109" s="49"/>
      <c r="AY109" s="49"/>
      <c r="AZ109" s="484"/>
    </row>
    <row r="110" spans="1:52">
      <c r="A110" s="206">
        <v>420</v>
      </c>
      <c r="B110" s="206">
        <v>420049031</v>
      </c>
      <c r="C110" s="207" t="s">
        <v>1061</v>
      </c>
      <c r="D110" s="216">
        <f t="shared" si="9"/>
        <v>0</v>
      </c>
      <c r="E110" s="216">
        <f t="shared" si="9"/>
        <v>0</v>
      </c>
      <c r="F110" s="216">
        <f t="shared" si="8"/>
        <v>1</v>
      </c>
      <c r="G110" s="216">
        <f t="shared" si="8"/>
        <v>0</v>
      </c>
      <c r="H110" s="216">
        <f t="shared" si="8"/>
        <v>0</v>
      </c>
      <c r="I110" s="216">
        <f t="shared" si="8"/>
        <v>0</v>
      </c>
      <c r="J110" s="216">
        <f t="shared" si="8"/>
        <v>0</v>
      </c>
      <c r="K110" s="347">
        <f t="shared" si="10"/>
        <v>3.8600000000000002E-2</v>
      </c>
      <c r="L110" s="216"/>
      <c r="M110" s="216">
        <f t="shared" si="11"/>
        <v>0</v>
      </c>
      <c r="N110" s="216">
        <f t="shared" si="12"/>
        <v>0</v>
      </c>
      <c r="O110" s="216">
        <f t="shared" si="12"/>
        <v>0</v>
      </c>
      <c r="P110" s="216">
        <f t="shared" si="13"/>
        <v>0</v>
      </c>
      <c r="Q110" s="216">
        <f t="shared" si="14"/>
        <v>5</v>
      </c>
      <c r="R110" s="216">
        <f t="shared" si="15"/>
        <v>1</v>
      </c>
      <c r="S110" s="219"/>
      <c r="T110" s="219"/>
      <c r="U110" s="219"/>
      <c r="V110" s="219"/>
      <c r="W110" s="504"/>
      <c r="X110" s="219"/>
      <c r="Y110" s="49">
        <v>420</v>
      </c>
      <c r="Z110" s="49">
        <v>420049031</v>
      </c>
      <c r="AA110" s="235" t="s">
        <v>1061</v>
      </c>
      <c r="AB110" s="49">
        <v>0</v>
      </c>
      <c r="AC110" s="49">
        <v>0</v>
      </c>
      <c r="AD110" s="49">
        <v>1</v>
      </c>
      <c r="AE110" s="49">
        <v>0</v>
      </c>
      <c r="AF110" s="49">
        <v>0</v>
      </c>
      <c r="AG110" s="49">
        <v>0</v>
      </c>
      <c r="AH110" s="49">
        <v>0</v>
      </c>
      <c r="AI110" s="206">
        <v>0</v>
      </c>
      <c r="AJ110" s="206">
        <v>0</v>
      </c>
      <c r="AK110" s="206">
        <v>0</v>
      </c>
      <c r="AL110" s="206">
        <v>0</v>
      </c>
      <c r="AM110" s="206">
        <v>0</v>
      </c>
      <c r="AN110" s="206">
        <v>0</v>
      </c>
      <c r="AO110" s="206">
        <v>0</v>
      </c>
      <c r="AP110" s="206">
        <v>0</v>
      </c>
      <c r="AQ110" s="49">
        <v>0</v>
      </c>
      <c r="AR110" s="207"/>
      <c r="AS110" s="49">
        <v>49</v>
      </c>
      <c r="AT110" s="49">
        <v>31</v>
      </c>
      <c r="AU110" s="49">
        <v>5</v>
      </c>
      <c r="AW110" s="49"/>
      <c r="AX110" s="49"/>
      <c r="AY110" s="49"/>
      <c r="AZ110" s="484"/>
    </row>
    <row r="111" spans="1:52">
      <c r="A111" s="206">
        <v>420</v>
      </c>
      <c r="B111" s="206">
        <v>420049035</v>
      </c>
      <c r="C111" s="207" t="s">
        <v>1061</v>
      </c>
      <c r="D111" s="216">
        <f t="shared" si="9"/>
        <v>1</v>
      </c>
      <c r="E111" s="216">
        <f t="shared" si="9"/>
        <v>0</v>
      </c>
      <c r="F111" s="216">
        <f t="shared" si="9"/>
        <v>5</v>
      </c>
      <c r="G111" s="216">
        <f t="shared" si="9"/>
        <v>20</v>
      </c>
      <c r="H111" s="216">
        <f t="shared" si="9"/>
        <v>7</v>
      </c>
      <c r="I111" s="216">
        <f t="shared" si="9"/>
        <v>0</v>
      </c>
      <c r="J111" s="216">
        <f t="shared" si="9"/>
        <v>0</v>
      </c>
      <c r="K111" s="347">
        <f t="shared" si="10"/>
        <v>1.2352000000000001</v>
      </c>
      <c r="L111" s="216"/>
      <c r="M111" s="216">
        <f t="shared" si="11"/>
        <v>0</v>
      </c>
      <c r="N111" s="216">
        <f t="shared" si="12"/>
        <v>0</v>
      </c>
      <c r="O111" s="216">
        <f t="shared" si="12"/>
        <v>0</v>
      </c>
      <c r="P111" s="216">
        <f t="shared" si="13"/>
        <v>21</v>
      </c>
      <c r="Q111" s="216">
        <f t="shared" si="14"/>
        <v>11</v>
      </c>
      <c r="R111" s="216">
        <f t="shared" si="15"/>
        <v>33</v>
      </c>
      <c r="S111" s="219"/>
      <c r="T111" s="219"/>
      <c r="U111" s="219"/>
      <c r="V111" s="219"/>
      <c r="W111" s="504"/>
      <c r="X111" s="219"/>
      <c r="Y111" s="49">
        <v>420</v>
      </c>
      <c r="Z111" s="49">
        <v>420049035</v>
      </c>
      <c r="AA111" s="235" t="s">
        <v>1061</v>
      </c>
      <c r="AB111" s="49">
        <v>1</v>
      </c>
      <c r="AC111" s="49">
        <v>0</v>
      </c>
      <c r="AD111" s="49">
        <v>5</v>
      </c>
      <c r="AE111" s="49">
        <v>20</v>
      </c>
      <c r="AF111" s="49">
        <v>7</v>
      </c>
      <c r="AG111" s="49">
        <v>0</v>
      </c>
      <c r="AH111" s="49">
        <v>0</v>
      </c>
      <c r="AI111" s="206">
        <v>0</v>
      </c>
      <c r="AJ111" s="206">
        <v>0</v>
      </c>
      <c r="AK111" s="206">
        <v>0</v>
      </c>
      <c r="AL111" s="206">
        <v>0</v>
      </c>
      <c r="AM111" s="206">
        <v>17</v>
      </c>
      <c r="AN111" s="206">
        <v>1</v>
      </c>
      <c r="AO111" s="206">
        <v>0</v>
      </c>
      <c r="AP111" s="206">
        <v>3</v>
      </c>
      <c r="AQ111" s="49">
        <v>0</v>
      </c>
      <c r="AR111" s="207"/>
      <c r="AS111" s="49">
        <v>49</v>
      </c>
      <c r="AT111" s="49">
        <v>35</v>
      </c>
      <c r="AU111" s="49">
        <v>11</v>
      </c>
      <c r="AW111" s="49"/>
      <c r="AX111" s="49"/>
      <c r="AY111" s="49"/>
      <c r="AZ111" s="484"/>
    </row>
    <row r="112" spans="1:52">
      <c r="A112" s="206">
        <v>420</v>
      </c>
      <c r="B112" s="206">
        <v>420049044</v>
      </c>
      <c r="C112" s="207" t="s">
        <v>1061</v>
      </c>
      <c r="D112" s="216">
        <f t="shared" si="9"/>
        <v>1</v>
      </c>
      <c r="E112" s="216">
        <f t="shared" si="9"/>
        <v>0</v>
      </c>
      <c r="F112" s="216">
        <f t="shared" si="9"/>
        <v>0</v>
      </c>
      <c r="G112" s="216">
        <f t="shared" si="9"/>
        <v>5</v>
      </c>
      <c r="H112" s="216">
        <f t="shared" si="9"/>
        <v>0</v>
      </c>
      <c r="I112" s="216">
        <f t="shared" si="9"/>
        <v>0</v>
      </c>
      <c r="J112" s="216">
        <f t="shared" si="9"/>
        <v>0</v>
      </c>
      <c r="K112" s="347">
        <f t="shared" si="10"/>
        <v>0.193</v>
      </c>
      <c r="L112" s="216"/>
      <c r="M112" s="216">
        <f t="shared" si="11"/>
        <v>0</v>
      </c>
      <c r="N112" s="216">
        <f t="shared" si="12"/>
        <v>0</v>
      </c>
      <c r="O112" s="216">
        <f t="shared" si="12"/>
        <v>0</v>
      </c>
      <c r="P112" s="216">
        <f t="shared" si="13"/>
        <v>4</v>
      </c>
      <c r="Q112" s="216">
        <f t="shared" si="14"/>
        <v>11</v>
      </c>
      <c r="R112" s="216">
        <f t="shared" si="15"/>
        <v>6</v>
      </c>
      <c r="S112" s="219"/>
      <c r="T112" s="219"/>
      <c r="U112" s="219"/>
      <c r="V112" s="219"/>
      <c r="W112" s="504"/>
      <c r="X112" s="219"/>
      <c r="Y112" s="49">
        <v>420</v>
      </c>
      <c r="Z112" s="49">
        <v>420049044</v>
      </c>
      <c r="AA112" s="235" t="s">
        <v>1061</v>
      </c>
      <c r="AB112" s="49">
        <v>1</v>
      </c>
      <c r="AC112" s="49">
        <v>0</v>
      </c>
      <c r="AD112" s="49">
        <v>0</v>
      </c>
      <c r="AE112" s="49">
        <v>5</v>
      </c>
      <c r="AF112" s="49">
        <v>0</v>
      </c>
      <c r="AG112" s="49">
        <v>0</v>
      </c>
      <c r="AH112" s="49">
        <v>0</v>
      </c>
      <c r="AI112" s="206">
        <v>0</v>
      </c>
      <c r="AJ112" s="206">
        <v>0</v>
      </c>
      <c r="AK112" s="206">
        <v>0</v>
      </c>
      <c r="AL112" s="206">
        <v>0</v>
      </c>
      <c r="AM112" s="206">
        <v>4</v>
      </c>
      <c r="AN112" s="206">
        <v>0</v>
      </c>
      <c r="AO112" s="206">
        <v>0</v>
      </c>
      <c r="AP112" s="206">
        <v>0</v>
      </c>
      <c r="AQ112" s="49">
        <v>0</v>
      </c>
      <c r="AR112" s="207"/>
      <c r="AS112" s="49">
        <v>49</v>
      </c>
      <c r="AT112" s="49">
        <v>44</v>
      </c>
      <c r="AU112" s="49">
        <v>11</v>
      </c>
      <c r="AW112" s="49"/>
      <c r="AX112" s="49"/>
      <c r="AY112" s="49"/>
      <c r="AZ112" s="484"/>
    </row>
    <row r="113" spans="1:52">
      <c r="A113" s="206">
        <v>420</v>
      </c>
      <c r="B113" s="206">
        <v>420049049</v>
      </c>
      <c r="C113" s="207" t="s">
        <v>1061</v>
      </c>
      <c r="D113" s="216">
        <f t="shared" si="9"/>
        <v>10</v>
      </c>
      <c r="E113" s="216">
        <f t="shared" si="9"/>
        <v>0</v>
      </c>
      <c r="F113" s="216">
        <f t="shared" si="9"/>
        <v>29</v>
      </c>
      <c r="G113" s="216">
        <f t="shared" si="9"/>
        <v>150</v>
      </c>
      <c r="H113" s="216">
        <f t="shared" si="9"/>
        <v>16</v>
      </c>
      <c r="I113" s="216">
        <f t="shared" si="9"/>
        <v>0</v>
      </c>
      <c r="J113" s="216">
        <f t="shared" si="9"/>
        <v>0</v>
      </c>
      <c r="K113" s="347">
        <f t="shared" si="10"/>
        <v>7.5270000000000001</v>
      </c>
      <c r="L113" s="216"/>
      <c r="M113" s="216">
        <f t="shared" si="11"/>
        <v>12</v>
      </c>
      <c r="N113" s="216">
        <f t="shared" si="12"/>
        <v>3</v>
      </c>
      <c r="O113" s="216">
        <f t="shared" si="12"/>
        <v>0</v>
      </c>
      <c r="P113" s="216">
        <f t="shared" si="13"/>
        <v>165</v>
      </c>
      <c r="Q113" s="216">
        <f t="shared" si="14"/>
        <v>8</v>
      </c>
      <c r="R113" s="216">
        <f t="shared" si="15"/>
        <v>200</v>
      </c>
      <c r="S113" s="219"/>
      <c r="T113" s="219"/>
      <c r="U113" s="219"/>
      <c r="V113" s="219"/>
      <c r="W113" s="504"/>
      <c r="X113" s="219"/>
      <c r="Y113" s="49">
        <v>420</v>
      </c>
      <c r="Z113" s="49">
        <v>420049049</v>
      </c>
      <c r="AA113" s="235" t="s">
        <v>1061</v>
      </c>
      <c r="AB113" s="49">
        <v>10</v>
      </c>
      <c r="AC113" s="49">
        <v>0</v>
      </c>
      <c r="AD113" s="49">
        <v>29</v>
      </c>
      <c r="AE113" s="49">
        <v>150</v>
      </c>
      <c r="AF113" s="49">
        <v>16</v>
      </c>
      <c r="AG113" s="49">
        <v>0</v>
      </c>
      <c r="AH113" s="49">
        <v>0</v>
      </c>
      <c r="AI113" s="206">
        <v>0</v>
      </c>
      <c r="AJ113" s="206">
        <v>12</v>
      </c>
      <c r="AK113" s="206">
        <v>3</v>
      </c>
      <c r="AL113" s="206">
        <v>0</v>
      </c>
      <c r="AM113" s="206">
        <v>138</v>
      </c>
      <c r="AN113" s="206">
        <v>6</v>
      </c>
      <c r="AO113" s="206">
        <v>0</v>
      </c>
      <c r="AP113" s="206">
        <v>24</v>
      </c>
      <c r="AQ113" s="49">
        <v>0</v>
      </c>
      <c r="AR113" s="207"/>
      <c r="AS113" s="49">
        <v>49</v>
      </c>
      <c r="AT113" s="49">
        <v>49</v>
      </c>
      <c r="AU113" s="49">
        <v>8</v>
      </c>
      <c r="AW113" s="49"/>
      <c r="AX113" s="49"/>
      <c r="AY113" s="49"/>
      <c r="AZ113" s="484"/>
    </row>
    <row r="114" spans="1:52">
      <c r="A114" s="206">
        <v>420</v>
      </c>
      <c r="B114" s="206">
        <v>420049057</v>
      </c>
      <c r="C114" s="207" t="s">
        <v>1061</v>
      </c>
      <c r="D114" s="216">
        <f t="shared" si="9"/>
        <v>0</v>
      </c>
      <c r="E114" s="216">
        <f t="shared" si="9"/>
        <v>0</v>
      </c>
      <c r="F114" s="216">
        <f t="shared" si="9"/>
        <v>1</v>
      </c>
      <c r="G114" s="216">
        <f t="shared" si="9"/>
        <v>3</v>
      </c>
      <c r="H114" s="216">
        <f t="shared" si="9"/>
        <v>1</v>
      </c>
      <c r="I114" s="216">
        <f t="shared" si="9"/>
        <v>0</v>
      </c>
      <c r="J114" s="216">
        <f t="shared" si="9"/>
        <v>0</v>
      </c>
      <c r="K114" s="347">
        <f t="shared" si="10"/>
        <v>0.193</v>
      </c>
      <c r="L114" s="216"/>
      <c r="M114" s="216">
        <f t="shared" si="11"/>
        <v>0</v>
      </c>
      <c r="N114" s="216">
        <f t="shared" si="12"/>
        <v>0</v>
      </c>
      <c r="O114" s="216">
        <f t="shared" si="12"/>
        <v>0</v>
      </c>
      <c r="P114" s="216">
        <f t="shared" si="13"/>
        <v>1</v>
      </c>
      <c r="Q114" s="216">
        <f t="shared" si="14"/>
        <v>12</v>
      </c>
      <c r="R114" s="216">
        <f t="shared" si="15"/>
        <v>5</v>
      </c>
      <c r="S114" s="219"/>
      <c r="T114" s="219"/>
      <c r="U114" s="219"/>
      <c r="V114" s="219"/>
      <c r="W114" s="504"/>
      <c r="X114" s="219"/>
      <c r="Y114" s="49">
        <v>420</v>
      </c>
      <c r="Z114" s="49">
        <v>420049057</v>
      </c>
      <c r="AA114" s="235" t="s">
        <v>1061</v>
      </c>
      <c r="AB114" s="49">
        <v>0</v>
      </c>
      <c r="AC114" s="49">
        <v>0</v>
      </c>
      <c r="AD114" s="49">
        <v>1</v>
      </c>
      <c r="AE114" s="49">
        <v>3</v>
      </c>
      <c r="AF114" s="49">
        <v>1</v>
      </c>
      <c r="AG114" s="49">
        <v>0</v>
      </c>
      <c r="AH114" s="49">
        <v>0</v>
      </c>
      <c r="AI114" s="206">
        <v>0</v>
      </c>
      <c r="AJ114" s="206">
        <v>0</v>
      </c>
      <c r="AK114" s="206">
        <v>0</v>
      </c>
      <c r="AL114" s="206">
        <v>0</v>
      </c>
      <c r="AM114" s="206">
        <v>1</v>
      </c>
      <c r="AN114" s="206">
        <v>0</v>
      </c>
      <c r="AO114" s="206">
        <v>0</v>
      </c>
      <c r="AP114" s="206">
        <v>0</v>
      </c>
      <c r="AQ114" s="49">
        <v>0</v>
      </c>
      <c r="AR114" s="207"/>
      <c r="AS114" s="49">
        <v>49</v>
      </c>
      <c r="AT114" s="49">
        <v>57</v>
      </c>
      <c r="AU114" s="49">
        <v>12</v>
      </c>
      <c r="AW114" s="49"/>
      <c r="AX114" s="49"/>
      <c r="AY114" s="49"/>
      <c r="AZ114" s="484"/>
    </row>
    <row r="115" spans="1:52">
      <c r="A115" s="206">
        <v>420</v>
      </c>
      <c r="B115" s="206">
        <v>420049067</v>
      </c>
      <c r="C115" s="207" t="s">
        <v>1061</v>
      </c>
      <c r="D115" s="216">
        <f t="shared" si="9"/>
        <v>0</v>
      </c>
      <c r="E115" s="216">
        <f t="shared" si="9"/>
        <v>0</v>
      </c>
      <c r="F115" s="216">
        <f t="shared" si="9"/>
        <v>0</v>
      </c>
      <c r="G115" s="216">
        <f t="shared" si="9"/>
        <v>1</v>
      </c>
      <c r="H115" s="216">
        <f t="shared" si="9"/>
        <v>0</v>
      </c>
      <c r="I115" s="216">
        <f t="shared" si="9"/>
        <v>0</v>
      </c>
      <c r="J115" s="216">
        <f t="shared" si="9"/>
        <v>0</v>
      </c>
      <c r="K115" s="347">
        <f t="shared" si="10"/>
        <v>3.8600000000000002E-2</v>
      </c>
      <c r="L115" s="216"/>
      <c r="M115" s="216">
        <f t="shared" si="11"/>
        <v>0</v>
      </c>
      <c r="N115" s="216">
        <f t="shared" si="12"/>
        <v>0</v>
      </c>
      <c r="O115" s="216">
        <f t="shared" si="12"/>
        <v>0</v>
      </c>
      <c r="P115" s="216">
        <f t="shared" si="13"/>
        <v>1</v>
      </c>
      <c r="Q115" s="216">
        <f t="shared" si="14"/>
        <v>2</v>
      </c>
      <c r="R115" s="216">
        <f t="shared" si="15"/>
        <v>1</v>
      </c>
      <c r="S115" s="219"/>
      <c r="T115" s="219"/>
      <c r="U115" s="219"/>
      <c r="V115" s="219"/>
      <c r="W115" s="504"/>
      <c r="X115" s="219"/>
      <c r="Y115" s="49">
        <v>420</v>
      </c>
      <c r="Z115" s="49">
        <v>420049067</v>
      </c>
      <c r="AA115" s="235" t="s">
        <v>1061</v>
      </c>
      <c r="AB115" s="49">
        <v>0</v>
      </c>
      <c r="AC115" s="49">
        <v>0</v>
      </c>
      <c r="AD115" s="49">
        <v>0</v>
      </c>
      <c r="AE115" s="49">
        <v>1</v>
      </c>
      <c r="AF115" s="49">
        <v>0</v>
      </c>
      <c r="AG115" s="49">
        <v>0</v>
      </c>
      <c r="AH115" s="49">
        <v>0</v>
      </c>
      <c r="AI115" s="206">
        <v>0</v>
      </c>
      <c r="AJ115" s="206">
        <v>0</v>
      </c>
      <c r="AK115" s="206">
        <v>0</v>
      </c>
      <c r="AL115" s="206">
        <v>0</v>
      </c>
      <c r="AM115" s="206">
        <v>1</v>
      </c>
      <c r="AN115" s="206">
        <v>0</v>
      </c>
      <c r="AO115" s="206">
        <v>0</v>
      </c>
      <c r="AP115" s="206">
        <v>0</v>
      </c>
      <c r="AQ115" s="49">
        <v>0</v>
      </c>
      <c r="AR115" s="207"/>
      <c r="AS115" s="49">
        <v>49</v>
      </c>
      <c r="AT115" s="49">
        <v>67</v>
      </c>
      <c r="AU115" s="49">
        <v>2</v>
      </c>
      <c r="AW115" s="49"/>
      <c r="AX115" s="49"/>
      <c r="AY115" s="49"/>
      <c r="AZ115" s="484"/>
    </row>
    <row r="116" spans="1:52">
      <c r="A116" s="206">
        <v>420</v>
      </c>
      <c r="B116" s="206">
        <v>420049093</v>
      </c>
      <c r="C116" s="207" t="s">
        <v>1061</v>
      </c>
      <c r="D116" s="216">
        <f t="shared" si="9"/>
        <v>1</v>
      </c>
      <c r="E116" s="216">
        <f t="shared" si="9"/>
        <v>0</v>
      </c>
      <c r="F116" s="216">
        <f t="shared" si="9"/>
        <v>0</v>
      </c>
      <c r="G116" s="216">
        <f t="shared" si="9"/>
        <v>10</v>
      </c>
      <c r="H116" s="216">
        <f t="shared" si="9"/>
        <v>4</v>
      </c>
      <c r="I116" s="216">
        <f t="shared" si="9"/>
        <v>0</v>
      </c>
      <c r="J116" s="216">
        <f t="shared" si="9"/>
        <v>0</v>
      </c>
      <c r="K116" s="347">
        <f t="shared" si="10"/>
        <v>0.54039999999999999</v>
      </c>
      <c r="L116" s="216"/>
      <c r="M116" s="216">
        <f t="shared" si="11"/>
        <v>0</v>
      </c>
      <c r="N116" s="216">
        <f t="shared" si="12"/>
        <v>0</v>
      </c>
      <c r="O116" s="216">
        <f t="shared" si="12"/>
        <v>0</v>
      </c>
      <c r="P116" s="216">
        <f t="shared" si="13"/>
        <v>9</v>
      </c>
      <c r="Q116" s="216">
        <f t="shared" si="14"/>
        <v>11</v>
      </c>
      <c r="R116" s="216">
        <f t="shared" si="15"/>
        <v>15</v>
      </c>
      <c r="S116" s="219"/>
      <c r="T116" s="219"/>
      <c r="U116" s="219"/>
      <c r="V116" s="219"/>
      <c r="W116" s="504"/>
      <c r="X116" s="219"/>
      <c r="Y116" s="49">
        <v>420</v>
      </c>
      <c r="Z116" s="49">
        <v>420049093</v>
      </c>
      <c r="AA116" s="235" t="s">
        <v>1061</v>
      </c>
      <c r="AB116" s="49">
        <v>1</v>
      </c>
      <c r="AC116" s="49">
        <v>0</v>
      </c>
      <c r="AD116" s="49">
        <v>0</v>
      </c>
      <c r="AE116" s="49">
        <v>10</v>
      </c>
      <c r="AF116" s="49">
        <v>4</v>
      </c>
      <c r="AG116" s="49">
        <v>0</v>
      </c>
      <c r="AH116" s="49">
        <v>0</v>
      </c>
      <c r="AI116" s="206">
        <v>0</v>
      </c>
      <c r="AJ116" s="206">
        <v>0</v>
      </c>
      <c r="AK116" s="206">
        <v>0</v>
      </c>
      <c r="AL116" s="206">
        <v>0</v>
      </c>
      <c r="AM116" s="206">
        <v>8</v>
      </c>
      <c r="AN116" s="206">
        <v>1</v>
      </c>
      <c r="AO116" s="206">
        <v>0</v>
      </c>
      <c r="AP116" s="206">
        <v>0</v>
      </c>
      <c r="AQ116" s="49">
        <v>0</v>
      </c>
      <c r="AR116" s="207"/>
      <c r="AS116" s="49">
        <v>49</v>
      </c>
      <c r="AT116" s="49">
        <v>93</v>
      </c>
      <c r="AU116" s="49">
        <v>11</v>
      </c>
      <c r="AW116" s="49"/>
      <c r="AX116" s="49"/>
      <c r="AY116" s="49"/>
      <c r="AZ116" s="484"/>
    </row>
    <row r="117" spans="1:52">
      <c r="A117" s="206">
        <v>420</v>
      </c>
      <c r="B117" s="206">
        <v>420049128</v>
      </c>
      <c r="C117" s="207" t="s">
        <v>1061</v>
      </c>
      <c r="D117" s="216">
        <f t="shared" si="9"/>
        <v>0</v>
      </c>
      <c r="E117" s="216">
        <f t="shared" si="9"/>
        <v>0</v>
      </c>
      <c r="F117" s="216">
        <f t="shared" si="9"/>
        <v>1</v>
      </c>
      <c r="G117" s="216">
        <f t="shared" si="9"/>
        <v>0</v>
      </c>
      <c r="H117" s="216">
        <f t="shared" si="9"/>
        <v>0</v>
      </c>
      <c r="I117" s="216">
        <f t="shared" si="9"/>
        <v>0</v>
      </c>
      <c r="J117" s="216">
        <f t="shared" si="9"/>
        <v>0</v>
      </c>
      <c r="K117" s="347">
        <f t="shared" si="10"/>
        <v>3.8600000000000002E-2</v>
      </c>
      <c r="L117" s="216"/>
      <c r="M117" s="216">
        <f t="shared" si="11"/>
        <v>0</v>
      </c>
      <c r="N117" s="216">
        <f t="shared" si="12"/>
        <v>0</v>
      </c>
      <c r="O117" s="216">
        <f t="shared" si="12"/>
        <v>0</v>
      </c>
      <c r="P117" s="216">
        <f t="shared" si="13"/>
        <v>1</v>
      </c>
      <c r="Q117" s="216">
        <f t="shared" si="14"/>
        <v>10</v>
      </c>
      <c r="R117" s="216">
        <f t="shared" si="15"/>
        <v>1</v>
      </c>
      <c r="S117" s="219"/>
      <c r="T117" s="219"/>
      <c r="U117" s="219"/>
      <c r="V117" s="219"/>
      <c r="W117" s="504"/>
      <c r="X117" s="219"/>
      <c r="Y117" s="49">
        <v>420</v>
      </c>
      <c r="Z117" s="49">
        <v>420049128</v>
      </c>
      <c r="AA117" s="235" t="s">
        <v>1061</v>
      </c>
      <c r="AB117" s="49">
        <v>0</v>
      </c>
      <c r="AC117" s="49">
        <v>0</v>
      </c>
      <c r="AD117" s="49">
        <v>1</v>
      </c>
      <c r="AE117" s="49">
        <v>0</v>
      </c>
      <c r="AF117" s="49">
        <v>0</v>
      </c>
      <c r="AG117" s="49">
        <v>0</v>
      </c>
      <c r="AH117" s="49">
        <v>0</v>
      </c>
      <c r="AI117" s="206">
        <v>0</v>
      </c>
      <c r="AJ117" s="206">
        <v>0</v>
      </c>
      <c r="AK117" s="206">
        <v>0</v>
      </c>
      <c r="AL117" s="206">
        <v>0</v>
      </c>
      <c r="AM117" s="206">
        <v>0</v>
      </c>
      <c r="AN117" s="206">
        <v>0</v>
      </c>
      <c r="AO117" s="206">
        <v>0</v>
      </c>
      <c r="AP117" s="206">
        <v>1</v>
      </c>
      <c r="AQ117" s="49">
        <v>0</v>
      </c>
      <c r="AR117" s="207"/>
      <c r="AS117" s="49">
        <v>49</v>
      </c>
      <c r="AT117" s="49">
        <v>128</v>
      </c>
      <c r="AU117" s="49">
        <v>10</v>
      </c>
      <c r="AW117" s="49"/>
      <c r="AX117" s="49"/>
      <c r="AY117" s="49"/>
      <c r="AZ117" s="484"/>
    </row>
    <row r="118" spans="1:52">
      <c r="A118" s="206">
        <v>420</v>
      </c>
      <c r="B118" s="206">
        <v>420049163</v>
      </c>
      <c r="C118" s="207" t="s">
        <v>1061</v>
      </c>
      <c r="D118" s="216">
        <f t="shared" si="9"/>
        <v>0</v>
      </c>
      <c r="E118" s="216">
        <f t="shared" si="9"/>
        <v>0</v>
      </c>
      <c r="F118" s="216">
        <f t="shared" si="9"/>
        <v>0</v>
      </c>
      <c r="G118" s="216">
        <f t="shared" si="9"/>
        <v>1</v>
      </c>
      <c r="H118" s="216">
        <f t="shared" si="9"/>
        <v>1</v>
      </c>
      <c r="I118" s="216">
        <f t="shared" si="9"/>
        <v>0</v>
      </c>
      <c r="J118" s="216">
        <f t="shared" si="9"/>
        <v>0</v>
      </c>
      <c r="K118" s="347">
        <f t="shared" si="10"/>
        <v>7.7200000000000005E-2</v>
      </c>
      <c r="L118" s="216"/>
      <c r="M118" s="216">
        <f t="shared" si="11"/>
        <v>0</v>
      </c>
      <c r="N118" s="216">
        <f t="shared" si="12"/>
        <v>0</v>
      </c>
      <c r="O118" s="216">
        <f t="shared" si="12"/>
        <v>0</v>
      </c>
      <c r="P118" s="216">
        <f t="shared" si="13"/>
        <v>1</v>
      </c>
      <c r="Q118" s="216">
        <f t="shared" si="14"/>
        <v>11</v>
      </c>
      <c r="R118" s="216">
        <f t="shared" si="15"/>
        <v>2</v>
      </c>
      <c r="S118" s="219"/>
      <c r="T118" s="219"/>
      <c r="U118" s="219"/>
      <c r="V118" s="219"/>
      <c r="W118" s="504"/>
      <c r="X118" s="219"/>
      <c r="Y118" s="49">
        <v>420</v>
      </c>
      <c r="Z118" s="49">
        <v>420049163</v>
      </c>
      <c r="AA118" s="235" t="s">
        <v>1061</v>
      </c>
      <c r="AB118" s="49">
        <v>0</v>
      </c>
      <c r="AC118" s="49">
        <v>0</v>
      </c>
      <c r="AD118" s="49">
        <v>0</v>
      </c>
      <c r="AE118" s="49">
        <v>1</v>
      </c>
      <c r="AF118" s="49">
        <v>1</v>
      </c>
      <c r="AG118" s="49">
        <v>0</v>
      </c>
      <c r="AH118" s="49">
        <v>0</v>
      </c>
      <c r="AI118" s="206">
        <v>0</v>
      </c>
      <c r="AJ118" s="206">
        <v>0</v>
      </c>
      <c r="AK118" s="206">
        <v>0</v>
      </c>
      <c r="AL118" s="206">
        <v>0</v>
      </c>
      <c r="AM118" s="206">
        <v>1</v>
      </c>
      <c r="AN118" s="206">
        <v>0</v>
      </c>
      <c r="AO118" s="206">
        <v>0</v>
      </c>
      <c r="AP118" s="206">
        <v>0</v>
      </c>
      <c r="AQ118" s="49">
        <v>0</v>
      </c>
      <c r="AR118" s="207"/>
      <c r="AS118" s="49">
        <v>49</v>
      </c>
      <c r="AT118" s="49">
        <v>163</v>
      </c>
      <c r="AU118" s="49">
        <v>11</v>
      </c>
      <c r="AW118" s="49"/>
      <c r="AX118" s="49"/>
      <c r="AY118" s="49"/>
      <c r="AZ118" s="484"/>
    </row>
    <row r="119" spans="1:52">
      <c r="A119" s="206">
        <v>420</v>
      </c>
      <c r="B119" s="206">
        <v>420049165</v>
      </c>
      <c r="C119" s="207" t="s">
        <v>1061</v>
      </c>
      <c r="D119" s="216">
        <f t="shared" si="9"/>
        <v>1</v>
      </c>
      <c r="E119" s="216">
        <f t="shared" si="9"/>
        <v>0</v>
      </c>
      <c r="F119" s="216">
        <f t="shared" si="9"/>
        <v>0</v>
      </c>
      <c r="G119" s="216">
        <f t="shared" si="9"/>
        <v>8</v>
      </c>
      <c r="H119" s="216">
        <f t="shared" si="9"/>
        <v>2</v>
      </c>
      <c r="I119" s="216">
        <f t="shared" si="9"/>
        <v>0</v>
      </c>
      <c r="J119" s="216">
        <f t="shared" si="9"/>
        <v>0</v>
      </c>
      <c r="K119" s="347">
        <f t="shared" si="10"/>
        <v>0.38600000000000001</v>
      </c>
      <c r="L119" s="216"/>
      <c r="M119" s="216">
        <f t="shared" si="11"/>
        <v>0</v>
      </c>
      <c r="N119" s="216">
        <f t="shared" si="12"/>
        <v>0</v>
      </c>
      <c r="O119" s="216">
        <f t="shared" si="12"/>
        <v>0</v>
      </c>
      <c r="P119" s="216">
        <f t="shared" si="13"/>
        <v>9</v>
      </c>
      <c r="Q119" s="216">
        <f t="shared" si="14"/>
        <v>10</v>
      </c>
      <c r="R119" s="216">
        <f t="shared" si="15"/>
        <v>11</v>
      </c>
      <c r="S119" s="219"/>
      <c r="T119" s="219"/>
      <c r="U119" s="219"/>
      <c r="V119" s="219"/>
      <c r="W119" s="504"/>
      <c r="X119" s="219"/>
      <c r="Y119" s="49">
        <v>420</v>
      </c>
      <c r="Z119" s="49">
        <v>420049165</v>
      </c>
      <c r="AA119" s="235" t="s">
        <v>1061</v>
      </c>
      <c r="AB119" s="49">
        <v>1</v>
      </c>
      <c r="AC119" s="49">
        <v>0</v>
      </c>
      <c r="AD119" s="49">
        <v>0</v>
      </c>
      <c r="AE119" s="49">
        <v>8</v>
      </c>
      <c r="AF119" s="49">
        <v>2</v>
      </c>
      <c r="AG119" s="49">
        <v>0</v>
      </c>
      <c r="AH119" s="49">
        <v>0</v>
      </c>
      <c r="AI119" s="206">
        <v>0</v>
      </c>
      <c r="AJ119" s="206">
        <v>0</v>
      </c>
      <c r="AK119" s="206">
        <v>0</v>
      </c>
      <c r="AL119" s="206">
        <v>0</v>
      </c>
      <c r="AM119" s="206">
        <v>8</v>
      </c>
      <c r="AN119" s="206">
        <v>1</v>
      </c>
      <c r="AO119" s="206">
        <v>0</v>
      </c>
      <c r="AP119" s="206">
        <v>0</v>
      </c>
      <c r="AQ119" s="49">
        <v>0</v>
      </c>
      <c r="AR119" s="207"/>
      <c r="AS119" s="49">
        <v>49</v>
      </c>
      <c r="AT119" s="49">
        <v>165</v>
      </c>
      <c r="AU119" s="49">
        <v>10</v>
      </c>
      <c r="AW119" s="49"/>
      <c r="AX119" s="49"/>
      <c r="AY119" s="49"/>
      <c r="AZ119" s="484"/>
    </row>
    <row r="120" spans="1:52">
      <c r="A120" s="206">
        <v>420</v>
      </c>
      <c r="B120" s="206">
        <v>420049176</v>
      </c>
      <c r="C120" s="207" t="s">
        <v>1061</v>
      </c>
      <c r="D120" s="216">
        <f t="shared" si="9"/>
        <v>2</v>
      </c>
      <c r="E120" s="216">
        <f t="shared" si="9"/>
        <v>0</v>
      </c>
      <c r="F120" s="216">
        <f t="shared" si="9"/>
        <v>1</v>
      </c>
      <c r="G120" s="216">
        <f t="shared" si="9"/>
        <v>10</v>
      </c>
      <c r="H120" s="216">
        <f t="shared" si="9"/>
        <v>2</v>
      </c>
      <c r="I120" s="216">
        <f t="shared" si="9"/>
        <v>0</v>
      </c>
      <c r="J120" s="216">
        <f t="shared" si="9"/>
        <v>0</v>
      </c>
      <c r="K120" s="347">
        <f t="shared" si="10"/>
        <v>0.50180000000000002</v>
      </c>
      <c r="L120" s="216"/>
      <c r="M120" s="216">
        <f t="shared" si="11"/>
        <v>0</v>
      </c>
      <c r="N120" s="216">
        <f t="shared" si="12"/>
        <v>0</v>
      </c>
      <c r="O120" s="216">
        <f t="shared" si="12"/>
        <v>0</v>
      </c>
      <c r="P120" s="216">
        <f t="shared" si="13"/>
        <v>8</v>
      </c>
      <c r="Q120" s="216">
        <f t="shared" si="14"/>
        <v>8</v>
      </c>
      <c r="R120" s="216">
        <f t="shared" si="15"/>
        <v>14</v>
      </c>
      <c r="S120" s="219"/>
      <c r="T120" s="219"/>
      <c r="U120" s="219"/>
      <c r="V120" s="219"/>
      <c r="W120" s="504"/>
      <c r="X120" s="219"/>
      <c r="Y120" s="49">
        <v>420</v>
      </c>
      <c r="Z120" s="49">
        <v>420049176</v>
      </c>
      <c r="AA120" s="235" t="s">
        <v>1061</v>
      </c>
      <c r="AB120" s="49">
        <v>2</v>
      </c>
      <c r="AC120" s="49">
        <v>0</v>
      </c>
      <c r="AD120" s="49">
        <v>1</v>
      </c>
      <c r="AE120" s="49">
        <v>10</v>
      </c>
      <c r="AF120" s="49">
        <v>2</v>
      </c>
      <c r="AG120" s="49">
        <v>0</v>
      </c>
      <c r="AH120" s="49">
        <v>0</v>
      </c>
      <c r="AI120" s="206">
        <v>0</v>
      </c>
      <c r="AJ120" s="206">
        <v>0</v>
      </c>
      <c r="AK120" s="206">
        <v>0</v>
      </c>
      <c r="AL120" s="206">
        <v>0</v>
      </c>
      <c r="AM120" s="206">
        <v>6</v>
      </c>
      <c r="AN120" s="206">
        <v>1</v>
      </c>
      <c r="AO120" s="206">
        <v>0</v>
      </c>
      <c r="AP120" s="206">
        <v>1</v>
      </c>
      <c r="AQ120" s="49">
        <v>0</v>
      </c>
      <c r="AR120" s="207"/>
      <c r="AS120" s="49">
        <v>49</v>
      </c>
      <c r="AT120" s="49">
        <v>176</v>
      </c>
      <c r="AU120" s="49">
        <v>8</v>
      </c>
      <c r="AW120" s="49"/>
      <c r="AX120" s="49"/>
      <c r="AY120" s="49"/>
      <c r="AZ120" s="484"/>
    </row>
    <row r="121" spans="1:52">
      <c r="A121" s="206">
        <v>420</v>
      </c>
      <c r="B121" s="206">
        <v>420049181</v>
      </c>
      <c r="C121" s="207" t="s">
        <v>1061</v>
      </c>
      <c r="D121" s="216">
        <f t="shared" si="9"/>
        <v>0</v>
      </c>
      <c r="E121" s="216">
        <f t="shared" si="9"/>
        <v>0</v>
      </c>
      <c r="F121" s="216">
        <f t="shared" si="9"/>
        <v>0</v>
      </c>
      <c r="G121" s="216">
        <f t="shared" si="9"/>
        <v>1</v>
      </c>
      <c r="H121" s="216">
        <f t="shared" si="9"/>
        <v>0</v>
      </c>
      <c r="I121" s="216">
        <f t="shared" si="9"/>
        <v>0</v>
      </c>
      <c r="J121" s="216">
        <f t="shared" si="9"/>
        <v>0</v>
      </c>
      <c r="K121" s="347">
        <f t="shared" si="10"/>
        <v>3.8600000000000002E-2</v>
      </c>
      <c r="L121" s="216"/>
      <c r="M121" s="216">
        <f t="shared" si="11"/>
        <v>1</v>
      </c>
      <c r="N121" s="216">
        <f t="shared" si="12"/>
        <v>0</v>
      </c>
      <c r="O121" s="216">
        <f t="shared" si="12"/>
        <v>0</v>
      </c>
      <c r="P121" s="216">
        <f t="shared" si="13"/>
        <v>1</v>
      </c>
      <c r="Q121" s="216">
        <f t="shared" si="14"/>
        <v>10</v>
      </c>
      <c r="R121" s="216">
        <f t="shared" si="15"/>
        <v>1</v>
      </c>
      <c r="S121" s="219"/>
      <c r="T121" s="219"/>
      <c r="U121" s="219"/>
      <c r="V121" s="219"/>
      <c r="W121" s="504"/>
      <c r="X121" s="219"/>
      <c r="Y121" s="49">
        <v>420</v>
      </c>
      <c r="Z121" s="49">
        <v>420049181</v>
      </c>
      <c r="AA121" s="235" t="s">
        <v>1061</v>
      </c>
      <c r="AB121" s="49">
        <v>0</v>
      </c>
      <c r="AC121" s="49">
        <v>0</v>
      </c>
      <c r="AD121" s="49">
        <v>0</v>
      </c>
      <c r="AE121" s="49">
        <v>1</v>
      </c>
      <c r="AF121" s="49">
        <v>0</v>
      </c>
      <c r="AG121" s="49">
        <v>0</v>
      </c>
      <c r="AH121" s="49">
        <v>0</v>
      </c>
      <c r="AI121" s="206">
        <v>0</v>
      </c>
      <c r="AJ121" s="206">
        <v>1</v>
      </c>
      <c r="AK121" s="206">
        <v>0</v>
      </c>
      <c r="AL121" s="206">
        <v>0</v>
      </c>
      <c r="AM121" s="206">
        <v>1</v>
      </c>
      <c r="AN121" s="206">
        <v>0</v>
      </c>
      <c r="AO121" s="206">
        <v>0</v>
      </c>
      <c r="AP121" s="206">
        <v>0</v>
      </c>
      <c r="AQ121" s="49">
        <v>0</v>
      </c>
      <c r="AR121" s="207"/>
      <c r="AS121" s="49">
        <v>49</v>
      </c>
      <c r="AT121" s="49">
        <v>181</v>
      </c>
      <c r="AU121" s="49">
        <v>10</v>
      </c>
      <c r="AW121" s="49"/>
      <c r="AX121" s="49"/>
      <c r="AY121" s="49"/>
      <c r="AZ121" s="484"/>
    </row>
    <row r="122" spans="1:52">
      <c r="A122" s="206">
        <v>420</v>
      </c>
      <c r="B122" s="206">
        <v>420049199</v>
      </c>
      <c r="C122" s="207" t="s">
        <v>1061</v>
      </c>
      <c r="D122" s="216">
        <f t="shared" si="9"/>
        <v>1</v>
      </c>
      <c r="E122" s="216">
        <f t="shared" si="9"/>
        <v>0</v>
      </c>
      <c r="F122" s="216">
        <f t="shared" si="9"/>
        <v>0</v>
      </c>
      <c r="G122" s="216">
        <f t="shared" si="9"/>
        <v>1</v>
      </c>
      <c r="H122" s="216">
        <f t="shared" si="9"/>
        <v>1</v>
      </c>
      <c r="I122" s="216">
        <f t="shared" si="9"/>
        <v>0</v>
      </c>
      <c r="J122" s="216">
        <f t="shared" si="9"/>
        <v>0</v>
      </c>
      <c r="K122" s="347">
        <f t="shared" si="10"/>
        <v>7.7200000000000005E-2</v>
      </c>
      <c r="L122" s="216"/>
      <c r="M122" s="216">
        <f t="shared" si="11"/>
        <v>1</v>
      </c>
      <c r="N122" s="216">
        <f t="shared" si="12"/>
        <v>0</v>
      </c>
      <c r="O122" s="216">
        <f t="shared" si="12"/>
        <v>0</v>
      </c>
      <c r="P122" s="216">
        <f t="shared" si="13"/>
        <v>3</v>
      </c>
      <c r="Q122" s="216">
        <f t="shared" si="14"/>
        <v>2</v>
      </c>
      <c r="R122" s="216">
        <f t="shared" si="15"/>
        <v>3</v>
      </c>
      <c r="S122" s="219"/>
      <c r="T122" s="219"/>
      <c r="U122" s="219"/>
      <c r="V122" s="219"/>
      <c r="W122" s="504"/>
      <c r="X122" s="219"/>
      <c r="Y122" s="49">
        <v>420</v>
      </c>
      <c r="Z122" s="49">
        <v>420049199</v>
      </c>
      <c r="AA122" s="235" t="s">
        <v>1061</v>
      </c>
      <c r="AB122" s="49">
        <v>1</v>
      </c>
      <c r="AC122" s="49">
        <v>0</v>
      </c>
      <c r="AD122" s="49">
        <v>0</v>
      </c>
      <c r="AE122" s="49">
        <v>1</v>
      </c>
      <c r="AF122" s="49">
        <v>1</v>
      </c>
      <c r="AG122" s="49">
        <v>0</v>
      </c>
      <c r="AH122" s="49">
        <v>0</v>
      </c>
      <c r="AI122" s="206">
        <v>0</v>
      </c>
      <c r="AJ122" s="206">
        <v>1</v>
      </c>
      <c r="AK122" s="206">
        <v>0</v>
      </c>
      <c r="AL122" s="206">
        <v>0</v>
      </c>
      <c r="AM122" s="206">
        <v>2</v>
      </c>
      <c r="AN122" s="206">
        <v>1</v>
      </c>
      <c r="AO122" s="206">
        <v>0</v>
      </c>
      <c r="AP122" s="206">
        <v>0</v>
      </c>
      <c r="AQ122" s="49">
        <v>0</v>
      </c>
      <c r="AR122" s="207"/>
      <c r="AS122" s="49">
        <v>49</v>
      </c>
      <c r="AT122" s="49">
        <v>199</v>
      </c>
      <c r="AU122" s="49">
        <v>2</v>
      </c>
      <c r="AW122" s="49"/>
      <c r="AX122" s="49"/>
      <c r="AY122" s="49"/>
      <c r="AZ122" s="484"/>
    </row>
    <row r="123" spans="1:52">
      <c r="A123" s="206">
        <v>420</v>
      </c>
      <c r="B123" s="206">
        <v>420049244</v>
      </c>
      <c r="C123" s="207" t="s">
        <v>1061</v>
      </c>
      <c r="D123" s="216">
        <f t="shared" si="9"/>
        <v>0</v>
      </c>
      <c r="E123" s="216">
        <f t="shared" si="9"/>
        <v>0</v>
      </c>
      <c r="F123" s="216">
        <f t="shared" si="9"/>
        <v>0</v>
      </c>
      <c r="G123" s="216">
        <f t="shared" si="9"/>
        <v>3</v>
      </c>
      <c r="H123" s="216">
        <f t="shared" si="9"/>
        <v>0</v>
      </c>
      <c r="I123" s="216">
        <f t="shared" si="9"/>
        <v>0</v>
      </c>
      <c r="J123" s="216">
        <f t="shared" si="9"/>
        <v>0</v>
      </c>
      <c r="K123" s="347">
        <f t="shared" si="10"/>
        <v>0.1158</v>
      </c>
      <c r="L123" s="216"/>
      <c r="M123" s="216">
        <f t="shared" si="11"/>
        <v>0</v>
      </c>
      <c r="N123" s="216">
        <f t="shared" si="12"/>
        <v>0</v>
      </c>
      <c r="O123" s="216">
        <f t="shared" si="12"/>
        <v>0</v>
      </c>
      <c r="P123" s="216">
        <f t="shared" si="13"/>
        <v>1</v>
      </c>
      <c r="Q123" s="216">
        <f t="shared" si="14"/>
        <v>10</v>
      </c>
      <c r="R123" s="216">
        <f t="shared" si="15"/>
        <v>3</v>
      </c>
      <c r="S123" s="219"/>
      <c r="T123" s="219"/>
      <c r="U123" s="219"/>
      <c r="V123" s="219"/>
      <c r="W123" s="504"/>
      <c r="X123" s="219"/>
      <c r="Y123" s="49">
        <v>420</v>
      </c>
      <c r="Z123" s="49">
        <v>420049244</v>
      </c>
      <c r="AA123" s="235" t="s">
        <v>1061</v>
      </c>
      <c r="AB123" s="49">
        <v>0</v>
      </c>
      <c r="AC123" s="49">
        <v>0</v>
      </c>
      <c r="AD123" s="49">
        <v>0</v>
      </c>
      <c r="AE123" s="49">
        <v>3</v>
      </c>
      <c r="AF123" s="49">
        <v>0</v>
      </c>
      <c r="AG123" s="49">
        <v>0</v>
      </c>
      <c r="AH123" s="49">
        <v>0</v>
      </c>
      <c r="AI123" s="206">
        <v>0</v>
      </c>
      <c r="AJ123" s="206">
        <v>0</v>
      </c>
      <c r="AK123" s="206">
        <v>0</v>
      </c>
      <c r="AL123" s="206">
        <v>0</v>
      </c>
      <c r="AM123" s="206">
        <v>1</v>
      </c>
      <c r="AN123" s="206">
        <v>0</v>
      </c>
      <c r="AO123" s="206">
        <v>0</v>
      </c>
      <c r="AP123" s="206">
        <v>0</v>
      </c>
      <c r="AQ123" s="49">
        <v>0</v>
      </c>
      <c r="AR123" s="207"/>
      <c r="AS123" s="49">
        <v>49</v>
      </c>
      <c r="AT123" s="49">
        <v>244</v>
      </c>
      <c r="AU123" s="49">
        <v>10</v>
      </c>
      <c r="AW123" s="49"/>
      <c r="AX123" s="49"/>
      <c r="AY123" s="49"/>
      <c r="AZ123" s="484"/>
    </row>
    <row r="124" spans="1:52">
      <c r="A124" s="206">
        <v>420</v>
      </c>
      <c r="B124" s="206">
        <v>420049248</v>
      </c>
      <c r="C124" s="207" t="s">
        <v>1061</v>
      </c>
      <c r="D124" s="216">
        <f t="shared" si="9"/>
        <v>1</v>
      </c>
      <c r="E124" s="216">
        <f t="shared" si="9"/>
        <v>0</v>
      </c>
      <c r="F124" s="216">
        <f t="shared" si="9"/>
        <v>1</v>
      </c>
      <c r="G124" s="216">
        <f t="shared" si="9"/>
        <v>5</v>
      </c>
      <c r="H124" s="216">
        <f t="shared" si="9"/>
        <v>2</v>
      </c>
      <c r="I124" s="216">
        <f t="shared" si="9"/>
        <v>0</v>
      </c>
      <c r="J124" s="216">
        <f t="shared" si="9"/>
        <v>0</v>
      </c>
      <c r="K124" s="347">
        <f t="shared" si="10"/>
        <v>0.30880000000000002</v>
      </c>
      <c r="L124" s="216"/>
      <c r="M124" s="216">
        <f t="shared" si="11"/>
        <v>0</v>
      </c>
      <c r="N124" s="216">
        <f t="shared" si="12"/>
        <v>0</v>
      </c>
      <c r="O124" s="216">
        <f t="shared" si="12"/>
        <v>0</v>
      </c>
      <c r="P124" s="216">
        <f t="shared" si="13"/>
        <v>2</v>
      </c>
      <c r="Q124" s="216">
        <f t="shared" si="14"/>
        <v>11</v>
      </c>
      <c r="R124" s="216">
        <f t="shared" si="15"/>
        <v>9</v>
      </c>
      <c r="S124" s="219"/>
      <c r="T124" s="219"/>
      <c r="U124" s="219"/>
      <c r="V124" s="219"/>
      <c r="W124" s="504"/>
      <c r="X124" s="219"/>
      <c r="Y124" s="49">
        <v>420</v>
      </c>
      <c r="Z124" s="49">
        <v>420049248</v>
      </c>
      <c r="AA124" s="235" t="s">
        <v>1061</v>
      </c>
      <c r="AB124" s="49">
        <v>1</v>
      </c>
      <c r="AC124" s="49">
        <v>0</v>
      </c>
      <c r="AD124" s="49">
        <v>1</v>
      </c>
      <c r="AE124" s="49">
        <v>5</v>
      </c>
      <c r="AF124" s="49">
        <v>2</v>
      </c>
      <c r="AG124" s="49">
        <v>0</v>
      </c>
      <c r="AH124" s="49">
        <v>0</v>
      </c>
      <c r="AI124" s="206">
        <v>0</v>
      </c>
      <c r="AJ124" s="206">
        <v>0</v>
      </c>
      <c r="AK124" s="206">
        <v>0</v>
      </c>
      <c r="AL124" s="206">
        <v>0</v>
      </c>
      <c r="AM124" s="206">
        <v>2</v>
      </c>
      <c r="AN124" s="206">
        <v>0</v>
      </c>
      <c r="AO124" s="206">
        <v>0</v>
      </c>
      <c r="AP124" s="206">
        <v>0</v>
      </c>
      <c r="AQ124" s="49">
        <v>0</v>
      </c>
      <c r="AR124" s="207"/>
      <c r="AS124" s="49">
        <v>49</v>
      </c>
      <c r="AT124" s="49">
        <v>248</v>
      </c>
      <c r="AU124" s="49">
        <v>11</v>
      </c>
      <c r="AW124" s="49"/>
      <c r="AX124" s="49"/>
      <c r="AY124" s="49"/>
      <c r="AZ124" s="484"/>
    </row>
    <row r="125" spans="1:52">
      <c r="A125" s="206">
        <v>420</v>
      </c>
      <c r="B125" s="206">
        <v>420049262</v>
      </c>
      <c r="C125" s="207" t="s">
        <v>1061</v>
      </c>
      <c r="D125" s="216">
        <f t="shared" ref="D125:J161" si="16">ROUND(AB125,0)</f>
        <v>0</v>
      </c>
      <c r="E125" s="216">
        <f t="shared" si="16"/>
        <v>0</v>
      </c>
      <c r="F125" s="216">
        <f t="shared" si="16"/>
        <v>0</v>
      </c>
      <c r="G125" s="216">
        <f t="shared" si="16"/>
        <v>1</v>
      </c>
      <c r="H125" s="216">
        <f t="shared" si="16"/>
        <v>0</v>
      </c>
      <c r="I125" s="216">
        <f t="shared" si="16"/>
        <v>0</v>
      </c>
      <c r="J125" s="216">
        <f t="shared" si="16"/>
        <v>0</v>
      </c>
      <c r="K125" s="347">
        <f t="shared" si="10"/>
        <v>3.8600000000000002E-2</v>
      </c>
      <c r="L125" s="216"/>
      <c r="M125" s="216">
        <f t="shared" si="11"/>
        <v>0</v>
      </c>
      <c r="N125" s="216">
        <f t="shared" si="12"/>
        <v>0</v>
      </c>
      <c r="O125" s="216">
        <f t="shared" si="12"/>
        <v>0</v>
      </c>
      <c r="P125" s="216">
        <f t="shared" si="13"/>
        <v>1</v>
      </c>
      <c r="Q125" s="216">
        <f t="shared" si="14"/>
        <v>9</v>
      </c>
      <c r="R125" s="216">
        <f t="shared" si="15"/>
        <v>1</v>
      </c>
      <c r="S125" s="219"/>
      <c r="T125" s="219"/>
      <c r="U125" s="219"/>
      <c r="V125" s="219"/>
      <c r="W125" s="504"/>
      <c r="X125" s="219"/>
      <c r="Y125" s="49">
        <v>420</v>
      </c>
      <c r="Z125" s="49">
        <v>420049262</v>
      </c>
      <c r="AA125" s="235" t="s">
        <v>1061</v>
      </c>
      <c r="AB125" s="49">
        <v>0</v>
      </c>
      <c r="AC125" s="49">
        <v>0</v>
      </c>
      <c r="AD125" s="49">
        <v>0</v>
      </c>
      <c r="AE125" s="49">
        <v>1</v>
      </c>
      <c r="AF125" s="49">
        <v>0</v>
      </c>
      <c r="AG125" s="49">
        <v>0</v>
      </c>
      <c r="AH125" s="49">
        <v>0</v>
      </c>
      <c r="AI125" s="206">
        <v>0</v>
      </c>
      <c r="AJ125" s="206">
        <v>0</v>
      </c>
      <c r="AK125" s="206">
        <v>0</v>
      </c>
      <c r="AL125" s="206">
        <v>0</v>
      </c>
      <c r="AM125" s="206">
        <v>1</v>
      </c>
      <c r="AN125" s="206">
        <v>0</v>
      </c>
      <c r="AO125" s="206">
        <v>0</v>
      </c>
      <c r="AP125" s="206">
        <v>0</v>
      </c>
      <c r="AQ125" s="49">
        <v>0</v>
      </c>
      <c r="AR125" s="207"/>
      <c r="AS125" s="49">
        <v>49</v>
      </c>
      <c r="AT125" s="49">
        <v>262</v>
      </c>
      <c r="AU125" s="49">
        <v>9</v>
      </c>
      <c r="AW125" s="49"/>
      <c r="AX125" s="49"/>
      <c r="AY125" s="49"/>
      <c r="AZ125" s="484"/>
    </row>
    <row r="126" spans="1:52">
      <c r="A126" s="206">
        <v>420</v>
      </c>
      <c r="B126" s="206">
        <v>420049284</v>
      </c>
      <c r="C126" s="207" t="s">
        <v>1061</v>
      </c>
      <c r="D126" s="216">
        <f t="shared" si="16"/>
        <v>0</v>
      </c>
      <c r="E126" s="216">
        <f t="shared" si="16"/>
        <v>0</v>
      </c>
      <c r="F126" s="216">
        <f t="shared" si="16"/>
        <v>1</v>
      </c>
      <c r="G126" s="216">
        <f t="shared" si="16"/>
        <v>0</v>
      </c>
      <c r="H126" s="216">
        <f t="shared" si="16"/>
        <v>0</v>
      </c>
      <c r="I126" s="216">
        <f t="shared" si="16"/>
        <v>0</v>
      </c>
      <c r="J126" s="216">
        <f t="shared" si="16"/>
        <v>0</v>
      </c>
      <c r="K126" s="347">
        <f t="shared" si="10"/>
        <v>3.8600000000000002E-2</v>
      </c>
      <c r="L126" s="216"/>
      <c r="M126" s="216">
        <f t="shared" si="11"/>
        <v>0</v>
      </c>
      <c r="N126" s="216">
        <f t="shared" si="12"/>
        <v>0</v>
      </c>
      <c r="O126" s="216">
        <f t="shared" si="12"/>
        <v>0</v>
      </c>
      <c r="P126" s="216">
        <f t="shared" si="13"/>
        <v>0</v>
      </c>
      <c r="Q126" s="216">
        <f t="shared" si="14"/>
        <v>5</v>
      </c>
      <c r="R126" s="216">
        <f t="shared" si="15"/>
        <v>1</v>
      </c>
      <c r="S126" s="219"/>
      <c r="T126" s="219"/>
      <c r="U126" s="219"/>
      <c r="V126" s="219"/>
      <c r="W126" s="504"/>
      <c r="X126" s="219"/>
      <c r="Y126" s="49">
        <v>420</v>
      </c>
      <c r="Z126" s="49">
        <v>420049284</v>
      </c>
      <c r="AA126" s="235" t="s">
        <v>1061</v>
      </c>
      <c r="AB126" s="49">
        <v>0</v>
      </c>
      <c r="AC126" s="49">
        <v>0</v>
      </c>
      <c r="AD126" s="49">
        <v>1</v>
      </c>
      <c r="AE126" s="49">
        <v>0</v>
      </c>
      <c r="AF126" s="49">
        <v>0</v>
      </c>
      <c r="AG126" s="49">
        <v>0</v>
      </c>
      <c r="AH126" s="49">
        <v>0</v>
      </c>
      <c r="AI126" s="206">
        <v>0</v>
      </c>
      <c r="AJ126" s="206">
        <v>0</v>
      </c>
      <c r="AK126" s="206">
        <v>0</v>
      </c>
      <c r="AL126" s="206">
        <v>0</v>
      </c>
      <c r="AM126" s="206">
        <v>0</v>
      </c>
      <c r="AN126" s="206">
        <v>0</v>
      </c>
      <c r="AO126" s="206">
        <v>0</v>
      </c>
      <c r="AP126" s="206">
        <v>0</v>
      </c>
      <c r="AQ126" s="49">
        <v>0</v>
      </c>
      <c r="AR126" s="207"/>
      <c r="AS126" s="49">
        <v>49</v>
      </c>
      <c r="AT126" s="49">
        <v>284</v>
      </c>
      <c r="AU126" s="49">
        <v>5</v>
      </c>
      <c r="AW126" s="49"/>
      <c r="AX126" s="49"/>
      <c r="AY126" s="49"/>
      <c r="AZ126" s="484"/>
    </row>
    <row r="127" spans="1:52">
      <c r="A127" s="206">
        <v>420</v>
      </c>
      <c r="B127" s="206">
        <v>420049295</v>
      </c>
      <c r="C127" s="207" t="s">
        <v>1061</v>
      </c>
      <c r="D127" s="216">
        <f t="shared" si="16"/>
        <v>0</v>
      </c>
      <c r="E127" s="216">
        <f t="shared" si="16"/>
        <v>0</v>
      </c>
      <c r="F127" s="216">
        <f t="shared" si="16"/>
        <v>0</v>
      </c>
      <c r="G127" s="216">
        <f t="shared" si="16"/>
        <v>1</v>
      </c>
      <c r="H127" s="216">
        <f t="shared" si="16"/>
        <v>0</v>
      </c>
      <c r="I127" s="216">
        <f t="shared" si="16"/>
        <v>0</v>
      </c>
      <c r="J127" s="216">
        <f t="shared" si="16"/>
        <v>0</v>
      </c>
      <c r="K127" s="347">
        <f t="shared" si="10"/>
        <v>3.8600000000000002E-2</v>
      </c>
      <c r="L127" s="216"/>
      <c r="M127" s="216">
        <f t="shared" si="11"/>
        <v>0</v>
      </c>
      <c r="N127" s="216">
        <f t="shared" si="12"/>
        <v>0</v>
      </c>
      <c r="O127" s="216">
        <f t="shared" si="12"/>
        <v>0</v>
      </c>
      <c r="P127" s="216">
        <f t="shared" si="13"/>
        <v>0</v>
      </c>
      <c r="Q127" s="216">
        <f t="shared" si="14"/>
        <v>5</v>
      </c>
      <c r="R127" s="216">
        <f t="shared" si="15"/>
        <v>1</v>
      </c>
      <c r="S127" s="219"/>
      <c r="T127" s="219"/>
      <c r="U127" s="219"/>
      <c r="V127" s="219"/>
      <c r="W127" s="504"/>
      <c r="X127" s="219"/>
      <c r="Y127" s="49">
        <v>420</v>
      </c>
      <c r="Z127" s="49">
        <v>420049295</v>
      </c>
      <c r="AA127" s="235" t="s">
        <v>1061</v>
      </c>
      <c r="AB127" s="49">
        <v>0</v>
      </c>
      <c r="AC127" s="49">
        <v>0</v>
      </c>
      <c r="AD127" s="49">
        <v>0</v>
      </c>
      <c r="AE127" s="49">
        <v>1</v>
      </c>
      <c r="AF127" s="49">
        <v>0</v>
      </c>
      <c r="AG127" s="49">
        <v>0</v>
      </c>
      <c r="AH127" s="49">
        <v>0</v>
      </c>
      <c r="AI127" s="206">
        <v>0</v>
      </c>
      <c r="AJ127" s="206">
        <v>0</v>
      </c>
      <c r="AK127" s="206">
        <v>0</v>
      </c>
      <c r="AL127" s="206">
        <v>0</v>
      </c>
      <c r="AM127" s="206">
        <v>0</v>
      </c>
      <c r="AN127" s="206">
        <v>0</v>
      </c>
      <c r="AO127" s="206">
        <v>0</v>
      </c>
      <c r="AP127" s="206">
        <v>0</v>
      </c>
      <c r="AQ127" s="49">
        <v>0</v>
      </c>
      <c r="AR127" s="207"/>
      <c r="AS127" s="49">
        <v>49</v>
      </c>
      <c r="AT127" s="49">
        <v>295</v>
      </c>
      <c r="AU127" s="49">
        <v>5</v>
      </c>
      <c r="AW127" s="49"/>
      <c r="AX127" s="49"/>
      <c r="AY127" s="49"/>
      <c r="AZ127" s="484"/>
    </row>
    <row r="128" spans="1:52">
      <c r="A128" s="206">
        <v>420</v>
      </c>
      <c r="B128" s="206">
        <v>420049314</v>
      </c>
      <c r="C128" s="207" t="s">
        <v>1061</v>
      </c>
      <c r="D128" s="216">
        <f t="shared" si="16"/>
        <v>0</v>
      </c>
      <c r="E128" s="216">
        <f t="shared" si="16"/>
        <v>0</v>
      </c>
      <c r="F128" s="216">
        <f t="shared" si="16"/>
        <v>1</v>
      </c>
      <c r="G128" s="216">
        <f t="shared" si="16"/>
        <v>2</v>
      </c>
      <c r="H128" s="216">
        <f t="shared" si="16"/>
        <v>0</v>
      </c>
      <c r="I128" s="216">
        <f t="shared" si="16"/>
        <v>0</v>
      </c>
      <c r="J128" s="216">
        <f t="shared" si="16"/>
        <v>0</v>
      </c>
      <c r="K128" s="347">
        <f t="shared" si="10"/>
        <v>0.1158</v>
      </c>
      <c r="L128" s="216"/>
      <c r="M128" s="216">
        <f t="shared" si="11"/>
        <v>0</v>
      </c>
      <c r="N128" s="216">
        <f t="shared" si="12"/>
        <v>0</v>
      </c>
      <c r="O128" s="216">
        <f t="shared" si="12"/>
        <v>0</v>
      </c>
      <c r="P128" s="216">
        <f t="shared" si="13"/>
        <v>3</v>
      </c>
      <c r="Q128" s="216">
        <f t="shared" si="14"/>
        <v>7</v>
      </c>
      <c r="R128" s="216">
        <f t="shared" si="15"/>
        <v>3</v>
      </c>
      <c r="S128" s="219"/>
      <c r="T128" s="219"/>
      <c r="U128" s="219"/>
      <c r="V128" s="219"/>
      <c r="W128" s="504"/>
      <c r="X128" s="219"/>
      <c r="Y128" s="49">
        <v>420</v>
      </c>
      <c r="Z128" s="49">
        <v>420049314</v>
      </c>
      <c r="AA128" s="235" t="s">
        <v>1061</v>
      </c>
      <c r="AB128" s="49">
        <v>0</v>
      </c>
      <c r="AC128" s="49">
        <v>0</v>
      </c>
      <c r="AD128" s="49">
        <v>1</v>
      </c>
      <c r="AE128" s="49">
        <v>2</v>
      </c>
      <c r="AF128" s="49">
        <v>0</v>
      </c>
      <c r="AG128" s="49">
        <v>0</v>
      </c>
      <c r="AH128" s="49">
        <v>0</v>
      </c>
      <c r="AI128" s="206">
        <v>0</v>
      </c>
      <c r="AJ128" s="206">
        <v>0</v>
      </c>
      <c r="AK128" s="206">
        <v>0</v>
      </c>
      <c r="AL128" s="206">
        <v>0</v>
      </c>
      <c r="AM128" s="206">
        <v>2</v>
      </c>
      <c r="AN128" s="206">
        <v>0</v>
      </c>
      <c r="AO128" s="206">
        <v>0</v>
      </c>
      <c r="AP128" s="206">
        <v>1</v>
      </c>
      <c r="AQ128" s="49">
        <v>0</v>
      </c>
      <c r="AR128" s="207"/>
      <c r="AS128" s="49">
        <v>49</v>
      </c>
      <c r="AT128" s="49">
        <v>314</v>
      </c>
      <c r="AU128" s="49">
        <v>7</v>
      </c>
      <c r="AW128" s="49"/>
      <c r="AX128" s="49"/>
      <c r="AY128" s="49"/>
      <c r="AZ128" s="484"/>
    </row>
    <row r="129" spans="1:52">
      <c r="A129" s="206">
        <v>420</v>
      </c>
      <c r="B129" s="206">
        <v>420049321</v>
      </c>
      <c r="C129" s="207" t="s">
        <v>1061</v>
      </c>
      <c r="D129" s="216">
        <f t="shared" si="16"/>
        <v>0</v>
      </c>
      <c r="E129" s="216">
        <f t="shared" si="16"/>
        <v>0</v>
      </c>
      <c r="F129" s="216">
        <f t="shared" si="16"/>
        <v>1</v>
      </c>
      <c r="G129" s="216">
        <f t="shared" si="16"/>
        <v>1</v>
      </c>
      <c r="H129" s="216">
        <f t="shared" si="16"/>
        <v>0</v>
      </c>
      <c r="I129" s="216">
        <f t="shared" si="16"/>
        <v>0</v>
      </c>
      <c r="J129" s="216">
        <f t="shared" si="16"/>
        <v>0</v>
      </c>
      <c r="K129" s="347">
        <f t="shared" si="10"/>
        <v>7.7200000000000005E-2</v>
      </c>
      <c r="L129" s="216"/>
      <c r="M129" s="216">
        <f t="shared" si="11"/>
        <v>0</v>
      </c>
      <c r="N129" s="216">
        <f t="shared" si="12"/>
        <v>0</v>
      </c>
      <c r="O129" s="216">
        <f t="shared" si="12"/>
        <v>0</v>
      </c>
      <c r="P129" s="216">
        <f t="shared" si="13"/>
        <v>0</v>
      </c>
      <c r="Q129" s="216">
        <f t="shared" si="14"/>
        <v>3</v>
      </c>
      <c r="R129" s="216">
        <f t="shared" si="15"/>
        <v>2</v>
      </c>
      <c r="S129" s="219"/>
      <c r="T129" s="219"/>
      <c r="U129" s="219"/>
      <c r="V129" s="219"/>
      <c r="W129" s="504"/>
      <c r="X129" s="219"/>
      <c r="Y129" s="49">
        <v>420</v>
      </c>
      <c r="Z129" s="49">
        <v>420049321</v>
      </c>
      <c r="AA129" s="235" t="s">
        <v>1061</v>
      </c>
      <c r="AB129" s="49">
        <v>0</v>
      </c>
      <c r="AC129" s="49">
        <v>0</v>
      </c>
      <c r="AD129" s="49">
        <v>1</v>
      </c>
      <c r="AE129" s="49">
        <v>1</v>
      </c>
      <c r="AF129" s="49">
        <v>0</v>
      </c>
      <c r="AG129" s="49">
        <v>0</v>
      </c>
      <c r="AH129" s="49">
        <v>0</v>
      </c>
      <c r="AI129" s="206">
        <v>0</v>
      </c>
      <c r="AJ129" s="206">
        <v>0</v>
      </c>
      <c r="AK129" s="206">
        <v>0</v>
      </c>
      <c r="AL129" s="206">
        <v>0</v>
      </c>
      <c r="AM129" s="206">
        <v>0</v>
      </c>
      <c r="AN129" s="206">
        <v>0</v>
      </c>
      <c r="AO129" s="206">
        <v>0</v>
      </c>
      <c r="AP129" s="206">
        <v>0</v>
      </c>
      <c r="AQ129" s="49">
        <v>0</v>
      </c>
      <c r="AR129" s="207"/>
      <c r="AS129" s="49">
        <v>49</v>
      </c>
      <c r="AT129" s="49">
        <v>321</v>
      </c>
      <c r="AU129" s="49">
        <v>3</v>
      </c>
      <c r="AW129" s="49"/>
      <c r="AX129" s="49"/>
      <c r="AY129" s="49"/>
      <c r="AZ129" s="484"/>
    </row>
    <row r="130" spans="1:52">
      <c r="A130" s="206">
        <v>420</v>
      </c>
      <c r="B130" s="206">
        <v>420049347</v>
      </c>
      <c r="C130" s="207" t="s">
        <v>1061</v>
      </c>
      <c r="D130" s="216">
        <f t="shared" si="16"/>
        <v>0</v>
      </c>
      <c r="E130" s="216">
        <f t="shared" si="16"/>
        <v>0</v>
      </c>
      <c r="F130" s="216">
        <f t="shared" si="16"/>
        <v>0</v>
      </c>
      <c r="G130" s="216">
        <f t="shared" si="16"/>
        <v>0</v>
      </c>
      <c r="H130" s="216">
        <f t="shared" si="16"/>
        <v>1</v>
      </c>
      <c r="I130" s="216">
        <f t="shared" si="16"/>
        <v>0</v>
      </c>
      <c r="J130" s="216">
        <f t="shared" si="16"/>
        <v>0</v>
      </c>
      <c r="K130" s="347">
        <f t="shared" si="10"/>
        <v>3.8600000000000002E-2</v>
      </c>
      <c r="L130" s="216"/>
      <c r="M130" s="216">
        <f t="shared" si="11"/>
        <v>0</v>
      </c>
      <c r="N130" s="216">
        <f t="shared" si="12"/>
        <v>0</v>
      </c>
      <c r="O130" s="216">
        <f t="shared" si="12"/>
        <v>0</v>
      </c>
      <c r="P130" s="216">
        <f t="shared" si="13"/>
        <v>1</v>
      </c>
      <c r="Q130" s="216">
        <f t="shared" si="14"/>
        <v>8</v>
      </c>
      <c r="R130" s="216">
        <f t="shared" si="15"/>
        <v>1</v>
      </c>
      <c r="S130" s="219"/>
      <c r="T130" s="219"/>
      <c r="U130" s="219"/>
      <c r="V130" s="219"/>
      <c r="W130" s="504"/>
      <c r="X130" s="219"/>
      <c r="Y130" s="49">
        <v>420</v>
      </c>
      <c r="Z130" s="49">
        <v>420049347</v>
      </c>
      <c r="AA130" s="235" t="s">
        <v>1061</v>
      </c>
      <c r="AB130" s="49">
        <v>0</v>
      </c>
      <c r="AC130" s="49">
        <v>0</v>
      </c>
      <c r="AD130" s="49">
        <v>0</v>
      </c>
      <c r="AE130" s="49">
        <v>0</v>
      </c>
      <c r="AF130" s="49">
        <v>1</v>
      </c>
      <c r="AG130" s="49">
        <v>0</v>
      </c>
      <c r="AH130" s="49">
        <v>0</v>
      </c>
      <c r="AI130" s="206">
        <v>0</v>
      </c>
      <c r="AJ130" s="206">
        <v>0</v>
      </c>
      <c r="AK130" s="206">
        <v>0</v>
      </c>
      <c r="AL130" s="206">
        <v>0</v>
      </c>
      <c r="AM130" s="206">
        <v>1</v>
      </c>
      <c r="AN130" s="206">
        <v>0</v>
      </c>
      <c r="AO130" s="206">
        <v>0</v>
      </c>
      <c r="AP130" s="206">
        <v>0</v>
      </c>
      <c r="AQ130" s="49">
        <v>0</v>
      </c>
      <c r="AR130" s="207"/>
      <c r="AS130" s="49">
        <v>49</v>
      </c>
      <c r="AT130" s="49">
        <v>347</v>
      </c>
      <c r="AU130" s="49">
        <v>8</v>
      </c>
      <c r="AW130" s="49"/>
      <c r="AX130" s="49"/>
      <c r="AY130" s="49"/>
      <c r="AZ130" s="484"/>
    </row>
    <row r="131" spans="1:52">
      <c r="A131" s="206">
        <v>420</v>
      </c>
      <c r="B131" s="206">
        <v>420049616</v>
      </c>
      <c r="C131" s="207" t="s">
        <v>1061</v>
      </c>
      <c r="D131" s="216">
        <f t="shared" si="16"/>
        <v>0</v>
      </c>
      <c r="E131" s="216">
        <f t="shared" si="16"/>
        <v>0</v>
      </c>
      <c r="F131" s="216">
        <f t="shared" si="16"/>
        <v>1</v>
      </c>
      <c r="G131" s="216">
        <f t="shared" si="16"/>
        <v>1</v>
      </c>
      <c r="H131" s="216">
        <f t="shared" si="16"/>
        <v>0</v>
      </c>
      <c r="I131" s="216">
        <f t="shared" si="16"/>
        <v>0</v>
      </c>
      <c r="J131" s="216">
        <f t="shared" si="16"/>
        <v>0</v>
      </c>
      <c r="K131" s="347">
        <f t="shared" si="10"/>
        <v>7.7200000000000005E-2</v>
      </c>
      <c r="L131" s="216"/>
      <c r="M131" s="216">
        <f t="shared" si="11"/>
        <v>0</v>
      </c>
      <c r="N131" s="216">
        <f t="shared" si="12"/>
        <v>0</v>
      </c>
      <c r="O131" s="216">
        <f t="shared" si="12"/>
        <v>0</v>
      </c>
      <c r="P131" s="216">
        <f t="shared" si="13"/>
        <v>2</v>
      </c>
      <c r="Q131" s="216">
        <f t="shared" si="14"/>
        <v>6</v>
      </c>
      <c r="R131" s="216">
        <f t="shared" si="15"/>
        <v>2</v>
      </c>
      <c r="S131" s="219"/>
      <c r="T131" s="219"/>
      <c r="U131" s="219"/>
      <c r="V131" s="219"/>
      <c r="W131" s="504"/>
      <c r="X131" s="219"/>
      <c r="Y131" s="49">
        <v>420</v>
      </c>
      <c r="Z131" s="49">
        <v>420049616</v>
      </c>
      <c r="AA131" s="235" t="s">
        <v>1061</v>
      </c>
      <c r="AB131" s="49">
        <v>0</v>
      </c>
      <c r="AC131" s="49">
        <v>0</v>
      </c>
      <c r="AD131" s="49">
        <v>1</v>
      </c>
      <c r="AE131" s="49">
        <v>1</v>
      </c>
      <c r="AF131" s="49">
        <v>0</v>
      </c>
      <c r="AG131" s="49">
        <v>0</v>
      </c>
      <c r="AH131" s="49">
        <v>0</v>
      </c>
      <c r="AI131" s="206">
        <v>0</v>
      </c>
      <c r="AJ131" s="206">
        <v>0</v>
      </c>
      <c r="AK131" s="206">
        <v>0</v>
      </c>
      <c r="AL131" s="206">
        <v>0</v>
      </c>
      <c r="AM131" s="206">
        <v>1</v>
      </c>
      <c r="AN131" s="206">
        <v>0</v>
      </c>
      <c r="AO131" s="206">
        <v>0</v>
      </c>
      <c r="AP131" s="206">
        <v>1</v>
      </c>
      <c r="AQ131" s="49">
        <v>0</v>
      </c>
      <c r="AR131" s="207"/>
      <c r="AS131" s="49">
        <v>49</v>
      </c>
      <c r="AT131" s="49">
        <v>616</v>
      </c>
      <c r="AU131" s="49">
        <v>6</v>
      </c>
      <c r="AW131" s="49"/>
      <c r="AX131" s="49"/>
      <c r="AY131" s="49"/>
      <c r="AZ131" s="484"/>
    </row>
    <row r="132" spans="1:52">
      <c r="A132" s="206">
        <v>428</v>
      </c>
      <c r="B132" s="206">
        <v>428035016</v>
      </c>
      <c r="C132" s="207" t="s">
        <v>1100</v>
      </c>
      <c r="D132" s="216">
        <f t="shared" si="16"/>
        <v>0</v>
      </c>
      <c r="E132" s="216">
        <f t="shared" si="16"/>
        <v>0</v>
      </c>
      <c r="F132" s="216">
        <f t="shared" si="16"/>
        <v>0</v>
      </c>
      <c r="G132" s="216">
        <f t="shared" si="16"/>
        <v>1</v>
      </c>
      <c r="H132" s="216">
        <f t="shared" si="16"/>
        <v>1</v>
      </c>
      <c r="I132" s="216">
        <f t="shared" si="16"/>
        <v>3</v>
      </c>
      <c r="J132" s="216">
        <f t="shared" si="16"/>
        <v>0</v>
      </c>
      <c r="K132" s="347">
        <f t="shared" si="10"/>
        <v>0.193</v>
      </c>
      <c r="L132" s="216"/>
      <c r="M132" s="216">
        <f t="shared" si="11"/>
        <v>0</v>
      </c>
      <c r="N132" s="216">
        <f t="shared" si="12"/>
        <v>0</v>
      </c>
      <c r="O132" s="216">
        <f t="shared" si="12"/>
        <v>0</v>
      </c>
      <c r="P132" s="216">
        <f t="shared" si="13"/>
        <v>0</v>
      </c>
      <c r="Q132" s="216">
        <f t="shared" si="14"/>
        <v>8</v>
      </c>
      <c r="R132" s="216">
        <f t="shared" si="15"/>
        <v>5</v>
      </c>
      <c r="S132" s="219"/>
      <c r="T132" s="219"/>
      <c r="U132" s="219"/>
      <c r="V132" s="219"/>
      <c r="W132" s="504"/>
      <c r="X132" s="219"/>
      <c r="Y132" s="49">
        <v>428</v>
      </c>
      <c r="Z132" s="49">
        <v>428035016</v>
      </c>
      <c r="AA132" s="235" t="s">
        <v>1100</v>
      </c>
      <c r="AB132" s="49">
        <v>0</v>
      </c>
      <c r="AC132" s="49">
        <v>0</v>
      </c>
      <c r="AD132" s="49">
        <v>0</v>
      </c>
      <c r="AE132" s="49">
        <v>1</v>
      </c>
      <c r="AF132" s="49">
        <v>1</v>
      </c>
      <c r="AG132" s="49">
        <v>3</v>
      </c>
      <c r="AH132" s="49">
        <v>0</v>
      </c>
      <c r="AI132" s="206">
        <v>0</v>
      </c>
      <c r="AJ132" s="206">
        <v>0</v>
      </c>
      <c r="AK132" s="206">
        <v>0</v>
      </c>
      <c r="AL132" s="206">
        <v>0</v>
      </c>
      <c r="AM132" s="206">
        <v>0</v>
      </c>
      <c r="AN132" s="206">
        <v>0</v>
      </c>
      <c r="AO132" s="206">
        <v>0</v>
      </c>
      <c r="AP132" s="206">
        <v>0</v>
      </c>
      <c r="AQ132" s="49">
        <v>0</v>
      </c>
      <c r="AR132" s="207"/>
      <c r="AS132" s="49">
        <v>35</v>
      </c>
      <c r="AT132" s="49">
        <v>16</v>
      </c>
      <c r="AU132" s="49">
        <v>8</v>
      </c>
      <c r="AW132" s="49"/>
      <c r="AX132" s="49"/>
      <c r="AY132" s="49"/>
      <c r="AZ132" s="484"/>
    </row>
    <row r="133" spans="1:52">
      <c r="A133" s="206">
        <v>428</v>
      </c>
      <c r="B133" s="206">
        <v>428035035</v>
      </c>
      <c r="C133" s="207" t="s">
        <v>1100</v>
      </c>
      <c r="D133" s="216">
        <f t="shared" si="16"/>
        <v>0</v>
      </c>
      <c r="E133" s="216">
        <f t="shared" si="16"/>
        <v>0</v>
      </c>
      <c r="F133" s="216">
        <f t="shared" si="16"/>
        <v>169</v>
      </c>
      <c r="G133" s="216">
        <f t="shared" si="16"/>
        <v>803</v>
      </c>
      <c r="H133" s="216">
        <f t="shared" si="16"/>
        <v>446</v>
      </c>
      <c r="I133" s="216">
        <f t="shared" si="16"/>
        <v>374</v>
      </c>
      <c r="J133" s="216">
        <f t="shared" si="16"/>
        <v>0</v>
      </c>
      <c r="K133" s="347">
        <f t="shared" si="10"/>
        <v>69.171199999999999</v>
      </c>
      <c r="L133" s="216"/>
      <c r="M133" s="216">
        <f t="shared" si="11"/>
        <v>115</v>
      </c>
      <c r="N133" s="216">
        <f t="shared" si="12"/>
        <v>18</v>
      </c>
      <c r="O133" s="216">
        <f t="shared" si="12"/>
        <v>8</v>
      </c>
      <c r="P133" s="216">
        <f t="shared" si="13"/>
        <v>1274</v>
      </c>
      <c r="Q133" s="216">
        <f t="shared" si="14"/>
        <v>11</v>
      </c>
      <c r="R133" s="216">
        <f t="shared" si="15"/>
        <v>1792</v>
      </c>
      <c r="S133" s="219"/>
      <c r="T133" s="219"/>
      <c r="U133" s="219"/>
      <c r="V133" s="219"/>
      <c r="W133" s="504"/>
      <c r="X133" s="219"/>
      <c r="Y133" s="49">
        <v>428</v>
      </c>
      <c r="Z133" s="49">
        <v>428035035</v>
      </c>
      <c r="AA133" s="235" t="s">
        <v>1100</v>
      </c>
      <c r="AB133" s="49">
        <v>0</v>
      </c>
      <c r="AC133" s="49">
        <v>0</v>
      </c>
      <c r="AD133" s="49">
        <v>169</v>
      </c>
      <c r="AE133" s="49">
        <v>803</v>
      </c>
      <c r="AF133" s="49">
        <v>446</v>
      </c>
      <c r="AG133" s="49">
        <v>374</v>
      </c>
      <c r="AH133" s="49">
        <v>0</v>
      </c>
      <c r="AI133" s="206">
        <v>0</v>
      </c>
      <c r="AJ133" s="206">
        <v>115</v>
      </c>
      <c r="AK133" s="206">
        <v>18</v>
      </c>
      <c r="AL133" s="206">
        <v>8</v>
      </c>
      <c r="AM133" s="206">
        <v>911</v>
      </c>
      <c r="AN133" s="206">
        <v>0</v>
      </c>
      <c r="AO133" s="206">
        <v>0</v>
      </c>
      <c r="AP133" s="206">
        <v>118</v>
      </c>
      <c r="AQ133" s="49">
        <v>245</v>
      </c>
      <c r="AR133" s="207"/>
      <c r="AS133" s="49">
        <v>35</v>
      </c>
      <c r="AT133" s="49">
        <v>35</v>
      </c>
      <c r="AU133" s="49">
        <v>11</v>
      </c>
      <c r="AW133" s="49"/>
      <c r="AX133" s="49"/>
      <c r="AY133" s="49"/>
      <c r="AZ133" s="484"/>
    </row>
    <row r="134" spans="1:52">
      <c r="A134" s="206">
        <v>428</v>
      </c>
      <c r="B134" s="206">
        <v>428035044</v>
      </c>
      <c r="C134" s="207" t="s">
        <v>1100</v>
      </c>
      <c r="D134" s="216">
        <f t="shared" si="16"/>
        <v>0</v>
      </c>
      <c r="E134" s="216">
        <f t="shared" si="16"/>
        <v>0</v>
      </c>
      <c r="F134" s="216">
        <f t="shared" si="16"/>
        <v>0</v>
      </c>
      <c r="G134" s="216">
        <f t="shared" si="16"/>
        <v>10</v>
      </c>
      <c r="H134" s="216">
        <f t="shared" si="16"/>
        <v>3</v>
      </c>
      <c r="I134" s="216">
        <f t="shared" si="16"/>
        <v>17</v>
      </c>
      <c r="J134" s="216">
        <f t="shared" si="16"/>
        <v>0</v>
      </c>
      <c r="K134" s="347">
        <f t="shared" si="10"/>
        <v>1.1579999999999999</v>
      </c>
      <c r="L134" s="216"/>
      <c r="M134" s="216">
        <f t="shared" si="11"/>
        <v>3</v>
      </c>
      <c r="N134" s="216">
        <f t="shared" si="12"/>
        <v>0</v>
      </c>
      <c r="O134" s="216">
        <f t="shared" si="12"/>
        <v>0</v>
      </c>
      <c r="P134" s="216">
        <f t="shared" si="13"/>
        <v>20</v>
      </c>
      <c r="Q134" s="216">
        <f t="shared" si="14"/>
        <v>11</v>
      </c>
      <c r="R134" s="216">
        <f t="shared" si="15"/>
        <v>30</v>
      </c>
      <c r="S134" s="219"/>
      <c r="T134" s="219"/>
      <c r="U134" s="219"/>
      <c r="V134" s="219"/>
      <c r="W134" s="504"/>
      <c r="X134" s="219"/>
      <c r="Y134" s="49">
        <v>428</v>
      </c>
      <c r="Z134" s="49">
        <v>428035044</v>
      </c>
      <c r="AA134" s="235" t="s">
        <v>1100</v>
      </c>
      <c r="AB134" s="49">
        <v>0</v>
      </c>
      <c r="AC134" s="49">
        <v>0</v>
      </c>
      <c r="AD134" s="49">
        <v>0</v>
      </c>
      <c r="AE134" s="49">
        <v>10</v>
      </c>
      <c r="AF134" s="49">
        <v>3</v>
      </c>
      <c r="AG134" s="49">
        <v>17</v>
      </c>
      <c r="AH134" s="49">
        <v>0</v>
      </c>
      <c r="AI134" s="206">
        <v>0</v>
      </c>
      <c r="AJ134" s="206">
        <v>3</v>
      </c>
      <c r="AK134" s="206">
        <v>0</v>
      </c>
      <c r="AL134" s="206">
        <v>0</v>
      </c>
      <c r="AM134" s="206">
        <v>8</v>
      </c>
      <c r="AN134" s="206">
        <v>0</v>
      </c>
      <c r="AO134" s="206">
        <v>0</v>
      </c>
      <c r="AP134" s="206">
        <v>0</v>
      </c>
      <c r="AQ134" s="49">
        <v>12</v>
      </c>
      <c r="AR134" s="207"/>
      <c r="AS134" s="49">
        <v>35</v>
      </c>
      <c r="AT134" s="49">
        <v>44</v>
      </c>
      <c r="AU134" s="49">
        <v>11</v>
      </c>
      <c r="AW134" s="49"/>
      <c r="AX134" s="49"/>
      <c r="AY134" s="49"/>
      <c r="AZ134" s="484"/>
    </row>
    <row r="135" spans="1:52">
      <c r="A135" s="206">
        <v>428</v>
      </c>
      <c r="B135" s="206">
        <v>428035049</v>
      </c>
      <c r="C135" s="207" t="s">
        <v>1100</v>
      </c>
      <c r="D135" s="216">
        <f t="shared" si="16"/>
        <v>0</v>
      </c>
      <c r="E135" s="216">
        <f t="shared" si="16"/>
        <v>0</v>
      </c>
      <c r="F135" s="216">
        <f t="shared" si="16"/>
        <v>0</v>
      </c>
      <c r="G135" s="216">
        <f t="shared" si="16"/>
        <v>2</v>
      </c>
      <c r="H135" s="216">
        <f t="shared" si="16"/>
        <v>0</v>
      </c>
      <c r="I135" s="216">
        <f t="shared" si="16"/>
        <v>0</v>
      </c>
      <c r="J135" s="216">
        <f t="shared" si="16"/>
        <v>0</v>
      </c>
      <c r="K135" s="347">
        <f t="shared" si="10"/>
        <v>7.7200000000000005E-2</v>
      </c>
      <c r="L135" s="216"/>
      <c r="M135" s="216">
        <f t="shared" si="11"/>
        <v>0</v>
      </c>
      <c r="N135" s="216">
        <f t="shared" si="12"/>
        <v>0</v>
      </c>
      <c r="O135" s="216">
        <f t="shared" si="12"/>
        <v>0</v>
      </c>
      <c r="P135" s="216">
        <f t="shared" si="13"/>
        <v>2</v>
      </c>
      <c r="Q135" s="216">
        <f t="shared" si="14"/>
        <v>8</v>
      </c>
      <c r="R135" s="216">
        <f t="shared" si="15"/>
        <v>2</v>
      </c>
      <c r="S135" s="219"/>
      <c r="T135" s="219"/>
      <c r="U135" s="219"/>
      <c r="V135" s="219"/>
      <c r="W135" s="504"/>
      <c r="X135" s="219"/>
      <c r="Y135" s="49">
        <v>428</v>
      </c>
      <c r="Z135" s="49">
        <v>428035049</v>
      </c>
      <c r="AA135" s="235" t="s">
        <v>1100</v>
      </c>
      <c r="AB135" s="49">
        <v>0</v>
      </c>
      <c r="AC135" s="49">
        <v>0</v>
      </c>
      <c r="AD135" s="49">
        <v>0</v>
      </c>
      <c r="AE135" s="49">
        <v>2</v>
      </c>
      <c r="AF135" s="49">
        <v>0</v>
      </c>
      <c r="AG135" s="49">
        <v>0</v>
      </c>
      <c r="AH135" s="49">
        <v>0</v>
      </c>
      <c r="AI135" s="206">
        <v>0</v>
      </c>
      <c r="AJ135" s="206">
        <v>0</v>
      </c>
      <c r="AK135" s="206">
        <v>0</v>
      </c>
      <c r="AL135" s="206">
        <v>0</v>
      </c>
      <c r="AM135" s="206">
        <v>2</v>
      </c>
      <c r="AN135" s="206">
        <v>0</v>
      </c>
      <c r="AO135" s="206">
        <v>0</v>
      </c>
      <c r="AP135" s="206">
        <v>0</v>
      </c>
      <c r="AQ135" s="49">
        <v>0</v>
      </c>
      <c r="AR135" s="207"/>
      <c r="AS135" s="49">
        <v>35</v>
      </c>
      <c r="AT135" s="49">
        <v>49</v>
      </c>
      <c r="AU135" s="49">
        <v>8</v>
      </c>
      <c r="AW135" s="49"/>
      <c r="AX135" s="49"/>
      <c r="AY135" s="49"/>
      <c r="AZ135" s="484"/>
    </row>
    <row r="136" spans="1:52">
      <c r="A136" s="206">
        <v>428</v>
      </c>
      <c r="B136" s="206">
        <v>428035050</v>
      </c>
      <c r="C136" s="207" t="s">
        <v>1100</v>
      </c>
      <c r="D136" s="216">
        <f t="shared" si="16"/>
        <v>0</v>
      </c>
      <c r="E136" s="216">
        <f t="shared" si="16"/>
        <v>0</v>
      </c>
      <c r="F136" s="216">
        <f t="shared" si="16"/>
        <v>0</v>
      </c>
      <c r="G136" s="216">
        <f t="shared" si="16"/>
        <v>2</v>
      </c>
      <c r="H136" s="216">
        <f t="shared" si="16"/>
        <v>0</v>
      </c>
      <c r="I136" s="216">
        <f t="shared" si="16"/>
        <v>1</v>
      </c>
      <c r="J136" s="216">
        <f t="shared" si="16"/>
        <v>0</v>
      </c>
      <c r="K136" s="347">
        <f t="shared" si="10"/>
        <v>0.1158</v>
      </c>
      <c r="L136" s="216"/>
      <c r="M136" s="216">
        <f t="shared" si="11"/>
        <v>0</v>
      </c>
      <c r="N136" s="216">
        <f t="shared" si="12"/>
        <v>0</v>
      </c>
      <c r="O136" s="216">
        <f t="shared" si="12"/>
        <v>0</v>
      </c>
      <c r="P136" s="216">
        <f t="shared" si="13"/>
        <v>3</v>
      </c>
      <c r="Q136" s="216">
        <f t="shared" si="14"/>
        <v>4</v>
      </c>
      <c r="R136" s="216">
        <f t="shared" si="15"/>
        <v>3</v>
      </c>
      <c r="S136" s="219"/>
      <c r="T136" s="219"/>
      <c r="U136" s="219"/>
      <c r="V136" s="219"/>
      <c r="W136" s="504"/>
      <c r="X136" s="219"/>
      <c r="Y136" s="49">
        <v>428</v>
      </c>
      <c r="Z136" s="49">
        <v>428035050</v>
      </c>
      <c r="AA136" s="235" t="s">
        <v>1100</v>
      </c>
      <c r="AB136" s="49">
        <v>0</v>
      </c>
      <c r="AC136" s="49">
        <v>0</v>
      </c>
      <c r="AD136" s="49">
        <v>0</v>
      </c>
      <c r="AE136" s="49">
        <v>2</v>
      </c>
      <c r="AF136" s="49">
        <v>0</v>
      </c>
      <c r="AG136" s="49">
        <v>1</v>
      </c>
      <c r="AH136" s="49">
        <v>0</v>
      </c>
      <c r="AI136" s="206">
        <v>0</v>
      </c>
      <c r="AJ136" s="206">
        <v>0</v>
      </c>
      <c r="AK136" s="206">
        <v>0</v>
      </c>
      <c r="AL136" s="206">
        <v>0</v>
      </c>
      <c r="AM136" s="206">
        <v>2</v>
      </c>
      <c r="AN136" s="206">
        <v>0</v>
      </c>
      <c r="AO136" s="206">
        <v>0</v>
      </c>
      <c r="AP136" s="206">
        <v>0</v>
      </c>
      <c r="AQ136" s="49">
        <v>1</v>
      </c>
      <c r="AR136" s="207"/>
      <c r="AS136" s="49">
        <v>35</v>
      </c>
      <c r="AT136" s="49">
        <v>50</v>
      </c>
      <c r="AU136" s="49">
        <v>4</v>
      </c>
      <c r="AW136" s="49"/>
      <c r="AX136" s="49"/>
      <c r="AY136" s="49"/>
      <c r="AZ136" s="484"/>
    </row>
    <row r="137" spans="1:52">
      <c r="A137" s="206">
        <v>428</v>
      </c>
      <c r="B137" s="206">
        <v>428035057</v>
      </c>
      <c r="C137" s="207" t="s">
        <v>1100</v>
      </c>
      <c r="D137" s="216">
        <f t="shared" si="16"/>
        <v>0</v>
      </c>
      <c r="E137" s="216">
        <f t="shared" si="16"/>
        <v>0</v>
      </c>
      <c r="F137" s="216">
        <f t="shared" si="16"/>
        <v>13</v>
      </c>
      <c r="G137" s="216">
        <f t="shared" si="16"/>
        <v>79</v>
      </c>
      <c r="H137" s="216">
        <f t="shared" si="16"/>
        <v>36</v>
      </c>
      <c r="I137" s="216">
        <f t="shared" si="16"/>
        <v>33</v>
      </c>
      <c r="J137" s="216">
        <f t="shared" si="16"/>
        <v>0</v>
      </c>
      <c r="K137" s="347">
        <f t="shared" si="10"/>
        <v>6.2145999999999999</v>
      </c>
      <c r="L137" s="216"/>
      <c r="M137" s="216">
        <f t="shared" si="11"/>
        <v>25</v>
      </c>
      <c r="N137" s="216">
        <f t="shared" si="12"/>
        <v>0</v>
      </c>
      <c r="O137" s="216">
        <f t="shared" si="12"/>
        <v>0</v>
      </c>
      <c r="P137" s="216">
        <f t="shared" si="13"/>
        <v>120</v>
      </c>
      <c r="Q137" s="216">
        <f t="shared" si="14"/>
        <v>12</v>
      </c>
      <c r="R137" s="216">
        <f t="shared" si="15"/>
        <v>161</v>
      </c>
      <c r="S137" s="219"/>
      <c r="T137" s="219"/>
      <c r="U137" s="219"/>
      <c r="V137" s="219"/>
      <c r="W137" s="504"/>
      <c r="X137" s="219"/>
      <c r="Y137" s="49">
        <v>428</v>
      </c>
      <c r="Z137" s="49">
        <v>428035057</v>
      </c>
      <c r="AA137" s="235" t="s">
        <v>1100</v>
      </c>
      <c r="AB137" s="49">
        <v>0</v>
      </c>
      <c r="AC137" s="49">
        <v>0</v>
      </c>
      <c r="AD137" s="49">
        <v>13</v>
      </c>
      <c r="AE137" s="49">
        <v>79</v>
      </c>
      <c r="AF137" s="49">
        <v>36</v>
      </c>
      <c r="AG137" s="49">
        <v>33</v>
      </c>
      <c r="AH137" s="49">
        <v>0</v>
      </c>
      <c r="AI137" s="206">
        <v>0</v>
      </c>
      <c r="AJ137" s="206">
        <v>25</v>
      </c>
      <c r="AK137" s="206">
        <v>0</v>
      </c>
      <c r="AL137" s="206">
        <v>0</v>
      </c>
      <c r="AM137" s="206">
        <v>83</v>
      </c>
      <c r="AN137" s="206">
        <v>0</v>
      </c>
      <c r="AO137" s="206">
        <v>0</v>
      </c>
      <c r="AP137" s="206">
        <v>12</v>
      </c>
      <c r="AQ137" s="49">
        <v>25</v>
      </c>
      <c r="AR137" s="207"/>
      <c r="AS137" s="49">
        <v>35</v>
      </c>
      <c r="AT137" s="49">
        <v>57</v>
      </c>
      <c r="AU137" s="49">
        <v>12</v>
      </c>
      <c r="AW137" s="49"/>
      <c r="AX137" s="49"/>
      <c r="AY137" s="49"/>
      <c r="AZ137" s="484"/>
    </row>
    <row r="138" spans="1:52">
      <c r="A138" s="206">
        <v>428</v>
      </c>
      <c r="B138" s="206">
        <v>428035073</v>
      </c>
      <c r="C138" s="207" t="s">
        <v>1100</v>
      </c>
      <c r="D138" s="216">
        <f t="shared" si="16"/>
        <v>0</v>
      </c>
      <c r="E138" s="216">
        <f t="shared" si="16"/>
        <v>0</v>
      </c>
      <c r="F138" s="216">
        <f t="shared" si="16"/>
        <v>0</v>
      </c>
      <c r="G138" s="216">
        <f t="shared" si="16"/>
        <v>9</v>
      </c>
      <c r="H138" s="216">
        <f t="shared" si="16"/>
        <v>5</v>
      </c>
      <c r="I138" s="216">
        <f t="shared" si="16"/>
        <v>6</v>
      </c>
      <c r="J138" s="216">
        <f t="shared" si="16"/>
        <v>0</v>
      </c>
      <c r="K138" s="347">
        <f t="shared" si="10"/>
        <v>0.77200000000000002</v>
      </c>
      <c r="L138" s="216"/>
      <c r="M138" s="216">
        <f t="shared" si="11"/>
        <v>1</v>
      </c>
      <c r="N138" s="216">
        <f t="shared" si="12"/>
        <v>0</v>
      </c>
      <c r="O138" s="216">
        <f t="shared" si="12"/>
        <v>0</v>
      </c>
      <c r="P138" s="216">
        <f t="shared" si="13"/>
        <v>10</v>
      </c>
      <c r="Q138" s="216">
        <f t="shared" si="14"/>
        <v>6</v>
      </c>
      <c r="R138" s="216">
        <f t="shared" si="15"/>
        <v>20</v>
      </c>
      <c r="S138" s="219"/>
      <c r="T138" s="219"/>
      <c r="U138" s="219"/>
      <c r="V138" s="219"/>
      <c r="W138" s="504"/>
      <c r="X138" s="219"/>
      <c r="Y138" s="49">
        <v>428</v>
      </c>
      <c r="Z138" s="49">
        <v>428035073</v>
      </c>
      <c r="AA138" s="235" t="s">
        <v>1100</v>
      </c>
      <c r="AB138" s="49">
        <v>0</v>
      </c>
      <c r="AC138" s="49">
        <v>0</v>
      </c>
      <c r="AD138" s="49">
        <v>0</v>
      </c>
      <c r="AE138" s="49">
        <v>9</v>
      </c>
      <c r="AF138" s="49">
        <v>5</v>
      </c>
      <c r="AG138" s="49">
        <v>6</v>
      </c>
      <c r="AH138" s="49">
        <v>0</v>
      </c>
      <c r="AI138" s="206">
        <v>0</v>
      </c>
      <c r="AJ138" s="206">
        <v>1</v>
      </c>
      <c r="AK138" s="206">
        <v>0</v>
      </c>
      <c r="AL138" s="206">
        <v>0</v>
      </c>
      <c r="AM138" s="206">
        <v>8</v>
      </c>
      <c r="AN138" s="206">
        <v>0</v>
      </c>
      <c r="AO138" s="206">
        <v>0</v>
      </c>
      <c r="AP138" s="206">
        <v>0</v>
      </c>
      <c r="AQ138" s="49">
        <v>2</v>
      </c>
      <c r="AR138" s="207"/>
      <c r="AS138" s="49">
        <v>35</v>
      </c>
      <c r="AT138" s="49">
        <v>73</v>
      </c>
      <c r="AU138" s="49">
        <v>6</v>
      </c>
      <c r="AW138" s="49"/>
      <c r="AX138" s="49"/>
      <c r="AY138" s="49"/>
      <c r="AZ138" s="484"/>
    </row>
    <row r="139" spans="1:52">
      <c r="A139" s="206">
        <v>428</v>
      </c>
      <c r="B139" s="206">
        <v>428035079</v>
      </c>
      <c r="C139" s="207" t="s">
        <v>1100</v>
      </c>
      <c r="D139" s="216">
        <f t="shared" si="16"/>
        <v>0</v>
      </c>
      <c r="E139" s="216">
        <f t="shared" si="16"/>
        <v>0</v>
      </c>
      <c r="F139" s="216">
        <f t="shared" si="16"/>
        <v>0</v>
      </c>
      <c r="G139" s="216">
        <f t="shared" si="16"/>
        <v>0</v>
      </c>
      <c r="H139" s="216">
        <f t="shared" si="16"/>
        <v>0</v>
      </c>
      <c r="I139" s="216">
        <f t="shared" si="16"/>
        <v>1</v>
      </c>
      <c r="J139" s="216">
        <f t="shared" si="16"/>
        <v>0</v>
      </c>
      <c r="K139" s="347">
        <f t="shared" ref="K139:K202" si="17">ROUND(0.0386*(SUM(AD139:AG139)+(AC139*0.5))+0.0486*AH139,4)</f>
        <v>3.8600000000000002E-2</v>
      </c>
      <c r="L139" s="216"/>
      <c r="M139" s="216">
        <f t="shared" ref="M139:M202" si="18">ROUND(AJ139+(AI139*0.5),0)</f>
        <v>0</v>
      </c>
      <c r="N139" s="216">
        <f t="shared" ref="N139:O202" si="19">ROUND(AK139,0)</f>
        <v>0</v>
      </c>
      <c r="O139" s="216">
        <f t="shared" si="19"/>
        <v>0</v>
      </c>
      <c r="P139" s="216">
        <f t="shared" ref="P139:P202" si="20">ROUND(((AN139+AO139)*0.5)+AM139+AP139+AQ139,0)</f>
        <v>1</v>
      </c>
      <c r="Q139" s="216">
        <f t="shared" ref="Q139:Q202" si="21">AU139</f>
        <v>7</v>
      </c>
      <c r="R139" s="216">
        <f t="shared" ref="R139:R202" si="22">SUM(F139:I139)+ROUND(D139*0.5,0)+ROUND(J139*0.5,0)</f>
        <v>1</v>
      </c>
      <c r="S139" s="219"/>
      <c r="T139" s="219"/>
      <c r="U139" s="219"/>
      <c r="V139" s="219"/>
      <c r="W139" s="504"/>
      <c r="X139" s="219"/>
      <c r="Y139" s="49">
        <v>428</v>
      </c>
      <c r="Z139" s="49">
        <v>428035079</v>
      </c>
      <c r="AA139" s="235" t="s">
        <v>1100</v>
      </c>
      <c r="AB139" s="49">
        <v>0</v>
      </c>
      <c r="AC139" s="49">
        <v>0</v>
      </c>
      <c r="AD139" s="49">
        <v>0</v>
      </c>
      <c r="AE139" s="49">
        <v>0</v>
      </c>
      <c r="AF139" s="49">
        <v>0</v>
      </c>
      <c r="AG139" s="49">
        <v>1</v>
      </c>
      <c r="AH139" s="49">
        <v>0</v>
      </c>
      <c r="AI139" s="206">
        <v>0</v>
      </c>
      <c r="AJ139" s="206">
        <v>0</v>
      </c>
      <c r="AK139" s="206">
        <v>0</v>
      </c>
      <c r="AL139" s="206">
        <v>0</v>
      </c>
      <c r="AM139" s="206">
        <v>0</v>
      </c>
      <c r="AN139" s="206">
        <v>0</v>
      </c>
      <c r="AO139" s="206">
        <v>0</v>
      </c>
      <c r="AP139" s="206">
        <v>0</v>
      </c>
      <c r="AQ139" s="49">
        <v>1</v>
      </c>
      <c r="AR139" s="207"/>
      <c r="AS139" s="49">
        <v>35</v>
      </c>
      <c r="AT139" s="49">
        <v>79</v>
      </c>
      <c r="AU139" s="49">
        <v>7</v>
      </c>
      <c r="AW139" s="49"/>
      <c r="AX139" s="49"/>
      <c r="AY139" s="49"/>
      <c r="AZ139" s="484"/>
    </row>
    <row r="140" spans="1:52">
      <c r="A140" s="206">
        <v>428</v>
      </c>
      <c r="B140" s="206">
        <v>428035093</v>
      </c>
      <c r="C140" s="207" t="s">
        <v>1100</v>
      </c>
      <c r="D140" s="216">
        <f t="shared" si="16"/>
        <v>0</v>
      </c>
      <c r="E140" s="216">
        <f t="shared" si="16"/>
        <v>0</v>
      </c>
      <c r="F140" s="216">
        <f t="shared" si="16"/>
        <v>2</v>
      </c>
      <c r="G140" s="216">
        <f t="shared" si="16"/>
        <v>3</v>
      </c>
      <c r="H140" s="216">
        <f t="shared" si="16"/>
        <v>2</v>
      </c>
      <c r="I140" s="216">
        <f t="shared" si="16"/>
        <v>1</v>
      </c>
      <c r="J140" s="216">
        <f t="shared" si="16"/>
        <v>0</v>
      </c>
      <c r="K140" s="347">
        <f t="shared" si="17"/>
        <v>0.30880000000000002</v>
      </c>
      <c r="L140" s="216"/>
      <c r="M140" s="216">
        <f t="shared" si="18"/>
        <v>2</v>
      </c>
      <c r="N140" s="216">
        <f t="shared" si="19"/>
        <v>0</v>
      </c>
      <c r="O140" s="216">
        <f t="shared" si="19"/>
        <v>0</v>
      </c>
      <c r="P140" s="216">
        <f t="shared" si="20"/>
        <v>7</v>
      </c>
      <c r="Q140" s="216">
        <f t="shared" si="21"/>
        <v>11</v>
      </c>
      <c r="R140" s="216">
        <f t="shared" si="22"/>
        <v>8</v>
      </c>
      <c r="S140" s="219"/>
      <c r="T140" s="219"/>
      <c r="U140" s="219"/>
      <c r="V140" s="219"/>
      <c r="W140" s="504"/>
      <c r="X140" s="219"/>
      <c r="Y140" s="49">
        <v>428</v>
      </c>
      <c r="Z140" s="49">
        <v>428035093</v>
      </c>
      <c r="AA140" s="235" t="s">
        <v>1100</v>
      </c>
      <c r="AB140" s="49">
        <v>0</v>
      </c>
      <c r="AC140" s="49">
        <v>0</v>
      </c>
      <c r="AD140" s="49">
        <v>2</v>
      </c>
      <c r="AE140" s="49">
        <v>3</v>
      </c>
      <c r="AF140" s="49">
        <v>2</v>
      </c>
      <c r="AG140" s="49">
        <v>1</v>
      </c>
      <c r="AH140" s="49">
        <v>0</v>
      </c>
      <c r="AI140" s="206">
        <v>0</v>
      </c>
      <c r="AJ140" s="206">
        <v>2</v>
      </c>
      <c r="AK140" s="206">
        <v>0</v>
      </c>
      <c r="AL140" s="206">
        <v>0</v>
      </c>
      <c r="AM140" s="206">
        <v>5</v>
      </c>
      <c r="AN140" s="206">
        <v>0</v>
      </c>
      <c r="AO140" s="206">
        <v>0</v>
      </c>
      <c r="AP140" s="206">
        <v>2</v>
      </c>
      <c r="AQ140" s="49">
        <v>0</v>
      </c>
      <c r="AR140" s="207"/>
      <c r="AS140" s="49">
        <v>35</v>
      </c>
      <c r="AT140" s="49">
        <v>93</v>
      </c>
      <c r="AU140" s="49">
        <v>11</v>
      </c>
      <c r="AW140" s="49"/>
      <c r="AX140" s="49"/>
      <c r="AY140" s="49"/>
      <c r="AZ140" s="484"/>
    </row>
    <row r="141" spans="1:52">
      <c r="A141" s="206">
        <v>428</v>
      </c>
      <c r="B141" s="206">
        <v>428035095</v>
      </c>
      <c r="C141" s="207" t="s">
        <v>1100</v>
      </c>
      <c r="D141" s="216">
        <f t="shared" si="16"/>
        <v>0</v>
      </c>
      <c r="E141" s="216">
        <f t="shared" si="16"/>
        <v>0</v>
      </c>
      <c r="F141" s="216">
        <f t="shared" si="16"/>
        <v>0</v>
      </c>
      <c r="G141" s="216">
        <f t="shared" si="16"/>
        <v>1</v>
      </c>
      <c r="H141" s="216">
        <f t="shared" si="16"/>
        <v>0</v>
      </c>
      <c r="I141" s="216">
        <f t="shared" si="16"/>
        <v>0</v>
      </c>
      <c r="J141" s="216">
        <f t="shared" si="16"/>
        <v>0</v>
      </c>
      <c r="K141" s="347">
        <f t="shared" si="17"/>
        <v>3.8600000000000002E-2</v>
      </c>
      <c r="L141" s="216"/>
      <c r="M141" s="216">
        <f t="shared" si="18"/>
        <v>0</v>
      </c>
      <c r="N141" s="216">
        <f t="shared" si="19"/>
        <v>0</v>
      </c>
      <c r="O141" s="216">
        <f t="shared" si="19"/>
        <v>0</v>
      </c>
      <c r="P141" s="216">
        <f t="shared" si="20"/>
        <v>1</v>
      </c>
      <c r="Q141" s="216">
        <f t="shared" si="21"/>
        <v>12</v>
      </c>
      <c r="R141" s="216">
        <f t="shared" si="22"/>
        <v>1</v>
      </c>
      <c r="S141" s="219"/>
      <c r="T141" s="219"/>
      <c r="U141" s="219"/>
      <c r="V141" s="219"/>
      <c r="W141" s="504"/>
      <c r="X141" s="219"/>
      <c r="Y141" s="49">
        <v>428</v>
      </c>
      <c r="Z141" s="49">
        <v>428035095</v>
      </c>
      <c r="AA141" s="235" t="s">
        <v>1100</v>
      </c>
      <c r="AB141" s="49">
        <v>0</v>
      </c>
      <c r="AC141" s="49">
        <v>0</v>
      </c>
      <c r="AD141" s="49">
        <v>0</v>
      </c>
      <c r="AE141" s="49">
        <v>1</v>
      </c>
      <c r="AF141" s="49">
        <v>0</v>
      </c>
      <c r="AG141" s="49">
        <v>0</v>
      </c>
      <c r="AH141" s="49">
        <v>0</v>
      </c>
      <c r="AI141" s="206">
        <v>0</v>
      </c>
      <c r="AJ141" s="206">
        <v>0</v>
      </c>
      <c r="AK141" s="206">
        <v>0</v>
      </c>
      <c r="AL141" s="206">
        <v>0</v>
      </c>
      <c r="AM141" s="206">
        <v>1</v>
      </c>
      <c r="AN141" s="206">
        <v>0</v>
      </c>
      <c r="AO141" s="206">
        <v>0</v>
      </c>
      <c r="AP141" s="206">
        <v>0</v>
      </c>
      <c r="AQ141" s="49">
        <v>0</v>
      </c>
      <c r="AR141" s="207"/>
      <c r="AS141" s="49">
        <v>35</v>
      </c>
      <c r="AT141" s="49">
        <v>95</v>
      </c>
      <c r="AU141" s="49">
        <v>12</v>
      </c>
      <c r="AW141" s="49"/>
      <c r="AX141" s="49"/>
      <c r="AY141" s="49"/>
      <c r="AZ141" s="484"/>
    </row>
    <row r="142" spans="1:52">
      <c r="A142" s="206">
        <v>428</v>
      </c>
      <c r="B142" s="206">
        <v>428035128</v>
      </c>
      <c r="C142" s="207" t="s">
        <v>1100</v>
      </c>
      <c r="D142" s="216">
        <f t="shared" si="16"/>
        <v>0</v>
      </c>
      <c r="E142" s="216">
        <f t="shared" si="16"/>
        <v>0</v>
      </c>
      <c r="F142" s="216">
        <f t="shared" si="16"/>
        <v>0</v>
      </c>
      <c r="G142" s="216">
        <f t="shared" si="16"/>
        <v>1</v>
      </c>
      <c r="H142" s="216">
        <f t="shared" si="16"/>
        <v>0</v>
      </c>
      <c r="I142" s="216">
        <f t="shared" si="16"/>
        <v>0</v>
      </c>
      <c r="J142" s="216">
        <f t="shared" si="16"/>
        <v>0</v>
      </c>
      <c r="K142" s="347">
        <f t="shared" si="17"/>
        <v>3.8600000000000002E-2</v>
      </c>
      <c r="L142" s="216"/>
      <c r="M142" s="216">
        <f t="shared" si="18"/>
        <v>0</v>
      </c>
      <c r="N142" s="216">
        <f t="shared" si="19"/>
        <v>0</v>
      </c>
      <c r="O142" s="216">
        <f t="shared" si="19"/>
        <v>0</v>
      </c>
      <c r="P142" s="216">
        <f t="shared" si="20"/>
        <v>1</v>
      </c>
      <c r="Q142" s="216">
        <f t="shared" si="21"/>
        <v>10</v>
      </c>
      <c r="R142" s="216">
        <f t="shared" si="22"/>
        <v>1</v>
      </c>
      <c r="S142" s="219"/>
      <c r="T142" s="219"/>
      <c r="U142" s="219"/>
      <c r="V142" s="219"/>
      <c r="W142" s="504"/>
      <c r="X142" s="219"/>
      <c r="Y142" s="49">
        <v>428</v>
      </c>
      <c r="Z142" s="49">
        <v>428035128</v>
      </c>
      <c r="AA142" s="235" t="s">
        <v>1100</v>
      </c>
      <c r="AB142" s="49">
        <v>0</v>
      </c>
      <c r="AC142" s="49">
        <v>0</v>
      </c>
      <c r="AD142" s="49">
        <v>0</v>
      </c>
      <c r="AE142" s="49">
        <v>1</v>
      </c>
      <c r="AF142" s="49">
        <v>0</v>
      </c>
      <c r="AG142" s="49">
        <v>0</v>
      </c>
      <c r="AH142" s="49">
        <v>0</v>
      </c>
      <c r="AI142" s="206">
        <v>0</v>
      </c>
      <c r="AJ142" s="206">
        <v>0</v>
      </c>
      <c r="AK142" s="206">
        <v>0</v>
      </c>
      <c r="AL142" s="206">
        <v>0</v>
      </c>
      <c r="AM142" s="206">
        <v>1</v>
      </c>
      <c r="AN142" s="206">
        <v>0</v>
      </c>
      <c r="AO142" s="206">
        <v>0</v>
      </c>
      <c r="AP142" s="206">
        <v>0</v>
      </c>
      <c r="AQ142" s="49">
        <v>0</v>
      </c>
      <c r="AR142" s="207"/>
      <c r="AS142" s="49">
        <v>35</v>
      </c>
      <c r="AT142" s="49">
        <v>128</v>
      </c>
      <c r="AU142" s="49">
        <v>10</v>
      </c>
      <c r="AW142" s="49"/>
      <c r="AX142" s="49"/>
      <c r="AY142" s="49"/>
      <c r="AZ142" s="484"/>
    </row>
    <row r="143" spans="1:52">
      <c r="A143" s="206">
        <v>428</v>
      </c>
      <c r="B143" s="206">
        <v>428035133</v>
      </c>
      <c r="C143" s="207" t="s">
        <v>1100</v>
      </c>
      <c r="D143" s="216">
        <f t="shared" si="16"/>
        <v>0</v>
      </c>
      <c r="E143" s="216">
        <f t="shared" si="16"/>
        <v>0</v>
      </c>
      <c r="F143" s="216">
        <f t="shared" si="16"/>
        <v>0</v>
      </c>
      <c r="G143" s="216">
        <f t="shared" si="16"/>
        <v>0</v>
      </c>
      <c r="H143" s="216">
        <f t="shared" si="16"/>
        <v>2</v>
      </c>
      <c r="I143" s="216">
        <f t="shared" si="16"/>
        <v>1</v>
      </c>
      <c r="J143" s="216">
        <f t="shared" si="16"/>
        <v>0</v>
      </c>
      <c r="K143" s="347">
        <f t="shared" si="17"/>
        <v>0.1158</v>
      </c>
      <c r="L143" s="216"/>
      <c r="M143" s="216">
        <f t="shared" si="18"/>
        <v>0</v>
      </c>
      <c r="N143" s="216">
        <f t="shared" si="19"/>
        <v>0</v>
      </c>
      <c r="O143" s="216">
        <f t="shared" si="19"/>
        <v>0</v>
      </c>
      <c r="P143" s="216">
        <f t="shared" si="20"/>
        <v>1</v>
      </c>
      <c r="Q143" s="216">
        <f t="shared" si="21"/>
        <v>9</v>
      </c>
      <c r="R143" s="216">
        <f t="shared" si="22"/>
        <v>3</v>
      </c>
      <c r="S143" s="219"/>
      <c r="T143" s="219"/>
      <c r="U143" s="219"/>
      <c r="V143" s="219"/>
      <c r="W143" s="504"/>
      <c r="X143" s="219"/>
      <c r="Y143" s="49">
        <v>428</v>
      </c>
      <c r="Z143" s="49">
        <v>428035133</v>
      </c>
      <c r="AA143" s="235" t="s">
        <v>1100</v>
      </c>
      <c r="AB143" s="49">
        <v>0</v>
      </c>
      <c r="AC143" s="49">
        <v>0</v>
      </c>
      <c r="AD143" s="49">
        <v>0</v>
      </c>
      <c r="AE143" s="49">
        <v>0</v>
      </c>
      <c r="AF143" s="49">
        <v>2</v>
      </c>
      <c r="AG143" s="49">
        <v>1</v>
      </c>
      <c r="AH143" s="49">
        <v>0</v>
      </c>
      <c r="AI143" s="206">
        <v>0</v>
      </c>
      <c r="AJ143" s="206">
        <v>0</v>
      </c>
      <c r="AK143" s="206">
        <v>0</v>
      </c>
      <c r="AL143" s="206">
        <v>0</v>
      </c>
      <c r="AM143" s="206">
        <v>1</v>
      </c>
      <c r="AN143" s="206">
        <v>0</v>
      </c>
      <c r="AO143" s="206">
        <v>0</v>
      </c>
      <c r="AP143" s="206">
        <v>0</v>
      </c>
      <c r="AQ143" s="49">
        <v>0</v>
      </c>
      <c r="AR143" s="207"/>
      <c r="AS143" s="49">
        <v>35</v>
      </c>
      <c r="AT143" s="49">
        <v>133</v>
      </c>
      <c r="AU143" s="49">
        <v>9</v>
      </c>
      <c r="AW143" s="49"/>
      <c r="AX143" s="49"/>
      <c r="AY143" s="49"/>
      <c r="AZ143" s="484"/>
    </row>
    <row r="144" spans="1:52">
      <c r="A144" s="206">
        <v>428</v>
      </c>
      <c r="B144" s="206">
        <v>428035163</v>
      </c>
      <c r="C144" s="207" t="s">
        <v>1100</v>
      </c>
      <c r="D144" s="216">
        <f t="shared" si="16"/>
        <v>0</v>
      </c>
      <c r="E144" s="216">
        <f t="shared" si="16"/>
        <v>0</v>
      </c>
      <c r="F144" s="216">
        <f t="shared" si="16"/>
        <v>0</v>
      </c>
      <c r="G144" s="216">
        <f t="shared" si="16"/>
        <v>8</v>
      </c>
      <c r="H144" s="216">
        <f t="shared" si="16"/>
        <v>4</v>
      </c>
      <c r="I144" s="216">
        <f t="shared" si="16"/>
        <v>2</v>
      </c>
      <c r="J144" s="216">
        <f t="shared" si="16"/>
        <v>0</v>
      </c>
      <c r="K144" s="347">
        <f t="shared" si="17"/>
        <v>0.54039999999999999</v>
      </c>
      <c r="L144" s="216"/>
      <c r="M144" s="216">
        <f t="shared" si="18"/>
        <v>0</v>
      </c>
      <c r="N144" s="216">
        <f t="shared" si="19"/>
        <v>0</v>
      </c>
      <c r="O144" s="216">
        <f t="shared" si="19"/>
        <v>0</v>
      </c>
      <c r="P144" s="216">
        <f t="shared" si="20"/>
        <v>6</v>
      </c>
      <c r="Q144" s="216">
        <f t="shared" si="21"/>
        <v>11</v>
      </c>
      <c r="R144" s="216">
        <f t="shared" si="22"/>
        <v>14</v>
      </c>
      <c r="S144" s="219"/>
      <c r="T144" s="219"/>
      <c r="U144" s="219"/>
      <c r="V144" s="219"/>
      <c r="W144" s="504"/>
      <c r="X144" s="219"/>
      <c r="Y144" s="49">
        <v>428</v>
      </c>
      <c r="Z144" s="49">
        <v>428035163</v>
      </c>
      <c r="AA144" s="235" t="s">
        <v>1100</v>
      </c>
      <c r="AB144" s="49">
        <v>0</v>
      </c>
      <c r="AC144" s="49">
        <v>0</v>
      </c>
      <c r="AD144" s="49">
        <v>0</v>
      </c>
      <c r="AE144" s="49">
        <v>8</v>
      </c>
      <c r="AF144" s="49">
        <v>4</v>
      </c>
      <c r="AG144" s="49">
        <v>2</v>
      </c>
      <c r="AH144" s="49">
        <v>0</v>
      </c>
      <c r="AI144" s="206">
        <v>0</v>
      </c>
      <c r="AJ144" s="206">
        <v>0</v>
      </c>
      <c r="AK144" s="206">
        <v>0</v>
      </c>
      <c r="AL144" s="206">
        <v>0</v>
      </c>
      <c r="AM144" s="206">
        <v>5</v>
      </c>
      <c r="AN144" s="206">
        <v>0</v>
      </c>
      <c r="AO144" s="206">
        <v>0</v>
      </c>
      <c r="AP144" s="206">
        <v>0</v>
      </c>
      <c r="AQ144" s="49">
        <v>1</v>
      </c>
      <c r="AR144" s="207"/>
      <c r="AS144" s="49">
        <v>35</v>
      </c>
      <c r="AT144" s="49">
        <v>163</v>
      </c>
      <c r="AU144" s="49">
        <v>11</v>
      </c>
      <c r="AW144" s="49"/>
      <c r="AX144" s="49"/>
      <c r="AY144" s="49"/>
      <c r="AZ144" s="484"/>
    </row>
    <row r="145" spans="1:52">
      <c r="A145" s="206">
        <v>428</v>
      </c>
      <c r="B145" s="206">
        <v>428035165</v>
      </c>
      <c r="C145" s="207" t="s">
        <v>1100</v>
      </c>
      <c r="D145" s="216">
        <f t="shared" si="16"/>
        <v>0</v>
      </c>
      <c r="E145" s="216">
        <f t="shared" si="16"/>
        <v>0</v>
      </c>
      <c r="F145" s="216">
        <f t="shared" si="16"/>
        <v>1</v>
      </c>
      <c r="G145" s="216">
        <f t="shared" si="16"/>
        <v>3</v>
      </c>
      <c r="H145" s="216">
        <f t="shared" si="16"/>
        <v>3</v>
      </c>
      <c r="I145" s="216">
        <f t="shared" si="16"/>
        <v>2</v>
      </c>
      <c r="J145" s="216">
        <f t="shared" si="16"/>
        <v>0</v>
      </c>
      <c r="K145" s="347">
        <f t="shared" si="17"/>
        <v>0.34739999999999999</v>
      </c>
      <c r="L145" s="216"/>
      <c r="M145" s="216">
        <f t="shared" si="18"/>
        <v>0</v>
      </c>
      <c r="N145" s="216">
        <f t="shared" si="19"/>
        <v>0</v>
      </c>
      <c r="O145" s="216">
        <f t="shared" si="19"/>
        <v>0</v>
      </c>
      <c r="P145" s="216">
        <f t="shared" si="20"/>
        <v>9</v>
      </c>
      <c r="Q145" s="216">
        <f t="shared" si="21"/>
        <v>10</v>
      </c>
      <c r="R145" s="216">
        <f t="shared" si="22"/>
        <v>9</v>
      </c>
      <c r="S145" s="219"/>
      <c r="T145" s="219"/>
      <c r="U145" s="219"/>
      <c r="V145" s="219"/>
      <c r="W145" s="504"/>
      <c r="X145" s="219"/>
      <c r="Y145" s="49">
        <v>428</v>
      </c>
      <c r="Z145" s="49">
        <v>428035165</v>
      </c>
      <c r="AA145" s="235" t="s">
        <v>1100</v>
      </c>
      <c r="AB145" s="49">
        <v>0</v>
      </c>
      <c r="AC145" s="49">
        <v>0</v>
      </c>
      <c r="AD145" s="49">
        <v>1</v>
      </c>
      <c r="AE145" s="49">
        <v>3</v>
      </c>
      <c r="AF145" s="49">
        <v>3</v>
      </c>
      <c r="AG145" s="49">
        <v>2</v>
      </c>
      <c r="AH145" s="49">
        <v>0</v>
      </c>
      <c r="AI145" s="206">
        <v>0</v>
      </c>
      <c r="AJ145" s="206">
        <v>0</v>
      </c>
      <c r="AK145" s="206">
        <v>0</v>
      </c>
      <c r="AL145" s="206">
        <v>0</v>
      </c>
      <c r="AM145" s="206">
        <v>6</v>
      </c>
      <c r="AN145" s="206">
        <v>0</v>
      </c>
      <c r="AO145" s="206">
        <v>0</v>
      </c>
      <c r="AP145" s="206">
        <v>1</v>
      </c>
      <c r="AQ145" s="49">
        <v>2</v>
      </c>
      <c r="AR145" s="207"/>
      <c r="AS145" s="49">
        <v>35</v>
      </c>
      <c r="AT145" s="49">
        <v>165</v>
      </c>
      <c r="AU145" s="49">
        <v>10</v>
      </c>
      <c r="AW145" s="49"/>
      <c r="AX145" s="49"/>
      <c r="AY145" s="49"/>
      <c r="AZ145" s="484"/>
    </row>
    <row r="146" spans="1:52">
      <c r="A146" s="206">
        <v>428</v>
      </c>
      <c r="B146" s="206">
        <v>428035189</v>
      </c>
      <c r="C146" s="207" t="s">
        <v>1100</v>
      </c>
      <c r="D146" s="216">
        <f t="shared" si="16"/>
        <v>0</v>
      </c>
      <c r="E146" s="216">
        <f t="shared" si="16"/>
        <v>0</v>
      </c>
      <c r="F146" s="216">
        <f t="shared" si="16"/>
        <v>0</v>
      </c>
      <c r="G146" s="216">
        <f t="shared" si="16"/>
        <v>0</v>
      </c>
      <c r="H146" s="216">
        <f t="shared" si="16"/>
        <v>0</v>
      </c>
      <c r="I146" s="216">
        <f t="shared" si="16"/>
        <v>1</v>
      </c>
      <c r="J146" s="216">
        <f t="shared" si="16"/>
        <v>0</v>
      </c>
      <c r="K146" s="347">
        <f t="shared" si="17"/>
        <v>3.8600000000000002E-2</v>
      </c>
      <c r="L146" s="216"/>
      <c r="M146" s="216">
        <f t="shared" si="18"/>
        <v>0</v>
      </c>
      <c r="N146" s="216">
        <f t="shared" si="19"/>
        <v>0</v>
      </c>
      <c r="O146" s="216">
        <f t="shared" si="19"/>
        <v>0</v>
      </c>
      <c r="P146" s="216">
        <f t="shared" si="20"/>
        <v>0</v>
      </c>
      <c r="Q146" s="216">
        <f t="shared" si="21"/>
        <v>3</v>
      </c>
      <c r="R146" s="216">
        <f t="shared" si="22"/>
        <v>1</v>
      </c>
      <c r="S146" s="219"/>
      <c r="T146" s="219"/>
      <c r="U146" s="219"/>
      <c r="V146" s="219"/>
      <c r="W146" s="504"/>
      <c r="X146" s="219"/>
      <c r="Y146" s="49">
        <v>428</v>
      </c>
      <c r="Z146" s="49">
        <v>428035189</v>
      </c>
      <c r="AA146" s="235" t="s">
        <v>1100</v>
      </c>
      <c r="AB146" s="49">
        <v>0</v>
      </c>
      <c r="AC146" s="49">
        <v>0</v>
      </c>
      <c r="AD146" s="49">
        <v>0</v>
      </c>
      <c r="AE146" s="49">
        <v>0</v>
      </c>
      <c r="AF146" s="49">
        <v>0</v>
      </c>
      <c r="AG146" s="49">
        <v>1</v>
      </c>
      <c r="AH146" s="49">
        <v>0</v>
      </c>
      <c r="AI146" s="206">
        <v>0</v>
      </c>
      <c r="AJ146" s="206">
        <v>0</v>
      </c>
      <c r="AK146" s="206">
        <v>0</v>
      </c>
      <c r="AL146" s="206">
        <v>0</v>
      </c>
      <c r="AM146" s="206">
        <v>0</v>
      </c>
      <c r="AN146" s="206">
        <v>0</v>
      </c>
      <c r="AO146" s="206">
        <v>0</v>
      </c>
      <c r="AP146" s="206">
        <v>0</v>
      </c>
      <c r="AQ146" s="49">
        <v>0</v>
      </c>
      <c r="AR146" s="207"/>
      <c r="AS146" s="49">
        <v>35</v>
      </c>
      <c r="AT146" s="49">
        <v>189</v>
      </c>
      <c r="AU146" s="49">
        <v>3</v>
      </c>
      <c r="AW146" s="49"/>
      <c r="AX146" s="49"/>
      <c r="AY146" s="49"/>
      <c r="AZ146" s="484"/>
    </row>
    <row r="147" spans="1:52">
      <c r="A147" s="206">
        <v>428</v>
      </c>
      <c r="B147" s="206">
        <v>428035220</v>
      </c>
      <c r="C147" s="207" t="s">
        <v>1100</v>
      </c>
      <c r="D147" s="216">
        <f t="shared" si="16"/>
        <v>0</v>
      </c>
      <c r="E147" s="216">
        <f t="shared" si="16"/>
        <v>0</v>
      </c>
      <c r="F147" s="216">
        <f t="shared" si="16"/>
        <v>1</v>
      </c>
      <c r="G147" s="216">
        <f t="shared" si="16"/>
        <v>2</v>
      </c>
      <c r="H147" s="216">
        <f t="shared" si="16"/>
        <v>2</v>
      </c>
      <c r="I147" s="216">
        <f t="shared" si="16"/>
        <v>2</v>
      </c>
      <c r="J147" s="216">
        <f t="shared" si="16"/>
        <v>0</v>
      </c>
      <c r="K147" s="347">
        <f t="shared" si="17"/>
        <v>0.2702</v>
      </c>
      <c r="L147" s="216"/>
      <c r="M147" s="216">
        <f t="shared" si="18"/>
        <v>0</v>
      </c>
      <c r="N147" s="216">
        <f t="shared" si="19"/>
        <v>0</v>
      </c>
      <c r="O147" s="216">
        <f t="shared" si="19"/>
        <v>0</v>
      </c>
      <c r="P147" s="216">
        <f t="shared" si="20"/>
        <v>5</v>
      </c>
      <c r="Q147" s="216">
        <f t="shared" si="21"/>
        <v>7</v>
      </c>
      <c r="R147" s="216">
        <f t="shared" si="22"/>
        <v>7</v>
      </c>
      <c r="S147" s="219"/>
      <c r="T147" s="219"/>
      <c r="U147" s="219"/>
      <c r="V147" s="219"/>
      <c r="W147" s="504"/>
      <c r="X147" s="219"/>
      <c r="Y147" s="49">
        <v>428</v>
      </c>
      <c r="Z147" s="49">
        <v>428035220</v>
      </c>
      <c r="AA147" s="235" t="s">
        <v>1100</v>
      </c>
      <c r="AB147" s="49">
        <v>0</v>
      </c>
      <c r="AC147" s="49">
        <v>0</v>
      </c>
      <c r="AD147" s="49">
        <v>1</v>
      </c>
      <c r="AE147" s="49">
        <v>2</v>
      </c>
      <c r="AF147" s="49">
        <v>2</v>
      </c>
      <c r="AG147" s="49">
        <v>2</v>
      </c>
      <c r="AH147" s="49">
        <v>0</v>
      </c>
      <c r="AI147" s="206">
        <v>0</v>
      </c>
      <c r="AJ147" s="206">
        <v>0</v>
      </c>
      <c r="AK147" s="206">
        <v>0</v>
      </c>
      <c r="AL147" s="206">
        <v>0</v>
      </c>
      <c r="AM147" s="206">
        <v>3</v>
      </c>
      <c r="AN147" s="206">
        <v>0</v>
      </c>
      <c r="AO147" s="206">
        <v>0</v>
      </c>
      <c r="AP147" s="206">
        <v>0</v>
      </c>
      <c r="AQ147" s="49">
        <v>2</v>
      </c>
      <c r="AR147" s="207"/>
      <c r="AS147" s="49">
        <v>35</v>
      </c>
      <c r="AT147" s="49">
        <v>220</v>
      </c>
      <c r="AU147" s="49">
        <v>7</v>
      </c>
      <c r="AW147" s="49"/>
      <c r="AX147" s="49"/>
      <c r="AY147" s="49"/>
      <c r="AZ147" s="484"/>
    </row>
    <row r="148" spans="1:52">
      <c r="A148" s="206">
        <v>428</v>
      </c>
      <c r="B148" s="206">
        <v>428035243</v>
      </c>
      <c r="C148" s="207" t="s">
        <v>1100</v>
      </c>
      <c r="D148" s="216">
        <f t="shared" si="16"/>
        <v>0</v>
      </c>
      <c r="E148" s="216">
        <f t="shared" si="16"/>
        <v>0</v>
      </c>
      <c r="F148" s="216">
        <f t="shared" si="16"/>
        <v>0</v>
      </c>
      <c r="G148" s="216">
        <f t="shared" si="16"/>
        <v>1</v>
      </c>
      <c r="H148" s="216">
        <f t="shared" si="16"/>
        <v>0</v>
      </c>
      <c r="I148" s="216">
        <f t="shared" si="16"/>
        <v>1</v>
      </c>
      <c r="J148" s="216">
        <f t="shared" si="16"/>
        <v>0</v>
      </c>
      <c r="K148" s="347">
        <f t="shared" si="17"/>
        <v>7.7200000000000005E-2</v>
      </c>
      <c r="L148" s="216"/>
      <c r="M148" s="216">
        <f t="shared" si="18"/>
        <v>0</v>
      </c>
      <c r="N148" s="216">
        <f t="shared" si="19"/>
        <v>0</v>
      </c>
      <c r="O148" s="216">
        <f t="shared" si="19"/>
        <v>0</v>
      </c>
      <c r="P148" s="216">
        <f t="shared" si="20"/>
        <v>0</v>
      </c>
      <c r="Q148" s="216">
        <f t="shared" si="21"/>
        <v>9</v>
      </c>
      <c r="R148" s="216">
        <f t="shared" si="22"/>
        <v>2</v>
      </c>
      <c r="S148" s="219"/>
      <c r="T148" s="219"/>
      <c r="U148" s="219"/>
      <c r="V148" s="219"/>
      <c r="W148" s="504"/>
      <c r="X148" s="219"/>
      <c r="Y148" s="49">
        <v>428</v>
      </c>
      <c r="Z148" s="49">
        <v>428035243</v>
      </c>
      <c r="AA148" s="235" t="s">
        <v>1100</v>
      </c>
      <c r="AB148" s="49">
        <v>0</v>
      </c>
      <c r="AC148" s="49">
        <v>0</v>
      </c>
      <c r="AD148" s="49">
        <v>0</v>
      </c>
      <c r="AE148" s="49">
        <v>1</v>
      </c>
      <c r="AF148" s="49">
        <v>0</v>
      </c>
      <c r="AG148" s="49">
        <v>1</v>
      </c>
      <c r="AH148" s="49">
        <v>0</v>
      </c>
      <c r="AI148" s="206">
        <v>0</v>
      </c>
      <c r="AJ148" s="206">
        <v>0</v>
      </c>
      <c r="AK148" s="206">
        <v>0</v>
      </c>
      <c r="AL148" s="206">
        <v>0</v>
      </c>
      <c r="AM148" s="206">
        <v>0</v>
      </c>
      <c r="AN148" s="206">
        <v>0</v>
      </c>
      <c r="AO148" s="206">
        <v>0</v>
      </c>
      <c r="AP148" s="206">
        <v>0</v>
      </c>
      <c r="AQ148" s="49">
        <v>0</v>
      </c>
      <c r="AR148" s="207"/>
      <c r="AS148" s="49">
        <v>35</v>
      </c>
      <c r="AT148" s="49">
        <v>243</v>
      </c>
      <c r="AU148" s="49">
        <v>9</v>
      </c>
      <c r="AW148" s="49"/>
      <c r="AX148" s="49"/>
      <c r="AY148" s="49"/>
      <c r="AZ148" s="484"/>
    </row>
    <row r="149" spans="1:52">
      <c r="A149" s="206">
        <v>428</v>
      </c>
      <c r="B149" s="206">
        <v>428035244</v>
      </c>
      <c r="C149" s="207" t="s">
        <v>1100</v>
      </c>
      <c r="D149" s="216">
        <f t="shared" si="16"/>
        <v>0</v>
      </c>
      <c r="E149" s="216">
        <f t="shared" si="16"/>
        <v>0</v>
      </c>
      <c r="F149" s="216">
        <f t="shared" si="16"/>
        <v>0</v>
      </c>
      <c r="G149" s="216">
        <f t="shared" si="16"/>
        <v>9</v>
      </c>
      <c r="H149" s="216">
        <f t="shared" si="16"/>
        <v>7</v>
      </c>
      <c r="I149" s="216">
        <f t="shared" si="16"/>
        <v>11</v>
      </c>
      <c r="J149" s="216">
        <f t="shared" si="16"/>
        <v>0</v>
      </c>
      <c r="K149" s="347">
        <f t="shared" si="17"/>
        <v>1.0422</v>
      </c>
      <c r="L149" s="216"/>
      <c r="M149" s="216">
        <f t="shared" si="18"/>
        <v>1</v>
      </c>
      <c r="N149" s="216">
        <f t="shared" si="19"/>
        <v>0</v>
      </c>
      <c r="O149" s="216">
        <f t="shared" si="19"/>
        <v>0</v>
      </c>
      <c r="P149" s="216">
        <f t="shared" si="20"/>
        <v>9</v>
      </c>
      <c r="Q149" s="216">
        <f t="shared" si="21"/>
        <v>10</v>
      </c>
      <c r="R149" s="216">
        <f t="shared" si="22"/>
        <v>27</v>
      </c>
      <c r="S149" s="219"/>
      <c r="T149" s="219"/>
      <c r="U149" s="219"/>
      <c r="V149" s="219"/>
      <c r="W149" s="504"/>
      <c r="X149" s="219"/>
      <c r="Y149" s="49">
        <v>428</v>
      </c>
      <c r="Z149" s="49">
        <v>428035244</v>
      </c>
      <c r="AA149" s="235" t="s">
        <v>1100</v>
      </c>
      <c r="AB149" s="49">
        <v>0</v>
      </c>
      <c r="AC149" s="49">
        <v>0</v>
      </c>
      <c r="AD149" s="49">
        <v>0</v>
      </c>
      <c r="AE149" s="49">
        <v>9</v>
      </c>
      <c r="AF149" s="49">
        <v>7</v>
      </c>
      <c r="AG149" s="49">
        <v>11</v>
      </c>
      <c r="AH149" s="49">
        <v>0</v>
      </c>
      <c r="AI149" s="206">
        <v>0</v>
      </c>
      <c r="AJ149" s="206">
        <v>1</v>
      </c>
      <c r="AK149" s="206">
        <v>0</v>
      </c>
      <c r="AL149" s="206">
        <v>0</v>
      </c>
      <c r="AM149" s="206">
        <v>5</v>
      </c>
      <c r="AN149" s="206">
        <v>0</v>
      </c>
      <c r="AO149" s="206">
        <v>0</v>
      </c>
      <c r="AP149" s="206">
        <v>0</v>
      </c>
      <c r="AQ149" s="49">
        <v>4</v>
      </c>
      <c r="AR149" s="207"/>
      <c r="AS149" s="49">
        <v>35</v>
      </c>
      <c r="AT149" s="49">
        <v>244</v>
      </c>
      <c r="AU149" s="49">
        <v>10</v>
      </c>
      <c r="AW149" s="49"/>
      <c r="AX149" s="49"/>
      <c r="AY149" s="49"/>
      <c r="AZ149" s="484"/>
    </row>
    <row r="150" spans="1:52">
      <c r="A150" s="206">
        <v>428</v>
      </c>
      <c r="B150" s="206">
        <v>428035248</v>
      </c>
      <c r="C150" s="207" t="s">
        <v>1100</v>
      </c>
      <c r="D150" s="216">
        <f t="shared" si="16"/>
        <v>0</v>
      </c>
      <c r="E150" s="216">
        <f t="shared" si="16"/>
        <v>0</v>
      </c>
      <c r="F150" s="216">
        <f t="shared" si="16"/>
        <v>0</v>
      </c>
      <c r="G150" s="216">
        <f t="shared" si="16"/>
        <v>11</v>
      </c>
      <c r="H150" s="216">
        <f t="shared" si="16"/>
        <v>13</v>
      </c>
      <c r="I150" s="216">
        <f t="shared" si="16"/>
        <v>4</v>
      </c>
      <c r="J150" s="216">
        <f t="shared" si="16"/>
        <v>0</v>
      </c>
      <c r="K150" s="347">
        <f t="shared" si="17"/>
        <v>1.0808</v>
      </c>
      <c r="L150" s="216"/>
      <c r="M150" s="216">
        <f t="shared" si="18"/>
        <v>3</v>
      </c>
      <c r="N150" s="216">
        <f t="shared" si="19"/>
        <v>0</v>
      </c>
      <c r="O150" s="216">
        <f t="shared" si="19"/>
        <v>0</v>
      </c>
      <c r="P150" s="216">
        <f t="shared" si="20"/>
        <v>17</v>
      </c>
      <c r="Q150" s="216">
        <f t="shared" si="21"/>
        <v>11</v>
      </c>
      <c r="R150" s="216">
        <f t="shared" si="22"/>
        <v>28</v>
      </c>
      <c r="S150" s="219"/>
      <c r="T150" s="219"/>
      <c r="U150" s="219"/>
      <c r="V150" s="219"/>
      <c r="W150" s="504"/>
      <c r="X150" s="219"/>
      <c r="Y150" s="49">
        <v>428</v>
      </c>
      <c r="Z150" s="49">
        <v>428035248</v>
      </c>
      <c r="AA150" s="235" t="s">
        <v>1100</v>
      </c>
      <c r="AB150" s="49">
        <v>0</v>
      </c>
      <c r="AC150" s="49">
        <v>0</v>
      </c>
      <c r="AD150" s="49">
        <v>0</v>
      </c>
      <c r="AE150" s="49">
        <v>11</v>
      </c>
      <c r="AF150" s="49">
        <v>13</v>
      </c>
      <c r="AG150" s="49">
        <v>4</v>
      </c>
      <c r="AH150" s="49">
        <v>0</v>
      </c>
      <c r="AI150" s="206">
        <v>0</v>
      </c>
      <c r="AJ150" s="206">
        <v>3</v>
      </c>
      <c r="AK150" s="206">
        <v>0</v>
      </c>
      <c r="AL150" s="206">
        <v>0</v>
      </c>
      <c r="AM150" s="206">
        <v>13</v>
      </c>
      <c r="AN150" s="206">
        <v>0</v>
      </c>
      <c r="AO150" s="206">
        <v>0</v>
      </c>
      <c r="AP150" s="206">
        <v>0</v>
      </c>
      <c r="AQ150" s="49">
        <v>4</v>
      </c>
      <c r="AR150" s="207"/>
      <c r="AS150" s="49">
        <v>35</v>
      </c>
      <c r="AT150" s="49">
        <v>248</v>
      </c>
      <c r="AU150" s="49">
        <v>11</v>
      </c>
      <c r="AW150" s="49"/>
      <c r="AX150" s="49"/>
      <c r="AY150" s="49"/>
      <c r="AZ150" s="484"/>
    </row>
    <row r="151" spans="1:52">
      <c r="A151" s="206">
        <v>428</v>
      </c>
      <c r="B151" s="206">
        <v>428035251</v>
      </c>
      <c r="C151" s="207" t="s">
        <v>1100</v>
      </c>
      <c r="D151" s="216">
        <f t="shared" si="16"/>
        <v>0</v>
      </c>
      <c r="E151" s="216">
        <f t="shared" si="16"/>
        <v>0</v>
      </c>
      <c r="F151" s="216">
        <f t="shared" si="16"/>
        <v>0</v>
      </c>
      <c r="G151" s="216">
        <f t="shared" si="16"/>
        <v>1</v>
      </c>
      <c r="H151" s="216">
        <f t="shared" si="16"/>
        <v>1</v>
      </c>
      <c r="I151" s="216">
        <f t="shared" si="16"/>
        <v>0</v>
      </c>
      <c r="J151" s="216">
        <f t="shared" si="16"/>
        <v>0</v>
      </c>
      <c r="K151" s="347">
        <f t="shared" si="17"/>
        <v>7.7200000000000005E-2</v>
      </c>
      <c r="L151" s="216"/>
      <c r="M151" s="216">
        <f t="shared" si="18"/>
        <v>0</v>
      </c>
      <c r="N151" s="216">
        <f t="shared" si="19"/>
        <v>0</v>
      </c>
      <c r="O151" s="216">
        <f t="shared" si="19"/>
        <v>0</v>
      </c>
      <c r="P151" s="216">
        <f t="shared" si="20"/>
        <v>2</v>
      </c>
      <c r="Q151" s="216">
        <f t="shared" si="21"/>
        <v>9</v>
      </c>
      <c r="R151" s="216">
        <f t="shared" si="22"/>
        <v>2</v>
      </c>
      <c r="S151" s="219"/>
      <c r="T151" s="219"/>
      <c r="U151" s="219"/>
      <c r="V151" s="219"/>
      <c r="W151" s="504"/>
      <c r="X151" s="219"/>
      <c r="Y151" s="49">
        <v>428</v>
      </c>
      <c r="Z151" s="49">
        <v>428035251</v>
      </c>
      <c r="AA151" s="235" t="s">
        <v>1100</v>
      </c>
      <c r="AB151" s="49">
        <v>0</v>
      </c>
      <c r="AC151" s="49">
        <v>0</v>
      </c>
      <c r="AD151" s="49">
        <v>0</v>
      </c>
      <c r="AE151" s="49">
        <v>1</v>
      </c>
      <c r="AF151" s="49">
        <v>1</v>
      </c>
      <c r="AG151" s="49">
        <v>0</v>
      </c>
      <c r="AH151" s="49">
        <v>0</v>
      </c>
      <c r="AI151" s="206">
        <v>0</v>
      </c>
      <c r="AJ151" s="206">
        <v>0</v>
      </c>
      <c r="AK151" s="206">
        <v>0</v>
      </c>
      <c r="AL151" s="206">
        <v>0</v>
      </c>
      <c r="AM151" s="206">
        <v>2</v>
      </c>
      <c r="AN151" s="206">
        <v>0</v>
      </c>
      <c r="AO151" s="206">
        <v>0</v>
      </c>
      <c r="AP151" s="206">
        <v>0</v>
      </c>
      <c r="AQ151" s="49">
        <v>0</v>
      </c>
      <c r="AR151" s="207"/>
      <c r="AS151" s="49">
        <v>35</v>
      </c>
      <c r="AT151" s="49">
        <v>251</v>
      </c>
      <c r="AU151" s="49">
        <v>9</v>
      </c>
      <c r="AW151" s="49"/>
      <c r="AX151" s="49"/>
      <c r="AY151" s="49"/>
      <c r="AZ151" s="484"/>
    </row>
    <row r="152" spans="1:52">
      <c r="A152" s="206">
        <v>428</v>
      </c>
      <c r="B152" s="206">
        <v>428035262</v>
      </c>
      <c r="C152" s="207" t="s">
        <v>1100</v>
      </c>
      <c r="D152" s="216">
        <f t="shared" si="16"/>
        <v>0</v>
      </c>
      <c r="E152" s="216">
        <f t="shared" si="16"/>
        <v>0</v>
      </c>
      <c r="F152" s="216">
        <f t="shared" si="16"/>
        <v>0</v>
      </c>
      <c r="G152" s="216">
        <f t="shared" si="16"/>
        <v>2</v>
      </c>
      <c r="H152" s="216">
        <f t="shared" si="16"/>
        <v>1</v>
      </c>
      <c r="I152" s="216">
        <f t="shared" si="16"/>
        <v>0</v>
      </c>
      <c r="J152" s="216">
        <f t="shared" si="16"/>
        <v>0</v>
      </c>
      <c r="K152" s="347">
        <f t="shared" si="17"/>
        <v>0.1158</v>
      </c>
      <c r="L152" s="216"/>
      <c r="M152" s="216">
        <f t="shared" si="18"/>
        <v>0</v>
      </c>
      <c r="N152" s="216">
        <f t="shared" si="19"/>
        <v>0</v>
      </c>
      <c r="O152" s="216">
        <f t="shared" si="19"/>
        <v>0</v>
      </c>
      <c r="P152" s="216">
        <f t="shared" si="20"/>
        <v>3</v>
      </c>
      <c r="Q152" s="216">
        <f t="shared" si="21"/>
        <v>9</v>
      </c>
      <c r="R152" s="216">
        <f t="shared" si="22"/>
        <v>3</v>
      </c>
      <c r="S152" s="219"/>
      <c r="T152" s="219"/>
      <c r="U152" s="219"/>
      <c r="V152" s="219"/>
      <c r="W152" s="504"/>
      <c r="X152" s="219"/>
      <c r="Y152" s="49">
        <v>428</v>
      </c>
      <c r="Z152" s="49">
        <v>428035262</v>
      </c>
      <c r="AA152" s="235" t="s">
        <v>1100</v>
      </c>
      <c r="AB152" s="49">
        <v>0</v>
      </c>
      <c r="AC152" s="49">
        <v>0</v>
      </c>
      <c r="AD152" s="49">
        <v>0</v>
      </c>
      <c r="AE152" s="49">
        <v>2</v>
      </c>
      <c r="AF152" s="49">
        <v>1</v>
      </c>
      <c r="AG152" s="49">
        <v>0</v>
      </c>
      <c r="AH152" s="49">
        <v>0</v>
      </c>
      <c r="AI152" s="206">
        <v>0</v>
      </c>
      <c r="AJ152" s="206">
        <v>0</v>
      </c>
      <c r="AK152" s="206">
        <v>0</v>
      </c>
      <c r="AL152" s="206">
        <v>0</v>
      </c>
      <c r="AM152" s="206">
        <v>3</v>
      </c>
      <c r="AN152" s="206">
        <v>0</v>
      </c>
      <c r="AO152" s="206">
        <v>0</v>
      </c>
      <c r="AP152" s="206">
        <v>0</v>
      </c>
      <c r="AQ152" s="49">
        <v>0</v>
      </c>
      <c r="AR152" s="207"/>
      <c r="AS152" s="49">
        <v>35</v>
      </c>
      <c r="AT152" s="49">
        <v>262</v>
      </c>
      <c r="AU152" s="49">
        <v>9</v>
      </c>
      <c r="AW152" s="49"/>
      <c r="AX152" s="49"/>
      <c r="AY152" s="49"/>
      <c r="AZ152" s="484"/>
    </row>
    <row r="153" spans="1:52">
      <c r="A153" s="206">
        <v>428</v>
      </c>
      <c r="B153" s="206">
        <v>428035285</v>
      </c>
      <c r="C153" s="207" t="s">
        <v>1100</v>
      </c>
      <c r="D153" s="216">
        <f t="shared" si="16"/>
        <v>0</v>
      </c>
      <c r="E153" s="216">
        <f t="shared" si="16"/>
        <v>0</v>
      </c>
      <c r="F153" s="216">
        <f t="shared" si="16"/>
        <v>0</v>
      </c>
      <c r="G153" s="216">
        <f t="shared" si="16"/>
        <v>0</v>
      </c>
      <c r="H153" s="216">
        <f t="shared" si="16"/>
        <v>0</v>
      </c>
      <c r="I153" s="216">
        <f t="shared" si="16"/>
        <v>1</v>
      </c>
      <c r="J153" s="216">
        <f t="shared" si="16"/>
        <v>0</v>
      </c>
      <c r="K153" s="347">
        <f t="shared" si="17"/>
        <v>3.8600000000000002E-2</v>
      </c>
      <c r="L153" s="216"/>
      <c r="M153" s="216">
        <f t="shared" si="18"/>
        <v>0</v>
      </c>
      <c r="N153" s="216">
        <f t="shared" si="19"/>
        <v>0</v>
      </c>
      <c r="O153" s="216">
        <f t="shared" si="19"/>
        <v>0</v>
      </c>
      <c r="P153" s="216">
        <f t="shared" si="20"/>
        <v>0</v>
      </c>
      <c r="Q153" s="216">
        <f t="shared" si="21"/>
        <v>8</v>
      </c>
      <c r="R153" s="216">
        <f t="shared" si="22"/>
        <v>1</v>
      </c>
      <c r="S153" s="219"/>
      <c r="T153" s="219"/>
      <c r="U153" s="219"/>
      <c r="V153" s="219"/>
      <c r="W153" s="504"/>
      <c r="X153" s="219"/>
      <c r="Y153" s="49">
        <v>428</v>
      </c>
      <c r="Z153" s="49">
        <v>428035285</v>
      </c>
      <c r="AA153" s="235" t="s">
        <v>1100</v>
      </c>
      <c r="AB153" s="49">
        <v>0</v>
      </c>
      <c r="AC153" s="49">
        <v>0</v>
      </c>
      <c r="AD153" s="49">
        <v>0</v>
      </c>
      <c r="AE153" s="49">
        <v>0</v>
      </c>
      <c r="AF153" s="49">
        <v>0</v>
      </c>
      <c r="AG153" s="49">
        <v>1</v>
      </c>
      <c r="AH153" s="49">
        <v>0</v>
      </c>
      <c r="AI153" s="206">
        <v>0</v>
      </c>
      <c r="AJ153" s="206">
        <v>0</v>
      </c>
      <c r="AK153" s="206">
        <v>0</v>
      </c>
      <c r="AL153" s="206">
        <v>0</v>
      </c>
      <c r="AM153" s="206">
        <v>0</v>
      </c>
      <c r="AN153" s="206">
        <v>0</v>
      </c>
      <c r="AO153" s="206">
        <v>0</v>
      </c>
      <c r="AP153" s="206">
        <v>0</v>
      </c>
      <c r="AQ153" s="49">
        <v>0</v>
      </c>
      <c r="AR153" s="207"/>
      <c r="AS153" s="49">
        <v>35</v>
      </c>
      <c r="AT153" s="49">
        <v>285</v>
      </c>
      <c r="AU153" s="49">
        <v>8</v>
      </c>
      <c r="AW153" s="49"/>
      <c r="AX153" s="49"/>
      <c r="AY153" s="49"/>
      <c r="AZ153" s="484"/>
    </row>
    <row r="154" spans="1:52">
      <c r="A154" s="206">
        <v>428</v>
      </c>
      <c r="B154" s="206">
        <v>428035293</v>
      </c>
      <c r="C154" s="207" t="s">
        <v>1100</v>
      </c>
      <c r="D154" s="216">
        <f t="shared" si="16"/>
        <v>0</v>
      </c>
      <c r="E154" s="216">
        <f t="shared" si="16"/>
        <v>0</v>
      </c>
      <c r="F154" s="216">
        <f t="shared" si="16"/>
        <v>0</v>
      </c>
      <c r="G154" s="216">
        <f t="shared" si="16"/>
        <v>2</v>
      </c>
      <c r="H154" s="216">
        <f t="shared" si="16"/>
        <v>1</v>
      </c>
      <c r="I154" s="216">
        <f t="shared" si="16"/>
        <v>1</v>
      </c>
      <c r="J154" s="216">
        <f t="shared" si="16"/>
        <v>0</v>
      </c>
      <c r="K154" s="347">
        <f t="shared" si="17"/>
        <v>0.15440000000000001</v>
      </c>
      <c r="L154" s="216"/>
      <c r="M154" s="216">
        <f t="shared" si="18"/>
        <v>0</v>
      </c>
      <c r="N154" s="216">
        <f t="shared" si="19"/>
        <v>0</v>
      </c>
      <c r="O154" s="216">
        <f t="shared" si="19"/>
        <v>0</v>
      </c>
      <c r="P154" s="216">
        <f t="shared" si="20"/>
        <v>4</v>
      </c>
      <c r="Q154" s="216">
        <f t="shared" si="21"/>
        <v>10</v>
      </c>
      <c r="R154" s="216">
        <f t="shared" si="22"/>
        <v>4</v>
      </c>
      <c r="S154" s="219"/>
      <c r="T154" s="219"/>
      <c r="U154" s="219"/>
      <c r="V154" s="219"/>
      <c r="W154" s="504"/>
      <c r="X154" s="219"/>
      <c r="Y154" s="49">
        <v>428</v>
      </c>
      <c r="Z154" s="49">
        <v>428035293</v>
      </c>
      <c r="AA154" s="235" t="s">
        <v>1100</v>
      </c>
      <c r="AB154" s="49">
        <v>0</v>
      </c>
      <c r="AC154" s="49">
        <v>0</v>
      </c>
      <c r="AD154" s="49">
        <v>0</v>
      </c>
      <c r="AE154" s="49">
        <v>2</v>
      </c>
      <c r="AF154" s="49">
        <v>1</v>
      </c>
      <c r="AG154" s="49">
        <v>1</v>
      </c>
      <c r="AH154" s="49">
        <v>0</v>
      </c>
      <c r="AI154" s="206">
        <v>0</v>
      </c>
      <c r="AJ154" s="206">
        <v>0</v>
      </c>
      <c r="AK154" s="206">
        <v>0</v>
      </c>
      <c r="AL154" s="206">
        <v>0</v>
      </c>
      <c r="AM154" s="206">
        <v>3</v>
      </c>
      <c r="AN154" s="206">
        <v>0</v>
      </c>
      <c r="AO154" s="206">
        <v>0</v>
      </c>
      <c r="AP154" s="206">
        <v>0</v>
      </c>
      <c r="AQ154" s="49">
        <v>1</v>
      </c>
      <c r="AR154" s="207"/>
      <c r="AS154" s="49">
        <v>35</v>
      </c>
      <c r="AT154" s="49">
        <v>293</v>
      </c>
      <c r="AU154" s="49">
        <v>10</v>
      </c>
      <c r="AW154" s="49"/>
      <c r="AX154" s="49"/>
      <c r="AY154" s="49"/>
      <c r="AZ154" s="484"/>
    </row>
    <row r="155" spans="1:52">
      <c r="A155" s="206">
        <v>428</v>
      </c>
      <c r="B155" s="206">
        <v>428035307</v>
      </c>
      <c r="C155" s="207" t="s">
        <v>1100</v>
      </c>
      <c r="D155" s="216">
        <f t="shared" si="16"/>
        <v>0</v>
      </c>
      <c r="E155" s="216">
        <f t="shared" si="16"/>
        <v>0</v>
      </c>
      <c r="F155" s="216">
        <f t="shared" si="16"/>
        <v>0</v>
      </c>
      <c r="G155" s="216">
        <f t="shared" si="16"/>
        <v>1</v>
      </c>
      <c r="H155" s="216">
        <f t="shared" si="16"/>
        <v>2</v>
      </c>
      <c r="I155" s="216">
        <f t="shared" si="16"/>
        <v>0</v>
      </c>
      <c r="J155" s="216">
        <f t="shared" si="16"/>
        <v>0</v>
      </c>
      <c r="K155" s="347">
        <f t="shared" si="17"/>
        <v>0.1158</v>
      </c>
      <c r="L155" s="216"/>
      <c r="M155" s="216">
        <f t="shared" si="18"/>
        <v>0</v>
      </c>
      <c r="N155" s="216">
        <f t="shared" si="19"/>
        <v>0</v>
      </c>
      <c r="O155" s="216">
        <f t="shared" si="19"/>
        <v>0</v>
      </c>
      <c r="P155" s="216">
        <f t="shared" si="20"/>
        <v>3</v>
      </c>
      <c r="Q155" s="216">
        <f t="shared" si="21"/>
        <v>4</v>
      </c>
      <c r="R155" s="216">
        <f t="shared" si="22"/>
        <v>3</v>
      </c>
      <c r="S155" s="219"/>
      <c r="T155" s="219"/>
      <c r="U155" s="219"/>
      <c r="V155" s="219"/>
      <c r="W155" s="504"/>
      <c r="X155" s="219"/>
      <c r="Y155" s="49">
        <v>428</v>
      </c>
      <c r="Z155" s="49">
        <v>428035307</v>
      </c>
      <c r="AA155" s="235" t="s">
        <v>1100</v>
      </c>
      <c r="AB155" s="49">
        <v>0</v>
      </c>
      <c r="AC155" s="49">
        <v>0</v>
      </c>
      <c r="AD155" s="49">
        <v>0</v>
      </c>
      <c r="AE155" s="49">
        <v>1</v>
      </c>
      <c r="AF155" s="49">
        <v>2</v>
      </c>
      <c r="AG155" s="49">
        <v>0</v>
      </c>
      <c r="AH155" s="49">
        <v>0</v>
      </c>
      <c r="AI155" s="206">
        <v>0</v>
      </c>
      <c r="AJ155" s="206">
        <v>0</v>
      </c>
      <c r="AK155" s="206">
        <v>0</v>
      </c>
      <c r="AL155" s="206">
        <v>0</v>
      </c>
      <c r="AM155" s="206">
        <v>3</v>
      </c>
      <c r="AN155" s="206">
        <v>0</v>
      </c>
      <c r="AO155" s="206">
        <v>0</v>
      </c>
      <c r="AP155" s="206">
        <v>0</v>
      </c>
      <c r="AQ155" s="49">
        <v>0</v>
      </c>
      <c r="AR155" s="207"/>
      <c r="AS155" s="49">
        <v>35</v>
      </c>
      <c r="AT155" s="49">
        <v>307</v>
      </c>
      <c r="AU155" s="49">
        <v>4</v>
      </c>
      <c r="AW155" s="49"/>
      <c r="AX155" s="49"/>
      <c r="AY155" s="49"/>
      <c r="AZ155" s="484"/>
    </row>
    <row r="156" spans="1:52">
      <c r="A156" s="206">
        <v>428</v>
      </c>
      <c r="B156" s="206">
        <v>428035308</v>
      </c>
      <c r="C156" s="207" t="s">
        <v>1100</v>
      </c>
      <c r="D156" s="216">
        <f t="shared" si="16"/>
        <v>0</v>
      </c>
      <c r="E156" s="216">
        <f t="shared" si="16"/>
        <v>0</v>
      </c>
      <c r="F156" s="216">
        <f t="shared" si="16"/>
        <v>0</v>
      </c>
      <c r="G156" s="216">
        <f t="shared" si="16"/>
        <v>0</v>
      </c>
      <c r="H156" s="216">
        <f t="shared" si="16"/>
        <v>1</v>
      </c>
      <c r="I156" s="216">
        <f t="shared" si="16"/>
        <v>0</v>
      </c>
      <c r="J156" s="216">
        <f t="shared" si="16"/>
        <v>0</v>
      </c>
      <c r="K156" s="347">
        <f t="shared" si="17"/>
        <v>3.8600000000000002E-2</v>
      </c>
      <c r="L156" s="216"/>
      <c r="M156" s="216">
        <f t="shared" si="18"/>
        <v>0</v>
      </c>
      <c r="N156" s="216">
        <f t="shared" si="19"/>
        <v>0</v>
      </c>
      <c r="O156" s="216">
        <f t="shared" si="19"/>
        <v>0</v>
      </c>
      <c r="P156" s="216">
        <f t="shared" si="20"/>
        <v>1</v>
      </c>
      <c r="Q156" s="216">
        <f t="shared" si="21"/>
        <v>9</v>
      </c>
      <c r="R156" s="216">
        <f t="shared" si="22"/>
        <v>1</v>
      </c>
      <c r="S156" s="219"/>
      <c r="T156" s="219"/>
      <c r="U156" s="219"/>
      <c r="V156" s="219"/>
      <c r="W156" s="504"/>
      <c r="X156" s="219"/>
      <c r="Y156" s="49">
        <v>428</v>
      </c>
      <c r="Z156" s="49">
        <v>428035308</v>
      </c>
      <c r="AA156" s="235" t="s">
        <v>1100</v>
      </c>
      <c r="AB156" s="49">
        <v>0</v>
      </c>
      <c r="AC156" s="49">
        <v>0</v>
      </c>
      <c r="AD156" s="49">
        <v>0</v>
      </c>
      <c r="AE156" s="49">
        <v>0</v>
      </c>
      <c r="AF156" s="49">
        <v>1</v>
      </c>
      <c r="AG156" s="49">
        <v>0</v>
      </c>
      <c r="AH156" s="49">
        <v>0</v>
      </c>
      <c r="AI156" s="206">
        <v>0</v>
      </c>
      <c r="AJ156" s="206">
        <v>0</v>
      </c>
      <c r="AK156" s="206">
        <v>0</v>
      </c>
      <c r="AL156" s="206">
        <v>0</v>
      </c>
      <c r="AM156" s="206">
        <v>1</v>
      </c>
      <c r="AN156" s="206">
        <v>0</v>
      </c>
      <c r="AO156" s="206">
        <v>0</v>
      </c>
      <c r="AP156" s="206">
        <v>0</v>
      </c>
      <c r="AQ156" s="49">
        <v>0</v>
      </c>
      <c r="AR156" s="207"/>
      <c r="AS156" s="49">
        <v>35</v>
      </c>
      <c r="AT156" s="49">
        <v>308</v>
      </c>
      <c r="AU156" s="49">
        <v>9</v>
      </c>
      <c r="AW156" s="49"/>
      <c r="AX156" s="49"/>
      <c r="AY156" s="49"/>
      <c r="AZ156" s="484"/>
    </row>
    <row r="157" spans="1:52">
      <c r="A157" s="206">
        <v>428</v>
      </c>
      <c r="B157" s="206">
        <v>428035314</v>
      </c>
      <c r="C157" s="207" t="s">
        <v>1100</v>
      </c>
      <c r="D157" s="216">
        <f t="shared" si="16"/>
        <v>0</v>
      </c>
      <c r="E157" s="216">
        <f t="shared" si="16"/>
        <v>0</v>
      </c>
      <c r="F157" s="216">
        <f t="shared" si="16"/>
        <v>1</v>
      </c>
      <c r="G157" s="216">
        <f t="shared" si="16"/>
        <v>1</v>
      </c>
      <c r="H157" s="216">
        <f t="shared" si="16"/>
        <v>1</v>
      </c>
      <c r="I157" s="216">
        <f t="shared" si="16"/>
        <v>1</v>
      </c>
      <c r="J157" s="216">
        <f t="shared" si="16"/>
        <v>0</v>
      </c>
      <c r="K157" s="347">
        <f t="shared" si="17"/>
        <v>0.15440000000000001</v>
      </c>
      <c r="L157" s="216"/>
      <c r="M157" s="216">
        <f t="shared" si="18"/>
        <v>0</v>
      </c>
      <c r="N157" s="216">
        <f t="shared" si="19"/>
        <v>0</v>
      </c>
      <c r="O157" s="216">
        <f t="shared" si="19"/>
        <v>0</v>
      </c>
      <c r="P157" s="216">
        <f t="shared" si="20"/>
        <v>2</v>
      </c>
      <c r="Q157" s="216">
        <f t="shared" si="21"/>
        <v>7</v>
      </c>
      <c r="R157" s="216">
        <f t="shared" si="22"/>
        <v>4</v>
      </c>
      <c r="S157" s="219"/>
      <c r="T157" s="219"/>
      <c r="U157" s="219"/>
      <c r="V157" s="219"/>
      <c r="W157" s="504"/>
      <c r="X157" s="219"/>
      <c r="Y157" s="49">
        <v>428</v>
      </c>
      <c r="Z157" s="49">
        <v>428035314</v>
      </c>
      <c r="AA157" s="235" t="s">
        <v>1100</v>
      </c>
      <c r="AB157" s="49">
        <v>0</v>
      </c>
      <c r="AC157" s="49">
        <v>0</v>
      </c>
      <c r="AD157" s="49">
        <v>1</v>
      </c>
      <c r="AE157" s="49">
        <v>1</v>
      </c>
      <c r="AF157" s="49">
        <v>1</v>
      </c>
      <c r="AG157" s="49">
        <v>1</v>
      </c>
      <c r="AH157" s="49">
        <v>0</v>
      </c>
      <c r="AI157" s="206">
        <v>0</v>
      </c>
      <c r="AJ157" s="206">
        <v>0</v>
      </c>
      <c r="AK157" s="206">
        <v>0</v>
      </c>
      <c r="AL157" s="206">
        <v>0</v>
      </c>
      <c r="AM157" s="206">
        <v>1</v>
      </c>
      <c r="AN157" s="206">
        <v>0</v>
      </c>
      <c r="AO157" s="206">
        <v>0</v>
      </c>
      <c r="AP157" s="206">
        <v>0</v>
      </c>
      <c r="AQ157" s="49">
        <v>1</v>
      </c>
      <c r="AR157" s="207"/>
      <c r="AS157" s="49">
        <v>35</v>
      </c>
      <c r="AT157" s="49">
        <v>314</v>
      </c>
      <c r="AU157" s="49">
        <v>7</v>
      </c>
      <c r="AW157" s="49"/>
      <c r="AX157" s="49"/>
      <c r="AY157" s="49"/>
      <c r="AZ157" s="484"/>
    </row>
    <row r="158" spans="1:52">
      <c r="A158" s="206">
        <v>428</v>
      </c>
      <c r="B158" s="206">
        <v>428035336</v>
      </c>
      <c r="C158" s="207" t="s">
        <v>1100</v>
      </c>
      <c r="D158" s="216">
        <f t="shared" si="16"/>
        <v>0</v>
      </c>
      <c r="E158" s="216">
        <f t="shared" si="16"/>
        <v>0</v>
      </c>
      <c r="F158" s="216">
        <f t="shared" si="16"/>
        <v>0</v>
      </c>
      <c r="G158" s="216">
        <f t="shared" si="16"/>
        <v>2</v>
      </c>
      <c r="H158" s="216">
        <f t="shared" si="16"/>
        <v>1</v>
      </c>
      <c r="I158" s="216">
        <f t="shared" si="16"/>
        <v>0</v>
      </c>
      <c r="J158" s="216">
        <f t="shared" si="16"/>
        <v>0</v>
      </c>
      <c r="K158" s="347">
        <f t="shared" si="17"/>
        <v>0.1158</v>
      </c>
      <c r="L158" s="216"/>
      <c r="M158" s="216">
        <f t="shared" si="18"/>
        <v>0</v>
      </c>
      <c r="N158" s="216">
        <f t="shared" si="19"/>
        <v>0</v>
      </c>
      <c r="O158" s="216">
        <f t="shared" si="19"/>
        <v>0</v>
      </c>
      <c r="P158" s="216">
        <f t="shared" si="20"/>
        <v>0</v>
      </c>
      <c r="Q158" s="216">
        <f t="shared" si="21"/>
        <v>8</v>
      </c>
      <c r="R158" s="216">
        <f t="shared" si="22"/>
        <v>3</v>
      </c>
      <c r="S158" s="219"/>
      <c r="T158" s="219"/>
      <c r="U158" s="219"/>
      <c r="V158" s="219"/>
      <c r="W158" s="504"/>
      <c r="X158" s="219"/>
      <c r="Y158" s="49">
        <v>428</v>
      </c>
      <c r="Z158" s="49">
        <v>428035336</v>
      </c>
      <c r="AA158" s="235" t="s">
        <v>1100</v>
      </c>
      <c r="AB158" s="49">
        <v>0</v>
      </c>
      <c r="AC158" s="49">
        <v>0</v>
      </c>
      <c r="AD158" s="49">
        <v>0</v>
      </c>
      <c r="AE158" s="49">
        <v>2</v>
      </c>
      <c r="AF158" s="49">
        <v>1</v>
      </c>
      <c r="AG158" s="49">
        <v>0</v>
      </c>
      <c r="AH158" s="49">
        <v>0</v>
      </c>
      <c r="AI158" s="206">
        <v>0</v>
      </c>
      <c r="AJ158" s="206">
        <v>0</v>
      </c>
      <c r="AK158" s="206">
        <v>0</v>
      </c>
      <c r="AL158" s="206">
        <v>0</v>
      </c>
      <c r="AM158" s="206">
        <v>0</v>
      </c>
      <c r="AN158" s="206">
        <v>0</v>
      </c>
      <c r="AO158" s="206">
        <v>0</v>
      </c>
      <c r="AP158" s="206">
        <v>0</v>
      </c>
      <c r="AQ158" s="49">
        <v>0</v>
      </c>
      <c r="AR158" s="207"/>
      <c r="AS158" s="49">
        <v>35</v>
      </c>
      <c r="AT158" s="49">
        <v>336</v>
      </c>
      <c r="AU158" s="49">
        <v>8</v>
      </c>
      <c r="AW158" s="49"/>
      <c r="AX158" s="49"/>
      <c r="AY158" s="49"/>
      <c r="AZ158" s="484"/>
    </row>
    <row r="159" spans="1:52">
      <c r="A159" s="206">
        <v>428</v>
      </c>
      <c r="B159" s="206">
        <v>428035346</v>
      </c>
      <c r="C159" s="207" t="s">
        <v>1100</v>
      </c>
      <c r="D159" s="216">
        <f t="shared" si="16"/>
        <v>0</v>
      </c>
      <c r="E159" s="216">
        <f t="shared" si="16"/>
        <v>0</v>
      </c>
      <c r="F159" s="216">
        <f t="shared" si="16"/>
        <v>1</v>
      </c>
      <c r="G159" s="216">
        <f t="shared" si="16"/>
        <v>4</v>
      </c>
      <c r="H159" s="216">
        <f t="shared" si="16"/>
        <v>2</v>
      </c>
      <c r="I159" s="216">
        <f t="shared" si="16"/>
        <v>1</v>
      </c>
      <c r="J159" s="216">
        <f t="shared" si="16"/>
        <v>0</v>
      </c>
      <c r="K159" s="347">
        <f t="shared" si="17"/>
        <v>0.30880000000000002</v>
      </c>
      <c r="L159" s="216"/>
      <c r="M159" s="216">
        <f t="shared" si="18"/>
        <v>2</v>
      </c>
      <c r="N159" s="216">
        <f t="shared" si="19"/>
        <v>0</v>
      </c>
      <c r="O159" s="216">
        <f t="shared" si="19"/>
        <v>0</v>
      </c>
      <c r="P159" s="216">
        <f t="shared" si="20"/>
        <v>4</v>
      </c>
      <c r="Q159" s="216">
        <f t="shared" si="21"/>
        <v>8</v>
      </c>
      <c r="R159" s="216">
        <f t="shared" si="22"/>
        <v>8</v>
      </c>
      <c r="S159" s="219"/>
      <c r="T159" s="219"/>
      <c r="U159" s="219"/>
      <c r="V159" s="219"/>
      <c r="W159" s="504"/>
      <c r="X159" s="219"/>
      <c r="Y159" s="49">
        <v>428</v>
      </c>
      <c r="Z159" s="49">
        <v>428035346</v>
      </c>
      <c r="AA159" s="235" t="s">
        <v>1100</v>
      </c>
      <c r="AB159" s="49">
        <v>0</v>
      </c>
      <c r="AC159" s="49">
        <v>0</v>
      </c>
      <c r="AD159" s="49">
        <v>1</v>
      </c>
      <c r="AE159" s="49">
        <v>4</v>
      </c>
      <c r="AF159" s="49">
        <v>2</v>
      </c>
      <c r="AG159" s="49">
        <v>1</v>
      </c>
      <c r="AH159" s="49">
        <v>0</v>
      </c>
      <c r="AI159" s="206">
        <v>0</v>
      </c>
      <c r="AJ159" s="206">
        <v>2</v>
      </c>
      <c r="AK159" s="206">
        <v>0</v>
      </c>
      <c r="AL159" s="206">
        <v>0</v>
      </c>
      <c r="AM159" s="206">
        <v>3</v>
      </c>
      <c r="AN159" s="206">
        <v>0</v>
      </c>
      <c r="AO159" s="206">
        <v>0</v>
      </c>
      <c r="AP159" s="206">
        <v>0</v>
      </c>
      <c r="AQ159" s="49">
        <v>1</v>
      </c>
      <c r="AR159" s="207"/>
      <c r="AS159" s="49">
        <v>35</v>
      </c>
      <c r="AT159" s="49">
        <v>346</v>
      </c>
      <c r="AU159" s="49">
        <v>8</v>
      </c>
      <c r="AW159" s="49"/>
      <c r="AX159" s="49"/>
      <c r="AY159" s="49"/>
      <c r="AZ159" s="484"/>
    </row>
    <row r="160" spans="1:52">
      <c r="A160" s="206">
        <v>428</v>
      </c>
      <c r="B160" s="206">
        <v>428035350</v>
      </c>
      <c r="C160" s="207" t="s">
        <v>1100</v>
      </c>
      <c r="D160" s="216">
        <f t="shared" si="16"/>
        <v>0</v>
      </c>
      <c r="E160" s="216">
        <f t="shared" si="16"/>
        <v>0</v>
      </c>
      <c r="F160" s="216">
        <f t="shared" si="16"/>
        <v>0</v>
      </c>
      <c r="G160" s="216">
        <f t="shared" si="16"/>
        <v>1</v>
      </c>
      <c r="H160" s="216">
        <f t="shared" si="16"/>
        <v>0</v>
      </c>
      <c r="I160" s="216">
        <f t="shared" si="16"/>
        <v>0</v>
      </c>
      <c r="J160" s="216">
        <f t="shared" si="16"/>
        <v>0</v>
      </c>
      <c r="K160" s="347">
        <f t="shared" si="17"/>
        <v>3.8600000000000002E-2</v>
      </c>
      <c r="L160" s="216"/>
      <c r="M160" s="216">
        <f t="shared" si="18"/>
        <v>0</v>
      </c>
      <c r="N160" s="216">
        <f t="shared" si="19"/>
        <v>0</v>
      </c>
      <c r="O160" s="216">
        <f t="shared" si="19"/>
        <v>0</v>
      </c>
      <c r="P160" s="216">
        <f t="shared" si="20"/>
        <v>1</v>
      </c>
      <c r="Q160" s="216">
        <f t="shared" si="21"/>
        <v>3</v>
      </c>
      <c r="R160" s="216">
        <f t="shared" si="22"/>
        <v>1</v>
      </c>
      <c r="S160" s="219"/>
      <c r="T160" s="219"/>
      <c r="U160" s="219"/>
      <c r="V160" s="219"/>
      <c r="W160" s="504"/>
      <c r="X160" s="219"/>
      <c r="Y160" s="49">
        <v>428</v>
      </c>
      <c r="Z160" s="49">
        <v>428035350</v>
      </c>
      <c r="AA160" s="235" t="s">
        <v>1100</v>
      </c>
      <c r="AB160" s="49">
        <v>0</v>
      </c>
      <c r="AC160" s="49">
        <v>0</v>
      </c>
      <c r="AD160" s="49">
        <v>0</v>
      </c>
      <c r="AE160" s="49">
        <v>1</v>
      </c>
      <c r="AF160" s="49">
        <v>0</v>
      </c>
      <c r="AG160" s="49">
        <v>0</v>
      </c>
      <c r="AH160" s="49">
        <v>0</v>
      </c>
      <c r="AI160" s="206">
        <v>0</v>
      </c>
      <c r="AJ160" s="206">
        <v>0</v>
      </c>
      <c r="AK160" s="206">
        <v>0</v>
      </c>
      <c r="AL160" s="206">
        <v>0</v>
      </c>
      <c r="AM160" s="206">
        <v>1</v>
      </c>
      <c r="AN160" s="206">
        <v>0</v>
      </c>
      <c r="AO160" s="206">
        <v>0</v>
      </c>
      <c r="AP160" s="206">
        <v>0</v>
      </c>
      <c r="AQ160" s="49">
        <v>0</v>
      </c>
      <c r="AR160" s="207"/>
      <c r="AS160" s="49">
        <v>35</v>
      </c>
      <c r="AT160" s="49">
        <v>350</v>
      </c>
      <c r="AU160" s="49">
        <v>3</v>
      </c>
      <c r="AW160" s="49"/>
      <c r="AX160" s="49"/>
      <c r="AY160" s="49"/>
      <c r="AZ160" s="484"/>
    </row>
    <row r="161" spans="1:52">
      <c r="A161" s="206">
        <v>429</v>
      </c>
      <c r="B161" s="206">
        <v>429163030</v>
      </c>
      <c r="C161" s="207" t="s">
        <v>255</v>
      </c>
      <c r="D161" s="216">
        <f t="shared" si="16"/>
        <v>0</v>
      </c>
      <c r="E161" s="216">
        <f t="shared" si="16"/>
        <v>0</v>
      </c>
      <c r="F161" s="216">
        <f t="shared" si="16"/>
        <v>0</v>
      </c>
      <c r="G161" s="216">
        <f t="shared" ref="G161:J224" si="23">ROUND(AE161,0)</f>
        <v>0</v>
      </c>
      <c r="H161" s="216">
        <f t="shared" si="23"/>
        <v>0</v>
      </c>
      <c r="I161" s="216">
        <f t="shared" si="23"/>
        <v>2</v>
      </c>
      <c r="J161" s="216">
        <f t="shared" si="23"/>
        <v>0</v>
      </c>
      <c r="K161" s="347">
        <f t="shared" si="17"/>
        <v>7.7200000000000005E-2</v>
      </c>
      <c r="L161" s="216"/>
      <c r="M161" s="216">
        <f t="shared" si="18"/>
        <v>0</v>
      </c>
      <c r="N161" s="216">
        <f t="shared" si="19"/>
        <v>0</v>
      </c>
      <c r="O161" s="216">
        <f t="shared" si="19"/>
        <v>0</v>
      </c>
      <c r="P161" s="216">
        <f t="shared" si="20"/>
        <v>2</v>
      </c>
      <c r="Q161" s="216">
        <f t="shared" si="21"/>
        <v>7</v>
      </c>
      <c r="R161" s="216">
        <f t="shared" si="22"/>
        <v>2</v>
      </c>
      <c r="S161" s="219"/>
      <c r="T161" s="219"/>
      <c r="U161" s="219"/>
      <c r="V161" s="219"/>
      <c r="W161" s="504"/>
      <c r="X161" s="219"/>
      <c r="Y161" s="49">
        <v>429</v>
      </c>
      <c r="Z161" s="49">
        <v>429163030</v>
      </c>
      <c r="AA161" s="235" t="s">
        <v>255</v>
      </c>
      <c r="AB161" s="49">
        <v>0</v>
      </c>
      <c r="AC161" s="49">
        <v>0</v>
      </c>
      <c r="AD161" s="49">
        <v>0</v>
      </c>
      <c r="AE161" s="49">
        <v>0</v>
      </c>
      <c r="AF161" s="49">
        <v>0</v>
      </c>
      <c r="AG161" s="49">
        <v>2</v>
      </c>
      <c r="AH161" s="49">
        <v>0</v>
      </c>
      <c r="AI161" s="206">
        <v>0</v>
      </c>
      <c r="AJ161" s="206">
        <v>0</v>
      </c>
      <c r="AK161" s="206">
        <v>0</v>
      </c>
      <c r="AL161" s="206">
        <v>0</v>
      </c>
      <c r="AM161" s="206">
        <v>0</v>
      </c>
      <c r="AN161" s="206">
        <v>0</v>
      </c>
      <c r="AO161" s="206">
        <v>0</v>
      </c>
      <c r="AP161" s="206">
        <v>0</v>
      </c>
      <c r="AQ161" s="49">
        <v>2</v>
      </c>
      <c r="AR161" s="207"/>
      <c r="AS161" s="49">
        <v>163</v>
      </c>
      <c r="AT161" s="49">
        <v>30</v>
      </c>
      <c r="AU161" s="49">
        <v>7</v>
      </c>
      <c r="AW161" s="49"/>
      <c r="AX161" s="49"/>
      <c r="AY161" s="49"/>
      <c r="AZ161" s="484"/>
    </row>
    <row r="162" spans="1:52">
      <c r="A162" s="206">
        <v>429</v>
      </c>
      <c r="B162" s="206">
        <v>429163035</v>
      </c>
      <c r="C162" s="207" t="s">
        <v>255</v>
      </c>
      <c r="D162" s="216">
        <f t="shared" ref="D162:I225" si="24">ROUND(AB162,0)</f>
        <v>0</v>
      </c>
      <c r="E162" s="216">
        <f t="shared" si="24"/>
        <v>0</v>
      </c>
      <c r="F162" s="216">
        <f t="shared" si="24"/>
        <v>0</v>
      </c>
      <c r="G162" s="216">
        <f t="shared" si="23"/>
        <v>0</v>
      </c>
      <c r="H162" s="216">
        <f t="shared" si="23"/>
        <v>1</v>
      </c>
      <c r="I162" s="216">
        <f t="shared" si="23"/>
        <v>1</v>
      </c>
      <c r="J162" s="216">
        <f t="shared" si="23"/>
        <v>0</v>
      </c>
      <c r="K162" s="347">
        <f t="shared" si="17"/>
        <v>7.7200000000000005E-2</v>
      </c>
      <c r="L162" s="216"/>
      <c r="M162" s="216">
        <f t="shared" si="18"/>
        <v>0</v>
      </c>
      <c r="N162" s="216">
        <f t="shared" si="19"/>
        <v>0</v>
      </c>
      <c r="O162" s="216">
        <f t="shared" si="19"/>
        <v>0</v>
      </c>
      <c r="P162" s="216">
        <f t="shared" si="20"/>
        <v>0</v>
      </c>
      <c r="Q162" s="216">
        <f t="shared" si="21"/>
        <v>11</v>
      </c>
      <c r="R162" s="216">
        <f t="shared" si="22"/>
        <v>2</v>
      </c>
      <c r="S162" s="219"/>
      <c r="T162" s="219"/>
      <c r="U162" s="219"/>
      <c r="V162" s="219"/>
      <c r="W162" s="504"/>
      <c r="X162" s="219"/>
      <c r="Y162" s="49">
        <v>429</v>
      </c>
      <c r="Z162" s="49">
        <v>429163035</v>
      </c>
      <c r="AA162" s="235" t="s">
        <v>255</v>
      </c>
      <c r="AB162" s="49">
        <v>0</v>
      </c>
      <c r="AC162" s="49">
        <v>0</v>
      </c>
      <c r="AD162" s="49">
        <v>0</v>
      </c>
      <c r="AE162" s="49">
        <v>0</v>
      </c>
      <c r="AF162" s="49">
        <v>1</v>
      </c>
      <c r="AG162" s="49">
        <v>1</v>
      </c>
      <c r="AH162" s="49">
        <v>0</v>
      </c>
      <c r="AI162" s="206">
        <v>0</v>
      </c>
      <c r="AJ162" s="206">
        <v>0</v>
      </c>
      <c r="AK162" s="206">
        <v>0</v>
      </c>
      <c r="AL162" s="206">
        <v>0</v>
      </c>
      <c r="AM162" s="206">
        <v>0</v>
      </c>
      <c r="AN162" s="206">
        <v>0</v>
      </c>
      <c r="AO162" s="206">
        <v>0</v>
      </c>
      <c r="AP162" s="206">
        <v>0</v>
      </c>
      <c r="AQ162" s="49">
        <v>0</v>
      </c>
      <c r="AR162" s="207"/>
      <c r="AS162" s="49">
        <v>163</v>
      </c>
      <c r="AT162" s="49">
        <v>35</v>
      </c>
      <c r="AU162" s="49">
        <v>11</v>
      </c>
      <c r="AW162" s="49"/>
      <c r="AX162" s="49"/>
      <c r="AY162" s="49"/>
      <c r="AZ162" s="484"/>
    </row>
    <row r="163" spans="1:52">
      <c r="A163" s="206">
        <v>429</v>
      </c>
      <c r="B163" s="206">
        <v>429163049</v>
      </c>
      <c r="C163" s="207" t="s">
        <v>255</v>
      </c>
      <c r="D163" s="216">
        <f t="shared" si="24"/>
        <v>0</v>
      </c>
      <c r="E163" s="216">
        <f t="shared" si="24"/>
        <v>0</v>
      </c>
      <c r="F163" s="216">
        <f t="shared" si="24"/>
        <v>0</v>
      </c>
      <c r="G163" s="216">
        <f t="shared" si="23"/>
        <v>0</v>
      </c>
      <c r="H163" s="216">
        <f t="shared" si="23"/>
        <v>0</v>
      </c>
      <c r="I163" s="216">
        <f t="shared" si="23"/>
        <v>1</v>
      </c>
      <c r="J163" s="216">
        <f t="shared" si="23"/>
        <v>0</v>
      </c>
      <c r="K163" s="347">
        <f t="shared" si="17"/>
        <v>3.8600000000000002E-2</v>
      </c>
      <c r="L163" s="216"/>
      <c r="M163" s="216">
        <f t="shared" si="18"/>
        <v>0</v>
      </c>
      <c r="N163" s="216">
        <f t="shared" si="19"/>
        <v>0</v>
      </c>
      <c r="O163" s="216">
        <f t="shared" si="19"/>
        <v>0</v>
      </c>
      <c r="P163" s="216">
        <f t="shared" si="20"/>
        <v>1</v>
      </c>
      <c r="Q163" s="216">
        <f t="shared" si="21"/>
        <v>8</v>
      </c>
      <c r="R163" s="216">
        <f t="shared" si="22"/>
        <v>1</v>
      </c>
      <c r="S163" s="219"/>
      <c r="T163" s="219"/>
      <c r="U163" s="219"/>
      <c r="V163" s="219"/>
      <c r="W163" s="504"/>
      <c r="X163" s="219"/>
      <c r="Y163" s="49">
        <v>429</v>
      </c>
      <c r="Z163" s="49">
        <v>429163049</v>
      </c>
      <c r="AA163" s="235" t="s">
        <v>255</v>
      </c>
      <c r="AB163" s="49">
        <v>0</v>
      </c>
      <c r="AC163" s="49">
        <v>0</v>
      </c>
      <c r="AD163" s="49">
        <v>0</v>
      </c>
      <c r="AE163" s="49">
        <v>0</v>
      </c>
      <c r="AF163" s="49">
        <v>0</v>
      </c>
      <c r="AG163" s="49">
        <v>1</v>
      </c>
      <c r="AH163" s="49">
        <v>0</v>
      </c>
      <c r="AI163" s="206">
        <v>0</v>
      </c>
      <c r="AJ163" s="206">
        <v>0</v>
      </c>
      <c r="AK163" s="206">
        <v>0</v>
      </c>
      <c r="AL163" s="206">
        <v>0</v>
      </c>
      <c r="AM163" s="206">
        <v>0</v>
      </c>
      <c r="AN163" s="206">
        <v>0</v>
      </c>
      <c r="AO163" s="206">
        <v>0</v>
      </c>
      <c r="AP163" s="206">
        <v>0</v>
      </c>
      <c r="AQ163" s="49">
        <v>1</v>
      </c>
      <c r="AR163" s="207"/>
      <c r="AS163" s="49">
        <v>163</v>
      </c>
      <c r="AT163" s="49">
        <v>49</v>
      </c>
      <c r="AU163" s="49">
        <v>8</v>
      </c>
      <c r="AW163" s="49"/>
      <c r="AX163" s="49"/>
      <c r="AY163" s="49"/>
      <c r="AZ163" s="484"/>
    </row>
    <row r="164" spans="1:52">
      <c r="A164" s="206">
        <v>429</v>
      </c>
      <c r="B164" s="206">
        <v>429163057</v>
      </c>
      <c r="C164" s="207" t="s">
        <v>255</v>
      </c>
      <c r="D164" s="216">
        <f t="shared" si="24"/>
        <v>0</v>
      </c>
      <c r="E164" s="216">
        <f t="shared" si="24"/>
        <v>0</v>
      </c>
      <c r="F164" s="216">
        <f t="shared" si="24"/>
        <v>0</v>
      </c>
      <c r="G164" s="216">
        <f t="shared" si="23"/>
        <v>0</v>
      </c>
      <c r="H164" s="216">
        <f t="shared" si="23"/>
        <v>0</v>
      </c>
      <c r="I164" s="216">
        <f t="shared" si="23"/>
        <v>2</v>
      </c>
      <c r="J164" s="216">
        <f t="shared" si="23"/>
        <v>0</v>
      </c>
      <c r="K164" s="347">
        <f t="shared" si="17"/>
        <v>7.7200000000000005E-2</v>
      </c>
      <c r="L164" s="216"/>
      <c r="M164" s="216">
        <f t="shared" si="18"/>
        <v>0</v>
      </c>
      <c r="N164" s="216">
        <f t="shared" si="19"/>
        <v>0</v>
      </c>
      <c r="O164" s="216">
        <f t="shared" si="19"/>
        <v>1</v>
      </c>
      <c r="P164" s="216">
        <f t="shared" si="20"/>
        <v>2</v>
      </c>
      <c r="Q164" s="216">
        <f t="shared" si="21"/>
        <v>12</v>
      </c>
      <c r="R164" s="216">
        <f t="shared" si="22"/>
        <v>2</v>
      </c>
      <c r="S164" s="219"/>
      <c r="T164" s="219"/>
      <c r="U164" s="219"/>
      <c r="V164" s="219"/>
      <c r="W164" s="504"/>
      <c r="X164" s="219"/>
      <c r="Y164" s="49">
        <v>429</v>
      </c>
      <c r="Z164" s="49">
        <v>429163057</v>
      </c>
      <c r="AA164" s="235" t="s">
        <v>255</v>
      </c>
      <c r="AB164" s="49">
        <v>0</v>
      </c>
      <c r="AC164" s="49">
        <v>0</v>
      </c>
      <c r="AD164" s="49">
        <v>0</v>
      </c>
      <c r="AE164" s="49">
        <v>0</v>
      </c>
      <c r="AF164" s="49">
        <v>0</v>
      </c>
      <c r="AG164" s="49">
        <v>2</v>
      </c>
      <c r="AH164" s="49">
        <v>0</v>
      </c>
      <c r="AI164" s="206">
        <v>0</v>
      </c>
      <c r="AJ164" s="206">
        <v>0</v>
      </c>
      <c r="AK164" s="206">
        <v>0</v>
      </c>
      <c r="AL164" s="206">
        <v>1</v>
      </c>
      <c r="AM164" s="206">
        <v>0</v>
      </c>
      <c r="AN164" s="206">
        <v>0</v>
      </c>
      <c r="AO164" s="206">
        <v>0</v>
      </c>
      <c r="AP164" s="206">
        <v>0</v>
      </c>
      <c r="AQ164" s="49">
        <v>2</v>
      </c>
      <c r="AR164" s="207"/>
      <c r="AS164" s="49">
        <v>163</v>
      </c>
      <c r="AT164" s="49">
        <v>57</v>
      </c>
      <c r="AU164" s="49">
        <v>12</v>
      </c>
      <c r="AW164" s="49"/>
      <c r="AX164" s="49"/>
      <c r="AY164" s="49"/>
      <c r="AZ164" s="484"/>
    </row>
    <row r="165" spans="1:52">
      <c r="A165" s="206">
        <v>429</v>
      </c>
      <c r="B165" s="206">
        <v>429163071</v>
      </c>
      <c r="C165" s="207" t="s">
        <v>255</v>
      </c>
      <c r="D165" s="216">
        <f t="shared" si="24"/>
        <v>0</v>
      </c>
      <c r="E165" s="216">
        <f t="shared" si="24"/>
        <v>0</v>
      </c>
      <c r="F165" s="216">
        <f t="shared" si="24"/>
        <v>0</v>
      </c>
      <c r="G165" s="216">
        <f t="shared" si="23"/>
        <v>0</v>
      </c>
      <c r="H165" s="216">
        <f t="shared" si="23"/>
        <v>0</v>
      </c>
      <c r="I165" s="216">
        <f t="shared" si="23"/>
        <v>2</v>
      </c>
      <c r="J165" s="216">
        <f t="shared" si="23"/>
        <v>0</v>
      </c>
      <c r="K165" s="347">
        <f t="shared" si="17"/>
        <v>7.7200000000000005E-2</v>
      </c>
      <c r="L165" s="216"/>
      <c r="M165" s="216">
        <f t="shared" si="18"/>
        <v>0</v>
      </c>
      <c r="N165" s="216">
        <f t="shared" si="19"/>
        <v>0</v>
      </c>
      <c r="O165" s="216">
        <f t="shared" si="19"/>
        <v>0</v>
      </c>
      <c r="P165" s="216">
        <f t="shared" si="20"/>
        <v>2</v>
      </c>
      <c r="Q165" s="216">
        <f t="shared" si="21"/>
        <v>5</v>
      </c>
      <c r="R165" s="216">
        <f t="shared" si="22"/>
        <v>2</v>
      </c>
      <c r="S165" s="219"/>
      <c r="T165" s="219"/>
      <c r="U165" s="219"/>
      <c r="V165" s="219"/>
      <c r="W165" s="504"/>
      <c r="X165" s="219"/>
      <c r="Y165" s="49">
        <v>429</v>
      </c>
      <c r="Z165" s="49">
        <v>429163071</v>
      </c>
      <c r="AA165" s="235" t="s">
        <v>255</v>
      </c>
      <c r="AB165" s="49">
        <v>0</v>
      </c>
      <c r="AC165" s="49">
        <v>0</v>
      </c>
      <c r="AD165" s="49">
        <v>0</v>
      </c>
      <c r="AE165" s="49">
        <v>0</v>
      </c>
      <c r="AF165" s="49">
        <v>0</v>
      </c>
      <c r="AG165" s="49">
        <v>2</v>
      </c>
      <c r="AH165" s="49">
        <v>0</v>
      </c>
      <c r="AI165" s="206">
        <v>0</v>
      </c>
      <c r="AJ165" s="206">
        <v>0</v>
      </c>
      <c r="AK165" s="206">
        <v>0</v>
      </c>
      <c r="AL165" s="206">
        <v>0</v>
      </c>
      <c r="AM165" s="206">
        <v>0</v>
      </c>
      <c r="AN165" s="206">
        <v>0</v>
      </c>
      <c r="AO165" s="206">
        <v>0</v>
      </c>
      <c r="AP165" s="206">
        <v>0</v>
      </c>
      <c r="AQ165" s="49">
        <v>2</v>
      </c>
      <c r="AR165" s="207"/>
      <c r="AS165" s="49">
        <v>163</v>
      </c>
      <c r="AT165" s="49">
        <v>71</v>
      </c>
      <c r="AU165" s="49">
        <v>5</v>
      </c>
      <c r="AW165" s="49"/>
      <c r="AX165" s="49"/>
      <c r="AY165" s="49"/>
      <c r="AZ165" s="484"/>
    </row>
    <row r="166" spans="1:52">
      <c r="A166" s="206">
        <v>429</v>
      </c>
      <c r="B166" s="206">
        <v>429163128</v>
      </c>
      <c r="C166" s="207" t="s">
        <v>255</v>
      </c>
      <c r="D166" s="216">
        <f t="shared" si="24"/>
        <v>0</v>
      </c>
      <c r="E166" s="216">
        <f t="shared" si="24"/>
        <v>0</v>
      </c>
      <c r="F166" s="216">
        <f t="shared" si="24"/>
        <v>0</v>
      </c>
      <c r="G166" s="216">
        <f t="shared" si="23"/>
        <v>1</v>
      </c>
      <c r="H166" s="216">
        <f t="shared" si="23"/>
        <v>1</v>
      </c>
      <c r="I166" s="216">
        <f t="shared" si="23"/>
        <v>0</v>
      </c>
      <c r="J166" s="216">
        <f t="shared" si="23"/>
        <v>0</v>
      </c>
      <c r="K166" s="347">
        <f t="shared" si="17"/>
        <v>7.7200000000000005E-2</v>
      </c>
      <c r="L166" s="216"/>
      <c r="M166" s="216">
        <f t="shared" si="18"/>
        <v>1</v>
      </c>
      <c r="N166" s="216">
        <f t="shared" si="19"/>
        <v>0</v>
      </c>
      <c r="O166" s="216">
        <f t="shared" si="19"/>
        <v>0</v>
      </c>
      <c r="P166" s="216">
        <f t="shared" si="20"/>
        <v>2</v>
      </c>
      <c r="Q166" s="216">
        <f t="shared" si="21"/>
        <v>10</v>
      </c>
      <c r="R166" s="216">
        <f t="shared" si="22"/>
        <v>2</v>
      </c>
      <c r="S166" s="219"/>
      <c r="T166" s="219"/>
      <c r="U166" s="219"/>
      <c r="V166" s="219"/>
      <c r="W166" s="504"/>
      <c r="X166" s="219"/>
      <c r="Y166" s="49">
        <v>429</v>
      </c>
      <c r="Z166" s="49">
        <v>429163128</v>
      </c>
      <c r="AA166" s="235" t="s">
        <v>255</v>
      </c>
      <c r="AB166" s="49">
        <v>0</v>
      </c>
      <c r="AC166" s="49">
        <v>0</v>
      </c>
      <c r="AD166" s="49">
        <v>0</v>
      </c>
      <c r="AE166" s="49">
        <v>1</v>
      </c>
      <c r="AF166" s="49">
        <v>1</v>
      </c>
      <c r="AG166" s="49">
        <v>0</v>
      </c>
      <c r="AH166" s="49">
        <v>0</v>
      </c>
      <c r="AI166" s="206">
        <v>0</v>
      </c>
      <c r="AJ166" s="206">
        <v>1</v>
      </c>
      <c r="AK166" s="206">
        <v>0</v>
      </c>
      <c r="AL166" s="206">
        <v>0</v>
      </c>
      <c r="AM166" s="206">
        <v>2</v>
      </c>
      <c r="AN166" s="206">
        <v>0</v>
      </c>
      <c r="AO166" s="206">
        <v>0</v>
      </c>
      <c r="AP166" s="206">
        <v>0</v>
      </c>
      <c r="AQ166" s="49">
        <v>0</v>
      </c>
      <c r="AR166" s="207"/>
      <c r="AS166" s="49">
        <v>163</v>
      </c>
      <c r="AT166" s="49">
        <v>128</v>
      </c>
      <c r="AU166" s="49">
        <v>10</v>
      </c>
      <c r="AW166" s="49"/>
      <c r="AX166" s="49"/>
      <c r="AY166" s="49"/>
      <c r="AZ166" s="484"/>
    </row>
    <row r="167" spans="1:52">
      <c r="A167" s="206">
        <v>429</v>
      </c>
      <c r="B167" s="206">
        <v>429163163</v>
      </c>
      <c r="C167" s="207" t="s">
        <v>255</v>
      </c>
      <c r="D167" s="216">
        <f t="shared" si="24"/>
        <v>0</v>
      </c>
      <c r="E167" s="216">
        <f t="shared" si="24"/>
        <v>0</v>
      </c>
      <c r="F167" s="216">
        <f t="shared" si="24"/>
        <v>126</v>
      </c>
      <c r="G167" s="216">
        <f t="shared" si="23"/>
        <v>599</v>
      </c>
      <c r="H167" s="216">
        <f t="shared" si="23"/>
        <v>368</v>
      </c>
      <c r="I167" s="216">
        <f t="shared" si="23"/>
        <v>456</v>
      </c>
      <c r="J167" s="216">
        <f t="shared" si="23"/>
        <v>0</v>
      </c>
      <c r="K167" s="347">
        <f t="shared" si="17"/>
        <v>59.791400000000003</v>
      </c>
      <c r="L167" s="216"/>
      <c r="M167" s="216">
        <f t="shared" si="18"/>
        <v>161</v>
      </c>
      <c r="N167" s="216">
        <f t="shared" si="19"/>
        <v>24</v>
      </c>
      <c r="O167" s="216">
        <f t="shared" si="19"/>
        <v>25</v>
      </c>
      <c r="P167" s="216">
        <f t="shared" si="20"/>
        <v>1168</v>
      </c>
      <c r="Q167" s="216">
        <f t="shared" si="21"/>
        <v>11</v>
      </c>
      <c r="R167" s="216">
        <f t="shared" si="22"/>
        <v>1549</v>
      </c>
      <c r="S167" s="219"/>
      <c r="T167" s="219"/>
      <c r="U167" s="219"/>
      <c r="V167" s="219"/>
      <c r="W167" s="504"/>
      <c r="X167" s="219"/>
      <c r="Y167" s="49">
        <v>429</v>
      </c>
      <c r="Z167" s="49">
        <v>429163163</v>
      </c>
      <c r="AA167" s="235" t="s">
        <v>255</v>
      </c>
      <c r="AB167" s="49">
        <v>0</v>
      </c>
      <c r="AC167" s="49">
        <v>0</v>
      </c>
      <c r="AD167" s="49">
        <v>126</v>
      </c>
      <c r="AE167" s="49">
        <v>599</v>
      </c>
      <c r="AF167" s="49">
        <v>368</v>
      </c>
      <c r="AG167" s="49">
        <v>456</v>
      </c>
      <c r="AH167" s="49">
        <v>0</v>
      </c>
      <c r="AI167" s="206">
        <v>0</v>
      </c>
      <c r="AJ167" s="206">
        <v>161</v>
      </c>
      <c r="AK167" s="206">
        <v>24</v>
      </c>
      <c r="AL167" s="206">
        <v>25</v>
      </c>
      <c r="AM167" s="206">
        <v>737</v>
      </c>
      <c r="AN167" s="206">
        <v>0</v>
      </c>
      <c r="AO167" s="206">
        <v>0</v>
      </c>
      <c r="AP167" s="206">
        <v>89</v>
      </c>
      <c r="AQ167" s="49">
        <v>342</v>
      </c>
      <c r="AR167" s="207"/>
      <c r="AS167" s="49">
        <v>163</v>
      </c>
      <c r="AT167" s="49">
        <v>163</v>
      </c>
      <c r="AU167" s="49">
        <v>11</v>
      </c>
      <c r="AW167" s="49"/>
      <c r="AX167" s="49"/>
      <c r="AY167" s="49"/>
      <c r="AZ167" s="484"/>
    </row>
    <row r="168" spans="1:52">
      <c r="A168" s="206">
        <v>429</v>
      </c>
      <c r="B168" s="206">
        <v>429163165</v>
      </c>
      <c r="C168" s="207" t="s">
        <v>255</v>
      </c>
      <c r="D168" s="216">
        <f t="shared" si="24"/>
        <v>0</v>
      </c>
      <c r="E168" s="216">
        <f t="shared" si="24"/>
        <v>0</v>
      </c>
      <c r="F168" s="216">
        <f t="shared" si="24"/>
        <v>0</v>
      </c>
      <c r="G168" s="216">
        <f t="shared" si="23"/>
        <v>1</v>
      </c>
      <c r="H168" s="216">
        <f t="shared" si="23"/>
        <v>0</v>
      </c>
      <c r="I168" s="216">
        <f t="shared" si="23"/>
        <v>0</v>
      </c>
      <c r="J168" s="216">
        <f t="shared" si="23"/>
        <v>0</v>
      </c>
      <c r="K168" s="347">
        <f t="shared" si="17"/>
        <v>3.8600000000000002E-2</v>
      </c>
      <c r="L168" s="216"/>
      <c r="M168" s="216">
        <f t="shared" si="18"/>
        <v>0</v>
      </c>
      <c r="N168" s="216">
        <f t="shared" si="19"/>
        <v>0</v>
      </c>
      <c r="O168" s="216">
        <f t="shared" si="19"/>
        <v>0</v>
      </c>
      <c r="P168" s="216">
        <f t="shared" si="20"/>
        <v>1</v>
      </c>
      <c r="Q168" s="216">
        <f t="shared" si="21"/>
        <v>10</v>
      </c>
      <c r="R168" s="216">
        <f t="shared" si="22"/>
        <v>1</v>
      </c>
      <c r="S168" s="219"/>
      <c r="T168" s="219"/>
      <c r="U168" s="219"/>
      <c r="V168" s="219"/>
      <c r="W168" s="504"/>
      <c r="X168" s="219"/>
      <c r="Y168" s="49">
        <v>429</v>
      </c>
      <c r="Z168" s="49">
        <v>429163165</v>
      </c>
      <c r="AA168" s="235" t="s">
        <v>255</v>
      </c>
      <c r="AB168" s="49">
        <v>0</v>
      </c>
      <c r="AC168" s="49">
        <v>0</v>
      </c>
      <c r="AD168" s="49">
        <v>0</v>
      </c>
      <c r="AE168" s="49">
        <v>1</v>
      </c>
      <c r="AF168" s="49">
        <v>0</v>
      </c>
      <c r="AG168" s="49">
        <v>0</v>
      </c>
      <c r="AH168" s="49">
        <v>0</v>
      </c>
      <c r="AI168" s="206">
        <v>0</v>
      </c>
      <c r="AJ168" s="206">
        <v>0</v>
      </c>
      <c r="AK168" s="206">
        <v>0</v>
      </c>
      <c r="AL168" s="206">
        <v>0</v>
      </c>
      <c r="AM168" s="206">
        <v>1</v>
      </c>
      <c r="AN168" s="206">
        <v>0</v>
      </c>
      <c r="AO168" s="206">
        <v>0</v>
      </c>
      <c r="AP168" s="206">
        <v>0</v>
      </c>
      <c r="AQ168" s="49">
        <v>0</v>
      </c>
      <c r="AR168" s="207"/>
      <c r="AS168" s="49">
        <v>163</v>
      </c>
      <c r="AT168" s="49">
        <v>165</v>
      </c>
      <c r="AU168" s="49">
        <v>10</v>
      </c>
      <c r="AW168" s="49"/>
      <c r="AX168" s="49"/>
      <c r="AY168" s="49"/>
      <c r="AZ168" s="484"/>
    </row>
    <row r="169" spans="1:52">
      <c r="A169" s="206">
        <v>429</v>
      </c>
      <c r="B169" s="206">
        <v>429163168</v>
      </c>
      <c r="C169" s="207" t="s">
        <v>255</v>
      </c>
      <c r="D169" s="216">
        <f t="shared" si="24"/>
        <v>0</v>
      </c>
      <c r="E169" s="216">
        <f t="shared" si="24"/>
        <v>0</v>
      </c>
      <c r="F169" s="216">
        <f t="shared" si="24"/>
        <v>0</v>
      </c>
      <c r="G169" s="216">
        <f t="shared" si="23"/>
        <v>1</v>
      </c>
      <c r="H169" s="216">
        <f t="shared" si="23"/>
        <v>0</v>
      </c>
      <c r="I169" s="216">
        <f t="shared" si="23"/>
        <v>1</v>
      </c>
      <c r="J169" s="216">
        <f t="shared" si="23"/>
        <v>0</v>
      </c>
      <c r="K169" s="347">
        <f t="shared" si="17"/>
        <v>7.7200000000000005E-2</v>
      </c>
      <c r="L169" s="216"/>
      <c r="M169" s="216">
        <f t="shared" si="18"/>
        <v>0</v>
      </c>
      <c r="N169" s="216">
        <f t="shared" si="19"/>
        <v>0</v>
      </c>
      <c r="O169" s="216">
        <f t="shared" si="19"/>
        <v>0</v>
      </c>
      <c r="P169" s="216">
        <f t="shared" si="20"/>
        <v>1</v>
      </c>
      <c r="Q169" s="216">
        <f t="shared" si="21"/>
        <v>3</v>
      </c>
      <c r="R169" s="216">
        <f t="shared" si="22"/>
        <v>2</v>
      </c>
      <c r="S169" s="219"/>
      <c r="T169" s="219"/>
      <c r="U169" s="219"/>
      <c r="V169" s="219"/>
      <c r="W169" s="504"/>
      <c r="X169" s="219"/>
      <c r="Y169" s="49">
        <v>429</v>
      </c>
      <c r="Z169" s="49">
        <v>429163168</v>
      </c>
      <c r="AA169" s="235" t="s">
        <v>255</v>
      </c>
      <c r="AB169" s="49">
        <v>0</v>
      </c>
      <c r="AC169" s="49">
        <v>0</v>
      </c>
      <c r="AD169" s="49">
        <v>0</v>
      </c>
      <c r="AE169" s="49">
        <v>1</v>
      </c>
      <c r="AF169" s="49">
        <v>0</v>
      </c>
      <c r="AG169" s="49">
        <v>1</v>
      </c>
      <c r="AH169" s="49">
        <v>0</v>
      </c>
      <c r="AI169" s="206">
        <v>0</v>
      </c>
      <c r="AJ169" s="206">
        <v>0</v>
      </c>
      <c r="AK169" s="206">
        <v>0</v>
      </c>
      <c r="AL169" s="206">
        <v>0</v>
      </c>
      <c r="AM169" s="206">
        <v>1</v>
      </c>
      <c r="AN169" s="206">
        <v>0</v>
      </c>
      <c r="AO169" s="206">
        <v>0</v>
      </c>
      <c r="AP169" s="206">
        <v>0</v>
      </c>
      <c r="AQ169" s="49">
        <v>0</v>
      </c>
      <c r="AR169" s="207"/>
      <c r="AS169" s="49">
        <v>163</v>
      </c>
      <c r="AT169" s="49">
        <v>168</v>
      </c>
      <c r="AU169" s="49">
        <v>3</v>
      </c>
      <c r="AW169" s="49"/>
      <c r="AX169" s="49"/>
      <c r="AY169" s="49"/>
      <c r="AZ169" s="484"/>
    </row>
    <row r="170" spans="1:52">
      <c r="A170" s="206">
        <v>429</v>
      </c>
      <c r="B170" s="206">
        <v>429163229</v>
      </c>
      <c r="C170" s="207" t="s">
        <v>255</v>
      </c>
      <c r="D170" s="216">
        <f t="shared" si="24"/>
        <v>0</v>
      </c>
      <c r="E170" s="216">
        <f t="shared" si="24"/>
        <v>0</v>
      </c>
      <c r="F170" s="216">
        <f t="shared" si="24"/>
        <v>1</v>
      </c>
      <c r="G170" s="216">
        <f t="shared" si="23"/>
        <v>6</v>
      </c>
      <c r="H170" s="216">
        <f t="shared" si="23"/>
        <v>2</v>
      </c>
      <c r="I170" s="216">
        <f t="shared" si="23"/>
        <v>3</v>
      </c>
      <c r="J170" s="216">
        <f t="shared" si="23"/>
        <v>0</v>
      </c>
      <c r="K170" s="347">
        <f t="shared" si="17"/>
        <v>0.4632</v>
      </c>
      <c r="L170" s="216"/>
      <c r="M170" s="216">
        <f t="shared" si="18"/>
        <v>0</v>
      </c>
      <c r="N170" s="216">
        <f t="shared" si="19"/>
        <v>0</v>
      </c>
      <c r="O170" s="216">
        <f t="shared" si="19"/>
        <v>0</v>
      </c>
      <c r="P170" s="216">
        <f t="shared" si="20"/>
        <v>11</v>
      </c>
      <c r="Q170" s="216">
        <f t="shared" si="21"/>
        <v>9</v>
      </c>
      <c r="R170" s="216">
        <f t="shared" si="22"/>
        <v>12</v>
      </c>
      <c r="S170" s="219"/>
      <c r="T170" s="219"/>
      <c r="U170" s="219"/>
      <c r="V170" s="219"/>
      <c r="W170" s="504"/>
      <c r="X170" s="219"/>
      <c r="Y170" s="49">
        <v>429</v>
      </c>
      <c r="Z170" s="49">
        <v>429163229</v>
      </c>
      <c r="AA170" s="235" t="s">
        <v>255</v>
      </c>
      <c r="AB170" s="49">
        <v>0</v>
      </c>
      <c r="AC170" s="49">
        <v>0</v>
      </c>
      <c r="AD170" s="49">
        <v>1</v>
      </c>
      <c r="AE170" s="49">
        <v>6</v>
      </c>
      <c r="AF170" s="49">
        <v>2</v>
      </c>
      <c r="AG170" s="49">
        <v>3</v>
      </c>
      <c r="AH170" s="49">
        <v>0</v>
      </c>
      <c r="AI170" s="206">
        <v>0</v>
      </c>
      <c r="AJ170" s="206">
        <v>0</v>
      </c>
      <c r="AK170" s="206">
        <v>0</v>
      </c>
      <c r="AL170" s="206">
        <v>0</v>
      </c>
      <c r="AM170" s="206">
        <v>8</v>
      </c>
      <c r="AN170" s="206">
        <v>0</v>
      </c>
      <c r="AO170" s="206">
        <v>0</v>
      </c>
      <c r="AP170" s="206">
        <v>1</v>
      </c>
      <c r="AQ170" s="49">
        <v>2</v>
      </c>
      <c r="AR170" s="207"/>
      <c r="AS170" s="49">
        <v>163</v>
      </c>
      <c r="AT170" s="49">
        <v>229</v>
      </c>
      <c r="AU170" s="49">
        <v>9</v>
      </c>
      <c r="AW170" s="49"/>
      <c r="AX170" s="49"/>
      <c r="AY170" s="49"/>
      <c r="AZ170" s="484"/>
    </row>
    <row r="171" spans="1:52">
      <c r="A171" s="206">
        <v>429</v>
      </c>
      <c r="B171" s="206">
        <v>429163246</v>
      </c>
      <c r="C171" s="207" t="s">
        <v>255</v>
      </c>
      <c r="D171" s="216">
        <f t="shared" si="24"/>
        <v>0</v>
      </c>
      <c r="E171" s="216">
        <f t="shared" si="24"/>
        <v>0</v>
      </c>
      <c r="F171" s="216">
        <f t="shared" si="24"/>
        <v>0</v>
      </c>
      <c r="G171" s="216">
        <f t="shared" si="23"/>
        <v>0</v>
      </c>
      <c r="H171" s="216">
        <f t="shared" si="23"/>
        <v>0</v>
      </c>
      <c r="I171" s="216">
        <f t="shared" si="23"/>
        <v>1</v>
      </c>
      <c r="J171" s="216">
        <f t="shared" si="23"/>
        <v>0</v>
      </c>
      <c r="K171" s="347">
        <f t="shared" si="17"/>
        <v>3.8600000000000002E-2</v>
      </c>
      <c r="L171" s="216"/>
      <c r="M171" s="216">
        <f t="shared" si="18"/>
        <v>0</v>
      </c>
      <c r="N171" s="216">
        <f t="shared" si="19"/>
        <v>0</v>
      </c>
      <c r="O171" s="216">
        <f t="shared" si="19"/>
        <v>0</v>
      </c>
      <c r="P171" s="216">
        <f t="shared" si="20"/>
        <v>0</v>
      </c>
      <c r="Q171" s="216">
        <f t="shared" si="21"/>
        <v>2</v>
      </c>
      <c r="R171" s="216">
        <f t="shared" si="22"/>
        <v>1</v>
      </c>
      <c r="S171" s="219"/>
      <c r="T171" s="219"/>
      <c r="U171" s="219"/>
      <c r="V171" s="219"/>
      <c r="W171" s="504"/>
      <c r="X171" s="219"/>
      <c r="Y171" s="49">
        <v>429</v>
      </c>
      <c r="Z171" s="49">
        <v>429163246</v>
      </c>
      <c r="AA171" s="235" t="s">
        <v>255</v>
      </c>
      <c r="AB171" s="49">
        <v>0</v>
      </c>
      <c r="AC171" s="49">
        <v>0</v>
      </c>
      <c r="AD171" s="49">
        <v>0</v>
      </c>
      <c r="AE171" s="49">
        <v>0</v>
      </c>
      <c r="AF171" s="49">
        <v>0</v>
      </c>
      <c r="AG171" s="49">
        <v>1</v>
      </c>
      <c r="AH171" s="49">
        <v>0</v>
      </c>
      <c r="AI171" s="206">
        <v>0</v>
      </c>
      <c r="AJ171" s="206">
        <v>0</v>
      </c>
      <c r="AK171" s="206">
        <v>0</v>
      </c>
      <c r="AL171" s="206">
        <v>0</v>
      </c>
      <c r="AM171" s="206">
        <v>0</v>
      </c>
      <c r="AN171" s="206">
        <v>0</v>
      </c>
      <c r="AO171" s="206">
        <v>0</v>
      </c>
      <c r="AP171" s="206">
        <v>0</v>
      </c>
      <c r="AQ171" s="49">
        <v>0</v>
      </c>
      <c r="AR171" s="207"/>
      <c r="AS171" s="49">
        <v>163</v>
      </c>
      <c r="AT171" s="49">
        <v>246</v>
      </c>
      <c r="AU171" s="49">
        <v>2</v>
      </c>
      <c r="AW171" s="49"/>
      <c r="AX171" s="49"/>
      <c r="AY171" s="49"/>
      <c r="AZ171" s="484"/>
    </row>
    <row r="172" spans="1:52">
      <c r="A172" s="206">
        <v>429</v>
      </c>
      <c r="B172" s="206">
        <v>429163248</v>
      </c>
      <c r="C172" s="207" t="s">
        <v>255</v>
      </c>
      <c r="D172" s="216">
        <f t="shared" si="24"/>
        <v>0</v>
      </c>
      <c r="E172" s="216">
        <f t="shared" si="24"/>
        <v>0</v>
      </c>
      <c r="F172" s="216">
        <f t="shared" si="24"/>
        <v>0</v>
      </c>
      <c r="G172" s="216">
        <f t="shared" si="23"/>
        <v>1</v>
      </c>
      <c r="H172" s="216">
        <f t="shared" si="23"/>
        <v>0</v>
      </c>
      <c r="I172" s="216">
        <f t="shared" si="23"/>
        <v>2</v>
      </c>
      <c r="J172" s="216">
        <f t="shared" si="23"/>
        <v>0</v>
      </c>
      <c r="K172" s="347">
        <f t="shared" si="17"/>
        <v>0.1158</v>
      </c>
      <c r="L172" s="216"/>
      <c r="M172" s="216">
        <f t="shared" si="18"/>
        <v>0</v>
      </c>
      <c r="N172" s="216">
        <f t="shared" si="19"/>
        <v>0</v>
      </c>
      <c r="O172" s="216">
        <f t="shared" si="19"/>
        <v>0</v>
      </c>
      <c r="P172" s="216">
        <f t="shared" si="20"/>
        <v>3</v>
      </c>
      <c r="Q172" s="216">
        <f t="shared" si="21"/>
        <v>11</v>
      </c>
      <c r="R172" s="216">
        <f t="shared" si="22"/>
        <v>3</v>
      </c>
      <c r="S172" s="219"/>
      <c r="T172" s="219"/>
      <c r="U172" s="219"/>
      <c r="V172" s="219"/>
      <c r="W172" s="504"/>
      <c r="X172" s="219"/>
      <c r="Y172" s="49">
        <v>429</v>
      </c>
      <c r="Z172" s="49">
        <v>429163248</v>
      </c>
      <c r="AA172" s="235" t="s">
        <v>255</v>
      </c>
      <c r="AB172" s="49">
        <v>0</v>
      </c>
      <c r="AC172" s="49">
        <v>0</v>
      </c>
      <c r="AD172" s="49">
        <v>0</v>
      </c>
      <c r="AE172" s="49">
        <v>1</v>
      </c>
      <c r="AF172" s="49">
        <v>0</v>
      </c>
      <c r="AG172" s="49">
        <v>2</v>
      </c>
      <c r="AH172" s="49">
        <v>0</v>
      </c>
      <c r="AI172" s="206">
        <v>0</v>
      </c>
      <c r="AJ172" s="206">
        <v>0</v>
      </c>
      <c r="AK172" s="206">
        <v>0</v>
      </c>
      <c r="AL172" s="206">
        <v>0</v>
      </c>
      <c r="AM172" s="206">
        <v>1</v>
      </c>
      <c r="AN172" s="206">
        <v>0</v>
      </c>
      <c r="AO172" s="206">
        <v>0</v>
      </c>
      <c r="AP172" s="206">
        <v>0</v>
      </c>
      <c r="AQ172" s="49">
        <v>2</v>
      </c>
      <c r="AR172" s="207"/>
      <c r="AS172" s="49">
        <v>163</v>
      </c>
      <c r="AT172" s="49">
        <v>248</v>
      </c>
      <c r="AU172" s="49">
        <v>11</v>
      </c>
      <c r="AW172" s="49"/>
      <c r="AX172" s="49"/>
      <c r="AY172" s="49"/>
      <c r="AZ172" s="484"/>
    </row>
    <row r="173" spans="1:52">
      <c r="A173" s="206">
        <v>429</v>
      </c>
      <c r="B173" s="206">
        <v>429163258</v>
      </c>
      <c r="C173" s="207" t="s">
        <v>255</v>
      </c>
      <c r="D173" s="216">
        <f t="shared" si="24"/>
        <v>0</v>
      </c>
      <c r="E173" s="216">
        <f t="shared" si="24"/>
        <v>0</v>
      </c>
      <c r="F173" s="216">
        <f t="shared" si="24"/>
        <v>0</v>
      </c>
      <c r="G173" s="216">
        <f t="shared" si="23"/>
        <v>13</v>
      </c>
      <c r="H173" s="216">
        <f t="shared" si="23"/>
        <v>1</v>
      </c>
      <c r="I173" s="216">
        <f t="shared" si="23"/>
        <v>7</v>
      </c>
      <c r="J173" s="216">
        <f t="shared" si="23"/>
        <v>0</v>
      </c>
      <c r="K173" s="347">
        <f t="shared" si="17"/>
        <v>0.81059999999999999</v>
      </c>
      <c r="L173" s="216"/>
      <c r="M173" s="216">
        <f t="shared" si="18"/>
        <v>2</v>
      </c>
      <c r="N173" s="216">
        <f t="shared" si="19"/>
        <v>0</v>
      </c>
      <c r="O173" s="216">
        <f t="shared" si="19"/>
        <v>0</v>
      </c>
      <c r="P173" s="216">
        <f t="shared" si="20"/>
        <v>13</v>
      </c>
      <c r="Q173" s="216">
        <f t="shared" si="21"/>
        <v>10</v>
      </c>
      <c r="R173" s="216">
        <f t="shared" si="22"/>
        <v>21</v>
      </c>
      <c r="S173" s="219"/>
      <c r="T173" s="219"/>
      <c r="U173" s="219"/>
      <c r="V173" s="219"/>
      <c r="W173" s="504"/>
      <c r="X173" s="219"/>
      <c r="Y173" s="49">
        <v>429</v>
      </c>
      <c r="Z173" s="49">
        <v>429163258</v>
      </c>
      <c r="AA173" s="235" t="s">
        <v>255</v>
      </c>
      <c r="AB173" s="49">
        <v>0</v>
      </c>
      <c r="AC173" s="49">
        <v>0</v>
      </c>
      <c r="AD173" s="49">
        <v>0</v>
      </c>
      <c r="AE173" s="49">
        <v>13</v>
      </c>
      <c r="AF173" s="49">
        <v>1</v>
      </c>
      <c r="AG173" s="49">
        <v>7</v>
      </c>
      <c r="AH173" s="49">
        <v>0</v>
      </c>
      <c r="AI173" s="206">
        <v>0</v>
      </c>
      <c r="AJ173" s="206">
        <v>2</v>
      </c>
      <c r="AK173" s="206">
        <v>0</v>
      </c>
      <c r="AL173" s="206">
        <v>0</v>
      </c>
      <c r="AM173" s="206">
        <v>8</v>
      </c>
      <c r="AN173" s="206">
        <v>0</v>
      </c>
      <c r="AO173" s="206">
        <v>0</v>
      </c>
      <c r="AP173" s="206">
        <v>0</v>
      </c>
      <c r="AQ173" s="49">
        <v>5</v>
      </c>
      <c r="AR173" s="207"/>
      <c r="AS173" s="49">
        <v>163</v>
      </c>
      <c r="AT173" s="49">
        <v>258</v>
      </c>
      <c r="AU173" s="49">
        <v>10</v>
      </c>
      <c r="AW173" s="49"/>
      <c r="AX173" s="49"/>
      <c r="AY173" s="49"/>
      <c r="AZ173" s="484"/>
    </row>
    <row r="174" spans="1:52">
      <c r="A174" s="206">
        <v>429</v>
      </c>
      <c r="B174" s="206">
        <v>429163262</v>
      </c>
      <c r="C174" s="207" t="s">
        <v>255</v>
      </c>
      <c r="D174" s="216">
        <f t="shared" si="24"/>
        <v>0</v>
      </c>
      <c r="E174" s="216">
        <f t="shared" si="24"/>
        <v>0</v>
      </c>
      <c r="F174" s="216">
        <f t="shared" si="24"/>
        <v>1</v>
      </c>
      <c r="G174" s="216">
        <f t="shared" si="23"/>
        <v>1</v>
      </c>
      <c r="H174" s="216">
        <f t="shared" si="23"/>
        <v>2</v>
      </c>
      <c r="I174" s="216">
        <f t="shared" si="23"/>
        <v>3</v>
      </c>
      <c r="J174" s="216">
        <f t="shared" si="23"/>
        <v>0</v>
      </c>
      <c r="K174" s="347">
        <f t="shared" si="17"/>
        <v>0.2702</v>
      </c>
      <c r="L174" s="216"/>
      <c r="M174" s="216">
        <f t="shared" si="18"/>
        <v>0</v>
      </c>
      <c r="N174" s="216">
        <f t="shared" si="19"/>
        <v>0</v>
      </c>
      <c r="O174" s="216">
        <f t="shared" si="19"/>
        <v>0</v>
      </c>
      <c r="P174" s="216">
        <f t="shared" si="20"/>
        <v>7</v>
      </c>
      <c r="Q174" s="216">
        <f t="shared" si="21"/>
        <v>9</v>
      </c>
      <c r="R174" s="216">
        <f t="shared" si="22"/>
        <v>7</v>
      </c>
      <c r="S174" s="219"/>
      <c r="T174" s="219"/>
      <c r="U174" s="219"/>
      <c r="V174" s="219"/>
      <c r="W174" s="504"/>
      <c r="X174" s="219"/>
      <c r="Y174" s="49">
        <v>429</v>
      </c>
      <c r="Z174" s="49">
        <v>429163262</v>
      </c>
      <c r="AA174" s="235" t="s">
        <v>255</v>
      </c>
      <c r="AB174" s="49">
        <v>0</v>
      </c>
      <c r="AC174" s="49">
        <v>0</v>
      </c>
      <c r="AD174" s="49">
        <v>1</v>
      </c>
      <c r="AE174" s="49">
        <v>1</v>
      </c>
      <c r="AF174" s="49">
        <v>2</v>
      </c>
      <c r="AG174" s="49">
        <v>3</v>
      </c>
      <c r="AH174" s="49">
        <v>0</v>
      </c>
      <c r="AI174" s="206">
        <v>0</v>
      </c>
      <c r="AJ174" s="206">
        <v>0</v>
      </c>
      <c r="AK174" s="206">
        <v>0</v>
      </c>
      <c r="AL174" s="206">
        <v>0</v>
      </c>
      <c r="AM174" s="206">
        <v>3</v>
      </c>
      <c r="AN174" s="206">
        <v>0</v>
      </c>
      <c r="AO174" s="206">
        <v>0</v>
      </c>
      <c r="AP174" s="206">
        <v>1</v>
      </c>
      <c r="AQ174" s="49">
        <v>3</v>
      </c>
      <c r="AR174" s="207"/>
      <c r="AS174" s="49">
        <v>163</v>
      </c>
      <c r="AT174" s="49">
        <v>262</v>
      </c>
      <c r="AU174" s="49">
        <v>9</v>
      </c>
      <c r="AW174" s="49"/>
      <c r="AX174" s="49"/>
      <c r="AY174" s="49"/>
      <c r="AZ174" s="484"/>
    </row>
    <row r="175" spans="1:52">
      <c r="A175" s="206">
        <v>429</v>
      </c>
      <c r="B175" s="206">
        <v>429163291</v>
      </c>
      <c r="C175" s="207" t="s">
        <v>255</v>
      </c>
      <c r="D175" s="216">
        <f t="shared" si="24"/>
        <v>0</v>
      </c>
      <c r="E175" s="216">
        <f t="shared" si="24"/>
        <v>0</v>
      </c>
      <c r="F175" s="216">
        <f t="shared" si="24"/>
        <v>0</v>
      </c>
      <c r="G175" s="216">
        <f t="shared" si="23"/>
        <v>2</v>
      </c>
      <c r="H175" s="216">
        <f t="shared" si="23"/>
        <v>0</v>
      </c>
      <c r="I175" s="216">
        <f t="shared" si="23"/>
        <v>2</v>
      </c>
      <c r="J175" s="216">
        <f t="shared" si="23"/>
        <v>0</v>
      </c>
      <c r="K175" s="347">
        <f t="shared" si="17"/>
        <v>0.15440000000000001</v>
      </c>
      <c r="L175" s="216"/>
      <c r="M175" s="216">
        <f t="shared" si="18"/>
        <v>1</v>
      </c>
      <c r="N175" s="216">
        <f t="shared" si="19"/>
        <v>0</v>
      </c>
      <c r="O175" s="216">
        <f t="shared" si="19"/>
        <v>0</v>
      </c>
      <c r="P175" s="216">
        <f t="shared" si="20"/>
        <v>3</v>
      </c>
      <c r="Q175" s="216">
        <f t="shared" si="21"/>
        <v>5</v>
      </c>
      <c r="R175" s="216">
        <f t="shared" si="22"/>
        <v>4</v>
      </c>
      <c r="S175" s="219"/>
      <c r="T175" s="219"/>
      <c r="U175" s="219"/>
      <c r="V175" s="219"/>
      <c r="W175" s="504"/>
      <c r="X175" s="219"/>
      <c r="Y175" s="49">
        <v>429</v>
      </c>
      <c r="Z175" s="49">
        <v>429163291</v>
      </c>
      <c r="AA175" s="235" t="s">
        <v>255</v>
      </c>
      <c r="AB175" s="49">
        <v>0</v>
      </c>
      <c r="AC175" s="49">
        <v>0</v>
      </c>
      <c r="AD175" s="49">
        <v>0</v>
      </c>
      <c r="AE175" s="49">
        <v>2</v>
      </c>
      <c r="AF175" s="49">
        <v>0</v>
      </c>
      <c r="AG175" s="49">
        <v>2</v>
      </c>
      <c r="AH175" s="49">
        <v>0</v>
      </c>
      <c r="AI175" s="206">
        <v>0</v>
      </c>
      <c r="AJ175" s="206">
        <v>1</v>
      </c>
      <c r="AK175" s="206">
        <v>0</v>
      </c>
      <c r="AL175" s="206">
        <v>0</v>
      </c>
      <c r="AM175" s="206">
        <v>2</v>
      </c>
      <c r="AN175" s="206">
        <v>0</v>
      </c>
      <c r="AO175" s="206">
        <v>0</v>
      </c>
      <c r="AP175" s="206">
        <v>0</v>
      </c>
      <c r="AQ175" s="49">
        <v>1</v>
      </c>
      <c r="AR175" s="207"/>
      <c r="AS175" s="49">
        <v>163</v>
      </c>
      <c r="AT175" s="49">
        <v>291</v>
      </c>
      <c r="AU175" s="49">
        <v>5</v>
      </c>
      <c r="AW175" s="49"/>
      <c r="AX175" s="49"/>
      <c r="AY175" s="49"/>
      <c r="AZ175" s="484"/>
    </row>
    <row r="176" spans="1:52">
      <c r="A176" s="206">
        <v>429</v>
      </c>
      <c r="B176" s="206">
        <v>429163347</v>
      </c>
      <c r="C176" s="207" t="s">
        <v>255</v>
      </c>
      <c r="D176" s="216">
        <f t="shared" si="24"/>
        <v>0</v>
      </c>
      <c r="E176" s="216">
        <f t="shared" si="24"/>
        <v>0</v>
      </c>
      <c r="F176" s="216">
        <f t="shared" si="24"/>
        <v>0</v>
      </c>
      <c r="G176" s="216">
        <f t="shared" si="23"/>
        <v>0</v>
      </c>
      <c r="H176" s="216">
        <f t="shared" si="23"/>
        <v>1</v>
      </c>
      <c r="I176" s="216">
        <f t="shared" si="23"/>
        <v>1</v>
      </c>
      <c r="J176" s="216">
        <f t="shared" si="23"/>
        <v>0</v>
      </c>
      <c r="K176" s="347">
        <f t="shared" si="17"/>
        <v>7.7200000000000005E-2</v>
      </c>
      <c r="L176" s="216"/>
      <c r="M176" s="216">
        <f t="shared" si="18"/>
        <v>0</v>
      </c>
      <c r="N176" s="216">
        <f t="shared" si="19"/>
        <v>0</v>
      </c>
      <c r="O176" s="216">
        <f t="shared" si="19"/>
        <v>0</v>
      </c>
      <c r="P176" s="216">
        <f t="shared" si="20"/>
        <v>0</v>
      </c>
      <c r="Q176" s="216">
        <f t="shared" si="21"/>
        <v>8</v>
      </c>
      <c r="R176" s="216">
        <f t="shared" si="22"/>
        <v>2</v>
      </c>
      <c r="S176" s="219"/>
      <c r="T176" s="219"/>
      <c r="U176" s="219"/>
      <c r="V176" s="219"/>
      <c r="W176" s="504"/>
      <c r="X176" s="219"/>
      <c r="Y176" s="49">
        <v>429</v>
      </c>
      <c r="Z176" s="49">
        <v>429163347</v>
      </c>
      <c r="AA176" s="235" t="s">
        <v>255</v>
      </c>
      <c r="AB176" s="49">
        <v>0</v>
      </c>
      <c r="AC176" s="49">
        <v>0</v>
      </c>
      <c r="AD176" s="49">
        <v>0</v>
      </c>
      <c r="AE176" s="49">
        <v>0</v>
      </c>
      <c r="AF176" s="49">
        <v>1</v>
      </c>
      <c r="AG176" s="49">
        <v>1</v>
      </c>
      <c r="AH176" s="49">
        <v>0</v>
      </c>
      <c r="AI176" s="206">
        <v>0</v>
      </c>
      <c r="AJ176" s="206">
        <v>0</v>
      </c>
      <c r="AK176" s="206">
        <v>0</v>
      </c>
      <c r="AL176" s="206">
        <v>0</v>
      </c>
      <c r="AM176" s="206">
        <v>0</v>
      </c>
      <c r="AN176" s="206">
        <v>0</v>
      </c>
      <c r="AO176" s="206">
        <v>0</v>
      </c>
      <c r="AP176" s="206">
        <v>0</v>
      </c>
      <c r="AQ176" s="49">
        <v>0</v>
      </c>
      <c r="AR176" s="207"/>
      <c r="AS176" s="49">
        <v>163</v>
      </c>
      <c r="AT176" s="49">
        <v>347</v>
      </c>
      <c r="AU176" s="49">
        <v>8</v>
      </c>
      <c r="AW176" s="49"/>
      <c r="AX176" s="49"/>
      <c r="AY176" s="49"/>
      <c r="AZ176" s="484"/>
    </row>
    <row r="177" spans="1:52">
      <c r="A177" s="206">
        <v>429</v>
      </c>
      <c r="B177" s="206">
        <v>429163773</v>
      </c>
      <c r="C177" s="207" t="s">
        <v>255</v>
      </c>
      <c r="D177" s="216">
        <f t="shared" si="24"/>
        <v>0</v>
      </c>
      <c r="E177" s="216">
        <f t="shared" si="24"/>
        <v>0</v>
      </c>
      <c r="F177" s="216">
        <f t="shared" si="24"/>
        <v>0</v>
      </c>
      <c r="G177" s="216">
        <f t="shared" si="23"/>
        <v>0</v>
      </c>
      <c r="H177" s="216">
        <f t="shared" si="23"/>
        <v>0</v>
      </c>
      <c r="I177" s="216">
        <f t="shared" si="23"/>
        <v>1</v>
      </c>
      <c r="J177" s="216">
        <f t="shared" si="23"/>
        <v>0</v>
      </c>
      <c r="K177" s="347">
        <f t="shared" si="17"/>
        <v>3.8600000000000002E-2</v>
      </c>
      <c r="L177" s="216"/>
      <c r="M177" s="216">
        <f t="shared" si="18"/>
        <v>0</v>
      </c>
      <c r="N177" s="216">
        <f t="shared" si="19"/>
        <v>0</v>
      </c>
      <c r="O177" s="216">
        <f t="shared" si="19"/>
        <v>0</v>
      </c>
      <c r="P177" s="216">
        <f t="shared" si="20"/>
        <v>0</v>
      </c>
      <c r="Q177" s="216">
        <f t="shared" si="21"/>
        <v>6</v>
      </c>
      <c r="R177" s="216">
        <f t="shared" si="22"/>
        <v>1</v>
      </c>
      <c r="S177" s="219"/>
      <c r="T177" s="219"/>
      <c r="U177" s="219"/>
      <c r="V177" s="219"/>
      <c r="W177" s="504"/>
      <c r="X177" s="219"/>
      <c r="Y177" s="49">
        <v>429</v>
      </c>
      <c r="Z177" s="49">
        <v>429163773</v>
      </c>
      <c r="AA177" s="235" t="s">
        <v>255</v>
      </c>
      <c r="AB177" s="49">
        <v>0</v>
      </c>
      <c r="AC177" s="49">
        <v>0</v>
      </c>
      <c r="AD177" s="49">
        <v>0</v>
      </c>
      <c r="AE177" s="49">
        <v>0</v>
      </c>
      <c r="AF177" s="49">
        <v>0</v>
      </c>
      <c r="AG177" s="49">
        <v>1</v>
      </c>
      <c r="AH177" s="49">
        <v>0</v>
      </c>
      <c r="AI177" s="206">
        <v>0</v>
      </c>
      <c r="AJ177" s="206">
        <v>0</v>
      </c>
      <c r="AK177" s="206">
        <v>0</v>
      </c>
      <c r="AL177" s="206">
        <v>0</v>
      </c>
      <c r="AM177" s="206">
        <v>0</v>
      </c>
      <c r="AN177" s="206">
        <v>0</v>
      </c>
      <c r="AO177" s="206">
        <v>0</v>
      </c>
      <c r="AP177" s="206">
        <v>0</v>
      </c>
      <c r="AQ177" s="49">
        <v>0</v>
      </c>
      <c r="AR177" s="207"/>
      <c r="AS177" s="49">
        <v>163</v>
      </c>
      <c r="AT177" s="49">
        <v>773</v>
      </c>
      <c r="AU177" s="49">
        <v>6</v>
      </c>
      <c r="AW177" s="49"/>
      <c r="AX177" s="49"/>
      <c r="AY177" s="49"/>
      <c r="AZ177" s="484"/>
    </row>
    <row r="178" spans="1:52">
      <c r="A178" s="206">
        <v>430</v>
      </c>
      <c r="B178" s="206">
        <v>430170025</v>
      </c>
      <c r="C178" s="207" t="s">
        <v>1052</v>
      </c>
      <c r="D178" s="216">
        <f t="shared" si="24"/>
        <v>0</v>
      </c>
      <c r="E178" s="216">
        <f t="shared" si="24"/>
        <v>0</v>
      </c>
      <c r="F178" s="216">
        <f t="shared" si="24"/>
        <v>0</v>
      </c>
      <c r="G178" s="216">
        <f t="shared" si="23"/>
        <v>0</v>
      </c>
      <c r="H178" s="216">
        <f t="shared" si="23"/>
        <v>1</v>
      </c>
      <c r="I178" s="216">
        <f t="shared" si="23"/>
        <v>3</v>
      </c>
      <c r="J178" s="216">
        <f t="shared" si="23"/>
        <v>0</v>
      </c>
      <c r="K178" s="347">
        <f t="shared" si="17"/>
        <v>0.15440000000000001</v>
      </c>
      <c r="L178" s="216"/>
      <c r="M178" s="216">
        <f t="shared" si="18"/>
        <v>0</v>
      </c>
      <c r="N178" s="216">
        <f t="shared" si="19"/>
        <v>0</v>
      </c>
      <c r="O178" s="216">
        <f t="shared" si="19"/>
        <v>0</v>
      </c>
      <c r="P178" s="216">
        <f t="shared" si="20"/>
        <v>0</v>
      </c>
      <c r="Q178" s="216">
        <f t="shared" si="21"/>
        <v>6</v>
      </c>
      <c r="R178" s="216">
        <f t="shared" si="22"/>
        <v>4</v>
      </c>
      <c r="S178" s="219"/>
      <c r="T178" s="219"/>
      <c r="U178" s="219"/>
      <c r="V178" s="219"/>
      <c r="W178" s="504"/>
      <c r="X178" s="219"/>
      <c r="Y178" s="49">
        <v>430</v>
      </c>
      <c r="Z178" s="49">
        <v>430170025</v>
      </c>
      <c r="AA178" s="235" t="s">
        <v>1052</v>
      </c>
      <c r="AB178" s="49">
        <v>0</v>
      </c>
      <c r="AC178" s="49">
        <v>0</v>
      </c>
      <c r="AD178" s="49">
        <v>0</v>
      </c>
      <c r="AE178" s="49">
        <v>0</v>
      </c>
      <c r="AF178" s="49">
        <v>1</v>
      </c>
      <c r="AG178" s="49">
        <v>3</v>
      </c>
      <c r="AH178" s="49">
        <v>0</v>
      </c>
      <c r="AI178" s="206">
        <v>0</v>
      </c>
      <c r="AJ178" s="206">
        <v>0</v>
      </c>
      <c r="AK178" s="206">
        <v>0</v>
      </c>
      <c r="AL178" s="206">
        <v>0</v>
      </c>
      <c r="AM178" s="206">
        <v>0</v>
      </c>
      <c r="AN178" s="206">
        <v>0</v>
      </c>
      <c r="AO178" s="206">
        <v>0</v>
      </c>
      <c r="AP178" s="206">
        <v>0</v>
      </c>
      <c r="AQ178" s="49">
        <v>0</v>
      </c>
      <c r="AR178" s="207"/>
      <c r="AS178" s="49">
        <v>170</v>
      </c>
      <c r="AT178" s="49">
        <v>25</v>
      </c>
      <c r="AU178" s="49">
        <v>6</v>
      </c>
      <c r="AW178" s="49"/>
      <c r="AX178" s="49"/>
      <c r="AY178" s="49"/>
      <c r="AZ178" s="484"/>
    </row>
    <row r="179" spans="1:52">
      <c r="A179" s="206">
        <v>430</v>
      </c>
      <c r="B179" s="206">
        <v>430170064</v>
      </c>
      <c r="C179" s="207" t="s">
        <v>1052</v>
      </c>
      <c r="D179" s="216">
        <f t="shared" si="24"/>
        <v>0</v>
      </c>
      <c r="E179" s="216">
        <f t="shared" si="24"/>
        <v>0</v>
      </c>
      <c r="F179" s="216">
        <f t="shared" si="24"/>
        <v>0</v>
      </c>
      <c r="G179" s="216">
        <f t="shared" si="23"/>
        <v>0</v>
      </c>
      <c r="H179" s="216">
        <f t="shared" si="23"/>
        <v>41</v>
      </c>
      <c r="I179" s="216">
        <f t="shared" si="23"/>
        <v>46</v>
      </c>
      <c r="J179" s="216">
        <f t="shared" si="23"/>
        <v>0</v>
      </c>
      <c r="K179" s="347">
        <f t="shared" si="17"/>
        <v>3.3582000000000001</v>
      </c>
      <c r="L179" s="216"/>
      <c r="M179" s="216">
        <f t="shared" si="18"/>
        <v>0</v>
      </c>
      <c r="N179" s="216">
        <f t="shared" si="19"/>
        <v>2</v>
      </c>
      <c r="O179" s="216">
        <f t="shared" si="19"/>
        <v>2</v>
      </c>
      <c r="P179" s="216">
        <f t="shared" si="20"/>
        <v>24</v>
      </c>
      <c r="Q179" s="216">
        <f t="shared" si="21"/>
        <v>10</v>
      </c>
      <c r="R179" s="216">
        <f t="shared" si="22"/>
        <v>87</v>
      </c>
      <c r="S179" s="219"/>
      <c r="T179" s="219"/>
      <c r="U179" s="219"/>
      <c r="V179" s="219"/>
      <c r="W179" s="504"/>
      <c r="X179" s="219"/>
      <c r="Y179" s="49">
        <v>430</v>
      </c>
      <c r="Z179" s="49">
        <v>430170064</v>
      </c>
      <c r="AA179" s="235" t="s">
        <v>1052</v>
      </c>
      <c r="AB179" s="49">
        <v>0</v>
      </c>
      <c r="AC179" s="49">
        <v>0</v>
      </c>
      <c r="AD179" s="49">
        <v>0</v>
      </c>
      <c r="AE179" s="49">
        <v>0</v>
      </c>
      <c r="AF179" s="49">
        <v>41</v>
      </c>
      <c r="AG179" s="49">
        <v>46</v>
      </c>
      <c r="AH179" s="49">
        <v>0</v>
      </c>
      <c r="AI179" s="206">
        <v>0</v>
      </c>
      <c r="AJ179" s="206">
        <v>0</v>
      </c>
      <c r="AK179" s="206">
        <v>2</v>
      </c>
      <c r="AL179" s="206">
        <v>2</v>
      </c>
      <c r="AM179" s="206">
        <v>11</v>
      </c>
      <c r="AN179" s="206">
        <v>0</v>
      </c>
      <c r="AO179" s="206">
        <v>0</v>
      </c>
      <c r="AP179" s="206">
        <v>0</v>
      </c>
      <c r="AQ179" s="49">
        <v>13</v>
      </c>
      <c r="AR179" s="207"/>
      <c r="AS179" s="49">
        <v>170</v>
      </c>
      <c r="AT179" s="49">
        <v>64</v>
      </c>
      <c r="AU179" s="49">
        <v>10</v>
      </c>
      <c r="AW179" s="49"/>
      <c r="AX179" s="49"/>
      <c r="AY179" s="49"/>
      <c r="AZ179" s="484"/>
    </row>
    <row r="180" spans="1:52">
      <c r="A180" s="206">
        <v>430</v>
      </c>
      <c r="B180" s="206">
        <v>430170096</v>
      </c>
      <c r="C180" s="207" t="s">
        <v>1052</v>
      </c>
      <c r="D180" s="216">
        <f t="shared" si="24"/>
        <v>0</v>
      </c>
      <c r="E180" s="216">
        <f t="shared" si="24"/>
        <v>0</v>
      </c>
      <c r="F180" s="216">
        <f t="shared" si="24"/>
        <v>0</v>
      </c>
      <c r="G180" s="216">
        <f t="shared" si="23"/>
        <v>0</v>
      </c>
      <c r="H180" s="216">
        <f t="shared" si="23"/>
        <v>0</v>
      </c>
      <c r="I180" s="216">
        <f t="shared" si="23"/>
        <v>1</v>
      </c>
      <c r="J180" s="216">
        <f t="shared" si="23"/>
        <v>0</v>
      </c>
      <c r="K180" s="347">
        <f t="shared" si="17"/>
        <v>3.8600000000000002E-2</v>
      </c>
      <c r="L180" s="216"/>
      <c r="M180" s="216">
        <f t="shared" si="18"/>
        <v>0</v>
      </c>
      <c r="N180" s="216">
        <f t="shared" si="19"/>
        <v>0</v>
      </c>
      <c r="O180" s="216">
        <f t="shared" si="19"/>
        <v>0</v>
      </c>
      <c r="P180" s="216">
        <f t="shared" si="20"/>
        <v>0</v>
      </c>
      <c r="Q180" s="216">
        <f t="shared" si="21"/>
        <v>8</v>
      </c>
      <c r="R180" s="216">
        <f t="shared" si="22"/>
        <v>1</v>
      </c>
      <c r="S180" s="219"/>
      <c r="T180" s="219"/>
      <c r="U180" s="219"/>
      <c r="V180" s="219"/>
      <c r="W180" s="504"/>
      <c r="X180" s="219"/>
      <c r="Y180" s="49">
        <v>430</v>
      </c>
      <c r="Z180" s="49">
        <v>430170096</v>
      </c>
      <c r="AA180" s="235" t="s">
        <v>1052</v>
      </c>
      <c r="AB180" s="49">
        <v>0</v>
      </c>
      <c r="AC180" s="49">
        <v>0</v>
      </c>
      <c r="AD180" s="49">
        <v>0</v>
      </c>
      <c r="AE180" s="49">
        <v>0</v>
      </c>
      <c r="AF180" s="49">
        <v>0</v>
      </c>
      <c r="AG180" s="49">
        <v>1</v>
      </c>
      <c r="AH180" s="49">
        <v>0</v>
      </c>
      <c r="AI180" s="206">
        <v>0</v>
      </c>
      <c r="AJ180" s="206">
        <v>0</v>
      </c>
      <c r="AK180" s="206">
        <v>0</v>
      </c>
      <c r="AL180" s="206">
        <v>0</v>
      </c>
      <c r="AM180" s="206">
        <v>0</v>
      </c>
      <c r="AN180" s="206">
        <v>0</v>
      </c>
      <c r="AO180" s="206">
        <v>0</v>
      </c>
      <c r="AP180" s="206">
        <v>0</v>
      </c>
      <c r="AQ180" s="49">
        <v>0</v>
      </c>
      <c r="AR180" s="207"/>
      <c r="AS180" s="49">
        <v>170</v>
      </c>
      <c r="AT180" s="49">
        <v>96</v>
      </c>
      <c r="AU180" s="49">
        <v>8</v>
      </c>
      <c r="AW180" s="49"/>
      <c r="AX180" s="49"/>
      <c r="AY180" s="49"/>
      <c r="AZ180" s="484"/>
    </row>
    <row r="181" spans="1:52">
      <c r="A181" s="206">
        <v>430</v>
      </c>
      <c r="B181" s="206">
        <v>430170100</v>
      </c>
      <c r="C181" s="207" t="s">
        <v>1052</v>
      </c>
      <c r="D181" s="216">
        <f t="shared" si="24"/>
        <v>0</v>
      </c>
      <c r="E181" s="216">
        <f t="shared" si="24"/>
        <v>0</v>
      </c>
      <c r="F181" s="216">
        <f t="shared" si="24"/>
        <v>0</v>
      </c>
      <c r="G181" s="216">
        <f t="shared" si="23"/>
        <v>0</v>
      </c>
      <c r="H181" s="216">
        <f t="shared" si="23"/>
        <v>3</v>
      </c>
      <c r="I181" s="216">
        <f t="shared" si="23"/>
        <v>6</v>
      </c>
      <c r="J181" s="216">
        <f t="shared" si="23"/>
        <v>0</v>
      </c>
      <c r="K181" s="347">
        <f t="shared" si="17"/>
        <v>0.34739999999999999</v>
      </c>
      <c r="L181" s="216"/>
      <c r="M181" s="216">
        <f t="shared" si="18"/>
        <v>0</v>
      </c>
      <c r="N181" s="216">
        <f t="shared" si="19"/>
        <v>0</v>
      </c>
      <c r="O181" s="216">
        <f t="shared" si="19"/>
        <v>0</v>
      </c>
      <c r="P181" s="216">
        <f t="shared" si="20"/>
        <v>0</v>
      </c>
      <c r="Q181" s="216">
        <f t="shared" si="21"/>
        <v>10</v>
      </c>
      <c r="R181" s="216">
        <f t="shared" si="22"/>
        <v>9</v>
      </c>
      <c r="S181" s="219"/>
      <c r="T181" s="219"/>
      <c r="U181" s="219"/>
      <c r="V181" s="219"/>
      <c r="W181" s="504"/>
      <c r="X181" s="219"/>
      <c r="Y181" s="49">
        <v>430</v>
      </c>
      <c r="Z181" s="49">
        <v>430170100</v>
      </c>
      <c r="AA181" s="235" t="s">
        <v>1052</v>
      </c>
      <c r="AB181" s="49">
        <v>0</v>
      </c>
      <c r="AC181" s="49">
        <v>0</v>
      </c>
      <c r="AD181" s="49">
        <v>0</v>
      </c>
      <c r="AE181" s="49">
        <v>0</v>
      </c>
      <c r="AF181" s="49">
        <v>3</v>
      </c>
      <c r="AG181" s="49">
        <v>6</v>
      </c>
      <c r="AH181" s="49">
        <v>0</v>
      </c>
      <c r="AI181" s="206">
        <v>0</v>
      </c>
      <c r="AJ181" s="206">
        <v>0</v>
      </c>
      <c r="AK181" s="206">
        <v>0</v>
      </c>
      <c r="AL181" s="206">
        <v>0</v>
      </c>
      <c r="AM181" s="206">
        <v>0</v>
      </c>
      <c r="AN181" s="206">
        <v>0</v>
      </c>
      <c r="AO181" s="206">
        <v>0</v>
      </c>
      <c r="AP181" s="206">
        <v>0</v>
      </c>
      <c r="AQ181" s="49">
        <v>0</v>
      </c>
      <c r="AR181" s="207"/>
      <c r="AS181" s="49">
        <v>170</v>
      </c>
      <c r="AT181" s="49">
        <v>100</v>
      </c>
      <c r="AU181" s="49">
        <v>10</v>
      </c>
      <c r="AW181" s="49"/>
      <c r="AX181" s="49"/>
      <c r="AY181" s="49"/>
      <c r="AZ181" s="484"/>
    </row>
    <row r="182" spans="1:52">
      <c r="A182" s="206">
        <v>430</v>
      </c>
      <c r="B182" s="206">
        <v>430170101</v>
      </c>
      <c r="C182" s="207" t="s">
        <v>1052</v>
      </c>
      <c r="D182" s="216">
        <f t="shared" si="24"/>
        <v>0</v>
      </c>
      <c r="E182" s="216">
        <f t="shared" si="24"/>
        <v>0</v>
      </c>
      <c r="F182" s="216">
        <f t="shared" si="24"/>
        <v>0</v>
      </c>
      <c r="G182" s="216">
        <f t="shared" si="23"/>
        <v>0</v>
      </c>
      <c r="H182" s="216">
        <f t="shared" si="23"/>
        <v>1</v>
      </c>
      <c r="I182" s="216">
        <f t="shared" si="23"/>
        <v>1</v>
      </c>
      <c r="J182" s="216">
        <f t="shared" si="23"/>
        <v>0</v>
      </c>
      <c r="K182" s="347">
        <f t="shared" si="17"/>
        <v>7.7200000000000005E-2</v>
      </c>
      <c r="L182" s="216"/>
      <c r="M182" s="216">
        <f t="shared" si="18"/>
        <v>0</v>
      </c>
      <c r="N182" s="216">
        <f t="shared" si="19"/>
        <v>0</v>
      </c>
      <c r="O182" s="216">
        <f t="shared" si="19"/>
        <v>0</v>
      </c>
      <c r="P182" s="216">
        <f t="shared" si="20"/>
        <v>0</v>
      </c>
      <c r="Q182" s="216">
        <f t="shared" si="21"/>
        <v>3</v>
      </c>
      <c r="R182" s="216">
        <f t="shared" si="22"/>
        <v>2</v>
      </c>
      <c r="S182" s="219"/>
      <c r="T182" s="219"/>
      <c r="U182" s="219"/>
      <c r="V182" s="219"/>
      <c r="W182" s="504"/>
      <c r="X182" s="219"/>
      <c r="Y182" s="49">
        <v>430</v>
      </c>
      <c r="Z182" s="49">
        <v>430170101</v>
      </c>
      <c r="AA182" s="235" t="s">
        <v>1052</v>
      </c>
      <c r="AB182" s="49">
        <v>0</v>
      </c>
      <c r="AC182" s="49">
        <v>0</v>
      </c>
      <c r="AD182" s="49">
        <v>0</v>
      </c>
      <c r="AE182" s="49">
        <v>0</v>
      </c>
      <c r="AF182" s="49">
        <v>1</v>
      </c>
      <c r="AG182" s="49">
        <v>1</v>
      </c>
      <c r="AH182" s="49">
        <v>0</v>
      </c>
      <c r="AI182" s="206">
        <v>0</v>
      </c>
      <c r="AJ182" s="206">
        <v>0</v>
      </c>
      <c r="AK182" s="206">
        <v>0</v>
      </c>
      <c r="AL182" s="206">
        <v>0</v>
      </c>
      <c r="AM182" s="206">
        <v>0</v>
      </c>
      <c r="AN182" s="206">
        <v>0</v>
      </c>
      <c r="AO182" s="206">
        <v>0</v>
      </c>
      <c r="AP182" s="206">
        <v>0</v>
      </c>
      <c r="AQ182" s="49">
        <v>0</v>
      </c>
      <c r="AR182" s="207"/>
      <c r="AS182" s="49">
        <v>170</v>
      </c>
      <c r="AT182" s="49">
        <v>101</v>
      </c>
      <c r="AU182" s="49">
        <v>3</v>
      </c>
      <c r="AW182" s="49"/>
      <c r="AX182" s="49"/>
      <c r="AY182" s="49"/>
      <c r="AZ182" s="484"/>
    </row>
    <row r="183" spans="1:52">
      <c r="A183" s="206">
        <v>430</v>
      </c>
      <c r="B183" s="206">
        <v>430170110</v>
      </c>
      <c r="C183" s="207" t="s">
        <v>1052</v>
      </c>
      <c r="D183" s="216">
        <f t="shared" si="24"/>
        <v>0</v>
      </c>
      <c r="E183" s="216">
        <f t="shared" si="24"/>
        <v>0</v>
      </c>
      <c r="F183" s="216">
        <f t="shared" si="24"/>
        <v>0</v>
      </c>
      <c r="G183" s="216">
        <f t="shared" si="23"/>
        <v>0</v>
      </c>
      <c r="H183" s="216">
        <f t="shared" si="23"/>
        <v>3</v>
      </c>
      <c r="I183" s="216">
        <f t="shared" si="23"/>
        <v>15</v>
      </c>
      <c r="J183" s="216">
        <f t="shared" si="23"/>
        <v>0</v>
      </c>
      <c r="K183" s="347">
        <f t="shared" si="17"/>
        <v>0.69479999999999997</v>
      </c>
      <c r="L183" s="216"/>
      <c r="M183" s="216">
        <f t="shared" si="18"/>
        <v>0</v>
      </c>
      <c r="N183" s="216">
        <f t="shared" si="19"/>
        <v>1</v>
      </c>
      <c r="O183" s="216">
        <f t="shared" si="19"/>
        <v>0</v>
      </c>
      <c r="P183" s="216">
        <f t="shared" si="20"/>
        <v>1</v>
      </c>
      <c r="Q183" s="216">
        <f t="shared" si="21"/>
        <v>4</v>
      </c>
      <c r="R183" s="216">
        <f t="shared" si="22"/>
        <v>18</v>
      </c>
      <c r="S183" s="219"/>
      <c r="T183" s="219"/>
      <c r="U183" s="219"/>
      <c r="V183" s="219"/>
      <c r="W183" s="504"/>
      <c r="X183" s="219"/>
      <c r="Y183" s="49">
        <v>430</v>
      </c>
      <c r="Z183" s="49">
        <v>430170110</v>
      </c>
      <c r="AA183" s="235" t="s">
        <v>1052</v>
      </c>
      <c r="AB183" s="49">
        <v>0</v>
      </c>
      <c r="AC183" s="49">
        <v>0</v>
      </c>
      <c r="AD183" s="49">
        <v>0</v>
      </c>
      <c r="AE183" s="49">
        <v>0</v>
      </c>
      <c r="AF183" s="49">
        <v>3</v>
      </c>
      <c r="AG183" s="49">
        <v>15</v>
      </c>
      <c r="AH183" s="49">
        <v>0</v>
      </c>
      <c r="AI183" s="206">
        <v>0</v>
      </c>
      <c r="AJ183" s="206">
        <v>0</v>
      </c>
      <c r="AK183" s="206">
        <v>1</v>
      </c>
      <c r="AL183" s="206">
        <v>0</v>
      </c>
      <c r="AM183" s="206">
        <v>1</v>
      </c>
      <c r="AN183" s="206">
        <v>0</v>
      </c>
      <c r="AO183" s="206">
        <v>0</v>
      </c>
      <c r="AP183" s="206">
        <v>0</v>
      </c>
      <c r="AQ183" s="49">
        <v>0</v>
      </c>
      <c r="AR183" s="207"/>
      <c r="AS183" s="49">
        <v>170</v>
      </c>
      <c r="AT183" s="49">
        <v>110</v>
      </c>
      <c r="AU183" s="49">
        <v>4</v>
      </c>
      <c r="AW183" s="49"/>
      <c r="AX183" s="49"/>
      <c r="AY183" s="49"/>
      <c r="AZ183" s="484"/>
    </row>
    <row r="184" spans="1:52">
      <c r="A184" s="206">
        <v>430</v>
      </c>
      <c r="B184" s="206">
        <v>430170136</v>
      </c>
      <c r="C184" s="207" t="s">
        <v>1052</v>
      </c>
      <c r="D184" s="216">
        <f t="shared" si="24"/>
        <v>0</v>
      </c>
      <c r="E184" s="216">
        <f t="shared" si="24"/>
        <v>0</v>
      </c>
      <c r="F184" s="216">
        <f t="shared" si="24"/>
        <v>0</v>
      </c>
      <c r="G184" s="216">
        <f t="shared" si="23"/>
        <v>0</v>
      </c>
      <c r="H184" s="216">
        <f t="shared" si="23"/>
        <v>2</v>
      </c>
      <c r="I184" s="216">
        <f t="shared" si="23"/>
        <v>0</v>
      </c>
      <c r="J184" s="216">
        <f t="shared" si="23"/>
        <v>0</v>
      </c>
      <c r="K184" s="347">
        <f t="shared" si="17"/>
        <v>7.7200000000000005E-2</v>
      </c>
      <c r="L184" s="216"/>
      <c r="M184" s="216">
        <f t="shared" si="18"/>
        <v>0</v>
      </c>
      <c r="N184" s="216">
        <f t="shared" si="19"/>
        <v>0</v>
      </c>
      <c r="O184" s="216">
        <f t="shared" si="19"/>
        <v>0</v>
      </c>
      <c r="P184" s="216">
        <f t="shared" si="20"/>
        <v>0</v>
      </c>
      <c r="Q184" s="216">
        <f t="shared" si="21"/>
        <v>3</v>
      </c>
      <c r="R184" s="216">
        <f t="shared" si="22"/>
        <v>2</v>
      </c>
      <c r="S184" s="219"/>
      <c r="T184" s="219"/>
      <c r="U184" s="219"/>
      <c r="V184" s="219"/>
      <c r="W184" s="504"/>
      <c r="X184" s="219"/>
      <c r="Y184" s="49">
        <v>430</v>
      </c>
      <c r="Z184" s="49">
        <v>430170136</v>
      </c>
      <c r="AA184" s="235" t="s">
        <v>1052</v>
      </c>
      <c r="AB184" s="49">
        <v>0</v>
      </c>
      <c r="AC184" s="49">
        <v>0</v>
      </c>
      <c r="AD184" s="49">
        <v>0</v>
      </c>
      <c r="AE184" s="49">
        <v>0</v>
      </c>
      <c r="AF184" s="49">
        <v>2</v>
      </c>
      <c r="AG184" s="49">
        <v>0</v>
      </c>
      <c r="AH184" s="49">
        <v>0</v>
      </c>
      <c r="AI184" s="206">
        <v>0</v>
      </c>
      <c r="AJ184" s="206">
        <v>0</v>
      </c>
      <c r="AK184" s="206">
        <v>0</v>
      </c>
      <c r="AL184" s="206">
        <v>0</v>
      </c>
      <c r="AM184" s="206">
        <v>0</v>
      </c>
      <c r="AN184" s="206">
        <v>0</v>
      </c>
      <c r="AO184" s="206">
        <v>0</v>
      </c>
      <c r="AP184" s="206">
        <v>0</v>
      </c>
      <c r="AQ184" s="49">
        <v>0</v>
      </c>
      <c r="AR184" s="207"/>
      <c r="AS184" s="49">
        <v>170</v>
      </c>
      <c r="AT184" s="49">
        <v>136</v>
      </c>
      <c r="AU184" s="49">
        <v>3</v>
      </c>
      <c r="AW184" s="49"/>
      <c r="AX184" s="49"/>
      <c r="AY184" s="49"/>
      <c r="AZ184" s="484"/>
    </row>
    <row r="185" spans="1:52">
      <c r="A185" s="206">
        <v>430</v>
      </c>
      <c r="B185" s="206">
        <v>430170139</v>
      </c>
      <c r="C185" s="207" t="s">
        <v>1052</v>
      </c>
      <c r="D185" s="216">
        <f t="shared" si="24"/>
        <v>0</v>
      </c>
      <c r="E185" s="216">
        <f t="shared" si="24"/>
        <v>0</v>
      </c>
      <c r="F185" s="216">
        <f t="shared" si="24"/>
        <v>0</v>
      </c>
      <c r="G185" s="216">
        <f t="shared" si="23"/>
        <v>0</v>
      </c>
      <c r="H185" s="216">
        <f t="shared" si="23"/>
        <v>2</v>
      </c>
      <c r="I185" s="216">
        <f t="shared" si="23"/>
        <v>4</v>
      </c>
      <c r="J185" s="216">
        <f t="shared" si="23"/>
        <v>0</v>
      </c>
      <c r="K185" s="347">
        <f t="shared" si="17"/>
        <v>0.2316</v>
      </c>
      <c r="L185" s="216"/>
      <c r="M185" s="216">
        <f t="shared" si="18"/>
        <v>0</v>
      </c>
      <c r="N185" s="216">
        <f t="shared" si="19"/>
        <v>0</v>
      </c>
      <c r="O185" s="216">
        <f t="shared" si="19"/>
        <v>0</v>
      </c>
      <c r="P185" s="216">
        <f t="shared" si="20"/>
        <v>0</v>
      </c>
      <c r="Q185" s="216">
        <f t="shared" si="21"/>
        <v>2</v>
      </c>
      <c r="R185" s="216">
        <f t="shared" si="22"/>
        <v>6</v>
      </c>
      <c r="S185" s="219"/>
      <c r="T185" s="219"/>
      <c r="U185" s="219"/>
      <c r="V185" s="219"/>
      <c r="W185" s="504"/>
      <c r="X185" s="219"/>
      <c r="Y185" s="49">
        <v>430</v>
      </c>
      <c r="Z185" s="49">
        <v>430170139</v>
      </c>
      <c r="AA185" s="235" t="s">
        <v>1052</v>
      </c>
      <c r="AB185" s="49">
        <v>0</v>
      </c>
      <c r="AC185" s="49">
        <v>0</v>
      </c>
      <c r="AD185" s="49">
        <v>0</v>
      </c>
      <c r="AE185" s="49">
        <v>0</v>
      </c>
      <c r="AF185" s="49">
        <v>2</v>
      </c>
      <c r="AG185" s="49">
        <v>4</v>
      </c>
      <c r="AH185" s="49">
        <v>0</v>
      </c>
      <c r="AI185" s="206">
        <v>0</v>
      </c>
      <c r="AJ185" s="206">
        <v>0</v>
      </c>
      <c r="AK185" s="206">
        <v>0</v>
      </c>
      <c r="AL185" s="206">
        <v>0</v>
      </c>
      <c r="AM185" s="206">
        <v>0</v>
      </c>
      <c r="AN185" s="206">
        <v>0</v>
      </c>
      <c r="AO185" s="206">
        <v>0</v>
      </c>
      <c r="AP185" s="206">
        <v>0</v>
      </c>
      <c r="AQ185" s="49">
        <v>0</v>
      </c>
      <c r="AR185" s="207"/>
      <c r="AS185" s="49">
        <v>170</v>
      </c>
      <c r="AT185" s="49">
        <v>139</v>
      </c>
      <c r="AU185" s="49">
        <v>2</v>
      </c>
      <c r="AW185" s="49"/>
      <c r="AX185" s="49"/>
      <c r="AY185" s="49"/>
      <c r="AZ185" s="484"/>
    </row>
    <row r="186" spans="1:52">
      <c r="A186" s="206">
        <v>430</v>
      </c>
      <c r="B186" s="206">
        <v>430170141</v>
      </c>
      <c r="C186" s="207" t="s">
        <v>1052</v>
      </c>
      <c r="D186" s="216">
        <f t="shared" si="24"/>
        <v>0</v>
      </c>
      <c r="E186" s="216">
        <f t="shared" si="24"/>
        <v>0</v>
      </c>
      <c r="F186" s="216">
        <f t="shared" si="24"/>
        <v>0</v>
      </c>
      <c r="G186" s="216">
        <f t="shared" si="23"/>
        <v>0</v>
      </c>
      <c r="H186" s="216">
        <f t="shared" si="23"/>
        <v>100</v>
      </c>
      <c r="I186" s="216">
        <f t="shared" si="23"/>
        <v>92</v>
      </c>
      <c r="J186" s="216">
        <f t="shared" si="23"/>
        <v>0</v>
      </c>
      <c r="K186" s="347">
        <f t="shared" si="17"/>
        <v>7.4112</v>
      </c>
      <c r="L186" s="216"/>
      <c r="M186" s="216">
        <f t="shared" si="18"/>
        <v>0</v>
      </c>
      <c r="N186" s="216">
        <f t="shared" si="19"/>
        <v>2</v>
      </c>
      <c r="O186" s="216">
        <f t="shared" si="19"/>
        <v>0</v>
      </c>
      <c r="P186" s="216">
        <f t="shared" si="20"/>
        <v>30</v>
      </c>
      <c r="Q186" s="216">
        <f t="shared" si="21"/>
        <v>7</v>
      </c>
      <c r="R186" s="216">
        <f t="shared" si="22"/>
        <v>192</v>
      </c>
      <c r="S186" s="219"/>
      <c r="T186" s="219"/>
      <c r="U186" s="219"/>
      <c r="V186" s="219"/>
      <c r="W186" s="504"/>
      <c r="X186" s="219"/>
      <c r="Y186" s="49">
        <v>430</v>
      </c>
      <c r="Z186" s="49">
        <v>430170141</v>
      </c>
      <c r="AA186" s="235" t="s">
        <v>1052</v>
      </c>
      <c r="AB186" s="49">
        <v>0</v>
      </c>
      <c r="AC186" s="49">
        <v>0</v>
      </c>
      <c r="AD186" s="49">
        <v>0</v>
      </c>
      <c r="AE186" s="49">
        <v>0</v>
      </c>
      <c r="AF186" s="49">
        <v>100</v>
      </c>
      <c r="AG186" s="49">
        <v>92</v>
      </c>
      <c r="AH186" s="49">
        <v>0</v>
      </c>
      <c r="AI186" s="206">
        <v>0</v>
      </c>
      <c r="AJ186" s="206">
        <v>0</v>
      </c>
      <c r="AK186" s="206">
        <v>2</v>
      </c>
      <c r="AL186" s="206">
        <v>0</v>
      </c>
      <c r="AM186" s="206">
        <v>11</v>
      </c>
      <c r="AN186" s="206">
        <v>0</v>
      </c>
      <c r="AO186" s="206">
        <v>0</v>
      </c>
      <c r="AP186" s="206">
        <v>0</v>
      </c>
      <c r="AQ186" s="49">
        <v>19</v>
      </c>
      <c r="AR186" s="207"/>
      <c r="AS186" s="49">
        <v>170</v>
      </c>
      <c r="AT186" s="49">
        <v>141</v>
      </c>
      <c r="AU186" s="49">
        <v>7</v>
      </c>
      <c r="AW186" s="49"/>
      <c r="AX186" s="49"/>
      <c r="AY186" s="49"/>
      <c r="AZ186" s="484"/>
    </row>
    <row r="187" spans="1:52">
      <c r="A187" s="206">
        <v>430</v>
      </c>
      <c r="B187" s="206">
        <v>430170153</v>
      </c>
      <c r="C187" s="207" t="s">
        <v>1052</v>
      </c>
      <c r="D187" s="216">
        <f t="shared" si="24"/>
        <v>0</v>
      </c>
      <c r="E187" s="216">
        <f t="shared" si="24"/>
        <v>0</v>
      </c>
      <c r="F187" s="216">
        <f t="shared" si="24"/>
        <v>0</v>
      </c>
      <c r="G187" s="216">
        <f t="shared" si="23"/>
        <v>0</v>
      </c>
      <c r="H187" s="216">
        <f t="shared" si="23"/>
        <v>1</v>
      </c>
      <c r="I187" s="216">
        <f t="shared" si="23"/>
        <v>0</v>
      </c>
      <c r="J187" s="216">
        <f t="shared" si="23"/>
        <v>0</v>
      </c>
      <c r="K187" s="347">
        <f t="shared" si="17"/>
        <v>3.8600000000000002E-2</v>
      </c>
      <c r="L187" s="216"/>
      <c r="M187" s="216">
        <f t="shared" si="18"/>
        <v>0</v>
      </c>
      <c r="N187" s="216">
        <f t="shared" si="19"/>
        <v>0</v>
      </c>
      <c r="O187" s="216">
        <f t="shared" si="19"/>
        <v>0</v>
      </c>
      <c r="P187" s="216">
        <f t="shared" si="20"/>
        <v>0</v>
      </c>
      <c r="Q187" s="216">
        <f t="shared" si="21"/>
        <v>10</v>
      </c>
      <c r="R187" s="216">
        <f t="shared" si="22"/>
        <v>1</v>
      </c>
      <c r="S187" s="219"/>
      <c r="T187" s="219"/>
      <c r="U187" s="219"/>
      <c r="V187" s="219"/>
      <c r="W187" s="504"/>
      <c r="X187" s="219"/>
      <c r="Y187" s="49">
        <v>430</v>
      </c>
      <c r="Z187" s="49">
        <v>430170153</v>
      </c>
      <c r="AA187" s="235" t="s">
        <v>1052</v>
      </c>
      <c r="AB187" s="49">
        <v>0</v>
      </c>
      <c r="AC187" s="49">
        <v>0</v>
      </c>
      <c r="AD187" s="49">
        <v>0</v>
      </c>
      <c r="AE187" s="49">
        <v>0</v>
      </c>
      <c r="AF187" s="49">
        <v>1</v>
      </c>
      <c r="AG187" s="49">
        <v>0</v>
      </c>
      <c r="AH187" s="49">
        <v>0</v>
      </c>
      <c r="AI187" s="206">
        <v>0</v>
      </c>
      <c r="AJ187" s="206">
        <v>0</v>
      </c>
      <c r="AK187" s="206">
        <v>0</v>
      </c>
      <c r="AL187" s="206">
        <v>0</v>
      </c>
      <c r="AM187" s="206">
        <v>0</v>
      </c>
      <c r="AN187" s="206">
        <v>0</v>
      </c>
      <c r="AO187" s="206">
        <v>0</v>
      </c>
      <c r="AP187" s="206">
        <v>0</v>
      </c>
      <c r="AQ187" s="49">
        <v>0</v>
      </c>
      <c r="AR187" s="207"/>
      <c r="AS187" s="49">
        <v>170</v>
      </c>
      <c r="AT187" s="49">
        <v>153</v>
      </c>
      <c r="AU187" s="49">
        <v>10</v>
      </c>
      <c r="AW187" s="49"/>
      <c r="AX187" s="49"/>
      <c r="AY187" s="49"/>
      <c r="AZ187" s="484"/>
    </row>
    <row r="188" spans="1:52">
      <c r="A188" s="206">
        <v>430</v>
      </c>
      <c r="B188" s="206">
        <v>430170158</v>
      </c>
      <c r="C188" s="207" t="s">
        <v>1052</v>
      </c>
      <c r="D188" s="216">
        <f t="shared" si="24"/>
        <v>0</v>
      </c>
      <c r="E188" s="216">
        <f t="shared" si="24"/>
        <v>0</v>
      </c>
      <c r="F188" s="216">
        <f t="shared" si="24"/>
        <v>0</v>
      </c>
      <c r="G188" s="216">
        <f t="shared" si="23"/>
        <v>0</v>
      </c>
      <c r="H188" s="216">
        <f t="shared" si="23"/>
        <v>0</v>
      </c>
      <c r="I188" s="216">
        <f t="shared" si="23"/>
        <v>1</v>
      </c>
      <c r="J188" s="216">
        <f t="shared" si="23"/>
        <v>0</v>
      </c>
      <c r="K188" s="347">
        <f t="shared" si="17"/>
        <v>3.8600000000000002E-2</v>
      </c>
      <c r="L188" s="216"/>
      <c r="M188" s="216">
        <f t="shared" si="18"/>
        <v>0</v>
      </c>
      <c r="N188" s="216">
        <f t="shared" si="19"/>
        <v>0</v>
      </c>
      <c r="O188" s="216">
        <f t="shared" si="19"/>
        <v>0</v>
      </c>
      <c r="P188" s="216">
        <f t="shared" si="20"/>
        <v>0</v>
      </c>
      <c r="Q188" s="216">
        <f t="shared" si="21"/>
        <v>3</v>
      </c>
      <c r="R188" s="216">
        <f t="shared" si="22"/>
        <v>1</v>
      </c>
      <c r="S188" s="219"/>
      <c r="T188" s="219"/>
      <c r="U188" s="219"/>
      <c r="V188" s="219"/>
      <c r="W188" s="504"/>
      <c r="X188" s="219"/>
      <c r="Y188" s="49">
        <v>430</v>
      </c>
      <c r="Z188" s="49">
        <v>430170158</v>
      </c>
      <c r="AA188" s="235" t="s">
        <v>1052</v>
      </c>
      <c r="AB188" s="49">
        <v>0</v>
      </c>
      <c r="AC188" s="49">
        <v>0</v>
      </c>
      <c r="AD188" s="49">
        <v>0</v>
      </c>
      <c r="AE188" s="49">
        <v>0</v>
      </c>
      <c r="AF188" s="49">
        <v>0</v>
      </c>
      <c r="AG188" s="49">
        <v>1</v>
      </c>
      <c r="AH188" s="49">
        <v>0</v>
      </c>
      <c r="AI188" s="206">
        <v>0</v>
      </c>
      <c r="AJ188" s="206">
        <v>0</v>
      </c>
      <c r="AK188" s="206">
        <v>0</v>
      </c>
      <c r="AL188" s="206">
        <v>0</v>
      </c>
      <c r="AM188" s="206">
        <v>0</v>
      </c>
      <c r="AN188" s="206">
        <v>0</v>
      </c>
      <c r="AO188" s="206">
        <v>0</v>
      </c>
      <c r="AP188" s="206">
        <v>0</v>
      </c>
      <c r="AQ188" s="49">
        <v>0</v>
      </c>
      <c r="AR188" s="207"/>
      <c r="AS188" s="49">
        <v>170</v>
      </c>
      <c r="AT188" s="49">
        <v>158</v>
      </c>
      <c r="AU188" s="49">
        <v>3</v>
      </c>
      <c r="AW188" s="49"/>
      <c r="AX188" s="49"/>
      <c r="AY188" s="49"/>
      <c r="AZ188" s="484"/>
    </row>
    <row r="189" spans="1:52">
      <c r="A189" s="206">
        <v>430</v>
      </c>
      <c r="B189" s="206">
        <v>430170162</v>
      </c>
      <c r="C189" s="207" t="s">
        <v>1052</v>
      </c>
      <c r="D189" s="216">
        <f t="shared" si="24"/>
        <v>0</v>
      </c>
      <c r="E189" s="216">
        <f t="shared" si="24"/>
        <v>0</v>
      </c>
      <c r="F189" s="216">
        <f t="shared" si="24"/>
        <v>0</v>
      </c>
      <c r="G189" s="216">
        <f t="shared" si="23"/>
        <v>0</v>
      </c>
      <c r="H189" s="216">
        <f t="shared" si="23"/>
        <v>0</v>
      </c>
      <c r="I189" s="216">
        <f t="shared" si="23"/>
        <v>1</v>
      </c>
      <c r="J189" s="216">
        <f t="shared" si="23"/>
        <v>0</v>
      </c>
      <c r="K189" s="347">
        <f t="shared" si="17"/>
        <v>3.8600000000000002E-2</v>
      </c>
      <c r="L189" s="216"/>
      <c r="M189" s="216">
        <f t="shared" si="18"/>
        <v>0</v>
      </c>
      <c r="N189" s="216">
        <f t="shared" si="19"/>
        <v>0</v>
      </c>
      <c r="O189" s="216">
        <f t="shared" si="19"/>
        <v>0</v>
      </c>
      <c r="P189" s="216">
        <f t="shared" si="20"/>
        <v>0</v>
      </c>
      <c r="Q189" s="216">
        <f t="shared" si="21"/>
        <v>5</v>
      </c>
      <c r="R189" s="216">
        <f t="shared" si="22"/>
        <v>1</v>
      </c>
      <c r="S189" s="219"/>
      <c r="T189" s="219"/>
      <c r="U189" s="219"/>
      <c r="V189" s="219"/>
      <c r="W189" s="504"/>
      <c r="X189" s="219"/>
      <c r="Y189" s="49">
        <v>430</v>
      </c>
      <c r="Z189" s="49">
        <v>430170162</v>
      </c>
      <c r="AA189" s="235" t="s">
        <v>1052</v>
      </c>
      <c r="AB189" s="49">
        <v>0</v>
      </c>
      <c r="AC189" s="49">
        <v>0</v>
      </c>
      <c r="AD189" s="49">
        <v>0</v>
      </c>
      <c r="AE189" s="49">
        <v>0</v>
      </c>
      <c r="AF189" s="49">
        <v>0</v>
      </c>
      <c r="AG189" s="49">
        <v>1</v>
      </c>
      <c r="AH189" s="49">
        <v>0</v>
      </c>
      <c r="AI189" s="206">
        <v>0</v>
      </c>
      <c r="AJ189" s="206">
        <v>0</v>
      </c>
      <c r="AK189" s="206">
        <v>0</v>
      </c>
      <c r="AL189" s="206">
        <v>0</v>
      </c>
      <c r="AM189" s="206">
        <v>0</v>
      </c>
      <c r="AN189" s="206">
        <v>0</v>
      </c>
      <c r="AO189" s="206">
        <v>0</v>
      </c>
      <c r="AP189" s="206">
        <v>0</v>
      </c>
      <c r="AQ189" s="49">
        <v>0</v>
      </c>
      <c r="AR189" s="207"/>
      <c r="AS189" s="49">
        <v>170</v>
      </c>
      <c r="AT189" s="49">
        <v>162</v>
      </c>
      <c r="AU189" s="49">
        <v>5</v>
      </c>
      <c r="AW189" s="49"/>
      <c r="AX189" s="49"/>
      <c r="AY189" s="49"/>
      <c r="AZ189" s="484"/>
    </row>
    <row r="190" spans="1:52">
      <c r="A190" s="206">
        <v>430</v>
      </c>
      <c r="B190" s="206">
        <v>430170170</v>
      </c>
      <c r="C190" s="207" t="s">
        <v>1052</v>
      </c>
      <c r="D190" s="216">
        <f t="shared" si="24"/>
        <v>0</v>
      </c>
      <c r="E190" s="216">
        <f t="shared" si="24"/>
        <v>0</v>
      </c>
      <c r="F190" s="216">
        <f t="shared" si="24"/>
        <v>0</v>
      </c>
      <c r="G190" s="216">
        <f t="shared" si="23"/>
        <v>0</v>
      </c>
      <c r="H190" s="216">
        <f t="shared" si="23"/>
        <v>184</v>
      </c>
      <c r="I190" s="216">
        <f t="shared" si="23"/>
        <v>306</v>
      </c>
      <c r="J190" s="216">
        <f t="shared" si="23"/>
        <v>0</v>
      </c>
      <c r="K190" s="347">
        <f t="shared" si="17"/>
        <v>18.914000000000001</v>
      </c>
      <c r="L190" s="216"/>
      <c r="M190" s="216">
        <f t="shared" si="18"/>
        <v>0</v>
      </c>
      <c r="N190" s="216">
        <f t="shared" si="19"/>
        <v>17</v>
      </c>
      <c r="O190" s="216">
        <f t="shared" si="19"/>
        <v>2</v>
      </c>
      <c r="P190" s="216">
        <f t="shared" si="20"/>
        <v>88</v>
      </c>
      <c r="Q190" s="216">
        <f t="shared" si="21"/>
        <v>10</v>
      </c>
      <c r="R190" s="216">
        <f t="shared" si="22"/>
        <v>490</v>
      </c>
      <c r="S190" s="219"/>
      <c r="T190" s="219"/>
      <c r="U190" s="219"/>
      <c r="V190" s="219"/>
      <c r="W190" s="504"/>
      <c r="X190" s="219"/>
      <c r="Y190" s="49">
        <v>430</v>
      </c>
      <c r="Z190" s="49">
        <v>430170170</v>
      </c>
      <c r="AA190" s="235" t="s">
        <v>1052</v>
      </c>
      <c r="AB190" s="49">
        <v>0</v>
      </c>
      <c r="AC190" s="49">
        <v>0</v>
      </c>
      <c r="AD190" s="49">
        <v>0</v>
      </c>
      <c r="AE190" s="49">
        <v>0</v>
      </c>
      <c r="AF190" s="49">
        <v>184</v>
      </c>
      <c r="AG190" s="49">
        <v>306</v>
      </c>
      <c r="AH190" s="49">
        <v>0</v>
      </c>
      <c r="AI190" s="206">
        <v>0</v>
      </c>
      <c r="AJ190" s="206">
        <v>0</v>
      </c>
      <c r="AK190" s="206">
        <v>17</v>
      </c>
      <c r="AL190" s="206">
        <v>2</v>
      </c>
      <c r="AM190" s="206">
        <v>37</v>
      </c>
      <c r="AN190" s="206">
        <v>0</v>
      </c>
      <c r="AO190" s="206">
        <v>0</v>
      </c>
      <c r="AP190" s="206">
        <v>0</v>
      </c>
      <c r="AQ190" s="49">
        <v>51</v>
      </c>
      <c r="AR190" s="207"/>
      <c r="AS190" s="49">
        <v>170</v>
      </c>
      <c r="AT190" s="49">
        <v>170</v>
      </c>
      <c r="AU190" s="49">
        <v>10</v>
      </c>
      <c r="AW190" s="49"/>
      <c r="AX190" s="49"/>
      <c r="AY190" s="49"/>
      <c r="AZ190" s="484"/>
    </row>
    <row r="191" spans="1:52">
      <c r="A191" s="206">
        <v>430</v>
      </c>
      <c r="B191" s="206">
        <v>430170174</v>
      </c>
      <c r="C191" s="207" t="s">
        <v>1052</v>
      </c>
      <c r="D191" s="216">
        <f t="shared" si="24"/>
        <v>0</v>
      </c>
      <c r="E191" s="216">
        <f t="shared" si="24"/>
        <v>0</v>
      </c>
      <c r="F191" s="216">
        <f t="shared" si="24"/>
        <v>0</v>
      </c>
      <c r="G191" s="216">
        <f t="shared" si="23"/>
        <v>0</v>
      </c>
      <c r="H191" s="216">
        <f t="shared" si="23"/>
        <v>33</v>
      </c>
      <c r="I191" s="216">
        <f t="shared" si="23"/>
        <v>30</v>
      </c>
      <c r="J191" s="216">
        <f t="shared" si="23"/>
        <v>0</v>
      </c>
      <c r="K191" s="347">
        <f t="shared" si="17"/>
        <v>2.4318</v>
      </c>
      <c r="L191" s="216"/>
      <c r="M191" s="216">
        <f t="shared" si="18"/>
        <v>0</v>
      </c>
      <c r="N191" s="216">
        <f t="shared" si="19"/>
        <v>0</v>
      </c>
      <c r="O191" s="216">
        <f t="shared" si="19"/>
        <v>0</v>
      </c>
      <c r="P191" s="216">
        <f t="shared" si="20"/>
        <v>4</v>
      </c>
      <c r="Q191" s="216">
        <f t="shared" si="21"/>
        <v>5</v>
      </c>
      <c r="R191" s="216">
        <f t="shared" si="22"/>
        <v>63</v>
      </c>
      <c r="S191" s="219"/>
      <c r="T191" s="219"/>
      <c r="U191" s="219"/>
      <c r="V191" s="219"/>
      <c r="W191" s="504"/>
      <c r="X191" s="219"/>
      <c r="Y191" s="49">
        <v>430</v>
      </c>
      <c r="Z191" s="49">
        <v>430170174</v>
      </c>
      <c r="AA191" s="235" t="s">
        <v>1052</v>
      </c>
      <c r="AB191" s="49">
        <v>0</v>
      </c>
      <c r="AC191" s="49">
        <v>0</v>
      </c>
      <c r="AD191" s="49">
        <v>0</v>
      </c>
      <c r="AE191" s="49">
        <v>0</v>
      </c>
      <c r="AF191" s="49">
        <v>33</v>
      </c>
      <c r="AG191" s="49">
        <v>30</v>
      </c>
      <c r="AH191" s="49">
        <v>0</v>
      </c>
      <c r="AI191" s="206">
        <v>0</v>
      </c>
      <c r="AJ191" s="206">
        <v>0</v>
      </c>
      <c r="AK191" s="206">
        <v>0</v>
      </c>
      <c r="AL191" s="206">
        <v>0</v>
      </c>
      <c r="AM191" s="206">
        <v>2</v>
      </c>
      <c r="AN191" s="206">
        <v>0</v>
      </c>
      <c r="AO191" s="206">
        <v>0</v>
      </c>
      <c r="AP191" s="206">
        <v>0</v>
      </c>
      <c r="AQ191" s="49">
        <v>2</v>
      </c>
      <c r="AR191" s="207"/>
      <c r="AS191" s="49">
        <v>170</v>
      </c>
      <c r="AT191" s="49">
        <v>174</v>
      </c>
      <c r="AU191" s="49">
        <v>5</v>
      </c>
      <c r="AW191" s="49"/>
      <c r="AX191" s="49"/>
      <c r="AY191" s="49"/>
      <c r="AZ191" s="484"/>
    </row>
    <row r="192" spans="1:52">
      <c r="A192" s="206">
        <v>430</v>
      </c>
      <c r="B192" s="206">
        <v>430170198</v>
      </c>
      <c r="C192" s="207" t="s">
        <v>1052</v>
      </c>
      <c r="D192" s="216">
        <f t="shared" si="24"/>
        <v>0</v>
      </c>
      <c r="E192" s="216">
        <f t="shared" si="24"/>
        <v>0</v>
      </c>
      <c r="F192" s="216">
        <f t="shared" si="24"/>
        <v>0</v>
      </c>
      <c r="G192" s="216">
        <f t="shared" si="23"/>
        <v>0</v>
      </c>
      <c r="H192" s="216">
        <f t="shared" si="23"/>
        <v>2</v>
      </c>
      <c r="I192" s="216">
        <f t="shared" si="23"/>
        <v>2</v>
      </c>
      <c r="J192" s="216">
        <f t="shared" si="23"/>
        <v>0</v>
      </c>
      <c r="K192" s="347">
        <f t="shared" si="17"/>
        <v>0.15440000000000001</v>
      </c>
      <c r="L192" s="216"/>
      <c r="M192" s="216">
        <f t="shared" si="18"/>
        <v>0</v>
      </c>
      <c r="N192" s="216">
        <f t="shared" si="19"/>
        <v>0</v>
      </c>
      <c r="O192" s="216">
        <f t="shared" si="19"/>
        <v>0</v>
      </c>
      <c r="P192" s="216">
        <f t="shared" si="20"/>
        <v>0</v>
      </c>
      <c r="Q192" s="216">
        <f t="shared" si="21"/>
        <v>3</v>
      </c>
      <c r="R192" s="216">
        <f t="shared" si="22"/>
        <v>4</v>
      </c>
      <c r="S192" s="219"/>
      <c r="T192" s="219"/>
      <c r="U192" s="219"/>
      <c r="V192" s="219"/>
      <c r="W192" s="504"/>
      <c r="X192" s="219"/>
      <c r="Y192" s="49">
        <v>430</v>
      </c>
      <c r="Z192" s="49">
        <v>430170198</v>
      </c>
      <c r="AA192" s="235" t="s">
        <v>1052</v>
      </c>
      <c r="AB192" s="49">
        <v>0</v>
      </c>
      <c r="AC192" s="49">
        <v>0</v>
      </c>
      <c r="AD192" s="49">
        <v>0</v>
      </c>
      <c r="AE192" s="49">
        <v>0</v>
      </c>
      <c r="AF192" s="49">
        <v>2</v>
      </c>
      <c r="AG192" s="49">
        <v>2</v>
      </c>
      <c r="AH192" s="49">
        <v>0</v>
      </c>
      <c r="AI192" s="206">
        <v>0</v>
      </c>
      <c r="AJ192" s="206">
        <v>0</v>
      </c>
      <c r="AK192" s="206">
        <v>0</v>
      </c>
      <c r="AL192" s="206">
        <v>0</v>
      </c>
      <c r="AM192" s="206">
        <v>0</v>
      </c>
      <c r="AN192" s="206">
        <v>0</v>
      </c>
      <c r="AO192" s="206">
        <v>0</v>
      </c>
      <c r="AP192" s="206">
        <v>0</v>
      </c>
      <c r="AQ192" s="49">
        <v>0</v>
      </c>
      <c r="AR192" s="207"/>
      <c r="AS192" s="49">
        <v>170</v>
      </c>
      <c r="AT192" s="49">
        <v>198</v>
      </c>
      <c r="AU192" s="49">
        <v>3</v>
      </c>
      <c r="AW192" s="49"/>
      <c r="AX192" s="49"/>
      <c r="AY192" s="49"/>
      <c r="AZ192" s="484"/>
    </row>
    <row r="193" spans="1:52">
      <c r="A193" s="206">
        <v>430</v>
      </c>
      <c r="B193" s="206">
        <v>430170213</v>
      </c>
      <c r="C193" s="207" t="s">
        <v>1052</v>
      </c>
      <c r="D193" s="216">
        <f t="shared" si="24"/>
        <v>0</v>
      </c>
      <c r="E193" s="216">
        <f t="shared" si="24"/>
        <v>0</v>
      </c>
      <c r="F193" s="216">
        <f t="shared" si="24"/>
        <v>0</v>
      </c>
      <c r="G193" s="216">
        <f t="shared" si="23"/>
        <v>0</v>
      </c>
      <c r="H193" s="216">
        <f t="shared" si="23"/>
        <v>1</v>
      </c>
      <c r="I193" s="216">
        <f t="shared" si="23"/>
        <v>0</v>
      </c>
      <c r="J193" s="216">
        <f t="shared" si="23"/>
        <v>0</v>
      </c>
      <c r="K193" s="347">
        <f t="shared" si="17"/>
        <v>3.8600000000000002E-2</v>
      </c>
      <c r="L193" s="216"/>
      <c r="M193" s="216">
        <f t="shared" si="18"/>
        <v>0</v>
      </c>
      <c r="N193" s="216">
        <f t="shared" si="19"/>
        <v>0</v>
      </c>
      <c r="O193" s="216">
        <f t="shared" si="19"/>
        <v>0</v>
      </c>
      <c r="P193" s="216">
        <f t="shared" si="20"/>
        <v>0</v>
      </c>
      <c r="Q193" s="216">
        <f t="shared" si="21"/>
        <v>4</v>
      </c>
      <c r="R193" s="216">
        <f t="shared" si="22"/>
        <v>1</v>
      </c>
      <c r="S193" s="219"/>
      <c r="T193" s="219"/>
      <c r="U193" s="219"/>
      <c r="V193" s="219"/>
      <c r="W193" s="504"/>
      <c r="X193" s="219"/>
      <c r="Y193" s="49">
        <v>430</v>
      </c>
      <c r="Z193" s="49">
        <v>430170213</v>
      </c>
      <c r="AA193" s="235" t="s">
        <v>1052</v>
      </c>
      <c r="AB193" s="49">
        <v>0</v>
      </c>
      <c r="AC193" s="49">
        <v>0</v>
      </c>
      <c r="AD193" s="49">
        <v>0</v>
      </c>
      <c r="AE193" s="49">
        <v>0</v>
      </c>
      <c r="AF193" s="49">
        <v>1</v>
      </c>
      <c r="AG193" s="49">
        <v>0</v>
      </c>
      <c r="AH193" s="49">
        <v>0</v>
      </c>
      <c r="AI193" s="206">
        <v>0</v>
      </c>
      <c r="AJ193" s="206">
        <v>0</v>
      </c>
      <c r="AK193" s="206">
        <v>0</v>
      </c>
      <c r="AL193" s="206">
        <v>0</v>
      </c>
      <c r="AM193" s="206">
        <v>0</v>
      </c>
      <c r="AN193" s="206">
        <v>0</v>
      </c>
      <c r="AO193" s="206">
        <v>0</v>
      </c>
      <c r="AP193" s="206">
        <v>0</v>
      </c>
      <c r="AQ193" s="49">
        <v>0</v>
      </c>
      <c r="AR193" s="207"/>
      <c r="AS193" s="49">
        <v>170</v>
      </c>
      <c r="AT193" s="49">
        <v>213</v>
      </c>
      <c r="AU193" s="49">
        <v>4</v>
      </c>
      <c r="AW193" s="49"/>
      <c r="AX193" s="49"/>
      <c r="AY193" s="49"/>
      <c r="AZ193" s="484"/>
    </row>
    <row r="194" spans="1:52">
      <c r="A194" s="206">
        <v>430</v>
      </c>
      <c r="B194" s="206">
        <v>430170271</v>
      </c>
      <c r="C194" s="207" t="s">
        <v>1052</v>
      </c>
      <c r="D194" s="216">
        <f t="shared" si="24"/>
        <v>0</v>
      </c>
      <c r="E194" s="216">
        <f t="shared" si="24"/>
        <v>0</v>
      </c>
      <c r="F194" s="216">
        <f t="shared" si="24"/>
        <v>0</v>
      </c>
      <c r="G194" s="216">
        <f t="shared" si="23"/>
        <v>0</v>
      </c>
      <c r="H194" s="216">
        <f t="shared" si="23"/>
        <v>10</v>
      </c>
      <c r="I194" s="216">
        <f t="shared" si="23"/>
        <v>13</v>
      </c>
      <c r="J194" s="216">
        <f t="shared" si="23"/>
        <v>0</v>
      </c>
      <c r="K194" s="347">
        <f t="shared" si="17"/>
        <v>0.88780000000000003</v>
      </c>
      <c r="L194" s="216"/>
      <c r="M194" s="216">
        <f t="shared" si="18"/>
        <v>0</v>
      </c>
      <c r="N194" s="216">
        <f t="shared" si="19"/>
        <v>0</v>
      </c>
      <c r="O194" s="216">
        <f t="shared" si="19"/>
        <v>0</v>
      </c>
      <c r="P194" s="216">
        <f t="shared" si="20"/>
        <v>0</v>
      </c>
      <c r="Q194" s="216">
        <f t="shared" si="21"/>
        <v>4</v>
      </c>
      <c r="R194" s="216">
        <f t="shared" si="22"/>
        <v>23</v>
      </c>
      <c r="S194" s="219"/>
      <c r="T194" s="219"/>
      <c r="U194" s="219"/>
      <c r="V194" s="219"/>
      <c r="W194" s="504"/>
      <c r="X194" s="219"/>
      <c r="Y194" s="49">
        <v>430</v>
      </c>
      <c r="Z194" s="49">
        <v>430170271</v>
      </c>
      <c r="AA194" s="235" t="s">
        <v>1052</v>
      </c>
      <c r="AB194" s="49">
        <v>0</v>
      </c>
      <c r="AC194" s="49">
        <v>0</v>
      </c>
      <c r="AD194" s="49">
        <v>0</v>
      </c>
      <c r="AE194" s="49">
        <v>0</v>
      </c>
      <c r="AF194" s="49">
        <v>10</v>
      </c>
      <c r="AG194" s="49">
        <v>13</v>
      </c>
      <c r="AH194" s="49">
        <v>0</v>
      </c>
      <c r="AI194" s="206">
        <v>0</v>
      </c>
      <c r="AJ194" s="206">
        <v>0</v>
      </c>
      <c r="AK194" s="206">
        <v>0</v>
      </c>
      <c r="AL194" s="206">
        <v>0</v>
      </c>
      <c r="AM194" s="206">
        <v>0</v>
      </c>
      <c r="AN194" s="206">
        <v>0</v>
      </c>
      <c r="AO194" s="206">
        <v>0</v>
      </c>
      <c r="AP194" s="206">
        <v>0</v>
      </c>
      <c r="AQ194" s="49">
        <v>0</v>
      </c>
      <c r="AR194" s="207"/>
      <c r="AS194" s="49">
        <v>170</v>
      </c>
      <c r="AT194" s="49">
        <v>271</v>
      </c>
      <c r="AU194" s="49">
        <v>4</v>
      </c>
      <c r="AW194" s="49"/>
      <c r="AX194" s="49"/>
      <c r="AY194" s="49"/>
      <c r="AZ194" s="484"/>
    </row>
    <row r="195" spans="1:52">
      <c r="A195" s="206">
        <v>430</v>
      </c>
      <c r="B195" s="206">
        <v>430170288</v>
      </c>
      <c r="C195" s="207" t="s">
        <v>1052</v>
      </c>
      <c r="D195" s="216">
        <f t="shared" si="24"/>
        <v>0</v>
      </c>
      <c r="E195" s="216">
        <f t="shared" si="24"/>
        <v>0</v>
      </c>
      <c r="F195" s="216">
        <f t="shared" si="24"/>
        <v>0</v>
      </c>
      <c r="G195" s="216">
        <f t="shared" si="23"/>
        <v>0</v>
      </c>
      <c r="H195" s="216">
        <f t="shared" si="23"/>
        <v>1</v>
      </c>
      <c r="I195" s="216">
        <f t="shared" si="23"/>
        <v>0</v>
      </c>
      <c r="J195" s="216">
        <f t="shared" si="23"/>
        <v>0</v>
      </c>
      <c r="K195" s="347">
        <f t="shared" si="17"/>
        <v>3.8600000000000002E-2</v>
      </c>
      <c r="L195" s="216"/>
      <c r="M195" s="216">
        <f t="shared" si="18"/>
        <v>0</v>
      </c>
      <c r="N195" s="216">
        <f t="shared" si="19"/>
        <v>0</v>
      </c>
      <c r="O195" s="216">
        <f t="shared" si="19"/>
        <v>0</v>
      </c>
      <c r="P195" s="216">
        <f t="shared" si="20"/>
        <v>0</v>
      </c>
      <c r="Q195" s="216">
        <f t="shared" si="21"/>
        <v>2</v>
      </c>
      <c r="R195" s="216">
        <f t="shared" si="22"/>
        <v>1</v>
      </c>
      <c r="S195" s="219"/>
      <c r="T195" s="219"/>
      <c r="U195" s="219"/>
      <c r="V195" s="219"/>
      <c r="W195" s="504"/>
      <c r="X195" s="219"/>
      <c r="Y195" s="49">
        <v>430</v>
      </c>
      <c r="Z195" s="49">
        <v>430170288</v>
      </c>
      <c r="AA195" s="235" t="s">
        <v>1052</v>
      </c>
      <c r="AB195" s="49">
        <v>0</v>
      </c>
      <c r="AC195" s="49">
        <v>0</v>
      </c>
      <c r="AD195" s="49">
        <v>0</v>
      </c>
      <c r="AE195" s="49">
        <v>0</v>
      </c>
      <c r="AF195" s="49">
        <v>1</v>
      </c>
      <c r="AG195" s="49">
        <v>0</v>
      </c>
      <c r="AH195" s="49">
        <v>0</v>
      </c>
      <c r="AI195" s="206">
        <v>0</v>
      </c>
      <c r="AJ195" s="206">
        <v>0</v>
      </c>
      <c r="AK195" s="206">
        <v>0</v>
      </c>
      <c r="AL195" s="206">
        <v>0</v>
      </c>
      <c r="AM195" s="206">
        <v>0</v>
      </c>
      <c r="AN195" s="206">
        <v>0</v>
      </c>
      <c r="AO195" s="206">
        <v>0</v>
      </c>
      <c r="AP195" s="206">
        <v>0</v>
      </c>
      <c r="AQ195" s="49">
        <v>0</v>
      </c>
      <c r="AR195" s="207"/>
      <c r="AS195" s="49">
        <v>170</v>
      </c>
      <c r="AT195" s="49">
        <v>288</v>
      </c>
      <c r="AU195" s="49">
        <v>2</v>
      </c>
      <c r="AW195" s="49"/>
      <c r="AX195" s="49"/>
      <c r="AY195" s="49"/>
      <c r="AZ195" s="484"/>
    </row>
    <row r="196" spans="1:52">
      <c r="A196" s="206">
        <v>430</v>
      </c>
      <c r="B196" s="206">
        <v>430170321</v>
      </c>
      <c r="C196" s="207" t="s">
        <v>1052</v>
      </c>
      <c r="D196" s="216">
        <f t="shared" si="24"/>
        <v>0</v>
      </c>
      <c r="E196" s="216">
        <f t="shared" si="24"/>
        <v>0</v>
      </c>
      <c r="F196" s="216">
        <f t="shared" si="24"/>
        <v>0</v>
      </c>
      <c r="G196" s="216">
        <f t="shared" si="23"/>
        <v>0</v>
      </c>
      <c r="H196" s="216">
        <f t="shared" si="23"/>
        <v>2</v>
      </c>
      <c r="I196" s="216">
        <f t="shared" si="23"/>
        <v>5</v>
      </c>
      <c r="J196" s="216">
        <f t="shared" si="23"/>
        <v>0</v>
      </c>
      <c r="K196" s="347">
        <f t="shared" si="17"/>
        <v>0.2702</v>
      </c>
      <c r="L196" s="216"/>
      <c r="M196" s="216">
        <f t="shared" si="18"/>
        <v>0</v>
      </c>
      <c r="N196" s="216">
        <f t="shared" si="19"/>
        <v>0</v>
      </c>
      <c r="O196" s="216">
        <f t="shared" si="19"/>
        <v>0</v>
      </c>
      <c r="P196" s="216">
        <f t="shared" si="20"/>
        <v>3</v>
      </c>
      <c r="Q196" s="216">
        <f t="shared" si="21"/>
        <v>3</v>
      </c>
      <c r="R196" s="216">
        <f t="shared" si="22"/>
        <v>7</v>
      </c>
      <c r="S196" s="219"/>
      <c r="T196" s="219"/>
      <c r="U196" s="219"/>
      <c r="V196" s="219"/>
      <c r="W196" s="504"/>
      <c r="X196" s="219"/>
      <c r="Y196" s="49">
        <v>430</v>
      </c>
      <c r="Z196" s="49">
        <v>430170321</v>
      </c>
      <c r="AA196" s="235" t="s">
        <v>1052</v>
      </c>
      <c r="AB196" s="49">
        <v>0</v>
      </c>
      <c r="AC196" s="49">
        <v>0</v>
      </c>
      <c r="AD196" s="49">
        <v>0</v>
      </c>
      <c r="AE196" s="49">
        <v>0</v>
      </c>
      <c r="AF196" s="49">
        <v>2</v>
      </c>
      <c r="AG196" s="49">
        <v>5</v>
      </c>
      <c r="AH196" s="49">
        <v>0</v>
      </c>
      <c r="AI196" s="206">
        <v>0</v>
      </c>
      <c r="AJ196" s="206">
        <v>0</v>
      </c>
      <c r="AK196" s="206">
        <v>0</v>
      </c>
      <c r="AL196" s="206">
        <v>0</v>
      </c>
      <c r="AM196" s="206">
        <v>1</v>
      </c>
      <c r="AN196" s="206">
        <v>0</v>
      </c>
      <c r="AO196" s="206">
        <v>0</v>
      </c>
      <c r="AP196" s="206">
        <v>0</v>
      </c>
      <c r="AQ196" s="49">
        <v>2</v>
      </c>
      <c r="AR196" s="207"/>
      <c r="AS196" s="49">
        <v>170</v>
      </c>
      <c r="AT196" s="49">
        <v>321</v>
      </c>
      <c r="AU196" s="49">
        <v>3</v>
      </c>
      <c r="AW196" s="49"/>
      <c r="AX196" s="49"/>
      <c r="AY196" s="49"/>
      <c r="AZ196" s="484"/>
    </row>
    <row r="197" spans="1:52">
      <c r="A197" s="206">
        <v>430</v>
      </c>
      <c r="B197" s="206">
        <v>430170322</v>
      </c>
      <c r="C197" s="207" t="s">
        <v>1052</v>
      </c>
      <c r="D197" s="216">
        <f t="shared" si="24"/>
        <v>0</v>
      </c>
      <c r="E197" s="216">
        <f t="shared" si="24"/>
        <v>0</v>
      </c>
      <c r="F197" s="216">
        <f t="shared" si="24"/>
        <v>0</v>
      </c>
      <c r="G197" s="216">
        <f t="shared" si="23"/>
        <v>0</v>
      </c>
      <c r="H197" s="216">
        <f t="shared" si="23"/>
        <v>0</v>
      </c>
      <c r="I197" s="216">
        <f t="shared" si="23"/>
        <v>1</v>
      </c>
      <c r="J197" s="216">
        <f t="shared" si="23"/>
        <v>0</v>
      </c>
      <c r="K197" s="347">
        <f t="shared" si="17"/>
        <v>3.8600000000000002E-2</v>
      </c>
      <c r="L197" s="216"/>
      <c r="M197" s="216">
        <f t="shared" si="18"/>
        <v>0</v>
      </c>
      <c r="N197" s="216">
        <f t="shared" si="19"/>
        <v>0</v>
      </c>
      <c r="O197" s="216">
        <f t="shared" si="19"/>
        <v>0</v>
      </c>
      <c r="P197" s="216">
        <f t="shared" si="20"/>
        <v>1</v>
      </c>
      <c r="Q197" s="216">
        <f t="shared" si="21"/>
        <v>6</v>
      </c>
      <c r="R197" s="216">
        <f t="shared" si="22"/>
        <v>1</v>
      </c>
      <c r="S197" s="219"/>
      <c r="T197" s="219"/>
      <c r="U197" s="219"/>
      <c r="V197" s="219"/>
      <c r="W197" s="504"/>
      <c r="X197" s="219"/>
      <c r="Y197" s="49">
        <v>430</v>
      </c>
      <c r="Z197" s="49">
        <v>430170322</v>
      </c>
      <c r="AA197" s="235" t="s">
        <v>1052</v>
      </c>
      <c r="AB197" s="49">
        <v>0</v>
      </c>
      <c r="AC197" s="49">
        <v>0</v>
      </c>
      <c r="AD197" s="49">
        <v>0</v>
      </c>
      <c r="AE197" s="49">
        <v>0</v>
      </c>
      <c r="AF197" s="49">
        <v>0</v>
      </c>
      <c r="AG197" s="49">
        <v>1</v>
      </c>
      <c r="AH197" s="49">
        <v>0</v>
      </c>
      <c r="AI197" s="206">
        <v>0</v>
      </c>
      <c r="AJ197" s="206">
        <v>0</v>
      </c>
      <c r="AK197" s="206">
        <v>0</v>
      </c>
      <c r="AL197" s="206">
        <v>0</v>
      </c>
      <c r="AM197" s="206">
        <v>0</v>
      </c>
      <c r="AN197" s="206">
        <v>0</v>
      </c>
      <c r="AO197" s="206">
        <v>0</v>
      </c>
      <c r="AP197" s="206">
        <v>0</v>
      </c>
      <c r="AQ197" s="49">
        <v>1</v>
      </c>
      <c r="AR197" s="207"/>
      <c r="AS197" s="49">
        <v>170</v>
      </c>
      <c r="AT197" s="49">
        <v>322</v>
      </c>
      <c r="AU197" s="49">
        <v>6</v>
      </c>
      <c r="AW197" s="49"/>
      <c r="AX197" s="49"/>
      <c r="AY197" s="49"/>
      <c r="AZ197" s="484"/>
    </row>
    <row r="198" spans="1:52">
      <c r="A198" s="206">
        <v>430</v>
      </c>
      <c r="B198" s="206">
        <v>430170348</v>
      </c>
      <c r="C198" s="207" t="s">
        <v>1052</v>
      </c>
      <c r="D198" s="216">
        <f t="shared" si="24"/>
        <v>0</v>
      </c>
      <c r="E198" s="216">
        <f t="shared" si="24"/>
        <v>0</v>
      </c>
      <c r="F198" s="216">
        <f t="shared" si="24"/>
        <v>0</v>
      </c>
      <c r="G198" s="216">
        <f t="shared" si="23"/>
        <v>0</v>
      </c>
      <c r="H198" s="216">
        <f t="shared" si="23"/>
        <v>1</v>
      </c>
      <c r="I198" s="216">
        <f t="shared" si="23"/>
        <v>6</v>
      </c>
      <c r="J198" s="216">
        <f t="shared" si="23"/>
        <v>0</v>
      </c>
      <c r="K198" s="347">
        <f t="shared" si="17"/>
        <v>0.2702</v>
      </c>
      <c r="L198" s="216"/>
      <c r="M198" s="216">
        <f t="shared" si="18"/>
        <v>0</v>
      </c>
      <c r="N198" s="216">
        <f t="shared" si="19"/>
        <v>0</v>
      </c>
      <c r="O198" s="216">
        <f t="shared" si="19"/>
        <v>0</v>
      </c>
      <c r="P198" s="216">
        <f t="shared" si="20"/>
        <v>2</v>
      </c>
      <c r="Q198" s="216">
        <f t="shared" si="21"/>
        <v>11</v>
      </c>
      <c r="R198" s="216">
        <f t="shared" si="22"/>
        <v>7</v>
      </c>
      <c r="S198" s="219"/>
      <c r="T198" s="219"/>
      <c r="U198" s="219"/>
      <c r="V198" s="219"/>
      <c r="W198" s="504"/>
      <c r="X198" s="219"/>
      <c r="Y198" s="49">
        <v>430</v>
      </c>
      <c r="Z198" s="49">
        <v>430170348</v>
      </c>
      <c r="AA198" s="235" t="s">
        <v>1052</v>
      </c>
      <c r="AB198" s="49">
        <v>0</v>
      </c>
      <c r="AC198" s="49">
        <v>0</v>
      </c>
      <c r="AD198" s="49">
        <v>0</v>
      </c>
      <c r="AE198" s="49">
        <v>0</v>
      </c>
      <c r="AF198" s="49">
        <v>1</v>
      </c>
      <c r="AG198" s="49">
        <v>6</v>
      </c>
      <c r="AH198" s="49">
        <v>0</v>
      </c>
      <c r="AI198" s="206">
        <v>0</v>
      </c>
      <c r="AJ198" s="206">
        <v>0</v>
      </c>
      <c r="AK198" s="206">
        <v>0</v>
      </c>
      <c r="AL198" s="206">
        <v>0</v>
      </c>
      <c r="AM198" s="206">
        <v>0</v>
      </c>
      <c r="AN198" s="206">
        <v>0</v>
      </c>
      <c r="AO198" s="206">
        <v>0</v>
      </c>
      <c r="AP198" s="206">
        <v>0</v>
      </c>
      <c r="AQ198" s="49">
        <v>2</v>
      </c>
      <c r="AR198" s="207"/>
      <c r="AS198" s="49">
        <v>170</v>
      </c>
      <c r="AT198" s="49">
        <v>348</v>
      </c>
      <c r="AU198" s="49">
        <v>11</v>
      </c>
      <c r="AW198" s="49"/>
      <c r="AX198" s="49"/>
      <c r="AY198" s="49"/>
      <c r="AZ198" s="484"/>
    </row>
    <row r="199" spans="1:52">
      <c r="A199" s="206">
        <v>430</v>
      </c>
      <c r="B199" s="206">
        <v>430170600</v>
      </c>
      <c r="C199" s="207" t="s">
        <v>1052</v>
      </c>
      <c r="D199" s="216">
        <f t="shared" si="24"/>
        <v>0</v>
      </c>
      <c r="E199" s="216">
        <f t="shared" si="24"/>
        <v>0</v>
      </c>
      <c r="F199" s="216">
        <f t="shared" si="24"/>
        <v>0</v>
      </c>
      <c r="G199" s="216">
        <f t="shared" si="23"/>
        <v>0</v>
      </c>
      <c r="H199" s="216">
        <f t="shared" si="23"/>
        <v>1</v>
      </c>
      <c r="I199" s="216">
        <f t="shared" si="23"/>
        <v>0</v>
      </c>
      <c r="J199" s="216">
        <f t="shared" si="23"/>
        <v>0</v>
      </c>
      <c r="K199" s="347">
        <f t="shared" si="17"/>
        <v>3.8600000000000002E-2</v>
      </c>
      <c r="L199" s="216"/>
      <c r="M199" s="216">
        <f t="shared" si="18"/>
        <v>0</v>
      </c>
      <c r="N199" s="216">
        <f t="shared" si="19"/>
        <v>0</v>
      </c>
      <c r="O199" s="216">
        <f t="shared" si="19"/>
        <v>0</v>
      </c>
      <c r="P199" s="216">
        <f t="shared" si="20"/>
        <v>1</v>
      </c>
      <c r="Q199" s="216">
        <f t="shared" si="21"/>
        <v>2</v>
      </c>
      <c r="R199" s="216">
        <f t="shared" si="22"/>
        <v>1</v>
      </c>
      <c r="S199" s="219"/>
      <c r="T199" s="219"/>
      <c r="U199" s="219"/>
      <c r="V199" s="219"/>
      <c r="W199" s="504"/>
      <c r="X199" s="219"/>
      <c r="Y199" s="49">
        <v>430</v>
      </c>
      <c r="Z199" s="49">
        <v>430170600</v>
      </c>
      <c r="AA199" s="235" t="s">
        <v>1052</v>
      </c>
      <c r="AB199" s="49">
        <v>0</v>
      </c>
      <c r="AC199" s="49">
        <v>0</v>
      </c>
      <c r="AD199" s="49">
        <v>0</v>
      </c>
      <c r="AE199" s="49">
        <v>0</v>
      </c>
      <c r="AF199" s="49">
        <v>1</v>
      </c>
      <c r="AG199" s="49">
        <v>0</v>
      </c>
      <c r="AH199" s="49">
        <v>0</v>
      </c>
      <c r="AI199" s="206">
        <v>0</v>
      </c>
      <c r="AJ199" s="206">
        <v>0</v>
      </c>
      <c r="AK199" s="206">
        <v>0</v>
      </c>
      <c r="AL199" s="206">
        <v>0</v>
      </c>
      <c r="AM199" s="206">
        <v>1</v>
      </c>
      <c r="AN199" s="206">
        <v>0</v>
      </c>
      <c r="AO199" s="206">
        <v>0</v>
      </c>
      <c r="AP199" s="206">
        <v>0</v>
      </c>
      <c r="AQ199" s="49">
        <v>0</v>
      </c>
      <c r="AR199" s="207"/>
      <c r="AS199" s="49">
        <v>170</v>
      </c>
      <c r="AT199" s="49">
        <v>600</v>
      </c>
      <c r="AU199" s="49">
        <v>2</v>
      </c>
      <c r="AW199" s="49"/>
      <c r="AX199" s="49"/>
      <c r="AY199" s="49"/>
      <c r="AZ199" s="484"/>
    </row>
    <row r="200" spans="1:52">
      <c r="A200" s="206">
        <v>430</v>
      </c>
      <c r="B200" s="206">
        <v>430170616</v>
      </c>
      <c r="C200" s="207" t="s">
        <v>1052</v>
      </c>
      <c r="D200" s="216">
        <f t="shared" si="24"/>
        <v>0</v>
      </c>
      <c r="E200" s="216">
        <f t="shared" si="24"/>
        <v>0</v>
      </c>
      <c r="F200" s="216">
        <f t="shared" si="24"/>
        <v>0</v>
      </c>
      <c r="G200" s="216">
        <f t="shared" si="23"/>
        <v>0</v>
      </c>
      <c r="H200" s="216">
        <f t="shared" si="23"/>
        <v>1</v>
      </c>
      <c r="I200" s="216">
        <f t="shared" si="23"/>
        <v>0</v>
      </c>
      <c r="J200" s="216">
        <f t="shared" si="23"/>
        <v>0</v>
      </c>
      <c r="K200" s="347">
        <f t="shared" si="17"/>
        <v>3.8600000000000002E-2</v>
      </c>
      <c r="L200" s="216"/>
      <c r="M200" s="216">
        <f t="shared" si="18"/>
        <v>0</v>
      </c>
      <c r="N200" s="216">
        <f t="shared" si="19"/>
        <v>0</v>
      </c>
      <c r="O200" s="216">
        <f t="shared" si="19"/>
        <v>0</v>
      </c>
      <c r="P200" s="216">
        <f t="shared" si="20"/>
        <v>0</v>
      </c>
      <c r="Q200" s="216">
        <f t="shared" si="21"/>
        <v>6</v>
      </c>
      <c r="R200" s="216">
        <f t="shared" si="22"/>
        <v>1</v>
      </c>
      <c r="S200" s="219"/>
      <c r="T200" s="219"/>
      <c r="U200" s="219"/>
      <c r="V200" s="219"/>
      <c r="W200" s="504"/>
      <c r="X200" s="219"/>
      <c r="Y200" s="49">
        <v>430</v>
      </c>
      <c r="Z200" s="49">
        <v>430170616</v>
      </c>
      <c r="AA200" s="235" t="s">
        <v>1052</v>
      </c>
      <c r="AB200" s="49">
        <v>0</v>
      </c>
      <c r="AC200" s="49">
        <v>0</v>
      </c>
      <c r="AD200" s="49">
        <v>0</v>
      </c>
      <c r="AE200" s="49">
        <v>0</v>
      </c>
      <c r="AF200" s="49">
        <v>1</v>
      </c>
      <c r="AG200" s="49">
        <v>0</v>
      </c>
      <c r="AH200" s="49">
        <v>0</v>
      </c>
      <c r="AI200" s="206">
        <v>0</v>
      </c>
      <c r="AJ200" s="206">
        <v>0</v>
      </c>
      <c r="AK200" s="206">
        <v>0</v>
      </c>
      <c r="AL200" s="206">
        <v>0</v>
      </c>
      <c r="AM200" s="206">
        <v>0</v>
      </c>
      <c r="AN200" s="206">
        <v>0</v>
      </c>
      <c r="AO200" s="206">
        <v>0</v>
      </c>
      <c r="AP200" s="206">
        <v>0</v>
      </c>
      <c r="AQ200" s="49">
        <v>0</v>
      </c>
      <c r="AR200" s="207"/>
      <c r="AS200" s="49">
        <v>170</v>
      </c>
      <c r="AT200" s="49">
        <v>616</v>
      </c>
      <c r="AU200" s="49">
        <v>6</v>
      </c>
      <c r="AW200" s="49"/>
      <c r="AX200" s="49"/>
      <c r="AY200" s="49"/>
      <c r="AZ200" s="484"/>
    </row>
    <row r="201" spans="1:52">
      <c r="A201" s="206">
        <v>430</v>
      </c>
      <c r="B201" s="206">
        <v>430170620</v>
      </c>
      <c r="C201" s="207" t="s">
        <v>1052</v>
      </c>
      <c r="D201" s="216">
        <f t="shared" si="24"/>
        <v>0</v>
      </c>
      <c r="E201" s="216">
        <f t="shared" si="24"/>
        <v>0</v>
      </c>
      <c r="F201" s="216">
        <f t="shared" si="24"/>
        <v>0</v>
      </c>
      <c r="G201" s="216">
        <f t="shared" si="23"/>
        <v>0</v>
      </c>
      <c r="H201" s="216">
        <f t="shared" si="23"/>
        <v>2</v>
      </c>
      <c r="I201" s="216">
        <f t="shared" si="23"/>
        <v>8</v>
      </c>
      <c r="J201" s="216">
        <f t="shared" si="23"/>
        <v>0</v>
      </c>
      <c r="K201" s="347">
        <f t="shared" si="17"/>
        <v>0.38600000000000001</v>
      </c>
      <c r="L201" s="216"/>
      <c r="M201" s="216">
        <f t="shared" si="18"/>
        <v>0</v>
      </c>
      <c r="N201" s="216">
        <f t="shared" si="19"/>
        <v>0</v>
      </c>
      <c r="O201" s="216">
        <f t="shared" si="19"/>
        <v>0</v>
      </c>
      <c r="P201" s="216">
        <f t="shared" si="20"/>
        <v>2</v>
      </c>
      <c r="Q201" s="216">
        <f t="shared" si="21"/>
        <v>4</v>
      </c>
      <c r="R201" s="216">
        <f t="shared" si="22"/>
        <v>10</v>
      </c>
      <c r="S201" s="219"/>
      <c r="T201" s="219"/>
      <c r="U201" s="219"/>
      <c r="V201" s="219"/>
      <c r="W201" s="504"/>
      <c r="X201" s="219"/>
      <c r="Y201" s="49">
        <v>430</v>
      </c>
      <c r="Z201" s="49">
        <v>430170620</v>
      </c>
      <c r="AA201" s="235" t="s">
        <v>1052</v>
      </c>
      <c r="AB201" s="49">
        <v>0</v>
      </c>
      <c r="AC201" s="49">
        <v>0</v>
      </c>
      <c r="AD201" s="49">
        <v>0</v>
      </c>
      <c r="AE201" s="49">
        <v>0</v>
      </c>
      <c r="AF201" s="49">
        <v>2</v>
      </c>
      <c r="AG201" s="49">
        <v>8</v>
      </c>
      <c r="AH201" s="49">
        <v>0</v>
      </c>
      <c r="AI201" s="206">
        <v>0</v>
      </c>
      <c r="AJ201" s="206">
        <v>0</v>
      </c>
      <c r="AK201" s="206">
        <v>0</v>
      </c>
      <c r="AL201" s="206">
        <v>0</v>
      </c>
      <c r="AM201" s="206">
        <v>0</v>
      </c>
      <c r="AN201" s="206">
        <v>0</v>
      </c>
      <c r="AO201" s="206">
        <v>0</v>
      </c>
      <c r="AP201" s="206">
        <v>0</v>
      </c>
      <c r="AQ201" s="49">
        <v>2</v>
      </c>
      <c r="AR201" s="207"/>
      <c r="AS201" s="49">
        <v>170</v>
      </c>
      <c r="AT201" s="49">
        <v>620</v>
      </c>
      <c r="AU201" s="49">
        <v>4</v>
      </c>
      <c r="AW201" s="49"/>
      <c r="AX201" s="49"/>
      <c r="AY201" s="49"/>
      <c r="AZ201" s="484"/>
    </row>
    <row r="202" spans="1:52">
      <c r="A202" s="206">
        <v>430</v>
      </c>
      <c r="B202" s="206">
        <v>430170673</v>
      </c>
      <c r="C202" s="207" t="s">
        <v>1052</v>
      </c>
      <c r="D202" s="216">
        <f t="shared" si="24"/>
        <v>0</v>
      </c>
      <c r="E202" s="216">
        <f t="shared" si="24"/>
        <v>0</v>
      </c>
      <c r="F202" s="216">
        <f t="shared" si="24"/>
        <v>0</v>
      </c>
      <c r="G202" s="216">
        <f t="shared" si="23"/>
        <v>0</v>
      </c>
      <c r="H202" s="216">
        <f t="shared" si="23"/>
        <v>1</v>
      </c>
      <c r="I202" s="216">
        <f t="shared" si="23"/>
        <v>0</v>
      </c>
      <c r="J202" s="216">
        <f t="shared" si="23"/>
        <v>0</v>
      </c>
      <c r="K202" s="347">
        <f t="shared" si="17"/>
        <v>3.8600000000000002E-2</v>
      </c>
      <c r="L202" s="216"/>
      <c r="M202" s="216">
        <f t="shared" si="18"/>
        <v>0</v>
      </c>
      <c r="N202" s="216">
        <f t="shared" si="19"/>
        <v>0</v>
      </c>
      <c r="O202" s="216">
        <f t="shared" si="19"/>
        <v>0</v>
      </c>
      <c r="P202" s="216">
        <f t="shared" si="20"/>
        <v>0</v>
      </c>
      <c r="Q202" s="216">
        <f t="shared" si="21"/>
        <v>3</v>
      </c>
      <c r="R202" s="216">
        <f t="shared" si="22"/>
        <v>1</v>
      </c>
      <c r="S202" s="219"/>
      <c r="T202" s="219"/>
      <c r="U202" s="219"/>
      <c r="V202" s="219"/>
      <c r="W202" s="504"/>
      <c r="X202" s="219"/>
      <c r="Y202" s="49">
        <v>430</v>
      </c>
      <c r="Z202" s="49">
        <v>430170673</v>
      </c>
      <c r="AA202" s="235" t="s">
        <v>1052</v>
      </c>
      <c r="AB202" s="49">
        <v>0</v>
      </c>
      <c r="AC202" s="49">
        <v>0</v>
      </c>
      <c r="AD202" s="49">
        <v>0</v>
      </c>
      <c r="AE202" s="49">
        <v>0</v>
      </c>
      <c r="AF202" s="49">
        <v>1</v>
      </c>
      <c r="AG202" s="49">
        <v>0</v>
      </c>
      <c r="AH202" s="49">
        <v>0</v>
      </c>
      <c r="AI202" s="206">
        <v>0</v>
      </c>
      <c r="AJ202" s="206">
        <v>0</v>
      </c>
      <c r="AK202" s="206">
        <v>0</v>
      </c>
      <c r="AL202" s="206">
        <v>0</v>
      </c>
      <c r="AM202" s="206">
        <v>0</v>
      </c>
      <c r="AN202" s="206">
        <v>0</v>
      </c>
      <c r="AO202" s="206">
        <v>0</v>
      </c>
      <c r="AP202" s="206">
        <v>0</v>
      </c>
      <c r="AQ202" s="49">
        <v>0</v>
      </c>
      <c r="AR202" s="207"/>
      <c r="AS202" s="49">
        <v>170</v>
      </c>
      <c r="AT202" s="49">
        <v>673</v>
      </c>
      <c r="AU202" s="49">
        <v>3</v>
      </c>
      <c r="AW202" s="49"/>
      <c r="AX202" s="49"/>
      <c r="AY202" s="49"/>
      <c r="AZ202" s="484"/>
    </row>
    <row r="203" spans="1:52">
      <c r="A203" s="206">
        <v>430</v>
      </c>
      <c r="B203" s="206">
        <v>430170690</v>
      </c>
      <c r="C203" s="207" t="s">
        <v>1052</v>
      </c>
      <c r="D203" s="216">
        <f t="shared" si="24"/>
        <v>0</v>
      </c>
      <c r="E203" s="216">
        <f t="shared" si="24"/>
        <v>0</v>
      </c>
      <c r="F203" s="216">
        <f t="shared" si="24"/>
        <v>0</v>
      </c>
      <c r="G203" s="216">
        <f t="shared" si="23"/>
        <v>0</v>
      </c>
      <c r="H203" s="216">
        <f t="shared" si="23"/>
        <v>0</v>
      </c>
      <c r="I203" s="216">
        <f t="shared" si="23"/>
        <v>1</v>
      </c>
      <c r="J203" s="216">
        <f t="shared" si="23"/>
        <v>0</v>
      </c>
      <c r="K203" s="347">
        <f t="shared" ref="K203:K266" si="25">ROUND(0.0386*(SUM(AD203:AG203)+(AC203*0.5))+0.0486*AH203,4)</f>
        <v>3.8600000000000002E-2</v>
      </c>
      <c r="L203" s="216"/>
      <c r="M203" s="216">
        <f t="shared" ref="M203:M266" si="26">ROUND(AJ203+(AI203*0.5),0)</f>
        <v>0</v>
      </c>
      <c r="N203" s="216">
        <f t="shared" ref="N203:O266" si="27">ROUND(AK203,0)</f>
        <v>0</v>
      </c>
      <c r="O203" s="216">
        <f t="shared" si="27"/>
        <v>0</v>
      </c>
      <c r="P203" s="216">
        <f t="shared" ref="P203:P266" si="28">ROUND(((AN203+AO203)*0.5)+AM203+AP203+AQ203,0)</f>
        <v>0</v>
      </c>
      <c r="Q203" s="216">
        <f t="shared" ref="Q203:Q266" si="29">AU203</f>
        <v>3</v>
      </c>
      <c r="R203" s="216">
        <f t="shared" ref="R203:R266" si="30">SUM(F203:I203)+ROUND(D203*0.5,0)+ROUND(J203*0.5,0)</f>
        <v>1</v>
      </c>
      <c r="S203" s="219"/>
      <c r="T203" s="219"/>
      <c r="U203" s="219"/>
      <c r="V203" s="219"/>
      <c r="W203" s="504"/>
      <c r="X203" s="219"/>
      <c r="Y203" s="49">
        <v>430</v>
      </c>
      <c r="Z203" s="49">
        <v>430170690</v>
      </c>
      <c r="AA203" s="235" t="s">
        <v>1052</v>
      </c>
      <c r="AB203" s="49">
        <v>0</v>
      </c>
      <c r="AC203" s="49">
        <v>0</v>
      </c>
      <c r="AD203" s="49">
        <v>0</v>
      </c>
      <c r="AE203" s="49">
        <v>0</v>
      </c>
      <c r="AF203" s="49">
        <v>0</v>
      </c>
      <c r="AG203" s="49">
        <v>1</v>
      </c>
      <c r="AH203" s="49">
        <v>0</v>
      </c>
      <c r="AI203" s="206">
        <v>0</v>
      </c>
      <c r="AJ203" s="206">
        <v>0</v>
      </c>
      <c r="AK203" s="206">
        <v>0</v>
      </c>
      <c r="AL203" s="206">
        <v>0</v>
      </c>
      <c r="AM203" s="206">
        <v>0</v>
      </c>
      <c r="AN203" s="206">
        <v>0</v>
      </c>
      <c r="AO203" s="206">
        <v>0</v>
      </c>
      <c r="AP203" s="206">
        <v>0</v>
      </c>
      <c r="AQ203" s="49">
        <v>0</v>
      </c>
      <c r="AR203" s="207"/>
      <c r="AS203" s="49">
        <v>170</v>
      </c>
      <c r="AT203" s="49">
        <v>690</v>
      </c>
      <c r="AU203" s="49">
        <v>3</v>
      </c>
      <c r="AW203" s="49"/>
      <c r="AX203" s="49"/>
      <c r="AY203" s="49"/>
      <c r="AZ203" s="484"/>
    </row>
    <row r="204" spans="1:52">
      <c r="A204" s="206">
        <v>430</v>
      </c>
      <c r="B204" s="206">
        <v>430170695</v>
      </c>
      <c r="C204" s="207" t="s">
        <v>1052</v>
      </c>
      <c r="D204" s="216">
        <f t="shared" si="24"/>
        <v>0</v>
      </c>
      <c r="E204" s="216">
        <f t="shared" si="24"/>
        <v>0</v>
      </c>
      <c r="F204" s="216">
        <f t="shared" si="24"/>
        <v>0</v>
      </c>
      <c r="G204" s="216">
        <f t="shared" si="23"/>
        <v>0</v>
      </c>
      <c r="H204" s="216">
        <f t="shared" si="23"/>
        <v>0</v>
      </c>
      <c r="I204" s="216">
        <f t="shared" si="23"/>
        <v>1</v>
      </c>
      <c r="J204" s="216">
        <f t="shared" si="23"/>
        <v>0</v>
      </c>
      <c r="K204" s="347">
        <f t="shared" si="25"/>
        <v>3.8600000000000002E-2</v>
      </c>
      <c r="L204" s="216"/>
      <c r="M204" s="216">
        <f t="shared" si="26"/>
        <v>0</v>
      </c>
      <c r="N204" s="216">
        <f t="shared" si="27"/>
        <v>0</v>
      </c>
      <c r="O204" s="216">
        <f t="shared" si="27"/>
        <v>0</v>
      </c>
      <c r="P204" s="216">
        <f t="shared" si="28"/>
        <v>0</v>
      </c>
      <c r="Q204" s="216">
        <f t="shared" si="29"/>
        <v>2</v>
      </c>
      <c r="R204" s="216">
        <f t="shared" si="30"/>
        <v>1</v>
      </c>
      <c r="S204" s="219"/>
      <c r="T204" s="219"/>
      <c r="U204" s="219"/>
      <c r="V204" s="219"/>
      <c r="W204" s="504"/>
      <c r="X204" s="219"/>
      <c r="Y204" s="49">
        <v>430</v>
      </c>
      <c r="Z204" s="49">
        <v>430170695</v>
      </c>
      <c r="AA204" s="235" t="s">
        <v>1052</v>
      </c>
      <c r="AB204" s="49">
        <v>0</v>
      </c>
      <c r="AC204" s="49">
        <v>0</v>
      </c>
      <c r="AD204" s="49">
        <v>0</v>
      </c>
      <c r="AE204" s="49">
        <v>0</v>
      </c>
      <c r="AF204" s="49">
        <v>0</v>
      </c>
      <c r="AG204" s="49">
        <v>1</v>
      </c>
      <c r="AH204" s="49">
        <v>0</v>
      </c>
      <c r="AI204" s="206">
        <v>0</v>
      </c>
      <c r="AJ204" s="206">
        <v>0</v>
      </c>
      <c r="AK204" s="206">
        <v>0</v>
      </c>
      <c r="AL204" s="206">
        <v>0</v>
      </c>
      <c r="AM204" s="206">
        <v>0</v>
      </c>
      <c r="AN204" s="206">
        <v>0</v>
      </c>
      <c r="AO204" s="206">
        <v>0</v>
      </c>
      <c r="AP204" s="206">
        <v>0</v>
      </c>
      <c r="AQ204" s="49">
        <v>0</v>
      </c>
      <c r="AR204" s="207"/>
      <c r="AS204" s="49">
        <v>170</v>
      </c>
      <c r="AT204" s="49">
        <v>695</v>
      </c>
      <c r="AU204" s="49">
        <v>2</v>
      </c>
      <c r="AW204" s="49"/>
      <c r="AX204" s="49"/>
      <c r="AY204" s="49"/>
      <c r="AZ204" s="484"/>
    </row>
    <row r="205" spans="1:52">
      <c r="A205" s="206">
        <v>430</v>
      </c>
      <c r="B205" s="206">
        <v>430170710</v>
      </c>
      <c r="C205" s="207" t="s">
        <v>1052</v>
      </c>
      <c r="D205" s="216">
        <f t="shared" si="24"/>
        <v>0</v>
      </c>
      <c r="E205" s="216">
        <f t="shared" si="24"/>
        <v>0</v>
      </c>
      <c r="F205" s="216">
        <f t="shared" si="24"/>
        <v>0</v>
      </c>
      <c r="G205" s="216">
        <f t="shared" si="23"/>
        <v>0</v>
      </c>
      <c r="H205" s="216">
        <f t="shared" si="23"/>
        <v>1</v>
      </c>
      <c r="I205" s="216">
        <f t="shared" si="23"/>
        <v>3</v>
      </c>
      <c r="J205" s="216">
        <f t="shared" si="23"/>
        <v>0</v>
      </c>
      <c r="K205" s="347">
        <f t="shared" si="25"/>
        <v>0.15440000000000001</v>
      </c>
      <c r="L205" s="216"/>
      <c r="M205" s="216">
        <f t="shared" si="26"/>
        <v>0</v>
      </c>
      <c r="N205" s="216">
        <f t="shared" si="27"/>
        <v>0</v>
      </c>
      <c r="O205" s="216">
        <f t="shared" si="27"/>
        <v>0</v>
      </c>
      <c r="P205" s="216">
        <f t="shared" si="28"/>
        <v>0</v>
      </c>
      <c r="Q205" s="216">
        <f t="shared" si="29"/>
        <v>3</v>
      </c>
      <c r="R205" s="216">
        <f t="shared" si="30"/>
        <v>4</v>
      </c>
      <c r="S205" s="219"/>
      <c r="T205" s="219"/>
      <c r="U205" s="219"/>
      <c r="V205" s="219"/>
      <c r="W205" s="504"/>
      <c r="X205" s="219"/>
      <c r="Y205" s="49">
        <v>430</v>
      </c>
      <c r="Z205" s="49">
        <v>430170710</v>
      </c>
      <c r="AA205" s="235" t="s">
        <v>1052</v>
      </c>
      <c r="AB205" s="49">
        <v>0</v>
      </c>
      <c r="AC205" s="49">
        <v>0</v>
      </c>
      <c r="AD205" s="49">
        <v>0</v>
      </c>
      <c r="AE205" s="49">
        <v>0</v>
      </c>
      <c r="AF205" s="49">
        <v>1</v>
      </c>
      <c r="AG205" s="49">
        <v>3</v>
      </c>
      <c r="AH205" s="49">
        <v>0</v>
      </c>
      <c r="AI205" s="206">
        <v>0</v>
      </c>
      <c r="AJ205" s="206">
        <v>0</v>
      </c>
      <c r="AK205" s="206">
        <v>0</v>
      </c>
      <c r="AL205" s="206">
        <v>0</v>
      </c>
      <c r="AM205" s="206">
        <v>0</v>
      </c>
      <c r="AN205" s="206">
        <v>0</v>
      </c>
      <c r="AO205" s="206">
        <v>0</v>
      </c>
      <c r="AP205" s="206">
        <v>0</v>
      </c>
      <c r="AQ205" s="49">
        <v>0</v>
      </c>
      <c r="AR205" s="207"/>
      <c r="AS205" s="49">
        <v>170</v>
      </c>
      <c r="AT205" s="49">
        <v>710</v>
      </c>
      <c r="AU205" s="49">
        <v>3</v>
      </c>
      <c r="AW205" s="49"/>
      <c r="AX205" s="49"/>
      <c r="AY205" s="49"/>
      <c r="AZ205" s="484"/>
    </row>
    <row r="206" spans="1:52">
      <c r="A206" s="206">
        <v>430</v>
      </c>
      <c r="B206" s="206">
        <v>430170725</v>
      </c>
      <c r="C206" s="207" t="s">
        <v>1052</v>
      </c>
      <c r="D206" s="216">
        <f t="shared" si="24"/>
        <v>0</v>
      </c>
      <c r="E206" s="216">
        <f t="shared" si="24"/>
        <v>0</v>
      </c>
      <c r="F206" s="216">
        <f t="shared" si="24"/>
        <v>0</v>
      </c>
      <c r="G206" s="216">
        <f t="shared" si="23"/>
        <v>0</v>
      </c>
      <c r="H206" s="216">
        <f t="shared" si="23"/>
        <v>6</v>
      </c>
      <c r="I206" s="216">
        <f t="shared" si="23"/>
        <v>9</v>
      </c>
      <c r="J206" s="216">
        <f t="shared" si="23"/>
        <v>0</v>
      </c>
      <c r="K206" s="347">
        <f t="shared" si="25"/>
        <v>0.57899999999999996</v>
      </c>
      <c r="L206" s="216"/>
      <c r="M206" s="216">
        <f t="shared" si="26"/>
        <v>0</v>
      </c>
      <c r="N206" s="216">
        <f t="shared" si="27"/>
        <v>0</v>
      </c>
      <c r="O206" s="216">
        <f t="shared" si="27"/>
        <v>0</v>
      </c>
      <c r="P206" s="216">
        <f t="shared" si="28"/>
        <v>1</v>
      </c>
      <c r="Q206" s="216">
        <f t="shared" si="29"/>
        <v>3</v>
      </c>
      <c r="R206" s="216">
        <f t="shared" si="30"/>
        <v>15</v>
      </c>
      <c r="S206" s="219"/>
      <c r="T206" s="219"/>
      <c r="U206" s="219"/>
      <c r="V206" s="219"/>
      <c r="W206" s="504"/>
      <c r="X206" s="219"/>
      <c r="Y206" s="49">
        <v>430</v>
      </c>
      <c r="Z206" s="49">
        <v>430170725</v>
      </c>
      <c r="AA206" s="235" t="s">
        <v>1052</v>
      </c>
      <c r="AB206" s="49">
        <v>0</v>
      </c>
      <c r="AC206" s="49">
        <v>0</v>
      </c>
      <c r="AD206" s="49">
        <v>0</v>
      </c>
      <c r="AE206" s="49">
        <v>0</v>
      </c>
      <c r="AF206" s="49">
        <v>6</v>
      </c>
      <c r="AG206" s="49">
        <v>9</v>
      </c>
      <c r="AH206" s="49">
        <v>0</v>
      </c>
      <c r="AI206" s="206">
        <v>0</v>
      </c>
      <c r="AJ206" s="206">
        <v>0</v>
      </c>
      <c r="AK206" s="206">
        <v>0</v>
      </c>
      <c r="AL206" s="206">
        <v>0</v>
      </c>
      <c r="AM206" s="206">
        <v>0</v>
      </c>
      <c r="AN206" s="206">
        <v>0</v>
      </c>
      <c r="AO206" s="206">
        <v>0</v>
      </c>
      <c r="AP206" s="206">
        <v>0</v>
      </c>
      <c r="AQ206" s="49">
        <v>1</v>
      </c>
      <c r="AR206" s="207"/>
      <c r="AS206" s="49">
        <v>170</v>
      </c>
      <c r="AT206" s="49">
        <v>725</v>
      </c>
      <c r="AU206" s="49">
        <v>3</v>
      </c>
      <c r="AW206" s="49"/>
      <c r="AX206" s="49"/>
      <c r="AY206" s="49"/>
      <c r="AZ206" s="484"/>
    </row>
    <row r="207" spans="1:52">
      <c r="A207" s="206">
        <v>430</v>
      </c>
      <c r="B207" s="206">
        <v>430170730</v>
      </c>
      <c r="C207" s="207" t="s">
        <v>1052</v>
      </c>
      <c r="D207" s="216">
        <f t="shared" si="24"/>
        <v>0</v>
      </c>
      <c r="E207" s="216">
        <f t="shared" si="24"/>
        <v>0</v>
      </c>
      <c r="F207" s="216">
        <f t="shared" si="24"/>
        <v>0</v>
      </c>
      <c r="G207" s="216">
        <f t="shared" si="23"/>
        <v>0</v>
      </c>
      <c r="H207" s="216">
        <f t="shared" si="23"/>
        <v>0</v>
      </c>
      <c r="I207" s="216">
        <f t="shared" si="23"/>
        <v>6</v>
      </c>
      <c r="J207" s="216">
        <f t="shared" si="23"/>
        <v>0</v>
      </c>
      <c r="K207" s="347">
        <f t="shared" si="25"/>
        <v>0.2316</v>
      </c>
      <c r="L207" s="216"/>
      <c r="M207" s="216">
        <f t="shared" si="26"/>
        <v>0</v>
      </c>
      <c r="N207" s="216">
        <f t="shared" si="27"/>
        <v>0</v>
      </c>
      <c r="O207" s="216">
        <f t="shared" si="27"/>
        <v>0</v>
      </c>
      <c r="P207" s="216">
        <f t="shared" si="28"/>
        <v>1</v>
      </c>
      <c r="Q207" s="216">
        <f t="shared" si="29"/>
        <v>3</v>
      </c>
      <c r="R207" s="216">
        <f t="shared" si="30"/>
        <v>6</v>
      </c>
      <c r="S207" s="219"/>
      <c r="T207" s="219"/>
      <c r="U207" s="219"/>
      <c r="V207" s="219"/>
      <c r="W207" s="504"/>
      <c r="X207" s="219"/>
      <c r="Y207" s="49">
        <v>430</v>
      </c>
      <c r="Z207" s="49">
        <v>430170730</v>
      </c>
      <c r="AA207" s="235" t="s">
        <v>1052</v>
      </c>
      <c r="AB207" s="49">
        <v>0</v>
      </c>
      <c r="AC207" s="49">
        <v>0</v>
      </c>
      <c r="AD207" s="49">
        <v>0</v>
      </c>
      <c r="AE207" s="49">
        <v>0</v>
      </c>
      <c r="AF207" s="49">
        <v>0</v>
      </c>
      <c r="AG207" s="49">
        <v>6</v>
      </c>
      <c r="AH207" s="49">
        <v>0</v>
      </c>
      <c r="AI207" s="206">
        <v>0</v>
      </c>
      <c r="AJ207" s="206">
        <v>0</v>
      </c>
      <c r="AK207" s="206">
        <v>0</v>
      </c>
      <c r="AL207" s="206">
        <v>0</v>
      </c>
      <c r="AM207" s="206">
        <v>0</v>
      </c>
      <c r="AN207" s="206">
        <v>0</v>
      </c>
      <c r="AO207" s="206">
        <v>0</v>
      </c>
      <c r="AP207" s="206">
        <v>0</v>
      </c>
      <c r="AQ207" s="49">
        <v>1</v>
      </c>
      <c r="AR207" s="207"/>
      <c r="AS207" s="49">
        <v>170</v>
      </c>
      <c r="AT207" s="49">
        <v>730</v>
      </c>
      <c r="AU207" s="49">
        <v>3</v>
      </c>
      <c r="AW207" s="49"/>
      <c r="AX207" s="49"/>
      <c r="AY207" s="49"/>
      <c r="AZ207" s="484"/>
    </row>
    <row r="208" spans="1:52">
      <c r="A208" s="206">
        <v>430</v>
      </c>
      <c r="B208" s="206">
        <v>430170735</v>
      </c>
      <c r="C208" s="207" t="s">
        <v>1052</v>
      </c>
      <c r="D208" s="216">
        <f t="shared" si="24"/>
        <v>0</v>
      </c>
      <c r="E208" s="216">
        <f t="shared" si="24"/>
        <v>0</v>
      </c>
      <c r="F208" s="216">
        <f t="shared" si="24"/>
        <v>0</v>
      </c>
      <c r="G208" s="216">
        <f t="shared" si="23"/>
        <v>0</v>
      </c>
      <c r="H208" s="216">
        <f t="shared" si="23"/>
        <v>1</v>
      </c>
      <c r="I208" s="216">
        <f t="shared" si="23"/>
        <v>1</v>
      </c>
      <c r="J208" s="216">
        <f t="shared" si="23"/>
        <v>0</v>
      </c>
      <c r="K208" s="347">
        <f t="shared" si="25"/>
        <v>7.7200000000000005E-2</v>
      </c>
      <c r="L208" s="216"/>
      <c r="M208" s="216">
        <f t="shared" si="26"/>
        <v>0</v>
      </c>
      <c r="N208" s="216">
        <f t="shared" si="27"/>
        <v>0</v>
      </c>
      <c r="O208" s="216">
        <f t="shared" si="27"/>
        <v>0</v>
      </c>
      <c r="P208" s="216">
        <f t="shared" si="28"/>
        <v>0</v>
      </c>
      <c r="Q208" s="216">
        <f t="shared" si="29"/>
        <v>6</v>
      </c>
      <c r="R208" s="216">
        <f t="shared" si="30"/>
        <v>2</v>
      </c>
      <c r="S208" s="219"/>
      <c r="T208" s="219"/>
      <c r="U208" s="219"/>
      <c r="V208" s="219"/>
      <c r="W208" s="504"/>
      <c r="X208" s="219"/>
      <c r="Y208" s="49">
        <v>430</v>
      </c>
      <c r="Z208" s="49">
        <v>430170735</v>
      </c>
      <c r="AA208" s="235" t="s">
        <v>1052</v>
      </c>
      <c r="AB208" s="49">
        <v>0</v>
      </c>
      <c r="AC208" s="49">
        <v>0</v>
      </c>
      <c r="AD208" s="49">
        <v>0</v>
      </c>
      <c r="AE208" s="49">
        <v>0</v>
      </c>
      <c r="AF208" s="49">
        <v>1</v>
      </c>
      <c r="AG208" s="49">
        <v>1</v>
      </c>
      <c r="AH208" s="49">
        <v>0</v>
      </c>
      <c r="AI208" s="206">
        <v>0</v>
      </c>
      <c r="AJ208" s="206">
        <v>0</v>
      </c>
      <c r="AK208" s="206">
        <v>0</v>
      </c>
      <c r="AL208" s="206">
        <v>0</v>
      </c>
      <c r="AM208" s="206">
        <v>0</v>
      </c>
      <c r="AN208" s="206">
        <v>0</v>
      </c>
      <c r="AO208" s="206">
        <v>0</v>
      </c>
      <c r="AP208" s="206">
        <v>0</v>
      </c>
      <c r="AQ208" s="49">
        <v>0</v>
      </c>
      <c r="AR208" s="207"/>
      <c r="AS208" s="49">
        <v>170</v>
      </c>
      <c r="AT208" s="49">
        <v>735</v>
      </c>
      <c r="AU208" s="49">
        <v>6</v>
      </c>
      <c r="AW208" s="49"/>
      <c r="AX208" s="49"/>
      <c r="AY208" s="49"/>
      <c r="AZ208" s="484"/>
    </row>
    <row r="209" spans="1:52">
      <c r="A209" s="206">
        <v>430</v>
      </c>
      <c r="B209" s="206">
        <v>430170775</v>
      </c>
      <c r="C209" s="207" t="s">
        <v>1052</v>
      </c>
      <c r="D209" s="216">
        <f t="shared" si="24"/>
        <v>0</v>
      </c>
      <c r="E209" s="216">
        <f t="shared" si="24"/>
        <v>0</v>
      </c>
      <c r="F209" s="216">
        <f t="shared" si="24"/>
        <v>0</v>
      </c>
      <c r="G209" s="216">
        <f t="shared" si="23"/>
        <v>0</v>
      </c>
      <c r="H209" s="216">
        <f t="shared" si="23"/>
        <v>1</v>
      </c>
      <c r="I209" s="216">
        <f t="shared" si="23"/>
        <v>1</v>
      </c>
      <c r="J209" s="216">
        <f t="shared" si="23"/>
        <v>0</v>
      </c>
      <c r="K209" s="347">
        <f t="shared" si="25"/>
        <v>7.7200000000000005E-2</v>
      </c>
      <c r="L209" s="216"/>
      <c r="M209" s="216">
        <f t="shared" si="26"/>
        <v>0</v>
      </c>
      <c r="N209" s="216">
        <f t="shared" si="27"/>
        <v>0</v>
      </c>
      <c r="O209" s="216">
        <f t="shared" si="27"/>
        <v>0</v>
      </c>
      <c r="P209" s="216">
        <f t="shared" si="28"/>
        <v>1</v>
      </c>
      <c r="Q209" s="216">
        <f t="shared" si="29"/>
        <v>4</v>
      </c>
      <c r="R209" s="216">
        <f t="shared" si="30"/>
        <v>2</v>
      </c>
      <c r="S209" s="219"/>
      <c r="T209" s="219"/>
      <c r="U209" s="219"/>
      <c r="V209" s="219"/>
      <c r="W209" s="504"/>
      <c r="X209" s="219"/>
      <c r="Y209" s="49">
        <v>430</v>
      </c>
      <c r="Z209" s="49">
        <v>430170775</v>
      </c>
      <c r="AA209" s="235" t="s">
        <v>1052</v>
      </c>
      <c r="AB209" s="49">
        <v>0</v>
      </c>
      <c r="AC209" s="49">
        <v>0</v>
      </c>
      <c r="AD209" s="49">
        <v>0</v>
      </c>
      <c r="AE209" s="49">
        <v>0</v>
      </c>
      <c r="AF209" s="49">
        <v>1</v>
      </c>
      <c r="AG209" s="49">
        <v>1</v>
      </c>
      <c r="AH209" s="49">
        <v>0</v>
      </c>
      <c r="AI209" s="206">
        <v>0</v>
      </c>
      <c r="AJ209" s="206">
        <v>0</v>
      </c>
      <c r="AK209" s="206">
        <v>0</v>
      </c>
      <c r="AL209" s="206">
        <v>0</v>
      </c>
      <c r="AM209" s="206">
        <v>0</v>
      </c>
      <c r="AN209" s="206">
        <v>0</v>
      </c>
      <c r="AO209" s="206">
        <v>0</v>
      </c>
      <c r="AP209" s="206">
        <v>0</v>
      </c>
      <c r="AQ209" s="49">
        <v>1</v>
      </c>
      <c r="AR209" s="207"/>
      <c r="AS209" s="49">
        <v>170</v>
      </c>
      <c r="AT209" s="49">
        <v>775</v>
      </c>
      <c r="AU209" s="49">
        <v>4</v>
      </c>
      <c r="AW209" s="49"/>
      <c r="AX209" s="49"/>
      <c r="AY209" s="49"/>
      <c r="AZ209" s="484"/>
    </row>
    <row r="210" spans="1:52">
      <c r="A210" s="206">
        <v>432</v>
      </c>
      <c r="B210" s="206">
        <v>432712020</v>
      </c>
      <c r="C210" s="207" t="s">
        <v>258</v>
      </c>
      <c r="D210" s="216">
        <f t="shared" si="24"/>
        <v>0</v>
      </c>
      <c r="E210" s="216">
        <f t="shared" si="24"/>
        <v>0</v>
      </c>
      <c r="F210" s="216">
        <f t="shared" si="24"/>
        <v>0</v>
      </c>
      <c r="G210" s="216">
        <f t="shared" si="23"/>
        <v>0</v>
      </c>
      <c r="H210" s="216">
        <f t="shared" si="23"/>
        <v>82</v>
      </c>
      <c r="I210" s="216">
        <f t="shared" si="23"/>
        <v>0</v>
      </c>
      <c r="J210" s="216">
        <f t="shared" si="23"/>
        <v>0</v>
      </c>
      <c r="K210" s="347">
        <f t="shared" si="25"/>
        <v>3.1652</v>
      </c>
      <c r="L210" s="216"/>
      <c r="M210" s="216">
        <f t="shared" si="26"/>
        <v>0</v>
      </c>
      <c r="N210" s="216">
        <f t="shared" si="27"/>
        <v>1</v>
      </c>
      <c r="O210" s="216">
        <f t="shared" si="27"/>
        <v>0</v>
      </c>
      <c r="P210" s="216">
        <f t="shared" si="28"/>
        <v>14</v>
      </c>
      <c r="Q210" s="216">
        <f t="shared" si="29"/>
        <v>10</v>
      </c>
      <c r="R210" s="216">
        <f t="shared" si="30"/>
        <v>82</v>
      </c>
      <c r="S210" s="219"/>
      <c r="T210" s="219"/>
      <c r="U210" s="219"/>
      <c r="V210" s="219"/>
      <c r="W210" s="504"/>
      <c r="X210" s="219"/>
      <c r="Y210" s="49">
        <v>432</v>
      </c>
      <c r="Z210" s="49">
        <v>432712020</v>
      </c>
      <c r="AA210" s="235" t="s">
        <v>258</v>
      </c>
      <c r="AB210" s="49">
        <v>0</v>
      </c>
      <c r="AC210" s="49">
        <v>0</v>
      </c>
      <c r="AD210" s="49">
        <v>0</v>
      </c>
      <c r="AE210" s="49">
        <v>0</v>
      </c>
      <c r="AF210" s="49">
        <v>82</v>
      </c>
      <c r="AG210" s="49">
        <v>0</v>
      </c>
      <c r="AH210" s="49">
        <v>0</v>
      </c>
      <c r="AI210" s="206">
        <v>0</v>
      </c>
      <c r="AJ210" s="206">
        <v>0</v>
      </c>
      <c r="AK210" s="206">
        <v>1</v>
      </c>
      <c r="AL210" s="206">
        <v>0</v>
      </c>
      <c r="AM210" s="206">
        <v>14</v>
      </c>
      <c r="AN210" s="206">
        <v>0</v>
      </c>
      <c r="AO210" s="206">
        <v>0</v>
      </c>
      <c r="AP210" s="206">
        <v>0</v>
      </c>
      <c r="AQ210" s="49">
        <v>0</v>
      </c>
      <c r="AR210" s="207"/>
      <c r="AS210" s="49">
        <v>712</v>
      </c>
      <c r="AT210" s="49">
        <v>20</v>
      </c>
      <c r="AU210" s="49">
        <v>10</v>
      </c>
      <c r="AW210" s="49"/>
      <c r="AX210" s="49"/>
      <c r="AY210" s="49"/>
      <c r="AZ210" s="484"/>
    </row>
    <row r="211" spans="1:52">
      <c r="A211" s="206">
        <v>432</v>
      </c>
      <c r="B211" s="206">
        <v>432712096</v>
      </c>
      <c r="C211" s="207" t="s">
        <v>258</v>
      </c>
      <c r="D211" s="216">
        <f t="shared" si="24"/>
        <v>0</v>
      </c>
      <c r="E211" s="216">
        <f t="shared" si="24"/>
        <v>0</v>
      </c>
      <c r="F211" s="216">
        <f t="shared" si="24"/>
        <v>0</v>
      </c>
      <c r="G211" s="216">
        <f t="shared" si="23"/>
        <v>0</v>
      </c>
      <c r="H211" s="216">
        <f t="shared" si="23"/>
        <v>1</v>
      </c>
      <c r="I211" s="216">
        <f t="shared" si="23"/>
        <v>0</v>
      </c>
      <c r="J211" s="216">
        <f t="shared" si="23"/>
        <v>0</v>
      </c>
      <c r="K211" s="347">
        <f t="shared" si="25"/>
        <v>3.8600000000000002E-2</v>
      </c>
      <c r="L211" s="216"/>
      <c r="M211" s="216">
        <f t="shared" si="26"/>
        <v>0</v>
      </c>
      <c r="N211" s="216">
        <f t="shared" si="27"/>
        <v>0</v>
      </c>
      <c r="O211" s="216">
        <f t="shared" si="27"/>
        <v>0</v>
      </c>
      <c r="P211" s="216">
        <f t="shared" si="28"/>
        <v>0</v>
      </c>
      <c r="Q211" s="216">
        <f t="shared" si="29"/>
        <v>8</v>
      </c>
      <c r="R211" s="216">
        <f t="shared" si="30"/>
        <v>1</v>
      </c>
      <c r="S211" s="219"/>
      <c r="T211" s="219"/>
      <c r="U211" s="219"/>
      <c r="V211" s="219"/>
      <c r="W211" s="504"/>
      <c r="X211" s="219"/>
      <c r="Y211" s="49">
        <v>432</v>
      </c>
      <c r="Z211" s="49">
        <v>432712096</v>
      </c>
      <c r="AA211" s="235" t="s">
        <v>258</v>
      </c>
      <c r="AB211" s="49">
        <v>0</v>
      </c>
      <c r="AC211" s="49">
        <v>0</v>
      </c>
      <c r="AD211" s="49">
        <v>0</v>
      </c>
      <c r="AE211" s="49">
        <v>0</v>
      </c>
      <c r="AF211" s="49">
        <v>1</v>
      </c>
      <c r="AG211" s="49">
        <v>0</v>
      </c>
      <c r="AH211" s="49">
        <v>0</v>
      </c>
      <c r="AI211" s="206">
        <v>0</v>
      </c>
      <c r="AJ211" s="206">
        <v>0</v>
      </c>
      <c r="AK211" s="206">
        <v>0</v>
      </c>
      <c r="AL211" s="206">
        <v>0</v>
      </c>
      <c r="AM211" s="206">
        <v>0</v>
      </c>
      <c r="AN211" s="206">
        <v>0</v>
      </c>
      <c r="AO211" s="206">
        <v>0</v>
      </c>
      <c r="AP211" s="206">
        <v>0</v>
      </c>
      <c r="AQ211" s="49">
        <v>0</v>
      </c>
      <c r="AR211" s="207"/>
      <c r="AS211" s="49">
        <v>712</v>
      </c>
      <c r="AT211" s="49">
        <v>96</v>
      </c>
      <c r="AU211" s="49">
        <v>8</v>
      </c>
      <c r="AW211" s="49"/>
      <c r="AX211" s="49"/>
      <c r="AY211" s="49"/>
      <c r="AZ211" s="484"/>
    </row>
    <row r="212" spans="1:52">
      <c r="A212" s="206">
        <v>432</v>
      </c>
      <c r="B212" s="206">
        <v>432712172</v>
      </c>
      <c r="C212" s="207" t="s">
        <v>258</v>
      </c>
      <c r="D212" s="216">
        <f t="shared" si="24"/>
        <v>0</v>
      </c>
      <c r="E212" s="216">
        <f t="shared" si="24"/>
        <v>0</v>
      </c>
      <c r="F212" s="216">
        <f t="shared" si="24"/>
        <v>0</v>
      </c>
      <c r="G212" s="216">
        <f t="shared" si="23"/>
        <v>0</v>
      </c>
      <c r="H212" s="216">
        <f t="shared" si="23"/>
        <v>1</v>
      </c>
      <c r="I212" s="216">
        <f t="shared" si="23"/>
        <v>0</v>
      </c>
      <c r="J212" s="216">
        <f t="shared" si="23"/>
        <v>0</v>
      </c>
      <c r="K212" s="347">
        <f t="shared" si="25"/>
        <v>3.8600000000000002E-2</v>
      </c>
      <c r="L212" s="216"/>
      <c r="M212" s="216">
        <f t="shared" si="26"/>
        <v>0</v>
      </c>
      <c r="N212" s="216">
        <f t="shared" si="27"/>
        <v>0</v>
      </c>
      <c r="O212" s="216">
        <f t="shared" si="27"/>
        <v>0</v>
      </c>
      <c r="P212" s="216">
        <f t="shared" si="28"/>
        <v>0</v>
      </c>
      <c r="Q212" s="216">
        <f t="shared" si="29"/>
        <v>8</v>
      </c>
      <c r="R212" s="216">
        <f t="shared" si="30"/>
        <v>1</v>
      </c>
      <c r="S212" s="219"/>
      <c r="T212" s="219"/>
      <c r="U212" s="219"/>
      <c r="V212" s="219"/>
      <c r="W212" s="504"/>
      <c r="X212" s="219"/>
      <c r="Y212" s="49">
        <v>432</v>
      </c>
      <c r="Z212" s="49">
        <v>432712172</v>
      </c>
      <c r="AA212" s="235" t="s">
        <v>258</v>
      </c>
      <c r="AB212" s="49">
        <v>0</v>
      </c>
      <c r="AC212" s="49">
        <v>0</v>
      </c>
      <c r="AD212" s="49">
        <v>0</v>
      </c>
      <c r="AE212" s="49">
        <v>0</v>
      </c>
      <c r="AF212" s="49">
        <v>1</v>
      </c>
      <c r="AG212" s="49">
        <v>0</v>
      </c>
      <c r="AH212" s="49">
        <v>0</v>
      </c>
      <c r="AI212" s="206">
        <v>0</v>
      </c>
      <c r="AJ212" s="206">
        <v>0</v>
      </c>
      <c r="AK212" s="206">
        <v>0</v>
      </c>
      <c r="AL212" s="206">
        <v>0</v>
      </c>
      <c r="AM212" s="206">
        <v>0</v>
      </c>
      <c r="AN212" s="206">
        <v>0</v>
      </c>
      <c r="AO212" s="206">
        <v>0</v>
      </c>
      <c r="AP212" s="206">
        <v>0</v>
      </c>
      <c r="AQ212" s="49">
        <v>0</v>
      </c>
      <c r="AR212" s="207"/>
      <c r="AS212" s="49">
        <v>712</v>
      </c>
      <c r="AT212" s="49">
        <v>172</v>
      </c>
      <c r="AU212" s="49">
        <v>8</v>
      </c>
      <c r="AW212" s="49"/>
      <c r="AX212" s="49"/>
      <c r="AY212" s="49"/>
      <c r="AZ212" s="484"/>
    </row>
    <row r="213" spans="1:52">
      <c r="A213" s="206">
        <v>432</v>
      </c>
      <c r="B213" s="206">
        <v>432712261</v>
      </c>
      <c r="C213" s="207" t="s">
        <v>258</v>
      </c>
      <c r="D213" s="216">
        <f t="shared" si="24"/>
        <v>0</v>
      </c>
      <c r="E213" s="216">
        <f t="shared" si="24"/>
        <v>0</v>
      </c>
      <c r="F213" s="216">
        <f t="shared" si="24"/>
        <v>0</v>
      </c>
      <c r="G213" s="216">
        <f t="shared" si="23"/>
        <v>0</v>
      </c>
      <c r="H213" s="216">
        <f t="shared" si="23"/>
        <v>20</v>
      </c>
      <c r="I213" s="216">
        <f t="shared" si="23"/>
        <v>0</v>
      </c>
      <c r="J213" s="216">
        <f t="shared" si="23"/>
        <v>0</v>
      </c>
      <c r="K213" s="347">
        <f t="shared" si="25"/>
        <v>0.77200000000000002</v>
      </c>
      <c r="L213" s="216"/>
      <c r="M213" s="216">
        <f t="shared" si="26"/>
        <v>0</v>
      </c>
      <c r="N213" s="216">
        <f t="shared" si="27"/>
        <v>0</v>
      </c>
      <c r="O213" s="216">
        <f t="shared" si="27"/>
        <v>0</v>
      </c>
      <c r="P213" s="216">
        <f t="shared" si="28"/>
        <v>2</v>
      </c>
      <c r="Q213" s="216">
        <f t="shared" si="29"/>
        <v>5</v>
      </c>
      <c r="R213" s="216">
        <f t="shared" si="30"/>
        <v>20</v>
      </c>
      <c r="S213" s="219"/>
      <c r="T213" s="219"/>
      <c r="U213" s="219"/>
      <c r="V213" s="219"/>
      <c r="W213" s="504"/>
      <c r="X213" s="219"/>
      <c r="Y213" s="49">
        <v>432</v>
      </c>
      <c r="Z213" s="49">
        <v>432712261</v>
      </c>
      <c r="AA213" s="235" t="s">
        <v>258</v>
      </c>
      <c r="AB213" s="49">
        <v>0</v>
      </c>
      <c r="AC213" s="49">
        <v>0</v>
      </c>
      <c r="AD213" s="49">
        <v>0</v>
      </c>
      <c r="AE213" s="49">
        <v>0</v>
      </c>
      <c r="AF213" s="49">
        <v>20</v>
      </c>
      <c r="AG213" s="49">
        <v>0</v>
      </c>
      <c r="AH213" s="49">
        <v>0</v>
      </c>
      <c r="AI213" s="206">
        <v>0</v>
      </c>
      <c r="AJ213" s="206">
        <v>0</v>
      </c>
      <c r="AK213" s="206">
        <v>0</v>
      </c>
      <c r="AL213" s="206">
        <v>0</v>
      </c>
      <c r="AM213" s="206">
        <v>2</v>
      </c>
      <c r="AN213" s="206">
        <v>0</v>
      </c>
      <c r="AO213" s="206">
        <v>0</v>
      </c>
      <c r="AP213" s="206">
        <v>0</v>
      </c>
      <c r="AQ213" s="49">
        <v>0</v>
      </c>
      <c r="AR213" s="207"/>
      <c r="AS213" s="49">
        <v>712</v>
      </c>
      <c r="AT213" s="49">
        <v>261</v>
      </c>
      <c r="AU213" s="49">
        <v>5</v>
      </c>
      <c r="AW213" s="49"/>
      <c r="AX213" s="49"/>
      <c r="AY213" s="49"/>
      <c r="AZ213" s="484"/>
    </row>
    <row r="214" spans="1:52">
      <c r="A214" s="206">
        <v>432</v>
      </c>
      <c r="B214" s="206">
        <v>432712300</v>
      </c>
      <c r="C214" s="207" t="s">
        <v>258</v>
      </c>
      <c r="D214" s="216">
        <f t="shared" si="24"/>
        <v>0</v>
      </c>
      <c r="E214" s="216">
        <f t="shared" si="24"/>
        <v>0</v>
      </c>
      <c r="F214" s="216">
        <f t="shared" si="24"/>
        <v>0</v>
      </c>
      <c r="G214" s="216">
        <f t="shared" si="23"/>
        <v>0</v>
      </c>
      <c r="H214" s="216">
        <f t="shared" si="23"/>
        <v>1</v>
      </c>
      <c r="I214" s="216">
        <f t="shared" si="23"/>
        <v>0</v>
      </c>
      <c r="J214" s="216">
        <f t="shared" si="23"/>
        <v>0</v>
      </c>
      <c r="K214" s="347">
        <f t="shared" si="25"/>
        <v>3.8600000000000002E-2</v>
      </c>
      <c r="L214" s="216"/>
      <c r="M214" s="216">
        <f t="shared" si="26"/>
        <v>0</v>
      </c>
      <c r="N214" s="216">
        <f t="shared" si="27"/>
        <v>0</v>
      </c>
      <c r="O214" s="216">
        <f t="shared" si="27"/>
        <v>0</v>
      </c>
      <c r="P214" s="216">
        <f t="shared" si="28"/>
        <v>0</v>
      </c>
      <c r="Q214" s="216">
        <f t="shared" si="29"/>
        <v>9</v>
      </c>
      <c r="R214" s="216">
        <f t="shared" si="30"/>
        <v>1</v>
      </c>
      <c r="S214" s="219"/>
      <c r="T214" s="219"/>
      <c r="U214" s="219"/>
      <c r="V214" s="219"/>
      <c r="W214" s="504"/>
      <c r="X214" s="219"/>
      <c r="Y214" s="49">
        <v>432</v>
      </c>
      <c r="Z214" s="49">
        <v>432712300</v>
      </c>
      <c r="AA214" s="235" t="s">
        <v>258</v>
      </c>
      <c r="AB214" s="49">
        <v>0</v>
      </c>
      <c r="AC214" s="49">
        <v>0</v>
      </c>
      <c r="AD214" s="49">
        <v>0</v>
      </c>
      <c r="AE214" s="49">
        <v>0</v>
      </c>
      <c r="AF214" s="49">
        <v>1</v>
      </c>
      <c r="AG214" s="49">
        <v>0</v>
      </c>
      <c r="AH214" s="49">
        <v>0</v>
      </c>
      <c r="AI214" s="206">
        <v>0</v>
      </c>
      <c r="AJ214" s="206">
        <v>0</v>
      </c>
      <c r="AK214" s="206">
        <v>0</v>
      </c>
      <c r="AL214" s="206">
        <v>0</v>
      </c>
      <c r="AM214" s="206">
        <v>0</v>
      </c>
      <c r="AN214" s="206">
        <v>0</v>
      </c>
      <c r="AO214" s="206">
        <v>0</v>
      </c>
      <c r="AP214" s="206">
        <v>0</v>
      </c>
      <c r="AQ214" s="49">
        <v>0</v>
      </c>
      <c r="AR214" s="207"/>
      <c r="AS214" s="49">
        <v>712</v>
      </c>
      <c r="AT214" s="49">
        <v>300</v>
      </c>
      <c r="AU214" s="49">
        <v>9</v>
      </c>
      <c r="AW214" s="49"/>
      <c r="AX214" s="49"/>
      <c r="AY214" s="49"/>
      <c r="AZ214" s="484"/>
    </row>
    <row r="215" spans="1:52">
      <c r="A215" s="206">
        <v>432</v>
      </c>
      <c r="B215" s="206">
        <v>432712645</v>
      </c>
      <c r="C215" s="207" t="s">
        <v>258</v>
      </c>
      <c r="D215" s="216">
        <f t="shared" si="24"/>
        <v>0</v>
      </c>
      <c r="E215" s="216">
        <f t="shared" si="24"/>
        <v>0</v>
      </c>
      <c r="F215" s="216">
        <f t="shared" si="24"/>
        <v>0</v>
      </c>
      <c r="G215" s="216">
        <f t="shared" si="23"/>
        <v>0</v>
      </c>
      <c r="H215" s="216">
        <f t="shared" si="23"/>
        <v>51</v>
      </c>
      <c r="I215" s="216">
        <f t="shared" si="23"/>
        <v>0</v>
      </c>
      <c r="J215" s="216">
        <f t="shared" si="23"/>
        <v>0</v>
      </c>
      <c r="K215" s="347">
        <f t="shared" si="25"/>
        <v>1.9685999999999999</v>
      </c>
      <c r="L215" s="216"/>
      <c r="M215" s="216">
        <f t="shared" si="26"/>
        <v>0</v>
      </c>
      <c r="N215" s="216">
        <f t="shared" si="27"/>
        <v>0</v>
      </c>
      <c r="O215" s="216">
        <f t="shared" si="27"/>
        <v>0</v>
      </c>
      <c r="P215" s="216">
        <f t="shared" si="28"/>
        <v>17</v>
      </c>
      <c r="Q215" s="216">
        <f t="shared" si="29"/>
        <v>10</v>
      </c>
      <c r="R215" s="216">
        <f t="shared" si="30"/>
        <v>51</v>
      </c>
      <c r="S215" s="219"/>
      <c r="T215" s="219"/>
      <c r="U215" s="219"/>
      <c r="V215" s="219"/>
      <c r="W215" s="504"/>
      <c r="X215" s="219"/>
      <c r="Y215" s="49">
        <v>432</v>
      </c>
      <c r="Z215" s="49">
        <v>432712645</v>
      </c>
      <c r="AA215" s="235" t="s">
        <v>258</v>
      </c>
      <c r="AB215" s="49">
        <v>0</v>
      </c>
      <c r="AC215" s="49">
        <v>0</v>
      </c>
      <c r="AD215" s="49">
        <v>0</v>
      </c>
      <c r="AE215" s="49">
        <v>0</v>
      </c>
      <c r="AF215" s="49">
        <v>51</v>
      </c>
      <c r="AG215" s="49">
        <v>0</v>
      </c>
      <c r="AH215" s="49">
        <v>0</v>
      </c>
      <c r="AI215" s="206">
        <v>0</v>
      </c>
      <c r="AJ215" s="206">
        <v>0</v>
      </c>
      <c r="AK215" s="206">
        <v>0</v>
      </c>
      <c r="AL215" s="206">
        <v>0</v>
      </c>
      <c r="AM215" s="206">
        <v>17</v>
      </c>
      <c r="AN215" s="206">
        <v>0</v>
      </c>
      <c r="AO215" s="206">
        <v>0</v>
      </c>
      <c r="AP215" s="206">
        <v>0</v>
      </c>
      <c r="AQ215" s="49">
        <v>0</v>
      </c>
      <c r="AR215" s="207"/>
      <c r="AS215" s="49">
        <v>712</v>
      </c>
      <c r="AT215" s="49">
        <v>645</v>
      </c>
      <c r="AU215" s="49">
        <v>10</v>
      </c>
      <c r="AW215" s="49"/>
      <c r="AX215" s="49"/>
      <c r="AY215" s="49"/>
      <c r="AZ215" s="484"/>
    </row>
    <row r="216" spans="1:52">
      <c r="A216" s="206">
        <v>432</v>
      </c>
      <c r="B216" s="206">
        <v>432712660</v>
      </c>
      <c r="C216" s="207" t="s">
        <v>258</v>
      </c>
      <c r="D216" s="216">
        <f t="shared" si="24"/>
        <v>0</v>
      </c>
      <c r="E216" s="216">
        <f t="shared" si="24"/>
        <v>0</v>
      </c>
      <c r="F216" s="216">
        <f t="shared" si="24"/>
        <v>0</v>
      </c>
      <c r="G216" s="216">
        <f t="shared" si="23"/>
        <v>0</v>
      </c>
      <c r="H216" s="216">
        <f t="shared" si="23"/>
        <v>78</v>
      </c>
      <c r="I216" s="216">
        <f t="shared" si="23"/>
        <v>0</v>
      </c>
      <c r="J216" s="216">
        <f t="shared" si="23"/>
        <v>0</v>
      </c>
      <c r="K216" s="347">
        <f t="shared" si="25"/>
        <v>3.0108000000000001</v>
      </c>
      <c r="L216" s="216"/>
      <c r="M216" s="216">
        <f t="shared" si="26"/>
        <v>0</v>
      </c>
      <c r="N216" s="216">
        <f t="shared" si="27"/>
        <v>0</v>
      </c>
      <c r="O216" s="216">
        <f t="shared" si="27"/>
        <v>0</v>
      </c>
      <c r="P216" s="216">
        <f t="shared" si="28"/>
        <v>26</v>
      </c>
      <c r="Q216" s="216">
        <f t="shared" si="29"/>
        <v>7</v>
      </c>
      <c r="R216" s="216">
        <f t="shared" si="30"/>
        <v>78</v>
      </c>
      <c r="S216" s="219"/>
      <c r="T216" s="219"/>
      <c r="U216" s="219"/>
      <c r="V216" s="219"/>
      <c r="W216" s="504"/>
      <c r="X216" s="219"/>
      <c r="Y216" s="49">
        <v>432</v>
      </c>
      <c r="Z216" s="49">
        <v>432712660</v>
      </c>
      <c r="AA216" s="235" t="s">
        <v>258</v>
      </c>
      <c r="AB216" s="49">
        <v>0</v>
      </c>
      <c r="AC216" s="49">
        <v>0</v>
      </c>
      <c r="AD216" s="49">
        <v>0</v>
      </c>
      <c r="AE216" s="49">
        <v>0</v>
      </c>
      <c r="AF216" s="49">
        <v>78</v>
      </c>
      <c r="AG216" s="49">
        <v>0</v>
      </c>
      <c r="AH216" s="49">
        <v>0</v>
      </c>
      <c r="AI216" s="206">
        <v>0</v>
      </c>
      <c r="AJ216" s="206">
        <v>0</v>
      </c>
      <c r="AK216" s="206">
        <v>0</v>
      </c>
      <c r="AL216" s="206">
        <v>0</v>
      </c>
      <c r="AM216" s="206">
        <v>26</v>
      </c>
      <c r="AN216" s="206">
        <v>0</v>
      </c>
      <c r="AO216" s="206">
        <v>0</v>
      </c>
      <c r="AP216" s="206">
        <v>0</v>
      </c>
      <c r="AQ216" s="49">
        <v>0</v>
      </c>
      <c r="AR216" s="207"/>
      <c r="AS216" s="49">
        <v>712</v>
      </c>
      <c r="AT216" s="49">
        <v>660</v>
      </c>
      <c r="AU216" s="49">
        <v>7</v>
      </c>
      <c r="AW216" s="49"/>
      <c r="AX216" s="49"/>
      <c r="AY216" s="49"/>
      <c r="AZ216" s="484"/>
    </row>
    <row r="217" spans="1:52">
      <c r="A217" s="206">
        <v>432</v>
      </c>
      <c r="B217" s="206">
        <v>432712712</v>
      </c>
      <c r="C217" s="207" t="s">
        <v>258</v>
      </c>
      <c r="D217" s="216">
        <f t="shared" si="24"/>
        <v>0</v>
      </c>
      <c r="E217" s="216">
        <f t="shared" si="24"/>
        <v>0</v>
      </c>
      <c r="F217" s="216">
        <f t="shared" si="24"/>
        <v>0</v>
      </c>
      <c r="G217" s="216">
        <f t="shared" si="23"/>
        <v>0</v>
      </c>
      <c r="H217" s="216">
        <f t="shared" si="23"/>
        <v>16</v>
      </c>
      <c r="I217" s="216">
        <f t="shared" si="23"/>
        <v>0</v>
      </c>
      <c r="J217" s="216">
        <f t="shared" si="23"/>
        <v>0</v>
      </c>
      <c r="K217" s="347">
        <f t="shared" si="25"/>
        <v>0.61760000000000004</v>
      </c>
      <c r="L217" s="216"/>
      <c r="M217" s="216">
        <f t="shared" si="26"/>
        <v>0</v>
      </c>
      <c r="N217" s="216">
        <f t="shared" si="27"/>
        <v>0</v>
      </c>
      <c r="O217" s="216">
        <f t="shared" si="27"/>
        <v>0</v>
      </c>
      <c r="P217" s="216">
        <f t="shared" si="28"/>
        <v>6</v>
      </c>
      <c r="Q217" s="216">
        <f t="shared" si="29"/>
        <v>7</v>
      </c>
      <c r="R217" s="216">
        <f t="shared" si="30"/>
        <v>16</v>
      </c>
      <c r="S217" s="219"/>
      <c r="T217" s="219"/>
      <c r="U217" s="219"/>
      <c r="V217" s="219"/>
      <c r="W217" s="504"/>
      <c r="X217" s="219"/>
      <c r="Y217" s="49">
        <v>432</v>
      </c>
      <c r="Z217" s="49">
        <v>432712712</v>
      </c>
      <c r="AA217" s="235" t="s">
        <v>258</v>
      </c>
      <c r="AB217" s="49">
        <v>0</v>
      </c>
      <c r="AC217" s="49">
        <v>0</v>
      </c>
      <c r="AD217" s="49">
        <v>0</v>
      </c>
      <c r="AE217" s="49">
        <v>0</v>
      </c>
      <c r="AF217" s="49">
        <v>16</v>
      </c>
      <c r="AG217" s="49">
        <v>0</v>
      </c>
      <c r="AH217" s="49">
        <v>0</v>
      </c>
      <c r="AI217" s="206">
        <v>0</v>
      </c>
      <c r="AJ217" s="206">
        <v>0</v>
      </c>
      <c r="AK217" s="206">
        <v>0</v>
      </c>
      <c r="AL217" s="206">
        <v>0</v>
      </c>
      <c r="AM217" s="206">
        <v>6</v>
      </c>
      <c r="AN217" s="206">
        <v>0</v>
      </c>
      <c r="AO217" s="206">
        <v>0</v>
      </c>
      <c r="AP217" s="206">
        <v>0</v>
      </c>
      <c r="AQ217" s="49">
        <v>0</v>
      </c>
      <c r="AR217" s="207"/>
      <c r="AS217" s="49">
        <v>712</v>
      </c>
      <c r="AT217" s="49">
        <v>712</v>
      </c>
      <c r="AU217" s="49">
        <v>7</v>
      </c>
      <c r="AW217" s="49"/>
      <c r="AX217" s="49"/>
      <c r="AY217" s="49"/>
      <c r="AZ217" s="484"/>
    </row>
    <row r="218" spans="1:52">
      <c r="A218" s="206">
        <v>435</v>
      </c>
      <c r="B218" s="206">
        <v>435301009</v>
      </c>
      <c r="C218" s="207" t="s">
        <v>711</v>
      </c>
      <c r="D218" s="216">
        <f t="shared" si="24"/>
        <v>0</v>
      </c>
      <c r="E218" s="216">
        <f t="shared" si="24"/>
        <v>0</v>
      </c>
      <c r="F218" s="216">
        <f t="shared" si="24"/>
        <v>0</v>
      </c>
      <c r="G218" s="216">
        <f t="shared" si="23"/>
        <v>0</v>
      </c>
      <c r="H218" s="216">
        <f t="shared" si="23"/>
        <v>0</v>
      </c>
      <c r="I218" s="216">
        <f t="shared" si="23"/>
        <v>2</v>
      </c>
      <c r="J218" s="216">
        <f t="shared" si="23"/>
        <v>0</v>
      </c>
      <c r="K218" s="347">
        <f t="shared" si="25"/>
        <v>7.7200000000000005E-2</v>
      </c>
      <c r="L218" s="216"/>
      <c r="M218" s="216">
        <f t="shared" si="26"/>
        <v>0</v>
      </c>
      <c r="N218" s="216">
        <f t="shared" si="27"/>
        <v>0</v>
      </c>
      <c r="O218" s="216">
        <f t="shared" si="27"/>
        <v>0</v>
      </c>
      <c r="P218" s="216">
        <f t="shared" si="28"/>
        <v>0</v>
      </c>
      <c r="Q218" s="216">
        <f t="shared" si="29"/>
        <v>3</v>
      </c>
      <c r="R218" s="216">
        <f t="shared" si="30"/>
        <v>2</v>
      </c>
      <c r="S218" s="219"/>
      <c r="T218" s="219"/>
      <c r="U218" s="219"/>
      <c r="V218" s="219"/>
      <c r="W218" s="504"/>
      <c r="X218" s="219"/>
      <c r="Y218" s="49">
        <v>435</v>
      </c>
      <c r="Z218" s="49">
        <v>435301009</v>
      </c>
      <c r="AA218" s="235" t="s">
        <v>711</v>
      </c>
      <c r="AB218" s="49">
        <v>0</v>
      </c>
      <c r="AC218" s="49">
        <v>0</v>
      </c>
      <c r="AD218" s="49">
        <v>0</v>
      </c>
      <c r="AE218" s="49">
        <v>0</v>
      </c>
      <c r="AF218" s="49">
        <v>0</v>
      </c>
      <c r="AG218" s="49">
        <v>2</v>
      </c>
      <c r="AH218" s="49">
        <v>0</v>
      </c>
      <c r="AI218" s="206">
        <v>0</v>
      </c>
      <c r="AJ218" s="206">
        <v>0</v>
      </c>
      <c r="AK218" s="206">
        <v>0</v>
      </c>
      <c r="AL218" s="206">
        <v>0</v>
      </c>
      <c r="AM218" s="206">
        <v>0</v>
      </c>
      <c r="AN218" s="206">
        <v>0</v>
      </c>
      <c r="AO218" s="206">
        <v>0</v>
      </c>
      <c r="AP218" s="206">
        <v>0</v>
      </c>
      <c r="AQ218" s="49">
        <v>0</v>
      </c>
      <c r="AR218" s="207"/>
      <c r="AS218" s="49">
        <v>301</v>
      </c>
      <c r="AT218" s="49">
        <v>9</v>
      </c>
      <c r="AU218" s="49">
        <v>3</v>
      </c>
      <c r="AW218" s="49"/>
      <c r="AX218" s="49"/>
      <c r="AY218" s="49"/>
      <c r="AZ218" s="484"/>
    </row>
    <row r="219" spans="1:52">
      <c r="A219" s="206">
        <v>435</v>
      </c>
      <c r="B219" s="206">
        <v>435301031</v>
      </c>
      <c r="C219" s="207" t="s">
        <v>711</v>
      </c>
      <c r="D219" s="216">
        <f t="shared" si="24"/>
        <v>0</v>
      </c>
      <c r="E219" s="216">
        <f t="shared" si="24"/>
        <v>0</v>
      </c>
      <c r="F219" s="216">
        <f t="shared" si="24"/>
        <v>0</v>
      </c>
      <c r="G219" s="216">
        <f t="shared" si="23"/>
        <v>7</v>
      </c>
      <c r="H219" s="216">
        <f t="shared" si="23"/>
        <v>21</v>
      </c>
      <c r="I219" s="216">
        <f t="shared" si="23"/>
        <v>30</v>
      </c>
      <c r="J219" s="216">
        <f t="shared" si="23"/>
        <v>0</v>
      </c>
      <c r="K219" s="347">
        <f t="shared" si="25"/>
        <v>2.2387999999999999</v>
      </c>
      <c r="L219" s="216"/>
      <c r="M219" s="216">
        <f t="shared" si="26"/>
        <v>0</v>
      </c>
      <c r="N219" s="216">
        <f t="shared" si="27"/>
        <v>1</v>
      </c>
      <c r="O219" s="216">
        <f t="shared" si="27"/>
        <v>0</v>
      </c>
      <c r="P219" s="216">
        <f t="shared" si="28"/>
        <v>12</v>
      </c>
      <c r="Q219" s="216">
        <f t="shared" si="29"/>
        <v>5</v>
      </c>
      <c r="R219" s="216">
        <f t="shared" si="30"/>
        <v>58</v>
      </c>
      <c r="S219" s="219"/>
      <c r="T219" s="219"/>
      <c r="U219" s="219"/>
      <c r="V219" s="219"/>
      <c r="W219" s="504"/>
      <c r="X219" s="219"/>
      <c r="Y219" s="49">
        <v>435</v>
      </c>
      <c r="Z219" s="49">
        <v>435301031</v>
      </c>
      <c r="AA219" s="235" t="s">
        <v>711</v>
      </c>
      <c r="AB219" s="49">
        <v>0</v>
      </c>
      <c r="AC219" s="49">
        <v>0</v>
      </c>
      <c r="AD219" s="49">
        <v>0</v>
      </c>
      <c r="AE219" s="49">
        <v>7</v>
      </c>
      <c r="AF219" s="49">
        <v>21</v>
      </c>
      <c r="AG219" s="49">
        <v>30</v>
      </c>
      <c r="AH219" s="49">
        <v>0</v>
      </c>
      <c r="AI219" s="206">
        <v>0</v>
      </c>
      <c r="AJ219" s="206">
        <v>0</v>
      </c>
      <c r="AK219" s="206">
        <v>1</v>
      </c>
      <c r="AL219" s="206">
        <v>0</v>
      </c>
      <c r="AM219" s="206">
        <v>8</v>
      </c>
      <c r="AN219" s="206">
        <v>0</v>
      </c>
      <c r="AO219" s="206">
        <v>0</v>
      </c>
      <c r="AP219" s="206">
        <v>0</v>
      </c>
      <c r="AQ219" s="49">
        <v>4</v>
      </c>
      <c r="AR219" s="207"/>
      <c r="AS219" s="49">
        <v>301</v>
      </c>
      <c r="AT219" s="49">
        <v>31</v>
      </c>
      <c r="AU219" s="49">
        <v>5</v>
      </c>
      <c r="AW219" s="49"/>
      <c r="AX219" s="49"/>
      <c r="AY219" s="49"/>
      <c r="AZ219" s="484"/>
    </row>
    <row r="220" spans="1:52">
      <c r="A220" s="206">
        <v>435</v>
      </c>
      <c r="B220" s="206">
        <v>435301048</v>
      </c>
      <c r="C220" s="207" t="s">
        <v>711</v>
      </c>
      <c r="D220" s="216">
        <f t="shared" si="24"/>
        <v>0</v>
      </c>
      <c r="E220" s="216">
        <f t="shared" si="24"/>
        <v>0</v>
      </c>
      <c r="F220" s="216">
        <f t="shared" si="24"/>
        <v>0</v>
      </c>
      <c r="G220" s="216">
        <f t="shared" si="23"/>
        <v>0</v>
      </c>
      <c r="H220" s="216">
        <f t="shared" si="23"/>
        <v>0</v>
      </c>
      <c r="I220" s="216">
        <f t="shared" si="23"/>
        <v>2</v>
      </c>
      <c r="J220" s="216">
        <f t="shared" si="23"/>
        <v>0</v>
      </c>
      <c r="K220" s="347">
        <f t="shared" si="25"/>
        <v>7.7200000000000005E-2</v>
      </c>
      <c r="L220" s="216"/>
      <c r="M220" s="216">
        <f t="shared" si="26"/>
        <v>0</v>
      </c>
      <c r="N220" s="216">
        <f t="shared" si="27"/>
        <v>0</v>
      </c>
      <c r="O220" s="216">
        <f t="shared" si="27"/>
        <v>0</v>
      </c>
      <c r="P220" s="216">
        <f t="shared" si="28"/>
        <v>0</v>
      </c>
      <c r="Q220" s="216">
        <f t="shared" si="29"/>
        <v>4</v>
      </c>
      <c r="R220" s="216">
        <f t="shared" si="30"/>
        <v>2</v>
      </c>
      <c r="S220" s="219"/>
      <c r="T220" s="219"/>
      <c r="U220" s="219"/>
      <c r="V220" s="219"/>
      <c r="W220" s="504"/>
      <c r="X220" s="219"/>
      <c r="Y220" s="49">
        <v>435</v>
      </c>
      <c r="Z220" s="49">
        <v>435301048</v>
      </c>
      <c r="AA220" s="235" t="s">
        <v>711</v>
      </c>
      <c r="AB220" s="49">
        <v>0</v>
      </c>
      <c r="AC220" s="49">
        <v>0</v>
      </c>
      <c r="AD220" s="49">
        <v>0</v>
      </c>
      <c r="AE220" s="49">
        <v>0</v>
      </c>
      <c r="AF220" s="49">
        <v>0</v>
      </c>
      <c r="AG220" s="49">
        <v>2</v>
      </c>
      <c r="AH220" s="49">
        <v>0</v>
      </c>
      <c r="AI220" s="206">
        <v>0</v>
      </c>
      <c r="AJ220" s="206">
        <v>0</v>
      </c>
      <c r="AK220" s="206">
        <v>0</v>
      </c>
      <c r="AL220" s="206">
        <v>0</v>
      </c>
      <c r="AM220" s="206">
        <v>0</v>
      </c>
      <c r="AN220" s="206">
        <v>0</v>
      </c>
      <c r="AO220" s="206">
        <v>0</v>
      </c>
      <c r="AP220" s="206">
        <v>0</v>
      </c>
      <c r="AQ220" s="49">
        <v>0</v>
      </c>
      <c r="AR220" s="207"/>
      <c r="AS220" s="49">
        <v>301</v>
      </c>
      <c r="AT220" s="49">
        <v>48</v>
      </c>
      <c r="AU220" s="49">
        <v>4</v>
      </c>
      <c r="AW220" s="49"/>
      <c r="AX220" s="49"/>
      <c r="AY220" s="49"/>
      <c r="AZ220" s="484"/>
    </row>
    <row r="221" spans="1:52">
      <c r="A221" s="206">
        <v>435</v>
      </c>
      <c r="B221" s="206">
        <v>435301056</v>
      </c>
      <c r="C221" s="207" t="s">
        <v>711</v>
      </c>
      <c r="D221" s="216">
        <f t="shared" si="24"/>
        <v>0</v>
      </c>
      <c r="E221" s="216">
        <f t="shared" si="24"/>
        <v>0</v>
      </c>
      <c r="F221" s="216">
        <f t="shared" si="24"/>
        <v>0</v>
      </c>
      <c r="G221" s="216">
        <f t="shared" si="23"/>
        <v>14</v>
      </c>
      <c r="H221" s="216">
        <f t="shared" si="23"/>
        <v>31</v>
      </c>
      <c r="I221" s="216">
        <f t="shared" si="23"/>
        <v>46</v>
      </c>
      <c r="J221" s="216">
        <f t="shared" si="23"/>
        <v>0</v>
      </c>
      <c r="K221" s="347">
        <f t="shared" si="25"/>
        <v>3.5125999999999999</v>
      </c>
      <c r="L221" s="216"/>
      <c r="M221" s="216">
        <f t="shared" si="26"/>
        <v>0</v>
      </c>
      <c r="N221" s="216">
        <f t="shared" si="27"/>
        <v>0</v>
      </c>
      <c r="O221" s="216">
        <f t="shared" si="27"/>
        <v>0</v>
      </c>
      <c r="P221" s="216">
        <f t="shared" si="28"/>
        <v>12</v>
      </c>
      <c r="Q221" s="216">
        <f t="shared" si="29"/>
        <v>4</v>
      </c>
      <c r="R221" s="216">
        <f t="shared" si="30"/>
        <v>91</v>
      </c>
      <c r="S221" s="219"/>
      <c r="T221" s="219"/>
      <c r="U221" s="219"/>
      <c r="V221" s="219"/>
      <c r="W221" s="504"/>
      <c r="X221" s="219"/>
      <c r="Y221" s="49">
        <v>435</v>
      </c>
      <c r="Z221" s="49">
        <v>435301056</v>
      </c>
      <c r="AA221" s="235" t="s">
        <v>711</v>
      </c>
      <c r="AB221" s="49">
        <v>0</v>
      </c>
      <c r="AC221" s="49">
        <v>0</v>
      </c>
      <c r="AD221" s="49">
        <v>0</v>
      </c>
      <c r="AE221" s="49">
        <v>14</v>
      </c>
      <c r="AF221" s="49">
        <v>31</v>
      </c>
      <c r="AG221" s="49">
        <v>46</v>
      </c>
      <c r="AH221" s="49">
        <v>0</v>
      </c>
      <c r="AI221" s="206">
        <v>0</v>
      </c>
      <c r="AJ221" s="206">
        <v>0</v>
      </c>
      <c r="AK221" s="206">
        <v>0</v>
      </c>
      <c r="AL221" s="206">
        <v>0</v>
      </c>
      <c r="AM221" s="206">
        <v>5</v>
      </c>
      <c r="AN221" s="206">
        <v>0</v>
      </c>
      <c r="AO221" s="206">
        <v>0</v>
      </c>
      <c r="AP221" s="206">
        <v>0</v>
      </c>
      <c r="AQ221" s="49">
        <v>7</v>
      </c>
      <c r="AR221" s="207"/>
      <c r="AS221" s="49">
        <v>301</v>
      </c>
      <c r="AT221" s="49">
        <v>56</v>
      </c>
      <c r="AU221" s="49">
        <v>4</v>
      </c>
      <c r="AW221" s="49"/>
      <c r="AX221" s="49"/>
      <c r="AY221" s="49"/>
      <c r="AZ221" s="484"/>
    </row>
    <row r="222" spans="1:52">
      <c r="A222" s="206">
        <v>435</v>
      </c>
      <c r="B222" s="206">
        <v>435301079</v>
      </c>
      <c r="C222" s="207" t="s">
        <v>711</v>
      </c>
      <c r="D222" s="216">
        <f t="shared" si="24"/>
        <v>0</v>
      </c>
      <c r="E222" s="216">
        <f t="shared" si="24"/>
        <v>0</v>
      </c>
      <c r="F222" s="216">
        <f t="shared" si="24"/>
        <v>0</v>
      </c>
      <c r="G222" s="216">
        <f t="shared" si="23"/>
        <v>17</v>
      </c>
      <c r="H222" s="216">
        <f t="shared" si="23"/>
        <v>73</v>
      </c>
      <c r="I222" s="216">
        <f t="shared" si="23"/>
        <v>68</v>
      </c>
      <c r="J222" s="216">
        <f t="shared" si="23"/>
        <v>0</v>
      </c>
      <c r="K222" s="347">
        <f t="shared" si="25"/>
        <v>6.0987999999999998</v>
      </c>
      <c r="L222" s="216"/>
      <c r="M222" s="216">
        <f t="shared" si="26"/>
        <v>2</v>
      </c>
      <c r="N222" s="216">
        <f t="shared" si="27"/>
        <v>0</v>
      </c>
      <c r="O222" s="216">
        <f t="shared" si="27"/>
        <v>3</v>
      </c>
      <c r="P222" s="216">
        <f t="shared" si="28"/>
        <v>44</v>
      </c>
      <c r="Q222" s="216">
        <f t="shared" si="29"/>
        <v>7</v>
      </c>
      <c r="R222" s="216">
        <f t="shared" si="30"/>
        <v>158</v>
      </c>
      <c r="S222" s="219"/>
      <c r="T222" s="219"/>
      <c r="U222" s="219"/>
      <c r="V222" s="219"/>
      <c r="W222" s="504"/>
      <c r="X222" s="219"/>
      <c r="Y222" s="49">
        <v>435</v>
      </c>
      <c r="Z222" s="49">
        <v>435301079</v>
      </c>
      <c r="AA222" s="235" t="s">
        <v>711</v>
      </c>
      <c r="AB222" s="49">
        <v>0</v>
      </c>
      <c r="AC222" s="49">
        <v>0</v>
      </c>
      <c r="AD222" s="49">
        <v>0</v>
      </c>
      <c r="AE222" s="49">
        <v>17</v>
      </c>
      <c r="AF222" s="49">
        <v>73</v>
      </c>
      <c r="AG222" s="49">
        <v>68</v>
      </c>
      <c r="AH222" s="49">
        <v>0</v>
      </c>
      <c r="AI222" s="206">
        <v>0</v>
      </c>
      <c r="AJ222" s="206">
        <v>2</v>
      </c>
      <c r="AK222" s="206">
        <v>0</v>
      </c>
      <c r="AL222" s="206">
        <v>3</v>
      </c>
      <c r="AM222" s="206">
        <v>25</v>
      </c>
      <c r="AN222" s="206">
        <v>0</v>
      </c>
      <c r="AO222" s="206">
        <v>0</v>
      </c>
      <c r="AP222" s="206">
        <v>0</v>
      </c>
      <c r="AQ222" s="49">
        <v>19</v>
      </c>
      <c r="AR222" s="207"/>
      <c r="AS222" s="49">
        <v>301</v>
      </c>
      <c r="AT222" s="49">
        <v>79</v>
      </c>
      <c r="AU222" s="49">
        <v>7</v>
      </c>
      <c r="AW222" s="49"/>
      <c r="AX222" s="49"/>
      <c r="AY222" s="49"/>
      <c r="AZ222" s="484"/>
    </row>
    <row r="223" spans="1:52">
      <c r="A223" s="206">
        <v>435</v>
      </c>
      <c r="B223" s="206">
        <v>435301128</v>
      </c>
      <c r="C223" s="207" t="s">
        <v>711</v>
      </c>
      <c r="D223" s="216">
        <f t="shared" si="24"/>
        <v>0</v>
      </c>
      <c r="E223" s="216">
        <f t="shared" si="24"/>
        <v>0</v>
      </c>
      <c r="F223" s="216">
        <f t="shared" si="24"/>
        <v>0</v>
      </c>
      <c r="G223" s="216">
        <f t="shared" si="23"/>
        <v>0</v>
      </c>
      <c r="H223" s="216">
        <f t="shared" si="23"/>
        <v>0</v>
      </c>
      <c r="I223" s="216">
        <f t="shared" si="23"/>
        <v>1</v>
      </c>
      <c r="J223" s="216">
        <f t="shared" si="23"/>
        <v>0</v>
      </c>
      <c r="K223" s="347">
        <f t="shared" si="25"/>
        <v>3.8600000000000002E-2</v>
      </c>
      <c r="L223" s="216"/>
      <c r="M223" s="216">
        <f t="shared" si="26"/>
        <v>0</v>
      </c>
      <c r="N223" s="216">
        <f t="shared" si="27"/>
        <v>0</v>
      </c>
      <c r="O223" s="216">
        <f t="shared" si="27"/>
        <v>0</v>
      </c>
      <c r="P223" s="216">
        <f t="shared" si="28"/>
        <v>0</v>
      </c>
      <c r="Q223" s="216">
        <f t="shared" si="29"/>
        <v>10</v>
      </c>
      <c r="R223" s="216">
        <f t="shared" si="30"/>
        <v>1</v>
      </c>
      <c r="S223" s="219"/>
      <c r="T223" s="219"/>
      <c r="U223" s="219"/>
      <c r="V223" s="219"/>
      <c r="W223" s="504"/>
      <c r="X223" s="219"/>
      <c r="Y223" s="49">
        <v>435</v>
      </c>
      <c r="Z223" s="49">
        <v>435301128</v>
      </c>
      <c r="AA223" s="235" t="s">
        <v>711</v>
      </c>
      <c r="AB223" s="49">
        <v>0</v>
      </c>
      <c r="AC223" s="49">
        <v>0</v>
      </c>
      <c r="AD223" s="49">
        <v>0</v>
      </c>
      <c r="AE223" s="49">
        <v>0</v>
      </c>
      <c r="AF223" s="49">
        <v>0</v>
      </c>
      <c r="AG223" s="49">
        <v>1</v>
      </c>
      <c r="AH223" s="49">
        <v>0</v>
      </c>
      <c r="AI223" s="206">
        <v>0</v>
      </c>
      <c r="AJ223" s="206">
        <v>0</v>
      </c>
      <c r="AK223" s="206">
        <v>0</v>
      </c>
      <c r="AL223" s="206">
        <v>0</v>
      </c>
      <c r="AM223" s="206">
        <v>0</v>
      </c>
      <c r="AN223" s="206">
        <v>0</v>
      </c>
      <c r="AO223" s="206">
        <v>0</v>
      </c>
      <c r="AP223" s="206">
        <v>0</v>
      </c>
      <c r="AQ223" s="49">
        <v>0</v>
      </c>
      <c r="AR223" s="207"/>
      <c r="AS223" s="49">
        <v>301</v>
      </c>
      <c r="AT223" s="49">
        <v>128</v>
      </c>
      <c r="AU223" s="49">
        <v>10</v>
      </c>
      <c r="AW223" s="49"/>
      <c r="AX223" s="49"/>
      <c r="AY223" s="49"/>
      <c r="AZ223" s="484"/>
    </row>
    <row r="224" spans="1:52">
      <c r="A224" s="206">
        <v>435</v>
      </c>
      <c r="B224" s="206">
        <v>435301149</v>
      </c>
      <c r="C224" s="207" t="s">
        <v>711</v>
      </c>
      <c r="D224" s="216">
        <f t="shared" si="24"/>
        <v>0</v>
      </c>
      <c r="E224" s="216">
        <f t="shared" si="24"/>
        <v>0</v>
      </c>
      <c r="F224" s="216">
        <f t="shared" si="24"/>
        <v>0</v>
      </c>
      <c r="G224" s="216">
        <f t="shared" si="23"/>
        <v>0</v>
      </c>
      <c r="H224" s="216">
        <f t="shared" si="23"/>
        <v>0</v>
      </c>
      <c r="I224" s="216">
        <f t="shared" si="23"/>
        <v>2</v>
      </c>
      <c r="J224" s="216">
        <f t="shared" ref="J224:J287" si="31">ROUND(AH224,0)</f>
        <v>0</v>
      </c>
      <c r="K224" s="347">
        <f t="shared" si="25"/>
        <v>7.7200000000000005E-2</v>
      </c>
      <c r="L224" s="216"/>
      <c r="M224" s="216">
        <f t="shared" si="26"/>
        <v>0</v>
      </c>
      <c r="N224" s="216">
        <f t="shared" si="27"/>
        <v>0</v>
      </c>
      <c r="O224" s="216">
        <f t="shared" si="27"/>
        <v>0</v>
      </c>
      <c r="P224" s="216">
        <f t="shared" si="28"/>
        <v>2</v>
      </c>
      <c r="Q224" s="216">
        <f t="shared" si="29"/>
        <v>12</v>
      </c>
      <c r="R224" s="216">
        <f t="shared" si="30"/>
        <v>2</v>
      </c>
      <c r="S224" s="219"/>
      <c r="T224" s="219"/>
      <c r="U224" s="219"/>
      <c r="V224" s="219"/>
      <c r="W224" s="504"/>
      <c r="X224" s="219"/>
      <c r="Y224" s="49">
        <v>435</v>
      </c>
      <c r="Z224" s="49">
        <v>435301149</v>
      </c>
      <c r="AA224" s="235" t="s">
        <v>711</v>
      </c>
      <c r="AB224" s="49">
        <v>0</v>
      </c>
      <c r="AC224" s="49">
        <v>0</v>
      </c>
      <c r="AD224" s="49">
        <v>0</v>
      </c>
      <c r="AE224" s="49">
        <v>0</v>
      </c>
      <c r="AF224" s="49">
        <v>0</v>
      </c>
      <c r="AG224" s="49">
        <v>2</v>
      </c>
      <c r="AH224" s="49">
        <v>0</v>
      </c>
      <c r="AI224" s="206">
        <v>0</v>
      </c>
      <c r="AJ224" s="206">
        <v>0</v>
      </c>
      <c r="AK224" s="206">
        <v>0</v>
      </c>
      <c r="AL224" s="206">
        <v>0</v>
      </c>
      <c r="AM224" s="206">
        <v>0</v>
      </c>
      <c r="AN224" s="206">
        <v>0</v>
      </c>
      <c r="AO224" s="206">
        <v>0</v>
      </c>
      <c r="AP224" s="206">
        <v>0</v>
      </c>
      <c r="AQ224" s="49">
        <v>2</v>
      </c>
      <c r="AR224" s="207"/>
      <c r="AS224" s="49">
        <v>301</v>
      </c>
      <c r="AT224" s="49">
        <v>149</v>
      </c>
      <c r="AU224" s="49">
        <v>12</v>
      </c>
      <c r="AW224" s="49"/>
      <c r="AX224" s="49"/>
      <c r="AY224" s="49"/>
      <c r="AZ224" s="484"/>
    </row>
    <row r="225" spans="1:52">
      <c r="A225" s="206">
        <v>435</v>
      </c>
      <c r="B225" s="206">
        <v>435301160</v>
      </c>
      <c r="C225" s="207" t="s">
        <v>711</v>
      </c>
      <c r="D225" s="216">
        <f t="shared" si="24"/>
        <v>0</v>
      </c>
      <c r="E225" s="216">
        <f t="shared" si="24"/>
        <v>0</v>
      </c>
      <c r="F225" s="216">
        <f t="shared" si="24"/>
        <v>0</v>
      </c>
      <c r="G225" s="216">
        <f t="shared" si="24"/>
        <v>43</v>
      </c>
      <c r="H225" s="216">
        <f t="shared" si="24"/>
        <v>110</v>
      </c>
      <c r="I225" s="216">
        <f t="shared" si="24"/>
        <v>153</v>
      </c>
      <c r="J225" s="216">
        <f t="shared" si="31"/>
        <v>0</v>
      </c>
      <c r="K225" s="347">
        <f t="shared" si="25"/>
        <v>11.8116</v>
      </c>
      <c r="L225" s="216"/>
      <c r="M225" s="216">
        <f t="shared" si="26"/>
        <v>2</v>
      </c>
      <c r="N225" s="216">
        <f t="shared" si="27"/>
        <v>3</v>
      </c>
      <c r="O225" s="216">
        <f t="shared" si="27"/>
        <v>7</v>
      </c>
      <c r="P225" s="216">
        <f t="shared" si="28"/>
        <v>114</v>
      </c>
      <c r="Q225" s="216">
        <f t="shared" si="29"/>
        <v>11</v>
      </c>
      <c r="R225" s="216">
        <f t="shared" si="30"/>
        <v>306</v>
      </c>
      <c r="S225" s="219"/>
      <c r="T225" s="219"/>
      <c r="U225" s="219"/>
      <c r="V225" s="219"/>
      <c r="W225" s="504"/>
      <c r="X225" s="219"/>
      <c r="Y225" s="49">
        <v>435</v>
      </c>
      <c r="Z225" s="49">
        <v>435301160</v>
      </c>
      <c r="AA225" s="235" t="s">
        <v>711</v>
      </c>
      <c r="AB225" s="49">
        <v>0</v>
      </c>
      <c r="AC225" s="49">
        <v>0</v>
      </c>
      <c r="AD225" s="49">
        <v>0</v>
      </c>
      <c r="AE225" s="49">
        <v>43</v>
      </c>
      <c r="AF225" s="49">
        <v>110</v>
      </c>
      <c r="AG225" s="49">
        <v>153</v>
      </c>
      <c r="AH225" s="49">
        <v>0</v>
      </c>
      <c r="AI225" s="206">
        <v>0</v>
      </c>
      <c r="AJ225" s="206">
        <v>2</v>
      </c>
      <c r="AK225" s="206">
        <v>3</v>
      </c>
      <c r="AL225" s="206">
        <v>7</v>
      </c>
      <c r="AM225" s="206">
        <v>52</v>
      </c>
      <c r="AN225" s="206">
        <v>0</v>
      </c>
      <c r="AO225" s="206">
        <v>0</v>
      </c>
      <c r="AP225" s="206">
        <v>0</v>
      </c>
      <c r="AQ225" s="49">
        <v>62</v>
      </c>
      <c r="AR225" s="207"/>
      <c r="AS225" s="49">
        <v>301</v>
      </c>
      <c r="AT225" s="49">
        <v>160</v>
      </c>
      <c r="AU225" s="49">
        <v>11</v>
      </c>
      <c r="AW225" s="49"/>
      <c r="AX225" s="49"/>
      <c r="AY225" s="49"/>
      <c r="AZ225" s="484"/>
    </row>
    <row r="226" spans="1:52">
      <c r="A226" s="206">
        <v>435</v>
      </c>
      <c r="B226" s="206">
        <v>435301162</v>
      </c>
      <c r="C226" s="207" t="s">
        <v>711</v>
      </c>
      <c r="D226" s="216">
        <f t="shared" ref="D226:I268" si="32">ROUND(AB226,0)</f>
        <v>0</v>
      </c>
      <c r="E226" s="216">
        <f t="shared" si="32"/>
        <v>0</v>
      </c>
      <c r="F226" s="216">
        <f t="shared" si="32"/>
        <v>0</v>
      </c>
      <c r="G226" s="216">
        <f t="shared" si="32"/>
        <v>0</v>
      </c>
      <c r="H226" s="216">
        <f t="shared" si="32"/>
        <v>0</v>
      </c>
      <c r="I226" s="216">
        <f t="shared" si="32"/>
        <v>1</v>
      </c>
      <c r="J226" s="216">
        <f t="shared" si="31"/>
        <v>0</v>
      </c>
      <c r="K226" s="347">
        <f t="shared" si="25"/>
        <v>3.8600000000000002E-2</v>
      </c>
      <c r="L226" s="216"/>
      <c r="M226" s="216">
        <f t="shared" si="26"/>
        <v>0</v>
      </c>
      <c r="N226" s="216">
        <f t="shared" si="27"/>
        <v>0</v>
      </c>
      <c r="O226" s="216">
        <f t="shared" si="27"/>
        <v>0</v>
      </c>
      <c r="P226" s="216">
        <f t="shared" si="28"/>
        <v>0</v>
      </c>
      <c r="Q226" s="216">
        <f t="shared" si="29"/>
        <v>5</v>
      </c>
      <c r="R226" s="216">
        <f t="shared" si="30"/>
        <v>1</v>
      </c>
      <c r="S226" s="219"/>
      <c r="T226" s="219"/>
      <c r="U226" s="219"/>
      <c r="V226" s="219"/>
      <c r="W226" s="504"/>
      <c r="X226" s="219"/>
      <c r="Y226" s="49">
        <v>435</v>
      </c>
      <c r="Z226" s="49">
        <v>435301162</v>
      </c>
      <c r="AA226" s="235" t="s">
        <v>711</v>
      </c>
      <c r="AB226" s="49">
        <v>0</v>
      </c>
      <c r="AC226" s="49">
        <v>0</v>
      </c>
      <c r="AD226" s="49">
        <v>0</v>
      </c>
      <c r="AE226" s="49">
        <v>0</v>
      </c>
      <c r="AF226" s="49">
        <v>0</v>
      </c>
      <c r="AG226" s="49">
        <v>1</v>
      </c>
      <c r="AH226" s="49">
        <v>0</v>
      </c>
      <c r="AI226" s="206">
        <v>0</v>
      </c>
      <c r="AJ226" s="206">
        <v>0</v>
      </c>
      <c r="AK226" s="206">
        <v>0</v>
      </c>
      <c r="AL226" s="206">
        <v>0</v>
      </c>
      <c r="AM226" s="206">
        <v>0</v>
      </c>
      <c r="AN226" s="206">
        <v>0</v>
      </c>
      <c r="AO226" s="206">
        <v>0</v>
      </c>
      <c r="AP226" s="206">
        <v>0</v>
      </c>
      <c r="AQ226" s="49">
        <v>0</v>
      </c>
      <c r="AR226" s="207"/>
      <c r="AS226" s="49">
        <v>301</v>
      </c>
      <c r="AT226" s="49">
        <v>162</v>
      </c>
      <c r="AU226" s="49">
        <v>5</v>
      </c>
      <c r="AW226" s="49"/>
      <c r="AX226" s="49"/>
      <c r="AY226" s="49"/>
      <c r="AZ226" s="484"/>
    </row>
    <row r="227" spans="1:52">
      <c r="A227" s="206">
        <v>435</v>
      </c>
      <c r="B227" s="206">
        <v>435301211</v>
      </c>
      <c r="C227" s="207" t="s">
        <v>711</v>
      </c>
      <c r="D227" s="216">
        <f t="shared" si="32"/>
        <v>0</v>
      </c>
      <c r="E227" s="216">
        <f t="shared" si="32"/>
        <v>0</v>
      </c>
      <c r="F227" s="216">
        <f t="shared" si="32"/>
        <v>0</v>
      </c>
      <c r="G227" s="216">
        <f t="shared" si="32"/>
        <v>0</v>
      </c>
      <c r="H227" s="216">
        <f t="shared" si="32"/>
        <v>0</v>
      </c>
      <c r="I227" s="216">
        <f t="shared" si="32"/>
        <v>1</v>
      </c>
      <c r="J227" s="216">
        <f t="shared" si="31"/>
        <v>0</v>
      </c>
      <c r="K227" s="347">
        <f t="shared" si="25"/>
        <v>3.8600000000000002E-2</v>
      </c>
      <c r="L227" s="216"/>
      <c r="M227" s="216">
        <f t="shared" si="26"/>
        <v>0</v>
      </c>
      <c r="N227" s="216">
        <f t="shared" si="27"/>
        <v>0</v>
      </c>
      <c r="O227" s="216">
        <f t="shared" si="27"/>
        <v>0</v>
      </c>
      <c r="P227" s="216">
        <f t="shared" si="28"/>
        <v>0</v>
      </c>
      <c r="Q227" s="216">
        <f t="shared" si="29"/>
        <v>5</v>
      </c>
      <c r="R227" s="216">
        <f t="shared" si="30"/>
        <v>1</v>
      </c>
      <c r="S227" s="219"/>
      <c r="T227" s="219"/>
      <c r="U227" s="219"/>
      <c r="V227" s="219"/>
      <c r="W227" s="504"/>
      <c r="X227" s="219"/>
      <c r="Y227" s="49">
        <v>435</v>
      </c>
      <c r="Z227" s="49">
        <v>435301211</v>
      </c>
      <c r="AA227" s="235" t="s">
        <v>711</v>
      </c>
      <c r="AB227" s="49">
        <v>0</v>
      </c>
      <c r="AC227" s="49">
        <v>0</v>
      </c>
      <c r="AD227" s="49">
        <v>0</v>
      </c>
      <c r="AE227" s="49">
        <v>0</v>
      </c>
      <c r="AF227" s="49">
        <v>0</v>
      </c>
      <c r="AG227" s="49">
        <v>1</v>
      </c>
      <c r="AH227" s="49">
        <v>0</v>
      </c>
      <c r="AI227" s="206">
        <v>0</v>
      </c>
      <c r="AJ227" s="206">
        <v>0</v>
      </c>
      <c r="AK227" s="206">
        <v>0</v>
      </c>
      <c r="AL227" s="206">
        <v>0</v>
      </c>
      <c r="AM227" s="206">
        <v>0</v>
      </c>
      <c r="AN227" s="206">
        <v>0</v>
      </c>
      <c r="AO227" s="206">
        <v>0</v>
      </c>
      <c r="AP227" s="206">
        <v>0</v>
      </c>
      <c r="AQ227" s="49">
        <v>0</v>
      </c>
      <c r="AR227" s="207"/>
      <c r="AS227" s="49">
        <v>301</v>
      </c>
      <c r="AT227" s="49">
        <v>211</v>
      </c>
      <c r="AU227" s="49">
        <v>5</v>
      </c>
      <c r="AW227" s="49"/>
      <c r="AX227" s="49"/>
      <c r="AY227" s="49"/>
      <c r="AZ227" s="484"/>
    </row>
    <row r="228" spans="1:52">
      <c r="A228" s="206">
        <v>435</v>
      </c>
      <c r="B228" s="206">
        <v>435301295</v>
      </c>
      <c r="C228" s="207" t="s">
        <v>711</v>
      </c>
      <c r="D228" s="216">
        <f t="shared" si="32"/>
        <v>0</v>
      </c>
      <c r="E228" s="216">
        <f t="shared" si="32"/>
        <v>0</v>
      </c>
      <c r="F228" s="216">
        <f t="shared" si="32"/>
        <v>0</v>
      </c>
      <c r="G228" s="216">
        <f t="shared" si="32"/>
        <v>8</v>
      </c>
      <c r="H228" s="216">
        <f t="shared" si="32"/>
        <v>22</v>
      </c>
      <c r="I228" s="216">
        <f t="shared" si="32"/>
        <v>18</v>
      </c>
      <c r="J228" s="216">
        <f t="shared" si="31"/>
        <v>0</v>
      </c>
      <c r="K228" s="347">
        <f t="shared" si="25"/>
        <v>1.8528</v>
      </c>
      <c r="L228" s="216"/>
      <c r="M228" s="216">
        <f t="shared" si="26"/>
        <v>0</v>
      </c>
      <c r="N228" s="216">
        <f t="shared" si="27"/>
        <v>0</v>
      </c>
      <c r="O228" s="216">
        <f t="shared" si="27"/>
        <v>0</v>
      </c>
      <c r="P228" s="216">
        <f t="shared" si="28"/>
        <v>7</v>
      </c>
      <c r="Q228" s="216">
        <f t="shared" si="29"/>
        <v>5</v>
      </c>
      <c r="R228" s="216">
        <f t="shared" si="30"/>
        <v>48</v>
      </c>
      <c r="S228" s="219"/>
      <c r="T228" s="219"/>
      <c r="U228" s="219"/>
      <c r="V228" s="219"/>
      <c r="W228" s="504"/>
      <c r="X228" s="219"/>
      <c r="Y228" s="49">
        <v>435</v>
      </c>
      <c r="Z228" s="49">
        <v>435301295</v>
      </c>
      <c r="AA228" s="235" t="s">
        <v>711</v>
      </c>
      <c r="AB228" s="49">
        <v>0</v>
      </c>
      <c r="AC228" s="49">
        <v>0</v>
      </c>
      <c r="AD228" s="49">
        <v>0</v>
      </c>
      <c r="AE228" s="49">
        <v>8</v>
      </c>
      <c r="AF228" s="49">
        <v>22</v>
      </c>
      <c r="AG228" s="49">
        <v>18</v>
      </c>
      <c r="AH228" s="49">
        <v>0</v>
      </c>
      <c r="AI228" s="206">
        <v>0</v>
      </c>
      <c r="AJ228" s="206">
        <v>0</v>
      </c>
      <c r="AK228" s="206">
        <v>0</v>
      </c>
      <c r="AL228" s="206">
        <v>0</v>
      </c>
      <c r="AM228" s="206">
        <v>3</v>
      </c>
      <c r="AN228" s="206">
        <v>0</v>
      </c>
      <c r="AO228" s="206">
        <v>0</v>
      </c>
      <c r="AP228" s="206">
        <v>0</v>
      </c>
      <c r="AQ228" s="49">
        <v>4</v>
      </c>
      <c r="AR228" s="207"/>
      <c r="AS228" s="49">
        <v>301</v>
      </c>
      <c r="AT228" s="49">
        <v>295</v>
      </c>
      <c r="AU228" s="49">
        <v>5</v>
      </c>
      <c r="AW228" s="49"/>
      <c r="AX228" s="49"/>
      <c r="AY228" s="49"/>
      <c r="AZ228" s="484"/>
    </row>
    <row r="229" spans="1:52">
      <c r="A229" s="206">
        <v>435</v>
      </c>
      <c r="B229" s="206">
        <v>435301301</v>
      </c>
      <c r="C229" s="207" t="s">
        <v>711</v>
      </c>
      <c r="D229" s="216">
        <f t="shared" si="32"/>
        <v>0</v>
      </c>
      <c r="E229" s="216">
        <f t="shared" si="32"/>
        <v>0</v>
      </c>
      <c r="F229" s="216">
        <f t="shared" si="32"/>
        <v>0</v>
      </c>
      <c r="G229" s="216">
        <f t="shared" si="32"/>
        <v>7</v>
      </c>
      <c r="H229" s="216">
        <f t="shared" si="32"/>
        <v>33</v>
      </c>
      <c r="I229" s="216">
        <f t="shared" si="32"/>
        <v>39</v>
      </c>
      <c r="J229" s="216">
        <f t="shared" si="31"/>
        <v>0</v>
      </c>
      <c r="K229" s="347">
        <f t="shared" si="25"/>
        <v>3.0493999999999999</v>
      </c>
      <c r="L229" s="216"/>
      <c r="M229" s="216">
        <f t="shared" si="26"/>
        <v>3</v>
      </c>
      <c r="N229" s="216">
        <f t="shared" si="27"/>
        <v>2</v>
      </c>
      <c r="O229" s="216">
        <f t="shared" si="27"/>
        <v>0</v>
      </c>
      <c r="P229" s="216">
        <f t="shared" si="28"/>
        <v>30</v>
      </c>
      <c r="Q229" s="216">
        <f t="shared" si="29"/>
        <v>5</v>
      </c>
      <c r="R229" s="216">
        <f t="shared" si="30"/>
        <v>79</v>
      </c>
      <c r="S229" s="219"/>
      <c r="T229" s="219"/>
      <c r="U229" s="219"/>
      <c r="V229" s="219"/>
      <c r="W229" s="504"/>
      <c r="X229" s="219"/>
      <c r="Y229" s="49">
        <v>435</v>
      </c>
      <c r="Z229" s="49">
        <v>435301301</v>
      </c>
      <c r="AA229" s="235" t="s">
        <v>711</v>
      </c>
      <c r="AB229" s="49">
        <v>0</v>
      </c>
      <c r="AC229" s="49">
        <v>0</v>
      </c>
      <c r="AD229" s="49">
        <v>0</v>
      </c>
      <c r="AE229" s="49">
        <v>7</v>
      </c>
      <c r="AF229" s="49">
        <v>33</v>
      </c>
      <c r="AG229" s="49">
        <v>39</v>
      </c>
      <c r="AH229" s="49">
        <v>0</v>
      </c>
      <c r="AI229" s="206">
        <v>0</v>
      </c>
      <c r="AJ229" s="206">
        <v>3</v>
      </c>
      <c r="AK229" s="206">
        <v>2</v>
      </c>
      <c r="AL229" s="206">
        <v>0</v>
      </c>
      <c r="AM229" s="206">
        <v>16</v>
      </c>
      <c r="AN229" s="206">
        <v>0</v>
      </c>
      <c r="AO229" s="206">
        <v>0</v>
      </c>
      <c r="AP229" s="206">
        <v>0</v>
      </c>
      <c r="AQ229" s="49">
        <v>14</v>
      </c>
      <c r="AR229" s="207"/>
      <c r="AS229" s="49">
        <v>301</v>
      </c>
      <c r="AT229" s="49">
        <v>301</v>
      </c>
      <c r="AU229" s="49">
        <v>5</v>
      </c>
      <c r="AW229" s="49"/>
      <c r="AX229" s="49"/>
      <c r="AY229" s="49"/>
      <c r="AZ229" s="484"/>
    </row>
    <row r="230" spans="1:52">
      <c r="A230" s="206">
        <v>435</v>
      </c>
      <c r="B230" s="206">
        <v>435301326</v>
      </c>
      <c r="C230" s="207" t="s">
        <v>711</v>
      </c>
      <c r="D230" s="216">
        <f t="shared" si="32"/>
        <v>0</v>
      </c>
      <c r="E230" s="216">
        <f t="shared" si="32"/>
        <v>0</v>
      </c>
      <c r="F230" s="216">
        <f t="shared" si="32"/>
        <v>0</v>
      </c>
      <c r="G230" s="216">
        <f t="shared" si="32"/>
        <v>0</v>
      </c>
      <c r="H230" s="216">
        <f t="shared" si="32"/>
        <v>2</v>
      </c>
      <c r="I230" s="216">
        <f t="shared" si="32"/>
        <v>3</v>
      </c>
      <c r="J230" s="216">
        <f t="shared" si="31"/>
        <v>0</v>
      </c>
      <c r="K230" s="347">
        <f t="shared" si="25"/>
        <v>0.193</v>
      </c>
      <c r="L230" s="216"/>
      <c r="M230" s="216">
        <f t="shared" si="26"/>
        <v>0</v>
      </c>
      <c r="N230" s="216">
        <f t="shared" si="27"/>
        <v>0</v>
      </c>
      <c r="O230" s="216">
        <f t="shared" si="27"/>
        <v>0</v>
      </c>
      <c r="P230" s="216">
        <f t="shared" si="28"/>
        <v>0</v>
      </c>
      <c r="Q230" s="216">
        <f t="shared" si="29"/>
        <v>2</v>
      </c>
      <c r="R230" s="216">
        <f t="shared" si="30"/>
        <v>5</v>
      </c>
      <c r="S230" s="219"/>
      <c r="T230" s="219"/>
      <c r="U230" s="219"/>
      <c r="V230" s="219"/>
      <c r="W230" s="504"/>
      <c r="X230" s="219"/>
      <c r="Y230" s="49">
        <v>435</v>
      </c>
      <c r="Z230" s="49">
        <v>435301326</v>
      </c>
      <c r="AA230" s="235" t="s">
        <v>711</v>
      </c>
      <c r="AB230" s="49">
        <v>0</v>
      </c>
      <c r="AC230" s="49">
        <v>0</v>
      </c>
      <c r="AD230" s="49">
        <v>0</v>
      </c>
      <c r="AE230" s="49">
        <v>0</v>
      </c>
      <c r="AF230" s="49">
        <v>2</v>
      </c>
      <c r="AG230" s="49">
        <v>3</v>
      </c>
      <c r="AH230" s="49">
        <v>0</v>
      </c>
      <c r="AI230" s="206">
        <v>0</v>
      </c>
      <c r="AJ230" s="206">
        <v>0</v>
      </c>
      <c r="AK230" s="206">
        <v>0</v>
      </c>
      <c r="AL230" s="206">
        <v>0</v>
      </c>
      <c r="AM230" s="206">
        <v>0</v>
      </c>
      <c r="AN230" s="206">
        <v>0</v>
      </c>
      <c r="AO230" s="206">
        <v>0</v>
      </c>
      <c r="AP230" s="206">
        <v>0</v>
      </c>
      <c r="AQ230" s="49">
        <v>0</v>
      </c>
      <c r="AR230" s="207"/>
      <c r="AS230" s="49">
        <v>301</v>
      </c>
      <c r="AT230" s="49">
        <v>326</v>
      </c>
      <c r="AU230" s="49">
        <v>2</v>
      </c>
      <c r="AW230" s="49"/>
      <c r="AX230" s="49"/>
      <c r="AY230" s="49"/>
      <c r="AZ230" s="484"/>
    </row>
    <row r="231" spans="1:52">
      <c r="A231" s="206">
        <v>435</v>
      </c>
      <c r="B231" s="206">
        <v>435301673</v>
      </c>
      <c r="C231" s="207" t="s">
        <v>711</v>
      </c>
      <c r="D231" s="216">
        <f t="shared" si="32"/>
        <v>0</v>
      </c>
      <c r="E231" s="216">
        <f t="shared" si="32"/>
        <v>0</v>
      </c>
      <c r="F231" s="216">
        <f t="shared" si="32"/>
        <v>0</v>
      </c>
      <c r="G231" s="216">
        <f t="shared" si="32"/>
        <v>3</v>
      </c>
      <c r="H231" s="216">
        <f t="shared" si="32"/>
        <v>5</v>
      </c>
      <c r="I231" s="216">
        <f t="shared" si="32"/>
        <v>8</v>
      </c>
      <c r="J231" s="216">
        <f t="shared" si="31"/>
        <v>0</v>
      </c>
      <c r="K231" s="347">
        <f t="shared" si="25"/>
        <v>0.61760000000000004</v>
      </c>
      <c r="L231" s="216"/>
      <c r="M231" s="216">
        <f t="shared" si="26"/>
        <v>0</v>
      </c>
      <c r="N231" s="216">
        <f t="shared" si="27"/>
        <v>0</v>
      </c>
      <c r="O231" s="216">
        <f t="shared" si="27"/>
        <v>0</v>
      </c>
      <c r="P231" s="216">
        <f t="shared" si="28"/>
        <v>4</v>
      </c>
      <c r="Q231" s="216">
        <f t="shared" si="29"/>
        <v>3</v>
      </c>
      <c r="R231" s="216">
        <f t="shared" si="30"/>
        <v>16</v>
      </c>
      <c r="S231" s="219"/>
      <c r="T231" s="219"/>
      <c r="U231" s="219"/>
      <c r="V231" s="219"/>
      <c r="W231" s="504"/>
      <c r="X231" s="219"/>
      <c r="Y231" s="49">
        <v>435</v>
      </c>
      <c r="Z231" s="49">
        <v>435301673</v>
      </c>
      <c r="AA231" s="235" t="s">
        <v>711</v>
      </c>
      <c r="AB231" s="49">
        <v>0</v>
      </c>
      <c r="AC231" s="49">
        <v>0</v>
      </c>
      <c r="AD231" s="49">
        <v>0</v>
      </c>
      <c r="AE231" s="49">
        <v>3</v>
      </c>
      <c r="AF231" s="49">
        <v>5</v>
      </c>
      <c r="AG231" s="49">
        <v>8</v>
      </c>
      <c r="AH231" s="49">
        <v>0</v>
      </c>
      <c r="AI231" s="206">
        <v>0</v>
      </c>
      <c r="AJ231" s="206">
        <v>0</v>
      </c>
      <c r="AK231" s="206">
        <v>0</v>
      </c>
      <c r="AL231" s="206">
        <v>0</v>
      </c>
      <c r="AM231" s="206">
        <v>2</v>
      </c>
      <c r="AN231" s="206">
        <v>0</v>
      </c>
      <c r="AO231" s="206">
        <v>0</v>
      </c>
      <c r="AP231" s="206">
        <v>0</v>
      </c>
      <c r="AQ231" s="49">
        <v>2</v>
      </c>
      <c r="AR231" s="207"/>
      <c r="AS231" s="49">
        <v>301</v>
      </c>
      <c r="AT231" s="49">
        <v>673</v>
      </c>
      <c r="AU231" s="49">
        <v>3</v>
      </c>
      <c r="AW231" s="49"/>
      <c r="AX231" s="49"/>
      <c r="AY231" s="49"/>
      <c r="AZ231" s="484"/>
    </row>
    <row r="232" spans="1:52">
      <c r="A232" s="206">
        <v>435</v>
      </c>
      <c r="B232" s="206">
        <v>435301725</v>
      </c>
      <c r="C232" s="207" t="s">
        <v>711</v>
      </c>
      <c r="D232" s="216">
        <f t="shared" si="32"/>
        <v>0</v>
      </c>
      <c r="E232" s="216">
        <f t="shared" si="32"/>
        <v>0</v>
      </c>
      <c r="F232" s="216">
        <f t="shared" si="32"/>
        <v>0</v>
      </c>
      <c r="G232" s="216">
        <f t="shared" si="32"/>
        <v>0</v>
      </c>
      <c r="H232" s="216">
        <f t="shared" si="32"/>
        <v>0</v>
      </c>
      <c r="I232" s="216">
        <f t="shared" si="32"/>
        <v>1</v>
      </c>
      <c r="J232" s="216">
        <f t="shared" si="31"/>
        <v>0</v>
      </c>
      <c r="K232" s="347">
        <f t="shared" si="25"/>
        <v>3.8600000000000002E-2</v>
      </c>
      <c r="L232" s="216"/>
      <c r="M232" s="216">
        <f t="shared" si="26"/>
        <v>0</v>
      </c>
      <c r="N232" s="216">
        <f t="shared" si="27"/>
        <v>0</v>
      </c>
      <c r="O232" s="216">
        <f t="shared" si="27"/>
        <v>0</v>
      </c>
      <c r="P232" s="216">
        <f t="shared" si="28"/>
        <v>0</v>
      </c>
      <c r="Q232" s="216">
        <f t="shared" si="29"/>
        <v>3</v>
      </c>
      <c r="R232" s="216">
        <f t="shared" si="30"/>
        <v>1</v>
      </c>
      <c r="S232" s="219"/>
      <c r="T232" s="219"/>
      <c r="U232" s="219"/>
      <c r="V232" s="219"/>
      <c r="W232" s="504"/>
      <c r="X232" s="219"/>
      <c r="Y232" s="49">
        <v>435</v>
      </c>
      <c r="Z232" s="49">
        <v>435301725</v>
      </c>
      <c r="AA232" s="235" t="s">
        <v>711</v>
      </c>
      <c r="AB232" s="49">
        <v>0</v>
      </c>
      <c r="AC232" s="49">
        <v>0</v>
      </c>
      <c r="AD232" s="49">
        <v>0</v>
      </c>
      <c r="AE232" s="49">
        <v>0</v>
      </c>
      <c r="AF232" s="49">
        <v>0</v>
      </c>
      <c r="AG232" s="49">
        <v>1</v>
      </c>
      <c r="AH232" s="49">
        <v>0</v>
      </c>
      <c r="AI232" s="206">
        <v>0</v>
      </c>
      <c r="AJ232" s="206">
        <v>0</v>
      </c>
      <c r="AK232" s="206">
        <v>0</v>
      </c>
      <c r="AL232" s="206">
        <v>0</v>
      </c>
      <c r="AM232" s="206">
        <v>0</v>
      </c>
      <c r="AN232" s="206">
        <v>0</v>
      </c>
      <c r="AO232" s="206">
        <v>0</v>
      </c>
      <c r="AP232" s="206">
        <v>0</v>
      </c>
      <c r="AQ232" s="49">
        <v>0</v>
      </c>
      <c r="AR232" s="207"/>
      <c r="AS232" s="49">
        <v>301</v>
      </c>
      <c r="AT232" s="49">
        <v>725</v>
      </c>
      <c r="AU232" s="49">
        <v>3</v>
      </c>
      <c r="AW232" s="49"/>
      <c r="AX232" s="49"/>
      <c r="AY232" s="49"/>
      <c r="AZ232" s="484"/>
    </row>
    <row r="233" spans="1:52">
      <c r="A233" s="206">
        <v>435</v>
      </c>
      <c r="B233" s="206">
        <v>435301735</v>
      </c>
      <c r="C233" s="207" t="s">
        <v>711</v>
      </c>
      <c r="D233" s="216">
        <f t="shared" si="32"/>
        <v>0</v>
      </c>
      <c r="E233" s="216">
        <f t="shared" si="32"/>
        <v>0</v>
      </c>
      <c r="F233" s="216">
        <f t="shared" si="32"/>
        <v>0</v>
      </c>
      <c r="G233" s="216">
        <f t="shared" si="32"/>
        <v>1</v>
      </c>
      <c r="H233" s="216">
        <f t="shared" si="32"/>
        <v>3</v>
      </c>
      <c r="I233" s="216">
        <f t="shared" si="32"/>
        <v>1</v>
      </c>
      <c r="J233" s="216">
        <f t="shared" si="31"/>
        <v>0</v>
      </c>
      <c r="K233" s="347">
        <f t="shared" si="25"/>
        <v>0.193</v>
      </c>
      <c r="L233" s="216"/>
      <c r="M233" s="216">
        <f t="shared" si="26"/>
        <v>0</v>
      </c>
      <c r="N233" s="216">
        <f t="shared" si="27"/>
        <v>0</v>
      </c>
      <c r="O233" s="216">
        <f t="shared" si="27"/>
        <v>0</v>
      </c>
      <c r="P233" s="216">
        <f t="shared" si="28"/>
        <v>2</v>
      </c>
      <c r="Q233" s="216">
        <f t="shared" si="29"/>
        <v>6</v>
      </c>
      <c r="R233" s="216">
        <f t="shared" si="30"/>
        <v>5</v>
      </c>
      <c r="S233" s="219"/>
      <c r="T233" s="219"/>
      <c r="U233" s="219"/>
      <c r="V233" s="219"/>
      <c r="W233" s="504"/>
      <c r="X233" s="219"/>
      <c r="Y233" s="49">
        <v>435</v>
      </c>
      <c r="Z233" s="49">
        <v>435301735</v>
      </c>
      <c r="AA233" s="235" t="s">
        <v>711</v>
      </c>
      <c r="AB233" s="49">
        <v>0</v>
      </c>
      <c r="AC233" s="49">
        <v>0</v>
      </c>
      <c r="AD233" s="49">
        <v>0</v>
      </c>
      <c r="AE233" s="49">
        <v>1</v>
      </c>
      <c r="AF233" s="49">
        <v>3</v>
      </c>
      <c r="AG233" s="49">
        <v>1</v>
      </c>
      <c r="AH233" s="49">
        <v>0</v>
      </c>
      <c r="AI233" s="206">
        <v>0</v>
      </c>
      <c r="AJ233" s="206">
        <v>0</v>
      </c>
      <c r="AK233" s="206">
        <v>0</v>
      </c>
      <c r="AL233" s="206">
        <v>0</v>
      </c>
      <c r="AM233" s="206">
        <v>2</v>
      </c>
      <c r="AN233" s="206">
        <v>0</v>
      </c>
      <c r="AO233" s="206">
        <v>0</v>
      </c>
      <c r="AP233" s="206">
        <v>0</v>
      </c>
      <c r="AQ233" s="49">
        <v>0</v>
      </c>
      <c r="AR233" s="207"/>
      <c r="AS233" s="49">
        <v>301</v>
      </c>
      <c r="AT233" s="49">
        <v>735</v>
      </c>
      <c r="AU233" s="49">
        <v>6</v>
      </c>
      <c r="AW233" s="49"/>
      <c r="AX233" s="49"/>
      <c r="AY233" s="49"/>
      <c r="AZ233" s="484"/>
    </row>
    <row r="234" spans="1:52">
      <c r="A234" s="206">
        <v>436</v>
      </c>
      <c r="B234" s="206">
        <v>436049001</v>
      </c>
      <c r="C234" s="207" t="s">
        <v>1078</v>
      </c>
      <c r="D234" s="216">
        <f t="shared" si="32"/>
        <v>0</v>
      </c>
      <c r="E234" s="216">
        <f t="shared" si="32"/>
        <v>0</v>
      </c>
      <c r="F234" s="216">
        <f t="shared" si="32"/>
        <v>0</v>
      </c>
      <c r="G234" s="216">
        <f t="shared" si="32"/>
        <v>0</v>
      </c>
      <c r="H234" s="216">
        <f t="shared" si="32"/>
        <v>0</v>
      </c>
      <c r="I234" s="216">
        <f t="shared" si="32"/>
        <v>1</v>
      </c>
      <c r="J234" s="216">
        <f t="shared" si="31"/>
        <v>0</v>
      </c>
      <c r="K234" s="347">
        <f t="shared" si="25"/>
        <v>3.8600000000000002E-2</v>
      </c>
      <c r="L234" s="216"/>
      <c r="M234" s="216">
        <f t="shared" si="26"/>
        <v>0</v>
      </c>
      <c r="N234" s="216">
        <f t="shared" si="27"/>
        <v>0</v>
      </c>
      <c r="O234" s="216">
        <f t="shared" si="27"/>
        <v>0</v>
      </c>
      <c r="P234" s="216">
        <f t="shared" si="28"/>
        <v>0</v>
      </c>
      <c r="Q234" s="216">
        <f t="shared" si="29"/>
        <v>7</v>
      </c>
      <c r="R234" s="216">
        <f t="shared" si="30"/>
        <v>1</v>
      </c>
      <c r="S234" s="219"/>
      <c r="T234" s="219"/>
      <c r="U234" s="219"/>
      <c r="V234" s="219"/>
      <c r="W234" s="504"/>
      <c r="X234" s="219"/>
      <c r="Y234" s="49">
        <v>436</v>
      </c>
      <c r="Z234" s="49">
        <v>436049001</v>
      </c>
      <c r="AA234" s="235" t="s">
        <v>1078</v>
      </c>
      <c r="AB234" s="49">
        <v>0</v>
      </c>
      <c r="AC234" s="49">
        <v>0</v>
      </c>
      <c r="AD234" s="49">
        <v>0</v>
      </c>
      <c r="AE234" s="49">
        <v>0</v>
      </c>
      <c r="AF234" s="49">
        <v>0</v>
      </c>
      <c r="AG234" s="49">
        <v>1</v>
      </c>
      <c r="AH234" s="49">
        <v>0</v>
      </c>
      <c r="AI234" s="206">
        <v>0</v>
      </c>
      <c r="AJ234" s="206">
        <v>0</v>
      </c>
      <c r="AK234" s="206">
        <v>0</v>
      </c>
      <c r="AL234" s="206">
        <v>0</v>
      </c>
      <c r="AM234" s="206">
        <v>0</v>
      </c>
      <c r="AN234" s="206">
        <v>0</v>
      </c>
      <c r="AO234" s="206">
        <v>0</v>
      </c>
      <c r="AP234" s="206">
        <v>0</v>
      </c>
      <c r="AQ234" s="49">
        <v>0</v>
      </c>
      <c r="AR234" s="207"/>
      <c r="AS234" s="49">
        <v>49</v>
      </c>
      <c r="AT234" s="49">
        <v>1</v>
      </c>
      <c r="AU234" s="49">
        <v>7</v>
      </c>
      <c r="AW234" s="49"/>
      <c r="AX234" s="49"/>
      <c r="AY234" s="49"/>
      <c r="AZ234" s="484"/>
    </row>
    <row r="235" spans="1:52">
      <c r="A235" s="206">
        <v>436</v>
      </c>
      <c r="B235" s="206">
        <v>436049010</v>
      </c>
      <c r="C235" s="207" t="s">
        <v>1078</v>
      </c>
      <c r="D235" s="216">
        <f t="shared" si="32"/>
        <v>0</v>
      </c>
      <c r="E235" s="216">
        <f t="shared" si="32"/>
        <v>0</v>
      </c>
      <c r="F235" s="216">
        <f t="shared" si="32"/>
        <v>0</v>
      </c>
      <c r="G235" s="216">
        <f t="shared" si="32"/>
        <v>0</v>
      </c>
      <c r="H235" s="216">
        <f t="shared" si="32"/>
        <v>0</v>
      </c>
      <c r="I235" s="216">
        <f t="shared" si="32"/>
        <v>1</v>
      </c>
      <c r="J235" s="216">
        <f t="shared" si="31"/>
        <v>0</v>
      </c>
      <c r="K235" s="347">
        <f t="shared" si="25"/>
        <v>3.8600000000000002E-2</v>
      </c>
      <c r="L235" s="216"/>
      <c r="M235" s="216">
        <f t="shared" si="26"/>
        <v>0</v>
      </c>
      <c r="N235" s="216">
        <f t="shared" si="27"/>
        <v>0</v>
      </c>
      <c r="O235" s="216">
        <f t="shared" si="27"/>
        <v>0</v>
      </c>
      <c r="P235" s="216">
        <f t="shared" si="28"/>
        <v>1</v>
      </c>
      <c r="Q235" s="216">
        <f t="shared" si="29"/>
        <v>3</v>
      </c>
      <c r="R235" s="216">
        <f t="shared" si="30"/>
        <v>1</v>
      </c>
      <c r="S235" s="219"/>
      <c r="T235" s="219"/>
      <c r="U235" s="219"/>
      <c r="V235" s="219"/>
      <c r="W235" s="504"/>
      <c r="X235" s="219"/>
      <c r="Y235" s="49">
        <v>436</v>
      </c>
      <c r="Z235" s="49">
        <v>436049010</v>
      </c>
      <c r="AA235" s="235" t="s">
        <v>1078</v>
      </c>
      <c r="AB235" s="49">
        <v>0</v>
      </c>
      <c r="AC235" s="49">
        <v>0</v>
      </c>
      <c r="AD235" s="49">
        <v>0</v>
      </c>
      <c r="AE235" s="49">
        <v>0</v>
      </c>
      <c r="AF235" s="49">
        <v>0</v>
      </c>
      <c r="AG235" s="49">
        <v>1</v>
      </c>
      <c r="AH235" s="49">
        <v>0</v>
      </c>
      <c r="AI235" s="206">
        <v>0</v>
      </c>
      <c r="AJ235" s="206">
        <v>0</v>
      </c>
      <c r="AK235" s="206">
        <v>0</v>
      </c>
      <c r="AL235" s="206">
        <v>0</v>
      </c>
      <c r="AM235" s="206">
        <v>0</v>
      </c>
      <c r="AN235" s="206">
        <v>0</v>
      </c>
      <c r="AO235" s="206">
        <v>0</v>
      </c>
      <c r="AP235" s="206">
        <v>0</v>
      </c>
      <c r="AQ235" s="49">
        <v>1</v>
      </c>
      <c r="AR235" s="207"/>
      <c r="AS235" s="49">
        <v>49</v>
      </c>
      <c r="AT235" s="49">
        <v>10</v>
      </c>
      <c r="AU235" s="49">
        <v>3</v>
      </c>
      <c r="AW235" s="49"/>
      <c r="AX235" s="49"/>
      <c r="AY235" s="49"/>
      <c r="AZ235" s="484"/>
    </row>
    <row r="236" spans="1:52">
      <c r="A236" s="206">
        <v>436</v>
      </c>
      <c r="B236" s="206">
        <v>436049031</v>
      </c>
      <c r="C236" s="207" t="s">
        <v>1078</v>
      </c>
      <c r="D236" s="216">
        <f t="shared" si="32"/>
        <v>0</v>
      </c>
      <c r="E236" s="216">
        <f t="shared" si="32"/>
        <v>0</v>
      </c>
      <c r="F236" s="216">
        <f t="shared" si="32"/>
        <v>0</v>
      </c>
      <c r="G236" s="216">
        <f t="shared" si="32"/>
        <v>0</v>
      </c>
      <c r="H236" s="216">
        <f t="shared" si="32"/>
        <v>0</v>
      </c>
      <c r="I236" s="216">
        <f t="shared" si="32"/>
        <v>2</v>
      </c>
      <c r="J236" s="216">
        <f t="shared" si="31"/>
        <v>0</v>
      </c>
      <c r="K236" s="347">
        <f t="shared" si="25"/>
        <v>7.7200000000000005E-2</v>
      </c>
      <c r="L236" s="216"/>
      <c r="M236" s="216">
        <f t="shared" si="26"/>
        <v>0</v>
      </c>
      <c r="N236" s="216">
        <f t="shared" si="27"/>
        <v>0</v>
      </c>
      <c r="O236" s="216">
        <f t="shared" si="27"/>
        <v>0</v>
      </c>
      <c r="P236" s="216">
        <f t="shared" si="28"/>
        <v>2</v>
      </c>
      <c r="Q236" s="216">
        <f t="shared" si="29"/>
        <v>5</v>
      </c>
      <c r="R236" s="216">
        <f t="shared" si="30"/>
        <v>2</v>
      </c>
      <c r="S236" s="219"/>
      <c r="T236" s="219"/>
      <c r="U236" s="219"/>
      <c r="V236" s="219"/>
      <c r="W236" s="504"/>
      <c r="X236" s="219"/>
      <c r="Y236" s="49">
        <v>436</v>
      </c>
      <c r="Z236" s="49">
        <v>436049031</v>
      </c>
      <c r="AA236" s="235" t="s">
        <v>1078</v>
      </c>
      <c r="AB236" s="49">
        <v>0</v>
      </c>
      <c r="AC236" s="49">
        <v>0</v>
      </c>
      <c r="AD236" s="49">
        <v>0</v>
      </c>
      <c r="AE236" s="49">
        <v>0</v>
      </c>
      <c r="AF236" s="49">
        <v>0</v>
      </c>
      <c r="AG236" s="49">
        <v>2</v>
      </c>
      <c r="AH236" s="49">
        <v>0</v>
      </c>
      <c r="AI236" s="206">
        <v>0</v>
      </c>
      <c r="AJ236" s="206">
        <v>0</v>
      </c>
      <c r="AK236" s="206">
        <v>0</v>
      </c>
      <c r="AL236" s="206">
        <v>0</v>
      </c>
      <c r="AM236" s="206">
        <v>0</v>
      </c>
      <c r="AN236" s="206">
        <v>0</v>
      </c>
      <c r="AO236" s="206">
        <v>0</v>
      </c>
      <c r="AP236" s="206">
        <v>0</v>
      </c>
      <c r="AQ236" s="49">
        <v>2</v>
      </c>
      <c r="AR236" s="207"/>
      <c r="AS236" s="49">
        <v>49</v>
      </c>
      <c r="AT236" s="49">
        <v>31</v>
      </c>
      <c r="AU236" s="49">
        <v>5</v>
      </c>
      <c r="AW236" s="49"/>
      <c r="AX236" s="49"/>
      <c r="AY236" s="49"/>
      <c r="AZ236" s="484"/>
    </row>
    <row r="237" spans="1:52">
      <c r="A237" s="206">
        <v>436</v>
      </c>
      <c r="B237" s="206">
        <v>436049035</v>
      </c>
      <c r="C237" s="207" t="s">
        <v>1078</v>
      </c>
      <c r="D237" s="216">
        <f t="shared" si="32"/>
        <v>0</v>
      </c>
      <c r="E237" s="216">
        <f t="shared" si="32"/>
        <v>0</v>
      </c>
      <c r="F237" s="216">
        <f t="shared" si="32"/>
        <v>0</v>
      </c>
      <c r="G237" s="216">
        <f t="shared" si="32"/>
        <v>0</v>
      </c>
      <c r="H237" s="216">
        <f t="shared" si="32"/>
        <v>3</v>
      </c>
      <c r="I237" s="216">
        <f t="shared" si="32"/>
        <v>18</v>
      </c>
      <c r="J237" s="216">
        <f t="shared" si="31"/>
        <v>0</v>
      </c>
      <c r="K237" s="347">
        <f t="shared" si="25"/>
        <v>0.81059999999999999</v>
      </c>
      <c r="L237" s="216"/>
      <c r="M237" s="216">
        <f t="shared" si="26"/>
        <v>0</v>
      </c>
      <c r="N237" s="216">
        <f t="shared" si="27"/>
        <v>1</v>
      </c>
      <c r="O237" s="216">
        <f t="shared" si="27"/>
        <v>1</v>
      </c>
      <c r="P237" s="216">
        <f t="shared" si="28"/>
        <v>10</v>
      </c>
      <c r="Q237" s="216">
        <f t="shared" si="29"/>
        <v>11</v>
      </c>
      <c r="R237" s="216">
        <f t="shared" si="30"/>
        <v>21</v>
      </c>
      <c r="S237" s="219"/>
      <c r="T237" s="219"/>
      <c r="U237" s="219"/>
      <c r="V237" s="219"/>
      <c r="W237" s="504"/>
      <c r="X237" s="219"/>
      <c r="Y237" s="49">
        <v>436</v>
      </c>
      <c r="Z237" s="49">
        <v>436049035</v>
      </c>
      <c r="AA237" s="235" t="s">
        <v>1078</v>
      </c>
      <c r="AB237" s="49">
        <v>0</v>
      </c>
      <c r="AC237" s="49">
        <v>0</v>
      </c>
      <c r="AD237" s="49">
        <v>0</v>
      </c>
      <c r="AE237" s="49">
        <v>0</v>
      </c>
      <c r="AF237" s="49">
        <v>3</v>
      </c>
      <c r="AG237" s="49">
        <v>18</v>
      </c>
      <c r="AH237" s="49">
        <v>0</v>
      </c>
      <c r="AI237" s="206">
        <v>0</v>
      </c>
      <c r="AJ237" s="206">
        <v>0</v>
      </c>
      <c r="AK237" s="206">
        <v>1</v>
      </c>
      <c r="AL237" s="206">
        <v>1</v>
      </c>
      <c r="AM237" s="206">
        <v>2</v>
      </c>
      <c r="AN237" s="206">
        <v>0</v>
      </c>
      <c r="AO237" s="206">
        <v>0</v>
      </c>
      <c r="AP237" s="206">
        <v>0</v>
      </c>
      <c r="AQ237" s="49">
        <v>8</v>
      </c>
      <c r="AR237" s="207"/>
      <c r="AS237" s="49">
        <v>49</v>
      </c>
      <c r="AT237" s="49">
        <v>35</v>
      </c>
      <c r="AU237" s="49">
        <v>11</v>
      </c>
      <c r="AW237" s="49"/>
      <c r="AX237" s="49"/>
      <c r="AY237" s="49"/>
      <c r="AZ237" s="484"/>
    </row>
    <row r="238" spans="1:52">
      <c r="A238" s="206">
        <v>436</v>
      </c>
      <c r="B238" s="206">
        <v>436049044</v>
      </c>
      <c r="C238" s="207" t="s">
        <v>1078</v>
      </c>
      <c r="D238" s="216">
        <f t="shared" si="32"/>
        <v>0</v>
      </c>
      <c r="E238" s="216">
        <f t="shared" si="32"/>
        <v>0</v>
      </c>
      <c r="F238" s="216">
        <f t="shared" si="32"/>
        <v>0</v>
      </c>
      <c r="G238" s="216">
        <f t="shared" si="32"/>
        <v>0</v>
      </c>
      <c r="H238" s="216">
        <f t="shared" si="32"/>
        <v>0</v>
      </c>
      <c r="I238" s="216">
        <f t="shared" si="32"/>
        <v>1</v>
      </c>
      <c r="J238" s="216">
        <f t="shared" si="31"/>
        <v>0</v>
      </c>
      <c r="K238" s="347">
        <f t="shared" si="25"/>
        <v>3.8600000000000002E-2</v>
      </c>
      <c r="L238" s="216"/>
      <c r="M238" s="216">
        <f t="shared" si="26"/>
        <v>0</v>
      </c>
      <c r="N238" s="216">
        <f t="shared" si="27"/>
        <v>0</v>
      </c>
      <c r="O238" s="216">
        <f t="shared" si="27"/>
        <v>0</v>
      </c>
      <c r="P238" s="216">
        <f t="shared" si="28"/>
        <v>1</v>
      </c>
      <c r="Q238" s="216">
        <f t="shared" si="29"/>
        <v>11</v>
      </c>
      <c r="R238" s="216">
        <f t="shared" si="30"/>
        <v>1</v>
      </c>
      <c r="S238" s="219"/>
      <c r="T238" s="219"/>
      <c r="U238" s="219"/>
      <c r="V238" s="219"/>
      <c r="W238" s="504"/>
      <c r="X238" s="219"/>
      <c r="Y238" s="49">
        <v>436</v>
      </c>
      <c r="Z238" s="49">
        <v>436049044</v>
      </c>
      <c r="AA238" s="235" t="s">
        <v>1078</v>
      </c>
      <c r="AB238" s="49">
        <v>0</v>
      </c>
      <c r="AC238" s="49">
        <v>0</v>
      </c>
      <c r="AD238" s="49">
        <v>0</v>
      </c>
      <c r="AE238" s="49">
        <v>0</v>
      </c>
      <c r="AF238" s="49">
        <v>0</v>
      </c>
      <c r="AG238" s="49">
        <v>1</v>
      </c>
      <c r="AH238" s="49">
        <v>0</v>
      </c>
      <c r="AI238" s="206">
        <v>0</v>
      </c>
      <c r="AJ238" s="206">
        <v>0</v>
      </c>
      <c r="AK238" s="206">
        <v>0</v>
      </c>
      <c r="AL238" s="206">
        <v>0</v>
      </c>
      <c r="AM238" s="206">
        <v>0</v>
      </c>
      <c r="AN238" s="206">
        <v>0</v>
      </c>
      <c r="AO238" s="206">
        <v>0</v>
      </c>
      <c r="AP238" s="206">
        <v>0</v>
      </c>
      <c r="AQ238" s="49">
        <v>1</v>
      </c>
      <c r="AR238" s="207"/>
      <c r="AS238" s="49">
        <v>49</v>
      </c>
      <c r="AT238" s="49">
        <v>44</v>
      </c>
      <c r="AU238" s="49">
        <v>11</v>
      </c>
      <c r="AW238" s="49"/>
      <c r="AX238" s="49"/>
      <c r="AY238" s="49"/>
      <c r="AZ238" s="484"/>
    </row>
    <row r="239" spans="1:52">
      <c r="A239" s="206">
        <v>436</v>
      </c>
      <c r="B239" s="206">
        <v>436049049</v>
      </c>
      <c r="C239" s="207" t="s">
        <v>1078</v>
      </c>
      <c r="D239" s="216">
        <f t="shared" si="32"/>
        <v>0</v>
      </c>
      <c r="E239" s="216">
        <f t="shared" si="32"/>
        <v>0</v>
      </c>
      <c r="F239" s="216">
        <f t="shared" si="32"/>
        <v>0</v>
      </c>
      <c r="G239" s="216">
        <f t="shared" si="32"/>
        <v>0</v>
      </c>
      <c r="H239" s="216">
        <f t="shared" si="32"/>
        <v>91</v>
      </c>
      <c r="I239" s="216">
        <f t="shared" si="32"/>
        <v>108</v>
      </c>
      <c r="J239" s="216">
        <f t="shared" si="31"/>
        <v>0</v>
      </c>
      <c r="K239" s="347">
        <f t="shared" si="25"/>
        <v>7.6814</v>
      </c>
      <c r="L239" s="216"/>
      <c r="M239" s="216">
        <f t="shared" si="26"/>
        <v>0</v>
      </c>
      <c r="N239" s="216">
        <f t="shared" si="27"/>
        <v>14</v>
      </c>
      <c r="O239" s="216">
        <f t="shared" si="27"/>
        <v>8</v>
      </c>
      <c r="P239" s="216">
        <f t="shared" si="28"/>
        <v>139</v>
      </c>
      <c r="Q239" s="216">
        <f t="shared" si="29"/>
        <v>8</v>
      </c>
      <c r="R239" s="216">
        <f t="shared" si="30"/>
        <v>199</v>
      </c>
      <c r="S239" s="219"/>
      <c r="T239" s="219"/>
      <c r="U239" s="219"/>
      <c r="V239" s="219"/>
      <c r="W239" s="504"/>
      <c r="X239" s="219"/>
      <c r="Y239" s="49">
        <v>436</v>
      </c>
      <c r="Z239" s="49">
        <v>436049049</v>
      </c>
      <c r="AA239" s="235" t="s">
        <v>1078</v>
      </c>
      <c r="AB239" s="49">
        <v>0</v>
      </c>
      <c r="AC239" s="49">
        <v>0</v>
      </c>
      <c r="AD239" s="49">
        <v>0</v>
      </c>
      <c r="AE239" s="49">
        <v>0</v>
      </c>
      <c r="AF239" s="49">
        <v>91</v>
      </c>
      <c r="AG239" s="49">
        <v>108</v>
      </c>
      <c r="AH239" s="49">
        <v>0</v>
      </c>
      <c r="AI239" s="206">
        <v>0</v>
      </c>
      <c r="AJ239" s="206">
        <v>0</v>
      </c>
      <c r="AK239" s="206">
        <v>14</v>
      </c>
      <c r="AL239" s="206">
        <v>8</v>
      </c>
      <c r="AM239" s="206">
        <v>66</v>
      </c>
      <c r="AN239" s="206">
        <v>0</v>
      </c>
      <c r="AO239" s="206">
        <v>0</v>
      </c>
      <c r="AP239" s="206">
        <v>0</v>
      </c>
      <c r="AQ239" s="49">
        <v>73</v>
      </c>
      <c r="AR239" s="207"/>
      <c r="AS239" s="49">
        <v>49</v>
      </c>
      <c r="AT239" s="49">
        <v>49</v>
      </c>
      <c r="AU239" s="49">
        <v>8</v>
      </c>
      <c r="AW239" s="49"/>
      <c r="AX239" s="49"/>
      <c r="AY239" s="49"/>
      <c r="AZ239" s="484"/>
    </row>
    <row r="240" spans="1:52">
      <c r="A240" s="206">
        <v>436</v>
      </c>
      <c r="B240" s="206">
        <v>436049057</v>
      </c>
      <c r="C240" s="207" t="s">
        <v>1078</v>
      </c>
      <c r="D240" s="216">
        <f t="shared" si="32"/>
        <v>0</v>
      </c>
      <c r="E240" s="216">
        <f t="shared" si="32"/>
        <v>0</v>
      </c>
      <c r="F240" s="216">
        <f t="shared" si="32"/>
        <v>0</v>
      </c>
      <c r="G240" s="216">
        <f t="shared" si="32"/>
        <v>0</v>
      </c>
      <c r="H240" s="216">
        <f t="shared" si="32"/>
        <v>1</v>
      </c>
      <c r="I240" s="216">
        <f t="shared" si="32"/>
        <v>4</v>
      </c>
      <c r="J240" s="216">
        <f t="shared" si="31"/>
        <v>0</v>
      </c>
      <c r="K240" s="347">
        <f t="shared" si="25"/>
        <v>0.193</v>
      </c>
      <c r="L240" s="216"/>
      <c r="M240" s="216">
        <f t="shared" si="26"/>
        <v>0</v>
      </c>
      <c r="N240" s="216">
        <f t="shared" si="27"/>
        <v>0</v>
      </c>
      <c r="O240" s="216">
        <f t="shared" si="27"/>
        <v>0</v>
      </c>
      <c r="P240" s="216">
        <f t="shared" si="28"/>
        <v>4</v>
      </c>
      <c r="Q240" s="216">
        <f t="shared" si="29"/>
        <v>12</v>
      </c>
      <c r="R240" s="216">
        <f t="shared" si="30"/>
        <v>5</v>
      </c>
      <c r="S240" s="219"/>
      <c r="T240" s="219"/>
      <c r="U240" s="219"/>
      <c r="V240" s="219"/>
      <c r="W240" s="504"/>
      <c r="X240" s="219"/>
      <c r="Y240" s="49">
        <v>436</v>
      </c>
      <c r="Z240" s="49">
        <v>436049057</v>
      </c>
      <c r="AA240" s="235" t="s">
        <v>1078</v>
      </c>
      <c r="AB240" s="49">
        <v>0</v>
      </c>
      <c r="AC240" s="49">
        <v>0</v>
      </c>
      <c r="AD240" s="49">
        <v>0</v>
      </c>
      <c r="AE240" s="49">
        <v>0</v>
      </c>
      <c r="AF240" s="49">
        <v>1</v>
      </c>
      <c r="AG240" s="49">
        <v>4</v>
      </c>
      <c r="AH240" s="49">
        <v>0</v>
      </c>
      <c r="AI240" s="206">
        <v>0</v>
      </c>
      <c r="AJ240" s="206">
        <v>0</v>
      </c>
      <c r="AK240" s="206">
        <v>0</v>
      </c>
      <c r="AL240" s="206">
        <v>0</v>
      </c>
      <c r="AM240" s="206">
        <v>1</v>
      </c>
      <c r="AN240" s="206">
        <v>0</v>
      </c>
      <c r="AO240" s="206">
        <v>0</v>
      </c>
      <c r="AP240" s="206">
        <v>0</v>
      </c>
      <c r="AQ240" s="49">
        <v>3</v>
      </c>
      <c r="AR240" s="207"/>
      <c r="AS240" s="49">
        <v>49</v>
      </c>
      <c r="AT240" s="49">
        <v>57</v>
      </c>
      <c r="AU240" s="49">
        <v>12</v>
      </c>
      <c r="AW240" s="49"/>
      <c r="AX240" s="49"/>
      <c r="AY240" s="49"/>
      <c r="AZ240" s="484"/>
    </row>
    <row r="241" spans="1:52">
      <c r="A241" s="206">
        <v>436</v>
      </c>
      <c r="B241" s="206">
        <v>436049093</v>
      </c>
      <c r="C241" s="207" t="s">
        <v>1078</v>
      </c>
      <c r="D241" s="216">
        <f t="shared" si="32"/>
        <v>0</v>
      </c>
      <c r="E241" s="216">
        <f t="shared" si="32"/>
        <v>0</v>
      </c>
      <c r="F241" s="216">
        <f t="shared" si="32"/>
        <v>0</v>
      </c>
      <c r="G241" s="216">
        <f t="shared" si="32"/>
        <v>0</v>
      </c>
      <c r="H241" s="216">
        <f t="shared" si="32"/>
        <v>1</v>
      </c>
      <c r="I241" s="216">
        <f t="shared" si="32"/>
        <v>5</v>
      </c>
      <c r="J241" s="216">
        <f t="shared" si="31"/>
        <v>0</v>
      </c>
      <c r="K241" s="347">
        <f t="shared" si="25"/>
        <v>0.2316</v>
      </c>
      <c r="L241" s="216"/>
      <c r="M241" s="216">
        <f t="shared" si="26"/>
        <v>0</v>
      </c>
      <c r="N241" s="216">
        <f t="shared" si="27"/>
        <v>0</v>
      </c>
      <c r="O241" s="216">
        <f t="shared" si="27"/>
        <v>0</v>
      </c>
      <c r="P241" s="216">
        <f t="shared" si="28"/>
        <v>4</v>
      </c>
      <c r="Q241" s="216">
        <f t="shared" si="29"/>
        <v>11</v>
      </c>
      <c r="R241" s="216">
        <f t="shared" si="30"/>
        <v>6</v>
      </c>
      <c r="S241" s="219"/>
      <c r="T241" s="219"/>
      <c r="U241" s="219"/>
      <c r="V241" s="219"/>
      <c r="W241" s="504"/>
      <c r="X241" s="219"/>
      <c r="Y241" s="49">
        <v>436</v>
      </c>
      <c r="Z241" s="49">
        <v>436049093</v>
      </c>
      <c r="AA241" s="235" t="s">
        <v>1078</v>
      </c>
      <c r="AB241" s="49">
        <v>0</v>
      </c>
      <c r="AC241" s="49">
        <v>0</v>
      </c>
      <c r="AD241" s="49">
        <v>0</v>
      </c>
      <c r="AE241" s="49">
        <v>0</v>
      </c>
      <c r="AF241" s="49">
        <v>1</v>
      </c>
      <c r="AG241" s="49">
        <v>5</v>
      </c>
      <c r="AH241" s="49">
        <v>0</v>
      </c>
      <c r="AI241" s="206">
        <v>0</v>
      </c>
      <c r="AJ241" s="206">
        <v>0</v>
      </c>
      <c r="AK241" s="206">
        <v>0</v>
      </c>
      <c r="AL241" s="206">
        <v>0</v>
      </c>
      <c r="AM241" s="206">
        <v>1</v>
      </c>
      <c r="AN241" s="206">
        <v>0</v>
      </c>
      <c r="AO241" s="206">
        <v>0</v>
      </c>
      <c r="AP241" s="206">
        <v>0</v>
      </c>
      <c r="AQ241" s="49">
        <v>3</v>
      </c>
      <c r="AR241" s="207"/>
      <c r="AS241" s="49">
        <v>49</v>
      </c>
      <c r="AT241" s="49">
        <v>93</v>
      </c>
      <c r="AU241" s="49">
        <v>11</v>
      </c>
      <c r="AW241" s="49"/>
      <c r="AX241" s="49"/>
      <c r="AY241" s="49"/>
      <c r="AZ241" s="484"/>
    </row>
    <row r="242" spans="1:52">
      <c r="A242" s="206">
        <v>436</v>
      </c>
      <c r="B242" s="206">
        <v>436049133</v>
      </c>
      <c r="C242" s="207" t="s">
        <v>1078</v>
      </c>
      <c r="D242" s="216">
        <f t="shared" si="32"/>
        <v>0</v>
      </c>
      <c r="E242" s="216">
        <f t="shared" si="32"/>
        <v>0</v>
      </c>
      <c r="F242" s="216">
        <f t="shared" si="32"/>
        <v>0</v>
      </c>
      <c r="G242" s="216">
        <f t="shared" si="32"/>
        <v>0</v>
      </c>
      <c r="H242" s="216">
        <f t="shared" si="32"/>
        <v>0</v>
      </c>
      <c r="I242" s="216">
        <f t="shared" si="32"/>
        <v>1</v>
      </c>
      <c r="J242" s="216">
        <f t="shared" si="31"/>
        <v>0</v>
      </c>
      <c r="K242" s="347">
        <f t="shared" si="25"/>
        <v>3.8600000000000002E-2</v>
      </c>
      <c r="L242" s="216"/>
      <c r="M242" s="216">
        <f t="shared" si="26"/>
        <v>0</v>
      </c>
      <c r="N242" s="216">
        <f t="shared" si="27"/>
        <v>0</v>
      </c>
      <c r="O242" s="216">
        <f t="shared" si="27"/>
        <v>0</v>
      </c>
      <c r="P242" s="216">
        <f t="shared" si="28"/>
        <v>0</v>
      </c>
      <c r="Q242" s="216">
        <f t="shared" si="29"/>
        <v>9</v>
      </c>
      <c r="R242" s="216">
        <f t="shared" si="30"/>
        <v>1</v>
      </c>
      <c r="S242" s="219"/>
      <c r="T242" s="219"/>
      <c r="U242" s="219"/>
      <c r="V242" s="219"/>
      <c r="W242" s="504"/>
      <c r="X242" s="219"/>
      <c r="Y242" s="49">
        <v>436</v>
      </c>
      <c r="Z242" s="49">
        <v>436049133</v>
      </c>
      <c r="AA242" s="235" t="s">
        <v>1078</v>
      </c>
      <c r="AB242" s="49">
        <v>0</v>
      </c>
      <c r="AC242" s="49">
        <v>0</v>
      </c>
      <c r="AD242" s="49">
        <v>0</v>
      </c>
      <c r="AE242" s="49">
        <v>0</v>
      </c>
      <c r="AF242" s="49">
        <v>0</v>
      </c>
      <c r="AG242" s="49">
        <v>1</v>
      </c>
      <c r="AH242" s="49">
        <v>0</v>
      </c>
      <c r="AI242" s="206">
        <v>0</v>
      </c>
      <c r="AJ242" s="206">
        <v>0</v>
      </c>
      <c r="AK242" s="206">
        <v>0</v>
      </c>
      <c r="AL242" s="206">
        <v>0</v>
      </c>
      <c r="AM242" s="206">
        <v>0</v>
      </c>
      <c r="AN242" s="206">
        <v>0</v>
      </c>
      <c r="AO242" s="206">
        <v>0</v>
      </c>
      <c r="AP242" s="206">
        <v>0</v>
      </c>
      <c r="AQ242" s="49">
        <v>0</v>
      </c>
      <c r="AR242" s="207"/>
      <c r="AS242" s="49">
        <v>49</v>
      </c>
      <c r="AT242" s="49">
        <v>133</v>
      </c>
      <c r="AU242" s="49">
        <v>9</v>
      </c>
      <c r="AW242" s="49"/>
      <c r="AX242" s="49"/>
      <c r="AY242" s="49"/>
      <c r="AZ242" s="484"/>
    </row>
    <row r="243" spans="1:52">
      <c r="A243" s="206">
        <v>436</v>
      </c>
      <c r="B243" s="206">
        <v>436049149</v>
      </c>
      <c r="C243" s="207" t="s">
        <v>1078</v>
      </c>
      <c r="D243" s="216">
        <f t="shared" si="32"/>
        <v>0</v>
      </c>
      <c r="E243" s="216">
        <f t="shared" si="32"/>
        <v>0</v>
      </c>
      <c r="F243" s="216">
        <f t="shared" si="32"/>
        <v>0</v>
      </c>
      <c r="G243" s="216">
        <f t="shared" si="32"/>
        <v>0</v>
      </c>
      <c r="H243" s="216">
        <f t="shared" si="32"/>
        <v>0</v>
      </c>
      <c r="I243" s="216">
        <f t="shared" si="32"/>
        <v>1</v>
      </c>
      <c r="J243" s="216">
        <f t="shared" si="31"/>
        <v>0</v>
      </c>
      <c r="K243" s="347">
        <f t="shared" si="25"/>
        <v>3.8600000000000002E-2</v>
      </c>
      <c r="L243" s="216"/>
      <c r="M243" s="216">
        <f t="shared" si="26"/>
        <v>0</v>
      </c>
      <c r="N243" s="216">
        <f t="shared" si="27"/>
        <v>0</v>
      </c>
      <c r="O243" s="216">
        <f t="shared" si="27"/>
        <v>0</v>
      </c>
      <c r="P243" s="216">
        <f t="shared" si="28"/>
        <v>0</v>
      </c>
      <c r="Q243" s="216">
        <f t="shared" si="29"/>
        <v>12</v>
      </c>
      <c r="R243" s="216">
        <f t="shared" si="30"/>
        <v>1</v>
      </c>
      <c r="S243" s="219"/>
      <c r="T243" s="219"/>
      <c r="U243" s="219"/>
      <c r="V243" s="219"/>
      <c r="W243" s="504"/>
      <c r="X243" s="219"/>
      <c r="Y243" s="49">
        <v>436</v>
      </c>
      <c r="Z243" s="49">
        <v>436049149</v>
      </c>
      <c r="AA243" s="235" t="s">
        <v>1078</v>
      </c>
      <c r="AB243" s="49">
        <v>0</v>
      </c>
      <c r="AC243" s="49">
        <v>0</v>
      </c>
      <c r="AD243" s="49">
        <v>0</v>
      </c>
      <c r="AE243" s="49">
        <v>0</v>
      </c>
      <c r="AF243" s="49">
        <v>0</v>
      </c>
      <c r="AG243" s="49">
        <v>1</v>
      </c>
      <c r="AH243" s="49">
        <v>0</v>
      </c>
      <c r="AI243" s="206">
        <v>0</v>
      </c>
      <c r="AJ243" s="206">
        <v>0</v>
      </c>
      <c r="AK243" s="206">
        <v>0</v>
      </c>
      <c r="AL243" s="206">
        <v>0</v>
      </c>
      <c r="AM243" s="206">
        <v>0</v>
      </c>
      <c r="AN243" s="206">
        <v>0</v>
      </c>
      <c r="AO243" s="206">
        <v>0</v>
      </c>
      <c r="AP243" s="206">
        <v>0</v>
      </c>
      <c r="AQ243" s="49">
        <v>0</v>
      </c>
      <c r="AR243" s="207"/>
      <c r="AS243" s="49">
        <v>49</v>
      </c>
      <c r="AT243" s="49">
        <v>149</v>
      </c>
      <c r="AU243" s="49">
        <v>12</v>
      </c>
      <c r="AW243" s="49"/>
      <c r="AX243" s="49"/>
      <c r="AY243" s="49"/>
      <c r="AZ243" s="484"/>
    </row>
    <row r="244" spans="1:52">
      <c r="A244" s="206">
        <v>436</v>
      </c>
      <c r="B244" s="206">
        <v>436049155</v>
      </c>
      <c r="C244" s="207" t="s">
        <v>1078</v>
      </c>
      <c r="D244" s="216">
        <f t="shared" si="32"/>
        <v>0</v>
      </c>
      <c r="E244" s="216">
        <f t="shared" si="32"/>
        <v>0</v>
      </c>
      <c r="F244" s="216">
        <f t="shared" si="32"/>
        <v>0</v>
      </c>
      <c r="G244" s="216">
        <f t="shared" si="32"/>
        <v>0</v>
      </c>
      <c r="H244" s="216">
        <f t="shared" si="32"/>
        <v>1</v>
      </c>
      <c r="I244" s="216">
        <f t="shared" si="32"/>
        <v>1</v>
      </c>
      <c r="J244" s="216">
        <f t="shared" si="31"/>
        <v>0</v>
      </c>
      <c r="K244" s="347">
        <f t="shared" si="25"/>
        <v>7.7200000000000005E-2</v>
      </c>
      <c r="L244" s="216"/>
      <c r="M244" s="216">
        <f t="shared" si="26"/>
        <v>0</v>
      </c>
      <c r="N244" s="216">
        <f t="shared" si="27"/>
        <v>0</v>
      </c>
      <c r="O244" s="216">
        <f t="shared" si="27"/>
        <v>0</v>
      </c>
      <c r="P244" s="216">
        <f t="shared" si="28"/>
        <v>0</v>
      </c>
      <c r="Q244" s="216">
        <f t="shared" si="29"/>
        <v>2</v>
      </c>
      <c r="R244" s="216">
        <f t="shared" si="30"/>
        <v>2</v>
      </c>
      <c r="S244" s="219"/>
      <c r="T244" s="219"/>
      <c r="U244" s="219"/>
      <c r="V244" s="219"/>
      <c r="W244" s="504"/>
      <c r="X244" s="219"/>
      <c r="Y244" s="49">
        <v>436</v>
      </c>
      <c r="Z244" s="49">
        <v>436049155</v>
      </c>
      <c r="AA244" s="235" t="s">
        <v>1078</v>
      </c>
      <c r="AB244" s="49">
        <v>0</v>
      </c>
      <c r="AC244" s="49">
        <v>0</v>
      </c>
      <c r="AD244" s="49">
        <v>0</v>
      </c>
      <c r="AE244" s="49">
        <v>0</v>
      </c>
      <c r="AF244" s="49">
        <v>1</v>
      </c>
      <c r="AG244" s="49">
        <v>1</v>
      </c>
      <c r="AH244" s="49">
        <v>0</v>
      </c>
      <c r="AI244" s="206">
        <v>0</v>
      </c>
      <c r="AJ244" s="206">
        <v>0</v>
      </c>
      <c r="AK244" s="206">
        <v>0</v>
      </c>
      <c r="AL244" s="206">
        <v>0</v>
      </c>
      <c r="AM244" s="206">
        <v>0</v>
      </c>
      <c r="AN244" s="206">
        <v>0</v>
      </c>
      <c r="AO244" s="206">
        <v>0</v>
      </c>
      <c r="AP244" s="206">
        <v>0</v>
      </c>
      <c r="AQ244" s="49">
        <v>0</v>
      </c>
      <c r="AR244" s="207"/>
      <c r="AS244" s="49">
        <v>49</v>
      </c>
      <c r="AT244" s="49">
        <v>155</v>
      </c>
      <c r="AU244" s="49">
        <v>2</v>
      </c>
      <c r="AW244" s="49"/>
      <c r="AX244" s="49"/>
      <c r="AY244" s="49"/>
      <c r="AZ244" s="484"/>
    </row>
    <row r="245" spans="1:52">
      <c r="A245" s="206">
        <v>436</v>
      </c>
      <c r="B245" s="206">
        <v>436049163</v>
      </c>
      <c r="C245" s="207" t="s">
        <v>1078</v>
      </c>
      <c r="D245" s="216">
        <f t="shared" si="32"/>
        <v>0</v>
      </c>
      <c r="E245" s="216">
        <f t="shared" si="32"/>
        <v>0</v>
      </c>
      <c r="F245" s="216">
        <f t="shared" si="32"/>
        <v>0</v>
      </c>
      <c r="G245" s="216">
        <f t="shared" si="32"/>
        <v>0</v>
      </c>
      <c r="H245" s="216">
        <f t="shared" si="32"/>
        <v>3</v>
      </c>
      <c r="I245" s="216">
        <f t="shared" si="32"/>
        <v>1</v>
      </c>
      <c r="J245" s="216">
        <f t="shared" si="31"/>
        <v>0</v>
      </c>
      <c r="K245" s="347">
        <f t="shared" si="25"/>
        <v>0.15440000000000001</v>
      </c>
      <c r="L245" s="216"/>
      <c r="M245" s="216">
        <f t="shared" si="26"/>
        <v>0</v>
      </c>
      <c r="N245" s="216">
        <f t="shared" si="27"/>
        <v>0</v>
      </c>
      <c r="O245" s="216">
        <f t="shared" si="27"/>
        <v>0</v>
      </c>
      <c r="P245" s="216">
        <f t="shared" si="28"/>
        <v>1</v>
      </c>
      <c r="Q245" s="216">
        <f t="shared" si="29"/>
        <v>11</v>
      </c>
      <c r="R245" s="216">
        <f t="shared" si="30"/>
        <v>4</v>
      </c>
      <c r="S245" s="219"/>
      <c r="T245" s="219"/>
      <c r="U245" s="219"/>
      <c r="V245" s="219"/>
      <c r="W245" s="504"/>
      <c r="X245" s="219"/>
      <c r="Y245" s="49">
        <v>436</v>
      </c>
      <c r="Z245" s="49">
        <v>436049163</v>
      </c>
      <c r="AA245" s="235" t="s">
        <v>1078</v>
      </c>
      <c r="AB245" s="49">
        <v>0</v>
      </c>
      <c r="AC245" s="49">
        <v>0</v>
      </c>
      <c r="AD245" s="49">
        <v>0</v>
      </c>
      <c r="AE245" s="49">
        <v>0</v>
      </c>
      <c r="AF245" s="49">
        <v>3</v>
      </c>
      <c r="AG245" s="49">
        <v>1</v>
      </c>
      <c r="AH245" s="49">
        <v>0</v>
      </c>
      <c r="AI245" s="206">
        <v>0</v>
      </c>
      <c r="AJ245" s="206">
        <v>0</v>
      </c>
      <c r="AK245" s="206">
        <v>0</v>
      </c>
      <c r="AL245" s="206">
        <v>0</v>
      </c>
      <c r="AM245" s="206">
        <v>1</v>
      </c>
      <c r="AN245" s="206">
        <v>0</v>
      </c>
      <c r="AO245" s="206">
        <v>0</v>
      </c>
      <c r="AP245" s="206">
        <v>0</v>
      </c>
      <c r="AQ245" s="49">
        <v>0</v>
      </c>
      <c r="AR245" s="207"/>
      <c r="AS245" s="49">
        <v>49</v>
      </c>
      <c r="AT245" s="49">
        <v>163</v>
      </c>
      <c r="AU245" s="49">
        <v>11</v>
      </c>
      <c r="AW245" s="49"/>
      <c r="AX245" s="49"/>
      <c r="AY245" s="49"/>
      <c r="AZ245" s="484"/>
    </row>
    <row r="246" spans="1:52">
      <c r="A246" s="206">
        <v>436</v>
      </c>
      <c r="B246" s="206">
        <v>436049165</v>
      </c>
      <c r="C246" s="207" t="s">
        <v>1078</v>
      </c>
      <c r="D246" s="216">
        <f t="shared" si="32"/>
        <v>0</v>
      </c>
      <c r="E246" s="216">
        <f t="shared" si="32"/>
        <v>0</v>
      </c>
      <c r="F246" s="216">
        <f t="shared" si="32"/>
        <v>0</v>
      </c>
      <c r="G246" s="216">
        <f t="shared" si="32"/>
        <v>0</v>
      </c>
      <c r="H246" s="216">
        <f t="shared" si="32"/>
        <v>1</v>
      </c>
      <c r="I246" s="216">
        <f t="shared" si="32"/>
        <v>15</v>
      </c>
      <c r="J246" s="216">
        <f t="shared" si="31"/>
        <v>0</v>
      </c>
      <c r="K246" s="347">
        <f t="shared" si="25"/>
        <v>0.61760000000000004</v>
      </c>
      <c r="L246" s="216"/>
      <c r="M246" s="216">
        <f t="shared" si="26"/>
        <v>0</v>
      </c>
      <c r="N246" s="216">
        <f t="shared" si="27"/>
        <v>0</v>
      </c>
      <c r="O246" s="216">
        <f t="shared" si="27"/>
        <v>2</v>
      </c>
      <c r="P246" s="216">
        <f t="shared" si="28"/>
        <v>7</v>
      </c>
      <c r="Q246" s="216">
        <f t="shared" si="29"/>
        <v>10</v>
      </c>
      <c r="R246" s="216">
        <f t="shared" si="30"/>
        <v>16</v>
      </c>
      <c r="S246" s="219"/>
      <c r="T246" s="219"/>
      <c r="U246" s="219"/>
      <c r="V246" s="219"/>
      <c r="W246" s="504"/>
      <c r="X246" s="219"/>
      <c r="Y246" s="49">
        <v>436</v>
      </c>
      <c r="Z246" s="49">
        <v>436049165</v>
      </c>
      <c r="AA246" s="235" t="s">
        <v>1078</v>
      </c>
      <c r="AB246" s="49">
        <v>0</v>
      </c>
      <c r="AC246" s="49">
        <v>0</v>
      </c>
      <c r="AD246" s="49">
        <v>0</v>
      </c>
      <c r="AE246" s="49">
        <v>0</v>
      </c>
      <c r="AF246" s="49">
        <v>1</v>
      </c>
      <c r="AG246" s="49">
        <v>15</v>
      </c>
      <c r="AH246" s="49">
        <v>0</v>
      </c>
      <c r="AI246" s="206">
        <v>0</v>
      </c>
      <c r="AJ246" s="206">
        <v>0</v>
      </c>
      <c r="AK246" s="206">
        <v>0</v>
      </c>
      <c r="AL246" s="206">
        <v>2</v>
      </c>
      <c r="AM246" s="206">
        <v>1</v>
      </c>
      <c r="AN246" s="206">
        <v>0</v>
      </c>
      <c r="AO246" s="206">
        <v>0</v>
      </c>
      <c r="AP246" s="206">
        <v>0</v>
      </c>
      <c r="AQ246" s="49">
        <v>6</v>
      </c>
      <c r="AR246" s="207"/>
      <c r="AS246" s="49">
        <v>49</v>
      </c>
      <c r="AT246" s="49">
        <v>165</v>
      </c>
      <c r="AU246" s="49">
        <v>10</v>
      </c>
      <c r="AW246" s="49"/>
      <c r="AX246" s="49"/>
      <c r="AY246" s="49"/>
      <c r="AZ246" s="484"/>
    </row>
    <row r="247" spans="1:52">
      <c r="A247" s="206">
        <v>436</v>
      </c>
      <c r="B247" s="206">
        <v>436049176</v>
      </c>
      <c r="C247" s="207" t="s">
        <v>1078</v>
      </c>
      <c r="D247" s="216">
        <f t="shared" si="32"/>
        <v>0</v>
      </c>
      <c r="E247" s="216">
        <f t="shared" si="32"/>
        <v>0</v>
      </c>
      <c r="F247" s="216">
        <f t="shared" si="32"/>
        <v>0</v>
      </c>
      <c r="G247" s="216">
        <f t="shared" si="32"/>
        <v>0</v>
      </c>
      <c r="H247" s="216">
        <f t="shared" si="32"/>
        <v>4</v>
      </c>
      <c r="I247" s="216">
        <f t="shared" si="32"/>
        <v>10</v>
      </c>
      <c r="J247" s="216">
        <f t="shared" si="31"/>
        <v>0</v>
      </c>
      <c r="K247" s="347">
        <f t="shared" si="25"/>
        <v>0.54039999999999999</v>
      </c>
      <c r="L247" s="216"/>
      <c r="M247" s="216">
        <f t="shared" si="26"/>
        <v>0</v>
      </c>
      <c r="N247" s="216">
        <f t="shared" si="27"/>
        <v>1</v>
      </c>
      <c r="O247" s="216">
        <f t="shared" si="27"/>
        <v>1</v>
      </c>
      <c r="P247" s="216">
        <f t="shared" si="28"/>
        <v>2</v>
      </c>
      <c r="Q247" s="216">
        <f t="shared" si="29"/>
        <v>8</v>
      </c>
      <c r="R247" s="216">
        <f t="shared" si="30"/>
        <v>14</v>
      </c>
      <c r="S247" s="219"/>
      <c r="T247" s="219"/>
      <c r="U247" s="219"/>
      <c r="V247" s="219"/>
      <c r="W247" s="504"/>
      <c r="X247" s="219"/>
      <c r="Y247" s="49">
        <v>436</v>
      </c>
      <c r="Z247" s="49">
        <v>436049176</v>
      </c>
      <c r="AA247" s="235" t="s">
        <v>1078</v>
      </c>
      <c r="AB247" s="49">
        <v>0</v>
      </c>
      <c r="AC247" s="49">
        <v>0</v>
      </c>
      <c r="AD247" s="49">
        <v>0</v>
      </c>
      <c r="AE247" s="49">
        <v>0</v>
      </c>
      <c r="AF247" s="49">
        <v>4</v>
      </c>
      <c r="AG247" s="49">
        <v>10</v>
      </c>
      <c r="AH247" s="49">
        <v>0</v>
      </c>
      <c r="AI247" s="206">
        <v>0</v>
      </c>
      <c r="AJ247" s="206">
        <v>0</v>
      </c>
      <c r="AK247" s="206">
        <v>1</v>
      </c>
      <c r="AL247" s="206">
        <v>1</v>
      </c>
      <c r="AM247" s="206">
        <v>0</v>
      </c>
      <c r="AN247" s="206">
        <v>0</v>
      </c>
      <c r="AO247" s="206">
        <v>0</v>
      </c>
      <c r="AP247" s="206">
        <v>0</v>
      </c>
      <c r="AQ247" s="49">
        <v>2</v>
      </c>
      <c r="AR247" s="207"/>
      <c r="AS247" s="49">
        <v>49</v>
      </c>
      <c r="AT247" s="49">
        <v>176</v>
      </c>
      <c r="AU247" s="49">
        <v>8</v>
      </c>
      <c r="AW247" s="49"/>
      <c r="AX247" s="49"/>
      <c r="AY247" s="49"/>
      <c r="AZ247" s="484"/>
    </row>
    <row r="248" spans="1:52">
      <c r="A248" s="206">
        <v>436</v>
      </c>
      <c r="B248" s="206">
        <v>436049199</v>
      </c>
      <c r="C248" s="207" t="s">
        <v>1078</v>
      </c>
      <c r="D248" s="216">
        <f t="shared" si="32"/>
        <v>0</v>
      </c>
      <c r="E248" s="216">
        <f t="shared" si="32"/>
        <v>0</v>
      </c>
      <c r="F248" s="216">
        <f t="shared" si="32"/>
        <v>0</v>
      </c>
      <c r="G248" s="216">
        <f t="shared" si="32"/>
        <v>0</v>
      </c>
      <c r="H248" s="216">
        <f t="shared" si="32"/>
        <v>0</v>
      </c>
      <c r="I248" s="216">
        <f t="shared" si="32"/>
        <v>1</v>
      </c>
      <c r="J248" s="216">
        <f t="shared" si="31"/>
        <v>0</v>
      </c>
      <c r="K248" s="347">
        <f t="shared" si="25"/>
        <v>3.8600000000000002E-2</v>
      </c>
      <c r="L248" s="216"/>
      <c r="M248" s="216">
        <f t="shared" si="26"/>
        <v>0</v>
      </c>
      <c r="N248" s="216">
        <f t="shared" si="27"/>
        <v>0</v>
      </c>
      <c r="O248" s="216">
        <f t="shared" si="27"/>
        <v>0</v>
      </c>
      <c r="P248" s="216">
        <f t="shared" si="28"/>
        <v>1</v>
      </c>
      <c r="Q248" s="216">
        <f t="shared" si="29"/>
        <v>2</v>
      </c>
      <c r="R248" s="216">
        <f t="shared" si="30"/>
        <v>1</v>
      </c>
      <c r="S248" s="219"/>
      <c r="T248" s="219"/>
      <c r="U248" s="219"/>
      <c r="V248" s="219"/>
      <c r="W248" s="504"/>
      <c r="X248" s="219"/>
      <c r="Y248" s="49">
        <v>436</v>
      </c>
      <c r="Z248" s="49">
        <v>436049199</v>
      </c>
      <c r="AA248" s="235" t="s">
        <v>1078</v>
      </c>
      <c r="AB248" s="49">
        <v>0</v>
      </c>
      <c r="AC248" s="49">
        <v>0</v>
      </c>
      <c r="AD248" s="49">
        <v>0</v>
      </c>
      <c r="AE248" s="49">
        <v>0</v>
      </c>
      <c r="AF248" s="49">
        <v>0</v>
      </c>
      <c r="AG248" s="49">
        <v>1</v>
      </c>
      <c r="AH248" s="49">
        <v>0</v>
      </c>
      <c r="AI248" s="206">
        <v>0</v>
      </c>
      <c r="AJ248" s="206">
        <v>0</v>
      </c>
      <c r="AK248" s="206">
        <v>0</v>
      </c>
      <c r="AL248" s="206">
        <v>0</v>
      </c>
      <c r="AM248" s="206">
        <v>0</v>
      </c>
      <c r="AN248" s="206">
        <v>0</v>
      </c>
      <c r="AO248" s="206">
        <v>0</v>
      </c>
      <c r="AP248" s="206">
        <v>0</v>
      </c>
      <c r="AQ248" s="49">
        <v>1</v>
      </c>
      <c r="AR248" s="207"/>
      <c r="AS248" s="49">
        <v>49</v>
      </c>
      <c r="AT248" s="49">
        <v>199</v>
      </c>
      <c r="AU248" s="49">
        <v>2</v>
      </c>
      <c r="AW248" s="49"/>
      <c r="AX248" s="49"/>
      <c r="AY248" s="49"/>
      <c r="AZ248" s="484"/>
    </row>
    <row r="249" spans="1:52">
      <c r="A249" s="206">
        <v>436</v>
      </c>
      <c r="B249" s="206">
        <v>436049244</v>
      </c>
      <c r="C249" s="207" t="s">
        <v>1078</v>
      </c>
      <c r="D249" s="216">
        <f t="shared" si="32"/>
        <v>0</v>
      </c>
      <c r="E249" s="216">
        <f t="shared" si="32"/>
        <v>0</v>
      </c>
      <c r="F249" s="216">
        <f t="shared" si="32"/>
        <v>0</v>
      </c>
      <c r="G249" s="216">
        <f t="shared" si="32"/>
        <v>0</v>
      </c>
      <c r="H249" s="216">
        <f t="shared" si="32"/>
        <v>0</v>
      </c>
      <c r="I249" s="216">
        <f t="shared" si="32"/>
        <v>2</v>
      </c>
      <c r="J249" s="216">
        <f t="shared" si="31"/>
        <v>0</v>
      </c>
      <c r="K249" s="347">
        <f t="shared" si="25"/>
        <v>7.7200000000000005E-2</v>
      </c>
      <c r="L249" s="216"/>
      <c r="M249" s="216">
        <f t="shared" si="26"/>
        <v>0</v>
      </c>
      <c r="N249" s="216">
        <f t="shared" si="27"/>
        <v>0</v>
      </c>
      <c r="O249" s="216">
        <f t="shared" si="27"/>
        <v>0</v>
      </c>
      <c r="P249" s="216">
        <f t="shared" si="28"/>
        <v>0</v>
      </c>
      <c r="Q249" s="216">
        <f t="shared" si="29"/>
        <v>10</v>
      </c>
      <c r="R249" s="216">
        <f t="shared" si="30"/>
        <v>2</v>
      </c>
      <c r="S249" s="219"/>
      <c r="T249" s="219"/>
      <c r="U249" s="219"/>
      <c r="V249" s="219"/>
      <c r="W249" s="504"/>
      <c r="X249" s="219"/>
      <c r="Y249" s="49">
        <v>436</v>
      </c>
      <c r="Z249" s="49">
        <v>436049244</v>
      </c>
      <c r="AA249" s="235" t="s">
        <v>1078</v>
      </c>
      <c r="AB249" s="49">
        <v>0</v>
      </c>
      <c r="AC249" s="49">
        <v>0</v>
      </c>
      <c r="AD249" s="49">
        <v>0</v>
      </c>
      <c r="AE249" s="49">
        <v>0</v>
      </c>
      <c r="AF249" s="49">
        <v>0</v>
      </c>
      <c r="AG249" s="49">
        <v>2</v>
      </c>
      <c r="AH249" s="49">
        <v>0</v>
      </c>
      <c r="AI249" s="206">
        <v>0</v>
      </c>
      <c r="AJ249" s="206">
        <v>0</v>
      </c>
      <c r="AK249" s="206">
        <v>0</v>
      </c>
      <c r="AL249" s="206">
        <v>0</v>
      </c>
      <c r="AM249" s="206">
        <v>0</v>
      </c>
      <c r="AN249" s="206">
        <v>0</v>
      </c>
      <c r="AO249" s="206">
        <v>0</v>
      </c>
      <c r="AP249" s="206">
        <v>0</v>
      </c>
      <c r="AQ249" s="49">
        <v>0</v>
      </c>
      <c r="AR249" s="207"/>
      <c r="AS249" s="49">
        <v>49</v>
      </c>
      <c r="AT249" s="49">
        <v>244</v>
      </c>
      <c r="AU249" s="49">
        <v>10</v>
      </c>
      <c r="AW249" s="49"/>
      <c r="AX249" s="49"/>
      <c r="AY249" s="49"/>
      <c r="AZ249" s="484"/>
    </row>
    <row r="250" spans="1:52">
      <c r="A250" s="206">
        <v>436</v>
      </c>
      <c r="B250" s="206">
        <v>436049248</v>
      </c>
      <c r="C250" s="207" t="s">
        <v>1078</v>
      </c>
      <c r="D250" s="216">
        <f t="shared" si="32"/>
        <v>0</v>
      </c>
      <c r="E250" s="216">
        <f t="shared" si="32"/>
        <v>0</v>
      </c>
      <c r="F250" s="216">
        <f t="shared" si="32"/>
        <v>0</v>
      </c>
      <c r="G250" s="216">
        <f t="shared" si="32"/>
        <v>0</v>
      </c>
      <c r="H250" s="216">
        <f t="shared" si="32"/>
        <v>1</v>
      </c>
      <c r="I250" s="216">
        <f t="shared" si="32"/>
        <v>3</v>
      </c>
      <c r="J250" s="216">
        <f t="shared" si="31"/>
        <v>0</v>
      </c>
      <c r="K250" s="347">
        <f t="shared" si="25"/>
        <v>0.15440000000000001</v>
      </c>
      <c r="L250" s="216"/>
      <c r="M250" s="216">
        <f t="shared" si="26"/>
        <v>0</v>
      </c>
      <c r="N250" s="216">
        <f t="shared" si="27"/>
        <v>0</v>
      </c>
      <c r="O250" s="216">
        <f t="shared" si="27"/>
        <v>0</v>
      </c>
      <c r="P250" s="216">
        <f t="shared" si="28"/>
        <v>3</v>
      </c>
      <c r="Q250" s="216">
        <f t="shared" si="29"/>
        <v>11</v>
      </c>
      <c r="R250" s="216">
        <f t="shared" si="30"/>
        <v>4</v>
      </c>
      <c r="S250" s="219"/>
      <c r="T250" s="219"/>
      <c r="U250" s="219"/>
      <c r="V250" s="219"/>
      <c r="W250" s="504"/>
      <c r="X250" s="219"/>
      <c r="Y250" s="49">
        <v>436</v>
      </c>
      <c r="Z250" s="49">
        <v>436049248</v>
      </c>
      <c r="AA250" s="235" t="s">
        <v>1078</v>
      </c>
      <c r="AB250" s="49">
        <v>0</v>
      </c>
      <c r="AC250" s="49">
        <v>0</v>
      </c>
      <c r="AD250" s="49">
        <v>0</v>
      </c>
      <c r="AE250" s="49">
        <v>0</v>
      </c>
      <c r="AF250" s="49">
        <v>1</v>
      </c>
      <c r="AG250" s="49">
        <v>3</v>
      </c>
      <c r="AH250" s="49">
        <v>0</v>
      </c>
      <c r="AI250" s="206">
        <v>0</v>
      </c>
      <c r="AJ250" s="206">
        <v>0</v>
      </c>
      <c r="AK250" s="206">
        <v>0</v>
      </c>
      <c r="AL250" s="206">
        <v>0</v>
      </c>
      <c r="AM250" s="206">
        <v>1</v>
      </c>
      <c r="AN250" s="206">
        <v>0</v>
      </c>
      <c r="AO250" s="206">
        <v>0</v>
      </c>
      <c r="AP250" s="206">
        <v>0</v>
      </c>
      <c r="AQ250" s="49">
        <v>2</v>
      </c>
      <c r="AR250" s="207"/>
      <c r="AS250" s="49">
        <v>49</v>
      </c>
      <c r="AT250" s="49">
        <v>248</v>
      </c>
      <c r="AU250" s="49">
        <v>11</v>
      </c>
      <c r="AW250" s="49"/>
      <c r="AX250" s="49"/>
      <c r="AY250" s="49"/>
      <c r="AZ250" s="484"/>
    </row>
    <row r="251" spans="1:52">
      <c r="A251" s="206">
        <v>436</v>
      </c>
      <c r="B251" s="206">
        <v>436049274</v>
      </c>
      <c r="C251" s="207" t="s">
        <v>1078</v>
      </c>
      <c r="D251" s="216">
        <f t="shared" si="32"/>
        <v>0</v>
      </c>
      <c r="E251" s="216">
        <f t="shared" si="32"/>
        <v>0</v>
      </c>
      <c r="F251" s="216">
        <f t="shared" si="32"/>
        <v>0</v>
      </c>
      <c r="G251" s="216">
        <f t="shared" si="32"/>
        <v>0</v>
      </c>
      <c r="H251" s="216">
        <f t="shared" si="32"/>
        <v>0</v>
      </c>
      <c r="I251" s="216">
        <f t="shared" si="32"/>
        <v>4</v>
      </c>
      <c r="J251" s="216">
        <f t="shared" si="31"/>
        <v>0</v>
      </c>
      <c r="K251" s="347">
        <f t="shared" si="25"/>
        <v>0.15440000000000001</v>
      </c>
      <c r="L251" s="216"/>
      <c r="M251" s="216">
        <f t="shared" si="26"/>
        <v>0</v>
      </c>
      <c r="N251" s="216">
        <f t="shared" si="27"/>
        <v>0</v>
      </c>
      <c r="O251" s="216">
        <f t="shared" si="27"/>
        <v>1</v>
      </c>
      <c r="P251" s="216">
        <f t="shared" si="28"/>
        <v>4</v>
      </c>
      <c r="Q251" s="216">
        <f t="shared" si="29"/>
        <v>10</v>
      </c>
      <c r="R251" s="216">
        <f t="shared" si="30"/>
        <v>4</v>
      </c>
      <c r="S251" s="219"/>
      <c r="T251" s="219"/>
      <c r="U251" s="219"/>
      <c r="V251" s="219"/>
      <c r="W251" s="504"/>
      <c r="X251" s="219"/>
      <c r="Y251" s="49">
        <v>436</v>
      </c>
      <c r="Z251" s="49">
        <v>436049274</v>
      </c>
      <c r="AA251" s="235" t="s">
        <v>1078</v>
      </c>
      <c r="AB251" s="49">
        <v>0</v>
      </c>
      <c r="AC251" s="49">
        <v>0</v>
      </c>
      <c r="AD251" s="49">
        <v>0</v>
      </c>
      <c r="AE251" s="49">
        <v>0</v>
      </c>
      <c r="AF251" s="49">
        <v>0</v>
      </c>
      <c r="AG251" s="49">
        <v>4</v>
      </c>
      <c r="AH251" s="49">
        <v>0</v>
      </c>
      <c r="AI251" s="206">
        <v>0</v>
      </c>
      <c r="AJ251" s="206">
        <v>0</v>
      </c>
      <c r="AK251" s="206">
        <v>0</v>
      </c>
      <c r="AL251" s="206">
        <v>1</v>
      </c>
      <c r="AM251" s="206">
        <v>0</v>
      </c>
      <c r="AN251" s="206">
        <v>0</v>
      </c>
      <c r="AO251" s="206">
        <v>0</v>
      </c>
      <c r="AP251" s="206">
        <v>0</v>
      </c>
      <c r="AQ251" s="49">
        <v>4</v>
      </c>
      <c r="AR251" s="207"/>
      <c r="AS251" s="49">
        <v>49</v>
      </c>
      <c r="AT251" s="49">
        <v>274</v>
      </c>
      <c r="AU251" s="49">
        <v>10</v>
      </c>
      <c r="AW251" s="49"/>
      <c r="AX251" s="49"/>
      <c r="AY251" s="49"/>
      <c r="AZ251" s="484"/>
    </row>
    <row r="252" spans="1:52">
      <c r="A252" s="206">
        <v>436</v>
      </c>
      <c r="B252" s="206">
        <v>436049308</v>
      </c>
      <c r="C252" s="207" t="s">
        <v>1078</v>
      </c>
      <c r="D252" s="216">
        <f t="shared" si="32"/>
        <v>0</v>
      </c>
      <c r="E252" s="216">
        <f t="shared" si="32"/>
        <v>0</v>
      </c>
      <c r="F252" s="216">
        <f t="shared" si="32"/>
        <v>0</v>
      </c>
      <c r="G252" s="216">
        <f t="shared" si="32"/>
        <v>0</v>
      </c>
      <c r="H252" s="216">
        <f t="shared" si="32"/>
        <v>0</v>
      </c>
      <c r="I252" s="216">
        <f t="shared" si="32"/>
        <v>2</v>
      </c>
      <c r="J252" s="216">
        <f t="shared" si="31"/>
        <v>0</v>
      </c>
      <c r="K252" s="347">
        <f t="shared" si="25"/>
        <v>7.7200000000000005E-2</v>
      </c>
      <c r="L252" s="216"/>
      <c r="M252" s="216">
        <f t="shared" si="26"/>
        <v>0</v>
      </c>
      <c r="N252" s="216">
        <f t="shared" si="27"/>
        <v>0</v>
      </c>
      <c r="O252" s="216">
        <f t="shared" si="27"/>
        <v>0</v>
      </c>
      <c r="P252" s="216">
        <f t="shared" si="28"/>
        <v>1</v>
      </c>
      <c r="Q252" s="216">
        <f t="shared" si="29"/>
        <v>9</v>
      </c>
      <c r="R252" s="216">
        <f t="shared" si="30"/>
        <v>2</v>
      </c>
      <c r="S252" s="219"/>
      <c r="T252" s="219"/>
      <c r="U252" s="219"/>
      <c r="V252" s="219"/>
      <c r="W252" s="504"/>
      <c r="X252" s="219"/>
      <c r="Y252" s="49">
        <v>436</v>
      </c>
      <c r="Z252" s="49">
        <v>436049308</v>
      </c>
      <c r="AA252" s="235" t="s">
        <v>1078</v>
      </c>
      <c r="AB252" s="49">
        <v>0</v>
      </c>
      <c r="AC252" s="49">
        <v>0</v>
      </c>
      <c r="AD252" s="49">
        <v>0</v>
      </c>
      <c r="AE252" s="49">
        <v>0</v>
      </c>
      <c r="AF252" s="49">
        <v>0</v>
      </c>
      <c r="AG252" s="49">
        <v>2</v>
      </c>
      <c r="AH252" s="49">
        <v>0</v>
      </c>
      <c r="AI252" s="206">
        <v>0</v>
      </c>
      <c r="AJ252" s="206">
        <v>0</v>
      </c>
      <c r="AK252" s="206">
        <v>0</v>
      </c>
      <c r="AL252" s="206">
        <v>0</v>
      </c>
      <c r="AM252" s="206">
        <v>0</v>
      </c>
      <c r="AN252" s="206">
        <v>0</v>
      </c>
      <c r="AO252" s="206">
        <v>0</v>
      </c>
      <c r="AP252" s="206">
        <v>0</v>
      </c>
      <c r="AQ252" s="49">
        <v>1</v>
      </c>
      <c r="AR252" s="207"/>
      <c r="AS252" s="49">
        <v>49</v>
      </c>
      <c r="AT252" s="49">
        <v>308</v>
      </c>
      <c r="AU252" s="49">
        <v>9</v>
      </c>
      <c r="AW252" s="49"/>
      <c r="AX252" s="49"/>
      <c r="AY252" s="49"/>
      <c r="AZ252" s="484"/>
    </row>
    <row r="253" spans="1:52">
      <c r="A253" s="206">
        <v>436</v>
      </c>
      <c r="B253" s="206">
        <v>436049336</v>
      </c>
      <c r="C253" s="207" t="s">
        <v>1078</v>
      </c>
      <c r="D253" s="216">
        <f t="shared" si="32"/>
        <v>0</v>
      </c>
      <c r="E253" s="216">
        <f t="shared" si="32"/>
        <v>0</v>
      </c>
      <c r="F253" s="216">
        <f t="shared" si="32"/>
        <v>0</v>
      </c>
      <c r="G253" s="216">
        <f t="shared" si="32"/>
        <v>0</v>
      </c>
      <c r="H253" s="216">
        <f t="shared" si="32"/>
        <v>0</v>
      </c>
      <c r="I253" s="216">
        <f t="shared" si="32"/>
        <v>1</v>
      </c>
      <c r="J253" s="216">
        <f t="shared" si="31"/>
        <v>0</v>
      </c>
      <c r="K253" s="347">
        <f t="shared" si="25"/>
        <v>3.8600000000000002E-2</v>
      </c>
      <c r="L253" s="216"/>
      <c r="M253" s="216">
        <f t="shared" si="26"/>
        <v>0</v>
      </c>
      <c r="N253" s="216">
        <f t="shared" si="27"/>
        <v>0</v>
      </c>
      <c r="O253" s="216">
        <f t="shared" si="27"/>
        <v>0</v>
      </c>
      <c r="P253" s="216">
        <f t="shared" si="28"/>
        <v>0</v>
      </c>
      <c r="Q253" s="216">
        <f t="shared" si="29"/>
        <v>8</v>
      </c>
      <c r="R253" s="216">
        <f t="shared" si="30"/>
        <v>1</v>
      </c>
      <c r="S253" s="219"/>
      <c r="T253" s="219"/>
      <c r="U253" s="219"/>
      <c r="V253" s="219"/>
      <c r="W253" s="504"/>
      <c r="X253" s="219"/>
      <c r="Y253" s="49">
        <v>436</v>
      </c>
      <c r="Z253" s="49">
        <v>436049336</v>
      </c>
      <c r="AA253" s="235" t="s">
        <v>1078</v>
      </c>
      <c r="AB253" s="49">
        <v>0</v>
      </c>
      <c r="AC253" s="49">
        <v>0</v>
      </c>
      <c r="AD253" s="49">
        <v>0</v>
      </c>
      <c r="AE253" s="49">
        <v>0</v>
      </c>
      <c r="AF253" s="49">
        <v>0</v>
      </c>
      <c r="AG253" s="49">
        <v>1</v>
      </c>
      <c r="AH253" s="49">
        <v>0</v>
      </c>
      <c r="AI253" s="206">
        <v>0</v>
      </c>
      <c r="AJ253" s="206">
        <v>0</v>
      </c>
      <c r="AK253" s="206">
        <v>0</v>
      </c>
      <c r="AL253" s="206">
        <v>0</v>
      </c>
      <c r="AM253" s="206">
        <v>0</v>
      </c>
      <c r="AN253" s="206">
        <v>0</v>
      </c>
      <c r="AO253" s="206">
        <v>0</v>
      </c>
      <c r="AP253" s="206">
        <v>0</v>
      </c>
      <c r="AQ253" s="49">
        <v>0</v>
      </c>
      <c r="AR253" s="207"/>
      <c r="AS253" s="49">
        <v>49</v>
      </c>
      <c r="AT253" s="49">
        <v>336</v>
      </c>
      <c r="AU253" s="49">
        <v>8</v>
      </c>
      <c r="AW253" s="49"/>
      <c r="AX253" s="49"/>
      <c r="AY253" s="49"/>
      <c r="AZ253" s="484"/>
    </row>
    <row r="254" spans="1:52">
      <c r="A254" s="206">
        <v>437</v>
      </c>
      <c r="B254" s="206">
        <v>437035035</v>
      </c>
      <c r="C254" s="207" t="s">
        <v>1197</v>
      </c>
      <c r="D254" s="216">
        <f t="shared" si="32"/>
        <v>0</v>
      </c>
      <c r="E254" s="216">
        <f t="shared" si="32"/>
        <v>0</v>
      </c>
      <c r="F254" s="216">
        <f t="shared" si="32"/>
        <v>0</v>
      </c>
      <c r="G254" s="216">
        <f t="shared" si="32"/>
        <v>0</v>
      </c>
      <c r="H254" s="216">
        <f t="shared" si="32"/>
        <v>0</v>
      </c>
      <c r="I254" s="216">
        <f t="shared" si="32"/>
        <v>223</v>
      </c>
      <c r="J254" s="216">
        <f t="shared" si="31"/>
        <v>0</v>
      </c>
      <c r="K254" s="347">
        <f t="shared" si="25"/>
        <v>8.6077999999999992</v>
      </c>
      <c r="L254" s="216"/>
      <c r="M254" s="216">
        <f t="shared" si="26"/>
        <v>0</v>
      </c>
      <c r="N254" s="216">
        <f t="shared" si="27"/>
        <v>0</v>
      </c>
      <c r="O254" s="216">
        <f t="shared" si="27"/>
        <v>55</v>
      </c>
      <c r="P254" s="216">
        <f t="shared" si="28"/>
        <v>181</v>
      </c>
      <c r="Q254" s="216">
        <f t="shared" si="29"/>
        <v>11</v>
      </c>
      <c r="R254" s="216">
        <f t="shared" si="30"/>
        <v>223</v>
      </c>
      <c r="S254" s="219"/>
      <c r="T254" s="219"/>
      <c r="U254" s="219"/>
      <c r="V254" s="219"/>
      <c r="W254" s="504"/>
      <c r="X254" s="219"/>
      <c r="Y254" s="49">
        <v>437</v>
      </c>
      <c r="Z254" s="49">
        <v>437035035</v>
      </c>
      <c r="AA254" s="235" t="s">
        <v>1197</v>
      </c>
      <c r="AB254" s="49">
        <v>0</v>
      </c>
      <c r="AC254" s="49">
        <v>0</v>
      </c>
      <c r="AD254" s="49">
        <v>0</v>
      </c>
      <c r="AE254" s="49">
        <v>0</v>
      </c>
      <c r="AF254" s="49">
        <v>0</v>
      </c>
      <c r="AG254" s="49">
        <v>223</v>
      </c>
      <c r="AH254" s="49">
        <v>0</v>
      </c>
      <c r="AI254" s="206">
        <v>0</v>
      </c>
      <c r="AJ254" s="206">
        <v>0</v>
      </c>
      <c r="AK254" s="206">
        <v>0</v>
      </c>
      <c r="AL254" s="206">
        <v>55</v>
      </c>
      <c r="AM254" s="206">
        <v>0</v>
      </c>
      <c r="AN254" s="206">
        <v>0</v>
      </c>
      <c r="AO254" s="206">
        <v>0</v>
      </c>
      <c r="AP254" s="206">
        <v>0</v>
      </c>
      <c r="AQ254" s="49">
        <v>181</v>
      </c>
      <c r="AR254" s="207"/>
      <c r="AS254" s="49">
        <v>35</v>
      </c>
      <c r="AT254" s="49">
        <v>35</v>
      </c>
      <c r="AU254" s="49">
        <v>11</v>
      </c>
      <c r="AW254" s="49"/>
      <c r="AX254" s="49"/>
      <c r="AY254" s="49"/>
      <c r="AZ254" s="484"/>
    </row>
    <row r="255" spans="1:52">
      <c r="A255" s="206">
        <v>437</v>
      </c>
      <c r="B255" s="206">
        <v>437035044</v>
      </c>
      <c r="C255" s="207" t="s">
        <v>1197</v>
      </c>
      <c r="D255" s="216">
        <f t="shared" si="32"/>
        <v>0</v>
      </c>
      <c r="E255" s="216">
        <f t="shared" si="32"/>
        <v>0</v>
      </c>
      <c r="F255" s="216">
        <f t="shared" si="32"/>
        <v>0</v>
      </c>
      <c r="G255" s="216">
        <f t="shared" si="32"/>
        <v>0</v>
      </c>
      <c r="H255" s="216">
        <f t="shared" si="32"/>
        <v>0</v>
      </c>
      <c r="I255" s="216">
        <f t="shared" si="32"/>
        <v>1</v>
      </c>
      <c r="J255" s="216">
        <f t="shared" si="31"/>
        <v>0</v>
      </c>
      <c r="K255" s="347">
        <f t="shared" si="25"/>
        <v>3.8600000000000002E-2</v>
      </c>
      <c r="L255" s="216"/>
      <c r="M255" s="216">
        <f t="shared" si="26"/>
        <v>0</v>
      </c>
      <c r="N255" s="216">
        <f t="shared" si="27"/>
        <v>0</v>
      </c>
      <c r="O255" s="216">
        <f t="shared" si="27"/>
        <v>0</v>
      </c>
      <c r="P255" s="216">
        <f t="shared" si="28"/>
        <v>0</v>
      </c>
      <c r="Q255" s="216">
        <f t="shared" si="29"/>
        <v>11</v>
      </c>
      <c r="R255" s="216">
        <f t="shared" si="30"/>
        <v>1</v>
      </c>
      <c r="S255" s="219"/>
      <c r="T255" s="219"/>
      <c r="U255" s="219"/>
      <c r="V255" s="219"/>
      <c r="W255" s="504"/>
      <c r="X255" s="219"/>
      <c r="Y255" s="49">
        <v>437</v>
      </c>
      <c r="Z255" s="49">
        <v>437035044</v>
      </c>
      <c r="AA255" s="235" t="s">
        <v>1197</v>
      </c>
      <c r="AB255" s="49">
        <v>0</v>
      </c>
      <c r="AC255" s="49">
        <v>0</v>
      </c>
      <c r="AD255" s="49">
        <v>0</v>
      </c>
      <c r="AE255" s="49">
        <v>0</v>
      </c>
      <c r="AF255" s="49">
        <v>0</v>
      </c>
      <c r="AG255" s="49">
        <v>1</v>
      </c>
      <c r="AH255" s="49">
        <v>0</v>
      </c>
      <c r="AI255" s="206">
        <v>0</v>
      </c>
      <c r="AJ255" s="206">
        <v>0</v>
      </c>
      <c r="AK255" s="206">
        <v>0</v>
      </c>
      <c r="AL255" s="206">
        <v>0</v>
      </c>
      <c r="AM255" s="206">
        <v>0</v>
      </c>
      <c r="AN255" s="206">
        <v>0</v>
      </c>
      <c r="AO255" s="206">
        <v>0</v>
      </c>
      <c r="AP255" s="206">
        <v>0</v>
      </c>
      <c r="AQ255" s="49">
        <v>0</v>
      </c>
      <c r="AR255" s="207"/>
      <c r="AS255" s="49">
        <v>35</v>
      </c>
      <c r="AT255" s="49">
        <v>44</v>
      </c>
      <c r="AU255" s="49">
        <v>11</v>
      </c>
      <c r="AW255" s="49"/>
      <c r="AX255" s="49"/>
      <c r="AY255" s="49"/>
      <c r="AZ255" s="484"/>
    </row>
    <row r="256" spans="1:52">
      <c r="A256" s="206">
        <v>437</v>
      </c>
      <c r="B256" s="206">
        <v>437035050</v>
      </c>
      <c r="C256" s="207" t="s">
        <v>1197</v>
      </c>
      <c r="D256" s="216">
        <f t="shared" si="32"/>
        <v>0</v>
      </c>
      <c r="E256" s="216">
        <f t="shared" si="32"/>
        <v>0</v>
      </c>
      <c r="F256" s="216">
        <f t="shared" si="32"/>
        <v>0</v>
      </c>
      <c r="G256" s="216">
        <f t="shared" si="32"/>
        <v>0</v>
      </c>
      <c r="H256" s="216">
        <f t="shared" si="32"/>
        <v>0</v>
      </c>
      <c r="I256" s="216">
        <f t="shared" si="32"/>
        <v>1</v>
      </c>
      <c r="J256" s="216">
        <f t="shared" si="31"/>
        <v>0</v>
      </c>
      <c r="K256" s="347">
        <f t="shared" si="25"/>
        <v>3.8600000000000002E-2</v>
      </c>
      <c r="L256" s="216"/>
      <c r="M256" s="216">
        <f t="shared" si="26"/>
        <v>0</v>
      </c>
      <c r="N256" s="216">
        <f t="shared" si="27"/>
        <v>0</v>
      </c>
      <c r="O256" s="216">
        <f t="shared" si="27"/>
        <v>0</v>
      </c>
      <c r="P256" s="216">
        <f t="shared" si="28"/>
        <v>1</v>
      </c>
      <c r="Q256" s="216">
        <f t="shared" si="29"/>
        <v>4</v>
      </c>
      <c r="R256" s="216">
        <f t="shared" si="30"/>
        <v>1</v>
      </c>
      <c r="S256" s="219"/>
      <c r="T256" s="219"/>
      <c r="U256" s="219"/>
      <c r="V256" s="219"/>
      <c r="W256" s="504"/>
      <c r="X256" s="219"/>
      <c r="Y256" s="49">
        <v>437</v>
      </c>
      <c r="Z256" s="49">
        <v>437035050</v>
      </c>
      <c r="AA256" s="235" t="s">
        <v>1197</v>
      </c>
      <c r="AB256" s="49">
        <v>0</v>
      </c>
      <c r="AC256" s="49">
        <v>0</v>
      </c>
      <c r="AD256" s="49">
        <v>0</v>
      </c>
      <c r="AE256" s="49">
        <v>0</v>
      </c>
      <c r="AF256" s="49">
        <v>0</v>
      </c>
      <c r="AG256" s="49">
        <v>1</v>
      </c>
      <c r="AH256" s="49">
        <v>0</v>
      </c>
      <c r="AI256" s="206">
        <v>0</v>
      </c>
      <c r="AJ256" s="206">
        <v>0</v>
      </c>
      <c r="AK256" s="206">
        <v>0</v>
      </c>
      <c r="AL256" s="206">
        <v>0</v>
      </c>
      <c r="AM256" s="206">
        <v>0</v>
      </c>
      <c r="AN256" s="206">
        <v>0</v>
      </c>
      <c r="AO256" s="206">
        <v>0</v>
      </c>
      <c r="AP256" s="206">
        <v>0</v>
      </c>
      <c r="AQ256" s="49">
        <v>1</v>
      </c>
      <c r="AR256" s="207"/>
      <c r="AS256" s="49">
        <v>35</v>
      </c>
      <c r="AT256" s="49">
        <v>50</v>
      </c>
      <c r="AU256" s="49">
        <v>4</v>
      </c>
      <c r="AW256" s="49"/>
      <c r="AX256" s="49"/>
      <c r="AY256" s="49"/>
      <c r="AZ256" s="484"/>
    </row>
    <row r="257" spans="1:52">
      <c r="A257" s="206">
        <v>437</v>
      </c>
      <c r="B257" s="206">
        <v>437035189</v>
      </c>
      <c r="C257" s="207" t="s">
        <v>1197</v>
      </c>
      <c r="D257" s="216">
        <f t="shared" si="32"/>
        <v>0</v>
      </c>
      <c r="E257" s="216">
        <f t="shared" si="32"/>
        <v>0</v>
      </c>
      <c r="F257" s="216">
        <f t="shared" si="32"/>
        <v>0</v>
      </c>
      <c r="G257" s="216">
        <f t="shared" si="32"/>
        <v>0</v>
      </c>
      <c r="H257" s="216">
        <f t="shared" si="32"/>
        <v>0</v>
      </c>
      <c r="I257" s="216">
        <f t="shared" si="32"/>
        <v>1</v>
      </c>
      <c r="J257" s="216">
        <f t="shared" si="31"/>
        <v>0</v>
      </c>
      <c r="K257" s="347">
        <f t="shared" si="25"/>
        <v>3.8600000000000002E-2</v>
      </c>
      <c r="L257" s="216"/>
      <c r="M257" s="216">
        <f t="shared" si="26"/>
        <v>0</v>
      </c>
      <c r="N257" s="216">
        <f t="shared" si="27"/>
        <v>0</v>
      </c>
      <c r="O257" s="216">
        <f t="shared" si="27"/>
        <v>0</v>
      </c>
      <c r="P257" s="216">
        <f t="shared" si="28"/>
        <v>1</v>
      </c>
      <c r="Q257" s="216">
        <f t="shared" si="29"/>
        <v>3</v>
      </c>
      <c r="R257" s="216">
        <f t="shared" si="30"/>
        <v>1</v>
      </c>
      <c r="S257" s="219"/>
      <c r="T257" s="219"/>
      <c r="U257" s="219"/>
      <c r="V257" s="219"/>
      <c r="W257" s="504"/>
      <c r="X257" s="219"/>
      <c r="Y257" s="49">
        <v>437</v>
      </c>
      <c r="Z257" s="49">
        <v>437035189</v>
      </c>
      <c r="AA257" s="235" t="s">
        <v>1197</v>
      </c>
      <c r="AB257" s="49">
        <v>0</v>
      </c>
      <c r="AC257" s="49">
        <v>0</v>
      </c>
      <c r="AD257" s="49">
        <v>0</v>
      </c>
      <c r="AE257" s="49">
        <v>0</v>
      </c>
      <c r="AF257" s="49">
        <v>0</v>
      </c>
      <c r="AG257" s="49">
        <v>1</v>
      </c>
      <c r="AH257" s="49">
        <v>0</v>
      </c>
      <c r="AI257" s="206">
        <v>0</v>
      </c>
      <c r="AJ257" s="206">
        <v>0</v>
      </c>
      <c r="AK257" s="206">
        <v>0</v>
      </c>
      <c r="AL257" s="206">
        <v>0</v>
      </c>
      <c r="AM257" s="206">
        <v>0</v>
      </c>
      <c r="AN257" s="206">
        <v>0</v>
      </c>
      <c r="AO257" s="206">
        <v>0</v>
      </c>
      <c r="AP257" s="206">
        <v>0</v>
      </c>
      <c r="AQ257" s="49">
        <v>1</v>
      </c>
      <c r="AR257" s="207"/>
      <c r="AS257" s="49">
        <v>35</v>
      </c>
      <c r="AT257" s="49">
        <v>189</v>
      </c>
      <c r="AU257" s="49">
        <v>3</v>
      </c>
      <c r="AW257" s="49"/>
      <c r="AX257" s="49"/>
      <c r="AY257" s="49"/>
      <c r="AZ257" s="484"/>
    </row>
    <row r="258" spans="1:52">
      <c r="A258" s="206">
        <v>437</v>
      </c>
      <c r="B258" s="206">
        <v>437035244</v>
      </c>
      <c r="C258" s="207" t="s">
        <v>1197</v>
      </c>
      <c r="D258" s="216">
        <f t="shared" si="32"/>
        <v>0</v>
      </c>
      <c r="E258" s="216">
        <f t="shared" si="32"/>
        <v>0</v>
      </c>
      <c r="F258" s="216">
        <f t="shared" si="32"/>
        <v>0</v>
      </c>
      <c r="G258" s="216">
        <f t="shared" si="32"/>
        <v>0</v>
      </c>
      <c r="H258" s="216">
        <f t="shared" si="32"/>
        <v>0</v>
      </c>
      <c r="I258" s="216">
        <f t="shared" si="32"/>
        <v>3</v>
      </c>
      <c r="J258" s="216">
        <f t="shared" si="31"/>
        <v>0</v>
      </c>
      <c r="K258" s="347">
        <f t="shared" si="25"/>
        <v>0.1158</v>
      </c>
      <c r="L258" s="216"/>
      <c r="M258" s="216">
        <f t="shared" si="26"/>
        <v>0</v>
      </c>
      <c r="N258" s="216">
        <f t="shared" si="27"/>
        <v>0</v>
      </c>
      <c r="O258" s="216">
        <f t="shared" si="27"/>
        <v>1</v>
      </c>
      <c r="P258" s="216">
        <f t="shared" si="28"/>
        <v>1</v>
      </c>
      <c r="Q258" s="216">
        <f t="shared" si="29"/>
        <v>10</v>
      </c>
      <c r="R258" s="216">
        <f t="shared" si="30"/>
        <v>3</v>
      </c>
      <c r="S258" s="219"/>
      <c r="T258" s="219"/>
      <c r="U258" s="219"/>
      <c r="V258" s="219"/>
      <c r="W258" s="504"/>
      <c r="X258" s="219"/>
      <c r="Y258" s="49">
        <v>437</v>
      </c>
      <c r="Z258" s="49">
        <v>437035244</v>
      </c>
      <c r="AA258" s="235" t="s">
        <v>1197</v>
      </c>
      <c r="AB258" s="49">
        <v>0</v>
      </c>
      <c r="AC258" s="49">
        <v>0</v>
      </c>
      <c r="AD258" s="49">
        <v>0</v>
      </c>
      <c r="AE258" s="49">
        <v>0</v>
      </c>
      <c r="AF258" s="49">
        <v>0</v>
      </c>
      <c r="AG258" s="49">
        <v>3</v>
      </c>
      <c r="AH258" s="49">
        <v>0</v>
      </c>
      <c r="AI258" s="206">
        <v>0</v>
      </c>
      <c r="AJ258" s="206">
        <v>0</v>
      </c>
      <c r="AK258" s="206">
        <v>0</v>
      </c>
      <c r="AL258" s="206">
        <v>1</v>
      </c>
      <c r="AM258" s="206">
        <v>0</v>
      </c>
      <c r="AN258" s="206">
        <v>0</v>
      </c>
      <c r="AO258" s="206">
        <v>0</v>
      </c>
      <c r="AP258" s="206">
        <v>0</v>
      </c>
      <c r="AQ258" s="49">
        <v>1</v>
      </c>
      <c r="AR258" s="207"/>
      <c r="AS258" s="49">
        <v>35</v>
      </c>
      <c r="AT258" s="49">
        <v>244</v>
      </c>
      <c r="AU258" s="49">
        <v>10</v>
      </c>
      <c r="AW258" s="49"/>
      <c r="AX258" s="49"/>
      <c r="AY258" s="49"/>
      <c r="AZ258" s="484"/>
    </row>
    <row r="259" spans="1:52">
      <c r="A259" s="206">
        <v>438</v>
      </c>
      <c r="B259" s="206">
        <v>438035035</v>
      </c>
      <c r="C259" s="207" t="s">
        <v>1062</v>
      </c>
      <c r="D259" s="216">
        <f t="shared" si="32"/>
        <v>20</v>
      </c>
      <c r="E259" s="216">
        <f t="shared" si="32"/>
        <v>0</v>
      </c>
      <c r="F259" s="216">
        <f t="shared" si="32"/>
        <v>16</v>
      </c>
      <c r="G259" s="216">
        <f t="shared" si="32"/>
        <v>95</v>
      </c>
      <c r="H259" s="216">
        <f t="shared" si="32"/>
        <v>59</v>
      </c>
      <c r="I259" s="216">
        <f t="shared" si="32"/>
        <v>140</v>
      </c>
      <c r="J259" s="216">
        <f t="shared" si="31"/>
        <v>0</v>
      </c>
      <c r="K259" s="347">
        <f t="shared" si="25"/>
        <v>11.965999999999999</v>
      </c>
      <c r="L259" s="216"/>
      <c r="M259" s="216">
        <f t="shared" si="26"/>
        <v>22</v>
      </c>
      <c r="N259" s="216">
        <f t="shared" si="27"/>
        <v>5</v>
      </c>
      <c r="O259" s="216">
        <f t="shared" si="27"/>
        <v>11</v>
      </c>
      <c r="P259" s="216">
        <f t="shared" si="28"/>
        <v>277</v>
      </c>
      <c r="Q259" s="216">
        <f t="shared" si="29"/>
        <v>11</v>
      </c>
      <c r="R259" s="216">
        <f t="shared" si="30"/>
        <v>320</v>
      </c>
      <c r="S259" s="219"/>
      <c r="T259" s="219"/>
      <c r="U259" s="219"/>
      <c r="V259" s="219"/>
      <c r="W259" s="504"/>
      <c r="X259" s="219"/>
      <c r="Y259" s="49">
        <v>438</v>
      </c>
      <c r="Z259" s="49">
        <v>438035035</v>
      </c>
      <c r="AA259" s="235" t="s">
        <v>1062</v>
      </c>
      <c r="AB259" s="49">
        <v>20</v>
      </c>
      <c r="AC259" s="49">
        <v>0</v>
      </c>
      <c r="AD259" s="49">
        <v>16</v>
      </c>
      <c r="AE259" s="49">
        <v>95</v>
      </c>
      <c r="AF259" s="49">
        <v>59</v>
      </c>
      <c r="AG259" s="49">
        <v>140</v>
      </c>
      <c r="AH259" s="49">
        <v>0</v>
      </c>
      <c r="AI259" s="206">
        <v>4</v>
      </c>
      <c r="AJ259" s="206">
        <v>20</v>
      </c>
      <c r="AK259" s="206">
        <v>5</v>
      </c>
      <c r="AL259" s="206">
        <v>11</v>
      </c>
      <c r="AM259" s="206">
        <v>137</v>
      </c>
      <c r="AN259" s="206">
        <v>19</v>
      </c>
      <c r="AO259" s="206">
        <v>0</v>
      </c>
      <c r="AP259" s="206">
        <v>13</v>
      </c>
      <c r="AQ259" s="49">
        <v>117</v>
      </c>
      <c r="AR259" s="207"/>
      <c r="AS259" s="49">
        <v>35</v>
      </c>
      <c r="AT259" s="49">
        <v>35</v>
      </c>
      <c r="AU259" s="49">
        <v>11</v>
      </c>
      <c r="AW259" s="49"/>
      <c r="AX259" s="49"/>
      <c r="AY259" s="49"/>
      <c r="AZ259" s="484"/>
    </row>
    <row r="260" spans="1:52">
      <c r="A260" s="206">
        <v>438</v>
      </c>
      <c r="B260" s="206">
        <v>438035040</v>
      </c>
      <c r="C260" s="207" t="s">
        <v>1062</v>
      </c>
      <c r="D260" s="216">
        <f t="shared" si="32"/>
        <v>0</v>
      </c>
      <c r="E260" s="216">
        <f t="shared" si="32"/>
        <v>0</v>
      </c>
      <c r="F260" s="216">
        <f t="shared" si="32"/>
        <v>0</v>
      </c>
      <c r="G260" s="216">
        <f t="shared" si="32"/>
        <v>0</v>
      </c>
      <c r="H260" s="216">
        <f t="shared" si="32"/>
        <v>0</v>
      </c>
      <c r="I260" s="216">
        <f t="shared" si="32"/>
        <v>1</v>
      </c>
      <c r="J260" s="216">
        <f t="shared" si="31"/>
        <v>0</v>
      </c>
      <c r="K260" s="347">
        <f t="shared" si="25"/>
        <v>3.8600000000000002E-2</v>
      </c>
      <c r="L260" s="216"/>
      <c r="M260" s="216">
        <f t="shared" si="26"/>
        <v>0</v>
      </c>
      <c r="N260" s="216">
        <f t="shared" si="27"/>
        <v>0</v>
      </c>
      <c r="O260" s="216">
        <f t="shared" si="27"/>
        <v>0</v>
      </c>
      <c r="P260" s="216">
        <f t="shared" si="28"/>
        <v>1</v>
      </c>
      <c r="Q260" s="216">
        <f t="shared" si="29"/>
        <v>6</v>
      </c>
      <c r="R260" s="216">
        <f t="shared" si="30"/>
        <v>1</v>
      </c>
      <c r="S260" s="219"/>
      <c r="T260" s="219"/>
      <c r="U260" s="219"/>
      <c r="V260" s="219"/>
      <c r="W260" s="504"/>
      <c r="X260" s="219"/>
      <c r="Y260" s="49">
        <v>438</v>
      </c>
      <c r="Z260" s="49">
        <v>438035040</v>
      </c>
      <c r="AA260" s="235" t="s">
        <v>1062</v>
      </c>
      <c r="AB260" s="49">
        <v>0</v>
      </c>
      <c r="AC260" s="49">
        <v>0</v>
      </c>
      <c r="AD260" s="49">
        <v>0</v>
      </c>
      <c r="AE260" s="49">
        <v>0</v>
      </c>
      <c r="AF260" s="49">
        <v>0</v>
      </c>
      <c r="AG260" s="49">
        <v>1</v>
      </c>
      <c r="AH260" s="49">
        <v>0</v>
      </c>
      <c r="AI260" s="206">
        <v>0</v>
      </c>
      <c r="AJ260" s="206">
        <v>0</v>
      </c>
      <c r="AK260" s="206">
        <v>0</v>
      </c>
      <c r="AL260" s="206">
        <v>0</v>
      </c>
      <c r="AM260" s="206">
        <v>0</v>
      </c>
      <c r="AN260" s="206">
        <v>0</v>
      </c>
      <c r="AO260" s="206">
        <v>0</v>
      </c>
      <c r="AP260" s="206">
        <v>0</v>
      </c>
      <c r="AQ260" s="49">
        <v>1</v>
      </c>
      <c r="AR260" s="207"/>
      <c r="AS260" s="49">
        <v>35</v>
      </c>
      <c r="AT260" s="49">
        <v>40</v>
      </c>
      <c r="AU260" s="49">
        <v>6</v>
      </c>
      <c r="AW260" s="49"/>
      <c r="AX260" s="49"/>
      <c r="AY260" s="49"/>
      <c r="AZ260" s="484"/>
    </row>
    <row r="261" spans="1:52">
      <c r="A261" s="206">
        <v>438</v>
      </c>
      <c r="B261" s="206">
        <v>438035044</v>
      </c>
      <c r="C261" s="207" t="s">
        <v>1062</v>
      </c>
      <c r="D261" s="216">
        <f t="shared" si="32"/>
        <v>0</v>
      </c>
      <c r="E261" s="216">
        <f t="shared" si="32"/>
        <v>0</v>
      </c>
      <c r="F261" s="216">
        <f t="shared" si="32"/>
        <v>2</v>
      </c>
      <c r="G261" s="216">
        <f t="shared" si="32"/>
        <v>2</v>
      </c>
      <c r="H261" s="216">
        <f t="shared" si="32"/>
        <v>1</v>
      </c>
      <c r="I261" s="216">
        <f t="shared" si="32"/>
        <v>1</v>
      </c>
      <c r="J261" s="216">
        <f t="shared" si="31"/>
        <v>0</v>
      </c>
      <c r="K261" s="347">
        <f t="shared" si="25"/>
        <v>0.2316</v>
      </c>
      <c r="L261" s="216"/>
      <c r="M261" s="216">
        <f t="shared" si="26"/>
        <v>0</v>
      </c>
      <c r="N261" s="216">
        <f t="shared" si="27"/>
        <v>0</v>
      </c>
      <c r="O261" s="216">
        <f t="shared" si="27"/>
        <v>1</v>
      </c>
      <c r="P261" s="216">
        <f t="shared" si="28"/>
        <v>6</v>
      </c>
      <c r="Q261" s="216">
        <f t="shared" si="29"/>
        <v>11</v>
      </c>
      <c r="R261" s="216">
        <f t="shared" si="30"/>
        <v>6</v>
      </c>
      <c r="S261" s="219"/>
      <c r="T261" s="219"/>
      <c r="U261" s="219"/>
      <c r="V261" s="219"/>
      <c r="W261" s="504"/>
      <c r="X261" s="219"/>
      <c r="Y261" s="49">
        <v>438</v>
      </c>
      <c r="Z261" s="49">
        <v>438035044</v>
      </c>
      <c r="AA261" s="235" t="s">
        <v>1062</v>
      </c>
      <c r="AB261" s="49">
        <v>0</v>
      </c>
      <c r="AC261" s="49">
        <v>0</v>
      </c>
      <c r="AD261" s="49">
        <v>2</v>
      </c>
      <c r="AE261" s="49">
        <v>2</v>
      </c>
      <c r="AF261" s="49">
        <v>1</v>
      </c>
      <c r="AG261" s="49">
        <v>1</v>
      </c>
      <c r="AH261" s="49">
        <v>0</v>
      </c>
      <c r="AI261" s="206">
        <v>0</v>
      </c>
      <c r="AJ261" s="206">
        <v>0</v>
      </c>
      <c r="AK261" s="206">
        <v>0</v>
      </c>
      <c r="AL261" s="206">
        <v>1</v>
      </c>
      <c r="AM261" s="206">
        <v>3</v>
      </c>
      <c r="AN261" s="206">
        <v>0</v>
      </c>
      <c r="AO261" s="206">
        <v>0</v>
      </c>
      <c r="AP261" s="206">
        <v>2</v>
      </c>
      <c r="AQ261" s="49">
        <v>1</v>
      </c>
      <c r="AR261" s="207"/>
      <c r="AS261" s="49">
        <v>35</v>
      </c>
      <c r="AT261" s="49">
        <v>44</v>
      </c>
      <c r="AU261" s="49">
        <v>11</v>
      </c>
      <c r="AW261" s="49"/>
      <c r="AX261" s="49"/>
      <c r="AY261" s="49"/>
      <c r="AZ261" s="484"/>
    </row>
    <row r="262" spans="1:52">
      <c r="A262" s="206">
        <v>438</v>
      </c>
      <c r="B262" s="206">
        <v>438035050</v>
      </c>
      <c r="C262" s="207" t="s">
        <v>1062</v>
      </c>
      <c r="D262" s="216">
        <f t="shared" si="32"/>
        <v>0</v>
      </c>
      <c r="E262" s="216">
        <f t="shared" si="32"/>
        <v>0</v>
      </c>
      <c r="F262" s="216">
        <f t="shared" si="32"/>
        <v>0</v>
      </c>
      <c r="G262" s="216">
        <f t="shared" si="32"/>
        <v>0</v>
      </c>
      <c r="H262" s="216">
        <f t="shared" si="32"/>
        <v>0</v>
      </c>
      <c r="I262" s="216">
        <f t="shared" si="32"/>
        <v>1</v>
      </c>
      <c r="J262" s="216">
        <f t="shared" si="31"/>
        <v>0</v>
      </c>
      <c r="K262" s="347">
        <f t="shared" si="25"/>
        <v>3.8600000000000002E-2</v>
      </c>
      <c r="L262" s="216"/>
      <c r="M262" s="216">
        <f t="shared" si="26"/>
        <v>0</v>
      </c>
      <c r="N262" s="216">
        <f t="shared" si="27"/>
        <v>0</v>
      </c>
      <c r="O262" s="216">
        <f t="shared" si="27"/>
        <v>0</v>
      </c>
      <c r="P262" s="216">
        <f t="shared" si="28"/>
        <v>1</v>
      </c>
      <c r="Q262" s="216">
        <f t="shared" si="29"/>
        <v>4</v>
      </c>
      <c r="R262" s="216">
        <f t="shared" si="30"/>
        <v>1</v>
      </c>
      <c r="S262" s="219"/>
      <c r="T262" s="219"/>
      <c r="U262" s="219"/>
      <c r="V262" s="219"/>
      <c r="W262" s="504"/>
      <c r="X262" s="219"/>
      <c r="Y262" s="49">
        <v>438</v>
      </c>
      <c r="Z262" s="49">
        <v>438035050</v>
      </c>
      <c r="AA262" s="235" t="s">
        <v>1062</v>
      </c>
      <c r="AB262" s="49">
        <v>0</v>
      </c>
      <c r="AC262" s="49">
        <v>0</v>
      </c>
      <c r="AD262" s="49">
        <v>0</v>
      </c>
      <c r="AE262" s="49">
        <v>0</v>
      </c>
      <c r="AF262" s="49">
        <v>0</v>
      </c>
      <c r="AG262" s="49">
        <v>1</v>
      </c>
      <c r="AH262" s="49">
        <v>0</v>
      </c>
      <c r="AI262" s="206">
        <v>0</v>
      </c>
      <c r="AJ262" s="206">
        <v>0</v>
      </c>
      <c r="AK262" s="206">
        <v>0</v>
      </c>
      <c r="AL262" s="206">
        <v>0</v>
      </c>
      <c r="AM262" s="206">
        <v>0</v>
      </c>
      <c r="AN262" s="206">
        <v>0</v>
      </c>
      <c r="AO262" s="206">
        <v>0</v>
      </c>
      <c r="AP262" s="206">
        <v>0</v>
      </c>
      <c r="AQ262" s="49">
        <v>1</v>
      </c>
      <c r="AR262" s="207"/>
      <c r="AS262" s="49">
        <v>35</v>
      </c>
      <c r="AT262" s="49">
        <v>50</v>
      </c>
      <c r="AU262" s="49">
        <v>4</v>
      </c>
      <c r="AW262" s="49"/>
      <c r="AX262" s="49"/>
      <c r="AY262" s="49"/>
      <c r="AZ262" s="484"/>
    </row>
    <row r="263" spans="1:52">
      <c r="A263" s="206">
        <v>438</v>
      </c>
      <c r="B263" s="206">
        <v>438035244</v>
      </c>
      <c r="C263" s="207" t="s">
        <v>1062</v>
      </c>
      <c r="D263" s="216">
        <f t="shared" si="32"/>
        <v>0</v>
      </c>
      <c r="E263" s="216">
        <f t="shared" si="32"/>
        <v>0</v>
      </c>
      <c r="F263" s="216">
        <f t="shared" si="32"/>
        <v>0</v>
      </c>
      <c r="G263" s="216">
        <f t="shared" si="32"/>
        <v>2</v>
      </c>
      <c r="H263" s="216">
        <f t="shared" si="32"/>
        <v>1</v>
      </c>
      <c r="I263" s="216">
        <f t="shared" si="32"/>
        <v>1</v>
      </c>
      <c r="J263" s="216">
        <f t="shared" si="31"/>
        <v>0</v>
      </c>
      <c r="K263" s="347">
        <f t="shared" si="25"/>
        <v>0.15440000000000001</v>
      </c>
      <c r="L263" s="216"/>
      <c r="M263" s="216">
        <f t="shared" si="26"/>
        <v>0</v>
      </c>
      <c r="N263" s="216">
        <f t="shared" si="27"/>
        <v>1</v>
      </c>
      <c r="O263" s="216">
        <f t="shared" si="27"/>
        <v>0</v>
      </c>
      <c r="P263" s="216">
        <f t="shared" si="28"/>
        <v>4</v>
      </c>
      <c r="Q263" s="216">
        <f t="shared" si="29"/>
        <v>10</v>
      </c>
      <c r="R263" s="216">
        <f t="shared" si="30"/>
        <v>4</v>
      </c>
      <c r="S263" s="219"/>
      <c r="T263" s="219"/>
      <c r="U263" s="219"/>
      <c r="V263" s="219"/>
      <c r="W263" s="504"/>
      <c r="X263" s="219"/>
      <c r="Y263" s="49">
        <v>438</v>
      </c>
      <c r="Z263" s="49">
        <v>438035244</v>
      </c>
      <c r="AA263" s="235" t="s">
        <v>1062</v>
      </c>
      <c r="AB263" s="49">
        <v>0</v>
      </c>
      <c r="AC263" s="49">
        <v>0</v>
      </c>
      <c r="AD263" s="49">
        <v>0</v>
      </c>
      <c r="AE263" s="49">
        <v>2</v>
      </c>
      <c r="AF263" s="49">
        <v>1</v>
      </c>
      <c r="AG263" s="49">
        <v>1</v>
      </c>
      <c r="AH263" s="49">
        <v>0</v>
      </c>
      <c r="AI263" s="206">
        <v>0</v>
      </c>
      <c r="AJ263" s="206">
        <v>0</v>
      </c>
      <c r="AK263" s="206">
        <v>1</v>
      </c>
      <c r="AL263" s="206">
        <v>0</v>
      </c>
      <c r="AM263" s="206">
        <v>3</v>
      </c>
      <c r="AN263" s="206">
        <v>0</v>
      </c>
      <c r="AO263" s="206">
        <v>0</v>
      </c>
      <c r="AP263" s="206">
        <v>0</v>
      </c>
      <c r="AQ263" s="49">
        <v>1</v>
      </c>
      <c r="AR263" s="207"/>
      <c r="AS263" s="49">
        <v>35</v>
      </c>
      <c r="AT263" s="49">
        <v>244</v>
      </c>
      <c r="AU263" s="49">
        <v>10</v>
      </c>
      <c r="AW263" s="49"/>
      <c r="AX263" s="49"/>
      <c r="AY263" s="49"/>
      <c r="AZ263" s="484"/>
    </row>
    <row r="264" spans="1:52">
      <c r="A264" s="206">
        <v>438</v>
      </c>
      <c r="B264" s="206">
        <v>438035346</v>
      </c>
      <c r="C264" s="207" t="s">
        <v>1062</v>
      </c>
      <c r="D264" s="216">
        <f t="shared" si="32"/>
        <v>0</v>
      </c>
      <c r="E264" s="216">
        <f t="shared" si="32"/>
        <v>0</v>
      </c>
      <c r="F264" s="216">
        <f t="shared" si="32"/>
        <v>0</v>
      </c>
      <c r="G264" s="216">
        <f t="shared" si="32"/>
        <v>0</v>
      </c>
      <c r="H264" s="216">
        <f t="shared" si="32"/>
        <v>0</v>
      </c>
      <c r="I264" s="216">
        <f t="shared" si="32"/>
        <v>1</v>
      </c>
      <c r="J264" s="216">
        <f t="shared" si="31"/>
        <v>0</v>
      </c>
      <c r="K264" s="347">
        <f t="shared" si="25"/>
        <v>3.8600000000000002E-2</v>
      </c>
      <c r="L264" s="216"/>
      <c r="M264" s="216">
        <f t="shared" si="26"/>
        <v>0</v>
      </c>
      <c r="N264" s="216">
        <f t="shared" si="27"/>
        <v>0</v>
      </c>
      <c r="O264" s="216">
        <f t="shared" si="27"/>
        <v>0</v>
      </c>
      <c r="P264" s="216">
        <f t="shared" si="28"/>
        <v>1</v>
      </c>
      <c r="Q264" s="216">
        <f t="shared" si="29"/>
        <v>8</v>
      </c>
      <c r="R264" s="216">
        <f t="shared" si="30"/>
        <v>1</v>
      </c>
      <c r="S264" s="219"/>
      <c r="T264" s="219"/>
      <c r="U264" s="219"/>
      <c r="V264" s="219"/>
      <c r="W264" s="504"/>
      <c r="X264" s="219"/>
      <c r="Y264" s="49">
        <v>438</v>
      </c>
      <c r="Z264" s="49">
        <v>438035346</v>
      </c>
      <c r="AA264" s="235" t="s">
        <v>1062</v>
      </c>
      <c r="AB264" s="49">
        <v>0</v>
      </c>
      <c r="AC264" s="49">
        <v>0</v>
      </c>
      <c r="AD264" s="49">
        <v>0</v>
      </c>
      <c r="AE264" s="49">
        <v>0</v>
      </c>
      <c r="AF264" s="49">
        <v>0</v>
      </c>
      <c r="AG264" s="49">
        <v>1</v>
      </c>
      <c r="AH264" s="49">
        <v>0</v>
      </c>
      <c r="AI264" s="206">
        <v>0</v>
      </c>
      <c r="AJ264" s="206">
        <v>0</v>
      </c>
      <c r="AK264" s="206">
        <v>0</v>
      </c>
      <c r="AL264" s="206">
        <v>0</v>
      </c>
      <c r="AM264" s="206">
        <v>0</v>
      </c>
      <c r="AN264" s="206">
        <v>0</v>
      </c>
      <c r="AO264" s="206">
        <v>0</v>
      </c>
      <c r="AP264" s="206">
        <v>0</v>
      </c>
      <c r="AQ264" s="49">
        <v>1</v>
      </c>
      <c r="AR264" s="207"/>
      <c r="AS264" s="49">
        <v>35</v>
      </c>
      <c r="AT264" s="49">
        <v>346</v>
      </c>
      <c r="AU264" s="49">
        <v>8</v>
      </c>
      <c r="AW264" s="49"/>
      <c r="AX264" s="49"/>
      <c r="AY264" s="49"/>
      <c r="AZ264" s="484"/>
    </row>
    <row r="265" spans="1:52">
      <c r="A265" s="206">
        <v>439</v>
      </c>
      <c r="B265" s="206">
        <v>439035035</v>
      </c>
      <c r="C265" s="207" t="s">
        <v>265</v>
      </c>
      <c r="D265" s="216">
        <f t="shared" si="32"/>
        <v>48</v>
      </c>
      <c r="E265" s="216">
        <f t="shared" si="32"/>
        <v>0</v>
      </c>
      <c r="F265" s="216">
        <f t="shared" si="32"/>
        <v>46</v>
      </c>
      <c r="G265" s="216">
        <f t="shared" si="32"/>
        <v>250</v>
      </c>
      <c r="H265" s="216">
        <f t="shared" si="32"/>
        <v>84</v>
      </c>
      <c r="I265" s="216">
        <f t="shared" si="32"/>
        <v>0</v>
      </c>
      <c r="J265" s="216">
        <f t="shared" si="31"/>
        <v>0</v>
      </c>
      <c r="K265" s="347">
        <f t="shared" si="25"/>
        <v>14.667999999999999</v>
      </c>
      <c r="L265" s="216"/>
      <c r="M265" s="216">
        <f t="shared" si="26"/>
        <v>51</v>
      </c>
      <c r="N265" s="216">
        <f t="shared" si="27"/>
        <v>23</v>
      </c>
      <c r="O265" s="216">
        <f t="shared" si="27"/>
        <v>0</v>
      </c>
      <c r="P265" s="216">
        <f t="shared" si="28"/>
        <v>298</v>
      </c>
      <c r="Q265" s="216">
        <f t="shared" si="29"/>
        <v>11</v>
      </c>
      <c r="R265" s="216">
        <f t="shared" si="30"/>
        <v>404</v>
      </c>
      <c r="S265" s="219"/>
      <c r="T265" s="219"/>
      <c r="U265" s="219"/>
      <c r="V265" s="219"/>
      <c r="W265" s="504"/>
      <c r="X265" s="219"/>
      <c r="Y265" s="49">
        <v>439</v>
      </c>
      <c r="Z265" s="49">
        <v>439035035</v>
      </c>
      <c r="AA265" s="235" t="s">
        <v>265</v>
      </c>
      <c r="AB265" s="49">
        <v>48</v>
      </c>
      <c r="AC265" s="49">
        <v>0</v>
      </c>
      <c r="AD265" s="49">
        <v>46</v>
      </c>
      <c r="AE265" s="49">
        <v>250</v>
      </c>
      <c r="AF265" s="49">
        <v>84</v>
      </c>
      <c r="AG265" s="49">
        <v>0</v>
      </c>
      <c r="AH265" s="49">
        <v>0</v>
      </c>
      <c r="AI265" s="206">
        <v>0</v>
      </c>
      <c r="AJ265" s="206">
        <v>51</v>
      </c>
      <c r="AK265" s="206">
        <v>23</v>
      </c>
      <c r="AL265" s="206">
        <v>0</v>
      </c>
      <c r="AM265" s="206">
        <v>243</v>
      </c>
      <c r="AN265" s="206">
        <v>39</v>
      </c>
      <c r="AO265" s="206">
        <v>0</v>
      </c>
      <c r="AP265" s="206">
        <v>35</v>
      </c>
      <c r="AQ265" s="49">
        <v>0</v>
      </c>
      <c r="AR265" s="207"/>
      <c r="AS265" s="49">
        <v>35</v>
      </c>
      <c r="AT265" s="49">
        <v>35</v>
      </c>
      <c r="AU265" s="49">
        <v>11</v>
      </c>
      <c r="AW265" s="49"/>
      <c r="AX265" s="49"/>
      <c r="AY265" s="49"/>
      <c r="AZ265" s="484"/>
    </row>
    <row r="266" spans="1:52">
      <c r="A266" s="206">
        <v>439</v>
      </c>
      <c r="B266" s="206">
        <v>439035044</v>
      </c>
      <c r="C266" s="207" t="s">
        <v>265</v>
      </c>
      <c r="D266" s="216">
        <f t="shared" si="32"/>
        <v>0</v>
      </c>
      <c r="E266" s="216">
        <f t="shared" si="32"/>
        <v>0</v>
      </c>
      <c r="F266" s="216">
        <f t="shared" si="32"/>
        <v>0</v>
      </c>
      <c r="G266" s="216">
        <f t="shared" si="32"/>
        <v>1</v>
      </c>
      <c r="H266" s="216">
        <f t="shared" si="32"/>
        <v>2</v>
      </c>
      <c r="I266" s="216">
        <f t="shared" si="32"/>
        <v>0</v>
      </c>
      <c r="J266" s="216">
        <f t="shared" si="31"/>
        <v>0</v>
      </c>
      <c r="K266" s="347">
        <f t="shared" si="25"/>
        <v>0.1158</v>
      </c>
      <c r="L266" s="216"/>
      <c r="M266" s="216">
        <f t="shared" si="26"/>
        <v>0</v>
      </c>
      <c r="N266" s="216">
        <f t="shared" si="27"/>
        <v>1</v>
      </c>
      <c r="O266" s="216">
        <f t="shared" si="27"/>
        <v>0</v>
      </c>
      <c r="P266" s="216">
        <f t="shared" si="28"/>
        <v>2</v>
      </c>
      <c r="Q266" s="216">
        <f t="shared" si="29"/>
        <v>11</v>
      </c>
      <c r="R266" s="216">
        <f t="shared" si="30"/>
        <v>3</v>
      </c>
      <c r="S266" s="219"/>
      <c r="T266" s="219"/>
      <c r="U266" s="219"/>
      <c r="V266" s="219"/>
      <c r="W266" s="504"/>
      <c r="X266" s="219"/>
      <c r="Y266" s="49">
        <v>439</v>
      </c>
      <c r="Z266" s="49">
        <v>439035044</v>
      </c>
      <c r="AA266" s="235" t="s">
        <v>265</v>
      </c>
      <c r="AB266" s="49">
        <v>0</v>
      </c>
      <c r="AC266" s="49">
        <v>0</v>
      </c>
      <c r="AD266" s="49">
        <v>0</v>
      </c>
      <c r="AE266" s="49">
        <v>1</v>
      </c>
      <c r="AF266" s="49">
        <v>2</v>
      </c>
      <c r="AG266" s="49">
        <v>0</v>
      </c>
      <c r="AH266" s="49">
        <v>0</v>
      </c>
      <c r="AI266" s="206">
        <v>0</v>
      </c>
      <c r="AJ266" s="206">
        <v>0</v>
      </c>
      <c r="AK266" s="206">
        <v>1</v>
      </c>
      <c r="AL266" s="206">
        <v>0</v>
      </c>
      <c r="AM266" s="206">
        <v>2</v>
      </c>
      <c r="AN266" s="206">
        <v>0</v>
      </c>
      <c r="AO266" s="206">
        <v>0</v>
      </c>
      <c r="AP266" s="206">
        <v>0</v>
      </c>
      <c r="AQ266" s="49">
        <v>0</v>
      </c>
      <c r="AR266" s="207"/>
      <c r="AS266" s="49">
        <v>35</v>
      </c>
      <c r="AT266" s="49">
        <v>44</v>
      </c>
      <c r="AU266" s="49">
        <v>11</v>
      </c>
      <c r="AW266" s="49"/>
      <c r="AX266" s="49"/>
      <c r="AY266" s="49"/>
      <c r="AZ266" s="484"/>
    </row>
    <row r="267" spans="1:52">
      <c r="A267" s="206">
        <v>439</v>
      </c>
      <c r="B267" s="206">
        <v>439035050</v>
      </c>
      <c r="C267" s="207" t="s">
        <v>265</v>
      </c>
      <c r="D267" s="216">
        <f t="shared" si="32"/>
        <v>0</v>
      </c>
      <c r="E267" s="216">
        <f t="shared" si="32"/>
        <v>0</v>
      </c>
      <c r="F267" s="216">
        <f t="shared" si="32"/>
        <v>0</v>
      </c>
      <c r="G267" s="216">
        <f t="shared" si="32"/>
        <v>0</v>
      </c>
      <c r="H267" s="216">
        <f t="shared" si="32"/>
        <v>1</v>
      </c>
      <c r="I267" s="216">
        <f t="shared" si="32"/>
        <v>0</v>
      </c>
      <c r="J267" s="216">
        <f t="shared" si="31"/>
        <v>0</v>
      </c>
      <c r="K267" s="347">
        <f t="shared" ref="K267:K330" si="33">ROUND(0.0386*(SUM(AD267:AG267)+(AC267*0.5))+0.0486*AH267,4)</f>
        <v>3.8600000000000002E-2</v>
      </c>
      <c r="L267" s="216"/>
      <c r="M267" s="216">
        <f t="shared" ref="M267:M330" si="34">ROUND(AJ267+(AI267*0.5),0)</f>
        <v>0</v>
      </c>
      <c r="N267" s="216">
        <f t="shared" ref="N267:O330" si="35">ROUND(AK267,0)</f>
        <v>0</v>
      </c>
      <c r="O267" s="216">
        <f t="shared" si="35"/>
        <v>0</v>
      </c>
      <c r="P267" s="216">
        <f t="shared" ref="P267:P330" si="36">ROUND(((AN267+AO267)*0.5)+AM267+AP267+AQ267,0)</f>
        <v>0</v>
      </c>
      <c r="Q267" s="216">
        <f t="shared" ref="Q267:Q330" si="37">AU267</f>
        <v>4</v>
      </c>
      <c r="R267" s="216">
        <f t="shared" ref="R267:R330" si="38">SUM(F267:I267)+ROUND(D267*0.5,0)+ROUND(J267*0.5,0)</f>
        <v>1</v>
      </c>
      <c r="S267" s="219"/>
      <c r="T267" s="219"/>
      <c r="U267" s="219"/>
      <c r="V267" s="219"/>
      <c r="W267" s="504"/>
      <c r="X267" s="219"/>
      <c r="Y267" s="49">
        <v>439</v>
      </c>
      <c r="Z267" s="49">
        <v>439035050</v>
      </c>
      <c r="AA267" s="235" t="s">
        <v>265</v>
      </c>
      <c r="AB267" s="49">
        <v>0</v>
      </c>
      <c r="AC267" s="49">
        <v>0</v>
      </c>
      <c r="AD267" s="49">
        <v>0</v>
      </c>
      <c r="AE267" s="49">
        <v>0</v>
      </c>
      <c r="AF267" s="49">
        <v>1</v>
      </c>
      <c r="AG267" s="49">
        <v>0</v>
      </c>
      <c r="AH267" s="49">
        <v>0</v>
      </c>
      <c r="AI267" s="206">
        <v>0</v>
      </c>
      <c r="AJ267" s="206">
        <v>0</v>
      </c>
      <c r="AK267" s="206">
        <v>0</v>
      </c>
      <c r="AL267" s="206">
        <v>0</v>
      </c>
      <c r="AM267" s="206">
        <v>0</v>
      </c>
      <c r="AN267" s="206">
        <v>0</v>
      </c>
      <c r="AO267" s="206">
        <v>0</v>
      </c>
      <c r="AP267" s="206">
        <v>0</v>
      </c>
      <c r="AQ267" s="49">
        <v>0</v>
      </c>
      <c r="AR267" s="207"/>
      <c r="AS267" s="49">
        <v>35</v>
      </c>
      <c r="AT267" s="49">
        <v>50</v>
      </c>
      <c r="AU267" s="49">
        <v>4</v>
      </c>
      <c r="AW267" s="49"/>
      <c r="AX267" s="49"/>
      <c r="AY267" s="49"/>
      <c r="AZ267" s="484"/>
    </row>
    <row r="268" spans="1:52">
      <c r="A268" s="206">
        <v>439</v>
      </c>
      <c r="B268" s="206">
        <v>439035073</v>
      </c>
      <c r="C268" s="207" t="s">
        <v>265</v>
      </c>
      <c r="D268" s="216">
        <f t="shared" si="32"/>
        <v>0</v>
      </c>
      <c r="E268" s="216">
        <f t="shared" si="32"/>
        <v>0</v>
      </c>
      <c r="F268" s="216">
        <f t="shared" si="32"/>
        <v>1</v>
      </c>
      <c r="G268" s="216">
        <f t="shared" ref="G268:J331" si="39">ROUND(AE268,0)</f>
        <v>3</v>
      </c>
      <c r="H268" s="216">
        <f t="shared" si="39"/>
        <v>1</v>
      </c>
      <c r="I268" s="216">
        <f t="shared" si="39"/>
        <v>0</v>
      </c>
      <c r="J268" s="216">
        <f t="shared" si="31"/>
        <v>0</v>
      </c>
      <c r="K268" s="347">
        <f t="shared" si="33"/>
        <v>0.193</v>
      </c>
      <c r="L268" s="216"/>
      <c r="M268" s="216">
        <f t="shared" si="34"/>
        <v>0</v>
      </c>
      <c r="N268" s="216">
        <f t="shared" si="35"/>
        <v>1</v>
      </c>
      <c r="O268" s="216">
        <f t="shared" si="35"/>
        <v>0</v>
      </c>
      <c r="P268" s="216">
        <f t="shared" si="36"/>
        <v>2</v>
      </c>
      <c r="Q268" s="216">
        <f t="shared" si="37"/>
        <v>6</v>
      </c>
      <c r="R268" s="216">
        <f t="shared" si="38"/>
        <v>5</v>
      </c>
      <c r="S268" s="219"/>
      <c r="T268" s="219"/>
      <c r="U268" s="219"/>
      <c r="V268" s="219"/>
      <c r="W268" s="504"/>
      <c r="X268" s="219"/>
      <c r="Y268" s="49">
        <v>439</v>
      </c>
      <c r="Z268" s="49">
        <v>439035073</v>
      </c>
      <c r="AA268" s="235" t="s">
        <v>265</v>
      </c>
      <c r="AB268" s="49">
        <v>0</v>
      </c>
      <c r="AC268" s="49">
        <v>0</v>
      </c>
      <c r="AD268" s="49">
        <v>1</v>
      </c>
      <c r="AE268" s="49">
        <v>3</v>
      </c>
      <c r="AF268" s="49">
        <v>1</v>
      </c>
      <c r="AG268" s="49">
        <v>0</v>
      </c>
      <c r="AH268" s="49">
        <v>0</v>
      </c>
      <c r="AI268" s="206">
        <v>0</v>
      </c>
      <c r="AJ268" s="206">
        <v>0</v>
      </c>
      <c r="AK268" s="206">
        <v>1</v>
      </c>
      <c r="AL268" s="206">
        <v>0</v>
      </c>
      <c r="AM268" s="206">
        <v>2</v>
      </c>
      <c r="AN268" s="206">
        <v>0</v>
      </c>
      <c r="AO268" s="206">
        <v>0</v>
      </c>
      <c r="AP268" s="206">
        <v>0</v>
      </c>
      <c r="AQ268" s="49">
        <v>0</v>
      </c>
      <c r="AR268" s="207"/>
      <c r="AS268" s="49">
        <v>35</v>
      </c>
      <c r="AT268" s="49">
        <v>73</v>
      </c>
      <c r="AU268" s="49">
        <v>6</v>
      </c>
      <c r="AW268" s="49"/>
      <c r="AX268" s="49"/>
      <c r="AY268" s="49"/>
      <c r="AZ268" s="484"/>
    </row>
    <row r="269" spans="1:52">
      <c r="A269" s="206">
        <v>439</v>
      </c>
      <c r="B269" s="206">
        <v>439035088</v>
      </c>
      <c r="C269" s="207" t="s">
        <v>265</v>
      </c>
      <c r="D269" s="216">
        <f t="shared" ref="D269:J332" si="40">ROUND(AB269,0)</f>
        <v>0</v>
      </c>
      <c r="E269" s="216">
        <f t="shared" si="40"/>
        <v>0</v>
      </c>
      <c r="F269" s="216">
        <f t="shared" si="40"/>
        <v>0</v>
      </c>
      <c r="G269" s="216">
        <f t="shared" si="39"/>
        <v>1</v>
      </c>
      <c r="H269" s="216">
        <f t="shared" si="39"/>
        <v>0</v>
      </c>
      <c r="I269" s="216">
        <f t="shared" si="39"/>
        <v>0</v>
      </c>
      <c r="J269" s="216">
        <f t="shared" si="31"/>
        <v>0</v>
      </c>
      <c r="K269" s="347">
        <f t="shared" si="33"/>
        <v>3.8600000000000002E-2</v>
      </c>
      <c r="L269" s="216"/>
      <c r="M269" s="216">
        <f t="shared" si="34"/>
        <v>0</v>
      </c>
      <c r="N269" s="216">
        <f t="shared" si="35"/>
        <v>0</v>
      </c>
      <c r="O269" s="216">
        <f t="shared" si="35"/>
        <v>0</v>
      </c>
      <c r="P269" s="216">
        <f t="shared" si="36"/>
        <v>1</v>
      </c>
      <c r="Q269" s="216">
        <f t="shared" si="37"/>
        <v>4</v>
      </c>
      <c r="R269" s="216">
        <f t="shared" si="38"/>
        <v>1</v>
      </c>
      <c r="S269" s="219"/>
      <c r="T269" s="219"/>
      <c r="U269" s="219"/>
      <c r="V269" s="219"/>
      <c r="W269" s="504"/>
      <c r="X269" s="219"/>
      <c r="Y269" s="49">
        <v>439</v>
      </c>
      <c r="Z269" s="49">
        <v>439035088</v>
      </c>
      <c r="AA269" s="235" t="s">
        <v>265</v>
      </c>
      <c r="AB269" s="49">
        <v>0</v>
      </c>
      <c r="AC269" s="49">
        <v>0</v>
      </c>
      <c r="AD269" s="49">
        <v>0</v>
      </c>
      <c r="AE269" s="49">
        <v>1</v>
      </c>
      <c r="AF269" s="49">
        <v>0</v>
      </c>
      <c r="AG269" s="49">
        <v>0</v>
      </c>
      <c r="AH269" s="49">
        <v>0</v>
      </c>
      <c r="AI269" s="206">
        <v>0</v>
      </c>
      <c r="AJ269" s="206">
        <v>0</v>
      </c>
      <c r="AK269" s="206">
        <v>0</v>
      </c>
      <c r="AL269" s="206">
        <v>0</v>
      </c>
      <c r="AM269" s="206">
        <v>1</v>
      </c>
      <c r="AN269" s="206">
        <v>0</v>
      </c>
      <c r="AO269" s="206">
        <v>0</v>
      </c>
      <c r="AP269" s="206">
        <v>0</v>
      </c>
      <c r="AQ269" s="49">
        <v>0</v>
      </c>
      <c r="AR269" s="207"/>
      <c r="AS269" s="49">
        <v>35</v>
      </c>
      <c r="AT269" s="49">
        <v>88</v>
      </c>
      <c r="AU269" s="49">
        <v>4</v>
      </c>
      <c r="AW269" s="49"/>
      <c r="AX269" s="49"/>
      <c r="AY269" s="49"/>
      <c r="AZ269" s="484"/>
    </row>
    <row r="270" spans="1:52">
      <c r="A270" s="206">
        <v>439</v>
      </c>
      <c r="B270" s="206">
        <v>439035244</v>
      </c>
      <c r="C270" s="207" t="s">
        <v>265</v>
      </c>
      <c r="D270" s="216">
        <f t="shared" si="40"/>
        <v>0</v>
      </c>
      <c r="E270" s="216">
        <f t="shared" si="40"/>
        <v>0</v>
      </c>
      <c r="F270" s="216">
        <f t="shared" si="40"/>
        <v>0</v>
      </c>
      <c r="G270" s="216">
        <f t="shared" si="39"/>
        <v>3</v>
      </c>
      <c r="H270" s="216">
        <f t="shared" si="39"/>
        <v>0</v>
      </c>
      <c r="I270" s="216">
        <f t="shared" si="39"/>
        <v>0</v>
      </c>
      <c r="J270" s="216">
        <f t="shared" si="31"/>
        <v>0</v>
      </c>
      <c r="K270" s="347">
        <f t="shared" si="33"/>
        <v>0.1158</v>
      </c>
      <c r="L270" s="216"/>
      <c r="M270" s="216">
        <f t="shared" si="34"/>
        <v>1</v>
      </c>
      <c r="N270" s="216">
        <f t="shared" si="35"/>
        <v>0</v>
      </c>
      <c r="O270" s="216">
        <f t="shared" si="35"/>
        <v>0</v>
      </c>
      <c r="P270" s="216">
        <f t="shared" si="36"/>
        <v>1</v>
      </c>
      <c r="Q270" s="216">
        <f t="shared" si="37"/>
        <v>10</v>
      </c>
      <c r="R270" s="216">
        <f t="shared" si="38"/>
        <v>3</v>
      </c>
      <c r="S270" s="219"/>
      <c r="T270" s="219"/>
      <c r="U270" s="219"/>
      <c r="V270" s="219"/>
      <c r="W270" s="504"/>
      <c r="X270" s="219"/>
      <c r="Y270" s="49">
        <v>439</v>
      </c>
      <c r="Z270" s="49">
        <v>439035244</v>
      </c>
      <c r="AA270" s="235" t="s">
        <v>265</v>
      </c>
      <c r="AB270" s="49">
        <v>0</v>
      </c>
      <c r="AC270" s="49">
        <v>0</v>
      </c>
      <c r="AD270" s="49">
        <v>0</v>
      </c>
      <c r="AE270" s="49">
        <v>3</v>
      </c>
      <c r="AF270" s="49">
        <v>0</v>
      </c>
      <c r="AG270" s="49">
        <v>0</v>
      </c>
      <c r="AH270" s="49">
        <v>0</v>
      </c>
      <c r="AI270" s="206">
        <v>0</v>
      </c>
      <c r="AJ270" s="206">
        <v>1</v>
      </c>
      <c r="AK270" s="206">
        <v>0</v>
      </c>
      <c r="AL270" s="206">
        <v>0</v>
      </c>
      <c r="AM270" s="206">
        <v>1</v>
      </c>
      <c r="AN270" s="206">
        <v>0</v>
      </c>
      <c r="AO270" s="206">
        <v>0</v>
      </c>
      <c r="AP270" s="206">
        <v>0</v>
      </c>
      <c r="AQ270" s="49">
        <v>0</v>
      </c>
      <c r="AR270" s="207"/>
      <c r="AS270" s="49">
        <v>35</v>
      </c>
      <c r="AT270" s="49">
        <v>244</v>
      </c>
      <c r="AU270" s="49">
        <v>10</v>
      </c>
      <c r="AW270" s="49"/>
      <c r="AX270" s="49"/>
      <c r="AY270" s="49"/>
      <c r="AZ270" s="484"/>
    </row>
    <row r="271" spans="1:52">
      <c r="A271" s="206">
        <v>439</v>
      </c>
      <c r="B271" s="206">
        <v>439035284</v>
      </c>
      <c r="C271" s="207" t="s">
        <v>265</v>
      </c>
      <c r="D271" s="216">
        <f t="shared" si="40"/>
        <v>0</v>
      </c>
      <c r="E271" s="216">
        <f t="shared" si="40"/>
        <v>0</v>
      </c>
      <c r="F271" s="216">
        <f t="shared" si="40"/>
        <v>0</v>
      </c>
      <c r="G271" s="216">
        <f t="shared" si="39"/>
        <v>1</v>
      </c>
      <c r="H271" s="216">
        <f t="shared" si="39"/>
        <v>1</v>
      </c>
      <c r="I271" s="216">
        <f t="shared" si="39"/>
        <v>0</v>
      </c>
      <c r="J271" s="216">
        <f t="shared" si="31"/>
        <v>0</v>
      </c>
      <c r="K271" s="347">
        <f t="shared" si="33"/>
        <v>7.7200000000000005E-2</v>
      </c>
      <c r="L271" s="216"/>
      <c r="M271" s="216">
        <f t="shared" si="34"/>
        <v>0</v>
      </c>
      <c r="N271" s="216">
        <f t="shared" si="35"/>
        <v>0</v>
      </c>
      <c r="O271" s="216">
        <f t="shared" si="35"/>
        <v>0</v>
      </c>
      <c r="P271" s="216">
        <f t="shared" si="36"/>
        <v>2</v>
      </c>
      <c r="Q271" s="216">
        <f t="shared" si="37"/>
        <v>5</v>
      </c>
      <c r="R271" s="216">
        <f t="shared" si="38"/>
        <v>2</v>
      </c>
      <c r="S271" s="219"/>
      <c r="T271" s="219"/>
      <c r="U271" s="219"/>
      <c r="V271" s="219"/>
      <c r="W271" s="504"/>
      <c r="X271" s="219"/>
      <c r="Y271" s="49">
        <v>439</v>
      </c>
      <c r="Z271" s="49">
        <v>439035284</v>
      </c>
      <c r="AA271" s="235" t="s">
        <v>265</v>
      </c>
      <c r="AB271" s="49">
        <v>0</v>
      </c>
      <c r="AC271" s="49">
        <v>0</v>
      </c>
      <c r="AD271" s="49">
        <v>0</v>
      </c>
      <c r="AE271" s="49">
        <v>1</v>
      </c>
      <c r="AF271" s="49">
        <v>1</v>
      </c>
      <c r="AG271" s="49">
        <v>0</v>
      </c>
      <c r="AH271" s="49">
        <v>0</v>
      </c>
      <c r="AI271" s="206">
        <v>0</v>
      </c>
      <c r="AJ271" s="206">
        <v>0</v>
      </c>
      <c r="AK271" s="206">
        <v>0</v>
      </c>
      <c r="AL271" s="206">
        <v>0</v>
      </c>
      <c r="AM271" s="206">
        <v>2</v>
      </c>
      <c r="AN271" s="206">
        <v>0</v>
      </c>
      <c r="AO271" s="206">
        <v>0</v>
      </c>
      <c r="AP271" s="206">
        <v>0</v>
      </c>
      <c r="AQ271" s="49">
        <v>0</v>
      </c>
      <c r="AR271" s="207"/>
      <c r="AS271" s="49">
        <v>35</v>
      </c>
      <c r="AT271" s="49">
        <v>284</v>
      </c>
      <c r="AU271" s="49">
        <v>5</v>
      </c>
      <c r="AW271" s="49"/>
      <c r="AX271" s="49"/>
      <c r="AY271" s="49"/>
      <c r="AZ271" s="484"/>
    </row>
    <row r="272" spans="1:52">
      <c r="A272" s="206">
        <v>439</v>
      </c>
      <c r="B272" s="206">
        <v>439035285</v>
      </c>
      <c r="C272" s="207" t="s">
        <v>265</v>
      </c>
      <c r="D272" s="216">
        <f t="shared" si="40"/>
        <v>0</v>
      </c>
      <c r="E272" s="216">
        <f t="shared" si="40"/>
        <v>0</v>
      </c>
      <c r="F272" s="216">
        <f t="shared" si="40"/>
        <v>1</v>
      </c>
      <c r="G272" s="216">
        <f t="shared" si="39"/>
        <v>1</v>
      </c>
      <c r="H272" s="216">
        <f t="shared" si="39"/>
        <v>0</v>
      </c>
      <c r="I272" s="216">
        <f t="shared" si="39"/>
        <v>0</v>
      </c>
      <c r="J272" s="216">
        <f t="shared" si="31"/>
        <v>0</v>
      </c>
      <c r="K272" s="347">
        <f t="shared" si="33"/>
        <v>7.7200000000000005E-2</v>
      </c>
      <c r="L272" s="216"/>
      <c r="M272" s="216">
        <f t="shared" si="34"/>
        <v>0</v>
      </c>
      <c r="N272" s="216">
        <f t="shared" si="35"/>
        <v>0</v>
      </c>
      <c r="O272" s="216">
        <f t="shared" si="35"/>
        <v>0</v>
      </c>
      <c r="P272" s="216">
        <f t="shared" si="36"/>
        <v>1</v>
      </c>
      <c r="Q272" s="216">
        <f t="shared" si="37"/>
        <v>8</v>
      </c>
      <c r="R272" s="216">
        <f t="shared" si="38"/>
        <v>2</v>
      </c>
      <c r="S272" s="219"/>
      <c r="T272" s="219"/>
      <c r="U272" s="219"/>
      <c r="V272" s="219"/>
      <c r="W272" s="504"/>
      <c r="X272" s="219"/>
      <c r="Y272" s="49">
        <v>439</v>
      </c>
      <c r="Z272" s="49">
        <v>439035285</v>
      </c>
      <c r="AA272" s="235" t="s">
        <v>265</v>
      </c>
      <c r="AB272" s="49">
        <v>0</v>
      </c>
      <c r="AC272" s="49">
        <v>0</v>
      </c>
      <c r="AD272" s="49">
        <v>1</v>
      </c>
      <c r="AE272" s="49">
        <v>1</v>
      </c>
      <c r="AF272" s="49">
        <v>0</v>
      </c>
      <c r="AG272" s="49">
        <v>0</v>
      </c>
      <c r="AH272" s="49">
        <v>0</v>
      </c>
      <c r="AI272" s="206">
        <v>0</v>
      </c>
      <c r="AJ272" s="206">
        <v>0</v>
      </c>
      <c r="AK272" s="206">
        <v>0</v>
      </c>
      <c r="AL272" s="206">
        <v>0</v>
      </c>
      <c r="AM272" s="206">
        <v>0</v>
      </c>
      <c r="AN272" s="206">
        <v>0</v>
      </c>
      <c r="AO272" s="206">
        <v>0</v>
      </c>
      <c r="AP272" s="206">
        <v>1</v>
      </c>
      <c r="AQ272" s="49">
        <v>0</v>
      </c>
      <c r="AR272" s="207"/>
      <c r="AS272" s="49">
        <v>35</v>
      </c>
      <c r="AT272" s="49">
        <v>285</v>
      </c>
      <c r="AU272" s="49">
        <v>8</v>
      </c>
      <c r="AW272" s="49"/>
      <c r="AX272" s="49"/>
      <c r="AY272" s="49"/>
      <c r="AZ272" s="484"/>
    </row>
    <row r="273" spans="1:52">
      <c r="A273" s="206">
        <v>439</v>
      </c>
      <c r="B273" s="206">
        <v>439035347</v>
      </c>
      <c r="C273" s="207" t="s">
        <v>265</v>
      </c>
      <c r="D273" s="216">
        <f t="shared" si="40"/>
        <v>0</v>
      </c>
      <c r="E273" s="216">
        <f t="shared" si="40"/>
        <v>0</v>
      </c>
      <c r="F273" s="216">
        <f t="shared" si="40"/>
        <v>0</v>
      </c>
      <c r="G273" s="216">
        <f t="shared" si="39"/>
        <v>2</v>
      </c>
      <c r="H273" s="216">
        <f t="shared" si="39"/>
        <v>0</v>
      </c>
      <c r="I273" s="216">
        <f t="shared" si="39"/>
        <v>0</v>
      </c>
      <c r="J273" s="216">
        <f t="shared" si="31"/>
        <v>0</v>
      </c>
      <c r="K273" s="347">
        <f t="shared" si="33"/>
        <v>7.7200000000000005E-2</v>
      </c>
      <c r="L273" s="216"/>
      <c r="M273" s="216">
        <f t="shared" si="34"/>
        <v>1</v>
      </c>
      <c r="N273" s="216">
        <f t="shared" si="35"/>
        <v>0</v>
      </c>
      <c r="O273" s="216">
        <f t="shared" si="35"/>
        <v>0</v>
      </c>
      <c r="P273" s="216">
        <f t="shared" si="36"/>
        <v>2</v>
      </c>
      <c r="Q273" s="216">
        <f t="shared" si="37"/>
        <v>8</v>
      </c>
      <c r="R273" s="216">
        <f t="shared" si="38"/>
        <v>2</v>
      </c>
      <c r="S273" s="219"/>
      <c r="T273" s="219"/>
      <c r="U273" s="219"/>
      <c r="V273" s="219"/>
      <c r="W273" s="504"/>
      <c r="X273" s="219"/>
      <c r="Y273" s="49">
        <v>439</v>
      </c>
      <c r="Z273" s="49">
        <v>439035347</v>
      </c>
      <c r="AA273" s="235" t="s">
        <v>265</v>
      </c>
      <c r="AB273" s="49">
        <v>0</v>
      </c>
      <c r="AC273" s="49">
        <v>0</v>
      </c>
      <c r="AD273" s="49">
        <v>0</v>
      </c>
      <c r="AE273" s="49">
        <v>2</v>
      </c>
      <c r="AF273" s="49">
        <v>0</v>
      </c>
      <c r="AG273" s="49">
        <v>0</v>
      </c>
      <c r="AH273" s="49">
        <v>0</v>
      </c>
      <c r="AI273" s="206">
        <v>0</v>
      </c>
      <c r="AJ273" s="206">
        <v>1</v>
      </c>
      <c r="AK273" s="206">
        <v>0</v>
      </c>
      <c r="AL273" s="206">
        <v>0</v>
      </c>
      <c r="AM273" s="206">
        <v>2</v>
      </c>
      <c r="AN273" s="206">
        <v>0</v>
      </c>
      <c r="AO273" s="206">
        <v>0</v>
      </c>
      <c r="AP273" s="206">
        <v>0</v>
      </c>
      <c r="AQ273" s="49">
        <v>0</v>
      </c>
      <c r="AR273" s="207"/>
      <c r="AS273" s="49">
        <v>35</v>
      </c>
      <c r="AT273" s="49">
        <v>347</v>
      </c>
      <c r="AU273" s="49">
        <v>8</v>
      </c>
      <c r="AW273" s="49"/>
      <c r="AX273" s="49"/>
      <c r="AY273" s="49"/>
      <c r="AZ273" s="484"/>
    </row>
    <row r="274" spans="1:52">
      <c r="A274" s="206">
        <v>440</v>
      </c>
      <c r="B274" s="206">
        <v>440149009</v>
      </c>
      <c r="C274" s="207" t="s">
        <v>1234</v>
      </c>
      <c r="D274" s="216">
        <f t="shared" si="40"/>
        <v>1</v>
      </c>
      <c r="E274" s="216">
        <f t="shared" si="40"/>
        <v>0</v>
      </c>
      <c r="F274" s="216">
        <f t="shared" si="40"/>
        <v>0</v>
      </c>
      <c r="G274" s="216">
        <f t="shared" si="39"/>
        <v>1</v>
      </c>
      <c r="H274" s="216">
        <f t="shared" si="39"/>
        <v>0</v>
      </c>
      <c r="I274" s="216">
        <f t="shared" si="39"/>
        <v>0</v>
      </c>
      <c r="J274" s="216">
        <f t="shared" si="31"/>
        <v>0</v>
      </c>
      <c r="K274" s="347">
        <f t="shared" si="33"/>
        <v>3.8600000000000002E-2</v>
      </c>
      <c r="L274" s="216"/>
      <c r="M274" s="216">
        <f t="shared" si="34"/>
        <v>0</v>
      </c>
      <c r="N274" s="216">
        <f t="shared" si="35"/>
        <v>0</v>
      </c>
      <c r="O274" s="216">
        <f t="shared" si="35"/>
        <v>0</v>
      </c>
      <c r="P274" s="216">
        <f t="shared" si="36"/>
        <v>2</v>
      </c>
      <c r="Q274" s="216">
        <f t="shared" si="37"/>
        <v>3</v>
      </c>
      <c r="R274" s="216">
        <f t="shared" si="38"/>
        <v>2</v>
      </c>
      <c r="S274" s="219"/>
      <c r="T274" s="219"/>
      <c r="U274" s="219"/>
      <c r="V274" s="219"/>
      <c r="W274" s="504"/>
      <c r="X274" s="219"/>
      <c r="Y274" s="49">
        <v>440</v>
      </c>
      <c r="Z274" s="49">
        <v>440149009</v>
      </c>
      <c r="AA274" s="235" t="s">
        <v>1234</v>
      </c>
      <c r="AB274" s="49">
        <v>1</v>
      </c>
      <c r="AC274" s="49">
        <v>0</v>
      </c>
      <c r="AD274" s="49">
        <v>0</v>
      </c>
      <c r="AE274" s="49">
        <v>1</v>
      </c>
      <c r="AF274" s="49">
        <v>0</v>
      </c>
      <c r="AG274" s="49">
        <v>0</v>
      </c>
      <c r="AH274" s="49">
        <v>0</v>
      </c>
      <c r="AI274" s="206">
        <v>0</v>
      </c>
      <c r="AJ274" s="206">
        <v>0</v>
      </c>
      <c r="AK274" s="206">
        <v>0</v>
      </c>
      <c r="AL274" s="206">
        <v>0</v>
      </c>
      <c r="AM274" s="206">
        <v>1</v>
      </c>
      <c r="AN274" s="206">
        <v>1</v>
      </c>
      <c r="AO274" s="206">
        <v>0</v>
      </c>
      <c r="AP274" s="206">
        <v>0</v>
      </c>
      <c r="AQ274" s="49">
        <v>0</v>
      </c>
      <c r="AR274" s="207"/>
      <c r="AS274" s="49">
        <v>149</v>
      </c>
      <c r="AT274" s="49">
        <v>9</v>
      </c>
      <c r="AU274" s="49">
        <v>3</v>
      </c>
      <c r="AW274" s="49"/>
      <c r="AX274" s="49"/>
      <c r="AY274" s="49"/>
      <c r="AZ274" s="484"/>
    </row>
    <row r="275" spans="1:52">
      <c r="A275" s="206">
        <v>440</v>
      </c>
      <c r="B275" s="206">
        <v>440149031</v>
      </c>
      <c r="C275" s="207" t="s">
        <v>1234</v>
      </c>
      <c r="D275" s="216">
        <f t="shared" si="40"/>
        <v>0</v>
      </c>
      <c r="E275" s="216">
        <f t="shared" si="40"/>
        <v>0</v>
      </c>
      <c r="F275" s="216">
        <f t="shared" si="40"/>
        <v>0</v>
      </c>
      <c r="G275" s="216">
        <f t="shared" si="39"/>
        <v>0</v>
      </c>
      <c r="H275" s="216">
        <f t="shared" si="39"/>
        <v>1</v>
      </c>
      <c r="I275" s="216">
        <f t="shared" si="39"/>
        <v>0</v>
      </c>
      <c r="J275" s="216">
        <f t="shared" si="31"/>
        <v>0</v>
      </c>
      <c r="K275" s="347">
        <f t="shared" si="33"/>
        <v>3.8600000000000002E-2</v>
      </c>
      <c r="L275" s="216"/>
      <c r="M275" s="216">
        <f t="shared" si="34"/>
        <v>0</v>
      </c>
      <c r="N275" s="216">
        <f t="shared" si="35"/>
        <v>0</v>
      </c>
      <c r="O275" s="216">
        <f t="shared" si="35"/>
        <v>0</v>
      </c>
      <c r="P275" s="216">
        <f t="shared" si="36"/>
        <v>0</v>
      </c>
      <c r="Q275" s="216">
        <f t="shared" si="37"/>
        <v>5</v>
      </c>
      <c r="R275" s="216">
        <f t="shared" si="38"/>
        <v>1</v>
      </c>
      <c r="S275" s="219"/>
      <c r="T275" s="219"/>
      <c r="U275" s="219"/>
      <c r="V275" s="219"/>
      <c r="W275" s="504"/>
      <c r="X275" s="219"/>
      <c r="Y275" s="49">
        <v>440</v>
      </c>
      <c r="Z275" s="49">
        <v>440149031</v>
      </c>
      <c r="AA275" s="235" t="s">
        <v>1234</v>
      </c>
      <c r="AB275" s="49">
        <v>0</v>
      </c>
      <c r="AC275" s="49">
        <v>0</v>
      </c>
      <c r="AD275" s="49">
        <v>0</v>
      </c>
      <c r="AE275" s="49">
        <v>0</v>
      </c>
      <c r="AF275" s="49">
        <v>1</v>
      </c>
      <c r="AG275" s="49">
        <v>0</v>
      </c>
      <c r="AH275" s="49">
        <v>0</v>
      </c>
      <c r="AI275" s="206">
        <v>0</v>
      </c>
      <c r="AJ275" s="206">
        <v>0</v>
      </c>
      <c r="AK275" s="206">
        <v>0</v>
      </c>
      <c r="AL275" s="206">
        <v>0</v>
      </c>
      <c r="AM275" s="206">
        <v>0</v>
      </c>
      <c r="AN275" s="206">
        <v>0</v>
      </c>
      <c r="AO275" s="206">
        <v>0</v>
      </c>
      <c r="AP275" s="206">
        <v>0</v>
      </c>
      <c r="AQ275" s="49">
        <v>0</v>
      </c>
      <c r="AR275" s="207"/>
      <c r="AS275" s="49">
        <v>149</v>
      </c>
      <c r="AT275" s="49">
        <v>31</v>
      </c>
      <c r="AU275" s="49">
        <v>5</v>
      </c>
      <c r="AW275" s="49"/>
      <c r="AX275" s="49"/>
      <c r="AY275" s="49"/>
      <c r="AZ275" s="484"/>
    </row>
    <row r="276" spans="1:52">
      <c r="A276" s="206">
        <v>440</v>
      </c>
      <c r="B276" s="206">
        <v>440149079</v>
      </c>
      <c r="C276" s="207" t="s">
        <v>1234</v>
      </c>
      <c r="D276" s="216">
        <f t="shared" si="40"/>
        <v>0</v>
      </c>
      <c r="E276" s="216">
        <f t="shared" si="40"/>
        <v>0</v>
      </c>
      <c r="F276" s="216">
        <f t="shared" si="40"/>
        <v>0</v>
      </c>
      <c r="G276" s="216">
        <f t="shared" si="39"/>
        <v>1</v>
      </c>
      <c r="H276" s="216">
        <f t="shared" si="39"/>
        <v>0</v>
      </c>
      <c r="I276" s="216">
        <f t="shared" si="39"/>
        <v>0</v>
      </c>
      <c r="J276" s="216">
        <f t="shared" si="31"/>
        <v>0</v>
      </c>
      <c r="K276" s="347">
        <f t="shared" si="33"/>
        <v>3.8600000000000002E-2</v>
      </c>
      <c r="L276" s="216"/>
      <c r="M276" s="216">
        <f t="shared" si="34"/>
        <v>1</v>
      </c>
      <c r="N276" s="216">
        <f t="shared" si="35"/>
        <v>0</v>
      </c>
      <c r="O276" s="216">
        <f t="shared" si="35"/>
        <v>0</v>
      </c>
      <c r="P276" s="216">
        <f t="shared" si="36"/>
        <v>1</v>
      </c>
      <c r="Q276" s="216">
        <f t="shared" si="37"/>
        <v>7</v>
      </c>
      <c r="R276" s="216">
        <f t="shared" si="38"/>
        <v>1</v>
      </c>
      <c r="S276" s="219"/>
      <c r="T276" s="219"/>
      <c r="U276" s="219"/>
      <c r="V276" s="219"/>
      <c r="W276" s="504"/>
      <c r="X276" s="219"/>
      <c r="Y276" s="49">
        <v>440</v>
      </c>
      <c r="Z276" s="49">
        <v>440149079</v>
      </c>
      <c r="AA276" s="235" t="s">
        <v>1234</v>
      </c>
      <c r="AB276" s="49">
        <v>0</v>
      </c>
      <c r="AC276" s="49">
        <v>0</v>
      </c>
      <c r="AD276" s="49">
        <v>0</v>
      </c>
      <c r="AE276" s="49">
        <v>1</v>
      </c>
      <c r="AF276" s="49">
        <v>0</v>
      </c>
      <c r="AG276" s="49">
        <v>0</v>
      </c>
      <c r="AH276" s="49">
        <v>0</v>
      </c>
      <c r="AI276" s="206">
        <v>0</v>
      </c>
      <c r="AJ276" s="206">
        <v>1</v>
      </c>
      <c r="AK276" s="206">
        <v>0</v>
      </c>
      <c r="AL276" s="206">
        <v>0</v>
      </c>
      <c r="AM276" s="206">
        <v>1</v>
      </c>
      <c r="AN276" s="206">
        <v>0</v>
      </c>
      <c r="AO276" s="206">
        <v>0</v>
      </c>
      <c r="AP276" s="206">
        <v>0</v>
      </c>
      <c r="AQ276" s="49">
        <v>0</v>
      </c>
      <c r="AR276" s="207"/>
      <c r="AS276" s="49">
        <v>149</v>
      </c>
      <c r="AT276" s="49">
        <v>79</v>
      </c>
      <c r="AU276" s="49">
        <v>7</v>
      </c>
      <c r="AW276" s="49"/>
      <c r="AX276" s="49"/>
      <c r="AY276" s="49"/>
      <c r="AZ276" s="484"/>
    </row>
    <row r="277" spans="1:52">
      <c r="A277" s="206">
        <v>440</v>
      </c>
      <c r="B277" s="206">
        <v>440149128</v>
      </c>
      <c r="C277" s="207" t="s">
        <v>1234</v>
      </c>
      <c r="D277" s="216">
        <f t="shared" si="40"/>
        <v>2</v>
      </c>
      <c r="E277" s="216">
        <f t="shared" si="40"/>
        <v>0</v>
      </c>
      <c r="F277" s="216">
        <f t="shared" si="40"/>
        <v>6</v>
      </c>
      <c r="G277" s="216">
        <f t="shared" si="39"/>
        <v>17</v>
      </c>
      <c r="H277" s="216">
        <f t="shared" si="39"/>
        <v>16</v>
      </c>
      <c r="I277" s="216">
        <f t="shared" si="39"/>
        <v>0</v>
      </c>
      <c r="J277" s="216">
        <f t="shared" si="31"/>
        <v>0</v>
      </c>
      <c r="K277" s="347">
        <f t="shared" si="33"/>
        <v>1.5054000000000001</v>
      </c>
      <c r="L277" s="216"/>
      <c r="M277" s="216">
        <f t="shared" si="34"/>
        <v>3</v>
      </c>
      <c r="N277" s="216">
        <f t="shared" si="35"/>
        <v>0</v>
      </c>
      <c r="O277" s="216">
        <f t="shared" si="35"/>
        <v>0</v>
      </c>
      <c r="P277" s="216">
        <f t="shared" si="36"/>
        <v>29</v>
      </c>
      <c r="Q277" s="216">
        <f t="shared" si="37"/>
        <v>10</v>
      </c>
      <c r="R277" s="216">
        <f t="shared" si="38"/>
        <v>40</v>
      </c>
      <c r="S277" s="219"/>
      <c r="T277" s="219"/>
      <c r="U277" s="219"/>
      <c r="V277" s="219"/>
      <c r="W277" s="504"/>
      <c r="X277" s="219"/>
      <c r="Y277" s="49">
        <v>440</v>
      </c>
      <c r="Z277" s="49">
        <v>440149128</v>
      </c>
      <c r="AA277" s="235" t="s">
        <v>1234</v>
      </c>
      <c r="AB277" s="49">
        <v>2</v>
      </c>
      <c r="AC277" s="49">
        <v>0</v>
      </c>
      <c r="AD277" s="49">
        <v>6</v>
      </c>
      <c r="AE277" s="49">
        <v>17</v>
      </c>
      <c r="AF277" s="49">
        <v>16</v>
      </c>
      <c r="AG277" s="49">
        <v>0</v>
      </c>
      <c r="AH277" s="49">
        <v>0</v>
      </c>
      <c r="AI277" s="206">
        <v>0</v>
      </c>
      <c r="AJ277" s="206">
        <v>3</v>
      </c>
      <c r="AK277" s="206">
        <v>0</v>
      </c>
      <c r="AL277" s="206">
        <v>0</v>
      </c>
      <c r="AM277" s="206">
        <v>24</v>
      </c>
      <c r="AN277" s="206">
        <v>1</v>
      </c>
      <c r="AO277" s="206">
        <v>0</v>
      </c>
      <c r="AP277" s="206">
        <v>4</v>
      </c>
      <c r="AQ277" s="49">
        <v>0</v>
      </c>
      <c r="AR277" s="207"/>
      <c r="AS277" s="49">
        <v>149</v>
      </c>
      <c r="AT277" s="49">
        <v>128</v>
      </c>
      <c r="AU277" s="49">
        <v>10</v>
      </c>
      <c r="AW277" s="49"/>
      <c r="AX277" s="49"/>
      <c r="AY277" s="49"/>
      <c r="AZ277" s="484"/>
    </row>
    <row r="278" spans="1:52">
      <c r="A278" s="206">
        <v>440</v>
      </c>
      <c r="B278" s="206">
        <v>440149149</v>
      </c>
      <c r="C278" s="207" t="s">
        <v>1234</v>
      </c>
      <c r="D278" s="216">
        <f t="shared" si="40"/>
        <v>111</v>
      </c>
      <c r="E278" s="216">
        <f t="shared" si="40"/>
        <v>0</v>
      </c>
      <c r="F278" s="216">
        <f t="shared" si="40"/>
        <v>98</v>
      </c>
      <c r="G278" s="216">
        <f t="shared" si="39"/>
        <v>572</v>
      </c>
      <c r="H278" s="216">
        <f t="shared" si="39"/>
        <v>310</v>
      </c>
      <c r="I278" s="216">
        <f t="shared" si="39"/>
        <v>0</v>
      </c>
      <c r="J278" s="216">
        <f t="shared" si="31"/>
        <v>0</v>
      </c>
      <c r="K278" s="347">
        <f t="shared" si="33"/>
        <v>37.828000000000003</v>
      </c>
      <c r="L278" s="216"/>
      <c r="M278" s="216">
        <f t="shared" si="34"/>
        <v>228</v>
      </c>
      <c r="N278" s="216">
        <f t="shared" si="35"/>
        <v>22</v>
      </c>
      <c r="O278" s="216">
        <f t="shared" si="35"/>
        <v>0</v>
      </c>
      <c r="P278" s="216">
        <f t="shared" si="36"/>
        <v>841</v>
      </c>
      <c r="Q278" s="216">
        <f t="shared" si="37"/>
        <v>12</v>
      </c>
      <c r="R278" s="216">
        <f t="shared" si="38"/>
        <v>1036</v>
      </c>
      <c r="S278" s="219"/>
      <c r="T278" s="219"/>
      <c r="U278" s="219"/>
      <c r="V278" s="219"/>
      <c r="W278" s="504"/>
      <c r="X278" s="219"/>
      <c r="Y278" s="49">
        <v>440</v>
      </c>
      <c r="Z278" s="49">
        <v>440149149</v>
      </c>
      <c r="AA278" s="235" t="s">
        <v>1234</v>
      </c>
      <c r="AB278" s="49">
        <v>111</v>
      </c>
      <c r="AC278" s="49">
        <v>0</v>
      </c>
      <c r="AD278" s="49">
        <v>98</v>
      </c>
      <c r="AE278" s="49">
        <v>572</v>
      </c>
      <c r="AF278" s="49">
        <v>310</v>
      </c>
      <c r="AG278" s="49">
        <v>0</v>
      </c>
      <c r="AH278" s="49">
        <v>0</v>
      </c>
      <c r="AI278" s="206">
        <v>21</v>
      </c>
      <c r="AJ278" s="206">
        <v>217</v>
      </c>
      <c r="AK278" s="206">
        <v>22</v>
      </c>
      <c r="AL278" s="206">
        <v>0</v>
      </c>
      <c r="AM278" s="206">
        <v>712</v>
      </c>
      <c r="AN278" s="206">
        <v>85</v>
      </c>
      <c r="AO278" s="206">
        <v>0</v>
      </c>
      <c r="AP278" s="206">
        <v>86</v>
      </c>
      <c r="AQ278" s="49">
        <v>0</v>
      </c>
      <c r="AR278" s="207"/>
      <c r="AS278" s="49">
        <v>149</v>
      </c>
      <c r="AT278" s="49">
        <v>149</v>
      </c>
      <c r="AU278" s="49">
        <v>12</v>
      </c>
      <c r="AW278" s="49"/>
      <c r="AX278" s="49"/>
      <c r="AY278" s="49"/>
      <c r="AZ278" s="484"/>
    </row>
    <row r="279" spans="1:52">
      <c r="A279" s="206">
        <v>440</v>
      </c>
      <c r="B279" s="206">
        <v>440149160</v>
      </c>
      <c r="C279" s="207" t="s">
        <v>1234</v>
      </c>
      <c r="D279" s="216">
        <f t="shared" si="40"/>
        <v>0</v>
      </c>
      <c r="E279" s="216">
        <f t="shared" si="40"/>
        <v>0</v>
      </c>
      <c r="F279" s="216">
        <f t="shared" si="40"/>
        <v>0</v>
      </c>
      <c r="G279" s="216">
        <f t="shared" si="39"/>
        <v>4</v>
      </c>
      <c r="H279" s="216">
        <f t="shared" si="39"/>
        <v>1</v>
      </c>
      <c r="I279" s="216">
        <f t="shared" si="39"/>
        <v>0</v>
      </c>
      <c r="J279" s="216">
        <f t="shared" si="31"/>
        <v>0</v>
      </c>
      <c r="K279" s="347">
        <f t="shared" si="33"/>
        <v>0.193</v>
      </c>
      <c r="L279" s="216"/>
      <c r="M279" s="216">
        <f t="shared" si="34"/>
        <v>1</v>
      </c>
      <c r="N279" s="216">
        <f t="shared" si="35"/>
        <v>0</v>
      </c>
      <c r="O279" s="216">
        <f t="shared" si="35"/>
        <v>0</v>
      </c>
      <c r="P279" s="216">
        <f t="shared" si="36"/>
        <v>3</v>
      </c>
      <c r="Q279" s="216">
        <f t="shared" si="37"/>
        <v>11</v>
      </c>
      <c r="R279" s="216">
        <f t="shared" si="38"/>
        <v>5</v>
      </c>
      <c r="S279" s="219"/>
      <c r="T279" s="219"/>
      <c r="U279" s="219"/>
      <c r="V279" s="219"/>
      <c r="W279" s="504"/>
      <c r="X279" s="219"/>
      <c r="Y279" s="49">
        <v>440</v>
      </c>
      <c r="Z279" s="49">
        <v>440149160</v>
      </c>
      <c r="AA279" s="235" t="s">
        <v>1234</v>
      </c>
      <c r="AB279" s="49">
        <v>0</v>
      </c>
      <c r="AC279" s="49">
        <v>0</v>
      </c>
      <c r="AD279" s="49">
        <v>0</v>
      </c>
      <c r="AE279" s="49">
        <v>4</v>
      </c>
      <c r="AF279" s="49">
        <v>1</v>
      </c>
      <c r="AG279" s="49">
        <v>0</v>
      </c>
      <c r="AH279" s="49">
        <v>0</v>
      </c>
      <c r="AI279" s="206">
        <v>0</v>
      </c>
      <c r="AJ279" s="206">
        <v>1</v>
      </c>
      <c r="AK279" s="206">
        <v>0</v>
      </c>
      <c r="AL279" s="206">
        <v>0</v>
      </c>
      <c r="AM279" s="206">
        <v>3</v>
      </c>
      <c r="AN279" s="206">
        <v>0</v>
      </c>
      <c r="AO279" s="206">
        <v>0</v>
      </c>
      <c r="AP279" s="206">
        <v>0</v>
      </c>
      <c r="AQ279" s="49">
        <v>0</v>
      </c>
      <c r="AR279" s="207"/>
      <c r="AS279" s="49">
        <v>149</v>
      </c>
      <c r="AT279" s="49">
        <v>160</v>
      </c>
      <c r="AU279" s="49">
        <v>11</v>
      </c>
      <c r="AW279" s="49"/>
      <c r="AX279" s="49"/>
      <c r="AY279" s="49"/>
      <c r="AZ279" s="484"/>
    </row>
    <row r="280" spans="1:52">
      <c r="A280" s="206">
        <v>440</v>
      </c>
      <c r="B280" s="206">
        <v>440149181</v>
      </c>
      <c r="C280" s="207" t="s">
        <v>1234</v>
      </c>
      <c r="D280" s="216">
        <f t="shared" si="40"/>
        <v>4</v>
      </c>
      <c r="E280" s="216">
        <f t="shared" si="40"/>
        <v>0</v>
      </c>
      <c r="F280" s="216">
        <f t="shared" si="40"/>
        <v>2</v>
      </c>
      <c r="G280" s="216">
        <f t="shared" si="39"/>
        <v>20</v>
      </c>
      <c r="H280" s="216">
        <f t="shared" si="39"/>
        <v>22</v>
      </c>
      <c r="I280" s="216">
        <f t="shared" si="39"/>
        <v>0</v>
      </c>
      <c r="J280" s="216">
        <f t="shared" si="31"/>
        <v>0</v>
      </c>
      <c r="K280" s="347">
        <f t="shared" si="33"/>
        <v>1.6983999999999999</v>
      </c>
      <c r="L280" s="216"/>
      <c r="M280" s="216">
        <f t="shared" si="34"/>
        <v>3</v>
      </c>
      <c r="N280" s="216">
        <f t="shared" si="35"/>
        <v>0</v>
      </c>
      <c r="O280" s="216">
        <f t="shared" si="35"/>
        <v>0</v>
      </c>
      <c r="P280" s="216">
        <f t="shared" si="36"/>
        <v>27</v>
      </c>
      <c r="Q280" s="216">
        <f t="shared" si="37"/>
        <v>10</v>
      </c>
      <c r="R280" s="216">
        <f t="shared" si="38"/>
        <v>46</v>
      </c>
      <c r="S280" s="219"/>
      <c r="T280" s="219"/>
      <c r="U280" s="219"/>
      <c r="V280" s="219"/>
      <c r="W280" s="504"/>
      <c r="X280" s="219"/>
      <c r="Y280" s="49">
        <v>440</v>
      </c>
      <c r="Z280" s="49">
        <v>440149181</v>
      </c>
      <c r="AA280" s="235" t="s">
        <v>1234</v>
      </c>
      <c r="AB280" s="49">
        <v>4</v>
      </c>
      <c r="AC280" s="49">
        <v>0</v>
      </c>
      <c r="AD280" s="49">
        <v>2</v>
      </c>
      <c r="AE280" s="49">
        <v>20</v>
      </c>
      <c r="AF280" s="49">
        <v>22</v>
      </c>
      <c r="AG280" s="49">
        <v>0</v>
      </c>
      <c r="AH280" s="49">
        <v>0</v>
      </c>
      <c r="AI280" s="206">
        <v>0</v>
      </c>
      <c r="AJ280" s="206">
        <v>3</v>
      </c>
      <c r="AK280" s="206">
        <v>0</v>
      </c>
      <c r="AL280" s="206">
        <v>0</v>
      </c>
      <c r="AM280" s="206">
        <v>24</v>
      </c>
      <c r="AN280" s="206">
        <v>3</v>
      </c>
      <c r="AO280" s="206">
        <v>0</v>
      </c>
      <c r="AP280" s="206">
        <v>1</v>
      </c>
      <c r="AQ280" s="49">
        <v>0</v>
      </c>
      <c r="AR280" s="207"/>
      <c r="AS280" s="49">
        <v>149</v>
      </c>
      <c r="AT280" s="49">
        <v>181</v>
      </c>
      <c r="AU280" s="49">
        <v>10</v>
      </c>
      <c r="AW280" s="49"/>
      <c r="AX280" s="49"/>
      <c r="AY280" s="49"/>
      <c r="AZ280" s="484"/>
    </row>
    <row r="281" spans="1:52">
      <c r="A281" s="206">
        <v>440</v>
      </c>
      <c r="B281" s="206">
        <v>440149211</v>
      </c>
      <c r="C281" s="207" t="s">
        <v>1234</v>
      </c>
      <c r="D281" s="216">
        <f t="shared" si="40"/>
        <v>0</v>
      </c>
      <c r="E281" s="216">
        <f t="shared" si="40"/>
        <v>0</v>
      </c>
      <c r="F281" s="216">
        <f t="shared" si="40"/>
        <v>0</v>
      </c>
      <c r="G281" s="216">
        <f t="shared" si="39"/>
        <v>3</v>
      </c>
      <c r="H281" s="216">
        <f t="shared" si="39"/>
        <v>2</v>
      </c>
      <c r="I281" s="216">
        <f t="shared" si="39"/>
        <v>0</v>
      </c>
      <c r="J281" s="216">
        <f t="shared" si="31"/>
        <v>0</v>
      </c>
      <c r="K281" s="347">
        <f t="shared" si="33"/>
        <v>0.193</v>
      </c>
      <c r="L281" s="216"/>
      <c r="M281" s="216">
        <f t="shared" si="34"/>
        <v>0</v>
      </c>
      <c r="N281" s="216">
        <f t="shared" si="35"/>
        <v>0</v>
      </c>
      <c r="O281" s="216">
        <f t="shared" si="35"/>
        <v>0</v>
      </c>
      <c r="P281" s="216">
        <f t="shared" si="36"/>
        <v>3</v>
      </c>
      <c r="Q281" s="216">
        <f t="shared" si="37"/>
        <v>5</v>
      </c>
      <c r="R281" s="216">
        <f t="shared" si="38"/>
        <v>5</v>
      </c>
      <c r="S281" s="219"/>
      <c r="T281" s="219"/>
      <c r="U281" s="219"/>
      <c r="V281" s="219"/>
      <c r="W281" s="504"/>
      <c r="X281" s="219"/>
      <c r="Y281" s="49">
        <v>440</v>
      </c>
      <c r="Z281" s="49">
        <v>440149211</v>
      </c>
      <c r="AA281" s="235" t="s">
        <v>1234</v>
      </c>
      <c r="AB281" s="49">
        <v>0</v>
      </c>
      <c r="AC281" s="49">
        <v>0</v>
      </c>
      <c r="AD281" s="49">
        <v>0</v>
      </c>
      <c r="AE281" s="49">
        <v>3</v>
      </c>
      <c r="AF281" s="49">
        <v>2</v>
      </c>
      <c r="AG281" s="49">
        <v>0</v>
      </c>
      <c r="AH281" s="49">
        <v>0</v>
      </c>
      <c r="AI281" s="206">
        <v>0</v>
      </c>
      <c r="AJ281" s="206">
        <v>0</v>
      </c>
      <c r="AK281" s="206">
        <v>0</v>
      </c>
      <c r="AL281" s="206">
        <v>0</v>
      </c>
      <c r="AM281" s="206">
        <v>3</v>
      </c>
      <c r="AN281" s="206">
        <v>0</v>
      </c>
      <c r="AO281" s="206">
        <v>0</v>
      </c>
      <c r="AP281" s="206">
        <v>0</v>
      </c>
      <c r="AQ281" s="49">
        <v>0</v>
      </c>
      <c r="AR281" s="207"/>
      <c r="AS281" s="49">
        <v>149</v>
      </c>
      <c r="AT281" s="49">
        <v>211</v>
      </c>
      <c r="AU281" s="49">
        <v>5</v>
      </c>
      <c r="AW281" s="49"/>
      <c r="AX281" s="49"/>
      <c r="AY281" s="49"/>
      <c r="AZ281" s="484"/>
    </row>
    <row r="282" spans="1:52">
      <c r="A282" s="206">
        <v>440</v>
      </c>
      <c r="B282" s="206">
        <v>440149745</v>
      </c>
      <c r="C282" s="207" t="s">
        <v>1234</v>
      </c>
      <c r="D282" s="216">
        <f t="shared" si="40"/>
        <v>0</v>
      </c>
      <c r="E282" s="216">
        <f t="shared" si="40"/>
        <v>0</v>
      </c>
      <c r="F282" s="216">
        <f t="shared" si="40"/>
        <v>0</v>
      </c>
      <c r="G282" s="216">
        <f t="shared" si="39"/>
        <v>1</v>
      </c>
      <c r="H282" s="216">
        <f t="shared" si="39"/>
        <v>0</v>
      </c>
      <c r="I282" s="216">
        <f t="shared" si="39"/>
        <v>0</v>
      </c>
      <c r="J282" s="216">
        <f t="shared" si="31"/>
        <v>0</v>
      </c>
      <c r="K282" s="347">
        <f t="shared" si="33"/>
        <v>3.8600000000000002E-2</v>
      </c>
      <c r="L282" s="216"/>
      <c r="M282" s="216">
        <f t="shared" si="34"/>
        <v>0</v>
      </c>
      <c r="N282" s="216">
        <f t="shared" si="35"/>
        <v>0</v>
      </c>
      <c r="O282" s="216">
        <f t="shared" si="35"/>
        <v>0</v>
      </c>
      <c r="P282" s="216">
        <f t="shared" si="36"/>
        <v>0</v>
      </c>
      <c r="Q282" s="216">
        <f t="shared" si="37"/>
        <v>3</v>
      </c>
      <c r="R282" s="216">
        <f t="shared" si="38"/>
        <v>1</v>
      </c>
      <c r="S282" s="219"/>
      <c r="T282" s="219"/>
      <c r="U282" s="219"/>
      <c r="V282" s="219"/>
      <c r="W282" s="504"/>
      <c r="X282" s="219"/>
      <c r="Y282" s="49">
        <v>440</v>
      </c>
      <c r="Z282" s="49">
        <v>440149745</v>
      </c>
      <c r="AA282" s="235" t="s">
        <v>1234</v>
      </c>
      <c r="AB282" s="49">
        <v>0</v>
      </c>
      <c r="AC282" s="49">
        <v>0</v>
      </c>
      <c r="AD282" s="49">
        <v>0</v>
      </c>
      <c r="AE282" s="49">
        <v>1</v>
      </c>
      <c r="AF282" s="49">
        <v>0</v>
      </c>
      <c r="AG282" s="49">
        <v>0</v>
      </c>
      <c r="AH282" s="49">
        <v>0</v>
      </c>
      <c r="AI282" s="206">
        <v>0</v>
      </c>
      <c r="AJ282" s="206">
        <v>0</v>
      </c>
      <c r="AK282" s="206">
        <v>0</v>
      </c>
      <c r="AL282" s="206">
        <v>0</v>
      </c>
      <c r="AM282" s="206">
        <v>0</v>
      </c>
      <c r="AN282" s="206">
        <v>0</v>
      </c>
      <c r="AO282" s="206">
        <v>0</v>
      </c>
      <c r="AP282" s="206">
        <v>0</v>
      </c>
      <c r="AQ282" s="49">
        <v>0</v>
      </c>
      <c r="AR282" s="207"/>
      <c r="AS282" s="49">
        <v>149</v>
      </c>
      <c r="AT282" s="49">
        <v>745</v>
      </c>
      <c r="AU282" s="49">
        <v>3</v>
      </c>
      <c r="AW282" s="49"/>
      <c r="AX282" s="49"/>
      <c r="AY282" s="49"/>
      <c r="AZ282" s="484"/>
    </row>
    <row r="283" spans="1:52">
      <c r="A283" s="206">
        <v>441</v>
      </c>
      <c r="B283" s="206">
        <v>441281005</v>
      </c>
      <c r="C283" s="207" t="s">
        <v>1219</v>
      </c>
      <c r="D283" s="216">
        <f t="shared" si="40"/>
        <v>0</v>
      </c>
      <c r="E283" s="216">
        <f t="shared" si="40"/>
        <v>0</v>
      </c>
      <c r="F283" s="216">
        <f t="shared" si="40"/>
        <v>0</v>
      </c>
      <c r="G283" s="216">
        <f t="shared" si="39"/>
        <v>1</v>
      </c>
      <c r="H283" s="216">
        <f t="shared" si="39"/>
        <v>0</v>
      </c>
      <c r="I283" s="216">
        <f t="shared" si="39"/>
        <v>0</v>
      </c>
      <c r="J283" s="216">
        <f t="shared" si="31"/>
        <v>0</v>
      </c>
      <c r="K283" s="347">
        <f t="shared" si="33"/>
        <v>3.8600000000000002E-2</v>
      </c>
      <c r="L283" s="216"/>
      <c r="M283" s="216">
        <f t="shared" si="34"/>
        <v>0</v>
      </c>
      <c r="N283" s="216">
        <f t="shared" si="35"/>
        <v>0</v>
      </c>
      <c r="O283" s="216">
        <f t="shared" si="35"/>
        <v>0</v>
      </c>
      <c r="P283" s="216">
        <f t="shared" si="36"/>
        <v>1</v>
      </c>
      <c r="Q283" s="216">
        <f t="shared" si="37"/>
        <v>8</v>
      </c>
      <c r="R283" s="216">
        <f t="shared" si="38"/>
        <v>1</v>
      </c>
      <c r="S283" s="219"/>
      <c r="T283" s="219"/>
      <c r="U283" s="219"/>
      <c r="V283" s="219"/>
      <c r="W283" s="504"/>
      <c r="X283" s="219"/>
      <c r="Y283" s="49">
        <v>441</v>
      </c>
      <c r="Z283" s="49">
        <v>441281005</v>
      </c>
      <c r="AA283" s="235" t="s">
        <v>1219</v>
      </c>
      <c r="AB283" s="49">
        <v>0</v>
      </c>
      <c r="AC283" s="49">
        <v>0</v>
      </c>
      <c r="AD283" s="49">
        <v>0</v>
      </c>
      <c r="AE283" s="49">
        <v>1</v>
      </c>
      <c r="AF283" s="49">
        <v>0</v>
      </c>
      <c r="AG283" s="49">
        <v>0</v>
      </c>
      <c r="AH283" s="49">
        <v>0</v>
      </c>
      <c r="AI283" s="206">
        <v>0</v>
      </c>
      <c r="AJ283" s="206">
        <v>0</v>
      </c>
      <c r="AK283" s="206">
        <v>0</v>
      </c>
      <c r="AL283" s="206">
        <v>0</v>
      </c>
      <c r="AM283" s="206">
        <v>1</v>
      </c>
      <c r="AN283" s="206">
        <v>0</v>
      </c>
      <c r="AO283" s="206">
        <v>0</v>
      </c>
      <c r="AP283" s="206">
        <v>0</v>
      </c>
      <c r="AQ283" s="49">
        <v>0</v>
      </c>
      <c r="AR283" s="207"/>
      <c r="AS283" s="49">
        <v>281</v>
      </c>
      <c r="AT283" s="49">
        <v>5</v>
      </c>
      <c r="AU283" s="49">
        <v>8</v>
      </c>
      <c r="AW283" s="49"/>
      <c r="AX283" s="49"/>
      <c r="AY283" s="49"/>
      <c r="AZ283" s="484"/>
    </row>
    <row r="284" spans="1:52">
      <c r="A284" s="206">
        <v>441</v>
      </c>
      <c r="B284" s="206">
        <v>441281061</v>
      </c>
      <c r="C284" s="207" t="s">
        <v>1219</v>
      </c>
      <c r="D284" s="216">
        <f t="shared" si="40"/>
        <v>0</v>
      </c>
      <c r="E284" s="216">
        <f t="shared" si="40"/>
        <v>0</v>
      </c>
      <c r="F284" s="216">
        <f t="shared" si="40"/>
        <v>0</v>
      </c>
      <c r="G284" s="216">
        <f t="shared" si="39"/>
        <v>2</v>
      </c>
      <c r="H284" s="216">
        <f t="shared" si="39"/>
        <v>1</v>
      </c>
      <c r="I284" s="216">
        <f t="shared" si="39"/>
        <v>0</v>
      </c>
      <c r="J284" s="216">
        <f t="shared" si="31"/>
        <v>0</v>
      </c>
      <c r="K284" s="347">
        <f t="shared" si="33"/>
        <v>0.1158</v>
      </c>
      <c r="L284" s="216"/>
      <c r="M284" s="216">
        <f t="shared" si="34"/>
        <v>0</v>
      </c>
      <c r="N284" s="216">
        <f t="shared" si="35"/>
        <v>0</v>
      </c>
      <c r="O284" s="216">
        <f t="shared" si="35"/>
        <v>0</v>
      </c>
      <c r="P284" s="216">
        <f t="shared" si="36"/>
        <v>3</v>
      </c>
      <c r="Q284" s="216">
        <f t="shared" si="37"/>
        <v>11</v>
      </c>
      <c r="R284" s="216">
        <f t="shared" si="38"/>
        <v>3</v>
      </c>
      <c r="S284" s="219"/>
      <c r="T284" s="219"/>
      <c r="U284" s="219"/>
      <c r="V284" s="219"/>
      <c r="W284" s="504"/>
      <c r="X284" s="219"/>
      <c r="Y284" s="49">
        <v>441</v>
      </c>
      <c r="Z284" s="49">
        <v>441281061</v>
      </c>
      <c r="AA284" s="235" t="s">
        <v>1219</v>
      </c>
      <c r="AB284" s="49">
        <v>0</v>
      </c>
      <c r="AC284" s="49">
        <v>0</v>
      </c>
      <c r="AD284" s="49">
        <v>0</v>
      </c>
      <c r="AE284" s="49">
        <v>2</v>
      </c>
      <c r="AF284" s="49">
        <v>1</v>
      </c>
      <c r="AG284" s="49">
        <v>0</v>
      </c>
      <c r="AH284" s="49">
        <v>0</v>
      </c>
      <c r="AI284" s="206">
        <v>0</v>
      </c>
      <c r="AJ284" s="206">
        <v>0</v>
      </c>
      <c r="AK284" s="206">
        <v>0</v>
      </c>
      <c r="AL284" s="206">
        <v>0</v>
      </c>
      <c r="AM284" s="206">
        <v>3</v>
      </c>
      <c r="AN284" s="206">
        <v>0</v>
      </c>
      <c r="AO284" s="206">
        <v>0</v>
      </c>
      <c r="AP284" s="206">
        <v>0</v>
      </c>
      <c r="AQ284" s="49">
        <v>0</v>
      </c>
      <c r="AR284" s="207"/>
      <c r="AS284" s="49">
        <v>281</v>
      </c>
      <c r="AT284" s="49">
        <v>61</v>
      </c>
      <c r="AU284" s="49">
        <v>11</v>
      </c>
      <c r="AW284" s="49"/>
      <c r="AX284" s="49"/>
      <c r="AY284" s="49"/>
      <c r="AZ284" s="484"/>
    </row>
    <row r="285" spans="1:52">
      <c r="A285" s="206">
        <v>441</v>
      </c>
      <c r="B285" s="206">
        <v>441281087</v>
      </c>
      <c r="C285" s="207" t="s">
        <v>1219</v>
      </c>
      <c r="D285" s="216">
        <f t="shared" si="40"/>
        <v>0</v>
      </c>
      <c r="E285" s="216">
        <f t="shared" si="40"/>
        <v>0</v>
      </c>
      <c r="F285" s="216">
        <f t="shared" si="40"/>
        <v>0</v>
      </c>
      <c r="G285" s="216">
        <f t="shared" si="39"/>
        <v>1</v>
      </c>
      <c r="H285" s="216">
        <f t="shared" si="39"/>
        <v>1</v>
      </c>
      <c r="I285" s="216">
        <f t="shared" si="39"/>
        <v>1</v>
      </c>
      <c r="J285" s="216">
        <f t="shared" si="31"/>
        <v>0</v>
      </c>
      <c r="K285" s="347">
        <f t="shared" si="33"/>
        <v>0.1158</v>
      </c>
      <c r="L285" s="216"/>
      <c r="M285" s="216">
        <f t="shared" si="34"/>
        <v>0</v>
      </c>
      <c r="N285" s="216">
        <f t="shared" si="35"/>
        <v>0</v>
      </c>
      <c r="O285" s="216">
        <f t="shared" si="35"/>
        <v>0</v>
      </c>
      <c r="P285" s="216">
        <f t="shared" si="36"/>
        <v>3</v>
      </c>
      <c r="Q285" s="216">
        <f t="shared" si="37"/>
        <v>5</v>
      </c>
      <c r="R285" s="216">
        <f t="shared" si="38"/>
        <v>3</v>
      </c>
      <c r="S285" s="219"/>
      <c r="T285" s="219"/>
      <c r="U285" s="219"/>
      <c r="V285" s="219"/>
      <c r="W285" s="504"/>
      <c r="X285" s="219"/>
      <c r="Y285" s="49">
        <v>441</v>
      </c>
      <c r="Z285" s="49">
        <v>441281087</v>
      </c>
      <c r="AA285" s="235" t="s">
        <v>1219</v>
      </c>
      <c r="AB285" s="49">
        <v>0</v>
      </c>
      <c r="AC285" s="49">
        <v>0</v>
      </c>
      <c r="AD285" s="49">
        <v>0</v>
      </c>
      <c r="AE285" s="49">
        <v>1</v>
      </c>
      <c r="AF285" s="49">
        <v>1</v>
      </c>
      <c r="AG285" s="49">
        <v>1</v>
      </c>
      <c r="AH285" s="49">
        <v>0</v>
      </c>
      <c r="AI285" s="206">
        <v>0</v>
      </c>
      <c r="AJ285" s="206">
        <v>0</v>
      </c>
      <c r="AK285" s="206">
        <v>0</v>
      </c>
      <c r="AL285" s="206">
        <v>0</v>
      </c>
      <c r="AM285" s="206">
        <v>2</v>
      </c>
      <c r="AN285" s="206">
        <v>0</v>
      </c>
      <c r="AO285" s="206">
        <v>0</v>
      </c>
      <c r="AP285" s="206">
        <v>0</v>
      </c>
      <c r="AQ285" s="49">
        <v>1</v>
      </c>
      <c r="AR285" s="207"/>
      <c r="AS285" s="49">
        <v>281</v>
      </c>
      <c r="AT285" s="49">
        <v>87</v>
      </c>
      <c r="AU285" s="49">
        <v>5</v>
      </c>
      <c r="AW285" s="49"/>
      <c r="AX285" s="49"/>
      <c r="AY285" s="49"/>
      <c r="AZ285" s="484"/>
    </row>
    <row r="286" spans="1:52">
      <c r="A286" s="206">
        <v>441</v>
      </c>
      <c r="B286" s="206">
        <v>441281137</v>
      </c>
      <c r="C286" s="207" t="s">
        <v>1219</v>
      </c>
      <c r="D286" s="216">
        <f t="shared" si="40"/>
        <v>0</v>
      </c>
      <c r="E286" s="216">
        <f t="shared" si="40"/>
        <v>0</v>
      </c>
      <c r="F286" s="216">
        <f t="shared" si="40"/>
        <v>0</v>
      </c>
      <c r="G286" s="216">
        <f t="shared" si="39"/>
        <v>1</v>
      </c>
      <c r="H286" s="216">
        <f t="shared" si="39"/>
        <v>2</v>
      </c>
      <c r="I286" s="216">
        <f t="shared" si="39"/>
        <v>0</v>
      </c>
      <c r="J286" s="216">
        <f t="shared" si="31"/>
        <v>0</v>
      </c>
      <c r="K286" s="347">
        <f t="shared" si="33"/>
        <v>0.1158</v>
      </c>
      <c r="L286" s="216"/>
      <c r="M286" s="216">
        <f t="shared" si="34"/>
        <v>0</v>
      </c>
      <c r="N286" s="216">
        <f t="shared" si="35"/>
        <v>2</v>
      </c>
      <c r="O286" s="216">
        <f t="shared" si="35"/>
        <v>0</v>
      </c>
      <c r="P286" s="216">
        <f t="shared" si="36"/>
        <v>3</v>
      </c>
      <c r="Q286" s="216">
        <f t="shared" si="37"/>
        <v>12</v>
      </c>
      <c r="R286" s="216">
        <f t="shared" si="38"/>
        <v>3</v>
      </c>
      <c r="S286" s="219"/>
      <c r="T286" s="219"/>
      <c r="U286" s="219"/>
      <c r="V286" s="219"/>
      <c r="W286" s="504"/>
      <c r="X286" s="219"/>
      <c r="Y286" s="49">
        <v>441</v>
      </c>
      <c r="Z286" s="49">
        <v>441281137</v>
      </c>
      <c r="AA286" s="235" t="s">
        <v>1219</v>
      </c>
      <c r="AB286" s="49">
        <v>0</v>
      </c>
      <c r="AC286" s="49">
        <v>0</v>
      </c>
      <c r="AD286" s="49">
        <v>0</v>
      </c>
      <c r="AE286" s="49">
        <v>1</v>
      </c>
      <c r="AF286" s="49">
        <v>2</v>
      </c>
      <c r="AG286" s="49">
        <v>0</v>
      </c>
      <c r="AH286" s="49">
        <v>0</v>
      </c>
      <c r="AI286" s="206">
        <v>0</v>
      </c>
      <c r="AJ286" s="206">
        <v>0</v>
      </c>
      <c r="AK286" s="206">
        <v>2</v>
      </c>
      <c r="AL286" s="206">
        <v>0</v>
      </c>
      <c r="AM286" s="206">
        <v>3</v>
      </c>
      <c r="AN286" s="206">
        <v>0</v>
      </c>
      <c r="AO286" s="206">
        <v>0</v>
      </c>
      <c r="AP286" s="206">
        <v>0</v>
      </c>
      <c r="AQ286" s="49">
        <v>0</v>
      </c>
      <c r="AR286" s="207"/>
      <c r="AS286" s="49">
        <v>281</v>
      </c>
      <c r="AT286" s="49">
        <v>137</v>
      </c>
      <c r="AU286" s="49">
        <v>12</v>
      </c>
      <c r="AW286" s="49"/>
      <c r="AX286" s="49"/>
      <c r="AY286" s="49"/>
      <c r="AZ286" s="484"/>
    </row>
    <row r="287" spans="1:52">
      <c r="A287" s="206">
        <v>441</v>
      </c>
      <c r="B287" s="206">
        <v>441281159</v>
      </c>
      <c r="C287" s="207" t="s">
        <v>1219</v>
      </c>
      <c r="D287" s="216">
        <f t="shared" si="40"/>
        <v>0</v>
      </c>
      <c r="E287" s="216">
        <f t="shared" si="40"/>
        <v>0</v>
      </c>
      <c r="F287" s="216">
        <f t="shared" si="40"/>
        <v>0</v>
      </c>
      <c r="G287" s="216">
        <f t="shared" si="39"/>
        <v>0</v>
      </c>
      <c r="H287" s="216">
        <f t="shared" si="39"/>
        <v>1</v>
      </c>
      <c r="I287" s="216">
        <f t="shared" si="39"/>
        <v>1</v>
      </c>
      <c r="J287" s="216">
        <f t="shared" si="31"/>
        <v>0</v>
      </c>
      <c r="K287" s="347">
        <f t="shared" si="33"/>
        <v>7.7200000000000005E-2</v>
      </c>
      <c r="L287" s="216"/>
      <c r="M287" s="216">
        <f t="shared" si="34"/>
        <v>0</v>
      </c>
      <c r="N287" s="216">
        <f t="shared" si="35"/>
        <v>1</v>
      </c>
      <c r="O287" s="216">
        <f t="shared" si="35"/>
        <v>0</v>
      </c>
      <c r="P287" s="216">
        <f t="shared" si="36"/>
        <v>2</v>
      </c>
      <c r="Q287" s="216">
        <f t="shared" si="37"/>
        <v>3</v>
      </c>
      <c r="R287" s="216">
        <f t="shared" si="38"/>
        <v>2</v>
      </c>
      <c r="S287" s="219"/>
      <c r="T287" s="219"/>
      <c r="U287" s="219"/>
      <c r="V287" s="219"/>
      <c r="W287" s="504"/>
      <c r="X287" s="219"/>
      <c r="Y287" s="49">
        <v>441</v>
      </c>
      <c r="Z287" s="49">
        <v>441281159</v>
      </c>
      <c r="AA287" s="235" t="s">
        <v>1219</v>
      </c>
      <c r="AB287" s="49">
        <v>0</v>
      </c>
      <c r="AC287" s="49">
        <v>0</v>
      </c>
      <c r="AD287" s="49">
        <v>0</v>
      </c>
      <c r="AE287" s="49">
        <v>0</v>
      </c>
      <c r="AF287" s="49">
        <v>1</v>
      </c>
      <c r="AG287" s="49">
        <v>1</v>
      </c>
      <c r="AH287" s="49">
        <v>0</v>
      </c>
      <c r="AI287" s="206">
        <v>0</v>
      </c>
      <c r="AJ287" s="206">
        <v>0</v>
      </c>
      <c r="AK287" s="206">
        <v>1</v>
      </c>
      <c r="AL287" s="206">
        <v>0</v>
      </c>
      <c r="AM287" s="206">
        <v>1</v>
      </c>
      <c r="AN287" s="206">
        <v>0</v>
      </c>
      <c r="AO287" s="206">
        <v>0</v>
      </c>
      <c r="AP287" s="206">
        <v>0</v>
      </c>
      <c r="AQ287" s="49">
        <v>1</v>
      </c>
      <c r="AR287" s="207"/>
      <c r="AS287" s="49">
        <v>281</v>
      </c>
      <c r="AT287" s="49">
        <v>159</v>
      </c>
      <c r="AU287" s="49">
        <v>3</v>
      </c>
      <c r="AW287" s="49"/>
      <c r="AX287" s="49"/>
      <c r="AY287" s="49"/>
      <c r="AZ287" s="484"/>
    </row>
    <row r="288" spans="1:52">
      <c r="A288" s="206">
        <v>441</v>
      </c>
      <c r="B288" s="206">
        <v>441281161</v>
      </c>
      <c r="C288" s="207" t="s">
        <v>1219</v>
      </c>
      <c r="D288" s="216">
        <f t="shared" si="40"/>
        <v>0</v>
      </c>
      <c r="E288" s="216">
        <f t="shared" si="40"/>
        <v>0</v>
      </c>
      <c r="F288" s="216">
        <f t="shared" si="40"/>
        <v>0</v>
      </c>
      <c r="G288" s="216">
        <f t="shared" si="39"/>
        <v>0</v>
      </c>
      <c r="H288" s="216">
        <f t="shared" si="39"/>
        <v>1</v>
      </c>
      <c r="I288" s="216">
        <f t="shared" si="39"/>
        <v>1</v>
      </c>
      <c r="J288" s="216">
        <f t="shared" si="39"/>
        <v>0</v>
      </c>
      <c r="K288" s="347">
        <f t="shared" si="33"/>
        <v>7.7200000000000005E-2</v>
      </c>
      <c r="L288" s="216"/>
      <c r="M288" s="216">
        <f t="shared" si="34"/>
        <v>0</v>
      </c>
      <c r="N288" s="216">
        <f t="shared" si="35"/>
        <v>0</v>
      </c>
      <c r="O288" s="216">
        <f t="shared" si="35"/>
        <v>0</v>
      </c>
      <c r="P288" s="216">
        <f t="shared" si="36"/>
        <v>1</v>
      </c>
      <c r="Q288" s="216">
        <f t="shared" si="37"/>
        <v>7</v>
      </c>
      <c r="R288" s="216">
        <f t="shared" si="38"/>
        <v>2</v>
      </c>
      <c r="S288" s="219"/>
      <c r="T288" s="219"/>
      <c r="U288" s="219"/>
      <c r="V288" s="219"/>
      <c r="W288" s="504"/>
      <c r="X288" s="219"/>
      <c r="Y288" s="49">
        <v>441</v>
      </c>
      <c r="Z288" s="49">
        <v>441281161</v>
      </c>
      <c r="AA288" s="235" t="s">
        <v>1219</v>
      </c>
      <c r="AB288" s="49">
        <v>0</v>
      </c>
      <c r="AC288" s="49">
        <v>0</v>
      </c>
      <c r="AD288" s="49">
        <v>0</v>
      </c>
      <c r="AE288" s="49">
        <v>0</v>
      </c>
      <c r="AF288" s="49">
        <v>1</v>
      </c>
      <c r="AG288" s="49">
        <v>1</v>
      </c>
      <c r="AH288" s="49">
        <v>0</v>
      </c>
      <c r="AI288" s="206">
        <v>0</v>
      </c>
      <c r="AJ288" s="206">
        <v>0</v>
      </c>
      <c r="AK288" s="206">
        <v>0</v>
      </c>
      <c r="AL288" s="206">
        <v>0</v>
      </c>
      <c r="AM288" s="206">
        <v>0</v>
      </c>
      <c r="AN288" s="206">
        <v>0</v>
      </c>
      <c r="AO288" s="206">
        <v>0</v>
      </c>
      <c r="AP288" s="206">
        <v>0</v>
      </c>
      <c r="AQ288" s="49">
        <v>1</v>
      </c>
      <c r="AR288" s="207"/>
      <c r="AS288" s="49">
        <v>281</v>
      </c>
      <c r="AT288" s="49">
        <v>161</v>
      </c>
      <c r="AU288" s="49">
        <v>7</v>
      </c>
      <c r="AW288" s="49"/>
      <c r="AX288" s="49"/>
      <c r="AY288" s="49"/>
      <c r="AZ288" s="484"/>
    </row>
    <row r="289" spans="1:52">
      <c r="A289" s="206">
        <v>441</v>
      </c>
      <c r="B289" s="206">
        <v>441281191</v>
      </c>
      <c r="C289" s="207" t="s">
        <v>1219</v>
      </c>
      <c r="D289" s="216">
        <f t="shared" si="40"/>
        <v>0</v>
      </c>
      <c r="E289" s="216">
        <f t="shared" si="40"/>
        <v>0</v>
      </c>
      <c r="F289" s="216">
        <f t="shared" si="40"/>
        <v>0</v>
      </c>
      <c r="G289" s="216">
        <f t="shared" si="39"/>
        <v>1</v>
      </c>
      <c r="H289" s="216">
        <f t="shared" si="39"/>
        <v>0</v>
      </c>
      <c r="I289" s="216">
        <f t="shared" si="39"/>
        <v>0</v>
      </c>
      <c r="J289" s="216">
        <f t="shared" si="39"/>
        <v>0</v>
      </c>
      <c r="K289" s="347">
        <f t="shared" si="33"/>
        <v>3.8600000000000002E-2</v>
      </c>
      <c r="L289" s="216"/>
      <c r="M289" s="216">
        <f t="shared" si="34"/>
        <v>0</v>
      </c>
      <c r="N289" s="216">
        <f t="shared" si="35"/>
        <v>0</v>
      </c>
      <c r="O289" s="216">
        <f t="shared" si="35"/>
        <v>0</v>
      </c>
      <c r="P289" s="216">
        <f t="shared" si="36"/>
        <v>0</v>
      </c>
      <c r="Q289" s="216">
        <f t="shared" si="37"/>
        <v>8</v>
      </c>
      <c r="R289" s="216">
        <f t="shared" si="38"/>
        <v>1</v>
      </c>
      <c r="S289" s="219"/>
      <c r="T289" s="219"/>
      <c r="U289" s="219"/>
      <c r="V289" s="219"/>
      <c r="W289" s="504"/>
      <c r="X289" s="219"/>
      <c r="Y289" s="49">
        <v>441</v>
      </c>
      <c r="Z289" s="49">
        <v>441281191</v>
      </c>
      <c r="AA289" s="235" t="s">
        <v>1219</v>
      </c>
      <c r="AB289" s="49">
        <v>0</v>
      </c>
      <c r="AC289" s="49">
        <v>0</v>
      </c>
      <c r="AD289" s="49">
        <v>0</v>
      </c>
      <c r="AE289" s="49">
        <v>1</v>
      </c>
      <c r="AF289" s="49">
        <v>0</v>
      </c>
      <c r="AG289" s="49">
        <v>0</v>
      </c>
      <c r="AH289" s="49">
        <v>0</v>
      </c>
      <c r="AI289" s="206">
        <v>0</v>
      </c>
      <c r="AJ289" s="206">
        <v>0</v>
      </c>
      <c r="AK289" s="206">
        <v>0</v>
      </c>
      <c r="AL289" s="206">
        <v>0</v>
      </c>
      <c r="AM289" s="206">
        <v>0</v>
      </c>
      <c r="AN289" s="206">
        <v>0</v>
      </c>
      <c r="AO289" s="206">
        <v>0</v>
      </c>
      <c r="AP289" s="206">
        <v>0</v>
      </c>
      <c r="AQ289" s="49">
        <v>0</v>
      </c>
      <c r="AR289" s="207"/>
      <c r="AS289" s="49">
        <v>281</v>
      </c>
      <c r="AT289" s="49">
        <v>191</v>
      </c>
      <c r="AU289" s="49">
        <v>8</v>
      </c>
      <c r="AW289" s="49"/>
      <c r="AX289" s="49"/>
      <c r="AY289" s="49"/>
      <c r="AZ289" s="484"/>
    </row>
    <row r="290" spans="1:52">
      <c r="A290" s="206">
        <v>441</v>
      </c>
      <c r="B290" s="206">
        <v>441281281</v>
      </c>
      <c r="C290" s="207" t="s">
        <v>1219</v>
      </c>
      <c r="D290" s="216">
        <f t="shared" si="40"/>
        <v>0</v>
      </c>
      <c r="E290" s="216">
        <f t="shared" si="40"/>
        <v>0</v>
      </c>
      <c r="F290" s="216">
        <f t="shared" si="40"/>
        <v>103</v>
      </c>
      <c r="G290" s="216">
        <f t="shared" si="39"/>
        <v>627</v>
      </c>
      <c r="H290" s="216">
        <f t="shared" si="39"/>
        <v>394</v>
      </c>
      <c r="I290" s="216">
        <f t="shared" si="39"/>
        <v>375</v>
      </c>
      <c r="J290" s="216">
        <f t="shared" si="39"/>
        <v>0</v>
      </c>
      <c r="K290" s="347">
        <f t="shared" si="33"/>
        <v>57.861400000000003</v>
      </c>
      <c r="L290" s="216"/>
      <c r="M290" s="216">
        <f t="shared" si="34"/>
        <v>125</v>
      </c>
      <c r="N290" s="216">
        <f t="shared" si="35"/>
        <v>25</v>
      </c>
      <c r="O290" s="216">
        <f t="shared" si="35"/>
        <v>14</v>
      </c>
      <c r="P290" s="216">
        <f t="shared" si="36"/>
        <v>938</v>
      </c>
      <c r="Q290" s="216">
        <f t="shared" si="37"/>
        <v>12</v>
      </c>
      <c r="R290" s="216">
        <f t="shared" si="38"/>
        <v>1499</v>
      </c>
      <c r="S290" s="219"/>
      <c r="T290" s="219"/>
      <c r="U290" s="219"/>
      <c r="V290" s="219"/>
      <c r="W290" s="504"/>
      <c r="X290" s="219"/>
      <c r="Y290" s="49">
        <v>441</v>
      </c>
      <c r="Z290" s="49">
        <v>441281281</v>
      </c>
      <c r="AA290" s="235" t="s">
        <v>1219</v>
      </c>
      <c r="AB290" s="49">
        <v>0</v>
      </c>
      <c r="AC290" s="49">
        <v>0</v>
      </c>
      <c r="AD290" s="49">
        <v>103</v>
      </c>
      <c r="AE290" s="49">
        <v>627</v>
      </c>
      <c r="AF290" s="49">
        <v>394</v>
      </c>
      <c r="AG290" s="49">
        <v>375</v>
      </c>
      <c r="AH290" s="49">
        <v>0</v>
      </c>
      <c r="AI290" s="206">
        <v>0</v>
      </c>
      <c r="AJ290" s="206">
        <v>125</v>
      </c>
      <c r="AK290" s="206">
        <v>25</v>
      </c>
      <c r="AL290" s="206">
        <v>14</v>
      </c>
      <c r="AM290" s="206">
        <v>662</v>
      </c>
      <c r="AN290" s="206">
        <v>0</v>
      </c>
      <c r="AO290" s="206">
        <v>0</v>
      </c>
      <c r="AP290" s="206">
        <v>76</v>
      </c>
      <c r="AQ290" s="49">
        <v>200</v>
      </c>
      <c r="AR290" s="207"/>
      <c r="AS290" s="49">
        <v>281</v>
      </c>
      <c r="AT290" s="49">
        <v>281</v>
      </c>
      <c r="AU290" s="49">
        <v>12</v>
      </c>
      <c r="AW290" s="49"/>
      <c r="AX290" s="49"/>
      <c r="AY290" s="49"/>
      <c r="AZ290" s="484"/>
    </row>
    <row r="291" spans="1:52">
      <c r="A291" s="206">
        <v>441</v>
      </c>
      <c r="B291" s="206">
        <v>441281325</v>
      </c>
      <c r="C291" s="207" t="s">
        <v>1219</v>
      </c>
      <c r="D291" s="216">
        <f t="shared" si="40"/>
        <v>0</v>
      </c>
      <c r="E291" s="216">
        <f t="shared" si="40"/>
        <v>0</v>
      </c>
      <c r="F291" s="216">
        <f t="shared" si="40"/>
        <v>0</v>
      </c>
      <c r="G291" s="216">
        <f t="shared" si="39"/>
        <v>1</v>
      </c>
      <c r="H291" s="216">
        <f t="shared" si="39"/>
        <v>0</v>
      </c>
      <c r="I291" s="216">
        <f t="shared" si="39"/>
        <v>0</v>
      </c>
      <c r="J291" s="216">
        <f t="shared" si="39"/>
        <v>0</v>
      </c>
      <c r="K291" s="347">
        <f t="shared" si="33"/>
        <v>3.8600000000000002E-2</v>
      </c>
      <c r="L291" s="216"/>
      <c r="M291" s="216">
        <f t="shared" si="34"/>
        <v>0</v>
      </c>
      <c r="N291" s="216">
        <f t="shared" si="35"/>
        <v>0</v>
      </c>
      <c r="O291" s="216">
        <f t="shared" si="35"/>
        <v>0</v>
      </c>
      <c r="P291" s="216">
        <f t="shared" si="36"/>
        <v>1</v>
      </c>
      <c r="Q291" s="216">
        <f t="shared" si="37"/>
        <v>9</v>
      </c>
      <c r="R291" s="216">
        <f t="shared" si="38"/>
        <v>1</v>
      </c>
      <c r="S291" s="219"/>
      <c r="T291" s="219"/>
      <c r="U291" s="219"/>
      <c r="V291" s="219"/>
      <c r="W291" s="504"/>
      <c r="X291" s="219"/>
      <c r="Y291" s="49">
        <v>441</v>
      </c>
      <c r="Z291" s="49">
        <v>441281325</v>
      </c>
      <c r="AA291" s="235" t="s">
        <v>1219</v>
      </c>
      <c r="AB291" s="49">
        <v>0</v>
      </c>
      <c r="AC291" s="49">
        <v>0</v>
      </c>
      <c r="AD291" s="49">
        <v>0</v>
      </c>
      <c r="AE291" s="49">
        <v>1</v>
      </c>
      <c r="AF291" s="49">
        <v>0</v>
      </c>
      <c r="AG291" s="49">
        <v>0</v>
      </c>
      <c r="AH291" s="49">
        <v>0</v>
      </c>
      <c r="AI291" s="206">
        <v>0</v>
      </c>
      <c r="AJ291" s="206">
        <v>0</v>
      </c>
      <c r="AK291" s="206">
        <v>0</v>
      </c>
      <c r="AL291" s="206">
        <v>0</v>
      </c>
      <c r="AM291" s="206">
        <v>1</v>
      </c>
      <c r="AN291" s="206">
        <v>0</v>
      </c>
      <c r="AO291" s="206">
        <v>0</v>
      </c>
      <c r="AP291" s="206">
        <v>0</v>
      </c>
      <c r="AQ291" s="49">
        <v>0</v>
      </c>
      <c r="AR291" s="207"/>
      <c r="AS291" s="49">
        <v>281</v>
      </c>
      <c r="AT291" s="49">
        <v>325</v>
      </c>
      <c r="AU291" s="49">
        <v>9</v>
      </c>
      <c r="AW291" s="49"/>
      <c r="AX291" s="49"/>
      <c r="AY291" s="49"/>
      <c r="AZ291" s="484"/>
    </row>
    <row r="292" spans="1:52">
      <c r="A292" s="206">
        <v>441</v>
      </c>
      <c r="B292" s="206">
        <v>441281332</v>
      </c>
      <c r="C292" s="207" t="s">
        <v>1219</v>
      </c>
      <c r="D292" s="216">
        <f t="shared" si="40"/>
        <v>0</v>
      </c>
      <c r="E292" s="216">
        <f t="shared" si="40"/>
        <v>0</v>
      </c>
      <c r="F292" s="216">
        <f t="shared" si="40"/>
        <v>0</v>
      </c>
      <c r="G292" s="216">
        <f t="shared" si="39"/>
        <v>0</v>
      </c>
      <c r="H292" s="216">
        <f t="shared" si="39"/>
        <v>0</v>
      </c>
      <c r="I292" s="216">
        <f t="shared" si="39"/>
        <v>2</v>
      </c>
      <c r="J292" s="216">
        <f t="shared" si="39"/>
        <v>0</v>
      </c>
      <c r="K292" s="347">
        <f t="shared" si="33"/>
        <v>7.7200000000000005E-2</v>
      </c>
      <c r="L292" s="216"/>
      <c r="M292" s="216">
        <f t="shared" si="34"/>
        <v>0</v>
      </c>
      <c r="N292" s="216">
        <f t="shared" si="35"/>
        <v>0</v>
      </c>
      <c r="O292" s="216">
        <f t="shared" si="35"/>
        <v>0</v>
      </c>
      <c r="P292" s="216">
        <f t="shared" si="36"/>
        <v>1</v>
      </c>
      <c r="Q292" s="216">
        <f t="shared" si="37"/>
        <v>10</v>
      </c>
      <c r="R292" s="216">
        <f t="shared" si="38"/>
        <v>2</v>
      </c>
      <c r="S292" s="219"/>
      <c r="T292" s="219"/>
      <c r="U292" s="219"/>
      <c r="V292" s="219"/>
      <c r="W292" s="504"/>
      <c r="X292" s="219"/>
      <c r="Y292" s="49">
        <v>441</v>
      </c>
      <c r="Z292" s="49">
        <v>441281332</v>
      </c>
      <c r="AA292" s="235" t="s">
        <v>1219</v>
      </c>
      <c r="AB292" s="49">
        <v>0</v>
      </c>
      <c r="AC292" s="49">
        <v>0</v>
      </c>
      <c r="AD292" s="49">
        <v>0</v>
      </c>
      <c r="AE292" s="49">
        <v>0</v>
      </c>
      <c r="AF292" s="49">
        <v>0</v>
      </c>
      <c r="AG292" s="49">
        <v>2</v>
      </c>
      <c r="AH292" s="49">
        <v>0</v>
      </c>
      <c r="AI292" s="206">
        <v>0</v>
      </c>
      <c r="AJ292" s="206">
        <v>0</v>
      </c>
      <c r="AK292" s="206">
        <v>0</v>
      </c>
      <c r="AL292" s="206">
        <v>0</v>
      </c>
      <c r="AM292" s="206">
        <v>0</v>
      </c>
      <c r="AN292" s="206">
        <v>0</v>
      </c>
      <c r="AO292" s="206">
        <v>0</v>
      </c>
      <c r="AP292" s="206">
        <v>0</v>
      </c>
      <c r="AQ292" s="49">
        <v>1</v>
      </c>
      <c r="AR292" s="207"/>
      <c r="AS292" s="49">
        <v>281</v>
      </c>
      <c r="AT292" s="49">
        <v>332</v>
      </c>
      <c r="AU292" s="49">
        <v>10</v>
      </c>
      <c r="AW292" s="49"/>
      <c r="AX292" s="49"/>
      <c r="AY292" s="49"/>
      <c r="AZ292" s="484"/>
    </row>
    <row r="293" spans="1:52">
      <c r="A293" s="206">
        <v>441</v>
      </c>
      <c r="B293" s="206">
        <v>441281680</v>
      </c>
      <c r="C293" s="207" t="s">
        <v>1219</v>
      </c>
      <c r="D293" s="216">
        <f t="shared" si="40"/>
        <v>0</v>
      </c>
      <c r="E293" s="216">
        <f t="shared" si="40"/>
        <v>0</v>
      </c>
      <c r="F293" s="216">
        <f t="shared" si="40"/>
        <v>0</v>
      </c>
      <c r="G293" s="216">
        <f t="shared" si="39"/>
        <v>0</v>
      </c>
      <c r="H293" s="216">
        <f t="shared" si="39"/>
        <v>2</v>
      </c>
      <c r="I293" s="216">
        <f t="shared" si="39"/>
        <v>0</v>
      </c>
      <c r="J293" s="216">
        <f t="shared" si="39"/>
        <v>0</v>
      </c>
      <c r="K293" s="347">
        <f t="shared" si="33"/>
        <v>7.7200000000000005E-2</v>
      </c>
      <c r="L293" s="216"/>
      <c r="M293" s="216">
        <f t="shared" si="34"/>
        <v>0</v>
      </c>
      <c r="N293" s="216">
        <f t="shared" si="35"/>
        <v>0</v>
      </c>
      <c r="O293" s="216">
        <f t="shared" si="35"/>
        <v>0</v>
      </c>
      <c r="P293" s="216">
        <f t="shared" si="36"/>
        <v>1</v>
      </c>
      <c r="Q293" s="216">
        <f t="shared" si="37"/>
        <v>5</v>
      </c>
      <c r="R293" s="216">
        <f t="shared" si="38"/>
        <v>2</v>
      </c>
      <c r="S293" s="219"/>
      <c r="T293" s="219"/>
      <c r="U293" s="219"/>
      <c r="V293" s="219"/>
      <c r="W293" s="504"/>
      <c r="X293" s="219"/>
      <c r="Y293" s="49">
        <v>441</v>
      </c>
      <c r="Z293" s="49">
        <v>441281680</v>
      </c>
      <c r="AA293" s="235" t="s">
        <v>1219</v>
      </c>
      <c r="AB293" s="49">
        <v>0</v>
      </c>
      <c r="AC293" s="49">
        <v>0</v>
      </c>
      <c r="AD293" s="49">
        <v>0</v>
      </c>
      <c r="AE293" s="49">
        <v>0</v>
      </c>
      <c r="AF293" s="49">
        <v>2</v>
      </c>
      <c r="AG293" s="49">
        <v>0</v>
      </c>
      <c r="AH293" s="49">
        <v>0</v>
      </c>
      <c r="AI293" s="206">
        <v>0</v>
      </c>
      <c r="AJ293" s="206">
        <v>0</v>
      </c>
      <c r="AK293" s="206">
        <v>0</v>
      </c>
      <c r="AL293" s="206">
        <v>0</v>
      </c>
      <c r="AM293" s="206">
        <v>1</v>
      </c>
      <c r="AN293" s="206">
        <v>0</v>
      </c>
      <c r="AO293" s="206">
        <v>0</v>
      </c>
      <c r="AP293" s="206">
        <v>0</v>
      </c>
      <c r="AQ293" s="49">
        <v>0</v>
      </c>
      <c r="AR293" s="207"/>
      <c r="AS293" s="49">
        <v>281</v>
      </c>
      <c r="AT293" s="49">
        <v>680</v>
      </c>
      <c r="AU293" s="49">
        <v>5</v>
      </c>
      <c r="AW293" s="49"/>
      <c r="AX293" s="49"/>
      <c r="AY293" s="49"/>
      <c r="AZ293" s="484"/>
    </row>
    <row r="294" spans="1:52">
      <c r="A294" s="206">
        <v>444</v>
      </c>
      <c r="B294" s="206">
        <v>444035035</v>
      </c>
      <c r="C294" s="207" t="s">
        <v>270</v>
      </c>
      <c r="D294" s="216">
        <f t="shared" si="40"/>
        <v>34</v>
      </c>
      <c r="E294" s="216">
        <f t="shared" si="40"/>
        <v>0</v>
      </c>
      <c r="F294" s="216">
        <f t="shared" si="40"/>
        <v>37</v>
      </c>
      <c r="G294" s="216">
        <f t="shared" si="39"/>
        <v>201</v>
      </c>
      <c r="H294" s="216">
        <f t="shared" si="39"/>
        <v>182</v>
      </c>
      <c r="I294" s="216">
        <f t="shared" si="39"/>
        <v>267</v>
      </c>
      <c r="J294" s="216">
        <f t="shared" si="39"/>
        <v>0</v>
      </c>
      <c r="K294" s="347">
        <f t="shared" si="33"/>
        <v>26.5182</v>
      </c>
      <c r="L294" s="216"/>
      <c r="M294" s="216">
        <f t="shared" si="34"/>
        <v>33</v>
      </c>
      <c r="N294" s="216">
        <f t="shared" si="35"/>
        <v>10</v>
      </c>
      <c r="O294" s="216">
        <f t="shared" si="35"/>
        <v>22</v>
      </c>
      <c r="P294" s="216">
        <f t="shared" si="36"/>
        <v>466</v>
      </c>
      <c r="Q294" s="216">
        <f t="shared" si="37"/>
        <v>11</v>
      </c>
      <c r="R294" s="216">
        <f t="shared" si="38"/>
        <v>704</v>
      </c>
      <c r="S294" s="219"/>
      <c r="T294" s="219"/>
      <c r="U294" s="219"/>
      <c r="V294" s="219"/>
      <c r="W294" s="504"/>
      <c r="X294" s="219"/>
      <c r="Y294" s="49">
        <v>444</v>
      </c>
      <c r="Z294" s="49">
        <v>444035035</v>
      </c>
      <c r="AA294" s="235" t="s">
        <v>270</v>
      </c>
      <c r="AB294" s="49">
        <v>34</v>
      </c>
      <c r="AC294" s="49">
        <v>0</v>
      </c>
      <c r="AD294" s="49">
        <v>37</v>
      </c>
      <c r="AE294" s="49">
        <v>201</v>
      </c>
      <c r="AF294" s="49">
        <v>182</v>
      </c>
      <c r="AG294" s="49">
        <v>267</v>
      </c>
      <c r="AH294" s="49">
        <v>0</v>
      </c>
      <c r="AI294" s="206">
        <v>0</v>
      </c>
      <c r="AJ294" s="206">
        <v>33</v>
      </c>
      <c r="AK294" s="206">
        <v>10</v>
      </c>
      <c r="AL294" s="206">
        <v>22</v>
      </c>
      <c r="AM294" s="206">
        <v>252</v>
      </c>
      <c r="AN294" s="206">
        <v>23</v>
      </c>
      <c r="AO294" s="206">
        <v>0</v>
      </c>
      <c r="AP294" s="206">
        <v>24</v>
      </c>
      <c r="AQ294" s="49">
        <v>178</v>
      </c>
      <c r="AR294" s="207"/>
      <c r="AS294" s="49">
        <v>35</v>
      </c>
      <c r="AT294" s="49">
        <v>35</v>
      </c>
      <c r="AU294" s="49">
        <v>11</v>
      </c>
      <c r="AW294" s="49"/>
      <c r="AX294" s="49"/>
      <c r="AY294" s="49"/>
      <c r="AZ294" s="484"/>
    </row>
    <row r="295" spans="1:52">
      <c r="A295" s="206">
        <v>444</v>
      </c>
      <c r="B295" s="206">
        <v>444035044</v>
      </c>
      <c r="C295" s="207" t="s">
        <v>270</v>
      </c>
      <c r="D295" s="216">
        <f t="shared" si="40"/>
        <v>0</v>
      </c>
      <c r="E295" s="216">
        <f t="shared" si="40"/>
        <v>0</v>
      </c>
      <c r="F295" s="216">
        <f t="shared" si="40"/>
        <v>1</v>
      </c>
      <c r="G295" s="216">
        <f t="shared" si="39"/>
        <v>5</v>
      </c>
      <c r="H295" s="216">
        <f t="shared" si="39"/>
        <v>1</v>
      </c>
      <c r="I295" s="216">
        <f t="shared" si="39"/>
        <v>2</v>
      </c>
      <c r="J295" s="216">
        <f t="shared" si="39"/>
        <v>0</v>
      </c>
      <c r="K295" s="347">
        <f t="shared" si="33"/>
        <v>0.34739999999999999</v>
      </c>
      <c r="L295" s="216"/>
      <c r="M295" s="216">
        <f t="shared" si="34"/>
        <v>0</v>
      </c>
      <c r="N295" s="216">
        <f t="shared" si="35"/>
        <v>0</v>
      </c>
      <c r="O295" s="216">
        <f t="shared" si="35"/>
        <v>0</v>
      </c>
      <c r="P295" s="216">
        <f t="shared" si="36"/>
        <v>4</v>
      </c>
      <c r="Q295" s="216">
        <f t="shared" si="37"/>
        <v>11</v>
      </c>
      <c r="R295" s="216">
        <f t="shared" si="38"/>
        <v>9</v>
      </c>
      <c r="S295" s="219"/>
      <c r="T295" s="219"/>
      <c r="U295" s="219"/>
      <c r="V295" s="219"/>
      <c r="W295" s="504"/>
      <c r="X295" s="219"/>
      <c r="Y295" s="49">
        <v>444</v>
      </c>
      <c r="Z295" s="49">
        <v>444035044</v>
      </c>
      <c r="AA295" s="235" t="s">
        <v>270</v>
      </c>
      <c r="AB295" s="49">
        <v>0</v>
      </c>
      <c r="AC295" s="49">
        <v>0</v>
      </c>
      <c r="AD295" s="49">
        <v>1</v>
      </c>
      <c r="AE295" s="49">
        <v>5</v>
      </c>
      <c r="AF295" s="49">
        <v>1</v>
      </c>
      <c r="AG295" s="49">
        <v>2</v>
      </c>
      <c r="AH295" s="49">
        <v>0</v>
      </c>
      <c r="AI295" s="206">
        <v>0</v>
      </c>
      <c r="AJ295" s="206">
        <v>0</v>
      </c>
      <c r="AK295" s="206">
        <v>0</v>
      </c>
      <c r="AL295" s="206">
        <v>0</v>
      </c>
      <c r="AM295" s="206">
        <v>3</v>
      </c>
      <c r="AN295" s="206">
        <v>0</v>
      </c>
      <c r="AO295" s="206">
        <v>0</v>
      </c>
      <c r="AP295" s="206">
        <v>1</v>
      </c>
      <c r="AQ295" s="49">
        <v>0</v>
      </c>
      <c r="AR295" s="207"/>
      <c r="AS295" s="49">
        <v>35</v>
      </c>
      <c r="AT295" s="49">
        <v>44</v>
      </c>
      <c r="AU295" s="49">
        <v>11</v>
      </c>
      <c r="AW295" s="49"/>
      <c r="AX295" s="49"/>
      <c r="AY295" s="49"/>
      <c r="AZ295" s="484"/>
    </row>
    <row r="296" spans="1:52">
      <c r="A296" s="206">
        <v>444</v>
      </c>
      <c r="B296" s="206">
        <v>444035049</v>
      </c>
      <c r="C296" s="207" t="s">
        <v>270</v>
      </c>
      <c r="D296" s="216">
        <f t="shared" si="40"/>
        <v>0</v>
      </c>
      <c r="E296" s="216">
        <f t="shared" si="40"/>
        <v>0</v>
      </c>
      <c r="F296" s="216">
        <f t="shared" si="40"/>
        <v>0</v>
      </c>
      <c r="G296" s="216">
        <f t="shared" si="39"/>
        <v>2</v>
      </c>
      <c r="H296" s="216">
        <f t="shared" si="39"/>
        <v>0</v>
      </c>
      <c r="I296" s="216">
        <f t="shared" si="39"/>
        <v>0</v>
      </c>
      <c r="J296" s="216">
        <f t="shared" si="39"/>
        <v>0</v>
      </c>
      <c r="K296" s="347">
        <f t="shared" si="33"/>
        <v>7.7200000000000005E-2</v>
      </c>
      <c r="L296" s="216"/>
      <c r="M296" s="216">
        <f t="shared" si="34"/>
        <v>0</v>
      </c>
      <c r="N296" s="216">
        <f t="shared" si="35"/>
        <v>0</v>
      </c>
      <c r="O296" s="216">
        <f t="shared" si="35"/>
        <v>0</v>
      </c>
      <c r="P296" s="216">
        <f t="shared" si="36"/>
        <v>2</v>
      </c>
      <c r="Q296" s="216">
        <f t="shared" si="37"/>
        <v>8</v>
      </c>
      <c r="R296" s="216">
        <f t="shared" si="38"/>
        <v>2</v>
      </c>
      <c r="S296" s="219"/>
      <c r="T296" s="219"/>
      <c r="U296" s="219"/>
      <c r="V296" s="219"/>
      <c r="W296" s="504"/>
      <c r="X296" s="219"/>
      <c r="Y296" s="49">
        <v>444</v>
      </c>
      <c r="Z296" s="49">
        <v>444035049</v>
      </c>
      <c r="AA296" s="235" t="s">
        <v>270</v>
      </c>
      <c r="AB296" s="49">
        <v>0</v>
      </c>
      <c r="AC296" s="49">
        <v>0</v>
      </c>
      <c r="AD296" s="49">
        <v>0</v>
      </c>
      <c r="AE296" s="49">
        <v>2</v>
      </c>
      <c r="AF296" s="49">
        <v>0</v>
      </c>
      <c r="AG296" s="49">
        <v>0</v>
      </c>
      <c r="AH296" s="49">
        <v>0</v>
      </c>
      <c r="AI296" s="206">
        <v>0</v>
      </c>
      <c r="AJ296" s="206">
        <v>0</v>
      </c>
      <c r="AK296" s="206">
        <v>0</v>
      </c>
      <c r="AL296" s="206">
        <v>0</v>
      </c>
      <c r="AM296" s="206">
        <v>2</v>
      </c>
      <c r="AN296" s="206">
        <v>0</v>
      </c>
      <c r="AO296" s="206">
        <v>0</v>
      </c>
      <c r="AP296" s="206">
        <v>0</v>
      </c>
      <c r="AQ296" s="49">
        <v>0</v>
      </c>
      <c r="AR296" s="207"/>
      <c r="AS296" s="49">
        <v>35</v>
      </c>
      <c r="AT296" s="49">
        <v>49</v>
      </c>
      <c r="AU296" s="49">
        <v>8</v>
      </c>
      <c r="AW296" s="49"/>
      <c r="AX296" s="49"/>
      <c r="AY296" s="49"/>
      <c r="AZ296" s="484"/>
    </row>
    <row r="297" spans="1:52">
      <c r="A297" s="206">
        <v>444</v>
      </c>
      <c r="B297" s="206">
        <v>444035057</v>
      </c>
      <c r="C297" s="207" t="s">
        <v>270</v>
      </c>
      <c r="D297" s="216">
        <f t="shared" si="40"/>
        <v>0</v>
      </c>
      <c r="E297" s="216">
        <f t="shared" si="40"/>
        <v>0</v>
      </c>
      <c r="F297" s="216">
        <f t="shared" si="40"/>
        <v>0</v>
      </c>
      <c r="G297" s="216">
        <f t="shared" si="39"/>
        <v>0</v>
      </c>
      <c r="H297" s="216">
        <f t="shared" si="39"/>
        <v>0</v>
      </c>
      <c r="I297" s="216">
        <f t="shared" si="39"/>
        <v>1</v>
      </c>
      <c r="J297" s="216">
        <f t="shared" si="39"/>
        <v>0</v>
      </c>
      <c r="K297" s="347">
        <f t="shared" si="33"/>
        <v>3.8600000000000002E-2</v>
      </c>
      <c r="L297" s="216"/>
      <c r="M297" s="216">
        <f t="shared" si="34"/>
        <v>0</v>
      </c>
      <c r="N297" s="216">
        <f t="shared" si="35"/>
        <v>0</v>
      </c>
      <c r="O297" s="216">
        <f t="shared" si="35"/>
        <v>0</v>
      </c>
      <c r="P297" s="216">
        <f t="shared" si="36"/>
        <v>1</v>
      </c>
      <c r="Q297" s="216">
        <f t="shared" si="37"/>
        <v>12</v>
      </c>
      <c r="R297" s="216">
        <f t="shared" si="38"/>
        <v>1</v>
      </c>
      <c r="S297" s="219"/>
      <c r="T297" s="219"/>
      <c r="U297" s="219"/>
      <c r="V297" s="219"/>
      <c r="W297" s="504"/>
      <c r="X297" s="219"/>
      <c r="Y297" s="49">
        <v>444</v>
      </c>
      <c r="Z297" s="49">
        <v>444035057</v>
      </c>
      <c r="AA297" s="235" t="s">
        <v>270</v>
      </c>
      <c r="AB297" s="49">
        <v>0</v>
      </c>
      <c r="AC297" s="49">
        <v>0</v>
      </c>
      <c r="AD297" s="49">
        <v>0</v>
      </c>
      <c r="AE297" s="49">
        <v>0</v>
      </c>
      <c r="AF297" s="49">
        <v>0</v>
      </c>
      <c r="AG297" s="49">
        <v>1</v>
      </c>
      <c r="AH297" s="49">
        <v>0</v>
      </c>
      <c r="AI297" s="206">
        <v>0</v>
      </c>
      <c r="AJ297" s="206">
        <v>0</v>
      </c>
      <c r="AK297" s="206">
        <v>0</v>
      </c>
      <c r="AL297" s="206">
        <v>0</v>
      </c>
      <c r="AM297" s="206">
        <v>0</v>
      </c>
      <c r="AN297" s="206">
        <v>0</v>
      </c>
      <c r="AO297" s="206">
        <v>0</v>
      </c>
      <c r="AP297" s="206">
        <v>0</v>
      </c>
      <c r="AQ297" s="49">
        <v>1</v>
      </c>
      <c r="AR297" s="207"/>
      <c r="AS297" s="49">
        <v>35</v>
      </c>
      <c r="AT297" s="49">
        <v>57</v>
      </c>
      <c r="AU297" s="49">
        <v>12</v>
      </c>
      <c r="AW297" s="49"/>
      <c r="AX297" s="49"/>
      <c r="AY297" s="49"/>
      <c r="AZ297" s="484"/>
    </row>
    <row r="298" spans="1:52">
      <c r="A298" s="206">
        <v>444</v>
      </c>
      <c r="B298" s="206">
        <v>444035073</v>
      </c>
      <c r="C298" s="207" t="s">
        <v>270</v>
      </c>
      <c r="D298" s="216">
        <f t="shared" si="40"/>
        <v>0</v>
      </c>
      <c r="E298" s="216">
        <f t="shared" si="40"/>
        <v>0</v>
      </c>
      <c r="F298" s="216">
        <f t="shared" si="40"/>
        <v>0</v>
      </c>
      <c r="G298" s="216">
        <f t="shared" si="39"/>
        <v>2</v>
      </c>
      <c r="H298" s="216">
        <f t="shared" si="39"/>
        <v>0</v>
      </c>
      <c r="I298" s="216">
        <f t="shared" si="39"/>
        <v>0</v>
      </c>
      <c r="J298" s="216">
        <f t="shared" si="39"/>
        <v>0</v>
      </c>
      <c r="K298" s="347">
        <f t="shared" si="33"/>
        <v>7.7200000000000005E-2</v>
      </c>
      <c r="L298" s="216"/>
      <c r="M298" s="216">
        <f t="shared" si="34"/>
        <v>0</v>
      </c>
      <c r="N298" s="216">
        <f t="shared" si="35"/>
        <v>0</v>
      </c>
      <c r="O298" s="216">
        <f t="shared" si="35"/>
        <v>0</v>
      </c>
      <c r="P298" s="216">
        <f t="shared" si="36"/>
        <v>0</v>
      </c>
      <c r="Q298" s="216">
        <f t="shared" si="37"/>
        <v>6</v>
      </c>
      <c r="R298" s="216">
        <f t="shared" si="38"/>
        <v>2</v>
      </c>
      <c r="S298" s="219"/>
      <c r="T298" s="219"/>
      <c r="U298" s="219"/>
      <c r="V298" s="219"/>
      <c r="W298" s="504"/>
      <c r="X298" s="219"/>
      <c r="Y298" s="49">
        <v>444</v>
      </c>
      <c r="Z298" s="49">
        <v>444035073</v>
      </c>
      <c r="AA298" s="235" t="s">
        <v>270</v>
      </c>
      <c r="AB298" s="49">
        <v>0</v>
      </c>
      <c r="AC298" s="49">
        <v>0</v>
      </c>
      <c r="AD298" s="49">
        <v>0</v>
      </c>
      <c r="AE298" s="49">
        <v>2</v>
      </c>
      <c r="AF298" s="49">
        <v>0</v>
      </c>
      <c r="AG298" s="49">
        <v>0</v>
      </c>
      <c r="AH298" s="49">
        <v>0</v>
      </c>
      <c r="AI298" s="206">
        <v>0</v>
      </c>
      <c r="AJ298" s="206">
        <v>0</v>
      </c>
      <c r="AK298" s="206">
        <v>0</v>
      </c>
      <c r="AL298" s="206">
        <v>0</v>
      </c>
      <c r="AM298" s="206">
        <v>0</v>
      </c>
      <c r="AN298" s="206">
        <v>0</v>
      </c>
      <c r="AO298" s="206">
        <v>0</v>
      </c>
      <c r="AP298" s="206">
        <v>0</v>
      </c>
      <c r="AQ298" s="49">
        <v>0</v>
      </c>
      <c r="AR298" s="207"/>
      <c r="AS298" s="49">
        <v>35</v>
      </c>
      <c r="AT298" s="49">
        <v>73</v>
      </c>
      <c r="AU298" s="49">
        <v>6</v>
      </c>
      <c r="AW298" s="49"/>
      <c r="AX298" s="49"/>
      <c r="AY298" s="49"/>
      <c r="AZ298" s="484"/>
    </row>
    <row r="299" spans="1:52">
      <c r="A299" s="206">
        <v>444</v>
      </c>
      <c r="B299" s="206">
        <v>444035133</v>
      </c>
      <c r="C299" s="207" t="s">
        <v>270</v>
      </c>
      <c r="D299" s="216">
        <f t="shared" si="40"/>
        <v>0</v>
      </c>
      <c r="E299" s="216">
        <f t="shared" si="40"/>
        <v>0</v>
      </c>
      <c r="F299" s="216">
        <f t="shared" si="40"/>
        <v>0</v>
      </c>
      <c r="G299" s="216">
        <f t="shared" si="39"/>
        <v>2</v>
      </c>
      <c r="H299" s="216">
        <f t="shared" si="39"/>
        <v>1</v>
      </c>
      <c r="I299" s="216">
        <f t="shared" si="39"/>
        <v>1</v>
      </c>
      <c r="J299" s="216">
        <f t="shared" si="39"/>
        <v>0</v>
      </c>
      <c r="K299" s="347">
        <f t="shared" si="33"/>
        <v>0.15440000000000001</v>
      </c>
      <c r="L299" s="216"/>
      <c r="M299" s="216">
        <f t="shared" si="34"/>
        <v>1</v>
      </c>
      <c r="N299" s="216">
        <f t="shared" si="35"/>
        <v>0</v>
      </c>
      <c r="O299" s="216">
        <f t="shared" si="35"/>
        <v>0</v>
      </c>
      <c r="P299" s="216">
        <f t="shared" si="36"/>
        <v>4</v>
      </c>
      <c r="Q299" s="216">
        <f t="shared" si="37"/>
        <v>9</v>
      </c>
      <c r="R299" s="216">
        <f t="shared" si="38"/>
        <v>4</v>
      </c>
      <c r="S299" s="219"/>
      <c r="T299" s="219"/>
      <c r="U299" s="219"/>
      <c r="V299" s="219"/>
      <c r="W299" s="504"/>
      <c r="X299" s="219"/>
      <c r="Y299" s="49">
        <v>444</v>
      </c>
      <c r="Z299" s="49">
        <v>444035133</v>
      </c>
      <c r="AA299" s="235" t="s">
        <v>270</v>
      </c>
      <c r="AB299" s="49">
        <v>0</v>
      </c>
      <c r="AC299" s="49">
        <v>0</v>
      </c>
      <c r="AD299" s="49">
        <v>0</v>
      </c>
      <c r="AE299" s="49">
        <v>2</v>
      </c>
      <c r="AF299" s="49">
        <v>1</v>
      </c>
      <c r="AG299" s="49">
        <v>1</v>
      </c>
      <c r="AH299" s="49">
        <v>0</v>
      </c>
      <c r="AI299" s="206">
        <v>0</v>
      </c>
      <c r="AJ299" s="206">
        <v>1</v>
      </c>
      <c r="AK299" s="206">
        <v>0</v>
      </c>
      <c r="AL299" s="206">
        <v>0</v>
      </c>
      <c r="AM299" s="206">
        <v>3</v>
      </c>
      <c r="AN299" s="206">
        <v>0</v>
      </c>
      <c r="AO299" s="206">
        <v>0</v>
      </c>
      <c r="AP299" s="206">
        <v>0</v>
      </c>
      <c r="AQ299" s="49">
        <v>1</v>
      </c>
      <c r="AR299" s="207"/>
      <c r="AS299" s="49">
        <v>35</v>
      </c>
      <c r="AT299" s="49">
        <v>133</v>
      </c>
      <c r="AU299" s="49">
        <v>9</v>
      </c>
      <c r="AW299" s="49"/>
      <c r="AX299" s="49"/>
      <c r="AY299" s="49"/>
      <c r="AZ299" s="484"/>
    </row>
    <row r="300" spans="1:52">
      <c r="A300" s="206">
        <v>444</v>
      </c>
      <c r="B300" s="206">
        <v>444035163</v>
      </c>
      <c r="C300" s="207" t="s">
        <v>270</v>
      </c>
      <c r="D300" s="216">
        <f t="shared" si="40"/>
        <v>0</v>
      </c>
      <c r="E300" s="216">
        <f t="shared" si="40"/>
        <v>0</v>
      </c>
      <c r="F300" s="216">
        <f t="shared" si="40"/>
        <v>0</v>
      </c>
      <c r="G300" s="216">
        <f t="shared" si="39"/>
        <v>0</v>
      </c>
      <c r="H300" s="216">
        <f t="shared" si="39"/>
        <v>0</v>
      </c>
      <c r="I300" s="216">
        <f t="shared" si="39"/>
        <v>1</v>
      </c>
      <c r="J300" s="216">
        <f t="shared" si="39"/>
        <v>0</v>
      </c>
      <c r="K300" s="347">
        <f t="shared" si="33"/>
        <v>3.8600000000000002E-2</v>
      </c>
      <c r="L300" s="216"/>
      <c r="M300" s="216">
        <f t="shared" si="34"/>
        <v>0</v>
      </c>
      <c r="N300" s="216">
        <f t="shared" si="35"/>
        <v>0</v>
      </c>
      <c r="O300" s="216">
        <f t="shared" si="35"/>
        <v>0</v>
      </c>
      <c r="P300" s="216">
        <f t="shared" si="36"/>
        <v>0</v>
      </c>
      <c r="Q300" s="216">
        <f t="shared" si="37"/>
        <v>11</v>
      </c>
      <c r="R300" s="216">
        <f t="shared" si="38"/>
        <v>1</v>
      </c>
      <c r="S300" s="219"/>
      <c r="T300" s="219"/>
      <c r="U300" s="219"/>
      <c r="V300" s="219"/>
      <c r="W300" s="504"/>
      <c r="X300" s="219"/>
      <c r="Y300" s="49">
        <v>444</v>
      </c>
      <c r="Z300" s="49">
        <v>444035163</v>
      </c>
      <c r="AA300" s="235" t="s">
        <v>270</v>
      </c>
      <c r="AB300" s="49">
        <v>0</v>
      </c>
      <c r="AC300" s="49">
        <v>0</v>
      </c>
      <c r="AD300" s="49">
        <v>0</v>
      </c>
      <c r="AE300" s="49">
        <v>0</v>
      </c>
      <c r="AF300" s="49">
        <v>0</v>
      </c>
      <c r="AG300" s="49">
        <v>1</v>
      </c>
      <c r="AH300" s="49">
        <v>0</v>
      </c>
      <c r="AI300" s="206">
        <v>0</v>
      </c>
      <c r="AJ300" s="206">
        <v>0</v>
      </c>
      <c r="AK300" s="206">
        <v>0</v>
      </c>
      <c r="AL300" s="206">
        <v>0</v>
      </c>
      <c r="AM300" s="206">
        <v>0</v>
      </c>
      <c r="AN300" s="206">
        <v>0</v>
      </c>
      <c r="AO300" s="206">
        <v>0</v>
      </c>
      <c r="AP300" s="206">
        <v>0</v>
      </c>
      <c r="AQ300" s="49">
        <v>0</v>
      </c>
      <c r="AR300" s="207"/>
      <c r="AS300" s="49">
        <v>35</v>
      </c>
      <c r="AT300" s="49">
        <v>163</v>
      </c>
      <c r="AU300" s="49">
        <v>11</v>
      </c>
      <c r="AW300" s="49"/>
      <c r="AX300" s="49"/>
      <c r="AY300" s="49"/>
      <c r="AZ300" s="484"/>
    </row>
    <row r="301" spans="1:52">
      <c r="A301" s="206">
        <v>444</v>
      </c>
      <c r="B301" s="206">
        <v>444035212</v>
      </c>
      <c r="C301" s="207" t="s">
        <v>270</v>
      </c>
      <c r="D301" s="216">
        <f t="shared" si="40"/>
        <v>0</v>
      </c>
      <c r="E301" s="216">
        <f t="shared" si="40"/>
        <v>0</v>
      </c>
      <c r="F301" s="216">
        <f t="shared" si="40"/>
        <v>0</v>
      </c>
      <c r="G301" s="216">
        <f t="shared" si="39"/>
        <v>0</v>
      </c>
      <c r="H301" s="216">
        <f t="shared" si="39"/>
        <v>0</v>
      </c>
      <c r="I301" s="216">
        <f t="shared" si="39"/>
        <v>1</v>
      </c>
      <c r="J301" s="216">
        <f t="shared" si="39"/>
        <v>0</v>
      </c>
      <c r="K301" s="347">
        <f t="shared" si="33"/>
        <v>3.8600000000000002E-2</v>
      </c>
      <c r="L301" s="216"/>
      <c r="M301" s="216">
        <f t="shared" si="34"/>
        <v>0</v>
      </c>
      <c r="N301" s="216">
        <f t="shared" si="35"/>
        <v>0</v>
      </c>
      <c r="O301" s="216">
        <f t="shared" si="35"/>
        <v>0</v>
      </c>
      <c r="P301" s="216">
        <f t="shared" si="36"/>
        <v>1</v>
      </c>
      <c r="Q301" s="216">
        <f t="shared" si="37"/>
        <v>5</v>
      </c>
      <c r="R301" s="216">
        <f t="shared" si="38"/>
        <v>1</v>
      </c>
      <c r="S301" s="219"/>
      <c r="T301" s="219"/>
      <c r="U301" s="219"/>
      <c r="V301" s="219"/>
      <c r="W301" s="504"/>
      <c r="X301" s="219"/>
      <c r="Y301" s="49">
        <v>444</v>
      </c>
      <c r="Z301" s="49">
        <v>444035212</v>
      </c>
      <c r="AA301" s="235" t="s">
        <v>270</v>
      </c>
      <c r="AB301" s="49">
        <v>0</v>
      </c>
      <c r="AC301" s="49">
        <v>0</v>
      </c>
      <c r="AD301" s="49">
        <v>0</v>
      </c>
      <c r="AE301" s="49">
        <v>0</v>
      </c>
      <c r="AF301" s="49">
        <v>0</v>
      </c>
      <c r="AG301" s="49">
        <v>1</v>
      </c>
      <c r="AH301" s="49">
        <v>0</v>
      </c>
      <c r="AI301" s="206">
        <v>0</v>
      </c>
      <c r="AJ301" s="206">
        <v>0</v>
      </c>
      <c r="AK301" s="206">
        <v>0</v>
      </c>
      <c r="AL301" s="206">
        <v>0</v>
      </c>
      <c r="AM301" s="206">
        <v>0</v>
      </c>
      <c r="AN301" s="206">
        <v>0</v>
      </c>
      <c r="AO301" s="206">
        <v>0</v>
      </c>
      <c r="AP301" s="206">
        <v>0</v>
      </c>
      <c r="AQ301" s="49">
        <v>1</v>
      </c>
      <c r="AR301" s="207"/>
      <c r="AS301" s="49">
        <v>35</v>
      </c>
      <c r="AT301" s="49">
        <v>212</v>
      </c>
      <c r="AU301" s="49">
        <v>5</v>
      </c>
      <c r="AW301" s="49"/>
      <c r="AX301" s="49"/>
      <c r="AY301" s="49"/>
      <c r="AZ301" s="484"/>
    </row>
    <row r="302" spans="1:52">
      <c r="A302" s="206">
        <v>444</v>
      </c>
      <c r="B302" s="206">
        <v>444035220</v>
      </c>
      <c r="C302" s="207" t="s">
        <v>270</v>
      </c>
      <c r="D302" s="216">
        <f t="shared" si="40"/>
        <v>0</v>
      </c>
      <c r="E302" s="216">
        <f t="shared" si="40"/>
        <v>0</v>
      </c>
      <c r="F302" s="216">
        <f t="shared" si="40"/>
        <v>0</v>
      </c>
      <c r="G302" s="216">
        <f t="shared" si="39"/>
        <v>1</v>
      </c>
      <c r="H302" s="216">
        <f t="shared" si="39"/>
        <v>0</v>
      </c>
      <c r="I302" s="216">
        <f t="shared" si="39"/>
        <v>0</v>
      </c>
      <c r="J302" s="216">
        <f t="shared" si="39"/>
        <v>0</v>
      </c>
      <c r="K302" s="347">
        <f t="shared" si="33"/>
        <v>3.8600000000000002E-2</v>
      </c>
      <c r="L302" s="216"/>
      <c r="M302" s="216">
        <f t="shared" si="34"/>
        <v>0</v>
      </c>
      <c r="N302" s="216">
        <f t="shared" si="35"/>
        <v>0</v>
      </c>
      <c r="O302" s="216">
        <f t="shared" si="35"/>
        <v>0</v>
      </c>
      <c r="P302" s="216">
        <f t="shared" si="36"/>
        <v>0</v>
      </c>
      <c r="Q302" s="216">
        <f t="shared" si="37"/>
        <v>7</v>
      </c>
      <c r="R302" s="216">
        <f t="shared" si="38"/>
        <v>1</v>
      </c>
      <c r="S302" s="219"/>
      <c r="T302" s="219"/>
      <c r="U302" s="219"/>
      <c r="V302" s="219"/>
      <c r="W302" s="504"/>
      <c r="X302" s="219"/>
      <c r="Y302" s="49">
        <v>444</v>
      </c>
      <c r="Z302" s="49">
        <v>444035220</v>
      </c>
      <c r="AA302" s="235" t="s">
        <v>270</v>
      </c>
      <c r="AB302" s="49">
        <v>0</v>
      </c>
      <c r="AC302" s="49">
        <v>0</v>
      </c>
      <c r="AD302" s="49">
        <v>0</v>
      </c>
      <c r="AE302" s="49">
        <v>1</v>
      </c>
      <c r="AF302" s="49">
        <v>0</v>
      </c>
      <c r="AG302" s="49">
        <v>0</v>
      </c>
      <c r="AH302" s="49">
        <v>0</v>
      </c>
      <c r="AI302" s="206">
        <v>0</v>
      </c>
      <c r="AJ302" s="206">
        <v>0</v>
      </c>
      <c r="AK302" s="206">
        <v>0</v>
      </c>
      <c r="AL302" s="206">
        <v>0</v>
      </c>
      <c r="AM302" s="206">
        <v>0</v>
      </c>
      <c r="AN302" s="206">
        <v>0</v>
      </c>
      <c r="AO302" s="206">
        <v>0</v>
      </c>
      <c r="AP302" s="206">
        <v>0</v>
      </c>
      <c r="AQ302" s="49">
        <v>0</v>
      </c>
      <c r="AR302" s="207"/>
      <c r="AS302" s="49">
        <v>35</v>
      </c>
      <c r="AT302" s="49">
        <v>220</v>
      </c>
      <c r="AU302" s="49">
        <v>7</v>
      </c>
      <c r="AW302" s="49"/>
      <c r="AX302" s="49"/>
      <c r="AY302" s="49"/>
      <c r="AZ302" s="484"/>
    </row>
    <row r="303" spans="1:52">
      <c r="A303" s="206">
        <v>444</v>
      </c>
      <c r="B303" s="206">
        <v>444035243</v>
      </c>
      <c r="C303" s="207" t="s">
        <v>270</v>
      </c>
      <c r="D303" s="216">
        <f t="shared" si="40"/>
        <v>0</v>
      </c>
      <c r="E303" s="216">
        <f t="shared" si="40"/>
        <v>0</v>
      </c>
      <c r="F303" s="216">
        <f t="shared" si="40"/>
        <v>0</v>
      </c>
      <c r="G303" s="216">
        <f t="shared" si="39"/>
        <v>0</v>
      </c>
      <c r="H303" s="216">
        <f t="shared" si="39"/>
        <v>0</v>
      </c>
      <c r="I303" s="216">
        <f t="shared" si="39"/>
        <v>1</v>
      </c>
      <c r="J303" s="216">
        <f t="shared" si="39"/>
        <v>0</v>
      </c>
      <c r="K303" s="347">
        <f t="shared" si="33"/>
        <v>3.8600000000000002E-2</v>
      </c>
      <c r="L303" s="216"/>
      <c r="M303" s="216">
        <f t="shared" si="34"/>
        <v>0</v>
      </c>
      <c r="N303" s="216">
        <f t="shared" si="35"/>
        <v>0</v>
      </c>
      <c r="O303" s="216">
        <f t="shared" si="35"/>
        <v>0</v>
      </c>
      <c r="P303" s="216">
        <f t="shared" si="36"/>
        <v>1</v>
      </c>
      <c r="Q303" s="216">
        <f t="shared" si="37"/>
        <v>9</v>
      </c>
      <c r="R303" s="216">
        <f t="shared" si="38"/>
        <v>1</v>
      </c>
      <c r="S303" s="219"/>
      <c r="T303" s="219"/>
      <c r="U303" s="219"/>
      <c r="V303" s="219"/>
      <c r="W303" s="504"/>
      <c r="X303" s="219"/>
      <c r="Y303" s="49">
        <v>444</v>
      </c>
      <c r="Z303" s="49">
        <v>444035243</v>
      </c>
      <c r="AA303" s="235" t="s">
        <v>270</v>
      </c>
      <c r="AB303" s="49">
        <v>0</v>
      </c>
      <c r="AC303" s="49">
        <v>0</v>
      </c>
      <c r="AD303" s="49">
        <v>0</v>
      </c>
      <c r="AE303" s="49">
        <v>0</v>
      </c>
      <c r="AF303" s="49">
        <v>0</v>
      </c>
      <c r="AG303" s="49">
        <v>1</v>
      </c>
      <c r="AH303" s="49">
        <v>0</v>
      </c>
      <c r="AI303" s="206">
        <v>0</v>
      </c>
      <c r="AJ303" s="206">
        <v>0</v>
      </c>
      <c r="AK303" s="206">
        <v>0</v>
      </c>
      <c r="AL303" s="206">
        <v>0</v>
      </c>
      <c r="AM303" s="206">
        <v>0</v>
      </c>
      <c r="AN303" s="206">
        <v>0</v>
      </c>
      <c r="AO303" s="206">
        <v>0</v>
      </c>
      <c r="AP303" s="206">
        <v>0</v>
      </c>
      <c r="AQ303" s="49">
        <v>1</v>
      </c>
      <c r="AR303" s="207"/>
      <c r="AS303" s="49">
        <v>35</v>
      </c>
      <c r="AT303" s="49">
        <v>243</v>
      </c>
      <c r="AU303" s="49">
        <v>9</v>
      </c>
      <c r="AW303" s="49"/>
      <c r="AX303" s="49"/>
      <c r="AY303" s="49"/>
      <c r="AZ303" s="484"/>
    </row>
    <row r="304" spans="1:52">
      <c r="A304" s="206">
        <v>444</v>
      </c>
      <c r="B304" s="206">
        <v>444035244</v>
      </c>
      <c r="C304" s="207" t="s">
        <v>270</v>
      </c>
      <c r="D304" s="216">
        <f t="shared" si="40"/>
        <v>0</v>
      </c>
      <c r="E304" s="216">
        <f t="shared" si="40"/>
        <v>0</v>
      </c>
      <c r="F304" s="216">
        <f t="shared" si="40"/>
        <v>0</v>
      </c>
      <c r="G304" s="216">
        <f t="shared" si="39"/>
        <v>2</v>
      </c>
      <c r="H304" s="216">
        <f t="shared" si="39"/>
        <v>2</v>
      </c>
      <c r="I304" s="216">
        <f t="shared" si="39"/>
        <v>5</v>
      </c>
      <c r="J304" s="216">
        <f t="shared" si="39"/>
        <v>0</v>
      </c>
      <c r="K304" s="347">
        <f t="shared" si="33"/>
        <v>0.34739999999999999</v>
      </c>
      <c r="L304" s="216"/>
      <c r="M304" s="216">
        <f t="shared" si="34"/>
        <v>0</v>
      </c>
      <c r="N304" s="216">
        <f t="shared" si="35"/>
        <v>1</v>
      </c>
      <c r="O304" s="216">
        <f t="shared" si="35"/>
        <v>1</v>
      </c>
      <c r="P304" s="216">
        <f t="shared" si="36"/>
        <v>7</v>
      </c>
      <c r="Q304" s="216">
        <f t="shared" si="37"/>
        <v>10</v>
      </c>
      <c r="R304" s="216">
        <f t="shared" si="38"/>
        <v>9</v>
      </c>
      <c r="S304" s="219"/>
      <c r="T304" s="219"/>
      <c r="U304" s="219"/>
      <c r="V304" s="219"/>
      <c r="W304" s="504"/>
      <c r="X304" s="219"/>
      <c r="Y304" s="49">
        <v>444</v>
      </c>
      <c r="Z304" s="49">
        <v>444035244</v>
      </c>
      <c r="AA304" s="235" t="s">
        <v>270</v>
      </c>
      <c r="AB304" s="49">
        <v>0</v>
      </c>
      <c r="AC304" s="49">
        <v>0</v>
      </c>
      <c r="AD304" s="49">
        <v>0</v>
      </c>
      <c r="AE304" s="49">
        <v>2</v>
      </c>
      <c r="AF304" s="49">
        <v>2</v>
      </c>
      <c r="AG304" s="49">
        <v>5</v>
      </c>
      <c r="AH304" s="49">
        <v>0</v>
      </c>
      <c r="AI304" s="206">
        <v>0</v>
      </c>
      <c r="AJ304" s="206">
        <v>0</v>
      </c>
      <c r="AK304" s="206">
        <v>1</v>
      </c>
      <c r="AL304" s="206">
        <v>1</v>
      </c>
      <c r="AM304" s="206">
        <v>2</v>
      </c>
      <c r="AN304" s="206">
        <v>0</v>
      </c>
      <c r="AO304" s="206">
        <v>0</v>
      </c>
      <c r="AP304" s="206">
        <v>0</v>
      </c>
      <c r="AQ304" s="49">
        <v>5</v>
      </c>
      <c r="AR304" s="207"/>
      <c r="AS304" s="49">
        <v>35</v>
      </c>
      <c r="AT304" s="49">
        <v>244</v>
      </c>
      <c r="AU304" s="49">
        <v>10</v>
      </c>
      <c r="AW304" s="49"/>
      <c r="AX304" s="49"/>
      <c r="AY304" s="49"/>
      <c r="AZ304" s="484"/>
    </row>
    <row r="305" spans="1:52">
      <c r="A305" s="206">
        <v>444</v>
      </c>
      <c r="B305" s="206">
        <v>444035284</v>
      </c>
      <c r="C305" s="207" t="s">
        <v>270</v>
      </c>
      <c r="D305" s="216">
        <f t="shared" si="40"/>
        <v>0</v>
      </c>
      <c r="E305" s="216">
        <f t="shared" si="40"/>
        <v>0</v>
      </c>
      <c r="F305" s="216">
        <f t="shared" si="40"/>
        <v>0</v>
      </c>
      <c r="G305" s="216">
        <f t="shared" si="39"/>
        <v>0</v>
      </c>
      <c r="H305" s="216">
        <f t="shared" si="39"/>
        <v>1</v>
      </c>
      <c r="I305" s="216">
        <f t="shared" si="39"/>
        <v>0</v>
      </c>
      <c r="J305" s="216">
        <f t="shared" si="39"/>
        <v>0</v>
      </c>
      <c r="K305" s="347">
        <f t="shared" si="33"/>
        <v>3.8600000000000002E-2</v>
      </c>
      <c r="L305" s="216"/>
      <c r="M305" s="216">
        <f t="shared" si="34"/>
        <v>0</v>
      </c>
      <c r="N305" s="216">
        <f t="shared" si="35"/>
        <v>0</v>
      </c>
      <c r="O305" s="216">
        <f t="shared" si="35"/>
        <v>0</v>
      </c>
      <c r="P305" s="216">
        <f t="shared" si="36"/>
        <v>1</v>
      </c>
      <c r="Q305" s="216">
        <f t="shared" si="37"/>
        <v>5</v>
      </c>
      <c r="R305" s="216">
        <f t="shared" si="38"/>
        <v>1</v>
      </c>
      <c r="S305" s="219"/>
      <c r="T305" s="219"/>
      <c r="U305" s="219"/>
      <c r="V305" s="219"/>
      <c r="W305" s="504"/>
      <c r="X305" s="219"/>
      <c r="Y305" s="49">
        <v>444</v>
      </c>
      <c r="Z305" s="49">
        <v>444035284</v>
      </c>
      <c r="AA305" s="235" t="s">
        <v>270</v>
      </c>
      <c r="AB305" s="49">
        <v>0</v>
      </c>
      <c r="AC305" s="49">
        <v>0</v>
      </c>
      <c r="AD305" s="49">
        <v>0</v>
      </c>
      <c r="AE305" s="49">
        <v>0</v>
      </c>
      <c r="AF305" s="49">
        <v>1</v>
      </c>
      <c r="AG305" s="49">
        <v>0</v>
      </c>
      <c r="AH305" s="49">
        <v>0</v>
      </c>
      <c r="AI305" s="206">
        <v>0</v>
      </c>
      <c r="AJ305" s="206">
        <v>0</v>
      </c>
      <c r="AK305" s="206">
        <v>0</v>
      </c>
      <c r="AL305" s="206">
        <v>0</v>
      </c>
      <c r="AM305" s="206">
        <v>1</v>
      </c>
      <c r="AN305" s="206">
        <v>0</v>
      </c>
      <c r="AO305" s="206">
        <v>0</v>
      </c>
      <c r="AP305" s="206">
        <v>0</v>
      </c>
      <c r="AQ305" s="49">
        <v>0</v>
      </c>
      <c r="AR305" s="207"/>
      <c r="AS305" s="49">
        <v>35</v>
      </c>
      <c r="AT305" s="49">
        <v>284</v>
      </c>
      <c r="AU305" s="49">
        <v>5</v>
      </c>
      <c r="AW305" s="49"/>
      <c r="AX305" s="49"/>
      <c r="AY305" s="49"/>
      <c r="AZ305" s="484"/>
    </row>
    <row r="306" spans="1:52">
      <c r="A306" s="206">
        <v>444</v>
      </c>
      <c r="B306" s="206">
        <v>444035293</v>
      </c>
      <c r="C306" s="207" t="s">
        <v>270</v>
      </c>
      <c r="D306" s="216">
        <f t="shared" si="40"/>
        <v>0</v>
      </c>
      <c r="E306" s="216">
        <f t="shared" si="40"/>
        <v>0</v>
      </c>
      <c r="F306" s="216">
        <f t="shared" si="40"/>
        <v>1</v>
      </c>
      <c r="G306" s="216">
        <f t="shared" si="39"/>
        <v>0</v>
      </c>
      <c r="H306" s="216">
        <f t="shared" si="39"/>
        <v>0</v>
      </c>
      <c r="I306" s="216">
        <f t="shared" si="39"/>
        <v>0</v>
      </c>
      <c r="J306" s="216">
        <f t="shared" si="39"/>
        <v>0</v>
      </c>
      <c r="K306" s="347">
        <f t="shared" si="33"/>
        <v>3.8600000000000002E-2</v>
      </c>
      <c r="L306" s="216"/>
      <c r="M306" s="216">
        <f t="shared" si="34"/>
        <v>1</v>
      </c>
      <c r="N306" s="216">
        <f t="shared" si="35"/>
        <v>0</v>
      </c>
      <c r="O306" s="216">
        <f t="shared" si="35"/>
        <v>0</v>
      </c>
      <c r="P306" s="216">
        <f t="shared" si="36"/>
        <v>1</v>
      </c>
      <c r="Q306" s="216">
        <f t="shared" si="37"/>
        <v>10</v>
      </c>
      <c r="R306" s="216">
        <f t="shared" si="38"/>
        <v>1</v>
      </c>
      <c r="S306" s="219"/>
      <c r="T306" s="219"/>
      <c r="U306" s="219"/>
      <c r="V306" s="219"/>
      <c r="W306" s="504"/>
      <c r="X306" s="219"/>
      <c r="Y306" s="49">
        <v>444</v>
      </c>
      <c r="Z306" s="49">
        <v>444035293</v>
      </c>
      <c r="AA306" s="235" t="s">
        <v>270</v>
      </c>
      <c r="AB306" s="49">
        <v>0</v>
      </c>
      <c r="AC306" s="49">
        <v>0</v>
      </c>
      <c r="AD306" s="49">
        <v>1</v>
      </c>
      <c r="AE306" s="49">
        <v>0</v>
      </c>
      <c r="AF306" s="49">
        <v>0</v>
      </c>
      <c r="AG306" s="49">
        <v>0</v>
      </c>
      <c r="AH306" s="49">
        <v>0</v>
      </c>
      <c r="AI306" s="206">
        <v>0</v>
      </c>
      <c r="AJ306" s="206">
        <v>1</v>
      </c>
      <c r="AK306" s="206">
        <v>0</v>
      </c>
      <c r="AL306" s="206">
        <v>0</v>
      </c>
      <c r="AM306" s="206">
        <v>0</v>
      </c>
      <c r="AN306" s="206">
        <v>0</v>
      </c>
      <c r="AO306" s="206">
        <v>0</v>
      </c>
      <c r="AP306" s="206">
        <v>1</v>
      </c>
      <c r="AQ306" s="49">
        <v>0</v>
      </c>
      <c r="AR306" s="207"/>
      <c r="AS306" s="49">
        <v>35</v>
      </c>
      <c r="AT306" s="49">
        <v>293</v>
      </c>
      <c r="AU306" s="49">
        <v>10</v>
      </c>
      <c r="AW306" s="49"/>
      <c r="AX306" s="49"/>
      <c r="AY306" s="49"/>
      <c r="AZ306" s="484"/>
    </row>
    <row r="307" spans="1:52">
      <c r="A307" s="206">
        <v>444</v>
      </c>
      <c r="B307" s="206">
        <v>444035336</v>
      </c>
      <c r="C307" s="207" t="s">
        <v>270</v>
      </c>
      <c r="D307" s="216">
        <f t="shared" si="40"/>
        <v>1</v>
      </c>
      <c r="E307" s="216">
        <f t="shared" si="40"/>
        <v>0</v>
      </c>
      <c r="F307" s="216">
        <f t="shared" si="40"/>
        <v>0</v>
      </c>
      <c r="G307" s="216">
        <f t="shared" si="39"/>
        <v>4</v>
      </c>
      <c r="H307" s="216">
        <f t="shared" si="39"/>
        <v>2</v>
      </c>
      <c r="I307" s="216">
        <f t="shared" si="39"/>
        <v>0</v>
      </c>
      <c r="J307" s="216">
        <f t="shared" si="39"/>
        <v>0</v>
      </c>
      <c r="K307" s="347">
        <f t="shared" si="33"/>
        <v>0.2316</v>
      </c>
      <c r="L307" s="216"/>
      <c r="M307" s="216">
        <f t="shared" si="34"/>
        <v>0</v>
      </c>
      <c r="N307" s="216">
        <f t="shared" si="35"/>
        <v>0</v>
      </c>
      <c r="O307" s="216">
        <f t="shared" si="35"/>
        <v>0</v>
      </c>
      <c r="P307" s="216">
        <f t="shared" si="36"/>
        <v>3</v>
      </c>
      <c r="Q307" s="216">
        <f t="shared" si="37"/>
        <v>8</v>
      </c>
      <c r="R307" s="216">
        <f t="shared" si="38"/>
        <v>7</v>
      </c>
      <c r="S307" s="219"/>
      <c r="T307" s="219"/>
      <c r="U307" s="219"/>
      <c r="V307" s="219"/>
      <c r="W307" s="504"/>
      <c r="X307" s="219"/>
      <c r="Y307" s="49">
        <v>444</v>
      </c>
      <c r="Z307" s="49">
        <v>444035336</v>
      </c>
      <c r="AA307" s="235" t="s">
        <v>270</v>
      </c>
      <c r="AB307" s="49">
        <v>1</v>
      </c>
      <c r="AC307" s="49">
        <v>0</v>
      </c>
      <c r="AD307" s="49">
        <v>0</v>
      </c>
      <c r="AE307" s="49">
        <v>4</v>
      </c>
      <c r="AF307" s="49">
        <v>2</v>
      </c>
      <c r="AG307" s="49">
        <v>0</v>
      </c>
      <c r="AH307" s="49">
        <v>0</v>
      </c>
      <c r="AI307" s="206">
        <v>0</v>
      </c>
      <c r="AJ307" s="206">
        <v>0</v>
      </c>
      <c r="AK307" s="206">
        <v>0</v>
      </c>
      <c r="AL307" s="206">
        <v>0</v>
      </c>
      <c r="AM307" s="206">
        <v>3</v>
      </c>
      <c r="AN307" s="206">
        <v>0</v>
      </c>
      <c r="AO307" s="206">
        <v>0</v>
      </c>
      <c r="AP307" s="206">
        <v>0</v>
      </c>
      <c r="AQ307" s="49">
        <v>0</v>
      </c>
      <c r="AR307" s="207"/>
      <c r="AS307" s="49">
        <v>35</v>
      </c>
      <c r="AT307" s="49">
        <v>336</v>
      </c>
      <c r="AU307" s="49">
        <v>8</v>
      </c>
      <c r="AW307" s="49"/>
      <c r="AX307" s="49"/>
      <c r="AY307" s="49"/>
      <c r="AZ307" s="484"/>
    </row>
    <row r="308" spans="1:52">
      <c r="A308" s="206">
        <v>444</v>
      </c>
      <c r="B308" s="206">
        <v>444035625</v>
      </c>
      <c r="C308" s="207" t="s">
        <v>270</v>
      </c>
      <c r="D308" s="216">
        <f t="shared" si="40"/>
        <v>0</v>
      </c>
      <c r="E308" s="216">
        <f t="shared" si="40"/>
        <v>0</v>
      </c>
      <c r="F308" s="216">
        <f t="shared" si="40"/>
        <v>0</v>
      </c>
      <c r="G308" s="216">
        <f t="shared" si="39"/>
        <v>1</v>
      </c>
      <c r="H308" s="216">
        <f t="shared" si="39"/>
        <v>0</v>
      </c>
      <c r="I308" s="216">
        <f t="shared" si="39"/>
        <v>2</v>
      </c>
      <c r="J308" s="216">
        <f t="shared" si="39"/>
        <v>0</v>
      </c>
      <c r="K308" s="347">
        <f t="shared" si="33"/>
        <v>0.1158</v>
      </c>
      <c r="L308" s="216"/>
      <c r="M308" s="216">
        <f t="shared" si="34"/>
        <v>1</v>
      </c>
      <c r="N308" s="216">
        <f t="shared" si="35"/>
        <v>0</v>
      </c>
      <c r="O308" s="216">
        <f t="shared" si="35"/>
        <v>1</v>
      </c>
      <c r="P308" s="216">
        <f t="shared" si="36"/>
        <v>3</v>
      </c>
      <c r="Q308" s="216">
        <f t="shared" si="37"/>
        <v>6</v>
      </c>
      <c r="R308" s="216">
        <f t="shared" si="38"/>
        <v>3</v>
      </c>
      <c r="S308" s="219"/>
      <c r="T308" s="219"/>
      <c r="U308" s="219"/>
      <c r="V308" s="219"/>
      <c r="W308" s="504"/>
      <c r="X308" s="219"/>
      <c r="Y308" s="49">
        <v>444</v>
      </c>
      <c r="Z308" s="49">
        <v>444035625</v>
      </c>
      <c r="AA308" s="235" t="s">
        <v>270</v>
      </c>
      <c r="AB308" s="49">
        <v>0</v>
      </c>
      <c r="AC308" s="49">
        <v>0</v>
      </c>
      <c r="AD308" s="49">
        <v>0</v>
      </c>
      <c r="AE308" s="49">
        <v>1</v>
      </c>
      <c r="AF308" s="49">
        <v>0</v>
      </c>
      <c r="AG308" s="49">
        <v>2</v>
      </c>
      <c r="AH308" s="49">
        <v>0</v>
      </c>
      <c r="AI308" s="206">
        <v>0</v>
      </c>
      <c r="AJ308" s="206">
        <v>1</v>
      </c>
      <c r="AK308" s="206">
        <v>0</v>
      </c>
      <c r="AL308" s="206">
        <v>1</v>
      </c>
      <c r="AM308" s="206">
        <v>1</v>
      </c>
      <c r="AN308" s="206">
        <v>0</v>
      </c>
      <c r="AO308" s="206">
        <v>0</v>
      </c>
      <c r="AP308" s="206">
        <v>0</v>
      </c>
      <c r="AQ308" s="49">
        <v>2</v>
      </c>
      <c r="AR308" s="207"/>
      <c r="AS308" s="49">
        <v>35</v>
      </c>
      <c r="AT308" s="49">
        <v>625</v>
      </c>
      <c r="AU308" s="49">
        <v>6</v>
      </c>
      <c r="AW308" s="49"/>
      <c r="AX308" s="49"/>
      <c r="AY308" s="49"/>
      <c r="AZ308" s="484"/>
    </row>
    <row r="309" spans="1:52">
      <c r="A309" s="206">
        <v>445</v>
      </c>
      <c r="B309" s="206">
        <v>445348017</v>
      </c>
      <c r="C309" s="207" t="s">
        <v>1079</v>
      </c>
      <c r="D309" s="216">
        <f t="shared" si="40"/>
        <v>0</v>
      </c>
      <c r="E309" s="216">
        <f t="shared" si="40"/>
        <v>0</v>
      </c>
      <c r="F309" s="216">
        <f t="shared" si="40"/>
        <v>1</v>
      </c>
      <c r="G309" s="216">
        <f t="shared" si="39"/>
        <v>1</v>
      </c>
      <c r="H309" s="216">
        <f t="shared" si="39"/>
        <v>1</v>
      </c>
      <c r="I309" s="216">
        <f t="shared" si="39"/>
        <v>1</v>
      </c>
      <c r="J309" s="216">
        <f t="shared" si="39"/>
        <v>0</v>
      </c>
      <c r="K309" s="347">
        <f t="shared" si="33"/>
        <v>0.15440000000000001</v>
      </c>
      <c r="L309" s="216"/>
      <c r="M309" s="216">
        <f t="shared" si="34"/>
        <v>2</v>
      </c>
      <c r="N309" s="216">
        <f t="shared" si="35"/>
        <v>0</v>
      </c>
      <c r="O309" s="216">
        <f t="shared" si="35"/>
        <v>0</v>
      </c>
      <c r="P309" s="216">
        <f t="shared" si="36"/>
        <v>4</v>
      </c>
      <c r="Q309" s="216">
        <f t="shared" si="37"/>
        <v>6</v>
      </c>
      <c r="R309" s="216">
        <f t="shared" si="38"/>
        <v>4</v>
      </c>
      <c r="S309" s="219"/>
      <c r="T309" s="219"/>
      <c r="U309" s="219"/>
      <c r="V309" s="219"/>
      <c r="W309" s="504"/>
      <c r="X309" s="219"/>
      <c r="Y309" s="49">
        <v>445</v>
      </c>
      <c r="Z309" s="49">
        <v>445348017</v>
      </c>
      <c r="AA309" s="235" t="s">
        <v>1079</v>
      </c>
      <c r="AB309" s="49">
        <v>0</v>
      </c>
      <c r="AC309" s="49">
        <v>0</v>
      </c>
      <c r="AD309" s="49">
        <v>1</v>
      </c>
      <c r="AE309" s="49">
        <v>1</v>
      </c>
      <c r="AF309" s="49">
        <v>1</v>
      </c>
      <c r="AG309" s="49">
        <v>1</v>
      </c>
      <c r="AH309" s="49">
        <v>0</v>
      </c>
      <c r="AI309" s="206">
        <v>0</v>
      </c>
      <c r="AJ309" s="206">
        <v>2</v>
      </c>
      <c r="AK309" s="206">
        <v>0</v>
      </c>
      <c r="AL309" s="206">
        <v>0</v>
      </c>
      <c r="AM309" s="206">
        <v>2</v>
      </c>
      <c r="AN309" s="206">
        <v>0</v>
      </c>
      <c r="AO309" s="206">
        <v>0</v>
      </c>
      <c r="AP309" s="206">
        <v>1</v>
      </c>
      <c r="AQ309" s="49">
        <v>1</v>
      </c>
      <c r="AR309" s="207"/>
      <c r="AS309" s="49">
        <v>348</v>
      </c>
      <c r="AT309" s="49">
        <v>17</v>
      </c>
      <c r="AU309" s="49">
        <v>6</v>
      </c>
      <c r="AW309" s="49"/>
      <c r="AX309" s="49"/>
      <c r="AY309" s="49"/>
      <c r="AZ309" s="484"/>
    </row>
    <row r="310" spans="1:52">
      <c r="A310" s="206">
        <v>445</v>
      </c>
      <c r="B310" s="206">
        <v>445348064</v>
      </c>
      <c r="C310" s="207" t="s">
        <v>1079</v>
      </c>
      <c r="D310" s="216">
        <f t="shared" si="40"/>
        <v>0</v>
      </c>
      <c r="E310" s="216">
        <f t="shared" si="40"/>
        <v>0</v>
      </c>
      <c r="F310" s="216">
        <f t="shared" si="40"/>
        <v>0</v>
      </c>
      <c r="G310" s="216">
        <f t="shared" si="39"/>
        <v>0</v>
      </c>
      <c r="H310" s="216">
        <f t="shared" si="39"/>
        <v>0</v>
      </c>
      <c r="I310" s="216">
        <f t="shared" si="39"/>
        <v>1</v>
      </c>
      <c r="J310" s="216">
        <f t="shared" si="39"/>
        <v>0</v>
      </c>
      <c r="K310" s="347">
        <f t="shared" si="33"/>
        <v>3.8600000000000002E-2</v>
      </c>
      <c r="L310" s="216"/>
      <c r="M310" s="216">
        <f t="shared" si="34"/>
        <v>0</v>
      </c>
      <c r="N310" s="216">
        <f t="shared" si="35"/>
        <v>0</v>
      </c>
      <c r="O310" s="216">
        <f t="shared" si="35"/>
        <v>0</v>
      </c>
      <c r="P310" s="216">
        <f t="shared" si="36"/>
        <v>0</v>
      </c>
      <c r="Q310" s="216">
        <f t="shared" si="37"/>
        <v>10</v>
      </c>
      <c r="R310" s="216">
        <f t="shared" si="38"/>
        <v>1</v>
      </c>
      <c r="S310" s="219"/>
      <c r="T310" s="219"/>
      <c r="U310" s="219"/>
      <c r="V310" s="219"/>
      <c r="W310" s="504"/>
      <c r="X310" s="219"/>
      <c r="Y310" s="49">
        <v>445</v>
      </c>
      <c r="Z310" s="49">
        <v>445348064</v>
      </c>
      <c r="AA310" s="235" t="s">
        <v>1079</v>
      </c>
      <c r="AB310" s="49">
        <v>0</v>
      </c>
      <c r="AC310" s="49">
        <v>0</v>
      </c>
      <c r="AD310" s="49">
        <v>0</v>
      </c>
      <c r="AE310" s="49">
        <v>0</v>
      </c>
      <c r="AF310" s="49">
        <v>0</v>
      </c>
      <c r="AG310" s="49">
        <v>1</v>
      </c>
      <c r="AH310" s="49">
        <v>0</v>
      </c>
      <c r="AI310" s="206">
        <v>0</v>
      </c>
      <c r="AJ310" s="206">
        <v>0</v>
      </c>
      <c r="AK310" s="206">
        <v>0</v>
      </c>
      <c r="AL310" s="206">
        <v>0</v>
      </c>
      <c r="AM310" s="206">
        <v>0</v>
      </c>
      <c r="AN310" s="206">
        <v>0</v>
      </c>
      <c r="AO310" s="206">
        <v>0</v>
      </c>
      <c r="AP310" s="206">
        <v>0</v>
      </c>
      <c r="AQ310" s="49">
        <v>0</v>
      </c>
      <c r="AR310" s="207"/>
      <c r="AS310" s="49">
        <v>348</v>
      </c>
      <c r="AT310" s="49">
        <v>64</v>
      </c>
      <c r="AU310" s="49">
        <v>10</v>
      </c>
      <c r="AW310" s="49"/>
      <c r="AX310" s="49"/>
      <c r="AY310" s="49"/>
      <c r="AZ310" s="484"/>
    </row>
    <row r="311" spans="1:52">
      <c r="A311" s="206">
        <v>445</v>
      </c>
      <c r="B311" s="206">
        <v>445348097</v>
      </c>
      <c r="C311" s="207" t="s">
        <v>1079</v>
      </c>
      <c r="D311" s="216">
        <f t="shared" si="40"/>
        <v>0</v>
      </c>
      <c r="E311" s="216">
        <f t="shared" si="40"/>
        <v>0</v>
      </c>
      <c r="F311" s="216">
        <f t="shared" si="40"/>
        <v>0</v>
      </c>
      <c r="G311" s="216">
        <f t="shared" si="39"/>
        <v>1</v>
      </c>
      <c r="H311" s="216">
        <f t="shared" si="39"/>
        <v>0</v>
      </c>
      <c r="I311" s="216">
        <f t="shared" si="39"/>
        <v>0</v>
      </c>
      <c r="J311" s="216">
        <f t="shared" si="39"/>
        <v>0</v>
      </c>
      <c r="K311" s="347">
        <f t="shared" si="33"/>
        <v>3.8600000000000002E-2</v>
      </c>
      <c r="L311" s="216"/>
      <c r="M311" s="216">
        <f t="shared" si="34"/>
        <v>1</v>
      </c>
      <c r="N311" s="216">
        <f t="shared" si="35"/>
        <v>0</v>
      </c>
      <c r="O311" s="216">
        <f t="shared" si="35"/>
        <v>0</v>
      </c>
      <c r="P311" s="216">
        <f t="shared" si="36"/>
        <v>1</v>
      </c>
      <c r="Q311" s="216">
        <f t="shared" si="37"/>
        <v>11</v>
      </c>
      <c r="R311" s="216">
        <f t="shared" si="38"/>
        <v>1</v>
      </c>
      <c r="S311" s="219"/>
      <c r="T311" s="219"/>
      <c r="U311" s="219"/>
      <c r="V311" s="219"/>
      <c r="W311" s="504"/>
      <c r="X311" s="219"/>
      <c r="Y311" s="49">
        <v>445</v>
      </c>
      <c r="Z311" s="49">
        <v>445348097</v>
      </c>
      <c r="AA311" s="235" t="s">
        <v>1079</v>
      </c>
      <c r="AB311" s="49">
        <v>0</v>
      </c>
      <c r="AC311" s="49">
        <v>0</v>
      </c>
      <c r="AD311" s="49">
        <v>0</v>
      </c>
      <c r="AE311" s="49">
        <v>1</v>
      </c>
      <c r="AF311" s="49">
        <v>0</v>
      </c>
      <c r="AG311" s="49">
        <v>0</v>
      </c>
      <c r="AH311" s="49">
        <v>0</v>
      </c>
      <c r="AI311" s="206">
        <v>0</v>
      </c>
      <c r="AJ311" s="206">
        <v>1</v>
      </c>
      <c r="AK311" s="206">
        <v>0</v>
      </c>
      <c r="AL311" s="206">
        <v>0</v>
      </c>
      <c r="AM311" s="206">
        <v>1</v>
      </c>
      <c r="AN311" s="206">
        <v>0</v>
      </c>
      <c r="AO311" s="206">
        <v>0</v>
      </c>
      <c r="AP311" s="206">
        <v>0</v>
      </c>
      <c r="AQ311" s="49">
        <v>0</v>
      </c>
      <c r="AR311" s="207"/>
      <c r="AS311" s="49">
        <v>348</v>
      </c>
      <c r="AT311" s="49">
        <v>97</v>
      </c>
      <c r="AU311" s="49">
        <v>11</v>
      </c>
      <c r="AW311" s="49"/>
      <c r="AX311" s="49"/>
      <c r="AY311" s="49"/>
      <c r="AZ311" s="484"/>
    </row>
    <row r="312" spans="1:52">
      <c r="A312" s="206">
        <v>445</v>
      </c>
      <c r="B312" s="206">
        <v>445348110</v>
      </c>
      <c r="C312" s="207" t="s">
        <v>1079</v>
      </c>
      <c r="D312" s="216">
        <f t="shared" si="40"/>
        <v>0</v>
      </c>
      <c r="E312" s="216">
        <f t="shared" si="40"/>
        <v>0</v>
      </c>
      <c r="F312" s="216">
        <f t="shared" si="40"/>
        <v>0</v>
      </c>
      <c r="G312" s="216">
        <f t="shared" si="39"/>
        <v>0</v>
      </c>
      <c r="H312" s="216">
        <f t="shared" si="39"/>
        <v>1</v>
      </c>
      <c r="I312" s="216">
        <f t="shared" si="39"/>
        <v>1</v>
      </c>
      <c r="J312" s="216">
        <f t="shared" si="39"/>
        <v>0</v>
      </c>
      <c r="K312" s="347">
        <f t="shared" si="33"/>
        <v>7.7200000000000005E-2</v>
      </c>
      <c r="L312" s="216"/>
      <c r="M312" s="216">
        <f t="shared" si="34"/>
        <v>0</v>
      </c>
      <c r="N312" s="216">
        <f t="shared" si="35"/>
        <v>0</v>
      </c>
      <c r="O312" s="216">
        <f t="shared" si="35"/>
        <v>0</v>
      </c>
      <c r="P312" s="216">
        <f t="shared" si="36"/>
        <v>2</v>
      </c>
      <c r="Q312" s="216">
        <f t="shared" si="37"/>
        <v>4</v>
      </c>
      <c r="R312" s="216">
        <f t="shared" si="38"/>
        <v>2</v>
      </c>
      <c r="S312" s="219"/>
      <c r="T312" s="219"/>
      <c r="U312" s="219"/>
      <c r="V312" s="219"/>
      <c r="W312" s="504"/>
      <c r="X312" s="219"/>
      <c r="Y312" s="49">
        <v>445</v>
      </c>
      <c r="Z312" s="49">
        <v>445348110</v>
      </c>
      <c r="AA312" s="235" t="s">
        <v>1079</v>
      </c>
      <c r="AB312" s="49">
        <v>0</v>
      </c>
      <c r="AC312" s="49">
        <v>0</v>
      </c>
      <c r="AD312" s="49">
        <v>0</v>
      </c>
      <c r="AE312" s="49">
        <v>0</v>
      </c>
      <c r="AF312" s="49">
        <v>1</v>
      </c>
      <c r="AG312" s="49">
        <v>1</v>
      </c>
      <c r="AH312" s="49">
        <v>0</v>
      </c>
      <c r="AI312" s="206">
        <v>0</v>
      </c>
      <c r="AJ312" s="206">
        <v>0</v>
      </c>
      <c r="AK312" s="206">
        <v>0</v>
      </c>
      <c r="AL312" s="206">
        <v>0</v>
      </c>
      <c r="AM312" s="206">
        <v>1</v>
      </c>
      <c r="AN312" s="206">
        <v>0</v>
      </c>
      <c r="AO312" s="206">
        <v>0</v>
      </c>
      <c r="AP312" s="206">
        <v>0</v>
      </c>
      <c r="AQ312" s="49">
        <v>1</v>
      </c>
      <c r="AR312" s="207"/>
      <c r="AS312" s="49">
        <v>348</v>
      </c>
      <c r="AT312" s="49">
        <v>110</v>
      </c>
      <c r="AU312" s="49">
        <v>4</v>
      </c>
      <c r="AW312" s="49"/>
      <c r="AX312" s="49"/>
      <c r="AY312" s="49"/>
      <c r="AZ312" s="484"/>
    </row>
    <row r="313" spans="1:52">
      <c r="A313" s="206">
        <v>445</v>
      </c>
      <c r="B313" s="206">
        <v>445348151</v>
      </c>
      <c r="C313" s="207" t="s">
        <v>1079</v>
      </c>
      <c r="D313" s="216">
        <f t="shared" si="40"/>
        <v>0</v>
      </c>
      <c r="E313" s="216">
        <f t="shared" si="40"/>
        <v>0</v>
      </c>
      <c r="F313" s="216">
        <f t="shared" si="40"/>
        <v>0</v>
      </c>
      <c r="G313" s="216">
        <f t="shared" si="39"/>
        <v>12</v>
      </c>
      <c r="H313" s="216">
        <f t="shared" si="39"/>
        <v>4</v>
      </c>
      <c r="I313" s="216">
        <f t="shared" si="39"/>
        <v>3</v>
      </c>
      <c r="J313" s="216">
        <f t="shared" si="39"/>
        <v>0</v>
      </c>
      <c r="K313" s="347">
        <f t="shared" si="33"/>
        <v>0.73340000000000005</v>
      </c>
      <c r="L313" s="216"/>
      <c r="M313" s="216">
        <f t="shared" si="34"/>
        <v>2</v>
      </c>
      <c r="N313" s="216">
        <f t="shared" si="35"/>
        <v>0</v>
      </c>
      <c r="O313" s="216">
        <f t="shared" si="35"/>
        <v>0</v>
      </c>
      <c r="P313" s="216">
        <f t="shared" si="36"/>
        <v>15</v>
      </c>
      <c r="Q313" s="216">
        <f t="shared" si="37"/>
        <v>7</v>
      </c>
      <c r="R313" s="216">
        <f t="shared" si="38"/>
        <v>19</v>
      </c>
      <c r="S313" s="219"/>
      <c r="T313" s="219"/>
      <c r="U313" s="219"/>
      <c r="V313" s="219"/>
      <c r="W313" s="504"/>
      <c r="X313" s="219"/>
      <c r="Y313" s="49">
        <v>445</v>
      </c>
      <c r="Z313" s="49">
        <v>445348151</v>
      </c>
      <c r="AA313" s="235" t="s">
        <v>1079</v>
      </c>
      <c r="AB313" s="49">
        <v>0</v>
      </c>
      <c r="AC313" s="49">
        <v>0</v>
      </c>
      <c r="AD313" s="49">
        <v>0</v>
      </c>
      <c r="AE313" s="49">
        <v>12</v>
      </c>
      <c r="AF313" s="49">
        <v>4</v>
      </c>
      <c r="AG313" s="49">
        <v>3</v>
      </c>
      <c r="AH313" s="49">
        <v>0</v>
      </c>
      <c r="AI313" s="206">
        <v>0</v>
      </c>
      <c r="AJ313" s="206">
        <v>2</v>
      </c>
      <c r="AK313" s="206">
        <v>0</v>
      </c>
      <c r="AL313" s="206">
        <v>0</v>
      </c>
      <c r="AM313" s="206">
        <v>12</v>
      </c>
      <c r="AN313" s="206">
        <v>0</v>
      </c>
      <c r="AO313" s="206">
        <v>0</v>
      </c>
      <c r="AP313" s="206">
        <v>0</v>
      </c>
      <c r="AQ313" s="49">
        <v>3</v>
      </c>
      <c r="AR313" s="207"/>
      <c r="AS313" s="49">
        <v>348</v>
      </c>
      <c r="AT313" s="49">
        <v>151</v>
      </c>
      <c r="AU313" s="49">
        <v>7</v>
      </c>
      <c r="AW313" s="49"/>
      <c r="AX313" s="49"/>
      <c r="AY313" s="49"/>
      <c r="AZ313" s="484"/>
    </row>
    <row r="314" spans="1:52">
      <c r="A314" s="206">
        <v>445</v>
      </c>
      <c r="B314" s="206">
        <v>445348153</v>
      </c>
      <c r="C314" s="207" t="s">
        <v>1079</v>
      </c>
      <c r="D314" s="216">
        <f t="shared" si="40"/>
        <v>0</v>
      </c>
      <c r="E314" s="216">
        <f t="shared" si="40"/>
        <v>0</v>
      </c>
      <c r="F314" s="216">
        <f t="shared" si="40"/>
        <v>0</v>
      </c>
      <c r="G314" s="216">
        <f t="shared" si="39"/>
        <v>1</v>
      </c>
      <c r="H314" s="216">
        <f t="shared" si="39"/>
        <v>1</v>
      </c>
      <c r="I314" s="216">
        <f t="shared" si="39"/>
        <v>0</v>
      </c>
      <c r="J314" s="216">
        <f t="shared" si="39"/>
        <v>0</v>
      </c>
      <c r="K314" s="347">
        <f t="shared" si="33"/>
        <v>7.7200000000000005E-2</v>
      </c>
      <c r="L314" s="216"/>
      <c r="M314" s="216">
        <f t="shared" si="34"/>
        <v>0</v>
      </c>
      <c r="N314" s="216">
        <f t="shared" si="35"/>
        <v>0</v>
      </c>
      <c r="O314" s="216">
        <f t="shared" si="35"/>
        <v>0</v>
      </c>
      <c r="P314" s="216">
        <f t="shared" si="36"/>
        <v>2</v>
      </c>
      <c r="Q314" s="216">
        <f t="shared" si="37"/>
        <v>10</v>
      </c>
      <c r="R314" s="216">
        <f t="shared" si="38"/>
        <v>2</v>
      </c>
      <c r="S314" s="219"/>
      <c r="T314" s="219"/>
      <c r="U314" s="219"/>
      <c r="V314" s="219"/>
      <c r="W314" s="504"/>
      <c r="X314" s="219"/>
      <c r="Y314" s="49">
        <v>445</v>
      </c>
      <c r="Z314" s="49">
        <v>445348153</v>
      </c>
      <c r="AA314" s="235" t="s">
        <v>1079</v>
      </c>
      <c r="AB314" s="49">
        <v>0</v>
      </c>
      <c r="AC314" s="49">
        <v>0</v>
      </c>
      <c r="AD314" s="49">
        <v>0</v>
      </c>
      <c r="AE314" s="49">
        <v>1</v>
      </c>
      <c r="AF314" s="49">
        <v>1</v>
      </c>
      <c r="AG314" s="49">
        <v>0</v>
      </c>
      <c r="AH314" s="49">
        <v>0</v>
      </c>
      <c r="AI314" s="206">
        <v>0</v>
      </c>
      <c r="AJ314" s="206">
        <v>0</v>
      </c>
      <c r="AK314" s="206">
        <v>0</v>
      </c>
      <c r="AL314" s="206">
        <v>0</v>
      </c>
      <c r="AM314" s="206">
        <v>2</v>
      </c>
      <c r="AN314" s="206">
        <v>0</v>
      </c>
      <c r="AO314" s="206">
        <v>0</v>
      </c>
      <c r="AP314" s="206">
        <v>0</v>
      </c>
      <c r="AQ314" s="49">
        <v>0</v>
      </c>
      <c r="AR314" s="207"/>
      <c r="AS314" s="49">
        <v>348</v>
      </c>
      <c r="AT314" s="49">
        <v>153</v>
      </c>
      <c r="AU314" s="49">
        <v>10</v>
      </c>
      <c r="AW314" s="49"/>
      <c r="AX314" s="49"/>
      <c r="AY314" s="49"/>
      <c r="AZ314" s="484"/>
    </row>
    <row r="315" spans="1:52">
      <c r="A315" s="206">
        <v>445</v>
      </c>
      <c r="B315" s="206">
        <v>445348170</v>
      </c>
      <c r="C315" s="207" t="s">
        <v>1079</v>
      </c>
      <c r="D315" s="216">
        <f t="shared" si="40"/>
        <v>0</v>
      </c>
      <c r="E315" s="216">
        <f t="shared" si="40"/>
        <v>0</v>
      </c>
      <c r="F315" s="216">
        <f t="shared" si="40"/>
        <v>0</v>
      </c>
      <c r="G315" s="216">
        <f t="shared" si="39"/>
        <v>1</v>
      </c>
      <c r="H315" s="216">
        <f t="shared" si="39"/>
        <v>0</v>
      </c>
      <c r="I315" s="216">
        <f t="shared" si="39"/>
        <v>0</v>
      </c>
      <c r="J315" s="216">
        <f t="shared" si="39"/>
        <v>0</v>
      </c>
      <c r="K315" s="347">
        <f t="shared" si="33"/>
        <v>3.8600000000000002E-2</v>
      </c>
      <c r="L315" s="216"/>
      <c r="M315" s="216">
        <f t="shared" si="34"/>
        <v>0</v>
      </c>
      <c r="N315" s="216">
        <f t="shared" si="35"/>
        <v>0</v>
      </c>
      <c r="O315" s="216">
        <f t="shared" si="35"/>
        <v>0</v>
      </c>
      <c r="P315" s="216">
        <f t="shared" si="36"/>
        <v>0</v>
      </c>
      <c r="Q315" s="216">
        <f t="shared" si="37"/>
        <v>10</v>
      </c>
      <c r="R315" s="216">
        <f t="shared" si="38"/>
        <v>1</v>
      </c>
      <c r="S315" s="219"/>
      <c r="T315" s="219"/>
      <c r="U315" s="219"/>
      <c r="V315" s="219"/>
      <c r="W315" s="504"/>
      <c r="X315" s="219"/>
      <c r="Y315" s="49">
        <v>445</v>
      </c>
      <c r="Z315" s="49">
        <v>445348170</v>
      </c>
      <c r="AA315" s="235" t="s">
        <v>1079</v>
      </c>
      <c r="AB315" s="49">
        <v>0</v>
      </c>
      <c r="AC315" s="49">
        <v>0</v>
      </c>
      <c r="AD315" s="49">
        <v>0</v>
      </c>
      <c r="AE315" s="49">
        <v>1</v>
      </c>
      <c r="AF315" s="49">
        <v>0</v>
      </c>
      <c r="AG315" s="49">
        <v>0</v>
      </c>
      <c r="AH315" s="49">
        <v>0</v>
      </c>
      <c r="AI315" s="206">
        <v>0</v>
      </c>
      <c r="AJ315" s="206">
        <v>0</v>
      </c>
      <c r="AK315" s="206">
        <v>0</v>
      </c>
      <c r="AL315" s="206">
        <v>0</v>
      </c>
      <c r="AM315" s="206">
        <v>0</v>
      </c>
      <c r="AN315" s="206">
        <v>0</v>
      </c>
      <c r="AO315" s="206">
        <v>0</v>
      </c>
      <c r="AP315" s="206">
        <v>0</v>
      </c>
      <c r="AQ315" s="49">
        <v>0</v>
      </c>
      <c r="AR315" s="207"/>
      <c r="AS315" s="49">
        <v>348</v>
      </c>
      <c r="AT315" s="49">
        <v>170</v>
      </c>
      <c r="AU315" s="49">
        <v>10</v>
      </c>
      <c r="AW315" s="49"/>
      <c r="AX315" s="49"/>
      <c r="AY315" s="49"/>
      <c r="AZ315" s="484"/>
    </row>
    <row r="316" spans="1:52">
      <c r="A316" s="206">
        <v>445</v>
      </c>
      <c r="B316" s="206">
        <v>445348186</v>
      </c>
      <c r="C316" s="207" t="s">
        <v>1079</v>
      </c>
      <c r="D316" s="216">
        <f t="shared" si="40"/>
        <v>0</v>
      </c>
      <c r="E316" s="216">
        <f t="shared" si="40"/>
        <v>0</v>
      </c>
      <c r="F316" s="216">
        <f t="shared" si="40"/>
        <v>0</v>
      </c>
      <c r="G316" s="216">
        <f t="shared" si="39"/>
        <v>6</v>
      </c>
      <c r="H316" s="216">
        <f t="shared" si="39"/>
        <v>1</v>
      </c>
      <c r="I316" s="216">
        <f t="shared" si="39"/>
        <v>1</v>
      </c>
      <c r="J316" s="216">
        <f t="shared" si="39"/>
        <v>0</v>
      </c>
      <c r="K316" s="347">
        <f t="shared" si="33"/>
        <v>0.30880000000000002</v>
      </c>
      <c r="L316" s="216"/>
      <c r="M316" s="216">
        <f t="shared" si="34"/>
        <v>1</v>
      </c>
      <c r="N316" s="216">
        <f t="shared" si="35"/>
        <v>0</v>
      </c>
      <c r="O316" s="216">
        <f t="shared" si="35"/>
        <v>0</v>
      </c>
      <c r="P316" s="216">
        <f t="shared" si="36"/>
        <v>6</v>
      </c>
      <c r="Q316" s="216">
        <f t="shared" si="37"/>
        <v>7</v>
      </c>
      <c r="R316" s="216">
        <f t="shared" si="38"/>
        <v>8</v>
      </c>
      <c r="S316" s="219"/>
      <c r="T316" s="219"/>
      <c r="U316" s="219"/>
      <c r="V316" s="219"/>
      <c r="W316" s="504"/>
      <c r="X316" s="219"/>
      <c r="Y316" s="49">
        <v>445</v>
      </c>
      <c r="Z316" s="49">
        <v>445348186</v>
      </c>
      <c r="AA316" s="235" t="s">
        <v>1079</v>
      </c>
      <c r="AB316" s="49">
        <v>0</v>
      </c>
      <c r="AC316" s="49">
        <v>0</v>
      </c>
      <c r="AD316" s="49">
        <v>0</v>
      </c>
      <c r="AE316" s="49">
        <v>6</v>
      </c>
      <c r="AF316" s="49">
        <v>1</v>
      </c>
      <c r="AG316" s="49">
        <v>1</v>
      </c>
      <c r="AH316" s="49">
        <v>0</v>
      </c>
      <c r="AI316" s="206">
        <v>0</v>
      </c>
      <c r="AJ316" s="206">
        <v>1</v>
      </c>
      <c r="AK316" s="206">
        <v>0</v>
      </c>
      <c r="AL316" s="206">
        <v>0</v>
      </c>
      <c r="AM316" s="206">
        <v>5</v>
      </c>
      <c r="AN316" s="206">
        <v>0</v>
      </c>
      <c r="AO316" s="206">
        <v>0</v>
      </c>
      <c r="AP316" s="206">
        <v>0</v>
      </c>
      <c r="AQ316" s="49">
        <v>1</v>
      </c>
      <c r="AR316" s="207"/>
      <c r="AS316" s="49">
        <v>348</v>
      </c>
      <c r="AT316" s="49">
        <v>186</v>
      </c>
      <c r="AU316" s="49">
        <v>7</v>
      </c>
      <c r="AW316" s="49"/>
      <c r="AX316" s="49"/>
      <c r="AY316" s="49"/>
      <c r="AZ316" s="484"/>
    </row>
    <row r="317" spans="1:52">
      <c r="A317" s="206">
        <v>445</v>
      </c>
      <c r="B317" s="206">
        <v>445348214</v>
      </c>
      <c r="C317" s="207" t="s">
        <v>1079</v>
      </c>
      <c r="D317" s="216">
        <f t="shared" si="40"/>
        <v>0</v>
      </c>
      <c r="E317" s="216">
        <f t="shared" si="40"/>
        <v>0</v>
      </c>
      <c r="F317" s="216">
        <f t="shared" si="40"/>
        <v>0</v>
      </c>
      <c r="G317" s="216">
        <f t="shared" si="39"/>
        <v>0</v>
      </c>
      <c r="H317" s="216">
        <f t="shared" si="39"/>
        <v>2</v>
      </c>
      <c r="I317" s="216">
        <f t="shared" si="39"/>
        <v>0</v>
      </c>
      <c r="J317" s="216">
        <f t="shared" si="39"/>
        <v>0</v>
      </c>
      <c r="K317" s="347">
        <f t="shared" si="33"/>
        <v>7.7200000000000005E-2</v>
      </c>
      <c r="L317" s="216"/>
      <c r="M317" s="216">
        <f t="shared" si="34"/>
        <v>0</v>
      </c>
      <c r="N317" s="216">
        <f t="shared" si="35"/>
        <v>0</v>
      </c>
      <c r="O317" s="216">
        <f t="shared" si="35"/>
        <v>0</v>
      </c>
      <c r="P317" s="216">
        <f t="shared" si="36"/>
        <v>2</v>
      </c>
      <c r="Q317" s="216">
        <f t="shared" si="37"/>
        <v>8</v>
      </c>
      <c r="R317" s="216">
        <f t="shared" si="38"/>
        <v>2</v>
      </c>
      <c r="S317" s="219"/>
      <c r="T317" s="219"/>
      <c r="U317" s="219"/>
      <c r="V317" s="219"/>
      <c r="W317" s="504"/>
      <c r="X317" s="219"/>
      <c r="Y317" s="49">
        <v>445</v>
      </c>
      <c r="Z317" s="49">
        <v>445348214</v>
      </c>
      <c r="AA317" s="235" t="s">
        <v>1079</v>
      </c>
      <c r="AB317" s="49">
        <v>0</v>
      </c>
      <c r="AC317" s="49">
        <v>0</v>
      </c>
      <c r="AD317" s="49">
        <v>0</v>
      </c>
      <c r="AE317" s="49">
        <v>0</v>
      </c>
      <c r="AF317" s="49">
        <v>2</v>
      </c>
      <c r="AG317" s="49">
        <v>0</v>
      </c>
      <c r="AH317" s="49">
        <v>0</v>
      </c>
      <c r="AI317" s="206">
        <v>0</v>
      </c>
      <c r="AJ317" s="206">
        <v>0</v>
      </c>
      <c r="AK317" s="206">
        <v>0</v>
      </c>
      <c r="AL317" s="206">
        <v>0</v>
      </c>
      <c r="AM317" s="206">
        <v>2</v>
      </c>
      <c r="AN317" s="206">
        <v>0</v>
      </c>
      <c r="AO317" s="206">
        <v>0</v>
      </c>
      <c r="AP317" s="206">
        <v>0</v>
      </c>
      <c r="AQ317" s="49">
        <v>0</v>
      </c>
      <c r="AR317" s="207"/>
      <c r="AS317" s="49">
        <v>348</v>
      </c>
      <c r="AT317" s="49">
        <v>214</v>
      </c>
      <c r="AU317" s="49">
        <v>8</v>
      </c>
      <c r="AW317" s="49"/>
      <c r="AX317" s="49"/>
      <c r="AY317" s="49"/>
      <c r="AZ317" s="484"/>
    </row>
    <row r="318" spans="1:52">
      <c r="A318" s="206">
        <v>445</v>
      </c>
      <c r="B318" s="206">
        <v>445348226</v>
      </c>
      <c r="C318" s="207" t="s">
        <v>1079</v>
      </c>
      <c r="D318" s="216">
        <f t="shared" si="40"/>
        <v>0</v>
      </c>
      <c r="E318" s="216">
        <f t="shared" si="40"/>
        <v>0</v>
      </c>
      <c r="F318" s="216">
        <f t="shared" si="40"/>
        <v>2</v>
      </c>
      <c r="G318" s="216">
        <f t="shared" si="39"/>
        <v>13</v>
      </c>
      <c r="H318" s="216">
        <f t="shared" si="39"/>
        <v>8</v>
      </c>
      <c r="I318" s="216">
        <f t="shared" si="39"/>
        <v>4</v>
      </c>
      <c r="J318" s="216">
        <f t="shared" si="39"/>
        <v>0</v>
      </c>
      <c r="K318" s="347">
        <f t="shared" si="33"/>
        <v>1.0422</v>
      </c>
      <c r="L318" s="216"/>
      <c r="M318" s="216">
        <f t="shared" si="34"/>
        <v>3</v>
      </c>
      <c r="N318" s="216">
        <f t="shared" si="35"/>
        <v>1</v>
      </c>
      <c r="O318" s="216">
        <f t="shared" si="35"/>
        <v>0</v>
      </c>
      <c r="P318" s="216">
        <f t="shared" si="36"/>
        <v>12</v>
      </c>
      <c r="Q318" s="216">
        <f t="shared" si="37"/>
        <v>9</v>
      </c>
      <c r="R318" s="216">
        <f t="shared" si="38"/>
        <v>27</v>
      </c>
      <c r="S318" s="219"/>
      <c r="T318" s="219"/>
      <c r="U318" s="219"/>
      <c r="V318" s="219"/>
      <c r="W318" s="504"/>
      <c r="X318" s="219"/>
      <c r="Y318" s="49">
        <v>445</v>
      </c>
      <c r="Z318" s="49">
        <v>445348226</v>
      </c>
      <c r="AA318" s="235" t="s">
        <v>1079</v>
      </c>
      <c r="AB318" s="49">
        <v>0</v>
      </c>
      <c r="AC318" s="49">
        <v>0</v>
      </c>
      <c r="AD318" s="49">
        <v>2</v>
      </c>
      <c r="AE318" s="49">
        <v>13</v>
      </c>
      <c r="AF318" s="49">
        <v>8</v>
      </c>
      <c r="AG318" s="49">
        <v>4</v>
      </c>
      <c r="AH318" s="49">
        <v>0</v>
      </c>
      <c r="AI318" s="206">
        <v>0</v>
      </c>
      <c r="AJ318" s="206">
        <v>3</v>
      </c>
      <c r="AK318" s="206">
        <v>1</v>
      </c>
      <c r="AL318" s="206">
        <v>0</v>
      </c>
      <c r="AM318" s="206">
        <v>9</v>
      </c>
      <c r="AN318" s="206">
        <v>0</v>
      </c>
      <c r="AO318" s="206">
        <v>0</v>
      </c>
      <c r="AP318" s="206">
        <v>1</v>
      </c>
      <c r="AQ318" s="49">
        <v>2</v>
      </c>
      <c r="AR318" s="207"/>
      <c r="AS318" s="49">
        <v>348</v>
      </c>
      <c r="AT318" s="49">
        <v>226</v>
      </c>
      <c r="AU318" s="49">
        <v>9</v>
      </c>
      <c r="AW318" s="49"/>
      <c r="AX318" s="49"/>
      <c r="AY318" s="49"/>
      <c r="AZ318" s="484"/>
    </row>
    <row r="319" spans="1:52">
      <c r="A319" s="206">
        <v>445</v>
      </c>
      <c r="B319" s="206">
        <v>445348271</v>
      </c>
      <c r="C319" s="207" t="s">
        <v>1079</v>
      </c>
      <c r="D319" s="216">
        <f t="shared" si="40"/>
        <v>0</v>
      </c>
      <c r="E319" s="216">
        <f t="shared" si="40"/>
        <v>0</v>
      </c>
      <c r="F319" s="216">
        <f t="shared" si="40"/>
        <v>0</v>
      </c>
      <c r="G319" s="216">
        <f t="shared" si="39"/>
        <v>1</v>
      </c>
      <c r="H319" s="216">
        <f t="shared" si="39"/>
        <v>1</v>
      </c>
      <c r="I319" s="216">
        <f t="shared" si="39"/>
        <v>0</v>
      </c>
      <c r="J319" s="216">
        <f t="shared" si="39"/>
        <v>0</v>
      </c>
      <c r="K319" s="347">
        <f t="shared" si="33"/>
        <v>7.7200000000000005E-2</v>
      </c>
      <c r="L319" s="216"/>
      <c r="M319" s="216">
        <f t="shared" si="34"/>
        <v>1</v>
      </c>
      <c r="N319" s="216">
        <f t="shared" si="35"/>
        <v>0</v>
      </c>
      <c r="O319" s="216">
        <f t="shared" si="35"/>
        <v>0</v>
      </c>
      <c r="P319" s="216">
        <f t="shared" si="36"/>
        <v>1</v>
      </c>
      <c r="Q319" s="216">
        <f t="shared" si="37"/>
        <v>4</v>
      </c>
      <c r="R319" s="216">
        <f t="shared" si="38"/>
        <v>2</v>
      </c>
      <c r="S319" s="219"/>
      <c r="T319" s="219"/>
      <c r="U319" s="219"/>
      <c r="V319" s="219"/>
      <c r="W319" s="504"/>
      <c r="X319" s="219"/>
      <c r="Y319" s="49">
        <v>445</v>
      </c>
      <c r="Z319" s="49">
        <v>445348271</v>
      </c>
      <c r="AA319" s="235" t="s">
        <v>1079</v>
      </c>
      <c r="AB319" s="49">
        <v>0</v>
      </c>
      <c r="AC319" s="49">
        <v>0</v>
      </c>
      <c r="AD319" s="49">
        <v>0</v>
      </c>
      <c r="AE319" s="49">
        <v>1</v>
      </c>
      <c r="AF319" s="49">
        <v>1</v>
      </c>
      <c r="AG319" s="49">
        <v>0</v>
      </c>
      <c r="AH319" s="49">
        <v>0</v>
      </c>
      <c r="AI319" s="206">
        <v>0</v>
      </c>
      <c r="AJ319" s="206">
        <v>1</v>
      </c>
      <c r="AK319" s="206">
        <v>0</v>
      </c>
      <c r="AL319" s="206">
        <v>0</v>
      </c>
      <c r="AM319" s="206">
        <v>1</v>
      </c>
      <c r="AN319" s="206">
        <v>0</v>
      </c>
      <c r="AO319" s="206">
        <v>0</v>
      </c>
      <c r="AP319" s="206">
        <v>0</v>
      </c>
      <c r="AQ319" s="49">
        <v>0</v>
      </c>
      <c r="AR319" s="207"/>
      <c r="AS319" s="49">
        <v>348</v>
      </c>
      <c r="AT319" s="49">
        <v>271</v>
      </c>
      <c r="AU319" s="49">
        <v>4</v>
      </c>
      <c r="AW319" s="49"/>
      <c r="AX319" s="49"/>
      <c r="AY319" s="49"/>
      <c r="AZ319" s="484"/>
    </row>
    <row r="320" spans="1:52">
      <c r="A320" s="206">
        <v>445</v>
      </c>
      <c r="B320" s="206">
        <v>445348277</v>
      </c>
      <c r="C320" s="207" t="s">
        <v>1079</v>
      </c>
      <c r="D320" s="216">
        <f t="shared" si="40"/>
        <v>0</v>
      </c>
      <c r="E320" s="216">
        <f t="shared" si="40"/>
        <v>0</v>
      </c>
      <c r="F320" s="216">
        <f t="shared" si="40"/>
        <v>0</v>
      </c>
      <c r="G320" s="216">
        <f t="shared" si="39"/>
        <v>1</v>
      </c>
      <c r="H320" s="216">
        <f t="shared" si="39"/>
        <v>0</v>
      </c>
      <c r="I320" s="216">
        <f t="shared" si="39"/>
        <v>0</v>
      </c>
      <c r="J320" s="216">
        <f t="shared" si="39"/>
        <v>0</v>
      </c>
      <c r="K320" s="347">
        <f t="shared" si="33"/>
        <v>3.8600000000000002E-2</v>
      </c>
      <c r="L320" s="216"/>
      <c r="M320" s="216">
        <f t="shared" si="34"/>
        <v>0</v>
      </c>
      <c r="N320" s="216">
        <f t="shared" si="35"/>
        <v>0</v>
      </c>
      <c r="O320" s="216">
        <f t="shared" si="35"/>
        <v>0</v>
      </c>
      <c r="P320" s="216">
        <f t="shared" si="36"/>
        <v>1</v>
      </c>
      <c r="Q320" s="216">
        <f t="shared" si="37"/>
        <v>12</v>
      </c>
      <c r="R320" s="216">
        <f t="shared" si="38"/>
        <v>1</v>
      </c>
      <c r="S320" s="219"/>
      <c r="T320" s="219"/>
      <c r="U320" s="219"/>
      <c r="V320" s="219"/>
      <c r="W320" s="504"/>
      <c r="X320" s="219"/>
      <c r="Y320" s="49">
        <v>445</v>
      </c>
      <c r="Z320" s="49">
        <v>445348277</v>
      </c>
      <c r="AA320" s="235" t="s">
        <v>1079</v>
      </c>
      <c r="AB320" s="49">
        <v>0</v>
      </c>
      <c r="AC320" s="49">
        <v>0</v>
      </c>
      <c r="AD320" s="49">
        <v>0</v>
      </c>
      <c r="AE320" s="49">
        <v>1</v>
      </c>
      <c r="AF320" s="49">
        <v>0</v>
      </c>
      <c r="AG320" s="49">
        <v>0</v>
      </c>
      <c r="AH320" s="49">
        <v>0</v>
      </c>
      <c r="AI320" s="206">
        <v>0</v>
      </c>
      <c r="AJ320" s="206">
        <v>0</v>
      </c>
      <c r="AK320" s="206">
        <v>0</v>
      </c>
      <c r="AL320" s="206">
        <v>0</v>
      </c>
      <c r="AM320" s="206">
        <v>1</v>
      </c>
      <c r="AN320" s="206">
        <v>0</v>
      </c>
      <c r="AO320" s="206">
        <v>0</v>
      </c>
      <c r="AP320" s="206">
        <v>0</v>
      </c>
      <c r="AQ320" s="49">
        <v>0</v>
      </c>
      <c r="AR320" s="207"/>
      <c r="AS320" s="49">
        <v>348</v>
      </c>
      <c r="AT320" s="49">
        <v>277</v>
      </c>
      <c r="AU320" s="49">
        <v>12</v>
      </c>
      <c r="AW320" s="49"/>
      <c r="AX320" s="49"/>
      <c r="AY320" s="49"/>
      <c r="AZ320" s="484"/>
    </row>
    <row r="321" spans="1:52">
      <c r="A321" s="206">
        <v>445</v>
      </c>
      <c r="B321" s="206">
        <v>445348290</v>
      </c>
      <c r="C321" s="207" t="s">
        <v>1079</v>
      </c>
      <c r="D321" s="216">
        <f t="shared" si="40"/>
        <v>0</v>
      </c>
      <c r="E321" s="216">
        <f t="shared" si="40"/>
        <v>0</v>
      </c>
      <c r="F321" s="216">
        <f t="shared" si="40"/>
        <v>0</v>
      </c>
      <c r="G321" s="216">
        <f t="shared" si="39"/>
        <v>0</v>
      </c>
      <c r="H321" s="216">
        <f t="shared" si="39"/>
        <v>1</v>
      </c>
      <c r="I321" s="216">
        <f t="shared" si="39"/>
        <v>0</v>
      </c>
      <c r="J321" s="216">
        <f t="shared" si="39"/>
        <v>0</v>
      </c>
      <c r="K321" s="347">
        <f t="shared" si="33"/>
        <v>3.8600000000000002E-2</v>
      </c>
      <c r="L321" s="216"/>
      <c r="M321" s="216">
        <f t="shared" si="34"/>
        <v>0</v>
      </c>
      <c r="N321" s="216">
        <f t="shared" si="35"/>
        <v>0</v>
      </c>
      <c r="O321" s="216">
        <f t="shared" si="35"/>
        <v>0</v>
      </c>
      <c r="P321" s="216">
        <f t="shared" si="36"/>
        <v>1</v>
      </c>
      <c r="Q321" s="216">
        <f t="shared" si="37"/>
        <v>4</v>
      </c>
      <c r="R321" s="216">
        <f t="shared" si="38"/>
        <v>1</v>
      </c>
      <c r="S321" s="219"/>
      <c r="T321" s="219"/>
      <c r="U321" s="219"/>
      <c r="V321" s="219"/>
      <c r="W321" s="504"/>
      <c r="X321" s="219"/>
      <c r="Y321" s="49">
        <v>445</v>
      </c>
      <c r="Z321" s="49">
        <v>445348290</v>
      </c>
      <c r="AA321" s="235" t="s">
        <v>1079</v>
      </c>
      <c r="AB321" s="49">
        <v>0</v>
      </c>
      <c r="AC321" s="49">
        <v>0</v>
      </c>
      <c r="AD321" s="49">
        <v>0</v>
      </c>
      <c r="AE321" s="49">
        <v>0</v>
      </c>
      <c r="AF321" s="49">
        <v>1</v>
      </c>
      <c r="AG321" s="49">
        <v>0</v>
      </c>
      <c r="AH321" s="49">
        <v>0</v>
      </c>
      <c r="AI321" s="206">
        <v>0</v>
      </c>
      <c r="AJ321" s="206">
        <v>0</v>
      </c>
      <c r="AK321" s="206">
        <v>0</v>
      </c>
      <c r="AL321" s="206">
        <v>0</v>
      </c>
      <c r="AM321" s="206">
        <v>1</v>
      </c>
      <c r="AN321" s="206">
        <v>0</v>
      </c>
      <c r="AO321" s="206">
        <v>0</v>
      </c>
      <c r="AP321" s="206">
        <v>0</v>
      </c>
      <c r="AQ321" s="49">
        <v>0</v>
      </c>
      <c r="AR321" s="207"/>
      <c r="AS321" s="49">
        <v>348</v>
      </c>
      <c r="AT321" s="49">
        <v>290</v>
      </c>
      <c r="AU321" s="49">
        <v>4</v>
      </c>
      <c r="AW321" s="49"/>
      <c r="AX321" s="49"/>
      <c r="AY321" s="49"/>
      <c r="AZ321" s="484"/>
    </row>
    <row r="322" spans="1:52">
      <c r="A322" s="206">
        <v>445</v>
      </c>
      <c r="B322" s="206">
        <v>445348316</v>
      </c>
      <c r="C322" s="207" t="s">
        <v>1079</v>
      </c>
      <c r="D322" s="216">
        <f t="shared" si="40"/>
        <v>0</v>
      </c>
      <c r="E322" s="216">
        <f t="shared" si="40"/>
        <v>0</v>
      </c>
      <c r="F322" s="216">
        <f t="shared" si="40"/>
        <v>0</v>
      </c>
      <c r="G322" s="216">
        <f t="shared" si="39"/>
        <v>5</v>
      </c>
      <c r="H322" s="216">
        <f t="shared" si="39"/>
        <v>1</v>
      </c>
      <c r="I322" s="216">
        <f t="shared" si="39"/>
        <v>3</v>
      </c>
      <c r="J322" s="216">
        <f t="shared" si="39"/>
        <v>0</v>
      </c>
      <c r="K322" s="347">
        <f t="shared" si="33"/>
        <v>0.34739999999999999</v>
      </c>
      <c r="L322" s="216"/>
      <c r="M322" s="216">
        <f t="shared" si="34"/>
        <v>1</v>
      </c>
      <c r="N322" s="216">
        <f t="shared" si="35"/>
        <v>0</v>
      </c>
      <c r="O322" s="216">
        <f t="shared" si="35"/>
        <v>0</v>
      </c>
      <c r="P322" s="216">
        <f t="shared" si="36"/>
        <v>7</v>
      </c>
      <c r="Q322" s="216">
        <f t="shared" si="37"/>
        <v>11</v>
      </c>
      <c r="R322" s="216">
        <f t="shared" si="38"/>
        <v>9</v>
      </c>
      <c r="S322" s="219"/>
      <c r="T322" s="219"/>
      <c r="U322" s="219"/>
      <c r="V322" s="219"/>
      <c r="W322" s="504"/>
      <c r="X322" s="219"/>
      <c r="Y322" s="49">
        <v>445</v>
      </c>
      <c r="Z322" s="49">
        <v>445348316</v>
      </c>
      <c r="AA322" s="235" t="s">
        <v>1079</v>
      </c>
      <c r="AB322" s="49">
        <v>0</v>
      </c>
      <c r="AC322" s="49">
        <v>0</v>
      </c>
      <c r="AD322" s="49">
        <v>0</v>
      </c>
      <c r="AE322" s="49">
        <v>5</v>
      </c>
      <c r="AF322" s="49">
        <v>1</v>
      </c>
      <c r="AG322" s="49">
        <v>3</v>
      </c>
      <c r="AH322" s="49">
        <v>0</v>
      </c>
      <c r="AI322" s="206">
        <v>0</v>
      </c>
      <c r="AJ322" s="206">
        <v>1</v>
      </c>
      <c r="AK322" s="206">
        <v>0</v>
      </c>
      <c r="AL322" s="206">
        <v>0</v>
      </c>
      <c r="AM322" s="206">
        <v>6</v>
      </c>
      <c r="AN322" s="206">
        <v>0</v>
      </c>
      <c r="AO322" s="206">
        <v>0</v>
      </c>
      <c r="AP322" s="206">
        <v>0</v>
      </c>
      <c r="AQ322" s="49">
        <v>1</v>
      </c>
      <c r="AR322" s="207"/>
      <c r="AS322" s="49">
        <v>348</v>
      </c>
      <c r="AT322" s="49">
        <v>316</v>
      </c>
      <c r="AU322" s="49">
        <v>11</v>
      </c>
      <c r="AW322" s="49"/>
      <c r="AX322" s="49"/>
      <c r="AY322" s="49"/>
      <c r="AZ322" s="484"/>
    </row>
    <row r="323" spans="1:52">
      <c r="A323" s="206">
        <v>445</v>
      </c>
      <c r="B323" s="206">
        <v>445348322</v>
      </c>
      <c r="C323" s="207" t="s">
        <v>1079</v>
      </c>
      <c r="D323" s="216">
        <f t="shared" si="40"/>
        <v>0</v>
      </c>
      <c r="E323" s="216">
        <f t="shared" si="40"/>
        <v>0</v>
      </c>
      <c r="F323" s="216">
        <f t="shared" si="40"/>
        <v>0</v>
      </c>
      <c r="G323" s="216">
        <f t="shared" si="39"/>
        <v>0</v>
      </c>
      <c r="H323" s="216">
        <f t="shared" si="39"/>
        <v>1</v>
      </c>
      <c r="I323" s="216">
        <f t="shared" si="39"/>
        <v>1</v>
      </c>
      <c r="J323" s="216">
        <f t="shared" si="39"/>
        <v>0</v>
      </c>
      <c r="K323" s="347">
        <f t="shared" si="33"/>
        <v>7.7200000000000005E-2</v>
      </c>
      <c r="L323" s="216"/>
      <c r="M323" s="216">
        <f t="shared" si="34"/>
        <v>0</v>
      </c>
      <c r="N323" s="216">
        <f t="shared" si="35"/>
        <v>1</v>
      </c>
      <c r="O323" s="216">
        <f t="shared" si="35"/>
        <v>0</v>
      </c>
      <c r="P323" s="216">
        <f t="shared" si="36"/>
        <v>2</v>
      </c>
      <c r="Q323" s="216">
        <f t="shared" si="37"/>
        <v>6</v>
      </c>
      <c r="R323" s="216">
        <f t="shared" si="38"/>
        <v>2</v>
      </c>
      <c r="S323" s="219"/>
      <c r="T323" s="219"/>
      <c r="U323" s="219"/>
      <c r="V323" s="219"/>
      <c r="W323" s="504"/>
      <c r="X323" s="219"/>
      <c r="Y323" s="49">
        <v>445</v>
      </c>
      <c r="Z323" s="49">
        <v>445348322</v>
      </c>
      <c r="AA323" s="235" t="s">
        <v>1079</v>
      </c>
      <c r="AB323" s="49">
        <v>0</v>
      </c>
      <c r="AC323" s="49">
        <v>0</v>
      </c>
      <c r="AD323" s="49">
        <v>0</v>
      </c>
      <c r="AE323" s="49">
        <v>0</v>
      </c>
      <c r="AF323" s="49">
        <v>1</v>
      </c>
      <c r="AG323" s="49">
        <v>1</v>
      </c>
      <c r="AH323" s="49">
        <v>0</v>
      </c>
      <c r="AI323" s="206">
        <v>0</v>
      </c>
      <c r="AJ323" s="206">
        <v>0</v>
      </c>
      <c r="AK323" s="206">
        <v>1</v>
      </c>
      <c r="AL323" s="206">
        <v>0</v>
      </c>
      <c r="AM323" s="206">
        <v>1</v>
      </c>
      <c r="AN323" s="206">
        <v>0</v>
      </c>
      <c r="AO323" s="206">
        <v>0</v>
      </c>
      <c r="AP323" s="206">
        <v>0</v>
      </c>
      <c r="AQ323" s="49">
        <v>1</v>
      </c>
      <c r="AR323" s="207"/>
      <c r="AS323" s="49">
        <v>348</v>
      </c>
      <c r="AT323" s="49">
        <v>322</v>
      </c>
      <c r="AU323" s="49">
        <v>6</v>
      </c>
      <c r="AW323" s="49"/>
      <c r="AX323" s="49"/>
      <c r="AY323" s="49"/>
      <c r="AZ323" s="484"/>
    </row>
    <row r="324" spans="1:52">
      <c r="A324" s="206">
        <v>445</v>
      </c>
      <c r="B324" s="206">
        <v>445348348</v>
      </c>
      <c r="C324" s="207" t="s">
        <v>1079</v>
      </c>
      <c r="D324" s="216">
        <f t="shared" si="40"/>
        <v>0</v>
      </c>
      <c r="E324" s="216">
        <f t="shared" si="40"/>
        <v>0</v>
      </c>
      <c r="F324" s="216">
        <f t="shared" si="40"/>
        <v>115</v>
      </c>
      <c r="G324" s="216">
        <f t="shared" si="39"/>
        <v>550</v>
      </c>
      <c r="H324" s="216">
        <f t="shared" si="39"/>
        <v>308</v>
      </c>
      <c r="I324" s="216">
        <f t="shared" si="39"/>
        <v>341</v>
      </c>
      <c r="J324" s="216">
        <f t="shared" si="39"/>
        <v>0</v>
      </c>
      <c r="K324" s="347">
        <f t="shared" si="33"/>
        <v>50.720399999999998</v>
      </c>
      <c r="L324" s="216"/>
      <c r="M324" s="216">
        <f t="shared" si="34"/>
        <v>183</v>
      </c>
      <c r="N324" s="216">
        <f t="shared" si="35"/>
        <v>22</v>
      </c>
      <c r="O324" s="216">
        <f t="shared" si="35"/>
        <v>1</v>
      </c>
      <c r="P324" s="216">
        <f t="shared" si="36"/>
        <v>860</v>
      </c>
      <c r="Q324" s="216">
        <f t="shared" si="37"/>
        <v>11</v>
      </c>
      <c r="R324" s="216">
        <f t="shared" si="38"/>
        <v>1314</v>
      </c>
      <c r="S324" s="219"/>
      <c r="T324" s="219"/>
      <c r="U324" s="219"/>
      <c r="V324" s="219"/>
      <c r="W324" s="504"/>
      <c r="X324" s="219"/>
      <c r="Y324" s="49">
        <v>445</v>
      </c>
      <c r="Z324" s="49">
        <v>445348348</v>
      </c>
      <c r="AA324" s="235" t="s">
        <v>1079</v>
      </c>
      <c r="AB324" s="49">
        <v>0</v>
      </c>
      <c r="AC324" s="49">
        <v>0</v>
      </c>
      <c r="AD324" s="49">
        <v>115</v>
      </c>
      <c r="AE324" s="49">
        <v>550</v>
      </c>
      <c r="AF324" s="49">
        <v>308</v>
      </c>
      <c r="AG324" s="49">
        <v>341</v>
      </c>
      <c r="AH324" s="49">
        <v>0</v>
      </c>
      <c r="AI324" s="206">
        <v>0</v>
      </c>
      <c r="AJ324" s="206">
        <v>183</v>
      </c>
      <c r="AK324" s="206">
        <v>22</v>
      </c>
      <c r="AL324" s="206">
        <v>1</v>
      </c>
      <c r="AM324" s="206">
        <v>584</v>
      </c>
      <c r="AN324" s="206">
        <v>0</v>
      </c>
      <c r="AO324" s="206">
        <v>0</v>
      </c>
      <c r="AP324" s="206">
        <v>86</v>
      </c>
      <c r="AQ324" s="49">
        <v>190</v>
      </c>
      <c r="AR324" s="207"/>
      <c r="AS324" s="49">
        <v>348</v>
      </c>
      <c r="AT324" s="49">
        <v>348</v>
      </c>
      <c r="AU324" s="49">
        <v>11</v>
      </c>
      <c r="AW324" s="49"/>
      <c r="AX324" s="49"/>
      <c r="AY324" s="49"/>
      <c r="AZ324" s="484"/>
    </row>
    <row r="325" spans="1:52">
      <c r="A325" s="206">
        <v>445</v>
      </c>
      <c r="B325" s="206">
        <v>445348620</v>
      </c>
      <c r="C325" s="207" t="s">
        <v>1079</v>
      </c>
      <c r="D325" s="216">
        <f t="shared" si="40"/>
        <v>0</v>
      </c>
      <c r="E325" s="216">
        <f t="shared" si="40"/>
        <v>0</v>
      </c>
      <c r="F325" s="216">
        <f t="shared" si="40"/>
        <v>0</v>
      </c>
      <c r="G325" s="216">
        <f t="shared" si="39"/>
        <v>1</v>
      </c>
      <c r="H325" s="216">
        <f t="shared" si="39"/>
        <v>0</v>
      </c>
      <c r="I325" s="216">
        <f t="shared" si="39"/>
        <v>0</v>
      </c>
      <c r="J325" s="216">
        <f t="shared" si="39"/>
        <v>0</v>
      </c>
      <c r="K325" s="347">
        <f t="shared" si="33"/>
        <v>3.8600000000000002E-2</v>
      </c>
      <c r="L325" s="216"/>
      <c r="M325" s="216">
        <f t="shared" si="34"/>
        <v>0</v>
      </c>
      <c r="N325" s="216">
        <f t="shared" si="35"/>
        <v>0</v>
      </c>
      <c r="O325" s="216">
        <f t="shared" si="35"/>
        <v>0</v>
      </c>
      <c r="P325" s="216">
        <f t="shared" si="36"/>
        <v>0</v>
      </c>
      <c r="Q325" s="216">
        <f t="shared" si="37"/>
        <v>4</v>
      </c>
      <c r="R325" s="216">
        <f t="shared" si="38"/>
        <v>1</v>
      </c>
      <c r="S325" s="219"/>
      <c r="T325" s="219"/>
      <c r="U325" s="219"/>
      <c r="V325" s="219"/>
      <c r="W325" s="504"/>
      <c r="X325" s="219"/>
      <c r="Y325" s="49">
        <v>445</v>
      </c>
      <c r="Z325" s="49">
        <v>445348620</v>
      </c>
      <c r="AA325" s="235" t="s">
        <v>1079</v>
      </c>
      <c r="AB325" s="49">
        <v>0</v>
      </c>
      <c r="AC325" s="49">
        <v>0</v>
      </c>
      <c r="AD325" s="49">
        <v>0</v>
      </c>
      <c r="AE325" s="49">
        <v>1</v>
      </c>
      <c r="AF325" s="49">
        <v>0</v>
      </c>
      <c r="AG325" s="49">
        <v>0</v>
      </c>
      <c r="AH325" s="49">
        <v>0</v>
      </c>
      <c r="AI325" s="206">
        <v>0</v>
      </c>
      <c r="AJ325" s="206">
        <v>0</v>
      </c>
      <c r="AK325" s="206">
        <v>0</v>
      </c>
      <c r="AL325" s="206">
        <v>0</v>
      </c>
      <c r="AM325" s="206">
        <v>0</v>
      </c>
      <c r="AN325" s="206">
        <v>0</v>
      </c>
      <c r="AO325" s="206">
        <v>0</v>
      </c>
      <c r="AP325" s="206">
        <v>0</v>
      </c>
      <c r="AQ325" s="49">
        <v>0</v>
      </c>
      <c r="AR325" s="207"/>
      <c r="AS325" s="49">
        <v>348</v>
      </c>
      <c r="AT325" s="49">
        <v>620</v>
      </c>
      <c r="AU325" s="49">
        <v>4</v>
      </c>
      <c r="AW325" s="49"/>
      <c r="AX325" s="49"/>
      <c r="AY325" s="49"/>
      <c r="AZ325" s="484"/>
    </row>
    <row r="326" spans="1:52">
      <c r="A326" s="206">
        <v>445</v>
      </c>
      <c r="B326" s="206">
        <v>445348658</v>
      </c>
      <c r="C326" s="207" t="s">
        <v>1079</v>
      </c>
      <c r="D326" s="216">
        <f t="shared" si="40"/>
        <v>0</v>
      </c>
      <c r="E326" s="216">
        <f t="shared" si="40"/>
        <v>0</v>
      </c>
      <c r="F326" s="216">
        <f t="shared" si="40"/>
        <v>0</v>
      </c>
      <c r="G326" s="216">
        <f t="shared" si="39"/>
        <v>2</v>
      </c>
      <c r="H326" s="216">
        <f t="shared" si="39"/>
        <v>0</v>
      </c>
      <c r="I326" s="216">
        <f t="shared" si="39"/>
        <v>4</v>
      </c>
      <c r="J326" s="216">
        <f t="shared" si="39"/>
        <v>0</v>
      </c>
      <c r="K326" s="347">
        <f t="shared" si="33"/>
        <v>0.2316</v>
      </c>
      <c r="L326" s="216"/>
      <c r="M326" s="216">
        <f t="shared" si="34"/>
        <v>1</v>
      </c>
      <c r="N326" s="216">
        <f t="shared" si="35"/>
        <v>0</v>
      </c>
      <c r="O326" s="216">
        <f t="shared" si="35"/>
        <v>0</v>
      </c>
      <c r="P326" s="216">
        <f t="shared" si="36"/>
        <v>5</v>
      </c>
      <c r="Q326" s="216">
        <f t="shared" si="37"/>
        <v>7</v>
      </c>
      <c r="R326" s="216">
        <f t="shared" si="38"/>
        <v>6</v>
      </c>
      <c r="S326" s="219"/>
      <c r="T326" s="219"/>
      <c r="U326" s="219"/>
      <c r="V326" s="219"/>
      <c r="W326" s="504"/>
      <c r="X326" s="219"/>
      <c r="Y326" s="49">
        <v>445</v>
      </c>
      <c r="Z326" s="49">
        <v>445348658</v>
      </c>
      <c r="AA326" s="235" t="s">
        <v>1079</v>
      </c>
      <c r="AB326" s="49">
        <v>0</v>
      </c>
      <c r="AC326" s="49">
        <v>0</v>
      </c>
      <c r="AD326" s="49">
        <v>0</v>
      </c>
      <c r="AE326" s="49">
        <v>2</v>
      </c>
      <c r="AF326" s="49">
        <v>0</v>
      </c>
      <c r="AG326" s="49">
        <v>4</v>
      </c>
      <c r="AH326" s="49">
        <v>0</v>
      </c>
      <c r="AI326" s="206">
        <v>0</v>
      </c>
      <c r="AJ326" s="206">
        <v>1</v>
      </c>
      <c r="AK326" s="206">
        <v>0</v>
      </c>
      <c r="AL326" s="206">
        <v>0</v>
      </c>
      <c r="AM326" s="206">
        <v>2</v>
      </c>
      <c r="AN326" s="206">
        <v>0</v>
      </c>
      <c r="AO326" s="206">
        <v>0</v>
      </c>
      <c r="AP326" s="206">
        <v>0</v>
      </c>
      <c r="AQ326" s="49">
        <v>3</v>
      </c>
      <c r="AR326" s="207"/>
      <c r="AS326" s="49">
        <v>348</v>
      </c>
      <c r="AT326" s="49">
        <v>658</v>
      </c>
      <c r="AU326" s="49">
        <v>7</v>
      </c>
      <c r="AW326" s="49"/>
      <c r="AX326" s="49"/>
      <c r="AY326" s="49"/>
      <c r="AZ326" s="484"/>
    </row>
    <row r="327" spans="1:52">
      <c r="A327" s="206">
        <v>445</v>
      </c>
      <c r="B327" s="206">
        <v>445348753</v>
      </c>
      <c r="C327" s="207" t="s">
        <v>1079</v>
      </c>
      <c r="D327" s="216">
        <f t="shared" si="40"/>
        <v>0</v>
      </c>
      <c r="E327" s="216">
        <f t="shared" si="40"/>
        <v>0</v>
      </c>
      <c r="F327" s="216">
        <f t="shared" si="40"/>
        <v>1</v>
      </c>
      <c r="G327" s="216">
        <f t="shared" si="39"/>
        <v>0</v>
      </c>
      <c r="H327" s="216">
        <f t="shared" si="39"/>
        <v>1</v>
      </c>
      <c r="I327" s="216">
        <f t="shared" si="39"/>
        <v>1</v>
      </c>
      <c r="J327" s="216">
        <f t="shared" si="39"/>
        <v>0</v>
      </c>
      <c r="K327" s="347">
        <f t="shared" si="33"/>
        <v>0.1158</v>
      </c>
      <c r="L327" s="216"/>
      <c r="M327" s="216">
        <f t="shared" si="34"/>
        <v>0</v>
      </c>
      <c r="N327" s="216">
        <f t="shared" si="35"/>
        <v>0</v>
      </c>
      <c r="O327" s="216">
        <f t="shared" si="35"/>
        <v>0</v>
      </c>
      <c r="P327" s="216">
        <f t="shared" si="36"/>
        <v>0</v>
      </c>
      <c r="Q327" s="216">
        <f t="shared" si="37"/>
        <v>7</v>
      </c>
      <c r="R327" s="216">
        <f t="shared" si="38"/>
        <v>3</v>
      </c>
      <c r="S327" s="219"/>
      <c r="T327" s="219"/>
      <c r="U327" s="219"/>
      <c r="V327" s="219"/>
      <c r="W327" s="504"/>
      <c r="X327" s="219"/>
      <c r="Y327" s="49">
        <v>445</v>
      </c>
      <c r="Z327" s="49">
        <v>445348753</v>
      </c>
      <c r="AA327" s="235" t="s">
        <v>1079</v>
      </c>
      <c r="AB327" s="49">
        <v>0</v>
      </c>
      <c r="AC327" s="49">
        <v>0</v>
      </c>
      <c r="AD327" s="49">
        <v>1</v>
      </c>
      <c r="AE327" s="49">
        <v>0</v>
      </c>
      <c r="AF327" s="49">
        <v>1</v>
      </c>
      <c r="AG327" s="49">
        <v>1</v>
      </c>
      <c r="AH327" s="49">
        <v>0</v>
      </c>
      <c r="AI327" s="206">
        <v>0</v>
      </c>
      <c r="AJ327" s="206">
        <v>0</v>
      </c>
      <c r="AK327" s="206">
        <v>0</v>
      </c>
      <c r="AL327" s="206">
        <v>0</v>
      </c>
      <c r="AM327" s="206">
        <v>0</v>
      </c>
      <c r="AN327" s="206">
        <v>0</v>
      </c>
      <c r="AO327" s="206">
        <v>0</v>
      </c>
      <c r="AP327" s="206">
        <v>0</v>
      </c>
      <c r="AQ327" s="49">
        <v>0</v>
      </c>
      <c r="AR327" s="207"/>
      <c r="AS327" s="49">
        <v>348</v>
      </c>
      <c r="AT327" s="49">
        <v>753</v>
      </c>
      <c r="AU327" s="49">
        <v>7</v>
      </c>
      <c r="AW327" s="49"/>
      <c r="AX327" s="49"/>
      <c r="AY327" s="49"/>
      <c r="AZ327" s="484"/>
    </row>
    <row r="328" spans="1:52">
      <c r="A328" s="206">
        <v>445</v>
      </c>
      <c r="B328" s="206">
        <v>445348767</v>
      </c>
      <c r="C328" s="207" t="s">
        <v>1079</v>
      </c>
      <c r="D328" s="216">
        <f t="shared" si="40"/>
        <v>0</v>
      </c>
      <c r="E328" s="216">
        <f t="shared" si="40"/>
        <v>0</v>
      </c>
      <c r="F328" s="216">
        <f t="shared" si="40"/>
        <v>0</v>
      </c>
      <c r="G328" s="216">
        <f t="shared" si="39"/>
        <v>0</v>
      </c>
      <c r="H328" s="216">
        <f t="shared" si="39"/>
        <v>0</v>
      </c>
      <c r="I328" s="216">
        <f t="shared" si="39"/>
        <v>2</v>
      </c>
      <c r="J328" s="216">
        <f t="shared" si="39"/>
        <v>0</v>
      </c>
      <c r="K328" s="347">
        <f t="shared" si="33"/>
        <v>7.7200000000000005E-2</v>
      </c>
      <c r="L328" s="216"/>
      <c r="M328" s="216">
        <f t="shared" si="34"/>
        <v>0</v>
      </c>
      <c r="N328" s="216">
        <f t="shared" si="35"/>
        <v>0</v>
      </c>
      <c r="O328" s="216">
        <f t="shared" si="35"/>
        <v>0</v>
      </c>
      <c r="P328" s="216">
        <f t="shared" si="36"/>
        <v>0</v>
      </c>
      <c r="Q328" s="216">
        <f t="shared" si="37"/>
        <v>9</v>
      </c>
      <c r="R328" s="216">
        <f t="shared" si="38"/>
        <v>2</v>
      </c>
      <c r="S328" s="219"/>
      <c r="T328" s="219"/>
      <c r="U328" s="219"/>
      <c r="V328" s="219"/>
      <c r="W328" s="504"/>
      <c r="X328" s="219"/>
      <c r="Y328" s="49">
        <v>445</v>
      </c>
      <c r="Z328" s="49">
        <v>445348767</v>
      </c>
      <c r="AA328" s="235" t="s">
        <v>1079</v>
      </c>
      <c r="AB328" s="49">
        <v>0</v>
      </c>
      <c r="AC328" s="49">
        <v>0</v>
      </c>
      <c r="AD328" s="49">
        <v>0</v>
      </c>
      <c r="AE328" s="49">
        <v>0</v>
      </c>
      <c r="AF328" s="49">
        <v>0</v>
      </c>
      <c r="AG328" s="49">
        <v>2</v>
      </c>
      <c r="AH328" s="49">
        <v>0</v>
      </c>
      <c r="AI328" s="206">
        <v>0</v>
      </c>
      <c r="AJ328" s="206">
        <v>0</v>
      </c>
      <c r="AK328" s="206">
        <v>0</v>
      </c>
      <c r="AL328" s="206">
        <v>0</v>
      </c>
      <c r="AM328" s="206">
        <v>0</v>
      </c>
      <c r="AN328" s="206">
        <v>0</v>
      </c>
      <c r="AO328" s="206">
        <v>0</v>
      </c>
      <c r="AP328" s="206">
        <v>0</v>
      </c>
      <c r="AQ328" s="49">
        <v>0</v>
      </c>
      <c r="AR328" s="207"/>
      <c r="AS328" s="49">
        <v>348</v>
      </c>
      <c r="AT328" s="49">
        <v>767</v>
      </c>
      <c r="AU328" s="49">
        <v>9</v>
      </c>
      <c r="AW328" s="49"/>
      <c r="AX328" s="49"/>
      <c r="AY328" s="49"/>
      <c r="AZ328" s="484"/>
    </row>
    <row r="329" spans="1:52">
      <c r="A329" s="206">
        <v>445</v>
      </c>
      <c r="B329" s="206">
        <v>445348775</v>
      </c>
      <c r="C329" s="207" t="s">
        <v>1079</v>
      </c>
      <c r="D329" s="216">
        <f t="shared" si="40"/>
        <v>0</v>
      </c>
      <c r="E329" s="216">
        <f t="shared" si="40"/>
        <v>0</v>
      </c>
      <c r="F329" s="216">
        <f t="shared" si="40"/>
        <v>0</v>
      </c>
      <c r="G329" s="216">
        <f t="shared" si="39"/>
        <v>5</v>
      </c>
      <c r="H329" s="216">
        <f t="shared" si="39"/>
        <v>9</v>
      </c>
      <c r="I329" s="216">
        <f t="shared" si="39"/>
        <v>4</v>
      </c>
      <c r="J329" s="216">
        <f t="shared" si="39"/>
        <v>0</v>
      </c>
      <c r="K329" s="347">
        <f t="shared" si="33"/>
        <v>0.69479999999999997</v>
      </c>
      <c r="L329" s="216"/>
      <c r="M329" s="216">
        <f t="shared" si="34"/>
        <v>1</v>
      </c>
      <c r="N329" s="216">
        <f t="shared" si="35"/>
        <v>0</v>
      </c>
      <c r="O329" s="216">
        <f t="shared" si="35"/>
        <v>0</v>
      </c>
      <c r="P329" s="216">
        <f t="shared" si="36"/>
        <v>3</v>
      </c>
      <c r="Q329" s="216">
        <f t="shared" si="37"/>
        <v>4</v>
      </c>
      <c r="R329" s="216">
        <f t="shared" si="38"/>
        <v>18</v>
      </c>
      <c r="S329" s="219"/>
      <c r="T329" s="219"/>
      <c r="U329" s="219"/>
      <c r="V329" s="219"/>
      <c r="W329" s="504"/>
      <c r="X329" s="219"/>
      <c r="Y329" s="49">
        <v>445</v>
      </c>
      <c r="Z329" s="49">
        <v>445348775</v>
      </c>
      <c r="AA329" s="235" t="s">
        <v>1079</v>
      </c>
      <c r="AB329" s="49">
        <v>0</v>
      </c>
      <c r="AC329" s="49">
        <v>0</v>
      </c>
      <c r="AD329" s="49">
        <v>0</v>
      </c>
      <c r="AE329" s="49">
        <v>5</v>
      </c>
      <c r="AF329" s="49">
        <v>9</v>
      </c>
      <c r="AG329" s="49">
        <v>4</v>
      </c>
      <c r="AH329" s="49">
        <v>0</v>
      </c>
      <c r="AI329" s="206">
        <v>0</v>
      </c>
      <c r="AJ329" s="206">
        <v>1</v>
      </c>
      <c r="AK329" s="206">
        <v>0</v>
      </c>
      <c r="AL329" s="206">
        <v>0</v>
      </c>
      <c r="AM329" s="206">
        <v>3</v>
      </c>
      <c r="AN329" s="206">
        <v>0</v>
      </c>
      <c r="AO329" s="206">
        <v>0</v>
      </c>
      <c r="AP329" s="206">
        <v>0</v>
      </c>
      <c r="AQ329" s="49">
        <v>0</v>
      </c>
      <c r="AR329" s="207"/>
      <c r="AS329" s="49">
        <v>348</v>
      </c>
      <c r="AT329" s="49">
        <v>775</v>
      </c>
      <c r="AU329" s="49">
        <v>4</v>
      </c>
      <c r="AW329" s="49"/>
      <c r="AX329" s="49"/>
      <c r="AY329" s="49"/>
      <c r="AZ329" s="484"/>
    </row>
    <row r="330" spans="1:52">
      <c r="A330" s="206">
        <v>446</v>
      </c>
      <c r="B330" s="206">
        <v>446099001</v>
      </c>
      <c r="C330" s="207" t="s">
        <v>1053</v>
      </c>
      <c r="D330" s="216">
        <f t="shared" si="40"/>
        <v>0</v>
      </c>
      <c r="E330" s="216">
        <f t="shared" si="40"/>
        <v>0</v>
      </c>
      <c r="F330" s="216">
        <f t="shared" si="40"/>
        <v>0</v>
      </c>
      <c r="G330" s="216">
        <f t="shared" si="39"/>
        <v>0</v>
      </c>
      <c r="H330" s="216">
        <f t="shared" si="39"/>
        <v>1</v>
      </c>
      <c r="I330" s="216">
        <f t="shared" si="39"/>
        <v>0</v>
      </c>
      <c r="J330" s="216">
        <f t="shared" si="39"/>
        <v>0</v>
      </c>
      <c r="K330" s="347">
        <f t="shared" si="33"/>
        <v>3.8600000000000002E-2</v>
      </c>
      <c r="L330" s="216"/>
      <c r="M330" s="216">
        <f t="shared" si="34"/>
        <v>0</v>
      </c>
      <c r="N330" s="216">
        <f t="shared" si="35"/>
        <v>0</v>
      </c>
      <c r="O330" s="216">
        <f t="shared" si="35"/>
        <v>0</v>
      </c>
      <c r="P330" s="216">
        <f t="shared" si="36"/>
        <v>1</v>
      </c>
      <c r="Q330" s="216">
        <f t="shared" si="37"/>
        <v>7</v>
      </c>
      <c r="R330" s="216">
        <f t="shared" si="38"/>
        <v>1</v>
      </c>
      <c r="S330" s="219"/>
      <c r="T330" s="219"/>
      <c r="U330" s="219"/>
      <c r="V330" s="219"/>
      <c r="W330" s="504"/>
      <c r="X330" s="219"/>
      <c r="Y330" s="49">
        <v>446</v>
      </c>
      <c r="Z330" s="49">
        <v>446099001</v>
      </c>
      <c r="AA330" s="235" t="s">
        <v>1053</v>
      </c>
      <c r="AB330" s="49">
        <v>0</v>
      </c>
      <c r="AC330" s="49">
        <v>0</v>
      </c>
      <c r="AD330" s="49">
        <v>0</v>
      </c>
      <c r="AE330" s="49">
        <v>0</v>
      </c>
      <c r="AF330" s="49">
        <v>1</v>
      </c>
      <c r="AG330" s="49">
        <v>0</v>
      </c>
      <c r="AH330" s="49">
        <v>0</v>
      </c>
      <c r="AI330" s="206">
        <v>0</v>
      </c>
      <c r="AJ330" s="206">
        <v>0</v>
      </c>
      <c r="AK330" s="206">
        <v>0</v>
      </c>
      <c r="AL330" s="206">
        <v>0</v>
      </c>
      <c r="AM330" s="206">
        <v>1</v>
      </c>
      <c r="AN330" s="206">
        <v>0</v>
      </c>
      <c r="AO330" s="206">
        <v>0</v>
      </c>
      <c r="AP330" s="206">
        <v>0</v>
      </c>
      <c r="AQ330" s="49">
        <v>0</v>
      </c>
      <c r="AR330" s="207"/>
      <c r="AS330" s="49">
        <v>99</v>
      </c>
      <c r="AT330" s="49">
        <v>1</v>
      </c>
      <c r="AU330" s="49">
        <v>7</v>
      </c>
      <c r="AW330" s="49"/>
      <c r="AX330" s="49"/>
      <c r="AY330" s="49"/>
      <c r="AZ330" s="484"/>
    </row>
    <row r="331" spans="1:52">
      <c r="A331" s="206">
        <v>446</v>
      </c>
      <c r="B331" s="206">
        <v>446099016</v>
      </c>
      <c r="C331" s="207" t="s">
        <v>1053</v>
      </c>
      <c r="D331" s="216">
        <f t="shared" si="40"/>
        <v>0</v>
      </c>
      <c r="E331" s="216">
        <f t="shared" si="40"/>
        <v>0</v>
      </c>
      <c r="F331" s="216">
        <f t="shared" si="40"/>
        <v>25</v>
      </c>
      <c r="G331" s="216">
        <f t="shared" si="39"/>
        <v>133</v>
      </c>
      <c r="H331" s="216">
        <f t="shared" si="39"/>
        <v>77</v>
      </c>
      <c r="I331" s="216">
        <f t="shared" si="39"/>
        <v>78</v>
      </c>
      <c r="J331" s="216">
        <f t="shared" si="39"/>
        <v>0</v>
      </c>
      <c r="K331" s="347">
        <f t="shared" ref="K331:K394" si="41">ROUND(0.0386*(SUM(AD331:AG331)+(AC331*0.5))+0.0486*AH331,4)</f>
        <v>12.081799999999999</v>
      </c>
      <c r="L331" s="216"/>
      <c r="M331" s="216">
        <f t="shared" ref="M331:M394" si="42">ROUND(AJ331+(AI331*0.5),0)</f>
        <v>9</v>
      </c>
      <c r="N331" s="216">
        <f t="shared" ref="N331:O394" si="43">ROUND(AK331,0)</f>
        <v>1</v>
      </c>
      <c r="O331" s="216">
        <f t="shared" si="43"/>
        <v>0</v>
      </c>
      <c r="P331" s="216">
        <f t="shared" ref="P331:P394" si="44">ROUND(((AN331+AO331)*0.5)+AM331+AP331+AQ331,0)</f>
        <v>96</v>
      </c>
      <c r="Q331" s="216">
        <f t="shared" ref="Q331:Q394" si="45">AU331</f>
        <v>8</v>
      </c>
      <c r="R331" s="216">
        <f t="shared" ref="R331:R394" si="46">SUM(F331:I331)+ROUND(D331*0.5,0)+ROUND(J331*0.5,0)</f>
        <v>313</v>
      </c>
      <c r="S331" s="219"/>
      <c r="T331" s="219"/>
      <c r="U331" s="219"/>
      <c r="V331" s="219"/>
      <c r="W331" s="504"/>
      <c r="X331" s="219"/>
      <c r="Y331" s="49">
        <v>446</v>
      </c>
      <c r="Z331" s="49">
        <v>446099016</v>
      </c>
      <c r="AA331" s="235" t="s">
        <v>1053</v>
      </c>
      <c r="AB331" s="49">
        <v>0</v>
      </c>
      <c r="AC331" s="49">
        <v>0</v>
      </c>
      <c r="AD331" s="49">
        <v>25</v>
      </c>
      <c r="AE331" s="49">
        <v>133</v>
      </c>
      <c r="AF331" s="49">
        <v>77</v>
      </c>
      <c r="AG331" s="49">
        <v>78</v>
      </c>
      <c r="AH331" s="49">
        <v>0</v>
      </c>
      <c r="AI331" s="206">
        <v>0</v>
      </c>
      <c r="AJ331" s="206">
        <v>9</v>
      </c>
      <c r="AK331" s="206">
        <v>1</v>
      </c>
      <c r="AL331" s="206">
        <v>0</v>
      </c>
      <c r="AM331" s="206">
        <v>71</v>
      </c>
      <c r="AN331" s="206">
        <v>0</v>
      </c>
      <c r="AO331" s="206">
        <v>0</v>
      </c>
      <c r="AP331" s="206">
        <v>9</v>
      </c>
      <c r="AQ331" s="49">
        <v>16</v>
      </c>
      <c r="AR331" s="207"/>
      <c r="AS331" s="49">
        <v>99</v>
      </c>
      <c r="AT331" s="49">
        <v>16</v>
      </c>
      <c r="AU331" s="49">
        <v>8</v>
      </c>
      <c r="AW331" s="49"/>
      <c r="AX331" s="49"/>
      <c r="AY331" s="49"/>
      <c r="AZ331" s="484"/>
    </row>
    <row r="332" spans="1:52">
      <c r="A332" s="206">
        <v>446</v>
      </c>
      <c r="B332" s="206">
        <v>446099018</v>
      </c>
      <c r="C332" s="207" t="s">
        <v>1053</v>
      </c>
      <c r="D332" s="216">
        <f t="shared" si="40"/>
        <v>0</v>
      </c>
      <c r="E332" s="216">
        <f t="shared" si="40"/>
        <v>0</v>
      </c>
      <c r="F332" s="216">
        <f t="shared" si="40"/>
        <v>0</v>
      </c>
      <c r="G332" s="216">
        <f t="shared" si="40"/>
        <v>2</v>
      </c>
      <c r="H332" s="216">
        <f t="shared" si="40"/>
        <v>2</v>
      </c>
      <c r="I332" s="216">
        <f t="shared" si="40"/>
        <v>3</v>
      </c>
      <c r="J332" s="216">
        <f t="shared" si="40"/>
        <v>0</v>
      </c>
      <c r="K332" s="347">
        <f t="shared" si="41"/>
        <v>0.2702</v>
      </c>
      <c r="L332" s="216"/>
      <c r="M332" s="216">
        <f t="shared" si="42"/>
        <v>0</v>
      </c>
      <c r="N332" s="216">
        <f t="shared" si="43"/>
        <v>0</v>
      </c>
      <c r="O332" s="216">
        <f t="shared" si="43"/>
        <v>0</v>
      </c>
      <c r="P332" s="216">
        <f t="shared" si="44"/>
        <v>3</v>
      </c>
      <c r="Q332" s="216">
        <f t="shared" si="45"/>
        <v>9</v>
      </c>
      <c r="R332" s="216">
        <f t="shared" si="46"/>
        <v>7</v>
      </c>
      <c r="S332" s="219"/>
      <c r="T332" s="219"/>
      <c r="U332" s="219"/>
      <c r="V332" s="219"/>
      <c r="W332" s="504"/>
      <c r="X332" s="219"/>
      <c r="Y332" s="49">
        <v>446</v>
      </c>
      <c r="Z332" s="49">
        <v>446099018</v>
      </c>
      <c r="AA332" s="235" t="s">
        <v>1053</v>
      </c>
      <c r="AB332" s="49">
        <v>0</v>
      </c>
      <c r="AC332" s="49">
        <v>0</v>
      </c>
      <c r="AD332" s="49">
        <v>0</v>
      </c>
      <c r="AE332" s="49">
        <v>2</v>
      </c>
      <c r="AF332" s="49">
        <v>2</v>
      </c>
      <c r="AG332" s="49">
        <v>3</v>
      </c>
      <c r="AH332" s="49">
        <v>0</v>
      </c>
      <c r="AI332" s="206">
        <v>0</v>
      </c>
      <c r="AJ332" s="206">
        <v>0</v>
      </c>
      <c r="AK332" s="206">
        <v>0</v>
      </c>
      <c r="AL332" s="206">
        <v>0</v>
      </c>
      <c r="AM332" s="206">
        <v>2</v>
      </c>
      <c r="AN332" s="206">
        <v>0</v>
      </c>
      <c r="AO332" s="206">
        <v>0</v>
      </c>
      <c r="AP332" s="206">
        <v>0</v>
      </c>
      <c r="AQ332" s="49">
        <v>1</v>
      </c>
      <c r="AR332" s="207"/>
      <c r="AS332" s="49">
        <v>99</v>
      </c>
      <c r="AT332" s="49">
        <v>18</v>
      </c>
      <c r="AU332" s="49">
        <v>9</v>
      </c>
      <c r="AW332" s="49"/>
      <c r="AX332" s="49"/>
      <c r="AY332" s="49"/>
      <c r="AZ332" s="484"/>
    </row>
    <row r="333" spans="1:52">
      <c r="A333" s="206">
        <v>446</v>
      </c>
      <c r="B333" s="206">
        <v>446099027</v>
      </c>
      <c r="C333" s="207" t="s">
        <v>1053</v>
      </c>
      <c r="D333" s="216">
        <f t="shared" ref="D333:J369" si="47">ROUND(AB333,0)</f>
        <v>0</v>
      </c>
      <c r="E333" s="216">
        <f t="shared" si="47"/>
        <v>0</v>
      </c>
      <c r="F333" s="216">
        <f t="shared" si="47"/>
        <v>0</v>
      </c>
      <c r="G333" s="216">
        <f t="shared" si="47"/>
        <v>1</v>
      </c>
      <c r="H333" s="216">
        <f t="shared" si="47"/>
        <v>0</v>
      </c>
      <c r="I333" s="216">
        <f t="shared" si="47"/>
        <v>0</v>
      </c>
      <c r="J333" s="216">
        <f t="shared" si="47"/>
        <v>0</v>
      </c>
      <c r="K333" s="347">
        <f t="shared" si="41"/>
        <v>3.8600000000000002E-2</v>
      </c>
      <c r="L333" s="216"/>
      <c r="M333" s="216">
        <f t="shared" si="42"/>
        <v>0</v>
      </c>
      <c r="N333" s="216">
        <f t="shared" si="43"/>
        <v>0</v>
      </c>
      <c r="O333" s="216">
        <f t="shared" si="43"/>
        <v>0</v>
      </c>
      <c r="P333" s="216">
        <f t="shared" si="44"/>
        <v>1</v>
      </c>
      <c r="Q333" s="216">
        <f t="shared" si="45"/>
        <v>5</v>
      </c>
      <c r="R333" s="216">
        <f t="shared" si="46"/>
        <v>1</v>
      </c>
      <c r="S333" s="219"/>
      <c r="T333" s="219"/>
      <c r="U333" s="219"/>
      <c r="V333" s="219"/>
      <c r="W333" s="504"/>
      <c r="X333" s="219"/>
      <c r="Y333" s="49">
        <v>446</v>
      </c>
      <c r="Z333" s="49">
        <v>446099027</v>
      </c>
      <c r="AA333" s="235" t="s">
        <v>1053</v>
      </c>
      <c r="AB333" s="49">
        <v>0</v>
      </c>
      <c r="AC333" s="49">
        <v>0</v>
      </c>
      <c r="AD333" s="49">
        <v>0</v>
      </c>
      <c r="AE333" s="49">
        <v>1</v>
      </c>
      <c r="AF333" s="49">
        <v>0</v>
      </c>
      <c r="AG333" s="49">
        <v>0</v>
      </c>
      <c r="AH333" s="49">
        <v>0</v>
      </c>
      <c r="AI333" s="206">
        <v>0</v>
      </c>
      <c r="AJ333" s="206">
        <v>0</v>
      </c>
      <c r="AK333" s="206">
        <v>0</v>
      </c>
      <c r="AL333" s="206">
        <v>0</v>
      </c>
      <c r="AM333" s="206">
        <v>1</v>
      </c>
      <c r="AN333" s="206">
        <v>0</v>
      </c>
      <c r="AO333" s="206">
        <v>0</v>
      </c>
      <c r="AP333" s="206">
        <v>0</v>
      </c>
      <c r="AQ333" s="49">
        <v>0</v>
      </c>
      <c r="AR333" s="207"/>
      <c r="AS333" s="49">
        <v>99</v>
      </c>
      <c r="AT333" s="49">
        <v>27</v>
      </c>
      <c r="AU333" s="49">
        <v>5</v>
      </c>
      <c r="AW333" s="49"/>
      <c r="AX333" s="49"/>
      <c r="AY333" s="49"/>
      <c r="AZ333" s="484"/>
    </row>
    <row r="334" spans="1:52">
      <c r="A334" s="206">
        <v>446</v>
      </c>
      <c r="B334" s="206">
        <v>446099035</v>
      </c>
      <c r="C334" s="207" t="s">
        <v>1053</v>
      </c>
      <c r="D334" s="216">
        <f t="shared" si="47"/>
        <v>0</v>
      </c>
      <c r="E334" s="216">
        <f t="shared" si="47"/>
        <v>0</v>
      </c>
      <c r="F334" s="216">
        <f t="shared" si="47"/>
        <v>0</v>
      </c>
      <c r="G334" s="216">
        <f t="shared" si="47"/>
        <v>1</v>
      </c>
      <c r="H334" s="216">
        <f t="shared" si="47"/>
        <v>0</v>
      </c>
      <c r="I334" s="216">
        <f t="shared" si="47"/>
        <v>3</v>
      </c>
      <c r="J334" s="216">
        <f t="shared" si="47"/>
        <v>0</v>
      </c>
      <c r="K334" s="347">
        <f t="shared" si="41"/>
        <v>0.15440000000000001</v>
      </c>
      <c r="L334" s="216"/>
      <c r="M334" s="216">
        <f t="shared" si="42"/>
        <v>0</v>
      </c>
      <c r="N334" s="216">
        <f t="shared" si="43"/>
        <v>0</v>
      </c>
      <c r="O334" s="216">
        <f t="shared" si="43"/>
        <v>2</v>
      </c>
      <c r="P334" s="216">
        <f t="shared" si="44"/>
        <v>4</v>
      </c>
      <c r="Q334" s="216">
        <f t="shared" si="45"/>
        <v>11</v>
      </c>
      <c r="R334" s="216">
        <f t="shared" si="46"/>
        <v>4</v>
      </c>
      <c r="S334" s="219"/>
      <c r="T334" s="219"/>
      <c r="U334" s="219"/>
      <c r="V334" s="219"/>
      <c r="W334" s="504"/>
      <c r="X334" s="219"/>
      <c r="Y334" s="49">
        <v>446</v>
      </c>
      <c r="Z334" s="49">
        <v>446099035</v>
      </c>
      <c r="AA334" s="235" t="s">
        <v>1053</v>
      </c>
      <c r="AB334" s="49">
        <v>0</v>
      </c>
      <c r="AC334" s="49">
        <v>0</v>
      </c>
      <c r="AD334" s="49">
        <v>0</v>
      </c>
      <c r="AE334" s="49">
        <v>1</v>
      </c>
      <c r="AF334" s="49">
        <v>0</v>
      </c>
      <c r="AG334" s="49">
        <v>3</v>
      </c>
      <c r="AH334" s="49">
        <v>0</v>
      </c>
      <c r="AI334" s="206">
        <v>0</v>
      </c>
      <c r="AJ334" s="206">
        <v>0</v>
      </c>
      <c r="AK334" s="206">
        <v>0</v>
      </c>
      <c r="AL334" s="206">
        <v>2</v>
      </c>
      <c r="AM334" s="206">
        <v>1</v>
      </c>
      <c r="AN334" s="206">
        <v>0</v>
      </c>
      <c r="AO334" s="206">
        <v>0</v>
      </c>
      <c r="AP334" s="206">
        <v>0</v>
      </c>
      <c r="AQ334" s="49">
        <v>3</v>
      </c>
      <c r="AR334" s="207"/>
      <c r="AS334" s="49">
        <v>99</v>
      </c>
      <c r="AT334" s="49">
        <v>35</v>
      </c>
      <c r="AU334" s="49">
        <v>11</v>
      </c>
      <c r="AW334" s="49"/>
      <c r="AX334" s="49"/>
      <c r="AY334" s="49"/>
      <c r="AZ334" s="484"/>
    </row>
    <row r="335" spans="1:52">
      <c r="A335" s="206">
        <v>446</v>
      </c>
      <c r="B335" s="206">
        <v>446099040</v>
      </c>
      <c r="C335" s="207" t="s">
        <v>1053</v>
      </c>
      <c r="D335" s="216">
        <f t="shared" si="47"/>
        <v>0</v>
      </c>
      <c r="E335" s="216">
        <f t="shared" si="47"/>
        <v>0</v>
      </c>
      <c r="F335" s="216">
        <f t="shared" si="47"/>
        <v>0</v>
      </c>
      <c r="G335" s="216">
        <f t="shared" si="47"/>
        <v>2</v>
      </c>
      <c r="H335" s="216">
        <f t="shared" si="47"/>
        <v>1</v>
      </c>
      <c r="I335" s="216">
        <f t="shared" si="47"/>
        <v>1</v>
      </c>
      <c r="J335" s="216">
        <f t="shared" si="47"/>
        <v>0</v>
      </c>
      <c r="K335" s="347">
        <f t="shared" si="41"/>
        <v>0.15440000000000001</v>
      </c>
      <c r="L335" s="216"/>
      <c r="M335" s="216">
        <f t="shared" si="42"/>
        <v>0</v>
      </c>
      <c r="N335" s="216">
        <f t="shared" si="43"/>
        <v>0</v>
      </c>
      <c r="O335" s="216">
        <f t="shared" si="43"/>
        <v>0</v>
      </c>
      <c r="P335" s="216">
        <f t="shared" si="44"/>
        <v>4</v>
      </c>
      <c r="Q335" s="216">
        <f t="shared" si="45"/>
        <v>6</v>
      </c>
      <c r="R335" s="216">
        <f t="shared" si="46"/>
        <v>4</v>
      </c>
      <c r="S335" s="219"/>
      <c r="T335" s="219"/>
      <c r="U335" s="219"/>
      <c r="V335" s="219"/>
      <c r="W335" s="504"/>
      <c r="X335" s="219"/>
      <c r="Y335" s="49">
        <v>446</v>
      </c>
      <c r="Z335" s="49">
        <v>446099040</v>
      </c>
      <c r="AA335" s="235" t="s">
        <v>1053</v>
      </c>
      <c r="AB335" s="49">
        <v>0</v>
      </c>
      <c r="AC335" s="49">
        <v>0</v>
      </c>
      <c r="AD335" s="49">
        <v>0</v>
      </c>
      <c r="AE335" s="49">
        <v>2</v>
      </c>
      <c r="AF335" s="49">
        <v>1</v>
      </c>
      <c r="AG335" s="49">
        <v>1</v>
      </c>
      <c r="AH335" s="49">
        <v>0</v>
      </c>
      <c r="AI335" s="206">
        <v>0</v>
      </c>
      <c r="AJ335" s="206">
        <v>0</v>
      </c>
      <c r="AK335" s="206">
        <v>0</v>
      </c>
      <c r="AL335" s="206">
        <v>0</v>
      </c>
      <c r="AM335" s="206">
        <v>3</v>
      </c>
      <c r="AN335" s="206">
        <v>0</v>
      </c>
      <c r="AO335" s="206">
        <v>0</v>
      </c>
      <c r="AP335" s="206">
        <v>0</v>
      </c>
      <c r="AQ335" s="49">
        <v>1</v>
      </c>
      <c r="AR335" s="207"/>
      <c r="AS335" s="49">
        <v>99</v>
      </c>
      <c r="AT335" s="49">
        <v>40</v>
      </c>
      <c r="AU335" s="49">
        <v>6</v>
      </c>
      <c r="AW335" s="49"/>
      <c r="AX335" s="49"/>
      <c r="AY335" s="49"/>
      <c r="AZ335" s="484"/>
    </row>
    <row r="336" spans="1:52">
      <c r="A336" s="206">
        <v>446</v>
      </c>
      <c r="B336" s="206">
        <v>446099044</v>
      </c>
      <c r="C336" s="207" t="s">
        <v>1053</v>
      </c>
      <c r="D336" s="216">
        <f t="shared" si="47"/>
        <v>0</v>
      </c>
      <c r="E336" s="216">
        <f t="shared" si="47"/>
        <v>0</v>
      </c>
      <c r="F336" s="216">
        <f t="shared" si="47"/>
        <v>59</v>
      </c>
      <c r="G336" s="216">
        <f t="shared" si="47"/>
        <v>276</v>
      </c>
      <c r="H336" s="216">
        <f t="shared" si="47"/>
        <v>165</v>
      </c>
      <c r="I336" s="216">
        <f t="shared" si="47"/>
        <v>134</v>
      </c>
      <c r="J336" s="216">
        <f t="shared" si="47"/>
        <v>0</v>
      </c>
      <c r="K336" s="347">
        <f t="shared" si="41"/>
        <v>24.4724</v>
      </c>
      <c r="L336" s="216"/>
      <c r="M336" s="216">
        <f t="shared" si="42"/>
        <v>38</v>
      </c>
      <c r="N336" s="216">
        <f t="shared" si="43"/>
        <v>17</v>
      </c>
      <c r="O336" s="216">
        <f t="shared" si="43"/>
        <v>5</v>
      </c>
      <c r="P336" s="216">
        <f t="shared" si="44"/>
        <v>385</v>
      </c>
      <c r="Q336" s="216">
        <f t="shared" si="45"/>
        <v>11</v>
      </c>
      <c r="R336" s="216">
        <f t="shared" si="46"/>
        <v>634</v>
      </c>
      <c r="S336" s="219"/>
      <c r="T336" s="219"/>
      <c r="U336" s="219"/>
      <c r="V336" s="219"/>
      <c r="W336" s="504"/>
      <c r="X336" s="219"/>
      <c r="Y336" s="49">
        <v>446</v>
      </c>
      <c r="Z336" s="49">
        <v>446099044</v>
      </c>
      <c r="AA336" s="235" t="s">
        <v>1053</v>
      </c>
      <c r="AB336" s="49">
        <v>0</v>
      </c>
      <c r="AC336" s="49">
        <v>0</v>
      </c>
      <c r="AD336" s="49">
        <v>59</v>
      </c>
      <c r="AE336" s="49">
        <v>276</v>
      </c>
      <c r="AF336" s="49">
        <v>165</v>
      </c>
      <c r="AG336" s="49">
        <v>134</v>
      </c>
      <c r="AH336" s="49">
        <v>0</v>
      </c>
      <c r="AI336" s="206">
        <v>0</v>
      </c>
      <c r="AJ336" s="206">
        <v>38</v>
      </c>
      <c r="AK336" s="206">
        <v>17</v>
      </c>
      <c r="AL336" s="206">
        <v>5</v>
      </c>
      <c r="AM336" s="206">
        <v>274</v>
      </c>
      <c r="AN336" s="206">
        <v>0</v>
      </c>
      <c r="AO336" s="206">
        <v>0</v>
      </c>
      <c r="AP336" s="206">
        <v>35</v>
      </c>
      <c r="AQ336" s="49">
        <v>76</v>
      </c>
      <c r="AR336" s="207"/>
      <c r="AS336" s="49">
        <v>99</v>
      </c>
      <c r="AT336" s="49">
        <v>44</v>
      </c>
      <c r="AU336" s="49">
        <v>11</v>
      </c>
      <c r="AW336" s="49"/>
      <c r="AX336" s="49"/>
      <c r="AY336" s="49"/>
      <c r="AZ336" s="484"/>
    </row>
    <row r="337" spans="1:52">
      <c r="A337" s="206">
        <v>446</v>
      </c>
      <c r="B337" s="206">
        <v>446099050</v>
      </c>
      <c r="C337" s="207" t="s">
        <v>1053</v>
      </c>
      <c r="D337" s="216">
        <f t="shared" si="47"/>
        <v>0</v>
      </c>
      <c r="E337" s="216">
        <f t="shared" si="47"/>
        <v>0</v>
      </c>
      <c r="F337" s="216">
        <f t="shared" si="47"/>
        <v>0</v>
      </c>
      <c r="G337" s="216">
        <f t="shared" si="47"/>
        <v>1</v>
      </c>
      <c r="H337" s="216">
        <f t="shared" si="47"/>
        <v>4</v>
      </c>
      <c r="I337" s="216">
        <f t="shared" si="47"/>
        <v>2</v>
      </c>
      <c r="J337" s="216">
        <f t="shared" si="47"/>
        <v>0</v>
      </c>
      <c r="K337" s="347">
        <f t="shared" si="41"/>
        <v>0.2702</v>
      </c>
      <c r="L337" s="216"/>
      <c r="M337" s="216">
        <f t="shared" si="42"/>
        <v>0</v>
      </c>
      <c r="N337" s="216">
        <f t="shared" si="43"/>
        <v>0</v>
      </c>
      <c r="O337" s="216">
        <f t="shared" si="43"/>
        <v>1</v>
      </c>
      <c r="P337" s="216">
        <f t="shared" si="44"/>
        <v>6</v>
      </c>
      <c r="Q337" s="216">
        <f t="shared" si="45"/>
        <v>4</v>
      </c>
      <c r="R337" s="216">
        <f t="shared" si="46"/>
        <v>7</v>
      </c>
      <c r="S337" s="219"/>
      <c r="T337" s="219"/>
      <c r="U337" s="219"/>
      <c r="V337" s="219"/>
      <c r="W337" s="504"/>
      <c r="X337" s="219"/>
      <c r="Y337" s="49">
        <v>446</v>
      </c>
      <c r="Z337" s="49">
        <v>446099050</v>
      </c>
      <c r="AA337" s="235" t="s">
        <v>1053</v>
      </c>
      <c r="AB337" s="49">
        <v>0</v>
      </c>
      <c r="AC337" s="49">
        <v>0</v>
      </c>
      <c r="AD337" s="49">
        <v>0</v>
      </c>
      <c r="AE337" s="49">
        <v>1</v>
      </c>
      <c r="AF337" s="49">
        <v>4</v>
      </c>
      <c r="AG337" s="49">
        <v>2</v>
      </c>
      <c r="AH337" s="49">
        <v>0</v>
      </c>
      <c r="AI337" s="206">
        <v>0</v>
      </c>
      <c r="AJ337" s="206">
        <v>0</v>
      </c>
      <c r="AK337" s="206">
        <v>0</v>
      </c>
      <c r="AL337" s="206">
        <v>1</v>
      </c>
      <c r="AM337" s="206">
        <v>4</v>
      </c>
      <c r="AN337" s="206">
        <v>0</v>
      </c>
      <c r="AO337" s="206">
        <v>0</v>
      </c>
      <c r="AP337" s="206">
        <v>0</v>
      </c>
      <c r="AQ337" s="49">
        <v>2</v>
      </c>
      <c r="AR337" s="207"/>
      <c r="AS337" s="49">
        <v>99</v>
      </c>
      <c r="AT337" s="49">
        <v>50</v>
      </c>
      <c r="AU337" s="49">
        <v>4</v>
      </c>
      <c r="AW337" s="49"/>
      <c r="AX337" s="49"/>
      <c r="AY337" s="49"/>
      <c r="AZ337" s="484"/>
    </row>
    <row r="338" spans="1:52">
      <c r="A338" s="206">
        <v>446</v>
      </c>
      <c r="B338" s="206">
        <v>446099073</v>
      </c>
      <c r="C338" s="207" t="s">
        <v>1053</v>
      </c>
      <c r="D338" s="216">
        <f t="shared" si="47"/>
        <v>0</v>
      </c>
      <c r="E338" s="216">
        <f t="shared" si="47"/>
        <v>0</v>
      </c>
      <c r="F338" s="216">
        <f t="shared" si="47"/>
        <v>0</v>
      </c>
      <c r="G338" s="216">
        <f t="shared" si="47"/>
        <v>2</v>
      </c>
      <c r="H338" s="216">
        <f t="shared" si="47"/>
        <v>1</v>
      </c>
      <c r="I338" s="216">
        <f t="shared" si="47"/>
        <v>0</v>
      </c>
      <c r="J338" s="216">
        <f t="shared" si="47"/>
        <v>0</v>
      </c>
      <c r="K338" s="347">
        <f t="shared" si="41"/>
        <v>0.1158</v>
      </c>
      <c r="L338" s="216"/>
      <c r="M338" s="216">
        <f t="shared" si="42"/>
        <v>0</v>
      </c>
      <c r="N338" s="216">
        <f t="shared" si="43"/>
        <v>0</v>
      </c>
      <c r="O338" s="216">
        <f t="shared" si="43"/>
        <v>0</v>
      </c>
      <c r="P338" s="216">
        <f t="shared" si="44"/>
        <v>3</v>
      </c>
      <c r="Q338" s="216">
        <f t="shared" si="45"/>
        <v>6</v>
      </c>
      <c r="R338" s="216">
        <f t="shared" si="46"/>
        <v>3</v>
      </c>
      <c r="S338" s="219"/>
      <c r="T338" s="219"/>
      <c r="U338" s="219"/>
      <c r="V338" s="219"/>
      <c r="W338" s="504"/>
      <c r="X338" s="219"/>
      <c r="Y338" s="49">
        <v>446</v>
      </c>
      <c r="Z338" s="49">
        <v>446099073</v>
      </c>
      <c r="AA338" s="235" t="s">
        <v>1053</v>
      </c>
      <c r="AB338" s="49">
        <v>0</v>
      </c>
      <c r="AC338" s="49">
        <v>0</v>
      </c>
      <c r="AD338" s="49">
        <v>0</v>
      </c>
      <c r="AE338" s="49">
        <v>2</v>
      </c>
      <c r="AF338" s="49">
        <v>1</v>
      </c>
      <c r="AG338" s="49">
        <v>0</v>
      </c>
      <c r="AH338" s="49">
        <v>0</v>
      </c>
      <c r="AI338" s="206">
        <v>0</v>
      </c>
      <c r="AJ338" s="206">
        <v>0</v>
      </c>
      <c r="AK338" s="206">
        <v>0</v>
      </c>
      <c r="AL338" s="206">
        <v>0</v>
      </c>
      <c r="AM338" s="206">
        <v>3</v>
      </c>
      <c r="AN338" s="206">
        <v>0</v>
      </c>
      <c r="AO338" s="206">
        <v>0</v>
      </c>
      <c r="AP338" s="206">
        <v>0</v>
      </c>
      <c r="AQ338" s="49">
        <v>0</v>
      </c>
      <c r="AR338" s="207"/>
      <c r="AS338" s="49">
        <v>99</v>
      </c>
      <c r="AT338" s="49">
        <v>73</v>
      </c>
      <c r="AU338" s="49">
        <v>6</v>
      </c>
      <c r="AW338" s="49"/>
      <c r="AX338" s="49"/>
      <c r="AY338" s="49"/>
      <c r="AZ338" s="484"/>
    </row>
    <row r="339" spans="1:52">
      <c r="A339" s="206">
        <v>446</v>
      </c>
      <c r="B339" s="206">
        <v>446099083</v>
      </c>
      <c r="C339" s="207" t="s">
        <v>1053</v>
      </c>
      <c r="D339" s="216">
        <f t="shared" si="47"/>
        <v>0</v>
      </c>
      <c r="E339" s="216">
        <f t="shared" si="47"/>
        <v>0</v>
      </c>
      <c r="F339" s="216">
        <f t="shared" si="47"/>
        <v>0</v>
      </c>
      <c r="G339" s="216">
        <f t="shared" si="47"/>
        <v>0</v>
      </c>
      <c r="H339" s="216">
        <f t="shared" si="47"/>
        <v>0</v>
      </c>
      <c r="I339" s="216">
        <f t="shared" si="47"/>
        <v>2</v>
      </c>
      <c r="J339" s="216">
        <f t="shared" si="47"/>
        <v>0</v>
      </c>
      <c r="K339" s="347">
        <f t="shared" si="41"/>
        <v>7.7200000000000005E-2</v>
      </c>
      <c r="L339" s="216"/>
      <c r="M339" s="216">
        <f t="shared" si="42"/>
        <v>0</v>
      </c>
      <c r="N339" s="216">
        <f t="shared" si="43"/>
        <v>0</v>
      </c>
      <c r="O339" s="216">
        <f t="shared" si="43"/>
        <v>0</v>
      </c>
      <c r="P339" s="216">
        <f t="shared" si="44"/>
        <v>0</v>
      </c>
      <c r="Q339" s="216">
        <f t="shared" si="45"/>
        <v>6</v>
      </c>
      <c r="R339" s="216">
        <f t="shared" si="46"/>
        <v>2</v>
      </c>
      <c r="S339" s="219"/>
      <c r="T339" s="219"/>
      <c r="U339" s="219"/>
      <c r="V339" s="219"/>
      <c r="W339" s="504"/>
      <c r="X339" s="219"/>
      <c r="Y339" s="49">
        <v>446</v>
      </c>
      <c r="Z339" s="49">
        <v>446099083</v>
      </c>
      <c r="AA339" s="235" t="s">
        <v>1053</v>
      </c>
      <c r="AB339" s="49">
        <v>0</v>
      </c>
      <c r="AC339" s="49">
        <v>0</v>
      </c>
      <c r="AD339" s="49">
        <v>0</v>
      </c>
      <c r="AE339" s="49">
        <v>0</v>
      </c>
      <c r="AF339" s="49">
        <v>0</v>
      </c>
      <c r="AG339" s="49">
        <v>2</v>
      </c>
      <c r="AH339" s="49">
        <v>0</v>
      </c>
      <c r="AI339" s="206">
        <v>0</v>
      </c>
      <c r="AJ339" s="206">
        <v>0</v>
      </c>
      <c r="AK339" s="206">
        <v>0</v>
      </c>
      <c r="AL339" s="206">
        <v>0</v>
      </c>
      <c r="AM339" s="206">
        <v>0</v>
      </c>
      <c r="AN339" s="206">
        <v>0</v>
      </c>
      <c r="AO339" s="206">
        <v>0</v>
      </c>
      <c r="AP339" s="206">
        <v>0</v>
      </c>
      <c r="AQ339" s="49">
        <v>0</v>
      </c>
      <c r="AR339" s="207"/>
      <c r="AS339" s="49">
        <v>99</v>
      </c>
      <c r="AT339" s="49">
        <v>83</v>
      </c>
      <c r="AU339" s="49">
        <v>6</v>
      </c>
      <c r="AW339" s="49"/>
      <c r="AX339" s="49"/>
      <c r="AY339" s="49"/>
      <c r="AZ339" s="484"/>
    </row>
    <row r="340" spans="1:52">
      <c r="A340" s="206">
        <v>446</v>
      </c>
      <c r="B340" s="206">
        <v>446099088</v>
      </c>
      <c r="C340" s="207" t="s">
        <v>1053</v>
      </c>
      <c r="D340" s="216">
        <f t="shared" si="47"/>
        <v>0</v>
      </c>
      <c r="E340" s="216">
        <f t="shared" si="47"/>
        <v>0</v>
      </c>
      <c r="F340" s="216">
        <f t="shared" si="47"/>
        <v>2</v>
      </c>
      <c r="G340" s="216">
        <f t="shared" si="47"/>
        <v>2</v>
      </c>
      <c r="H340" s="216">
        <f t="shared" si="47"/>
        <v>1</v>
      </c>
      <c r="I340" s="216">
        <f t="shared" si="47"/>
        <v>8</v>
      </c>
      <c r="J340" s="216">
        <f t="shared" si="47"/>
        <v>0</v>
      </c>
      <c r="K340" s="347">
        <f t="shared" si="41"/>
        <v>0.50180000000000002</v>
      </c>
      <c r="L340" s="216"/>
      <c r="M340" s="216">
        <f t="shared" si="42"/>
        <v>0</v>
      </c>
      <c r="N340" s="216">
        <f t="shared" si="43"/>
        <v>0</v>
      </c>
      <c r="O340" s="216">
        <f t="shared" si="43"/>
        <v>0</v>
      </c>
      <c r="P340" s="216">
        <f t="shared" si="44"/>
        <v>4</v>
      </c>
      <c r="Q340" s="216">
        <f t="shared" si="45"/>
        <v>4</v>
      </c>
      <c r="R340" s="216">
        <f t="shared" si="46"/>
        <v>13</v>
      </c>
      <c r="S340" s="219"/>
      <c r="T340" s="219"/>
      <c r="U340" s="219"/>
      <c r="V340" s="219"/>
      <c r="W340" s="504"/>
      <c r="X340" s="219"/>
      <c r="Y340" s="49">
        <v>446</v>
      </c>
      <c r="Z340" s="49">
        <v>446099088</v>
      </c>
      <c r="AA340" s="235" t="s">
        <v>1053</v>
      </c>
      <c r="AB340" s="49">
        <v>0</v>
      </c>
      <c r="AC340" s="49">
        <v>0</v>
      </c>
      <c r="AD340" s="49">
        <v>2</v>
      </c>
      <c r="AE340" s="49">
        <v>2</v>
      </c>
      <c r="AF340" s="49">
        <v>1</v>
      </c>
      <c r="AG340" s="49">
        <v>8</v>
      </c>
      <c r="AH340" s="49">
        <v>0</v>
      </c>
      <c r="AI340" s="206">
        <v>0</v>
      </c>
      <c r="AJ340" s="206">
        <v>0</v>
      </c>
      <c r="AK340" s="206">
        <v>0</v>
      </c>
      <c r="AL340" s="206">
        <v>0</v>
      </c>
      <c r="AM340" s="206">
        <v>2</v>
      </c>
      <c r="AN340" s="206">
        <v>0</v>
      </c>
      <c r="AO340" s="206">
        <v>0</v>
      </c>
      <c r="AP340" s="206">
        <v>1</v>
      </c>
      <c r="AQ340" s="49">
        <v>1</v>
      </c>
      <c r="AR340" s="207"/>
      <c r="AS340" s="49">
        <v>99</v>
      </c>
      <c r="AT340" s="49">
        <v>88</v>
      </c>
      <c r="AU340" s="49">
        <v>4</v>
      </c>
      <c r="AW340" s="49"/>
      <c r="AX340" s="49"/>
      <c r="AY340" s="49"/>
      <c r="AZ340" s="484"/>
    </row>
    <row r="341" spans="1:52">
      <c r="A341" s="206">
        <v>446</v>
      </c>
      <c r="B341" s="206">
        <v>446099095</v>
      </c>
      <c r="C341" s="207" t="s">
        <v>1053</v>
      </c>
      <c r="D341" s="216">
        <f t="shared" si="47"/>
        <v>0</v>
      </c>
      <c r="E341" s="216">
        <f t="shared" si="47"/>
        <v>0</v>
      </c>
      <c r="F341" s="216">
        <f t="shared" si="47"/>
        <v>0</v>
      </c>
      <c r="G341" s="216">
        <f t="shared" si="47"/>
        <v>0</v>
      </c>
      <c r="H341" s="216">
        <f t="shared" si="47"/>
        <v>0</v>
      </c>
      <c r="I341" s="216">
        <f t="shared" si="47"/>
        <v>1</v>
      </c>
      <c r="J341" s="216">
        <f t="shared" si="47"/>
        <v>0</v>
      </c>
      <c r="K341" s="347">
        <f t="shared" si="41"/>
        <v>3.8600000000000002E-2</v>
      </c>
      <c r="L341" s="216"/>
      <c r="M341" s="216">
        <f t="shared" si="42"/>
        <v>0</v>
      </c>
      <c r="N341" s="216">
        <f t="shared" si="43"/>
        <v>0</v>
      </c>
      <c r="O341" s="216">
        <f t="shared" si="43"/>
        <v>0</v>
      </c>
      <c r="P341" s="216">
        <f t="shared" si="44"/>
        <v>0</v>
      </c>
      <c r="Q341" s="216">
        <f t="shared" si="45"/>
        <v>12</v>
      </c>
      <c r="R341" s="216">
        <f t="shared" si="46"/>
        <v>1</v>
      </c>
      <c r="S341" s="219"/>
      <c r="T341" s="219"/>
      <c r="U341" s="219"/>
      <c r="V341" s="219"/>
      <c r="W341" s="504"/>
      <c r="X341" s="219"/>
      <c r="Y341" s="49">
        <v>446</v>
      </c>
      <c r="Z341" s="49">
        <v>446099095</v>
      </c>
      <c r="AA341" s="235" t="s">
        <v>1053</v>
      </c>
      <c r="AB341" s="49">
        <v>0</v>
      </c>
      <c r="AC341" s="49">
        <v>0</v>
      </c>
      <c r="AD341" s="49">
        <v>0</v>
      </c>
      <c r="AE341" s="49">
        <v>0</v>
      </c>
      <c r="AF341" s="49">
        <v>0</v>
      </c>
      <c r="AG341" s="49">
        <v>1</v>
      </c>
      <c r="AH341" s="49">
        <v>0</v>
      </c>
      <c r="AI341" s="206">
        <v>0</v>
      </c>
      <c r="AJ341" s="206">
        <v>0</v>
      </c>
      <c r="AK341" s="206">
        <v>0</v>
      </c>
      <c r="AL341" s="206">
        <v>0</v>
      </c>
      <c r="AM341" s="206">
        <v>0</v>
      </c>
      <c r="AN341" s="206">
        <v>0</v>
      </c>
      <c r="AO341" s="206">
        <v>0</v>
      </c>
      <c r="AP341" s="206">
        <v>0</v>
      </c>
      <c r="AQ341" s="49">
        <v>0</v>
      </c>
      <c r="AR341" s="207"/>
      <c r="AS341" s="49">
        <v>99</v>
      </c>
      <c r="AT341" s="49">
        <v>95</v>
      </c>
      <c r="AU341" s="49">
        <v>12</v>
      </c>
      <c r="AW341" s="49"/>
      <c r="AX341" s="49"/>
      <c r="AY341" s="49"/>
      <c r="AZ341" s="484"/>
    </row>
    <row r="342" spans="1:52">
      <c r="A342" s="206">
        <v>446</v>
      </c>
      <c r="B342" s="206">
        <v>446099099</v>
      </c>
      <c r="C342" s="207" t="s">
        <v>1053</v>
      </c>
      <c r="D342" s="216">
        <f t="shared" si="47"/>
        <v>0</v>
      </c>
      <c r="E342" s="216">
        <f t="shared" si="47"/>
        <v>0</v>
      </c>
      <c r="F342" s="216">
        <f t="shared" si="47"/>
        <v>12</v>
      </c>
      <c r="G342" s="216">
        <f t="shared" si="47"/>
        <v>49</v>
      </c>
      <c r="H342" s="216">
        <f t="shared" si="47"/>
        <v>24</v>
      </c>
      <c r="I342" s="216">
        <f t="shared" si="47"/>
        <v>20</v>
      </c>
      <c r="J342" s="216">
        <f t="shared" si="47"/>
        <v>0</v>
      </c>
      <c r="K342" s="347">
        <f t="shared" si="41"/>
        <v>4.0529999999999999</v>
      </c>
      <c r="L342" s="216"/>
      <c r="M342" s="216">
        <f t="shared" si="42"/>
        <v>7</v>
      </c>
      <c r="N342" s="216">
        <f t="shared" si="43"/>
        <v>2</v>
      </c>
      <c r="O342" s="216">
        <f t="shared" si="43"/>
        <v>3</v>
      </c>
      <c r="P342" s="216">
        <f t="shared" si="44"/>
        <v>44</v>
      </c>
      <c r="Q342" s="216">
        <f t="shared" si="45"/>
        <v>5</v>
      </c>
      <c r="R342" s="216">
        <f t="shared" si="46"/>
        <v>105</v>
      </c>
      <c r="S342" s="219"/>
      <c r="T342" s="219"/>
      <c r="U342" s="219"/>
      <c r="V342" s="219"/>
      <c r="W342" s="504"/>
      <c r="X342" s="219"/>
      <c r="Y342" s="49">
        <v>446</v>
      </c>
      <c r="Z342" s="49">
        <v>446099099</v>
      </c>
      <c r="AA342" s="235" t="s">
        <v>1053</v>
      </c>
      <c r="AB342" s="49">
        <v>0</v>
      </c>
      <c r="AC342" s="49">
        <v>0</v>
      </c>
      <c r="AD342" s="49">
        <v>12</v>
      </c>
      <c r="AE342" s="49">
        <v>49</v>
      </c>
      <c r="AF342" s="49">
        <v>24</v>
      </c>
      <c r="AG342" s="49">
        <v>20</v>
      </c>
      <c r="AH342" s="49">
        <v>0</v>
      </c>
      <c r="AI342" s="206">
        <v>0</v>
      </c>
      <c r="AJ342" s="206">
        <v>7</v>
      </c>
      <c r="AK342" s="206">
        <v>2</v>
      </c>
      <c r="AL342" s="206">
        <v>3</v>
      </c>
      <c r="AM342" s="206">
        <v>30</v>
      </c>
      <c r="AN342" s="206">
        <v>0</v>
      </c>
      <c r="AO342" s="206">
        <v>0</v>
      </c>
      <c r="AP342" s="206">
        <v>6</v>
      </c>
      <c r="AQ342" s="49">
        <v>8</v>
      </c>
      <c r="AR342" s="207"/>
      <c r="AS342" s="49">
        <v>99</v>
      </c>
      <c r="AT342" s="49">
        <v>99</v>
      </c>
      <c r="AU342" s="49">
        <v>5</v>
      </c>
      <c r="AW342" s="49"/>
      <c r="AX342" s="49"/>
      <c r="AY342" s="49"/>
      <c r="AZ342" s="484"/>
    </row>
    <row r="343" spans="1:52">
      <c r="A343" s="206">
        <v>446</v>
      </c>
      <c r="B343" s="206">
        <v>446099101</v>
      </c>
      <c r="C343" s="207" t="s">
        <v>1053</v>
      </c>
      <c r="D343" s="216">
        <f t="shared" si="47"/>
        <v>0</v>
      </c>
      <c r="E343" s="216">
        <f t="shared" si="47"/>
        <v>0</v>
      </c>
      <c r="F343" s="216">
        <f t="shared" si="47"/>
        <v>0</v>
      </c>
      <c r="G343" s="216">
        <f t="shared" si="47"/>
        <v>0</v>
      </c>
      <c r="H343" s="216">
        <f t="shared" si="47"/>
        <v>0</v>
      </c>
      <c r="I343" s="216">
        <f t="shared" si="47"/>
        <v>1</v>
      </c>
      <c r="J343" s="216">
        <f t="shared" si="47"/>
        <v>0</v>
      </c>
      <c r="K343" s="347">
        <f t="shared" si="41"/>
        <v>3.8600000000000002E-2</v>
      </c>
      <c r="L343" s="216"/>
      <c r="M343" s="216">
        <f t="shared" si="42"/>
        <v>0</v>
      </c>
      <c r="N343" s="216">
        <f t="shared" si="43"/>
        <v>0</v>
      </c>
      <c r="O343" s="216">
        <f t="shared" si="43"/>
        <v>0</v>
      </c>
      <c r="P343" s="216">
        <f t="shared" si="44"/>
        <v>1</v>
      </c>
      <c r="Q343" s="216">
        <f t="shared" si="45"/>
        <v>3</v>
      </c>
      <c r="R343" s="216">
        <f t="shared" si="46"/>
        <v>1</v>
      </c>
      <c r="S343" s="219"/>
      <c r="T343" s="219"/>
      <c r="U343" s="219"/>
      <c r="V343" s="219"/>
      <c r="W343" s="504"/>
      <c r="X343" s="219"/>
      <c r="Y343" s="49">
        <v>446</v>
      </c>
      <c r="Z343" s="49">
        <v>446099101</v>
      </c>
      <c r="AA343" s="235" t="s">
        <v>1053</v>
      </c>
      <c r="AB343" s="49">
        <v>0</v>
      </c>
      <c r="AC343" s="49">
        <v>0</v>
      </c>
      <c r="AD343" s="49">
        <v>0</v>
      </c>
      <c r="AE343" s="49">
        <v>0</v>
      </c>
      <c r="AF343" s="49">
        <v>0</v>
      </c>
      <c r="AG343" s="49">
        <v>1</v>
      </c>
      <c r="AH343" s="49">
        <v>0</v>
      </c>
      <c r="AI343" s="206">
        <v>0</v>
      </c>
      <c r="AJ343" s="206">
        <v>0</v>
      </c>
      <c r="AK343" s="206">
        <v>0</v>
      </c>
      <c r="AL343" s="206">
        <v>0</v>
      </c>
      <c r="AM343" s="206">
        <v>0</v>
      </c>
      <c r="AN343" s="206">
        <v>0</v>
      </c>
      <c r="AO343" s="206">
        <v>0</v>
      </c>
      <c r="AP343" s="206">
        <v>0</v>
      </c>
      <c r="AQ343" s="49">
        <v>1</v>
      </c>
      <c r="AR343" s="207"/>
      <c r="AS343" s="49">
        <v>99</v>
      </c>
      <c r="AT343" s="49">
        <v>101</v>
      </c>
      <c r="AU343" s="49">
        <v>3</v>
      </c>
      <c r="AW343" s="49"/>
      <c r="AX343" s="49"/>
      <c r="AY343" s="49"/>
      <c r="AZ343" s="484"/>
    </row>
    <row r="344" spans="1:52">
      <c r="A344" s="206">
        <v>446</v>
      </c>
      <c r="B344" s="206">
        <v>446099133</v>
      </c>
      <c r="C344" s="207" t="s">
        <v>1053</v>
      </c>
      <c r="D344" s="216">
        <f t="shared" si="47"/>
        <v>0</v>
      </c>
      <c r="E344" s="216">
        <f t="shared" si="47"/>
        <v>0</v>
      </c>
      <c r="F344" s="216">
        <f t="shared" si="47"/>
        <v>0</v>
      </c>
      <c r="G344" s="216">
        <f t="shared" si="47"/>
        <v>1</v>
      </c>
      <c r="H344" s="216">
        <f t="shared" si="47"/>
        <v>1</v>
      </c>
      <c r="I344" s="216">
        <f t="shared" si="47"/>
        <v>1</v>
      </c>
      <c r="J344" s="216">
        <f t="shared" si="47"/>
        <v>0</v>
      </c>
      <c r="K344" s="347">
        <f t="shared" si="41"/>
        <v>0.1158</v>
      </c>
      <c r="L344" s="216"/>
      <c r="M344" s="216">
        <f t="shared" si="42"/>
        <v>0</v>
      </c>
      <c r="N344" s="216">
        <f t="shared" si="43"/>
        <v>0</v>
      </c>
      <c r="O344" s="216">
        <f t="shared" si="43"/>
        <v>0</v>
      </c>
      <c r="P344" s="216">
        <f t="shared" si="44"/>
        <v>3</v>
      </c>
      <c r="Q344" s="216">
        <f t="shared" si="45"/>
        <v>9</v>
      </c>
      <c r="R344" s="216">
        <f t="shared" si="46"/>
        <v>3</v>
      </c>
      <c r="S344" s="219"/>
      <c r="T344" s="219"/>
      <c r="U344" s="219"/>
      <c r="V344" s="219"/>
      <c r="W344" s="504"/>
      <c r="X344" s="219"/>
      <c r="Y344" s="49">
        <v>446</v>
      </c>
      <c r="Z344" s="49">
        <v>446099133</v>
      </c>
      <c r="AA344" s="235" t="s">
        <v>1053</v>
      </c>
      <c r="AB344" s="49">
        <v>0</v>
      </c>
      <c r="AC344" s="49">
        <v>0</v>
      </c>
      <c r="AD344" s="49">
        <v>0</v>
      </c>
      <c r="AE344" s="49">
        <v>1</v>
      </c>
      <c r="AF344" s="49">
        <v>1</v>
      </c>
      <c r="AG344" s="49">
        <v>1</v>
      </c>
      <c r="AH344" s="49">
        <v>0</v>
      </c>
      <c r="AI344" s="206">
        <v>0</v>
      </c>
      <c r="AJ344" s="206">
        <v>0</v>
      </c>
      <c r="AK344" s="206">
        <v>0</v>
      </c>
      <c r="AL344" s="206">
        <v>0</v>
      </c>
      <c r="AM344" s="206">
        <v>2</v>
      </c>
      <c r="AN344" s="206">
        <v>0</v>
      </c>
      <c r="AO344" s="206">
        <v>0</v>
      </c>
      <c r="AP344" s="206">
        <v>0</v>
      </c>
      <c r="AQ344" s="49">
        <v>1</v>
      </c>
      <c r="AR344" s="207"/>
      <c r="AS344" s="49">
        <v>99</v>
      </c>
      <c r="AT344" s="49">
        <v>133</v>
      </c>
      <c r="AU344" s="49">
        <v>9</v>
      </c>
      <c r="AW344" s="49"/>
      <c r="AX344" s="49"/>
      <c r="AY344" s="49"/>
      <c r="AZ344" s="484"/>
    </row>
    <row r="345" spans="1:52">
      <c r="A345" s="206">
        <v>446</v>
      </c>
      <c r="B345" s="206">
        <v>446099136</v>
      </c>
      <c r="C345" s="207" t="s">
        <v>1053</v>
      </c>
      <c r="D345" s="216">
        <f t="shared" si="47"/>
        <v>0</v>
      </c>
      <c r="E345" s="216">
        <f t="shared" si="47"/>
        <v>0</v>
      </c>
      <c r="F345" s="216">
        <f t="shared" si="47"/>
        <v>0</v>
      </c>
      <c r="G345" s="216">
        <f t="shared" si="47"/>
        <v>0</v>
      </c>
      <c r="H345" s="216">
        <f t="shared" si="47"/>
        <v>1</v>
      </c>
      <c r="I345" s="216">
        <f t="shared" si="47"/>
        <v>0</v>
      </c>
      <c r="J345" s="216">
        <f t="shared" si="47"/>
        <v>0</v>
      </c>
      <c r="K345" s="347">
        <f t="shared" si="41"/>
        <v>3.8600000000000002E-2</v>
      </c>
      <c r="L345" s="216"/>
      <c r="M345" s="216">
        <f t="shared" si="42"/>
        <v>0</v>
      </c>
      <c r="N345" s="216">
        <f t="shared" si="43"/>
        <v>0</v>
      </c>
      <c r="O345" s="216">
        <f t="shared" si="43"/>
        <v>0</v>
      </c>
      <c r="P345" s="216">
        <f t="shared" si="44"/>
        <v>1</v>
      </c>
      <c r="Q345" s="216">
        <f t="shared" si="45"/>
        <v>3</v>
      </c>
      <c r="R345" s="216">
        <f t="shared" si="46"/>
        <v>1</v>
      </c>
      <c r="S345" s="219"/>
      <c r="T345" s="219"/>
      <c r="U345" s="219"/>
      <c r="V345" s="219"/>
      <c r="W345" s="504"/>
      <c r="X345" s="219"/>
      <c r="Y345" s="49">
        <v>446</v>
      </c>
      <c r="Z345" s="49">
        <v>446099136</v>
      </c>
      <c r="AA345" s="235" t="s">
        <v>1053</v>
      </c>
      <c r="AB345" s="49">
        <v>0</v>
      </c>
      <c r="AC345" s="49">
        <v>0</v>
      </c>
      <c r="AD345" s="49">
        <v>0</v>
      </c>
      <c r="AE345" s="49">
        <v>0</v>
      </c>
      <c r="AF345" s="49">
        <v>1</v>
      </c>
      <c r="AG345" s="49">
        <v>0</v>
      </c>
      <c r="AH345" s="49">
        <v>0</v>
      </c>
      <c r="AI345" s="206">
        <v>0</v>
      </c>
      <c r="AJ345" s="206">
        <v>0</v>
      </c>
      <c r="AK345" s="206">
        <v>0</v>
      </c>
      <c r="AL345" s="206">
        <v>0</v>
      </c>
      <c r="AM345" s="206">
        <v>1</v>
      </c>
      <c r="AN345" s="206">
        <v>0</v>
      </c>
      <c r="AO345" s="206">
        <v>0</v>
      </c>
      <c r="AP345" s="206">
        <v>0</v>
      </c>
      <c r="AQ345" s="49">
        <v>0</v>
      </c>
      <c r="AR345" s="207"/>
      <c r="AS345" s="49">
        <v>99</v>
      </c>
      <c r="AT345" s="49">
        <v>136</v>
      </c>
      <c r="AU345" s="49">
        <v>3</v>
      </c>
      <c r="AW345" s="49"/>
      <c r="AX345" s="49"/>
      <c r="AY345" s="49"/>
      <c r="AZ345" s="484"/>
    </row>
    <row r="346" spans="1:52">
      <c r="A346" s="206">
        <v>446</v>
      </c>
      <c r="B346" s="206">
        <v>446099167</v>
      </c>
      <c r="C346" s="207" t="s">
        <v>1053</v>
      </c>
      <c r="D346" s="216">
        <f t="shared" si="47"/>
        <v>0</v>
      </c>
      <c r="E346" s="216">
        <f t="shared" si="47"/>
        <v>0</v>
      </c>
      <c r="F346" s="216">
        <f t="shared" si="47"/>
        <v>5</v>
      </c>
      <c r="G346" s="216">
        <f t="shared" si="47"/>
        <v>39</v>
      </c>
      <c r="H346" s="216">
        <f t="shared" si="47"/>
        <v>15</v>
      </c>
      <c r="I346" s="216">
        <f t="shared" si="47"/>
        <v>13</v>
      </c>
      <c r="J346" s="216">
        <f t="shared" si="47"/>
        <v>0</v>
      </c>
      <c r="K346" s="347">
        <f t="shared" si="41"/>
        <v>2.7791999999999999</v>
      </c>
      <c r="L346" s="216"/>
      <c r="M346" s="216">
        <f t="shared" si="42"/>
        <v>3</v>
      </c>
      <c r="N346" s="216">
        <f t="shared" si="43"/>
        <v>0</v>
      </c>
      <c r="O346" s="216">
        <f t="shared" si="43"/>
        <v>0</v>
      </c>
      <c r="P346" s="216">
        <f t="shared" si="44"/>
        <v>38</v>
      </c>
      <c r="Q346" s="216">
        <f t="shared" si="45"/>
        <v>4</v>
      </c>
      <c r="R346" s="216">
        <f t="shared" si="46"/>
        <v>72</v>
      </c>
      <c r="S346" s="219"/>
      <c r="T346" s="219"/>
      <c r="U346" s="219"/>
      <c r="V346" s="219"/>
      <c r="W346" s="504"/>
      <c r="X346" s="219"/>
      <c r="Y346" s="49">
        <v>446</v>
      </c>
      <c r="Z346" s="49">
        <v>446099167</v>
      </c>
      <c r="AA346" s="235" t="s">
        <v>1053</v>
      </c>
      <c r="AB346" s="49">
        <v>0</v>
      </c>
      <c r="AC346" s="49">
        <v>0</v>
      </c>
      <c r="AD346" s="49">
        <v>5</v>
      </c>
      <c r="AE346" s="49">
        <v>39</v>
      </c>
      <c r="AF346" s="49">
        <v>15</v>
      </c>
      <c r="AG346" s="49">
        <v>13</v>
      </c>
      <c r="AH346" s="49">
        <v>0</v>
      </c>
      <c r="AI346" s="206">
        <v>0</v>
      </c>
      <c r="AJ346" s="206">
        <v>3</v>
      </c>
      <c r="AK346" s="206">
        <v>0</v>
      </c>
      <c r="AL346" s="206">
        <v>0</v>
      </c>
      <c r="AM346" s="206">
        <v>28</v>
      </c>
      <c r="AN346" s="206">
        <v>0</v>
      </c>
      <c r="AO346" s="206">
        <v>0</v>
      </c>
      <c r="AP346" s="206">
        <v>3</v>
      </c>
      <c r="AQ346" s="49">
        <v>7</v>
      </c>
      <c r="AR346" s="207"/>
      <c r="AS346" s="49">
        <v>99</v>
      </c>
      <c r="AT346" s="49">
        <v>167</v>
      </c>
      <c r="AU346" s="49">
        <v>4</v>
      </c>
      <c r="AW346" s="49"/>
      <c r="AX346" s="49"/>
      <c r="AY346" s="49"/>
      <c r="AZ346" s="484"/>
    </row>
    <row r="347" spans="1:52">
      <c r="A347" s="206">
        <v>446</v>
      </c>
      <c r="B347" s="206">
        <v>446099177</v>
      </c>
      <c r="C347" s="207" t="s">
        <v>1053</v>
      </c>
      <c r="D347" s="216">
        <f t="shared" si="47"/>
        <v>0</v>
      </c>
      <c r="E347" s="216">
        <f t="shared" si="47"/>
        <v>0</v>
      </c>
      <c r="F347" s="216">
        <f t="shared" si="47"/>
        <v>0</v>
      </c>
      <c r="G347" s="216">
        <f t="shared" si="47"/>
        <v>0</v>
      </c>
      <c r="H347" s="216">
        <f t="shared" si="47"/>
        <v>1</v>
      </c>
      <c r="I347" s="216">
        <f t="shared" si="47"/>
        <v>1</v>
      </c>
      <c r="J347" s="216">
        <f t="shared" si="47"/>
        <v>0</v>
      </c>
      <c r="K347" s="347">
        <f t="shared" si="41"/>
        <v>7.7200000000000005E-2</v>
      </c>
      <c r="L347" s="216"/>
      <c r="M347" s="216">
        <f t="shared" si="42"/>
        <v>0</v>
      </c>
      <c r="N347" s="216">
        <f t="shared" si="43"/>
        <v>0</v>
      </c>
      <c r="O347" s="216">
        <f t="shared" si="43"/>
        <v>0</v>
      </c>
      <c r="P347" s="216">
        <f t="shared" si="44"/>
        <v>2</v>
      </c>
      <c r="Q347" s="216">
        <f t="shared" si="45"/>
        <v>3</v>
      </c>
      <c r="R347" s="216">
        <f t="shared" si="46"/>
        <v>2</v>
      </c>
      <c r="S347" s="219"/>
      <c r="T347" s="219"/>
      <c r="U347" s="219"/>
      <c r="V347" s="219"/>
      <c r="W347" s="504"/>
      <c r="X347" s="219"/>
      <c r="Y347" s="49">
        <v>446</v>
      </c>
      <c r="Z347" s="49">
        <v>446099177</v>
      </c>
      <c r="AA347" s="235" t="s">
        <v>1053</v>
      </c>
      <c r="AB347" s="49">
        <v>0</v>
      </c>
      <c r="AC347" s="49">
        <v>0</v>
      </c>
      <c r="AD347" s="49">
        <v>0</v>
      </c>
      <c r="AE347" s="49">
        <v>0</v>
      </c>
      <c r="AF347" s="49">
        <v>1</v>
      </c>
      <c r="AG347" s="49">
        <v>1</v>
      </c>
      <c r="AH347" s="49">
        <v>0</v>
      </c>
      <c r="AI347" s="206">
        <v>0</v>
      </c>
      <c r="AJ347" s="206">
        <v>0</v>
      </c>
      <c r="AK347" s="206">
        <v>0</v>
      </c>
      <c r="AL347" s="206">
        <v>0</v>
      </c>
      <c r="AM347" s="206">
        <v>1</v>
      </c>
      <c r="AN347" s="206">
        <v>0</v>
      </c>
      <c r="AO347" s="206">
        <v>0</v>
      </c>
      <c r="AP347" s="206">
        <v>0</v>
      </c>
      <c r="AQ347" s="49">
        <v>1</v>
      </c>
      <c r="AR347" s="207"/>
      <c r="AS347" s="49">
        <v>99</v>
      </c>
      <c r="AT347" s="49">
        <v>177</v>
      </c>
      <c r="AU347" s="49">
        <v>3</v>
      </c>
      <c r="AW347" s="49"/>
      <c r="AX347" s="49"/>
      <c r="AY347" s="49"/>
      <c r="AZ347" s="484"/>
    </row>
    <row r="348" spans="1:52">
      <c r="A348" s="206">
        <v>446</v>
      </c>
      <c r="B348" s="206">
        <v>446099182</v>
      </c>
      <c r="C348" s="207" t="s">
        <v>1053</v>
      </c>
      <c r="D348" s="216">
        <f t="shared" si="47"/>
        <v>0</v>
      </c>
      <c r="E348" s="216">
        <f t="shared" si="47"/>
        <v>0</v>
      </c>
      <c r="F348" s="216">
        <f t="shared" si="47"/>
        <v>0</v>
      </c>
      <c r="G348" s="216">
        <f t="shared" si="47"/>
        <v>0</v>
      </c>
      <c r="H348" s="216">
        <f t="shared" si="47"/>
        <v>1</v>
      </c>
      <c r="I348" s="216">
        <f t="shared" si="47"/>
        <v>3</v>
      </c>
      <c r="J348" s="216">
        <f t="shared" si="47"/>
        <v>0</v>
      </c>
      <c r="K348" s="347">
        <f t="shared" si="41"/>
        <v>0.15440000000000001</v>
      </c>
      <c r="L348" s="216"/>
      <c r="M348" s="216">
        <f t="shared" si="42"/>
        <v>0</v>
      </c>
      <c r="N348" s="216">
        <f t="shared" si="43"/>
        <v>0</v>
      </c>
      <c r="O348" s="216">
        <f t="shared" si="43"/>
        <v>0</v>
      </c>
      <c r="P348" s="216">
        <f t="shared" si="44"/>
        <v>1</v>
      </c>
      <c r="Q348" s="216">
        <f t="shared" si="45"/>
        <v>8</v>
      </c>
      <c r="R348" s="216">
        <f t="shared" si="46"/>
        <v>4</v>
      </c>
      <c r="S348" s="219"/>
      <c r="T348" s="219"/>
      <c r="U348" s="219"/>
      <c r="V348" s="219"/>
      <c r="W348" s="504"/>
      <c r="X348" s="219"/>
      <c r="Y348" s="49">
        <v>446</v>
      </c>
      <c r="Z348" s="49">
        <v>446099182</v>
      </c>
      <c r="AA348" s="235" t="s">
        <v>1053</v>
      </c>
      <c r="AB348" s="49">
        <v>0</v>
      </c>
      <c r="AC348" s="49">
        <v>0</v>
      </c>
      <c r="AD348" s="49">
        <v>0</v>
      </c>
      <c r="AE348" s="49">
        <v>0</v>
      </c>
      <c r="AF348" s="49">
        <v>1</v>
      </c>
      <c r="AG348" s="49">
        <v>3</v>
      </c>
      <c r="AH348" s="49">
        <v>0</v>
      </c>
      <c r="AI348" s="206">
        <v>0</v>
      </c>
      <c r="AJ348" s="206">
        <v>0</v>
      </c>
      <c r="AK348" s="206">
        <v>0</v>
      </c>
      <c r="AL348" s="206">
        <v>0</v>
      </c>
      <c r="AM348" s="206">
        <v>0</v>
      </c>
      <c r="AN348" s="206">
        <v>0</v>
      </c>
      <c r="AO348" s="206">
        <v>0</v>
      </c>
      <c r="AP348" s="206">
        <v>0</v>
      </c>
      <c r="AQ348" s="49">
        <v>1</v>
      </c>
      <c r="AR348" s="207"/>
      <c r="AS348" s="49">
        <v>99</v>
      </c>
      <c r="AT348" s="49">
        <v>182</v>
      </c>
      <c r="AU348" s="49">
        <v>8</v>
      </c>
      <c r="AW348" s="49"/>
      <c r="AX348" s="49"/>
      <c r="AY348" s="49"/>
      <c r="AZ348" s="484"/>
    </row>
    <row r="349" spans="1:52">
      <c r="A349" s="206">
        <v>446</v>
      </c>
      <c r="B349" s="206">
        <v>446099187</v>
      </c>
      <c r="C349" s="207" t="s">
        <v>1053</v>
      </c>
      <c r="D349" s="216">
        <f t="shared" si="47"/>
        <v>0</v>
      </c>
      <c r="E349" s="216">
        <f t="shared" si="47"/>
        <v>0</v>
      </c>
      <c r="F349" s="216">
        <f t="shared" si="47"/>
        <v>0</v>
      </c>
      <c r="G349" s="216">
        <f t="shared" si="47"/>
        <v>1</v>
      </c>
      <c r="H349" s="216">
        <f t="shared" si="47"/>
        <v>1</v>
      </c>
      <c r="I349" s="216">
        <f t="shared" si="47"/>
        <v>0</v>
      </c>
      <c r="J349" s="216">
        <f t="shared" si="47"/>
        <v>0</v>
      </c>
      <c r="K349" s="347">
        <f t="shared" si="41"/>
        <v>7.7200000000000005E-2</v>
      </c>
      <c r="L349" s="216"/>
      <c r="M349" s="216">
        <f t="shared" si="42"/>
        <v>1</v>
      </c>
      <c r="N349" s="216">
        <f t="shared" si="43"/>
        <v>1</v>
      </c>
      <c r="O349" s="216">
        <f t="shared" si="43"/>
        <v>0</v>
      </c>
      <c r="P349" s="216">
        <f t="shared" si="44"/>
        <v>2</v>
      </c>
      <c r="Q349" s="216">
        <f t="shared" si="45"/>
        <v>4</v>
      </c>
      <c r="R349" s="216">
        <f t="shared" si="46"/>
        <v>2</v>
      </c>
      <c r="S349" s="219"/>
      <c r="T349" s="219"/>
      <c r="U349" s="219"/>
      <c r="V349" s="219"/>
      <c r="W349" s="504"/>
      <c r="X349" s="219"/>
      <c r="Y349" s="49">
        <v>446</v>
      </c>
      <c r="Z349" s="49">
        <v>446099187</v>
      </c>
      <c r="AA349" s="235" t="s">
        <v>1053</v>
      </c>
      <c r="AB349" s="49">
        <v>0</v>
      </c>
      <c r="AC349" s="49">
        <v>0</v>
      </c>
      <c r="AD349" s="49">
        <v>0</v>
      </c>
      <c r="AE349" s="49">
        <v>1</v>
      </c>
      <c r="AF349" s="49">
        <v>1</v>
      </c>
      <c r="AG349" s="49">
        <v>0</v>
      </c>
      <c r="AH349" s="49">
        <v>0</v>
      </c>
      <c r="AI349" s="206">
        <v>0</v>
      </c>
      <c r="AJ349" s="206">
        <v>1</v>
      </c>
      <c r="AK349" s="206">
        <v>1</v>
      </c>
      <c r="AL349" s="206">
        <v>0</v>
      </c>
      <c r="AM349" s="206">
        <v>2</v>
      </c>
      <c r="AN349" s="206">
        <v>0</v>
      </c>
      <c r="AO349" s="206">
        <v>0</v>
      </c>
      <c r="AP349" s="206">
        <v>0</v>
      </c>
      <c r="AQ349" s="49">
        <v>0</v>
      </c>
      <c r="AR349" s="207"/>
      <c r="AS349" s="49">
        <v>99</v>
      </c>
      <c r="AT349" s="49">
        <v>187</v>
      </c>
      <c r="AU349" s="49">
        <v>4</v>
      </c>
      <c r="AW349" s="49"/>
      <c r="AX349" s="49"/>
      <c r="AY349" s="49"/>
      <c r="AZ349" s="484"/>
    </row>
    <row r="350" spans="1:52">
      <c r="A350" s="206">
        <v>446</v>
      </c>
      <c r="B350" s="206">
        <v>446099208</v>
      </c>
      <c r="C350" s="207" t="s">
        <v>1053</v>
      </c>
      <c r="D350" s="216">
        <f t="shared" si="47"/>
        <v>0</v>
      </c>
      <c r="E350" s="216">
        <f t="shared" si="47"/>
        <v>0</v>
      </c>
      <c r="F350" s="216">
        <f t="shared" si="47"/>
        <v>1</v>
      </c>
      <c r="G350" s="216">
        <f t="shared" si="47"/>
        <v>2</v>
      </c>
      <c r="H350" s="216">
        <f t="shared" si="47"/>
        <v>0</v>
      </c>
      <c r="I350" s="216">
        <f t="shared" si="47"/>
        <v>0</v>
      </c>
      <c r="J350" s="216">
        <f t="shared" si="47"/>
        <v>0</v>
      </c>
      <c r="K350" s="347">
        <f t="shared" si="41"/>
        <v>0.1158</v>
      </c>
      <c r="L350" s="216"/>
      <c r="M350" s="216">
        <f t="shared" si="42"/>
        <v>0</v>
      </c>
      <c r="N350" s="216">
        <f t="shared" si="43"/>
        <v>0</v>
      </c>
      <c r="O350" s="216">
        <f t="shared" si="43"/>
        <v>0</v>
      </c>
      <c r="P350" s="216">
        <f t="shared" si="44"/>
        <v>2</v>
      </c>
      <c r="Q350" s="216">
        <f t="shared" si="45"/>
        <v>2</v>
      </c>
      <c r="R350" s="216">
        <f t="shared" si="46"/>
        <v>3</v>
      </c>
      <c r="S350" s="219"/>
      <c r="T350" s="219"/>
      <c r="U350" s="219"/>
      <c r="V350" s="219"/>
      <c r="W350" s="504"/>
      <c r="X350" s="219"/>
      <c r="Y350" s="49">
        <v>446</v>
      </c>
      <c r="Z350" s="49">
        <v>446099208</v>
      </c>
      <c r="AA350" s="235" t="s">
        <v>1053</v>
      </c>
      <c r="AB350" s="49">
        <v>0</v>
      </c>
      <c r="AC350" s="49">
        <v>0</v>
      </c>
      <c r="AD350" s="49">
        <v>1</v>
      </c>
      <c r="AE350" s="49">
        <v>2</v>
      </c>
      <c r="AF350" s="49">
        <v>0</v>
      </c>
      <c r="AG350" s="49">
        <v>0</v>
      </c>
      <c r="AH350" s="49">
        <v>0</v>
      </c>
      <c r="AI350" s="206">
        <v>0</v>
      </c>
      <c r="AJ350" s="206">
        <v>0</v>
      </c>
      <c r="AK350" s="206">
        <v>0</v>
      </c>
      <c r="AL350" s="206">
        <v>0</v>
      </c>
      <c r="AM350" s="206">
        <v>1</v>
      </c>
      <c r="AN350" s="206">
        <v>0</v>
      </c>
      <c r="AO350" s="206">
        <v>0</v>
      </c>
      <c r="AP350" s="206">
        <v>1</v>
      </c>
      <c r="AQ350" s="49">
        <v>0</v>
      </c>
      <c r="AR350" s="207"/>
      <c r="AS350" s="49">
        <v>99</v>
      </c>
      <c r="AT350" s="49">
        <v>208</v>
      </c>
      <c r="AU350" s="49">
        <v>2</v>
      </c>
      <c r="AW350" s="49"/>
      <c r="AX350" s="49"/>
      <c r="AY350" s="49"/>
      <c r="AZ350" s="484"/>
    </row>
    <row r="351" spans="1:52">
      <c r="A351" s="206">
        <v>446</v>
      </c>
      <c r="B351" s="206">
        <v>446099212</v>
      </c>
      <c r="C351" s="207" t="s">
        <v>1053</v>
      </c>
      <c r="D351" s="216">
        <f t="shared" si="47"/>
        <v>0</v>
      </c>
      <c r="E351" s="216">
        <f t="shared" si="47"/>
        <v>0</v>
      </c>
      <c r="F351" s="216">
        <f t="shared" si="47"/>
        <v>15</v>
      </c>
      <c r="G351" s="216">
        <f t="shared" si="47"/>
        <v>71</v>
      </c>
      <c r="H351" s="216">
        <f t="shared" si="47"/>
        <v>25</v>
      </c>
      <c r="I351" s="216">
        <f t="shared" si="47"/>
        <v>26</v>
      </c>
      <c r="J351" s="216">
        <f t="shared" si="47"/>
        <v>0</v>
      </c>
      <c r="K351" s="347">
        <f t="shared" si="41"/>
        <v>5.2881999999999998</v>
      </c>
      <c r="L351" s="216"/>
      <c r="M351" s="216">
        <f t="shared" si="42"/>
        <v>6</v>
      </c>
      <c r="N351" s="216">
        <f t="shared" si="43"/>
        <v>1</v>
      </c>
      <c r="O351" s="216">
        <f t="shared" si="43"/>
        <v>1</v>
      </c>
      <c r="P351" s="216">
        <f t="shared" si="44"/>
        <v>42</v>
      </c>
      <c r="Q351" s="216">
        <f t="shared" si="45"/>
        <v>5</v>
      </c>
      <c r="R351" s="216">
        <f t="shared" si="46"/>
        <v>137</v>
      </c>
      <c r="S351" s="219"/>
      <c r="T351" s="219"/>
      <c r="U351" s="219"/>
      <c r="V351" s="219"/>
      <c r="W351" s="504"/>
      <c r="X351" s="219"/>
      <c r="Y351" s="49">
        <v>446</v>
      </c>
      <c r="Z351" s="49">
        <v>446099212</v>
      </c>
      <c r="AA351" s="235" t="s">
        <v>1053</v>
      </c>
      <c r="AB351" s="49">
        <v>0</v>
      </c>
      <c r="AC351" s="49">
        <v>0</v>
      </c>
      <c r="AD351" s="49">
        <v>15</v>
      </c>
      <c r="AE351" s="49">
        <v>71</v>
      </c>
      <c r="AF351" s="49">
        <v>25</v>
      </c>
      <c r="AG351" s="49">
        <v>26</v>
      </c>
      <c r="AH351" s="49">
        <v>0</v>
      </c>
      <c r="AI351" s="206">
        <v>0</v>
      </c>
      <c r="AJ351" s="206">
        <v>6</v>
      </c>
      <c r="AK351" s="206">
        <v>1</v>
      </c>
      <c r="AL351" s="206">
        <v>1</v>
      </c>
      <c r="AM351" s="206">
        <v>32</v>
      </c>
      <c r="AN351" s="206">
        <v>0</v>
      </c>
      <c r="AO351" s="206">
        <v>0</v>
      </c>
      <c r="AP351" s="206">
        <v>4</v>
      </c>
      <c r="AQ351" s="49">
        <v>6</v>
      </c>
      <c r="AR351" s="207"/>
      <c r="AS351" s="49">
        <v>99</v>
      </c>
      <c r="AT351" s="49">
        <v>212</v>
      </c>
      <c r="AU351" s="49">
        <v>5</v>
      </c>
      <c r="AW351" s="49"/>
      <c r="AX351" s="49"/>
      <c r="AY351" s="49"/>
      <c r="AZ351" s="484"/>
    </row>
    <row r="352" spans="1:52">
      <c r="A352" s="206">
        <v>446</v>
      </c>
      <c r="B352" s="206">
        <v>446099218</v>
      </c>
      <c r="C352" s="207" t="s">
        <v>1053</v>
      </c>
      <c r="D352" s="216">
        <f t="shared" si="47"/>
        <v>0</v>
      </c>
      <c r="E352" s="216">
        <f t="shared" si="47"/>
        <v>0</v>
      </c>
      <c r="F352" s="216">
        <f t="shared" si="47"/>
        <v>3</v>
      </c>
      <c r="G352" s="216">
        <f t="shared" si="47"/>
        <v>16</v>
      </c>
      <c r="H352" s="216">
        <f t="shared" si="47"/>
        <v>17</v>
      </c>
      <c r="I352" s="216">
        <f t="shared" si="47"/>
        <v>27</v>
      </c>
      <c r="J352" s="216">
        <f t="shared" si="47"/>
        <v>0</v>
      </c>
      <c r="K352" s="347">
        <f t="shared" si="41"/>
        <v>2.4318</v>
      </c>
      <c r="L352" s="216"/>
      <c r="M352" s="216">
        <f t="shared" si="42"/>
        <v>1</v>
      </c>
      <c r="N352" s="216">
        <f t="shared" si="43"/>
        <v>1</v>
      </c>
      <c r="O352" s="216">
        <f t="shared" si="43"/>
        <v>0</v>
      </c>
      <c r="P352" s="216">
        <f t="shared" si="44"/>
        <v>13</v>
      </c>
      <c r="Q352" s="216">
        <f t="shared" si="45"/>
        <v>5</v>
      </c>
      <c r="R352" s="216">
        <f t="shared" si="46"/>
        <v>63</v>
      </c>
      <c r="S352" s="219"/>
      <c r="T352" s="219"/>
      <c r="U352" s="219"/>
      <c r="V352" s="219"/>
      <c r="W352" s="504"/>
      <c r="X352" s="219"/>
      <c r="Y352" s="49">
        <v>446</v>
      </c>
      <c r="Z352" s="49">
        <v>446099218</v>
      </c>
      <c r="AA352" s="235" t="s">
        <v>1053</v>
      </c>
      <c r="AB352" s="49">
        <v>0</v>
      </c>
      <c r="AC352" s="49">
        <v>0</v>
      </c>
      <c r="AD352" s="49">
        <v>3</v>
      </c>
      <c r="AE352" s="49">
        <v>16</v>
      </c>
      <c r="AF352" s="49">
        <v>17</v>
      </c>
      <c r="AG352" s="49">
        <v>27</v>
      </c>
      <c r="AH352" s="49">
        <v>0</v>
      </c>
      <c r="AI352" s="206">
        <v>0</v>
      </c>
      <c r="AJ352" s="206">
        <v>1</v>
      </c>
      <c r="AK352" s="206">
        <v>1</v>
      </c>
      <c r="AL352" s="206">
        <v>0</v>
      </c>
      <c r="AM352" s="206">
        <v>7</v>
      </c>
      <c r="AN352" s="206">
        <v>0</v>
      </c>
      <c r="AO352" s="206">
        <v>0</v>
      </c>
      <c r="AP352" s="206">
        <v>1</v>
      </c>
      <c r="AQ352" s="49">
        <v>5</v>
      </c>
      <c r="AR352" s="207"/>
      <c r="AS352" s="49">
        <v>99</v>
      </c>
      <c r="AT352" s="49">
        <v>218</v>
      </c>
      <c r="AU352" s="49">
        <v>5</v>
      </c>
      <c r="AW352" s="49"/>
      <c r="AX352" s="49"/>
      <c r="AY352" s="49"/>
      <c r="AZ352" s="484"/>
    </row>
    <row r="353" spans="1:52">
      <c r="A353" s="206">
        <v>446</v>
      </c>
      <c r="B353" s="206">
        <v>446099220</v>
      </c>
      <c r="C353" s="207" t="s">
        <v>1053</v>
      </c>
      <c r="D353" s="216">
        <f t="shared" si="47"/>
        <v>0</v>
      </c>
      <c r="E353" s="216">
        <f t="shared" si="47"/>
        <v>0</v>
      </c>
      <c r="F353" s="216">
        <f t="shared" si="47"/>
        <v>5</v>
      </c>
      <c r="G353" s="216">
        <f t="shared" si="47"/>
        <v>20</v>
      </c>
      <c r="H353" s="216">
        <f t="shared" si="47"/>
        <v>10</v>
      </c>
      <c r="I353" s="216">
        <f t="shared" si="47"/>
        <v>3</v>
      </c>
      <c r="J353" s="216">
        <f t="shared" si="47"/>
        <v>0</v>
      </c>
      <c r="K353" s="347">
        <f t="shared" si="41"/>
        <v>1.4668000000000001</v>
      </c>
      <c r="L353" s="216"/>
      <c r="M353" s="216">
        <f t="shared" si="42"/>
        <v>3</v>
      </c>
      <c r="N353" s="216">
        <f t="shared" si="43"/>
        <v>0</v>
      </c>
      <c r="O353" s="216">
        <f t="shared" si="43"/>
        <v>0</v>
      </c>
      <c r="P353" s="216">
        <f t="shared" si="44"/>
        <v>19</v>
      </c>
      <c r="Q353" s="216">
        <f t="shared" si="45"/>
        <v>7</v>
      </c>
      <c r="R353" s="216">
        <f t="shared" si="46"/>
        <v>38</v>
      </c>
      <c r="S353" s="219"/>
      <c r="T353" s="219"/>
      <c r="U353" s="219"/>
      <c r="V353" s="219"/>
      <c r="W353" s="504"/>
      <c r="X353" s="219"/>
      <c r="Y353" s="49">
        <v>446</v>
      </c>
      <c r="Z353" s="49">
        <v>446099220</v>
      </c>
      <c r="AA353" s="235" t="s">
        <v>1053</v>
      </c>
      <c r="AB353" s="49">
        <v>0</v>
      </c>
      <c r="AC353" s="49">
        <v>0</v>
      </c>
      <c r="AD353" s="49">
        <v>5</v>
      </c>
      <c r="AE353" s="49">
        <v>20</v>
      </c>
      <c r="AF353" s="49">
        <v>10</v>
      </c>
      <c r="AG353" s="49">
        <v>3</v>
      </c>
      <c r="AH353" s="49">
        <v>0</v>
      </c>
      <c r="AI353" s="206">
        <v>0</v>
      </c>
      <c r="AJ353" s="206">
        <v>3</v>
      </c>
      <c r="AK353" s="206">
        <v>0</v>
      </c>
      <c r="AL353" s="206">
        <v>0</v>
      </c>
      <c r="AM353" s="206">
        <v>15</v>
      </c>
      <c r="AN353" s="206">
        <v>0</v>
      </c>
      <c r="AO353" s="206">
        <v>0</v>
      </c>
      <c r="AP353" s="206">
        <v>3</v>
      </c>
      <c r="AQ353" s="49">
        <v>1</v>
      </c>
      <c r="AR353" s="207"/>
      <c r="AS353" s="49">
        <v>99</v>
      </c>
      <c r="AT353" s="49">
        <v>220</v>
      </c>
      <c r="AU353" s="49">
        <v>7</v>
      </c>
      <c r="AW353" s="49"/>
      <c r="AX353" s="49"/>
      <c r="AY353" s="49"/>
      <c r="AZ353" s="484"/>
    </row>
    <row r="354" spans="1:52">
      <c r="A354" s="206">
        <v>446</v>
      </c>
      <c r="B354" s="206">
        <v>446099238</v>
      </c>
      <c r="C354" s="207" t="s">
        <v>1053</v>
      </c>
      <c r="D354" s="216">
        <f t="shared" si="47"/>
        <v>0</v>
      </c>
      <c r="E354" s="216">
        <f t="shared" si="47"/>
        <v>0</v>
      </c>
      <c r="F354" s="216">
        <f t="shared" si="47"/>
        <v>3</v>
      </c>
      <c r="G354" s="216">
        <f t="shared" si="47"/>
        <v>22</v>
      </c>
      <c r="H354" s="216">
        <f t="shared" si="47"/>
        <v>0</v>
      </c>
      <c r="I354" s="216">
        <f t="shared" si="47"/>
        <v>0</v>
      </c>
      <c r="J354" s="216">
        <f t="shared" si="47"/>
        <v>0</v>
      </c>
      <c r="K354" s="347">
        <f t="shared" si="41"/>
        <v>0.96499999999999997</v>
      </c>
      <c r="L354" s="216"/>
      <c r="M354" s="216">
        <f t="shared" si="42"/>
        <v>1</v>
      </c>
      <c r="N354" s="216">
        <f t="shared" si="43"/>
        <v>0</v>
      </c>
      <c r="O354" s="216">
        <f t="shared" si="43"/>
        <v>0</v>
      </c>
      <c r="P354" s="216">
        <f t="shared" si="44"/>
        <v>9</v>
      </c>
      <c r="Q354" s="216">
        <f t="shared" si="45"/>
        <v>6</v>
      </c>
      <c r="R354" s="216">
        <f t="shared" si="46"/>
        <v>25</v>
      </c>
      <c r="S354" s="219"/>
      <c r="T354" s="219"/>
      <c r="U354" s="219"/>
      <c r="V354" s="219"/>
      <c r="W354" s="504"/>
      <c r="X354" s="219"/>
      <c r="Y354" s="49">
        <v>446</v>
      </c>
      <c r="Z354" s="49">
        <v>446099238</v>
      </c>
      <c r="AA354" s="235" t="s">
        <v>1053</v>
      </c>
      <c r="AB354" s="49">
        <v>0</v>
      </c>
      <c r="AC354" s="49">
        <v>0</v>
      </c>
      <c r="AD354" s="49">
        <v>3</v>
      </c>
      <c r="AE354" s="49">
        <v>22</v>
      </c>
      <c r="AF354" s="49">
        <v>0</v>
      </c>
      <c r="AG354" s="49">
        <v>0</v>
      </c>
      <c r="AH354" s="49">
        <v>0</v>
      </c>
      <c r="AI354" s="206">
        <v>0</v>
      </c>
      <c r="AJ354" s="206">
        <v>1</v>
      </c>
      <c r="AK354" s="206">
        <v>0</v>
      </c>
      <c r="AL354" s="206">
        <v>0</v>
      </c>
      <c r="AM354" s="206">
        <v>9</v>
      </c>
      <c r="AN354" s="206">
        <v>0</v>
      </c>
      <c r="AO354" s="206">
        <v>0</v>
      </c>
      <c r="AP354" s="206">
        <v>0</v>
      </c>
      <c r="AQ354" s="49">
        <v>0</v>
      </c>
      <c r="AR354" s="207"/>
      <c r="AS354" s="49">
        <v>99</v>
      </c>
      <c r="AT354" s="49">
        <v>238</v>
      </c>
      <c r="AU354" s="49">
        <v>6</v>
      </c>
      <c r="AW354" s="49"/>
      <c r="AX354" s="49"/>
      <c r="AY354" s="49"/>
      <c r="AZ354" s="484"/>
    </row>
    <row r="355" spans="1:52">
      <c r="A355" s="206">
        <v>446</v>
      </c>
      <c r="B355" s="206">
        <v>446099244</v>
      </c>
      <c r="C355" s="207" t="s">
        <v>1053</v>
      </c>
      <c r="D355" s="216">
        <f t="shared" si="47"/>
        <v>0</v>
      </c>
      <c r="E355" s="216">
        <f t="shared" si="47"/>
        <v>0</v>
      </c>
      <c r="F355" s="216">
        <f t="shared" si="47"/>
        <v>2</v>
      </c>
      <c r="G355" s="216">
        <f t="shared" si="47"/>
        <v>4</v>
      </c>
      <c r="H355" s="216">
        <f t="shared" si="47"/>
        <v>11</v>
      </c>
      <c r="I355" s="216">
        <f t="shared" si="47"/>
        <v>11</v>
      </c>
      <c r="J355" s="216">
        <f t="shared" si="47"/>
        <v>0</v>
      </c>
      <c r="K355" s="347">
        <f t="shared" si="41"/>
        <v>1.0808</v>
      </c>
      <c r="L355" s="216"/>
      <c r="M355" s="216">
        <f t="shared" si="42"/>
        <v>0</v>
      </c>
      <c r="N355" s="216">
        <f t="shared" si="43"/>
        <v>0</v>
      </c>
      <c r="O355" s="216">
        <f t="shared" si="43"/>
        <v>0</v>
      </c>
      <c r="P355" s="216">
        <f t="shared" si="44"/>
        <v>6</v>
      </c>
      <c r="Q355" s="216">
        <f t="shared" si="45"/>
        <v>10</v>
      </c>
      <c r="R355" s="216">
        <f t="shared" si="46"/>
        <v>28</v>
      </c>
      <c r="S355" s="219"/>
      <c r="T355" s="219"/>
      <c r="U355" s="219"/>
      <c r="V355" s="219"/>
      <c r="W355" s="504"/>
      <c r="X355" s="219"/>
      <c r="Y355" s="49">
        <v>446</v>
      </c>
      <c r="Z355" s="49">
        <v>446099244</v>
      </c>
      <c r="AA355" s="235" t="s">
        <v>1053</v>
      </c>
      <c r="AB355" s="49">
        <v>0</v>
      </c>
      <c r="AC355" s="49">
        <v>0</v>
      </c>
      <c r="AD355" s="49">
        <v>2</v>
      </c>
      <c r="AE355" s="49">
        <v>4</v>
      </c>
      <c r="AF355" s="49">
        <v>11</v>
      </c>
      <c r="AG355" s="49">
        <v>11</v>
      </c>
      <c r="AH355" s="49">
        <v>0</v>
      </c>
      <c r="AI355" s="206">
        <v>0</v>
      </c>
      <c r="AJ355" s="206">
        <v>0</v>
      </c>
      <c r="AK355" s="206">
        <v>0</v>
      </c>
      <c r="AL355" s="206">
        <v>0</v>
      </c>
      <c r="AM355" s="206">
        <v>4</v>
      </c>
      <c r="AN355" s="206">
        <v>0</v>
      </c>
      <c r="AO355" s="206">
        <v>0</v>
      </c>
      <c r="AP355" s="206">
        <v>0</v>
      </c>
      <c r="AQ355" s="49">
        <v>2</v>
      </c>
      <c r="AR355" s="207"/>
      <c r="AS355" s="49">
        <v>99</v>
      </c>
      <c r="AT355" s="49">
        <v>244</v>
      </c>
      <c r="AU355" s="49">
        <v>10</v>
      </c>
      <c r="AW355" s="49"/>
      <c r="AX355" s="49"/>
      <c r="AY355" s="49"/>
      <c r="AZ355" s="484"/>
    </row>
    <row r="356" spans="1:52">
      <c r="A356" s="206">
        <v>446</v>
      </c>
      <c r="B356" s="206">
        <v>446099265</v>
      </c>
      <c r="C356" s="207" t="s">
        <v>1053</v>
      </c>
      <c r="D356" s="216">
        <f t="shared" si="47"/>
        <v>0</v>
      </c>
      <c r="E356" s="216">
        <f t="shared" si="47"/>
        <v>0</v>
      </c>
      <c r="F356" s="216">
        <f t="shared" si="47"/>
        <v>0</v>
      </c>
      <c r="G356" s="216">
        <f t="shared" si="47"/>
        <v>2</v>
      </c>
      <c r="H356" s="216">
        <f t="shared" si="47"/>
        <v>0</v>
      </c>
      <c r="I356" s="216">
        <f t="shared" si="47"/>
        <v>0</v>
      </c>
      <c r="J356" s="216">
        <f t="shared" si="47"/>
        <v>0</v>
      </c>
      <c r="K356" s="347">
        <f t="shared" si="41"/>
        <v>7.7200000000000005E-2</v>
      </c>
      <c r="L356" s="216"/>
      <c r="M356" s="216">
        <f t="shared" si="42"/>
        <v>0</v>
      </c>
      <c r="N356" s="216">
        <f t="shared" si="43"/>
        <v>0</v>
      </c>
      <c r="O356" s="216">
        <f t="shared" si="43"/>
        <v>0</v>
      </c>
      <c r="P356" s="216">
        <f t="shared" si="44"/>
        <v>0</v>
      </c>
      <c r="Q356" s="216">
        <f t="shared" si="45"/>
        <v>4</v>
      </c>
      <c r="R356" s="216">
        <f t="shared" si="46"/>
        <v>2</v>
      </c>
      <c r="S356" s="219"/>
      <c r="T356" s="219"/>
      <c r="U356" s="219"/>
      <c r="V356" s="219"/>
      <c r="W356" s="504"/>
      <c r="X356" s="219"/>
      <c r="Y356" s="49">
        <v>446</v>
      </c>
      <c r="Z356" s="49">
        <v>446099265</v>
      </c>
      <c r="AA356" s="235" t="s">
        <v>1053</v>
      </c>
      <c r="AB356" s="49">
        <v>0</v>
      </c>
      <c r="AC356" s="49">
        <v>0</v>
      </c>
      <c r="AD356" s="49">
        <v>0</v>
      </c>
      <c r="AE356" s="49">
        <v>2</v>
      </c>
      <c r="AF356" s="49">
        <v>0</v>
      </c>
      <c r="AG356" s="49">
        <v>0</v>
      </c>
      <c r="AH356" s="49">
        <v>0</v>
      </c>
      <c r="AI356" s="206">
        <v>0</v>
      </c>
      <c r="AJ356" s="206">
        <v>0</v>
      </c>
      <c r="AK356" s="206">
        <v>0</v>
      </c>
      <c r="AL356" s="206">
        <v>0</v>
      </c>
      <c r="AM356" s="206">
        <v>0</v>
      </c>
      <c r="AN356" s="206">
        <v>0</v>
      </c>
      <c r="AO356" s="206">
        <v>0</v>
      </c>
      <c r="AP356" s="206">
        <v>0</v>
      </c>
      <c r="AQ356" s="49">
        <v>0</v>
      </c>
      <c r="AR356" s="207"/>
      <c r="AS356" s="49">
        <v>99</v>
      </c>
      <c r="AT356" s="49">
        <v>265</v>
      </c>
      <c r="AU356" s="49">
        <v>4</v>
      </c>
      <c r="AW356" s="49"/>
      <c r="AX356" s="49"/>
      <c r="AY356" s="49"/>
      <c r="AZ356" s="484"/>
    </row>
    <row r="357" spans="1:52">
      <c r="A357" s="206">
        <v>446</v>
      </c>
      <c r="B357" s="206">
        <v>446099266</v>
      </c>
      <c r="C357" s="207" t="s">
        <v>1053</v>
      </c>
      <c r="D357" s="216">
        <f t="shared" si="47"/>
        <v>0</v>
      </c>
      <c r="E357" s="216">
        <f t="shared" si="47"/>
        <v>0</v>
      </c>
      <c r="F357" s="216">
        <f t="shared" si="47"/>
        <v>3</v>
      </c>
      <c r="G357" s="216">
        <f t="shared" si="47"/>
        <v>5</v>
      </c>
      <c r="H357" s="216">
        <f t="shared" si="47"/>
        <v>3</v>
      </c>
      <c r="I357" s="216">
        <f t="shared" si="47"/>
        <v>2</v>
      </c>
      <c r="J357" s="216">
        <f t="shared" si="47"/>
        <v>0</v>
      </c>
      <c r="K357" s="347">
        <f t="shared" si="41"/>
        <v>0.50180000000000002</v>
      </c>
      <c r="L357" s="216"/>
      <c r="M357" s="216">
        <f t="shared" si="42"/>
        <v>0</v>
      </c>
      <c r="N357" s="216">
        <f t="shared" si="43"/>
        <v>0</v>
      </c>
      <c r="O357" s="216">
        <f t="shared" si="43"/>
        <v>0</v>
      </c>
      <c r="P357" s="216">
        <f t="shared" si="44"/>
        <v>4</v>
      </c>
      <c r="Q357" s="216">
        <f t="shared" si="45"/>
        <v>3</v>
      </c>
      <c r="R357" s="216">
        <f t="shared" si="46"/>
        <v>13</v>
      </c>
      <c r="S357" s="219"/>
      <c r="T357" s="219"/>
      <c r="U357" s="219"/>
      <c r="V357" s="219"/>
      <c r="W357" s="504"/>
      <c r="X357" s="219"/>
      <c r="Y357" s="49">
        <v>446</v>
      </c>
      <c r="Z357" s="49">
        <v>446099266</v>
      </c>
      <c r="AA357" s="235" t="s">
        <v>1053</v>
      </c>
      <c r="AB357" s="49">
        <v>0</v>
      </c>
      <c r="AC357" s="49">
        <v>0</v>
      </c>
      <c r="AD357" s="49">
        <v>3</v>
      </c>
      <c r="AE357" s="49">
        <v>5</v>
      </c>
      <c r="AF357" s="49">
        <v>3</v>
      </c>
      <c r="AG357" s="49">
        <v>2</v>
      </c>
      <c r="AH357" s="49">
        <v>0</v>
      </c>
      <c r="AI357" s="206">
        <v>0</v>
      </c>
      <c r="AJ357" s="206">
        <v>0</v>
      </c>
      <c r="AK357" s="206">
        <v>0</v>
      </c>
      <c r="AL357" s="206">
        <v>0</v>
      </c>
      <c r="AM357" s="206">
        <v>3</v>
      </c>
      <c r="AN357" s="206">
        <v>0</v>
      </c>
      <c r="AO357" s="206">
        <v>0</v>
      </c>
      <c r="AP357" s="206">
        <v>1</v>
      </c>
      <c r="AQ357" s="49">
        <v>0</v>
      </c>
      <c r="AR357" s="207"/>
      <c r="AS357" s="49">
        <v>99</v>
      </c>
      <c r="AT357" s="49">
        <v>266</v>
      </c>
      <c r="AU357" s="49">
        <v>3</v>
      </c>
      <c r="AW357" s="49"/>
      <c r="AX357" s="49"/>
      <c r="AY357" s="49"/>
      <c r="AZ357" s="484"/>
    </row>
    <row r="358" spans="1:52">
      <c r="A358" s="206">
        <v>446</v>
      </c>
      <c r="B358" s="206">
        <v>446099285</v>
      </c>
      <c r="C358" s="207" t="s">
        <v>1053</v>
      </c>
      <c r="D358" s="216">
        <f t="shared" si="47"/>
        <v>0</v>
      </c>
      <c r="E358" s="216">
        <f t="shared" si="47"/>
        <v>0</v>
      </c>
      <c r="F358" s="216">
        <f t="shared" si="47"/>
        <v>6</v>
      </c>
      <c r="G358" s="216">
        <f t="shared" si="47"/>
        <v>47</v>
      </c>
      <c r="H358" s="216">
        <f t="shared" si="47"/>
        <v>28</v>
      </c>
      <c r="I358" s="216">
        <f t="shared" si="47"/>
        <v>23</v>
      </c>
      <c r="J358" s="216">
        <f t="shared" si="47"/>
        <v>0</v>
      </c>
      <c r="K358" s="347">
        <f t="shared" si="41"/>
        <v>4.0144000000000002</v>
      </c>
      <c r="L358" s="216"/>
      <c r="M358" s="216">
        <f t="shared" si="42"/>
        <v>8</v>
      </c>
      <c r="N358" s="216">
        <f t="shared" si="43"/>
        <v>5</v>
      </c>
      <c r="O358" s="216">
        <f t="shared" si="43"/>
        <v>1</v>
      </c>
      <c r="P358" s="216">
        <f t="shared" si="44"/>
        <v>38</v>
      </c>
      <c r="Q358" s="216">
        <f t="shared" si="45"/>
        <v>8</v>
      </c>
      <c r="R358" s="216">
        <f t="shared" si="46"/>
        <v>104</v>
      </c>
      <c r="S358" s="219"/>
      <c r="T358" s="219"/>
      <c r="U358" s="219"/>
      <c r="V358" s="219"/>
      <c r="W358" s="504"/>
      <c r="X358" s="219"/>
      <c r="Y358" s="49">
        <v>446</v>
      </c>
      <c r="Z358" s="49">
        <v>446099285</v>
      </c>
      <c r="AA358" s="235" t="s">
        <v>1053</v>
      </c>
      <c r="AB358" s="49">
        <v>0</v>
      </c>
      <c r="AC358" s="49">
        <v>0</v>
      </c>
      <c r="AD358" s="49">
        <v>6</v>
      </c>
      <c r="AE358" s="49">
        <v>47</v>
      </c>
      <c r="AF358" s="49">
        <v>28</v>
      </c>
      <c r="AG358" s="49">
        <v>23</v>
      </c>
      <c r="AH358" s="49">
        <v>0</v>
      </c>
      <c r="AI358" s="206">
        <v>0</v>
      </c>
      <c r="AJ358" s="206">
        <v>8</v>
      </c>
      <c r="AK358" s="206">
        <v>5</v>
      </c>
      <c r="AL358" s="206">
        <v>1</v>
      </c>
      <c r="AM358" s="206">
        <v>29</v>
      </c>
      <c r="AN358" s="206">
        <v>0</v>
      </c>
      <c r="AO358" s="206">
        <v>0</v>
      </c>
      <c r="AP358" s="206">
        <v>3</v>
      </c>
      <c r="AQ358" s="49">
        <v>6</v>
      </c>
      <c r="AR358" s="207"/>
      <c r="AS358" s="49">
        <v>99</v>
      </c>
      <c r="AT358" s="49">
        <v>285</v>
      </c>
      <c r="AU358" s="49">
        <v>8</v>
      </c>
      <c r="AW358" s="49"/>
      <c r="AX358" s="49"/>
      <c r="AY358" s="49"/>
      <c r="AZ358" s="484"/>
    </row>
    <row r="359" spans="1:52">
      <c r="A359" s="206">
        <v>446</v>
      </c>
      <c r="B359" s="206">
        <v>446099293</v>
      </c>
      <c r="C359" s="207" t="s">
        <v>1053</v>
      </c>
      <c r="D359" s="216">
        <f t="shared" si="47"/>
        <v>0</v>
      </c>
      <c r="E359" s="216">
        <f t="shared" si="47"/>
        <v>0</v>
      </c>
      <c r="F359" s="216">
        <f t="shared" si="47"/>
        <v>1</v>
      </c>
      <c r="G359" s="216">
        <f t="shared" si="47"/>
        <v>8</v>
      </c>
      <c r="H359" s="216">
        <f t="shared" si="47"/>
        <v>7</v>
      </c>
      <c r="I359" s="216">
        <f t="shared" si="47"/>
        <v>5</v>
      </c>
      <c r="J359" s="216">
        <f t="shared" si="47"/>
        <v>0</v>
      </c>
      <c r="K359" s="347">
        <f t="shared" si="41"/>
        <v>0.81059999999999999</v>
      </c>
      <c r="L359" s="216"/>
      <c r="M359" s="216">
        <f t="shared" si="42"/>
        <v>0</v>
      </c>
      <c r="N359" s="216">
        <f t="shared" si="43"/>
        <v>1</v>
      </c>
      <c r="O359" s="216">
        <f t="shared" si="43"/>
        <v>0</v>
      </c>
      <c r="P359" s="216">
        <f t="shared" si="44"/>
        <v>18</v>
      </c>
      <c r="Q359" s="216">
        <f t="shared" si="45"/>
        <v>10</v>
      </c>
      <c r="R359" s="216">
        <f t="shared" si="46"/>
        <v>21</v>
      </c>
      <c r="S359" s="219"/>
      <c r="T359" s="219"/>
      <c r="U359" s="219"/>
      <c r="V359" s="219"/>
      <c r="W359" s="504"/>
      <c r="X359" s="219"/>
      <c r="Y359" s="49">
        <v>446</v>
      </c>
      <c r="Z359" s="49">
        <v>446099293</v>
      </c>
      <c r="AA359" s="235" t="s">
        <v>1053</v>
      </c>
      <c r="AB359" s="49">
        <v>0</v>
      </c>
      <c r="AC359" s="49">
        <v>0</v>
      </c>
      <c r="AD359" s="49">
        <v>1</v>
      </c>
      <c r="AE359" s="49">
        <v>8</v>
      </c>
      <c r="AF359" s="49">
        <v>7</v>
      </c>
      <c r="AG359" s="49">
        <v>5</v>
      </c>
      <c r="AH359" s="49">
        <v>0</v>
      </c>
      <c r="AI359" s="206">
        <v>0</v>
      </c>
      <c r="AJ359" s="206">
        <v>0</v>
      </c>
      <c r="AK359" s="206">
        <v>1</v>
      </c>
      <c r="AL359" s="206">
        <v>0</v>
      </c>
      <c r="AM359" s="206">
        <v>13</v>
      </c>
      <c r="AN359" s="206">
        <v>0</v>
      </c>
      <c r="AO359" s="206">
        <v>0</v>
      </c>
      <c r="AP359" s="206">
        <v>1</v>
      </c>
      <c r="AQ359" s="49">
        <v>4</v>
      </c>
      <c r="AR359" s="207"/>
      <c r="AS359" s="49">
        <v>99</v>
      </c>
      <c r="AT359" s="49">
        <v>293</v>
      </c>
      <c r="AU359" s="49">
        <v>10</v>
      </c>
      <c r="AW359" s="49"/>
      <c r="AX359" s="49"/>
      <c r="AY359" s="49"/>
      <c r="AZ359" s="484"/>
    </row>
    <row r="360" spans="1:52">
      <c r="A360" s="206">
        <v>446</v>
      </c>
      <c r="B360" s="206">
        <v>446099307</v>
      </c>
      <c r="C360" s="207" t="s">
        <v>1053</v>
      </c>
      <c r="D360" s="216">
        <f t="shared" si="47"/>
        <v>0</v>
      </c>
      <c r="E360" s="216">
        <f t="shared" si="47"/>
        <v>0</v>
      </c>
      <c r="F360" s="216">
        <f t="shared" si="47"/>
        <v>2</v>
      </c>
      <c r="G360" s="216">
        <f t="shared" si="47"/>
        <v>12</v>
      </c>
      <c r="H360" s="216">
        <f t="shared" si="47"/>
        <v>6</v>
      </c>
      <c r="I360" s="216">
        <f t="shared" si="47"/>
        <v>4</v>
      </c>
      <c r="J360" s="216">
        <f t="shared" si="47"/>
        <v>0</v>
      </c>
      <c r="K360" s="347">
        <f t="shared" si="41"/>
        <v>0.9264</v>
      </c>
      <c r="L360" s="216"/>
      <c r="M360" s="216">
        <f t="shared" si="42"/>
        <v>0</v>
      </c>
      <c r="N360" s="216">
        <f t="shared" si="43"/>
        <v>0</v>
      </c>
      <c r="O360" s="216">
        <f t="shared" si="43"/>
        <v>0</v>
      </c>
      <c r="P360" s="216">
        <f t="shared" si="44"/>
        <v>16</v>
      </c>
      <c r="Q360" s="216">
        <f t="shared" si="45"/>
        <v>4</v>
      </c>
      <c r="R360" s="216">
        <f t="shared" si="46"/>
        <v>24</v>
      </c>
      <c r="S360" s="219"/>
      <c r="T360" s="219"/>
      <c r="U360" s="219"/>
      <c r="V360" s="219"/>
      <c r="W360" s="504"/>
      <c r="X360" s="219"/>
      <c r="Y360" s="49">
        <v>446</v>
      </c>
      <c r="Z360" s="49">
        <v>446099307</v>
      </c>
      <c r="AA360" s="235" t="s">
        <v>1053</v>
      </c>
      <c r="AB360" s="49">
        <v>0</v>
      </c>
      <c r="AC360" s="49">
        <v>0</v>
      </c>
      <c r="AD360" s="49">
        <v>2</v>
      </c>
      <c r="AE360" s="49">
        <v>12</v>
      </c>
      <c r="AF360" s="49">
        <v>6</v>
      </c>
      <c r="AG360" s="49">
        <v>4</v>
      </c>
      <c r="AH360" s="49">
        <v>0</v>
      </c>
      <c r="AI360" s="206">
        <v>0</v>
      </c>
      <c r="AJ360" s="206">
        <v>0</v>
      </c>
      <c r="AK360" s="206">
        <v>0</v>
      </c>
      <c r="AL360" s="206">
        <v>0</v>
      </c>
      <c r="AM360" s="206">
        <v>12</v>
      </c>
      <c r="AN360" s="206">
        <v>0</v>
      </c>
      <c r="AO360" s="206">
        <v>0</v>
      </c>
      <c r="AP360" s="206">
        <v>2</v>
      </c>
      <c r="AQ360" s="49">
        <v>2</v>
      </c>
      <c r="AR360" s="207"/>
      <c r="AS360" s="49">
        <v>99</v>
      </c>
      <c r="AT360" s="49">
        <v>307</v>
      </c>
      <c r="AU360" s="49">
        <v>4</v>
      </c>
      <c r="AW360" s="49"/>
      <c r="AX360" s="49"/>
      <c r="AY360" s="49"/>
      <c r="AZ360" s="484"/>
    </row>
    <row r="361" spans="1:52">
      <c r="A361" s="206">
        <v>446</v>
      </c>
      <c r="B361" s="206">
        <v>446099310</v>
      </c>
      <c r="C361" s="207" t="s">
        <v>1053</v>
      </c>
      <c r="D361" s="216">
        <f t="shared" si="47"/>
        <v>0</v>
      </c>
      <c r="E361" s="216">
        <f t="shared" si="47"/>
        <v>0</v>
      </c>
      <c r="F361" s="216">
        <f t="shared" si="47"/>
        <v>0</v>
      </c>
      <c r="G361" s="216">
        <f t="shared" si="47"/>
        <v>1</v>
      </c>
      <c r="H361" s="216">
        <f t="shared" si="47"/>
        <v>0</v>
      </c>
      <c r="I361" s="216">
        <f t="shared" si="47"/>
        <v>0</v>
      </c>
      <c r="J361" s="216">
        <f t="shared" si="47"/>
        <v>0</v>
      </c>
      <c r="K361" s="347">
        <f t="shared" si="41"/>
        <v>3.8600000000000002E-2</v>
      </c>
      <c r="L361" s="216"/>
      <c r="M361" s="216">
        <f t="shared" si="42"/>
        <v>0</v>
      </c>
      <c r="N361" s="216">
        <f t="shared" si="43"/>
        <v>0</v>
      </c>
      <c r="O361" s="216">
        <f t="shared" si="43"/>
        <v>0</v>
      </c>
      <c r="P361" s="216">
        <f t="shared" si="44"/>
        <v>1</v>
      </c>
      <c r="Q361" s="216">
        <f t="shared" si="45"/>
        <v>10</v>
      </c>
      <c r="R361" s="216">
        <f t="shared" si="46"/>
        <v>1</v>
      </c>
      <c r="S361" s="219"/>
      <c r="T361" s="219"/>
      <c r="U361" s="219"/>
      <c r="V361" s="219"/>
      <c r="W361" s="504"/>
      <c r="X361" s="219"/>
      <c r="Y361" s="49">
        <v>446</v>
      </c>
      <c r="Z361" s="49">
        <v>446099310</v>
      </c>
      <c r="AA361" s="235" t="s">
        <v>1053</v>
      </c>
      <c r="AB361" s="49">
        <v>0</v>
      </c>
      <c r="AC361" s="49">
        <v>0</v>
      </c>
      <c r="AD361" s="49">
        <v>0</v>
      </c>
      <c r="AE361" s="49">
        <v>1</v>
      </c>
      <c r="AF361" s="49">
        <v>0</v>
      </c>
      <c r="AG361" s="49">
        <v>0</v>
      </c>
      <c r="AH361" s="49">
        <v>0</v>
      </c>
      <c r="AI361" s="206">
        <v>0</v>
      </c>
      <c r="AJ361" s="206">
        <v>0</v>
      </c>
      <c r="AK361" s="206">
        <v>0</v>
      </c>
      <c r="AL361" s="206">
        <v>0</v>
      </c>
      <c r="AM361" s="206">
        <v>1</v>
      </c>
      <c r="AN361" s="206">
        <v>0</v>
      </c>
      <c r="AO361" s="206">
        <v>0</v>
      </c>
      <c r="AP361" s="206">
        <v>0</v>
      </c>
      <c r="AQ361" s="49">
        <v>0</v>
      </c>
      <c r="AR361" s="207"/>
      <c r="AS361" s="49">
        <v>99</v>
      </c>
      <c r="AT361" s="49">
        <v>310</v>
      </c>
      <c r="AU361" s="49">
        <v>10</v>
      </c>
      <c r="AW361" s="49"/>
      <c r="AX361" s="49"/>
      <c r="AY361" s="49"/>
      <c r="AZ361" s="484"/>
    </row>
    <row r="362" spans="1:52">
      <c r="A362" s="206">
        <v>446</v>
      </c>
      <c r="B362" s="206">
        <v>446099323</v>
      </c>
      <c r="C362" s="207" t="s">
        <v>1053</v>
      </c>
      <c r="D362" s="216">
        <f t="shared" si="47"/>
        <v>0</v>
      </c>
      <c r="E362" s="216">
        <f t="shared" si="47"/>
        <v>0</v>
      </c>
      <c r="F362" s="216">
        <f t="shared" si="47"/>
        <v>1</v>
      </c>
      <c r="G362" s="216">
        <f t="shared" si="47"/>
        <v>1</v>
      </c>
      <c r="H362" s="216">
        <f t="shared" si="47"/>
        <v>1</v>
      </c>
      <c r="I362" s="216">
        <f t="shared" si="47"/>
        <v>2</v>
      </c>
      <c r="J362" s="216">
        <f t="shared" si="47"/>
        <v>0</v>
      </c>
      <c r="K362" s="347">
        <f t="shared" si="41"/>
        <v>0.193</v>
      </c>
      <c r="L362" s="216"/>
      <c r="M362" s="216">
        <f t="shared" si="42"/>
        <v>0</v>
      </c>
      <c r="N362" s="216">
        <f t="shared" si="43"/>
        <v>0</v>
      </c>
      <c r="O362" s="216">
        <f t="shared" si="43"/>
        <v>0</v>
      </c>
      <c r="P362" s="216">
        <f t="shared" si="44"/>
        <v>0</v>
      </c>
      <c r="Q362" s="216">
        <f t="shared" si="45"/>
        <v>5</v>
      </c>
      <c r="R362" s="216">
        <f t="shared" si="46"/>
        <v>5</v>
      </c>
      <c r="S362" s="219"/>
      <c r="T362" s="219"/>
      <c r="U362" s="219"/>
      <c r="V362" s="219"/>
      <c r="W362" s="504"/>
      <c r="X362" s="219"/>
      <c r="Y362" s="49">
        <v>446</v>
      </c>
      <c r="Z362" s="49">
        <v>446099323</v>
      </c>
      <c r="AA362" s="235" t="s">
        <v>1053</v>
      </c>
      <c r="AB362" s="49">
        <v>0</v>
      </c>
      <c r="AC362" s="49">
        <v>0</v>
      </c>
      <c r="AD362" s="49">
        <v>1</v>
      </c>
      <c r="AE362" s="49">
        <v>1</v>
      </c>
      <c r="AF362" s="49">
        <v>1</v>
      </c>
      <c r="AG362" s="49">
        <v>2</v>
      </c>
      <c r="AH362" s="49">
        <v>0</v>
      </c>
      <c r="AI362" s="206">
        <v>0</v>
      </c>
      <c r="AJ362" s="206">
        <v>0</v>
      </c>
      <c r="AK362" s="206">
        <v>0</v>
      </c>
      <c r="AL362" s="206">
        <v>0</v>
      </c>
      <c r="AM362" s="206">
        <v>0</v>
      </c>
      <c r="AN362" s="206">
        <v>0</v>
      </c>
      <c r="AO362" s="206">
        <v>0</v>
      </c>
      <c r="AP362" s="206">
        <v>0</v>
      </c>
      <c r="AQ362" s="49">
        <v>0</v>
      </c>
      <c r="AR362" s="207"/>
      <c r="AS362" s="49">
        <v>99</v>
      </c>
      <c r="AT362" s="49">
        <v>323</v>
      </c>
      <c r="AU362" s="49">
        <v>5</v>
      </c>
      <c r="AW362" s="49"/>
      <c r="AX362" s="49"/>
      <c r="AY362" s="49"/>
      <c r="AZ362" s="484"/>
    </row>
    <row r="363" spans="1:52">
      <c r="A363" s="206">
        <v>446</v>
      </c>
      <c r="B363" s="206">
        <v>446099336</v>
      </c>
      <c r="C363" s="207" t="s">
        <v>1053</v>
      </c>
      <c r="D363" s="216">
        <f t="shared" si="47"/>
        <v>0</v>
      </c>
      <c r="E363" s="216">
        <f t="shared" si="47"/>
        <v>0</v>
      </c>
      <c r="F363" s="216">
        <f t="shared" si="47"/>
        <v>0</v>
      </c>
      <c r="G363" s="216">
        <f t="shared" si="47"/>
        <v>0</v>
      </c>
      <c r="H363" s="216">
        <f t="shared" si="47"/>
        <v>1</v>
      </c>
      <c r="I363" s="216">
        <f t="shared" si="47"/>
        <v>1</v>
      </c>
      <c r="J363" s="216">
        <f t="shared" si="47"/>
        <v>0</v>
      </c>
      <c r="K363" s="347">
        <f t="shared" si="41"/>
        <v>7.7200000000000005E-2</v>
      </c>
      <c r="L363" s="216"/>
      <c r="M363" s="216">
        <f t="shared" si="42"/>
        <v>0</v>
      </c>
      <c r="N363" s="216">
        <f t="shared" si="43"/>
        <v>0</v>
      </c>
      <c r="O363" s="216">
        <f t="shared" si="43"/>
        <v>0</v>
      </c>
      <c r="P363" s="216">
        <f t="shared" si="44"/>
        <v>0</v>
      </c>
      <c r="Q363" s="216">
        <f t="shared" si="45"/>
        <v>8</v>
      </c>
      <c r="R363" s="216">
        <f t="shared" si="46"/>
        <v>2</v>
      </c>
      <c r="S363" s="219"/>
      <c r="T363" s="219"/>
      <c r="U363" s="219"/>
      <c r="V363" s="219"/>
      <c r="W363" s="504"/>
      <c r="X363" s="219"/>
      <c r="Y363" s="49">
        <v>446</v>
      </c>
      <c r="Z363" s="49">
        <v>446099336</v>
      </c>
      <c r="AA363" s="235" t="s">
        <v>1053</v>
      </c>
      <c r="AB363" s="49">
        <v>0</v>
      </c>
      <c r="AC363" s="49">
        <v>0</v>
      </c>
      <c r="AD363" s="49">
        <v>0</v>
      </c>
      <c r="AE363" s="49">
        <v>0</v>
      </c>
      <c r="AF363" s="49">
        <v>1</v>
      </c>
      <c r="AG363" s="49">
        <v>1</v>
      </c>
      <c r="AH363" s="49">
        <v>0</v>
      </c>
      <c r="AI363" s="206">
        <v>0</v>
      </c>
      <c r="AJ363" s="206">
        <v>0</v>
      </c>
      <c r="AK363" s="206">
        <v>0</v>
      </c>
      <c r="AL363" s="206">
        <v>0</v>
      </c>
      <c r="AM363" s="206">
        <v>0</v>
      </c>
      <c r="AN363" s="206">
        <v>0</v>
      </c>
      <c r="AO363" s="206">
        <v>0</v>
      </c>
      <c r="AP363" s="206">
        <v>0</v>
      </c>
      <c r="AQ363" s="49">
        <v>0</v>
      </c>
      <c r="AR363" s="207"/>
      <c r="AS363" s="49">
        <v>99</v>
      </c>
      <c r="AT363" s="49">
        <v>336</v>
      </c>
      <c r="AU363" s="49">
        <v>8</v>
      </c>
      <c r="AW363" s="49"/>
      <c r="AX363" s="49"/>
      <c r="AY363" s="49"/>
      <c r="AZ363" s="484"/>
    </row>
    <row r="364" spans="1:52">
      <c r="A364" s="206">
        <v>446</v>
      </c>
      <c r="B364" s="206">
        <v>446099350</v>
      </c>
      <c r="C364" s="207" t="s">
        <v>1053</v>
      </c>
      <c r="D364" s="216">
        <f t="shared" si="47"/>
        <v>0</v>
      </c>
      <c r="E364" s="216">
        <f t="shared" si="47"/>
        <v>0</v>
      </c>
      <c r="F364" s="216">
        <f t="shared" si="47"/>
        <v>1</v>
      </c>
      <c r="G364" s="216">
        <f t="shared" si="47"/>
        <v>6</v>
      </c>
      <c r="H364" s="216">
        <f t="shared" si="47"/>
        <v>0</v>
      </c>
      <c r="I364" s="216">
        <f t="shared" si="47"/>
        <v>0</v>
      </c>
      <c r="J364" s="216">
        <f t="shared" si="47"/>
        <v>0</v>
      </c>
      <c r="K364" s="347">
        <f t="shared" si="41"/>
        <v>0.2702</v>
      </c>
      <c r="L364" s="216"/>
      <c r="M364" s="216">
        <f t="shared" si="42"/>
        <v>1</v>
      </c>
      <c r="N364" s="216">
        <f t="shared" si="43"/>
        <v>0</v>
      </c>
      <c r="O364" s="216">
        <f t="shared" si="43"/>
        <v>0</v>
      </c>
      <c r="P364" s="216">
        <f t="shared" si="44"/>
        <v>3</v>
      </c>
      <c r="Q364" s="216">
        <f t="shared" si="45"/>
        <v>3</v>
      </c>
      <c r="R364" s="216">
        <f t="shared" si="46"/>
        <v>7</v>
      </c>
      <c r="S364" s="219"/>
      <c r="T364" s="219"/>
      <c r="U364" s="219"/>
      <c r="V364" s="219"/>
      <c r="W364" s="504"/>
      <c r="X364" s="219"/>
      <c r="Y364" s="49">
        <v>446</v>
      </c>
      <c r="Z364" s="49">
        <v>446099350</v>
      </c>
      <c r="AA364" s="235" t="s">
        <v>1053</v>
      </c>
      <c r="AB364" s="49">
        <v>0</v>
      </c>
      <c r="AC364" s="49">
        <v>0</v>
      </c>
      <c r="AD364" s="49">
        <v>1</v>
      </c>
      <c r="AE364" s="49">
        <v>6</v>
      </c>
      <c r="AF364" s="49">
        <v>0</v>
      </c>
      <c r="AG364" s="49">
        <v>0</v>
      </c>
      <c r="AH364" s="49">
        <v>0</v>
      </c>
      <c r="AI364" s="206">
        <v>0</v>
      </c>
      <c r="AJ364" s="206">
        <v>1</v>
      </c>
      <c r="AK364" s="206">
        <v>0</v>
      </c>
      <c r="AL364" s="206">
        <v>0</v>
      </c>
      <c r="AM364" s="206">
        <v>3</v>
      </c>
      <c r="AN364" s="206">
        <v>0</v>
      </c>
      <c r="AO364" s="206">
        <v>0</v>
      </c>
      <c r="AP364" s="206">
        <v>0</v>
      </c>
      <c r="AQ364" s="49">
        <v>0</v>
      </c>
      <c r="AR364" s="207"/>
      <c r="AS364" s="49">
        <v>99</v>
      </c>
      <c r="AT364" s="49">
        <v>350</v>
      </c>
      <c r="AU364" s="49">
        <v>3</v>
      </c>
      <c r="AW364" s="49"/>
      <c r="AX364" s="49"/>
      <c r="AY364" s="49"/>
      <c r="AZ364" s="484"/>
    </row>
    <row r="365" spans="1:52">
      <c r="A365" s="206">
        <v>446</v>
      </c>
      <c r="B365" s="206">
        <v>446099625</v>
      </c>
      <c r="C365" s="207" t="s">
        <v>1053</v>
      </c>
      <c r="D365" s="216">
        <f t="shared" si="47"/>
        <v>0</v>
      </c>
      <c r="E365" s="216">
        <f t="shared" si="47"/>
        <v>0</v>
      </c>
      <c r="F365" s="216">
        <f t="shared" si="47"/>
        <v>0</v>
      </c>
      <c r="G365" s="216">
        <f t="shared" si="47"/>
        <v>5</v>
      </c>
      <c r="H365" s="216">
        <f t="shared" si="47"/>
        <v>7</v>
      </c>
      <c r="I365" s="216">
        <f t="shared" si="47"/>
        <v>4</v>
      </c>
      <c r="J365" s="216">
        <f t="shared" si="47"/>
        <v>0</v>
      </c>
      <c r="K365" s="347">
        <f t="shared" si="41"/>
        <v>0.61760000000000004</v>
      </c>
      <c r="L365" s="216"/>
      <c r="M365" s="216">
        <f t="shared" si="42"/>
        <v>1</v>
      </c>
      <c r="N365" s="216">
        <f t="shared" si="43"/>
        <v>2</v>
      </c>
      <c r="O365" s="216">
        <f t="shared" si="43"/>
        <v>0</v>
      </c>
      <c r="P365" s="216">
        <f t="shared" si="44"/>
        <v>11</v>
      </c>
      <c r="Q365" s="216">
        <f t="shared" si="45"/>
        <v>6</v>
      </c>
      <c r="R365" s="216">
        <f t="shared" si="46"/>
        <v>16</v>
      </c>
      <c r="S365" s="219"/>
      <c r="T365" s="219"/>
      <c r="U365" s="219"/>
      <c r="V365" s="219"/>
      <c r="W365" s="504"/>
      <c r="X365" s="219"/>
      <c r="Y365" s="49">
        <v>446</v>
      </c>
      <c r="Z365" s="49">
        <v>446099625</v>
      </c>
      <c r="AA365" s="235" t="s">
        <v>1053</v>
      </c>
      <c r="AB365" s="49">
        <v>0</v>
      </c>
      <c r="AC365" s="49">
        <v>0</v>
      </c>
      <c r="AD365" s="49">
        <v>0</v>
      </c>
      <c r="AE365" s="49">
        <v>5</v>
      </c>
      <c r="AF365" s="49">
        <v>7</v>
      </c>
      <c r="AG365" s="49">
        <v>4</v>
      </c>
      <c r="AH365" s="49">
        <v>0</v>
      </c>
      <c r="AI365" s="206">
        <v>0</v>
      </c>
      <c r="AJ365" s="206">
        <v>1</v>
      </c>
      <c r="AK365" s="206">
        <v>2</v>
      </c>
      <c r="AL365" s="206">
        <v>0</v>
      </c>
      <c r="AM365" s="206">
        <v>9</v>
      </c>
      <c r="AN365" s="206">
        <v>0</v>
      </c>
      <c r="AO365" s="206">
        <v>0</v>
      </c>
      <c r="AP365" s="206">
        <v>0</v>
      </c>
      <c r="AQ365" s="49">
        <v>2</v>
      </c>
      <c r="AR365" s="207"/>
      <c r="AS365" s="49">
        <v>99</v>
      </c>
      <c r="AT365" s="49">
        <v>625</v>
      </c>
      <c r="AU365" s="49">
        <v>6</v>
      </c>
      <c r="AW365" s="49"/>
      <c r="AX365" s="49"/>
      <c r="AY365" s="49"/>
      <c r="AZ365" s="484"/>
    </row>
    <row r="366" spans="1:52">
      <c r="A366" s="206">
        <v>446</v>
      </c>
      <c r="B366" s="206">
        <v>446099650</v>
      </c>
      <c r="C366" s="207" t="s">
        <v>1053</v>
      </c>
      <c r="D366" s="216">
        <f t="shared" si="47"/>
        <v>0</v>
      </c>
      <c r="E366" s="216">
        <f t="shared" si="47"/>
        <v>0</v>
      </c>
      <c r="F366" s="216">
        <f t="shared" si="47"/>
        <v>0</v>
      </c>
      <c r="G366" s="216">
        <f t="shared" si="47"/>
        <v>0</v>
      </c>
      <c r="H366" s="216">
        <f t="shared" si="47"/>
        <v>1</v>
      </c>
      <c r="I366" s="216">
        <f t="shared" si="47"/>
        <v>0</v>
      </c>
      <c r="J366" s="216">
        <f t="shared" si="47"/>
        <v>0</v>
      </c>
      <c r="K366" s="347">
        <f t="shared" si="41"/>
        <v>3.8600000000000002E-2</v>
      </c>
      <c r="L366" s="216"/>
      <c r="M366" s="216">
        <f t="shared" si="42"/>
        <v>0</v>
      </c>
      <c r="N366" s="216">
        <f t="shared" si="43"/>
        <v>0</v>
      </c>
      <c r="O366" s="216">
        <f t="shared" si="43"/>
        <v>0</v>
      </c>
      <c r="P366" s="216">
        <f t="shared" si="44"/>
        <v>0</v>
      </c>
      <c r="Q366" s="216">
        <f t="shared" si="45"/>
        <v>5</v>
      </c>
      <c r="R366" s="216">
        <f t="shared" si="46"/>
        <v>1</v>
      </c>
      <c r="S366" s="219"/>
      <c r="T366" s="219"/>
      <c r="U366" s="219"/>
      <c r="V366" s="219"/>
      <c r="W366" s="504"/>
      <c r="X366" s="219"/>
      <c r="Y366" s="49">
        <v>446</v>
      </c>
      <c r="Z366" s="49">
        <v>446099650</v>
      </c>
      <c r="AA366" s="235" t="s">
        <v>1053</v>
      </c>
      <c r="AB366" s="49">
        <v>0</v>
      </c>
      <c r="AC366" s="49">
        <v>0</v>
      </c>
      <c r="AD366" s="49">
        <v>0</v>
      </c>
      <c r="AE366" s="49">
        <v>0</v>
      </c>
      <c r="AF366" s="49">
        <v>1</v>
      </c>
      <c r="AG366" s="49">
        <v>0</v>
      </c>
      <c r="AH366" s="49">
        <v>0</v>
      </c>
      <c r="AI366" s="206">
        <v>0</v>
      </c>
      <c r="AJ366" s="206">
        <v>0</v>
      </c>
      <c r="AK366" s="206">
        <v>0</v>
      </c>
      <c r="AL366" s="206">
        <v>0</v>
      </c>
      <c r="AM366" s="206">
        <v>0</v>
      </c>
      <c r="AN366" s="206">
        <v>0</v>
      </c>
      <c r="AO366" s="206">
        <v>0</v>
      </c>
      <c r="AP366" s="206">
        <v>0</v>
      </c>
      <c r="AQ366" s="49">
        <v>0</v>
      </c>
      <c r="AR366" s="207"/>
      <c r="AS366" s="49">
        <v>99</v>
      </c>
      <c r="AT366" s="49">
        <v>650</v>
      </c>
      <c r="AU366" s="49">
        <v>5</v>
      </c>
      <c r="AW366" s="49"/>
      <c r="AX366" s="49"/>
      <c r="AY366" s="49"/>
      <c r="AZ366" s="484"/>
    </row>
    <row r="367" spans="1:52">
      <c r="A367" s="206">
        <v>446</v>
      </c>
      <c r="B367" s="206">
        <v>446099665</v>
      </c>
      <c r="C367" s="207" t="s">
        <v>1053</v>
      </c>
      <c r="D367" s="216">
        <f t="shared" si="47"/>
        <v>0</v>
      </c>
      <c r="E367" s="216">
        <f t="shared" si="47"/>
        <v>0</v>
      </c>
      <c r="F367" s="216">
        <f t="shared" si="47"/>
        <v>0</v>
      </c>
      <c r="G367" s="216">
        <f t="shared" si="47"/>
        <v>0</v>
      </c>
      <c r="H367" s="216">
        <f t="shared" si="47"/>
        <v>1</v>
      </c>
      <c r="I367" s="216">
        <f t="shared" si="47"/>
        <v>1</v>
      </c>
      <c r="J367" s="216">
        <f t="shared" si="47"/>
        <v>0</v>
      </c>
      <c r="K367" s="347">
        <f t="shared" si="41"/>
        <v>7.7200000000000005E-2</v>
      </c>
      <c r="L367" s="216"/>
      <c r="M367" s="216">
        <f t="shared" si="42"/>
        <v>0</v>
      </c>
      <c r="N367" s="216">
        <f t="shared" si="43"/>
        <v>0</v>
      </c>
      <c r="O367" s="216">
        <f t="shared" si="43"/>
        <v>0</v>
      </c>
      <c r="P367" s="216">
        <f t="shared" si="44"/>
        <v>1</v>
      </c>
      <c r="Q367" s="216">
        <f t="shared" si="45"/>
        <v>5</v>
      </c>
      <c r="R367" s="216">
        <f t="shared" si="46"/>
        <v>2</v>
      </c>
      <c r="S367" s="219"/>
      <c r="T367" s="219"/>
      <c r="U367" s="219"/>
      <c r="V367" s="219"/>
      <c r="W367" s="504"/>
      <c r="X367" s="219"/>
      <c r="Y367" s="49">
        <v>446</v>
      </c>
      <c r="Z367" s="49">
        <v>446099665</v>
      </c>
      <c r="AA367" s="235" t="s">
        <v>1053</v>
      </c>
      <c r="AB367" s="49">
        <v>0</v>
      </c>
      <c r="AC367" s="49">
        <v>0</v>
      </c>
      <c r="AD367" s="49">
        <v>0</v>
      </c>
      <c r="AE367" s="49">
        <v>0</v>
      </c>
      <c r="AF367" s="49">
        <v>1</v>
      </c>
      <c r="AG367" s="49">
        <v>1</v>
      </c>
      <c r="AH367" s="49">
        <v>0</v>
      </c>
      <c r="AI367" s="206">
        <v>0</v>
      </c>
      <c r="AJ367" s="206">
        <v>0</v>
      </c>
      <c r="AK367" s="206">
        <v>0</v>
      </c>
      <c r="AL367" s="206">
        <v>0</v>
      </c>
      <c r="AM367" s="206">
        <v>0</v>
      </c>
      <c r="AN367" s="206">
        <v>0</v>
      </c>
      <c r="AO367" s="206">
        <v>0</v>
      </c>
      <c r="AP367" s="206">
        <v>0</v>
      </c>
      <c r="AQ367" s="49">
        <v>1</v>
      </c>
      <c r="AR367" s="207"/>
      <c r="AS367" s="49">
        <v>99</v>
      </c>
      <c r="AT367" s="49">
        <v>665</v>
      </c>
      <c r="AU367" s="49">
        <v>5</v>
      </c>
      <c r="AW367" s="49"/>
      <c r="AX367" s="49"/>
      <c r="AY367" s="49"/>
      <c r="AZ367" s="484"/>
    </row>
    <row r="368" spans="1:52">
      <c r="A368" s="206">
        <v>446</v>
      </c>
      <c r="B368" s="206">
        <v>446099690</v>
      </c>
      <c r="C368" s="207" t="s">
        <v>1053</v>
      </c>
      <c r="D368" s="216">
        <f t="shared" si="47"/>
        <v>0</v>
      </c>
      <c r="E368" s="216">
        <f t="shared" si="47"/>
        <v>0</v>
      </c>
      <c r="F368" s="216">
        <f t="shared" si="47"/>
        <v>0</v>
      </c>
      <c r="G368" s="216">
        <f t="shared" si="47"/>
        <v>0</v>
      </c>
      <c r="H368" s="216">
        <f t="shared" si="47"/>
        <v>9</v>
      </c>
      <c r="I368" s="216">
        <f t="shared" si="47"/>
        <v>7</v>
      </c>
      <c r="J368" s="216">
        <f t="shared" si="47"/>
        <v>0</v>
      </c>
      <c r="K368" s="347">
        <f t="shared" si="41"/>
        <v>0.61760000000000004</v>
      </c>
      <c r="L368" s="216"/>
      <c r="M368" s="216">
        <f t="shared" si="42"/>
        <v>0</v>
      </c>
      <c r="N368" s="216">
        <f t="shared" si="43"/>
        <v>0</v>
      </c>
      <c r="O368" s="216">
        <f t="shared" si="43"/>
        <v>0</v>
      </c>
      <c r="P368" s="216">
        <f t="shared" si="44"/>
        <v>6</v>
      </c>
      <c r="Q368" s="216">
        <f t="shared" si="45"/>
        <v>3</v>
      </c>
      <c r="R368" s="216">
        <f t="shared" si="46"/>
        <v>16</v>
      </c>
      <c r="S368" s="219"/>
      <c r="T368" s="219"/>
      <c r="U368" s="219"/>
      <c r="V368" s="219"/>
      <c r="W368" s="504"/>
      <c r="X368" s="219"/>
      <c r="Y368" s="49">
        <v>446</v>
      </c>
      <c r="Z368" s="49">
        <v>446099690</v>
      </c>
      <c r="AA368" s="235" t="s">
        <v>1053</v>
      </c>
      <c r="AB368" s="49">
        <v>0</v>
      </c>
      <c r="AC368" s="49">
        <v>0</v>
      </c>
      <c r="AD368" s="49">
        <v>0</v>
      </c>
      <c r="AE368" s="49">
        <v>0</v>
      </c>
      <c r="AF368" s="49">
        <v>9</v>
      </c>
      <c r="AG368" s="49">
        <v>7</v>
      </c>
      <c r="AH368" s="49">
        <v>0</v>
      </c>
      <c r="AI368" s="206">
        <v>0</v>
      </c>
      <c r="AJ368" s="206">
        <v>0</v>
      </c>
      <c r="AK368" s="206">
        <v>0</v>
      </c>
      <c r="AL368" s="206">
        <v>0</v>
      </c>
      <c r="AM368" s="206">
        <v>4</v>
      </c>
      <c r="AN368" s="206">
        <v>0</v>
      </c>
      <c r="AO368" s="206">
        <v>0</v>
      </c>
      <c r="AP368" s="206">
        <v>0</v>
      </c>
      <c r="AQ368" s="49">
        <v>2</v>
      </c>
      <c r="AR368" s="207"/>
      <c r="AS368" s="49">
        <v>99</v>
      </c>
      <c r="AT368" s="49">
        <v>690</v>
      </c>
      <c r="AU368" s="49">
        <v>3</v>
      </c>
      <c r="AW368" s="49"/>
      <c r="AX368" s="49"/>
      <c r="AY368" s="49"/>
      <c r="AZ368" s="484"/>
    </row>
    <row r="369" spans="1:52">
      <c r="A369" s="206">
        <v>446</v>
      </c>
      <c r="B369" s="206">
        <v>446099763</v>
      </c>
      <c r="C369" s="207" t="s">
        <v>1053</v>
      </c>
      <c r="D369" s="216">
        <f t="shared" si="47"/>
        <v>0</v>
      </c>
      <c r="E369" s="216">
        <f t="shared" si="47"/>
        <v>0</v>
      </c>
      <c r="F369" s="216">
        <f t="shared" si="47"/>
        <v>0</v>
      </c>
      <c r="G369" s="216">
        <f t="shared" ref="G369:J432" si="48">ROUND(AE369,0)</f>
        <v>0</v>
      </c>
      <c r="H369" s="216">
        <f t="shared" si="48"/>
        <v>0</v>
      </c>
      <c r="I369" s="216">
        <f t="shared" si="48"/>
        <v>1</v>
      </c>
      <c r="J369" s="216">
        <f t="shared" si="48"/>
        <v>0</v>
      </c>
      <c r="K369" s="347">
        <f t="shared" si="41"/>
        <v>3.8600000000000002E-2</v>
      </c>
      <c r="L369" s="216"/>
      <c r="M369" s="216">
        <f t="shared" si="42"/>
        <v>0</v>
      </c>
      <c r="N369" s="216">
        <f t="shared" si="43"/>
        <v>0</v>
      </c>
      <c r="O369" s="216">
        <f t="shared" si="43"/>
        <v>0</v>
      </c>
      <c r="P369" s="216">
        <f t="shared" si="44"/>
        <v>1</v>
      </c>
      <c r="Q369" s="216">
        <f t="shared" si="45"/>
        <v>5</v>
      </c>
      <c r="R369" s="216">
        <f t="shared" si="46"/>
        <v>1</v>
      </c>
      <c r="S369" s="219"/>
      <c r="T369" s="219"/>
      <c r="U369" s="219"/>
      <c r="V369" s="219"/>
      <c r="W369" s="504"/>
      <c r="X369" s="219"/>
      <c r="Y369" s="49">
        <v>446</v>
      </c>
      <c r="Z369" s="49">
        <v>446099763</v>
      </c>
      <c r="AA369" s="235" t="s">
        <v>1053</v>
      </c>
      <c r="AB369" s="49">
        <v>0</v>
      </c>
      <c r="AC369" s="49">
        <v>0</v>
      </c>
      <c r="AD369" s="49">
        <v>0</v>
      </c>
      <c r="AE369" s="49">
        <v>0</v>
      </c>
      <c r="AF369" s="49">
        <v>0</v>
      </c>
      <c r="AG369" s="49">
        <v>1</v>
      </c>
      <c r="AH369" s="49">
        <v>0</v>
      </c>
      <c r="AI369" s="206">
        <v>0</v>
      </c>
      <c r="AJ369" s="206">
        <v>0</v>
      </c>
      <c r="AK369" s="206">
        <v>0</v>
      </c>
      <c r="AL369" s="206">
        <v>0</v>
      </c>
      <c r="AM369" s="206">
        <v>0</v>
      </c>
      <c r="AN369" s="206">
        <v>0</v>
      </c>
      <c r="AO369" s="206">
        <v>0</v>
      </c>
      <c r="AP369" s="206">
        <v>0</v>
      </c>
      <c r="AQ369" s="49">
        <v>1</v>
      </c>
      <c r="AR369" s="207"/>
      <c r="AS369" s="49">
        <v>99</v>
      </c>
      <c r="AT369" s="49">
        <v>763</v>
      </c>
      <c r="AU369" s="49">
        <v>5</v>
      </c>
      <c r="AW369" s="49"/>
      <c r="AX369" s="49"/>
      <c r="AY369" s="49"/>
      <c r="AZ369" s="484"/>
    </row>
    <row r="370" spans="1:52">
      <c r="A370" s="206">
        <v>447</v>
      </c>
      <c r="B370" s="206">
        <v>447101025</v>
      </c>
      <c r="C370" s="207" t="s">
        <v>1063</v>
      </c>
      <c r="D370" s="216">
        <f t="shared" ref="D370:I433" si="49">ROUND(AB370,0)</f>
        <v>0</v>
      </c>
      <c r="E370" s="216">
        <f t="shared" si="49"/>
        <v>0</v>
      </c>
      <c r="F370" s="216">
        <f t="shared" si="49"/>
        <v>23</v>
      </c>
      <c r="G370" s="216">
        <f t="shared" si="48"/>
        <v>97</v>
      </c>
      <c r="H370" s="216">
        <f t="shared" si="48"/>
        <v>39</v>
      </c>
      <c r="I370" s="216">
        <f t="shared" si="48"/>
        <v>0</v>
      </c>
      <c r="J370" s="216">
        <f t="shared" si="48"/>
        <v>0</v>
      </c>
      <c r="K370" s="347">
        <f t="shared" si="41"/>
        <v>6.1374000000000004</v>
      </c>
      <c r="L370" s="216"/>
      <c r="M370" s="216">
        <f t="shared" si="42"/>
        <v>12</v>
      </c>
      <c r="N370" s="216">
        <f t="shared" si="43"/>
        <v>0</v>
      </c>
      <c r="O370" s="216">
        <f t="shared" si="43"/>
        <v>0</v>
      </c>
      <c r="P370" s="216">
        <f t="shared" si="44"/>
        <v>42</v>
      </c>
      <c r="Q370" s="216">
        <f t="shared" si="45"/>
        <v>6</v>
      </c>
      <c r="R370" s="216">
        <f t="shared" si="46"/>
        <v>159</v>
      </c>
      <c r="S370" s="219"/>
      <c r="T370" s="219"/>
      <c r="U370" s="219"/>
      <c r="V370" s="219"/>
      <c r="W370" s="504"/>
      <c r="X370" s="219"/>
      <c r="Y370" s="49">
        <v>447</v>
      </c>
      <c r="Z370" s="49">
        <v>447101025</v>
      </c>
      <c r="AA370" s="235" t="s">
        <v>1063</v>
      </c>
      <c r="AB370" s="49">
        <v>0</v>
      </c>
      <c r="AC370" s="49">
        <v>0</v>
      </c>
      <c r="AD370" s="49">
        <v>23</v>
      </c>
      <c r="AE370" s="49">
        <v>97</v>
      </c>
      <c r="AF370" s="49">
        <v>39</v>
      </c>
      <c r="AG370" s="49">
        <v>0</v>
      </c>
      <c r="AH370" s="49">
        <v>0</v>
      </c>
      <c r="AI370" s="206">
        <v>0</v>
      </c>
      <c r="AJ370" s="206">
        <v>12</v>
      </c>
      <c r="AK370" s="206">
        <v>0</v>
      </c>
      <c r="AL370" s="206">
        <v>0</v>
      </c>
      <c r="AM370" s="206">
        <v>37</v>
      </c>
      <c r="AN370" s="206">
        <v>0</v>
      </c>
      <c r="AO370" s="206">
        <v>0</v>
      </c>
      <c r="AP370" s="206">
        <v>5</v>
      </c>
      <c r="AQ370" s="49">
        <v>0</v>
      </c>
      <c r="AR370" s="207"/>
      <c r="AS370" s="49">
        <v>101</v>
      </c>
      <c r="AT370" s="49">
        <v>25</v>
      </c>
      <c r="AU370" s="49">
        <v>6</v>
      </c>
      <c r="AW370" s="49"/>
      <c r="AX370" s="49"/>
      <c r="AY370" s="49"/>
      <c r="AZ370" s="484"/>
    </row>
    <row r="371" spans="1:52">
      <c r="A371" s="206">
        <v>447</v>
      </c>
      <c r="B371" s="206">
        <v>447101050</v>
      </c>
      <c r="C371" s="207" t="s">
        <v>1063</v>
      </c>
      <c r="D371" s="216">
        <f t="shared" si="49"/>
        <v>0</v>
      </c>
      <c r="E371" s="216">
        <f t="shared" si="49"/>
        <v>0</v>
      </c>
      <c r="F371" s="216">
        <f t="shared" si="49"/>
        <v>0</v>
      </c>
      <c r="G371" s="216">
        <f t="shared" si="48"/>
        <v>0</v>
      </c>
      <c r="H371" s="216">
        <f t="shared" si="48"/>
        <v>1</v>
      </c>
      <c r="I371" s="216">
        <f t="shared" si="48"/>
        <v>0</v>
      </c>
      <c r="J371" s="216">
        <f t="shared" si="48"/>
        <v>0</v>
      </c>
      <c r="K371" s="347">
        <f t="shared" si="41"/>
        <v>3.8600000000000002E-2</v>
      </c>
      <c r="L371" s="216"/>
      <c r="M371" s="216">
        <f t="shared" si="42"/>
        <v>0</v>
      </c>
      <c r="N371" s="216">
        <f t="shared" si="43"/>
        <v>0</v>
      </c>
      <c r="O371" s="216">
        <f t="shared" si="43"/>
        <v>0</v>
      </c>
      <c r="P371" s="216">
        <f t="shared" si="44"/>
        <v>0</v>
      </c>
      <c r="Q371" s="216">
        <f t="shared" si="45"/>
        <v>4</v>
      </c>
      <c r="R371" s="216">
        <f t="shared" si="46"/>
        <v>1</v>
      </c>
      <c r="S371" s="219"/>
      <c r="T371" s="219"/>
      <c r="U371" s="219"/>
      <c r="V371" s="219"/>
      <c r="W371" s="504"/>
      <c r="X371" s="219"/>
      <c r="Y371" s="49">
        <v>447</v>
      </c>
      <c r="Z371" s="49">
        <v>447101050</v>
      </c>
      <c r="AA371" s="235" t="s">
        <v>1063</v>
      </c>
      <c r="AB371" s="49">
        <v>0</v>
      </c>
      <c r="AC371" s="49">
        <v>0</v>
      </c>
      <c r="AD371" s="49">
        <v>0</v>
      </c>
      <c r="AE371" s="49">
        <v>0</v>
      </c>
      <c r="AF371" s="49">
        <v>1</v>
      </c>
      <c r="AG371" s="49">
        <v>0</v>
      </c>
      <c r="AH371" s="49">
        <v>0</v>
      </c>
      <c r="AI371" s="206">
        <v>0</v>
      </c>
      <c r="AJ371" s="206">
        <v>0</v>
      </c>
      <c r="AK371" s="206">
        <v>0</v>
      </c>
      <c r="AL371" s="206">
        <v>0</v>
      </c>
      <c r="AM371" s="206">
        <v>0</v>
      </c>
      <c r="AN371" s="206">
        <v>0</v>
      </c>
      <c r="AO371" s="206">
        <v>0</v>
      </c>
      <c r="AP371" s="206">
        <v>0</v>
      </c>
      <c r="AQ371" s="49">
        <v>0</v>
      </c>
      <c r="AR371" s="207"/>
      <c r="AS371" s="49">
        <v>101</v>
      </c>
      <c r="AT371" s="49">
        <v>50</v>
      </c>
      <c r="AU371" s="49">
        <v>4</v>
      </c>
      <c r="AW371" s="49"/>
      <c r="AX371" s="49"/>
      <c r="AY371" s="49"/>
      <c r="AZ371" s="484"/>
    </row>
    <row r="372" spans="1:52">
      <c r="A372" s="206">
        <v>447</v>
      </c>
      <c r="B372" s="206">
        <v>447101100</v>
      </c>
      <c r="C372" s="207" t="s">
        <v>1063</v>
      </c>
      <c r="D372" s="216">
        <f t="shared" si="49"/>
        <v>0</v>
      </c>
      <c r="E372" s="216">
        <f t="shared" si="49"/>
        <v>0</v>
      </c>
      <c r="F372" s="216">
        <f t="shared" si="49"/>
        <v>0</v>
      </c>
      <c r="G372" s="216">
        <f t="shared" si="48"/>
        <v>1</v>
      </c>
      <c r="H372" s="216">
        <f t="shared" si="48"/>
        <v>0</v>
      </c>
      <c r="I372" s="216">
        <f t="shared" si="48"/>
        <v>0</v>
      </c>
      <c r="J372" s="216">
        <f t="shared" si="48"/>
        <v>0</v>
      </c>
      <c r="K372" s="347">
        <f t="shared" si="41"/>
        <v>3.8600000000000002E-2</v>
      </c>
      <c r="L372" s="216"/>
      <c r="M372" s="216">
        <f t="shared" si="42"/>
        <v>0</v>
      </c>
      <c r="N372" s="216">
        <f t="shared" si="43"/>
        <v>0</v>
      </c>
      <c r="O372" s="216">
        <f t="shared" si="43"/>
        <v>0</v>
      </c>
      <c r="P372" s="216">
        <f t="shared" si="44"/>
        <v>1</v>
      </c>
      <c r="Q372" s="216">
        <f t="shared" si="45"/>
        <v>10</v>
      </c>
      <c r="R372" s="216">
        <f t="shared" si="46"/>
        <v>1</v>
      </c>
      <c r="S372" s="219"/>
      <c r="T372" s="219"/>
      <c r="U372" s="219"/>
      <c r="V372" s="219"/>
      <c r="W372" s="504"/>
      <c r="X372" s="219"/>
      <c r="Y372" s="49">
        <v>447</v>
      </c>
      <c r="Z372" s="49">
        <v>447101100</v>
      </c>
      <c r="AA372" s="235" t="s">
        <v>1063</v>
      </c>
      <c r="AB372" s="49">
        <v>0</v>
      </c>
      <c r="AC372" s="49">
        <v>0</v>
      </c>
      <c r="AD372" s="49">
        <v>0</v>
      </c>
      <c r="AE372" s="49">
        <v>1</v>
      </c>
      <c r="AF372" s="49">
        <v>0</v>
      </c>
      <c r="AG372" s="49">
        <v>0</v>
      </c>
      <c r="AH372" s="49">
        <v>0</v>
      </c>
      <c r="AI372" s="206">
        <v>0</v>
      </c>
      <c r="AJ372" s="206">
        <v>0</v>
      </c>
      <c r="AK372" s="206">
        <v>0</v>
      </c>
      <c r="AL372" s="206">
        <v>0</v>
      </c>
      <c r="AM372" s="206">
        <v>1</v>
      </c>
      <c r="AN372" s="206">
        <v>0</v>
      </c>
      <c r="AO372" s="206">
        <v>0</v>
      </c>
      <c r="AP372" s="206">
        <v>0</v>
      </c>
      <c r="AQ372" s="49">
        <v>0</v>
      </c>
      <c r="AR372" s="207"/>
      <c r="AS372" s="49">
        <v>101</v>
      </c>
      <c r="AT372" s="49">
        <v>100</v>
      </c>
      <c r="AU372" s="49">
        <v>10</v>
      </c>
      <c r="AW372" s="49"/>
      <c r="AX372" s="49"/>
      <c r="AY372" s="49"/>
      <c r="AZ372" s="484"/>
    </row>
    <row r="373" spans="1:52">
      <c r="A373" s="206">
        <v>447</v>
      </c>
      <c r="B373" s="206">
        <v>447101101</v>
      </c>
      <c r="C373" s="207" t="s">
        <v>1063</v>
      </c>
      <c r="D373" s="216">
        <f t="shared" si="49"/>
        <v>0</v>
      </c>
      <c r="E373" s="216">
        <f t="shared" si="49"/>
        <v>0</v>
      </c>
      <c r="F373" s="216">
        <f t="shared" si="49"/>
        <v>26</v>
      </c>
      <c r="G373" s="216">
        <f t="shared" si="48"/>
        <v>194</v>
      </c>
      <c r="H373" s="216">
        <f t="shared" si="48"/>
        <v>119</v>
      </c>
      <c r="I373" s="216">
        <f t="shared" si="48"/>
        <v>0</v>
      </c>
      <c r="J373" s="216">
        <f t="shared" si="48"/>
        <v>0</v>
      </c>
      <c r="K373" s="347">
        <f t="shared" si="41"/>
        <v>13.0854</v>
      </c>
      <c r="L373" s="216"/>
      <c r="M373" s="216">
        <f t="shared" si="42"/>
        <v>16</v>
      </c>
      <c r="N373" s="216">
        <f t="shared" si="43"/>
        <v>0</v>
      </c>
      <c r="O373" s="216">
        <f t="shared" si="43"/>
        <v>0</v>
      </c>
      <c r="P373" s="216">
        <f t="shared" si="44"/>
        <v>43</v>
      </c>
      <c r="Q373" s="216">
        <f t="shared" si="45"/>
        <v>3</v>
      </c>
      <c r="R373" s="216">
        <f t="shared" si="46"/>
        <v>339</v>
      </c>
      <c r="S373" s="219"/>
      <c r="T373" s="219"/>
      <c r="U373" s="219"/>
      <c r="V373" s="219"/>
      <c r="W373" s="504"/>
      <c r="X373" s="219"/>
      <c r="Y373" s="49">
        <v>447</v>
      </c>
      <c r="Z373" s="49">
        <v>447101101</v>
      </c>
      <c r="AA373" s="235" t="s">
        <v>1063</v>
      </c>
      <c r="AB373" s="49">
        <v>0</v>
      </c>
      <c r="AC373" s="49">
        <v>0</v>
      </c>
      <c r="AD373" s="49">
        <v>26</v>
      </c>
      <c r="AE373" s="49">
        <v>194</v>
      </c>
      <c r="AF373" s="49">
        <v>119</v>
      </c>
      <c r="AG373" s="49">
        <v>0</v>
      </c>
      <c r="AH373" s="49">
        <v>0</v>
      </c>
      <c r="AI373" s="206">
        <v>0</v>
      </c>
      <c r="AJ373" s="206">
        <v>16</v>
      </c>
      <c r="AK373" s="206">
        <v>0</v>
      </c>
      <c r="AL373" s="206">
        <v>0</v>
      </c>
      <c r="AM373" s="206">
        <v>41</v>
      </c>
      <c r="AN373" s="206">
        <v>0</v>
      </c>
      <c r="AO373" s="206">
        <v>0</v>
      </c>
      <c r="AP373" s="206">
        <v>2</v>
      </c>
      <c r="AQ373" s="49">
        <v>0</v>
      </c>
      <c r="AR373" s="207"/>
      <c r="AS373" s="49">
        <v>101</v>
      </c>
      <c r="AT373" s="49">
        <v>101</v>
      </c>
      <c r="AU373" s="49">
        <v>3</v>
      </c>
      <c r="AW373" s="49"/>
      <c r="AX373" s="49"/>
      <c r="AY373" s="49"/>
      <c r="AZ373" s="484"/>
    </row>
    <row r="374" spans="1:52">
      <c r="A374" s="206">
        <v>447</v>
      </c>
      <c r="B374" s="206">
        <v>447101136</v>
      </c>
      <c r="C374" s="207" t="s">
        <v>1063</v>
      </c>
      <c r="D374" s="216">
        <f t="shared" si="49"/>
        <v>0</v>
      </c>
      <c r="E374" s="216">
        <f t="shared" si="49"/>
        <v>0</v>
      </c>
      <c r="F374" s="216">
        <f t="shared" si="49"/>
        <v>0</v>
      </c>
      <c r="G374" s="216">
        <f t="shared" si="48"/>
        <v>4</v>
      </c>
      <c r="H374" s="216">
        <f t="shared" si="48"/>
        <v>1</v>
      </c>
      <c r="I374" s="216">
        <f t="shared" si="48"/>
        <v>0</v>
      </c>
      <c r="J374" s="216">
        <f t="shared" si="48"/>
        <v>0</v>
      </c>
      <c r="K374" s="347">
        <f t="shared" si="41"/>
        <v>0.193</v>
      </c>
      <c r="L374" s="216"/>
      <c r="M374" s="216">
        <f t="shared" si="42"/>
        <v>1</v>
      </c>
      <c r="N374" s="216">
        <f t="shared" si="43"/>
        <v>0</v>
      </c>
      <c r="O374" s="216">
        <f t="shared" si="43"/>
        <v>0</v>
      </c>
      <c r="P374" s="216">
        <f t="shared" si="44"/>
        <v>0</v>
      </c>
      <c r="Q374" s="216">
        <f t="shared" si="45"/>
        <v>3</v>
      </c>
      <c r="R374" s="216">
        <f t="shared" si="46"/>
        <v>5</v>
      </c>
      <c r="S374" s="219"/>
      <c r="T374" s="219"/>
      <c r="U374" s="219"/>
      <c r="V374" s="219"/>
      <c r="W374" s="504"/>
      <c r="X374" s="219"/>
      <c r="Y374" s="49">
        <v>447</v>
      </c>
      <c r="Z374" s="49">
        <v>447101136</v>
      </c>
      <c r="AA374" s="235" t="s">
        <v>1063</v>
      </c>
      <c r="AB374" s="49">
        <v>0</v>
      </c>
      <c r="AC374" s="49">
        <v>0</v>
      </c>
      <c r="AD374" s="49">
        <v>0</v>
      </c>
      <c r="AE374" s="49">
        <v>4</v>
      </c>
      <c r="AF374" s="49">
        <v>1</v>
      </c>
      <c r="AG374" s="49">
        <v>0</v>
      </c>
      <c r="AH374" s="49">
        <v>0</v>
      </c>
      <c r="AI374" s="206">
        <v>0</v>
      </c>
      <c r="AJ374" s="206">
        <v>1</v>
      </c>
      <c r="AK374" s="206">
        <v>0</v>
      </c>
      <c r="AL374" s="206">
        <v>0</v>
      </c>
      <c r="AM374" s="206">
        <v>0</v>
      </c>
      <c r="AN374" s="206">
        <v>0</v>
      </c>
      <c r="AO374" s="206">
        <v>0</v>
      </c>
      <c r="AP374" s="206">
        <v>0</v>
      </c>
      <c r="AQ374" s="49">
        <v>0</v>
      </c>
      <c r="AR374" s="207"/>
      <c r="AS374" s="49">
        <v>101</v>
      </c>
      <c r="AT374" s="49">
        <v>136</v>
      </c>
      <c r="AU374" s="49">
        <v>3</v>
      </c>
      <c r="AW374" s="49"/>
      <c r="AX374" s="49"/>
      <c r="AY374" s="49"/>
      <c r="AZ374" s="484"/>
    </row>
    <row r="375" spans="1:52">
      <c r="A375" s="206">
        <v>447</v>
      </c>
      <c r="B375" s="206">
        <v>447101138</v>
      </c>
      <c r="C375" s="207" t="s">
        <v>1063</v>
      </c>
      <c r="D375" s="216">
        <f t="shared" si="49"/>
        <v>0</v>
      </c>
      <c r="E375" s="216">
        <f t="shared" si="49"/>
        <v>0</v>
      </c>
      <c r="F375" s="216">
        <f t="shared" si="49"/>
        <v>1</v>
      </c>
      <c r="G375" s="216">
        <f t="shared" si="48"/>
        <v>3</v>
      </c>
      <c r="H375" s="216">
        <f t="shared" si="48"/>
        <v>2</v>
      </c>
      <c r="I375" s="216">
        <f t="shared" si="48"/>
        <v>0</v>
      </c>
      <c r="J375" s="216">
        <f t="shared" si="48"/>
        <v>0</v>
      </c>
      <c r="K375" s="347">
        <f t="shared" si="41"/>
        <v>0.2316</v>
      </c>
      <c r="L375" s="216"/>
      <c r="M375" s="216">
        <f t="shared" si="42"/>
        <v>0</v>
      </c>
      <c r="N375" s="216">
        <f t="shared" si="43"/>
        <v>0</v>
      </c>
      <c r="O375" s="216">
        <f t="shared" si="43"/>
        <v>0</v>
      </c>
      <c r="P375" s="216">
        <f t="shared" si="44"/>
        <v>3</v>
      </c>
      <c r="Q375" s="216">
        <f t="shared" si="45"/>
        <v>5</v>
      </c>
      <c r="R375" s="216">
        <f t="shared" si="46"/>
        <v>6</v>
      </c>
      <c r="S375" s="219"/>
      <c r="T375" s="219"/>
      <c r="U375" s="219"/>
      <c r="V375" s="219"/>
      <c r="W375" s="504"/>
      <c r="X375" s="219"/>
      <c r="Y375" s="49">
        <v>447</v>
      </c>
      <c r="Z375" s="49">
        <v>447101138</v>
      </c>
      <c r="AA375" s="235" t="s">
        <v>1063</v>
      </c>
      <c r="AB375" s="49">
        <v>0</v>
      </c>
      <c r="AC375" s="49">
        <v>0</v>
      </c>
      <c r="AD375" s="49">
        <v>1</v>
      </c>
      <c r="AE375" s="49">
        <v>3</v>
      </c>
      <c r="AF375" s="49">
        <v>2</v>
      </c>
      <c r="AG375" s="49">
        <v>0</v>
      </c>
      <c r="AH375" s="49">
        <v>0</v>
      </c>
      <c r="AI375" s="206">
        <v>0</v>
      </c>
      <c r="AJ375" s="206">
        <v>0</v>
      </c>
      <c r="AK375" s="206">
        <v>0</v>
      </c>
      <c r="AL375" s="206">
        <v>0</v>
      </c>
      <c r="AM375" s="206">
        <v>3</v>
      </c>
      <c r="AN375" s="206">
        <v>0</v>
      </c>
      <c r="AO375" s="206">
        <v>0</v>
      </c>
      <c r="AP375" s="206">
        <v>0</v>
      </c>
      <c r="AQ375" s="49">
        <v>0</v>
      </c>
      <c r="AR375" s="207"/>
      <c r="AS375" s="49">
        <v>101</v>
      </c>
      <c r="AT375" s="49">
        <v>138</v>
      </c>
      <c r="AU375" s="49">
        <v>5</v>
      </c>
      <c r="AW375" s="49"/>
      <c r="AX375" s="49"/>
      <c r="AY375" s="49"/>
      <c r="AZ375" s="484"/>
    </row>
    <row r="376" spans="1:52">
      <c r="A376" s="206">
        <v>447</v>
      </c>
      <c r="B376" s="206">
        <v>447101167</v>
      </c>
      <c r="C376" s="207" t="s">
        <v>1063</v>
      </c>
      <c r="D376" s="216">
        <f t="shared" si="49"/>
        <v>0</v>
      </c>
      <c r="E376" s="216">
        <f t="shared" si="49"/>
        <v>0</v>
      </c>
      <c r="F376" s="216">
        <f t="shared" si="49"/>
        <v>0</v>
      </c>
      <c r="G376" s="216">
        <f t="shared" si="48"/>
        <v>1</v>
      </c>
      <c r="H376" s="216">
        <f t="shared" si="48"/>
        <v>1</v>
      </c>
      <c r="I376" s="216">
        <f t="shared" si="48"/>
        <v>0</v>
      </c>
      <c r="J376" s="216">
        <f t="shared" si="48"/>
        <v>0</v>
      </c>
      <c r="K376" s="347">
        <f t="shared" si="41"/>
        <v>7.7200000000000005E-2</v>
      </c>
      <c r="L376" s="216"/>
      <c r="M376" s="216">
        <f t="shared" si="42"/>
        <v>0</v>
      </c>
      <c r="N376" s="216">
        <f t="shared" si="43"/>
        <v>0</v>
      </c>
      <c r="O376" s="216">
        <f t="shared" si="43"/>
        <v>0</v>
      </c>
      <c r="P376" s="216">
        <f t="shared" si="44"/>
        <v>1</v>
      </c>
      <c r="Q376" s="216">
        <f t="shared" si="45"/>
        <v>4</v>
      </c>
      <c r="R376" s="216">
        <f t="shared" si="46"/>
        <v>2</v>
      </c>
      <c r="S376" s="219"/>
      <c r="T376" s="219"/>
      <c r="U376" s="219"/>
      <c r="V376" s="219"/>
      <c r="W376" s="504"/>
      <c r="X376" s="219"/>
      <c r="Y376" s="49">
        <v>447</v>
      </c>
      <c r="Z376" s="49">
        <v>447101167</v>
      </c>
      <c r="AA376" s="235" t="s">
        <v>1063</v>
      </c>
      <c r="AB376" s="49">
        <v>0</v>
      </c>
      <c r="AC376" s="49">
        <v>0</v>
      </c>
      <c r="AD376" s="49">
        <v>0</v>
      </c>
      <c r="AE376" s="49">
        <v>1</v>
      </c>
      <c r="AF376" s="49">
        <v>1</v>
      </c>
      <c r="AG376" s="49">
        <v>0</v>
      </c>
      <c r="AH376" s="49">
        <v>0</v>
      </c>
      <c r="AI376" s="206">
        <v>0</v>
      </c>
      <c r="AJ376" s="206">
        <v>0</v>
      </c>
      <c r="AK376" s="206">
        <v>0</v>
      </c>
      <c r="AL376" s="206">
        <v>0</v>
      </c>
      <c r="AM376" s="206">
        <v>1</v>
      </c>
      <c r="AN376" s="206">
        <v>0</v>
      </c>
      <c r="AO376" s="206">
        <v>0</v>
      </c>
      <c r="AP376" s="206">
        <v>0</v>
      </c>
      <c r="AQ376" s="49">
        <v>0</v>
      </c>
      <c r="AR376" s="207"/>
      <c r="AS376" s="49">
        <v>101</v>
      </c>
      <c r="AT376" s="49">
        <v>167</v>
      </c>
      <c r="AU376" s="49">
        <v>4</v>
      </c>
      <c r="AW376" s="49"/>
      <c r="AX376" s="49"/>
      <c r="AY376" s="49"/>
      <c r="AZ376" s="484"/>
    </row>
    <row r="377" spans="1:52">
      <c r="A377" s="206">
        <v>447</v>
      </c>
      <c r="B377" s="206">
        <v>447101175</v>
      </c>
      <c r="C377" s="207" t="s">
        <v>1063</v>
      </c>
      <c r="D377" s="216">
        <f t="shared" si="49"/>
        <v>0</v>
      </c>
      <c r="E377" s="216">
        <f t="shared" si="49"/>
        <v>0</v>
      </c>
      <c r="F377" s="216">
        <f t="shared" si="49"/>
        <v>0</v>
      </c>
      <c r="G377" s="216">
        <f t="shared" si="48"/>
        <v>2</v>
      </c>
      <c r="H377" s="216">
        <f t="shared" si="48"/>
        <v>1</v>
      </c>
      <c r="I377" s="216">
        <f t="shared" si="48"/>
        <v>0</v>
      </c>
      <c r="J377" s="216">
        <f t="shared" si="48"/>
        <v>0</v>
      </c>
      <c r="K377" s="347">
        <f t="shared" si="41"/>
        <v>0.1158</v>
      </c>
      <c r="L377" s="216"/>
      <c r="M377" s="216">
        <f t="shared" si="42"/>
        <v>1</v>
      </c>
      <c r="N377" s="216">
        <f t="shared" si="43"/>
        <v>0</v>
      </c>
      <c r="O377" s="216">
        <f t="shared" si="43"/>
        <v>0</v>
      </c>
      <c r="P377" s="216">
        <f t="shared" si="44"/>
        <v>2</v>
      </c>
      <c r="Q377" s="216">
        <f t="shared" si="45"/>
        <v>2</v>
      </c>
      <c r="R377" s="216">
        <f t="shared" si="46"/>
        <v>3</v>
      </c>
      <c r="S377" s="219"/>
      <c r="T377" s="219"/>
      <c r="U377" s="219"/>
      <c r="V377" s="219"/>
      <c r="W377" s="504"/>
      <c r="X377" s="219"/>
      <c r="Y377" s="49">
        <v>447</v>
      </c>
      <c r="Z377" s="49">
        <v>447101175</v>
      </c>
      <c r="AA377" s="235" t="s">
        <v>1063</v>
      </c>
      <c r="AB377" s="49">
        <v>0</v>
      </c>
      <c r="AC377" s="49">
        <v>0</v>
      </c>
      <c r="AD377" s="49">
        <v>0</v>
      </c>
      <c r="AE377" s="49">
        <v>2</v>
      </c>
      <c r="AF377" s="49">
        <v>1</v>
      </c>
      <c r="AG377" s="49">
        <v>0</v>
      </c>
      <c r="AH377" s="49">
        <v>0</v>
      </c>
      <c r="AI377" s="206">
        <v>0</v>
      </c>
      <c r="AJ377" s="206">
        <v>1</v>
      </c>
      <c r="AK377" s="206">
        <v>0</v>
      </c>
      <c r="AL377" s="206">
        <v>0</v>
      </c>
      <c r="AM377" s="206">
        <v>2</v>
      </c>
      <c r="AN377" s="206">
        <v>0</v>
      </c>
      <c r="AO377" s="206">
        <v>0</v>
      </c>
      <c r="AP377" s="206">
        <v>0</v>
      </c>
      <c r="AQ377" s="49">
        <v>0</v>
      </c>
      <c r="AR377" s="207"/>
      <c r="AS377" s="49">
        <v>101</v>
      </c>
      <c r="AT377" s="49">
        <v>175</v>
      </c>
      <c r="AU377" s="49">
        <v>2</v>
      </c>
      <c r="AW377" s="49"/>
      <c r="AX377" s="49"/>
      <c r="AY377" s="49"/>
      <c r="AZ377" s="484"/>
    </row>
    <row r="378" spans="1:52">
      <c r="A378" s="206">
        <v>447</v>
      </c>
      <c r="B378" s="206">
        <v>447101177</v>
      </c>
      <c r="C378" s="207" t="s">
        <v>1063</v>
      </c>
      <c r="D378" s="216">
        <f t="shared" si="49"/>
        <v>0</v>
      </c>
      <c r="E378" s="216">
        <f t="shared" si="49"/>
        <v>0</v>
      </c>
      <c r="F378" s="216">
        <f t="shared" si="49"/>
        <v>1</v>
      </c>
      <c r="G378" s="216">
        <f t="shared" si="48"/>
        <v>14</v>
      </c>
      <c r="H378" s="216">
        <f t="shared" si="48"/>
        <v>3</v>
      </c>
      <c r="I378" s="216">
        <f t="shared" si="48"/>
        <v>0</v>
      </c>
      <c r="J378" s="216">
        <f t="shared" si="48"/>
        <v>0</v>
      </c>
      <c r="K378" s="347">
        <f t="shared" si="41"/>
        <v>0.69479999999999997</v>
      </c>
      <c r="L378" s="216"/>
      <c r="M378" s="216">
        <f t="shared" si="42"/>
        <v>2</v>
      </c>
      <c r="N378" s="216">
        <f t="shared" si="43"/>
        <v>0</v>
      </c>
      <c r="O378" s="216">
        <f t="shared" si="43"/>
        <v>0</v>
      </c>
      <c r="P378" s="216">
        <f t="shared" si="44"/>
        <v>4</v>
      </c>
      <c r="Q378" s="216">
        <f t="shared" si="45"/>
        <v>3</v>
      </c>
      <c r="R378" s="216">
        <f t="shared" si="46"/>
        <v>18</v>
      </c>
      <c r="S378" s="219"/>
      <c r="T378" s="219"/>
      <c r="U378" s="219"/>
      <c r="V378" s="219"/>
      <c r="W378" s="504"/>
      <c r="X378" s="219"/>
      <c r="Y378" s="49">
        <v>447</v>
      </c>
      <c r="Z378" s="49">
        <v>447101177</v>
      </c>
      <c r="AA378" s="235" t="s">
        <v>1063</v>
      </c>
      <c r="AB378" s="49">
        <v>0</v>
      </c>
      <c r="AC378" s="49">
        <v>0</v>
      </c>
      <c r="AD378" s="49">
        <v>1</v>
      </c>
      <c r="AE378" s="49">
        <v>14</v>
      </c>
      <c r="AF378" s="49">
        <v>3</v>
      </c>
      <c r="AG378" s="49">
        <v>0</v>
      </c>
      <c r="AH378" s="49">
        <v>0</v>
      </c>
      <c r="AI378" s="206">
        <v>0</v>
      </c>
      <c r="AJ378" s="206">
        <v>2</v>
      </c>
      <c r="AK378" s="206">
        <v>0</v>
      </c>
      <c r="AL378" s="206">
        <v>0</v>
      </c>
      <c r="AM378" s="206">
        <v>4</v>
      </c>
      <c r="AN378" s="206">
        <v>0</v>
      </c>
      <c r="AO378" s="206">
        <v>0</v>
      </c>
      <c r="AP378" s="206">
        <v>0</v>
      </c>
      <c r="AQ378" s="49">
        <v>0</v>
      </c>
      <c r="AR378" s="207"/>
      <c r="AS378" s="49">
        <v>101</v>
      </c>
      <c r="AT378" s="49">
        <v>177</v>
      </c>
      <c r="AU378" s="49">
        <v>3</v>
      </c>
      <c r="AW378" s="49"/>
      <c r="AX378" s="49"/>
      <c r="AY378" s="49"/>
      <c r="AZ378" s="484"/>
    </row>
    <row r="379" spans="1:52">
      <c r="A379" s="206">
        <v>447</v>
      </c>
      <c r="B379" s="206">
        <v>447101185</v>
      </c>
      <c r="C379" s="207" t="s">
        <v>1063</v>
      </c>
      <c r="D379" s="216">
        <f t="shared" si="49"/>
        <v>0</v>
      </c>
      <c r="E379" s="216">
        <f t="shared" si="49"/>
        <v>0</v>
      </c>
      <c r="F379" s="216">
        <f t="shared" si="49"/>
        <v>17</v>
      </c>
      <c r="G379" s="216">
        <f t="shared" si="48"/>
        <v>66</v>
      </c>
      <c r="H379" s="216">
        <f t="shared" si="48"/>
        <v>30</v>
      </c>
      <c r="I379" s="216">
        <f t="shared" si="48"/>
        <v>0</v>
      </c>
      <c r="J379" s="216">
        <f t="shared" si="48"/>
        <v>0</v>
      </c>
      <c r="K379" s="347">
        <f t="shared" si="41"/>
        <v>4.3617999999999997</v>
      </c>
      <c r="L379" s="216"/>
      <c r="M379" s="216">
        <f t="shared" si="42"/>
        <v>17</v>
      </c>
      <c r="N379" s="216">
        <f t="shared" si="43"/>
        <v>3</v>
      </c>
      <c r="O379" s="216">
        <f t="shared" si="43"/>
        <v>0</v>
      </c>
      <c r="P379" s="216">
        <f t="shared" si="44"/>
        <v>51</v>
      </c>
      <c r="Q379" s="216">
        <f t="shared" si="45"/>
        <v>10</v>
      </c>
      <c r="R379" s="216">
        <f t="shared" si="46"/>
        <v>113</v>
      </c>
      <c r="S379" s="219"/>
      <c r="T379" s="219"/>
      <c r="U379" s="219"/>
      <c r="V379" s="219"/>
      <c r="W379" s="504"/>
      <c r="X379" s="219"/>
      <c r="Y379" s="49">
        <v>447</v>
      </c>
      <c r="Z379" s="49">
        <v>447101185</v>
      </c>
      <c r="AA379" s="235" t="s">
        <v>1063</v>
      </c>
      <c r="AB379" s="49">
        <v>0</v>
      </c>
      <c r="AC379" s="49">
        <v>0</v>
      </c>
      <c r="AD379" s="49">
        <v>17</v>
      </c>
      <c r="AE379" s="49">
        <v>66</v>
      </c>
      <c r="AF379" s="49">
        <v>30</v>
      </c>
      <c r="AG379" s="49">
        <v>0</v>
      </c>
      <c r="AH379" s="49">
        <v>0</v>
      </c>
      <c r="AI379" s="206">
        <v>0</v>
      </c>
      <c r="AJ379" s="206">
        <v>17</v>
      </c>
      <c r="AK379" s="206">
        <v>3</v>
      </c>
      <c r="AL379" s="206">
        <v>0</v>
      </c>
      <c r="AM379" s="206">
        <v>44</v>
      </c>
      <c r="AN379" s="206">
        <v>0</v>
      </c>
      <c r="AO379" s="206">
        <v>0</v>
      </c>
      <c r="AP379" s="206">
        <v>7</v>
      </c>
      <c r="AQ379" s="49">
        <v>0</v>
      </c>
      <c r="AR379" s="207"/>
      <c r="AS379" s="49">
        <v>101</v>
      </c>
      <c r="AT379" s="49">
        <v>185</v>
      </c>
      <c r="AU379" s="49">
        <v>10</v>
      </c>
      <c r="AW379" s="49"/>
      <c r="AX379" s="49"/>
      <c r="AY379" s="49"/>
      <c r="AZ379" s="484"/>
    </row>
    <row r="380" spans="1:52">
      <c r="A380" s="206">
        <v>447</v>
      </c>
      <c r="B380" s="206">
        <v>447101187</v>
      </c>
      <c r="C380" s="207" t="s">
        <v>1063</v>
      </c>
      <c r="D380" s="216">
        <f t="shared" si="49"/>
        <v>0</v>
      </c>
      <c r="E380" s="216">
        <f t="shared" si="49"/>
        <v>0</v>
      </c>
      <c r="F380" s="216">
        <f t="shared" si="49"/>
        <v>0</v>
      </c>
      <c r="G380" s="216">
        <f t="shared" si="48"/>
        <v>1</v>
      </c>
      <c r="H380" s="216">
        <f t="shared" si="48"/>
        <v>2</v>
      </c>
      <c r="I380" s="216">
        <f t="shared" si="48"/>
        <v>0</v>
      </c>
      <c r="J380" s="216">
        <f t="shared" si="48"/>
        <v>0</v>
      </c>
      <c r="K380" s="347">
        <f t="shared" si="41"/>
        <v>0.1158</v>
      </c>
      <c r="L380" s="216"/>
      <c r="M380" s="216">
        <f t="shared" si="42"/>
        <v>0</v>
      </c>
      <c r="N380" s="216">
        <f t="shared" si="43"/>
        <v>0</v>
      </c>
      <c r="O380" s="216">
        <f t="shared" si="43"/>
        <v>0</v>
      </c>
      <c r="P380" s="216">
        <f t="shared" si="44"/>
        <v>1</v>
      </c>
      <c r="Q380" s="216">
        <f t="shared" si="45"/>
        <v>4</v>
      </c>
      <c r="R380" s="216">
        <f t="shared" si="46"/>
        <v>3</v>
      </c>
      <c r="S380" s="219"/>
      <c r="T380" s="219"/>
      <c r="U380" s="219"/>
      <c r="V380" s="219"/>
      <c r="W380" s="504"/>
      <c r="X380" s="219"/>
      <c r="Y380" s="49">
        <v>447</v>
      </c>
      <c r="Z380" s="49">
        <v>447101187</v>
      </c>
      <c r="AA380" s="235" t="s">
        <v>1063</v>
      </c>
      <c r="AB380" s="49">
        <v>0</v>
      </c>
      <c r="AC380" s="49">
        <v>0</v>
      </c>
      <c r="AD380" s="49">
        <v>0</v>
      </c>
      <c r="AE380" s="49">
        <v>1</v>
      </c>
      <c r="AF380" s="49">
        <v>2</v>
      </c>
      <c r="AG380" s="49">
        <v>0</v>
      </c>
      <c r="AH380" s="49">
        <v>0</v>
      </c>
      <c r="AI380" s="206">
        <v>0</v>
      </c>
      <c r="AJ380" s="206">
        <v>0</v>
      </c>
      <c r="AK380" s="206">
        <v>0</v>
      </c>
      <c r="AL380" s="206">
        <v>0</v>
      </c>
      <c r="AM380" s="206">
        <v>1</v>
      </c>
      <c r="AN380" s="206">
        <v>0</v>
      </c>
      <c r="AO380" s="206">
        <v>0</v>
      </c>
      <c r="AP380" s="206">
        <v>0</v>
      </c>
      <c r="AQ380" s="49">
        <v>0</v>
      </c>
      <c r="AR380" s="207"/>
      <c r="AS380" s="49">
        <v>101</v>
      </c>
      <c r="AT380" s="49">
        <v>187</v>
      </c>
      <c r="AU380" s="49">
        <v>4</v>
      </c>
      <c r="AW380" s="49"/>
      <c r="AX380" s="49"/>
      <c r="AY380" s="49"/>
      <c r="AZ380" s="484"/>
    </row>
    <row r="381" spans="1:52">
      <c r="A381" s="206">
        <v>447</v>
      </c>
      <c r="B381" s="206">
        <v>447101208</v>
      </c>
      <c r="C381" s="207" t="s">
        <v>1063</v>
      </c>
      <c r="D381" s="216">
        <f t="shared" si="49"/>
        <v>0</v>
      </c>
      <c r="E381" s="216">
        <f t="shared" si="49"/>
        <v>0</v>
      </c>
      <c r="F381" s="216">
        <f t="shared" si="49"/>
        <v>3</v>
      </c>
      <c r="G381" s="216">
        <f t="shared" si="48"/>
        <v>6</v>
      </c>
      <c r="H381" s="216">
        <f t="shared" si="48"/>
        <v>1</v>
      </c>
      <c r="I381" s="216">
        <f t="shared" si="48"/>
        <v>0</v>
      </c>
      <c r="J381" s="216">
        <f t="shared" si="48"/>
        <v>0</v>
      </c>
      <c r="K381" s="347">
        <f t="shared" si="41"/>
        <v>0.38600000000000001</v>
      </c>
      <c r="L381" s="216"/>
      <c r="M381" s="216">
        <f t="shared" si="42"/>
        <v>1</v>
      </c>
      <c r="N381" s="216">
        <f t="shared" si="43"/>
        <v>0</v>
      </c>
      <c r="O381" s="216">
        <f t="shared" si="43"/>
        <v>0</v>
      </c>
      <c r="P381" s="216">
        <f t="shared" si="44"/>
        <v>3</v>
      </c>
      <c r="Q381" s="216">
        <f t="shared" si="45"/>
        <v>2</v>
      </c>
      <c r="R381" s="216">
        <f t="shared" si="46"/>
        <v>10</v>
      </c>
      <c r="S381" s="219"/>
      <c r="T381" s="219"/>
      <c r="U381" s="219"/>
      <c r="V381" s="219"/>
      <c r="W381" s="504"/>
      <c r="X381" s="219"/>
      <c r="Y381" s="49">
        <v>447</v>
      </c>
      <c r="Z381" s="49">
        <v>447101208</v>
      </c>
      <c r="AA381" s="235" t="s">
        <v>1063</v>
      </c>
      <c r="AB381" s="49">
        <v>0</v>
      </c>
      <c r="AC381" s="49">
        <v>0</v>
      </c>
      <c r="AD381" s="49">
        <v>3</v>
      </c>
      <c r="AE381" s="49">
        <v>6</v>
      </c>
      <c r="AF381" s="49">
        <v>1</v>
      </c>
      <c r="AG381" s="49">
        <v>0</v>
      </c>
      <c r="AH381" s="49">
        <v>0</v>
      </c>
      <c r="AI381" s="206">
        <v>0</v>
      </c>
      <c r="AJ381" s="206">
        <v>1</v>
      </c>
      <c r="AK381" s="206">
        <v>0</v>
      </c>
      <c r="AL381" s="206">
        <v>0</v>
      </c>
      <c r="AM381" s="206">
        <v>3</v>
      </c>
      <c r="AN381" s="206">
        <v>0</v>
      </c>
      <c r="AO381" s="206">
        <v>0</v>
      </c>
      <c r="AP381" s="206">
        <v>0</v>
      </c>
      <c r="AQ381" s="49">
        <v>0</v>
      </c>
      <c r="AR381" s="207"/>
      <c r="AS381" s="49">
        <v>101</v>
      </c>
      <c r="AT381" s="49">
        <v>208</v>
      </c>
      <c r="AU381" s="49">
        <v>2</v>
      </c>
      <c r="AW381" s="49"/>
      <c r="AX381" s="49"/>
      <c r="AY381" s="49"/>
      <c r="AZ381" s="484"/>
    </row>
    <row r="382" spans="1:52">
      <c r="A382" s="206">
        <v>447</v>
      </c>
      <c r="B382" s="206">
        <v>447101212</v>
      </c>
      <c r="C382" s="207" t="s">
        <v>1063</v>
      </c>
      <c r="D382" s="216">
        <f t="shared" si="49"/>
        <v>0</v>
      </c>
      <c r="E382" s="216">
        <f t="shared" si="49"/>
        <v>0</v>
      </c>
      <c r="F382" s="216">
        <f t="shared" si="49"/>
        <v>0</v>
      </c>
      <c r="G382" s="216">
        <f t="shared" si="48"/>
        <v>2</v>
      </c>
      <c r="H382" s="216">
        <f t="shared" si="48"/>
        <v>1</v>
      </c>
      <c r="I382" s="216">
        <f t="shared" si="48"/>
        <v>0</v>
      </c>
      <c r="J382" s="216">
        <f t="shared" si="48"/>
        <v>0</v>
      </c>
      <c r="K382" s="347">
        <f t="shared" si="41"/>
        <v>0.1158</v>
      </c>
      <c r="L382" s="216"/>
      <c r="M382" s="216">
        <f t="shared" si="42"/>
        <v>1</v>
      </c>
      <c r="N382" s="216">
        <f t="shared" si="43"/>
        <v>0</v>
      </c>
      <c r="O382" s="216">
        <f t="shared" si="43"/>
        <v>0</v>
      </c>
      <c r="P382" s="216">
        <f t="shared" si="44"/>
        <v>0</v>
      </c>
      <c r="Q382" s="216">
        <f t="shared" si="45"/>
        <v>5</v>
      </c>
      <c r="R382" s="216">
        <f t="shared" si="46"/>
        <v>3</v>
      </c>
      <c r="S382" s="219"/>
      <c r="T382" s="219"/>
      <c r="U382" s="219"/>
      <c r="V382" s="219"/>
      <c r="W382" s="504"/>
      <c r="X382" s="219"/>
      <c r="Y382" s="49">
        <v>447</v>
      </c>
      <c r="Z382" s="49">
        <v>447101212</v>
      </c>
      <c r="AA382" s="235" t="s">
        <v>1063</v>
      </c>
      <c r="AB382" s="49">
        <v>0</v>
      </c>
      <c r="AC382" s="49">
        <v>0</v>
      </c>
      <c r="AD382" s="49">
        <v>0</v>
      </c>
      <c r="AE382" s="49">
        <v>2</v>
      </c>
      <c r="AF382" s="49">
        <v>1</v>
      </c>
      <c r="AG382" s="49">
        <v>0</v>
      </c>
      <c r="AH382" s="49">
        <v>0</v>
      </c>
      <c r="AI382" s="206">
        <v>0</v>
      </c>
      <c r="AJ382" s="206">
        <v>1</v>
      </c>
      <c r="AK382" s="206">
        <v>0</v>
      </c>
      <c r="AL382" s="206">
        <v>0</v>
      </c>
      <c r="AM382" s="206">
        <v>0</v>
      </c>
      <c r="AN382" s="206">
        <v>0</v>
      </c>
      <c r="AO382" s="206">
        <v>0</v>
      </c>
      <c r="AP382" s="206">
        <v>0</v>
      </c>
      <c r="AQ382" s="49">
        <v>0</v>
      </c>
      <c r="AR382" s="207"/>
      <c r="AS382" s="49">
        <v>101</v>
      </c>
      <c r="AT382" s="49">
        <v>212</v>
      </c>
      <c r="AU382" s="49">
        <v>5</v>
      </c>
      <c r="AW382" s="49"/>
      <c r="AX382" s="49"/>
      <c r="AY382" s="49"/>
      <c r="AZ382" s="484"/>
    </row>
    <row r="383" spans="1:52">
      <c r="A383" s="206">
        <v>447</v>
      </c>
      <c r="B383" s="206">
        <v>447101214</v>
      </c>
      <c r="C383" s="207" t="s">
        <v>1063</v>
      </c>
      <c r="D383" s="216">
        <f t="shared" si="49"/>
        <v>0</v>
      </c>
      <c r="E383" s="216">
        <f t="shared" si="49"/>
        <v>0</v>
      </c>
      <c r="F383" s="216">
        <f t="shared" si="49"/>
        <v>0</v>
      </c>
      <c r="G383" s="216">
        <f t="shared" si="48"/>
        <v>1</v>
      </c>
      <c r="H383" s="216">
        <f t="shared" si="48"/>
        <v>0</v>
      </c>
      <c r="I383" s="216">
        <f t="shared" si="48"/>
        <v>0</v>
      </c>
      <c r="J383" s="216">
        <f t="shared" si="48"/>
        <v>0</v>
      </c>
      <c r="K383" s="347">
        <f t="shared" si="41"/>
        <v>3.8600000000000002E-2</v>
      </c>
      <c r="L383" s="216"/>
      <c r="M383" s="216">
        <f t="shared" si="42"/>
        <v>1</v>
      </c>
      <c r="N383" s="216">
        <f t="shared" si="43"/>
        <v>0</v>
      </c>
      <c r="O383" s="216">
        <f t="shared" si="43"/>
        <v>0</v>
      </c>
      <c r="P383" s="216">
        <f t="shared" si="44"/>
        <v>1</v>
      </c>
      <c r="Q383" s="216">
        <f t="shared" si="45"/>
        <v>8</v>
      </c>
      <c r="R383" s="216">
        <f t="shared" si="46"/>
        <v>1</v>
      </c>
      <c r="S383" s="219"/>
      <c r="T383" s="219"/>
      <c r="U383" s="219"/>
      <c r="V383" s="219"/>
      <c r="W383" s="504"/>
      <c r="X383" s="219"/>
      <c r="Y383" s="49">
        <v>447</v>
      </c>
      <c r="Z383" s="49">
        <v>447101214</v>
      </c>
      <c r="AA383" s="235" t="s">
        <v>1063</v>
      </c>
      <c r="AB383" s="49">
        <v>0</v>
      </c>
      <c r="AC383" s="49">
        <v>0</v>
      </c>
      <c r="AD383" s="49">
        <v>0</v>
      </c>
      <c r="AE383" s="49">
        <v>1</v>
      </c>
      <c r="AF383" s="49">
        <v>0</v>
      </c>
      <c r="AG383" s="49">
        <v>0</v>
      </c>
      <c r="AH383" s="49">
        <v>0</v>
      </c>
      <c r="AI383" s="206">
        <v>0</v>
      </c>
      <c r="AJ383" s="206">
        <v>1</v>
      </c>
      <c r="AK383" s="206">
        <v>0</v>
      </c>
      <c r="AL383" s="206">
        <v>0</v>
      </c>
      <c r="AM383" s="206">
        <v>1</v>
      </c>
      <c r="AN383" s="206">
        <v>0</v>
      </c>
      <c r="AO383" s="206">
        <v>0</v>
      </c>
      <c r="AP383" s="206">
        <v>0</v>
      </c>
      <c r="AQ383" s="49">
        <v>0</v>
      </c>
      <c r="AR383" s="207"/>
      <c r="AS383" s="49">
        <v>101</v>
      </c>
      <c r="AT383" s="49">
        <v>214</v>
      </c>
      <c r="AU383" s="49">
        <v>8</v>
      </c>
      <c r="AW383" s="49"/>
      <c r="AX383" s="49"/>
      <c r="AY383" s="49"/>
      <c r="AZ383" s="484"/>
    </row>
    <row r="384" spans="1:52">
      <c r="A384" s="206">
        <v>447</v>
      </c>
      <c r="B384" s="206">
        <v>447101220</v>
      </c>
      <c r="C384" s="207" t="s">
        <v>1063</v>
      </c>
      <c r="D384" s="216">
        <f t="shared" si="49"/>
        <v>0</v>
      </c>
      <c r="E384" s="216">
        <f t="shared" si="49"/>
        <v>0</v>
      </c>
      <c r="F384" s="216">
        <f t="shared" si="49"/>
        <v>0</v>
      </c>
      <c r="G384" s="216">
        <f t="shared" si="48"/>
        <v>0</v>
      </c>
      <c r="H384" s="216">
        <f t="shared" si="48"/>
        <v>2</v>
      </c>
      <c r="I384" s="216">
        <f t="shared" si="48"/>
        <v>0</v>
      </c>
      <c r="J384" s="216">
        <f t="shared" si="48"/>
        <v>0</v>
      </c>
      <c r="K384" s="347">
        <f t="shared" si="41"/>
        <v>7.7200000000000005E-2</v>
      </c>
      <c r="L384" s="216"/>
      <c r="M384" s="216">
        <f t="shared" si="42"/>
        <v>0</v>
      </c>
      <c r="N384" s="216">
        <f t="shared" si="43"/>
        <v>0</v>
      </c>
      <c r="O384" s="216">
        <f t="shared" si="43"/>
        <v>0</v>
      </c>
      <c r="P384" s="216">
        <f t="shared" si="44"/>
        <v>0</v>
      </c>
      <c r="Q384" s="216">
        <f t="shared" si="45"/>
        <v>7</v>
      </c>
      <c r="R384" s="216">
        <f t="shared" si="46"/>
        <v>2</v>
      </c>
      <c r="S384" s="219"/>
      <c r="T384" s="219"/>
      <c r="U384" s="219"/>
      <c r="V384" s="219"/>
      <c r="W384" s="504"/>
      <c r="X384" s="219"/>
      <c r="Y384" s="49">
        <v>447</v>
      </c>
      <c r="Z384" s="49">
        <v>447101220</v>
      </c>
      <c r="AA384" s="235" t="s">
        <v>1063</v>
      </c>
      <c r="AB384" s="49">
        <v>0</v>
      </c>
      <c r="AC384" s="49">
        <v>0</v>
      </c>
      <c r="AD384" s="49">
        <v>0</v>
      </c>
      <c r="AE384" s="49">
        <v>0</v>
      </c>
      <c r="AF384" s="49">
        <v>2</v>
      </c>
      <c r="AG384" s="49">
        <v>0</v>
      </c>
      <c r="AH384" s="49">
        <v>0</v>
      </c>
      <c r="AI384" s="206">
        <v>0</v>
      </c>
      <c r="AJ384" s="206">
        <v>0</v>
      </c>
      <c r="AK384" s="206">
        <v>0</v>
      </c>
      <c r="AL384" s="206">
        <v>0</v>
      </c>
      <c r="AM384" s="206">
        <v>0</v>
      </c>
      <c r="AN384" s="206">
        <v>0</v>
      </c>
      <c r="AO384" s="206">
        <v>0</v>
      </c>
      <c r="AP384" s="206">
        <v>0</v>
      </c>
      <c r="AQ384" s="49">
        <v>0</v>
      </c>
      <c r="AR384" s="207"/>
      <c r="AS384" s="49">
        <v>101</v>
      </c>
      <c r="AT384" s="49">
        <v>220</v>
      </c>
      <c r="AU384" s="49">
        <v>7</v>
      </c>
      <c r="AW384" s="49"/>
      <c r="AX384" s="49"/>
      <c r="AY384" s="49"/>
      <c r="AZ384" s="484"/>
    </row>
    <row r="385" spans="1:52">
      <c r="A385" s="206">
        <v>447</v>
      </c>
      <c r="B385" s="206">
        <v>447101238</v>
      </c>
      <c r="C385" s="207" t="s">
        <v>1063</v>
      </c>
      <c r="D385" s="216">
        <f t="shared" si="49"/>
        <v>0</v>
      </c>
      <c r="E385" s="216">
        <f t="shared" si="49"/>
        <v>0</v>
      </c>
      <c r="F385" s="216">
        <f t="shared" si="49"/>
        <v>1</v>
      </c>
      <c r="G385" s="216">
        <f t="shared" si="48"/>
        <v>21</v>
      </c>
      <c r="H385" s="216">
        <f t="shared" si="48"/>
        <v>3</v>
      </c>
      <c r="I385" s="216">
        <f t="shared" si="48"/>
        <v>0</v>
      </c>
      <c r="J385" s="216">
        <f t="shared" si="48"/>
        <v>0</v>
      </c>
      <c r="K385" s="347">
        <f t="shared" si="41"/>
        <v>0.96499999999999997</v>
      </c>
      <c r="L385" s="216"/>
      <c r="M385" s="216">
        <f t="shared" si="42"/>
        <v>0</v>
      </c>
      <c r="N385" s="216">
        <f t="shared" si="43"/>
        <v>0</v>
      </c>
      <c r="O385" s="216">
        <f t="shared" si="43"/>
        <v>0</v>
      </c>
      <c r="P385" s="216">
        <f t="shared" si="44"/>
        <v>4</v>
      </c>
      <c r="Q385" s="216">
        <f t="shared" si="45"/>
        <v>6</v>
      </c>
      <c r="R385" s="216">
        <f t="shared" si="46"/>
        <v>25</v>
      </c>
      <c r="S385" s="219"/>
      <c r="T385" s="219"/>
      <c r="U385" s="219"/>
      <c r="V385" s="219"/>
      <c r="W385" s="504"/>
      <c r="X385" s="219"/>
      <c r="Y385" s="49">
        <v>447</v>
      </c>
      <c r="Z385" s="49">
        <v>447101238</v>
      </c>
      <c r="AA385" s="235" t="s">
        <v>1063</v>
      </c>
      <c r="AB385" s="49">
        <v>0</v>
      </c>
      <c r="AC385" s="49">
        <v>0</v>
      </c>
      <c r="AD385" s="49">
        <v>1</v>
      </c>
      <c r="AE385" s="49">
        <v>21</v>
      </c>
      <c r="AF385" s="49">
        <v>3</v>
      </c>
      <c r="AG385" s="49">
        <v>0</v>
      </c>
      <c r="AH385" s="49">
        <v>0</v>
      </c>
      <c r="AI385" s="206">
        <v>0</v>
      </c>
      <c r="AJ385" s="206">
        <v>0</v>
      </c>
      <c r="AK385" s="206">
        <v>0</v>
      </c>
      <c r="AL385" s="206">
        <v>0</v>
      </c>
      <c r="AM385" s="206">
        <v>3</v>
      </c>
      <c r="AN385" s="206">
        <v>0</v>
      </c>
      <c r="AO385" s="206">
        <v>0</v>
      </c>
      <c r="AP385" s="206">
        <v>1</v>
      </c>
      <c r="AQ385" s="49">
        <v>0</v>
      </c>
      <c r="AR385" s="207"/>
      <c r="AS385" s="49">
        <v>101</v>
      </c>
      <c r="AT385" s="49">
        <v>238</v>
      </c>
      <c r="AU385" s="49">
        <v>6</v>
      </c>
      <c r="AW385" s="49"/>
      <c r="AX385" s="49"/>
      <c r="AY385" s="49"/>
      <c r="AZ385" s="484"/>
    </row>
    <row r="386" spans="1:52">
      <c r="A386" s="206">
        <v>447</v>
      </c>
      <c r="B386" s="206">
        <v>447101266</v>
      </c>
      <c r="C386" s="207" t="s">
        <v>1063</v>
      </c>
      <c r="D386" s="216">
        <f t="shared" si="49"/>
        <v>0</v>
      </c>
      <c r="E386" s="216">
        <f t="shared" si="49"/>
        <v>0</v>
      </c>
      <c r="F386" s="216">
        <f t="shared" si="49"/>
        <v>0</v>
      </c>
      <c r="G386" s="216">
        <f t="shared" si="48"/>
        <v>1</v>
      </c>
      <c r="H386" s="216">
        <f t="shared" si="48"/>
        <v>0</v>
      </c>
      <c r="I386" s="216">
        <f t="shared" si="48"/>
        <v>0</v>
      </c>
      <c r="J386" s="216">
        <f t="shared" si="48"/>
        <v>0</v>
      </c>
      <c r="K386" s="347">
        <f t="shared" si="41"/>
        <v>3.8600000000000002E-2</v>
      </c>
      <c r="L386" s="216"/>
      <c r="M386" s="216">
        <f t="shared" si="42"/>
        <v>0</v>
      </c>
      <c r="N386" s="216">
        <f t="shared" si="43"/>
        <v>0</v>
      </c>
      <c r="O386" s="216">
        <f t="shared" si="43"/>
        <v>0</v>
      </c>
      <c r="P386" s="216">
        <f t="shared" si="44"/>
        <v>0</v>
      </c>
      <c r="Q386" s="216">
        <f t="shared" si="45"/>
        <v>3</v>
      </c>
      <c r="R386" s="216">
        <f t="shared" si="46"/>
        <v>1</v>
      </c>
      <c r="S386" s="219"/>
      <c r="T386" s="219"/>
      <c r="U386" s="219"/>
      <c r="V386" s="219"/>
      <c r="W386" s="504"/>
      <c r="X386" s="219"/>
      <c r="Y386" s="49">
        <v>447</v>
      </c>
      <c r="Z386" s="49">
        <v>447101266</v>
      </c>
      <c r="AA386" s="235" t="s">
        <v>1063</v>
      </c>
      <c r="AB386" s="49">
        <v>0</v>
      </c>
      <c r="AC386" s="49">
        <v>0</v>
      </c>
      <c r="AD386" s="49">
        <v>0</v>
      </c>
      <c r="AE386" s="49">
        <v>1</v>
      </c>
      <c r="AF386" s="49">
        <v>0</v>
      </c>
      <c r="AG386" s="49">
        <v>0</v>
      </c>
      <c r="AH386" s="49">
        <v>0</v>
      </c>
      <c r="AI386" s="206">
        <v>0</v>
      </c>
      <c r="AJ386" s="206">
        <v>0</v>
      </c>
      <c r="AK386" s="206">
        <v>0</v>
      </c>
      <c r="AL386" s="206">
        <v>0</v>
      </c>
      <c r="AM386" s="206">
        <v>0</v>
      </c>
      <c r="AN386" s="206">
        <v>0</v>
      </c>
      <c r="AO386" s="206">
        <v>0</v>
      </c>
      <c r="AP386" s="206">
        <v>0</v>
      </c>
      <c r="AQ386" s="49">
        <v>0</v>
      </c>
      <c r="AR386" s="207"/>
      <c r="AS386" s="49">
        <v>101</v>
      </c>
      <c r="AT386" s="49">
        <v>266</v>
      </c>
      <c r="AU386" s="49">
        <v>3</v>
      </c>
      <c r="AW386" s="49"/>
      <c r="AX386" s="49"/>
      <c r="AY386" s="49"/>
      <c r="AZ386" s="484"/>
    </row>
    <row r="387" spans="1:52">
      <c r="A387" s="206">
        <v>447</v>
      </c>
      <c r="B387" s="206">
        <v>447101307</v>
      </c>
      <c r="C387" s="207" t="s">
        <v>1063</v>
      </c>
      <c r="D387" s="216">
        <f t="shared" si="49"/>
        <v>0</v>
      </c>
      <c r="E387" s="216">
        <f t="shared" si="49"/>
        <v>0</v>
      </c>
      <c r="F387" s="216">
        <f t="shared" si="49"/>
        <v>3</v>
      </c>
      <c r="G387" s="216">
        <f t="shared" si="48"/>
        <v>1</v>
      </c>
      <c r="H387" s="216">
        <f t="shared" si="48"/>
        <v>1</v>
      </c>
      <c r="I387" s="216">
        <f t="shared" si="48"/>
        <v>0</v>
      </c>
      <c r="J387" s="216">
        <f t="shared" si="48"/>
        <v>0</v>
      </c>
      <c r="K387" s="347">
        <f t="shared" si="41"/>
        <v>0.193</v>
      </c>
      <c r="L387" s="216"/>
      <c r="M387" s="216">
        <f t="shared" si="42"/>
        <v>0</v>
      </c>
      <c r="N387" s="216">
        <f t="shared" si="43"/>
        <v>0</v>
      </c>
      <c r="O387" s="216">
        <f t="shared" si="43"/>
        <v>0</v>
      </c>
      <c r="P387" s="216">
        <f t="shared" si="44"/>
        <v>0</v>
      </c>
      <c r="Q387" s="216">
        <f t="shared" si="45"/>
        <v>4</v>
      </c>
      <c r="R387" s="216">
        <f t="shared" si="46"/>
        <v>5</v>
      </c>
      <c r="S387" s="219"/>
      <c r="T387" s="219"/>
      <c r="U387" s="219"/>
      <c r="V387" s="219"/>
      <c r="W387" s="504"/>
      <c r="X387" s="219"/>
      <c r="Y387" s="49">
        <v>447</v>
      </c>
      <c r="Z387" s="49">
        <v>447101307</v>
      </c>
      <c r="AA387" s="235" t="s">
        <v>1063</v>
      </c>
      <c r="AB387" s="49">
        <v>0</v>
      </c>
      <c r="AC387" s="49">
        <v>0</v>
      </c>
      <c r="AD387" s="49">
        <v>3</v>
      </c>
      <c r="AE387" s="49">
        <v>1</v>
      </c>
      <c r="AF387" s="49">
        <v>1</v>
      </c>
      <c r="AG387" s="49">
        <v>0</v>
      </c>
      <c r="AH387" s="49">
        <v>0</v>
      </c>
      <c r="AI387" s="206">
        <v>0</v>
      </c>
      <c r="AJ387" s="206">
        <v>0</v>
      </c>
      <c r="AK387" s="206">
        <v>0</v>
      </c>
      <c r="AL387" s="206">
        <v>0</v>
      </c>
      <c r="AM387" s="206">
        <v>0</v>
      </c>
      <c r="AN387" s="206">
        <v>0</v>
      </c>
      <c r="AO387" s="206">
        <v>0</v>
      </c>
      <c r="AP387" s="206">
        <v>0</v>
      </c>
      <c r="AQ387" s="49">
        <v>0</v>
      </c>
      <c r="AR387" s="207"/>
      <c r="AS387" s="49">
        <v>101</v>
      </c>
      <c r="AT387" s="49">
        <v>307</v>
      </c>
      <c r="AU387" s="49">
        <v>4</v>
      </c>
      <c r="AW387" s="49"/>
      <c r="AX387" s="49"/>
      <c r="AY387" s="49"/>
      <c r="AZ387" s="484"/>
    </row>
    <row r="388" spans="1:52">
      <c r="A388" s="206">
        <v>447</v>
      </c>
      <c r="B388" s="206">
        <v>447101350</v>
      </c>
      <c r="C388" s="207" t="s">
        <v>1063</v>
      </c>
      <c r="D388" s="216">
        <f t="shared" si="49"/>
        <v>0</v>
      </c>
      <c r="E388" s="216">
        <f t="shared" si="49"/>
        <v>0</v>
      </c>
      <c r="F388" s="216">
        <f t="shared" si="49"/>
        <v>12</v>
      </c>
      <c r="G388" s="216">
        <f t="shared" si="48"/>
        <v>26</v>
      </c>
      <c r="H388" s="216">
        <f t="shared" si="48"/>
        <v>8</v>
      </c>
      <c r="I388" s="216">
        <f t="shared" si="48"/>
        <v>0</v>
      </c>
      <c r="J388" s="216">
        <f t="shared" si="48"/>
        <v>0</v>
      </c>
      <c r="K388" s="347">
        <f t="shared" si="41"/>
        <v>1.7756000000000001</v>
      </c>
      <c r="L388" s="216"/>
      <c r="M388" s="216">
        <f t="shared" si="42"/>
        <v>6</v>
      </c>
      <c r="N388" s="216">
        <f t="shared" si="43"/>
        <v>0</v>
      </c>
      <c r="O388" s="216">
        <f t="shared" si="43"/>
        <v>0</v>
      </c>
      <c r="P388" s="216">
        <f t="shared" si="44"/>
        <v>8</v>
      </c>
      <c r="Q388" s="216">
        <f t="shared" si="45"/>
        <v>3</v>
      </c>
      <c r="R388" s="216">
        <f t="shared" si="46"/>
        <v>46</v>
      </c>
      <c r="S388" s="219"/>
      <c r="T388" s="219"/>
      <c r="U388" s="219"/>
      <c r="V388" s="219"/>
      <c r="W388" s="504"/>
      <c r="X388" s="219"/>
      <c r="Y388" s="49">
        <v>447</v>
      </c>
      <c r="Z388" s="49">
        <v>447101350</v>
      </c>
      <c r="AA388" s="235" t="s">
        <v>1063</v>
      </c>
      <c r="AB388" s="49">
        <v>0</v>
      </c>
      <c r="AC388" s="49">
        <v>0</v>
      </c>
      <c r="AD388" s="49">
        <v>12</v>
      </c>
      <c r="AE388" s="49">
        <v>26</v>
      </c>
      <c r="AF388" s="49">
        <v>8</v>
      </c>
      <c r="AG388" s="49">
        <v>0</v>
      </c>
      <c r="AH388" s="49">
        <v>0</v>
      </c>
      <c r="AI388" s="206">
        <v>0</v>
      </c>
      <c r="AJ388" s="206">
        <v>6</v>
      </c>
      <c r="AK388" s="206">
        <v>0</v>
      </c>
      <c r="AL388" s="206">
        <v>0</v>
      </c>
      <c r="AM388" s="206">
        <v>5</v>
      </c>
      <c r="AN388" s="206">
        <v>0</v>
      </c>
      <c r="AO388" s="206">
        <v>0</v>
      </c>
      <c r="AP388" s="206">
        <v>3</v>
      </c>
      <c r="AQ388" s="49">
        <v>0</v>
      </c>
      <c r="AR388" s="207"/>
      <c r="AS388" s="49">
        <v>101</v>
      </c>
      <c r="AT388" s="49">
        <v>350</v>
      </c>
      <c r="AU388" s="49">
        <v>3</v>
      </c>
      <c r="AW388" s="49"/>
      <c r="AX388" s="49"/>
      <c r="AY388" s="49"/>
      <c r="AZ388" s="484"/>
    </row>
    <row r="389" spans="1:52">
      <c r="A389" s="206">
        <v>447</v>
      </c>
      <c r="B389" s="206">
        <v>447101622</v>
      </c>
      <c r="C389" s="207" t="s">
        <v>1063</v>
      </c>
      <c r="D389" s="216">
        <f t="shared" si="49"/>
        <v>0</v>
      </c>
      <c r="E389" s="216">
        <f t="shared" si="49"/>
        <v>0</v>
      </c>
      <c r="F389" s="216">
        <f t="shared" si="49"/>
        <v>8</v>
      </c>
      <c r="G389" s="216">
        <f t="shared" si="48"/>
        <v>36</v>
      </c>
      <c r="H389" s="216">
        <f t="shared" si="48"/>
        <v>12</v>
      </c>
      <c r="I389" s="216">
        <f t="shared" si="48"/>
        <v>0</v>
      </c>
      <c r="J389" s="216">
        <f t="shared" si="48"/>
        <v>0</v>
      </c>
      <c r="K389" s="347">
        <f t="shared" si="41"/>
        <v>2.1616</v>
      </c>
      <c r="L389" s="216"/>
      <c r="M389" s="216">
        <f t="shared" si="42"/>
        <v>1</v>
      </c>
      <c r="N389" s="216">
        <f t="shared" si="43"/>
        <v>0</v>
      </c>
      <c r="O389" s="216">
        <f t="shared" si="43"/>
        <v>0</v>
      </c>
      <c r="P389" s="216">
        <f t="shared" si="44"/>
        <v>10</v>
      </c>
      <c r="Q389" s="216">
        <f t="shared" si="45"/>
        <v>7</v>
      </c>
      <c r="R389" s="216">
        <f t="shared" si="46"/>
        <v>56</v>
      </c>
      <c r="S389" s="219"/>
      <c r="T389" s="219"/>
      <c r="U389" s="219"/>
      <c r="V389" s="219"/>
      <c r="W389" s="504"/>
      <c r="X389" s="219"/>
      <c r="Y389" s="49">
        <v>447</v>
      </c>
      <c r="Z389" s="49">
        <v>447101622</v>
      </c>
      <c r="AA389" s="235" t="s">
        <v>1063</v>
      </c>
      <c r="AB389" s="49">
        <v>0</v>
      </c>
      <c r="AC389" s="49">
        <v>0</v>
      </c>
      <c r="AD389" s="49">
        <v>8</v>
      </c>
      <c r="AE389" s="49">
        <v>36</v>
      </c>
      <c r="AF389" s="49">
        <v>12</v>
      </c>
      <c r="AG389" s="49">
        <v>0</v>
      </c>
      <c r="AH389" s="49">
        <v>0</v>
      </c>
      <c r="AI389" s="206">
        <v>0</v>
      </c>
      <c r="AJ389" s="206">
        <v>1</v>
      </c>
      <c r="AK389" s="206">
        <v>0</v>
      </c>
      <c r="AL389" s="206">
        <v>0</v>
      </c>
      <c r="AM389" s="206">
        <v>10</v>
      </c>
      <c r="AN389" s="206">
        <v>0</v>
      </c>
      <c r="AO389" s="206">
        <v>0</v>
      </c>
      <c r="AP389" s="206">
        <v>0</v>
      </c>
      <c r="AQ389" s="49">
        <v>0</v>
      </c>
      <c r="AR389" s="207"/>
      <c r="AS389" s="49">
        <v>101</v>
      </c>
      <c r="AT389" s="49">
        <v>622</v>
      </c>
      <c r="AU389" s="49">
        <v>7</v>
      </c>
      <c r="AW389" s="49"/>
      <c r="AX389" s="49"/>
      <c r="AY389" s="49"/>
      <c r="AZ389" s="484"/>
    </row>
    <row r="390" spans="1:52">
      <c r="A390" s="206">
        <v>447</v>
      </c>
      <c r="B390" s="206">
        <v>447101690</v>
      </c>
      <c r="C390" s="207" t="s">
        <v>1063</v>
      </c>
      <c r="D390" s="216">
        <f t="shared" si="49"/>
        <v>0</v>
      </c>
      <c r="E390" s="216">
        <f t="shared" si="49"/>
        <v>0</v>
      </c>
      <c r="F390" s="216">
        <f t="shared" si="49"/>
        <v>0</v>
      </c>
      <c r="G390" s="216">
        <f t="shared" si="48"/>
        <v>0</v>
      </c>
      <c r="H390" s="216">
        <f t="shared" si="48"/>
        <v>10</v>
      </c>
      <c r="I390" s="216">
        <f t="shared" si="48"/>
        <v>0</v>
      </c>
      <c r="J390" s="216">
        <f t="shared" si="48"/>
        <v>0</v>
      </c>
      <c r="K390" s="347">
        <f t="shared" si="41"/>
        <v>0.38600000000000001</v>
      </c>
      <c r="L390" s="216"/>
      <c r="M390" s="216">
        <f t="shared" si="42"/>
        <v>0</v>
      </c>
      <c r="N390" s="216">
        <f t="shared" si="43"/>
        <v>0</v>
      </c>
      <c r="O390" s="216">
        <f t="shared" si="43"/>
        <v>0</v>
      </c>
      <c r="P390" s="216">
        <f t="shared" si="44"/>
        <v>1</v>
      </c>
      <c r="Q390" s="216">
        <f t="shared" si="45"/>
        <v>3</v>
      </c>
      <c r="R390" s="216">
        <f t="shared" si="46"/>
        <v>10</v>
      </c>
      <c r="S390" s="219"/>
      <c r="T390" s="219"/>
      <c r="U390" s="219"/>
      <c r="V390" s="219"/>
      <c r="W390" s="504"/>
      <c r="X390" s="219"/>
      <c r="Y390" s="49">
        <v>447</v>
      </c>
      <c r="Z390" s="49">
        <v>447101690</v>
      </c>
      <c r="AA390" s="235" t="s">
        <v>1063</v>
      </c>
      <c r="AB390" s="49">
        <v>0</v>
      </c>
      <c r="AC390" s="49">
        <v>0</v>
      </c>
      <c r="AD390" s="49">
        <v>0</v>
      </c>
      <c r="AE390" s="49">
        <v>0</v>
      </c>
      <c r="AF390" s="49">
        <v>10</v>
      </c>
      <c r="AG390" s="49">
        <v>0</v>
      </c>
      <c r="AH390" s="49">
        <v>0</v>
      </c>
      <c r="AI390" s="206">
        <v>0</v>
      </c>
      <c r="AJ390" s="206">
        <v>0</v>
      </c>
      <c r="AK390" s="206">
        <v>0</v>
      </c>
      <c r="AL390" s="206">
        <v>0</v>
      </c>
      <c r="AM390" s="206">
        <v>1</v>
      </c>
      <c r="AN390" s="206">
        <v>0</v>
      </c>
      <c r="AO390" s="206">
        <v>0</v>
      </c>
      <c r="AP390" s="206">
        <v>0</v>
      </c>
      <c r="AQ390" s="49">
        <v>0</v>
      </c>
      <c r="AR390" s="207"/>
      <c r="AS390" s="49">
        <v>101</v>
      </c>
      <c r="AT390" s="49">
        <v>690</v>
      </c>
      <c r="AU390" s="49">
        <v>3</v>
      </c>
      <c r="AW390" s="49"/>
      <c r="AX390" s="49"/>
      <c r="AY390" s="49"/>
      <c r="AZ390" s="484"/>
    </row>
    <row r="391" spans="1:52">
      <c r="A391" s="206">
        <v>447</v>
      </c>
      <c r="B391" s="206">
        <v>447101710</v>
      </c>
      <c r="C391" s="207" t="s">
        <v>1063</v>
      </c>
      <c r="D391" s="216">
        <f t="shared" si="49"/>
        <v>0</v>
      </c>
      <c r="E391" s="216">
        <f t="shared" si="49"/>
        <v>0</v>
      </c>
      <c r="F391" s="216">
        <f t="shared" si="49"/>
        <v>1</v>
      </c>
      <c r="G391" s="216">
        <f t="shared" si="48"/>
        <v>5</v>
      </c>
      <c r="H391" s="216">
        <f t="shared" si="48"/>
        <v>3</v>
      </c>
      <c r="I391" s="216">
        <f t="shared" si="48"/>
        <v>0</v>
      </c>
      <c r="J391" s="216">
        <f t="shared" si="48"/>
        <v>0</v>
      </c>
      <c r="K391" s="347">
        <f t="shared" si="41"/>
        <v>0.34739999999999999</v>
      </c>
      <c r="L391" s="216"/>
      <c r="M391" s="216">
        <f t="shared" si="42"/>
        <v>0</v>
      </c>
      <c r="N391" s="216">
        <f t="shared" si="43"/>
        <v>0</v>
      </c>
      <c r="O391" s="216">
        <f t="shared" si="43"/>
        <v>0</v>
      </c>
      <c r="P391" s="216">
        <f t="shared" si="44"/>
        <v>2</v>
      </c>
      <c r="Q391" s="216">
        <f t="shared" si="45"/>
        <v>3</v>
      </c>
      <c r="R391" s="216">
        <f t="shared" si="46"/>
        <v>9</v>
      </c>
      <c r="S391" s="219"/>
      <c r="T391" s="219"/>
      <c r="U391" s="219"/>
      <c r="V391" s="219"/>
      <c r="W391" s="504"/>
      <c r="X391" s="219"/>
      <c r="Y391" s="49">
        <v>447</v>
      </c>
      <c r="Z391" s="49">
        <v>447101710</v>
      </c>
      <c r="AA391" s="235" t="s">
        <v>1063</v>
      </c>
      <c r="AB391" s="49">
        <v>0</v>
      </c>
      <c r="AC391" s="49">
        <v>0</v>
      </c>
      <c r="AD391" s="49">
        <v>1</v>
      </c>
      <c r="AE391" s="49">
        <v>5</v>
      </c>
      <c r="AF391" s="49">
        <v>3</v>
      </c>
      <c r="AG391" s="49">
        <v>0</v>
      </c>
      <c r="AH391" s="49">
        <v>0</v>
      </c>
      <c r="AI391" s="206">
        <v>0</v>
      </c>
      <c r="AJ391" s="206">
        <v>0</v>
      </c>
      <c r="AK391" s="206">
        <v>0</v>
      </c>
      <c r="AL391" s="206">
        <v>0</v>
      </c>
      <c r="AM391" s="206">
        <v>2</v>
      </c>
      <c r="AN391" s="206">
        <v>0</v>
      </c>
      <c r="AO391" s="206">
        <v>0</v>
      </c>
      <c r="AP391" s="206">
        <v>0</v>
      </c>
      <c r="AQ391" s="49">
        <v>0</v>
      </c>
      <c r="AR391" s="207"/>
      <c r="AS391" s="49">
        <v>101</v>
      </c>
      <c r="AT391" s="49">
        <v>710</v>
      </c>
      <c r="AU391" s="49">
        <v>3</v>
      </c>
      <c r="AW391" s="49"/>
      <c r="AX391" s="49"/>
      <c r="AY391" s="49"/>
      <c r="AZ391" s="484"/>
    </row>
    <row r="392" spans="1:52">
      <c r="A392" s="206">
        <v>449</v>
      </c>
      <c r="B392" s="206">
        <v>449035035</v>
      </c>
      <c r="C392" s="207" t="s">
        <v>275</v>
      </c>
      <c r="D392" s="216">
        <f t="shared" si="49"/>
        <v>0</v>
      </c>
      <c r="E392" s="216">
        <f t="shared" si="49"/>
        <v>0</v>
      </c>
      <c r="F392" s="216">
        <f t="shared" si="49"/>
        <v>0</v>
      </c>
      <c r="G392" s="216">
        <f t="shared" si="48"/>
        <v>91</v>
      </c>
      <c r="H392" s="216">
        <f t="shared" si="48"/>
        <v>270</v>
      </c>
      <c r="I392" s="216">
        <f t="shared" si="48"/>
        <v>319</v>
      </c>
      <c r="J392" s="216">
        <f t="shared" si="48"/>
        <v>0</v>
      </c>
      <c r="K392" s="347">
        <f t="shared" si="41"/>
        <v>26.248000000000001</v>
      </c>
      <c r="L392" s="216"/>
      <c r="M392" s="216">
        <f t="shared" si="42"/>
        <v>3</v>
      </c>
      <c r="N392" s="216">
        <f t="shared" si="43"/>
        <v>16</v>
      </c>
      <c r="O392" s="216">
        <f t="shared" si="43"/>
        <v>11</v>
      </c>
      <c r="P392" s="216">
        <f t="shared" si="44"/>
        <v>318</v>
      </c>
      <c r="Q392" s="216">
        <f t="shared" si="45"/>
        <v>11</v>
      </c>
      <c r="R392" s="216">
        <f t="shared" si="46"/>
        <v>680</v>
      </c>
      <c r="S392" s="219"/>
      <c r="T392" s="219"/>
      <c r="U392" s="219"/>
      <c r="V392" s="219"/>
      <c r="W392" s="504"/>
      <c r="X392" s="219"/>
      <c r="Y392" s="49">
        <v>449</v>
      </c>
      <c r="Z392" s="49">
        <v>449035035</v>
      </c>
      <c r="AA392" s="235" t="s">
        <v>275</v>
      </c>
      <c r="AB392" s="49">
        <v>0</v>
      </c>
      <c r="AC392" s="49">
        <v>0</v>
      </c>
      <c r="AD392" s="49">
        <v>0</v>
      </c>
      <c r="AE392" s="49">
        <v>91</v>
      </c>
      <c r="AF392" s="49">
        <v>270</v>
      </c>
      <c r="AG392" s="49">
        <v>319</v>
      </c>
      <c r="AH392" s="49">
        <v>0</v>
      </c>
      <c r="AI392" s="206">
        <v>0</v>
      </c>
      <c r="AJ392" s="206">
        <v>3</v>
      </c>
      <c r="AK392" s="206">
        <v>16</v>
      </c>
      <c r="AL392" s="206">
        <v>11</v>
      </c>
      <c r="AM392" s="206">
        <v>151</v>
      </c>
      <c r="AN392" s="206">
        <v>0</v>
      </c>
      <c r="AO392" s="206">
        <v>0</v>
      </c>
      <c r="AP392" s="206">
        <v>0</v>
      </c>
      <c r="AQ392" s="49">
        <v>167</v>
      </c>
      <c r="AR392" s="207"/>
      <c r="AS392" s="49">
        <v>35</v>
      </c>
      <c r="AT392" s="49">
        <v>35</v>
      </c>
      <c r="AU392" s="49">
        <v>11</v>
      </c>
      <c r="AW392" s="49"/>
      <c r="AX392" s="49"/>
      <c r="AY392" s="49"/>
      <c r="AZ392" s="484"/>
    </row>
    <row r="393" spans="1:52">
      <c r="A393" s="206">
        <v>449</v>
      </c>
      <c r="B393" s="206">
        <v>449035044</v>
      </c>
      <c r="C393" s="207" t="s">
        <v>275</v>
      </c>
      <c r="D393" s="216">
        <f t="shared" si="49"/>
        <v>0</v>
      </c>
      <c r="E393" s="216">
        <f t="shared" si="49"/>
        <v>0</v>
      </c>
      <c r="F393" s="216">
        <f t="shared" si="49"/>
        <v>0</v>
      </c>
      <c r="G393" s="216">
        <f t="shared" si="48"/>
        <v>0</v>
      </c>
      <c r="H393" s="216">
        <f t="shared" si="48"/>
        <v>0</v>
      </c>
      <c r="I393" s="216">
        <f t="shared" si="48"/>
        <v>2</v>
      </c>
      <c r="J393" s="216">
        <f t="shared" si="48"/>
        <v>0</v>
      </c>
      <c r="K393" s="347">
        <f t="shared" si="41"/>
        <v>7.7200000000000005E-2</v>
      </c>
      <c r="L393" s="216"/>
      <c r="M393" s="216">
        <f t="shared" si="42"/>
        <v>0</v>
      </c>
      <c r="N393" s="216">
        <f t="shared" si="43"/>
        <v>0</v>
      </c>
      <c r="O393" s="216">
        <f t="shared" si="43"/>
        <v>0</v>
      </c>
      <c r="P393" s="216">
        <f t="shared" si="44"/>
        <v>0</v>
      </c>
      <c r="Q393" s="216">
        <f t="shared" si="45"/>
        <v>11</v>
      </c>
      <c r="R393" s="216">
        <f t="shared" si="46"/>
        <v>2</v>
      </c>
      <c r="S393" s="219"/>
      <c r="T393" s="219"/>
      <c r="U393" s="219"/>
      <c r="V393" s="219"/>
      <c r="W393" s="504"/>
      <c r="X393" s="219"/>
      <c r="Y393" s="49">
        <v>449</v>
      </c>
      <c r="Z393" s="49">
        <v>449035044</v>
      </c>
      <c r="AA393" s="235" t="s">
        <v>275</v>
      </c>
      <c r="AB393" s="49">
        <v>0</v>
      </c>
      <c r="AC393" s="49">
        <v>0</v>
      </c>
      <c r="AD393" s="49">
        <v>0</v>
      </c>
      <c r="AE393" s="49">
        <v>0</v>
      </c>
      <c r="AF393" s="49">
        <v>0</v>
      </c>
      <c r="AG393" s="49">
        <v>2</v>
      </c>
      <c r="AH393" s="49">
        <v>0</v>
      </c>
      <c r="AI393" s="206">
        <v>0</v>
      </c>
      <c r="AJ393" s="206">
        <v>0</v>
      </c>
      <c r="AK393" s="206">
        <v>0</v>
      </c>
      <c r="AL393" s="206">
        <v>0</v>
      </c>
      <c r="AM393" s="206">
        <v>0</v>
      </c>
      <c r="AN393" s="206">
        <v>0</v>
      </c>
      <c r="AO393" s="206">
        <v>0</v>
      </c>
      <c r="AP393" s="206">
        <v>0</v>
      </c>
      <c r="AQ393" s="49">
        <v>0</v>
      </c>
      <c r="AR393" s="207"/>
      <c r="AS393" s="49">
        <v>35</v>
      </c>
      <c r="AT393" s="49">
        <v>44</v>
      </c>
      <c r="AU393" s="49">
        <v>11</v>
      </c>
      <c r="AW393" s="49"/>
      <c r="AX393" s="49"/>
      <c r="AY393" s="49"/>
      <c r="AZ393" s="484"/>
    </row>
    <row r="394" spans="1:52">
      <c r="A394" s="206">
        <v>449</v>
      </c>
      <c r="B394" s="206">
        <v>449035050</v>
      </c>
      <c r="C394" s="207" t="s">
        <v>275</v>
      </c>
      <c r="D394" s="216">
        <f t="shared" si="49"/>
        <v>0</v>
      </c>
      <c r="E394" s="216">
        <f t="shared" si="49"/>
        <v>0</v>
      </c>
      <c r="F394" s="216">
        <f t="shared" si="49"/>
        <v>0</v>
      </c>
      <c r="G394" s="216">
        <f t="shared" si="48"/>
        <v>0</v>
      </c>
      <c r="H394" s="216">
        <f t="shared" si="48"/>
        <v>1</v>
      </c>
      <c r="I394" s="216">
        <f t="shared" si="48"/>
        <v>1</v>
      </c>
      <c r="J394" s="216">
        <f t="shared" si="48"/>
        <v>0</v>
      </c>
      <c r="K394" s="347">
        <f t="shared" si="41"/>
        <v>7.7200000000000005E-2</v>
      </c>
      <c r="L394" s="216"/>
      <c r="M394" s="216">
        <f t="shared" si="42"/>
        <v>0</v>
      </c>
      <c r="N394" s="216">
        <f t="shared" si="43"/>
        <v>0</v>
      </c>
      <c r="O394" s="216">
        <f t="shared" si="43"/>
        <v>0</v>
      </c>
      <c r="P394" s="216">
        <f t="shared" si="44"/>
        <v>0</v>
      </c>
      <c r="Q394" s="216">
        <f t="shared" si="45"/>
        <v>4</v>
      </c>
      <c r="R394" s="216">
        <f t="shared" si="46"/>
        <v>2</v>
      </c>
      <c r="S394" s="219"/>
      <c r="T394" s="219"/>
      <c r="U394" s="219"/>
      <c r="V394" s="219"/>
      <c r="W394" s="504"/>
      <c r="X394" s="219"/>
      <c r="Y394" s="49">
        <v>449</v>
      </c>
      <c r="Z394" s="49">
        <v>449035050</v>
      </c>
      <c r="AA394" s="235" t="s">
        <v>275</v>
      </c>
      <c r="AB394" s="49">
        <v>0</v>
      </c>
      <c r="AC394" s="49">
        <v>0</v>
      </c>
      <c r="AD394" s="49">
        <v>0</v>
      </c>
      <c r="AE394" s="49">
        <v>0</v>
      </c>
      <c r="AF394" s="49">
        <v>1</v>
      </c>
      <c r="AG394" s="49">
        <v>1</v>
      </c>
      <c r="AH394" s="49">
        <v>0</v>
      </c>
      <c r="AI394" s="206">
        <v>0</v>
      </c>
      <c r="AJ394" s="206">
        <v>0</v>
      </c>
      <c r="AK394" s="206">
        <v>0</v>
      </c>
      <c r="AL394" s="206">
        <v>0</v>
      </c>
      <c r="AM394" s="206">
        <v>0</v>
      </c>
      <c r="AN394" s="206">
        <v>0</v>
      </c>
      <c r="AO394" s="206">
        <v>0</v>
      </c>
      <c r="AP394" s="206">
        <v>0</v>
      </c>
      <c r="AQ394" s="49">
        <v>0</v>
      </c>
      <c r="AR394" s="207"/>
      <c r="AS394" s="49">
        <v>35</v>
      </c>
      <c r="AT394" s="49">
        <v>50</v>
      </c>
      <c r="AU394" s="49">
        <v>4</v>
      </c>
      <c r="AW394" s="49"/>
      <c r="AX394" s="49"/>
      <c r="AY394" s="49"/>
      <c r="AZ394" s="484"/>
    </row>
    <row r="395" spans="1:52">
      <c r="A395" s="206">
        <v>449</v>
      </c>
      <c r="B395" s="206">
        <v>449035073</v>
      </c>
      <c r="C395" s="207" t="s">
        <v>275</v>
      </c>
      <c r="D395" s="216">
        <f t="shared" si="49"/>
        <v>0</v>
      </c>
      <c r="E395" s="216">
        <f t="shared" si="49"/>
        <v>0</v>
      </c>
      <c r="F395" s="216">
        <f t="shared" si="49"/>
        <v>0</v>
      </c>
      <c r="G395" s="216">
        <f t="shared" si="48"/>
        <v>0</v>
      </c>
      <c r="H395" s="216">
        <f t="shared" si="48"/>
        <v>0</v>
      </c>
      <c r="I395" s="216">
        <f t="shared" si="48"/>
        <v>2</v>
      </c>
      <c r="J395" s="216">
        <f t="shared" si="48"/>
        <v>0</v>
      </c>
      <c r="K395" s="347">
        <f t="shared" ref="K395:K458" si="50">ROUND(0.0386*(SUM(AD395:AG395)+(AC395*0.5))+0.0486*AH395,4)</f>
        <v>7.7200000000000005E-2</v>
      </c>
      <c r="L395" s="216"/>
      <c r="M395" s="216">
        <f t="shared" ref="M395:M458" si="51">ROUND(AJ395+(AI395*0.5),0)</f>
        <v>0</v>
      </c>
      <c r="N395" s="216">
        <f t="shared" ref="N395:O458" si="52">ROUND(AK395,0)</f>
        <v>0</v>
      </c>
      <c r="O395" s="216">
        <f t="shared" si="52"/>
        <v>0</v>
      </c>
      <c r="P395" s="216">
        <f t="shared" ref="P395:P458" si="53">ROUND(((AN395+AO395)*0.5)+AM395+AP395+AQ395,0)</f>
        <v>2</v>
      </c>
      <c r="Q395" s="216">
        <f t="shared" ref="Q395:Q458" si="54">AU395</f>
        <v>6</v>
      </c>
      <c r="R395" s="216">
        <f t="shared" ref="R395:R458" si="55">SUM(F395:I395)+ROUND(D395*0.5,0)+ROUND(J395*0.5,0)</f>
        <v>2</v>
      </c>
      <c r="S395" s="219"/>
      <c r="T395" s="219"/>
      <c r="U395" s="219"/>
      <c r="V395" s="219"/>
      <c r="W395" s="504"/>
      <c r="X395" s="219"/>
      <c r="Y395" s="49">
        <v>449</v>
      </c>
      <c r="Z395" s="49">
        <v>449035073</v>
      </c>
      <c r="AA395" s="235" t="s">
        <v>275</v>
      </c>
      <c r="AB395" s="49">
        <v>0</v>
      </c>
      <c r="AC395" s="49">
        <v>0</v>
      </c>
      <c r="AD395" s="49">
        <v>0</v>
      </c>
      <c r="AE395" s="49">
        <v>0</v>
      </c>
      <c r="AF395" s="49">
        <v>0</v>
      </c>
      <c r="AG395" s="49">
        <v>2</v>
      </c>
      <c r="AH395" s="49">
        <v>0</v>
      </c>
      <c r="AI395" s="206">
        <v>0</v>
      </c>
      <c r="AJ395" s="206">
        <v>0</v>
      </c>
      <c r="AK395" s="206">
        <v>0</v>
      </c>
      <c r="AL395" s="206">
        <v>0</v>
      </c>
      <c r="AM395" s="206">
        <v>0</v>
      </c>
      <c r="AN395" s="206">
        <v>0</v>
      </c>
      <c r="AO395" s="206">
        <v>0</v>
      </c>
      <c r="AP395" s="206">
        <v>0</v>
      </c>
      <c r="AQ395" s="49">
        <v>2</v>
      </c>
      <c r="AR395" s="207"/>
      <c r="AS395" s="49">
        <v>35</v>
      </c>
      <c r="AT395" s="49">
        <v>73</v>
      </c>
      <c r="AU395" s="49">
        <v>6</v>
      </c>
      <c r="AW395" s="49"/>
      <c r="AX395" s="49"/>
      <c r="AY395" s="49"/>
      <c r="AZ395" s="484"/>
    </row>
    <row r="396" spans="1:52">
      <c r="A396" s="206">
        <v>449</v>
      </c>
      <c r="B396" s="206">
        <v>449035133</v>
      </c>
      <c r="C396" s="207" t="s">
        <v>275</v>
      </c>
      <c r="D396" s="216">
        <f t="shared" si="49"/>
        <v>0</v>
      </c>
      <c r="E396" s="216">
        <f t="shared" si="49"/>
        <v>0</v>
      </c>
      <c r="F396" s="216">
        <f t="shared" si="49"/>
        <v>0</v>
      </c>
      <c r="G396" s="216">
        <f t="shared" si="48"/>
        <v>0</v>
      </c>
      <c r="H396" s="216">
        <f t="shared" si="48"/>
        <v>1</v>
      </c>
      <c r="I396" s="216">
        <f t="shared" si="48"/>
        <v>0</v>
      </c>
      <c r="J396" s="216">
        <f t="shared" si="48"/>
        <v>0</v>
      </c>
      <c r="K396" s="347">
        <f t="shared" si="50"/>
        <v>3.8600000000000002E-2</v>
      </c>
      <c r="L396" s="216"/>
      <c r="M396" s="216">
        <f t="shared" si="51"/>
        <v>0</v>
      </c>
      <c r="N396" s="216">
        <f t="shared" si="52"/>
        <v>0</v>
      </c>
      <c r="O396" s="216">
        <f t="shared" si="52"/>
        <v>0</v>
      </c>
      <c r="P396" s="216">
        <f t="shared" si="53"/>
        <v>0</v>
      </c>
      <c r="Q396" s="216">
        <f t="shared" si="54"/>
        <v>9</v>
      </c>
      <c r="R396" s="216">
        <f t="shared" si="55"/>
        <v>1</v>
      </c>
      <c r="S396" s="219"/>
      <c r="T396" s="219"/>
      <c r="U396" s="219"/>
      <c r="V396" s="219"/>
      <c r="W396" s="504"/>
      <c r="X396" s="219"/>
      <c r="Y396" s="49">
        <v>449</v>
      </c>
      <c r="Z396" s="49">
        <v>449035133</v>
      </c>
      <c r="AA396" s="235" t="s">
        <v>275</v>
      </c>
      <c r="AB396" s="49">
        <v>0</v>
      </c>
      <c r="AC396" s="49">
        <v>0</v>
      </c>
      <c r="AD396" s="49">
        <v>0</v>
      </c>
      <c r="AE396" s="49">
        <v>0</v>
      </c>
      <c r="AF396" s="49">
        <v>1</v>
      </c>
      <c r="AG396" s="49">
        <v>0</v>
      </c>
      <c r="AH396" s="49">
        <v>0</v>
      </c>
      <c r="AI396" s="206">
        <v>0</v>
      </c>
      <c r="AJ396" s="206">
        <v>0</v>
      </c>
      <c r="AK396" s="206">
        <v>0</v>
      </c>
      <c r="AL396" s="206">
        <v>0</v>
      </c>
      <c r="AM396" s="206">
        <v>0</v>
      </c>
      <c r="AN396" s="206">
        <v>0</v>
      </c>
      <c r="AO396" s="206">
        <v>0</v>
      </c>
      <c r="AP396" s="206">
        <v>0</v>
      </c>
      <c r="AQ396" s="49">
        <v>0</v>
      </c>
      <c r="AR396" s="207"/>
      <c r="AS396" s="49">
        <v>35</v>
      </c>
      <c r="AT396" s="49">
        <v>133</v>
      </c>
      <c r="AU396" s="49">
        <v>9</v>
      </c>
      <c r="AW396" s="49"/>
      <c r="AX396" s="49"/>
      <c r="AY396" s="49"/>
      <c r="AZ396" s="484"/>
    </row>
    <row r="397" spans="1:52">
      <c r="A397" s="206">
        <v>449</v>
      </c>
      <c r="B397" s="206">
        <v>449035189</v>
      </c>
      <c r="C397" s="207" t="s">
        <v>275</v>
      </c>
      <c r="D397" s="216">
        <f t="shared" si="49"/>
        <v>0</v>
      </c>
      <c r="E397" s="216">
        <f t="shared" si="49"/>
        <v>0</v>
      </c>
      <c r="F397" s="216">
        <f t="shared" si="49"/>
        <v>0</v>
      </c>
      <c r="G397" s="216">
        <f t="shared" si="48"/>
        <v>0</v>
      </c>
      <c r="H397" s="216">
        <f t="shared" si="48"/>
        <v>1</v>
      </c>
      <c r="I397" s="216">
        <f t="shared" si="48"/>
        <v>1</v>
      </c>
      <c r="J397" s="216">
        <f t="shared" si="48"/>
        <v>0</v>
      </c>
      <c r="K397" s="347">
        <f t="shared" si="50"/>
        <v>7.7200000000000005E-2</v>
      </c>
      <c r="L397" s="216"/>
      <c r="M397" s="216">
        <f t="shared" si="51"/>
        <v>0</v>
      </c>
      <c r="N397" s="216">
        <f t="shared" si="52"/>
        <v>0</v>
      </c>
      <c r="O397" s="216">
        <f t="shared" si="52"/>
        <v>0</v>
      </c>
      <c r="P397" s="216">
        <f t="shared" si="53"/>
        <v>2</v>
      </c>
      <c r="Q397" s="216">
        <f t="shared" si="54"/>
        <v>3</v>
      </c>
      <c r="R397" s="216">
        <f t="shared" si="55"/>
        <v>2</v>
      </c>
      <c r="S397" s="219"/>
      <c r="T397" s="219"/>
      <c r="U397" s="219"/>
      <c r="V397" s="219"/>
      <c r="W397" s="504"/>
      <c r="X397" s="219"/>
      <c r="Y397" s="49">
        <v>449</v>
      </c>
      <c r="Z397" s="49">
        <v>449035189</v>
      </c>
      <c r="AA397" s="235" t="s">
        <v>275</v>
      </c>
      <c r="AB397" s="49">
        <v>0</v>
      </c>
      <c r="AC397" s="49">
        <v>0</v>
      </c>
      <c r="AD397" s="49">
        <v>0</v>
      </c>
      <c r="AE397" s="49">
        <v>0</v>
      </c>
      <c r="AF397" s="49">
        <v>1</v>
      </c>
      <c r="AG397" s="49">
        <v>1</v>
      </c>
      <c r="AH397" s="49">
        <v>0</v>
      </c>
      <c r="AI397" s="206">
        <v>0</v>
      </c>
      <c r="AJ397" s="206">
        <v>0</v>
      </c>
      <c r="AK397" s="206">
        <v>0</v>
      </c>
      <c r="AL397" s="206">
        <v>0</v>
      </c>
      <c r="AM397" s="206">
        <v>1</v>
      </c>
      <c r="AN397" s="206">
        <v>0</v>
      </c>
      <c r="AO397" s="206">
        <v>0</v>
      </c>
      <c r="AP397" s="206">
        <v>0</v>
      </c>
      <c r="AQ397" s="49">
        <v>1</v>
      </c>
      <c r="AR397" s="207"/>
      <c r="AS397" s="49">
        <v>35</v>
      </c>
      <c r="AT397" s="49">
        <v>189</v>
      </c>
      <c r="AU397" s="49">
        <v>3</v>
      </c>
      <c r="AW397" s="49"/>
      <c r="AX397" s="49"/>
      <c r="AY397" s="49"/>
      <c r="AZ397" s="484"/>
    </row>
    <row r="398" spans="1:52">
      <c r="A398" s="206">
        <v>449</v>
      </c>
      <c r="B398" s="206">
        <v>449035243</v>
      </c>
      <c r="C398" s="207" t="s">
        <v>275</v>
      </c>
      <c r="D398" s="216">
        <f t="shared" si="49"/>
        <v>0</v>
      </c>
      <c r="E398" s="216">
        <f t="shared" si="49"/>
        <v>0</v>
      </c>
      <c r="F398" s="216">
        <f t="shared" si="49"/>
        <v>0</v>
      </c>
      <c r="G398" s="216">
        <f t="shared" si="48"/>
        <v>0</v>
      </c>
      <c r="H398" s="216">
        <f t="shared" si="48"/>
        <v>0</v>
      </c>
      <c r="I398" s="216">
        <f t="shared" si="48"/>
        <v>2</v>
      </c>
      <c r="J398" s="216">
        <f t="shared" si="48"/>
        <v>0</v>
      </c>
      <c r="K398" s="347">
        <f t="shared" si="50"/>
        <v>7.7200000000000005E-2</v>
      </c>
      <c r="L398" s="216"/>
      <c r="M398" s="216">
        <f t="shared" si="51"/>
        <v>0</v>
      </c>
      <c r="N398" s="216">
        <f t="shared" si="52"/>
        <v>0</v>
      </c>
      <c r="O398" s="216">
        <f t="shared" si="52"/>
        <v>0</v>
      </c>
      <c r="P398" s="216">
        <f t="shared" si="53"/>
        <v>0</v>
      </c>
      <c r="Q398" s="216">
        <f t="shared" si="54"/>
        <v>9</v>
      </c>
      <c r="R398" s="216">
        <f t="shared" si="55"/>
        <v>2</v>
      </c>
      <c r="S398" s="219"/>
      <c r="T398" s="219"/>
      <c r="U398" s="219"/>
      <c r="V398" s="219"/>
      <c r="W398" s="504"/>
      <c r="X398" s="219"/>
      <c r="Y398" s="49">
        <v>449</v>
      </c>
      <c r="Z398" s="49">
        <v>449035243</v>
      </c>
      <c r="AA398" s="235" t="s">
        <v>275</v>
      </c>
      <c r="AB398" s="49">
        <v>0</v>
      </c>
      <c r="AC398" s="49">
        <v>0</v>
      </c>
      <c r="AD398" s="49">
        <v>0</v>
      </c>
      <c r="AE398" s="49">
        <v>0</v>
      </c>
      <c r="AF398" s="49">
        <v>0</v>
      </c>
      <c r="AG398" s="49">
        <v>2</v>
      </c>
      <c r="AH398" s="49">
        <v>0</v>
      </c>
      <c r="AI398" s="206">
        <v>0</v>
      </c>
      <c r="AJ398" s="206">
        <v>0</v>
      </c>
      <c r="AK398" s="206">
        <v>0</v>
      </c>
      <c r="AL398" s="206">
        <v>0</v>
      </c>
      <c r="AM398" s="206">
        <v>0</v>
      </c>
      <c r="AN398" s="206">
        <v>0</v>
      </c>
      <c r="AO398" s="206">
        <v>0</v>
      </c>
      <c r="AP398" s="206">
        <v>0</v>
      </c>
      <c r="AQ398" s="49">
        <v>0</v>
      </c>
      <c r="AR398" s="207"/>
      <c r="AS398" s="49">
        <v>35</v>
      </c>
      <c r="AT398" s="49">
        <v>243</v>
      </c>
      <c r="AU398" s="49">
        <v>9</v>
      </c>
      <c r="AW398" s="49"/>
      <c r="AX398" s="49"/>
      <c r="AY398" s="49"/>
      <c r="AZ398" s="484"/>
    </row>
    <row r="399" spans="1:52">
      <c r="A399" s="206">
        <v>449</v>
      </c>
      <c r="B399" s="206">
        <v>449035244</v>
      </c>
      <c r="C399" s="207" t="s">
        <v>275</v>
      </c>
      <c r="D399" s="216">
        <f t="shared" si="49"/>
        <v>0</v>
      </c>
      <c r="E399" s="216">
        <f t="shared" si="49"/>
        <v>0</v>
      </c>
      <c r="F399" s="216">
        <f t="shared" si="49"/>
        <v>0</v>
      </c>
      <c r="G399" s="216">
        <f t="shared" si="48"/>
        <v>0</v>
      </c>
      <c r="H399" s="216">
        <f t="shared" si="48"/>
        <v>1</v>
      </c>
      <c r="I399" s="216">
        <f t="shared" si="48"/>
        <v>5</v>
      </c>
      <c r="J399" s="216">
        <f t="shared" si="48"/>
        <v>0</v>
      </c>
      <c r="K399" s="347">
        <f t="shared" si="50"/>
        <v>0.2316</v>
      </c>
      <c r="L399" s="216"/>
      <c r="M399" s="216">
        <f t="shared" si="51"/>
        <v>0</v>
      </c>
      <c r="N399" s="216">
        <f t="shared" si="52"/>
        <v>0</v>
      </c>
      <c r="O399" s="216">
        <f t="shared" si="52"/>
        <v>1</v>
      </c>
      <c r="P399" s="216">
        <f t="shared" si="53"/>
        <v>1</v>
      </c>
      <c r="Q399" s="216">
        <f t="shared" si="54"/>
        <v>10</v>
      </c>
      <c r="R399" s="216">
        <f t="shared" si="55"/>
        <v>6</v>
      </c>
      <c r="S399" s="219"/>
      <c r="T399" s="219"/>
      <c r="U399" s="219"/>
      <c r="V399" s="219"/>
      <c r="W399" s="504"/>
      <c r="X399" s="219"/>
      <c r="Y399" s="49">
        <v>449</v>
      </c>
      <c r="Z399" s="49">
        <v>449035244</v>
      </c>
      <c r="AA399" s="235" t="s">
        <v>275</v>
      </c>
      <c r="AB399" s="49">
        <v>0</v>
      </c>
      <c r="AC399" s="49">
        <v>0</v>
      </c>
      <c r="AD399" s="49">
        <v>0</v>
      </c>
      <c r="AE399" s="49">
        <v>0</v>
      </c>
      <c r="AF399" s="49">
        <v>1</v>
      </c>
      <c r="AG399" s="49">
        <v>5</v>
      </c>
      <c r="AH399" s="49">
        <v>0</v>
      </c>
      <c r="AI399" s="206">
        <v>0</v>
      </c>
      <c r="AJ399" s="206">
        <v>0</v>
      </c>
      <c r="AK399" s="206">
        <v>0</v>
      </c>
      <c r="AL399" s="206">
        <v>1</v>
      </c>
      <c r="AM399" s="206">
        <v>0</v>
      </c>
      <c r="AN399" s="206">
        <v>0</v>
      </c>
      <c r="AO399" s="206">
        <v>0</v>
      </c>
      <c r="AP399" s="206">
        <v>0</v>
      </c>
      <c r="AQ399" s="49">
        <v>1</v>
      </c>
      <c r="AR399" s="207"/>
      <c r="AS399" s="49">
        <v>35</v>
      </c>
      <c r="AT399" s="49">
        <v>244</v>
      </c>
      <c r="AU399" s="49">
        <v>10</v>
      </c>
      <c r="AW399" s="49"/>
      <c r="AX399" s="49"/>
      <c r="AY399" s="49"/>
      <c r="AZ399" s="484"/>
    </row>
    <row r="400" spans="1:52">
      <c r="A400" s="206">
        <v>449</v>
      </c>
      <c r="B400" s="206">
        <v>449035285</v>
      </c>
      <c r="C400" s="207" t="s">
        <v>275</v>
      </c>
      <c r="D400" s="216">
        <f t="shared" si="49"/>
        <v>0</v>
      </c>
      <c r="E400" s="216">
        <f t="shared" si="49"/>
        <v>0</v>
      </c>
      <c r="F400" s="216">
        <f t="shared" si="49"/>
        <v>0</v>
      </c>
      <c r="G400" s="216">
        <f t="shared" si="48"/>
        <v>0</v>
      </c>
      <c r="H400" s="216">
        <f t="shared" si="48"/>
        <v>0</v>
      </c>
      <c r="I400" s="216">
        <f t="shared" si="48"/>
        <v>2</v>
      </c>
      <c r="J400" s="216">
        <f t="shared" si="48"/>
        <v>0</v>
      </c>
      <c r="K400" s="347">
        <f t="shared" si="50"/>
        <v>7.7200000000000005E-2</v>
      </c>
      <c r="L400" s="216"/>
      <c r="M400" s="216">
        <f t="shared" si="51"/>
        <v>0</v>
      </c>
      <c r="N400" s="216">
        <f t="shared" si="52"/>
        <v>0</v>
      </c>
      <c r="O400" s="216">
        <f t="shared" si="52"/>
        <v>0</v>
      </c>
      <c r="P400" s="216">
        <f t="shared" si="53"/>
        <v>1</v>
      </c>
      <c r="Q400" s="216">
        <f t="shared" si="54"/>
        <v>8</v>
      </c>
      <c r="R400" s="216">
        <f t="shared" si="55"/>
        <v>2</v>
      </c>
      <c r="S400" s="219"/>
      <c r="T400" s="219"/>
      <c r="U400" s="219"/>
      <c r="V400" s="219"/>
      <c r="W400" s="504"/>
      <c r="X400" s="219"/>
      <c r="Y400" s="49">
        <v>449</v>
      </c>
      <c r="Z400" s="49">
        <v>449035285</v>
      </c>
      <c r="AA400" s="235" t="s">
        <v>275</v>
      </c>
      <c r="AB400" s="49">
        <v>0</v>
      </c>
      <c r="AC400" s="49">
        <v>0</v>
      </c>
      <c r="AD400" s="49">
        <v>0</v>
      </c>
      <c r="AE400" s="49">
        <v>0</v>
      </c>
      <c r="AF400" s="49">
        <v>0</v>
      </c>
      <c r="AG400" s="49">
        <v>2</v>
      </c>
      <c r="AH400" s="49">
        <v>0</v>
      </c>
      <c r="AI400" s="206">
        <v>0</v>
      </c>
      <c r="AJ400" s="206">
        <v>0</v>
      </c>
      <c r="AK400" s="206">
        <v>0</v>
      </c>
      <c r="AL400" s="206">
        <v>0</v>
      </c>
      <c r="AM400" s="206">
        <v>0</v>
      </c>
      <c r="AN400" s="206">
        <v>0</v>
      </c>
      <c r="AO400" s="206">
        <v>0</v>
      </c>
      <c r="AP400" s="206">
        <v>0</v>
      </c>
      <c r="AQ400" s="49">
        <v>1</v>
      </c>
      <c r="AR400" s="207"/>
      <c r="AS400" s="49">
        <v>35</v>
      </c>
      <c r="AT400" s="49">
        <v>285</v>
      </c>
      <c r="AU400" s="49">
        <v>8</v>
      </c>
      <c r="AW400" s="49"/>
      <c r="AX400" s="49"/>
      <c r="AY400" s="49"/>
      <c r="AZ400" s="484"/>
    </row>
    <row r="401" spans="1:52">
      <c r="A401" s="206">
        <v>449</v>
      </c>
      <c r="B401" s="206">
        <v>449035336</v>
      </c>
      <c r="C401" s="207" t="s">
        <v>275</v>
      </c>
      <c r="D401" s="216">
        <f t="shared" si="49"/>
        <v>0</v>
      </c>
      <c r="E401" s="216">
        <f t="shared" si="49"/>
        <v>0</v>
      </c>
      <c r="F401" s="216">
        <f t="shared" si="49"/>
        <v>0</v>
      </c>
      <c r="G401" s="216">
        <f t="shared" si="48"/>
        <v>0</v>
      </c>
      <c r="H401" s="216">
        <f t="shared" si="48"/>
        <v>0</v>
      </c>
      <c r="I401" s="216">
        <f t="shared" si="48"/>
        <v>1</v>
      </c>
      <c r="J401" s="216">
        <f t="shared" si="48"/>
        <v>0</v>
      </c>
      <c r="K401" s="347">
        <f t="shared" si="50"/>
        <v>3.8600000000000002E-2</v>
      </c>
      <c r="L401" s="216"/>
      <c r="M401" s="216">
        <f t="shared" si="51"/>
        <v>0</v>
      </c>
      <c r="N401" s="216">
        <f t="shared" si="52"/>
        <v>0</v>
      </c>
      <c r="O401" s="216">
        <f t="shared" si="52"/>
        <v>0</v>
      </c>
      <c r="P401" s="216">
        <f t="shared" si="53"/>
        <v>0</v>
      </c>
      <c r="Q401" s="216">
        <f t="shared" si="54"/>
        <v>8</v>
      </c>
      <c r="R401" s="216">
        <f t="shared" si="55"/>
        <v>1</v>
      </c>
      <c r="S401" s="219"/>
      <c r="T401" s="219"/>
      <c r="U401" s="219"/>
      <c r="V401" s="219"/>
      <c r="W401" s="504"/>
      <c r="X401" s="219"/>
      <c r="Y401" s="49">
        <v>449</v>
      </c>
      <c r="Z401" s="49">
        <v>449035336</v>
      </c>
      <c r="AA401" s="235" t="s">
        <v>275</v>
      </c>
      <c r="AB401" s="49">
        <v>0</v>
      </c>
      <c r="AC401" s="49">
        <v>0</v>
      </c>
      <c r="AD401" s="49">
        <v>0</v>
      </c>
      <c r="AE401" s="49">
        <v>0</v>
      </c>
      <c r="AF401" s="49">
        <v>0</v>
      </c>
      <c r="AG401" s="49">
        <v>1</v>
      </c>
      <c r="AH401" s="49">
        <v>0</v>
      </c>
      <c r="AI401" s="206">
        <v>0</v>
      </c>
      <c r="AJ401" s="206">
        <v>0</v>
      </c>
      <c r="AK401" s="206">
        <v>0</v>
      </c>
      <c r="AL401" s="206">
        <v>0</v>
      </c>
      <c r="AM401" s="206">
        <v>0</v>
      </c>
      <c r="AN401" s="206">
        <v>0</v>
      </c>
      <c r="AO401" s="206">
        <v>0</v>
      </c>
      <c r="AP401" s="206">
        <v>0</v>
      </c>
      <c r="AQ401" s="49">
        <v>0</v>
      </c>
      <c r="AR401" s="207"/>
      <c r="AS401" s="49">
        <v>35</v>
      </c>
      <c r="AT401" s="49">
        <v>336</v>
      </c>
      <c r="AU401" s="49">
        <v>8</v>
      </c>
      <c r="AW401" s="49"/>
      <c r="AX401" s="49"/>
      <c r="AY401" s="49"/>
      <c r="AZ401" s="484"/>
    </row>
    <row r="402" spans="1:52">
      <c r="A402" s="206">
        <v>449</v>
      </c>
      <c r="B402" s="206">
        <v>449035347</v>
      </c>
      <c r="C402" s="207" t="s">
        <v>275</v>
      </c>
      <c r="D402" s="216">
        <f t="shared" si="49"/>
        <v>0</v>
      </c>
      <c r="E402" s="216">
        <f t="shared" si="49"/>
        <v>0</v>
      </c>
      <c r="F402" s="216">
        <f t="shared" si="49"/>
        <v>0</v>
      </c>
      <c r="G402" s="216">
        <f t="shared" si="48"/>
        <v>0</v>
      </c>
      <c r="H402" s="216">
        <f t="shared" si="48"/>
        <v>1</v>
      </c>
      <c r="I402" s="216">
        <f t="shared" si="48"/>
        <v>0</v>
      </c>
      <c r="J402" s="216">
        <f t="shared" si="48"/>
        <v>0</v>
      </c>
      <c r="K402" s="347">
        <f t="shared" si="50"/>
        <v>3.8600000000000002E-2</v>
      </c>
      <c r="L402" s="216"/>
      <c r="M402" s="216">
        <f t="shared" si="51"/>
        <v>0</v>
      </c>
      <c r="N402" s="216">
        <f t="shared" si="52"/>
        <v>0</v>
      </c>
      <c r="O402" s="216">
        <f t="shared" si="52"/>
        <v>0</v>
      </c>
      <c r="P402" s="216">
        <f t="shared" si="53"/>
        <v>1</v>
      </c>
      <c r="Q402" s="216">
        <f t="shared" si="54"/>
        <v>8</v>
      </c>
      <c r="R402" s="216">
        <f t="shared" si="55"/>
        <v>1</v>
      </c>
      <c r="S402" s="219"/>
      <c r="T402" s="219"/>
      <c r="U402" s="219"/>
      <c r="V402" s="219"/>
      <c r="W402" s="504"/>
      <c r="X402" s="219"/>
      <c r="Y402" s="49">
        <v>449</v>
      </c>
      <c r="Z402" s="49">
        <v>449035347</v>
      </c>
      <c r="AA402" s="235" t="s">
        <v>275</v>
      </c>
      <c r="AB402" s="49">
        <v>0</v>
      </c>
      <c r="AC402" s="49">
        <v>0</v>
      </c>
      <c r="AD402" s="49">
        <v>0</v>
      </c>
      <c r="AE402" s="49">
        <v>0</v>
      </c>
      <c r="AF402" s="49">
        <v>1</v>
      </c>
      <c r="AG402" s="49">
        <v>0</v>
      </c>
      <c r="AH402" s="49">
        <v>0</v>
      </c>
      <c r="AI402" s="206">
        <v>0</v>
      </c>
      <c r="AJ402" s="206">
        <v>0</v>
      </c>
      <c r="AK402" s="206">
        <v>0</v>
      </c>
      <c r="AL402" s="206">
        <v>0</v>
      </c>
      <c r="AM402" s="206">
        <v>1</v>
      </c>
      <c r="AN402" s="206">
        <v>0</v>
      </c>
      <c r="AO402" s="206">
        <v>0</v>
      </c>
      <c r="AP402" s="206">
        <v>0</v>
      </c>
      <c r="AQ402" s="49">
        <v>0</v>
      </c>
      <c r="AR402" s="207"/>
      <c r="AS402" s="49">
        <v>35</v>
      </c>
      <c r="AT402" s="49">
        <v>347</v>
      </c>
      <c r="AU402" s="49">
        <v>8</v>
      </c>
      <c r="AW402" s="49"/>
      <c r="AX402" s="49"/>
      <c r="AY402" s="49"/>
      <c r="AZ402" s="484"/>
    </row>
    <row r="403" spans="1:52">
      <c r="A403" s="206">
        <v>449</v>
      </c>
      <c r="B403" s="206">
        <v>449035625</v>
      </c>
      <c r="C403" s="207" t="s">
        <v>275</v>
      </c>
      <c r="D403" s="216">
        <f t="shared" si="49"/>
        <v>0</v>
      </c>
      <c r="E403" s="216">
        <f t="shared" si="49"/>
        <v>0</v>
      </c>
      <c r="F403" s="216">
        <f t="shared" si="49"/>
        <v>0</v>
      </c>
      <c r="G403" s="216">
        <f t="shared" si="48"/>
        <v>0</v>
      </c>
      <c r="H403" s="216">
        <f t="shared" si="48"/>
        <v>0</v>
      </c>
      <c r="I403" s="216">
        <f t="shared" si="48"/>
        <v>1</v>
      </c>
      <c r="J403" s="216">
        <f t="shared" si="48"/>
        <v>0</v>
      </c>
      <c r="K403" s="347">
        <f t="shared" si="50"/>
        <v>3.8600000000000002E-2</v>
      </c>
      <c r="L403" s="216"/>
      <c r="M403" s="216">
        <f t="shared" si="51"/>
        <v>0</v>
      </c>
      <c r="N403" s="216">
        <f t="shared" si="52"/>
        <v>0</v>
      </c>
      <c r="O403" s="216">
        <f t="shared" si="52"/>
        <v>0</v>
      </c>
      <c r="P403" s="216">
        <f t="shared" si="53"/>
        <v>1</v>
      </c>
      <c r="Q403" s="216">
        <f t="shared" si="54"/>
        <v>6</v>
      </c>
      <c r="R403" s="216">
        <f t="shared" si="55"/>
        <v>1</v>
      </c>
      <c r="S403" s="219"/>
      <c r="T403" s="219"/>
      <c r="U403" s="219"/>
      <c r="V403" s="219"/>
      <c r="W403" s="504"/>
      <c r="X403" s="219"/>
      <c r="Y403" s="49">
        <v>449</v>
      </c>
      <c r="Z403" s="49">
        <v>449035625</v>
      </c>
      <c r="AA403" s="235" t="s">
        <v>275</v>
      </c>
      <c r="AB403" s="49">
        <v>0</v>
      </c>
      <c r="AC403" s="49">
        <v>0</v>
      </c>
      <c r="AD403" s="49">
        <v>0</v>
      </c>
      <c r="AE403" s="49">
        <v>0</v>
      </c>
      <c r="AF403" s="49">
        <v>0</v>
      </c>
      <c r="AG403" s="49">
        <v>1</v>
      </c>
      <c r="AH403" s="49">
        <v>0</v>
      </c>
      <c r="AI403" s="206">
        <v>0</v>
      </c>
      <c r="AJ403" s="206">
        <v>0</v>
      </c>
      <c r="AK403" s="206">
        <v>0</v>
      </c>
      <c r="AL403" s="206">
        <v>0</v>
      </c>
      <c r="AM403" s="206">
        <v>0</v>
      </c>
      <c r="AN403" s="206">
        <v>0</v>
      </c>
      <c r="AO403" s="206">
        <v>0</v>
      </c>
      <c r="AP403" s="206">
        <v>0</v>
      </c>
      <c r="AQ403" s="49">
        <v>1</v>
      </c>
      <c r="AR403" s="207"/>
      <c r="AS403" s="49">
        <v>35</v>
      </c>
      <c r="AT403" s="49">
        <v>625</v>
      </c>
      <c r="AU403" s="49">
        <v>6</v>
      </c>
      <c r="AW403" s="49"/>
      <c r="AX403" s="49"/>
      <c r="AY403" s="49"/>
      <c r="AZ403" s="484"/>
    </row>
    <row r="404" spans="1:52">
      <c r="A404" s="206">
        <v>450</v>
      </c>
      <c r="B404" s="206">
        <v>450086008</v>
      </c>
      <c r="C404" s="207" t="s">
        <v>1064</v>
      </c>
      <c r="D404" s="216">
        <f t="shared" si="49"/>
        <v>0</v>
      </c>
      <c r="E404" s="216">
        <f t="shared" si="49"/>
        <v>0</v>
      </c>
      <c r="F404" s="216">
        <f t="shared" si="49"/>
        <v>0</v>
      </c>
      <c r="G404" s="216">
        <f t="shared" si="48"/>
        <v>3</v>
      </c>
      <c r="H404" s="216">
        <f t="shared" si="48"/>
        <v>1</v>
      </c>
      <c r="I404" s="216">
        <f t="shared" si="48"/>
        <v>0</v>
      </c>
      <c r="J404" s="216">
        <f t="shared" si="48"/>
        <v>0</v>
      </c>
      <c r="K404" s="347">
        <f t="shared" si="50"/>
        <v>0.15440000000000001</v>
      </c>
      <c r="L404" s="216"/>
      <c r="M404" s="216">
        <f t="shared" si="51"/>
        <v>0</v>
      </c>
      <c r="N404" s="216">
        <f t="shared" si="52"/>
        <v>0</v>
      </c>
      <c r="O404" s="216">
        <f t="shared" si="52"/>
        <v>0</v>
      </c>
      <c r="P404" s="216">
        <f t="shared" si="53"/>
        <v>0</v>
      </c>
      <c r="Q404" s="216">
        <f t="shared" si="54"/>
        <v>7</v>
      </c>
      <c r="R404" s="216">
        <f t="shared" si="55"/>
        <v>4</v>
      </c>
      <c r="S404" s="219"/>
      <c r="T404" s="219"/>
      <c r="U404" s="219"/>
      <c r="V404" s="219"/>
      <c r="W404" s="504"/>
      <c r="X404" s="219"/>
      <c r="Y404" s="49">
        <v>450</v>
      </c>
      <c r="Z404" s="49">
        <v>450086008</v>
      </c>
      <c r="AA404" s="235" t="s">
        <v>1064</v>
      </c>
      <c r="AB404" s="49">
        <v>0</v>
      </c>
      <c r="AC404" s="49">
        <v>0</v>
      </c>
      <c r="AD404" s="49">
        <v>0</v>
      </c>
      <c r="AE404" s="49">
        <v>3</v>
      </c>
      <c r="AF404" s="49">
        <v>1</v>
      </c>
      <c r="AG404" s="49">
        <v>0</v>
      </c>
      <c r="AH404" s="49">
        <v>0</v>
      </c>
      <c r="AI404" s="206">
        <v>0</v>
      </c>
      <c r="AJ404" s="206">
        <v>0</v>
      </c>
      <c r="AK404" s="206">
        <v>0</v>
      </c>
      <c r="AL404" s="206">
        <v>0</v>
      </c>
      <c r="AM404" s="206">
        <v>0</v>
      </c>
      <c r="AN404" s="206">
        <v>0</v>
      </c>
      <c r="AO404" s="206">
        <v>0</v>
      </c>
      <c r="AP404" s="206">
        <v>0</v>
      </c>
      <c r="AQ404" s="49">
        <v>0</v>
      </c>
      <c r="AR404" s="207"/>
      <c r="AS404" s="49">
        <v>86</v>
      </c>
      <c r="AT404" s="49">
        <v>8</v>
      </c>
      <c r="AU404" s="49">
        <v>7</v>
      </c>
      <c r="AW404" s="49"/>
      <c r="AX404" s="49"/>
      <c r="AY404" s="49"/>
      <c r="AZ404" s="484"/>
    </row>
    <row r="405" spans="1:52">
      <c r="A405" s="206">
        <v>450</v>
      </c>
      <c r="B405" s="206">
        <v>450086086</v>
      </c>
      <c r="C405" s="207" t="s">
        <v>1064</v>
      </c>
      <c r="D405" s="216">
        <f t="shared" si="49"/>
        <v>0</v>
      </c>
      <c r="E405" s="216">
        <f t="shared" si="49"/>
        <v>0</v>
      </c>
      <c r="F405" s="216">
        <f t="shared" si="49"/>
        <v>8</v>
      </c>
      <c r="G405" s="216">
        <f t="shared" si="48"/>
        <v>37</v>
      </c>
      <c r="H405" s="216">
        <f t="shared" si="48"/>
        <v>25</v>
      </c>
      <c r="I405" s="216">
        <f t="shared" si="48"/>
        <v>0</v>
      </c>
      <c r="J405" s="216">
        <f t="shared" si="48"/>
        <v>0</v>
      </c>
      <c r="K405" s="347">
        <f t="shared" si="50"/>
        <v>2.702</v>
      </c>
      <c r="L405" s="216"/>
      <c r="M405" s="216">
        <f t="shared" si="51"/>
        <v>0</v>
      </c>
      <c r="N405" s="216">
        <f t="shared" si="52"/>
        <v>0</v>
      </c>
      <c r="O405" s="216">
        <f t="shared" si="52"/>
        <v>0</v>
      </c>
      <c r="P405" s="216">
        <f t="shared" si="53"/>
        <v>23</v>
      </c>
      <c r="Q405" s="216">
        <f t="shared" si="54"/>
        <v>8</v>
      </c>
      <c r="R405" s="216">
        <f t="shared" si="55"/>
        <v>70</v>
      </c>
      <c r="S405" s="219"/>
      <c r="T405" s="219"/>
      <c r="U405" s="219"/>
      <c r="V405" s="219"/>
      <c r="W405" s="504"/>
      <c r="X405" s="219"/>
      <c r="Y405" s="49">
        <v>450</v>
      </c>
      <c r="Z405" s="49">
        <v>450086086</v>
      </c>
      <c r="AA405" s="235" t="s">
        <v>1064</v>
      </c>
      <c r="AB405" s="49">
        <v>0</v>
      </c>
      <c r="AC405" s="49">
        <v>0</v>
      </c>
      <c r="AD405" s="49">
        <v>8</v>
      </c>
      <c r="AE405" s="49">
        <v>37</v>
      </c>
      <c r="AF405" s="49">
        <v>25</v>
      </c>
      <c r="AG405" s="49">
        <v>0</v>
      </c>
      <c r="AH405" s="49">
        <v>0</v>
      </c>
      <c r="AI405" s="206">
        <v>0</v>
      </c>
      <c r="AJ405" s="206">
        <v>0</v>
      </c>
      <c r="AK405" s="206">
        <v>0</v>
      </c>
      <c r="AL405" s="206">
        <v>0</v>
      </c>
      <c r="AM405" s="206">
        <v>22</v>
      </c>
      <c r="AN405" s="206">
        <v>0</v>
      </c>
      <c r="AO405" s="206">
        <v>0</v>
      </c>
      <c r="AP405" s="206">
        <v>1</v>
      </c>
      <c r="AQ405" s="49">
        <v>0</v>
      </c>
      <c r="AR405" s="207"/>
      <c r="AS405" s="49">
        <v>86</v>
      </c>
      <c r="AT405" s="49">
        <v>86</v>
      </c>
      <c r="AU405" s="49">
        <v>8</v>
      </c>
      <c r="AW405" s="49"/>
      <c r="AX405" s="49"/>
      <c r="AY405" s="49"/>
      <c r="AZ405" s="484"/>
    </row>
    <row r="406" spans="1:52">
      <c r="A406" s="206">
        <v>450</v>
      </c>
      <c r="B406" s="206">
        <v>450086117</v>
      </c>
      <c r="C406" s="207" t="s">
        <v>1064</v>
      </c>
      <c r="D406" s="216">
        <f t="shared" si="49"/>
        <v>0</v>
      </c>
      <c r="E406" s="216">
        <f t="shared" si="49"/>
        <v>0</v>
      </c>
      <c r="F406" s="216">
        <f t="shared" si="49"/>
        <v>0</v>
      </c>
      <c r="G406" s="216">
        <f t="shared" si="48"/>
        <v>1</v>
      </c>
      <c r="H406" s="216">
        <f t="shared" si="48"/>
        <v>0</v>
      </c>
      <c r="I406" s="216">
        <f t="shared" si="48"/>
        <v>0</v>
      </c>
      <c r="J406" s="216">
        <f t="shared" si="48"/>
        <v>0</v>
      </c>
      <c r="K406" s="347">
        <f t="shared" si="50"/>
        <v>3.8600000000000002E-2</v>
      </c>
      <c r="L406" s="216"/>
      <c r="M406" s="216">
        <f t="shared" si="51"/>
        <v>0</v>
      </c>
      <c r="N406" s="216">
        <f t="shared" si="52"/>
        <v>0</v>
      </c>
      <c r="O406" s="216">
        <f t="shared" si="52"/>
        <v>0</v>
      </c>
      <c r="P406" s="216">
        <f t="shared" si="53"/>
        <v>0</v>
      </c>
      <c r="Q406" s="216">
        <f t="shared" si="54"/>
        <v>5</v>
      </c>
      <c r="R406" s="216">
        <f t="shared" si="55"/>
        <v>1</v>
      </c>
      <c r="S406" s="219"/>
      <c r="T406" s="219"/>
      <c r="U406" s="219"/>
      <c r="V406" s="219"/>
      <c r="W406" s="504"/>
      <c r="X406" s="219"/>
      <c r="Y406" s="49">
        <v>450</v>
      </c>
      <c r="Z406" s="49">
        <v>450086117</v>
      </c>
      <c r="AA406" s="235" t="s">
        <v>1064</v>
      </c>
      <c r="AB406" s="49">
        <v>0</v>
      </c>
      <c r="AC406" s="49">
        <v>0</v>
      </c>
      <c r="AD406" s="49">
        <v>0</v>
      </c>
      <c r="AE406" s="49">
        <v>1</v>
      </c>
      <c r="AF406" s="49">
        <v>0</v>
      </c>
      <c r="AG406" s="49">
        <v>0</v>
      </c>
      <c r="AH406" s="49">
        <v>0</v>
      </c>
      <c r="AI406" s="206">
        <v>0</v>
      </c>
      <c r="AJ406" s="206">
        <v>0</v>
      </c>
      <c r="AK406" s="206">
        <v>0</v>
      </c>
      <c r="AL406" s="206">
        <v>0</v>
      </c>
      <c r="AM406" s="206">
        <v>0</v>
      </c>
      <c r="AN406" s="206">
        <v>0</v>
      </c>
      <c r="AO406" s="206">
        <v>0</v>
      </c>
      <c r="AP406" s="206">
        <v>0</v>
      </c>
      <c r="AQ406" s="49">
        <v>0</v>
      </c>
      <c r="AR406" s="207"/>
      <c r="AS406" s="49">
        <v>86</v>
      </c>
      <c r="AT406" s="49">
        <v>117</v>
      </c>
      <c r="AU406" s="49">
        <v>5</v>
      </c>
      <c r="AW406" s="49"/>
      <c r="AX406" s="49"/>
      <c r="AY406" s="49"/>
      <c r="AZ406" s="484"/>
    </row>
    <row r="407" spans="1:52">
      <c r="A407" s="206">
        <v>450</v>
      </c>
      <c r="B407" s="206">
        <v>450086127</v>
      </c>
      <c r="C407" s="207" t="s">
        <v>1064</v>
      </c>
      <c r="D407" s="216">
        <f t="shared" si="49"/>
        <v>0</v>
      </c>
      <c r="E407" s="216">
        <f t="shared" si="49"/>
        <v>0</v>
      </c>
      <c r="F407" s="216">
        <f t="shared" si="49"/>
        <v>0</v>
      </c>
      <c r="G407" s="216">
        <f t="shared" si="48"/>
        <v>2</v>
      </c>
      <c r="H407" s="216">
        <f t="shared" si="48"/>
        <v>0</v>
      </c>
      <c r="I407" s="216">
        <f t="shared" si="48"/>
        <v>0</v>
      </c>
      <c r="J407" s="216">
        <f t="shared" si="48"/>
        <v>0</v>
      </c>
      <c r="K407" s="347">
        <f t="shared" si="50"/>
        <v>7.7200000000000005E-2</v>
      </c>
      <c r="L407" s="216"/>
      <c r="M407" s="216">
        <f t="shared" si="51"/>
        <v>0</v>
      </c>
      <c r="N407" s="216">
        <f t="shared" si="52"/>
        <v>0</v>
      </c>
      <c r="O407" s="216">
        <f t="shared" si="52"/>
        <v>0</v>
      </c>
      <c r="P407" s="216">
        <f t="shared" si="53"/>
        <v>0</v>
      </c>
      <c r="Q407" s="216">
        <f t="shared" si="54"/>
        <v>5</v>
      </c>
      <c r="R407" s="216">
        <f t="shared" si="55"/>
        <v>2</v>
      </c>
      <c r="S407" s="219"/>
      <c r="T407" s="219"/>
      <c r="U407" s="219"/>
      <c r="V407" s="219"/>
      <c r="W407" s="504"/>
      <c r="X407" s="219"/>
      <c r="Y407" s="49">
        <v>450</v>
      </c>
      <c r="Z407" s="49">
        <v>450086127</v>
      </c>
      <c r="AA407" s="235" t="s">
        <v>1064</v>
      </c>
      <c r="AB407" s="49">
        <v>0</v>
      </c>
      <c r="AC407" s="49">
        <v>0</v>
      </c>
      <c r="AD407" s="49">
        <v>0</v>
      </c>
      <c r="AE407" s="49">
        <v>2</v>
      </c>
      <c r="AF407" s="49">
        <v>0</v>
      </c>
      <c r="AG407" s="49">
        <v>0</v>
      </c>
      <c r="AH407" s="49">
        <v>0</v>
      </c>
      <c r="AI407" s="206">
        <v>0</v>
      </c>
      <c r="AJ407" s="206">
        <v>0</v>
      </c>
      <c r="AK407" s="206">
        <v>0</v>
      </c>
      <c r="AL407" s="206">
        <v>0</v>
      </c>
      <c r="AM407" s="206">
        <v>0</v>
      </c>
      <c r="AN407" s="206">
        <v>0</v>
      </c>
      <c r="AO407" s="206">
        <v>0</v>
      </c>
      <c r="AP407" s="206">
        <v>0</v>
      </c>
      <c r="AQ407" s="49">
        <v>0</v>
      </c>
      <c r="AR407" s="207"/>
      <c r="AS407" s="49">
        <v>86</v>
      </c>
      <c r="AT407" s="49">
        <v>127</v>
      </c>
      <c r="AU407" s="49">
        <v>5</v>
      </c>
      <c r="AW407" s="49"/>
      <c r="AX407" s="49"/>
      <c r="AY407" s="49"/>
      <c r="AZ407" s="484"/>
    </row>
    <row r="408" spans="1:52">
      <c r="A408" s="206">
        <v>450</v>
      </c>
      <c r="B408" s="206">
        <v>450086210</v>
      </c>
      <c r="C408" s="207" t="s">
        <v>1064</v>
      </c>
      <c r="D408" s="216">
        <f t="shared" si="49"/>
        <v>0</v>
      </c>
      <c r="E408" s="216">
        <f t="shared" si="49"/>
        <v>0</v>
      </c>
      <c r="F408" s="216">
        <f t="shared" si="49"/>
        <v>7</v>
      </c>
      <c r="G408" s="216">
        <f t="shared" si="48"/>
        <v>44</v>
      </c>
      <c r="H408" s="216">
        <f t="shared" si="48"/>
        <v>50</v>
      </c>
      <c r="I408" s="216">
        <f t="shared" si="48"/>
        <v>0</v>
      </c>
      <c r="J408" s="216">
        <f t="shared" si="48"/>
        <v>0</v>
      </c>
      <c r="K408" s="347">
        <f t="shared" si="50"/>
        <v>3.8986000000000001</v>
      </c>
      <c r="L408" s="216"/>
      <c r="M408" s="216">
        <f t="shared" si="51"/>
        <v>0</v>
      </c>
      <c r="N408" s="216">
        <f t="shared" si="52"/>
        <v>0</v>
      </c>
      <c r="O408" s="216">
        <f t="shared" si="52"/>
        <v>0</v>
      </c>
      <c r="P408" s="216">
        <f t="shared" si="53"/>
        <v>23</v>
      </c>
      <c r="Q408" s="216">
        <f t="shared" si="54"/>
        <v>6</v>
      </c>
      <c r="R408" s="216">
        <f t="shared" si="55"/>
        <v>101</v>
      </c>
      <c r="S408" s="219"/>
      <c r="T408" s="219"/>
      <c r="U408" s="219"/>
      <c r="V408" s="219"/>
      <c r="W408" s="504"/>
      <c r="X408" s="219"/>
      <c r="Y408" s="49">
        <v>450</v>
      </c>
      <c r="Z408" s="49">
        <v>450086210</v>
      </c>
      <c r="AA408" s="235" t="s">
        <v>1064</v>
      </c>
      <c r="AB408" s="49">
        <v>0</v>
      </c>
      <c r="AC408" s="49">
        <v>0</v>
      </c>
      <c r="AD408" s="49">
        <v>7</v>
      </c>
      <c r="AE408" s="49">
        <v>44</v>
      </c>
      <c r="AF408" s="49">
        <v>50</v>
      </c>
      <c r="AG408" s="49">
        <v>0</v>
      </c>
      <c r="AH408" s="49">
        <v>0</v>
      </c>
      <c r="AI408" s="206">
        <v>0</v>
      </c>
      <c r="AJ408" s="206">
        <v>0</v>
      </c>
      <c r="AK408" s="206">
        <v>0</v>
      </c>
      <c r="AL408" s="206">
        <v>0</v>
      </c>
      <c r="AM408" s="206">
        <v>20</v>
      </c>
      <c r="AN408" s="206">
        <v>0</v>
      </c>
      <c r="AO408" s="206">
        <v>0</v>
      </c>
      <c r="AP408" s="206">
        <v>3</v>
      </c>
      <c r="AQ408" s="49">
        <v>0</v>
      </c>
      <c r="AR408" s="207"/>
      <c r="AS408" s="49">
        <v>86</v>
      </c>
      <c r="AT408" s="49">
        <v>210</v>
      </c>
      <c r="AU408" s="49">
        <v>6</v>
      </c>
      <c r="AW408" s="49"/>
      <c r="AX408" s="49"/>
      <c r="AY408" s="49"/>
      <c r="AZ408" s="484"/>
    </row>
    <row r="409" spans="1:52">
      <c r="A409" s="206">
        <v>450</v>
      </c>
      <c r="B409" s="206">
        <v>450086275</v>
      </c>
      <c r="C409" s="207" t="s">
        <v>1064</v>
      </c>
      <c r="D409" s="216">
        <f t="shared" si="49"/>
        <v>0</v>
      </c>
      <c r="E409" s="216">
        <f t="shared" si="49"/>
        <v>0</v>
      </c>
      <c r="F409" s="216">
        <f t="shared" si="49"/>
        <v>1</v>
      </c>
      <c r="G409" s="216">
        <f t="shared" si="48"/>
        <v>3</v>
      </c>
      <c r="H409" s="216">
        <f t="shared" si="48"/>
        <v>1</v>
      </c>
      <c r="I409" s="216">
        <f t="shared" si="48"/>
        <v>0</v>
      </c>
      <c r="J409" s="216">
        <f t="shared" si="48"/>
        <v>0</v>
      </c>
      <c r="K409" s="347">
        <f t="shared" si="50"/>
        <v>0.193</v>
      </c>
      <c r="L409" s="216"/>
      <c r="M409" s="216">
        <f t="shared" si="51"/>
        <v>0</v>
      </c>
      <c r="N409" s="216">
        <f t="shared" si="52"/>
        <v>0</v>
      </c>
      <c r="O409" s="216">
        <f t="shared" si="52"/>
        <v>0</v>
      </c>
      <c r="P409" s="216">
        <f t="shared" si="53"/>
        <v>0</v>
      </c>
      <c r="Q409" s="216">
        <f t="shared" si="54"/>
        <v>4</v>
      </c>
      <c r="R409" s="216">
        <f t="shared" si="55"/>
        <v>5</v>
      </c>
      <c r="S409" s="219"/>
      <c r="T409" s="219"/>
      <c r="U409" s="219"/>
      <c r="V409" s="219"/>
      <c r="W409" s="504"/>
      <c r="X409" s="219"/>
      <c r="Y409" s="49">
        <v>450</v>
      </c>
      <c r="Z409" s="49">
        <v>450086275</v>
      </c>
      <c r="AA409" s="235" t="s">
        <v>1064</v>
      </c>
      <c r="AB409" s="49">
        <v>0</v>
      </c>
      <c r="AC409" s="49">
        <v>0</v>
      </c>
      <c r="AD409" s="49">
        <v>1</v>
      </c>
      <c r="AE409" s="49">
        <v>3</v>
      </c>
      <c r="AF409" s="49">
        <v>1</v>
      </c>
      <c r="AG409" s="49">
        <v>0</v>
      </c>
      <c r="AH409" s="49">
        <v>0</v>
      </c>
      <c r="AI409" s="206">
        <v>0</v>
      </c>
      <c r="AJ409" s="206">
        <v>0</v>
      </c>
      <c r="AK409" s="206">
        <v>0</v>
      </c>
      <c r="AL409" s="206">
        <v>0</v>
      </c>
      <c r="AM409" s="206">
        <v>0</v>
      </c>
      <c r="AN409" s="206">
        <v>0</v>
      </c>
      <c r="AO409" s="206">
        <v>0</v>
      </c>
      <c r="AP409" s="206">
        <v>0</v>
      </c>
      <c r="AQ409" s="49">
        <v>0</v>
      </c>
      <c r="AR409" s="207"/>
      <c r="AS409" s="49">
        <v>86</v>
      </c>
      <c r="AT409" s="49">
        <v>275</v>
      </c>
      <c r="AU409" s="49">
        <v>4</v>
      </c>
      <c r="AW409" s="49"/>
      <c r="AX409" s="49"/>
      <c r="AY409" s="49"/>
      <c r="AZ409" s="484"/>
    </row>
    <row r="410" spans="1:52">
      <c r="A410" s="206">
        <v>450</v>
      </c>
      <c r="B410" s="206">
        <v>450086278</v>
      </c>
      <c r="C410" s="207" t="s">
        <v>1064</v>
      </c>
      <c r="D410" s="216">
        <f t="shared" si="49"/>
        <v>0</v>
      </c>
      <c r="E410" s="216">
        <f t="shared" si="49"/>
        <v>0</v>
      </c>
      <c r="F410" s="216">
        <f t="shared" si="49"/>
        <v>3</v>
      </c>
      <c r="G410" s="216">
        <f t="shared" si="48"/>
        <v>7</v>
      </c>
      <c r="H410" s="216">
        <f t="shared" si="48"/>
        <v>1</v>
      </c>
      <c r="I410" s="216">
        <f t="shared" si="48"/>
        <v>0</v>
      </c>
      <c r="J410" s="216">
        <f t="shared" si="48"/>
        <v>0</v>
      </c>
      <c r="K410" s="347">
        <f t="shared" si="50"/>
        <v>0.42459999999999998</v>
      </c>
      <c r="L410" s="216"/>
      <c r="M410" s="216">
        <f t="shared" si="51"/>
        <v>0</v>
      </c>
      <c r="N410" s="216">
        <f t="shared" si="52"/>
        <v>0</v>
      </c>
      <c r="O410" s="216">
        <f t="shared" si="52"/>
        <v>0</v>
      </c>
      <c r="P410" s="216">
        <f t="shared" si="53"/>
        <v>3</v>
      </c>
      <c r="Q410" s="216">
        <f t="shared" si="54"/>
        <v>7</v>
      </c>
      <c r="R410" s="216">
        <f t="shared" si="55"/>
        <v>11</v>
      </c>
      <c r="S410" s="219"/>
      <c r="T410" s="219"/>
      <c r="U410" s="219"/>
      <c r="V410" s="219"/>
      <c r="W410" s="504"/>
      <c r="X410" s="219"/>
      <c r="Y410" s="49">
        <v>450</v>
      </c>
      <c r="Z410" s="49">
        <v>450086278</v>
      </c>
      <c r="AA410" s="235" t="s">
        <v>1064</v>
      </c>
      <c r="AB410" s="49">
        <v>0</v>
      </c>
      <c r="AC410" s="49">
        <v>0</v>
      </c>
      <c r="AD410" s="49">
        <v>3</v>
      </c>
      <c r="AE410" s="49">
        <v>7</v>
      </c>
      <c r="AF410" s="49">
        <v>1</v>
      </c>
      <c r="AG410" s="49">
        <v>0</v>
      </c>
      <c r="AH410" s="49">
        <v>0</v>
      </c>
      <c r="AI410" s="206">
        <v>0</v>
      </c>
      <c r="AJ410" s="206">
        <v>0</v>
      </c>
      <c r="AK410" s="206">
        <v>0</v>
      </c>
      <c r="AL410" s="206">
        <v>0</v>
      </c>
      <c r="AM410" s="206">
        <v>1</v>
      </c>
      <c r="AN410" s="206">
        <v>0</v>
      </c>
      <c r="AO410" s="206">
        <v>0</v>
      </c>
      <c r="AP410" s="206">
        <v>2</v>
      </c>
      <c r="AQ410" s="49">
        <v>0</v>
      </c>
      <c r="AR410" s="207"/>
      <c r="AS410" s="49">
        <v>86</v>
      </c>
      <c r="AT410" s="49">
        <v>278</v>
      </c>
      <c r="AU410" s="49">
        <v>7</v>
      </c>
      <c r="AW410" s="49"/>
      <c r="AX410" s="49"/>
      <c r="AY410" s="49"/>
      <c r="AZ410" s="484"/>
    </row>
    <row r="411" spans="1:52">
      <c r="A411" s="206">
        <v>450</v>
      </c>
      <c r="B411" s="206">
        <v>450086327</v>
      </c>
      <c r="C411" s="207" t="s">
        <v>1064</v>
      </c>
      <c r="D411" s="216">
        <f t="shared" si="49"/>
        <v>0</v>
      </c>
      <c r="E411" s="216">
        <f t="shared" si="49"/>
        <v>0</v>
      </c>
      <c r="F411" s="216">
        <f t="shared" si="49"/>
        <v>1</v>
      </c>
      <c r="G411" s="216">
        <f t="shared" si="48"/>
        <v>1</v>
      </c>
      <c r="H411" s="216">
        <f t="shared" si="48"/>
        <v>1</v>
      </c>
      <c r="I411" s="216">
        <f t="shared" si="48"/>
        <v>0</v>
      </c>
      <c r="J411" s="216">
        <f t="shared" si="48"/>
        <v>0</v>
      </c>
      <c r="K411" s="347">
        <f t="shared" si="50"/>
        <v>0.1158</v>
      </c>
      <c r="L411" s="216"/>
      <c r="M411" s="216">
        <f t="shared" si="51"/>
        <v>0</v>
      </c>
      <c r="N411" s="216">
        <f t="shared" si="52"/>
        <v>0</v>
      </c>
      <c r="O411" s="216">
        <f t="shared" si="52"/>
        <v>0</v>
      </c>
      <c r="P411" s="216">
        <f t="shared" si="53"/>
        <v>0</v>
      </c>
      <c r="Q411" s="216">
        <f t="shared" si="54"/>
        <v>6</v>
      </c>
      <c r="R411" s="216">
        <f t="shared" si="55"/>
        <v>3</v>
      </c>
      <c r="S411" s="219"/>
      <c r="T411" s="219"/>
      <c r="U411" s="219"/>
      <c r="V411" s="219"/>
      <c r="W411" s="504"/>
      <c r="X411" s="219"/>
      <c r="Y411" s="49">
        <v>450</v>
      </c>
      <c r="Z411" s="49">
        <v>450086327</v>
      </c>
      <c r="AA411" s="235" t="s">
        <v>1064</v>
      </c>
      <c r="AB411" s="49">
        <v>0</v>
      </c>
      <c r="AC411" s="49">
        <v>0</v>
      </c>
      <c r="AD411" s="49">
        <v>1</v>
      </c>
      <c r="AE411" s="49">
        <v>1</v>
      </c>
      <c r="AF411" s="49">
        <v>1</v>
      </c>
      <c r="AG411" s="49">
        <v>0</v>
      </c>
      <c r="AH411" s="49">
        <v>0</v>
      </c>
      <c r="AI411" s="206">
        <v>0</v>
      </c>
      <c r="AJ411" s="206">
        <v>0</v>
      </c>
      <c r="AK411" s="206">
        <v>0</v>
      </c>
      <c r="AL411" s="206">
        <v>0</v>
      </c>
      <c r="AM411" s="206">
        <v>0</v>
      </c>
      <c r="AN411" s="206">
        <v>0</v>
      </c>
      <c r="AO411" s="206">
        <v>0</v>
      </c>
      <c r="AP411" s="206">
        <v>0</v>
      </c>
      <c r="AQ411" s="49">
        <v>0</v>
      </c>
      <c r="AR411" s="207"/>
      <c r="AS411" s="49">
        <v>86</v>
      </c>
      <c r="AT411" s="49">
        <v>327</v>
      </c>
      <c r="AU411" s="49">
        <v>6</v>
      </c>
      <c r="AW411" s="49"/>
      <c r="AX411" s="49"/>
      <c r="AY411" s="49"/>
      <c r="AZ411" s="484"/>
    </row>
    <row r="412" spans="1:52">
      <c r="A412" s="206">
        <v>450</v>
      </c>
      <c r="B412" s="206">
        <v>450086337</v>
      </c>
      <c r="C412" s="207" t="s">
        <v>1064</v>
      </c>
      <c r="D412" s="216">
        <f t="shared" si="49"/>
        <v>0</v>
      </c>
      <c r="E412" s="216">
        <f t="shared" si="49"/>
        <v>0</v>
      </c>
      <c r="F412" s="216">
        <f t="shared" si="49"/>
        <v>0</v>
      </c>
      <c r="G412" s="216">
        <f t="shared" si="48"/>
        <v>2</v>
      </c>
      <c r="H412" s="216">
        <f t="shared" si="48"/>
        <v>0</v>
      </c>
      <c r="I412" s="216">
        <f t="shared" si="48"/>
        <v>0</v>
      </c>
      <c r="J412" s="216">
        <f t="shared" si="48"/>
        <v>0</v>
      </c>
      <c r="K412" s="347">
        <f t="shared" si="50"/>
        <v>7.7200000000000005E-2</v>
      </c>
      <c r="L412" s="216"/>
      <c r="M412" s="216">
        <f t="shared" si="51"/>
        <v>0</v>
      </c>
      <c r="N412" s="216">
        <f t="shared" si="52"/>
        <v>0</v>
      </c>
      <c r="O412" s="216">
        <f t="shared" si="52"/>
        <v>0</v>
      </c>
      <c r="P412" s="216">
        <f t="shared" si="53"/>
        <v>2</v>
      </c>
      <c r="Q412" s="216">
        <f t="shared" si="54"/>
        <v>5</v>
      </c>
      <c r="R412" s="216">
        <f t="shared" si="55"/>
        <v>2</v>
      </c>
      <c r="S412" s="219"/>
      <c r="T412" s="219"/>
      <c r="U412" s="219"/>
      <c r="V412" s="219"/>
      <c r="W412" s="504"/>
      <c r="X412" s="219"/>
      <c r="Y412" s="49">
        <v>450</v>
      </c>
      <c r="Z412" s="49">
        <v>450086337</v>
      </c>
      <c r="AA412" s="235" t="s">
        <v>1064</v>
      </c>
      <c r="AB412" s="49">
        <v>0</v>
      </c>
      <c r="AC412" s="49">
        <v>0</v>
      </c>
      <c r="AD412" s="49">
        <v>0</v>
      </c>
      <c r="AE412" s="49">
        <v>2</v>
      </c>
      <c r="AF412" s="49">
        <v>0</v>
      </c>
      <c r="AG412" s="49">
        <v>0</v>
      </c>
      <c r="AH412" s="49">
        <v>0</v>
      </c>
      <c r="AI412" s="206">
        <v>0</v>
      </c>
      <c r="AJ412" s="206">
        <v>0</v>
      </c>
      <c r="AK412" s="206">
        <v>0</v>
      </c>
      <c r="AL412" s="206">
        <v>0</v>
      </c>
      <c r="AM412" s="206">
        <v>2</v>
      </c>
      <c r="AN412" s="206">
        <v>0</v>
      </c>
      <c r="AO412" s="206">
        <v>0</v>
      </c>
      <c r="AP412" s="206">
        <v>0</v>
      </c>
      <c r="AQ412" s="49">
        <v>0</v>
      </c>
      <c r="AR412" s="207"/>
      <c r="AS412" s="49">
        <v>86</v>
      </c>
      <c r="AT412" s="49">
        <v>337</v>
      </c>
      <c r="AU412" s="49">
        <v>5</v>
      </c>
      <c r="AW412" s="49"/>
      <c r="AX412" s="49"/>
      <c r="AY412" s="49"/>
      <c r="AZ412" s="484"/>
    </row>
    <row r="413" spans="1:52">
      <c r="A413" s="206">
        <v>450</v>
      </c>
      <c r="B413" s="206">
        <v>450086340</v>
      </c>
      <c r="C413" s="207" t="s">
        <v>1064</v>
      </c>
      <c r="D413" s="216">
        <f t="shared" si="49"/>
        <v>0</v>
      </c>
      <c r="E413" s="216">
        <f t="shared" si="49"/>
        <v>0</v>
      </c>
      <c r="F413" s="216">
        <f t="shared" si="49"/>
        <v>0</v>
      </c>
      <c r="G413" s="216">
        <f t="shared" si="48"/>
        <v>5</v>
      </c>
      <c r="H413" s="216">
        <f t="shared" si="48"/>
        <v>2</v>
      </c>
      <c r="I413" s="216">
        <f t="shared" si="48"/>
        <v>0</v>
      </c>
      <c r="J413" s="216">
        <f t="shared" si="48"/>
        <v>0</v>
      </c>
      <c r="K413" s="347">
        <f t="shared" si="50"/>
        <v>0.2702</v>
      </c>
      <c r="L413" s="216"/>
      <c r="M413" s="216">
        <f t="shared" si="51"/>
        <v>0</v>
      </c>
      <c r="N413" s="216">
        <f t="shared" si="52"/>
        <v>0</v>
      </c>
      <c r="O413" s="216">
        <f t="shared" si="52"/>
        <v>0</v>
      </c>
      <c r="P413" s="216">
        <f t="shared" si="53"/>
        <v>0</v>
      </c>
      <c r="Q413" s="216">
        <f t="shared" si="54"/>
        <v>6</v>
      </c>
      <c r="R413" s="216">
        <f t="shared" si="55"/>
        <v>7</v>
      </c>
      <c r="S413" s="219"/>
      <c r="T413" s="219"/>
      <c r="U413" s="219"/>
      <c r="V413" s="219"/>
      <c r="W413" s="504"/>
      <c r="X413" s="219"/>
      <c r="Y413" s="49">
        <v>450</v>
      </c>
      <c r="Z413" s="49">
        <v>450086340</v>
      </c>
      <c r="AA413" s="235" t="s">
        <v>1064</v>
      </c>
      <c r="AB413" s="49">
        <v>0</v>
      </c>
      <c r="AC413" s="49">
        <v>0</v>
      </c>
      <c r="AD413" s="49">
        <v>0</v>
      </c>
      <c r="AE413" s="49">
        <v>5</v>
      </c>
      <c r="AF413" s="49">
        <v>2</v>
      </c>
      <c r="AG413" s="49">
        <v>0</v>
      </c>
      <c r="AH413" s="49">
        <v>0</v>
      </c>
      <c r="AI413" s="206">
        <v>0</v>
      </c>
      <c r="AJ413" s="206">
        <v>0</v>
      </c>
      <c r="AK413" s="206">
        <v>0</v>
      </c>
      <c r="AL413" s="206">
        <v>0</v>
      </c>
      <c r="AM413" s="206">
        <v>0</v>
      </c>
      <c r="AN413" s="206">
        <v>0</v>
      </c>
      <c r="AO413" s="206">
        <v>0</v>
      </c>
      <c r="AP413" s="206">
        <v>0</v>
      </c>
      <c r="AQ413" s="49">
        <v>0</v>
      </c>
      <c r="AR413" s="207"/>
      <c r="AS413" s="49">
        <v>86</v>
      </c>
      <c r="AT413" s="49">
        <v>340</v>
      </c>
      <c r="AU413" s="49">
        <v>6</v>
      </c>
      <c r="AW413" s="49"/>
      <c r="AX413" s="49"/>
      <c r="AY413" s="49"/>
      <c r="AZ413" s="484"/>
    </row>
    <row r="414" spans="1:52">
      <c r="A414" s="206">
        <v>450</v>
      </c>
      <c r="B414" s="206">
        <v>450086605</v>
      </c>
      <c r="C414" s="207" t="s">
        <v>1064</v>
      </c>
      <c r="D414" s="216">
        <f t="shared" si="49"/>
        <v>0</v>
      </c>
      <c r="E414" s="216">
        <f t="shared" si="49"/>
        <v>0</v>
      </c>
      <c r="F414" s="216">
        <f t="shared" si="49"/>
        <v>0</v>
      </c>
      <c r="G414" s="216">
        <f t="shared" si="48"/>
        <v>0</v>
      </c>
      <c r="H414" s="216">
        <f t="shared" si="48"/>
        <v>4</v>
      </c>
      <c r="I414" s="216">
        <f t="shared" si="48"/>
        <v>0</v>
      </c>
      <c r="J414" s="216">
        <f t="shared" si="48"/>
        <v>0</v>
      </c>
      <c r="K414" s="347">
        <f t="shared" si="50"/>
        <v>0.15440000000000001</v>
      </c>
      <c r="L414" s="216"/>
      <c r="M414" s="216">
        <f t="shared" si="51"/>
        <v>0</v>
      </c>
      <c r="N414" s="216">
        <f t="shared" si="52"/>
        <v>0</v>
      </c>
      <c r="O414" s="216">
        <f t="shared" si="52"/>
        <v>0</v>
      </c>
      <c r="P414" s="216">
        <f t="shared" si="53"/>
        <v>0</v>
      </c>
      <c r="Q414" s="216">
        <f t="shared" si="54"/>
        <v>6</v>
      </c>
      <c r="R414" s="216">
        <f t="shared" si="55"/>
        <v>4</v>
      </c>
      <c r="S414" s="219"/>
      <c r="T414" s="219"/>
      <c r="U414" s="219"/>
      <c r="V414" s="219"/>
      <c r="W414" s="504"/>
      <c r="X414" s="219"/>
      <c r="Y414" s="49">
        <v>450</v>
      </c>
      <c r="Z414" s="49">
        <v>450086605</v>
      </c>
      <c r="AA414" s="235" t="s">
        <v>1064</v>
      </c>
      <c r="AB414" s="49">
        <v>0</v>
      </c>
      <c r="AC414" s="49">
        <v>0</v>
      </c>
      <c r="AD414" s="49">
        <v>0</v>
      </c>
      <c r="AE414" s="49">
        <v>0</v>
      </c>
      <c r="AF414" s="49">
        <v>4</v>
      </c>
      <c r="AG414" s="49">
        <v>0</v>
      </c>
      <c r="AH414" s="49">
        <v>0</v>
      </c>
      <c r="AI414" s="206">
        <v>0</v>
      </c>
      <c r="AJ414" s="206">
        <v>0</v>
      </c>
      <c r="AK414" s="206">
        <v>0</v>
      </c>
      <c r="AL414" s="206">
        <v>0</v>
      </c>
      <c r="AM414" s="206">
        <v>0</v>
      </c>
      <c r="AN414" s="206">
        <v>0</v>
      </c>
      <c r="AO414" s="206">
        <v>0</v>
      </c>
      <c r="AP414" s="206">
        <v>0</v>
      </c>
      <c r="AQ414" s="49">
        <v>0</v>
      </c>
      <c r="AR414" s="207"/>
      <c r="AS414" s="49">
        <v>86</v>
      </c>
      <c r="AT414" s="49">
        <v>605</v>
      </c>
      <c r="AU414" s="49">
        <v>6</v>
      </c>
      <c r="AW414" s="49"/>
      <c r="AX414" s="49"/>
      <c r="AY414" s="49"/>
      <c r="AZ414" s="484"/>
    </row>
    <row r="415" spans="1:52">
      <c r="A415" s="206">
        <v>450</v>
      </c>
      <c r="B415" s="206">
        <v>450086683</v>
      </c>
      <c r="C415" s="207" t="s">
        <v>1064</v>
      </c>
      <c r="D415" s="216">
        <f t="shared" si="49"/>
        <v>0</v>
      </c>
      <c r="E415" s="216">
        <f t="shared" si="49"/>
        <v>0</v>
      </c>
      <c r="F415" s="216">
        <f t="shared" si="49"/>
        <v>0</v>
      </c>
      <c r="G415" s="216">
        <f t="shared" si="48"/>
        <v>0</v>
      </c>
      <c r="H415" s="216">
        <f t="shared" si="48"/>
        <v>7</v>
      </c>
      <c r="I415" s="216">
        <f t="shared" si="48"/>
        <v>0</v>
      </c>
      <c r="J415" s="216">
        <f t="shared" si="48"/>
        <v>0</v>
      </c>
      <c r="K415" s="347">
        <f t="shared" si="50"/>
        <v>0.2702</v>
      </c>
      <c r="L415" s="216"/>
      <c r="M415" s="216">
        <f t="shared" si="51"/>
        <v>0</v>
      </c>
      <c r="N415" s="216">
        <f t="shared" si="52"/>
        <v>0</v>
      </c>
      <c r="O415" s="216">
        <f t="shared" si="52"/>
        <v>0</v>
      </c>
      <c r="P415" s="216">
        <f t="shared" si="53"/>
        <v>0</v>
      </c>
      <c r="Q415" s="216">
        <f t="shared" si="54"/>
        <v>5</v>
      </c>
      <c r="R415" s="216">
        <f t="shared" si="55"/>
        <v>7</v>
      </c>
      <c r="S415" s="219"/>
      <c r="T415" s="219"/>
      <c r="U415" s="219"/>
      <c r="V415" s="219"/>
      <c r="W415" s="504"/>
      <c r="X415" s="219"/>
      <c r="Y415" s="49">
        <v>450</v>
      </c>
      <c r="Z415" s="49">
        <v>450086683</v>
      </c>
      <c r="AA415" s="235" t="s">
        <v>1064</v>
      </c>
      <c r="AB415" s="49">
        <v>0</v>
      </c>
      <c r="AC415" s="49">
        <v>0</v>
      </c>
      <c r="AD415" s="49">
        <v>0</v>
      </c>
      <c r="AE415" s="49">
        <v>0</v>
      </c>
      <c r="AF415" s="49">
        <v>7</v>
      </c>
      <c r="AG415" s="49">
        <v>0</v>
      </c>
      <c r="AH415" s="49">
        <v>0</v>
      </c>
      <c r="AI415" s="206">
        <v>0</v>
      </c>
      <c r="AJ415" s="206">
        <v>0</v>
      </c>
      <c r="AK415" s="206">
        <v>0</v>
      </c>
      <c r="AL415" s="206">
        <v>0</v>
      </c>
      <c r="AM415" s="206">
        <v>0</v>
      </c>
      <c r="AN415" s="206">
        <v>0</v>
      </c>
      <c r="AO415" s="206">
        <v>0</v>
      </c>
      <c r="AP415" s="206">
        <v>0</v>
      </c>
      <c r="AQ415" s="49">
        <v>0</v>
      </c>
      <c r="AR415" s="207"/>
      <c r="AS415" s="49">
        <v>86</v>
      </c>
      <c r="AT415" s="49">
        <v>683</v>
      </c>
      <c r="AU415" s="49">
        <v>5</v>
      </c>
      <c r="AW415" s="49"/>
      <c r="AX415" s="49"/>
      <c r="AY415" s="49"/>
      <c r="AZ415" s="484"/>
    </row>
    <row r="416" spans="1:52">
      <c r="A416" s="206">
        <v>453</v>
      </c>
      <c r="B416" s="206">
        <v>453137005</v>
      </c>
      <c r="C416" s="207" t="s">
        <v>279</v>
      </c>
      <c r="D416" s="216">
        <f t="shared" si="49"/>
        <v>0</v>
      </c>
      <c r="E416" s="216">
        <f t="shared" si="49"/>
        <v>0</v>
      </c>
      <c r="F416" s="216">
        <f t="shared" si="49"/>
        <v>2</v>
      </c>
      <c r="G416" s="216">
        <f t="shared" si="48"/>
        <v>1</v>
      </c>
      <c r="H416" s="216">
        <f t="shared" si="48"/>
        <v>0</v>
      </c>
      <c r="I416" s="216">
        <f t="shared" si="48"/>
        <v>0</v>
      </c>
      <c r="J416" s="216">
        <f t="shared" si="48"/>
        <v>0</v>
      </c>
      <c r="K416" s="347">
        <f t="shared" si="50"/>
        <v>0.1158</v>
      </c>
      <c r="L416" s="216"/>
      <c r="M416" s="216">
        <f t="shared" si="51"/>
        <v>0</v>
      </c>
      <c r="N416" s="216">
        <f t="shared" si="52"/>
        <v>0</v>
      </c>
      <c r="O416" s="216">
        <f t="shared" si="52"/>
        <v>0</v>
      </c>
      <c r="P416" s="216">
        <f t="shared" si="53"/>
        <v>1</v>
      </c>
      <c r="Q416" s="216">
        <f t="shared" si="54"/>
        <v>8</v>
      </c>
      <c r="R416" s="216">
        <f t="shared" si="55"/>
        <v>3</v>
      </c>
      <c r="S416" s="219"/>
      <c r="T416" s="219"/>
      <c r="U416" s="219"/>
      <c r="V416" s="219"/>
      <c r="W416" s="504"/>
      <c r="X416" s="219"/>
      <c r="Y416" s="49">
        <v>453</v>
      </c>
      <c r="Z416" s="49">
        <v>453137005</v>
      </c>
      <c r="AA416" s="235" t="s">
        <v>279</v>
      </c>
      <c r="AB416" s="49">
        <v>0</v>
      </c>
      <c r="AC416" s="49">
        <v>0</v>
      </c>
      <c r="AD416" s="49">
        <v>2</v>
      </c>
      <c r="AE416" s="49">
        <v>1</v>
      </c>
      <c r="AF416" s="49">
        <v>0</v>
      </c>
      <c r="AG416" s="49">
        <v>0</v>
      </c>
      <c r="AH416" s="49">
        <v>0</v>
      </c>
      <c r="AI416" s="206">
        <v>0</v>
      </c>
      <c r="AJ416" s="206">
        <v>0</v>
      </c>
      <c r="AK416" s="206">
        <v>0</v>
      </c>
      <c r="AL416" s="206">
        <v>0</v>
      </c>
      <c r="AM416" s="206">
        <v>0</v>
      </c>
      <c r="AN416" s="206">
        <v>0</v>
      </c>
      <c r="AO416" s="206">
        <v>0</v>
      </c>
      <c r="AP416" s="206">
        <v>1</v>
      </c>
      <c r="AQ416" s="49">
        <v>0</v>
      </c>
      <c r="AR416" s="207"/>
      <c r="AS416" s="49">
        <v>137</v>
      </c>
      <c r="AT416" s="49">
        <v>5</v>
      </c>
      <c r="AU416" s="49">
        <v>8</v>
      </c>
      <c r="AW416" s="49"/>
      <c r="AX416" s="49"/>
      <c r="AY416" s="49"/>
      <c r="AZ416" s="484"/>
    </row>
    <row r="417" spans="1:52">
      <c r="A417" s="206">
        <v>453</v>
      </c>
      <c r="B417" s="206">
        <v>453137061</v>
      </c>
      <c r="C417" s="207" t="s">
        <v>279</v>
      </c>
      <c r="D417" s="216">
        <f t="shared" si="49"/>
        <v>0</v>
      </c>
      <c r="E417" s="216">
        <f t="shared" si="49"/>
        <v>0</v>
      </c>
      <c r="F417" s="216">
        <f t="shared" si="49"/>
        <v>8</v>
      </c>
      <c r="G417" s="216">
        <f t="shared" si="48"/>
        <v>30</v>
      </c>
      <c r="H417" s="216">
        <f t="shared" si="48"/>
        <v>25</v>
      </c>
      <c r="I417" s="216">
        <f t="shared" si="48"/>
        <v>0</v>
      </c>
      <c r="J417" s="216">
        <f t="shared" si="48"/>
        <v>0</v>
      </c>
      <c r="K417" s="347">
        <f t="shared" si="50"/>
        <v>2.4318</v>
      </c>
      <c r="L417" s="216"/>
      <c r="M417" s="216">
        <f t="shared" si="51"/>
        <v>5</v>
      </c>
      <c r="N417" s="216">
        <f t="shared" si="52"/>
        <v>0</v>
      </c>
      <c r="O417" s="216">
        <f t="shared" si="52"/>
        <v>0</v>
      </c>
      <c r="P417" s="216">
        <f t="shared" si="53"/>
        <v>49</v>
      </c>
      <c r="Q417" s="216">
        <f t="shared" si="54"/>
        <v>11</v>
      </c>
      <c r="R417" s="216">
        <f t="shared" si="55"/>
        <v>63</v>
      </c>
      <c r="S417" s="219"/>
      <c r="T417" s="219"/>
      <c r="U417" s="219"/>
      <c r="V417" s="219"/>
      <c r="W417" s="504"/>
      <c r="X417" s="219"/>
      <c r="Y417" s="49">
        <v>453</v>
      </c>
      <c r="Z417" s="49">
        <v>453137061</v>
      </c>
      <c r="AA417" s="235" t="s">
        <v>279</v>
      </c>
      <c r="AB417" s="49">
        <v>0</v>
      </c>
      <c r="AC417" s="49">
        <v>0</v>
      </c>
      <c r="AD417" s="49">
        <v>8</v>
      </c>
      <c r="AE417" s="49">
        <v>30</v>
      </c>
      <c r="AF417" s="49">
        <v>25</v>
      </c>
      <c r="AG417" s="49">
        <v>0</v>
      </c>
      <c r="AH417" s="49">
        <v>0</v>
      </c>
      <c r="AI417" s="206">
        <v>0</v>
      </c>
      <c r="AJ417" s="206">
        <v>5</v>
      </c>
      <c r="AK417" s="206">
        <v>0</v>
      </c>
      <c r="AL417" s="206">
        <v>0</v>
      </c>
      <c r="AM417" s="206">
        <v>42</v>
      </c>
      <c r="AN417" s="206">
        <v>0</v>
      </c>
      <c r="AO417" s="206">
        <v>0</v>
      </c>
      <c r="AP417" s="206">
        <v>7</v>
      </c>
      <c r="AQ417" s="49">
        <v>0</v>
      </c>
      <c r="AR417" s="207"/>
      <c r="AS417" s="49">
        <v>137</v>
      </c>
      <c r="AT417" s="49">
        <v>61</v>
      </c>
      <c r="AU417" s="49">
        <v>11</v>
      </c>
      <c r="AW417" s="49"/>
      <c r="AX417" s="49"/>
      <c r="AY417" s="49"/>
      <c r="AZ417" s="484"/>
    </row>
    <row r="418" spans="1:52">
      <c r="A418" s="206">
        <v>453</v>
      </c>
      <c r="B418" s="206">
        <v>453137086</v>
      </c>
      <c r="C418" s="207" t="s">
        <v>279</v>
      </c>
      <c r="D418" s="216">
        <f t="shared" si="49"/>
        <v>0</v>
      </c>
      <c r="E418" s="216">
        <f t="shared" si="49"/>
        <v>0</v>
      </c>
      <c r="F418" s="216">
        <f t="shared" si="49"/>
        <v>0</v>
      </c>
      <c r="G418" s="216">
        <f t="shared" si="48"/>
        <v>1</v>
      </c>
      <c r="H418" s="216">
        <f t="shared" si="48"/>
        <v>2</v>
      </c>
      <c r="I418" s="216">
        <f t="shared" si="48"/>
        <v>0</v>
      </c>
      <c r="J418" s="216">
        <f t="shared" si="48"/>
        <v>0</v>
      </c>
      <c r="K418" s="347">
        <f t="shared" si="50"/>
        <v>0.1158</v>
      </c>
      <c r="L418" s="216"/>
      <c r="M418" s="216">
        <f t="shared" si="51"/>
        <v>0</v>
      </c>
      <c r="N418" s="216">
        <f t="shared" si="52"/>
        <v>0</v>
      </c>
      <c r="O418" s="216">
        <f t="shared" si="52"/>
        <v>0</v>
      </c>
      <c r="P418" s="216">
        <f t="shared" si="53"/>
        <v>3</v>
      </c>
      <c r="Q418" s="216">
        <f t="shared" si="54"/>
        <v>8</v>
      </c>
      <c r="R418" s="216">
        <f t="shared" si="55"/>
        <v>3</v>
      </c>
      <c r="S418" s="219"/>
      <c r="T418" s="219"/>
      <c r="U418" s="219"/>
      <c r="V418" s="219"/>
      <c r="W418" s="504"/>
      <c r="X418" s="219"/>
      <c r="Y418" s="49">
        <v>453</v>
      </c>
      <c r="Z418" s="49">
        <v>453137086</v>
      </c>
      <c r="AA418" s="235" t="s">
        <v>279</v>
      </c>
      <c r="AB418" s="49">
        <v>0</v>
      </c>
      <c r="AC418" s="49">
        <v>0</v>
      </c>
      <c r="AD418" s="49">
        <v>0</v>
      </c>
      <c r="AE418" s="49">
        <v>1</v>
      </c>
      <c r="AF418" s="49">
        <v>2</v>
      </c>
      <c r="AG418" s="49">
        <v>0</v>
      </c>
      <c r="AH418" s="49">
        <v>0</v>
      </c>
      <c r="AI418" s="206">
        <v>0</v>
      </c>
      <c r="AJ418" s="206">
        <v>0</v>
      </c>
      <c r="AK418" s="206">
        <v>0</v>
      </c>
      <c r="AL418" s="206">
        <v>0</v>
      </c>
      <c r="AM418" s="206">
        <v>3</v>
      </c>
      <c r="AN418" s="206">
        <v>0</v>
      </c>
      <c r="AO418" s="206">
        <v>0</v>
      </c>
      <c r="AP418" s="206">
        <v>0</v>
      </c>
      <c r="AQ418" s="49">
        <v>0</v>
      </c>
      <c r="AR418" s="207"/>
      <c r="AS418" s="49">
        <v>137</v>
      </c>
      <c r="AT418" s="49">
        <v>86</v>
      </c>
      <c r="AU418" s="49">
        <v>8</v>
      </c>
      <c r="AW418" s="49"/>
      <c r="AX418" s="49"/>
      <c r="AY418" s="49"/>
      <c r="AZ418" s="484"/>
    </row>
    <row r="419" spans="1:52">
      <c r="A419" s="206">
        <v>453</v>
      </c>
      <c r="B419" s="206">
        <v>453137111</v>
      </c>
      <c r="C419" s="207" t="s">
        <v>279</v>
      </c>
      <c r="D419" s="216">
        <f t="shared" si="49"/>
        <v>0</v>
      </c>
      <c r="E419" s="216">
        <f t="shared" si="49"/>
        <v>0</v>
      </c>
      <c r="F419" s="216">
        <f t="shared" si="49"/>
        <v>0</v>
      </c>
      <c r="G419" s="216">
        <f t="shared" si="48"/>
        <v>1</v>
      </c>
      <c r="H419" s="216">
        <f t="shared" si="48"/>
        <v>0</v>
      </c>
      <c r="I419" s="216">
        <f t="shared" si="48"/>
        <v>0</v>
      </c>
      <c r="J419" s="216">
        <f t="shared" si="48"/>
        <v>0</v>
      </c>
      <c r="K419" s="347">
        <f t="shared" si="50"/>
        <v>3.8600000000000002E-2</v>
      </c>
      <c r="L419" s="216"/>
      <c r="M419" s="216">
        <f t="shared" si="51"/>
        <v>0</v>
      </c>
      <c r="N419" s="216">
        <f t="shared" si="52"/>
        <v>0</v>
      </c>
      <c r="O419" s="216">
        <f t="shared" si="52"/>
        <v>0</v>
      </c>
      <c r="P419" s="216">
        <f t="shared" si="53"/>
        <v>1</v>
      </c>
      <c r="Q419" s="216">
        <f t="shared" si="54"/>
        <v>7</v>
      </c>
      <c r="R419" s="216">
        <f t="shared" si="55"/>
        <v>1</v>
      </c>
      <c r="S419" s="219"/>
      <c r="T419" s="219"/>
      <c r="U419" s="219"/>
      <c r="V419" s="219"/>
      <c r="W419" s="504"/>
      <c r="X419" s="219"/>
      <c r="Y419" s="49">
        <v>453</v>
      </c>
      <c r="Z419" s="49">
        <v>453137111</v>
      </c>
      <c r="AA419" s="235" t="s">
        <v>279</v>
      </c>
      <c r="AB419" s="49">
        <v>0</v>
      </c>
      <c r="AC419" s="49">
        <v>0</v>
      </c>
      <c r="AD419" s="49">
        <v>0</v>
      </c>
      <c r="AE419" s="49">
        <v>1</v>
      </c>
      <c r="AF419" s="49">
        <v>0</v>
      </c>
      <c r="AG419" s="49">
        <v>0</v>
      </c>
      <c r="AH419" s="49">
        <v>0</v>
      </c>
      <c r="AI419" s="206">
        <v>0</v>
      </c>
      <c r="AJ419" s="206">
        <v>0</v>
      </c>
      <c r="AK419" s="206">
        <v>0</v>
      </c>
      <c r="AL419" s="206">
        <v>0</v>
      </c>
      <c r="AM419" s="206">
        <v>1</v>
      </c>
      <c r="AN419" s="206">
        <v>0</v>
      </c>
      <c r="AO419" s="206">
        <v>0</v>
      </c>
      <c r="AP419" s="206">
        <v>0</v>
      </c>
      <c r="AQ419" s="49">
        <v>0</v>
      </c>
      <c r="AR419" s="207"/>
      <c r="AS419" s="49">
        <v>137</v>
      </c>
      <c r="AT419" s="49">
        <v>111</v>
      </c>
      <c r="AU419" s="49">
        <v>7</v>
      </c>
      <c r="AW419" s="49"/>
      <c r="AX419" s="49"/>
      <c r="AY419" s="49"/>
      <c r="AZ419" s="484"/>
    </row>
    <row r="420" spans="1:52">
      <c r="A420" s="206">
        <v>453</v>
      </c>
      <c r="B420" s="206">
        <v>453137114</v>
      </c>
      <c r="C420" s="207" t="s">
        <v>279</v>
      </c>
      <c r="D420" s="216">
        <f t="shared" si="49"/>
        <v>0</v>
      </c>
      <c r="E420" s="216">
        <f t="shared" si="49"/>
        <v>0</v>
      </c>
      <c r="F420" s="216">
        <f t="shared" si="49"/>
        <v>0</v>
      </c>
      <c r="G420" s="216">
        <f t="shared" si="48"/>
        <v>1</v>
      </c>
      <c r="H420" s="216">
        <f t="shared" si="48"/>
        <v>1</v>
      </c>
      <c r="I420" s="216">
        <f t="shared" si="48"/>
        <v>0</v>
      </c>
      <c r="J420" s="216">
        <f t="shared" si="48"/>
        <v>0</v>
      </c>
      <c r="K420" s="347">
        <f t="shared" si="50"/>
        <v>7.7200000000000005E-2</v>
      </c>
      <c r="L420" s="216"/>
      <c r="M420" s="216">
        <f t="shared" si="51"/>
        <v>0</v>
      </c>
      <c r="N420" s="216">
        <f t="shared" si="52"/>
        <v>0</v>
      </c>
      <c r="O420" s="216">
        <f t="shared" si="52"/>
        <v>0</v>
      </c>
      <c r="P420" s="216">
        <f t="shared" si="53"/>
        <v>2</v>
      </c>
      <c r="Q420" s="216">
        <f t="shared" si="54"/>
        <v>10</v>
      </c>
      <c r="R420" s="216">
        <f t="shared" si="55"/>
        <v>2</v>
      </c>
      <c r="S420" s="219"/>
      <c r="T420" s="219"/>
      <c r="U420" s="219"/>
      <c r="V420" s="219"/>
      <c r="W420" s="504"/>
      <c r="X420" s="219"/>
      <c r="Y420" s="49">
        <v>453</v>
      </c>
      <c r="Z420" s="49">
        <v>453137114</v>
      </c>
      <c r="AA420" s="235" t="s">
        <v>279</v>
      </c>
      <c r="AB420" s="49">
        <v>0</v>
      </c>
      <c r="AC420" s="49">
        <v>0</v>
      </c>
      <c r="AD420" s="49">
        <v>0</v>
      </c>
      <c r="AE420" s="49">
        <v>1</v>
      </c>
      <c r="AF420" s="49">
        <v>1</v>
      </c>
      <c r="AG420" s="49">
        <v>0</v>
      </c>
      <c r="AH420" s="49">
        <v>0</v>
      </c>
      <c r="AI420" s="206">
        <v>0</v>
      </c>
      <c r="AJ420" s="206">
        <v>0</v>
      </c>
      <c r="AK420" s="206">
        <v>0</v>
      </c>
      <c r="AL420" s="206">
        <v>0</v>
      </c>
      <c r="AM420" s="206">
        <v>2</v>
      </c>
      <c r="AN420" s="206">
        <v>0</v>
      </c>
      <c r="AO420" s="206">
        <v>0</v>
      </c>
      <c r="AP420" s="206">
        <v>0</v>
      </c>
      <c r="AQ420" s="49">
        <v>0</v>
      </c>
      <c r="AR420" s="207"/>
      <c r="AS420" s="49">
        <v>137</v>
      </c>
      <c r="AT420" s="49">
        <v>114</v>
      </c>
      <c r="AU420" s="49">
        <v>10</v>
      </c>
      <c r="AW420" s="49"/>
      <c r="AX420" s="49"/>
      <c r="AY420" s="49"/>
      <c r="AZ420" s="484"/>
    </row>
    <row r="421" spans="1:52">
      <c r="A421" s="206">
        <v>453</v>
      </c>
      <c r="B421" s="206">
        <v>453137137</v>
      </c>
      <c r="C421" s="207" t="s">
        <v>279</v>
      </c>
      <c r="D421" s="216">
        <f t="shared" si="49"/>
        <v>0</v>
      </c>
      <c r="E421" s="216">
        <f t="shared" si="49"/>
        <v>0</v>
      </c>
      <c r="F421" s="216">
        <f t="shared" si="49"/>
        <v>47</v>
      </c>
      <c r="G421" s="216">
        <f t="shared" si="48"/>
        <v>258</v>
      </c>
      <c r="H421" s="216">
        <f t="shared" si="48"/>
        <v>162</v>
      </c>
      <c r="I421" s="216">
        <f t="shared" si="48"/>
        <v>0</v>
      </c>
      <c r="J421" s="216">
        <f t="shared" si="48"/>
        <v>0</v>
      </c>
      <c r="K421" s="347">
        <f t="shared" si="50"/>
        <v>18.026199999999999</v>
      </c>
      <c r="L421" s="216"/>
      <c r="M421" s="216">
        <f t="shared" si="51"/>
        <v>50</v>
      </c>
      <c r="N421" s="216">
        <f t="shared" si="52"/>
        <v>13</v>
      </c>
      <c r="O421" s="216">
        <f t="shared" si="52"/>
        <v>0</v>
      </c>
      <c r="P421" s="216">
        <f t="shared" si="53"/>
        <v>417</v>
      </c>
      <c r="Q421" s="216">
        <f t="shared" si="54"/>
        <v>12</v>
      </c>
      <c r="R421" s="216">
        <f t="shared" si="55"/>
        <v>467</v>
      </c>
      <c r="S421" s="219"/>
      <c r="T421" s="219"/>
      <c r="U421" s="219"/>
      <c r="V421" s="219"/>
      <c r="W421" s="504"/>
      <c r="X421" s="219"/>
      <c r="Y421" s="49">
        <v>453</v>
      </c>
      <c r="Z421" s="49">
        <v>453137137</v>
      </c>
      <c r="AA421" s="235" t="s">
        <v>279</v>
      </c>
      <c r="AB421" s="49">
        <v>0</v>
      </c>
      <c r="AC421" s="49">
        <v>0</v>
      </c>
      <c r="AD421" s="49">
        <v>47</v>
      </c>
      <c r="AE421" s="49">
        <v>258</v>
      </c>
      <c r="AF421" s="49">
        <v>162</v>
      </c>
      <c r="AG421" s="49">
        <v>0</v>
      </c>
      <c r="AH421" s="49">
        <v>0</v>
      </c>
      <c r="AI421" s="206">
        <v>0</v>
      </c>
      <c r="AJ421" s="206">
        <v>50</v>
      </c>
      <c r="AK421" s="206">
        <v>13</v>
      </c>
      <c r="AL421" s="206">
        <v>0</v>
      </c>
      <c r="AM421" s="206">
        <v>374</v>
      </c>
      <c r="AN421" s="206">
        <v>0</v>
      </c>
      <c r="AO421" s="206">
        <v>0</v>
      </c>
      <c r="AP421" s="206">
        <v>43</v>
      </c>
      <c r="AQ421" s="49">
        <v>0</v>
      </c>
      <c r="AR421" s="207"/>
      <c r="AS421" s="49">
        <v>137</v>
      </c>
      <c r="AT421" s="49">
        <v>137</v>
      </c>
      <c r="AU421" s="49">
        <v>12</v>
      </c>
      <c r="AW421" s="49"/>
      <c r="AX421" s="49"/>
      <c r="AY421" s="49"/>
      <c r="AZ421" s="484"/>
    </row>
    <row r="422" spans="1:52">
      <c r="A422" s="206">
        <v>453</v>
      </c>
      <c r="B422" s="206">
        <v>453137161</v>
      </c>
      <c r="C422" s="207" t="s">
        <v>279</v>
      </c>
      <c r="D422" s="216">
        <f t="shared" si="49"/>
        <v>0</v>
      </c>
      <c r="E422" s="216">
        <f t="shared" si="49"/>
        <v>0</v>
      </c>
      <c r="F422" s="216">
        <f t="shared" si="49"/>
        <v>0</v>
      </c>
      <c r="G422" s="216">
        <f t="shared" si="48"/>
        <v>1</v>
      </c>
      <c r="H422" s="216">
        <f t="shared" si="48"/>
        <v>0</v>
      </c>
      <c r="I422" s="216">
        <f t="shared" si="48"/>
        <v>0</v>
      </c>
      <c r="J422" s="216">
        <f t="shared" si="48"/>
        <v>0</v>
      </c>
      <c r="K422" s="347">
        <f t="shared" si="50"/>
        <v>3.8600000000000002E-2</v>
      </c>
      <c r="L422" s="216"/>
      <c r="M422" s="216">
        <f t="shared" si="51"/>
        <v>0</v>
      </c>
      <c r="N422" s="216">
        <f t="shared" si="52"/>
        <v>0</v>
      </c>
      <c r="O422" s="216">
        <f t="shared" si="52"/>
        <v>0</v>
      </c>
      <c r="P422" s="216">
        <f t="shared" si="53"/>
        <v>1</v>
      </c>
      <c r="Q422" s="216">
        <f t="shared" si="54"/>
        <v>7</v>
      </c>
      <c r="R422" s="216">
        <f t="shared" si="55"/>
        <v>1</v>
      </c>
      <c r="S422" s="219"/>
      <c r="T422" s="219"/>
      <c r="U422" s="219"/>
      <c r="V422" s="219"/>
      <c r="W422" s="504"/>
      <c r="X422" s="219"/>
      <c r="Y422" s="49">
        <v>453</v>
      </c>
      <c r="Z422" s="49">
        <v>453137161</v>
      </c>
      <c r="AA422" s="235" t="s">
        <v>279</v>
      </c>
      <c r="AB422" s="49">
        <v>0</v>
      </c>
      <c r="AC422" s="49">
        <v>0</v>
      </c>
      <c r="AD422" s="49">
        <v>0</v>
      </c>
      <c r="AE422" s="49">
        <v>1</v>
      </c>
      <c r="AF422" s="49">
        <v>0</v>
      </c>
      <c r="AG422" s="49">
        <v>0</v>
      </c>
      <c r="AH422" s="49">
        <v>0</v>
      </c>
      <c r="AI422" s="206">
        <v>0</v>
      </c>
      <c r="AJ422" s="206">
        <v>0</v>
      </c>
      <c r="AK422" s="206">
        <v>0</v>
      </c>
      <c r="AL422" s="206">
        <v>0</v>
      </c>
      <c r="AM422" s="206">
        <v>1</v>
      </c>
      <c r="AN422" s="206">
        <v>0</v>
      </c>
      <c r="AO422" s="206">
        <v>0</v>
      </c>
      <c r="AP422" s="206">
        <v>0</v>
      </c>
      <c r="AQ422" s="49">
        <v>0</v>
      </c>
      <c r="AR422" s="207"/>
      <c r="AS422" s="49">
        <v>137</v>
      </c>
      <c r="AT422" s="49">
        <v>161</v>
      </c>
      <c r="AU422" s="49">
        <v>7</v>
      </c>
      <c r="AW422" s="49"/>
      <c r="AX422" s="49"/>
      <c r="AY422" s="49"/>
      <c r="AZ422" s="484"/>
    </row>
    <row r="423" spans="1:52">
      <c r="A423" s="206">
        <v>453</v>
      </c>
      <c r="B423" s="206">
        <v>453137210</v>
      </c>
      <c r="C423" s="207" t="s">
        <v>279</v>
      </c>
      <c r="D423" s="216">
        <f t="shared" si="49"/>
        <v>0</v>
      </c>
      <c r="E423" s="216">
        <f t="shared" si="49"/>
        <v>0</v>
      </c>
      <c r="F423" s="216">
        <f t="shared" si="49"/>
        <v>0</v>
      </c>
      <c r="G423" s="216">
        <f t="shared" si="48"/>
        <v>1</v>
      </c>
      <c r="H423" s="216">
        <f t="shared" si="48"/>
        <v>1</v>
      </c>
      <c r="I423" s="216">
        <f t="shared" si="48"/>
        <v>0</v>
      </c>
      <c r="J423" s="216">
        <f t="shared" si="48"/>
        <v>0</v>
      </c>
      <c r="K423" s="347">
        <f t="shared" si="50"/>
        <v>7.7200000000000005E-2</v>
      </c>
      <c r="L423" s="216"/>
      <c r="M423" s="216">
        <f t="shared" si="51"/>
        <v>0</v>
      </c>
      <c r="N423" s="216">
        <f t="shared" si="52"/>
        <v>0</v>
      </c>
      <c r="O423" s="216">
        <f t="shared" si="52"/>
        <v>0</v>
      </c>
      <c r="P423" s="216">
        <f t="shared" si="53"/>
        <v>2</v>
      </c>
      <c r="Q423" s="216">
        <f t="shared" si="54"/>
        <v>6</v>
      </c>
      <c r="R423" s="216">
        <f t="shared" si="55"/>
        <v>2</v>
      </c>
      <c r="S423" s="219"/>
      <c r="T423" s="219"/>
      <c r="U423" s="219"/>
      <c r="V423" s="219"/>
      <c r="W423" s="504"/>
      <c r="X423" s="219"/>
      <c r="Y423" s="49">
        <v>453</v>
      </c>
      <c r="Z423" s="49">
        <v>453137210</v>
      </c>
      <c r="AA423" s="235" t="s">
        <v>279</v>
      </c>
      <c r="AB423" s="49">
        <v>0</v>
      </c>
      <c r="AC423" s="49">
        <v>0</v>
      </c>
      <c r="AD423" s="49">
        <v>0</v>
      </c>
      <c r="AE423" s="49">
        <v>1</v>
      </c>
      <c r="AF423" s="49">
        <v>1</v>
      </c>
      <c r="AG423" s="49">
        <v>0</v>
      </c>
      <c r="AH423" s="49">
        <v>0</v>
      </c>
      <c r="AI423" s="206">
        <v>0</v>
      </c>
      <c r="AJ423" s="206">
        <v>0</v>
      </c>
      <c r="AK423" s="206">
        <v>0</v>
      </c>
      <c r="AL423" s="206">
        <v>0</v>
      </c>
      <c r="AM423" s="206">
        <v>2</v>
      </c>
      <c r="AN423" s="206">
        <v>0</v>
      </c>
      <c r="AO423" s="206">
        <v>0</v>
      </c>
      <c r="AP423" s="206">
        <v>0</v>
      </c>
      <c r="AQ423" s="49">
        <v>0</v>
      </c>
      <c r="AR423" s="207"/>
      <c r="AS423" s="49">
        <v>137</v>
      </c>
      <c r="AT423" s="49">
        <v>210</v>
      </c>
      <c r="AU423" s="49">
        <v>6</v>
      </c>
      <c r="AW423" s="49"/>
      <c r="AX423" s="49"/>
      <c r="AY423" s="49"/>
      <c r="AZ423" s="484"/>
    </row>
    <row r="424" spans="1:52">
      <c r="A424" s="206">
        <v>453</v>
      </c>
      <c r="B424" s="206">
        <v>453137227</v>
      </c>
      <c r="C424" s="207" t="s">
        <v>279</v>
      </c>
      <c r="D424" s="216">
        <f t="shared" si="49"/>
        <v>0</v>
      </c>
      <c r="E424" s="216">
        <f t="shared" si="49"/>
        <v>0</v>
      </c>
      <c r="F424" s="216">
        <f t="shared" si="49"/>
        <v>0</v>
      </c>
      <c r="G424" s="216">
        <f t="shared" si="48"/>
        <v>1</v>
      </c>
      <c r="H424" s="216">
        <f t="shared" si="48"/>
        <v>0</v>
      </c>
      <c r="I424" s="216">
        <f t="shared" si="48"/>
        <v>0</v>
      </c>
      <c r="J424" s="216">
        <f t="shared" si="48"/>
        <v>0</v>
      </c>
      <c r="K424" s="347">
        <f t="shared" si="50"/>
        <v>3.8600000000000002E-2</v>
      </c>
      <c r="L424" s="216"/>
      <c r="M424" s="216">
        <f t="shared" si="51"/>
        <v>1</v>
      </c>
      <c r="N424" s="216">
        <f t="shared" si="52"/>
        <v>0</v>
      </c>
      <c r="O424" s="216">
        <f t="shared" si="52"/>
        <v>0</v>
      </c>
      <c r="P424" s="216">
        <f t="shared" si="53"/>
        <v>1</v>
      </c>
      <c r="Q424" s="216">
        <f t="shared" si="54"/>
        <v>10</v>
      </c>
      <c r="R424" s="216">
        <f t="shared" si="55"/>
        <v>1</v>
      </c>
      <c r="S424" s="219"/>
      <c r="T424" s="219"/>
      <c r="U424" s="219"/>
      <c r="V424" s="219"/>
      <c r="W424" s="504"/>
      <c r="X424" s="219"/>
      <c r="Y424" s="49">
        <v>453</v>
      </c>
      <c r="Z424" s="49">
        <v>453137227</v>
      </c>
      <c r="AA424" s="235" t="s">
        <v>279</v>
      </c>
      <c r="AB424" s="49">
        <v>0</v>
      </c>
      <c r="AC424" s="49">
        <v>0</v>
      </c>
      <c r="AD424" s="49">
        <v>0</v>
      </c>
      <c r="AE424" s="49">
        <v>1</v>
      </c>
      <c r="AF424" s="49">
        <v>0</v>
      </c>
      <c r="AG424" s="49">
        <v>0</v>
      </c>
      <c r="AH424" s="49">
        <v>0</v>
      </c>
      <c r="AI424" s="206">
        <v>0</v>
      </c>
      <c r="AJ424" s="206">
        <v>1</v>
      </c>
      <c r="AK424" s="206">
        <v>0</v>
      </c>
      <c r="AL424" s="206">
        <v>0</v>
      </c>
      <c r="AM424" s="206">
        <v>1</v>
      </c>
      <c r="AN424" s="206">
        <v>0</v>
      </c>
      <c r="AO424" s="206">
        <v>0</v>
      </c>
      <c r="AP424" s="206">
        <v>0</v>
      </c>
      <c r="AQ424" s="49">
        <v>0</v>
      </c>
      <c r="AR424" s="207"/>
      <c r="AS424" s="49">
        <v>137</v>
      </c>
      <c r="AT424" s="49">
        <v>227</v>
      </c>
      <c r="AU424" s="49">
        <v>10</v>
      </c>
      <c r="AW424" s="49"/>
      <c r="AX424" s="49"/>
      <c r="AY424" s="49"/>
      <c r="AZ424" s="484"/>
    </row>
    <row r="425" spans="1:52">
      <c r="A425" s="206">
        <v>453</v>
      </c>
      <c r="B425" s="206">
        <v>453137278</v>
      </c>
      <c r="C425" s="207" t="s">
        <v>279</v>
      </c>
      <c r="D425" s="216">
        <f t="shared" si="49"/>
        <v>0</v>
      </c>
      <c r="E425" s="216">
        <f t="shared" si="49"/>
        <v>0</v>
      </c>
      <c r="F425" s="216">
        <f t="shared" si="49"/>
        <v>0</v>
      </c>
      <c r="G425" s="216">
        <f t="shared" si="48"/>
        <v>3</v>
      </c>
      <c r="H425" s="216">
        <f t="shared" si="48"/>
        <v>1</v>
      </c>
      <c r="I425" s="216">
        <f t="shared" si="48"/>
        <v>0</v>
      </c>
      <c r="J425" s="216">
        <f t="shared" si="48"/>
        <v>0</v>
      </c>
      <c r="K425" s="347">
        <f t="shared" si="50"/>
        <v>0.15440000000000001</v>
      </c>
      <c r="L425" s="216"/>
      <c r="M425" s="216">
        <f t="shared" si="51"/>
        <v>0</v>
      </c>
      <c r="N425" s="216">
        <f t="shared" si="52"/>
        <v>0</v>
      </c>
      <c r="O425" s="216">
        <f t="shared" si="52"/>
        <v>0</v>
      </c>
      <c r="P425" s="216">
        <f t="shared" si="53"/>
        <v>2</v>
      </c>
      <c r="Q425" s="216">
        <f t="shared" si="54"/>
        <v>7</v>
      </c>
      <c r="R425" s="216">
        <f t="shared" si="55"/>
        <v>4</v>
      </c>
      <c r="S425" s="219"/>
      <c r="T425" s="219"/>
      <c r="U425" s="219"/>
      <c r="V425" s="219"/>
      <c r="W425" s="504"/>
      <c r="X425" s="219"/>
      <c r="Y425" s="49">
        <v>453</v>
      </c>
      <c r="Z425" s="49">
        <v>453137278</v>
      </c>
      <c r="AA425" s="235" t="s">
        <v>279</v>
      </c>
      <c r="AB425" s="49">
        <v>0</v>
      </c>
      <c r="AC425" s="49">
        <v>0</v>
      </c>
      <c r="AD425" s="49">
        <v>0</v>
      </c>
      <c r="AE425" s="49">
        <v>3</v>
      </c>
      <c r="AF425" s="49">
        <v>1</v>
      </c>
      <c r="AG425" s="49">
        <v>0</v>
      </c>
      <c r="AH425" s="49">
        <v>0</v>
      </c>
      <c r="AI425" s="206">
        <v>0</v>
      </c>
      <c r="AJ425" s="206">
        <v>0</v>
      </c>
      <c r="AK425" s="206">
        <v>0</v>
      </c>
      <c r="AL425" s="206">
        <v>0</v>
      </c>
      <c r="AM425" s="206">
        <v>2</v>
      </c>
      <c r="AN425" s="206">
        <v>0</v>
      </c>
      <c r="AO425" s="206">
        <v>0</v>
      </c>
      <c r="AP425" s="206">
        <v>0</v>
      </c>
      <c r="AQ425" s="49">
        <v>0</v>
      </c>
      <c r="AR425" s="207"/>
      <c r="AS425" s="49">
        <v>137</v>
      </c>
      <c r="AT425" s="49">
        <v>278</v>
      </c>
      <c r="AU425" s="49">
        <v>7</v>
      </c>
      <c r="AW425" s="49"/>
      <c r="AX425" s="49"/>
      <c r="AY425" s="49"/>
      <c r="AZ425" s="484"/>
    </row>
    <row r="426" spans="1:52">
      <c r="A426" s="206">
        <v>453</v>
      </c>
      <c r="B426" s="206">
        <v>453137281</v>
      </c>
      <c r="C426" s="207" t="s">
        <v>279</v>
      </c>
      <c r="D426" s="216">
        <f t="shared" si="49"/>
        <v>0</v>
      </c>
      <c r="E426" s="216">
        <f t="shared" si="49"/>
        <v>0</v>
      </c>
      <c r="F426" s="216">
        <f t="shared" si="49"/>
        <v>10</v>
      </c>
      <c r="G426" s="216">
        <f t="shared" si="48"/>
        <v>47</v>
      </c>
      <c r="H426" s="216">
        <f t="shared" si="48"/>
        <v>27</v>
      </c>
      <c r="I426" s="216">
        <f t="shared" si="48"/>
        <v>0</v>
      </c>
      <c r="J426" s="216">
        <f t="shared" si="48"/>
        <v>0</v>
      </c>
      <c r="K426" s="347">
        <f t="shared" si="50"/>
        <v>3.2423999999999999</v>
      </c>
      <c r="L426" s="216"/>
      <c r="M426" s="216">
        <f t="shared" si="51"/>
        <v>6</v>
      </c>
      <c r="N426" s="216">
        <f t="shared" si="52"/>
        <v>2</v>
      </c>
      <c r="O426" s="216">
        <f t="shared" si="52"/>
        <v>0</v>
      </c>
      <c r="P426" s="216">
        <f t="shared" si="53"/>
        <v>73</v>
      </c>
      <c r="Q426" s="216">
        <f t="shared" si="54"/>
        <v>12</v>
      </c>
      <c r="R426" s="216">
        <f t="shared" si="55"/>
        <v>84</v>
      </c>
      <c r="S426" s="219"/>
      <c r="T426" s="219"/>
      <c r="U426" s="219"/>
      <c r="V426" s="219"/>
      <c r="W426" s="504"/>
      <c r="X426" s="219"/>
      <c r="Y426" s="49">
        <v>453</v>
      </c>
      <c r="Z426" s="49">
        <v>453137281</v>
      </c>
      <c r="AA426" s="235" t="s">
        <v>279</v>
      </c>
      <c r="AB426" s="49">
        <v>0</v>
      </c>
      <c r="AC426" s="49">
        <v>0</v>
      </c>
      <c r="AD426" s="49">
        <v>10</v>
      </c>
      <c r="AE426" s="49">
        <v>47</v>
      </c>
      <c r="AF426" s="49">
        <v>27</v>
      </c>
      <c r="AG426" s="49">
        <v>0</v>
      </c>
      <c r="AH426" s="49">
        <v>0</v>
      </c>
      <c r="AI426" s="206">
        <v>0</v>
      </c>
      <c r="AJ426" s="206">
        <v>6</v>
      </c>
      <c r="AK426" s="206">
        <v>2</v>
      </c>
      <c r="AL426" s="206">
        <v>0</v>
      </c>
      <c r="AM426" s="206">
        <v>64</v>
      </c>
      <c r="AN426" s="206">
        <v>0</v>
      </c>
      <c r="AO426" s="206">
        <v>0</v>
      </c>
      <c r="AP426" s="206">
        <v>9</v>
      </c>
      <c r="AQ426" s="49">
        <v>0</v>
      </c>
      <c r="AR426" s="207"/>
      <c r="AS426" s="49">
        <v>137</v>
      </c>
      <c r="AT426" s="49">
        <v>281</v>
      </c>
      <c r="AU426" s="49">
        <v>12</v>
      </c>
      <c r="AW426" s="49"/>
      <c r="AX426" s="49"/>
      <c r="AY426" s="49"/>
      <c r="AZ426" s="484"/>
    </row>
    <row r="427" spans="1:52">
      <c r="A427" s="206">
        <v>453</v>
      </c>
      <c r="B427" s="206">
        <v>453137325</v>
      </c>
      <c r="C427" s="207" t="s">
        <v>279</v>
      </c>
      <c r="D427" s="216">
        <f t="shared" si="49"/>
        <v>0</v>
      </c>
      <c r="E427" s="216">
        <f t="shared" si="49"/>
        <v>0</v>
      </c>
      <c r="F427" s="216">
        <f t="shared" si="49"/>
        <v>0</v>
      </c>
      <c r="G427" s="216">
        <f t="shared" si="48"/>
        <v>2</v>
      </c>
      <c r="H427" s="216">
        <f t="shared" si="48"/>
        <v>3</v>
      </c>
      <c r="I427" s="216">
        <f t="shared" si="48"/>
        <v>0</v>
      </c>
      <c r="J427" s="216">
        <f t="shared" si="48"/>
        <v>0</v>
      </c>
      <c r="K427" s="347">
        <f t="shared" si="50"/>
        <v>0.193</v>
      </c>
      <c r="L427" s="216"/>
      <c r="M427" s="216">
        <f t="shared" si="51"/>
        <v>0</v>
      </c>
      <c r="N427" s="216">
        <f t="shared" si="52"/>
        <v>1</v>
      </c>
      <c r="O427" s="216">
        <f t="shared" si="52"/>
        <v>0</v>
      </c>
      <c r="P427" s="216">
        <f t="shared" si="53"/>
        <v>5</v>
      </c>
      <c r="Q427" s="216">
        <f t="shared" si="54"/>
        <v>9</v>
      </c>
      <c r="R427" s="216">
        <f t="shared" si="55"/>
        <v>5</v>
      </c>
      <c r="S427" s="219"/>
      <c r="T427" s="219"/>
      <c r="U427" s="219"/>
      <c r="V427" s="219"/>
      <c r="W427" s="504"/>
      <c r="X427" s="219"/>
      <c r="Y427" s="49">
        <v>453</v>
      </c>
      <c r="Z427" s="49">
        <v>453137325</v>
      </c>
      <c r="AA427" s="235" t="s">
        <v>279</v>
      </c>
      <c r="AB427" s="49">
        <v>0</v>
      </c>
      <c r="AC427" s="49">
        <v>0</v>
      </c>
      <c r="AD427" s="49">
        <v>0</v>
      </c>
      <c r="AE427" s="49">
        <v>2</v>
      </c>
      <c r="AF427" s="49">
        <v>3</v>
      </c>
      <c r="AG427" s="49">
        <v>0</v>
      </c>
      <c r="AH427" s="49">
        <v>0</v>
      </c>
      <c r="AI427" s="206">
        <v>0</v>
      </c>
      <c r="AJ427" s="206">
        <v>0</v>
      </c>
      <c r="AK427" s="206">
        <v>1</v>
      </c>
      <c r="AL427" s="206">
        <v>0</v>
      </c>
      <c r="AM427" s="206">
        <v>5</v>
      </c>
      <c r="AN427" s="206">
        <v>0</v>
      </c>
      <c r="AO427" s="206">
        <v>0</v>
      </c>
      <c r="AP427" s="206">
        <v>0</v>
      </c>
      <c r="AQ427" s="49">
        <v>0</v>
      </c>
      <c r="AR427" s="207"/>
      <c r="AS427" s="49">
        <v>137</v>
      </c>
      <c r="AT427" s="49">
        <v>325</v>
      </c>
      <c r="AU427" s="49">
        <v>9</v>
      </c>
      <c r="AW427" s="49"/>
      <c r="AX427" s="49"/>
      <c r="AY427" s="49"/>
      <c r="AZ427" s="484"/>
    </row>
    <row r="428" spans="1:52">
      <c r="A428" s="206">
        <v>453</v>
      </c>
      <c r="B428" s="206">
        <v>453137332</v>
      </c>
      <c r="C428" s="207" t="s">
        <v>279</v>
      </c>
      <c r="D428" s="216">
        <f t="shared" si="49"/>
        <v>0</v>
      </c>
      <c r="E428" s="216">
        <f t="shared" si="49"/>
        <v>0</v>
      </c>
      <c r="F428" s="216">
        <f t="shared" si="49"/>
        <v>1</v>
      </c>
      <c r="G428" s="216">
        <f t="shared" si="48"/>
        <v>10</v>
      </c>
      <c r="H428" s="216">
        <f t="shared" si="48"/>
        <v>4</v>
      </c>
      <c r="I428" s="216">
        <f t="shared" si="48"/>
        <v>0</v>
      </c>
      <c r="J428" s="216">
        <f t="shared" si="48"/>
        <v>0</v>
      </c>
      <c r="K428" s="347">
        <f t="shared" si="50"/>
        <v>0.57899999999999996</v>
      </c>
      <c r="L428" s="216"/>
      <c r="M428" s="216">
        <f t="shared" si="51"/>
        <v>0</v>
      </c>
      <c r="N428" s="216">
        <f t="shared" si="52"/>
        <v>0</v>
      </c>
      <c r="O428" s="216">
        <f t="shared" si="52"/>
        <v>0</v>
      </c>
      <c r="P428" s="216">
        <f t="shared" si="53"/>
        <v>13</v>
      </c>
      <c r="Q428" s="216">
        <f t="shared" si="54"/>
        <v>10</v>
      </c>
      <c r="R428" s="216">
        <f t="shared" si="55"/>
        <v>15</v>
      </c>
      <c r="S428" s="219"/>
      <c r="T428" s="219"/>
      <c r="U428" s="219"/>
      <c r="V428" s="219"/>
      <c r="W428" s="504"/>
      <c r="X428" s="219"/>
      <c r="Y428" s="49">
        <v>453</v>
      </c>
      <c r="Z428" s="49">
        <v>453137332</v>
      </c>
      <c r="AA428" s="235" t="s">
        <v>279</v>
      </c>
      <c r="AB428" s="49">
        <v>0</v>
      </c>
      <c r="AC428" s="49">
        <v>0</v>
      </c>
      <c r="AD428" s="49">
        <v>1</v>
      </c>
      <c r="AE428" s="49">
        <v>10</v>
      </c>
      <c r="AF428" s="49">
        <v>4</v>
      </c>
      <c r="AG428" s="49">
        <v>0</v>
      </c>
      <c r="AH428" s="49">
        <v>0</v>
      </c>
      <c r="AI428" s="206">
        <v>0</v>
      </c>
      <c r="AJ428" s="206">
        <v>0</v>
      </c>
      <c r="AK428" s="206">
        <v>0</v>
      </c>
      <c r="AL428" s="206">
        <v>0</v>
      </c>
      <c r="AM428" s="206">
        <v>12</v>
      </c>
      <c r="AN428" s="206">
        <v>0</v>
      </c>
      <c r="AO428" s="206">
        <v>0</v>
      </c>
      <c r="AP428" s="206">
        <v>1</v>
      </c>
      <c r="AQ428" s="49">
        <v>0</v>
      </c>
      <c r="AR428" s="207"/>
      <c r="AS428" s="49">
        <v>137</v>
      </c>
      <c r="AT428" s="49">
        <v>332</v>
      </c>
      <c r="AU428" s="49">
        <v>10</v>
      </c>
      <c r="AW428" s="49"/>
      <c r="AX428" s="49"/>
      <c r="AY428" s="49"/>
      <c r="AZ428" s="484"/>
    </row>
    <row r="429" spans="1:52">
      <c r="A429" s="206">
        <v>453</v>
      </c>
      <c r="B429" s="206">
        <v>453137680</v>
      </c>
      <c r="C429" s="207" t="s">
        <v>279</v>
      </c>
      <c r="D429" s="216">
        <f t="shared" si="49"/>
        <v>0</v>
      </c>
      <c r="E429" s="216">
        <f t="shared" si="49"/>
        <v>0</v>
      </c>
      <c r="F429" s="216">
        <f t="shared" si="49"/>
        <v>0</v>
      </c>
      <c r="G429" s="216">
        <f t="shared" si="48"/>
        <v>2</v>
      </c>
      <c r="H429" s="216">
        <f t="shared" si="48"/>
        <v>0</v>
      </c>
      <c r="I429" s="216">
        <f t="shared" si="48"/>
        <v>0</v>
      </c>
      <c r="J429" s="216">
        <f t="shared" si="48"/>
        <v>0</v>
      </c>
      <c r="K429" s="347">
        <f t="shared" si="50"/>
        <v>7.7200000000000005E-2</v>
      </c>
      <c r="L429" s="216"/>
      <c r="M429" s="216">
        <f t="shared" si="51"/>
        <v>0</v>
      </c>
      <c r="N429" s="216">
        <f t="shared" si="52"/>
        <v>0</v>
      </c>
      <c r="O429" s="216">
        <f t="shared" si="52"/>
        <v>0</v>
      </c>
      <c r="P429" s="216">
        <f t="shared" si="53"/>
        <v>0</v>
      </c>
      <c r="Q429" s="216">
        <f t="shared" si="54"/>
        <v>5</v>
      </c>
      <c r="R429" s="216">
        <f t="shared" si="55"/>
        <v>2</v>
      </c>
      <c r="S429" s="219"/>
      <c r="T429" s="219"/>
      <c r="U429" s="219"/>
      <c r="V429" s="219"/>
      <c r="W429" s="504"/>
      <c r="X429" s="219"/>
      <c r="Y429" s="49">
        <v>453</v>
      </c>
      <c r="Z429" s="49">
        <v>453137680</v>
      </c>
      <c r="AA429" s="235" t="s">
        <v>279</v>
      </c>
      <c r="AB429" s="49">
        <v>0</v>
      </c>
      <c r="AC429" s="49">
        <v>0</v>
      </c>
      <c r="AD429" s="49">
        <v>0</v>
      </c>
      <c r="AE429" s="49">
        <v>2</v>
      </c>
      <c r="AF429" s="49">
        <v>0</v>
      </c>
      <c r="AG429" s="49">
        <v>0</v>
      </c>
      <c r="AH429" s="49">
        <v>0</v>
      </c>
      <c r="AI429" s="206">
        <v>0</v>
      </c>
      <c r="AJ429" s="206">
        <v>0</v>
      </c>
      <c r="AK429" s="206">
        <v>0</v>
      </c>
      <c r="AL429" s="206">
        <v>0</v>
      </c>
      <c r="AM429" s="206">
        <v>0</v>
      </c>
      <c r="AN429" s="206">
        <v>0</v>
      </c>
      <c r="AO429" s="206">
        <v>0</v>
      </c>
      <c r="AP429" s="206">
        <v>0</v>
      </c>
      <c r="AQ429" s="49">
        <v>0</v>
      </c>
      <c r="AR429" s="207"/>
      <c r="AS429" s="49">
        <v>137</v>
      </c>
      <c r="AT429" s="49">
        <v>680</v>
      </c>
      <c r="AU429" s="49">
        <v>5</v>
      </c>
      <c r="AW429" s="49"/>
      <c r="AX429" s="49"/>
      <c r="AY429" s="49"/>
      <c r="AZ429" s="484"/>
    </row>
    <row r="430" spans="1:52">
      <c r="A430" s="206">
        <v>454</v>
      </c>
      <c r="B430" s="206">
        <v>454149009</v>
      </c>
      <c r="C430" s="207" t="s">
        <v>281</v>
      </c>
      <c r="D430" s="216">
        <f t="shared" si="49"/>
        <v>0</v>
      </c>
      <c r="E430" s="216">
        <f t="shared" si="49"/>
        <v>0</v>
      </c>
      <c r="F430" s="216">
        <f t="shared" si="49"/>
        <v>1</v>
      </c>
      <c r="G430" s="216">
        <f t="shared" si="48"/>
        <v>3</v>
      </c>
      <c r="H430" s="216">
        <f t="shared" si="48"/>
        <v>1</v>
      </c>
      <c r="I430" s="216">
        <f t="shared" si="48"/>
        <v>0</v>
      </c>
      <c r="J430" s="216">
        <f t="shared" si="48"/>
        <v>0</v>
      </c>
      <c r="K430" s="347">
        <f t="shared" si="50"/>
        <v>0.193</v>
      </c>
      <c r="L430" s="216"/>
      <c r="M430" s="216">
        <f t="shared" si="51"/>
        <v>0</v>
      </c>
      <c r="N430" s="216">
        <f t="shared" si="52"/>
        <v>0</v>
      </c>
      <c r="O430" s="216">
        <f t="shared" si="52"/>
        <v>0</v>
      </c>
      <c r="P430" s="216">
        <f t="shared" si="53"/>
        <v>5</v>
      </c>
      <c r="Q430" s="216">
        <f t="shared" si="54"/>
        <v>3</v>
      </c>
      <c r="R430" s="216">
        <f t="shared" si="55"/>
        <v>5</v>
      </c>
      <c r="S430" s="219"/>
      <c r="T430" s="219"/>
      <c r="U430" s="219"/>
      <c r="V430" s="219"/>
      <c r="W430" s="504"/>
      <c r="X430" s="219"/>
      <c r="Y430" s="49">
        <v>454</v>
      </c>
      <c r="Z430" s="49">
        <v>454149009</v>
      </c>
      <c r="AA430" s="235" t="s">
        <v>281</v>
      </c>
      <c r="AB430" s="49">
        <v>0</v>
      </c>
      <c r="AC430" s="49">
        <v>0</v>
      </c>
      <c r="AD430" s="49">
        <v>1</v>
      </c>
      <c r="AE430" s="49">
        <v>3</v>
      </c>
      <c r="AF430" s="49">
        <v>1</v>
      </c>
      <c r="AG430" s="49">
        <v>0</v>
      </c>
      <c r="AH430" s="49">
        <v>0</v>
      </c>
      <c r="AI430" s="206">
        <v>0</v>
      </c>
      <c r="AJ430" s="206">
        <v>0</v>
      </c>
      <c r="AK430" s="206">
        <v>0</v>
      </c>
      <c r="AL430" s="206">
        <v>0</v>
      </c>
      <c r="AM430" s="206">
        <v>4</v>
      </c>
      <c r="AN430" s="206">
        <v>0</v>
      </c>
      <c r="AO430" s="206">
        <v>0</v>
      </c>
      <c r="AP430" s="206">
        <v>1</v>
      </c>
      <c r="AQ430" s="49">
        <v>0</v>
      </c>
      <c r="AR430" s="207"/>
      <c r="AS430" s="49">
        <v>149</v>
      </c>
      <c r="AT430" s="49">
        <v>9</v>
      </c>
      <c r="AU430" s="49">
        <v>3</v>
      </c>
      <c r="AW430" s="49"/>
      <c r="AX430" s="49"/>
      <c r="AY430" s="49"/>
      <c r="AZ430" s="484"/>
    </row>
    <row r="431" spans="1:52">
      <c r="A431" s="206">
        <v>454</v>
      </c>
      <c r="B431" s="206">
        <v>454149103</v>
      </c>
      <c r="C431" s="207" t="s">
        <v>281</v>
      </c>
      <c r="D431" s="216">
        <f t="shared" si="49"/>
        <v>1</v>
      </c>
      <c r="E431" s="216">
        <f t="shared" si="49"/>
        <v>0</v>
      </c>
      <c r="F431" s="216">
        <f t="shared" si="49"/>
        <v>0</v>
      </c>
      <c r="G431" s="216">
        <f t="shared" si="48"/>
        <v>3</v>
      </c>
      <c r="H431" s="216">
        <f t="shared" si="48"/>
        <v>0</v>
      </c>
      <c r="I431" s="216">
        <f t="shared" si="48"/>
        <v>0</v>
      </c>
      <c r="J431" s="216">
        <f t="shared" si="48"/>
        <v>0</v>
      </c>
      <c r="K431" s="347">
        <f t="shared" si="50"/>
        <v>0.1158</v>
      </c>
      <c r="L431" s="216"/>
      <c r="M431" s="216">
        <f t="shared" si="51"/>
        <v>4</v>
      </c>
      <c r="N431" s="216">
        <f t="shared" si="52"/>
        <v>0</v>
      </c>
      <c r="O431" s="216">
        <f t="shared" si="52"/>
        <v>0</v>
      </c>
      <c r="P431" s="216">
        <f t="shared" si="53"/>
        <v>3</v>
      </c>
      <c r="Q431" s="216">
        <f t="shared" si="54"/>
        <v>10</v>
      </c>
      <c r="R431" s="216">
        <f t="shared" si="55"/>
        <v>4</v>
      </c>
      <c r="S431" s="219"/>
      <c r="T431" s="219"/>
      <c r="U431" s="219"/>
      <c r="V431" s="219"/>
      <c r="W431" s="504"/>
      <c r="X431" s="219"/>
      <c r="Y431" s="49">
        <v>454</v>
      </c>
      <c r="Z431" s="49">
        <v>454149103</v>
      </c>
      <c r="AA431" s="235" t="s">
        <v>281</v>
      </c>
      <c r="AB431" s="49">
        <v>1</v>
      </c>
      <c r="AC431" s="49">
        <v>0</v>
      </c>
      <c r="AD431" s="49">
        <v>0</v>
      </c>
      <c r="AE431" s="49">
        <v>3</v>
      </c>
      <c r="AF431" s="49">
        <v>0</v>
      </c>
      <c r="AG431" s="49">
        <v>0</v>
      </c>
      <c r="AH431" s="49">
        <v>0</v>
      </c>
      <c r="AI431" s="206">
        <v>1</v>
      </c>
      <c r="AJ431" s="206">
        <v>3</v>
      </c>
      <c r="AK431" s="206">
        <v>0</v>
      </c>
      <c r="AL431" s="206">
        <v>0</v>
      </c>
      <c r="AM431" s="206">
        <v>3</v>
      </c>
      <c r="AN431" s="206">
        <v>0</v>
      </c>
      <c r="AO431" s="206">
        <v>0</v>
      </c>
      <c r="AP431" s="206">
        <v>0</v>
      </c>
      <c r="AQ431" s="49">
        <v>0</v>
      </c>
      <c r="AR431" s="207"/>
      <c r="AS431" s="49">
        <v>149</v>
      </c>
      <c r="AT431" s="49">
        <v>103</v>
      </c>
      <c r="AU431" s="49">
        <v>10</v>
      </c>
      <c r="AW431" s="49"/>
      <c r="AX431" s="49"/>
      <c r="AY431" s="49"/>
      <c r="AZ431" s="484"/>
    </row>
    <row r="432" spans="1:52">
      <c r="A432" s="206">
        <v>454</v>
      </c>
      <c r="B432" s="206">
        <v>454149128</v>
      </c>
      <c r="C432" s="207" t="s">
        <v>281</v>
      </c>
      <c r="D432" s="216">
        <f t="shared" si="49"/>
        <v>3</v>
      </c>
      <c r="E432" s="216">
        <f t="shared" si="49"/>
        <v>0</v>
      </c>
      <c r="F432" s="216">
        <f t="shared" si="49"/>
        <v>0</v>
      </c>
      <c r="G432" s="216">
        <f t="shared" si="48"/>
        <v>8</v>
      </c>
      <c r="H432" s="216">
        <f t="shared" si="48"/>
        <v>5</v>
      </c>
      <c r="I432" s="216">
        <f t="shared" si="48"/>
        <v>0</v>
      </c>
      <c r="J432" s="216">
        <f t="shared" ref="J432:J495" si="56">ROUND(AH432,0)</f>
        <v>0</v>
      </c>
      <c r="K432" s="347">
        <f t="shared" si="50"/>
        <v>0.50180000000000002</v>
      </c>
      <c r="L432" s="216"/>
      <c r="M432" s="216">
        <f t="shared" si="51"/>
        <v>1</v>
      </c>
      <c r="N432" s="216">
        <f t="shared" si="52"/>
        <v>0</v>
      </c>
      <c r="O432" s="216">
        <f t="shared" si="52"/>
        <v>0</v>
      </c>
      <c r="P432" s="216">
        <f t="shared" si="53"/>
        <v>15</v>
      </c>
      <c r="Q432" s="216">
        <f t="shared" si="54"/>
        <v>10</v>
      </c>
      <c r="R432" s="216">
        <f t="shared" si="55"/>
        <v>15</v>
      </c>
      <c r="S432" s="219"/>
      <c r="T432" s="219"/>
      <c r="U432" s="219"/>
      <c r="V432" s="219"/>
      <c r="W432" s="504"/>
      <c r="X432" s="219"/>
      <c r="Y432" s="49">
        <v>454</v>
      </c>
      <c r="Z432" s="49">
        <v>454149128</v>
      </c>
      <c r="AA432" s="235" t="s">
        <v>281</v>
      </c>
      <c r="AB432" s="49">
        <v>3</v>
      </c>
      <c r="AC432" s="49">
        <v>0</v>
      </c>
      <c r="AD432" s="49">
        <v>0</v>
      </c>
      <c r="AE432" s="49">
        <v>8</v>
      </c>
      <c r="AF432" s="49">
        <v>5</v>
      </c>
      <c r="AG432" s="49">
        <v>0</v>
      </c>
      <c r="AH432" s="49">
        <v>0</v>
      </c>
      <c r="AI432" s="206">
        <v>0</v>
      </c>
      <c r="AJ432" s="206">
        <v>1</v>
      </c>
      <c r="AK432" s="206">
        <v>0</v>
      </c>
      <c r="AL432" s="206">
        <v>0</v>
      </c>
      <c r="AM432" s="206">
        <v>13</v>
      </c>
      <c r="AN432" s="206">
        <v>3</v>
      </c>
      <c r="AO432" s="206">
        <v>0</v>
      </c>
      <c r="AP432" s="206">
        <v>0</v>
      </c>
      <c r="AQ432" s="49">
        <v>0</v>
      </c>
      <c r="AR432" s="207"/>
      <c r="AS432" s="49">
        <v>149</v>
      </c>
      <c r="AT432" s="49">
        <v>128</v>
      </c>
      <c r="AU432" s="49">
        <v>10</v>
      </c>
      <c r="AW432" s="49"/>
      <c r="AX432" s="49"/>
      <c r="AY432" s="49"/>
      <c r="AZ432" s="484"/>
    </row>
    <row r="433" spans="1:52">
      <c r="A433" s="206">
        <v>454</v>
      </c>
      <c r="B433" s="206">
        <v>454149149</v>
      </c>
      <c r="C433" s="207" t="s">
        <v>281</v>
      </c>
      <c r="D433" s="216">
        <f t="shared" si="49"/>
        <v>74</v>
      </c>
      <c r="E433" s="216">
        <f t="shared" si="49"/>
        <v>0</v>
      </c>
      <c r="F433" s="216">
        <f t="shared" si="49"/>
        <v>75</v>
      </c>
      <c r="G433" s="216">
        <f t="shared" si="49"/>
        <v>363</v>
      </c>
      <c r="H433" s="216">
        <f t="shared" si="49"/>
        <v>195</v>
      </c>
      <c r="I433" s="216">
        <f t="shared" si="49"/>
        <v>0</v>
      </c>
      <c r="J433" s="216">
        <f t="shared" si="56"/>
        <v>0</v>
      </c>
      <c r="K433" s="347">
        <f t="shared" si="50"/>
        <v>24.433800000000002</v>
      </c>
      <c r="L433" s="216"/>
      <c r="M433" s="216">
        <f t="shared" si="51"/>
        <v>166</v>
      </c>
      <c r="N433" s="216">
        <f t="shared" si="52"/>
        <v>3</v>
      </c>
      <c r="O433" s="216">
        <f t="shared" si="52"/>
        <v>0</v>
      </c>
      <c r="P433" s="216">
        <f t="shared" si="53"/>
        <v>574</v>
      </c>
      <c r="Q433" s="216">
        <f t="shared" si="54"/>
        <v>12</v>
      </c>
      <c r="R433" s="216">
        <f t="shared" si="55"/>
        <v>670</v>
      </c>
      <c r="S433" s="219"/>
      <c r="T433" s="219"/>
      <c r="U433" s="219"/>
      <c r="V433" s="219"/>
      <c r="W433" s="504"/>
      <c r="X433" s="219"/>
      <c r="Y433" s="49">
        <v>454</v>
      </c>
      <c r="Z433" s="49">
        <v>454149149</v>
      </c>
      <c r="AA433" s="235" t="s">
        <v>281</v>
      </c>
      <c r="AB433" s="49">
        <v>74</v>
      </c>
      <c r="AC433" s="49">
        <v>0</v>
      </c>
      <c r="AD433" s="49">
        <v>75</v>
      </c>
      <c r="AE433" s="49">
        <v>363</v>
      </c>
      <c r="AF433" s="49">
        <v>195</v>
      </c>
      <c r="AG433" s="49">
        <v>0</v>
      </c>
      <c r="AH433" s="49">
        <v>0</v>
      </c>
      <c r="AI433" s="206">
        <v>46</v>
      </c>
      <c r="AJ433" s="206">
        <v>143</v>
      </c>
      <c r="AK433" s="206">
        <v>3</v>
      </c>
      <c r="AL433" s="206">
        <v>0</v>
      </c>
      <c r="AM433" s="206">
        <v>478</v>
      </c>
      <c r="AN433" s="206">
        <v>67</v>
      </c>
      <c r="AO433" s="206">
        <v>0</v>
      </c>
      <c r="AP433" s="206">
        <v>62</v>
      </c>
      <c r="AQ433" s="49">
        <v>0</v>
      </c>
      <c r="AR433" s="207"/>
      <c r="AS433" s="49">
        <v>149</v>
      </c>
      <c r="AT433" s="49">
        <v>149</v>
      </c>
      <c r="AU433" s="49">
        <v>12</v>
      </c>
      <c r="AW433" s="49"/>
      <c r="AX433" s="49"/>
      <c r="AY433" s="49"/>
      <c r="AZ433" s="484"/>
    </row>
    <row r="434" spans="1:52">
      <c r="A434" s="206">
        <v>454</v>
      </c>
      <c r="B434" s="206">
        <v>454149181</v>
      </c>
      <c r="C434" s="207" t="s">
        <v>281</v>
      </c>
      <c r="D434" s="216">
        <f t="shared" ref="D434:I476" si="57">ROUND(AB434,0)</f>
        <v>4</v>
      </c>
      <c r="E434" s="216">
        <f t="shared" si="57"/>
        <v>0</v>
      </c>
      <c r="F434" s="216">
        <f t="shared" si="57"/>
        <v>4</v>
      </c>
      <c r="G434" s="216">
        <f t="shared" si="57"/>
        <v>28</v>
      </c>
      <c r="H434" s="216">
        <f t="shared" si="57"/>
        <v>25</v>
      </c>
      <c r="I434" s="216">
        <f t="shared" si="57"/>
        <v>0</v>
      </c>
      <c r="J434" s="216">
        <f t="shared" si="56"/>
        <v>0</v>
      </c>
      <c r="K434" s="347">
        <f t="shared" si="50"/>
        <v>2.2002000000000002</v>
      </c>
      <c r="L434" s="216"/>
      <c r="M434" s="216">
        <f t="shared" si="51"/>
        <v>10</v>
      </c>
      <c r="N434" s="216">
        <f t="shared" si="52"/>
        <v>0</v>
      </c>
      <c r="O434" s="216">
        <f t="shared" si="52"/>
        <v>0</v>
      </c>
      <c r="P434" s="216">
        <f t="shared" si="53"/>
        <v>49</v>
      </c>
      <c r="Q434" s="216">
        <f t="shared" si="54"/>
        <v>10</v>
      </c>
      <c r="R434" s="216">
        <f t="shared" si="55"/>
        <v>59</v>
      </c>
      <c r="S434" s="219"/>
      <c r="T434" s="219"/>
      <c r="U434" s="219"/>
      <c r="V434" s="219"/>
      <c r="W434" s="504"/>
      <c r="X434" s="219"/>
      <c r="Y434" s="49">
        <v>454</v>
      </c>
      <c r="Z434" s="49">
        <v>454149181</v>
      </c>
      <c r="AA434" s="235" t="s">
        <v>281</v>
      </c>
      <c r="AB434" s="49">
        <v>4</v>
      </c>
      <c r="AC434" s="49">
        <v>0</v>
      </c>
      <c r="AD434" s="49">
        <v>4</v>
      </c>
      <c r="AE434" s="49">
        <v>28</v>
      </c>
      <c r="AF434" s="49">
        <v>25</v>
      </c>
      <c r="AG434" s="49">
        <v>0</v>
      </c>
      <c r="AH434" s="49">
        <v>0</v>
      </c>
      <c r="AI434" s="206">
        <v>3</v>
      </c>
      <c r="AJ434" s="206">
        <v>8</v>
      </c>
      <c r="AK434" s="206">
        <v>0</v>
      </c>
      <c r="AL434" s="206">
        <v>0</v>
      </c>
      <c r="AM434" s="206">
        <v>44</v>
      </c>
      <c r="AN434" s="206">
        <v>3</v>
      </c>
      <c r="AO434" s="206">
        <v>0</v>
      </c>
      <c r="AP434" s="206">
        <v>3</v>
      </c>
      <c r="AQ434" s="49">
        <v>0</v>
      </c>
      <c r="AR434" s="207"/>
      <c r="AS434" s="49">
        <v>149</v>
      </c>
      <c r="AT434" s="49">
        <v>181</v>
      </c>
      <c r="AU434" s="49">
        <v>10</v>
      </c>
      <c r="AW434" s="49"/>
      <c r="AX434" s="49"/>
      <c r="AY434" s="49"/>
      <c r="AZ434" s="484"/>
    </row>
    <row r="435" spans="1:52">
      <c r="A435" s="206">
        <v>454</v>
      </c>
      <c r="B435" s="206">
        <v>454149211</v>
      </c>
      <c r="C435" s="207" t="s">
        <v>281</v>
      </c>
      <c r="D435" s="216">
        <f t="shared" si="57"/>
        <v>0</v>
      </c>
      <c r="E435" s="216">
        <f t="shared" si="57"/>
        <v>0</v>
      </c>
      <c r="F435" s="216">
        <f t="shared" si="57"/>
        <v>0</v>
      </c>
      <c r="G435" s="216">
        <f t="shared" si="57"/>
        <v>2</v>
      </c>
      <c r="H435" s="216">
        <f t="shared" si="57"/>
        <v>1</v>
      </c>
      <c r="I435" s="216">
        <f t="shared" si="57"/>
        <v>0</v>
      </c>
      <c r="J435" s="216">
        <f t="shared" si="56"/>
        <v>0</v>
      </c>
      <c r="K435" s="347">
        <f t="shared" si="50"/>
        <v>0.1158</v>
      </c>
      <c r="L435" s="216"/>
      <c r="M435" s="216">
        <f t="shared" si="51"/>
        <v>0</v>
      </c>
      <c r="N435" s="216">
        <f t="shared" si="52"/>
        <v>0</v>
      </c>
      <c r="O435" s="216">
        <f t="shared" si="52"/>
        <v>0</v>
      </c>
      <c r="P435" s="216">
        <f t="shared" si="53"/>
        <v>2</v>
      </c>
      <c r="Q435" s="216">
        <f t="shared" si="54"/>
        <v>5</v>
      </c>
      <c r="R435" s="216">
        <f t="shared" si="55"/>
        <v>3</v>
      </c>
      <c r="S435" s="219"/>
      <c r="T435" s="219"/>
      <c r="U435" s="219"/>
      <c r="V435" s="219"/>
      <c r="W435" s="504"/>
      <c r="X435" s="219"/>
      <c r="Y435" s="49">
        <v>454</v>
      </c>
      <c r="Z435" s="49">
        <v>454149211</v>
      </c>
      <c r="AA435" s="235" t="s">
        <v>281</v>
      </c>
      <c r="AB435" s="49">
        <v>0</v>
      </c>
      <c r="AC435" s="49">
        <v>0</v>
      </c>
      <c r="AD435" s="49">
        <v>0</v>
      </c>
      <c r="AE435" s="49">
        <v>2</v>
      </c>
      <c r="AF435" s="49">
        <v>1</v>
      </c>
      <c r="AG435" s="49">
        <v>0</v>
      </c>
      <c r="AH435" s="49">
        <v>0</v>
      </c>
      <c r="AI435" s="206">
        <v>0</v>
      </c>
      <c r="AJ435" s="206">
        <v>0</v>
      </c>
      <c r="AK435" s="206">
        <v>0</v>
      </c>
      <c r="AL435" s="206">
        <v>0</v>
      </c>
      <c r="AM435" s="206">
        <v>2</v>
      </c>
      <c r="AN435" s="206">
        <v>0</v>
      </c>
      <c r="AO435" s="206">
        <v>0</v>
      </c>
      <c r="AP435" s="206">
        <v>0</v>
      </c>
      <c r="AQ435" s="49">
        <v>0</v>
      </c>
      <c r="AR435" s="207"/>
      <c r="AS435" s="49">
        <v>149</v>
      </c>
      <c r="AT435" s="49">
        <v>211</v>
      </c>
      <c r="AU435" s="49">
        <v>5</v>
      </c>
      <c r="AW435" s="49"/>
      <c r="AX435" s="49"/>
      <c r="AY435" s="49"/>
      <c r="AZ435" s="484"/>
    </row>
    <row r="436" spans="1:52">
      <c r="A436" s="206">
        <v>455</v>
      </c>
      <c r="B436" s="206">
        <v>455128007</v>
      </c>
      <c r="C436" s="207" t="s">
        <v>1065</v>
      </c>
      <c r="D436" s="216">
        <f t="shared" si="57"/>
        <v>0</v>
      </c>
      <c r="E436" s="216">
        <f t="shared" si="57"/>
        <v>0</v>
      </c>
      <c r="F436" s="216">
        <f t="shared" si="57"/>
        <v>0</v>
      </c>
      <c r="G436" s="216">
        <f t="shared" si="57"/>
        <v>2</v>
      </c>
      <c r="H436" s="216">
        <f t="shared" si="57"/>
        <v>0</v>
      </c>
      <c r="I436" s="216">
        <f t="shared" si="57"/>
        <v>0</v>
      </c>
      <c r="J436" s="216">
        <f t="shared" si="56"/>
        <v>0</v>
      </c>
      <c r="K436" s="347">
        <f t="shared" si="50"/>
        <v>7.7200000000000005E-2</v>
      </c>
      <c r="L436" s="216"/>
      <c r="M436" s="216">
        <f t="shared" si="51"/>
        <v>0</v>
      </c>
      <c r="N436" s="216">
        <f t="shared" si="52"/>
        <v>0</v>
      </c>
      <c r="O436" s="216">
        <f t="shared" si="52"/>
        <v>0</v>
      </c>
      <c r="P436" s="216">
        <f t="shared" si="53"/>
        <v>2</v>
      </c>
      <c r="Q436" s="216">
        <f t="shared" si="54"/>
        <v>6</v>
      </c>
      <c r="R436" s="216">
        <f t="shared" si="55"/>
        <v>2</v>
      </c>
      <c r="S436" s="219"/>
      <c r="T436" s="219"/>
      <c r="U436" s="219"/>
      <c r="V436" s="219"/>
      <c r="W436" s="504"/>
      <c r="X436" s="219"/>
      <c r="Y436" s="49">
        <v>455</v>
      </c>
      <c r="Z436" s="49">
        <v>455128007</v>
      </c>
      <c r="AA436" s="235" t="s">
        <v>1065</v>
      </c>
      <c r="AB436" s="49">
        <v>0</v>
      </c>
      <c r="AC436" s="49">
        <v>0</v>
      </c>
      <c r="AD436" s="49">
        <v>0</v>
      </c>
      <c r="AE436" s="49">
        <v>2</v>
      </c>
      <c r="AF436" s="49">
        <v>0</v>
      </c>
      <c r="AG436" s="49">
        <v>0</v>
      </c>
      <c r="AH436" s="49">
        <v>0</v>
      </c>
      <c r="AI436" s="206">
        <v>0</v>
      </c>
      <c r="AJ436" s="206">
        <v>0</v>
      </c>
      <c r="AK436" s="206">
        <v>0</v>
      </c>
      <c r="AL436" s="206">
        <v>0</v>
      </c>
      <c r="AM436" s="206">
        <v>2</v>
      </c>
      <c r="AN436" s="206">
        <v>0</v>
      </c>
      <c r="AO436" s="206">
        <v>0</v>
      </c>
      <c r="AP436" s="206">
        <v>0</v>
      </c>
      <c r="AQ436" s="49">
        <v>0</v>
      </c>
      <c r="AR436" s="207"/>
      <c r="AS436" s="49">
        <v>128</v>
      </c>
      <c r="AT436" s="49">
        <v>7</v>
      </c>
      <c r="AU436" s="49">
        <v>6</v>
      </c>
      <c r="AW436" s="49"/>
      <c r="AX436" s="49"/>
      <c r="AY436" s="49"/>
      <c r="AZ436" s="484"/>
    </row>
    <row r="437" spans="1:52">
      <c r="A437" s="206">
        <v>455</v>
      </c>
      <c r="B437" s="206">
        <v>455128128</v>
      </c>
      <c r="C437" s="207" t="s">
        <v>1065</v>
      </c>
      <c r="D437" s="216">
        <f t="shared" si="57"/>
        <v>0</v>
      </c>
      <c r="E437" s="216">
        <f t="shared" si="57"/>
        <v>0</v>
      </c>
      <c r="F437" s="216">
        <f t="shared" si="57"/>
        <v>36</v>
      </c>
      <c r="G437" s="216">
        <f t="shared" si="57"/>
        <v>165</v>
      </c>
      <c r="H437" s="216">
        <f t="shared" si="57"/>
        <v>93</v>
      </c>
      <c r="I437" s="216">
        <f t="shared" si="57"/>
        <v>0</v>
      </c>
      <c r="J437" s="216">
        <f t="shared" si="56"/>
        <v>0</v>
      </c>
      <c r="K437" s="347">
        <f t="shared" si="50"/>
        <v>11.3484</v>
      </c>
      <c r="L437" s="216"/>
      <c r="M437" s="216">
        <f t="shared" si="51"/>
        <v>14</v>
      </c>
      <c r="N437" s="216">
        <f t="shared" si="52"/>
        <v>1</v>
      </c>
      <c r="O437" s="216">
        <f t="shared" si="52"/>
        <v>0</v>
      </c>
      <c r="P437" s="216">
        <f t="shared" si="53"/>
        <v>121</v>
      </c>
      <c r="Q437" s="216">
        <f t="shared" si="54"/>
        <v>10</v>
      </c>
      <c r="R437" s="216">
        <f t="shared" si="55"/>
        <v>294</v>
      </c>
      <c r="S437" s="219"/>
      <c r="T437" s="219"/>
      <c r="U437" s="219"/>
      <c r="V437" s="219"/>
      <c r="W437" s="504"/>
      <c r="X437" s="219"/>
      <c r="Y437" s="49">
        <v>455</v>
      </c>
      <c r="Z437" s="49">
        <v>455128128</v>
      </c>
      <c r="AA437" s="235" t="s">
        <v>1065</v>
      </c>
      <c r="AB437" s="49">
        <v>0</v>
      </c>
      <c r="AC437" s="49">
        <v>0</v>
      </c>
      <c r="AD437" s="49">
        <v>36</v>
      </c>
      <c r="AE437" s="49">
        <v>165</v>
      </c>
      <c r="AF437" s="49">
        <v>93</v>
      </c>
      <c r="AG437" s="49">
        <v>0</v>
      </c>
      <c r="AH437" s="49">
        <v>0</v>
      </c>
      <c r="AI437" s="206">
        <v>0</v>
      </c>
      <c r="AJ437" s="206">
        <v>14</v>
      </c>
      <c r="AK437" s="206">
        <v>1</v>
      </c>
      <c r="AL437" s="206">
        <v>0</v>
      </c>
      <c r="AM437" s="206">
        <v>103</v>
      </c>
      <c r="AN437" s="206">
        <v>0</v>
      </c>
      <c r="AO437" s="206">
        <v>0</v>
      </c>
      <c r="AP437" s="206">
        <v>18</v>
      </c>
      <c r="AQ437" s="49">
        <v>0</v>
      </c>
      <c r="AR437" s="207"/>
      <c r="AS437" s="49">
        <v>128</v>
      </c>
      <c r="AT437" s="49">
        <v>128</v>
      </c>
      <c r="AU437" s="49">
        <v>10</v>
      </c>
      <c r="AW437" s="49"/>
      <c r="AX437" s="49"/>
      <c r="AY437" s="49"/>
      <c r="AZ437" s="484"/>
    </row>
    <row r="438" spans="1:52">
      <c r="A438" s="206">
        <v>455</v>
      </c>
      <c r="B438" s="206">
        <v>455128149</v>
      </c>
      <c r="C438" s="207" t="s">
        <v>1065</v>
      </c>
      <c r="D438" s="216">
        <f t="shared" si="57"/>
        <v>0</v>
      </c>
      <c r="E438" s="216">
        <f t="shared" si="57"/>
        <v>0</v>
      </c>
      <c r="F438" s="216">
        <f t="shared" si="57"/>
        <v>0</v>
      </c>
      <c r="G438" s="216">
        <f t="shared" si="57"/>
        <v>3</v>
      </c>
      <c r="H438" s="216">
        <f t="shared" si="57"/>
        <v>1</v>
      </c>
      <c r="I438" s="216">
        <f t="shared" si="57"/>
        <v>0</v>
      </c>
      <c r="J438" s="216">
        <f t="shared" si="56"/>
        <v>0</v>
      </c>
      <c r="K438" s="347">
        <f t="shared" si="50"/>
        <v>0.15440000000000001</v>
      </c>
      <c r="L438" s="216"/>
      <c r="M438" s="216">
        <f t="shared" si="51"/>
        <v>0</v>
      </c>
      <c r="N438" s="216">
        <f t="shared" si="52"/>
        <v>0</v>
      </c>
      <c r="O438" s="216">
        <f t="shared" si="52"/>
        <v>0</v>
      </c>
      <c r="P438" s="216">
        <f t="shared" si="53"/>
        <v>2</v>
      </c>
      <c r="Q438" s="216">
        <f t="shared" si="54"/>
        <v>12</v>
      </c>
      <c r="R438" s="216">
        <f t="shared" si="55"/>
        <v>4</v>
      </c>
      <c r="S438" s="219"/>
      <c r="T438" s="219"/>
      <c r="U438" s="219"/>
      <c r="V438" s="219"/>
      <c r="W438" s="504"/>
      <c r="X438" s="219"/>
      <c r="Y438" s="49">
        <v>455</v>
      </c>
      <c r="Z438" s="49">
        <v>455128149</v>
      </c>
      <c r="AA438" s="235" t="s">
        <v>1065</v>
      </c>
      <c r="AB438" s="49">
        <v>0</v>
      </c>
      <c r="AC438" s="49">
        <v>0</v>
      </c>
      <c r="AD438" s="49">
        <v>0</v>
      </c>
      <c r="AE438" s="49">
        <v>3</v>
      </c>
      <c r="AF438" s="49">
        <v>1</v>
      </c>
      <c r="AG438" s="49">
        <v>0</v>
      </c>
      <c r="AH438" s="49">
        <v>0</v>
      </c>
      <c r="AI438" s="206">
        <v>0</v>
      </c>
      <c r="AJ438" s="206">
        <v>0</v>
      </c>
      <c r="AK438" s="206">
        <v>0</v>
      </c>
      <c r="AL438" s="206">
        <v>0</v>
      </c>
      <c r="AM438" s="206">
        <v>2</v>
      </c>
      <c r="AN438" s="206">
        <v>0</v>
      </c>
      <c r="AO438" s="206">
        <v>0</v>
      </c>
      <c r="AP438" s="206">
        <v>0</v>
      </c>
      <c r="AQ438" s="49">
        <v>0</v>
      </c>
      <c r="AR438" s="207"/>
      <c r="AS438" s="49">
        <v>128</v>
      </c>
      <c r="AT438" s="49">
        <v>149</v>
      </c>
      <c r="AU438" s="49">
        <v>12</v>
      </c>
      <c r="AW438" s="49"/>
      <c r="AX438" s="49"/>
      <c r="AY438" s="49"/>
      <c r="AZ438" s="484"/>
    </row>
    <row r="439" spans="1:52">
      <c r="A439" s="206">
        <v>455</v>
      </c>
      <c r="B439" s="206">
        <v>455128181</v>
      </c>
      <c r="C439" s="207" t="s">
        <v>1065</v>
      </c>
      <c r="D439" s="216">
        <f t="shared" si="57"/>
        <v>0</v>
      </c>
      <c r="E439" s="216">
        <f t="shared" si="57"/>
        <v>0</v>
      </c>
      <c r="F439" s="216">
        <f t="shared" si="57"/>
        <v>0</v>
      </c>
      <c r="G439" s="216">
        <f t="shared" si="57"/>
        <v>1</v>
      </c>
      <c r="H439" s="216">
        <f t="shared" si="57"/>
        <v>2</v>
      </c>
      <c r="I439" s="216">
        <f t="shared" si="57"/>
        <v>0</v>
      </c>
      <c r="J439" s="216">
        <f t="shared" si="56"/>
        <v>0</v>
      </c>
      <c r="K439" s="347">
        <f t="shared" si="50"/>
        <v>0.1158</v>
      </c>
      <c r="L439" s="216"/>
      <c r="M439" s="216">
        <f t="shared" si="51"/>
        <v>0</v>
      </c>
      <c r="N439" s="216">
        <f t="shared" si="52"/>
        <v>0</v>
      </c>
      <c r="O439" s="216">
        <f t="shared" si="52"/>
        <v>0</v>
      </c>
      <c r="P439" s="216">
        <f t="shared" si="53"/>
        <v>0</v>
      </c>
      <c r="Q439" s="216">
        <f t="shared" si="54"/>
        <v>10</v>
      </c>
      <c r="R439" s="216">
        <f t="shared" si="55"/>
        <v>3</v>
      </c>
      <c r="S439" s="219"/>
      <c r="T439" s="219"/>
      <c r="U439" s="219"/>
      <c r="V439" s="219"/>
      <c r="W439" s="504"/>
      <c r="X439" s="219"/>
      <c r="Y439" s="49">
        <v>455</v>
      </c>
      <c r="Z439" s="49">
        <v>455128181</v>
      </c>
      <c r="AA439" s="235" t="s">
        <v>1065</v>
      </c>
      <c r="AB439" s="49">
        <v>0</v>
      </c>
      <c r="AC439" s="49">
        <v>0</v>
      </c>
      <c r="AD439" s="49">
        <v>0</v>
      </c>
      <c r="AE439" s="49">
        <v>1</v>
      </c>
      <c r="AF439" s="49">
        <v>2</v>
      </c>
      <c r="AG439" s="49">
        <v>0</v>
      </c>
      <c r="AH439" s="49">
        <v>0</v>
      </c>
      <c r="AI439" s="206">
        <v>0</v>
      </c>
      <c r="AJ439" s="206">
        <v>0</v>
      </c>
      <c r="AK439" s="206">
        <v>0</v>
      </c>
      <c r="AL439" s="206">
        <v>0</v>
      </c>
      <c r="AM439" s="206">
        <v>0</v>
      </c>
      <c r="AN439" s="206">
        <v>0</v>
      </c>
      <c r="AO439" s="206">
        <v>0</v>
      </c>
      <c r="AP439" s="206">
        <v>0</v>
      </c>
      <c r="AQ439" s="49">
        <v>0</v>
      </c>
      <c r="AR439" s="207"/>
      <c r="AS439" s="49">
        <v>128</v>
      </c>
      <c r="AT439" s="49">
        <v>181</v>
      </c>
      <c r="AU439" s="49">
        <v>10</v>
      </c>
      <c r="AW439" s="49"/>
      <c r="AX439" s="49"/>
      <c r="AY439" s="49"/>
      <c r="AZ439" s="484"/>
    </row>
    <row r="440" spans="1:52">
      <c r="A440" s="206">
        <v>455</v>
      </c>
      <c r="B440" s="206">
        <v>455128745</v>
      </c>
      <c r="C440" s="207" t="s">
        <v>1065</v>
      </c>
      <c r="D440" s="216">
        <f t="shared" si="57"/>
        <v>0</v>
      </c>
      <c r="E440" s="216">
        <f t="shared" si="57"/>
        <v>0</v>
      </c>
      <c r="F440" s="216">
        <f t="shared" si="57"/>
        <v>0</v>
      </c>
      <c r="G440" s="216">
        <f t="shared" si="57"/>
        <v>2</v>
      </c>
      <c r="H440" s="216">
        <f t="shared" si="57"/>
        <v>1</v>
      </c>
      <c r="I440" s="216">
        <f t="shared" si="57"/>
        <v>0</v>
      </c>
      <c r="J440" s="216">
        <f t="shared" si="56"/>
        <v>0</v>
      </c>
      <c r="K440" s="347">
        <f t="shared" si="50"/>
        <v>0.1158</v>
      </c>
      <c r="L440" s="216"/>
      <c r="M440" s="216">
        <f t="shared" si="51"/>
        <v>0</v>
      </c>
      <c r="N440" s="216">
        <f t="shared" si="52"/>
        <v>0</v>
      </c>
      <c r="O440" s="216">
        <f t="shared" si="52"/>
        <v>0</v>
      </c>
      <c r="P440" s="216">
        <f t="shared" si="53"/>
        <v>2</v>
      </c>
      <c r="Q440" s="216">
        <f t="shared" si="54"/>
        <v>3</v>
      </c>
      <c r="R440" s="216">
        <f t="shared" si="55"/>
        <v>3</v>
      </c>
      <c r="S440" s="219"/>
      <c r="T440" s="219"/>
      <c r="U440" s="219"/>
      <c r="V440" s="219"/>
      <c r="W440" s="504"/>
      <c r="X440" s="219"/>
      <c r="Y440" s="49">
        <v>455</v>
      </c>
      <c r="Z440" s="49">
        <v>455128745</v>
      </c>
      <c r="AA440" s="235" t="s">
        <v>1065</v>
      </c>
      <c r="AB440" s="49">
        <v>0</v>
      </c>
      <c r="AC440" s="49">
        <v>0</v>
      </c>
      <c r="AD440" s="49">
        <v>0</v>
      </c>
      <c r="AE440" s="49">
        <v>2</v>
      </c>
      <c r="AF440" s="49">
        <v>1</v>
      </c>
      <c r="AG440" s="49">
        <v>0</v>
      </c>
      <c r="AH440" s="49">
        <v>0</v>
      </c>
      <c r="AI440" s="206">
        <v>0</v>
      </c>
      <c r="AJ440" s="206">
        <v>0</v>
      </c>
      <c r="AK440" s="206">
        <v>0</v>
      </c>
      <c r="AL440" s="206">
        <v>0</v>
      </c>
      <c r="AM440" s="206">
        <v>2</v>
      </c>
      <c r="AN440" s="206">
        <v>0</v>
      </c>
      <c r="AO440" s="206">
        <v>0</v>
      </c>
      <c r="AP440" s="206">
        <v>0</v>
      </c>
      <c r="AQ440" s="49">
        <v>0</v>
      </c>
      <c r="AR440" s="207"/>
      <c r="AS440" s="49">
        <v>128</v>
      </c>
      <c r="AT440" s="49">
        <v>745</v>
      </c>
      <c r="AU440" s="49">
        <v>3</v>
      </c>
      <c r="AW440" s="49"/>
      <c r="AX440" s="49"/>
      <c r="AY440" s="49"/>
      <c r="AZ440" s="484"/>
    </row>
    <row r="441" spans="1:52">
      <c r="A441" s="206">
        <v>456</v>
      </c>
      <c r="B441" s="206">
        <v>456160009</v>
      </c>
      <c r="C441" s="207" t="s">
        <v>1066</v>
      </c>
      <c r="D441" s="216">
        <f t="shared" si="57"/>
        <v>0</v>
      </c>
      <c r="E441" s="216">
        <f t="shared" si="57"/>
        <v>0</v>
      </c>
      <c r="F441" s="216">
        <f t="shared" si="57"/>
        <v>0</v>
      </c>
      <c r="G441" s="216">
        <f t="shared" si="57"/>
        <v>1</v>
      </c>
      <c r="H441" s="216">
        <f t="shared" si="57"/>
        <v>1</v>
      </c>
      <c r="I441" s="216">
        <f t="shared" si="57"/>
        <v>0</v>
      </c>
      <c r="J441" s="216">
        <f t="shared" si="56"/>
        <v>0</v>
      </c>
      <c r="K441" s="347">
        <f t="shared" si="50"/>
        <v>7.7200000000000005E-2</v>
      </c>
      <c r="L441" s="216"/>
      <c r="M441" s="216">
        <f t="shared" si="51"/>
        <v>0</v>
      </c>
      <c r="N441" s="216">
        <f t="shared" si="52"/>
        <v>0</v>
      </c>
      <c r="O441" s="216">
        <f t="shared" si="52"/>
        <v>0</v>
      </c>
      <c r="P441" s="216">
        <f t="shared" si="53"/>
        <v>0</v>
      </c>
      <c r="Q441" s="216">
        <f t="shared" si="54"/>
        <v>3</v>
      </c>
      <c r="R441" s="216">
        <f t="shared" si="55"/>
        <v>2</v>
      </c>
      <c r="S441" s="219"/>
      <c r="T441" s="219"/>
      <c r="U441" s="219"/>
      <c r="V441" s="219"/>
      <c r="W441" s="504"/>
      <c r="X441" s="219"/>
      <c r="Y441" s="49">
        <v>456</v>
      </c>
      <c r="Z441" s="49">
        <v>456160009</v>
      </c>
      <c r="AA441" s="235" t="s">
        <v>1066</v>
      </c>
      <c r="AB441" s="49">
        <v>0</v>
      </c>
      <c r="AC441" s="49">
        <v>0</v>
      </c>
      <c r="AD441" s="49">
        <v>0</v>
      </c>
      <c r="AE441" s="49">
        <v>1</v>
      </c>
      <c r="AF441" s="49">
        <v>1</v>
      </c>
      <c r="AG441" s="49">
        <v>0</v>
      </c>
      <c r="AH441" s="49">
        <v>0</v>
      </c>
      <c r="AI441" s="206">
        <v>0</v>
      </c>
      <c r="AJ441" s="206">
        <v>0</v>
      </c>
      <c r="AK441" s="206">
        <v>0</v>
      </c>
      <c r="AL441" s="206">
        <v>0</v>
      </c>
      <c r="AM441" s="206">
        <v>0</v>
      </c>
      <c r="AN441" s="206">
        <v>0</v>
      </c>
      <c r="AO441" s="206">
        <v>0</v>
      </c>
      <c r="AP441" s="206">
        <v>0</v>
      </c>
      <c r="AQ441" s="49">
        <v>0</v>
      </c>
      <c r="AR441" s="207"/>
      <c r="AS441" s="49">
        <v>160</v>
      </c>
      <c r="AT441" s="49">
        <v>9</v>
      </c>
      <c r="AU441" s="49">
        <v>3</v>
      </c>
      <c r="AW441" s="49"/>
      <c r="AX441" s="49"/>
      <c r="AY441" s="49"/>
      <c r="AZ441" s="484"/>
    </row>
    <row r="442" spans="1:52">
      <c r="A442" s="206">
        <v>456</v>
      </c>
      <c r="B442" s="206">
        <v>456160031</v>
      </c>
      <c r="C442" s="207" t="s">
        <v>1066</v>
      </c>
      <c r="D442" s="216">
        <f t="shared" si="57"/>
        <v>0</v>
      </c>
      <c r="E442" s="216">
        <f t="shared" si="57"/>
        <v>0</v>
      </c>
      <c r="F442" s="216">
        <f t="shared" si="57"/>
        <v>1</v>
      </c>
      <c r="G442" s="216">
        <f t="shared" si="57"/>
        <v>4</v>
      </c>
      <c r="H442" s="216">
        <f t="shared" si="57"/>
        <v>3</v>
      </c>
      <c r="I442" s="216">
        <f t="shared" si="57"/>
        <v>0</v>
      </c>
      <c r="J442" s="216">
        <f t="shared" si="56"/>
        <v>0</v>
      </c>
      <c r="K442" s="347">
        <f t="shared" si="50"/>
        <v>0.30880000000000002</v>
      </c>
      <c r="L442" s="216"/>
      <c r="M442" s="216">
        <f t="shared" si="51"/>
        <v>3</v>
      </c>
      <c r="N442" s="216">
        <f t="shared" si="52"/>
        <v>0</v>
      </c>
      <c r="O442" s="216">
        <f t="shared" si="52"/>
        <v>0</v>
      </c>
      <c r="P442" s="216">
        <f t="shared" si="53"/>
        <v>4</v>
      </c>
      <c r="Q442" s="216">
        <f t="shared" si="54"/>
        <v>5</v>
      </c>
      <c r="R442" s="216">
        <f t="shared" si="55"/>
        <v>8</v>
      </c>
      <c r="S442" s="219"/>
      <c r="T442" s="219"/>
      <c r="U442" s="219"/>
      <c r="V442" s="219"/>
      <c r="W442" s="504"/>
      <c r="X442" s="219"/>
      <c r="Y442" s="49">
        <v>456</v>
      </c>
      <c r="Z442" s="49">
        <v>456160031</v>
      </c>
      <c r="AA442" s="235" t="s">
        <v>1066</v>
      </c>
      <c r="AB442" s="49">
        <v>0</v>
      </c>
      <c r="AC442" s="49">
        <v>0</v>
      </c>
      <c r="AD442" s="49">
        <v>1</v>
      </c>
      <c r="AE442" s="49">
        <v>4</v>
      </c>
      <c r="AF442" s="49">
        <v>3</v>
      </c>
      <c r="AG442" s="49">
        <v>0</v>
      </c>
      <c r="AH442" s="49">
        <v>0</v>
      </c>
      <c r="AI442" s="206">
        <v>0</v>
      </c>
      <c r="AJ442" s="206">
        <v>3</v>
      </c>
      <c r="AK442" s="206">
        <v>0</v>
      </c>
      <c r="AL442" s="206">
        <v>0</v>
      </c>
      <c r="AM442" s="206">
        <v>3</v>
      </c>
      <c r="AN442" s="206">
        <v>0</v>
      </c>
      <c r="AO442" s="206">
        <v>0</v>
      </c>
      <c r="AP442" s="206">
        <v>1</v>
      </c>
      <c r="AQ442" s="49">
        <v>0</v>
      </c>
      <c r="AR442" s="207"/>
      <c r="AS442" s="49">
        <v>160</v>
      </c>
      <c r="AT442" s="49">
        <v>31</v>
      </c>
      <c r="AU442" s="49">
        <v>5</v>
      </c>
      <c r="AW442" s="49"/>
      <c r="AX442" s="49"/>
      <c r="AY442" s="49"/>
      <c r="AZ442" s="484"/>
    </row>
    <row r="443" spans="1:52">
      <c r="A443" s="206">
        <v>456</v>
      </c>
      <c r="B443" s="206">
        <v>456160056</v>
      </c>
      <c r="C443" s="207" t="s">
        <v>1066</v>
      </c>
      <c r="D443" s="216">
        <f t="shared" si="57"/>
        <v>0</v>
      </c>
      <c r="E443" s="216">
        <f t="shared" si="57"/>
        <v>0</v>
      </c>
      <c r="F443" s="216">
        <f t="shared" si="57"/>
        <v>1</v>
      </c>
      <c r="G443" s="216">
        <f t="shared" si="57"/>
        <v>3</v>
      </c>
      <c r="H443" s="216">
        <f t="shared" si="57"/>
        <v>2</v>
      </c>
      <c r="I443" s="216">
        <f t="shared" si="57"/>
        <v>0</v>
      </c>
      <c r="J443" s="216">
        <f t="shared" si="56"/>
        <v>0</v>
      </c>
      <c r="K443" s="347">
        <f t="shared" si="50"/>
        <v>0.2316</v>
      </c>
      <c r="L443" s="216"/>
      <c r="M443" s="216">
        <f t="shared" si="51"/>
        <v>1</v>
      </c>
      <c r="N443" s="216">
        <f t="shared" si="52"/>
        <v>2</v>
      </c>
      <c r="O443" s="216">
        <f t="shared" si="52"/>
        <v>0</v>
      </c>
      <c r="P443" s="216">
        <f t="shared" si="53"/>
        <v>6</v>
      </c>
      <c r="Q443" s="216">
        <f t="shared" si="54"/>
        <v>4</v>
      </c>
      <c r="R443" s="216">
        <f t="shared" si="55"/>
        <v>6</v>
      </c>
      <c r="S443" s="219"/>
      <c r="T443" s="219"/>
      <c r="U443" s="219"/>
      <c r="V443" s="219"/>
      <c r="W443" s="504"/>
      <c r="X443" s="219"/>
      <c r="Y443" s="49">
        <v>456</v>
      </c>
      <c r="Z443" s="49">
        <v>456160056</v>
      </c>
      <c r="AA443" s="235" t="s">
        <v>1066</v>
      </c>
      <c r="AB443" s="49">
        <v>0</v>
      </c>
      <c r="AC443" s="49">
        <v>0</v>
      </c>
      <c r="AD443" s="49">
        <v>1</v>
      </c>
      <c r="AE443" s="49">
        <v>3</v>
      </c>
      <c r="AF443" s="49">
        <v>2</v>
      </c>
      <c r="AG443" s="49">
        <v>0</v>
      </c>
      <c r="AH443" s="49">
        <v>0</v>
      </c>
      <c r="AI443" s="206">
        <v>0</v>
      </c>
      <c r="AJ443" s="206">
        <v>1</v>
      </c>
      <c r="AK443" s="206">
        <v>2</v>
      </c>
      <c r="AL443" s="206">
        <v>0</v>
      </c>
      <c r="AM443" s="206">
        <v>5</v>
      </c>
      <c r="AN443" s="206">
        <v>0</v>
      </c>
      <c r="AO443" s="206">
        <v>0</v>
      </c>
      <c r="AP443" s="206">
        <v>1</v>
      </c>
      <c r="AQ443" s="49">
        <v>0</v>
      </c>
      <c r="AR443" s="207"/>
      <c r="AS443" s="49">
        <v>160</v>
      </c>
      <c r="AT443" s="49">
        <v>56</v>
      </c>
      <c r="AU443" s="49">
        <v>4</v>
      </c>
      <c r="AW443" s="49"/>
      <c r="AX443" s="49"/>
      <c r="AY443" s="49"/>
      <c r="AZ443" s="484"/>
    </row>
    <row r="444" spans="1:52">
      <c r="A444" s="206">
        <v>456</v>
      </c>
      <c r="B444" s="206">
        <v>456160079</v>
      </c>
      <c r="C444" s="207" t="s">
        <v>1066</v>
      </c>
      <c r="D444" s="216">
        <f t="shared" si="57"/>
        <v>4</v>
      </c>
      <c r="E444" s="216">
        <f t="shared" si="57"/>
        <v>0</v>
      </c>
      <c r="F444" s="216">
        <f t="shared" si="57"/>
        <v>9</v>
      </c>
      <c r="G444" s="216">
        <f t="shared" si="57"/>
        <v>18</v>
      </c>
      <c r="H444" s="216">
        <f t="shared" si="57"/>
        <v>15</v>
      </c>
      <c r="I444" s="216">
        <f t="shared" si="57"/>
        <v>0</v>
      </c>
      <c r="J444" s="216">
        <f t="shared" si="56"/>
        <v>0</v>
      </c>
      <c r="K444" s="347">
        <f t="shared" si="50"/>
        <v>1.6212</v>
      </c>
      <c r="L444" s="216"/>
      <c r="M444" s="216">
        <f t="shared" si="51"/>
        <v>18</v>
      </c>
      <c r="N444" s="216">
        <f t="shared" si="52"/>
        <v>5</v>
      </c>
      <c r="O444" s="216">
        <f t="shared" si="52"/>
        <v>0</v>
      </c>
      <c r="P444" s="216">
        <f t="shared" si="53"/>
        <v>29</v>
      </c>
      <c r="Q444" s="216">
        <f t="shared" si="54"/>
        <v>7</v>
      </c>
      <c r="R444" s="216">
        <f t="shared" si="55"/>
        <v>44</v>
      </c>
      <c r="S444" s="219"/>
      <c r="T444" s="219"/>
      <c r="U444" s="219"/>
      <c r="V444" s="219"/>
      <c r="W444" s="504"/>
      <c r="X444" s="219"/>
      <c r="Y444" s="49">
        <v>456</v>
      </c>
      <c r="Z444" s="49">
        <v>456160079</v>
      </c>
      <c r="AA444" s="235" t="s">
        <v>1066</v>
      </c>
      <c r="AB444" s="49">
        <v>4</v>
      </c>
      <c r="AC444" s="49">
        <v>0</v>
      </c>
      <c r="AD444" s="49">
        <v>9</v>
      </c>
      <c r="AE444" s="49">
        <v>18</v>
      </c>
      <c r="AF444" s="49">
        <v>15</v>
      </c>
      <c r="AG444" s="49">
        <v>0</v>
      </c>
      <c r="AH444" s="49">
        <v>0</v>
      </c>
      <c r="AI444" s="206">
        <v>2</v>
      </c>
      <c r="AJ444" s="206">
        <v>17</v>
      </c>
      <c r="AK444" s="206">
        <v>5</v>
      </c>
      <c r="AL444" s="206">
        <v>0</v>
      </c>
      <c r="AM444" s="206">
        <v>22</v>
      </c>
      <c r="AN444" s="206">
        <v>4</v>
      </c>
      <c r="AO444" s="206">
        <v>0</v>
      </c>
      <c r="AP444" s="206">
        <v>5</v>
      </c>
      <c r="AQ444" s="49">
        <v>0</v>
      </c>
      <c r="AR444" s="207"/>
      <c r="AS444" s="49">
        <v>160</v>
      </c>
      <c r="AT444" s="49">
        <v>79</v>
      </c>
      <c r="AU444" s="49">
        <v>7</v>
      </c>
      <c r="AW444" s="49"/>
      <c r="AX444" s="49"/>
      <c r="AY444" s="49"/>
      <c r="AZ444" s="484"/>
    </row>
    <row r="445" spans="1:52">
      <c r="A445" s="206">
        <v>456</v>
      </c>
      <c r="B445" s="206">
        <v>456160097</v>
      </c>
      <c r="C445" s="207" t="s">
        <v>1066</v>
      </c>
      <c r="D445" s="216">
        <f t="shared" si="57"/>
        <v>0</v>
      </c>
      <c r="E445" s="216">
        <f t="shared" si="57"/>
        <v>0</v>
      </c>
      <c r="F445" s="216">
        <f t="shared" si="57"/>
        <v>1</v>
      </c>
      <c r="G445" s="216">
        <f t="shared" si="57"/>
        <v>1</v>
      </c>
      <c r="H445" s="216">
        <f t="shared" si="57"/>
        <v>0</v>
      </c>
      <c r="I445" s="216">
        <f t="shared" si="57"/>
        <v>0</v>
      </c>
      <c r="J445" s="216">
        <f t="shared" si="56"/>
        <v>0</v>
      </c>
      <c r="K445" s="347">
        <f t="shared" si="50"/>
        <v>7.7200000000000005E-2</v>
      </c>
      <c r="L445" s="216"/>
      <c r="M445" s="216">
        <f t="shared" si="51"/>
        <v>2</v>
      </c>
      <c r="N445" s="216">
        <f t="shared" si="52"/>
        <v>0</v>
      </c>
      <c r="O445" s="216">
        <f t="shared" si="52"/>
        <v>0</v>
      </c>
      <c r="P445" s="216">
        <f t="shared" si="53"/>
        <v>2</v>
      </c>
      <c r="Q445" s="216">
        <f t="shared" si="54"/>
        <v>11</v>
      </c>
      <c r="R445" s="216">
        <f t="shared" si="55"/>
        <v>2</v>
      </c>
      <c r="S445" s="219"/>
      <c r="T445" s="219"/>
      <c r="U445" s="219"/>
      <c r="V445" s="219"/>
      <c r="W445" s="504"/>
      <c r="X445" s="219"/>
      <c r="Y445" s="49">
        <v>456</v>
      </c>
      <c r="Z445" s="49">
        <v>456160097</v>
      </c>
      <c r="AA445" s="235" t="s">
        <v>1066</v>
      </c>
      <c r="AB445" s="49">
        <v>0</v>
      </c>
      <c r="AC445" s="49">
        <v>0</v>
      </c>
      <c r="AD445" s="49">
        <v>1</v>
      </c>
      <c r="AE445" s="49">
        <v>1</v>
      </c>
      <c r="AF445" s="49">
        <v>0</v>
      </c>
      <c r="AG445" s="49">
        <v>0</v>
      </c>
      <c r="AH445" s="49">
        <v>0</v>
      </c>
      <c r="AI445" s="206">
        <v>0</v>
      </c>
      <c r="AJ445" s="206">
        <v>2</v>
      </c>
      <c r="AK445" s="206">
        <v>0</v>
      </c>
      <c r="AL445" s="206">
        <v>0</v>
      </c>
      <c r="AM445" s="206">
        <v>1</v>
      </c>
      <c r="AN445" s="206">
        <v>0</v>
      </c>
      <c r="AO445" s="206">
        <v>0</v>
      </c>
      <c r="AP445" s="206">
        <v>1</v>
      </c>
      <c r="AQ445" s="49">
        <v>0</v>
      </c>
      <c r="AR445" s="207"/>
      <c r="AS445" s="49">
        <v>160</v>
      </c>
      <c r="AT445" s="49">
        <v>97</v>
      </c>
      <c r="AU445" s="49">
        <v>11</v>
      </c>
      <c r="AW445" s="49"/>
      <c r="AX445" s="49"/>
      <c r="AY445" s="49"/>
      <c r="AZ445" s="484"/>
    </row>
    <row r="446" spans="1:52">
      <c r="A446" s="206">
        <v>456</v>
      </c>
      <c r="B446" s="206">
        <v>456160128</v>
      </c>
      <c r="C446" s="207" t="s">
        <v>1066</v>
      </c>
      <c r="D446" s="216">
        <f t="shared" si="57"/>
        <v>0</v>
      </c>
      <c r="E446" s="216">
        <f t="shared" si="57"/>
        <v>0</v>
      </c>
      <c r="F446" s="216">
        <f t="shared" si="57"/>
        <v>0</v>
      </c>
      <c r="G446" s="216">
        <f t="shared" si="57"/>
        <v>0</v>
      </c>
      <c r="H446" s="216">
        <f t="shared" si="57"/>
        <v>1</v>
      </c>
      <c r="I446" s="216">
        <f t="shared" si="57"/>
        <v>0</v>
      </c>
      <c r="J446" s="216">
        <f t="shared" si="56"/>
        <v>0</v>
      </c>
      <c r="K446" s="347">
        <f t="shared" si="50"/>
        <v>3.8600000000000002E-2</v>
      </c>
      <c r="L446" s="216"/>
      <c r="M446" s="216">
        <f t="shared" si="51"/>
        <v>0</v>
      </c>
      <c r="N446" s="216">
        <f t="shared" si="52"/>
        <v>0</v>
      </c>
      <c r="O446" s="216">
        <f t="shared" si="52"/>
        <v>0</v>
      </c>
      <c r="P446" s="216">
        <f t="shared" si="53"/>
        <v>0</v>
      </c>
      <c r="Q446" s="216">
        <f t="shared" si="54"/>
        <v>10</v>
      </c>
      <c r="R446" s="216">
        <f t="shared" si="55"/>
        <v>1</v>
      </c>
      <c r="S446" s="219"/>
      <c r="T446" s="219"/>
      <c r="U446" s="219"/>
      <c r="V446" s="219"/>
      <c r="W446" s="504"/>
      <c r="X446" s="219"/>
      <c r="Y446" s="49">
        <v>456</v>
      </c>
      <c r="Z446" s="49">
        <v>456160128</v>
      </c>
      <c r="AA446" s="235" t="s">
        <v>1066</v>
      </c>
      <c r="AB446" s="49">
        <v>0</v>
      </c>
      <c r="AC446" s="49">
        <v>0</v>
      </c>
      <c r="AD446" s="49">
        <v>0</v>
      </c>
      <c r="AE446" s="49">
        <v>0</v>
      </c>
      <c r="AF446" s="49">
        <v>1</v>
      </c>
      <c r="AG446" s="49">
        <v>0</v>
      </c>
      <c r="AH446" s="49">
        <v>0</v>
      </c>
      <c r="AI446" s="206">
        <v>0</v>
      </c>
      <c r="AJ446" s="206">
        <v>0</v>
      </c>
      <c r="AK446" s="206">
        <v>0</v>
      </c>
      <c r="AL446" s="206">
        <v>0</v>
      </c>
      <c r="AM446" s="206">
        <v>0</v>
      </c>
      <c r="AN446" s="206">
        <v>0</v>
      </c>
      <c r="AO446" s="206">
        <v>0</v>
      </c>
      <c r="AP446" s="206">
        <v>0</v>
      </c>
      <c r="AQ446" s="49">
        <v>0</v>
      </c>
      <c r="AR446" s="207"/>
      <c r="AS446" s="49">
        <v>160</v>
      </c>
      <c r="AT446" s="49">
        <v>128</v>
      </c>
      <c r="AU446" s="49">
        <v>10</v>
      </c>
      <c r="AW446" s="49"/>
      <c r="AX446" s="49"/>
      <c r="AY446" s="49"/>
      <c r="AZ446" s="484"/>
    </row>
    <row r="447" spans="1:52">
      <c r="A447" s="206">
        <v>456</v>
      </c>
      <c r="B447" s="206">
        <v>456160149</v>
      </c>
      <c r="C447" s="207" t="s">
        <v>1066</v>
      </c>
      <c r="D447" s="216">
        <f t="shared" si="57"/>
        <v>0</v>
      </c>
      <c r="E447" s="216">
        <f t="shared" si="57"/>
        <v>0</v>
      </c>
      <c r="F447" s="216">
        <f t="shared" si="57"/>
        <v>0</v>
      </c>
      <c r="G447" s="216">
        <f t="shared" si="57"/>
        <v>2</v>
      </c>
      <c r="H447" s="216">
        <f t="shared" si="57"/>
        <v>2</v>
      </c>
      <c r="I447" s="216">
        <f t="shared" si="57"/>
        <v>0</v>
      </c>
      <c r="J447" s="216">
        <f t="shared" si="56"/>
        <v>0</v>
      </c>
      <c r="K447" s="347">
        <f t="shared" si="50"/>
        <v>0.15440000000000001</v>
      </c>
      <c r="L447" s="216"/>
      <c r="M447" s="216">
        <f t="shared" si="51"/>
        <v>0</v>
      </c>
      <c r="N447" s="216">
        <f t="shared" si="52"/>
        <v>2</v>
      </c>
      <c r="O447" s="216">
        <f t="shared" si="52"/>
        <v>0</v>
      </c>
      <c r="P447" s="216">
        <f t="shared" si="53"/>
        <v>3</v>
      </c>
      <c r="Q447" s="216">
        <f t="shared" si="54"/>
        <v>12</v>
      </c>
      <c r="R447" s="216">
        <f t="shared" si="55"/>
        <v>4</v>
      </c>
      <c r="S447" s="219"/>
      <c r="T447" s="219"/>
      <c r="U447" s="219"/>
      <c r="V447" s="219"/>
      <c r="W447" s="504"/>
      <c r="X447" s="219"/>
      <c r="Y447" s="49">
        <v>456</v>
      </c>
      <c r="Z447" s="49">
        <v>456160149</v>
      </c>
      <c r="AA447" s="235" t="s">
        <v>1066</v>
      </c>
      <c r="AB447" s="49">
        <v>0</v>
      </c>
      <c r="AC447" s="49">
        <v>0</v>
      </c>
      <c r="AD447" s="49">
        <v>0</v>
      </c>
      <c r="AE447" s="49">
        <v>2</v>
      </c>
      <c r="AF447" s="49">
        <v>2</v>
      </c>
      <c r="AG447" s="49">
        <v>0</v>
      </c>
      <c r="AH447" s="49">
        <v>0</v>
      </c>
      <c r="AI447" s="206">
        <v>0</v>
      </c>
      <c r="AJ447" s="206">
        <v>0</v>
      </c>
      <c r="AK447" s="206">
        <v>2</v>
      </c>
      <c r="AL447" s="206">
        <v>0</v>
      </c>
      <c r="AM447" s="206">
        <v>3</v>
      </c>
      <c r="AN447" s="206">
        <v>0</v>
      </c>
      <c r="AO447" s="206">
        <v>0</v>
      </c>
      <c r="AP447" s="206">
        <v>0</v>
      </c>
      <c r="AQ447" s="49">
        <v>0</v>
      </c>
      <c r="AR447" s="207"/>
      <c r="AS447" s="49">
        <v>160</v>
      </c>
      <c r="AT447" s="49">
        <v>149</v>
      </c>
      <c r="AU447" s="49">
        <v>12</v>
      </c>
      <c r="AW447" s="49"/>
      <c r="AX447" s="49"/>
      <c r="AY447" s="49"/>
      <c r="AZ447" s="484"/>
    </row>
    <row r="448" spans="1:52">
      <c r="A448" s="206">
        <v>456</v>
      </c>
      <c r="B448" s="206">
        <v>456160153</v>
      </c>
      <c r="C448" s="207" t="s">
        <v>1066</v>
      </c>
      <c r="D448" s="216">
        <f t="shared" si="57"/>
        <v>0</v>
      </c>
      <c r="E448" s="216">
        <f t="shared" si="57"/>
        <v>0</v>
      </c>
      <c r="F448" s="216">
        <f t="shared" si="57"/>
        <v>0</v>
      </c>
      <c r="G448" s="216">
        <f t="shared" si="57"/>
        <v>1</v>
      </c>
      <c r="H448" s="216">
        <f t="shared" si="57"/>
        <v>1</v>
      </c>
      <c r="I448" s="216">
        <f t="shared" si="57"/>
        <v>0</v>
      </c>
      <c r="J448" s="216">
        <f t="shared" si="56"/>
        <v>0</v>
      </c>
      <c r="K448" s="347">
        <f t="shared" si="50"/>
        <v>7.7200000000000005E-2</v>
      </c>
      <c r="L448" s="216"/>
      <c r="M448" s="216">
        <f t="shared" si="51"/>
        <v>1</v>
      </c>
      <c r="N448" s="216">
        <f t="shared" si="52"/>
        <v>0</v>
      </c>
      <c r="O448" s="216">
        <f t="shared" si="52"/>
        <v>0</v>
      </c>
      <c r="P448" s="216">
        <f t="shared" si="53"/>
        <v>2</v>
      </c>
      <c r="Q448" s="216">
        <f t="shared" si="54"/>
        <v>10</v>
      </c>
      <c r="R448" s="216">
        <f t="shared" si="55"/>
        <v>2</v>
      </c>
      <c r="S448" s="219"/>
      <c r="T448" s="219"/>
      <c r="U448" s="219"/>
      <c r="V448" s="219"/>
      <c r="W448" s="504"/>
      <c r="X448" s="219"/>
      <c r="Y448" s="49">
        <v>456</v>
      </c>
      <c r="Z448" s="49">
        <v>456160153</v>
      </c>
      <c r="AA448" s="235" t="s">
        <v>1066</v>
      </c>
      <c r="AB448" s="49">
        <v>0</v>
      </c>
      <c r="AC448" s="49">
        <v>0</v>
      </c>
      <c r="AD448" s="49">
        <v>0</v>
      </c>
      <c r="AE448" s="49">
        <v>1</v>
      </c>
      <c r="AF448" s="49">
        <v>1</v>
      </c>
      <c r="AG448" s="49">
        <v>0</v>
      </c>
      <c r="AH448" s="49">
        <v>0</v>
      </c>
      <c r="AI448" s="206">
        <v>0</v>
      </c>
      <c r="AJ448" s="206">
        <v>1</v>
      </c>
      <c r="AK448" s="206">
        <v>0</v>
      </c>
      <c r="AL448" s="206">
        <v>0</v>
      </c>
      <c r="AM448" s="206">
        <v>2</v>
      </c>
      <c r="AN448" s="206">
        <v>0</v>
      </c>
      <c r="AO448" s="206">
        <v>0</v>
      </c>
      <c r="AP448" s="206">
        <v>0</v>
      </c>
      <c r="AQ448" s="49">
        <v>0</v>
      </c>
      <c r="AR448" s="207"/>
      <c r="AS448" s="49">
        <v>160</v>
      </c>
      <c r="AT448" s="49">
        <v>153</v>
      </c>
      <c r="AU448" s="49">
        <v>10</v>
      </c>
      <c r="AW448" s="49"/>
      <c r="AX448" s="49"/>
      <c r="AY448" s="49"/>
      <c r="AZ448" s="484"/>
    </row>
    <row r="449" spans="1:52">
      <c r="A449" s="206">
        <v>456</v>
      </c>
      <c r="B449" s="206">
        <v>456160160</v>
      </c>
      <c r="C449" s="207" t="s">
        <v>1066</v>
      </c>
      <c r="D449" s="216">
        <f t="shared" si="57"/>
        <v>35</v>
      </c>
      <c r="E449" s="216">
        <f t="shared" si="57"/>
        <v>0</v>
      </c>
      <c r="F449" s="216">
        <f t="shared" si="57"/>
        <v>85</v>
      </c>
      <c r="G449" s="216">
        <f t="shared" si="57"/>
        <v>416</v>
      </c>
      <c r="H449" s="216">
        <f t="shared" si="57"/>
        <v>197</v>
      </c>
      <c r="I449" s="216">
        <f t="shared" si="57"/>
        <v>0</v>
      </c>
      <c r="J449" s="216">
        <f t="shared" si="56"/>
        <v>0</v>
      </c>
      <c r="K449" s="347">
        <f t="shared" si="50"/>
        <v>26.942799999999998</v>
      </c>
      <c r="L449" s="216"/>
      <c r="M449" s="216">
        <f t="shared" si="51"/>
        <v>321</v>
      </c>
      <c r="N449" s="216">
        <f t="shared" si="52"/>
        <v>90</v>
      </c>
      <c r="O449" s="216">
        <f t="shared" si="52"/>
        <v>0</v>
      </c>
      <c r="P449" s="216">
        <f t="shared" si="53"/>
        <v>549</v>
      </c>
      <c r="Q449" s="216">
        <f t="shared" si="54"/>
        <v>11</v>
      </c>
      <c r="R449" s="216">
        <f t="shared" si="55"/>
        <v>716</v>
      </c>
      <c r="S449" s="219"/>
      <c r="T449" s="219"/>
      <c r="U449" s="219"/>
      <c r="V449" s="219"/>
      <c r="W449" s="504"/>
      <c r="X449" s="219"/>
      <c r="Y449" s="49">
        <v>456</v>
      </c>
      <c r="Z449" s="49">
        <v>456160160</v>
      </c>
      <c r="AA449" s="235" t="s">
        <v>1066</v>
      </c>
      <c r="AB449" s="49">
        <v>35</v>
      </c>
      <c r="AC449" s="49">
        <v>0</v>
      </c>
      <c r="AD449" s="49">
        <v>85</v>
      </c>
      <c r="AE449" s="49">
        <v>416</v>
      </c>
      <c r="AF449" s="49">
        <v>197</v>
      </c>
      <c r="AG449" s="49">
        <v>0</v>
      </c>
      <c r="AH449" s="49">
        <v>0</v>
      </c>
      <c r="AI449" s="206">
        <v>20</v>
      </c>
      <c r="AJ449" s="206">
        <v>311</v>
      </c>
      <c r="AK449" s="206">
        <v>90</v>
      </c>
      <c r="AL449" s="206">
        <v>0</v>
      </c>
      <c r="AM449" s="206">
        <v>476</v>
      </c>
      <c r="AN449" s="206">
        <v>25</v>
      </c>
      <c r="AO449" s="206">
        <v>0</v>
      </c>
      <c r="AP449" s="206">
        <v>60</v>
      </c>
      <c r="AQ449" s="49">
        <v>0</v>
      </c>
      <c r="AR449" s="207"/>
      <c r="AS449" s="49">
        <v>160</v>
      </c>
      <c r="AT449" s="49">
        <v>160</v>
      </c>
      <c r="AU449" s="49">
        <v>11</v>
      </c>
      <c r="AW449" s="49"/>
      <c r="AX449" s="49"/>
      <c r="AY449" s="49"/>
      <c r="AZ449" s="484"/>
    </row>
    <row r="450" spans="1:52">
      <c r="A450" s="206">
        <v>456</v>
      </c>
      <c r="B450" s="206">
        <v>456160163</v>
      </c>
      <c r="C450" s="207" t="s">
        <v>1066</v>
      </c>
      <c r="D450" s="216">
        <f t="shared" si="57"/>
        <v>0</v>
      </c>
      <c r="E450" s="216">
        <f t="shared" si="57"/>
        <v>0</v>
      </c>
      <c r="F450" s="216">
        <f t="shared" si="57"/>
        <v>1</v>
      </c>
      <c r="G450" s="216">
        <f t="shared" si="57"/>
        <v>0</v>
      </c>
      <c r="H450" s="216">
        <f t="shared" si="57"/>
        <v>0</v>
      </c>
      <c r="I450" s="216">
        <f t="shared" si="57"/>
        <v>0</v>
      </c>
      <c r="J450" s="216">
        <f t="shared" si="56"/>
        <v>0</v>
      </c>
      <c r="K450" s="347">
        <f t="shared" si="50"/>
        <v>3.8600000000000002E-2</v>
      </c>
      <c r="L450" s="216"/>
      <c r="M450" s="216">
        <f t="shared" si="51"/>
        <v>0</v>
      </c>
      <c r="N450" s="216">
        <f t="shared" si="52"/>
        <v>0</v>
      </c>
      <c r="O450" s="216">
        <f t="shared" si="52"/>
        <v>0</v>
      </c>
      <c r="P450" s="216">
        <f t="shared" si="53"/>
        <v>1</v>
      </c>
      <c r="Q450" s="216">
        <f t="shared" si="54"/>
        <v>11</v>
      </c>
      <c r="R450" s="216">
        <f t="shared" si="55"/>
        <v>1</v>
      </c>
      <c r="S450" s="219"/>
      <c r="T450" s="219"/>
      <c r="U450" s="219"/>
      <c r="V450" s="219"/>
      <c r="W450" s="504"/>
      <c r="X450" s="219"/>
      <c r="Y450" s="49">
        <v>456</v>
      </c>
      <c r="Z450" s="49">
        <v>456160163</v>
      </c>
      <c r="AA450" s="235" t="s">
        <v>1066</v>
      </c>
      <c r="AB450" s="49">
        <v>0</v>
      </c>
      <c r="AC450" s="49">
        <v>0</v>
      </c>
      <c r="AD450" s="49">
        <v>1</v>
      </c>
      <c r="AE450" s="49">
        <v>0</v>
      </c>
      <c r="AF450" s="49">
        <v>0</v>
      </c>
      <c r="AG450" s="49">
        <v>0</v>
      </c>
      <c r="AH450" s="49">
        <v>0</v>
      </c>
      <c r="AI450" s="206">
        <v>0</v>
      </c>
      <c r="AJ450" s="206">
        <v>0</v>
      </c>
      <c r="AK450" s="206">
        <v>0</v>
      </c>
      <c r="AL450" s="206">
        <v>0</v>
      </c>
      <c r="AM450" s="206">
        <v>0</v>
      </c>
      <c r="AN450" s="206">
        <v>0</v>
      </c>
      <c r="AO450" s="206">
        <v>0</v>
      </c>
      <c r="AP450" s="206">
        <v>1</v>
      </c>
      <c r="AQ450" s="49">
        <v>0</v>
      </c>
      <c r="AR450" s="207"/>
      <c r="AS450" s="49">
        <v>160</v>
      </c>
      <c r="AT450" s="49">
        <v>163</v>
      </c>
      <c r="AU450" s="49">
        <v>11</v>
      </c>
      <c r="AW450" s="49"/>
      <c r="AX450" s="49"/>
      <c r="AY450" s="49"/>
      <c r="AZ450" s="484"/>
    </row>
    <row r="451" spans="1:52">
      <c r="A451" s="206">
        <v>456</v>
      </c>
      <c r="B451" s="206">
        <v>456160170</v>
      </c>
      <c r="C451" s="207" t="s">
        <v>1066</v>
      </c>
      <c r="D451" s="216">
        <f t="shared" si="57"/>
        <v>0</v>
      </c>
      <c r="E451" s="216">
        <f t="shared" si="57"/>
        <v>0</v>
      </c>
      <c r="F451" s="216">
        <f t="shared" si="57"/>
        <v>0</v>
      </c>
      <c r="G451" s="216">
        <f t="shared" si="57"/>
        <v>2</v>
      </c>
      <c r="H451" s="216">
        <f t="shared" si="57"/>
        <v>0</v>
      </c>
      <c r="I451" s="216">
        <f t="shared" si="57"/>
        <v>0</v>
      </c>
      <c r="J451" s="216">
        <f t="shared" si="56"/>
        <v>0</v>
      </c>
      <c r="K451" s="347">
        <f t="shared" si="50"/>
        <v>7.7200000000000005E-2</v>
      </c>
      <c r="L451" s="216"/>
      <c r="M451" s="216">
        <f t="shared" si="51"/>
        <v>2</v>
      </c>
      <c r="N451" s="216">
        <f t="shared" si="52"/>
        <v>0</v>
      </c>
      <c r="O451" s="216">
        <f t="shared" si="52"/>
        <v>0</v>
      </c>
      <c r="P451" s="216">
        <f t="shared" si="53"/>
        <v>0</v>
      </c>
      <c r="Q451" s="216">
        <f t="shared" si="54"/>
        <v>10</v>
      </c>
      <c r="R451" s="216">
        <f t="shared" si="55"/>
        <v>2</v>
      </c>
      <c r="S451" s="219"/>
      <c r="T451" s="219"/>
      <c r="U451" s="219"/>
      <c r="V451" s="219"/>
      <c r="W451" s="504"/>
      <c r="X451" s="219"/>
      <c r="Y451" s="49">
        <v>456</v>
      </c>
      <c r="Z451" s="49">
        <v>456160170</v>
      </c>
      <c r="AA451" s="235" t="s">
        <v>1066</v>
      </c>
      <c r="AB451" s="49">
        <v>0</v>
      </c>
      <c r="AC451" s="49">
        <v>0</v>
      </c>
      <c r="AD451" s="49">
        <v>0</v>
      </c>
      <c r="AE451" s="49">
        <v>2</v>
      </c>
      <c r="AF451" s="49">
        <v>0</v>
      </c>
      <c r="AG451" s="49">
        <v>0</v>
      </c>
      <c r="AH451" s="49">
        <v>0</v>
      </c>
      <c r="AI451" s="206">
        <v>0</v>
      </c>
      <c r="AJ451" s="206">
        <v>2</v>
      </c>
      <c r="AK451" s="206">
        <v>0</v>
      </c>
      <c r="AL451" s="206">
        <v>0</v>
      </c>
      <c r="AM451" s="206">
        <v>0</v>
      </c>
      <c r="AN451" s="206">
        <v>0</v>
      </c>
      <c r="AO451" s="206">
        <v>0</v>
      </c>
      <c r="AP451" s="206">
        <v>0</v>
      </c>
      <c r="AQ451" s="49">
        <v>0</v>
      </c>
      <c r="AR451" s="207"/>
      <c r="AS451" s="49">
        <v>160</v>
      </c>
      <c r="AT451" s="49">
        <v>170</v>
      </c>
      <c r="AU451" s="49">
        <v>10</v>
      </c>
      <c r="AW451" s="49"/>
      <c r="AX451" s="49"/>
      <c r="AY451" s="49"/>
      <c r="AZ451" s="484"/>
    </row>
    <row r="452" spans="1:52">
      <c r="A452" s="206">
        <v>456</v>
      </c>
      <c r="B452" s="206">
        <v>456160295</v>
      </c>
      <c r="C452" s="207" t="s">
        <v>1066</v>
      </c>
      <c r="D452" s="216">
        <f t="shared" si="57"/>
        <v>1</v>
      </c>
      <c r="E452" s="216">
        <f t="shared" si="57"/>
        <v>0</v>
      </c>
      <c r="F452" s="216">
        <f t="shared" si="57"/>
        <v>0</v>
      </c>
      <c r="G452" s="216">
        <f t="shared" si="57"/>
        <v>2</v>
      </c>
      <c r="H452" s="216">
        <f t="shared" si="57"/>
        <v>5</v>
      </c>
      <c r="I452" s="216">
        <f t="shared" si="57"/>
        <v>0</v>
      </c>
      <c r="J452" s="216">
        <f t="shared" si="56"/>
        <v>0</v>
      </c>
      <c r="K452" s="347">
        <f t="shared" si="50"/>
        <v>0.2702</v>
      </c>
      <c r="L452" s="216"/>
      <c r="M452" s="216">
        <f t="shared" si="51"/>
        <v>1</v>
      </c>
      <c r="N452" s="216">
        <f t="shared" si="52"/>
        <v>0</v>
      </c>
      <c r="O452" s="216">
        <f t="shared" si="52"/>
        <v>0</v>
      </c>
      <c r="P452" s="216">
        <f t="shared" si="53"/>
        <v>6</v>
      </c>
      <c r="Q452" s="216">
        <f t="shared" si="54"/>
        <v>5</v>
      </c>
      <c r="R452" s="216">
        <f t="shared" si="55"/>
        <v>8</v>
      </c>
      <c r="S452" s="219"/>
      <c r="T452" s="219"/>
      <c r="U452" s="219"/>
      <c r="V452" s="219"/>
      <c r="W452" s="504"/>
      <c r="X452" s="219"/>
      <c r="Y452" s="49">
        <v>456</v>
      </c>
      <c r="Z452" s="49">
        <v>456160295</v>
      </c>
      <c r="AA452" s="235" t="s">
        <v>1066</v>
      </c>
      <c r="AB452" s="49">
        <v>1</v>
      </c>
      <c r="AC452" s="49">
        <v>0</v>
      </c>
      <c r="AD452" s="49">
        <v>0</v>
      </c>
      <c r="AE452" s="49">
        <v>2</v>
      </c>
      <c r="AF452" s="49">
        <v>5</v>
      </c>
      <c r="AG452" s="49">
        <v>0</v>
      </c>
      <c r="AH452" s="49">
        <v>0</v>
      </c>
      <c r="AI452" s="206">
        <v>0</v>
      </c>
      <c r="AJ452" s="206">
        <v>1</v>
      </c>
      <c r="AK452" s="206">
        <v>0</v>
      </c>
      <c r="AL452" s="206">
        <v>0</v>
      </c>
      <c r="AM452" s="206">
        <v>5</v>
      </c>
      <c r="AN452" s="206">
        <v>1</v>
      </c>
      <c r="AO452" s="206">
        <v>0</v>
      </c>
      <c r="AP452" s="206">
        <v>0</v>
      </c>
      <c r="AQ452" s="49">
        <v>0</v>
      </c>
      <c r="AR452" s="207"/>
      <c r="AS452" s="49">
        <v>160</v>
      </c>
      <c r="AT452" s="49">
        <v>295</v>
      </c>
      <c r="AU452" s="49">
        <v>5</v>
      </c>
      <c r="AW452" s="49"/>
      <c r="AX452" s="49"/>
      <c r="AY452" s="49"/>
      <c r="AZ452" s="484"/>
    </row>
    <row r="453" spans="1:52">
      <c r="A453" s="206">
        <v>456</v>
      </c>
      <c r="B453" s="206">
        <v>456160301</v>
      </c>
      <c r="C453" s="207" t="s">
        <v>1066</v>
      </c>
      <c r="D453" s="216">
        <f t="shared" si="57"/>
        <v>0</v>
      </c>
      <c r="E453" s="216">
        <f t="shared" si="57"/>
        <v>0</v>
      </c>
      <c r="F453" s="216">
        <f t="shared" si="57"/>
        <v>0</v>
      </c>
      <c r="G453" s="216">
        <f t="shared" si="57"/>
        <v>1</v>
      </c>
      <c r="H453" s="216">
        <f t="shared" si="57"/>
        <v>1</v>
      </c>
      <c r="I453" s="216">
        <f t="shared" si="57"/>
        <v>0</v>
      </c>
      <c r="J453" s="216">
        <f t="shared" si="56"/>
        <v>0</v>
      </c>
      <c r="K453" s="347">
        <f t="shared" si="50"/>
        <v>7.7200000000000005E-2</v>
      </c>
      <c r="L453" s="216"/>
      <c r="M453" s="216">
        <f t="shared" si="51"/>
        <v>0</v>
      </c>
      <c r="N453" s="216">
        <f t="shared" si="52"/>
        <v>0</v>
      </c>
      <c r="O453" s="216">
        <f t="shared" si="52"/>
        <v>0</v>
      </c>
      <c r="P453" s="216">
        <f t="shared" si="53"/>
        <v>0</v>
      </c>
      <c r="Q453" s="216">
        <f t="shared" si="54"/>
        <v>5</v>
      </c>
      <c r="R453" s="216">
        <f t="shared" si="55"/>
        <v>2</v>
      </c>
      <c r="S453" s="219"/>
      <c r="T453" s="219"/>
      <c r="U453" s="219"/>
      <c r="V453" s="219"/>
      <c r="W453" s="504"/>
      <c r="X453" s="219"/>
      <c r="Y453" s="49">
        <v>456</v>
      </c>
      <c r="Z453" s="49">
        <v>456160301</v>
      </c>
      <c r="AA453" s="235" t="s">
        <v>1066</v>
      </c>
      <c r="AB453" s="49">
        <v>0</v>
      </c>
      <c r="AC453" s="49">
        <v>0</v>
      </c>
      <c r="AD453" s="49">
        <v>0</v>
      </c>
      <c r="AE453" s="49">
        <v>1</v>
      </c>
      <c r="AF453" s="49">
        <v>1</v>
      </c>
      <c r="AG453" s="49">
        <v>0</v>
      </c>
      <c r="AH453" s="49">
        <v>0</v>
      </c>
      <c r="AI453" s="206">
        <v>0</v>
      </c>
      <c r="AJ453" s="206">
        <v>0</v>
      </c>
      <c r="AK453" s="206">
        <v>0</v>
      </c>
      <c r="AL453" s="206">
        <v>0</v>
      </c>
      <c r="AM453" s="206">
        <v>0</v>
      </c>
      <c r="AN453" s="206">
        <v>0</v>
      </c>
      <c r="AO453" s="206">
        <v>0</v>
      </c>
      <c r="AP453" s="206">
        <v>0</v>
      </c>
      <c r="AQ453" s="49">
        <v>0</v>
      </c>
      <c r="AR453" s="207"/>
      <c r="AS453" s="49">
        <v>160</v>
      </c>
      <c r="AT453" s="49">
        <v>301</v>
      </c>
      <c r="AU453" s="49">
        <v>5</v>
      </c>
      <c r="AW453" s="49"/>
      <c r="AX453" s="49"/>
      <c r="AY453" s="49"/>
      <c r="AZ453" s="484"/>
    </row>
    <row r="454" spans="1:52">
      <c r="A454" s="206">
        <v>456</v>
      </c>
      <c r="B454" s="206">
        <v>456160616</v>
      </c>
      <c r="C454" s="207" t="s">
        <v>1066</v>
      </c>
      <c r="D454" s="216">
        <f t="shared" si="57"/>
        <v>0</v>
      </c>
      <c r="E454" s="216">
        <f t="shared" si="57"/>
        <v>0</v>
      </c>
      <c r="F454" s="216">
        <f t="shared" si="57"/>
        <v>0</v>
      </c>
      <c r="G454" s="216">
        <f t="shared" si="57"/>
        <v>2</v>
      </c>
      <c r="H454" s="216">
        <f t="shared" si="57"/>
        <v>0</v>
      </c>
      <c r="I454" s="216">
        <f t="shared" si="57"/>
        <v>0</v>
      </c>
      <c r="J454" s="216">
        <f t="shared" si="56"/>
        <v>0</v>
      </c>
      <c r="K454" s="347">
        <f t="shared" si="50"/>
        <v>7.7200000000000005E-2</v>
      </c>
      <c r="L454" s="216"/>
      <c r="M454" s="216">
        <f t="shared" si="51"/>
        <v>2</v>
      </c>
      <c r="N454" s="216">
        <f t="shared" si="52"/>
        <v>0</v>
      </c>
      <c r="O454" s="216">
        <f t="shared" si="52"/>
        <v>0</v>
      </c>
      <c r="P454" s="216">
        <f t="shared" si="53"/>
        <v>2</v>
      </c>
      <c r="Q454" s="216">
        <f t="shared" si="54"/>
        <v>6</v>
      </c>
      <c r="R454" s="216">
        <f t="shared" si="55"/>
        <v>2</v>
      </c>
      <c r="S454" s="219"/>
      <c r="T454" s="219"/>
      <c r="U454" s="219"/>
      <c r="V454" s="219"/>
      <c r="W454" s="504"/>
      <c r="X454" s="219"/>
      <c r="Y454" s="49">
        <v>456</v>
      </c>
      <c r="Z454" s="49">
        <v>456160616</v>
      </c>
      <c r="AA454" s="235" t="s">
        <v>1066</v>
      </c>
      <c r="AB454" s="49">
        <v>0</v>
      </c>
      <c r="AC454" s="49">
        <v>0</v>
      </c>
      <c r="AD454" s="49">
        <v>0</v>
      </c>
      <c r="AE454" s="49">
        <v>2</v>
      </c>
      <c r="AF454" s="49">
        <v>0</v>
      </c>
      <c r="AG454" s="49">
        <v>0</v>
      </c>
      <c r="AH454" s="49">
        <v>0</v>
      </c>
      <c r="AI454" s="206">
        <v>0</v>
      </c>
      <c r="AJ454" s="206">
        <v>2</v>
      </c>
      <c r="AK454" s="206">
        <v>0</v>
      </c>
      <c r="AL454" s="206">
        <v>0</v>
      </c>
      <c r="AM454" s="206">
        <v>2</v>
      </c>
      <c r="AN454" s="206">
        <v>0</v>
      </c>
      <c r="AO454" s="206">
        <v>0</v>
      </c>
      <c r="AP454" s="206">
        <v>0</v>
      </c>
      <c r="AQ454" s="49">
        <v>0</v>
      </c>
      <c r="AR454" s="207"/>
      <c r="AS454" s="49">
        <v>160</v>
      </c>
      <c r="AT454" s="49">
        <v>616</v>
      </c>
      <c r="AU454" s="49">
        <v>6</v>
      </c>
      <c r="AW454" s="49"/>
      <c r="AX454" s="49"/>
      <c r="AY454" s="49"/>
      <c r="AZ454" s="484"/>
    </row>
    <row r="455" spans="1:52">
      <c r="A455" s="206">
        <v>456</v>
      </c>
      <c r="B455" s="206">
        <v>456160735</v>
      </c>
      <c r="C455" s="207" t="s">
        <v>1066</v>
      </c>
      <c r="D455" s="216">
        <f t="shared" si="57"/>
        <v>0</v>
      </c>
      <c r="E455" s="216">
        <f t="shared" si="57"/>
        <v>0</v>
      </c>
      <c r="F455" s="216">
        <f t="shared" si="57"/>
        <v>0</v>
      </c>
      <c r="G455" s="216">
        <f t="shared" si="57"/>
        <v>2</v>
      </c>
      <c r="H455" s="216">
        <f t="shared" si="57"/>
        <v>1</v>
      </c>
      <c r="I455" s="216">
        <f t="shared" si="57"/>
        <v>0</v>
      </c>
      <c r="J455" s="216">
        <f t="shared" si="56"/>
        <v>0</v>
      </c>
      <c r="K455" s="347">
        <f t="shared" si="50"/>
        <v>0.1158</v>
      </c>
      <c r="L455" s="216"/>
      <c r="M455" s="216">
        <f t="shared" si="51"/>
        <v>2</v>
      </c>
      <c r="N455" s="216">
        <f t="shared" si="52"/>
        <v>0</v>
      </c>
      <c r="O455" s="216">
        <f t="shared" si="52"/>
        <v>0</v>
      </c>
      <c r="P455" s="216">
        <f t="shared" si="53"/>
        <v>1</v>
      </c>
      <c r="Q455" s="216">
        <f t="shared" si="54"/>
        <v>6</v>
      </c>
      <c r="R455" s="216">
        <f t="shared" si="55"/>
        <v>3</v>
      </c>
      <c r="S455" s="219"/>
      <c r="T455" s="219"/>
      <c r="U455" s="219"/>
      <c r="V455" s="219"/>
      <c r="W455" s="504"/>
      <c r="X455" s="219"/>
      <c r="Y455" s="49">
        <v>456</v>
      </c>
      <c r="Z455" s="49">
        <v>456160735</v>
      </c>
      <c r="AA455" s="235" t="s">
        <v>1066</v>
      </c>
      <c r="AB455" s="49">
        <v>0</v>
      </c>
      <c r="AC455" s="49">
        <v>0</v>
      </c>
      <c r="AD455" s="49">
        <v>0</v>
      </c>
      <c r="AE455" s="49">
        <v>2</v>
      </c>
      <c r="AF455" s="49">
        <v>1</v>
      </c>
      <c r="AG455" s="49">
        <v>0</v>
      </c>
      <c r="AH455" s="49">
        <v>0</v>
      </c>
      <c r="AI455" s="206">
        <v>0</v>
      </c>
      <c r="AJ455" s="206">
        <v>2</v>
      </c>
      <c r="AK455" s="206">
        <v>0</v>
      </c>
      <c r="AL455" s="206">
        <v>0</v>
      </c>
      <c r="AM455" s="206">
        <v>1</v>
      </c>
      <c r="AN455" s="206">
        <v>0</v>
      </c>
      <c r="AO455" s="206">
        <v>0</v>
      </c>
      <c r="AP455" s="206">
        <v>0</v>
      </c>
      <c r="AQ455" s="49">
        <v>0</v>
      </c>
      <c r="AR455" s="207"/>
      <c r="AS455" s="49">
        <v>160</v>
      </c>
      <c r="AT455" s="49">
        <v>735</v>
      </c>
      <c r="AU455" s="49">
        <v>6</v>
      </c>
      <c r="AW455" s="49"/>
      <c r="AX455" s="49"/>
      <c r="AY455" s="49"/>
      <c r="AZ455" s="484"/>
    </row>
    <row r="456" spans="1:52">
      <c r="A456" s="206">
        <v>458</v>
      </c>
      <c r="B456" s="206">
        <v>458160031</v>
      </c>
      <c r="C456" s="207" t="s">
        <v>285</v>
      </c>
      <c r="D456" s="216">
        <f t="shared" si="57"/>
        <v>0</v>
      </c>
      <c r="E456" s="216">
        <f t="shared" si="57"/>
        <v>0</v>
      </c>
      <c r="F456" s="216">
        <f t="shared" si="57"/>
        <v>0</v>
      </c>
      <c r="G456" s="216">
        <f t="shared" si="57"/>
        <v>0</v>
      </c>
      <c r="H456" s="216">
        <f t="shared" si="57"/>
        <v>0</v>
      </c>
      <c r="I456" s="216">
        <f t="shared" si="57"/>
        <v>2</v>
      </c>
      <c r="J456" s="216">
        <f t="shared" si="56"/>
        <v>0</v>
      </c>
      <c r="K456" s="347">
        <f t="shared" si="50"/>
        <v>7.7200000000000005E-2</v>
      </c>
      <c r="L456" s="216"/>
      <c r="M456" s="216">
        <f t="shared" si="51"/>
        <v>0</v>
      </c>
      <c r="N456" s="216">
        <f t="shared" si="52"/>
        <v>0</v>
      </c>
      <c r="O456" s="216">
        <f t="shared" si="52"/>
        <v>0</v>
      </c>
      <c r="P456" s="216">
        <f t="shared" si="53"/>
        <v>2</v>
      </c>
      <c r="Q456" s="216">
        <f t="shared" si="54"/>
        <v>5</v>
      </c>
      <c r="R456" s="216">
        <f t="shared" si="55"/>
        <v>2</v>
      </c>
      <c r="S456" s="219"/>
      <c r="T456" s="219"/>
      <c r="U456" s="219"/>
      <c r="V456" s="219"/>
      <c r="W456" s="504"/>
      <c r="X456" s="219"/>
      <c r="Y456" s="49">
        <v>458</v>
      </c>
      <c r="Z456" s="49">
        <v>458160031</v>
      </c>
      <c r="AA456" s="235" t="s">
        <v>285</v>
      </c>
      <c r="AB456" s="49">
        <v>0</v>
      </c>
      <c r="AC456" s="49">
        <v>0</v>
      </c>
      <c r="AD456" s="49">
        <v>0</v>
      </c>
      <c r="AE456" s="49">
        <v>0</v>
      </c>
      <c r="AF456" s="49">
        <v>0</v>
      </c>
      <c r="AG456" s="49">
        <v>2</v>
      </c>
      <c r="AH456" s="49">
        <v>0</v>
      </c>
      <c r="AI456" s="206">
        <v>0</v>
      </c>
      <c r="AJ456" s="206">
        <v>0</v>
      </c>
      <c r="AK456" s="206">
        <v>0</v>
      </c>
      <c r="AL456" s="206">
        <v>0</v>
      </c>
      <c r="AM456" s="206">
        <v>0</v>
      </c>
      <c r="AN456" s="206">
        <v>0</v>
      </c>
      <c r="AO456" s="206">
        <v>0</v>
      </c>
      <c r="AP456" s="206">
        <v>0</v>
      </c>
      <c r="AQ456" s="49">
        <v>2</v>
      </c>
      <c r="AR456" s="207"/>
      <c r="AS456" s="49">
        <v>160</v>
      </c>
      <c r="AT456" s="49">
        <v>31</v>
      </c>
      <c r="AU456" s="49">
        <v>5</v>
      </c>
      <c r="AW456" s="49"/>
      <c r="AX456" s="49"/>
      <c r="AY456" s="49"/>
      <c r="AZ456" s="484"/>
    </row>
    <row r="457" spans="1:52">
      <c r="A457" s="206">
        <v>458</v>
      </c>
      <c r="B457" s="206">
        <v>458160056</v>
      </c>
      <c r="C457" s="207" t="s">
        <v>285</v>
      </c>
      <c r="D457" s="216">
        <f t="shared" si="57"/>
        <v>0</v>
      </c>
      <c r="E457" s="216">
        <f t="shared" si="57"/>
        <v>0</v>
      </c>
      <c r="F457" s="216">
        <f t="shared" si="57"/>
        <v>0</v>
      </c>
      <c r="G457" s="216">
        <f t="shared" si="57"/>
        <v>0</v>
      </c>
      <c r="H457" s="216">
        <f t="shared" si="57"/>
        <v>0</v>
      </c>
      <c r="I457" s="216">
        <f t="shared" si="57"/>
        <v>4</v>
      </c>
      <c r="J457" s="216">
        <f t="shared" si="56"/>
        <v>0</v>
      </c>
      <c r="K457" s="347">
        <f t="shared" si="50"/>
        <v>0.15440000000000001</v>
      </c>
      <c r="L457" s="216"/>
      <c r="M457" s="216">
        <f t="shared" si="51"/>
        <v>0</v>
      </c>
      <c r="N457" s="216">
        <f t="shared" si="52"/>
        <v>0</v>
      </c>
      <c r="O457" s="216">
        <f t="shared" si="52"/>
        <v>0</v>
      </c>
      <c r="P457" s="216">
        <f t="shared" si="53"/>
        <v>2</v>
      </c>
      <c r="Q457" s="216">
        <f t="shared" si="54"/>
        <v>4</v>
      </c>
      <c r="R457" s="216">
        <f t="shared" si="55"/>
        <v>4</v>
      </c>
      <c r="S457" s="219"/>
      <c r="T457" s="219"/>
      <c r="U457" s="219"/>
      <c r="V457" s="219"/>
      <c r="W457" s="504"/>
      <c r="X457" s="219"/>
      <c r="Y457" s="49">
        <v>458</v>
      </c>
      <c r="Z457" s="49">
        <v>458160056</v>
      </c>
      <c r="AA457" s="235" t="s">
        <v>285</v>
      </c>
      <c r="AB457" s="49">
        <v>0</v>
      </c>
      <c r="AC457" s="49">
        <v>0</v>
      </c>
      <c r="AD457" s="49">
        <v>0</v>
      </c>
      <c r="AE457" s="49">
        <v>0</v>
      </c>
      <c r="AF457" s="49">
        <v>0</v>
      </c>
      <c r="AG457" s="49">
        <v>4</v>
      </c>
      <c r="AH457" s="49">
        <v>0</v>
      </c>
      <c r="AI457" s="206">
        <v>0</v>
      </c>
      <c r="AJ457" s="206">
        <v>0</v>
      </c>
      <c r="AK457" s="206">
        <v>0</v>
      </c>
      <c r="AL457" s="206">
        <v>0</v>
      </c>
      <c r="AM457" s="206">
        <v>0</v>
      </c>
      <c r="AN457" s="206">
        <v>0</v>
      </c>
      <c r="AO457" s="206">
        <v>0</v>
      </c>
      <c r="AP457" s="206">
        <v>0</v>
      </c>
      <c r="AQ457" s="49">
        <v>2</v>
      </c>
      <c r="AR457" s="207"/>
      <c r="AS457" s="49">
        <v>160</v>
      </c>
      <c r="AT457" s="49">
        <v>56</v>
      </c>
      <c r="AU457" s="49">
        <v>4</v>
      </c>
      <c r="AW457" s="49"/>
      <c r="AX457" s="49"/>
      <c r="AY457" s="49"/>
      <c r="AZ457" s="484"/>
    </row>
    <row r="458" spans="1:52">
      <c r="A458" s="206">
        <v>458</v>
      </c>
      <c r="B458" s="206">
        <v>458160079</v>
      </c>
      <c r="C458" s="207" t="s">
        <v>285</v>
      </c>
      <c r="D458" s="216">
        <f t="shared" si="57"/>
        <v>0</v>
      </c>
      <c r="E458" s="216">
        <f t="shared" si="57"/>
        <v>0</v>
      </c>
      <c r="F458" s="216">
        <f t="shared" si="57"/>
        <v>0</v>
      </c>
      <c r="G458" s="216">
        <f t="shared" si="57"/>
        <v>0</v>
      </c>
      <c r="H458" s="216">
        <f t="shared" si="57"/>
        <v>0</v>
      </c>
      <c r="I458" s="216">
        <f t="shared" si="57"/>
        <v>6</v>
      </c>
      <c r="J458" s="216">
        <f t="shared" si="56"/>
        <v>0</v>
      </c>
      <c r="K458" s="347">
        <f t="shared" si="50"/>
        <v>0.2316</v>
      </c>
      <c r="L458" s="216"/>
      <c r="M458" s="216">
        <f t="shared" si="51"/>
        <v>0</v>
      </c>
      <c r="N458" s="216">
        <f t="shared" si="52"/>
        <v>0</v>
      </c>
      <c r="O458" s="216">
        <f t="shared" si="52"/>
        <v>0</v>
      </c>
      <c r="P458" s="216">
        <f t="shared" si="53"/>
        <v>1</v>
      </c>
      <c r="Q458" s="216">
        <f t="shared" si="54"/>
        <v>7</v>
      </c>
      <c r="R458" s="216">
        <f t="shared" si="55"/>
        <v>6</v>
      </c>
      <c r="S458" s="219"/>
      <c r="T458" s="219"/>
      <c r="U458" s="219"/>
      <c r="V458" s="219"/>
      <c r="W458" s="504"/>
      <c r="X458" s="219"/>
      <c r="Y458" s="49">
        <v>458</v>
      </c>
      <c r="Z458" s="49">
        <v>458160079</v>
      </c>
      <c r="AA458" s="235" t="s">
        <v>285</v>
      </c>
      <c r="AB458" s="49">
        <v>0</v>
      </c>
      <c r="AC458" s="49">
        <v>0</v>
      </c>
      <c r="AD458" s="49">
        <v>0</v>
      </c>
      <c r="AE458" s="49">
        <v>0</v>
      </c>
      <c r="AF458" s="49">
        <v>0</v>
      </c>
      <c r="AG458" s="49">
        <v>6</v>
      </c>
      <c r="AH458" s="49">
        <v>0</v>
      </c>
      <c r="AI458" s="206">
        <v>0</v>
      </c>
      <c r="AJ458" s="206">
        <v>0</v>
      </c>
      <c r="AK458" s="206">
        <v>0</v>
      </c>
      <c r="AL458" s="206">
        <v>0</v>
      </c>
      <c r="AM458" s="206">
        <v>0</v>
      </c>
      <c r="AN458" s="206">
        <v>0</v>
      </c>
      <c r="AO458" s="206">
        <v>0</v>
      </c>
      <c r="AP458" s="206">
        <v>0</v>
      </c>
      <c r="AQ458" s="49">
        <v>1</v>
      </c>
      <c r="AR458" s="207"/>
      <c r="AS458" s="49">
        <v>160</v>
      </c>
      <c r="AT458" s="49">
        <v>79</v>
      </c>
      <c r="AU458" s="49">
        <v>7</v>
      </c>
      <c r="AW458" s="49"/>
      <c r="AX458" s="49"/>
      <c r="AY458" s="49"/>
      <c r="AZ458" s="484"/>
    </row>
    <row r="459" spans="1:52">
      <c r="A459" s="206">
        <v>458</v>
      </c>
      <c r="B459" s="206">
        <v>458160149</v>
      </c>
      <c r="C459" s="207" t="s">
        <v>285</v>
      </c>
      <c r="D459" s="216">
        <f t="shared" si="57"/>
        <v>0</v>
      </c>
      <c r="E459" s="216">
        <f t="shared" si="57"/>
        <v>0</v>
      </c>
      <c r="F459" s="216">
        <f t="shared" si="57"/>
        <v>0</v>
      </c>
      <c r="G459" s="216">
        <f t="shared" si="57"/>
        <v>0</v>
      </c>
      <c r="H459" s="216">
        <f t="shared" si="57"/>
        <v>0</v>
      </c>
      <c r="I459" s="216">
        <f t="shared" si="57"/>
        <v>1</v>
      </c>
      <c r="J459" s="216">
        <f t="shared" si="56"/>
        <v>0</v>
      </c>
      <c r="K459" s="347">
        <f t="shared" ref="K459:K522" si="58">ROUND(0.0386*(SUM(AD459:AG459)+(AC459*0.5))+0.0486*AH459,4)</f>
        <v>3.8600000000000002E-2</v>
      </c>
      <c r="L459" s="216"/>
      <c r="M459" s="216">
        <f t="shared" ref="M459:M522" si="59">ROUND(AJ459+(AI459*0.5),0)</f>
        <v>0</v>
      </c>
      <c r="N459" s="216">
        <f t="shared" ref="N459:O522" si="60">ROUND(AK459,0)</f>
        <v>0</v>
      </c>
      <c r="O459" s="216">
        <f t="shared" si="60"/>
        <v>0</v>
      </c>
      <c r="P459" s="216">
        <f t="shared" ref="P459:P522" si="61">ROUND(((AN459+AO459)*0.5)+AM459+AP459+AQ459,0)</f>
        <v>1</v>
      </c>
      <c r="Q459" s="216">
        <f t="shared" ref="Q459:Q522" si="62">AU459</f>
        <v>12</v>
      </c>
      <c r="R459" s="216">
        <f t="shared" ref="R459:R522" si="63">SUM(F459:I459)+ROUND(D459*0.5,0)+ROUND(J459*0.5,0)</f>
        <v>1</v>
      </c>
      <c r="S459" s="219"/>
      <c r="T459" s="219"/>
      <c r="U459" s="219"/>
      <c r="V459" s="219"/>
      <c r="W459" s="504"/>
      <c r="X459" s="219"/>
      <c r="Y459" s="49">
        <v>458</v>
      </c>
      <c r="Z459" s="49">
        <v>458160149</v>
      </c>
      <c r="AA459" s="235" t="s">
        <v>285</v>
      </c>
      <c r="AB459" s="49">
        <v>0</v>
      </c>
      <c r="AC459" s="49">
        <v>0</v>
      </c>
      <c r="AD459" s="49">
        <v>0</v>
      </c>
      <c r="AE459" s="49">
        <v>0</v>
      </c>
      <c r="AF459" s="49">
        <v>0</v>
      </c>
      <c r="AG459" s="49">
        <v>1</v>
      </c>
      <c r="AH459" s="49">
        <v>0</v>
      </c>
      <c r="AI459" s="206">
        <v>0</v>
      </c>
      <c r="AJ459" s="206">
        <v>0</v>
      </c>
      <c r="AK459" s="206">
        <v>0</v>
      </c>
      <c r="AL459" s="206">
        <v>0</v>
      </c>
      <c r="AM459" s="206">
        <v>0</v>
      </c>
      <c r="AN459" s="206">
        <v>0</v>
      </c>
      <c r="AO459" s="206">
        <v>0</v>
      </c>
      <c r="AP459" s="206">
        <v>0</v>
      </c>
      <c r="AQ459" s="49">
        <v>1</v>
      </c>
      <c r="AR459" s="207"/>
      <c r="AS459" s="49">
        <v>160</v>
      </c>
      <c r="AT459" s="49">
        <v>149</v>
      </c>
      <c r="AU459" s="49">
        <v>12</v>
      </c>
      <c r="AW459" s="49"/>
      <c r="AX459" s="49"/>
      <c r="AY459" s="49"/>
      <c r="AZ459" s="484"/>
    </row>
    <row r="460" spans="1:52">
      <c r="A460" s="206">
        <v>458</v>
      </c>
      <c r="B460" s="206">
        <v>458160160</v>
      </c>
      <c r="C460" s="207" t="s">
        <v>285</v>
      </c>
      <c r="D460" s="216">
        <f t="shared" si="57"/>
        <v>0</v>
      </c>
      <c r="E460" s="216">
        <f t="shared" si="57"/>
        <v>0</v>
      </c>
      <c r="F460" s="216">
        <f t="shared" si="57"/>
        <v>0</v>
      </c>
      <c r="G460" s="216">
        <f t="shared" si="57"/>
        <v>0</v>
      </c>
      <c r="H460" s="216">
        <f t="shared" si="57"/>
        <v>0</v>
      </c>
      <c r="I460" s="216">
        <f t="shared" si="57"/>
        <v>55</v>
      </c>
      <c r="J460" s="216">
        <f t="shared" si="56"/>
        <v>0</v>
      </c>
      <c r="K460" s="347">
        <f t="shared" si="58"/>
        <v>2.1230000000000002</v>
      </c>
      <c r="L460" s="216"/>
      <c r="M460" s="216">
        <f t="shared" si="59"/>
        <v>0</v>
      </c>
      <c r="N460" s="216">
        <f t="shared" si="60"/>
        <v>0</v>
      </c>
      <c r="O460" s="216">
        <f t="shared" si="60"/>
        <v>2</v>
      </c>
      <c r="P460" s="216">
        <f t="shared" si="61"/>
        <v>50</v>
      </c>
      <c r="Q460" s="216">
        <f t="shared" si="62"/>
        <v>11</v>
      </c>
      <c r="R460" s="216">
        <f t="shared" si="63"/>
        <v>55</v>
      </c>
      <c r="S460" s="219"/>
      <c r="T460" s="219"/>
      <c r="U460" s="219"/>
      <c r="V460" s="219"/>
      <c r="W460" s="504"/>
      <c r="X460" s="219"/>
      <c r="Y460" s="49">
        <v>458</v>
      </c>
      <c r="Z460" s="49">
        <v>458160160</v>
      </c>
      <c r="AA460" s="235" t="s">
        <v>285</v>
      </c>
      <c r="AB460" s="49">
        <v>0</v>
      </c>
      <c r="AC460" s="49">
        <v>0</v>
      </c>
      <c r="AD460" s="49">
        <v>0</v>
      </c>
      <c r="AE460" s="49">
        <v>0</v>
      </c>
      <c r="AF460" s="49">
        <v>0</v>
      </c>
      <c r="AG460" s="49">
        <v>55</v>
      </c>
      <c r="AH460" s="49">
        <v>0</v>
      </c>
      <c r="AI460" s="206">
        <v>0</v>
      </c>
      <c r="AJ460" s="206">
        <v>0</v>
      </c>
      <c r="AK460" s="206">
        <v>0</v>
      </c>
      <c r="AL460" s="206">
        <v>2</v>
      </c>
      <c r="AM460" s="206">
        <v>0</v>
      </c>
      <c r="AN460" s="206">
        <v>0</v>
      </c>
      <c r="AO460" s="206">
        <v>0</v>
      </c>
      <c r="AP460" s="206">
        <v>0</v>
      </c>
      <c r="AQ460" s="49">
        <v>50</v>
      </c>
      <c r="AR460" s="207"/>
      <c r="AS460" s="49">
        <v>160</v>
      </c>
      <c r="AT460" s="49">
        <v>160</v>
      </c>
      <c r="AU460" s="49">
        <v>11</v>
      </c>
      <c r="AW460" s="49"/>
      <c r="AX460" s="49"/>
      <c r="AY460" s="49"/>
      <c r="AZ460" s="484"/>
    </row>
    <row r="461" spans="1:52">
      <c r="A461" s="206">
        <v>458</v>
      </c>
      <c r="B461" s="206">
        <v>458160295</v>
      </c>
      <c r="C461" s="207" t="s">
        <v>285</v>
      </c>
      <c r="D461" s="216">
        <f t="shared" si="57"/>
        <v>0</v>
      </c>
      <c r="E461" s="216">
        <f t="shared" si="57"/>
        <v>0</v>
      </c>
      <c r="F461" s="216">
        <f t="shared" si="57"/>
        <v>0</v>
      </c>
      <c r="G461" s="216">
        <f t="shared" si="57"/>
        <v>0</v>
      </c>
      <c r="H461" s="216">
        <f t="shared" si="57"/>
        <v>0</v>
      </c>
      <c r="I461" s="216">
        <f t="shared" si="57"/>
        <v>5</v>
      </c>
      <c r="J461" s="216">
        <f t="shared" si="56"/>
        <v>0</v>
      </c>
      <c r="K461" s="347">
        <f t="shared" si="58"/>
        <v>0.193</v>
      </c>
      <c r="L461" s="216"/>
      <c r="M461" s="216">
        <f t="shared" si="59"/>
        <v>0</v>
      </c>
      <c r="N461" s="216">
        <f t="shared" si="60"/>
        <v>0</v>
      </c>
      <c r="O461" s="216">
        <f t="shared" si="60"/>
        <v>0</v>
      </c>
      <c r="P461" s="216">
        <f t="shared" si="61"/>
        <v>3</v>
      </c>
      <c r="Q461" s="216">
        <f t="shared" si="62"/>
        <v>5</v>
      </c>
      <c r="R461" s="216">
        <f t="shared" si="63"/>
        <v>5</v>
      </c>
      <c r="S461" s="219"/>
      <c r="T461" s="219"/>
      <c r="U461" s="219"/>
      <c r="V461" s="219"/>
      <c r="W461" s="504"/>
      <c r="X461" s="219"/>
      <c r="Y461" s="49">
        <v>458</v>
      </c>
      <c r="Z461" s="49">
        <v>458160295</v>
      </c>
      <c r="AA461" s="235" t="s">
        <v>285</v>
      </c>
      <c r="AB461" s="49">
        <v>0</v>
      </c>
      <c r="AC461" s="49">
        <v>0</v>
      </c>
      <c r="AD461" s="49">
        <v>0</v>
      </c>
      <c r="AE461" s="49">
        <v>0</v>
      </c>
      <c r="AF461" s="49">
        <v>0</v>
      </c>
      <c r="AG461" s="49">
        <v>5</v>
      </c>
      <c r="AH461" s="49">
        <v>0</v>
      </c>
      <c r="AI461" s="206">
        <v>0</v>
      </c>
      <c r="AJ461" s="206">
        <v>0</v>
      </c>
      <c r="AK461" s="206">
        <v>0</v>
      </c>
      <c r="AL461" s="206">
        <v>0</v>
      </c>
      <c r="AM461" s="206">
        <v>0</v>
      </c>
      <c r="AN461" s="206">
        <v>0</v>
      </c>
      <c r="AO461" s="206">
        <v>0</v>
      </c>
      <c r="AP461" s="206">
        <v>0</v>
      </c>
      <c r="AQ461" s="49">
        <v>3</v>
      </c>
      <c r="AR461" s="207"/>
      <c r="AS461" s="49">
        <v>160</v>
      </c>
      <c r="AT461" s="49">
        <v>295</v>
      </c>
      <c r="AU461" s="49">
        <v>5</v>
      </c>
      <c r="AW461" s="49"/>
      <c r="AX461" s="49"/>
      <c r="AY461" s="49"/>
      <c r="AZ461" s="484"/>
    </row>
    <row r="462" spans="1:52">
      <c r="A462" s="206">
        <v>458</v>
      </c>
      <c r="B462" s="206">
        <v>458160735</v>
      </c>
      <c r="C462" s="207" t="s">
        <v>285</v>
      </c>
      <c r="D462" s="216">
        <f t="shared" si="57"/>
        <v>0</v>
      </c>
      <c r="E462" s="216">
        <f t="shared" si="57"/>
        <v>0</v>
      </c>
      <c r="F462" s="216">
        <f t="shared" si="57"/>
        <v>0</v>
      </c>
      <c r="G462" s="216">
        <f t="shared" si="57"/>
        <v>0</v>
      </c>
      <c r="H462" s="216">
        <f t="shared" si="57"/>
        <v>0</v>
      </c>
      <c r="I462" s="216">
        <f t="shared" si="57"/>
        <v>1</v>
      </c>
      <c r="J462" s="216">
        <f t="shared" si="56"/>
        <v>0</v>
      </c>
      <c r="K462" s="347">
        <f t="shared" si="58"/>
        <v>3.8600000000000002E-2</v>
      </c>
      <c r="L462" s="216"/>
      <c r="M462" s="216">
        <f t="shared" si="59"/>
        <v>0</v>
      </c>
      <c r="N462" s="216">
        <f t="shared" si="60"/>
        <v>0</v>
      </c>
      <c r="O462" s="216">
        <f t="shared" si="60"/>
        <v>0</v>
      </c>
      <c r="P462" s="216">
        <f t="shared" si="61"/>
        <v>0</v>
      </c>
      <c r="Q462" s="216">
        <f t="shared" si="62"/>
        <v>6</v>
      </c>
      <c r="R462" s="216">
        <f t="shared" si="63"/>
        <v>1</v>
      </c>
      <c r="S462" s="219"/>
      <c r="T462" s="219"/>
      <c r="U462" s="219"/>
      <c r="V462" s="219"/>
      <c r="W462" s="504"/>
      <c r="X462" s="219"/>
      <c r="Y462" s="49">
        <v>458</v>
      </c>
      <c r="Z462" s="49">
        <v>458160735</v>
      </c>
      <c r="AA462" s="235" t="s">
        <v>285</v>
      </c>
      <c r="AB462" s="49">
        <v>0</v>
      </c>
      <c r="AC462" s="49">
        <v>0</v>
      </c>
      <c r="AD462" s="49">
        <v>0</v>
      </c>
      <c r="AE462" s="49">
        <v>0</v>
      </c>
      <c r="AF462" s="49">
        <v>0</v>
      </c>
      <c r="AG462" s="49">
        <v>1</v>
      </c>
      <c r="AH462" s="49">
        <v>0</v>
      </c>
      <c r="AI462" s="206">
        <v>0</v>
      </c>
      <c r="AJ462" s="206">
        <v>0</v>
      </c>
      <c r="AK462" s="206">
        <v>0</v>
      </c>
      <c r="AL462" s="206">
        <v>0</v>
      </c>
      <c r="AM462" s="206">
        <v>0</v>
      </c>
      <c r="AN462" s="206">
        <v>0</v>
      </c>
      <c r="AO462" s="206">
        <v>0</v>
      </c>
      <c r="AP462" s="206">
        <v>0</v>
      </c>
      <c r="AQ462" s="49">
        <v>0</v>
      </c>
      <c r="AR462" s="207"/>
      <c r="AS462" s="49">
        <v>160</v>
      </c>
      <c r="AT462" s="49">
        <v>735</v>
      </c>
      <c r="AU462" s="49">
        <v>6</v>
      </c>
      <c r="AW462" s="49"/>
      <c r="AX462" s="49"/>
      <c r="AY462" s="49"/>
      <c r="AZ462" s="484"/>
    </row>
    <row r="463" spans="1:52">
      <c r="A463" s="206">
        <v>463</v>
      </c>
      <c r="B463" s="206">
        <v>463035035</v>
      </c>
      <c r="C463" s="207" t="s">
        <v>1045</v>
      </c>
      <c r="D463" s="216">
        <f t="shared" si="57"/>
        <v>0</v>
      </c>
      <c r="E463" s="216">
        <f t="shared" si="57"/>
        <v>0</v>
      </c>
      <c r="F463" s="216">
        <f t="shared" si="57"/>
        <v>58</v>
      </c>
      <c r="G463" s="216">
        <f t="shared" si="57"/>
        <v>329</v>
      </c>
      <c r="H463" s="216">
        <f t="shared" si="57"/>
        <v>180</v>
      </c>
      <c r="I463" s="216">
        <f t="shared" si="57"/>
        <v>0</v>
      </c>
      <c r="J463" s="216">
        <f t="shared" si="56"/>
        <v>0</v>
      </c>
      <c r="K463" s="347">
        <f t="shared" si="58"/>
        <v>21.886199999999999</v>
      </c>
      <c r="L463" s="216"/>
      <c r="M463" s="216">
        <f t="shared" si="59"/>
        <v>77</v>
      </c>
      <c r="N463" s="216">
        <f t="shared" si="60"/>
        <v>29</v>
      </c>
      <c r="O463" s="216">
        <f t="shared" si="60"/>
        <v>0</v>
      </c>
      <c r="P463" s="216">
        <f t="shared" si="61"/>
        <v>474</v>
      </c>
      <c r="Q463" s="216">
        <f t="shared" si="62"/>
        <v>11</v>
      </c>
      <c r="R463" s="216">
        <f t="shared" si="63"/>
        <v>567</v>
      </c>
      <c r="S463" s="219"/>
      <c r="T463" s="219"/>
      <c r="U463" s="219"/>
      <c r="V463" s="219"/>
      <c r="W463" s="504"/>
      <c r="X463" s="219"/>
      <c r="Y463" s="49">
        <v>463</v>
      </c>
      <c r="Z463" s="49">
        <v>463035035</v>
      </c>
      <c r="AA463" s="235" t="s">
        <v>1045</v>
      </c>
      <c r="AB463" s="49">
        <v>0</v>
      </c>
      <c r="AC463" s="49">
        <v>0</v>
      </c>
      <c r="AD463" s="49">
        <v>58</v>
      </c>
      <c r="AE463" s="49">
        <v>329</v>
      </c>
      <c r="AF463" s="49">
        <v>180</v>
      </c>
      <c r="AG463" s="49">
        <v>0</v>
      </c>
      <c r="AH463" s="49">
        <v>0</v>
      </c>
      <c r="AI463" s="206">
        <v>0</v>
      </c>
      <c r="AJ463" s="206">
        <v>77</v>
      </c>
      <c r="AK463" s="206">
        <v>29</v>
      </c>
      <c r="AL463" s="206">
        <v>0</v>
      </c>
      <c r="AM463" s="206">
        <v>426</v>
      </c>
      <c r="AN463" s="206">
        <v>0</v>
      </c>
      <c r="AO463" s="206">
        <v>0</v>
      </c>
      <c r="AP463" s="206">
        <v>48</v>
      </c>
      <c r="AQ463" s="49">
        <v>0</v>
      </c>
      <c r="AR463" s="207"/>
      <c r="AS463" s="49">
        <v>35</v>
      </c>
      <c r="AT463" s="49">
        <v>35</v>
      </c>
      <c r="AU463" s="49">
        <v>11</v>
      </c>
      <c r="AW463" s="49"/>
      <c r="AX463" s="49"/>
      <c r="AY463" s="49"/>
      <c r="AZ463" s="484"/>
    </row>
    <row r="464" spans="1:52">
      <c r="A464" s="206">
        <v>463</v>
      </c>
      <c r="B464" s="206">
        <v>463035044</v>
      </c>
      <c r="C464" s="207" t="s">
        <v>1045</v>
      </c>
      <c r="D464" s="216">
        <f t="shared" si="57"/>
        <v>0</v>
      </c>
      <c r="E464" s="216">
        <f t="shared" si="57"/>
        <v>0</v>
      </c>
      <c r="F464" s="216">
        <f t="shared" si="57"/>
        <v>0</v>
      </c>
      <c r="G464" s="216">
        <f t="shared" si="57"/>
        <v>6</v>
      </c>
      <c r="H464" s="216">
        <f t="shared" si="57"/>
        <v>0</v>
      </c>
      <c r="I464" s="216">
        <f t="shared" si="57"/>
        <v>0</v>
      </c>
      <c r="J464" s="216">
        <f t="shared" si="56"/>
        <v>0</v>
      </c>
      <c r="K464" s="347">
        <f t="shared" si="58"/>
        <v>0.2316</v>
      </c>
      <c r="L464" s="216"/>
      <c r="M464" s="216">
        <f t="shared" si="59"/>
        <v>2</v>
      </c>
      <c r="N464" s="216">
        <f t="shared" si="60"/>
        <v>0</v>
      </c>
      <c r="O464" s="216">
        <f t="shared" si="60"/>
        <v>0</v>
      </c>
      <c r="P464" s="216">
        <f t="shared" si="61"/>
        <v>5</v>
      </c>
      <c r="Q464" s="216">
        <f t="shared" si="62"/>
        <v>11</v>
      </c>
      <c r="R464" s="216">
        <f t="shared" si="63"/>
        <v>6</v>
      </c>
      <c r="S464" s="219"/>
      <c r="T464" s="219"/>
      <c r="U464" s="219"/>
      <c r="V464" s="219"/>
      <c r="W464" s="504"/>
      <c r="X464" s="219"/>
      <c r="Y464" s="49">
        <v>463</v>
      </c>
      <c r="Z464" s="49">
        <v>463035044</v>
      </c>
      <c r="AA464" s="235" t="s">
        <v>1045</v>
      </c>
      <c r="AB464" s="49">
        <v>0</v>
      </c>
      <c r="AC464" s="49">
        <v>0</v>
      </c>
      <c r="AD464" s="49">
        <v>0</v>
      </c>
      <c r="AE464" s="49">
        <v>6</v>
      </c>
      <c r="AF464" s="49">
        <v>0</v>
      </c>
      <c r="AG464" s="49">
        <v>0</v>
      </c>
      <c r="AH464" s="49">
        <v>0</v>
      </c>
      <c r="AI464" s="206">
        <v>0</v>
      </c>
      <c r="AJ464" s="206">
        <v>2</v>
      </c>
      <c r="AK464" s="206">
        <v>0</v>
      </c>
      <c r="AL464" s="206">
        <v>0</v>
      </c>
      <c r="AM464" s="206">
        <v>5</v>
      </c>
      <c r="AN464" s="206">
        <v>0</v>
      </c>
      <c r="AO464" s="206">
        <v>0</v>
      </c>
      <c r="AP464" s="206">
        <v>0</v>
      </c>
      <c r="AQ464" s="49">
        <v>0</v>
      </c>
      <c r="AR464" s="207"/>
      <c r="AS464" s="49">
        <v>35</v>
      </c>
      <c r="AT464" s="49">
        <v>44</v>
      </c>
      <c r="AU464" s="49">
        <v>11</v>
      </c>
      <c r="AW464" s="49"/>
      <c r="AX464" s="49"/>
      <c r="AY464" s="49"/>
      <c r="AZ464" s="484"/>
    </row>
    <row r="465" spans="1:52">
      <c r="A465" s="206">
        <v>463</v>
      </c>
      <c r="B465" s="206">
        <v>463035133</v>
      </c>
      <c r="C465" s="207" t="s">
        <v>1045</v>
      </c>
      <c r="D465" s="216">
        <f t="shared" si="57"/>
        <v>0</v>
      </c>
      <c r="E465" s="216">
        <f t="shared" si="57"/>
        <v>0</v>
      </c>
      <c r="F465" s="216">
        <f t="shared" si="57"/>
        <v>0</v>
      </c>
      <c r="G465" s="216">
        <f t="shared" si="57"/>
        <v>0</v>
      </c>
      <c r="H465" s="216">
        <f t="shared" si="57"/>
        <v>1</v>
      </c>
      <c r="I465" s="216">
        <f t="shared" si="57"/>
        <v>0</v>
      </c>
      <c r="J465" s="216">
        <f t="shared" si="56"/>
        <v>0</v>
      </c>
      <c r="K465" s="347">
        <f t="shared" si="58"/>
        <v>3.8600000000000002E-2</v>
      </c>
      <c r="L465" s="216"/>
      <c r="M465" s="216">
        <f t="shared" si="59"/>
        <v>0</v>
      </c>
      <c r="N465" s="216">
        <f t="shared" si="60"/>
        <v>0</v>
      </c>
      <c r="O465" s="216">
        <f t="shared" si="60"/>
        <v>0</v>
      </c>
      <c r="P465" s="216">
        <f t="shared" si="61"/>
        <v>1</v>
      </c>
      <c r="Q465" s="216">
        <f t="shared" si="62"/>
        <v>9</v>
      </c>
      <c r="R465" s="216">
        <f t="shared" si="63"/>
        <v>1</v>
      </c>
      <c r="S465" s="219"/>
      <c r="T465" s="219"/>
      <c r="U465" s="219"/>
      <c r="V465" s="219"/>
      <c r="W465" s="504"/>
      <c r="X465" s="219"/>
      <c r="Y465" s="49">
        <v>463</v>
      </c>
      <c r="Z465" s="49">
        <v>463035133</v>
      </c>
      <c r="AA465" s="235" t="s">
        <v>1045</v>
      </c>
      <c r="AB465" s="49">
        <v>0</v>
      </c>
      <c r="AC465" s="49">
        <v>0</v>
      </c>
      <c r="AD465" s="49">
        <v>0</v>
      </c>
      <c r="AE465" s="49">
        <v>0</v>
      </c>
      <c r="AF465" s="49">
        <v>1</v>
      </c>
      <c r="AG465" s="49">
        <v>0</v>
      </c>
      <c r="AH465" s="49">
        <v>0</v>
      </c>
      <c r="AI465" s="206">
        <v>0</v>
      </c>
      <c r="AJ465" s="206">
        <v>0</v>
      </c>
      <c r="AK465" s="206">
        <v>0</v>
      </c>
      <c r="AL465" s="206">
        <v>0</v>
      </c>
      <c r="AM465" s="206">
        <v>1</v>
      </c>
      <c r="AN465" s="206">
        <v>0</v>
      </c>
      <c r="AO465" s="206">
        <v>0</v>
      </c>
      <c r="AP465" s="206">
        <v>0</v>
      </c>
      <c r="AQ465" s="49">
        <v>0</v>
      </c>
      <c r="AR465" s="207"/>
      <c r="AS465" s="49">
        <v>35</v>
      </c>
      <c r="AT465" s="49">
        <v>133</v>
      </c>
      <c r="AU465" s="49">
        <v>9</v>
      </c>
      <c r="AW465" s="49"/>
      <c r="AX465" s="49"/>
      <c r="AY465" s="49"/>
      <c r="AZ465" s="484"/>
    </row>
    <row r="466" spans="1:52">
      <c r="A466" s="206">
        <v>463</v>
      </c>
      <c r="B466" s="206">
        <v>463035207</v>
      </c>
      <c r="C466" s="207" t="s">
        <v>1045</v>
      </c>
      <c r="D466" s="216">
        <f t="shared" si="57"/>
        <v>0</v>
      </c>
      <c r="E466" s="216">
        <f t="shared" si="57"/>
        <v>0</v>
      </c>
      <c r="F466" s="216">
        <f t="shared" si="57"/>
        <v>0</v>
      </c>
      <c r="G466" s="216">
        <f t="shared" si="57"/>
        <v>1</v>
      </c>
      <c r="H466" s="216">
        <f t="shared" si="57"/>
        <v>0</v>
      </c>
      <c r="I466" s="216">
        <f t="shared" si="57"/>
        <v>0</v>
      </c>
      <c r="J466" s="216">
        <f t="shared" si="56"/>
        <v>0</v>
      </c>
      <c r="K466" s="347">
        <f t="shared" si="58"/>
        <v>3.8600000000000002E-2</v>
      </c>
      <c r="L466" s="216"/>
      <c r="M466" s="216">
        <f t="shared" si="59"/>
        <v>0</v>
      </c>
      <c r="N466" s="216">
        <f t="shared" si="60"/>
        <v>0</v>
      </c>
      <c r="O466" s="216">
        <f t="shared" si="60"/>
        <v>0</v>
      </c>
      <c r="P466" s="216">
        <f t="shared" si="61"/>
        <v>1</v>
      </c>
      <c r="Q466" s="216">
        <f t="shared" si="62"/>
        <v>3</v>
      </c>
      <c r="R466" s="216">
        <f t="shared" si="63"/>
        <v>1</v>
      </c>
      <c r="S466" s="219"/>
      <c r="T466" s="219"/>
      <c r="U466" s="219"/>
      <c r="V466" s="219"/>
      <c r="W466" s="504"/>
      <c r="X466" s="219"/>
      <c r="Y466" s="49">
        <v>463</v>
      </c>
      <c r="Z466" s="49">
        <v>463035207</v>
      </c>
      <c r="AA466" s="235" t="s">
        <v>1045</v>
      </c>
      <c r="AB466" s="49">
        <v>0</v>
      </c>
      <c r="AC466" s="49">
        <v>0</v>
      </c>
      <c r="AD466" s="49">
        <v>0</v>
      </c>
      <c r="AE466" s="49">
        <v>1</v>
      </c>
      <c r="AF466" s="49">
        <v>0</v>
      </c>
      <c r="AG466" s="49">
        <v>0</v>
      </c>
      <c r="AH466" s="49">
        <v>0</v>
      </c>
      <c r="AI466" s="206">
        <v>0</v>
      </c>
      <c r="AJ466" s="206">
        <v>0</v>
      </c>
      <c r="AK466" s="206">
        <v>0</v>
      </c>
      <c r="AL466" s="206">
        <v>0</v>
      </c>
      <c r="AM466" s="206">
        <v>1</v>
      </c>
      <c r="AN466" s="206">
        <v>0</v>
      </c>
      <c r="AO466" s="206">
        <v>0</v>
      </c>
      <c r="AP466" s="206">
        <v>0</v>
      </c>
      <c r="AQ466" s="49">
        <v>0</v>
      </c>
      <c r="AR466" s="207"/>
      <c r="AS466" s="49">
        <v>35</v>
      </c>
      <c r="AT466" s="49">
        <v>207</v>
      </c>
      <c r="AU466" s="49">
        <v>3</v>
      </c>
      <c r="AW466" s="49"/>
      <c r="AX466" s="49"/>
      <c r="AY466" s="49"/>
      <c r="AZ466" s="484"/>
    </row>
    <row r="467" spans="1:52">
      <c r="A467" s="206">
        <v>463</v>
      </c>
      <c r="B467" s="206">
        <v>463035219</v>
      </c>
      <c r="C467" s="207" t="s">
        <v>1045</v>
      </c>
      <c r="D467" s="216">
        <f t="shared" si="57"/>
        <v>0</v>
      </c>
      <c r="E467" s="216">
        <f t="shared" si="57"/>
        <v>0</v>
      </c>
      <c r="F467" s="216">
        <f t="shared" si="57"/>
        <v>0</v>
      </c>
      <c r="G467" s="216">
        <f t="shared" si="57"/>
        <v>0</v>
      </c>
      <c r="H467" s="216">
        <f t="shared" si="57"/>
        <v>1</v>
      </c>
      <c r="I467" s="216">
        <f t="shared" si="57"/>
        <v>0</v>
      </c>
      <c r="J467" s="216">
        <f t="shared" si="56"/>
        <v>0</v>
      </c>
      <c r="K467" s="347">
        <f t="shared" si="58"/>
        <v>3.8600000000000002E-2</v>
      </c>
      <c r="L467" s="216"/>
      <c r="M467" s="216">
        <f t="shared" si="59"/>
        <v>0</v>
      </c>
      <c r="N467" s="216">
        <f t="shared" si="60"/>
        <v>0</v>
      </c>
      <c r="O467" s="216">
        <f t="shared" si="60"/>
        <v>0</v>
      </c>
      <c r="P467" s="216">
        <f t="shared" si="61"/>
        <v>1</v>
      </c>
      <c r="Q467" s="216">
        <f t="shared" si="62"/>
        <v>2</v>
      </c>
      <c r="R467" s="216">
        <f t="shared" si="63"/>
        <v>1</v>
      </c>
      <c r="S467" s="219"/>
      <c r="T467" s="219"/>
      <c r="U467" s="219"/>
      <c r="V467" s="219"/>
      <c r="W467" s="504"/>
      <c r="X467" s="219"/>
      <c r="Y467" s="49">
        <v>463</v>
      </c>
      <c r="Z467" s="49">
        <v>463035219</v>
      </c>
      <c r="AA467" s="235" t="s">
        <v>1045</v>
      </c>
      <c r="AB467" s="49">
        <v>0</v>
      </c>
      <c r="AC467" s="49">
        <v>0</v>
      </c>
      <c r="AD467" s="49">
        <v>0</v>
      </c>
      <c r="AE467" s="49">
        <v>0</v>
      </c>
      <c r="AF467" s="49">
        <v>1</v>
      </c>
      <c r="AG467" s="49">
        <v>0</v>
      </c>
      <c r="AH467" s="49">
        <v>0</v>
      </c>
      <c r="AI467" s="206">
        <v>0</v>
      </c>
      <c r="AJ467" s="206">
        <v>0</v>
      </c>
      <c r="AK467" s="206">
        <v>0</v>
      </c>
      <c r="AL467" s="206">
        <v>0</v>
      </c>
      <c r="AM467" s="206">
        <v>1</v>
      </c>
      <c r="AN467" s="206">
        <v>0</v>
      </c>
      <c r="AO467" s="206">
        <v>0</v>
      </c>
      <c r="AP467" s="206">
        <v>0</v>
      </c>
      <c r="AQ467" s="49">
        <v>0</v>
      </c>
      <c r="AR467" s="207"/>
      <c r="AS467" s="49">
        <v>35</v>
      </c>
      <c r="AT467" s="49">
        <v>219</v>
      </c>
      <c r="AU467" s="49">
        <v>2</v>
      </c>
      <c r="AW467" s="49"/>
      <c r="AX467" s="49"/>
      <c r="AY467" s="49"/>
      <c r="AZ467" s="484"/>
    </row>
    <row r="468" spans="1:52">
      <c r="A468" s="206">
        <v>463</v>
      </c>
      <c r="B468" s="206">
        <v>463035220</v>
      </c>
      <c r="C468" s="207" t="s">
        <v>1045</v>
      </c>
      <c r="D468" s="216">
        <f t="shared" si="57"/>
        <v>0</v>
      </c>
      <c r="E468" s="216">
        <f t="shared" si="57"/>
        <v>0</v>
      </c>
      <c r="F468" s="216">
        <f t="shared" si="57"/>
        <v>0</v>
      </c>
      <c r="G468" s="216">
        <f t="shared" si="57"/>
        <v>1</v>
      </c>
      <c r="H468" s="216">
        <f t="shared" si="57"/>
        <v>2</v>
      </c>
      <c r="I468" s="216">
        <f t="shared" si="57"/>
        <v>0</v>
      </c>
      <c r="J468" s="216">
        <f t="shared" si="56"/>
        <v>0</v>
      </c>
      <c r="K468" s="347">
        <f t="shared" si="58"/>
        <v>0.1158</v>
      </c>
      <c r="L468" s="216"/>
      <c r="M468" s="216">
        <f t="shared" si="59"/>
        <v>0</v>
      </c>
      <c r="N468" s="216">
        <f t="shared" si="60"/>
        <v>0</v>
      </c>
      <c r="O468" s="216">
        <f t="shared" si="60"/>
        <v>0</v>
      </c>
      <c r="P468" s="216">
        <f t="shared" si="61"/>
        <v>3</v>
      </c>
      <c r="Q468" s="216">
        <f t="shared" si="62"/>
        <v>7</v>
      </c>
      <c r="R468" s="216">
        <f t="shared" si="63"/>
        <v>3</v>
      </c>
      <c r="S468" s="219"/>
      <c r="T468" s="219"/>
      <c r="U468" s="219"/>
      <c r="V468" s="219"/>
      <c r="W468" s="504"/>
      <c r="X468" s="219"/>
      <c r="Y468" s="49">
        <v>463</v>
      </c>
      <c r="Z468" s="49">
        <v>463035220</v>
      </c>
      <c r="AA468" s="235" t="s">
        <v>1045</v>
      </c>
      <c r="AB468" s="49">
        <v>0</v>
      </c>
      <c r="AC468" s="49">
        <v>0</v>
      </c>
      <c r="AD468" s="49">
        <v>0</v>
      </c>
      <c r="AE468" s="49">
        <v>1</v>
      </c>
      <c r="AF468" s="49">
        <v>2</v>
      </c>
      <c r="AG468" s="49">
        <v>0</v>
      </c>
      <c r="AH468" s="49">
        <v>0</v>
      </c>
      <c r="AI468" s="206">
        <v>0</v>
      </c>
      <c r="AJ468" s="206">
        <v>0</v>
      </c>
      <c r="AK468" s="206">
        <v>0</v>
      </c>
      <c r="AL468" s="206">
        <v>0</v>
      </c>
      <c r="AM468" s="206">
        <v>3</v>
      </c>
      <c r="AN468" s="206">
        <v>0</v>
      </c>
      <c r="AO468" s="206">
        <v>0</v>
      </c>
      <c r="AP468" s="206">
        <v>0</v>
      </c>
      <c r="AQ468" s="49">
        <v>0</v>
      </c>
      <c r="AR468" s="207"/>
      <c r="AS468" s="49">
        <v>35</v>
      </c>
      <c r="AT468" s="49">
        <v>220</v>
      </c>
      <c r="AU468" s="49">
        <v>7</v>
      </c>
      <c r="AW468" s="49"/>
      <c r="AX468" s="49"/>
      <c r="AY468" s="49"/>
      <c r="AZ468" s="484"/>
    </row>
    <row r="469" spans="1:52">
      <c r="A469" s="206">
        <v>463</v>
      </c>
      <c r="B469" s="206">
        <v>463035243</v>
      </c>
      <c r="C469" s="207" t="s">
        <v>1045</v>
      </c>
      <c r="D469" s="216">
        <f t="shared" si="57"/>
        <v>0</v>
      </c>
      <c r="E469" s="216">
        <f t="shared" si="57"/>
        <v>0</v>
      </c>
      <c r="F469" s="216">
        <f t="shared" si="57"/>
        <v>2</v>
      </c>
      <c r="G469" s="216">
        <f t="shared" si="57"/>
        <v>1</v>
      </c>
      <c r="H469" s="216">
        <f t="shared" si="57"/>
        <v>0</v>
      </c>
      <c r="I469" s="216">
        <f t="shared" si="57"/>
        <v>0</v>
      </c>
      <c r="J469" s="216">
        <f t="shared" si="56"/>
        <v>0</v>
      </c>
      <c r="K469" s="347">
        <f t="shared" si="58"/>
        <v>0.1158</v>
      </c>
      <c r="L469" s="216"/>
      <c r="M469" s="216">
        <f t="shared" si="59"/>
        <v>0</v>
      </c>
      <c r="N469" s="216">
        <f t="shared" si="60"/>
        <v>0</v>
      </c>
      <c r="O469" s="216">
        <f t="shared" si="60"/>
        <v>0</v>
      </c>
      <c r="P469" s="216">
        <f t="shared" si="61"/>
        <v>3</v>
      </c>
      <c r="Q469" s="216">
        <f t="shared" si="62"/>
        <v>9</v>
      </c>
      <c r="R469" s="216">
        <f t="shared" si="63"/>
        <v>3</v>
      </c>
      <c r="S469" s="219"/>
      <c r="T469" s="219"/>
      <c r="U469" s="219"/>
      <c r="V469" s="219"/>
      <c r="W469" s="504"/>
      <c r="X469" s="219"/>
      <c r="Y469" s="49">
        <v>463</v>
      </c>
      <c r="Z469" s="49">
        <v>463035243</v>
      </c>
      <c r="AA469" s="235" t="s">
        <v>1045</v>
      </c>
      <c r="AB469" s="49">
        <v>0</v>
      </c>
      <c r="AC469" s="49">
        <v>0</v>
      </c>
      <c r="AD469" s="49">
        <v>2</v>
      </c>
      <c r="AE469" s="49">
        <v>1</v>
      </c>
      <c r="AF469" s="49">
        <v>0</v>
      </c>
      <c r="AG469" s="49">
        <v>0</v>
      </c>
      <c r="AH469" s="49">
        <v>0</v>
      </c>
      <c r="AI469" s="206">
        <v>0</v>
      </c>
      <c r="AJ469" s="206">
        <v>0</v>
      </c>
      <c r="AK469" s="206">
        <v>0</v>
      </c>
      <c r="AL469" s="206">
        <v>0</v>
      </c>
      <c r="AM469" s="206">
        <v>1</v>
      </c>
      <c r="AN469" s="206">
        <v>0</v>
      </c>
      <c r="AO469" s="206">
        <v>0</v>
      </c>
      <c r="AP469" s="206">
        <v>2</v>
      </c>
      <c r="AQ469" s="49">
        <v>0</v>
      </c>
      <c r="AR469" s="207"/>
      <c r="AS469" s="49">
        <v>35</v>
      </c>
      <c r="AT469" s="49">
        <v>243</v>
      </c>
      <c r="AU469" s="49">
        <v>9</v>
      </c>
      <c r="AW469" s="49"/>
      <c r="AX469" s="49"/>
      <c r="AY469" s="49"/>
      <c r="AZ469" s="484"/>
    </row>
    <row r="470" spans="1:52">
      <c r="A470" s="206">
        <v>463</v>
      </c>
      <c r="B470" s="206">
        <v>463035244</v>
      </c>
      <c r="C470" s="207" t="s">
        <v>1045</v>
      </c>
      <c r="D470" s="216">
        <f t="shared" si="57"/>
        <v>0</v>
      </c>
      <c r="E470" s="216">
        <f t="shared" si="57"/>
        <v>0</v>
      </c>
      <c r="F470" s="216">
        <f t="shared" si="57"/>
        <v>1</v>
      </c>
      <c r="G470" s="216">
        <f t="shared" si="57"/>
        <v>3</v>
      </c>
      <c r="H470" s="216">
        <f t="shared" si="57"/>
        <v>2</v>
      </c>
      <c r="I470" s="216">
        <f t="shared" si="57"/>
        <v>0</v>
      </c>
      <c r="J470" s="216">
        <f t="shared" si="56"/>
        <v>0</v>
      </c>
      <c r="K470" s="347">
        <f t="shared" si="58"/>
        <v>0.2316</v>
      </c>
      <c r="L470" s="216"/>
      <c r="M470" s="216">
        <f t="shared" si="59"/>
        <v>0</v>
      </c>
      <c r="N470" s="216">
        <f t="shared" si="60"/>
        <v>0</v>
      </c>
      <c r="O470" s="216">
        <f t="shared" si="60"/>
        <v>0</v>
      </c>
      <c r="P470" s="216">
        <f t="shared" si="61"/>
        <v>3</v>
      </c>
      <c r="Q470" s="216">
        <f t="shared" si="62"/>
        <v>10</v>
      </c>
      <c r="R470" s="216">
        <f t="shared" si="63"/>
        <v>6</v>
      </c>
      <c r="S470" s="219"/>
      <c r="T470" s="219"/>
      <c r="U470" s="219"/>
      <c r="V470" s="219"/>
      <c r="W470" s="504"/>
      <c r="X470" s="219"/>
      <c r="Y470" s="49">
        <v>463</v>
      </c>
      <c r="Z470" s="49">
        <v>463035244</v>
      </c>
      <c r="AA470" s="235" t="s">
        <v>1045</v>
      </c>
      <c r="AB470" s="49">
        <v>0</v>
      </c>
      <c r="AC470" s="49">
        <v>0</v>
      </c>
      <c r="AD470" s="49">
        <v>1</v>
      </c>
      <c r="AE470" s="49">
        <v>3</v>
      </c>
      <c r="AF470" s="49">
        <v>2</v>
      </c>
      <c r="AG470" s="49">
        <v>0</v>
      </c>
      <c r="AH470" s="49">
        <v>0</v>
      </c>
      <c r="AI470" s="206">
        <v>0</v>
      </c>
      <c r="AJ470" s="206">
        <v>0</v>
      </c>
      <c r="AK470" s="206">
        <v>0</v>
      </c>
      <c r="AL470" s="206">
        <v>0</v>
      </c>
      <c r="AM470" s="206">
        <v>3</v>
      </c>
      <c r="AN470" s="206">
        <v>0</v>
      </c>
      <c r="AO470" s="206">
        <v>0</v>
      </c>
      <c r="AP470" s="206">
        <v>0</v>
      </c>
      <c r="AQ470" s="49">
        <v>0</v>
      </c>
      <c r="AR470" s="207"/>
      <c r="AS470" s="49">
        <v>35</v>
      </c>
      <c r="AT470" s="49">
        <v>244</v>
      </c>
      <c r="AU470" s="49">
        <v>10</v>
      </c>
      <c r="AW470" s="49"/>
      <c r="AX470" s="49"/>
      <c r="AY470" s="49"/>
      <c r="AZ470" s="484"/>
    </row>
    <row r="471" spans="1:52">
      <c r="A471" s="206">
        <v>463</v>
      </c>
      <c r="B471" s="206">
        <v>463035251</v>
      </c>
      <c r="C471" s="207" t="s">
        <v>1045</v>
      </c>
      <c r="D471" s="216">
        <f t="shared" si="57"/>
        <v>0</v>
      </c>
      <c r="E471" s="216">
        <f t="shared" si="57"/>
        <v>0</v>
      </c>
      <c r="F471" s="216">
        <f t="shared" si="57"/>
        <v>0</v>
      </c>
      <c r="G471" s="216">
        <f t="shared" si="57"/>
        <v>1</v>
      </c>
      <c r="H471" s="216">
        <f t="shared" si="57"/>
        <v>1</v>
      </c>
      <c r="I471" s="216">
        <f t="shared" si="57"/>
        <v>0</v>
      </c>
      <c r="J471" s="216">
        <f t="shared" si="56"/>
        <v>0</v>
      </c>
      <c r="K471" s="347">
        <f t="shared" si="58"/>
        <v>7.7200000000000005E-2</v>
      </c>
      <c r="L471" s="216"/>
      <c r="M471" s="216">
        <f t="shared" si="59"/>
        <v>0</v>
      </c>
      <c r="N471" s="216">
        <f t="shared" si="60"/>
        <v>0</v>
      </c>
      <c r="O471" s="216">
        <f t="shared" si="60"/>
        <v>0</v>
      </c>
      <c r="P471" s="216">
        <f t="shared" si="61"/>
        <v>2</v>
      </c>
      <c r="Q471" s="216">
        <f t="shared" si="62"/>
        <v>9</v>
      </c>
      <c r="R471" s="216">
        <f t="shared" si="63"/>
        <v>2</v>
      </c>
      <c r="S471" s="219"/>
      <c r="T471" s="219"/>
      <c r="U471" s="219"/>
      <c r="V471" s="219"/>
      <c r="W471" s="504"/>
      <c r="X471" s="219"/>
      <c r="Y471" s="49">
        <v>463</v>
      </c>
      <c r="Z471" s="49">
        <v>463035251</v>
      </c>
      <c r="AA471" s="235" t="s">
        <v>1045</v>
      </c>
      <c r="AB471" s="49">
        <v>0</v>
      </c>
      <c r="AC471" s="49">
        <v>0</v>
      </c>
      <c r="AD471" s="49">
        <v>0</v>
      </c>
      <c r="AE471" s="49">
        <v>1</v>
      </c>
      <c r="AF471" s="49">
        <v>1</v>
      </c>
      <c r="AG471" s="49">
        <v>0</v>
      </c>
      <c r="AH471" s="49">
        <v>0</v>
      </c>
      <c r="AI471" s="206">
        <v>0</v>
      </c>
      <c r="AJ471" s="206">
        <v>0</v>
      </c>
      <c r="AK471" s="206">
        <v>0</v>
      </c>
      <c r="AL471" s="206">
        <v>0</v>
      </c>
      <c r="AM471" s="206">
        <v>2</v>
      </c>
      <c r="AN471" s="206">
        <v>0</v>
      </c>
      <c r="AO471" s="206">
        <v>0</v>
      </c>
      <c r="AP471" s="206">
        <v>0</v>
      </c>
      <c r="AQ471" s="49">
        <v>0</v>
      </c>
      <c r="AR471" s="207"/>
      <c r="AS471" s="49">
        <v>35</v>
      </c>
      <c r="AT471" s="49">
        <v>251</v>
      </c>
      <c r="AU471" s="49">
        <v>9</v>
      </c>
      <c r="AW471" s="49"/>
      <c r="AX471" s="49"/>
      <c r="AY471" s="49"/>
      <c r="AZ471" s="484"/>
    </row>
    <row r="472" spans="1:52">
      <c r="A472" s="206">
        <v>463</v>
      </c>
      <c r="B472" s="206">
        <v>463035285</v>
      </c>
      <c r="C472" s="207" t="s">
        <v>1045</v>
      </c>
      <c r="D472" s="216">
        <f t="shared" si="57"/>
        <v>0</v>
      </c>
      <c r="E472" s="216">
        <f t="shared" si="57"/>
        <v>0</v>
      </c>
      <c r="F472" s="216">
        <f t="shared" si="57"/>
        <v>1</v>
      </c>
      <c r="G472" s="216">
        <f t="shared" si="57"/>
        <v>4</v>
      </c>
      <c r="H472" s="216">
        <f t="shared" si="57"/>
        <v>0</v>
      </c>
      <c r="I472" s="216">
        <f t="shared" si="57"/>
        <v>0</v>
      </c>
      <c r="J472" s="216">
        <f t="shared" si="56"/>
        <v>0</v>
      </c>
      <c r="K472" s="347">
        <f t="shared" si="58"/>
        <v>0.193</v>
      </c>
      <c r="L472" s="216"/>
      <c r="M472" s="216">
        <f t="shared" si="59"/>
        <v>1</v>
      </c>
      <c r="N472" s="216">
        <f t="shared" si="60"/>
        <v>0</v>
      </c>
      <c r="O472" s="216">
        <f t="shared" si="60"/>
        <v>0</v>
      </c>
      <c r="P472" s="216">
        <f t="shared" si="61"/>
        <v>0</v>
      </c>
      <c r="Q472" s="216">
        <f t="shared" si="62"/>
        <v>8</v>
      </c>
      <c r="R472" s="216">
        <f t="shared" si="63"/>
        <v>5</v>
      </c>
      <c r="S472" s="219"/>
      <c r="T472" s="219"/>
      <c r="U472" s="219"/>
      <c r="V472" s="219"/>
      <c r="W472" s="504"/>
      <c r="X472" s="219"/>
      <c r="Y472" s="49">
        <v>463</v>
      </c>
      <c r="Z472" s="49">
        <v>463035285</v>
      </c>
      <c r="AA472" s="235" t="s">
        <v>1045</v>
      </c>
      <c r="AB472" s="49">
        <v>0</v>
      </c>
      <c r="AC472" s="49">
        <v>0</v>
      </c>
      <c r="AD472" s="49">
        <v>1</v>
      </c>
      <c r="AE472" s="49">
        <v>4</v>
      </c>
      <c r="AF472" s="49">
        <v>0</v>
      </c>
      <c r="AG472" s="49">
        <v>0</v>
      </c>
      <c r="AH472" s="49">
        <v>0</v>
      </c>
      <c r="AI472" s="206">
        <v>0</v>
      </c>
      <c r="AJ472" s="206">
        <v>1</v>
      </c>
      <c r="AK472" s="206">
        <v>0</v>
      </c>
      <c r="AL472" s="206">
        <v>0</v>
      </c>
      <c r="AM472" s="206">
        <v>0</v>
      </c>
      <c r="AN472" s="206">
        <v>0</v>
      </c>
      <c r="AO472" s="206">
        <v>0</v>
      </c>
      <c r="AP472" s="206">
        <v>0</v>
      </c>
      <c r="AQ472" s="49">
        <v>0</v>
      </c>
      <c r="AR472" s="207"/>
      <c r="AS472" s="49">
        <v>35</v>
      </c>
      <c r="AT472" s="49">
        <v>285</v>
      </c>
      <c r="AU472" s="49">
        <v>8</v>
      </c>
      <c r="AW472" s="49"/>
      <c r="AX472" s="49"/>
      <c r="AY472" s="49"/>
      <c r="AZ472" s="484"/>
    </row>
    <row r="473" spans="1:52">
      <c r="A473" s="206">
        <v>463</v>
      </c>
      <c r="B473" s="206">
        <v>463035293</v>
      </c>
      <c r="C473" s="207" t="s">
        <v>1045</v>
      </c>
      <c r="D473" s="216">
        <f t="shared" si="57"/>
        <v>0</v>
      </c>
      <c r="E473" s="216">
        <f t="shared" si="57"/>
        <v>0</v>
      </c>
      <c r="F473" s="216">
        <f t="shared" si="57"/>
        <v>0</v>
      </c>
      <c r="G473" s="216">
        <f t="shared" si="57"/>
        <v>2</v>
      </c>
      <c r="H473" s="216">
        <f t="shared" si="57"/>
        <v>0</v>
      </c>
      <c r="I473" s="216">
        <f t="shared" si="57"/>
        <v>0</v>
      </c>
      <c r="J473" s="216">
        <f t="shared" si="56"/>
        <v>0</v>
      </c>
      <c r="K473" s="347">
        <f t="shared" si="58"/>
        <v>7.7200000000000005E-2</v>
      </c>
      <c r="L473" s="216"/>
      <c r="M473" s="216">
        <f t="shared" si="59"/>
        <v>0</v>
      </c>
      <c r="N473" s="216">
        <f t="shared" si="60"/>
        <v>0</v>
      </c>
      <c r="O473" s="216">
        <f t="shared" si="60"/>
        <v>0</v>
      </c>
      <c r="P473" s="216">
        <f t="shared" si="61"/>
        <v>0</v>
      </c>
      <c r="Q473" s="216">
        <f t="shared" si="62"/>
        <v>10</v>
      </c>
      <c r="R473" s="216">
        <f t="shared" si="63"/>
        <v>2</v>
      </c>
      <c r="S473" s="219"/>
      <c r="T473" s="219"/>
      <c r="U473" s="219"/>
      <c r="V473" s="219"/>
      <c r="W473" s="504"/>
      <c r="X473" s="219"/>
      <c r="Y473" s="49">
        <v>463</v>
      </c>
      <c r="Z473" s="49">
        <v>463035293</v>
      </c>
      <c r="AA473" s="235" t="s">
        <v>1045</v>
      </c>
      <c r="AB473" s="49">
        <v>0</v>
      </c>
      <c r="AC473" s="49">
        <v>0</v>
      </c>
      <c r="AD473" s="49">
        <v>0</v>
      </c>
      <c r="AE473" s="49">
        <v>2</v>
      </c>
      <c r="AF473" s="49">
        <v>0</v>
      </c>
      <c r="AG473" s="49">
        <v>0</v>
      </c>
      <c r="AH473" s="49">
        <v>0</v>
      </c>
      <c r="AI473" s="206">
        <v>0</v>
      </c>
      <c r="AJ473" s="206">
        <v>0</v>
      </c>
      <c r="AK473" s="206">
        <v>0</v>
      </c>
      <c r="AL473" s="206">
        <v>0</v>
      </c>
      <c r="AM473" s="206">
        <v>0</v>
      </c>
      <c r="AN473" s="206">
        <v>0</v>
      </c>
      <c r="AO473" s="206">
        <v>0</v>
      </c>
      <c r="AP473" s="206">
        <v>0</v>
      </c>
      <c r="AQ473" s="49">
        <v>0</v>
      </c>
      <c r="AR473" s="207"/>
      <c r="AS473" s="49">
        <v>35</v>
      </c>
      <c r="AT473" s="49">
        <v>293</v>
      </c>
      <c r="AU473" s="49">
        <v>10</v>
      </c>
      <c r="AW473" s="49"/>
      <c r="AX473" s="49"/>
      <c r="AY473" s="49"/>
      <c r="AZ473" s="484"/>
    </row>
    <row r="474" spans="1:52">
      <c r="A474" s="206">
        <v>463</v>
      </c>
      <c r="B474" s="206">
        <v>463035336</v>
      </c>
      <c r="C474" s="207" t="s">
        <v>1045</v>
      </c>
      <c r="D474" s="216">
        <f t="shared" si="57"/>
        <v>0</v>
      </c>
      <c r="E474" s="216">
        <f t="shared" si="57"/>
        <v>0</v>
      </c>
      <c r="F474" s="216">
        <f t="shared" si="57"/>
        <v>0</v>
      </c>
      <c r="G474" s="216">
        <f t="shared" si="57"/>
        <v>1</v>
      </c>
      <c r="H474" s="216">
        <f t="shared" si="57"/>
        <v>1</v>
      </c>
      <c r="I474" s="216">
        <f t="shared" si="57"/>
        <v>0</v>
      </c>
      <c r="J474" s="216">
        <f t="shared" si="56"/>
        <v>0</v>
      </c>
      <c r="K474" s="347">
        <f t="shared" si="58"/>
        <v>7.7200000000000005E-2</v>
      </c>
      <c r="L474" s="216"/>
      <c r="M474" s="216">
        <f t="shared" si="59"/>
        <v>0</v>
      </c>
      <c r="N474" s="216">
        <f t="shared" si="60"/>
        <v>0</v>
      </c>
      <c r="O474" s="216">
        <f t="shared" si="60"/>
        <v>0</v>
      </c>
      <c r="P474" s="216">
        <f t="shared" si="61"/>
        <v>0</v>
      </c>
      <c r="Q474" s="216">
        <f t="shared" si="62"/>
        <v>8</v>
      </c>
      <c r="R474" s="216">
        <f t="shared" si="63"/>
        <v>2</v>
      </c>
      <c r="S474" s="219"/>
      <c r="T474" s="219"/>
      <c r="U474" s="219"/>
      <c r="V474" s="219"/>
      <c r="W474" s="504"/>
      <c r="X474" s="219"/>
      <c r="Y474" s="49">
        <v>463</v>
      </c>
      <c r="Z474" s="49">
        <v>463035336</v>
      </c>
      <c r="AA474" s="235" t="s">
        <v>1045</v>
      </c>
      <c r="AB474" s="49">
        <v>0</v>
      </c>
      <c r="AC474" s="49">
        <v>0</v>
      </c>
      <c r="AD474" s="49">
        <v>0</v>
      </c>
      <c r="AE474" s="49">
        <v>1</v>
      </c>
      <c r="AF474" s="49">
        <v>1</v>
      </c>
      <c r="AG474" s="49">
        <v>0</v>
      </c>
      <c r="AH474" s="49">
        <v>0</v>
      </c>
      <c r="AI474" s="206">
        <v>0</v>
      </c>
      <c r="AJ474" s="206">
        <v>0</v>
      </c>
      <c r="AK474" s="206">
        <v>0</v>
      </c>
      <c r="AL474" s="206">
        <v>0</v>
      </c>
      <c r="AM474" s="206">
        <v>0</v>
      </c>
      <c r="AN474" s="206">
        <v>0</v>
      </c>
      <c r="AO474" s="206">
        <v>0</v>
      </c>
      <c r="AP474" s="206">
        <v>0</v>
      </c>
      <c r="AQ474" s="49">
        <v>0</v>
      </c>
      <c r="AR474" s="207"/>
      <c r="AS474" s="49">
        <v>35</v>
      </c>
      <c r="AT474" s="49">
        <v>336</v>
      </c>
      <c r="AU474" s="49">
        <v>8</v>
      </c>
      <c r="AW474" s="49"/>
      <c r="AX474" s="49"/>
      <c r="AY474" s="49"/>
      <c r="AZ474" s="484"/>
    </row>
    <row r="475" spans="1:52">
      <c r="A475" s="206">
        <v>463</v>
      </c>
      <c r="B475" s="206">
        <v>463035725</v>
      </c>
      <c r="C475" s="207" t="s">
        <v>1045</v>
      </c>
      <c r="D475" s="216">
        <f t="shared" si="57"/>
        <v>0</v>
      </c>
      <c r="E475" s="216">
        <f t="shared" si="57"/>
        <v>0</v>
      </c>
      <c r="F475" s="216">
        <f t="shared" si="57"/>
        <v>1</v>
      </c>
      <c r="G475" s="216">
        <f t="shared" si="57"/>
        <v>0</v>
      </c>
      <c r="H475" s="216">
        <f t="shared" si="57"/>
        <v>0</v>
      </c>
      <c r="I475" s="216">
        <f t="shared" si="57"/>
        <v>0</v>
      </c>
      <c r="J475" s="216">
        <f t="shared" si="56"/>
        <v>0</v>
      </c>
      <c r="K475" s="347">
        <f t="shared" si="58"/>
        <v>3.8600000000000002E-2</v>
      </c>
      <c r="L475" s="216"/>
      <c r="M475" s="216">
        <f t="shared" si="59"/>
        <v>1</v>
      </c>
      <c r="N475" s="216">
        <f t="shared" si="60"/>
        <v>0</v>
      </c>
      <c r="O475" s="216">
        <f t="shared" si="60"/>
        <v>0</v>
      </c>
      <c r="P475" s="216">
        <f t="shared" si="61"/>
        <v>1</v>
      </c>
      <c r="Q475" s="216">
        <f t="shared" si="62"/>
        <v>3</v>
      </c>
      <c r="R475" s="216">
        <f t="shared" si="63"/>
        <v>1</v>
      </c>
      <c r="S475" s="219"/>
      <c r="T475" s="219"/>
      <c r="U475" s="219"/>
      <c r="V475" s="219"/>
      <c r="W475" s="504"/>
      <c r="X475" s="219"/>
      <c r="Y475" s="49">
        <v>463</v>
      </c>
      <c r="Z475" s="49">
        <v>463035725</v>
      </c>
      <c r="AA475" s="235" t="s">
        <v>1045</v>
      </c>
      <c r="AB475" s="49">
        <v>0</v>
      </c>
      <c r="AC475" s="49">
        <v>0</v>
      </c>
      <c r="AD475" s="49">
        <v>1</v>
      </c>
      <c r="AE475" s="49">
        <v>0</v>
      </c>
      <c r="AF475" s="49">
        <v>0</v>
      </c>
      <c r="AG475" s="49">
        <v>0</v>
      </c>
      <c r="AH475" s="49">
        <v>0</v>
      </c>
      <c r="AI475" s="206">
        <v>0</v>
      </c>
      <c r="AJ475" s="206">
        <v>1</v>
      </c>
      <c r="AK475" s="206">
        <v>0</v>
      </c>
      <c r="AL475" s="206">
        <v>0</v>
      </c>
      <c r="AM475" s="206">
        <v>0</v>
      </c>
      <c r="AN475" s="206">
        <v>0</v>
      </c>
      <c r="AO475" s="206">
        <v>0</v>
      </c>
      <c r="AP475" s="206">
        <v>1</v>
      </c>
      <c r="AQ475" s="49">
        <v>0</v>
      </c>
      <c r="AR475" s="207"/>
      <c r="AS475" s="49">
        <v>35</v>
      </c>
      <c r="AT475" s="49">
        <v>725</v>
      </c>
      <c r="AU475" s="49">
        <v>3</v>
      </c>
      <c r="AW475" s="49"/>
      <c r="AX475" s="49"/>
      <c r="AY475" s="49"/>
      <c r="AZ475" s="484"/>
    </row>
    <row r="476" spans="1:52">
      <c r="A476" s="206">
        <v>464</v>
      </c>
      <c r="B476" s="206">
        <v>464168030</v>
      </c>
      <c r="C476" s="207" t="s">
        <v>1067</v>
      </c>
      <c r="D476" s="216">
        <f t="shared" si="57"/>
        <v>0</v>
      </c>
      <c r="E476" s="216">
        <f t="shared" si="57"/>
        <v>0</v>
      </c>
      <c r="F476" s="216">
        <f t="shared" si="57"/>
        <v>0</v>
      </c>
      <c r="G476" s="216">
        <f t="shared" ref="G476:J539" si="64">ROUND(AE476,0)</f>
        <v>3</v>
      </c>
      <c r="H476" s="216">
        <f t="shared" si="64"/>
        <v>1</v>
      </c>
      <c r="I476" s="216">
        <f t="shared" si="64"/>
        <v>0</v>
      </c>
      <c r="J476" s="216">
        <f t="shared" si="56"/>
        <v>0</v>
      </c>
      <c r="K476" s="347">
        <f t="shared" si="58"/>
        <v>0.15440000000000001</v>
      </c>
      <c r="L476" s="216"/>
      <c r="M476" s="216">
        <f t="shared" si="59"/>
        <v>0</v>
      </c>
      <c r="N476" s="216">
        <f t="shared" si="60"/>
        <v>0</v>
      </c>
      <c r="O476" s="216">
        <f t="shared" si="60"/>
        <v>0</v>
      </c>
      <c r="P476" s="216">
        <f t="shared" si="61"/>
        <v>2</v>
      </c>
      <c r="Q476" s="216">
        <f t="shared" si="62"/>
        <v>7</v>
      </c>
      <c r="R476" s="216">
        <f t="shared" si="63"/>
        <v>4</v>
      </c>
      <c r="S476" s="219"/>
      <c r="T476" s="219"/>
      <c r="U476" s="219"/>
      <c r="V476" s="219"/>
      <c r="W476" s="504"/>
      <c r="X476" s="219"/>
      <c r="Y476" s="49">
        <v>464</v>
      </c>
      <c r="Z476" s="49">
        <v>464168030</v>
      </c>
      <c r="AA476" s="235" t="s">
        <v>1067</v>
      </c>
      <c r="AB476" s="49">
        <v>0</v>
      </c>
      <c r="AC476" s="49">
        <v>0</v>
      </c>
      <c r="AD476" s="49">
        <v>0</v>
      </c>
      <c r="AE476" s="49">
        <v>3</v>
      </c>
      <c r="AF476" s="49">
        <v>1</v>
      </c>
      <c r="AG476" s="49">
        <v>0</v>
      </c>
      <c r="AH476" s="49">
        <v>0</v>
      </c>
      <c r="AI476" s="206">
        <v>0</v>
      </c>
      <c r="AJ476" s="206">
        <v>0</v>
      </c>
      <c r="AK476" s="206">
        <v>0</v>
      </c>
      <c r="AL476" s="206">
        <v>0</v>
      </c>
      <c r="AM476" s="206">
        <v>2</v>
      </c>
      <c r="AN476" s="206">
        <v>0</v>
      </c>
      <c r="AO476" s="206">
        <v>0</v>
      </c>
      <c r="AP476" s="206">
        <v>0</v>
      </c>
      <c r="AQ476" s="49">
        <v>0</v>
      </c>
      <c r="AR476" s="207"/>
      <c r="AS476" s="49">
        <v>168</v>
      </c>
      <c r="AT476" s="49">
        <v>30</v>
      </c>
      <c r="AU476" s="49">
        <v>7</v>
      </c>
      <c r="AW476" s="49"/>
      <c r="AX476" s="49"/>
      <c r="AY476" s="49"/>
      <c r="AZ476" s="484"/>
    </row>
    <row r="477" spans="1:52">
      <c r="A477" s="206">
        <v>464</v>
      </c>
      <c r="B477" s="206">
        <v>464168163</v>
      </c>
      <c r="C477" s="207" t="s">
        <v>1067</v>
      </c>
      <c r="D477" s="216">
        <f t="shared" ref="D477:J540" si="65">ROUND(AB477,0)</f>
        <v>0</v>
      </c>
      <c r="E477" s="216">
        <f t="shared" si="65"/>
        <v>0</v>
      </c>
      <c r="F477" s="216">
        <f t="shared" si="65"/>
        <v>0</v>
      </c>
      <c r="G477" s="216">
        <f t="shared" si="64"/>
        <v>7</v>
      </c>
      <c r="H477" s="216">
        <f t="shared" si="64"/>
        <v>20</v>
      </c>
      <c r="I477" s="216">
        <f t="shared" si="64"/>
        <v>0</v>
      </c>
      <c r="J477" s="216">
        <f t="shared" si="56"/>
        <v>0</v>
      </c>
      <c r="K477" s="347">
        <f t="shared" si="58"/>
        <v>1.0422</v>
      </c>
      <c r="L477" s="216"/>
      <c r="M477" s="216">
        <f t="shared" si="59"/>
        <v>3</v>
      </c>
      <c r="N477" s="216">
        <f t="shared" si="60"/>
        <v>2</v>
      </c>
      <c r="O477" s="216">
        <f t="shared" si="60"/>
        <v>0</v>
      </c>
      <c r="P477" s="216">
        <f t="shared" si="61"/>
        <v>16</v>
      </c>
      <c r="Q477" s="216">
        <f t="shared" si="62"/>
        <v>11</v>
      </c>
      <c r="R477" s="216">
        <f t="shared" si="63"/>
        <v>27</v>
      </c>
      <c r="S477" s="219"/>
      <c r="T477" s="219"/>
      <c r="U477" s="219"/>
      <c r="V477" s="219"/>
      <c r="W477" s="504"/>
      <c r="X477" s="219"/>
      <c r="Y477" s="49">
        <v>464</v>
      </c>
      <c r="Z477" s="49">
        <v>464168163</v>
      </c>
      <c r="AA477" s="235" t="s">
        <v>1067</v>
      </c>
      <c r="AB477" s="49">
        <v>0</v>
      </c>
      <c r="AC477" s="49">
        <v>0</v>
      </c>
      <c r="AD477" s="49">
        <v>0</v>
      </c>
      <c r="AE477" s="49">
        <v>7</v>
      </c>
      <c r="AF477" s="49">
        <v>20</v>
      </c>
      <c r="AG477" s="49">
        <v>0</v>
      </c>
      <c r="AH477" s="49">
        <v>0</v>
      </c>
      <c r="AI477" s="206">
        <v>0</v>
      </c>
      <c r="AJ477" s="206">
        <v>3</v>
      </c>
      <c r="AK477" s="206">
        <v>2</v>
      </c>
      <c r="AL477" s="206">
        <v>0</v>
      </c>
      <c r="AM477" s="206">
        <v>16</v>
      </c>
      <c r="AN477" s="206">
        <v>0</v>
      </c>
      <c r="AO477" s="206">
        <v>0</v>
      </c>
      <c r="AP477" s="206">
        <v>0</v>
      </c>
      <c r="AQ477" s="49">
        <v>0</v>
      </c>
      <c r="AR477" s="207"/>
      <c r="AS477" s="49">
        <v>168</v>
      </c>
      <c r="AT477" s="49">
        <v>163</v>
      </c>
      <c r="AU477" s="49">
        <v>11</v>
      </c>
      <c r="AW477" s="49"/>
      <c r="AX477" s="49"/>
      <c r="AY477" s="49"/>
      <c r="AZ477" s="484"/>
    </row>
    <row r="478" spans="1:52">
      <c r="A478" s="206">
        <v>464</v>
      </c>
      <c r="B478" s="206">
        <v>464168168</v>
      </c>
      <c r="C478" s="207" t="s">
        <v>1067</v>
      </c>
      <c r="D478" s="216">
        <f t="shared" si="65"/>
        <v>0</v>
      </c>
      <c r="E478" s="216">
        <f t="shared" si="65"/>
        <v>0</v>
      </c>
      <c r="F478" s="216">
        <f t="shared" si="65"/>
        <v>0</v>
      </c>
      <c r="G478" s="216">
        <f t="shared" si="64"/>
        <v>51</v>
      </c>
      <c r="H478" s="216">
        <f t="shared" si="64"/>
        <v>63</v>
      </c>
      <c r="I478" s="216">
        <f t="shared" si="64"/>
        <v>0</v>
      </c>
      <c r="J478" s="216">
        <f t="shared" si="56"/>
        <v>0</v>
      </c>
      <c r="K478" s="347">
        <f t="shared" si="58"/>
        <v>4.4004000000000003</v>
      </c>
      <c r="L478" s="216"/>
      <c r="M478" s="216">
        <f t="shared" si="59"/>
        <v>3</v>
      </c>
      <c r="N478" s="216">
        <f t="shared" si="60"/>
        <v>1</v>
      </c>
      <c r="O478" s="216">
        <f t="shared" si="60"/>
        <v>0</v>
      </c>
      <c r="P478" s="216">
        <f t="shared" si="61"/>
        <v>21</v>
      </c>
      <c r="Q478" s="216">
        <f t="shared" si="62"/>
        <v>3</v>
      </c>
      <c r="R478" s="216">
        <f t="shared" si="63"/>
        <v>114</v>
      </c>
      <c r="S478" s="219"/>
      <c r="T478" s="219"/>
      <c r="U478" s="219"/>
      <c r="V478" s="219"/>
      <c r="W478" s="504"/>
      <c r="X478" s="219"/>
      <c r="Y478" s="49">
        <v>464</v>
      </c>
      <c r="Z478" s="49">
        <v>464168168</v>
      </c>
      <c r="AA478" s="235" t="s">
        <v>1067</v>
      </c>
      <c r="AB478" s="49">
        <v>0</v>
      </c>
      <c r="AC478" s="49">
        <v>0</v>
      </c>
      <c r="AD478" s="49">
        <v>0</v>
      </c>
      <c r="AE478" s="49">
        <v>51</v>
      </c>
      <c r="AF478" s="49">
        <v>63</v>
      </c>
      <c r="AG478" s="49">
        <v>0</v>
      </c>
      <c r="AH478" s="49">
        <v>0</v>
      </c>
      <c r="AI478" s="206">
        <v>0</v>
      </c>
      <c r="AJ478" s="206">
        <v>3</v>
      </c>
      <c r="AK478" s="206">
        <v>1</v>
      </c>
      <c r="AL478" s="206">
        <v>0</v>
      </c>
      <c r="AM478" s="206">
        <v>21</v>
      </c>
      <c r="AN478" s="206">
        <v>0</v>
      </c>
      <c r="AO478" s="206">
        <v>0</v>
      </c>
      <c r="AP478" s="206">
        <v>0</v>
      </c>
      <c r="AQ478" s="49">
        <v>0</v>
      </c>
      <c r="AR478" s="207"/>
      <c r="AS478" s="49">
        <v>168</v>
      </c>
      <c r="AT478" s="49">
        <v>168</v>
      </c>
      <c r="AU478" s="49">
        <v>3</v>
      </c>
      <c r="AW478" s="49"/>
      <c r="AX478" s="49"/>
      <c r="AY478" s="49"/>
      <c r="AZ478" s="484"/>
    </row>
    <row r="479" spans="1:52">
      <c r="A479" s="206">
        <v>464</v>
      </c>
      <c r="B479" s="206">
        <v>464168196</v>
      </c>
      <c r="C479" s="207" t="s">
        <v>1067</v>
      </c>
      <c r="D479" s="216">
        <f t="shared" si="65"/>
        <v>0</v>
      </c>
      <c r="E479" s="216">
        <f t="shared" si="65"/>
        <v>0</v>
      </c>
      <c r="F479" s="216">
        <f t="shared" si="65"/>
        <v>0</v>
      </c>
      <c r="G479" s="216">
        <f t="shared" si="64"/>
        <v>5</v>
      </c>
      <c r="H479" s="216">
        <f t="shared" si="64"/>
        <v>4</v>
      </c>
      <c r="I479" s="216">
        <f t="shared" si="64"/>
        <v>0</v>
      </c>
      <c r="J479" s="216">
        <f t="shared" si="56"/>
        <v>0</v>
      </c>
      <c r="K479" s="347">
        <f t="shared" si="58"/>
        <v>0.34739999999999999</v>
      </c>
      <c r="L479" s="216"/>
      <c r="M479" s="216">
        <f t="shared" si="59"/>
        <v>0</v>
      </c>
      <c r="N479" s="216">
        <f t="shared" si="60"/>
        <v>0</v>
      </c>
      <c r="O479" s="216">
        <f t="shared" si="60"/>
        <v>0</v>
      </c>
      <c r="P479" s="216">
        <f t="shared" si="61"/>
        <v>2</v>
      </c>
      <c r="Q479" s="216">
        <f t="shared" si="62"/>
        <v>5</v>
      </c>
      <c r="R479" s="216">
        <f t="shared" si="63"/>
        <v>9</v>
      </c>
      <c r="S479" s="219"/>
      <c r="T479" s="219"/>
      <c r="U479" s="219"/>
      <c r="V479" s="219"/>
      <c r="W479" s="504"/>
      <c r="X479" s="219"/>
      <c r="Y479" s="49">
        <v>464</v>
      </c>
      <c r="Z479" s="49">
        <v>464168196</v>
      </c>
      <c r="AA479" s="235" t="s">
        <v>1067</v>
      </c>
      <c r="AB479" s="49">
        <v>0</v>
      </c>
      <c r="AC479" s="49">
        <v>0</v>
      </c>
      <c r="AD479" s="49">
        <v>0</v>
      </c>
      <c r="AE479" s="49">
        <v>5</v>
      </c>
      <c r="AF479" s="49">
        <v>4</v>
      </c>
      <c r="AG479" s="49">
        <v>0</v>
      </c>
      <c r="AH479" s="49">
        <v>0</v>
      </c>
      <c r="AI479" s="206">
        <v>0</v>
      </c>
      <c r="AJ479" s="206">
        <v>0</v>
      </c>
      <c r="AK479" s="206">
        <v>0</v>
      </c>
      <c r="AL479" s="206">
        <v>0</v>
      </c>
      <c r="AM479" s="206">
        <v>2</v>
      </c>
      <c r="AN479" s="206">
        <v>0</v>
      </c>
      <c r="AO479" s="206">
        <v>0</v>
      </c>
      <c r="AP479" s="206">
        <v>0</v>
      </c>
      <c r="AQ479" s="49">
        <v>0</v>
      </c>
      <c r="AR479" s="207"/>
      <c r="AS479" s="49">
        <v>168</v>
      </c>
      <c r="AT479" s="49">
        <v>196</v>
      </c>
      <c r="AU479" s="49">
        <v>5</v>
      </c>
      <c r="AW479" s="49"/>
      <c r="AX479" s="49"/>
      <c r="AY479" s="49"/>
      <c r="AZ479" s="484"/>
    </row>
    <row r="480" spans="1:52">
      <c r="A480" s="206">
        <v>464</v>
      </c>
      <c r="B480" s="206">
        <v>464168229</v>
      </c>
      <c r="C480" s="207" t="s">
        <v>1067</v>
      </c>
      <c r="D480" s="216">
        <f t="shared" si="65"/>
        <v>0</v>
      </c>
      <c r="E480" s="216">
        <f t="shared" si="65"/>
        <v>0</v>
      </c>
      <c r="F480" s="216">
        <f t="shared" si="65"/>
        <v>0</v>
      </c>
      <c r="G480" s="216">
        <f t="shared" si="64"/>
        <v>1</v>
      </c>
      <c r="H480" s="216">
        <f t="shared" si="64"/>
        <v>2</v>
      </c>
      <c r="I480" s="216">
        <f t="shared" si="64"/>
        <v>0</v>
      </c>
      <c r="J480" s="216">
        <f t="shared" si="56"/>
        <v>0</v>
      </c>
      <c r="K480" s="347">
        <f t="shared" si="58"/>
        <v>0.1158</v>
      </c>
      <c r="L480" s="216"/>
      <c r="M480" s="216">
        <f t="shared" si="59"/>
        <v>0</v>
      </c>
      <c r="N480" s="216">
        <f t="shared" si="60"/>
        <v>0</v>
      </c>
      <c r="O480" s="216">
        <f t="shared" si="60"/>
        <v>0</v>
      </c>
      <c r="P480" s="216">
        <f t="shared" si="61"/>
        <v>2</v>
      </c>
      <c r="Q480" s="216">
        <f t="shared" si="62"/>
        <v>9</v>
      </c>
      <c r="R480" s="216">
        <f t="shared" si="63"/>
        <v>3</v>
      </c>
      <c r="S480" s="219"/>
      <c r="T480" s="219"/>
      <c r="U480" s="219"/>
      <c r="V480" s="219"/>
      <c r="W480" s="504"/>
      <c r="X480" s="219"/>
      <c r="Y480" s="49">
        <v>464</v>
      </c>
      <c r="Z480" s="49">
        <v>464168229</v>
      </c>
      <c r="AA480" s="235" t="s">
        <v>1067</v>
      </c>
      <c r="AB480" s="49">
        <v>0</v>
      </c>
      <c r="AC480" s="49">
        <v>0</v>
      </c>
      <c r="AD480" s="49">
        <v>0</v>
      </c>
      <c r="AE480" s="49">
        <v>1</v>
      </c>
      <c r="AF480" s="49">
        <v>2</v>
      </c>
      <c r="AG480" s="49">
        <v>0</v>
      </c>
      <c r="AH480" s="49">
        <v>0</v>
      </c>
      <c r="AI480" s="206">
        <v>0</v>
      </c>
      <c r="AJ480" s="206">
        <v>0</v>
      </c>
      <c r="AK480" s="206">
        <v>0</v>
      </c>
      <c r="AL480" s="206">
        <v>0</v>
      </c>
      <c r="AM480" s="206">
        <v>2</v>
      </c>
      <c r="AN480" s="206">
        <v>0</v>
      </c>
      <c r="AO480" s="206">
        <v>0</v>
      </c>
      <c r="AP480" s="206">
        <v>0</v>
      </c>
      <c r="AQ480" s="49">
        <v>0</v>
      </c>
      <c r="AR480" s="207"/>
      <c r="AS480" s="49">
        <v>168</v>
      </c>
      <c r="AT480" s="49">
        <v>229</v>
      </c>
      <c r="AU480" s="49">
        <v>9</v>
      </c>
      <c r="AW480" s="49"/>
      <c r="AX480" s="49"/>
      <c r="AY480" s="49"/>
      <c r="AZ480" s="484"/>
    </row>
    <row r="481" spans="1:52">
      <c r="A481" s="206">
        <v>464</v>
      </c>
      <c r="B481" s="206">
        <v>464168248</v>
      </c>
      <c r="C481" s="207" t="s">
        <v>1067</v>
      </c>
      <c r="D481" s="216">
        <f t="shared" si="65"/>
        <v>0</v>
      </c>
      <c r="E481" s="216">
        <f t="shared" si="65"/>
        <v>0</v>
      </c>
      <c r="F481" s="216">
        <f t="shared" si="65"/>
        <v>0</v>
      </c>
      <c r="G481" s="216">
        <f t="shared" si="64"/>
        <v>1</v>
      </c>
      <c r="H481" s="216">
        <f t="shared" si="64"/>
        <v>1</v>
      </c>
      <c r="I481" s="216">
        <f t="shared" si="64"/>
        <v>0</v>
      </c>
      <c r="J481" s="216">
        <f t="shared" si="56"/>
        <v>0</v>
      </c>
      <c r="K481" s="347">
        <f t="shared" si="58"/>
        <v>7.7200000000000005E-2</v>
      </c>
      <c r="L481" s="216"/>
      <c r="M481" s="216">
        <f t="shared" si="59"/>
        <v>0</v>
      </c>
      <c r="N481" s="216">
        <f t="shared" si="60"/>
        <v>0</v>
      </c>
      <c r="O481" s="216">
        <f t="shared" si="60"/>
        <v>0</v>
      </c>
      <c r="P481" s="216">
        <f t="shared" si="61"/>
        <v>1</v>
      </c>
      <c r="Q481" s="216">
        <f t="shared" si="62"/>
        <v>11</v>
      </c>
      <c r="R481" s="216">
        <f t="shared" si="63"/>
        <v>2</v>
      </c>
      <c r="S481" s="219"/>
      <c r="T481" s="219"/>
      <c r="U481" s="219"/>
      <c r="V481" s="219"/>
      <c r="W481" s="504"/>
      <c r="X481" s="219"/>
      <c r="Y481" s="49">
        <v>464</v>
      </c>
      <c r="Z481" s="49">
        <v>464168248</v>
      </c>
      <c r="AA481" s="235" t="s">
        <v>1067</v>
      </c>
      <c r="AB481" s="49">
        <v>0</v>
      </c>
      <c r="AC481" s="49">
        <v>0</v>
      </c>
      <c r="AD481" s="49">
        <v>0</v>
      </c>
      <c r="AE481" s="49">
        <v>1</v>
      </c>
      <c r="AF481" s="49">
        <v>1</v>
      </c>
      <c r="AG481" s="49">
        <v>0</v>
      </c>
      <c r="AH481" s="49">
        <v>0</v>
      </c>
      <c r="AI481" s="206">
        <v>0</v>
      </c>
      <c r="AJ481" s="206">
        <v>0</v>
      </c>
      <c r="AK481" s="206">
        <v>0</v>
      </c>
      <c r="AL481" s="206">
        <v>0</v>
      </c>
      <c r="AM481" s="206">
        <v>1</v>
      </c>
      <c r="AN481" s="206">
        <v>0</v>
      </c>
      <c r="AO481" s="206">
        <v>0</v>
      </c>
      <c r="AP481" s="206">
        <v>0</v>
      </c>
      <c r="AQ481" s="49">
        <v>0</v>
      </c>
      <c r="AR481" s="207"/>
      <c r="AS481" s="49">
        <v>168</v>
      </c>
      <c r="AT481" s="49">
        <v>248</v>
      </c>
      <c r="AU481" s="49">
        <v>11</v>
      </c>
      <c r="AW481" s="49"/>
      <c r="AX481" s="49"/>
      <c r="AY481" s="49"/>
      <c r="AZ481" s="484"/>
    </row>
    <row r="482" spans="1:52">
      <c r="A482" s="206">
        <v>464</v>
      </c>
      <c r="B482" s="206">
        <v>464168258</v>
      </c>
      <c r="C482" s="207" t="s">
        <v>1067</v>
      </c>
      <c r="D482" s="216">
        <f t="shared" si="65"/>
        <v>0</v>
      </c>
      <c r="E482" s="216">
        <f t="shared" si="65"/>
        <v>0</v>
      </c>
      <c r="F482" s="216">
        <f t="shared" si="65"/>
        <v>0</v>
      </c>
      <c r="G482" s="216">
        <f t="shared" si="64"/>
        <v>2</v>
      </c>
      <c r="H482" s="216">
        <f t="shared" si="64"/>
        <v>7</v>
      </c>
      <c r="I482" s="216">
        <f t="shared" si="64"/>
        <v>0</v>
      </c>
      <c r="J482" s="216">
        <f t="shared" si="56"/>
        <v>0</v>
      </c>
      <c r="K482" s="347">
        <f t="shared" si="58"/>
        <v>0.34739999999999999</v>
      </c>
      <c r="L482" s="216"/>
      <c r="M482" s="216">
        <f t="shared" si="59"/>
        <v>0</v>
      </c>
      <c r="N482" s="216">
        <f t="shared" si="60"/>
        <v>1</v>
      </c>
      <c r="O482" s="216">
        <f t="shared" si="60"/>
        <v>0</v>
      </c>
      <c r="P482" s="216">
        <f t="shared" si="61"/>
        <v>4</v>
      </c>
      <c r="Q482" s="216">
        <f t="shared" si="62"/>
        <v>10</v>
      </c>
      <c r="R482" s="216">
        <f t="shared" si="63"/>
        <v>9</v>
      </c>
      <c r="S482" s="219"/>
      <c r="T482" s="219"/>
      <c r="U482" s="219"/>
      <c r="V482" s="219"/>
      <c r="W482" s="504"/>
      <c r="X482" s="219"/>
      <c r="Y482" s="49">
        <v>464</v>
      </c>
      <c r="Z482" s="49">
        <v>464168258</v>
      </c>
      <c r="AA482" s="235" t="s">
        <v>1067</v>
      </c>
      <c r="AB482" s="49">
        <v>0</v>
      </c>
      <c r="AC482" s="49">
        <v>0</v>
      </c>
      <c r="AD482" s="49">
        <v>0</v>
      </c>
      <c r="AE482" s="49">
        <v>2</v>
      </c>
      <c r="AF482" s="49">
        <v>7</v>
      </c>
      <c r="AG482" s="49">
        <v>0</v>
      </c>
      <c r="AH482" s="49">
        <v>0</v>
      </c>
      <c r="AI482" s="206">
        <v>0</v>
      </c>
      <c r="AJ482" s="206">
        <v>0</v>
      </c>
      <c r="AK482" s="206">
        <v>1</v>
      </c>
      <c r="AL482" s="206">
        <v>0</v>
      </c>
      <c r="AM482" s="206">
        <v>4</v>
      </c>
      <c r="AN482" s="206">
        <v>0</v>
      </c>
      <c r="AO482" s="206">
        <v>0</v>
      </c>
      <c r="AP482" s="206">
        <v>0</v>
      </c>
      <c r="AQ482" s="49">
        <v>0</v>
      </c>
      <c r="AR482" s="207"/>
      <c r="AS482" s="49">
        <v>168</v>
      </c>
      <c r="AT482" s="49">
        <v>258</v>
      </c>
      <c r="AU482" s="49">
        <v>10</v>
      </c>
      <c r="AW482" s="49"/>
      <c r="AX482" s="49"/>
      <c r="AY482" s="49"/>
      <c r="AZ482" s="484"/>
    </row>
    <row r="483" spans="1:52">
      <c r="A483" s="206">
        <v>464</v>
      </c>
      <c r="B483" s="206">
        <v>464168291</v>
      </c>
      <c r="C483" s="207" t="s">
        <v>1067</v>
      </c>
      <c r="D483" s="216">
        <f t="shared" si="65"/>
        <v>0</v>
      </c>
      <c r="E483" s="216">
        <f t="shared" si="65"/>
        <v>0</v>
      </c>
      <c r="F483" s="216">
        <f t="shared" si="65"/>
        <v>0</v>
      </c>
      <c r="G483" s="216">
        <f t="shared" si="64"/>
        <v>28</v>
      </c>
      <c r="H483" s="216">
        <f t="shared" si="64"/>
        <v>29</v>
      </c>
      <c r="I483" s="216">
        <f t="shared" si="64"/>
        <v>0</v>
      </c>
      <c r="J483" s="216">
        <f t="shared" si="56"/>
        <v>0</v>
      </c>
      <c r="K483" s="347">
        <f t="shared" si="58"/>
        <v>2.2002000000000002</v>
      </c>
      <c r="L483" s="216"/>
      <c r="M483" s="216">
        <f t="shared" si="59"/>
        <v>4</v>
      </c>
      <c r="N483" s="216">
        <f t="shared" si="60"/>
        <v>0</v>
      </c>
      <c r="O483" s="216">
        <f t="shared" si="60"/>
        <v>0</v>
      </c>
      <c r="P483" s="216">
        <f t="shared" si="61"/>
        <v>5</v>
      </c>
      <c r="Q483" s="216">
        <f t="shared" si="62"/>
        <v>5</v>
      </c>
      <c r="R483" s="216">
        <f t="shared" si="63"/>
        <v>57</v>
      </c>
      <c r="S483" s="219"/>
      <c r="T483" s="219"/>
      <c r="U483" s="219"/>
      <c r="V483" s="219"/>
      <c r="W483" s="504"/>
      <c r="X483" s="219"/>
      <c r="Y483" s="49">
        <v>464</v>
      </c>
      <c r="Z483" s="49">
        <v>464168291</v>
      </c>
      <c r="AA483" s="235" t="s">
        <v>1067</v>
      </c>
      <c r="AB483" s="49">
        <v>0</v>
      </c>
      <c r="AC483" s="49">
        <v>0</v>
      </c>
      <c r="AD483" s="49">
        <v>0</v>
      </c>
      <c r="AE483" s="49">
        <v>28</v>
      </c>
      <c r="AF483" s="49">
        <v>29</v>
      </c>
      <c r="AG483" s="49">
        <v>0</v>
      </c>
      <c r="AH483" s="49">
        <v>0</v>
      </c>
      <c r="AI483" s="206">
        <v>0</v>
      </c>
      <c r="AJ483" s="206">
        <v>4</v>
      </c>
      <c r="AK483" s="206">
        <v>0</v>
      </c>
      <c r="AL483" s="206">
        <v>0</v>
      </c>
      <c r="AM483" s="206">
        <v>5</v>
      </c>
      <c r="AN483" s="206">
        <v>0</v>
      </c>
      <c r="AO483" s="206">
        <v>0</v>
      </c>
      <c r="AP483" s="206">
        <v>0</v>
      </c>
      <c r="AQ483" s="49">
        <v>0</v>
      </c>
      <c r="AR483" s="207"/>
      <c r="AS483" s="49">
        <v>168</v>
      </c>
      <c r="AT483" s="49">
        <v>291</v>
      </c>
      <c r="AU483" s="49">
        <v>5</v>
      </c>
      <c r="AW483" s="49"/>
      <c r="AX483" s="49"/>
      <c r="AY483" s="49"/>
      <c r="AZ483" s="484"/>
    </row>
    <row r="484" spans="1:52">
      <c r="A484" s="206">
        <v>466</v>
      </c>
      <c r="B484" s="206">
        <v>466700700</v>
      </c>
      <c r="C484" s="207" t="s">
        <v>1068</v>
      </c>
      <c r="D484" s="216">
        <f t="shared" si="65"/>
        <v>0</v>
      </c>
      <c r="E484" s="216">
        <f t="shared" si="65"/>
        <v>0</v>
      </c>
      <c r="F484" s="216">
        <f t="shared" si="65"/>
        <v>0</v>
      </c>
      <c r="G484" s="216">
        <f t="shared" si="64"/>
        <v>0</v>
      </c>
      <c r="H484" s="216">
        <f t="shared" si="64"/>
        <v>0</v>
      </c>
      <c r="I484" s="216">
        <f t="shared" si="64"/>
        <v>33</v>
      </c>
      <c r="J484" s="216">
        <f t="shared" si="56"/>
        <v>0</v>
      </c>
      <c r="K484" s="347">
        <f t="shared" si="58"/>
        <v>1.2738</v>
      </c>
      <c r="L484" s="216"/>
      <c r="M484" s="216">
        <f t="shared" si="59"/>
        <v>0</v>
      </c>
      <c r="N484" s="216">
        <f t="shared" si="60"/>
        <v>0</v>
      </c>
      <c r="O484" s="216">
        <f t="shared" si="60"/>
        <v>0</v>
      </c>
      <c r="P484" s="216">
        <f t="shared" si="61"/>
        <v>16</v>
      </c>
      <c r="Q484" s="216">
        <f t="shared" si="62"/>
        <v>8</v>
      </c>
      <c r="R484" s="216">
        <f t="shared" si="63"/>
        <v>33</v>
      </c>
      <c r="S484" s="219"/>
      <c r="T484" s="219"/>
      <c r="U484" s="219"/>
      <c r="V484" s="219"/>
      <c r="W484" s="504"/>
      <c r="X484" s="219"/>
      <c r="Y484" s="49">
        <v>466</v>
      </c>
      <c r="Z484" s="49">
        <v>466700700</v>
      </c>
      <c r="AA484" s="235" t="s">
        <v>1068</v>
      </c>
      <c r="AB484" s="49">
        <v>0</v>
      </c>
      <c r="AC484" s="49">
        <v>0</v>
      </c>
      <c r="AD484" s="49">
        <v>0</v>
      </c>
      <c r="AE484" s="49">
        <v>0</v>
      </c>
      <c r="AF484" s="49">
        <v>0</v>
      </c>
      <c r="AG484" s="49">
        <v>33</v>
      </c>
      <c r="AH484" s="49">
        <v>0</v>
      </c>
      <c r="AI484" s="206">
        <v>0</v>
      </c>
      <c r="AJ484" s="206">
        <v>0</v>
      </c>
      <c r="AK484" s="206">
        <v>0</v>
      </c>
      <c r="AL484" s="206">
        <v>0</v>
      </c>
      <c r="AM484" s="206">
        <v>0</v>
      </c>
      <c r="AN484" s="206">
        <v>0</v>
      </c>
      <c r="AO484" s="206">
        <v>0</v>
      </c>
      <c r="AP484" s="206">
        <v>0</v>
      </c>
      <c r="AQ484" s="49">
        <v>16</v>
      </c>
      <c r="AR484" s="207"/>
      <c r="AS484" s="49">
        <v>700</v>
      </c>
      <c r="AT484" s="49">
        <v>700</v>
      </c>
      <c r="AU484" s="49">
        <v>8</v>
      </c>
      <c r="AW484" s="49"/>
      <c r="AX484" s="49"/>
      <c r="AY484" s="49"/>
      <c r="AZ484" s="484"/>
    </row>
    <row r="485" spans="1:52">
      <c r="A485" s="206">
        <v>466</v>
      </c>
      <c r="B485" s="206">
        <v>466774089</v>
      </c>
      <c r="C485" s="207" t="s">
        <v>1068</v>
      </c>
      <c r="D485" s="216">
        <f t="shared" si="65"/>
        <v>0</v>
      </c>
      <c r="E485" s="216">
        <f t="shared" si="65"/>
        <v>0</v>
      </c>
      <c r="F485" s="216">
        <f t="shared" si="65"/>
        <v>0</v>
      </c>
      <c r="G485" s="216">
        <f t="shared" si="64"/>
        <v>8</v>
      </c>
      <c r="H485" s="216">
        <f t="shared" si="64"/>
        <v>15</v>
      </c>
      <c r="I485" s="216">
        <f t="shared" si="64"/>
        <v>0</v>
      </c>
      <c r="J485" s="216">
        <f t="shared" si="56"/>
        <v>0</v>
      </c>
      <c r="K485" s="347">
        <f t="shared" si="58"/>
        <v>0.88780000000000003</v>
      </c>
      <c r="L485" s="216"/>
      <c r="M485" s="216">
        <f t="shared" si="59"/>
        <v>1</v>
      </c>
      <c r="N485" s="216">
        <f t="shared" si="60"/>
        <v>1</v>
      </c>
      <c r="O485" s="216">
        <f t="shared" si="60"/>
        <v>0</v>
      </c>
      <c r="P485" s="216">
        <f t="shared" si="61"/>
        <v>16</v>
      </c>
      <c r="Q485" s="216">
        <f t="shared" si="62"/>
        <v>10</v>
      </c>
      <c r="R485" s="216">
        <f t="shared" si="63"/>
        <v>23</v>
      </c>
      <c r="S485" s="219"/>
      <c r="T485" s="219"/>
      <c r="U485" s="219"/>
      <c r="V485" s="219"/>
      <c r="W485" s="504"/>
      <c r="X485" s="219"/>
      <c r="Y485" s="49">
        <v>466</v>
      </c>
      <c r="Z485" s="49">
        <v>466774089</v>
      </c>
      <c r="AA485" s="235" t="s">
        <v>1068</v>
      </c>
      <c r="AB485" s="49">
        <v>0</v>
      </c>
      <c r="AC485" s="49">
        <v>0</v>
      </c>
      <c r="AD485" s="49">
        <v>0</v>
      </c>
      <c r="AE485" s="49">
        <v>8</v>
      </c>
      <c r="AF485" s="49">
        <v>15</v>
      </c>
      <c r="AG485" s="49">
        <v>0</v>
      </c>
      <c r="AH485" s="49">
        <v>0</v>
      </c>
      <c r="AI485" s="206">
        <v>0</v>
      </c>
      <c r="AJ485" s="206">
        <v>1</v>
      </c>
      <c r="AK485" s="206">
        <v>1</v>
      </c>
      <c r="AL485" s="206">
        <v>0</v>
      </c>
      <c r="AM485" s="206">
        <v>16</v>
      </c>
      <c r="AN485" s="206">
        <v>0</v>
      </c>
      <c r="AO485" s="206">
        <v>0</v>
      </c>
      <c r="AP485" s="206">
        <v>0</v>
      </c>
      <c r="AQ485" s="49">
        <v>0</v>
      </c>
      <c r="AR485" s="207"/>
      <c r="AS485" s="49">
        <v>774</v>
      </c>
      <c r="AT485" s="49">
        <v>89</v>
      </c>
      <c r="AU485" s="49">
        <v>10</v>
      </c>
      <c r="AW485" s="49"/>
      <c r="AX485" s="49"/>
      <c r="AY485" s="49"/>
      <c r="AZ485" s="484"/>
    </row>
    <row r="486" spans="1:52">
      <c r="A486" s="206">
        <v>466</v>
      </c>
      <c r="B486" s="206">
        <v>466774096</v>
      </c>
      <c r="C486" s="207" t="s">
        <v>1068</v>
      </c>
      <c r="D486" s="216">
        <f t="shared" si="65"/>
        <v>0</v>
      </c>
      <c r="E486" s="216">
        <f t="shared" si="65"/>
        <v>0</v>
      </c>
      <c r="F486" s="216">
        <f t="shared" si="65"/>
        <v>0</v>
      </c>
      <c r="G486" s="216">
        <f t="shared" si="64"/>
        <v>4</v>
      </c>
      <c r="H486" s="216">
        <f t="shared" si="64"/>
        <v>6</v>
      </c>
      <c r="I486" s="216">
        <f t="shared" si="64"/>
        <v>0</v>
      </c>
      <c r="J486" s="216">
        <f t="shared" si="56"/>
        <v>0</v>
      </c>
      <c r="K486" s="347">
        <f t="shared" si="58"/>
        <v>0.38600000000000001</v>
      </c>
      <c r="L486" s="216"/>
      <c r="M486" s="216">
        <f t="shared" si="59"/>
        <v>0</v>
      </c>
      <c r="N486" s="216">
        <f t="shared" si="60"/>
        <v>0</v>
      </c>
      <c r="O486" s="216">
        <f t="shared" si="60"/>
        <v>0</v>
      </c>
      <c r="P486" s="216">
        <f t="shared" si="61"/>
        <v>5</v>
      </c>
      <c r="Q486" s="216">
        <f t="shared" si="62"/>
        <v>8</v>
      </c>
      <c r="R486" s="216">
        <f t="shared" si="63"/>
        <v>10</v>
      </c>
      <c r="S486" s="219"/>
      <c r="T486" s="219"/>
      <c r="U486" s="219"/>
      <c r="V486" s="219"/>
      <c r="W486" s="504"/>
      <c r="X486" s="219"/>
      <c r="Y486" s="49">
        <v>466</v>
      </c>
      <c r="Z486" s="49">
        <v>466774096</v>
      </c>
      <c r="AA486" s="235" t="s">
        <v>1068</v>
      </c>
      <c r="AB486" s="49">
        <v>0</v>
      </c>
      <c r="AC486" s="49">
        <v>0</v>
      </c>
      <c r="AD486" s="49">
        <v>0</v>
      </c>
      <c r="AE486" s="49">
        <v>4</v>
      </c>
      <c r="AF486" s="49">
        <v>6</v>
      </c>
      <c r="AG486" s="49">
        <v>0</v>
      </c>
      <c r="AH486" s="49">
        <v>0</v>
      </c>
      <c r="AI486" s="206">
        <v>0</v>
      </c>
      <c r="AJ486" s="206">
        <v>0</v>
      </c>
      <c r="AK486" s="206">
        <v>0</v>
      </c>
      <c r="AL486" s="206">
        <v>0</v>
      </c>
      <c r="AM486" s="206">
        <v>5</v>
      </c>
      <c r="AN486" s="206">
        <v>0</v>
      </c>
      <c r="AO486" s="206">
        <v>0</v>
      </c>
      <c r="AP486" s="206">
        <v>0</v>
      </c>
      <c r="AQ486" s="49">
        <v>0</v>
      </c>
      <c r="AR486" s="207"/>
      <c r="AS486" s="49">
        <v>774</v>
      </c>
      <c r="AT486" s="49">
        <v>96</v>
      </c>
      <c r="AU486" s="49">
        <v>8</v>
      </c>
      <c r="AW486" s="49"/>
      <c r="AX486" s="49"/>
      <c r="AY486" s="49"/>
      <c r="AZ486" s="484"/>
    </row>
    <row r="487" spans="1:52">
      <c r="A487" s="206">
        <v>466</v>
      </c>
      <c r="B487" s="206">
        <v>466774221</v>
      </c>
      <c r="C487" s="207" t="s">
        <v>1068</v>
      </c>
      <c r="D487" s="216">
        <f t="shared" si="65"/>
        <v>0</v>
      </c>
      <c r="E487" s="216">
        <f t="shared" si="65"/>
        <v>0</v>
      </c>
      <c r="F487" s="216">
        <f t="shared" si="65"/>
        <v>4</v>
      </c>
      <c r="G487" s="216">
        <f t="shared" si="64"/>
        <v>14</v>
      </c>
      <c r="H487" s="216">
        <f t="shared" si="64"/>
        <v>14</v>
      </c>
      <c r="I487" s="216">
        <f t="shared" si="64"/>
        <v>0</v>
      </c>
      <c r="J487" s="216">
        <f t="shared" si="56"/>
        <v>0</v>
      </c>
      <c r="K487" s="347">
        <f t="shared" si="58"/>
        <v>1.2352000000000001</v>
      </c>
      <c r="L487" s="216"/>
      <c r="M487" s="216">
        <f t="shared" si="59"/>
        <v>0</v>
      </c>
      <c r="N487" s="216">
        <f t="shared" si="60"/>
        <v>0</v>
      </c>
      <c r="O487" s="216">
        <f t="shared" si="60"/>
        <v>0</v>
      </c>
      <c r="P487" s="216">
        <f t="shared" si="61"/>
        <v>19</v>
      </c>
      <c r="Q487" s="216">
        <f t="shared" si="62"/>
        <v>9</v>
      </c>
      <c r="R487" s="216">
        <f t="shared" si="63"/>
        <v>32</v>
      </c>
      <c r="S487" s="219"/>
      <c r="T487" s="219"/>
      <c r="U487" s="219"/>
      <c r="V487" s="219"/>
      <c r="W487" s="504"/>
      <c r="X487" s="219"/>
      <c r="Y487" s="49">
        <v>466</v>
      </c>
      <c r="Z487" s="49">
        <v>466774221</v>
      </c>
      <c r="AA487" s="235" t="s">
        <v>1068</v>
      </c>
      <c r="AB487" s="49">
        <v>0</v>
      </c>
      <c r="AC487" s="49">
        <v>0</v>
      </c>
      <c r="AD487" s="49">
        <v>4</v>
      </c>
      <c r="AE487" s="49">
        <v>14</v>
      </c>
      <c r="AF487" s="49">
        <v>14</v>
      </c>
      <c r="AG487" s="49">
        <v>0</v>
      </c>
      <c r="AH487" s="49">
        <v>0</v>
      </c>
      <c r="AI487" s="206">
        <v>0</v>
      </c>
      <c r="AJ487" s="206">
        <v>0</v>
      </c>
      <c r="AK487" s="206">
        <v>0</v>
      </c>
      <c r="AL487" s="206">
        <v>0</v>
      </c>
      <c r="AM487" s="206">
        <v>17</v>
      </c>
      <c r="AN487" s="206">
        <v>0</v>
      </c>
      <c r="AO487" s="206">
        <v>0</v>
      </c>
      <c r="AP487" s="206">
        <v>2</v>
      </c>
      <c r="AQ487" s="49">
        <v>0</v>
      </c>
      <c r="AR487" s="207"/>
      <c r="AS487" s="49">
        <v>774</v>
      </c>
      <c r="AT487" s="49">
        <v>221</v>
      </c>
      <c r="AU487" s="49">
        <v>9</v>
      </c>
      <c r="AW487" s="49"/>
      <c r="AX487" s="49"/>
      <c r="AY487" s="49"/>
      <c r="AZ487" s="484"/>
    </row>
    <row r="488" spans="1:52">
      <c r="A488" s="206">
        <v>466</v>
      </c>
      <c r="B488" s="206">
        <v>466774296</v>
      </c>
      <c r="C488" s="207" t="s">
        <v>1068</v>
      </c>
      <c r="D488" s="216">
        <f t="shared" si="65"/>
        <v>0</v>
      </c>
      <c r="E488" s="216">
        <f t="shared" si="65"/>
        <v>0</v>
      </c>
      <c r="F488" s="216">
        <f t="shared" si="65"/>
        <v>1</v>
      </c>
      <c r="G488" s="216">
        <f t="shared" si="64"/>
        <v>19</v>
      </c>
      <c r="H488" s="216">
        <f t="shared" si="64"/>
        <v>14</v>
      </c>
      <c r="I488" s="216">
        <f t="shared" si="64"/>
        <v>0</v>
      </c>
      <c r="J488" s="216">
        <f t="shared" si="56"/>
        <v>0</v>
      </c>
      <c r="K488" s="347">
        <f t="shared" si="58"/>
        <v>1.3124</v>
      </c>
      <c r="L488" s="216"/>
      <c r="M488" s="216">
        <f t="shared" si="59"/>
        <v>2</v>
      </c>
      <c r="N488" s="216">
        <f t="shared" si="60"/>
        <v>2</v>
      </c>
      <c r="O488" s="216">
        <f t="shared" si="60"/>
        <v>0</v>
      </c>
      <c r="P488" s="216">
        <f t="shared" si="61"/>
        <v>14</v>
      </c>
      <c r="Q488" s="216">
        <f t="shared" si="62"/>
        <v>10</v>
      </c>
      <c r="R488" s="216">
        <f t="shared" si="63"/>
        <v>34</v>
      </c>
      <c r="S488" s="219"/>
      <c r="T488" s="219"/>
      <c r="U488" s="219"/>
      <c r="V488" s="219"/>
      <c r="W488" s="504"/>
      <c r="X488" s="219"/>
      <c r="Y488" s="49">
        <v>466</v>
      </c>
      <c r="Z488" s="49">
        <v>466774296</v>
      </c>
      <c r="AA488" s="235" t="s">
        <v>1068</v>
      </c>
      <c r="AB488" s="49">
        <v>0</v>
      </c>
      <c r="AC488" s="49">
        <v>0</v>
      </c>
      <c r="AD488" s="49">
        <v>1</v>
      </c>
      <c r="AE488" s="49">
        <v>19</v>
      </c>
      <c r="AF488" s="49">
        <v>14</v>
      </c>
      <c r="AG488" s="49">
        <v>0</v>
      </c>
      <c r="AH488" s="49">
        <v>0</v>
      </c>
      <c r="AI488" s="206">
        <v>0</v>
      </c>
      <c r="AJ488" s="206">
        <v>2</v>
      </c>
      <c r="AK488" s="206">
        <v>2</v>
      </c>
      <c r="AL488" s="206">
        <v>0</v>
      </c>
      <c r="AM488" s="206">
        <v>14</v>
      </c>
      <c r="AN488" s="206">
        <v>0</v>
      </c>
      <c r="AO488" s="206">
        <v>0</v>
      </c>
      <c r="AP488" s="206">
        <v>0</v>
      </c>
      <c r="AQ488" s="49">
        <v>0</v>
      </c>
      <c r="AR488" s="207"/>
      <c r="AS488" s="49">
        <v>774</v>
      </c>
      <c r="AT488" s="49">
        <v>296</v>
      </c>
      <c r="AU488" s="49">
        <v>10</v>
      </c>
      <c r="AW488" s="49"/>
      <c r="AX488" s="49"/>
      <c r="AY488" s="49"/>
      <c r="AZ488" s="484"/>
    </row>
    <row r="489" spans="1:52">
      <c r="A489" s="206">
        <v>466</v>
      </c>
      <c r="B489" s="206">
        <v>466774774</v>
      </c>
      <c r="C489" s="207" t="s">
        <v>1068</v>
      </c>
      <c r="D489" s="216">
        <f t="shared" si="65"/>
        <v>0</v>
      </c>
      <c r="E489" s="216">
        <f t="shared" si="65"/>
        <v>0</v>
      </c>
      <c r="F489" s="216">
        <f t="shared" si="65"/>
        <v>5</v>
      </c>
      <c r="G489" s="216">
        <f t="shared" si="64"/>
        <v>18</v>
      </c>
      <c r="H489" s="216">
        <f t="shared" si="64"/>
        <v>10</v>
      </c>
      <c r="I489" s="216">
        <f t="shared" si="64"/>
        <v>0</v>
      </c>
      <c r="J489" s="216">
        <f t="shared" si="56"/>
        <v>0</v>
      </c>
      <c r="K489" s="347">
        <f t="shared" si="58"/>
        <v>1.2738</v>
      </c>
      <c r="L489" s="216"/>
      <c r="M489" s="216">
        <f t="shared" si="59"/>
        <v>0</v>
      </c>
      <c r="N489" s="216">
        <f t="shared" si="60"/>
        <v>0</v>
      </c>
      <c r="O489" s="216">
        <f t="shared" si="60"/>
        <v>0</v>
      </c>
      <c r="P489" s="216">
        <f t="shared" si="61"/>
        <v>23</v>
      </c>
      <c r="Q489" s="216">
        <f t="shared" si="62"/>
        <v>7</v>
      </c>
      <c r="R489" s="216">
        <f t="shared" si="63"/>
        <v>33</v>
      </c>
      <c r="S489" s="219"/>
      <c r="T489" s="219"/>
      <c r="U489" s="219"/>
      <c r="V489" s="219"/>
      <c r="W489" s="504"/>
      <c r="X489" s="219"/>
      <c r="Y489" s="49">
        <v>466</v>
      </c>
      <c r="Z489" s="49">
        <v>466774774</v>
      </c>
      <c r="AA489" s="235" t="s">
        <v>1068</v>
      </c>
      <c r="AB489" s="49">
        <v>0</v>
      </c>
      <c r="AC489" s="49">
        <v>0</v>
      </c>
      <c r="AD489" s="49">
        <v>5</v>
      </c>
      <c r="AE489" s="49">
        <v>18</v>
      </c>
      <c r="AF489" s="49">
        <v>10</v>
      </c>
      <c r="AG489" s="49">
        <v>0</v>
      </c>
      <c r="AH489" s="49">
        <v>0</v>
      </c>
      <c r="AI489" s="206">
        <v>0</v>
      </c>
      <c r="AJ489" s="206">
        <v>0</v>
      </c>
      <c r="AK489" s="206">
        <v>0</v>
      </c>
      <c r="AL489" s="206">
        <v>0</v>
      </c>
      <c r="AM489" s="206">
        <v>19</v>
      </c>
      <c r="AN489" s="206">
        <v>0</v>
      </c>
      <c r="AO489" s="206">
        <v>0</v>
      </c>
      <c r="AP489" s="206">
        <v>4</v>
      </c>
      <c r="AQ489" s="49">
        <v>0</v>
      </c>
      <c r="AR489" s="207"/>
      <c r="AS489" s="49">
        <v>774</v>
      </c>
      <c r="AT489" s="49">
        <v>774</v>
      </c>
      <c r="AU489" s="49">
        <v>7</v>
      </c>
      <c r="AW489" s="49"/>
      <c r="AX489" s="49"/>
      <c r="AY489" s="49"/>
      <c r="AZ489" s="484"/>
    </row>
    <row r="490" spans="1:52">
      <c r="A490" s="206">
        <v>469</v>
      </c>
      <c r="B490" s="206">
        <v>469035018</v>
      </c>
      <c r="C490" s="207" t="s">
        <v>1069</v>
      </c>
      <c r="D490" s="216">
        <f t="shared" si="65"/>
        <v>0</v>
      </c>
      <c r="E490" s="216">
        <f t="shared" si="65"/>
        <v>0</v>
      </c>
      <c r="F490" s="216">
        <f t="shared" si="65"/>
        <v>0</v>
      </c>
      <c r="G490" s="216">
        <f t="shared" si="64"/>
        <v>2</v>
      </c>
      <c r="H490" s="216">
        <f t="shared" si="64"/>
        <v>0</v>
      </c>
      <c r="I490" s="216">
        <f t="shared" si="64"/>
        <v>0</v>
      </c>
      <c r="J490" s="216">
        <f t="shared" si="56"/>
        <v>0</v>
      </c>
      <c r="K490" s="347">
        <f t="shared" si="58"/>
        <v>7.7200000000000005E-2</v>
      </c>
      <c r="L490" s="216"/>
      <c r="M490" s="216">
        <f t="shared" si="59"/>
        <v>0</v>
      </c>
      <c r="N490" s="216">
        <f t="shared" si="60"/>
        <v>0</v>
      </c>
      <c r="O490" s="216">
        <f t="shared" si="60"/>
        <v>0</v>
      </c>
      <c r="P490" s="216">
        <f t="shared" si="61"/>
        <v>2</v>
      </c>
      <c r="Q490" s="216">
        <f t="shared" si="62"/>
        <v>9</v>
      </c>
      <c r="R490" s="216">
        <f t="shared" si="63"/>
        <v>2</v>
      </c>
      <c r="S490" s="219"/>
      <c r="T490" s="219"/>
      <c r="U490" s="219"/>
      <c r="V490" s="219"/>
      <c r="W490" s="504"/>
      <c r="X490" s="219"/>
      <c r="Y490" s="49">
        <v>469</v>
      </c>
      <c r="Z490" s="49">
        <v>469035018</v>
      </c>
      <c r="AA490" s="235" t="s">
        <v>1069</v>
      </c>
      <c r="AB490" s="49">
        <v>0</v>
      </c>
      <c r="AC490" s="49">
        <v>0</v>
      </c>
      <c r="AD490" s="49">
        <v>0</v>
      </c>
      <c r="AE490" s="49">
        <v>2</v>
      </c>
      <c r="AF490" s="49">
        <v>0</v>
      </c>
      <c r="AG490" s="49">
        <v>0</v>
      </c>
      <c r="AH490" s="49">
        <v>0</v>
      </c>
      <c r="AI490" s="206">
        <v>0</v>
      </c>
      <c r="AJ490" s="206">
        <v>0</v>
      </c>
      <c r="AK490" s="206">
        <v>0</v>
      </c>
      <c r="AL490" s="206">
        <v>0</v>
      </c>
      <c r="AM490" s="206">
        <v>2</v>
      </c>
      <c r="AN490" s="206">
        <v>0</v>
      </c>
      <c r="AO490" s="206">
        <v>0</v>
      </c>
      <c r="AP490" s="206">
        <v>0</v>
      </c>
      <c r="AQ490" s="49">
        <v>0</v>
      </c>
      <c r="AR490" s="207"/>
      <c r="AS490" s="49">
        <v>35</v>
      </c>
      <c r="AT490" s="49">
        <v>18</v>
      </c>
      <c r="AU490" s="49">
        <v>9</v>
      </c>
      <c r="AW490" s="49"/>
      <c r="AX490" s="49"/>
      <c r="AY490" s="49"/>
      <c r="AZ490" s="484"/>
    </row>
    <row r="491" spans="1:52">
      <c r="A491" s="206">
        <v>469</v>
      </c>
      <c r="B491" s="206">
        <v>469035035</v>
      </c>
      <c r="C491" s="207" t="s">
        <v>1069</v>
      </c>
      <c r="D491" s="216">
        <f t="shared" si="65"/>
        <v>52</v>
      </c>
      <c r="E491" s="216">
        <f t="shared" si="65"/>
        <v>0</v>
      </c>
      <c r="F491" s="216">
        <f t="shared" si="65"/>
        <v>85</v>
      </c>
      <c r="G491" s="216">
        <f t="shared" si="64"/>
        <v>471</v>
      </c>
      <c r="H491" s="216">
        <f t="shared" si="64"/>
        <v>273</v>
      </c>
      <c r="I491" s="216">
        <f t="shared" si="64"/>
        <v>299</v>
      </c>
      <c r="J491" s="216">
        <f t="shared" si="56"/>
        <v>0</v>
      </c>
      <c r="K491" s="347">
        <f t="shared" si="58"/>
        <v>43.540799999999997</v>
      </c>
      <c r="L491" s="216"/>
      <c r="M491" s="216">
        <f t="shared" si="59"/>
        <v>150</v>
      </c>
      <c r="N491" s="216">
        <f t="shared" si="60"/>
        <v>23</v>
      </c>
      <c r="O491" s="216">
        <f t="shared" si="60"/>
        <v>30</v>
      </c>
      <c r="P491" s="216">
        <f t="shared" si="61"/>
        <v>939</v>
      </c>
      <c r="Q491" s="216">
        <f t="shared" si="62"/>
        <v>11</v>
      </c>
      <c r="R491" s="216">
        <f t="shared" si="63"/>
        <v>1154</v>
      </c>
      <c r="S491" s="219"/>
      <c r="T491" s="219"/>
      <c r="U491" s="219"/>
      <c r="V491" s="219"/>
      <c r="W491" s="504"/>
      <c r="X491" s="219"/>
      <c r="Y491" s="49">
        <v>469</v>
      </c>
      <c r="Z491" s="49">
        <v>469035035</v>
      </c>
      <c r="AA491" s="235" t="s">
        <v>1069</v>
      </c>
      <c r="AB491" s="49">
        <v>52</v>
      </c>
      <c r="AC491" s="49">
        <v>0</v>
      </c>
      <c r="AD491" s="49">
        <v>85</v>
      </c>
      <c r="AE491" s="49">
        <v>471</v>
      </c>
      <c r="AF491" s="49">
        <v>273</v>
      </c>
      <c r="AG491" s="49">
        <v>299</v>
      </c>
      <c r="AH491" s="49">
        <v>0</v>
      </c>
      <c r="AI491" s="206">
        <v>9</v>
      </c>
      <c r="AJ491" s="206">
        <v>145</v>
      </c>
      <c r="AK491" s="206">
        <v>23</v>
      </c>
      <c r="AL491" s="206">
        <v>30</v>
      </c>
      <c r="AM491" s="206">
        <v>609</v>
      </c>
      <c r="AN491" s="206">
        <v>45</v>
      </c>
      <c r="AO491" s="206">
        <v>0</v>
      </c>
      <c r="AP491" s="206">
        <v>71</v>
      </c>
      <c r="AQ491" s="49">
        <v>236</v>
      </c>
      <c r="AR491" s="207"/>
      <c r="AS491" s="49">
        <v>35</v>
      </c>
      <c r="AT491" s="49">
        <v>35</v>
      </c>
      <c r="AU491" s="49">
        <v>11</v>
      </c>
      <c r="AW491" s="49"/>
      <c r="AX491" s="49"/>
      <c r="AY491" s="49"/>
      <c r="AZ491" s="484"/>
    </row>
    <row r="492" spans="1:52">
      <c r="A492" s="206">
        <v>469</v>
      </c>
      <c r="B492" s="206">
        <v>469035040</v>
      </c>
      <c r="C492" s="207" t="s">
        <v>1069</v>
      </c>
      <c r="D492" s="216">
        <f t="shared" si="65"/>
        <v>0</v>
      </c>
      <c r="E492" s="216">
        <f t="shared" si="65"/>
        <v>0</v>
      </c>
      <c r="F492" s="216">
        <f t="shared" si="65"/>
        <v>0</v>
      </c>
      <c r="G492" s="216">
        <f t="shared" si="64"/>
        <v>0</v>
      </c>
      <c r="H492" s="216">
        <f t="shared" si="64"/>
        <v>0</v>
      </c>
      <c r="I492" s="216">
        <f t="shared" si="64"/>
        <v>1</v>
      </c>
      <c r="J492" s="216">
        <f t="shared" si="56"/>
        <v>0</v>
      </c>
      <c r="K492" s="347">
        <f t="shared" si="58"/>
        <v>3.8600000000000002E-2</v>
      </c>
      <c r="L492" s="216"/>
      <c r="M492" s="216">
        <f t="shared" si="59"/>
        <v>0</v>
      </c>
      <c r="N492" s="216">
        <f t="shared" si="60"/>
        <v>0</v>
      </c>
      <c r="O492" s="216">
        <f t="shared" si="60"/>
        <v>0</v>
      </c>
      <c r="P492" s="216">
        <f t="shared" si="61"/>
        <v>1</v>
      </c>
      <c r="Q492" s="216">
        <f t="shared" si="62"/>
        <v>6</v>
      </c>
      <c r="R492" s="216">
        <f t="shared" si="63"/>
        <v>1</v>
      </c>
      <c r="S492" s="219"/>
      <c r="T492" s="219"/>
      <c r="U492" s="219"/>
      <c r="V492" s="219"/>
      <c r="W492" s="504"/>
      <c r="X492" s="219"/>
      <c r="Y492" s="49">
        <v>469</v>
      </c>
      <c r="Z492" s="49">
        <v>469035040</v>
      </c>
      <c r="AA492" s="235" t="s">
        <v>1069</v>
      </c>
      <c r="AB492" s="49">
        <v>0</v>
      </c>
      <c r="AC492" s="49">
        <v>0</v>
      </c>
      <c r="AD492" s="49">
        <v>0</v>
      </c>
      <c r="AE492" s="49">
        <v>0</v>
      </c>
      <c r="AF492" s="49">
        <v>0</v>
      </c>
      <c r="AG492" s="49">
        <v>1</v>
      </c>
      <c r="AH492" s="49">
        <v>0</v>
      </c>
      <c r="AI492" s="206">
        <v>0</v>
      </c>
      <c r="AJ492" s="206">
        <v>0</v>
      </c>
      <c r="AK492" s="206">
        <v>0</v>
      </c>
      <c r="AL492" s="206">
        <v>0</v>
      </c>
      <c r="AM492" s="206">
        <v>0</v>
      </c>
      <c r="AN492" s="206">
        <v>0</v>
      </c>
      <c r="AO492" s="206">
        <v>0</v>
      </c>
      <c r="AP492" s="206">
        <v>0</v>
      </c>
      <c r="AQ492" s="49">
        <v>1</v>
      </c>
      <c r="AR492" s="207"/>
      <c r="AS492" s="49">
        <v>35</v>
      </c>
      <c r="AT492" s="49">
        <v>40</v>
      </c>
      <c r="AU492" s="49">
        <v>6</v>
      </c>
      <c r="AW492" s="49"/>
      <c r="AX492" s="49"/>
      <c r="AY492" s="49"/>
      <c r="AZ492" s="484"/>
    </row>
    <row r="493" spans="1:52">
      <c r="A493" s="206">
        <v>469</v>
      </c>
      <c r="B493" s="206">
        <v>469035044</v>
      </c>
      <c r="C493" s="207" t="s">
        <v>1069</v>
      </c>
      <c r="D493" s="216">
        <f t="shared" si="65"/>
        <v>0</v>
      </c>
      <c r="E493" s="216">
        <f t="shared" si="65"/>
        <v>0</v>
      </c>
      <c r="F493" s="216">
        <f t="shared" si="65"/>
        <v>2</v>
      </c>
      <c r="G493" s="216">
        <f t="shared" si="64"/>
        <v>5</v>
      </c>
      <c r="H493" s="216">
        <f t="shared" si="64"/>
        <v>2</v>
      </c>
      <c r="I493" s="216">
        <f t="shared" si="64"/>
        <v>3</v>
      </c>
      <c r="J493" s="216">
        <f t="shared" si="56"/>
        <v>0</v>
      </c>
      <c r="K493" s="347">
        <f t="shared" si="58"/>
        <v>0.4632</v>
      </c>
      <c r="L493" s="216"/>
      <c r="M493" s="216">
        <f t="shared" si="59"/>
        <v>3</v>
      </c>
      <c r="N493" s="216">
        <f t="shared" si="60"/>
        <v>0</v>
      </c>
      <c r="O493" s="216">
        <f t="shared" si="60"/>
        <v>0</v>
      </c>
      <c r="P493" s="216">
        <f t="shared" si="61"/>
        <v>8</v>
      </c>
      <c r="Q493" s="216">
        <f t="shared" si="62"/>
        <v>11</v>
      </c>
      <c r="R493" s="216">
        <f t="shared" si="63"/>
        <v>12</v>
      </c>
      <c r="S493" s="219"/>
      <c r="T493" s="219"/>
      <c r="U493" s="219"/>
      <c r="V493" s="219"/>
      <c r="W493" s="504"/>
      <c r="X493" s="219"/>
      <c r="Y493" s="49">
        <v>469</v>
      </c>
      <c r="Z493" s="49">
        <v>469035044</v>
      </c>
      <c r="AA493" s="235" t="s">
        <v>1069</v>
      </c>
      <c r="AB493" s="49">
        <v>0</v>
      </c>
      <c r="AC493" s="49">
        <v>0</v>
      </c>
      <c r="AD493" s="49">
        <v>2</v>
      </c>
      <c r="AE493" s="49">
        <v>5</v>
      </c>
      <c r="AF493" s="49">
        <v>2</v>
      </c>
      <c r="AG493" s="49">
        <v>3</v>
      </c>
      <c r="AH493" s="49">
        <v>0</v>
      </c>
      <c r="AI493" s="206">
        <v>0</v>
      </c>
      <c r="AJ493" s="206">
        <v>3</v>
      </c>
      <c r="AK493" s="206">
        <v>0</v>
      </c>
      <c r="AL493" s="206">
        <v>0</v>
      </c>
      <c r="AM493" s="206">
        <v>5</v>
      </c>
      <c r="AN493" s="206">
        <v>0</v>
      </c>
      <c r="AO493" s="206">
        <v>0</v>
      </c>
      <c r="AP493" s="206">
        <v>2</v>
      </c>
      <c r="AQ493" s="49">
        <v>1</v>
      </c>
      <c r="AR493" s="207"/>
      <c r="AS493" s="49">
        <v>35</v>
      </c>
      <c r="AT493" s="49">
        <v>44</v>
      </c>
      <c r="AU493" s="49">
        <v>11</v>
      </c>
      <c r="AW493" s="49"/>
      <c r="AX493" s="49"/>
      <c r="AY493" s="49"/>
      <c r="AZ493" s="484"/>
    </row>
    <row r="494" spans="1:52">
      <c r="A494" s="206">
        <v>469</v>
      </c>
      <c r="B494" s="206">
        <v>469035049</v>
      </c>
      <c r="C494" s="207" t="s">
        <v>1069</v>
      </c>
      <c r="D494" s="216">
        <f t="shared" si="65"/>
        <v>0</v>
      </c>
      <c r="E494" s="216">
        <f t="shared" si="65"/>
        <v>0</v>
      </c>
      <c r="F494" s="216">
        <f t="shared" si="65"/>
        <v>0</v>
      </c>
      <c r="G494" s="216">
        <f t="shared" si="64"/>
        <v>0</v>
      </c>
      <c r="H494" s="216">
        <f t="shared" si="64"/>
        <v>0</v>
      </c>
      <c r="I494" s="216">
        <f t="shared" si="64"/>
        <v>1</v>
      </c>
      <c r="J494" s="216">
        <f t="shared" si="56"/>
        <v>0</v>
      </c>
      <c r="K494" s="347">
        <f t="shared" si="58"/>
        <v>3.8600000000000002E-2</v>
      </c>
      <c r="L494" s="216"/>
      <c r="M494" s="216">
        <f t="shared" si="59"/>
        <v>0</v>
      </c>
      <c r="N494" s="216">
        <f t="shared" si="60"/>
        <v>0</v>
      </c>
      <c r="O494" s="216">
        <f t="shared" si="60"/>
        <v>0</v>
      </c>
      <c r="P494" s="216">
        <f t="shared" si="61"/>
        <v>1</v>
      </c>
      <c r="Q494" s="216">
        <f t="shared" si="62"/>
        <v>8</v>
      </c>
      <c r="R494" s="216">
        <f t="shared" si="63"/>
        <v>1</v>
      </c>
      <c r="S494" s="219"/>
      <c r="T494" s="219"/>
      <c r="U494" s="219"/>
      <c r="V494" s="219"/>
      <c r="W494" s="504"/>
      <c r="X494" s="219"/>
      <c r="Y494" s="49">
        <v>469</v>
      </c>
      <c r="Z494" s="49">
        <v>469035049</v>
      </c>
      <c r="AA494" s="235" t="s">
        <v>1069</v>
      </c>
      <c r="AB494" s="49">
        <v>0</v>
      </c>
      <c r="AC494" s="49">
        <v>0</v>
      </c>
      <c r="AD494" s="49">
        <v>0</v>
      </c>
      <c r="AE494" s="49">
        <v>0</v>
      </c>
      <c r="AF494" s="49">
        <v>0</v>
      </c>
      <c r="AG494" s="49">
        <v>1</v>
      </c>
      <c r="AH494" s="49">
        <v>0</v>
      </c>
      <c r="AI494" s="206">
        <v>0</v>
      </c>
      <c r="AJ494" s="206">
        <v>0</v>
      </c>
      <c r="AK494" s="206">
        <v>0</v>
      </c>
      <c r="AL494" s="206">
        <v>0</v>
      </c>
      <c r="AM494" s="206">
        <v>0</v>
      </c>
      <c r="AN494" s="206">
        <v>0</v>
      </c>
      <c r="AO494" s="206">
        <v>0</v>
      </c>
      <c r="AP494" s="206">
        <v>0</v>
      </c>
      <c r="AQ494" s="49">
        <v>1</v>
      </c>
      <c r="AR494" s="207"/>
      <c r="AS494" s="49">
        <v>35</v>
      </c>
      <c r="AT494" s="49">
        <v>49</v>
      </c>
      <c r="AU494" s="49">
        <v>8</v>
      </c>
      <c r="AW494" s="49"/>
      <c r="AX494" s="49"/>
      <c r="AY494" s="49"/>
      <c r="AZ494" s="484"/>
    </row>
    <row r="495" spans="1:52">
      <c r="A495" s="206">
        <v>469</v>
      </c>
      <c r="B495" s="206">
        <v>469035050</v>
      </c>
      <c r="C495" s="207" t="s">
        <v>1069</v>
      </c>
      <c r="D495" s="216">
        <f t="shared" si="65"/>
        <v>0</v>
      </c>
      <c r="E495" s="216">
        <f t="shared" si="65"/>
        <v>0</v>
      </c>
      <c r="F495" s="216">
        <f t="shared" si="65"/>
        <v>1</v>
      </c>
      <c r="G495" s="216">
        <f t="shared" si="64"/>
        <v>1</v>
      </c>
      <c r="H495" s="216">
        <f t="shared" si="64"/>
        <v>0</v>
      </c>
      <c r="I495" s="216">
        <f t="shared" si="64"/>
        <v>0</v>
      </c>
      <c r="J495" s="216">
        <f t="shared" si="56"/>
        <v>0</v>
      </c>
      <c r="K495" s="347">
        <f t="shared" si="58"/>
        <v>7.7200000000000005E-2</v>
      </c>
      <c r="L495" s="216"/>
      <c r="M495" s="216">
        <f t="shared" si="59"/>
        <v>0</v>
      </c>
      <c r="N495" s="216">
        <f t="shared" si="60"/>
        <v>0</v>
      </c>
      <c r="O495" s="216">
        <f t="shared" si="60"/>
        <v>0</v>
      </c>
      <c r="P495" s="216">
        <f t="shared" si="61"/>
        <v>2</v>
      </c>
      <c r="Q495" s="216">
        <f t="shared" si="62"/>
        <v>4</v>
      </c>
      <c r="R495" s="216">
        <f t="shared" si="63"/>
        <v>2</v>
      </c>
      <c r="S495" s="219"/>
      <c r="T495" s="219"/>
      <c r="U495" s="219"/>
      <c r="V495" s="219"/>
      <c r="W495" s="504"/>
      <c r="X495" s="219"/>
      <c r="Y495" s="49">
        <v>469</v>
      </c>
      <c r="Z495" s="49">
        <v>469035050</v>
      </c>
      <c r="AA495" s="235" t="s">
        <v>1069</v>
      </c>
      <c r="AB495" s="49">
        <v>0</v>
      </c>
      <c r="AC495" s="49">
        <v>0</v>
      </c>
      <c r="AD495" s="49">
        <v>1</v>
      </c>
      <c r="AE495" s="49">
        <v>1</v>
      </c>
      <c r="AF495" s="49">
        <v>0</v>
      </c>
      <c r="AG495" s="49">
        <v>0</v>
      </c>
      <c r="AH495" s="49">
        <v>0</v>
      </c>
      <c r="AI495" s="206">
        <v>0</v>
      </c>
      <c r="AJ495" s="206">
        <v>0</v>
      </c>
      <c r="AK495" s="206">
        <v>0</v>
      </c>
      <c r="AL495" s="206">
        <v>0</v>
      </c>
      <c r="AM495" s="206">
        <v>1</v>
      </c>
      <c r="AN495" s="206">
        <v>0</v>
      </c>
      <c r="AO495" s="206">
        <v>0</v>
      </c>
      <c r="AP495" s="206">
        <v>1</v>
      </c>
      <c r="AQ495" s="49">
        <v>0</v>
      </c>
      <c r="AR495" s="207"/>
      <c r="AS495" s="49">
        <v>35</v>
      </c>
      <c r="AT495" s="49">
        <v>50</v>
      </c>
      <c r="AU495" s="49">
        <v>4</v>
      </c>
      <c r="AW495" s="49"/>
      <c r="AX495" s="49"/>
      <c r="AY495" s="49"/>
      <c r="AZ495" s="484"/>
    </row>
    <row r="496" spans="1:52">
      <c r="A496" s="206">
        <v>469</v>
      </c>
      <c r="B496" s="206">
        <v>469035073</v>
      </c>
      <c r="C496" s="207" t="s">
        <v>1069</v>
      </c>
      <c r="D496" s="216">
        <f t="shared" si="65"/>
        <v>0</v>
      </c>
      <c r="E496" s="216">
        <f t="shared" si="65"/>
        <v>0</v>
      </c>
      <c r="F496" s="216">
        <f t="shared" si="65"/>
        <v>0</v>
      </c>
      <c r="G496" s="216">
        <f t="shared" si="64"/>
        <v>1</v>
      </c>
      <c r="H496" s="216">
        <f t="shared" si="64"/>
        <v>0</v>
      </c>
      <c r="I496" s="216">
        <f t="shared" si="64"/>
        <v>1</v>
      </c>
      <c r="J496" s="216">
        <f t="shared" si="64"/>
        <v>0</v>
      </c>
      <c r="K496" s="347">
        <f t="shared" si="58"/>
        <v>7.7200000000000005E-2</v>
      </c>
      <c r="L496" s="216"/>
      <c r="M496" s="216">
        <f t="shared" si="59"/>
        <v>0</v>
      </c>
      <c r="N496" s="216">
        <f t="shared" si="60"/>
        <v>0</v>
      </c>
      <c r="O496" s="216">
        <f t="shared" si="60"/>
        <v>0</v>
      </c>
      <c r="P496" s="216">
        <f t="shared" si="61"/>
        <v>2</v>
      </c>
      <c r="Q496" s="216">
        <f t="shared" si="62"/>
        <v>6</v>
      </c>
      <c r="R496" s="216">
        <f t="shared" si="63"/>
        <v>2</v>
      </c>
      <c r="S496" s="219"/>
      <c r="T496" s="219"/>
      <c r="U496" s="219"/>
      <c r="V496" s="219"/>
      <c r="W496" s="504"/>
      <c r="X496" s="219"/>
      <c r="Y496" s="49">
        <v>469</v>
      </c>
      <c r="Z496" s="49">
        <v>469035073</v>
      </c>
      <c r="AA496" s="235" t="s">
        <v>1069</v>
      </c>
      <c r="AB496" s="49">
        <v>0</v>
      </c>
      <c r="AC496" s="49">
        <v>0</v>
      </c>
      <c r="AD496" s="49">
        <v>0</v>
      </c>
      <c r="AE496" s="49">
        <v>1</v>
      </c>
      <c r="AF496" s="49">
        <v>0</v>
      </c>
      <c r="AG496" s="49">
        <v>1</v>
      </c>
      <c r="AH496" s="49">
        <v>0</v>
      </c>
      <c r="AI496" s="206">
        <v>0</v>
      </c>
      <c r="AJ496" s="206">
        <v>0</v>
      </c>
      <c r="AK496" s="206">
        <v>0</v>
      </c>
      <c r="AL496" s="206">
        <v>0</v>
      </c>
      <c r="AM496" s="206">
        <v>1</v>
      </c>
      <c r="AN496" s="206">
        <v>0</v>
      </c>
      <c r="AO496" s="206">
        <v>0</v>
      </c>
      <c r="AP496" s="206">
        <v>0</v>
      </c>
      <c r="AQ496" s="49">
        <v>1</v>
      </c>
      <c r="AR496" s="207"/>
      <c r="AS496" s="49">
        <v>35</v>
      </c>
      <c r="AT496" s="49">
        <v>73</v>
      </c>
      <c r="AU496" s="49">
        <v>6</v>
      </c>
      <c r="AW496" s="49"/>
      <c r="AX496" s="49"/>
      <c r="AY496" s="49"/>
      <c r="AZ496" s="484"/>
    </row>
    <row r="497" spans="1:52">
      <c r="A497" s="206">
        <v>469</v>
      </c>
      <c r="B497" s="206">
        <v>469035093</v>
      </c>
      <c r="C497" s="207" t="s">
        <v>1069</v>
      </c>
      <c r="D497" s="216">
        <f t="shared" si="65"/>
        <v>0</v>
      </c>
      <c r="E497" s="216">
        <f t="shared" si="65"/>
        <v>0</v>
      </c>
      <c r="F497" s="216">
        <f t="shared" si="65"/>
        <v>0</v>
      </c>
      <c r="G497" s="216">
        <f t="shared" si="64"/>
        <v>0</v>
      </c>
      <c r="H497" s="216">
        <f t="shared" si="64"/>
        <v>1</v>
      </c>
      <c r="I497" s="216">
        <f t="shared" si="64"/>
        <v>1</v>
      </c>
      <c r="J497" s="216">
        <f t="shared" si="64"/>
        <v>0</v>
      </c>
      <c r="K497" s="347">
        <f t="shared" si="58"/>
        <v>7.7200000000000005E-2</v>
      </c>
      <c r="L497" s="216"/>
      <c r="M497" s="216">
        <f t="shared" si="59"/>
        <v>0</v>
      </c>
      <c r="N497" s="216">
        <f t="shared" si="60"/>
        <v>0</v>
      </c>
      <c r="O497" s="216">
        <f t="shared" si="60"/>
        <v>0</v>
      </c>
      <c r="P497" s="216">
        <f t="shared" si="61"/>
        <v>2</v>
      </c>
      <c r="Q497" s="216">
        <f t="shared" si="62"/>
        <v>11</v>
      </c>
      <c r="R497" s="216">
        <f t="shared" si="63"/>
        <v>2</v>
      </c>
      <c r="S497" s="219"/>
      <c r="T497" s="219"/>
      <c r="U497" s="219"/>
      <c r="V497" s="219"/>
      <c r="W497" s="504"/>
      <c r="X497" s="219"/>
      <c r="Y497" s="49">
        <v>469</v>
      </c>
      <c r="Z497" s="49">
        <v>469035093</v>
      </c>
      <c r="AA497" s="235" t="s">
        <v>1069</v>
      </c>
      <c r="AB497" s="49">
        <v>0</v>
      </c>
      <c r="AC497" s="49">
        <v>0</v>
      </c>
      <c r="AD497" s="49">
        <v>0</v>
      </c>
      <c r="AE497" s="49">
        <v>0</v>
      </c>
      <c r="AF497" s="49">
        <v>1</v>
      </c>
      <c r="AG497" s="49">
        <v>1</v>
      </c>
      <c r="AH497" s="49">
        <v>0</v>
      </c>
      <c r="AI497" s="206">
        <v>0</v>
      </c>
      <c r="AJ497" s="206">
        <v>0</v>
      </c>
      <c r="AK497" s="206">
        <v>0</v>
      </c>
      <c r="AL497" s="206">
        <v>0</v>
      </c>
      <c r="AM497" s="206">
        <v>1</v>
      </c>
      <c r="AN497" s="206">
        <v>0</v>
      </c>
      <c r="AO497" s="206">
        <v>0</v>
      </c>
      <c r="AP497" s="206">
        <v>0</v>
      </c>
      <c r="AQ497" s="49">
        <v>1</v>
      </c>
      <c r="AR497" s="207"/>
      <c r="AS497" s="49">
        <v>35</v>
      </c>
      <c r="AT497" s="49">
        <v>93</v>
      </c>
      <c r="AU497" s="49">
        <v>11</v>
      </c>
      <c r="AW497" s="49"/>
      <c r="AX497" s="49"/>
      <c r="AY497" s="49"/>
      <c r="AZ497" s="484"/>
    </row>
    <row r="498" spans="1:52">
      <c r="A498" s="206">
        <v>469</v>
      </c>
      <c r="B498" s="206">
        <v>469035095</v>
      </c>
      <c r="C498" s="207" t="s">
        <v>1069</v>
      </c>
      <c r="D498" s="216">
        <f t="shared" si="65"/>
        <v>0</v>
      </c>
      <c r="E498" s="216">
        <f t="shared" si="65"/>
        <v>0</v>
      </c>
      <c r="F498" s="216">
        <f t="shared" si="65"/>
        <v>0</v>
      </c>
      <c r="G498" s="216">
        <f t="shared" si="64"/>
        <v>1</v>
      </c>
      <c r="H498" s="216">
        <f t="shared" si="64"/>
        <v>0</v>
      </c>
      <c r="I498" s="216">
        <f t="shared" si="64"/>
        <v>0</v>
      </c>
      <c r="J498" s="216">
        <f t="shared" si="64"/>
        <v>0</v>
      </c>
      <c r="K498" s="347">
        <f t="shared" si="58"/>
        <v>3.8600000000000002E-2</v>
      </c>
      <c r="L498" s="216"/>
      <c r="M498" s="216">
        <f t="shared" si="59"/>
        <v>0</v>
      </c>
      <c r="N498" s="216">
        <f t="shared" si="60"/>
        <v>0</v>
      </c>
      <c r="O498" s="216">
        <f t="shared" si="60"/>
        <v>0</v>
      </c>
      <c r="P498" s="216">
        <f t="shared" si="61"/>
        <v>1</v>
      </c>
      <c r="Q498" s="216">
        <f t="shared" si="62"/>
        <v>12</v>
      </c>
      <c r="R498" s="216">
        <f t="shared" si="63"/>
        <v>1</v>
      </c>
      <c r="S498" s="219"/>
      <c r="T498" s="219"/>
      <c r="U498" s="219"/>
      <c r="V498" s="219"/>
      <c r="W498" s="504"/>
      <c r="X498" s="219"/>
      <c r="Y498" s="49">
        <v>469</v>
      </c>
      <c r="Z498" s="49">
        <v>469035095</v>
      </c>
      <c r="AA498" s="235" t="s">
        <v>1069</v>
      </c>
      <c r="AB498" s="49">
        <v>0</v>
      </c>
      <c r="AC498" s="49">
        <v>0</v>
      </c>
      <c r="AD498" s="49">
        <v>0</v>
      </c>
      <c r="AE498" s="49">
        <v>1</v>
      </c>
      <c r="AF498" s="49">
        <v>0</v>
      </c>
      <c r="AG498" s="49">
        <v>0</v>
      </c>
      <c r="AH498" s="49">
        <v>0</v>
      </c>
      <c r="AI498" s="206">
        <v>0</v>
      </c>
      <c r="AJ498" s="206">
        <v>0</v>
      </c>
      <c r="AK498" s="206">
        <v>0</v>
      </c>
      <c r="AL498" s="206">
        <v>0</v>
      </c>
      <c r="AM498" s="206">
        <v>1</v>
      </c>
      <c r="AN498" s="206">
        <v>0</v>
      </c>
      <c r="AO498" s="206">
        <v>0</v>
      </c>
      <c r="AP498" s="206">
        <v>0</v>
      </c>
      <c r="AQ498" s="49">
        <v>0</v>
      </c>
      <c r="AR498" s="207"/>
      <c r="AS498" s="49">
        <v>35</v>
      </c>
      <c r="AT498" s="49">
        <v>95</v>
      </c>
      <c r="AU498" s="49">
        <v>12</v>
      </c>
      <c r="AW498" s="49"/>
      <c r="AX498" s="49"/>
      <c r="AY498" s="49"/>
      <c r="AZ498" s="484"/>
    </row>
    <row r="499" spans="1:52">
      <c r="A499" s="206">
        <v>469</v>
      </c>
      <c r="B499" s="206">
        <v>469035133</v>
      </c>
      <c r="C499" s="207" t="s">
        <v>1069</v>
      </c>
      <c r="D499" s="216">
        <f t="shared" si="65"/>
        <v>0</v>
      </c>
      <c r="E499" s="216">
        <f t="shared" si="65"/>
        <v>0</v>
      </c>
      <c r="F499" s="216">
        <f t="shared" si="65"/>
        <v>0</v>
      </c>
      <c r="G499" s="216">
        <f t="shared" si="64"/>
        <v>0</v>
      </c>
      <c r="H499" s="216">
        <f t="shared" si="64"/>
        <v>1</v>
      </c>
      <c r="I499" s="216">
        <f t="shared" si="64"/>
        <v>0</v>
      </c>
      <c r="J499" s="216">
        <f t="shared" si="64"/>
        <v>0</v>
      </c>
      <c r="K499" s="347">
        <f t="shared" si="58"/>
        <v>3.8600000000000002E-2</v>
      </c>
      <c r="L499" s="216"/>
      <c r="M499" s="216">
        <f t="shared" si="59"/>
        <v>0</v>
      </c>
      <c r="N499" s="216">
        <f t="shared" si="60"/>
        <v>0</v>
      </c>
      <c r="O499" s="216">
        <f t="shared" si="60"/>
        <v>0</v>
      </c>
      <c r="P499" s="216">
        <f t="shared" si="61"/>
        <v>1</v>
      </c>
      <c r="Q499" s="216">
        <f t="shared" si="62"/>
        <v>9</v>
      </c>
      <c r="R499" s="216">
        <f t="shared" si="63"/>
        <v>1</v>
      </c>
      <c r="S499" s="219"/>
      <c r="T499" s="219"/>
      <c r="U499" s="219"/>
      <c r="V499" s="219"/>
      <c r="W499" s="504"/>
      <c r="X499" s="219"/>
      <c r="Y499" s="49">
        <v>469</v>
      </c>
      <c r="Z499" s="49">
        <v>469035133</v>
      </c>
      <c r="AA499" s="235" t="s">
        <v>1069</v>
      </c>
      <c r="AB499" s="49">
        <v>0</v>
      </c>
      <c r="AC499" s="49">
        <v>0</v>
      </c>
      <c r="AD499" s="49">
        <v>0</v>
      </c>
      <c r="AE499" s="49">
        <v>0</v>
      </c>
      <c r="AF499" s="49">
        <v>1</v>
      </c>
      <c r="AG499" s="49">
        <v>0</v>
      </c>
      <c r="AH499" s="49">
        <v>0</v>
      </c>
      <c r="AI499" s="206">
        <v>0</v>
      </c>
      <c r="AJ499" s="206">
        <v>0</v>
      </c>
      <c r="AK499" s="206">
        <v>0</v>
      </c>
      <c r="AL499" s="206">
        <v>0</v>
      </c>
      <c r="AM499" s="206">
        <v>1</v>
      </c>
      <c r="AN499" s="206">
        <v>0</v>
      </c>
      <c r="AO499" s="206">
        <v>0</v>
      </c>
      <c r="AP499" s="206">
        <v>0</v>
      </c>
      <c r="AQ499" s="49">
        <v>0</v>
      </c>
      <c r="AR499" s="207"/>
      <c r="AS499" s="49">
        <v>35</v>
      </c>
      <c r="AT499" s="49">
        <v>133</v>
      </c>
      <c r="AU499" s="49">
        <v>9</v>
      </c>
      <c r="AW499" s="49"/>
      <c r="AX499" s="49"/>
      <c r="AY499" s="49"/>
      <c r="AZ499" s="484"/>
    </row>
    <row r="500" spans="1:52">
      <c r="A500" s="206">
        <v>469</v>
      </c>
      <c r="B500" s="206">
        <v>469035165</v>
      </c>
      <c r="C500" s="207" t="s">
        <v>1069</v>
      </c>
      <c r="D500" s="216">
        <f t="shared" si="65"/>
        <v>0</v>
      </c>
      <c r="E500" s="216">
        <f t="shared" si="65"/>
        <v>0</v>
      </c>
      <c r="F500" s="216">
        <f t="shared" si="65"/>
        <v>0</v>
      </c>
      <c r="G500" s="216">
        <f t="shared" si="64"/>
        <v>0</v>
      </c>
      <c r="H500" s="216">
        <f t="shared" si="64"/>
        <v>1</v>
      </c>
      <c r="I500" s="216">
        <f t="shared" si="64"/>
        <v>0</v>
      </c>
      <c r="J500" s="216">
        <f t="shared" si="64"/>
        <v>0</v>
      </c>
      <c r="K500" s="347">
        <f t="shared" si="58"/>
        <v>3.8600000000000002E-2</v>
      </c>
      <c r="L500" s="216"/>
      <c r="M500" s="216">
        <f t="shared" si="59"/>
        <v>0</v>
      </c>
      <c r="N500" s="216">
        <f t="shared" si="60"/>
        <v>0</v>
      </c>
      <c r="O500" s="216">
        <f t="shared" si="60"/>
        <v>0</v>
      </c>
      <c r="P500" s="216">
        <f t="shared" si="61"/>
        <v>1</v>
      </c>
      <c r="Q500" s="216">
        <f t="shared" si="62"/>
        <v>10</v>
      </c>
      <c r="R500" s="216">
        <f t="shared" si="63"/>
        <v>1</v>
      </c>
      <c r="S500" s="219"/>
      <c r="T500" s="219"/>
      <c r="U500" s="219"/>
      <c r="V500" s="219"/>
      <c r="W500" s="504"/>
      <c r="X500" s="219"/>
      <c r="Y500" s="49">
        <v>469</v>
      </c>
      <c r="Z500" s="49">
        <v>469035165</v>
      </c>
      <c r="AA500" s="235" t="s">
        <v>1069</v>
      </c>
      <c r="AB500" s="49">
        <v>0</v>
      </c>
      <c r="AC500" s="49">
        <v>0</v>
      </c>
      <c r="AD500" s="49">
        <v>0</v>
      </c>
      <c r="AE500" s="49">
        <v>0</v>
      </c>
      <c r="AF500" s="49">
        <v>1</v>
      </c>
      <c r="AG500" s="49">
        <v>0</v>
      </c>
      <c r="AH500" s="49">
        <v>0</v>
      </c>
      <c r="AI500" s="206">
        <v>0</v>
      </c>
      <c r="AJ500" s="206">
        <v>0</v>
      </c>
      <c r="AK500" s="206">
        <v>0</v>
      </c>
      <c r="AL500" s="206">
        <v>0</v>
      </c>
      <c r="AM500" s="206">
        <v>1</v>
      </c>
      <c r="AN500" s="206">
        <v>0</v>
      </c>
      <c r="AO500" s="206">
        <v>0</v>
      </c>
      <c r="AP500" s="206">
        <v>0</v>
      </c>
      <c r="AQ500" s="49">
        <v>0</v>
      </c>
      <c r="AR500" s="207"/>
      <c r="AS500" s="49">
        <v>35</v>
      </c>
      <c r="AT500" s="49">
        <v>165</v>
      </c>
      <c r="AU500" s="49">
        <v>10</v>
      </c>
      <c r="AW500" s="49"/>
      <c r="AX500" s="49"/>
      <c r="AY500" s="49"/>
      <c r="AZ500" s="484"/>
    </row>
    <row r="501" spans="1:52">
      <c r="A501" s="206">
        <v>469</v>
      </c>
      <c r="B501" s="206">
        <v>469035176</v>
      </c>
      <c r="C501" s="207" t="s">
        <v>1069</v>
      </c>
      <c r="D501" s="216">
        <f t="shared" si="65"/>
        <v>0</v>
      </c>
      <c r="E501" s="216">
        <f t="shared" si="65"/>
        <v>0</v>
      </c>
      <c r="F501" s="216">
        <f t="shared" si="65"/>
        <v>0</v>
      </c>
      <c r="G501" s="216">
        <f t="shared" si="64"/>
        <v>1</v>
      </c>
      <c r="H501" s="216">
        <f t="shared" si="64"/>
        <v>0</v>
      </c>
      <c r="I501" s="216">
        <f t="shared" si="64"/>
        <v>0</v>
      </c>
      <c r="J501" s="216">
        <f t="shared" si="64"/>
        <v>0</v>
      </c>
      <c r="K501" s="347">
        <f t="shared" si="58"/>
        <v>3.8600000000000002E-2</v>
      </c>
      <c r="L501" s="216"/>
      <c r="M501" s="216">
        <f t="shared" si="59"/>
        <v>0</v>
      </c>
      <c r="N501" s="216">
        <f t="shared" si="60"/>
        <v>0</v>
      </c>
      <c r="O501" s="216">
        <f t="shared" si="60"/>
        <v>0</v>
      </c>
      <c r="P501" s="216">
        <f t="shared" si="61"/>
        <v>1</v>
      </c>
      <c r="Q501" s="216">
        <f t="shared" si="62"/>
        <v>8</v>
      </c>
      <c r="R501" s="216">
        <f t="shared" si="63"/>
        <v>1</v>
      </c>
      <c r="S501" s="219"/>
      <c r="T501" s="219"/>
      <c r="U501" s="219"/>
      <c r="V501" s="219"/>
      <c r="W501" s="504"/>
      <c r="X501" s="219"/>
      <c r="Y501" s="49">
        <v>469</v>
      </c>
      <c r="Z501" s="49">
        <v>469035176</v>
      </c>
      <c r="AA501" s="235" t="s">
        <v>1069</v>
      </c>
      <c r="AB501" s="49">
        <v>0</v>
      </c>
      <c r="AC501" s="49">
        <v>0</v>
      </c>
      <c r="AD501" s="49">
        <v>0</v>
      </c>
      <c r="AE501" s="49">
        <v>1</v>
      </c>
      <c r="AF501" s="49">
        <v>0</v>
      </c>
      <c r="AG501" s="49">
        <v>0</v>
      </c>
      <c r="AH501" s="49">
        <v>0</v>
      </c>
      <c r="AI501" s="206">
        <v>0</v>
      </c>
      <c r="AJ501" s="206">
        <v>0</v>
      </c>
      <c r="AK501" s="206">
        <v>0</v>
      </c>
      <c r="AL501" s="206">
        <v>0</v>
      </c>
      <c r="AM501" s="206">
        <v>1</v>
      </c>
      <c r="AN501" s="206">
        <v>0</v>
      </c>
      <c r="AO501" s="206">
        <v>0</v>
      </c>
      <c r="AP501" s="206">
        <v>0</v>
      </c>
      <c r="AQ501" s="49">
        <v>0</v>
      </c>
      <c r="AR501" s="207"/>
      <c r="AS501" s="49">
        <v>35</v>
      </c>
      <c r="AT501" s="49">
        <v>176</v>
      </c>
      <c r="AU501" s="49">
        <v>8</v>
      </c>
      <c r="AW501" s="49"/>
      <c r="AX501" s="49"/>
      <c r="AY501" s="49"/>
      <c r="AZ501" s="484"/>
    </row>
    <row r="502" spans="1:52">
      <c r="A502" s="206">
        <v>469</v>
      </c>
      <c r="B502" s="206">
        <v>469035189</v>
      </c>
      <c r="C502" s="207" t="s">
        <v>1069</v>
      </c>
      <c r="D502" s="216">
        <f t="shared" si="65"/>
        <v>1</v>
      </c>
      <c r="E502" s="216">
        <f t="shared" si="65"/>
        <v>0</v>
      </c>
      <c r="F502" s="216">
        <f t="shared" si="65"/>
        <v>0</v>
      </c>
      <c r="G502" s="216">
        <f t="shared" si="64"/>
        <v>0</v>
      </c>
      <c r="H502" s="216">
        <f t="shared" si="64"/>
        <v>0</v>
      </c>
      <c r="I502" s="216">
        <f t="shared" si="64"/>
        <v>1</v>
      </c>
      <c r="J502" s="216">
        <f t="shared" si="64"/>
        <v>0</v>
      </c>
      <c r="K502" s="347">
        <f t="shared" si="58"/>
        <v>3.8600000000000002E-2</v>
      </c>
      <c r="L502" s="216"/>
      <c r="M502" s="216">
        <f t="shared" si="59"/>
        <v>1</v>
      </c>
      <c r="N502" s="216">
        <f t="shared" si="60"/>
        <v>0</v>
      </c>
      <c r="O502" s="216">
        <f t="shared" si="60"/>
        <v>0</v>
      </c>
      <c r="P502" s="216">
        <f t="shared" si="61"/>
        <v>2</v>
      </c>
      <c r="Q502" s="216">
        <f t="shared" si="62"/>
        <v>3</v>
      </c>
      <c r="R502" s="216">
        <f t="shared" si="63"/>
        <v>2</v>
      </c>
      <c r="S502" s="219"/>
      <c r="T502" s="219"/>
      <c r="U502" s="219"/>
      <c r="V502" s="219"/>
      <c r="W502" s="504"/>
      <c r="X502" s="219"/>
      <c r="Y502" s="49">
        <v>469</v>
      </c>
      <c r="Z502" s="49">
        <v>469035189</v>
      </c>
      <c r="AA502" s="235" t="s">
        <v>1069</v>
      </c>
      <c r="AB502" s="49">
        <v>1</v>
      </c>
      <c r="AC502" s="49">
        <v>0</v>
      </c>
      <c r="AD502" s="49">
        <v>0</v>
      </c>
      <c r="AE502" s="49">
        <v>0</v>
      </c>
      <c r="AF502" s="49">
        <v>0</v>
      </c>
      <c r="AG502" s="49">
        <v>1</v>
      </c>
      <c r="AH502" s="49">
        <v>0</v>
      </c>
      <c r="AI502" s="206">
        <v>1</v>
      </c>
      <c r="AJ502" s="206">
        <v>0</v>
      </c>
      <c r="AK502" s="206">
        <v>0</v>
      </c>
      <c r="AL502" s="206">
        <v>0</v>
      </c>
      <c r="AM502" s="206">
        <v>0</v>
      </c>
      <c r="AN502" s="206">
        <v>1</v>
      </c>
      <c r="AO502" s="206">
        <v>0</v>
      </c>
      <c r="AP502" s="206">
        <v>0</v>
      </c>
      <c r="AQ502" s="49">
        <v>1</v>
      </c>
      <c r="AR502" s="207"/>
      <c r="AS502" s="49">
        <v>35</v>
      </c>
      <c r="AT502" s="49">
        <v>189</v>
      </c>
      <c r="AU502" s="49">
        <v>3</v>
      </c>
      <c r="AW502" s="49"/>
      <c r="AX502" s="49"/>
      <c r="AY502" s="49"/>
      <c r="AZ502" s="484"/>
    </row>
    <row r="503" spans="1:52">
      <c r="A503" s="206">
        <v>469</v>
      </c>
      <c r="B503" s="206">
        <v>469035220</v>
      </c>
      <c r="C503" s="207" t="s">
        <v>1069</v>
      </c>
      <c r="D503" s="216">
        <f t="shared" si="65"/>
        <v>0</v>
      </c>
      <c r="E503" s="216">
        <f t="shared" si="65"/>
        <v>0</v>
      </c>
      <c r="F503" s="216">
        <f t="shared" si="65"/>
        <v>1</v>
      </c>
      <c r="G503" s="216">
        <f t="shared" si="64"/>
        <v>0</v>
      </c>
      <c r="H503" s="216">
        <f t="shared" si="64"/>
        <v>1</v>
      </c>
      <c r="I503" s="216">
        <f t="shared" si="64"/>
        <v>0</v>
      </c>
      <c r="J503" s="216">
        <f t="shared" si="64"/>
        <v>0</v>
      </c>
      <c r="K503" s="347">
        <f t="shared" si="58"/>
        <v>7.7200000000000005E-2</v>
      </c>
      <c r="L503" s="216"/>
      <c r="M503" s="216">
        <f t="shared" si="59"/>
        <v>1</v>
      </c>
      <c r="N503" s="216">
        <f t="shared" si="60"/>
        <v>0</v>
      </c>
      <c r="O503" s="216">
        <f t="shared" si="60"/>
        <v>0</v>
      </c>
      <c r="P503" s="216">
        <f t="shared" si="61"/>
        <v>2</v>
      </c>
      <c r="Q503" s="216">
        <f t="shared" si="62"/>
        <v>7</v>
      </c>
      <c r="R503" s="216">
        <f t="shared" si="63"/>
        <v>2</v>
      </c>
      <c r="S503" s="219"/>
      <c r="T503" s="219"/>
      <c r="U503" s="219"/>
      <c r="V503" s="219"/>
      <c r="W503" s="504"/>
      <c r="X503" s="219"/>
      <c r="Y503" s="49">
        <v>469</v>
      </c>
      <c r="Z503" s="49">
        <v>469035220</v>
      </c>
      <c r="AA503" s="235" t="s">
        <v>1069</v>
      </c>
      <c r="AB503" s="49">
        <v>0</v>
      </c>
      <c r="AC503" s="49">
        <v>0</v>
      </c>
      <c r="AD503" s="49">
        <v>1</v>
      </c>
      <c r="AE503" s="49">
        <v>0</v>
      </c>
      <c r="AF503" s="49">
        <v>1</v>
      </c>
      <c r="AG503" s="49">
        <v>0</v>
      </c>
      <c r="AH503" s="49">
        <v>0</v>
      </c>
      <c r="AI503" s="206">
        <v>0</v>
      </c>
      <c r="AJ503" s="206">
        <v>1</v>
      </c>
      <c r="AK503" s="206">
        <v>0</v>
      </c>
      <c r="AL503" s="206">
        <v>0</v>
      </c>
      <c r="AM503" s="206">
        <v>1</v>
      </c>
      <c r="AN503" s="206">
        <v>0</v>
      </c>
      <c r="AO503" s="206">
        <v>0</v>
      </c>
      <c r="AP503" s="206">
        <v>1</v>
      </c>
      <c r="AQ503" s="49">
        <v>0</v>
      </c>
      <c r="AR503" s="207"/>
      <c r="AS503" s="49">
        <v>35</v>
      </c>
      <c r="AT503" s="49">
        <v>220</v>
      </c>
      <c r="AU503" s="49">
        <v>7</v>
      </c>
      <c r="AW503" s="49"/>
      <c r="AX503" s="49"/>
      <c r="AY503" s="49"/>
      <c r="AZ503" s="484"/>
    </row>
    <row r="504" spans="1:52">
      <c r="A504" s="206">
        <v>469</v>
      </c>
      <c r="B504" s="206">
        <v>469035244</v>
      </c>
      <c r="C504" s="207" t="s">
        <v>1069</v>
      </c>
      <c r="D504" s="216">
        <f t="shared" si="65"/>
        <v>0</v>
      </c>
      <c r="E504" s="216">
        <f t="shared" si="65"/>
        <v>0</v>
      </c>
      <c r="F504" s="216">
        <f t="shared" si="65"/>
        <v>1</v>
      </c>
      <c r="G504" s="216">
        <f t="shared" si="64"/>
        <v>3</v>
      </c>
      <c r="H504" s="216">
        <f t="shared" si="64"/>
        <v>3</v>
      </c>
      <c r="I504" s="216">
        <f t="shared" si="64"/>
        <v>1</v>
      </c>
      <c r="J504" s="216">
        <f t="shared" si="64"/>
        <v>0</v>
      </c>
      <c r="K504" s="347">
        <f t="shared" si="58"/>
        <v>0.30880000000000002</v>
      </c>
      <c r="L504" s="216"/>
      <c r="M504" s="216">
        <f t="shared" si="59"/>
        <v>0</v>
      </c>
      <c r="N504" s="216">
        <f t="shared" si="60"/>
        <v>0</v>
      </c>
      <c r="O504" s="216">
        <f t="shared" si="60"/>
        <v>0</v>
      </c>
      <c r="P504" s="216">
        <f t="shared" si="61"/>
        <v>4</v>
      </c>
      <c r="Q504" s="216">
        <f t="shared" si="62"/>
        <v>10</v>
      </c>
      <c r="R504" s="216">
        <f t="shared" si="63"/>
        <v>8</v>
      </c>
      <c r="S504" s="219"/>
      <c r="T504" s="219"/>
      <c r="U504" s="219"/>
      <c r="V504" s="219"/>
      <c r="W504" s="504"/>
      <c r="X504" s="219"/>
      <c r="Y504" s="49">
        <v>469</v>
      </c>
      <c r="Z504" s="49">
        <v>469035244</v>
      </c>
      <c r="AA504" s="235" t="s">
        <v>1069</v>
      </c>
      <c r="AB504" s="49">
        <v>0</v>
      </c>
      <c r="AC504" s="49">
        <v>0</v>
      </c>
      <c r="AD504" s="49">
        <v>1</v>
      </c>
      <c r="AE504" s="49">
        <v>3</v>
      </c>
      <c r="AF504" s="49">
        <v>3</v>
      </c>
      <c r="AG504" s="49">
        <v>1</v>
      </c>
      <c r="AH504" s="49">
        <v>0</v>
      </c>
      <c r="AI504" s="206">
        <v>0</v>
      </c>
      <c r="AJ504" s="206">
        <v>0</v>
      </c>
      <c r="AK504" s="206">
        <v>0</v>
      </c>
      <c r="AL504" s="206">
        <v>0</v>
      </c>
      <c r="AM504" s="206">
        <v>4</v>
      </c>
      <c r="AN504" s="206">
        <v>0</v>
      </c>
      <c r="AO504" s="206">
        <v>0</v>
      </c>
      <c r="AP504" s="206">
        <v>0</v>
      </c>
      <c r="AQ504" s="49">
        <v>0</v>
      </c>
      <c r="AR504" s="207"/>
      <c r="AS504" s="49">
        <v>35</v>
      </c>
      <c r="AT504" s="49">
        <v>244</v>
      </c>
      <c r="AU504" s="49">
        <v>10</v>
      </c>
      <c r="AW504" s="49"/>
      <c r="AX504" s="49"/>
      <c r="AY504" s="49"/>
      <c r="AZ504" s="484"/>
    </row>
    <row r="505" spans="1:52">
      <c r="A505" s="206">
        <v>469</v>
      </c>
      <c r="B505" s="206">
        <v>469035285</v>
      </c>
      <c r="C505" s="207" t="s">
        <v>1069</v>
      </c>
      <c r="D505" s="216">
        <f t="shared" si="65"/>
        <v>1</v>
      </c>
      <c r="E505" s="216">
        <f t="shared" si="65"/>
        <v>0</v>
      </c>
      <c r="F505" s="216">
        <f t="shared" si="65"/>
        <v>0</v>
      </c>
      <c r="G505" s="216">
        <f t="shared" si="64"/>
        <v>3</v>
      </c>
      <c r="H505" s="216">
        <f t="shared" si="64"/>
        <v>0</v>
      </c>
      <c r="I505" s="216">
        <f t="shared" si="64"/>
        <v>0</v>
      </c>
      <c r="J505" s="216">
        <f t="shared" si="64"/>
        <v>0</v>
      </c>
      <c r="K505" s="347">
        <f t="shared" si="58"/>
        <v>0.1158</v>
      </c>
      <c r="L505" s="216"/>
      <c r="M505" s="216">
        <f t="shared" si="59"/>
        <v>0</v>
      </c>
      <c r="N505" s="216">
        <f t="shared" si="60"/>
        <v>0</v>
      </c>
      <c r="O505" s="216">
        <f t="shared" si="60"/>
        <v>0</v>
      </c>
      <c r="P505" s="216">
        <f t="shared" si="61"/>
        <v>1</v>
      </c>
      <c r="Q505" s="216">
        <f t="shared" si="62"/>
        <v>8</v>
      </c>
      <c r="R505" s="216">
        <f t="shared" si="63"/>
        <v>4</v>
      </c>
      <c r="S505" s="219"/>
      <c r="T505" s="219"/>
      <c r="U505" s="219"/>
      <c r="V505" s="219"/>
      <c r="W505" s="504"/>
      <c r="X505" s="219"/>
      <c r="Y505" s="49">
        <v>469</v>
      </c>
      <c r="Z505" s="49">
        <v>469035285</v>
      </c>
      <c r="AA505" s="235" t="s">
        <v>1069</v>
      </c>
      <c r="AB505" s="49">
        <v>1</v>
      </c>
      <c r="AC505" s="49">
        <v>0</v>
      </c>
      <c r="AD505" s="49">
        <v>0</v>
      </c>
      <c r="AE505" s="49">
        <v>3</v>
      </c>
      <c r="AF505" s="49">
        <v>0</v>
      </c>
      <c r="AG505" s="49">
        <v>0</v>
      </c>
      <c r="AH505" s="49">
        <v>0</v>
      </c>
      <c r="AI505" s="206">
        <v>0</v>
      </c>
      <c r="AJ505" s="206">
        <v>0</v>
      </c>
      <c r="AK505" s="206">
        <v>0</v>
      </c>
      <c r="AL505" s="206">
        <v>0</v>
      </c>
      <c r="AM505" s="206">
        <v>1</v>
      </c>
      <c r="AN505" s="206">
        <v>0</v>
      </c>
      <c r="AO505" s="206">
        <v>0</v>
      </c>
      <c r="AP505" s="206">
        <v>0</v>
      </c>
      <c r="AQ505" s="49">
        <v>0</v>
      </c>
      <c r="AR505" s="207"/>
      <c r="AS505" s="49">
        <v>35</v>
      </c>
      <c r="AT505" s="49">
        <v>285</v>
      </c>
      <c r="AU505" s="49">
        <v>8</v>
      </c>
      <c r="AW505" s="49"/>
      <c r="AX505" s="49"/>
      <c r="AY505" s="49"/>
      <c r="AZ505" s="484"/>
    </row>
    <row r="506" spans="1:52">
      <c r="A506" s="206">
        <v>469</v>
      </c>
      <c r="B506" s="206">
        <v>469035293</v>
      </c>
      <c r="C506" s="207" t="s">
        <v>1069</v>
      </c>
      <c r="D506" s="216">
        <f t="shared" si="65"/>
        <v>0</v>
      </c>
      <c r="E506" s="216">
        <f t="shared" si="65"/>
        <v>0</v>
      </c>
      <c r="F506" s="216">
        <f t="shared" si="65"/>
        <v>1</v>
      </c>
      <c r="G506" s="216">
        <f t="shared" si="64"/>
        <v>1</v>
      </c>
      <c r="H506" s="216">
        <f t="shared" si="64"/>
        <v>1</v>
      </c>
      <c r="I506" s="216">
        <f t="shared" si="64"/>
        <v>0</v>
      </c>
      <c r="J506" s="216">
        <f t="shared" si="64"/>
        <v>0</v>
      </c>
      <c r="K506" s="347">
        <f t="shared" si="58"/>
        <v>0.1158</v>
      </c>
      <c r="L506" s="216"/>
      <c r="M506" s="216">
        <f t="shared" si="59"/>
        <v>1</v>
      </c>
      <c r="N506" s="216">
        <f t="shared" si="60"/>
        <v>0</v>
      </c>
      <c r="O506" s="216">
        <f t="shared" si="60"/>
        <v>0</v>
      </c>
      <c r="P506" s="216">
        <f t="shared" si="61"/>
        <v>3</v>
      </c>
      <c r="Q506" s="216">
        <f t="shared" si="62"/>
        <v>10</v>
      </c>
      <c r="R506" s="216">
        <f t="shared" si="63"/>
        <v>3</v>
      </c>
      <c r="S506" s="219"/>
      <c r="T506" s="219"/>
      <c r="U506" s="219"/>
      <c r="V506" s="219"/>
      <c r="W506" s="504"/>
      <c r="X506" s="219"/>
      <c r="Y506" s="49">
        <v>469</v>
      </c>
      <c r="Z506" s="49">
        <v>469035293</v>
      </c>
      <c r="AA506" s="235" t="s">
        <v>1069</v>
      </c>
      <c r="AB506" s="49">
        <v>0</v>
      </c>
      <c r="AC506" s="49">
        <v>0</v>
      </c>
      <c r="AD506" s="49">
        <v>1</v>
      </c>
      <c r="AE506" s="49">
        <v>1</v>
      </c>
      <c r="AF506" s="49">
        <v>1</v>
      </c>
      <c r="AG506" s="49">
        <v>0</v>
      </c>
      <c r="AH506" s="49">
        <v>0</v>
      </c>
      <c r="AI506" s="206">
        <v>0</v>
      </c>
      <c r="AJ506" s="206">
        <v>1</v>
      </c>
      <c r="AK506" s="206">
        <v>0</v>
      </c>
      <c r="AL506" s="206">
        <v>0</v>
      </c>
      <c r="AM506" s="206">
        <v>2</v>
      </c>
      <c r="AN506" s="206">
        <v>0</v>
      </c>
      <c r="AO506" s="206">
        <v>0</v>
      </c>
      <c r="AP506" s="206">
        <v>1</v>
      </c>
      <c r="AQ506" s="49">
        <v>0</v>
      </c>
      <c r="AR506" s="207"/>
      <c r="AS506" s="49">
        <v>35</v>
      </c>
      <c r="AT506" s="49">
        <v>293</v>
      </c>
      <c r="AU506" s="49">
        <v>10</v>
      </c>
      <c r="AW506" s="49"/>
      <c r="AX506" s="49"/>
      <c r="AY506" s="49"/>
      <c r="AZ506" s="484"/>
    </row>
    <row r="507" spans="1:52">
      <c r="A507" s="206">
        <v>470</v>
      </c>
      <c r="B507" s="206">
        <v>470165009</v>
      </c>
      <c r="C507" s="207" t="s">
        <v>1054</v>
      </c>
      <c r="D507" s="216">
        <f t="shared" si="65"/>
        <v>0</v>
      </c>
      <c r="E507" s="216">
        <f t="shared" si="65"/>
        <v>0</v>
      </c>
      <c r="F507" s="216">
        <f t="shared" si="65"/>
        <v>0</v>
      </c>
      <c r="G507" s="216">
        <f t="shared" si="64"/>
        <v>1</v>
      </c>
      <c r="H507" s="216">
        <f t="shared" si="64"/>
        <v>3</v>
      </c>
      <c r="I507" s="216">
        <f t="shared" si="64"/>
        <v>0</v>
      </c>
      <c r="J507" s="216">
        <f t="shared" si="64"/>
        <v>0</v>
      </c>
      <c r="K507" s="347">
        <f t="shared" si="58"/>
        <v>0.15440000000000001</v>
      </c>
      <c r="L507" s="216"/>
      <c r="M507" s="216">
        <f t="shared" si="59"/>
        <v>0</v>
      </c>
      <c r="N507" s="216">
        <f t="shared" si="60"/>
        <v>0</v>
      </c>
      <c r="O507" s="216">
        <f t="shared" si="60"/>
        <v>0</v>
      </c>
      <c r="P507" s="216">
        <f t="shared" si="61"/>
        <v>4</v>
      </c>
      <c r="Q507" s="216">
        <f t="shared" si="62"/>
        <v>3</v>
      </c>
      <c r="R507" s="216">
        <f t="shared" si="63"/>
        <v>4</v>
      </c>
      <c r="S507" s="219"/>
      <c r="T507" s="219"/>
      <c r="U507" s="219"/>
      <c r="V507" s="219"/>
      <c r="W507" s="504"/>
      <c r="X507" s="219"/>
      <c r="Y507" s="49">
        <v>470</v>
      </c>
      <c r="Z507" s="49">
        <v>470165009</v>
      </c>
      <c r="AA507" s="235" t="s">
        <v>1054</v>
      </c>
      <c r="AB507" s="49">
        <v>0</v>
      </c>
      <c r="AC507" s="49">
        <v>0</v>
      </c>
      <c r="AD507" s="49">
        <v>0</v>
      </c>
      <c r="AE507" s="49">
        <v>1</v>
      </c>
      <c r="AF507" s="49">
        <v>3</v>
      </c>
      <c r="AG507" s="49">
        <v>0</v>
      </c>
      <c r="AH507" s="49">
        <v>0</v>
      </c>
      <c r="AI507" s="206">
        <v>0</v>
      </c>
      <c r="AJ507" s="206">
        <v>0</v>
      </c>
      <c r="AK507" s="206">
        <v>0</v>
      </c>
      <c r="AL507" s="206">
        <v>0</v>
      </c>
      <c r="AM507" s="206">
        <v>4</v>
      </c>
      <c r="AN507" s="206">
        <v>0</v>
      </c>
      <c r="AO507" s="206">
        <v>0</v>
      </c>
      <c r="AP507" s="206">
        <v>0</v>
      </c>
      <c r="AQ507" s="49">
        <v>0</v>
      </c>
      <c r="AR507" s="207"/>
      <c r="AS507" s="49">
        <v>165</v>
      </c>
      <c r="AT507" s="49">
        <v>9</v>
      </c>
      <c r="AU507" s="49">
        <v>3</v>
      </c>
      <c r="AW507" s="49"/>
      <c r="AX507" s="49"/>
      <c r="AY507" s="49"/>
      <c r="AZ507" s="484"/>
    </row>
    <row r="508" spans="1:52">
      <c r="A508" s="206">
        <v>470</v>
      </c>
      <c r="B508" s="206">
        <v>470165010</v>
      </c>
      <c r="C508" s="207" t="s">
        <v>1054</v>
      </c>
      <c r="D508" s="216">
        <f t="shared" si="65"/>
        <v>0</v>
      </c>
      <c r="E508" s="216">
        <f t="shared" si="65"/>
        <v>0</v>
      </c>
      <c r="F508" s="216">
        <f t="shared" si="65"/>
        <v>1</v>
      </c>
      <c r="G508" s="216">
        <f t="shared" si="64"/>
        <v>2</v>
      </c>
      <c r="H508" s="216">
        <f t="shared" si="64"/>
        <v>0</v>
      </c>
      <c r="I508" s="216">
        <f t="shared" si="64"/>
        <v>1</v>
      </c>
      <c r="J508" s="216">
        <f t="shared" si="64"/>
        <v>0</v>
      </c>
      <c r="K508" s="347">
        <f t="shared" si="58"/>
        <v>0.15440000000000001</v>
      </c>
      <c r="L508" s="216"/>
      <c r="M508" s="216">
        <f t="shared" si="59"/>
        <v>0</v>
      </c>
      <c r="N508" s="216">
        <f t="shared" si="60"/>
        <v>0</v>
      </c>
      <c r="O508" s="216">
        <f t="shared" si="60"/>
        <v>0</v>
      </c>
      <c r="P508" s="216">
        <f t="shared" si="61"/>
        <v>3</v>
      </c>
      <c r="Q508" s="216">
        <f t="shared" si="62"/>
        <v>3</v>
      </c>
      <c r="R508" s="216">
        <f t="shared" si="63"/>
        <v>4</v>
      </c>
      <c r="S508" s="219"/>
      <c r="T508" s="219"/>
      <c r="U508" s="219"/>
      <c r="V508" s="219"/>
      <c r="W508" s="504"/>
      <c r="X508" s="219"/>
      <c r="Y508" s="49">
        <v>470</v>
      </c>
      <c r="Z508" s="49">
        <v>470165010</v>
      </c>
      <c r="AA508" s="235" t="s">
        <v>1054</v>
      </c>
      <c r="AB508" s="49">
        <v>0</v>
      </c>
      <c r="AC508" s="49">
        <v>0</v>
      </c>
      <c r="AD508" s="49">
        <v>1</v>
      </c>
      <c r="AE508" s="49">
        <v>2</v>
      </c>
      <c r="AF508" s="49">
        <v>0</v>
      </c>
      <c r="AG508" s="49">
        <v>1</v>
      </c>
      <c r="AH508" s="49">
        <v>0</v>
      </c>
      <c r="AI508" s="206">
        <v>0</v>
      </c>
      <c r="AJ508" s="206">
        <v>0</v>
      </c>
      <c r="AK508" s="206">
        <v>0</v>
      </c>
      <c r="AL508" s="206">
        <v>0</v>
      </c>
      <c r="AM508" s="206">
        <v>1</v>
      </c>
      <c r="AN508" s="206">
        <v>0</v>
      </c>
      <c r="AO508" s="206">
        <v>0</v>
      </c>
      <c r="AP508" s="206">
        <v>1</v>
      </c>
      <c r="AQ508" s="49">
        <v>1</v>
      </c>
      <c r="AR508" s="207"/>
      <c r="AS508" s="49">
        <v>165</v>
      </c>
      <c r="AT508" s="49">
        <v>10</v>
      </c>
      <c r="AU508" s="49">
        <v>3</v>
      </c>
      <c r="AW508" s="49"/>
      <c r="AX508" s="49"/>
      <c r="AY508" s="49"/>
      <c r="AZ508" s="484"/>
    </row>
    <row r="509" spans="1:52">
      <c r="A509" s="206">
        <v>470</v>
      </c>
      <c r="B509" s="206">
        <v>470165031</v>
      </c>
      <c r="C509" s="207" t="s">
        <v>1054</v>
      </c>
      <c r="D509" s="216">
        <f t="shared" si="65"/>
        <v>0</v>
      </c>
      <c r="E509" s="216">
        <f t="shared" si="65"/>
        <v>0</v>
      </c>
      <c r="F509" s="216">
        <f t="shared" si="65"/>
        <v>0</v>
      </c>
      <c r="G509" s="216">
        <f t="shared" si="64"/>
        <v>1</v>
      </c>
      <c r="H509" s="216">
        <f t="shared" si="64"/>
        <v>1</v>
      </c>
      <c r="I509" s="216">
        <f t="shared" si="64"/>
        <v>0</v>
      </c>
      <c r="J509" s="216">
        <f t="shared" si="64"/>
        <v>0</v>
      </c>
      <c r="K509" s="347">
        <f t="shared" si="58"/>
        <v>7.7200000000000005E-2</v>
      </c>
      <c r="L509" s="216"/>
      <c r="M509" s="216">
        <f t="shared" si="59"/>
        <v>0</v>
      </c>
      <c r="N509" s="216">
        <f t="shared" si="60"/>
        <v>0</v>
      </c>
      <c r="O509" s="216">
        <f t="shared" si="60"/>
        <v>0</v>
      </c>
      <c r="P509" s="216">
        <f t="shared" si="61"/>
        <v>0</v>
      </c>
      <c r="Q509" s="216">
        <f t="shared" si="62"/>
        <v>5</v>
      </c>
      <c r="R509" s="216">
        <f t="shared" si="63"/>
        <v>2</v>
      </c>
      <c r="S509" s="219"/>
      <c r="T509" s="219"/>
      <c r="U509" s="219"/>
      <c r="V509" s="219"/>
      <c r="W509" s="504"/>
      <c r="X509" s="219"/>
      <c r="Y509" s="49">
        <v>470</v>
      </c>
      <c r="Z509" s="49">
        <v>470165031</v>
      </c>
      <c r="AA509" s="235" t="s">
        <v>1054</v>
      </c>
      <c r="AB509" s="49">
        <v>0</v>
      </c>
      <c r="AC509" s="49">
        <v>0</v>
      </c>
      <c r="AD509" s="49">
        <v>0</v>
      </c>
      <c r="AE509" s="49">
        <v>1</v>
      </c>
      <c r="AF509" s="49">
        <v>1</v>
      </c>
      <c r="AG509" s="49">
        <v>0</v>
      </c>
      <c r="AH509" s="49">
        <v>0</v>
      </c>
      <c r="AI509" s="206">
        <v>0</v>
      </c>
      <c r="AJ509" s="206">
        <v>0</v>
      </c>
      <c r="AK509" s="206">
        <v>0</v>
      </c>
      <c r="AL509" s="206">
        <v>0</v>
      </c>
      <c r="AM509" s="206">
        <v>0</v>
      </c>
      <c r="AN509" s="206">
        <v>0</v>
      </c>
      <c r="AO509" s="206">
        <v>0</v>
      </c>
      <c r="AP509" s="206">
        <v>0</v>
      </c>
      <c r="AQ509" s="49">
        <v>0</v>
      </c>
      <c r="AR509" s="207"/>
      <c r="AS509" s="49">
        <v>165</v>
      </c>
      <c r="AT509" s="49">
        <v>31</v>
      </c>
      <c r="AU509" s="49">
        <v>5</v>
      </c>
      <c r="AW509" s="49"/>
      <c r="AX509" s="49"/>
      <c r="AY509" s="49"/>
      <c r="AZ509" s="484"/>
    </row>
    <row r="510" spans="1:52">
      <c r="A510" s="206">
        <v>470</v>
      </c>
      <c r="B510" s="206">
        <v>470165035</v>
      </c>
      <c r="C510" s="207" t="s">
        <v>1054</v>
      </c>
      <c r="D510" s="216">
        <f t="shared" si="65"/>
        <v>0</v>
      </c>
      <c r="E510" s="216">
        <f t="shared" si="65"/>
        <v>0</v>
      </c>
      <c r="F510" s="216">
        <f t="shared" si="65"/>
        <v>0</v>
      </c>
      <c r="G510" s="216">
        <f t="shared" si="64"/>
        <v>3</v>
      </c>
      <c r="H510" s="216">
        <f t="shared" si="64"/>
        <v>0</v>
      </c>
      <c r="I510" s="216">
        <f t="shared" si="64"/>
        <v>1</v>
      </c>
      <c r="J510" s="216">
        <f t="shared" si="64"/>
        <v>0</v>
      </c>
      <c r="K510" s="347">
        <f t="shared" si="58"/>
        <v>0.15440000000000001</v>
      </c>
      <c r="L510" s="216"/>
      <c r="M510" s="216">
        <f t="shared" si="59"/>
        <v>0</v>
      </c>
      <c r="N510" s="216">
        <f t="shared" si="60"/>
        <v>0</v>
      </c>
      <c r="O510" s="216">
        <f t="shared" si="60"/>
        <v>0</v>
      </c>
      <c r="P510" s="216">
        <f t="shared" si="61"/>
        <v>2</v>
      </c>
      <c r="Q510" s="216">
        <f t="shared" si="62"/>
        <v>11</v>
      </c>
      <c r="R510" s="216">
        <f t="shared" si="63"/>
        <v>4</v>
      </c>
      <c r="S510" s="219"/>
      <c r="T510" s="219"/>
      <c r="U510" s="219"/>
      <c r="V510" s="219"/>
      <c r="W510" s="504"/>
      <c r="X510" s="219"/>
      <c r="Y510" s="49">
        <v>470</v>
      </c>
      <c r="Z510" s="49">
        <v>470165035</v>
      </c>
      <c r="AA510" s="235" t="s">
        <v>1054</v>
      </c>
      <c r="AB510" s="49">
        <v>0</v>
      </c>
      <c r="AC510" s="49">
        <v>0</v>
      </c>
      <c r="AD510" s="49">
        <v>0</v>
      </c>
      <c r="AE510" s="49">
        <v>3</v>
      </c>
      <c r="AF510" s="49">
        <v>0</v>
      </c>
      <c r="AG510" s="49">
        <v>1</v>
      </c>
      <c r="AH510" s="49">
        <v>0</v>
      </c>
      <c r="AI510" s="206">
        <v>0</v>
      </c>
      <c r="AJ510" s="206">
        <v>0</v>
      </c>
      <c r="AK510" s="206">
        <v>0</v>
      </c>
      <c r="AL510" s="206">
        <v>0</v>
      </c>
      <c r="AM510" s="206">
        <v>2</v>
      </c>
      <c r="AN510" s="206">
        <v>0</v>
      </c>
      <c r="AO510" s="206">
        <v>0</v>
      </c>
      <c r="AP510" s="206">
        <v>0</v>
      </c>
      <c r="AQ510" s="49">
        <v>0</v>
      </c>
      <c r="AR510" s="207"/>
      <c r="AS510" s="49">
        <v>165</v>
      </c>
      <c r="AT510" s="49">
        <v>35</v>
      </c>
      <c r="AU510" s="49">
        <v>11</v>
      </c>
      <c r="AW510" s="49"/>
      <c r="AX510" s="49"/>
      <c r="AY510" s="49"/>
      <c r="AZ510" s="484"/>
    </row>
    <row r="511" spans="1:52">
      <c r="A511" s="206">
        <v>470</v>
      </c>
      <c r="B511" s="206">
        <v>470165057</v>
      </c>
      <c r="C511" s="207" t="s">
        <v>1054</v>
      </c>
      <c r="D511" s="216">
        <f t="shared" si="65"/>
        <v>0</v>
      </c>
      <c r="E511" s="216">
        <f t="shared" si="65"/>
        <v>0</v>
      </c>
      <c r="F511" s="216">
        <f t="shared" si="65"/>
        <v>1</v>
      </c>
      <c r="G511" s="216">
        <f t="shared" si="64"/>
        <v>1</v>
      </c>
      <c r="H511" s="216">
        <f t="shared" si="64"/>
        <v>0</v>
      </c>
      <c r="I511" s="216">
        <f t="shared" si="64"/>
        <v>1</v>
      </c>
      <c r="J511" s="216">
        <f t="shared" si="64"/>
        <v>0</v>
      </c>
      <c r="K511" s="347">
        <f t="shared" si="58"/>
        <v>0.1158</v>
      </c>
      <c r="L511" s="216"/>
      <c r="M511" s="216">
        <f t="shared" si="59"/>
        <v>0</v>
      </c>
      <c r="N511" s="216">
        <f t="shared" si="60"/>
        <v>0</v>
      </c>
      <c r="O511" s="216">
        <f t="shared" si="60"/>
        <v>0</v>
      </c>
      <c r="P511" s="216">
        <f t="shared" si="61"/>
        <v>2</v>
      </c>
      <c r="Q511" s="216">
        <f t="shared" si="62"/>
        <v>12</v>
      </c>
      <c r="R511" s="216">
        <f t="shared" si="63"/>
        <v>3</v>
      </c>
      <c r="S511" s="219"/>
      <c r="T511" s="219"/>
      <c r="U511" s="219"/>
      <c r="V511" s="219"/>
      <c r="W511" s="504"/>
      <c r="X511" s="219"/>
      <c r="Y511" s="49">
        <v>470</v>
      </c>
      <c r="Z511" s="49">
        <v>470165057</v>
      </c>
      <c r="AA511" s="235" t="s">
        <v>1054</v>
      </c>
      <c r="AB511" s="49">
        <v>0</v>
      </c>
      <c r="AC511" s="49">
        <v>0</v>
      </c>
      <c r="AD511" s="49">
        <v>1</v>
      </c>
      <c r="AE511" s="49">
        <v>1</v>
      </c>
      <c r="AF511" s="49">
        <v>0</v>
      </c>
      <c r="AG511" s="49">
        <v>1</v>
      </c>
      <c r="AH511" s="49">
        <v>0</v>
      </c>
      <c r="AI511" s="206">
        <v>0</v>
      </c>
      <c r="AJ511" s="206">
        <v>0</v>
      </c>
      <c r="AK511" s="206">
        <v>0</v>
      </c>
      <c r="AL511" s="206">
        <v>0</v>
      </c>
      <c r="AM511" s="206">
        <v>1</v>
      </c>
      <c r="AN511" s="206">
        <v>0</v>
      </c>
      <c r="AO511" s="206">
        <v>0</v>
      </c>
      <c r="AP511" s="206">
        <v>0</v>
      </c>
      <c r="AQ511" s="49">
        <v>1</v>
      </c>
      <c r="AR511" s="207"/>
      <c r="AS511" s="49">
        <v>165</v>
      </c>
      <c r="AT511" s="49">
        <v>57</v>
      </c>
      <c r="AU511" s="49">
        <v>12</v>
      </c>
      <c r="AW511" s="49"/>
      <c r="AX511" s="49"/>
      <c r="AY511" s="49"/>
      <c r="AZ511" s="484"/>
    </row>
    <row r="512" spans="1:52">
      <c r="A512" s="206">
        <v>470</v>
      </c>
      <c r="B512" s="206">
        <v>470165071</v>
      </c>
      <c r="C512" s="207" t="s">
        <v>1054</v>
      </c>
      <c r="D512" s="216">
        <f t="shared" si="65"/>
        <v>0</v>
      </c>
      <c r="E512" s="216">
        <f t="shared" si="65"/>
        <v>0</v>
      </c>
      <c r="F512" s="216">
        <f t="shared" si="65"/>
        <v>0</v>
      </c>
      <c r="G512" s="216">
        <f t="shared" si="64"/>
        <v>1</v>
      </c>
      <c r="H512" s="216">
        <f t="shared" si="64"/>
        <v>1</v>
      </c>
      <c r="I512" s="216">
        <f t="shared" si="64"/>
        <v>1</v>
      </c>
      <c r="J512" s="216">
        <f t="shared" si="64"/>
        <v>0</v>
      </c>
      <c r="K512" s="347">
        <f t="shared" si="58"/>
        <v>0.1158</v>
      </c>
      <c r="L512" s="216"/>
      <c r="M512" s="216">
        <f t="shared" si="59"/>
        <v>0</v>
      </c>
      <c r="N512" s="216">
        <f t="shared" si="60"/>
        <v>0</v>
      </c>
      <c r="O512" s="216">
        <f t="shared" si="60"/>
        <v>0</v>
      </c>
      <c r="P512" s="216">
        <f t="shared" si="61"/>
        <v>0</v>
      </c>
      <c r="Q512" s="216">
        <f t="shared" si="62"/>
        <v>5</v>
      </c>
      <c r="R512" s="216">
        <f t="shared" si="63"/>
        <v>3</v>
      </c>
      <c r="S512" s="219"/>
      <c r="T512" s="219"/>
      <c r="U512" s="219"/>
      <c r="V512" s="219"/>
      <c r="W512" s="504"/>
      <c r="X512" s="219"/>
      <c r="Y512" s="49">
        <v>470</v>
      </c>
      <c r="Z512" s="49">
        <v>470165071</v>
      </c>
      <c r="AA512" s="235" t="s">
        <v>1054</v>
      </c>
      <c r="AB512" s="49">
        <v>0</v>
      </c>
      <c r="AC512" s="49">
        <v>0</v>
      </c>
      <c r="AD512" s="49">
        <v>0</v>
      </c>
      <c r="AE512" s="49">
        <v>1</v>
      </c>
      <c r="AF512" s="49">
        <v>1</v>
      </c>
      <c r="AG512" s="49">
        <v>1</v>
      </c>
      <c r="AH512" s="49">
        <v>0</v>
      </c>
      <c r="AI512" s="206">
        <v>0</v>
      </c>
      <c r="AJ512" s="206">
        <v>0</v>
      </c>
      <c r="AK512" s="206">
        <v>0</v>
      </c>
      <c r="AL512" s="206">
        <v>0</v>
      </c>
      <c r="AM512" s="206">
        <v>0</v>
      </c>
      <c r="AN512" s="206">
        <v>0</v>
      </c>
      <c r="AO512" s="206">
        <v>0</v>
      </c>
      <c r="AP512" s="206">
        <v>0</v>
      </c>
      <c r="AQ512" s="49">
        <v>0</v>
      </c>
      <c r="AR512" s="207"/>
      <c r="AS512" s="49">
        <v>165</v>
      </c>
      <c r="AT512" s="49">
        <v>71</v>
      </c>
      <c r="AU512" s="49">
        <v>5</v>
      </c>
      <c r="AW512" s="49"/>
      <c r="AX512" s="49"/>
      <c r="AY512" s="49"/>
      <c r="AZ512" s="484"/>
    </row>
    <row r="513" spans="1:52">
      <c r="A513" s="206">
        <v>470</v>
      </c>
      <c r="B513" s="206">
        <v>470165093</v>
      </c>
      <c r="C513" s="207" t="s">
        <v>1054</v>
      </c>
      <c r="D513" s="216">
        <f t="shared" si="65"/>
        <v>0</v>
      </c>
      <c r="E513" s="216">
        <f t="shared" si="65"/>
        <v>0</v>
      </c>
      <c r="F513" s="216">
        <f t="shared" si="65"/>
        <v>47</v>
      </c>
      <c r="G513" s="216">
        <f t="shared" si="64"/>
        <v>69</v>
      </c>
      <c r="H513" s="216">
        <f t="shared" si="64"/>
        <v>42</v>
      </c>
      <c r="I513" s="216">
        <f t="shared" si="64"/>
        <v>41</v>
      </c>
      <c r="J513" s="216">
        <f t="shared" si="64"/>
        <v>0</v>
      </c>
      <c r="K513" s="347">
        <f t="shared" si="58"/>
        <v>7.6814</v>
      </c>
      <c r="L513" s="216"/>
      <c r="M513" s="216">
        <f t="shared" si="59"/>
        <v>10</v>
      </c>
      <c r="N513" s="216">
        <f t="shared" si="60"/>
        <v>0</v>
      </c>
      <c r="O513" s="216">
        <f t="shared" si="60"/>
        <v>0</v>
      </c>
      <c r="P513" s="216">
        <f t="shared" si="61"/>
        <v>113</v>
      </c>
      <c r="Q513" s="216">
        <f t="shared" si="62"/>
        <v>11</v>
      </c>
      <c r="R513" s="216">
        <f t="shared" si="63"/>
        <v>199</v>
      </c>
      <c r="S513" s="219"/>
      <c r="T513" s="219"/>
      <c r="U513" s="219"/>
      <c r="V513" s="219"/>
      <c r="W513" s="504"/>
      <c r="X513" s="219"/>
      <c r="Y513" s="49">
        <v>470</v>
      </c>
      <c r="Z513" s="49">
        <v>470165093</v>
      </c>
      <c r="AA513" s="235" t="s">
        <v>1054</v>
      </c>
      <c r="AB513" s="49">
        <v>0</v>
      </c>
      <c r="AC513" s="49">
        <v>0</v>
      </c>
      <c r="AD513" s="49">
        <v>47</v>
      </c>
      <c r="AE513" s="49">
        <v>69</v>
      </c>
      <c r="AF513" s="49">
        <v>42</v>
      </c>
      <c r="AG513" s="49">
        <v>41</v>
      </c>
      <c r="AH513" s="49">
        <v>0</v>
      </c>
      <c r="AI513" s="206">
        <v>0</v>
      </c>
      <c r="AJ513" s="206">
        <v>10</v>
      </c>
      <c r="AK513" s="206">
        <v>0</v>
      </c>
      <c r="AL513" s="206">
        <v>0</v>
      </c>
      <c r="AM513" s="206">
        <v>61</v>
      </c>
      <c r="AN513" s="206">
        <v>0</v>
      </c>
      <c r="AO513" s="206">
        <v>0</v>
      </c>
      <c r="AP513" s="206">
        <v>28</v>
      </c>
      <c r="AQ513" s="49">
        <v>24</v>
      </c>
      <c r="AR513" s="207"/>
      <c r="AS513" s="49">
        <v>165</v>
      </c>
      <c r="AT513" s="49">
        <v>93</v>
      </c>
      <c r="AU513" s="49">
        <v>11</v>
      </c>
      <c r="AW513" s="49"/>
      <c r="AX513" s="49"/>
      <c r="AY513" s="49"/>
      <c r="AZ513" s="484"/>
    </row>
    <row r="514" spans="1:52">
      <c r="A514" s="206">
        <v>470</v>
      </c>
      <c r="B514" s="206">
        <v>470165128</v>
      </c>
      <c r="C514" s="207" t="s">
        <v>1054</v>
      </c>
      <c r="D514" s="216">
        <f t="shared" si="65"/>
        <v>0</v>
      </c>
      <c r="E514" s="216">
        <f t="shared" si="65"/>
        <v>0</v>
      </c>
      <c r="F514" s="216">
        <f t="shared" si="65"/>
        <v>1</v>
      </c>
      <c r="G514" s="216">
        <f t="shared" si="64"/>
        <v>0</v>
      </c>
      <c r="H514" s="216">
        <f t="shared" si="64"/>
        <v>2</v>
      </c>
      <c r="I514" s="216">
        <f t="shared" si="64"/>
        <v>1</v>
      </c>
      <c r="J514" s="216">
        <f t="shared" si="64"/>
        <v>0</v>
      </c>
      <c r="K514" s="347">
        <f t="shared" si="58"/>
        <v>0.15440000000000001</v>
      </c>
      <c r="L514" s="216"/>
      <c r="M514" s="216">
        <f t="shared" si="59"/>
        <v>0</v>
      </c>
      <c r="N514" s="216">
        <f t="shared" si="60"/>
        <v>0</v>
      </c>
      <c r="O514" s="216">
        <f t="shared" si="60"/>
        <v>0</v>
      </c>
      <c r="P514" s="216">
        <f t="shared" si="61"/>
        <v>1</v>
      </c>
      <c r="Q514" s="216">
        <f t="shared" si="62"/>
        <v>10</v>
      </c>
      <c r="R514" s="216">
        <f t="shared" si="63"/>
        <v>4</v>
      </c>
      <c r="S514" s="219"/>
      <c r="T514" s="219"/>
      <c r="U514" s="219"/>
      <c r="V514" s="219"/>
      <c r="W514" s="504"/>
      <c r="X514" s="219"/>
      <c r="Y514" s="49">
        <v>470</v>
      </c>
      <c r="Z514" s="49">
        <v>470165128</v>
      </c>
      <c r="AA514" s="235" t="s">
        <v>1054</v>
      </c>
      <c r="AB514" s="49">
        <v>0</v>
      </c>
      <c r="AC514" s="49">
        <v>0</v>
      </c>
      <c r="AD514" s="49">
        <v>1</v>
      </c>
      <c r="AE514" s="49">
        <v>0</v>
      </c>
      <c r="AF514" s="49">
        <v>2</v>
      </c>
      <c r="AG514" s="49">
        <v>1</v>
      </c>
      <c r="AH514" s="49">
        <v>0</v>
      </c>
      <c r="AI514" s="206">
        <v>0</v>
      </c>
      <c r="AJ514" s="206">
        <v>0</v>
      </c>
      <c r="AK514" s="206">
        <v>0</v>
      </c>
      <c r="AL514" s="206">
        <v>0</v>
      </c>
      <c r="AM514" s="206">
        <v>0</v>
      </c>
      <c r="AN514" s="206">
        <v>0</v>
      </c>
      <c r="AO514" s="206">
        <v>0</v>
      </c>
      <c r="AP514" s="206">
        <v>0</v>
      </c>
      <c r="AQ514" s="49">
        <v>1</v>
      </c>
      <c r="AR514" s="207"/>
      <c r="AS514" s="49">
        <v>165</v>
      </c>
      <c r="AT514" s="49">
        <v>128</v>
      </c>
      <c r="AU514" s="49">
        <v>10</v>
      </c>
      <c r="AW514" s="49"/>
      <c r="AX514" s="49"/>
      <c r="AY514" s="49"/>
      <c r="AZ514" s="484"/>
    </row>
    <row r="515" spans="1:52">
      <c r="A515" s="206">
        <v>470</v>
      </c>
      <c r="B515" s="206">
        <v>470165149</v>
      </c>
      <c r="C515" s="207" t="s">
        <v>1054</v>
      </c>
      <c r="D515" s="216">
        <f t="shared" si="65"/>
        <v>0</v>
      </c>
      <c r="E515" s="216">
        <f t="shared" si="65"/>
        <v>0</v>
      </c>
      <c r="F515" s="216">
        <f t="shared" si="65"/>
        <v>0</v>
      </c>
      <c r="G515" s="216">
        <f t="shared" si="64"/>
        <v>0</v>
      </c>
      <c r="H515" s="216">
        <f t="shared" si="64"/>
        <v>0</v>
      </c>
      <c r="I515" s="216">
        <f t="shared" si="64"/>
        <v>1</v>
      </c>
      <c r="J515" s="216">
        <f t="shared" si="64"/>
        <v>0</v>
      </c>
      <c r="K515" s="347">
        <f t="shared" si="58"/>
        <v>3.8600000000000002E-2</v>
      </c>
      <c r="L515" s="216"/>
      <c r="M515" s="216">
        <f t="shared" si="59"/>
        <v>0</v>
      </c>
      <c r="N515" s="216">
        <f t="shared" si="60"/>
        <v>0</v>
      </c>
      <c r="O515" s="216">
        <f t="shared" si="60"/>
        <v>0</v>
      </c>
      <c r="P515" s="216">
        <f t="shared" si="61"/>
        <v>0</v>
      </c>
      <c r="Q515" s="216">
        <f t="shared" si="62"/>
        <v>12</v>
      </c>
      <c r="R515" s="216">
        <f t="shared" si="63"/>
        <v>1</v>
      </c>
      <c r="S515" s="219"/>
      <c r="T515" s="219"/>
      <c r="U515" s="219"/>
      <c r="V515" s="219"/>
      <c r="W515" s="504"/>
      <c r="X515" s="219"/>
      <c r="Y515" s="49">
        <v>470</v>
      </c>
      <c r="Z515" s="49">
        <v>470165149</v>
      </c>
      <c r="AA515" s="235" t="s">
        <v>1054</v>
      </c>
      <c r="AB515" s="49">
        <v>0</v>
      </c>
      <c r="AC515" s="49">
        <v>0</v>
      </c>
      <c r="AD515" s="49">
        <v>0</v>
      </c>
      <c r="AE515" s="49">
        <v>0</v>
      </c>
      <c r="AF515" s="49">
        <v>0</v>
      </c>
      <c r="AG515" s="49">
        <v>1</v>
      </c>
      <c r="AH515" s="49">
        <v>0</v>
      </c>
      <c r="AI515" s="206">
        <v>0</v>
      </c>
      <c r="AJ515" s="206">
        <v>0</v>
      </c>
      <c r="AK515" s="206">
        <v>0</v>
      </c>
      <c r="AL515" s="206">
        <v>0</v>
      </c>
      <c r="AM515" s="206">
        <v>0</v>
      </c>
      <c r="AN515" s="206">
        <v>0</v>
      </c>
      <c r="AO515" s="206">
        <v>0</v>
      </c>
      <c r="AP515" s="206">
        <v>0</v>
      </c>
      <c r="AQ515" s="49">
        <v>0</v>
      </c>
      <c r="AR515" s="207"/>
      <c r="AS515" s="49">
        <v>165</v>
      </c>
      <c r="AT515" s="49">
        <v>149</v>
      </c>
      <c r="AU515" s="49">
        <v>12</v>
      </c>
      <c r="AW515" s="49"/>
      <c r="AX515" s="49"/>
      <c r="AY515" s="49"/>
      <c r="AZ515" s="484"/>
    </row>
    <row r="516" spans="1:52">
      <c r="A516" s="206">
        <v>470</v>
      </c>
      <c r="B516" s="206">
        <v>470165163</v>
      </c>
      <c r="C516" s="207" t="s">
        <v>1054</v>
      </c>
      <c r="D516" s="216">
        <f t="shared" si="65"/>
        <v>0</v>
      </c>
      <c r="E516" s="216">
        <f t="shared" si="65"/>
        <v>0</v>
      </c>
      <c r="F516" s="216">
        <f t="shared" si="65"/>
        <v>2</v>
      </c>
      <c r="G516" s="216">
        <f t="shared" si="64"/>
        <v>13</v>
      </c>
      <c r="H516" s="216">
        <f t="shared" si="64"/>
        <v>9</v>
      </c>
      <c r="I516" s="216">
        <f t="shared" si="64"/>
        <v>7</v>
      </c>
      <c r="J516" s="216">
        <f t="shared" si="64"/>
        <v>0</v>
      </c>
      <c r="K516" s="347">
        <f t="shared" si="58"/>
        <v>1.1966000000000001</v>
      </c>
      <c r="L516" s="216"/>
      <c r="M516" s="216">
        <f t="shared" si="59"/>
        <v>0</v>
      </c>
      <c r="N516" s="216">
        <f t="shared" si="60"/>
        <v>0</v>
      </c>
      <c r="O516" s="216">
        <f t="shared" si="60"/>
        <v>0</v>
      </c>
      <c r="P516" s="216">
        <f t="shared" si="61"/>
        <v>19</v>
      </c>
      <c r="Q516" s="216">
        <f t="shared" si="62"/>
        <v>11</v>
      </c>
      <c r="R516" s="216">
        <f t="shared" si="63"/>
        <v>31</v>
      </c>
      <c r="S516" s="219"/>
      <c r="T516" s="219"/>
      <c r="U516" s="219"/>
      <c r="V516" s="219"/>
      <c r="W516" s="504"/>
      <c r="X516" s="219"/>
      <c r="Y516" s="49">
        <v>470</v>
      </c>
      <c r="Z516" s="49">
        <v>470165163</v>
      </c>
      <c r="AA516" s="235" t="s">
        <v>1054</v>
      </c>
      <c r="AB516" s="49">
        <v>0</v>
      </c>
      <c r="AC516" s="49">
        <v>0</v>
      </c>
      <c r="AD516" s="49">
        <v>2</v>
      </c>
      <c r="AE516" s="49">
        <v>13</v>
      </c>
      <c r="AF516" s="49">
        <v>9</v>
      </c>
      <c r="AG516" s="49">
        <v>7</v>
      </c>
      <c r="AH516" s="49">
        <v>0</v>
      </c>
      <c r="AI516" s="206">
        <v>0</v>
      </c>
      <c r="AJ516" s="206">
        <v>0</v>
      </c>
      <c r="AK516" s="206">
        <v>0</v>
      </c>
      <c r="AL516" s="206">
        <v>0</v>
      </c>
      <c r="AM516" s="206">
        <v>16</v>
      </c>
      <c r="AN516" s="206">
        <v>0</v>
      </c>
      <c r="AO516" s="206">
        <v>0</v>
      </c>
      <c r="AP516" s="206">
        <v>1</v>
      </c>
      <c r="AQ516" s="49">
        <v>2</v>
      </c>
      <c r="AR516" s="207"/>
      <c r="AS516" s="49">
        <v>165</v>
      </c>
      <c r="AT516" s="49">
        <v>163</v>
      </c>
      <c r="AU516" s="49">
        <v>11</v>
      </c>
      <c r="AW516" s="49"/>
      <c r="AX516" s="49"/>
      <c r="AY516" s="49"/>
      <c r="AZ516" s="484"/>
    </row>
    <row r="517" spans="1:52">
      <c r="A517" s="206">
        <v>470</v>
      </c>
      <c r="B517" s="206">
        <v>470165164</v>
      </c>
      <c r="C517" s="207" t="s">
        <v>1054</v>
      </c>
      <c r="D517" s="216">
        <f t="shared" si="65"/>
        <v>0</v>
      </c>
      <c r="E517" s="216">
        <f t="shared" si="65"/>
        <v>0</v>
      </c>
      <c r="F517" s="216">
        <f t="shared" si="65"/>
        <v>0</v>
      </c>
      <c r="G517" s="216">
        <f t="shared" si="64"/>
        <v>2</v>
      </c>
      <c r="H517" s="216">
        <f t="shared" si="64"/>
        <v>3</v>
      </c>
      <c r="I517" s="216">
        <f t="shared" si="64"/>
        <v>1</v>
      </c>
      <c r="J517" s="216">
        <f t="shared" si="64"/>
        <v>0</v>
      </c>
      <c r="K517" s="347">
        <f t="shared" si="58"/>
        <v>0.2316</v>
      </c>
      <c r="L517" s="216"/>
      <c r="M517" s="216">
        <f t="shared" si="59"/>
        <v>0</v>
      </c>
      <c r="N517" s="216">
        <f t="shared" si="60"/>
        <v>0</v>
      </c>
      <c r="O517" s="216">
        <f t="shared" si="60"/>
        <v>0</v>
      </c>
      <c r="P517" s="216">
        <f t="shared" si="61"/>
        <v>3</v>
      </c>
      <c r="Q517" s="216">
        <f t="shared" si="62"/>
        <v>2</v>
      </c>
      <c r="R517" s="216">
        <f t="shared" si="63"/>
        <v>6</v>
      </c>
      <c r="S517" s="219"/>
      <c r="T517" s="219"/>
      <c r="U517" s="219"/>
      <c r="V517" s="219"/>
      <c r="W517" s="504"/>
      <c r="X517" s="219"/>
      <c r="Y517" s="49">
        <v>470</v>
      </c>
      <c r="Z517" s="49">
        <v>470165164</v>
      </c>
      <c r="AA517" s="235" t="s">
        <v>1054</v>
      </c>
      <c r="AB517" s="49">
        <v>0</v>
      </c>
      <c r="AC517" s="49">
        <v>0</v>
      </c>
      <c r="AD517" s="49">
        <v>0</v>
      </c>
      <c r="AE517" s="49">
        <v>2</v>
      </c>
      <c r="AF517" s="49">
        <v>3</v>
      </c>
      <c r="AG517" s="49">
        <v>1</v>
      </c>
      <c r="AH517" s="49">
        <v>0</v>
      </c>
      <c r="AI517" s="206">
        <v>0</v>
      </c>
      <c r="AJ517" s="206">
        <v>0</v>
      </c>
      <c r="AK517" s="206">
        <v>0</v>
      </c>
      <c r="AL517" s="206">
        <v>0</v>
      </c>
      <c r="AM517" s="206">
        <v>3</v>
      </c>
      <c r="AN517" s="206">
        <v>0</v>
      </c>
      <c r="AO517" s="206">
        <v>0</v>
      </c>
      <c r="AP517" s="206">
        <v>0</v>
      </c>
      <c r="AQ517" s="49">
        <v>0</v>
      </c>
      <c r="AR517" s="207"/>
      <c r="AS517" s="49">
        <v>165</v>
      </c>
      <c r="AT517" s="49">
        <v>164</v>
      </c>
      <c r="AU517" s="49">
        <v>2</v>
      </c>
      <c r="AW517" s="49"/>
      <c r="AX517" s="49"/>
      <c r="AY517" s="49"/>
      <c r="AZ517" s="484"/>
    </row>
    <row r="518" spans="1:52">
      <c r="A518" s="206">
        <v>470</v>
      </c>
      <c r="B518" s="206">
        <v>470165165</v>
      </c>
      <c r="C518" s="207" t="s">
        <v>1054</v>
      </c>
      <c r="D518" s="216">
        <f t="shared" si="65"/>
        <v>0</v>
      </c>
      <c r="E518" s="216">
        <f t="shared" si="65"/>
        <v>0</v>
      </c>
      <c r="F518" s="216">
        <f t="shared" si="65"/>
        <v>12</v>
      </c>
      <c r="G518" s="216">
        <f t="shared" si="64"/>
        <v>184</v>
      </c>
      <c r="H518" s="216">
        <f t="shared" si="64"/>
        <v>143</v>
      </c>
      <c r="I518" s="216">
        <f t="shared" si="64"/>
        <v>143</v>
      </c>
      <c r="J518" s="216">
        <f t="shared" si="64"/>
        <v>0</v>
      </c>
      <c r="K518" s="347">
        <f t="shared" si="58"/>
        <v>18.6052</v>
      </c>
      <c r="L518" s="216"/>
      <c r="M518" s="216">
        <f t="shared" si="59"/>
        <v>7</v>
      </c>
      <c r="N518" s="216">
        <f t="shared" si="60"/>
        <v>1</v>
      </c>
      <c r="O518" s="216">
        <f t="shared" si="60"/>
        <v>0</v>
      </c>
      <c r="P518" s="216">
        <f t="shared" si="61"/>
        <v>192</v>
      </c>
      <c r="Q518" s="216">
        <f t="shared" si="62"/>
        <v>10</v>
      </c>
      <c r="R518" s="216">
        <f t="shared" si="63"/>
        <v>482</v>
      </c>
      <c r="S518" s="219"/>
      <c r="T518" s="219"/>
      <c r="U518" s="219"/>
      <c r="V518" s="219"/>
      <c r="W518" s="504"/>
      <c r="X518" s="219"/>
      <c r="Y518" s="49">
        <v>470</v>
      </c>
      <c r="Z518" s="49">
        <v>470165165</v>
      </c>
      <c r="AA518" s="235" t="s">
        <v>1054</v>
      </c>
      <c r="AB518" s="49">
        <v>0</v>
      </c>
      <c r="AC518" s="49">
        <v>0</v>
      </c>
      <c r="AD518" s="49">
        <v>12</v>
      </c>
      <c r="AE518" s="49">
        <v>184</v>
      </c>
      <c r="AF518" s="49">
        <v>143</v>
      </c>
      <c r="AG518" s="49">
        <v>143</v>
      </c>
      <c r="AH518" s="49">
        <v>0</v>
      </c>
      <c r="AI518" s="206">
        <v>0</v>
      </c>
      <c r="AJ518" s="206">
        <v>7</v>
      </c>
      <c r="AK518" s="206">
        <v>1</v>
      </c>
      <c r="AL518" s="206">
        <v>0</v>
      </c>
      <c r="AM518" s="206">
        <v>141</v>
      </c>
      <c r="AN518" s="206">
        <v>0</v>
      </c>
      <c r="AO518" s="206">
        <v>0</v>
      </c>
      <c r="AP518" s="206">
        <v>5</v>
      </c>
      <c r="AQ518" s="49">
        <v>46</v>
      </c>
      <c r="AR518" s="207"/>
      <c r="AS518" s="49">
        <v>165</v>
      </c>
      <c r="AT518" s="49">
        <v>165</v>
      </c>
      <c r="AU518" s="49">
        <v>10</v>
      </c>
      <c r="AW518" s="49"/>
      <c r="AX518" s="49"/>
      <c r="AY518" s="49"/>
      <c r="AZ518" s="484"/>
    </row>
    <row r="519" spans="1:52">
      <c r="A519" s="206">
        <v>470</v>
      </c>
      <c r="B519" s="206">
        <v>470165176</v>
      </c>
      <c r="C519" s="207" t="s">
        <v>1054</v>
      </c>
      <c r="D519" s="216">
        <f t="shared" si="65"/>
        <v>0</v>
      </c>
      <c r="E519" s="216">
        <f t="shared" si="65"/>
        <v>0</v>
      </c>
      <c r="F519" s="216">
        <f t="shared" si="65"/>
        <v>14</v>
      </c>
      <c r="G519" s="216">
        <f t="shared" si="64"/>
        <v>156</v>
      </c>
      <c r="H519" s="216">
        <f t="shared" si="64"/>
        <v>53</v>
      </c>
      <c r="I519" s="216">
        <f t="shared" si="64"/>
        <v>38</v>
      </c>
      <c r="J519" s="216">
        <f t="shared" si="64"/>
        <v>0</v>
      </c>
      <c r="K519" s="347">
        <f t="shared" si="58"/>
        <v>10.0746</v>
      </c>
      <c r="L519" s="216"/>
      <c r="M519" s="216">
        <f t="shared" si="59"/>
        <v>2</v>
      </c>
      <c r="N519" s="216">
        <f t="shared" si="60"/>
        <v>2</v>
      </c>
      <c r="O519" s="216">
        <f t="shared" si="60"/>
        <v>0</v>
      </c>
      <c r="P519" s="216">
        <f t="shared" si="61"/>
        <v>91</v>
      </c>
      <c r="Q519" s="216">
        <f t="shared" si="62"/>
        <v>8</v>
      </c>
      <c r="R519" s="216">
        <f t="shared" si="63"/>
        <v>261</v>
      </c>
      <c r="S519" s="219"/>
      <c r="T519" s="219"/>
      <c r="U519" s="219"/>
      <c r="V519" s="219"/>
      <c r="W519" s="504"/>
      <c r="X519" s="219"/>
      <c r="Y519" s="49">
        <v>470</v>
      </c>
      <c r="Z519" s="49">
        <v>470165176</v>
      </c>
      <c r="AA519" s="235" t="s">
        <v>1054</v>
      </c>
      <c r="AB519" s="49">
        <v>0</v>
      </c>
      <c r="AC519" s="49">
        <v>0</v>
      </c>
      <c r="AD519" s="49">
        <v>14</v>
      </c>
      <c r="AE519" s="49">
        <v>156</v>
      </c>
      <c r="AF519" s="49">
        <v>53</v>
      </c>
      <c r="AG519" s="49">
        <v>38</v>
      </c>
      <c r="AH519" s="49">
        <v>0</v>
      </c>
      <c r="AI519" s="206">
        <v>0</v>
      </c>
      <c r="AJ519" s="206">
        <v>2</v>
      </c>
      <c r="AK519" s="206">
        <v>2</v>
      </c>
      <c r="AL519" s="206">
        <v>0</v>
      </c>
      <c r="AM519" s="206">
        <v>76</v>
      </c>
      <c r="AN519" s="206">
        <v>0</v>
      </c>
      <c r="AO519" s="206">
        <v>0</v>
      </c>
      <c r="AP519" s="206">
        <v>4</v>
      </c>
      <c r="AQ519" s="49">
        <v>11</v>
      </c>
      <c r="AR519" s="207"/>
      <c r="AS519" s="49">
        <v>165</v>
      </c>
      <c r="AT519" s="49">
        <v>176</v>
      </c>
      <c r="AU519" s="49">
        <v>8</v>
      </c>
      <c r="AW519" s="49"/>
      <c r="AX519" s="49"/>
      <c r="AY519" s="49"/>
      <c r="AZ519" s="484"/>
    </row>
    <row r="520" spans="1:52">
      <c r="A520" s="206">
        <v>470</v>
      </c>
      <c r="B520" s="206">
        <v>470165178</v>
      </c>
      <c r="C520" s="207" t="s">
        <v>1054</v>
      </c>
      <c r="D520" s="216">
        <f t="shared" si="65"/>
        <v>0</v>
      </c>
      <c r="E520" s="216">
        <f t="shared" si="65"/>
        <v>0</v>
      </c>
      <c r="F520" s="216">
        <f t="shared" si="65"/>
        <v>33</v>
      </c>
      <c r="G520" s="216">
        <f t="shared" si="64"/>
        <v>119</v>
      </c>
      <c r="H520" s="216">
        <f t="shared" si="64"/>
        <v>37</v>
      </c>
      <c r="I520" s="216">
        <f t="shared" si="64"/>
        <v>39</v>
      </c>
      <c r="J520" s="216">
        <f t="shared" si="64"/>
        <v>0</v>
      </c>
      <c r="K520" s="347">
        <f t="shared" si="58"/>
        <v>8.8008000000000006</v>
      </c>
      <c r="L520" s="216"/>
      <c r="M520" s="216">
        <f t="shared" si="59"/>
        <v>3</v>
      </c>
      <c r="N520" s="216">
        <f t="shared" si="60"/>
        <v>0</v>
      </c>
      <c r="O520" s="216">
        <f t="shared" si="60"/>
        <v>0</v>
      </c>
      <c r="P520" s="216">
        <f t="shared" si="61"/>
        <v>35</v>
      </c>
      <c r="Q520" s="216">
        <f t="shared" si="62"/>
        <v>3</v>
      </c>
      <c r="R520" s="216">
        <f t="shared" si="63"/>
        <v>228</v>
      </c>
      <c r="S520" s="219"/>
      <c r="T520" s="219"/>
      <c r="U520" s="219"/>
      <c r="V520" s="219"/>
      <c r="W520" s="504"/>
      <c r="X520" s="219"/>
      <c r="Y520" s="49">
        <v>470</v>
      </c>
      <c r="Z520" s="49">
        <v>470165178</v>
      </c>
      <c r="AA520" s="235" t="s">
        <v>1054</v>
      </c>
      <c r="AB520" s="49">
        <v>0</v>
      </c>
      <c r="AC520" s="49">
        <v>0</v>
      </c>
      <c r="AD520" s="49">
        <v>33</v>
      </c>
      <c r="AE520" s="49">
        <v>119</v>
      </c>
      <c r="AF520" s="49">
        <v>37</v>
      </c>
      <c r="AG520" s="49">
        <v>39</v>
      </c>
      <c r="AH520" s="49">
        <v>0</v>
      </c>
      <c r="AI520" s="206">
        <v>0</v>
      </c>
      <c r="AJ520" s="206">
        <v>3</v>
      </c>
      <c r="AK520" s="206">
        <v>0</v>
      </c>
      <c r="AL520" s="206">
        <v>0</v>
      </c>
      <c r="AM520" s="206">
        <v>23</v>
      </c>
      <c r="AN520" s="206">
        <v>0</v>
      </c>
      <c r="AO520" s="206">
        <v>0</v>
      </c>
      <c r="AP520" s="206">
        <v>8</v>
      </c>
      <c r="AQ520" s="49">
        <v>4</v>
      </c>
      <c r="AR520" s="207"/>
      <c r="AS520" s="49">
        <v>165</v>
      </c>
      <c r="AT520" s="49">
        <v>178</v>
      </c>
      <c r="AU520" s="49">
        <v>3</v>
      </c>
      <c r="AW520" s="49"/>
      <c r="AX520" s="49"/>
      <c r="AY520" s="49"/>
      <c r="AZ520" s="484"/>
    </row>
    <row r="521" spans="1:52">
      <c r="A521" s="206">
        <v>470</v>
      </c>
      <c r="B521" s="206">
        <v>470165184</v>
      </c>
      <c r="C521" s="207" t="s">
        <v>1054</v>
      </c>
      <c r="D521" s="216">
        <f t="shared" si="65"/>
        <v>0</v>
      </c>
      <c r="E521" s="216">
        <f t="shared" si="65"/>
        <v>0</v>
      </c>
      <c r="F521" s="216">
        <f t="shared" si="65"/>
        <v>0</v>
      </c>
      <c r="G521" s="216">
        <f t="shared" si="64"/>
        <v>1</v>
      </c>
      <c r="H521" s="216">
        <f t="shared" si="64"/>
        <v>0</v>
      </c>
      <c r="I521" s="216">
        <f t="shared" si="64"/>
        <v>0</v>
      </c>
      <c r="J521" s="216">
        <f t="shared" si="64"/>
        <v>0</v>
      </c>
      <c r="K521" s="347">
        <f t="shared" si="58"/>
        <v>3.8600000000000002E-2</v>
      </c>
      <c r="L521" s="216"/>
      <c r="M521" s="216">
        <f t="shared" si="59"/>
        <v>0</v>
      </c>
      <c r="N521" s="216">
        <f t="shared" si="60"/>
        <v>0</v>
      </c>
      <c r="O521" s="216">
        <f t="shared" si="60"/>
        <v>0</v>
      </c>
      <c r="P521" s="216">
        <f t="shared" si="61"/>
        <v>0</v>
      </c>
      <c r="Q521" s="216">
        <f t="shared" si="62"/>
        <v>3</v>
      </c>
      <c r="R521" s="216">
        <f t="shared" si="63"/>
        <v>1</v>
      </c>
      <c r="S521" s="219"/>
      <c r="T521" s="219"/>
      <c r="U521" s="219"/>
      <c r="V521" s="219"/>
      <c r="W521" s="504"/>
      <c r="X521" s="219"/>
      <c r="Y521" s="49">
        <v>470</v>
      </c>
      <c r="Z521" s="49">
        <v>470165184</v>
      </c>
      <c r="AA521" s="235" t="s">
        <v>1054</v>
      </c>
      <c r="AB521" s="49">
        <v>0</v>
      </c>
      <c r="AC521" s="49">
        <v>0</v>
      </c>
      <c r="AD521" s="49">
        <v>0</v>
      </c>
      <c r="AE521" s="49">
        <v>1</v>
      </c>
      <c r="AF521" s="49">
        <v>0</v>
      </c>
      <c r="AG521" s="49">
        <v>0</v>
      </c>
      <c r="AH521" s="49">
        <v>0</v>
      </c>
      <c r="AI521" s="206">
        <v>0</v>
      </c>
      <c r="AJ521" s="206">
        <v>0</v>
      </c>
      <c r="AK521" s="206">
        <v>0</v>
      </c>
      <c r="AL521" s="206">
        <v>0</v>
      </c>
      <c r="AM521" s="206">
        <v>0</v>
      </c>
      <c r="AN521" s="206">
        <v>0</v>
      </c>
      <c r="AO521" s="206">
        <v>0</v>
      </c>
      <c r="AP521" s="206">
        <v>0</v>
      </c>
      <c r="AQ521" s="49">
        <v>0</v>
      </c>
      <c r="AR521" s="207"/>
      <c r="AS521" s="49">
        <v>165</v>
      </c>
      <c r="AT521" s="49">
        <v>184</v>
      </c>
      <c r="AU521" s="49">
        <v>3</v>
      </c>
      <c r="AW521" s="49"/>
      <c r="AX521" s="49"/>
      <c r="AY521" s="49"/>
      <c r="AZ521" s="484"/>
    </row>
    <row r="522" spans="1:52">
      <c r="A522" s="206">
        <v>470</v>
      </c>
      <c r="B522" s="206">
        <v>470165217</v>
      </c>
      <c r="C522" s="207" t="s">
        <v>1054</v>
      </c>
      <c r="D522" s="216">
        <f t="shared" si="65"/>
        <v>0</v>
      </c>
      <c r="E522" s="216">
        <f t="shared" si="65"/>
        <v>0</v>
      </c>
      <c r="F522" s="216">
        <f t="shared" si="65"/>
        <v>0</v>
      </c>
      <c r="G522" s="216">
        <f t="shared" si="64"/>
        <v>0</v>
      </c>
      <c r="H522" s="216">
        <f t="shared" si="64"/>
        <v>0</v>
      </c>
      <c r="I522" s="216">
        <f t="shared" si="64"/>
        <v>1</v>
      </c>
      <c r="J522" s="216">
        <f t="shared" si="64"/>
        <v>0</v>
      </c>
      <c r="K522" s="347">
        <f t="shared" si="58"/>
        <v>3.8600000000000002E-2</v>
      </c>
      <c r="L522" s="216"/>
      <c r="M522" s="216">
        <f t="shared" si="59"/>
        <v>0</v>
      </c>
      <c r="N522" s="216">
        <f t="shared" si="60"/>
        <v>0</v>
      </c>
      <c r="O522" s="216">
        <f t="shared" si="60"/>
        <v>0</v>
      </c>
      <c r="P522" s="216">
        <f t="shared" si="61"/>
        <v>0</v>
      </c>
      <c r="Q522" s="216">
        <f t="shared" si="62"/>
        <v>3</v>
      </c>
      <c r="R522" s="216">
        <f t="shared" si="63"/>
        <v>1</v>
      </c>
      <c r="S522" s="219"/>
      <c r="T522" s="219"/>
      <c r="U522" s="219"/>
      <c r="V522" s="219"/>
      <c r="W522" s="504"/>
      <c r="X522" s="219"/>
      <c r="Y522" s="49">
        <v>470</v>
      </c>
      <c r="Z522" s="49">
        <v>470165217</v>
      </c>
      <c r="AA522" s="235" t="s">
        <v>1054</v>
      </c>
      <c r="AB522" s="49">
        <v>0</v>
      </c>
      <c r="AC522" s="49">
        <v>0</v>
      </c>
      <c r="AD522" s="49">
        <v>0</v>
      </c>
      <c r="AE522" s="49">
        <v>0</v>
      </c>
      <c r="AF522" s="49">
        <v>0</v>
      </c>
      <c r="AG522" s="49">
        <v>1</v>
      </c>
      <c r="AH522" s="49">
        <v>0</v>
      </c>
      <c r="AI522" s="206">
        <v>0</v>
      </c>
      <c r="AJ522" s="206">
        <v>0</v>
      </c>
      <c r="AK522" s="206">
        <v>0</v>
      </c>
      <c r="AL522" s="206">
        <v>0</v>
      </c>
      <c r="AM522" s="206">
        <v>0</v>
      </c>
      <c r="AN522" s="206">
        <v>0</v>
      </c>
      <c r="AO522" s="206">
        <v>0</v>
      </c>
      <c r="AP522" s="206">
        <v>0</v>
      </c>
      <c r="AQ522" s="49">
        <v>0</v>
      </c>
      <c r="AR522" s="207"/>
      <c r="AS522" s="49">
        <v>165</v>
      </c>
      <c r="AT522" s="49">
        <v>217</v>
      </c>
      <c r="AU522" s="49">
        <v>3</v>
      </c>
      <c r="AW522" s="49"/>
      <c r="AX522" s="49"/>
      <c r="AY522" s="49"/>
      <c r="AZ522" s="484"/>
    </row>
    <row r="523" spans="1:52">
      <c r="A523" s="206">
        <v>470</v>
      </c>
      <c r="B523" s="206">
        <v>470165229</v>
      </c>
      <c r="C523" s="207" t="s">
        <v>1054</v>
      </c>
      <c r="D523" s="216">
        <f t="shared" si="65"/>
        <v>0</v>
      </c>
      <c r="E523" s="216">
        <f t="shared" si="65"/>
        <v>0</v>
      </c>
      <c r="F523" s="216">
        <f t="shared" si="65"/>
        <v>1</v>
      </c>
      <c r="G523" s="216">
        <f t="shared" si="64"/>
        <v>4</v>
      </c>
      <c r="H523" s="216">
        <f t="shared" si="64"/>
        <v>2</v>
      </c>
      <c r="I523" s="216">
        <f t="shared" si="64"/>
        <v>0</v>
      </c>
      <c r="J523" s="216">
        <f t="shared" si="64"/>
        <v>0</v>
      </c>
      <c r="K523" s="347">
        <f t="shared" ref="K523:K586" si="66">ROUND(0.0386*(SUM(AD523:AG523)+(AC523*0.5))+0.0486*AH523,4)</f>
        <v>0.2702</v>
      </c>
      <c r="L523" s="216"/>
      <c r="M523" s="216">
        <f t="shared" ref="M523:M586" si="67">ROUND(AJ523+(AI523*0.5),0)</f>
        <v>0</v>
      </c>
      <c r="N523" s="216">
        <f t="shared" ref="N523:O586" si="68">ROUND(AK523,0)</f>
        <v>0</v>
      </c>
      <c r="O523" s="216">
        <f t="shared" si="68"/>
        <v>0</v>
      </c>
      <c r="P523" s="216">
        <f t="shared" ref="P523:P586" si="69">ROUND(((AN523+AO523)*0.5)+AM523+AP523+AQ523,0)</f>
        <v>2</v>
      </c>
      <c r="Q523" s="216">
        <f t="shared" ref="Q523:Q586" si="70">AU523</f>
        <v>9</v>
      </c>
      <c r="R523" s="216">
        <f t="shared" ref="R523:R586" si="71">SUM(F523:I523)+ROUND(D523*0.5,0)+ROUND(J523*0.5,0)</f>
        <v>7</v>
      </c>
      <c r="S523" s="219"/>
      <c r="T523" s="219"/>
      <c r="U523" s="219"/>
      <c r="V523" s="219"/>
      <c r="W523" s="504"/>
      <c r="X523" s="219"/>
      <c r="Y523" s="49">
        <v>470</v>
      </c>
      <c r="Z523" s="49">
        <v>470165229</v>
      </c>
      <c r="AA523" s="235" t="s">
        <v>1054</v>
      </c>
      <c r="AB523" s="49">
        <v>0</v>
      </c>
      <c r="AC523" s="49">
        <v>0</v>
      </c>
      <c r="AD523" s="49">
        <v>1</v>
      </c>
      <c r="AE523" s="49">
        <v>4</v>
      </c>
      <c r="AF523" s="49">
        <v>2</v>
      </c>
      <c r="AG523" s="49">
        <v>0</v>
      </c>
      <c r="AH523" s="49">
        <v>0</v>
      </c>
      <c r="AI523" s="206">
        <v>0</v>
      </c>
      <c r="AJ523" s="206">
        <v>0</v>
      </c>
      <c r="AK523" s="206">
        <v>0</v>
      </c>
      <c r="AL523" s="206">
        <v>0</v>
      </c>
      <c r="AM523" s="206">
        <v>1</v>
      </c>
      <c r="AN523" s="206">
        <v>0</v>
      </c>
      <c r="AO523" s="206">
        <v>0</v>
      </c>
      <c r="AP523" s="206">
        <v>1</v>
      </c>
      <c r="AQ523" s="49">
        <v>0</v>
      </c>
      <c r="AR523" s="207"/>
      <c r="AS523" s="49">
        <v>165</v>
      </c>
      <c r="AT523" s="49">
        <v>229</v>
      </c>
      <c r="AU523" s="49">
        <v>9</v>
      </c>
      <c r="AW523" s="49"/>
      <c r="AX523" s="49"/>
      <c r="AY523" s="49"/>
      <c r="AZ523" s="484"/>
    </row>
    <row r="524" spans="1:52">
      <c r="A524" s="206">
        <v>470</v>
      </c>
      <c r="B524" s="206">
        <v>470165246</v>
      </c>
      <c r="C524" s="207" t="s">
        <v>1054</v>
      </c>
      <c r="D524" s="216">
        <f t="shared" si="65"/>
        <v>0</v>
      </c>
      <c r="E524" s="216">
        <f t="shared" si="65"/>
        <v>0</v>
      </c>
      <c r="F524" s="216">
        <f t="shared" si="65"/>
        <v>0</v>
      </c>
      <c r="G524" s="216">
        <f t="shared" si="64"/>
        <v>1</v>
      </c>
      <c r="H524" s="216">
        <f t="shared" si="64"/>
        <v>0</v>
      </c>
      <c r="I524" s="216">
        <f t="shared" si="64"/>
        <v>0</v>
      </c>
      <c r="J524" s="216">
        <f t="shared" si="64"/>
        <v>0</v>
      </c>
      <c r="K524" s="347">
        <f t="shared" si="66"/>
        <v>3.8600000000000002E-2</v>
      </c>
      <c r="L524" s="216"/>
      <c r="M524" s="216">
        <f t="shared" si="67"/>
        <v>0</v>
      </c>
      <c r="N524" s="216">
        <f t="shared" si="68"/>
        <v>0</v>
      </c>
      <c r="O524" s="216">
        <f t="shared" si="68"/>
        <v>0</v>
      </c>
      <c r="P524" s="216">
        <f t="shared" si="69"/>
        <v>0</v>
      </c>
      <c r="Q524" s="216">
        <f t="shared" si="70"/>
        <v>2</v>
      </c>
      <c r="R524" s="216">
        <f t="shared" si="71"/>
        <v>1</v>
      </c>
      <c r="S524" s="219"/>
      <c r="T524" s="219"/>
      <c r="U524" s="219"/>
      <c r="V524" s="219"/>
      <c r="W524" s="504"/>
      <c r="X524" s="219"/>
      <c r="Y524" s="49">
        <v>470</v>
      </c>
      <c r="Z524" s="49">
        <v>470165246</v>
      </c>
      <c r="AA524" s="235" t="s">
        <v>1054</v>
      </c>
      <c r="AB524" s="49">
        <v>0</v>
      </c>
      <c r="AC524" s="49">
        <v>0</v>
      </c>
      <c r="AD524" s="49">
        <v>0</v>
      </c>
      <c r="AE524" s="49">
        <v>1</v>
      </c>
      <c r="AF524" s="49">
        <v>0</v>
      </c>
      <c r="AG524" s="49">
        <v>0</v>
      </c>
      <c r="AH524" s="49">
        <v>0</v>
      </c>
      <c r="AI524" s="206">
        <v>0</v>
      </c>
      <c r="AJ524" s="206">
        <v>0</v>
      </c>
      <c r="AK524" s="206">
        <v>0</v>
      </c>
      <c r="AL524" s="206">
        <v>0</v>
      </c>
      <c r="AM524" s="206">
        <v>0</v>
      </c>
      <c r="AN524" s="206">
        <v>0</v>
      </c>
      <c r="AO524" s="206">
        <v>0</v>
      </c>
      <c r="AP524" s="206">
        <v>0</v>
      </c>
      <c r="AQ524" s="49">
        <v>0</v>
      </c>
      <c r="AR524" s="207"/>
      <c r="AS524" s="49">
        <v>165</v>
      </c>
      <c r="AT524" s="49">
        <v>246</v>
      </c>
      <c r="AU524" s="49">
        <v>2</v>
      </c>
      <c r="AW524" s="49"/>
      <c r="AX524" s="49"/>
      <c r="AY524" s="49"/>
      <c r="AZ524" s="484"/>
    </row>
    <row r="525" spans="1:52">
      <c r="A525" s="206">
        <v>470</v>
      </c>
      <c r="B525" s="206">
        <v>470165248</v>
      </c>
      <c r="C525" s="207" t="s">
        <v>1054</v>
      </c>
      <c r="D525" s="216">
        <f t="shared" si="65"/>
        <v>0</v>
      </c>
      <c r="E525" s="216">
        <f t="shared" si="65"/>
        <v>0</v>
      </c>
      <c r="F525" s="216">
        <f t="shared" si="65"/>
        <v>6</v>
      </c>
      <c r="G525" s="216">
        <f t="shared" si="64"/>
        <v>16</v>
      </c>
      <c r="H525" s="216">
        <f t="shared" si="64"/>
        <v>4</v>
      </c>
      <c r="I525" s="216">
        <f t="shared" si="64"/>
        <v>6</v>
      </c>
      <c r="J525" s="216">
        <f t="shared" si="64"/>
        <v>0</v>
      </c>
      <c r="K525" s="347">
        <f t="shared" si="66"/>
        <v>1.2352000000000001</v>
      </c>
      <c r="L525" s="216"/>
      <c r="M525" s="216">
        <f t="shared" si="67"/>
        <v>2</v>
      </c>
      <c r="N525" s="216">
        <f t="shared" si="68"/>
        <v>0</v>
      </c>
      <c r="O525" s="216">
        <f t="shared" si="68"/>
        <v>0</v>
      </c>
      <c r="P525" s="216">
        <f t="shared" si="69"/>
        <v>17</v>
      </c>
      <c r="Q525" s="216">
        <f t="shared" si="70"/>
        <v>11</v>
      </c>
      <c r="R525" s="216">
        <f t="shared" si="71"/>
        <v>32</v>
      </c>
      <c r="S525" s="219"/>
      <c r="T525" s="219"/>
      <c r="U525" s="219"/>
      <c r="V525" s="219"/>
      <c r="W525" s="504"/>
      <c r="X525" s="219"/>
      <c r="Y525" s="49">
        <v>470</v>
      </c>
      <c r="Z525" s="49">
        <v>470165248</v>
      </c>
      <c r="AA525" s="235" t="s">
        <v>1054</v>
      </c>
      <c r="AB525" s="49">
        <v>0</v>
      </c>
      <c r="AC525" s="49">
        <v>0</v>
      </c>
      <c r="AD525" s="49">
        <v>6</v>
      </c>
      <c r="AE525" s="49">
        <v>16</v>
      </c>
      <c r="AF525" s="49">
        <v>4</v>
      </c>
      <c r="AG525" s="49">
        <v>6</v>
      </c>
      <c r="AH525" s="49">
        <v>0</v>
      </c>
      <c r="AI525" s="206">
        <v>0</v>
      </c>
      <c r="AJ525" s="206">
        <v>2</v>
      </c>
      <c r="AK525" s="206">
        <v>0</v>
      </c>
      <c r="AL525" s="206">
        <v>0</v>
      </c>
      <c r="AM525" s="206">
        <v>10</v>
      </c>
      <c r="AN525" s="206">
        <v>0</v>
      </c>
      <c r="AO525" s="206">
        <v>0</v>
      </c>
      <c r="AP525" s="206">
        <v>4</v>
      </c>
      <c r="AQ525" s="49">
        <v>3</v>
      </c>
      <c r="AR525" s="207"/>
      <c r="AS525" s="49">
        <v>165</v>
      </c>
      <c r="AT525" s="49">
        <v>248</v>
      </c>
      <c r="AU525" s="49">
        <v>11</v>
      </c>
      <c r="AW525" s="49"/>
      <c r="AX525" s="49"/>
      <c r="AY525" s="49"/>
      <c r="AZ525" s="484"/>
    </row>
    <row r="526" spans="1:52">
      <c r="A526" s="206">
        <v>470</v>
      </c>
      <c r="B526" s="206">
        <v>470165262</v>
      </c>
      <c r="C526" s="207" t="s">
        <v>1054</v>
      </c>
      <c r="D526" s="216">
        <f t="shared" si="65"/>
        <v>0</v>
      </c>
      <c r="E526" s="216">
        <f t="shared" si="65"/>
        <v>0</v>
      </c>
      <c r="F526" s="216">
        <f t="shared" si="65"/>
        <v>10</v>
      </c>
      <c r="G526" s="216">
        <f t="shared" si="64"/>
        <v>46</v>
      </c>
      <c r="H526" s="216">
        <f t="shared" si="64"/>
        <v>19</v>
      </c>
      <c r="I526" s="216">
        <f t="shared" si="64"/>
        <v>15</v>
      </c>
      <c r="J526" s="216">
        <f t="shared" si="64"/>
        <v>0</v>
      </c>
      <c r="K526" s="347">
        <f t="shared" si="66"/>
        <v>3.4740000000000002</v>
      </c>
      <c r="L526" s="216"/>
      <c r="M526" s="216">
        <f t="shared" si="67"/>
        <v>1</v>
      </c>
      <c r="N526" s="216">
        <f t="shared" si="68"/>
        <v>0</v>
      </c>
      <c r="O526" s="216">
        <f t="shared" si="68"/>
        <v>0</v>
      </c>
      <c r="P526" s="216">
        <f t="shared" si="69"/>
        <v>29</v>
      </c>
      <c r="Q526" s="216">
        <f t="shared" si="70"/>
        <v>9</v>
      </c>
      <c r="R526" s="216">
        <f t="shared" si="71"/>
        <v>90</v>
      </c>
      <c r="S526" s="219"/>
      <c r="T526" s="219"/>
      <c r="U526" s="219"/>
      <c r="V526" s="219"/>
      <c r="W526" s="504"/>
      <c r="X526" s="219"/>
      <c r="Y526" s="49">
        <v>470</v>
      </c>
      <c r="Z526" s="49">
        <v>470165262</v>
      </c>
      <c r="AA526" s="235" t="s">
        <v>1054</v>
      </c>
      <c r="AB526" s="49">
        <v>0</v>
      </c>
      <c r="AC526" s="49">
        <v>0</v>
      </c>
      <c r="AD526" s="49">
        <v>10</v>
      </c>
      <c r="AE526" s="49">
        <v>46</v>
      </c>
      <c r="AF526" s="49">
        <v>19</v>
      </c>
      <c r="AG526" s="49">
        <v>15</v>
      </c>
      <c r="AH526" s="49">
        <v>0</v>
      </c>
      <c r="AI526" s="206">
        <v>0</v>
      </c>
      <c r="AJ526" s="206">
        <v>1</v>
      </c>
      <c r="AK526" s="206">
        <v>0</v>
      </c>
      <c r="AL526" s="206">
        <v>0</v>
      </c>
      <c r="AM526" s="206">
        <v>20</v>
      </c>
      <c r="AN526" s="206">
        <v>0</v>
      </c>
      <c r="AO526" s="206">
        <v>0</v>
      </c>
      <c r="AP526" s="206">
        <v>5</v>
      </c>
      <c r="AQ526" s="49">
        <v>4</v>
      </c>
      <c r="AR526" s="207"/>
      <c r="AS526" s="49">
        <v>165</v>
      </c>
      <c r="AT526" s="49">
        <v>262</v>
      </c>
      <c r="AU526" s="49">
        <v>9</v>
      </c>
      <c r="AW526" s="49"/>
      <c r="AX526" s="49"/>
      <c r="AY526" s="49"/>
      <c r="AZ526" s="484"/>
    </row>
    <row r="527" spans="1:52">
      <c r="A527" s="206">
        <v>470</v>
      </c>
      <c r="B527" s="206">
        <v>470165274</v>
      </c>
      <c r="C527" s="207" t="s">
        <v>1054</v>
      </c>
      <c r="D527" s="216">
        <f t="shared" si="65"/>
        <v>0</v>
      </c>
      <c r="E527" s="216">
        <f t="shared" si="65"/>
        <v>0</v>
      </c>
      <c r="F527" s="216">
        <f t="shared" si="65"/>
        <v>0</v>
      </c>
      <c r="G527" s="216">
        <f t="shared" si="64"/>
        <v>1</v>
      </c>
      <c r="H527" s="216">
        <f t="shared" si="64"/>
        <v>0</v>
      </c>
      <c r="I527" s="216">
        <f t="shared" si="64"/>
        <v>0</v>
      </c>
      <c r="J527" s="216">
        <f t="shared" si="64"/>
        <v>0</v>
      </c>
      <c r="K527" s="347">
        <f t="shared" si="66"/>
        <v>3.8600000000000002E-2</v>
      </c>
      <c r="L527" s="216"/>
      <c r="M527" s="216">
        <f t="shared" si="67"/>
        <v>0</v>
      </c>
      <c r="N527" s="216">
        <f t="shared" si="68"/>
        <v>0</v>
      </c>
      <c r="O527" s="216">
        <f t="shared" si="68"/>
        <v>0</v>
      </c>
      <c r="P527" s="216">
        <f t="shared" si="69"/>
        <v>0</v>
      </c>
      <c r="Q527" s="216">
        <f t="shared" si="70"/>
        <v>10</v>
      </c>
      <c r="R527" s="216">
        <f t="shared" si="71"/>
        <v>1</v>
      </c>
      <c r="S527" s="219"/>
      <c r="T527" s="219"/>
      <c r="U527" s="219"/>
      <c r="V527" s="219"/>
      <c r="W527" s="504"/>
      <c r="X527" s="219"/>
      <c r="Y527" s="49">
        <v>470</v>
      </c>
      <c r="Z527" s="49">
        <v>470165274</v>
      </c>
      <c r="AA527" s="235" t="s">
        <v>1054</v>
      </c>
      <c r="AB527" s="49">
        <v>0</v>
      </c>
      <c r="AC527" s="49">
        <v>0</v>
      </c>
      <c r="AD527" s="49">
        <v>0</v>
      </c>
      <c r="AE527" s="49">
        <v>1</v>
      </c>
      <c r="AF527" s="49">
        <v>0</v>
      </c>
      <c r="AG527" s="49">
        <v>0</v>
      </c>
      <c r="AH527" s="49">
        <v>0</v>
      </c>
      <c r="AI527" s="206">
        <v>0</v>
      </c>
      <c r="AJ527" s="206">
        <v>0</v>
      </c>
      <c r="AK527" s="206">
        <v>0</v>
      </c>
      <c r="AL527" s="206">
        <v>0</v>
      </c>
      <c r="AM527" s="206">
        <v>0</v>
      </c>
      <c r="AN527" s="206">
        <v>0</v>
      </c>
      <c r="AO527" s="206">
        <v>0</v>
      </c>
      <c r="AP527" s="206">
        <v>0</v>
      </c>
      <c r="AQ527" s="49">
        <v>0</v>
      </c>
      <c r="AR527" s="207"/>
      <c r="AS527" s="49">
        <v>165</v>
      </c>
      <c r="AT527" s="49">
        <v>274</v>
      </c>
      <c r="AU527" s="49">
        <v>10</v>
      </c>
      <c r="AW527" s="49"/>
      <c r="AX527" s="49"/>
      <c r="AY527" s="49"/>
      <c r="AZ527" s="484"/>
    </row>
    <row r="528" spans="1:52">
      <c r="A528" s="206">
        <v>470</v>
      </c>
      <c r="B528" s="206">
        <v>470165284</v>
      </c>
      <c r="C528" s="207" t="s">
        <v>1054</v>
      </c>
      <c r="D528" s="216">
        <f t="shared" si="65"/>
        <v>0</v>
      </c>
      <c r="E528" s="216">
        <f t="shared" si="65"/>
        <v>0</v>
      </c>
      <c r="F528" s="216">
        <f t="shared" si="65"/>
        <v>26</v>
      </c>
      <c r="G528" s="216">
        <f t="shared" si="64"/>
        <v>61</v>
      </c>
      <c r="H528" s="216">
        <f t="shared" si="64"/>
        <v>24</v>
      </c>
      <c r="I528" s="216">
        <f t="shared" si="64"/>
        <v>21</v>
      </c>
      <c r="J528" s="216">
        <f t="shared" si="64"/>
        <v>0</v>
      </c>
      <c r="K528" s="347">
        <f t="shared" si="66"/>
        <v>5.0952000000000002</v>
      </c>
      <c r="L528" s="216"/>
      <c r="M528" s="216">
        <f t="shared" si="67"/>
        <v>3</v>
      </c>
      <c r="N528" s="216">
        <f t="shared" si="68"/>
        <v>0</v>
      </c>
      <c r="O528" s="216">
        <f t="shared" si="68"/>
        <v>0</v>
      </c>
      <c r="P528" s="216">
        <f t="shared" si="69"/>
        <v>28</v>
      </c>
      <c r="Q528" s="216">
        <f t="shared" si="70"/>
        <v>5</v>
      </c>
      <c r="R528" s="216">
        <f t="shared" si="71"/>
        <v>132</v>
      </c>
      <c r="S528" s="219"/>
      <c r="T528" s="219"/>
      <c r="U528" s="219"/>
      <c r="V528" s="219"/>
      <c r="W528" s="504"/>
      <c r="X528" s="219"/>
      <c r="Y528" s="49">
        <v>470</v>
      </c>
      <c r="Z528" s="49">
        <v>470165284</v>
      </c>
      <c r="AA528" s="235" t="s">
        <v>1054</v>
      </c>
      <c r="AB528" s="49">
        <v>0</v>
      </c>
      <c r="AC528" s="49">
        <v>0</v>
      </c>
      <c r="AD528" s="49">
        <v>26</v>
      </c>
      <c r="AE528" s="49">
        <v>61</v>
      </c>
      <c r="AF528" s="49">
        <v>24</v>
      </c>
      <c r="AG528" s="49">
        <v>21</v>
      </c>
      <c r="AH528" s="49">
        <v>0</v>
      </c>
      <c r="AI528" s="206">
        <v>0</v>
      </c>
      <c r="AJ528" s="206">
        <v>3</v>
      </c>
      <c r="AK528" s="206">
        <v>0</v>
      </c>
      <c r="AL528" s="206">
        <v>0</v>
      </c>
      <c r="AM528" s="206">
        <v>17</v>
      </c>
      <c r="AN528" s="206">
        <v>0</v>
      </c>
      <c r="AO528" s="206">
        <v>0</v>
      </c>
      <c r="AP528" s="206">
        <v>7</v>
      </c>
      <c r="AQ528" s="49">
        <v>4</v>
      </c>
      <c r="AR528" s="207"/>
      <c r="AS528" s="49">
        <v>165</v>
      </c>
      <c r="AT528" s="49">
        <v>284</v>
      </c>
      <c r="AU528" s="49">
        <v>5</v>
      </c>
      <c r="AW528" s="49"/>
      <c r="AX528" s="49"/>
      <c r="AY528" s="49"/>
      <c r="AZ528" s="484"/>
    </row>
    <row r="529" spans="1:52">
      <c r="A529" s="206">
        <v>470</v>
      </c>
      <c r="B529" s="206">
        <v>470165305</v>
      </c>
      <c r="C529" s="207" t="s">
        <v>1054</v>
      </c>
      <c r="D529" s="216">
        <f t="shared" si="65"/>
        <v>0</v>
      </c>
      <c r="E529" s="216">
        <f t="shared" si="65"/>
        <v>0</v>
      </c>
      <c r="F529" s="216">
        <f t="shared" si="65"/>
        <v>13</v>
      </c>
      <c r="G529" s="216">
        <f t="shared" si="64"/>
        <v>27</v>
      </c>
      <c r="H529" s="216">
        <f t="shared" si="64"/>
        <v>18</v>
      </c>
      <c r="I529" s="216">
        <f t="shared" si="64"/>
        <v>15</v>
      </c>
      <c r="J529" s="216">
        <f t="shared" si="64"/>
        <v>0</v>
      </c>
      <c r="K529" s="347">
        <f t="shared" si="66"/>
        <v>2.8178000000000001</v>
      </c>
      <c r="L529" s="216"/>
      <c r="M529" s="216">
        <f t="shared" si="67"/>
        <v>2</v>
      </c>
      <c r="N529" s="216">
        <f t="shared" si="68"/>
        <v>0</v>
      </c>
      <c r="O529" s="216">
        <f t="shared" si="68"/>
        <v>0</v>
      </c>
      <c r="P529" s="216">
        <f t="shared" si="69"/>
        <v>12</v>
      </c>
      <c r="Q529" s="216">
        <f t="shared" si="70"/>
        <v>4</v>
      </c>
      <c r="R529" s="216">
        <f t="shared" si="71"/>
        <v>73</v>
      </c>
      <c r="S529" s="219"/>
      <c r="T529" s="219"/>
      <c r="U529" s="219"/>
      <c r="V529" s="219"/>
      <c r="W529" s="504"/>
      <c r="X529" s="219"/>
      <c r="Y529" s="49">
        <v>470</v>
      </c>
      <c r="Z529" s="49">
        <v>470165305</v>
      </c>
      <c r="AA529" s="235" t="s">
        <v>1054</v>
      </c>
      <c r="AB529" s="49">
        <v>0</v>
      </c>
      <c r="AC529" s="49">
        <v>0</v>
      </c>
      <c r="AD529" s="49">
        <v>13</v>
      </c>
      <c r="AE529" s="49">
        <v>27</v>
      </c>
      <c r="AF529" s="49">
        <v>18</v>
      </c>
      <c r="AG529" s="49">
        <v>15</v>
      </c>
      <c r="AH529" s="49">
        <v>0</v>
      </c>
      <c r="AI529" s="206">
        <v>0</v>
      </c>
      <c r="AJ529" s="206">
        <v>2</v>
      </c>
      <c r="AK529" s="206">
        <v>0</v>
      </c>
      <c r="AL529" s="206">
        <v>0</v>
      </c>
      <c r="AM529" s="206">
        <v>9</v>
      </c>
      <c r="AN529" s="206">
        <v>0</v>
      </c>
      <c r="AO529" s="206">
        <v>0</v>
      </c>
      <c r="AP529" s="206">
        <v>3</v>
      </c>
      <c r="AQ529" s="49">
        <v>0</v>
      </c>
      <c r="AR529" s="207"/>
      <c r="AS529" s="49">
        <v>165</v>
      </c>
      <c r="AT529" s="49">
        <v>305</v>
      </c>
      <c r="AU529" s="49">
        <v>4</v>
      </c>
      <c r="AW529" s="49"/>
      <c r="AX529" s="49"/>
      <c r="AY529" s="49"/>
      <c r="AZ529" s="484"/>
    </row>
    <row r="530" spans="1:52">
      <c r="A530" s="206">
        <v>470</v>
      </c>
      <c r="B530" s="206">
        <v>470165342</v>
      </c>
      <c r="C530" s="207" t="s">
        <v>1054</v>
      </c>
      <c r="D530" s="216">
        <f t="shared" si="65"/>
        <v>0</v>
      </c>
      <c r="E530" s="216">
        <f t="shared" si="65"/>
        <v>0</v>
      </c>
      <c r="F530" s="216">
        <f t="shared" si="65"/>
        <v>0</v>
      </c>
      <c r="G530" s="216">
        <f t="shared" si="64"/>
        <v>1</v>
      </c>
      <c r="H530" s="216">
        <f t="shared" si="64"/>
        <v>0</v>
      </c>
      <c r="I530" s="216">
        <f t="shared" si="64"/>
        <v>2</v>
      </c>
      <c r="J530" s="216">
        <f t="shared" si="64"/>
        <v>0</v>
      </c>
      <c r="K530" s="347">
        <f t="shared" si="66"/>
        <v>0.1158</v>
      </c>
      <c r="L530" s="216"/>
      <c r="M530" s="216">
        <f t="shared" si="67"/>
        <v>0</v>
      </c>
      <c r="N530" s="216">
        <f t="shared" si="68"/>
        <v>0</v>
      </c>
      <c r="O530" s="216">
        <f t="shared" si="68"/>
        <v>0</v>
      </c>
      <c r="P530" s="216">
        <f t="shared" si="69"/>
        <v>1</v>
      </c>
      <c r="Q530" s="216">
        <f t="shared" si="70"/>
        <v>3</v>
      </c>
      <c r="R530" s="216">
        <f t="shared" si="71"/>
        <v>3</v>
      </c>
      <c r="S530" s="219"/>
      <c r="T530" s="219"/>
      <c r="U530" s="219"/>
      <c r="V530" s="219"/>
      <c r="W530" s="504"/>
      <c r="X530" s="219"/>
      <c r="Y530" s="49">
        <v>470</v>
      </c>
      <c r="Z530" s="49">
        <v>470165342</v>
      </c>
      <c r="AA530" s="235" t="s">
        <v>1054</v>
      </c>
      <c r="AB530" s="49">
        <v>0</v>
      </c>
      <c r="AC530" s="49">
        <v>0</v>
      </c>
      <c r="AD530" s="49">
        <v>0</v>
      </c>
      <c r="AE530" s="49">
        <v>1</v>
      </c>
      <c r="AF530" s="49">
        <v>0</v>
      </c>
      <c r="AG530" s="49">
        <v>2</v>
      </c>
      <c r="AH530" s="49">
        <v>0</v>
      </c>
      <c r="AI530" s="206">
        <v>0</v>
      </c>
      <c r="AJ530" s="206">
        <v>0</v>
      </c>
      <c r="AK530" s="206">
        <v>0</v>
      </c>
      <c r="AL530" s="206">
        <v>0</v>
      </c>
      <c r="AM530" s="206">
        <v>0</v>
      </c>
      <c r="AN530" s="206">
        <v>0</v>
      </c>
      <c r="AO530" s="206">
        <v>0</v>
      </c>
      <c r="AP530" s="206">
        <v>0</v>
      </c>
      <c r="AQ530" s="49">
        <v>1</v>
      </c>
      <c r="AR530" s="207"/>
      <c r="AS530" s="49">
        <v>165</v>
      </c>
      <c r="AT530" s="49">
        <v>342</v>
      </c>
      <c r="AU530" s="49">
        <v>3</v>
      </c>
      <c r="AW530" s="49"/>
      <c r="AX530" s="49"/>
      <c r="AY530" s="49"/>
      <c r="AZ530" s="484"/>
    </row>
    <row r="531" spans="1:52">
      <c r="A531" s="206">
        <v>470</v>
      </c>
      <c r="B531" s="206">
        <v>470165344</v>
      </c>
      <c r="C531" s="207" t="s">
        <v>1054</v>
      </c>
      <c r="D531" s="216">
        <f t="shared" si="65"/>
        <v>0</v>
      </c>
      <c r="E531" s="216">
        <f t="shared" si="65"/>
        <v>0</v>
      </c>
      <c r="F531" s="216">
        <f t="shared" si="65"/>
        <v>0</v>
      </c>
      <c r="G531" s="216">
        <f t="shared" si="64"/>
        <v>2</v>
      </c>
      <c r="H531" s="216">
        <f t="shared" si="64"/>
        <v>0</v>
      </c>
      <c r="I531" s="216">
        <f t="shared" si="64"/>
        <v>0</v>
      </c>
      <c r="J531" s="216">
        <f t="shared" si="64"/>
        <v>0</v>
      </c>
      <c r="K531" s="347">
        <f t="shared" si="66"/>
        <v>7.7200000000000005E-2</v>
      </c>
      <c r="L531" s="216"/>
      <c r="M531" s="216">
        <f t="shared" si="67"/>
        <v>0</v>
      </c>
      <c r="N531" s="216">
        <f t="shared" si="68"/>
        <v>0</v>
      </c>
      <c r="O531" s="216">
        <f t="shared" si="68"/>
        <v>0</v>
      </c>
      <c r="P531" s="216">
        <f t="shared" si="69"/>
        <v>2</v>
      </c>
      <c r="Q531" s="216">
        <f t="shared" si="70"/>
        <v>2</v>
      </c>
      <c r="R531" s="216">
        <f t="shared" si="71"/>
        <v>2</v>
      </c>
      <c r="S531" s="219"/>
      <c r="T531" s="219"/>
      <c r="U531" s="219"/>
      <c r="V531" s="219"/>
      <c r="W531" s="504"/>
      <c r="X531" s="219"/>
      <c r="Y531" s="49">
        <v>470</v>
      </c>
      <c r="Z531" s="49">
        <v>470165344</v>
      </c>
      <c r="AA531" s="235" t="s">
        <v>1054</v>
      </c>
      <c r="AB531" s="49">
        <v>0</v>
      </c>
      <c r="AC531" s="49">
        <v>0</v>
      </c>
      <c r="AD531" s="49">
        <v>0</v>
      </c>
      <c r="AE531" s="49">
        <v>2</v>
      </c>
      <c r="AF531" s="49">
        <v>0</v>
      </c>
      <c r="AG531" s="49">
        <v>0</v>
      </c>
      <c r="AH531" s="49">
        <v>0</v>
      </c>
      <c r="AI531" s="206">
        <v>0</v>
      </c>
      <c r="AJ531" s="206">
        <v>0</v>
      </c>
      <c r="AK531" s="206">
        <v>0</v>
      </c>
      <c r="AL531" s="206">
        <v>0</v>
      </c>
      <c r="AM531" s="206">
        <v>2</v>
      </c>
      <c r="AN531" s="206">
        <v>0</v>
      </c>
      <c r="AO531" s="206">
        <v>0</v>
      </c>
      <c r="AP531" s="206">
        <v>0</v>
      </c>
      <c r="AQ531" s="49">
        <v>0</v>
      </c>
      <c r="AR531" s="207"/>
      <c r="AS531" s="49">
        <v>165</v>
      </c>
      <c r="AT531" s="49">
        <v>344</v>
      </c>
      <c r="AU531" s="49">
        <v>2</v>
      </c>
      <c r="AW531" s="49"/>
      <c r="AX531" s="49"/>
      <c r="AY531" s="49"/>
      <c r="AZ531" s="484"/>
    </row>
    <row r="532" spans="1:52">
      <c r="A532" s="206">
        <v>470</v>
      </c>
      <c r="B532" s="206">
        <v>470165346</v>
      </c>
      <c r="C532" s="207" t="s">
        <v>1054</v>
      </c>
      <c r="D532" s="216">
        <f t="shared" si="65"/>
        <v>0</v>
      </c>
      <c r="E532" s="216">
        <f t="shared" si="65"/>
        <v>0</v>
      </c>
      <c r="F532" s="216">
        <f t="shared" si="65"/>
        <v>1</v>
      </c>
      <c r="G532" s="216">
        <f t="shared" si="64"/>
        <v>0</v>
      </c>
      <c r="H532" s="216">
        <f t="shared" si="64"/>
        <v>0</v>
      </c>
      <c r="I532" s="216">
        <f t="shared" si="64"/>
        <v>0</v>
      </c>
      <c r="J532" s="216">
        <f t="shared" si="64"/>
        <v>0</v>
      </c>
      <c r="K532" s="347">
        <f t="shared" si="66"/>
        <v>3.8600000000000002E-2</v>
      </c>
      <c r="L532" s="216"/>
      <c r="M532" s="216">
        <f t="shared" si="67"/>
        <v>1</v>
      </c>
      <c r="N532" s="216">
        <f t="shared" si="68"/>
        <v>0</v>
      </c>
      <c r="O532" s="216">
        <f t="shared" si="68"/>
        <v>0</v>
      </c>
      <c r="P532" s="216">
        <f t="shared" si="69"/>
        <v>1</v>
      </c>
      <c r="Q532" s="216">
        <f t="shared" si="70"/>
        <v>8</v>
      </c>
      <c r="R532" s="216">
        <f t="shared" si="71"/>
        <v>1</v>
      </c>
      <c r="S532" s="219"/>
      <c r="T532" s="219"/>
      <c r="U532" s="219"/>
      <c r="V532" s="219"/>
      <c r="W532" s="504"/>
      <c r="X532" s="219"/>
      <c r="Y532" s="49">
        <v>470</v>
      </c>
      <c r="Z532" s="49">
        <v>470165346</v>
      </c>
      <c r="AA532" s="235" t="s">
        <v>1054</v>
      </c>
      <c r="AB532" s="49">
        <v>0</v>
      </c>
      <c r="AC532" s="49">
        <v>0</v>
      </c>
      <c r="AD532" s="49">
        <v>1</v>
      </c>
      <c r="AE532" s="49">
        <v>0</v>
      </c>
      <c r="AF532" s="49">
        <v>0</v>
      </c>
      <c r="AG532" s="49">
        <v>0</v>
      </c>
      <c r="AH532" s="49">
        <v>0</v>
      </c>
      <c r="AI532" s="206">
        <v>0</v>
      </c>
      <c r="AJ532" s="206">
        <v>1</v>
      </c>
      <c r="AK532" s="206">
        <v>0</v>
      </c>
      <c r="AL532" s="206">
        <v>0</v>
      </c>
      <c r="AM532" s="206">
        <v>0</v>
      </c>
      <c r="AN532" s="206">
        <v>0</v>
      </c>
      <c r="AO532" s="206">
        <v>0</v>
      </c>
      <c r="AP532" s="206">
        <v>1</v>
      </c>
      <c r="AQ532" s="49">
        <v>0</v>
      </c>
      <c r="AR532" s="207"/>
      <c r="AS532" s="49">
        <v>165</v>
      </c>
      <c r="AT532" s="49">
        <v>346</v>
      </c>
      <c r="AU532" s="49">
        <v>8</v>
      </c>
      <c r="AW532" s="49"/>
      <c r="AX532" s="49"/>
      <c r="AY532" s="49"/>
      <c r="AZ532" s="484"/>
    </row>
    <row r="533" spans="1:52">
      <c r="A533" s="206">
        <v>470</v>
      </c>
      <c r="B533" s="206">
        <v>470165347</v>
      </c>
      <c r="C533" s="207" t="s">
        <v>1054</v>
      </c>
      <c r="D533" s="216">
        <f t="shared" si="65"/>
        <v>0</v>
      </c>
      <c r="E533" s="216">
        <f t="shared" si="65"/>
        <v>0</v>
      </c>
      <c r="F533" s="216">
        <f t="shared" si="65"/>
        <v>1</v>
      </c>
      <c r="G533" s="216">
        <f t="shared" si="64"/>
        <v>2</v>
      </c>
      <c r="H533" s="216">
        <f t="shared" si="64"/>
        <v>4</v>
      </c>
      <c r="I533" s="216">
        <f t="shared" si="64"/>
        <v>1</v>
      </c>
      <c r="J533" s="216">
        <f t="shared" si="64"/>
        <v>0</v>
      </c>
      <c r="K533" s="347">
        <f t="shared" si="66"/>
        <v>0.30880000000000002</v>
      </c>
      <c r="L533" s="216"/>
      <c r="M533" s="216">
        <f t="shared" si="67"/>
        <v>0</v>
      </c>
      <c r="N533" s="216">
        <f t="shared" si="68"/>
        <v>0</v>
      </c>
      <c r="O533" s="216">
        <f t="shared" si="68"/>
        <v>0</v>
      </c>
      <c r="P533" s="216">
        <f t="shared" si="69"/>
        <v>3</v>
      </c>
      <c r="Q533" s="216">
        <f t="shared" si="70"/>
        <v>8</v>
      </c>
      <c r="R533" s="216">
        <f t="shared" si="71"/>
        <v>8</v>
      </c>
      <c r="S533" s="219"/>
      <c r="T533" s="219"/>
      <c r="U533" s="219"/>
      <c r="V533" s="219"/>
      <c r="W533" s="504"/>
      <c r="X533" s="219"/>
      <c r="Y533" s="49">
        <v>470</v>
      </c>
      <c r="Z533" s="49">
        <v>470165347</v>
      </c>
      <c r="AA533" s="235" t="s">
        <v>1054</v>
      </c>
      <c r="AB533" s="49">
        <v>0</v>
      </c>
      <c r="AC533" s="49">
        <v>0</v>
      </c>
      <c r="AD533" s="49">
        <v>1</v>
      </c>
      <c r="AE533" s="49">
        <v>2</v>
      </c>
      <c r="AF533" s="49">
        <v>4</v>
      </c>
      <c r="AG533" s="49">
        <v>1</v>
      </c>
      <c r="AH533" s="49">
        <v>0</v>
      </c>
      <c r="AI533" s="206">
        <v>0</v>
      </c>
      <c r="AJ533" s="206">
        <v>0</v>
      </c>
      <c r="AK533" s="206">
        <v>0</v>
      </c>
      <c r="AL533" s="206">
        <v>0</v>
      </c>
      <c r="AM533" s="206">
        <v>2</v>
      </c>
      <c r="AN533" s="206">
        <v>0</v>
      </c>
      <c r="AO533" s="206">
        <v>0</v>
      </c>
      <c r="AP533" s="206">
        <v>1</v>
      </c>
      <c r="AQ533" s="49">
        <v>0</v>
      </c>
      <c r="AR533" s="207"/>
      <c r="AS533" s="49">
        <v>165</v>
      </c>
      <c r="AT533" s="49">
        <v>347</v>
      </c>
      <c r="AU533" s="49">
        <v>8</v>
      </c>
      <c r="AW533" s="49"/>
      <c r="AX533" s="49"/>
      <c r="AY533" s="49"/>
      <c r="AZ533" s="484"/>
    </row>
    <row r="534" spans="1:52">
      <c r="A534" s="206">
        <v>470</v>
      </c>
      <c r="B534" s="206">
        <v>470165705</v>
      </c>
      <c r="C534" s="207" t="s">
        <v>1054</v>
      </c>
      <c r="D534" s="216">
        <f t="shared" si="65"/>
        <v>0</v>
      </c>
      <c r="E534" s="216">
        <f t="shared" si="65"/>
        <v>0</v>
      </c>
      <c r="F534" s="216">
        <f t="shared" si="65"/>
        <v>0</v>
      </c>
      <c r="G534" s="216">
        <f t="shared" si="64"/>
        <v>0</v>
      </c>
      <c r="H534" s="216">
        <f t="shared" si="64"/>
        <v>1</v>
      </c>
      <c r="I534" s="216">
        <f t="shared" si="64"/>
        <v>1</v>
      </c>
      <c r="J534" s="216">
        <f t="shared" si="64"/>
        <v>0</v>
      </c>
      <c r="K534" s="347">
        <f t="shared" si="66"/>
        <v>7.7200000000000005E-2</v>
      </c>
      <c r="L534" s="216"/>
      <c r="M534" s="216">
        <f t="shared" si="67"/>
        <v>0</v>
      </c>
      <c r="N534" s="216">
        <f t="shared" si="68"/>
        <v>0</v>
      </c>
      <c r="O534" s="216">
        <f t="shared" si="68"/>
        <v>0</v>
      </c>
      <c r="P534" s="216">
        <f t="shared" si="69"/>
        <v>0</v>
      </c>
      <c r="Q534" s="216">
        <f t="shared" si="70"/>
        <v>2</v>
      </c>
      <c r="R534" s="216">
        <f t="shared" si="71"/>
        <v>2</v>
      </c>
      <c r="S534" s="219"/>
      <c r="T534" s="219"/>
      <c r="U534" s="219"/>
      <c r="V534" s="219"/>
      <c r="W534" s="504"/>
      <c r="X534" s="219"/>
      <c r="Y534" s="49">
        <v>470</v>
      </c>
      <c r="Z534" s="49">
        <v>470165705</v>
      </c>
      <c r="AA534" s="235" t="s">
        <v>1054</v>
      </c>
      <c r="AB534" s="49">
        <v>0</v>
      </c>
      <c r="AC534" s="49">
        <v>0</v>
      </c>
      <c r="AD534" s="49">
        <v>0</v>
      </c>
      <c r="AE534" s="49">
        <v>0</v>
      </c>
      <c r="AF534" s="49">
        <v>1</v>
      </c>
      <c r="AG534" s="49">
        <v>1</v>
      </c>
      <c r="AH534" s="49">
        <v>0</v>
      </c>
      <c r="AI534" s="206">
        <v>0</v>
      </c>
      <c r="AJ534" s="206">
        <v>0</v>
      </c>
      <c r="AK534" s="206">
        <v>0</v>
      </c>
      <c r="AL534" s="206">
        <v>0</v>
      </c>
      <c r="AM534" s="206">
        <v>0</v>
      </c>
      <c r="AN534" s="206">
        <v>0</v>
      </c>
      <c r="AO534" s="206">
        <v>0</v>
      </c>
      <c r="AP534" s="206">
        <v>0</v>
      </c>
      <c r="AQ534" s="49">
        <v>0</v>
      </c>
      <c r="AR534" s="207"/>
      <c r="AS534" s="49">
        <v>165</v>
      </c>
      <c r="AT534" s="49">
        <v>705</v>
      </c>
      <c r="AU534" s="49">
        <v>2</v>
      </c>
      <c r="AW534" s="49"/>
      <c r="AX534" s="49"/>
      <c r="AY534" s="49"/>
      <c r="AZ534" s="484"/>
    </row>
    <row r="535" spans="1:52">
      <c r="A535" s="206">
        <v>474</v>
      </c>
      <c r="B535" s="206">
        <v>474097057</v>
      </c>
      <c r="C535" s="207" t="s">
        <v>1090</v>
      </c>
      <c r="D535" s="216">
        <f t="shared" si="65"/>
        <v>0</v>
      </c>
      <c r="E535" s="216">
        <f t="shared" si="65"/>
        <v>0</v>
      </c>
      <c r="F535" s="216">
        <f t="shared" si="65"/>
        <v>0</v>
      </c>
      <c r="G535" s="216">
        <f t="shared" si="64"/>
        <v>0</v>
      </c>
      <c r="H535" s="216">
        <f t="shared" si="64"/>
        <v>1</v>
      </c>
      <c r="I535" s="216">
        <f t="shared" si="64"/>
        <v>0</v>
      </c>
      <c r="J535" s="216">
        <f t="shared" si="64"/>
        <v>0</v>
      </c>
      <c r="K535" s="347">
        <f t="shared" si="66"/>
        <v>3.8600000000000002E-2</v>
      </c>
      <c r="L535" s="216"/>
      <c r="M535" s="216">
        <f t="shared" si="67"/>
        <v>0</v>
      </c>
      <c r="N535" s="216">
        <f t="shared" si="68"/>
        <v>0</v>
      </c>
      <c r="O535" s="216">
        <f t="shared" si="68"/>
        <v>0</v>
      </c>
      <c r="P535" s="216">
        <f t="shared" si="69"/>
        <v>1</v>
      </c>
      <c r="Q535" s="216">
        <f t="shared" si="70"/>
        <v>12</v>
      </c>
      <c r="R535" s="216">
        <f t="shared" si="71"/>
        <v>1</v>
      </c>
      <c r="S535" s="219"/>
      <c r="T535" s="219"/>
      <c r="U535" s="219"/>
      <c r="V535" s="219"/>
      <c r="W535" s="504"/>
      <c r="X535" s="219"/>
      <c r="Y535" s="49">
        <v>474</v>
      </c>
      <c r="Z535" s="49">
        <v>474097057</v>
      </c>
      <c r="AA535" s="235" t="s">
        <v>1090</v>
      </c>
      <c r="AB535" s="49">
        <v>0</v>
      </c>
      <c r="AC535" s="49">
        <v>0</v>
      </c>
      <c r="AD535" s="49">
        <v>0</v>
      </c>
      <c r="AE535" s="49">
        <v>0</v>
      </c>
      <c r="AF535" s="49">
        <v>1</v>
      </c>
      <c r="AG535" s="49">
        <v>0</v>
      </c>
      <c r="AH535" s="49">
        <v>0</v>
      </c>
      <c r="AI535" s="206">
        <v>0</v>
      </c>
      <c r="AJ535" s="206">
        <v>0</v>
      </c>
      <c r="AK535" s="206">
        <v>0</v>
      </c>
      <c r="AL535" s="206">
        <v>0</v>
      </c>
      <c r="AM535" s="206">
        <v>1</v>
      </c>
      <c r="AN535" s="206">
        <v>0</v>
      </c>
      <c r="AO535" s="206">
        <v>0</v>
      </c>
      <c r="AP535" s="206">
        <v>0</v>
      </c>
      <c r="AQ535" s="49">
        <v>0</v>
      </c>
      <c r="AR535" s="207"/>
      <c r="AS535" s="49">
        <v>97</v>
      </c>
      <c r="AT535" s="49">
        <v>57</v>
      </c>
      <c r="AU535" s="49">
        <v>12</v>
      </c>
      <c r="AW535" s="49"/>
      <c r="AX535" s="49"/>
      <c r="AY535" s="49"/>
      <c r="AZ535" s="484"/>
    </row>
    <row r="536" spans="1:52">
      <c r="A536" s="206">
        <v>474</v>
      </c>
      <c r="B536" s="206">
        <v>474097064</v>
      </c>
      <c r="C536" s="207" t="s">
        <v>1090</v>
      </c>
      <c r="D536" s="216">
        <f t="shared" si="65"/>
        <v>0</v>
      </c>
      <c r="E536" s="216">
        <f t="shared" si="65"/>
        <v>0</v>
      </c>
      <c r="F536" s="216">
        <f t="shared" si="65"/>
        <v>0</v>
      </c>
      <c r="G536" s="216">
        <f t="shared" si="64"/>
        <v>0</v>
      </c>
      <c r="H536" s="216">
        <f t="shared" si="64"/>
        <v>0</v>
      </c>
      <c r="I536" s="216">
        <f t="shared" si="64"/>
        <v>1</v>
      </c>
      <c r="J536" s="216">
        <f t="shared" si="64"/>
        <v>0</v>
      </c>
      <c r="K536" s="347">
        <f t="shared" si="66"/>
        <v>3.8600000000000002E-2</v>
      </c>
      <c r="L536" s="216"/>
      <c r="M536" s="216">
        <f t="shared" si="67"/>
        <v>0</v>
      </c>
      <c r="N536" s="216">
        <f t="shared" si="68"/>
        <v>0</v>
      </c>
      <c r="O536" s="216">
        <f t="shared" si="68"/>
        <v>0</v>
      </c>
      <c r="P536" s="216">
        <f t="shared" si="69"/>
        <v>0</v>
      </c>
      <c r="Q536" s="216">
        <f t="shared" si="70"/>
        <v>10</v>
      </c>
      <c r="R536" s="216">
        <f t="shared" si="71"/>
        <v>1</v>
      </c>
      <c r="S536" s="219"/>
      <c r="T536" s="219"/>
      <c r="U536" s="219"/>
      <c r="V536" s="219"/>
      <c r="W536" s="504"/>
      <c r="X536" s="219"/>
      <c r="Y536" s="49">
        <v>474</v>
      </c>
      <c r="Z536" s="49">
        <v>474097064</v>
      </c>
      <c r="AA536" s="235" t="s">
        <v>1090</v>
      </c>
      <c r="AB536" s="49">
        <v>0</v>
      </c>
      <c r="AC536" s="49">
        <v>0</v>
      </c>
      <c r="AD536" s="49">
        <v>0</v>
      </c>
      <c r="AE536" s="49">
        <v>0</v>
      </c>
      <c r="AF536" s="49">
        <v>0</v>
      </c>
      <c r="AG536" s="49">
        <v>1</v>
      </c>
      <c r="AH536" s="49">
        <v>0</v>
      </c>
      <c r="AI536" s="206">
        <v>0</v>
      </c>
      <c r="AJ536" s="206">
        <v>0</v>
      </c>
      <c r="AK536" s="206">
        <v>0</v>
      </c>
      <c r="AL536" s="206">
        <v>0</v>
      </c>
      <c r="AM536" s="206">
        <v>0</v>
      </c>
      <c r="AN536" s="206">
        <v>0</v>
      </c>
      <c r="AO536" s="206">
        <v>0</v>
      </c>
      <c r="AP536" s="206">
        <v>0</v>
      </c>
      <c r="AQ536" s="49">
        <v>0</v>
      </c>
      <c r="AR536" s="207"/>
      <c r="AS536" s="49">
        <v>97</v>
      </c>
      <c r="AT536" s="49">
        <v>64</v>
      </c>
      <c r="AU536" s="49">
        <v>10</v>
      </c>
      <c r="AW536" s="49"/>
      <c r="AX536" s="49"/>
      <c r="AY536" s="49"/>
      <c r="AZ536" s="484"/>
    </row>
    <row r="537" spans="1:52">
      <c r="A537" s="206">
        <v>474</v>
      </c>
      <c r="B537" s="206">
        <v>474097097</v>
      </c>
      <c r="C537" s="207" t="s">
        <v>1090</v>
      </c>
      <c r="D537" s="216">
        <f t="shared" si="65"/>
        <v>0</v>
      </c>
      <c r="E537" s="216">
        <f t="shared" si="65"/>
        <v>0</v>
      </c>
      <c r="F537" s="216">
        <f t="shared" si="65"/>
        <v>0</v>
      </c>
      <c r="G537" s="216">
        <f t="shared" si="64"/>
        <v>0</v>
      </c>
      <c r="H537" s="216">
        <f t="shared" si="64"/>
        <v>93</v>
      </c>
      <c r="I537" s="216">
        <f t="shared" si="64"/>
        <v>134</v>
      </c>
      <c r="J537" s="216">
        <f t="shared" si="64"/>
        <v>0</v>
      </c>
      <c r="K537" s="347">
        <f t="shared" si="66"/>
        <v>8.7622</v>
      </c>
      <c r="L537" s="216"/>
      <c r="M537" s="216">
        <f t="shared" si="67"/>
        <v>0</v>
      </c>
      <c r="N537" s="216">
        <f t="shared" si="68"/>
        <v>3</v>
      </c>
      <c r="O537" s="216">
        <f t="shared" si="68"/>
        <v>5</v>
      </c>
      <c r="P537" s="216">
        <f t="shared" si="69"/>
        <v>144</v>
      </c>
      <c r="Q537" s="216">
        <f t="shared" si="70"/>
        <v>11</v>
      </c>
      <c r="R537" s="216">
        <f t="shared" si="71"/>
        <v>227</v>
      </c>
      <c r="S537" s="219"/>
      <c r="T537" s="219"/>
      <c r="U537" s="219"/>
      <c r="V537" s="219"/>
      <c r="W537" s="504"/>
      <c r="X537" s="219"/>
      <c r="Y537" s="49">
        <v>474</v>
      </c>
      <c r="Z537" s="49">
        <v>474097097</v>
      </c>
      <c r="AA537" s="235" t="s">
        <v>1090</v>
      </c>
      <c r="AB537" s="49">
        <v>0</v>
      </c>
      <c r="AC537" s="49">
        <v>0</v>
      </c>
      <c r="AD537" s="49">
        <v>0</v>
      </c>
      <c r="AE537" s="49">
        <v>0</v>
      </c>
      <c r="AF537" s="49">
        <v>93</v>
      </c>
      <c r="AG537" s="49">
        <v>134</v>
      </c>
      <c r="AH537" s="49">
        <v>0</v>
      </c>
      <c r="AI537" s="206">
        <v>0</v>
      </c>
      <c r="AJ537" s="206">
        <v>0</v>
      </c>
      <c r="AK537" s="206">
        <v>3</v>
      </c>
      <c r="AL537" s="206">
        <v>5</v>
      </c>
      <c r="AM537" s="206">
        <v>56</v>
      </c>
      <c r="AN537" s="206">
        <v>0</v>
      </c>
      <c r="AO537" s="206">
        <v>0</v>
      </c>
      <c r="AP537" s="206">
        <v>0</v>
      </c>
      <c r="AQ537" s="49">
        <v>88</v>
      </c>
      <c r="AR537" s="207"/>
      <c r="AS537" s="49">
        <v>97</v>
      </c>
      <c r="AT537" s="49">
        <v>97</v>
      </c>
      <c r="AU537" s="49">
        <v>11</v>
      </c>
      <c r="AW537" s="49"/>
      <c r="AX537" s="49"/>
      <c r="AY537" s="49"/>
      <c r="AZ537" s="484"/>
    </row>
    <row r="538" spans="1:52">
      <c r="A538" s="206">
        <v>474</v>
      </c>
      <c r="B538" s="206">
        <v>474097103</v>
      </c>
      <c r="C538" s="207" t="s">
        <v>1090</v>
      </c>
      <c r="D538" s="216">
        <f t="shared" si="65"/>
        <v>0</v>
      </c>
      <c r="E538" s="216">
        <f t="shared" si="65"/>
        <v>0</v>
      </c>
      <c r="F538" s="216">
        <f t="shared" si="65"/>
        <v>0</v>
      </c>
      <c r="G538" s="216">
        <f t="shared" si="64"/>
        <v>0</v>
      </c>
      <c r="H538" s="216">
        <f t="shared" si="64"/>
        <v>7</v>
      </c>
      <c r="I538" s="216">
        <f t="shared" si="64"/>
        <v>7</v>
      </c>
      <c r="J538" s="216">
        <f t="shared" si="64"/>
        <v>0</v>
      </c>
      <c r="K538" s="347">
        <f t="shared" si="66"/>
        <v>0.54039999999999999</v>
      </c>
      <c r="L538" s="216"/>
      <c r="M538" s="216">
        <f t="shared" si="67"/>
        <v>0</v>
      </c>
      <c r="N538" s="216">
        <f t="shared" si="68"/>
        <v>0</v>
      </c>
      <c r="O538" s="216">
        <f t="shared" si="68"/>
        <v>0</v>
      </c>
      <c r="P538" s="216">
        <f t="shared" si="69"/>
        <v>9</v>
      </c>
      <c r="Q538" s="216">
        <f t="shared" si="70"/>
        <v>10</v>
      </c>
      <c r="R538" s="216">
        <f t="shared" si="71"/>
        <v>14</v>
      </c>
      <c r="S538" s="219"/>
      <c r="T538" s="219"/>
      <c r="U538" s="219"/>
      <c r="V538" s="219"/>
      <c r="W538" s="504"/>
      <c r="X538" s="219"/>
      <c r="Y538" s="49">
        <v>474</v>
      </c>
      <c r="Z538" s="49">
        <v>474097103</v>
      </c>
      <c r="AA538" s="235" t="s">
        <v>1090</v>
      </c>
      <c r="AB538" s="49">
        <v>0</v>
      </c>
      <c r="AC538" s="49">
        <v>0</v>
      </c>
      <c r="AD538" s="49">
        <v>0</v>
      </c>
      <c r="AE538" s="49">
        <v>0</v>
      </c>
      <c r="AF538" s="49">
        <v>7</v>
      </c>
      <c r="AG538" s="49">
        <v>7</v>
      </c>
      <c r="AH538" s="49">
        <v>0</v>
      </c>
      <c r="AI538" s="206">
        <v>0</v>
      </c>
      <c r="AJ538" s="206">
        <v>0</v>
      </c>
      <c r="AK538" s="206">
        <v>0</v>
      </c>
      <c r="AL538" s="206">
        <v>0</v>
      </c>
      <c r="AM538" s="206">
        <v>4</v>
      </c>
      <c r="AN538" s="206">
        <v>0</v>
      </c>
      <c r="AO538" s="206">
        <v>0</v>
      </c>
      <c r="AP538" s="206">
        <v>0</v>
      </c>
      <c r="AQ538" s="49">
        <v>5</v>
      </c>
      <c r="AR538" s="207"/>
      <c r="AS538" s="49">
        <v>97</v>
      </c>
      <c r="AT538" s="49">
        <v>103</v>
      </c>
      <c r="AU538" s="49">
        <v>10</v>
      </c>
      <c r="AW538" s="49"/>
      <c r="AX538" s="49"/>
      <c r="AY538" s="49"/>
      <c r="AZ538" s="484"/>
    </row>
    <row r="539" spans="1:52">
      <c r="A539" s="206">
        <v>474</v>
      </c>
      <c r="B539" s="206">
        <v>474097153</v>
      </c>
      <c r="C539" s="207" t="s">
        <v>1090</v>
      </c>
      <c r="D539" s="216">
        <f t="shared" si="65"/>
        <v>0</v>
      </c>
      <c r="E539" s="216">
        <f t="shared" si="65"/>
        <v>0</v>
      </c>
      <c r="F539" s="216">
        <f t="shared" si="65"/>
        <v>0</v>
      </c>
      <c r="G539" s="216">
        <f t="shared" si="64"/>
        <v>0</v>
      </c>
      <c r="H539" s="216">
        <f t="shared" si="64"/>
        <v>12</v>
      </c>
      <c r="I539" s="216">
        <f t="shared" si="64"/>
        <v>28</v>
      </c>
      <c r="J539" s="216">
        <f t="shared" si="64"/>
        <v>0</v>
      </c>
      <c r="K539" s="347">
        <f t="shared" si="66"/>
        <v>1.544</v>
      </c>
      <c r="L539" s="216"/>
      <c r="M539" s="216">
        <f t="shared" si="67"/>
        <v>0</v>
      </c>
      <c r="N539" s="216">
        <f t="shared" si="68"/>
        <v>0</v>
      </c>
      <c r="O539" s="216">
        <f t="shared" si="68"/>
        <v>0</v>
      </c>
      <c r="P539" s="216">
        <f t="shared" si="69"/>
        <v>19</v>
      </c>
      <c r="Q539" s="216">
        <f t="shared" si="70"/>
        <v>10</v>
      </c>
      <c r="R539" s="216">
        <f t="shared" si="71"/>
        <v>40</v>
      </c>
      <c r="S539" s="219"/>
      <c r="T539" s="219"/>
      <c r="U539" s="219"/>
      <c r="V539" s="219"/>
      <c r="W539" s="504"/>
      <c r="X539" s="219"/>
      <c r="Y539" s="49">
        <v>474</v>
      </c>
      <c r="Z539" s="49">
        <v>474097153</v>
      </c>
      <c r="AA539" s="235" t="s">
        <v>1090</v>
      </c>
      <c r="AB539" s="49">
        <v>0</v>
      </c>
      <c r="AC539" s="49">
        <v>0</v>
      </c>
      <c r="AD539" s="49">
        <v>0</v>
      </c>
      <c r="AE539" s="49">
        <v>0</v>
      </c>
      <c r="AF539" s="49">
        <v>12</v>
      </c>
      <c r="AG539" s="49">
        <v>28</v>
      </c>
      <c r="AH539" s="49">
        <v>0</v>
      </c>
      <c r="AI539" s="206">
        <v>0</v>
      </c>
      <c r="AJ539" s="206">
        <v>0</v>
      </c>
      <c r="AK539" s="206">
        <v>0</v>
      </c>
      <c r="AL539" s="206">
        <v>0</v>
      </c>
      <c r="AM539" s="206">
        <v>7</v>
      </c>
      <c r="AN539" s="206">
        <v>0</v>
      </c>
      <c r="AO539" s="206">
        <v>0</v>
      </c>
      <c r="AP539" s="206">
        <v>0</v>
      </c>
      <c r="AQ539" s="49">
        <v>12</v>
      </c>
      <c r="AR539" s="207"/>
      <c r="AS539" s="49">
        <v>97</v>
      </c>
      <c r="AT539" s="49">
        <v>153</v>
      </c>
      <c r="AU539" s="49">
        <v>10</v>
      </c>
      <c r="AW539" s="49"/>
      <c r="AX539" s="49"/>
      <c r="AY539" s="49"/>
      <c r="AZ539" s="484"/>
    </row>
    <row r="540" spans="1:52">
      <c r="A540" s="206">
        <v>474</v>
      </c>
      <c r="B540" s="206">
        <v>474097162</v>
      </c>
      <c r="C540" s="207" t="s">
        <v>1090</v>
      </c>
      <c r="D540" s="216">
        <f t="shared" si="65"/>
        <v>0</v>
      </c>
      <c r="E540" s="216">
        <f t="shared" si="65"/>
        <v>0</v>
      </c>
      <c r="F540" s="216">
        <f t="shared" si="65"/>
        <v>0</v>
      </c>
      <c r="G540" s="216">
        <f t="shared" si="65"/>
        <v>0</v>
      </c>
      <c r="H540" s="216">
        <f t="shared" si="65"/>
        <v>5</v>
      </c>
      <c r="I540" s="216">
        <f t="shared" si="65"/>
        <v>9</v>
      </c>
      <c r="J540" s="216">
        <f t="shared" si="65"/>
        <v>0</v>
      </c>
      <c r="K540" s="347">
        <f t="shared" si="66"/>
        <v>0.54039999999999999</v>
      </c>
      <c r="L540" s="216"/>
      <c r="M540" s="216">
        <f t="shared" si="67"/>
        <v>0</v>
      </c>
      <c r="N540" s="216">
        <f t="shared" si="68"/>
        <v>0</v>
      </c>
      <c r="O540" s="216">
        <f t="shared" si="68"/>
        <v>0</v>
      </c>
      <c r="P540" s="216">
        <f t="shared" si="69"/>
        <v>5</v>
      </c>
      <c r="Q540" s="216">
        <f t="shared" si="70"/>
        <v>5</v>
      </c>
      <c r="R540" s="216">
        <f t="shared" si="71"/>
        <v>14</v>
      </c>
      <c r="S540" s="219"/>
      <c r="T540" s="219"/>
      <c r="U540" s="219"/>
      <c r="V540" s="219"/>
      <c r="W540" s="504"/>
      <c r="X540" s="219"/>
      <c r="Y540" s="49">
        <v>474</v>
      </c>
      <c r="Z540" s="49">
        <v>474097162</v>
      </c>
      <c r="AA540" s="235" t="s">
        <v>1090</v>
      </c>
      <c r="AB540" s="49">
        <v>0</v>
      </c>
      <c r="AC540" s="49">
        <v>0</v>
      </c>
      <c r="AD540" s="49">
        <v>0</v>
      </c>
      <c r="AE540" s="49">
        <v>0</v>
      </c>
      <c r="AF540" s="49">
        <v>5</v>
      </c>
      <c r="AG540" s="49">
        <v>9</v>
      </c>
      <c r="AH540" s="49">
        <v>0</v>
      </c>
      <c r="AI540" s="206">
        <v>0</v>
      </c>
      <c r="AJ540" s="206">
        <v>0</v>
      </c>
      <c r="AK540" s="206">
        <v>0</v>
      </c>
      <c r="AL540" s="206">
        <v>0</v>
      </c>
      <c r="AM540" s="206">
        <v>3</v>
      </c>
      <c r="AN540" s="206">
        <v>0</v>
      </c>
      <c r="AO540" s="206">
        <v>0</v>
      </c>
      <c r="AP540" s="206">
        <v>0</v>
      </c>
      <c r="AQ540" s="49">
        <v>2</v>
      </c>
      <c r="AR540" s="207"/>
      <c r="AS540" s="49">
        <v>97</v>
      </c>
      <c r="AT540" s="49">
        <v>162</v>
      </c>
      <c r="AU540" s="49">
        <v>5</v>
      </c>
      <c r="AW540" s="49"/>
      <c r="AX540" s="49"/>
      <c r="AY540" s="49"/>
      <c r="AZ540" s="484"/>
    </row>
    <row r="541" spans="1:52">
      <c r="A541" s="206">
        <v>474</v>
      </c>
      <c r="B541" s="206">
        <v>474097343</v>
      </c>
      <c r="C541" s="207" t="s">
        <v>1090</v>
      </c>
      <c r="D541" s="216">
        <f t="shared" ref="D541:J577" si="72">ROUND(AB541,0)</f>
        <v>0</v>
      </c>
      <c r="E541" s="216">
        <f t="shared" si="72"/>
        <v>0</v>
      </c>
      <c r="F541" s="216">
        <f t="shared" si="72"/>
        <v>0</v>
      </c>
      <c r="G541" s="216">
        <f t="shared" si="72"/>
        <v>0</v>
      </c>
      <c r="H541" s="216">
        <f t="shared" si="72"/>
        <v>7</v>
      </c>
      <c r="I541" s="216">
        <f t="shared" si="72"/>
        <v>8</v>
      </c>
      <c r="J541" s="216">
        <f t="shared" si="72"/>
        <v>0</v>
      </c>
      <c r="K541" s="347">
        <f t="shared" si="66"/>
        <v>0.57899999999999996</v>
      </c>
      <c r="L541" s="216"/>
      <c r="M541" s="216">
        <f t="shared" si="67"/>
        <v>0</v>
      </c>
      <c r="N541" s="216">
        <f t="shared" si="68"/>
        <v>0</v>
      </c>
      <c r="O541" s="216">
        <f t="shared" si="68"/>
        <v>0</v>
      </c>
      <c r="P541" s="216">
        <f t="shared" si="69"/>
        <v>4</v>
      </c>
      <c r="Q541" s="216">
        <f t="shared" si="70"/>
        <v>10</v>
      </c>
      <c r="R541" s="216">
        <f t="shared" si="71"/>
        <v>15</v>
      </c>
      <c r="S541" s="219"/>
      <c r="T541" s="219"/>
      <c r="U541" s="219"/>
      <c r="V541" s="219"/>
      <c r="W541" s="504"/>
      <c r="X541" s="219"/>
      <c r="Y541" s="49">
        <v>474</v>
      </c>
      <c r="Z541" s="49">
        <v>474097343</v>
      </c>
      <c r="AA541" s="235" t="s">
        <v>1090</v>
      </c>
      <c r="AB541" s="49">
        <v>0</v>
      </c>
      <c r="AC541" s="49">
        <v>0</v>
      </c>
      <c r="AD541" s="49">
        <v>0</v>
      </c>
      <c r="AE541" s="49">
        <v>0</v>
      </c>
      <c r="AF541" s="49">
        <v>7</v>
      </c>
      <c r="AG541" s="49">
        <v>8</v>
      </c>
      <c r="AH541" s="49">
        <v>0</v>
      </c>
      <c r="AI541" s="206">
        <v>0</v>
      </c>
      <c r="AJ541" s="206">
        <v>0</v>
      </c>
      <c r="AK541" s="206">
        <v>0</v>
      </c>
      <c r="AL541" s="206">
        <v>0</v>
      </c>
      <c r="AM541" s="206">
        <v>1</v>
      </c>
      <c r="AN541" s="206">
        <v>0</v>
      </c>
      <c r="AO541" s="206">
        <v>0</v>
      </c>
      <c r="AP541" s="206">
        <v>0</v>
      </c>
      <c r="AQ541" s="49">
        <v>3</v>
      </c>
      <c r="AR541" s="207"/>
      <c r="AS541" s="49">
        <v>97</v>
      </c>
      <c r="AT541" s="49">
        <v>343</v>
      </c>
      <c r="AU541" s="49">
        <v>10</v>
      </c>
      <c r="AW541" s="49"/>
      <c r="AX541" s="49"/>
      <c r="AY541" s="49"/>
      <c r="AZ541" s="484"/>
    </row>
    <row r="542" spans="1:52">
      <c r="A542" s="206">
        <v>474</v>
      </c>
      <c r="B542" s="206">
        <v>474097610</v>
      </c>
      <c r="C542" s="207" t="s">
        <v>1090</v>
      </c>
      <c r="D542" s="216">
        <f t="shared" si="72"/>
        <v>0</v>
      </c>
      <c r="E542" s="216">
        <f t="shared" si="72"/>
        <v>0</v>
      </c>
      <c r="F542" s="216">
        <f t="shared" si="72"/>
        <v>0</v>
      </c>
      <c r="G542" s="216">
        <f t="shared" si="72"/>
        <v>0</v>
      </c>
      <c r="H542" s="216">
        <f t="shared" si="72"/>
        <v>4</v>
      </c>
      <c r="I542" s="216">
        <f t="shared" si="72"/>
        <v>2</v>
      </c>
      <c r="J542" s="216">
        <f t="shared" si="72"/>
        <v>0</v>
      </c>
      <c r="K542" s="347">
        <f t="shared" si="66"/>
        <v>0.2316</v>
      </c>
      <c r="L542" s="216"/>
      <c r="M542" s="216">
        <f t="shared" si="67"/>
        <v>0</v>
      </c>
      <c r="N542" s="216">
        <f t="shared" si="68"/>
        <v>0</v>
      </c>
      <c r="O542" s="216">
        <f t="shared" si="68"/>
        <v>0</v>
      </c>
      <c r="P542" s="216">
        <f t="shared" si="69"/>
        <v>2</v>
      </c>
      <c r="Q542" s="216">
        <f t="shared" si="70"/>
        <v>5</v>
      </c>
      <c r="R542" s="216">
        <f t="shared" si="71"/>
        <v>6</v>
      </c>
      <c r="S542" s="219"/>
      <c r="T542" s="219"/>
      <c r="U542" s="219"/>
      <c r="V542" s="219"/>
      <c r="W542" s="504"/>
      <c r="X542" s="219"/>
      <c r="Y542" s="49">
        <v>474</v>
      </c>
      <c r="Z542" s="49">
        <v>474097610</v>
      </c>
      <c r="AA542" s="235" t="s">
        <v>1090</v>
      </c>
      <c r="AB542" s="49">
        <v>0</v>
      </c>
      <c r="AC542" s="49">
        <v>0</v>
      </c>
      <c r="AD542" s="49">
        <v>0</v>
      </c>
      <c r="AE542" s="49">
        <v>0</v>
      </c>
      <c r="AF542" s="49">
        <v>4</v>
      </c>
      <c r="AG542" s="49">
        <v>2</v>
      </c>
      <c r="AH542" s="49">
        <v>0</v>
      </c>
      <c r="AI542" s="206">
        <v>0</v>
      </c>
      <c r="AJ542" s="206">
        <v>0</v>
      </c>
      <c r="AK542" s="206">
        <v>0</v>
      </c>
      <c r="AL542" s="206">
        <v>0</v>
      </c>
      <c r="AM542" s="206">
        <v>1</v>
      </c>
      <c r="AN542" s="206">
        <v>0</v>
      </c>
      <c r="AO542" s="206">
        <v>0</v>
      </c>
      <c r="AP542" s="206">
        <v>0</v>
      </c>
      <c r="AQ542" s="49">
        <v>1</v>
      </c>
      <c r="AR542" s="207"/>
      <c r="AS542" s="49">
        <v>97</v>
      </c>
      <c r="AT542" s="49">
        <v>610</v>
      </c>
      <c r="AU542" s="49">
        <v>5</v>
      </c>
      <c r="AW542" s="49"/>
      <c r="AX542" s="49"/>
      <c r="AY542" s="49"/>
      <c r="AZ542" s="484"/>
    </row>
    <row r="543" spans="1:52">
      <c r="A543" s="206">
        <v>474</v>
      </c>
      <c r="B543" s="206">
        <v>474097615</v>
      </c>
      <c r="C543" s="207" t="s">
        <v>1090</v>
      </c>
      <c r="D543" s="216">
        <f t="shared" si="72"/>
        <v>0</v>
      </c>
      <c r="E543" s="216">
        <f t="shared" si="72"/>
        <v>0</v>
      </c>
      <c r="F543" s="216">
        <f t="shared" si="72"/>
        <v>0</v>
      </c>
      <c r="G543" s="216">
        <f t="shared" si="72"/>
        <v>0</v>
      </c>
      <c r="H543" s="216">
        <f t="shared" si="72"/>
        <v>1</v>
      </c>
      <c r="I543" s="216">
        <f t="shared" si="72"/>
        <v>2</v>
      </c>
      <c r="J543" s="216">
        <f t="shared" si="72"/>
        <v>0</v>
      </c>
      <c r="K543" s="347">
        <f t="shared" si="66"/>
        <v>0.1158</v>
      </c>
      <c r="L543" s="216"/>
      <c r="M543" s="216">
        <f t="shared" si="67"/>
        <v>0</v>
      </c>
      <c r="N543" s="216">
        <f t="shared" si="68"/>
        <v>0</v>
      </c>
      <c r="O543" s="216">
        <f t="shared" si="68"/>
        <v>0</v>
      </c>
      <c r="P543" s="216">
        <f t="shared" si="69"/>
        <v>2</v>
      </c>
      <c r="Q543" s="216">
        <f t="shared" si="70"/>
        <v>10</v>
      </c>
      <c r="R543" s="216">
        <f t="shared" si="71"/>
        <v>3</v>
      </c>
      <c r="S543" s="219"/>
      <c r="T543" s="219"/>
      <c r="U543" s="219"/>
      <c r="V543" s="219"/>
      <c r="W543" s="504"/>
      <c r="X543" s="219"/>
      <c r="Y543" s="49">
        <v>474</v>
      </c>
      <c r="Z543" s="49">
        <v>474097615</v>
      </c>
      <c r="AA543" s="235" t="s">
        <v>1090</v>
      </c>
      <c r="AB543" s="49">
        <v>0</v>
      </c>
      <c r="AC543" s="49">
        <v>0</v>
      </c>
      <c r="AD543" s="49">
        <v>0</v>
      </c>
      <c r="AE543" s="49">
        <v>0</v>
      </c>
      <c r="AF543" s="49">
        <v>1</v>
      </c>
      <c r="AG543" s="49">
        <v>2</v>
      </c>
      <c r="AH543" s="49">
        <v>0</v>
      </c>
      <c r="AI543" s="206">
        <v>0</v>
      </c>
      <c r="AJ543" s="206">
        <v>0</v>
      </c>
      <c r="AK543" s="206">
        <v>0</v>
      </c>
      <c r="AL543" s="206">
        <v>0</v>
      </c>
      <c r="AM543" s="206">
        <v>0</v>
      </c>
      <c r="AN543" s="206">
        <v>0</v>
      </c>
      <c r="AO543" s="206">
        <v>0</v>
      </c>
      <c r="AP543" s="206">
        <v>0</v>
      </c>
      <c r="AQ543" s="49">
        <v>2</v>
      </c>
      <c r="AR543" s="207"/>
      <c r="AS543" s="49">
        <v>97</v>
      </c>
      <c r="AT543" s="49">
        <v>615</v>
      </c>
      <c r="AU543" s="49">
        <v>10</v>
      </c>
      <c r="AW543" s="49"/>
      <c r="AX543" s="49"/>
      <c r="AY543" s="49"/>
      <c r="AZ543" s="484"/>
    </row>
    <row r="544" spans="1:52">
      <c r="A544" s="206">
        <v>474</v>
      </c>
      <c r="B544" s="206">
        <v>474097616</v>
      </c>
      <c r="C544" s="207" t="s">
        <v>1090</v>
      </c>
      <c r="D544" s="216">
        <f t="shared" si="72"/>
        <v>0</v>
      </c>
      <c r="E544" s="216">
        <f t="shared" si="72"/>
        <v>0</v>
      </c>
      <c r="F544" s="216">
        <f t="shared" si="72"/>
        <v>0</v>
      </c>
      <c r="G544" s="216">
        <f t="shared" si="72"/>
        <v>0</v>
      </c>
      <c r="H544" s="216">
        <f t="shared" si="72"/>
        <v>0</v>
      </c>
      <c r="I544" s="216">
        <f t="shared" si="72"/>
        <v>1</v>
      </c>
      <c r="J544" s="216">
        <f t="shared" si="72"/>
        <v>0</v>
      </c>
      <c r="K544" s="347">
        <f t="shared" si="66"/>
        <v>3.8600000000000002E-2</v>
      </c>
      <c r="L544" s="216"/>
      <c r="M544" s="216">
        <f t="shared" si="67"/>
        <v>0</v>
      </c>
      <c r="N544" s="216">
        <f t="shared" si="68"/>
        <v>0</v>
      </c>
      <c r="O544" s="216">
        <f t="shared" si="68"/>
        <v>0</v>
      </c>
      <c r="P544" s="216">
        <f t="shared" si="69"/>
        <v>1</v>
      </c>
      <c r="Q544" s="216">
        <f t="shared" si="70"/>
        <v>6</v>
      </c>
      <c r="R544" s="216">
        <f t="shared" si="71"/>
        <v>1</v>
      </c>
      <c r="S544" s="219"/>
      <c r="T544" s="219"/>
      <c r="U544" s="219"/>
      <c r="V544" s="219"/>
      <c r="W544" s="504"/>
      <c r="X544" s="219"/>
      <c r="Y544" s="49">
        <v>474</v>
      </c>
      <c r="Z544" s="49">
        <v>474097616</v>
      </c>
      <c r="AA544" s="235" t="s">
        <v>1090</v>
      </c>
      <c r="AB544" s="49">
        <v>0</v>
      </c>
      <c r="AC544" s="49">
        <v>0</v>
      </c>
      <c r="AD544" s="49">
        <v>0</v>
      </c>
      <c r="AE544" s="49">
        <v>0</v>
      </c>
      <c r="AF544" s="49">
        <v>0</v>
      </c>
      <c r="AG544" s="49">
        <v>1</v>
      </c>
      <c r="AH544" s="49">
        <v>0</v>
      </c>
      <c r="AI544" s="206">
        <v>0</v>
      </c>
      <c r="AJ544" s="206">
        <v>0</v>
      </c>
      <c r="AK544" s="206">
        <v>0</v>
      </c>
      <c r="AL544" s="206">
        <v>0</v>
      </c>
      <c r="AM544" s="206">
        <v>0</v>
      </c>
      <c r="AN544" s="206">
        <v>0</v>
      </c>
      <c r="AO544" s="206">
        <v>0</v>
      </c>
      <c r="AP544" s="206">
        <v>0</v>
      </c>
      <c r="AQ544" s="49">
        <v>1</v>
      </c>
      <c r="AR544" s="207"/>
      <c r="AS544" s="49">
        <v>97</v>
      </c>
      <c r="AT544" s="49">
        <v>616</v>
      </c>
      <c r="AU544" s="49">
        <v>6</v>
      </c>
      <c r="AW544" s="49"/>
      <c r="AX544" s="49"/>
      <c r="AY544" s="49"/>
      <c r="AZ544" s="484"/>
    </row>
    <row r="545" spans="1:52">
      <c r="A545" s="206">
        <v>474</v>
      </c>
      <c r="B545" s="206">
        <v>474097620</v>
      </c>
      <c r="C545" s="207" t="s">
        <v>1090</v>
      </c>
      <c r="D545" s="216">
        <f t="shared" si="72"/>
        <v>0</v>
      </c>
      <c r="E545" s="216">
        <f t="shared" si="72"/>
        <v>0</v>
      </c>
      <c r="F545" s="216">
        <f t="shared" si="72"/>
        <v>0</v>
      </c>
      <c r="G545" s="216">
        <f t="shared" si="72"/>
        <v>0</v>
      </c>
      <c r="H545" s="216">
        <f t="shared" si="72"/>
        <v>1</v>
      </c>
      <c r="I545" s="216">
        <f t="shared" si="72"/>
        <v>0</v>
      </c>
      <c r="J545" s="216">
        <f t="shared" si="72"/>
        <v>0</v>
      </c>
      <c r="K545" s="347">
        <f t="shared" si="66"/>
        <v>3.8600000000000002E-2</v>
      </c>
      <c r="L545" s="216"/>
      <c r="M545" s="216">
        <f t="shared" si="67"/>
        <v>0</v>
      </c>
      <c r="N545" s="216">
        <f t="shared" si="68"/>
        <v>0</v>
      </c>
      <c r="O545" s="216">
        <f t="shared" si="68"/>
        <v>0</v>
      </c>
      <c r="P545" s="216">
        <f t="shared" si="69"/>
        <v>1</v>
      </c>
      <c r="Q545" s="216">
        <f t="shared" si="70"/>
        <v>4</v>
      </c>
      <c r="R545" s="216">
        <f t="shared" si="71"/>
        <v>1</v>
      </c>
      <c r="S545" s="219"/>
      <c r="T545" s="219"/>
      <c r="U545" s="219"/>
      <c r="V545" s="219"/>
      <c r="W545" s="504"/>
      <c r="X545" s="219"/>
      <c r="Y545" s="49">
        <v>474</v>
      </c>
      <c r="Z545" s="49">
        <v>474097620</v>
      </c>
      <c r="AA545" s="235" t="s">
        <v>1090</v>
      </c>
      <c r="AB545" s="49">
        <v>0</v>
      </c>
      <c r="AC545" s="49">
        <v>0</v>
      </c>
      <c r="AD545" s="49">
        <v>0</v>
      </c>
      <c r="AE545" s="49">
        <v>0</v>
      </c>
      <c r="AF545" s="49">
        <v>1</v>
      </c>
      <c r="AG545" s="49">
        <v>0</v>
      </c>
      <c r="AH545" s="49">
        <v>0</v>
      </c>
      <c r="AI545" s="206">
        <v>0</v>
      </c>
      <c r="AJ545" s="206">
        <v>0</v>
      </c>
      <c r="AK545" s="206">
        <v>0</v>
      </c>
      <c r="AL545" s="206">
        <v>0</v>
      </c>
      <c r="AM545" s="206">
        <v>1</v>
      </c>
      <c r="AN545" s="206">
        <v>0</v>
      </c>
      <c r="AO545" s="206">
        <v>0</v>
      </c>
      <c r="AP545" s="206">
        <v>0</v>
      </c>
      <c r="AQ545" s="49">
        <v>0</v>
      </c>
      <c r="AR545" s="207"/>
      <c r="AS545" s="49">
        <v>97</v>
      </c>
      <c r="AT545" s="49">
        <v>620</v>
      </c>
      <c r="AU545" s="49">
        <v>4</v>
      </c>
      <c r="AW545" s="49"/>
      <c r="AX545" s="49"/>
      <c r="AY545" s="49"/>
      <c r="AZ545" s="484"/>
    </row>
    <row r="546" spans="1:52">
      <c r="A546" s="206">
        <v>474</v>
      </c>
      <c r="B546" s="206">
        <v>474097673</v>
      </c>
      <c r="C546" s="207" t="s">
        <v>1090</v>
      </c>
      <c r="D546" s="216">
        <f t="shared" si="72"/>
        <v>0</v>
      </c>
      <c r="E546" s="216">
        <f t="shared" si="72"/>
        <v>0</v>
      </c>
      <c r="F546" s="216">
        <f t="shared" si="72"/>
        <v>0</v>
      </c>
      <c r="G546" s="216">
        <f t="shared" si="72"/>
        <v>0</v>
      </c>
      <c r="H546" s="216">
        <f t="shared" si="72"/>
        <v>1</v>
      </c>
      <c r="I546" s="216">
        <f t="shared" si="72"/>
        <v>0</v>
      </c>
      <c r="J546" s="216">
        <f t="shared" si="72"/>
        <v>0</v>
      </c>
      <c r="K546" s="347">
        <f t="shared" si="66"/>
        <v>3.8600000000000002E-2</v>
      </c>
      <c r="L546" s="216"/>
      <c r="M546" s="216">
        <f t="shared" si="67"/>
        <v>0</v>
      </c>
      <c r="N546" s="216">
        <f t="shared" si="68"/>
        <v>0</v>
      </c>
      <c r="O546" s="216">
        <f t="shared" si="68"/>
        <v>0</v>
      </c>
      <c r="P546" s="216">
        <f t="shared" si="69"/>
        <v>0</v>
      </c>
      <c r="Q546" s="216">
        <f t="shared" si="70"/>
        <v>3</v>
      </c>
      <c r="R546" s="216">
        <f t="shared" si="71"/>
        <v>1</v>
      </c>
      <c r="S546" s="219"/>
      <c r="T546" s="219"/>
      <c r="U546" s="219"/>
      <c r="V546" s="219"/>
      <c r="W546" s="504"/>
      <c r="X546" s="219"/>
      <c r="Y546" s="49">
        <v>474</v>
      </c>
      <c r="Z546" s="49">
        <v>474097673</v>
      </c>
      <c r="AA546" s="235" t="s">
        <v>1090</v>
      </c>
      <c r="AB546" s="49">
        <v>0</v>
      </c>
      <c r="AC546" s="49">
        <v>0</v>
      </c>
      <c r="AD546" s="49">
        <v>0</v>
      </c>
      <c r="AE546" s="49">
        <v>0</v>
      </c>
      <c r="AF546" s="49">
        <v>1</v>
      </c>
      <c r="AG546" s="49">
        <v>0</v>
      </c>
      <c r="AH546" s="49">
        <v>0</v>
      </c>
      <c r="AI546" s="206">
        <v>0</v>
      </c>
      <c r="AJ546" s="206">
        <v>0</v>
      </c>
      <c r="AK546" s="206">
        <v>0</v>
      </c>
      <c r="AL546" s="206">
        <v>0</v>
      </c>
      <c r="AM546" s="206">
        <v>0</v>
      </c>
      <c r="AN546" s="206">
        <v>0</v>
      </c>
      <c r="AO546" s="206">
        <v>0</v>
      </c>
      <c r="AP546" s="206">
        <v>0</v>
      </c>
      <c r="AQ546" s="49">
        <v>0</v>
      </c>
      <c r="AR546" s="207"/>
      <c r="AS546" s="49">
        <v>97</v>
      </c>
      <c r="AT546" s="49">
        <v>673</v>
      </c>
      <c r="AU546" s="49">
        <v>3</v>
      </c>
      <c r="AW546" s="49"/>
      <c r="AX546" s="49"/>
      <c r="AY546" s="49"/>
      <c r="AZ546" s="484"/>
    </row>
    <row r="547" spans="1:52">
      <c r="A547" s="206">
        <v>474</v>
      </c>
      <c r="B547" s="206">
        <v>474097720</v>
      </c>
      <c r="C547" s="207" t="s">
        <v>1090</v>
      </c>
      <c r="D547" s="216">
        <f t="shared" si="72"/>
        <v>0</v>
      </c>
      <c r="E547" s="216">
        <f t="shared" si="72"/>
        <v>0</v>
      </c>
      <c r="F547" s="216">
        <f t="shared" si="72"/>
        <v>0</v>
      </c>
      <c r="G547" s="216">
        <f t="shared" si="72"/>
        <v>0</v>
      </c>
      <c r="H547" s="216">
        <f t="shared" si="72"/>
        <v>4</v>
      </c>
      <c r="I547" s="216">
        <f t="shared" si="72"/>
        <v>5</v>
      </c>
      <c r="J547" s="216">
        <f t="shared" si="72"/>
        <v>0</v>
      </c>
      <c r="K547" s="347">
        <f t="shared" si="66"/>
        <v>0.34739999999999999</v>
      </c>
      <c r="L547" s="216"/>
      <c r="M547" s="216">
        <f t="shared" si="67"/>
        <v>0</v>
      </c>
      <c r="N547" s="216">
        <f t="shared" si="68"/>
        <v>0</v>
      </c>
      <c r="O547" s="216">
        <f t="shared" si="68"/>
        <v>0</v>
      </c>
      <c r="P547" s="216">
        <f t="shared" si="69"/>
        <v>5</v>
      </c>
      <c r="Q547" s="216">
        <f t="shared" si="70"/>
        <v>8</v>
      </c>
      <c r="R547" s="216">
        <f t="shared" si="71"/>
        <v>9</v>
      </c>
      <c r="S547" s="219"/>
      <c r="T547" s="219"/>
      <c r="U547" s="219"/>
      <c r="V547" s="219"/>
      <c r="W547" s="504"/>
      <c r="X547" s="219"/>
      <c r="Y547" s="49">
        <v>474</v>
      </c>
      <c r="Z547" s="49">
        <v>474097720</v>
      </c>
      <c r="AA547" s="235" t="s">
        <v>1090</v>
      </c>
      <c r="AB547" s="49">
        <v>0</v>
      </c>
      <c r="AC547" s="49">
        <v>0</v>
      </c>
      <c r="AD547" s="49">
        <v>0</v>
      </c>
      <c r="AE547" s="49">
        <v>0</v>
      </c>
      <c r="AF547" s="49">
        <v>4</v>
      </c>
      <c r="AG547" s="49">
        <v>5</v>
      </c>
      <c r="AH547" s="49">
        <v>0</v>
      </c>
      <c r="AI547" s="206">
        <v>0</v>
      </c>
      <c r="AJ547" s="206">
        <v>0</v>
      </c>
      <c r="AK547" s="206">
        <v>0</v>
      </c>
      <c r="AL547" s="206">
        <v>0</v>
      </c>
      <c r="AM547" s="206">
        <v>2</v>
      </c>
      <c r="AN547" s="206">
        <v>0</v>
      </c>
      <c r="AO547" s="206">
        <v>0</v>
      </c>
      <c r="AP547" s="206">
        <v>0</v>
      </c>
      <c r="AQ547" s="49">
        <v>3</v>
      </c>
      <c r="AR547" s="207"/>
      <c r="AS547" s="49">
        <v>97</v>
      </c>
      <c r="AT547" s="49">
        <v>720</v>
      </c>
      <c r="AU547" s="49">
        <v>8</v>
      </c>
      <c r="AW547" s="49"/>
      <c r="AX547" s="49"/>
      <c r="AY547" s="49"/>
      <c r="AZ547" s="484"/>
    </row>
    <row r="548" spans="1:52">
      <c r="A548" s="206">
        <v>474</v>
      </c>
      <c r="B548" s="206">
        <v>474097735</v>
      </c>
      <c r="C548" s="207" t="s">
        <v>1090</v>
      </c>
      <c r="D548" s="216">
        <f t="shared" si="72"/>
        <v>0</v>
      </c>
      <c r="E548" s="216">
        <f t="shared" si="72"/>
        <v>0</v>
      </c>
      <c r="F548" s="216">
        <f t="shared" si="72"/>
        <v>0</v>
      </c>
      <c r="G548" s="216">
        <f t="shared" si="72"/>
        <v>0</v>
      </c>
      <c r="H548" s="216">
        <f t="shared" si="72"/>
        <v>3</v>
      </c>
      <c r="I548" s="216">
        <f t="shared" si="72"/>
        <v>10</v>
      </c>
      <c r="J548" s="216">
        <f t="shared" si="72"/>
        <v>0</v>
      </c>
      <c r="K548" s="347">
        <f t="shared" si="66"/>
        <v>0.50180000000000002</v>
      </c>
      <c r="L548" s="216"/>
      <c r="M548" s="216">
        <f t="shared" si="67"/>
        <v>0</v>
      </c>
      <c r="N548" s="216">
        <f t="shared" si="68"/>
        <v>0</v>
      </c>
      <c r="O548" s="216">
        <f t="shared" si="68"/>
        <v>0</v>
      </c>
      <c r="P548" s="216">
        <f t="shared" si="69"/>
        <v>6</v>
      </c>
      <c r="Q548" s="216">
        <f t="shared" si="70"/>
        <v>6</v>
      </c>
      <c r="R548" s="216">
        <f t="shared" si="71"/>
        <v>13</v>
      </c>
      <c r="S548" s="219"/>
      <c r="T548" s="219"/>
      <c r="U548" s="219"/>
      <c r="V548" s="219"/>
      <c r="W548" s="504"/>
      <c r="X548" s="219"/>
      <c r="Y548" s="49">
        <v>474</v>
      </c>
      <c r="Z548" s="49">
        <v>474097735</v>
      </c>
      <c r="AA548" s="235" t="s">
        <v>1090</v>
      </c>
      <c r="AB548" s="49">
        <v>0</v>
      </c>
      <c r="AC548" s="49">
        <v>0</v>
      </c>
      <c r="AD548" s="49">
        <v>0</v>
      </c>
      <c r="AE548" s="49">
        <v>0</v>
      </c>
      <c r="AF548" s="49">
        <v>3</v>
      </c>
      <c r="AG548" s="49">
        <v>10</v>
      </c>
      <c r="AH548" s="49">
        <v>0</v>
      </c>
      <c r="AI548" s="206">
        <v>0</v>
      </c>
      <c r="AJ548" s="206">
        <v>0</v>
      </c>
      <c r="AK548" s="206">
        <v>0</v>
      </c>
      <c r="AL548" s="206">
        <v>0</v>
      </c>
      <c r="AM548" s="206">
        <v>2</v>
      </c>
      <c r="AN548" s="206">
        <v>0</v>
      </c>
      <c r="AO548" s="206">
        <v>0</v>
      </c>
      <c r="AP548" s="206">
        <v>0</v>
      </c>
      <c r="AQ548" s="49">
        <v>4</v>
      </c>
      <c r="AR548" s="207"/>
      <c r="AS548" s="49">
        <v>97</v>
      </c>
      <c r="AT548" s="49">
        <v>735</v>
      </c>
      <c r="AU548" s="49">
        <v>6</v>
      </c>
      <c r="AW548" s="49"/>
      <c r="AX548" s="49"/>
      <c r="AY548" s="49"/>
      <c r="AZ548" s="484"/>
    </row>
    <row r="549" spans="1:52">
      <c r="A549" s="206">
        <v>474</v>
      </c>
      <c r="B549" s="206">
        <v>474097753</v>
      </c>
      <c r="C549" s="207" t="s">
        <v>1090</v>
      </c>
      <c r="D549" s="216">
        <f t="shared" si="72"/>
        <v>0</v>
      </c>
      <c r="E549" s="216">
        <f t="shared" si="72"/>
        <v>0</v>
      </c>
      <c r="F549" s="216">
        <f t="shared" si="72"/>
        <v>0</v>
      </c>
      <c r="G549" s="216">
        <f t="shared" si="72"/>
        <v>0</v>
      </c>
      <c r="H549" s="216">
        <f t="shared" si="72"/>
        <v>0</v>
      </c>
      <c r="I549" s="216">
        <f t="shared" si="72"/>
        <v>2</v>
      </c>
      <c r="J549" s="216">
        <f t="shared" si="72"/>
        <v>0</v>
      </c>
      <c r="K549" s="347">
        <f t="shared" si="66"/>
        <v>7.7200000000000005E-2</v>
      </c>
      <c r="L549" s="216"/>
      <c r="M549" s="216">
        <f t="shared" si="67"/>
        <v>0</v>
      </c>
      <c r="N549" s="216">
        <f t="shared" si="68"/>
        <v>0</v>
      </c>
      <c r="O549" s="216">
        <f t="shared" si="68"/>
        <v>0</v>
      </c>
      <c r="P549" s="216">
        <f t="shared" si="69"/>
        <v>0</v>
      </c>
      <c r="Q549" s="216">
        <f t="shared" si="70"/>
        <v>7</v>
      </c>
      <c r="R549" s="216">
        <f t="shared" si="71"/>
        <v>2</v>
      </c>
      <c r="S549" s="219"/>
      <c r="T549" s="219"/>
      <c r="U549" s="219"/>
      <c r="V549" s="219"/>
      <c r="W549" s="504"/>
      <c r="X549" s="219"/>
      <c r="Y549" s="49">
        <v>474</v>
      </c>
      <c r="Z549" s="49">
        <v>474097753</v>
      </c>
      <c r="AA549" s="235" t="s">
        <v>1090</v>
      </c>
      <c r="AB549" s="49">
        <v>0</v>
      </c>
      <c r="AC549" s="49">
        <v>0</v>
      </c>
      <c r="AD549" s="49">
        <v>0</v>
      </c>
      <c r="AE549" s="49">
        <v>0</v>
      </c>
      <c r="AF549" s="49">
        <v>0</v>
      </c>
      <c r="AG549" s="49">
        <v>2</v>
      </c>
      <c r="AH549" s="49">
        <v>0</v>
      </c>
      <c r="AI549" s="206">
        <v>0</v>
      </c>
      <c r="AJ549" s="206">
        <v>0</v>
      </c>
      <c r="AK549" s="206">
        <v>0</v>
      </c>
      <c r="AL549" s="206">
        <v>0</v>
      </c>
      <c r="AM549" s="206">
        <v>0</v>
      </c>
      <c r="AN549" s="206">
        <v>0</v>
      </c>
      <c r="AO549" s="206">
        <v>0</v>
      </c>
      <c r="AP549" s="206">
        <v>0</v>
      </c>
      <c r="AQ549" s="49">
        <v>0</v>
      </c>
      <c r="AR549" s="207"/>
      <c r="AS549" s="49">
        <v>97</v>
      </c>
      <c r="AT549" s="49">
        <v>753</v>
      </c>
      <c r="AU549" s="49">
        <v>7</v>
      </c>
      <c r="AW549" s="49"/>
      <c r="AX549" s="49"/>
      <c r="AY549" s="49"/>
      <c r="AZ549" s="484"/>
    </row>
    <row r="550" spans="1:52">
      <c r="A550" s="206">
        <v>474</v>
      </c>
      <c r="B550" s="206">
        <v>474097775</v>
      </c>
      <c r="C550" s="207" t="s">
        <v>1090</v>
      </c>
      <c r="D550" s="216">
        <f t="shared" si="72"/>
        <v>0</v>
      </c>
      <c r="E550" s="216">
        <f t="shared" si="72"/>
        <v>0</v>
      </c>
      <c r="F550" s="216">
        <f t="shared" si="72"/>
        <v>0</v>
      </c>
      <c r="G550" s="216">
        <f t="shared" si="72"/>
        <v>0</v>
      </c>
      <c r="H550" s="216">
        <f t="shared" si="72"/>
        <v>1</v>
      </c>
      <c r="I550" s="216">
        <f t="shared" si="72"/>
        <v>1</v>
      </c>
      <c r="J550" s="216">
        <f t="shared" si="72"/>
        <v>0</v>
      </c>
      <c r="K550" s="347">
        <f t="shared" si="66"/>
        <v>7.7200000000000005E-2</v>
      </c>
      <c r="L550" s="216"/>
      <c r="M550" s="216">
        <f t="shared" si="67"/>
        <v>0</v>
      </c>
      <c r="N550" s="216">
        <f t="shared" si="68"/>
        <v>0</v>
      </c>
      <c r="O550" s="216">
        <f t="shared" si="68"/>
        <v>0</v>
      </c>
      <c r="P550" s="216">
        <f t="shared" si="69"/>
        <v>2</v>
      </c>
      <c r="Q550" s="216">
        <f t="shared" si="70"/>
        <v>4</v>
      </c>
      <c r="R550" s="216">
        <f t="shared" si="71"/>
        <v>2</v>
      </c>
      <c r="S550" s="219"/>
      <c r="T550" s="219"/>
      <c r="U550" s="219"/>
      <c r="V550" s="219"/>
      <c r="W550" s="504"/>
      <c r="X550" s="219"/>
      <c r="Y550" s="49">
        <v>474</v>
      </c>
      <c r="Z550" s="49">
        <v>474097775</v>
      </c>
      <c r="AA550" s="235" t="s">
        <v>1090</v>
      </c>
      <c r="AB550" s="49">
        <v>0</v>
      </c>
      <c r="AC550" s="49">
        <v>0</v>
      </c>
      <c r="AD550" s="49">
        <v>0</v>
      </c>
      <c r="AE550" s="49">
        <v>0</v>
      </c>
      <c r="AF550" s="49">
        <v>1</v>
      </c>
      <c r="AG550" s="49">
        <v>1</v>
      </c>
      <c r="AH550" s="49">
        <v>0</v>
      </c>
      <c r="AI550" s="206">
        <v>0</v>
      </c>
      <c r="AJ550" s="206">
        <v>0</v>
      </c>
      <c r="AK550" s="206">
        <v>0</v>
      </c>
      <c r="AL550" s="206">
        <v>0</v>
      </c>
      <c r="AM550" s="206">
        <v>1</v>
      </c>
      <c r="AN550" s="206">
        <v>0</v>
      </c>
      <c r="AO550" s="206">
        <v>0</v>
      </c>
      <c r="AP550" s="206">
        <v>0</v>
      </c>
      <c r="AQ550" s="49">
        <v>1</v>
      </c>
      <c r="AR550" s="207"/>
      <c r="AS550" s="49">
        <v>97</v>
      </c>
      <c r="AT550" s="49">
        <v>775</v>
      </c>
      <c r="AU550" s="49">
        <v>4</v>
      </c>
      <c r="AW550" s="49"/>
      <c r="AX550" s="49"/>
      <c r="AY550" s="49"/>
      <c r="AZ550" s="484"/>
    </row>
    <row r="551" spans="1:52">
      <c r="A551" s="206">
        <v>478</v>
      </c>
      <c r="B551" s="206">
        <v>478352023</v>
      </c>
      <c r="C551" s="207" t="s">
        <v>4</v>
      </c>
      <c r="D551" s="216">
        <f t="shared" si="72"/>
        <v>0</v>
      </c>
      <c r="E551" s="216">
        <f t="shared" si="72"/>
        <v>0</v>
      </c>
      <c r="F551" s="216">
        <f t="shared" si="72"/>
        <v>0</v>
      </c>
      <c r="G551" s="216">
        <f t="shared" si="72"/>
        <v>0</v>
      </c>
      <c r="H551" s="216">
        <f t="shared" si="72"/>
        <v>0</v>
      </c>
      <c r="I551" s="216">
        <f t="shared" si="72"/>
        <v>1</v>
      </c>
      <c r="J551" s="216">
        <f t="shared" si="72"/>
        <v>0</v>
      </c>
      <c r="K551" s="347">
        <f t="shared" si="66"/>
        <v>3.8600000000000002E-2</v>
      </c>
      <c r="L551" s="216"/>
      <c r="M551" s="216">
        <f t="shared" si="67"/>
        <v>0</v>
      </c>
      <c r="N551" s="216">
        <f t="shared" si="68"/>
        <v>0</v>
      </c>
      <c r="O551" s="216">
        <f t="shared" si="68"/>
        <v>0</v>
      </c>
      <c r="P551" s="216">
        <f t="shared" si="69"/>
        <v>0</v>
      </c>
      <c r="Q551" s="216">
        <f t="shared" si="70"/>
        <v>3</v>
      </c>
      <c r="R551" s="216">
        <f t="shared" si="71"/>
        <v>1</v>
      </c>
      <c r="S551" s="219"/>
      <c r="T551" s="219"/>
      <c r="U551" s="219"/>
      <c r="V551" s="219"/>
      <c r="W551" s="504"/>
      <c r="X551" s="219"/>
      <c r="Y551" s="49">
        <v>478</v>
      </c>
      <c r="Z551" s="49">
        <v>478352023</v>
      </c>
      <c r="AA551" s="235" t="s">
        <v>4</v>
      </c>
      <c r="AB551" s="49">
        <v>0</v>
      </c>
      <c r="AC551" s="49">
        <v>0</v>
      </c>
      <c r="AD551" s="49">
        <v>0</v>
      </c>
      <c r="AE551" s="49">
        <v>0</v>
      </c>
      <c r="AF551" s="49">
        <v>0</v>
      </c>
      <c r="AG551" s="49">
        <v>1</v>
      </c>
      <c r="AH551" s="49">
        <v>0</v>
      </c>
      <c r="AI551" s="206">
        <v>0</v>
      </c>
      <c r="AJ551" s="206">
        <v>0</v>
      </c>
      <c r="AK551" s="206">
        <v>0</v>
      </c>
      <c r="AL551" s="206">
        <v>0</v>
      </c>
      <c r="AM551" s="206">
        <v>0</v>
      </c>
      <c r="AN551" s="206">
        <v>0</v>
      </c>
      <c r="AO551" s="206">
        <v>0</v>
      </c>
      <c r="AP551" s="206">
        <v>0</v>
      </c>
      <c r="AQ551" s="49">
        <v>0</v>
      </c>
      <c r="AR551" s="207"/>
      <c r="AS551" s="49">
        <v>352</v>
      </c>
      <c r="AT551" s="49">
        <v>23</v>
      </c>
      <c r="AU551" s="49">
        <v>3</v>
      </c>
      <c r="AW551" s="49"/>
      <c r="AX551" s="49"/>
      <c r="AY551" s="49"/>
      <c r="AZ551" s="484"/>
    </row>
    <row r="552" spans="1:52">
      <c r="A552" s="206">
        <v>478</v>
      </c>
      <c r="B552" s="206">
        <v>478352056</v>
      </c>
      <c r="C552" s="207" t="s">
        <v>4</v>
      </c>
      <c r="D552" s="216">
        <f t="shared" si="72"/>
        <v>0</v>
      </c>
      <c r="E552" s="216">
        <f t="shared" si="72"/>
        <v>0</v>
      </c>
      <c r="F552" s="216">
        <f t="shared" si="72"/>
        <v>0</v>
      </c>
      <c r="G552" s="216">
        <f t="shared" si="72"/>
        <v>0</v>
      </c>
      <c r="H552" s="216">
        <f t="shared" si="72"/>
        <v>1</v>
      </c>
      <c r="I552" s="216">
        <f t="shared" si="72"/>
        <v>0</v>
      </c>
      <c r="J552" s="216">
        <f t="shared" si="72"/>
        <v>0</v>
      </c>
      <c r="K552" s="347">
        <f t="shared" si="66"/>
        <v>3.8600000000000002E-2</v>
      </c>
      <c r="L552" s="216"/>
      <c r="M552" s="216">
        <f t="shared" si="67"/>
        <v>0</v>
      </c>
      <c r="N552" s="216">
        <f t="shared" si="68"/>
        <v>0</v>
      </c>
      <c r="O552" s="216">
        <f t="shared" si="68"/>
        <v>0</v>
      </c>
      <c r="P552" s="216">
        <f t="shared" si="69"/>
        <v>1</v>
      </c>
      <c r="Q552" s="216">
        <f t="shared" si="70"/>
        <v>4</v>
      </c>
      <c r="R552" s="216">
        <f t="shared" si="71"/>
        <v>1</v>
      </c>
      <c r="S552" s="219"/>
      <c r="T552" s="219"/>
      <c r="U552" s="219"/>
      <c r="V552" s="219"/>
      <c r="W552" s="504"/>
      <c r="X552" s="219"/>
      <c r="Y552" s="49">
        <v>478</v>
      </c>
      <c r="Z552" s="49">
        <v>478352056</v>
      </c>
      <c r="AA552" s="235" t="s">
        <v>4</v>
      </c>
      <c r="AB552" s="49">
        <v>0</v>
      </c>
      <c r="AC552" s="49">
        <v>0</v>
      </c>
      <c r="AD552" s="49">
        <v>0</v>
      </c>
      <c r="AE552" s="49">
        <v>0</v>
      </c>
      <c r="AF552" s="49">
        <v>1</v>
      </c>
      <c r="AG552" s="49">
        <v>0</v>
      </c>
      <c r="AH552" s="49">
        <v>0</v>
      </c>
      <c r="AI552" s="206">
        <v>0</v>
      </c>
      <c r="AJ552" s="206">
        <v>0</v>
      </c>
      <c r="AK552" s="206">
        <v>0</v>
      </c>
      <c r="AL552" s="206">
        <v>0</v>
      </c>
      <c r="AM552" s="206">
        <v>1</v>
      </c>
      <c r="AN552" s="206">
        <v>0</v>
      </c>
      <c r="AO552" s="206">
        <v>0</v>
      </c>
      <c r="AP552" s="206">
        <v>0</v>
      </c>
      <c r="AQ552" s="49">
        <v>0</v>
      </c>
      <c r="AR552" s="207"/>
      <c r="AS552" s="49">
        <v>352</v>
      </c>
      <c r="AT552" s="49">
        <v>56</v>
      </c>
      <c r="AU552" s="49">
        <v>4</v>
      </c>
      <c r="AW552" s="49"/>
      <c r="AX552" s="49"/>
      <c r="AY552" s="49"/>
      <c r="AZ552" s="484"/>
    </row>
    <row r="553" spans="1:52">
      <c r="A553" s="206">
        <v>478</v>
      </c>
      <c r="B553" s="206">
        <v>478352064</v>
      </c>
      <c r="C553" s="207" t="s">
        <v>4</v>
      </c>
      <c r="D553" s="216">
        <f t="shared" si="72"/>
        <v>0</v>
      </c>
      <c r="E553" s="216">
        <f t="shared" si="72"/>
        <v>0</v>
      </c>
      <c r="F553" s="216">
        <f t="shared" si="72"/>
        <v>0</v>
      </c>
      <c r="G553" s="216">
        <f t="shared" si="72"/>
        <v>0</v>
      </c>
      <c r="H553" s="216">
        <f t="shared" si="72"/>
        <v>1</v>
      </c>
      <c r="I553" s="216">
        <f t="shared" si="72"/>
        <v>1</v>
      </c>
      <c r="J553" s="216">
        <f t="shared" si="72"/>
        <v>0</v>
      </c>
      <c r="K553" s="347">
        <f t="shared" si="66"/>
        <v>7.7200000000000005E-2</v>
      </c>
      <c r="L553" s="216"/>
      <c r="M553" s="216">
        <f t="shared" si="67"/>
        <v>0</v>
      </c>
      <c r="N553" s="216">
        <f t="shared" si="68"/>
        <v>0</v>
      </c>
      <c r="O553" s="216">
        <f t="shared" si="68"/>
        <v>0</v>
      </c>
      <c r="P553" s="216">
        <f t="shared" si="69"/>
        <v>1</v>
      </c>
      <c r="Q553" s="216">
        <f t="shared" si="70"/>
        <v>10</v>
      </c>
      <c r="R553" s="216">
        <f t="shared" si="71"/>
        <v>2</v>
      </c>
      <c r="S553" s="219"/>
      <c r="T553" s="219"/>
      <c r="U553" s="219"/>
      <c r="V553" s="219"/>
      <c r="W553" s="504"/>
      <c r="X553" s="219"/>
      <c r="Y553" s="49">
        <v>478</v>
      </c>
      <c r="Z553" s="49">
        <v>478352064</v>
      </c>
      <c r="AA553" s="235" t="s">
        <v>4</v>
      </c>
      <c r="AB553" s="49">
        <v>0</v>
      </c>
      <c r="AC553" s="49">
        <v>0</v>
      </c>
      <c r="AD553" s="49">
        <v>0</v>
      </c>
      <c r="AE553" s="49">
        <v>0</v>
      </c>
      <c r="AF553" s="49">
        <v>1</v>
      </c>
      <c r="AG553" s="49">
        <v>1</v>
      </c>
      <c r="AH553" s="49">
        <v>0</v>
      </c>
      <c r="AI553" s="206">
        <v>0</v>
      </c>
      <c r="AJ553" s="206">
        <v>0</v>
      </c>
      <c r="AK553" s="206">
        <v>0</v>
      </c>
      <c r="AL553" s="206">
        <v>0</v>
      </c>
      <c r="AM553" s="206">
        <v>1</v>
      </c>
      <c r="AN553" s="206">
        <v>0</v>
      </c>
      <c r="AO553" s="206">
        <v>0</v>
      </c>
      <c r="AP553" s="206">
        <v>0</v>
      </c>
      <c r="AQ553" s="49">
        <v>0</v>
      </c>
      <c r="AR553" s="207"/>
      <c r="AS553" s="49">
        <v>352</v>
      </c>
      <c r="AT553" s="49">
        <v>64</v>
      </c>
      <c r="AU553" s="49">
        <v>10</v>
      </c>
      <c r="AW553" s="49"/>
      <c r="AX553" s="49"/>
      <c r="AY553" s="49"/>
      <c r="AZ553" s="484"/>
    </row>
    <row r="554" spans="1:52">
      <c r="A554" s="206">
        <v>478</v>
      </c>
      <c r="B554" s="206">
        <v>478352067</v>
      </c>
      <c r="C554" s="207" t="s">
        <v>4</v>
      </c>
      <c r="D554" s="216">
        <f t="shared" si="72"/>
        <v>0</v>
      </c>
      <c r="E554" s="216">
        <f t="shared" si="72"/>
        <v>0</v>
      </c>
      <c r="F554" s="216">
        <f t="shared" si="72"/>
        <v>0</v>
      </c>
      <c r="G554" s="216">
        <f t="shared" si="72"/>
        <v>0</v>
      </c>
      <c r="H554" s="216">
        <f t="shared" si="72"/>
        <v>2</v>
      </c>
      <c r="I554" s="216">
        <f t="shared" si="72"/>
        <v>0</v>
      </c>
      <c r="J554" s="216">
        <f t="shared" si="72"/>
        <v>0</v>
      </c>
      <c r="K554" s="347">
        <f t="shared" si="66"/>
        <v>7.7200000000000005E-2</v>
      </c>
      <c r="L554" s="216"/>
      <c r="M554" s="216">
        <f t="shared" si="67"/>
        <v>0</v>
      </c>
      <c r="N554" s="216">
        <f t="shared" si="68"/>
        <v>0</v>
      </c>
      <c r="O554" s="216">
        <f t="shared" si="68"/>
        <v>0</v>
      </c>
      <c r="P554" s="216">
        <f t="shared" si="69"/>
        <v>0</v>
      </c>
      <c r="Q554" s="216">
        <f t="shared" si="70"/>
        <v>2</v>
      </c>
      <c r="R554" s="216">
        <f t="shared" si="71"/>
        <v>2</v>
      </c>
      <c r="S554" s="219"/>
      <c r="T554" s="219"/>
      <c r="U554" s="219"/>
      <c r="V554" s="219"/>
      <c r="W554" s="504"/>
      <c r="X554" s="219"/>
      <c r="Y554" s="49">
        <v>478</v>
      </c>
      <c r="Z554" s="49">
        <v>478352067</v>
      </c>
      <c r="AA554" s="235" t="s">
        <v>4</v>
      </c>
      <c r="AB554" s="49">
        <v>0</v>
      </c>
      <c r="AC554" s="49">
        <v>0</v>
      </c>
      <c r="AD554" s="49">
        <v>0</v>
      </c>
      <c r="AE554" s="49">
        <v>0</v>
      </c>
      <c r="AF554" s="49">
        <v>2</v>
      </c>
      <c r="AG554" s="49">
        <v>0</v>
      </c>
      <c r="AH554" s="49">
        <v>0</v>
      </c>
      <c r="AI554" s="206">
        <v>0</v>
      </c>
      <c r="AJ554" s="206">
        <v>0</v>
      </c>
      <c r="AK554" s="206">
        <v>0</v>
      </c>
      <c r="AL554" s="206">
        <v>0</v>
      </c>
      <c r="AM554" s="206">
        <v>0</v>
      </c>
      <c r="AN554" s="206">
        <v>0</v>
      </c>
      <c r="AO554" s="206">
        <v>0</v>
      </c>
      <c r="AP554" s="206">
        <v>0</v>
      </c>
      <c r="AQ554" s="49">
        <v>0</v>
      </c>
      <c r="AR554" s="207"/>
      <c r="AS554" s="49">
        <v>352</v>
      </c>
      <c r="AT554" s="49">
        <v>67</v>
      </c>
      <c r="AU554" s="49">
        <v>2</v>
      </c>
      <c r="AW554" s="49"/>
      <c r="AX554" s="49"/>
      <c r="AY554" s="49"/>
      <c r="AZ554" s="484"/>
    </row>
    <row r="555" spans="1:52">
      <c r="A555" s="206">
        <v>478</v>
      </c>
      <c r="B555" s="206">
        <v>478352097</v>
      </c>
      <c r="C555" s="207" t="s">
        <v>4</v>
      </c>
      <c r="D555" s="216">
        <f t="shared" si="72"/>
        <v>0</v>
      </c>
      <c r="E555" s="216">
        <f t="shared" si="72"/>
        <v>0</v>
      </c>
      <c r="F555" s="216">
        <f t="shared" si="72"/>
        <v>0</v>
      </c>
      <c r="G555" s="216">
        <f t="shared" si="72"/>
        <v>0</v>
      </c>
      <c r="H555" s="216">
        <f t="shared" si="72"/>
        <v>4</v>
      </c>
      <c r="I555" s="216">
        <f t="shared" si="72"/>
        <v>6</v>
      </c>
      <c r="J555" s="216">
        <f t="shared" si="72"/>
        <v>0</v>
      </c>
      <c r="K555" s="347">
        <f t="shared" si="66"/>
        <v>0.38600000000000001</v>
      </c>
      <c r="L555" s="216"/>
      <c r="M555" s="216">
        <f t="shared" si="67"/>
        <v>0</v>
      </c>
      <c r="N555" s="216">
        <f t="shared" si="68"/>
        <v>0</v>
      </c>
      <c r="O555" s="216">
        <f t="shared" si="68"/>
        <v>0</v>
      </c>
      <c r="P555" s="216">
        <f t="shared" si="69"/>
        <v>3</v>
      </c>
      <c r="Q555" s="216">
        <f t="shared" si="70"/>
        <v>11</v>
      </c>
      <c r="R555" s="216">
        <f t="shared" si="71"/>
        <v>10</v>
      </c>
      <c r="S555" s="219"/>
      <c r="T555" s="219"/>
      <c r="U555" s="219"/>
      <c r="V555" s="219"/>
      <c r="W555" s="504"/>
      <c r="X555" s="219"/>
      <c r="Y555" s="49">
        <v>478</v>
      </c>
      <c r="Z555" s="49">
        <v>478352097</v>
      </c>
      <c r="AA555" s="235" t="s">
        <v>4</v>
      </c>
      <c r="AB555" s="49">
        <v>0</v>
      </c>
      <c r="AC555" s="49">
        <v>0</v>
      </c>
      <c r="AD555" s="49">
        <v>0</v>
      </c>
      <c r="AE555" s="49">
        <v>0</v>
      </c>
      <c r="AF555" s="49">
        <v>4</v>
      </c>
      <c r="AG555" s="49">
        <v>6</v>
      </c>
      <c r="AH555" s="49">
        <v>0</v>
      </c>
      <c r="AI555" s="206">
        <v>0</v>
      </c>
      <c r="AJ555" s="206">
        <v>0</v>
      </c>
      <c r="AK555" s="206">
        <v>0</v>
      </c>
      <c r="AL555" s="206">
        <v>0</v>
      </c>
      <c r="AM555" s="206">
        <v>1</v>
      </c>
      <c r="AN555" s="206">
        <v>0</v>
      </c>
      <c r="AO555" s="206">
        <v>0</v>
      </c>
      <c r="AP555" s="206">
        <v>0</v>
      </c>
      <c r="AQ555" s="49">
        <v>2</v>
      </c>
      <c r="AR555" s="207"/>
      <c r="AS555" s="49">
        <v>352</v>
      </c>
      <c r="AT555" s="49">
        <v>97</v>
      </c>
      <c r="AU555" s="49">
        <v>11</v>
      </c>
      <c r="AW555" s="49"/>
      <c r="AX555" s="49"/>
      <c r="AY555" s="49"/>
      <c r="AZ555" s="484"/>
    </row>
    <row r="556" spans="1:52">
      <c r="A556" s="206">
        <v>478</v>
      </c>
      <c r="B556" s="206">
        <v>478352125</v>
      </c>
      <c r="C556" s="207" t="s">
        <v>4</v>
      </c>
      <c r="D556" s="216">
        <f t="shared" si="72"/>
        <v>0</v>
      </c>
      <c r="E556" s="216">
        <f t="shared" si="72"/>
        <v>0</v>
      </c>
      <c r="F556" s="216">
        <f t="shared" si="72"/>
        <v>0</v>
      </c>
      <c r="G556" s="216">
        <f t="shared" si="72"/>
        <v>0</v>
      </c>
      <c r="H556" s="216">
        <f t="shared" si="72"/>
        <v>13</v>
      </c>
      <c r="I556" s="216">
        <f t="shared" si="72"/>
        <v>14</v>
      </c>
      <c r="J556" s="216">
        <f t="shared" si="72"/>
        <v>0</v>
      </c>
      <c r="K556" s="347">
        <f t="shared" si="66"/>
        <v>1.0422</v>
      </c>
      <c r="L556" s="216"/>
      <c r="M556" s="216">
        <f t="shared" si="67"/>
        <v>0</v>
      </c>
      <c r="N556" s="216">
        <f t="shared" si="68"/>
        <v>0</v>
      </c>
      <c r="O556" s="216">
        <f t="shared" si="68"/>
        <v>0</v>
      </c>
      <c r="P556" s="216">
        <f t="shared" si="69"/>
        <v>5</v>
      </c>
      <c r="Q556" s="216">
        <f t="shared" si="70"/>
        <v>2</v>
      </c>
      <c r="R556" s="216">
        <f t="shared" si="71"/>
        <v>27</v>
      </c>
      <c r="S556" s="219"/>
      <c r="T556" s="219"/>
      <c r="U556" s="219"/>
      <c r="V556" s="219"/>
      <c r="W556" s="504"/>
      <c r="X556" s="219"/>
      <c r="Y556" s="49">
        <v>478</v>
      </c>
      <c r="Z556" s="49">
        <v>478352125</v>
      </c>
      <c r="AA556" s="235" t="s">
        <v>4</v>
      </c>
      <c r="AB556" s="49">
        <v>0</v>
      </c>
      <c r="AC556" s="49">
        <v>0</v>
      </c>
      <c r="AD556" s="49">
        <v>0</v>
      </c>
      <c r="AE556" s="49">
        <v>0</v>
      </c>
      <c r="AF556" s="49">
        <v>13</v>
      </c>
      <c r="AG556" s="49">
        <v>14</v>
      </c>
      <c r="AH556" s="49">
        <v>0</v>
      </c>
      <c r="AI556" s="206">
        <v>0</v>
      </c>
      <c r="AJ556" s="206">
        <v>0</v>
      </c>
      <c r="AK556" s="206">
        <v>0</v>
      </c>
      <c r="AL556" s="206">
        <v>0</v>
      </c>
      <c r="AM556" s="206">
        <v>3</v>
      </c>
      <c r="AN556" s="206">
        <v>0</v>
      </c>
      <c r="AO556" s="206">
        <v>0</v>
      </c>
      <c r="AP556" s="206">
        <v>0</v>
      </c>
      <c r="AQ556" s="49">
        <v>2</v>
      </c>
      <c r="AR556" s="207"/>
      <c r="AS556" s="49">
        <v>352</v>
      </c>
      <c r="AT556" s="49">
        <v>125</v>
      </c>
      <c r="AU556" s="49">
        <v>2</v>
      </c>
      <c r="AW556" s="49"/>
      <c r="AX556" s="49"/>
      <c r="AY556" s="49"/>
      <c r="AZ556" s="484"/>
    </row>
    <row r="557" spans="1:52">
      <c r="A557" s="206">
        <v>478</v>
      </c>
      <c r="B557" s="206">
        <v>478352141</v>
      </c>
      <c r="C557" s="207" t="s">
        <v>4</v>
      </c>
      <c r="D557" s="216">
        <f t="shared" si="72"/>
        <v>0</v>
      </c>
      <c r="E557" s="216">
        <f t="shared" si="72"/>
        <v>0</v>
      </c>
      <c r="F557" s="216">
        <f t="shared" si="72"/>
        <v>0</v>
      </c>
      <c r="G557" s="216">
        <f t="shared" si="72"/>
        <v>0</v>
      </c>
      <c r="H557" s="216">
        <f t="shared" si="72"/>
        <v>1</v>
      </c>
      <c r="I557" s="216">
        <f t="shared" si="72"/>
        <v>4</v>
      </c>
      <c r="J557" s="216">
        <f t="shared" si="72"/>
        <v>0</v>
      </c>
      <c r="K557" s="347">
        <f t="shared" si="66"/>
        <v>0.193</v>
      </c>
      <c r="L557" s="216"/>
      <c r="M557" s="216">
        <f t="shared" si="67"/>
        <v>0</v>
      </c>
      <c r="N557" s="216">
        <f t="shared" si="68"/>
        <v>0</v>
      </c>
      <c r="O557" s="216">
        <f t="shared" si="68"/>
        <v>0</v>
      </c>
      <c r="P557" s="216">
        <f t="shared" si="69"/>
        <v>0</v>
      </c>
      <c r="Q557" s="216">
        <f t="shared" si="70"/>
        <v>7</v>
      </c>
      <c r="R557" s="216">
        <f t="shared" si="71"/>
        <v>5</v>
      </c>
      <c r="S557" s="219"/>
      <c r="T557" s="219"/>
      <c r="U557" s="219"/>
      <c r="V557" s="219"/>
      <c r="W557" s="504"/>
      <c r="X557" s="219"/>
      <c r="Y557" s="49">
        <v>478</v>
      </c>
      <c r="Z557" s="49">
        <v>478352141</v>
      </c>
      <c r="AA557" s="235" t="s">
        <v>4</v>
      </c>
      <c r="AB557" s="49">
        <v>0</v>
      </c>
      <c r="AC557" s="49">
        <v>0</v>
      </c>
      <c r="AD557" s="49">
        <v>0</v>
      </c>
      <c r="AE557" s="49">
        <v>0</v>
      </c>
      <c r="AF557" s="49">
        <v>1</v>
      </c>
      <c r="AG557" s="49">
        <v>4</v>
      </c>
      <c r="AH557" s="49">
        <v>0</v>
      </c>
      <c r="AI557" s="206">
        <v>0</v>
      </c>
      <c r="AJ557" s="206">
        <v>0</v>
      </c>
      <c r="AK557" s="206">
        <v>0</v>
      </c>
      <c r="AL557" s="206">
        <v>0</v>
      </c>
      <c r="AM557" s="206">
        <v>0</v>
      </c>
      <c r="AN557" s="206">
        <v>0</v>
      </c>
      <c r="AO557" s="206">
        <v>0</v>
      </c>
      <c r="AP557" s="206">
        <v>0</v>
      </c>
      <c r="AQ557" s="49">
        <v>0</v>
      </c>
      <c r="AR557" s="207"/>
      <c r="AS557" s="49">
        <v>352</v>
      </c>
      <c r="AT557" s="49">
        <v>141</v>
      </c>
      <c r="AU557" s="49">
        <v>7</v>
      </c>
      <c r="AW557" s="49"/>
      <c r="AX557" s="49"/>
      <c r="AY557" s="49"/>
      <c r="AZ557" s="484"/>
    </row>
    <row r="558" spans="1:52">
      <c r="A558" s="206">
        <v>478</v>
      </c>
      <c r="B558" s="206">
        <v>478352153</v>
      </c>
      <c r="C558" s="207" t="s">
        <v>4</v>
      </c>
      <c r="D558" s="216">
        <f t="shared" si="72"/>
        <v>0</v>
      </c>
      <c r="E558" s="216">
        <f t="shared" si="72"/>
        <v>0</v>
      </c>
      <c r="F558" s="216">
        <f t="shared" si="72"/>
        <v>0</v>
      </c>
      <c r="G558" s="216">
        <f t="shared" si="72"/>
        <v>0</v>
      </c>
      <c r="H558" s="216">
        <f t="shared" si="72"/>
        <v>17</v>
      </c>
      <c r="I558" s="216">
        <f t="shared" si="72"/>
        <v>28</v>
      </c>
      <c r="J558" s="216">
        <f t="shared" si="72"/>
        <v>0</v>
      </c>
      <c r="K558" s="347">
        <f t="shared" si="66"/>
        <v>1.7370000000000001</v>
      </c>
      <c r="L558" s="216"/>
      <c r="M558" s="216">
        <f t="shared" si="67"/>
        <v>0</v>
      </c>
      <c r="N558" s="216">
        <f t="shared" si="68"/>
        <v>0</v>
      </c>
      <c r="O558" s="216">
        <f t="shared" si="68"/>
        <v>0</v>
      </c>
      <c r="P558" s="216">
        <f t="shared" si="69"/>
        <v>9</v>
      </c>
      <c r="Q558" s="216">
        <f t="shared" si="70"/>
        <v>10</v>
      </c>
      <c r="R558" s="216">
        <f t="shared" si="71"/>
        <v>45</v>
      </c>
      <c r="S558" s="219"/>
      <c r="T558" s="219"/>
      <c r="U558" s="219"/>
      <c r="V558" s="219"/>
      <c r="W558" s="504"/>
      <c r="X558" s="219"/>
      <c r="Y558" s="49">
        <v>478</v>
      </c>
      <c r="Z558" s="49">
        <v>478352153</v>
      </c>
      <c r="AA558" s="235" t="s">
        <v>4</v>
      </c>
      <c r="AB558" s="49">
        <v>0</v>
      </c>
      <c r="AC558" s="49">
        <v>0</v>
      </c>
      <c r="AD558" s="49">
        <v>0</v>
      </c>
      <c r="AE558" s="49">
        <v>0</v>
      </c>
      <c r="AF558" s="49">
        <v>17</v>
      </c>
      <c r="AG558" s="49">
        <v>28</v>
      </c>
      <c r="AH558" s="49">
        <v>0</v>
      </c>
      <c r="AI558" s="206">
        <v>0</v>
      </c>
      <c r="AJ558" s="206">
        <v>0</v>
      </c>
      <c r="AK558" s="206">
        <v>0</v>
      </c>
      <c r="AL558" s="206">
        <v>0</v>
      </c>
      <c r="AM558" s="206">
        <v>3</v>
      </c>
      <c r="AN558" s="206">
        <v>0</v>
      </c>
      <c r="AO558" s="206">
        <v>0</v>
      </c>
      <c r="AP558" s="206">
        <v>0</v>
      </c>
      <c r="AQ558" s="49">
        <v>6</v>
      </c>
      <c r="AR558" s="207"/>
      <c r="AS558" s="49">
        <v>352</v>
      </c>
      <c r="AT558" s="49">
        <v>153</v>
      </c>
      <c r="AU558" s="49">
        <v>10</v>
      </c>
      <c r="AW558" s="49"/>
      <c r="AX558" s="49"/>
      <c r="AY558" s="49"/>
      <c r="AZ558" s="484"/>
    </row>
    <row r="559" spans="1:52">
      <c r="A559" s="206">
        <v>478</v>
      </c>
      <c r="B559" s="206">
        <v>478352158</v>
      </c>
      <c r="C559" s="207" t="s">
        <v>4</v>
      </c>
      <c r="D559" s="216">
        <f t="shared" si="72"/>
        <v>0</v>
      </c>
      <c r="E559" s="216">
        <f t="shared" si="72"/>
        <v>0</v>
      </c>
      <c r="F559" s="216">
        <f t="shared" si="72"/>
        <v>0</v>
      </c>
      <c r="G559" s="216">
        <f t="shared" si="72"/>
        <v>0</v>
      </c>
      <c r="H559" s="216">
        <f t="shared" si="72"/>
        <v>18</v>
      </c>
      <c r="I559" s="216">
        <f t="shared" si="72"/>
        <v>32</v>
      </c>
      <c r="J559" s="216">
        <f t="shared" si="72"/>
        <v>0</v>
      </c>
      <c r="K559" s="347">
        <f t="shared" si="66"/>
        <v>1.93</v>
      </c>
      <c r="L559" s="216"/>
      <c r="M559" s="216">
        <f t="shared" si="67"/>
        <v>0</v>
      </c>
      <c r="N559" s="216">
        <f t="shared" si="68"/>
        <v>0</v>
      </c>
      <c r="O559" s="216">
        <f t="shared" si="68"/>
        <v>0</v>
      </c>
      <c r="P559" s="216">
        <f t="shared" si="69"/>
        <v>11</v>
      </c>
      <c r="Q559" s="216">
        <f t="shared" si="70"/>
        <v>3</v>
      </c>
      <c r="R559" s="216">
        <f t="shared" si="71"/>
        <v>50</v>
      </c>
      <c r="S559" s="219"/>
      <c r="T559" s="219"/>
      <c r="U559" s="219"/>
      <c r="V559" s="219"/>
      <c r="W559" s="504"/>
      <c r="X559" s="219"/>
      <c r="Y559" s="49">
        <v>478</v>
      </c>
      <c r="Z559" s="49">
        <v>478352158</v>
      </c>
      <c r="AA559" s="235" t="s">
        <v>4</v>
      </c>
      <c r="AB559" s="49">
        <v>0</v>
      </c>
      <c r="AC559" s="49">
        <v>0</v>
      </c>
      <c r="AD559" s="49">
        <v>0</v>
      </c>
      <c r="AE559" s="49">
        <v>0</v>
      </c>
      <c r="AF559" s="49">
        <v>18</v>
      </c>
      <c r="AG559" s="49">
        <v>32</v>
      </c>
      <c r="AH559" s="49">
        <v>0</v>
      </c>
      <c r="AI559" s="206">
        <v>0</v>
      </c>
      <c r="AJ559" s="206">
        <v>0</v>
      </c>
      <c r="AK559" s="206">
        <v>0</v>
      </c>
      <c r="AL559" s="206">
        <v>0</v>
      </c>
      <c r="AM559" s="206">
        <v>4</v>
      </c>
      <c r="AN559" s="206">
        <v>0</v>
      </c>
      <c r="AO559" s="206">
        <v>0</v>
      </c>
      <c r="AP559" s="206">
        <v>0</v>
      </c>
      <c r="AQ559" s="49">
        <v>7</v>
      </c>
      <c r="AR559" s="207"/>
      <c r="AS559" s="49">
        <v>352</v>
      </c>
      <c r="AT559" s="49">
        <v>158</v>
      </c>
      <c r="AU559" s="49">
        <v>3</v>
      </c>
      <c r="AW559" s="49"/>
      <c r="AX559" s="49"/>
      <c r="AY559" s="49"/>
      <c r="AZ559" s="484"/>
    </row>
    <row r="560" spans="1:52">
      <c r="A560" s="206">
        <v>478</v>
      </c>
      <c r="B560" s="206">
        <v>478352162</v>
      </c>
      <c r="C560" s="207" t="s">
        <v>4</v>
      </c>
      <c r="D560" s="216">
        <f t="shared" si="72"/>
        <v>0</v>
      </c>
      <c r="E560" s="216">
        <f t="shared" si="72"/>
        <v>0</v>
      </c>
      <c r="F560" s="216">
        <f t="shared" si="72"/>
        <v>0</v>
      </c>
      <c r="G560" s="216">
        <f t="shared" si="72"/>
        <v>0</v>
      </c>
      <c r="H560" s="216">
        <f t="shared" si="72"/>
        <v>4</v>
      </c>
      <c r="I560" s="216">
        <f t="shared" si="72"/>
        <v>8</v>
      </c>
      <c r="J560" s="216">
        <f t="shared" si="72"/>
        <v>0</v>
      </c>
      <c r="K560" s="347">
        <f t="shared" si="66"/>
        <v>0.4632</v>
      </c>
      <c r="L560" s="216"/>
      <c r="M560" s="216">
        <f t="shared" si="67"/>
        <v>0</v>
      </c>
      <c r="N560" s="216">
        <f t="shared" si="68"/>
        <v>0</v>
      </c>
      <c r="O560" s="216">
        <f t="shared" si="68"/>
        <v>0</v>
      </c>
      <c r="P560" s="216">
        <f t="shared" si="69"/>
        <v>1</v>
      </c>
      <c r="Q560" s="216">
        <f t="shared" si="70"/>
        <v>5</v>
      </c>
      <c r="R560" s="216">
        <f t="shared" si="71"/>
        <v>12</v>
      </c>
      <c r="S560" s="219"/>
      <c r="T560" s="219"/>
      <c r="U560" s="219"/>
      <c r="V560" s="219"/>
      <c r="W560" s="504"/>
      <c r="X560" s="219"/>
      <c r="Y560" s="49">
        <v>478</v>
      </c>
      <c r="Z560" s="49">
        <v>478352162</v>
      </c>
      <c r="AA560" s="235" t="s">
        <v>4</v>
      </c>
      <c r="AB560" s="49">
        <v>0</v>
      </c>
      <c r="AC560" s="49">
        <v>0</v>
      </c>
      <c r="AD560" s="49">
        <v>0</v>
      </c>
      <c r="AE560" s="49">
        <v>0</v>
      </c>
      <c r="AF560" s="49">
        <v>4</v>
      </c>
      <c r="AG560" s="49">
        <v>8</v>
      </c>
      <c r="AH560" s="49">
        <v>0</v>
      </c>
      <c r="AI560" s="206">
        <v>0</v>
      </c>
      <c r="AJ560" s="206">
        <v>0</v>
      </c>
      <c r="AK560" s="206">
        <v>0</v>
      </c>
      <c r="AL560" s="206">
        <v>0</v>
      </c>
      <c r="AM560" s="206">
        <v>1</v>
      </c>
      <c r="AN560" s="206">
        <v>0</v>
      </c>
      <c r="AO560" s="206">
        <v>0</v>
      </c>
      <c r="AP560" s="206">
        <v>0</v>
      </c>
      <c r="AQ560" s="49">
        <v>0</v>
      </c>
      <c r="AR560" s="207"/>
      <c r="AS560" s="49">
        <v>352</v>
      </c>
      <c r="AT560" s="49">
        <v>162</v>
      </c>
      <c r="AU560" s="49">
        <v>5</v>
      </c>
      <c r="AW560" s="49"/>
      <c r="AX560" s="49"/>
      <c r="AY560" s="49"/>
      <c r="AZ560" s="484"/>
    </row>
    <row r="561" spans="1:52">
      <c r="A561" s="206">
        <v>478</v>
      </c>
      <c r="B561" s="206">
        <v>478352170</v>
      </c>
      <c r="C561" s="207" t="s">
        <v>4</v>
      </c>
      <c r="D561" s="216">
        <f t="shared" si="72"/>
        <v>0</v>
      </c>
      <c r="E561" s="216">
        <f t="shared" si="72"/>
        <v>0</v>
      </c>
      <c r="F561" s="216">
        <f t="shared" si="72"/>
        <v>0</v>
      </c>
      <c r="G561" s="216">
        <f t="shared" si="72"/>
        <v>0</v>
      </c>
      <c r="H561" s="216">
        <f t="shared" si="72"/>
        <v>2</v>
      </c>
      <c r="I561" s="216">
        <f t="shared" si="72"/>
        <v>1</v>
      </c>
      <c r="J561" s="216">
        <f t="shared" si="72"/>
        <v>0</v>
      </c>
      <c r="K561" s="347">
        <f t="shared" si="66"/>
        <v>0.1158</v>
      </c>
      <c r="L561" s="216"/>
      <c r="M561" s="216">
        <f t="shared" si="67"/>
        <v>0</v>
      </c>
      <c r="N561" s="216">
        <f t="shared" si="68"/>
        <v>0</v>
      </c>
      <c r="O561" s="216">
        <f t="shared" si="68"/>
        <v>0</v>
      </c>
      <c r="P561" s="216">
        <f t="shared" si="69"/>
        <v>0</v>
      </c>
      <c r="Q561" s="216">
        <f t="shared" si="70"/>
        <v>10</v>
      </c>
      <c r="R561" s="216">
        <f t="shared" si="71"/>
        <v>3</v>
      </c>
      <c r="S561" s="219"/>
      <c r="T561" s="219"/>
      <c r="U561" s="219"/>
      <c r="V561" s="219"/>
      <c r="W561" s="504"/>
      <c r="X561" s="219"/>
      <c r="Y561" s="49">
        <v>478</v>
      </c>
      <c r="Z561" s="49">
        <v>478352170</v>
      </c>
      <c r="AA561" s="235" t="s">
        <v>4</v>
      </c>
      <c r="AB561" s="49">
        <v>0</v>
      </c>
      <c r="AC561" s="49">
        <v>0</v>
      </c>
      <c r="AD561" s="49">
        <v>0</v>
      </c>
      <c r="AE561" s="49">
        <v>0</v>
      </c>
      <c r="AF561" s="49">
        <v>2</v>
      </c>
      <c r="AG561" s="49">
        <v>1</v>
      </c>
      <c r="AH561" s="49">
        <v>0</v>
      </c>
      <c r="AI561" s="206">
        <v>0</v>
      </c>
      <c r="AJ561" s="206">
        <v>0</v>
      </c>
      <c r="AK561" s="206">
        <v>0</v>
      </c>
      <c r="AL561" s="206">
        <v>0</v>
      </c>
      <c r="AM561" s="206">
        <v>0</v>
      </c>
      <c r="AN561" s="206">
        <v>0</v>
      </c>
      <c r="AO561" s="206">
        <v>0</v>
      </c>
      <c r="AP561" s="206">
        <v>0</v>
      </c>
      <c r="AQ561" s="49">
        <v>0</v>
      </c>
      <c r="AR561" s="207"/>
      <c r="AS561" s="49">
        <v>352</v>
      </c>
      <c r="AT561" s="49">
        <v>170</v>
      </c>
      <c r="AU561" s="49">
        <v>10</v>
      </c>
      <c r="AW561" s="49"/>
      <c r="AX561" s="49"/>
      <c r="AY561" s="49"/>
      <c r="AZ561" s="484"/>
    </row>
    <row r="562" spans="1:52">
      <c r="A562" s="206">
        <v>478</v>
      </c>
      <c r="B562" s="206">
        <v>478352174</v>
      </c>
      <c r="C562" s="207" t="s">
        <v>4</v>
      </c>
      <c r="D562" s="216">
        <f t="shared" si="72"/>
        <v>0</v>
      </c>
      <c r="E562" s="216">
        <f t="shared" si="72"/>
        <v>0</v>
      </c>
      <c r="F562" s="216">
        <f t="shared" si="72"/>
        <v>0</v>
      </c>
      <c r="G562" s="216">
        <f t="shared" si="72"/>
        <v>0</v>
      </c>
      <c r="H562" s="216">
        <f t="shared" si="72"/>
        <v>4</v>
      </c>
      <c r="I562" s="216">
        <f t="shared" si="72"/>
        <v>5</v>
      </c>
      <c r="J562" s="216">
        <f t="shared" si="72"/>
        <v>0</v>
      </c>
      <c r="K562" s="347">
        <f t="shared" si="66"/>
        <v>0.34739999999999999</v>
      </c>
      <c r="L562" s="216"/>
      <c r="M562" s="216">
        <f t="shared" si="67"/>
        <v>0</v>
      </c>
      <c r="N562" s="216">
        <f t="shared" si="68"/>
        <v>0</v>
      </c>
      <c r="O562" s="216">
        <f t="shared" si="68"/>
        <v>0</v>
      </c>
      <c r="P562" s="216">
        <f t="shared" si="69"/>
        <v>1</v>
      </c>
      <c r="Q562" s="216">
        <f t="shared" si="70"/>
        <v>5</v>
      </c>
      <c r="R562" s="216">
        <f t="shared" si="71"/>
        <v>9</v>
      </c>
      <c r="S562" s="219"/>
      <c r="T562" s="219"/>
      <c r="U562" s="219"/>
      <c r="V562" s="219"/>
      <c r="W562" s="504"/>
      <c r="X562" s="219"/>
      <c r="Y562" s="49">
        <v>478</v>
      </c>
      <c r="Z562" s="49">
        <v>478352174</v>
      </c>
      <c r="AA562" s="235" t="s">
        <v>4</v>
      </c>
      <c r="AB562" s="49">
        <v>0</v>
      </c>
      <c r="AC562" s="49">
        <v>0</v>
      </c>
      <c r="AD562" s="49">
        <v>0</v>
      </c>
      <c r="AE562" s="49">
        <v>0</v>
      </c>
      <c r="AF562" s="49">
        <v>4</v>
      </c>
      <c r="AG562" s="49">
        <v>5</v>
      </c>
      <c r="AH562" s="49">
        <v>0</v>
      </c>
      <c r="AI562" s="206">
        <v>0</v>
      </c>
      <c r="AJ562" s="206">
        <v>0</v>
      </c>
      <c r="AK562" s="206">
        <v>0</v>
      </c>
      <c r="AL562" s="206">
        <v>0</v>
      </c>
      <c r="AM562" s="206">
        <v>0</v>
      </c>
      <c r="AN562" s="206">
        <v>0</v>
      </c>
      <c r="AO562" s="206">
        <v>0</v>
      </c>
      <c r="AP562" s="206">
        <v>0</v>
      </c>
      <c r="AQ562" s="49">
        <v>1</v>
      </c>
      <c r="AR562" s="207"/>
      <c r="AS562" s="49">
        <v>352</v>
      </c>
      <c r="AT562" s="49">
        <v>174</v>
      </c>
      <c r="AU562" s="49">
        <v>5</v>
      </c>
      <c r="AW562" s="49"/>
      <c r="AX562" s="49"/>
      <c r="AY562" s="49"/>
      <c r="AZ562" s="484"/>
    </row>
    <row r="563" spans="1:52">
      <c r="A563" s="206">
        <v>478</v>
      </c>
      <c r="B563" s="206">
        <v>478352288</v>
      </c>
      <c r="C563" s="207" t="s">
        <v>4</v>
      </c>
      <c r="D563" s="216">
        <f t="shared" si="72"/>
        <v>0</v>
      </c>
      <c r="E563" s="216">
        <f t="shared" si="72"/>
        <v>0</v>
      </c>
      <c r="F563" s="216">
        <f t="shared" si="72"/>
        <v>0</v>
      </c>
      <c r="G563" s="216">
        <f t="shared" si="72"/>
        <v>0</v>
      </c>
      <c r="H563" s="216">
        <f t="shared" si="72"/>
        <v>1</v>
      </c>
      <c r="I563" s="216">
        <f t="shared" si="72"/>
        <v>0</v>
      </c>
      <c r="J563" s="216">
        <f t="shared" si="72"/>
        <v>0</v>
      </c>
      <c r="K563" s="347">
        <f t="shared" si="66"/>
        <v>3.8600000000000002E-2</v>
      </c>
      <c r="L563" s="216"/>
      <c r="M563" s="216">
        <f t="shared" si="67"/>
        <v>0</v>
      </c>
      <c r="N563" s="216">
        <f t="shared" si="68"/>
        <v>0</v>
      </c>
      <c r="O563" s="216">
        <f t="shared" si="68"/>
        <v>0</v>
      </c>
      <c r="P563" s="216">
        <f t="shared" si="69"/>
        <v>0</v>
      </c>
      <c r="Q563" s="216">
        <f t="shared" si="70"/>
        <v>2</v>
      </c>
      <c r="R563" s="216">
        <f t="shared" si="71"/>
        <v>1</v>
      </c>
      <c r="S563" s="219"/>
      <c r="T563" s="219"/>
      <c r="U563" s="219"/>
      <c r="V563" s="219"/>
      <c r="W563" s="504"/>
      <c r="X563" s="219"/>
      <c r="Y563" s="49">
        <v>478</v>
      </c>
      <c r="Z563" s="49">
        <v>478352288</v>
      </c>
      <c r="AA563" s="235" t="s">
        <v>4</v>
      </c>
      <c r="AB563" s="49">
        <v>0</v>
      </c>
      <c r="AC563" s="49">
        <v>0</v>
      </c>
      <c r="AD563" s="49">
        <v>0</v>
      </c>
      <c r="AE563" s="49">
        <v>0</v>
      </c>
      <c r="AF563" s="49">
        <v>1</v>
      </c>
      <c r="AG563" s="49">
        <v>0</v>
      </c>
      <c r="AH563" s="49">
        <v>0</v>
      </c>
      <c r="AI563" s="206">
        <v>0</v>
      </c>
      <c r="AJ563" s="206">
        <v>0</v>
      </c>
      <c r="AK563" s="206">
        <v>0</v>
      </c>
      <c r="AL563" s="206">
        <v>0</v>
      </c>
      <c r="AM563" s="206">
        <v>0</v>
      </c>
      <c r="AN563" s="206">
        <v>0</v>
      </c>
      <c r="AO563" s="206">
        <v>0</v>
      </c>
      <c r="AP563" s="206">
        <v>0</v>
      </c>
      <c r="AQ563" s="49">
        <v>0</v>
      </c>
      <c r="AR563" s="207"/>
      <c r="AS563" s="49">
        <v>352</v>
      </c>
      <c r="AT563" s="49">
        <v>288</v>
      </c>
      <c r="AU563" s="49">
        <v>2</v>
      </c>
      <c r="AW563" s="49"/>
      <c r="AX563" s="49"/>
      <c r="AY563" s="49"/>
      <c r="AZ563" s="484"/>
    </row>
    <row r="564" spans="1:52">
      <c r="A564" s="206">
        <v>478</v>
      </c>
      <c r="B564" s="206">
        <v>478352321</v>
      </c>
      <c r="C564" s="207" t="s">
        <v>4</v>
      </c>
      <c r="D564" s="216">
        <f t="shared" si="72"/>
        <v>0</v>
      </c>
      <c r="E564" s="216">
        <f t="shared" si="72"/>
        <v>0</v>
      </c>
      <c r="F564" s="216">
        <f t="shared" si="72"/>
        <v>0</v>
      </c>
      <c r="G564" s="216">
        <f t="shared" si="72"/>
        <v>0</v>
      </c>
      <c r="H564" s="216">
        <f t="shared" si="72"/>
        <v>1</v>
      </c>
      <c r="I564" s="216">
        <f t="shared" si="72"/>
        <v>0</v>
      </c>
      <c r="J564" s="216">
        <f t="shared" si="72"/>
        <v>0</v>
      </c>
      <c r="K564" s="347">
        <f t="shared" si="66"/>
        <v>3.8600000000000002E-2</v>
      </c>
      <c r="L564" s="216"/>
      <c r="M564" s="216">
        <f t="shared" si="67"/>
        <v>0</v>
      </c>
      <c r="N564" s="216">
        <f t="shared" si="68"/>
        <v>0</v>
      </c>
      <c r="O564" s="216">
        <f t="shared" si="68"/>
        <v>0</v>
      </c>
      <c r="P564" s="216">
        <f t="shared" si="69"/>
        <v>0</v>
      </c>
      <c r="Q564" s="216">
        <f t="shared" si="70"/>
        <v>3</v>
      </c>
      <c r="R564" s="216">
        <f t="shared" si="71"/>
        <v>1</v>
      </c>
      <c r="S564" s="219"/>
      <c r="T564" s="219"/>
      <c r="U564" s="219"/>
      <c r="V564" s="219"/>
      <c r="W564" s="504"/>
      <c r="X564" s="219"/>
      <c r="Y564" s="49">
        <v>478</v>
      </c>
      <c r="Z564" s="49">
        <v>478352321</v>
      </c>
      <c r="AA564" s="235" t="s">
        <v>4</v>
      </c>
      <c r="AB564" s="49">
        <v>0</v>
      </c>
      <c r="AC564" s="49">
        <v>0</v>
      </c>
      <c r="AD564" s="49">
        <v>0</v>
      </c>
      <c r="AE564" s="49">
        <v>0</v>
      </c>
      <c r="AF564" s="49">
        <v>1</v>
      </c>
      <c r="AG564" s="49">
        <v>0</v>
      </c>
      <c r="AH564" s="49">
        <v>0</v>
      </c>
      <c r="AI564" s="206">
        <v>0</v>
      </c>
      <c r="AJ564" s="206">
        <v>0</v>
      </c>
      <c r="AK564" s="206">
        <v>0</v>
      </c>
      <c r="AL564" s="206">
        <v>0</v>
      </c>
      <c r="AM564" s="206">
        <v>0</v>
      </c>
      <c r="AN564" s="206">
        <v>0</v>
      </c>
      <c r="AO564" s="206">
        <v>0</v>
      </c>
      <c r="AP564" s="206">
        <v>0</v>
      </c>
      <c r="AQ564" s="49">
        <v>0</v>
      </c>
      <c r="AR564" s="207"/>
      <c r="AS564" s="49">
        <v>352</v>
      </c>
      <c r="AT564" s="49">
        <v>321</v>
      </c>
      <c r="AU564" s="49">
        <v>3</v>
      </c>
      <c r="AW564" s="49"/>
      <c r="AX564" s="49"/>
      <c r="AY564" s="49"/>
      <c r="AZ564" s="484"/>
    </row>
    <row r="565" spans="1:52">
      <c r="A565" s="206">
        <v>478</v>
      </c>
      <c r="B565" s="206">
        <v>478352326</v>
      </c>
      <c r="C565" s="207" t="s">
        <v>4</v>
      </c>
      <c r="D565" s="216">
        <f t="shared" si="72"/>
        <v>0</v>
      </c>
      <c r="E565" s="216">
        <f t="shared" si="72"/>
        <v>0</v>
      </c>
      <c r="F565" s="216">
        <f t="shared" si="72"/>
        <v>0</v>
      </c>
      <c r="G565" s="216">
        <f t="shared" si="72"/>
        <v>0</v>
      </c>
      <c r="H565" s="216">
        <f t="shared" si="72"/>
        <v>0</v>
      </c>
      <c r="I565" s="216">
        <f t="shared" si="72"/>
        <v>3</v>
      </c>
      <c r="J565" s="216">
        <f t="shared" si="72"/>
        <v>0</v>
      </c>
      <c r="K565" s="347">
        <f t="shared" si="66"/>
        <v>0.1158</v>
      </c>
      <c r="L565" s="216"/>
      <c r="M565" s="216">
        <f t="shared" si="67"/>
        <v>0</v>
      </c>
      <c r="N565" s="216">
        <f t="shared" si="68"/>
        <v>0</v>
      </c>
      <c r="O565" s="216">
        <f t="shared" si="68"/>
        <v>0</v>
      </c>
      <c r="P565" s="216">
        <f t="shared" si="69"/>
        <v>0</v>
      </c>
      <c r="Q565" s="216">
        <f t="shared" si="70"/>
        <v>2</v>
      </c>
      <c r="R565" s="216">
        <f t="shared" si="71"/>
        <v>3</v>
      </c>
      <c r="S565" s="219"/>
      <c r="T565" s="219"/>
      <c r="U565" s="219"/>
      <c r="V565" s="219"/>
      <c r="W565" s="504"/>
      <c r="X565" s="219"/>
      <c r="Y565" s="49">
        <v>478</v>
      </c>
      <c r="Z565" s="49">
        <v>478352326</v>
      </c>
      <c r="AA565" s="235" t="s">
        <v>4</v>
      </c>
      <c r="AB565" s="49">
        <v>0</v>
      </c>
      <c r="AC565" s="49">
        <v>0</v>
      </c>
      <c r="AD565" s="49">
        <v>0</v>
      </c>
      <c r="AE565" s="49">
        <v>0</v>
      </c>
      <c r="AF565" s="49">
        <v>0</v>
      </c>
      <c r="AG565" s="49">
        <v>3</v>
      </c>
      <c r="AH565" s="49">
        <v>0</v>
      </c>
      <c r="AI565" s="206">
        <v>0</v>
      </c>
      <c r="AJ565" s="206">
        <v>0</v>
      </c>
      <c r="AK565" s="206">
        <v>0</v>
      </c>
      <c r="AL565" s="206">
        <v>0</v>
      </c>
      <c r="AM565" s="206">
        <v>0</v>
      </c>
      <c r="AN565" s="206">
        <v>0</v>
      </c>
      <c r="AO565" s="206">
        <v>0</v>
      </c>
      <c r="AP565" s="206">
        <v>0</v>
      </c>
      <c r="AQ565" s="49">
        <v>0</v>
      </c>
      <c r="AR565" s="207"/>
      <c r="AS565" s="49">
        <v>352</v>
      </c>
      <c r="AT565" s="49">
        <v>326</v>
      </c>
      <c r="AU565" s="49">
        <v>2</v>
      </c>
      <c r="AW565" s="49"/>
      <c r="AX565" s="49"/>
      <c r="AY565" s="49"/>
      <c r="AZ565" s="484"/>
    </row>
    <row r="566" spans="1:52">
      <c r="A566" s="206">
        <v>478</v>
      </c>
      <c r="B566" s="206">
        <v>478352343</v>
      </c>
      <c r="C566" s="207" t="s">
        <v>4</v>
      </c>
      <c r="D566" s="216">
        <f t="shared" si="72"/>
        <v>0</v>
      </c>
      <c r="E566" s="216">
        <f t="shared" si="72"/>
        <v>0</v>
      </c>
      <c r="F566" s="216">
        <f t="shared" si="72"/>
        <v>0</v>
      </c>
      <c r="G566" s="216">
        <f t="shared" si="72"/>
        <v>0</v>
      </c>
      <c r="H566" s="216">
        <f t="shared" si="72"/>
        <v>1</v>
      </c>
      <c r="I566" s="216">
        <f t="shared" si="72"/>
        <v>0</v>
      </c>
      <c r="J566" s="216">
        <f t="shared" si="72"/>
        <v>0</v>
      </c>
      <c r="K566" s="347">
        <f t="shared" si="66"/>
        <v>3.8600000000000002E-2</v>
      </c>
      <c r="L566" s="216"/>
      <c r="M566" s="216">
        <f t="shared" si="67"/>
        <v>0</v>
      </c>
      <c r="N566" s="216">
        <f t="shared" si="68"/>
        <v>0</v>
      </c>
      <c r="O566" s="216">
        <f t="shared" si="68"/>
        <v>0</v>
      </c>
      <c r="P566" s="216">
        <f t="shared" si="69"/>
        <v>0</v>
      </c>
      <c r="Q566" s="216">
        <f t="shared" si="70"/>
        <v>10</v>
      </c>
      <c r="R566" s="216">
        <f t="shared" si="71"/>
        <v>1</v>
      </c>
      <c r="S566" s="219"/>
      <c r="T566" s="219"/>
      <c r="U566" s="219"/>
      <c r="V566" s="219"/>
      <c r="W566" s="504"/>
      <c r="X566" s="219"/>
      <c r="Y566" s="49">
        <v>478</v>
      </c>
      <c r="Z566" s="49">
        <v>478352343</v>
      </c>
      <c r="AA566" s="235" t="s">
        <v>4</v>
      </c>
      <c r="AB566" s="49">
        <v>0</v>
      </c>
      <c r="AC566" s="49">
        <v>0</v>
      </c>
      <c r="AD566" s="49">
        <v>0</v>
      </c>
      <c r="AE566" s="49">
        <v>0</v>
      </c>
      <c r="AF566" s="49">
        <v>1</v>
      </c>
      <c r="AG566" s="49">
        <v>0</v>
      </c>
      <c r="AH566" s="49">
        <v>0</v>
      </c>
      <c r="AI566" s="206">
        <v>0</v>
      </c>
      <c r="AJ566" s="206">
        <v>0</v>
      </c>
      <c r="AK566" s="206">
        <v>0</v>
      </c>
      <c r="AL566" s="206">
        <v>0</v>
      </c>
      <c r="AM566" s="206">
        <v>0</v>
      </c>
      <c r="AN566" s="206">
        <v>0</v>
      </c>
      <c r="AO566" s="206">
        <v>0</v>
      </c>
      <c r="AP566" s="206">
        <v>0</v>
      </c>
      <c r="AQ566" s="49">
        <v>0</v>
      </c>
      <c r="AR566" s="207"/>
      <c r="AS566" s="49">
        <v>352</v>
      </c>
      <c r="AT566" s="49">
        <v>343</v>
      </c>
      <c r="AU566" s="49">
        <v>10</v>
      </c>
      <c r="AW566" s="49"/>
      <c r="AX566" s="49"/>
      <c r="AY566" s="49"/>
      <c r="AZ566" s="484"/>
    </row>
    <row r="567" spans="1:52">
      <c r="A567" s="206">
        <v>478</v>
      </c>
      <c r="B567" s="206">
        <v>478352348</v>
      </c>
      <c r="C567" s="207" t="s">
        <v>4</v>
      </c>
      <c r="D567" s="216">
        <f t="shared" si="72"/>
        <v>0</v>
      </c>
      <c r="E567" s="216">
        <f t="shared" si="72"/>
        <v>0</v>
      </c>
      <c r="F567" s="216">
        <f t="shared" si="72"/>
        <v>0</v>
      </c>
      <c r="G567" s="216">
        <f t="shared" si="72"/>
        <v>0</v>
      </c>
      <c r="H567" s="216">
        <f t="shared" si="72"/>
        <v>2</v>
      </c>
      <c r="I567" s="216">
        <f t="shared" si="72"/>
        <v>7</v>
      </c>
      <c r="J567" s="216">
        <f t="shared" si="72"/>
        <v>0</v>
      </c>
      <c r="K567" s="347">
        <f t="shared" si="66"/>
        <v>0.34739999999999999</v>
      </c>
      <c r="L567" s="216"/>
      <c r="M567" s="216">
        <f t="shared" si="67"/>
        <v>0</v>
      </c>
      <c r="N567" s="216">
        <f t="shared" si="68"/>
        <v>0</v>
      </c>
      <c r="O567" s="216">
        <f t="shared" si="68"/>
        <v>0</v>
      </c>
      <c r="P567" s="216">
        <f t="shared" si="69"/>
        <v>3</v>
      </c>
      <c r="Q567" s="216">
        <f t="shared" si="70"/>
        <v>11</v>
      </c>
      <c r="R567" s="216">
        <f t="shared" si="71"/>
        <v>9</v>
      </c>
      <c r="S567" s="219"/>
      <c r="T567" s="219"/>
      <c r="U567" s="219"/>
      <c r="V567" s="219"/>
      <c r="W567" s="504"/>
      <c r="X567" s="219"/>
      <c r="Y567" s="49">
        <v>478</v>
      </c>
      <c r="Z567" s="49">
        <v>478352348</v>
      </c>
      <c r="AA567" s="235" t="s">
        <v>4</v>
      </c>
      <c r="AB567" s="49">
        <v>0</v>
      </c>
      <c r="AC567" s="49">
        <v>0</v>
      </c>
      <c r="AD567" s="49">
        <v>0</v>
      </c>
      <c r="AE567" s="49">
        <v>0</v>
      </c>
      <c r="AF567" s="49">
        <v>2</v>
      </c>
      <c r="AG567" s="49">
        <v>7</v>
      </c>
      <c r="AH567" s="49">
        <v>0</v>
      </c>
      <c r="AI567" s="206">
        <v>0</v>
      </c>
      <c r="AJ567" s="206">
        <v>0</v>
      </c>
      <c r="AK567" s="206">
        <v>0</v>
      </c>
      <c r="AL567" s="206">
        <v>0</v>
      </c>
      <c r="AM567" s="206">
        <v>1</v>
      </c>
      <c r="AN567" s="206">
        <v>0</v>
      </c>
      <c r="AO567" s="206">
        <v>0</v>
      </c>
      <c r="AP567" s="206">
        <v>0</v>
      </c>
      <c r="AQ567" s="49">
        <v>2</v>
      </c>
      <c r="AR567" s="207"/>
      <c r="AS567" s="49">
        <v>352</v>
      </c>
      <c r="AT567" s="49">
        <v>348</v>
      </c>
      <c r="AU567" s="49">
        <v>11</v>
      </c>
      <c r="AW567" s="49"/>
      <c r="AX567" s="49"/>
      <c r="AY567" s="49"/>
      <c r="AZ567" s="484"/>
    </row>
    <row r="568" spans="1:52">
      <c r="A568" s="206">
        <v>478</v>
      </c>
      <c r="B568" s="206">
        <v>478352352</v>
      </c>
      <c r="C568" s="207" t="s">
        <v>4</v>
      </c>
      <c r="D568" s="216">
        <f t="shared" si="72"/>
        <v>0</v>
      </c>
      <c r="E568" s="216">
        <f t="shared" si="72"/>
        <v>0</v>
      </c>
      <c r="F568" s="216">
        <f t="shared" si="72"/>
        <v>0</v>
      </c>
      <c r="G568" s="216">
        <f t="shared" si="72"/>
        <v>0</v>
      </c>
      <c r="H568" s="216">
        <f t="shared" si="72"/>
        <v>3</v>
      </c>
      <c r="I568" s="216">
        <f t="shared" si="72"/>
        <v>6</v>
      </c>
      <c r="J568" s="216">
        <f t="shared" si="72"/>
        <v>0</v>
      </c>
      <c r="K568" s="347">
        <f t="shared" si="66"/>
        <v>0.34739999999999999</v>
      </c>
      <c r="L568" s="216"/>
      <c r="M568" s="216">
        <f t="shared" si="67"/>
        <v>0</v>
      </c>
      <c r="N568" s="216">
        <f t="shared" si="68"/>
        <v>0</v>
      </c>
      <c r="O568" s="216">
        <f t="shared" si="68"/>
        <v>0</v>
      </c>
      <c r="P568" s="216">
        <f t="shared" si="69"/>
        <v>4</v>
      </c>
      <c r="Q568" s="216">
        <f t="shared" si="70"/>
        <v>2</v>
      </c>
      <c r="R568" s="216">
        <f t="shared" si="71"/>
        <v>9</v>
      </c>
      <c r="S568" s="219"/>
      <c r="T568" s="219"/>
      <c r="U568" s="219"/>
      <c r="V568" s="219"/>
      <c r="W568" s="504"/>
      <c r="X568" s="219"/>
      <c r="Y568" s="49">
        <v>478</v>
      </c>
      <c r="Z568" s="49">
        <v>478352352</v>
      </c>
      <c r="AA568" s="235" t="s">
        <v>4</v>
      </c>
      <c r="AB568" s="49">
        <v>0</v>
      </c>
      <c r="AC568" s="49">
        <v>0</v>
      </c>
      <c r="AD568" s="49">
        <v>0</v>
      </c>
      <c r="AE568" s="49">
        <v>0</v>
      </c>
      <c r="AF568" s="49">
        <v>3</v>
      </c>
      <c r="AG568" s="49">
        <v>6</v>
      </c>
      <c r="AH568" s="49">
        <v>0</v>
      </c>
      <c r="AI568" s="206">
        <v>0</v>
      </c>
      <c r="AJ568" s="206">
        <v>0</v>
      </c>
      <c r="AK568" s="206">
        <v>0</v>
      </c>
      <c r="AL568" s="206">
        <v>0</v>
      </c>
      <c r="AM568" s="206">
        <v>2</v>
      </c>
      <c r="AN568" s="206">
        <v>0</v>
      </c>
      <c r="AO568" s="206">
        <v>0</v>
      </c>
      <c r="AP568" s="206">
        <v>0</v>
      </c>
      <c r="AQ568" s="49">
        <v>2</v>
      </c>
      <c r="AR568" s="207"/>
      <c r="AS568" s="49">
        <v>352</v>
      </c>
      <c r="AT568" s="49">
        <v>352</v>
      </c>
      <c r="AU568" s="49">
        <v>2</v>
      </c>
      <c r="AW568" s="49"/>
      <c r="AX568" s="49"/>
      <c r="AY568" s="49"/>
      <c r="AZ568" s="484"/>
    </row>
    <row r="569" spans="1:52">
      <c r="A569" s="206">
        <v>478</v>
      </c>
      <c r="B569" s="206">
        <v>478352600</v>
      </c>
      <c r="C569" s="207" t="s">
        <v>4</v>
      </c>
      <c r="D569" s="216">
        <f t="shared" si="72"/>
        <v>0</v>
      </c>
      <c r="E569" s="216">
        <f t="shared" si="72"/>
        <v>0</v>
      </c>
      <c r="F569" s="216">
        <f t="shared" si="72"/>
        <v>0</v>
      </c>
      <c r="G569" s="216">
        <f t="shared" si="72"/>
        <v>0</v>
      </c>
      <c r="H569" s="216">
        <f t="shared" si="72"/>
        <v>15</v>
      </c>
      <c r="I569" s="216">
        <f t="shared" si="72"/>
        <v>19</v>
      </c>
      <c r="J569" s="216">
        <f t="shared" si="72"/>
        <v>0</v>
      </c>
      <c r="K569" s="347">
        <f t="shared" si="66"/>
        <v>1.3124</v>
      </c>
      <c r="L569" s="216"/>
      <c r="M569" s="216">
        <f t="shared" si="67"/>
        <v>0</v>
      </c>
      <c r="N569" s="216">
        <f t="shared" si="68"/>
        <v>0</v>
      </c>
      <c r="O569" s="216">
        <f t="shared" si="68"/>
        <v>0</v>
      </c>
      <c r="P569" s="216">
        <f t="shared" si="69"/>
        <v>3</v>
      </c>
      <c r="Q569" s="216">
        <f t="shared" si="70"/>
        <v>2</v>
      </c>
      <c r="R569" s="216">
        <f t="shared" si="71"/>
        <v>34</v>
      </c>
      <c r="S569" s="219"/>
      <c r="T569" s="219"/>
      <c r="U569" s="219"/>
      <c r="V569" s="219"/>
      <c r="W569" s="504"/>
      <c r="X569" s="219"/>
      <c r="Y569" s="49">
        <v>478</v>
      </c>
      <c r="Z569" s="49">
        <v>478352600</v>
      </c>
      <c r="AA569" s="235" t="s">
        <v>4</v>
      </c>
      <c r="AB569" s="49">
        <v>0</v>
      </c>
      <c r="AC569" s="49">
        <v>0</v>
      </c>
      <c r="AD569" s="49">
        <v>0</v>
      </c>
      <c r="AE569" s="49">
        <v>0</v>
      </c>
      <c r="AF569" s="49">
        <v>15</v>
      </c>
      <c r="AG569" s="49">
        <v>19</v>
      </c>
      <c r="AH569" s="49">
        <v>0</v>
      </c>
      <c r="AI569" s="206">
        <v>0</v>
      </c>
      <c r="AJ569" s="206">
        <v>0</v>
      </c>
      <c r="AK569" s="206">
        <v>0</v>
      </c>
      <c r="AL569" s="206">
        <v>0</v>
      </c>
      <c r="AM569" s="206">
        <v>1</v>
      </c>
      <c r="AN569" s="206">
        <v>0</v>
      </c>
      <c r="AO569" s="206">
        <v>0</v>
      </c>
      <c r="AP569" s="206">
        <v>0</v>
      </c>
      <c r="AQ569" s="49">
        <v>2</v>
      </c>
      <c r="AR569" s="207"/>
      <c r="AS569" s="49">
        <v>352</v>
      </c>
      <c r="AT569" s="49">
        <v>600</v>
      </c>
      <c r="AU569" s="49">
        <v>2</v>
      </c>
      <c r="AW569" s="49"/>
      <c r="AX569" s="49"/>
      <c r="AY569" s="49"/>
      <c r="AZ569" s="484"/>
    </row>
    <row r="570" spans="1:52">
      <c r="A570" s="206">
        <v>478</v>
      </c>
      <c r="B570" s="206">
        <v>478352610</v>
      </c>
      <c r="C570" s="207" t="s">
        <v>4</v>
      </c>
      <c r="D570" s="216">
        <f t="shared" si="72"/>
        <v>0</v>
      </c>
      <c r="E570" s="216">
        <f t="shared" si="72"/>
        <v>0</v>
      </c>
      <c r="F570" s="216">
        <f t="shared" si="72"/>
        <v>0</v>
      </c>
      <c r="G570" s="216">
        <f t="shared" si="72"/>
        <v>0</v>
      </c>
      <c r="H570" s="216">
        <f t="shared" si="72"/>
        <v>0</v>
      </c>
      <c r="I570" s="216">
        <f t="shared" si="72"/>
        <v>7</v>
      </c>
      <c r="J570" s="216">
        <f t="shared" si="72"/>
        <v>0</v>
      </c>
      <c r="K570" s="347">
        <f t="shared" si="66"/>
        <v>0.2702</v>
      </c>
      <c r="L570" s="216"/>
      <c r="M570" s="216">
        <f t="shared" si="67"/>
        <v>0</v>
      </c>
      <c r="N570" s="216">
        <f t="shared" si="68"/>
        <v>0</v>
      </c>
      <c r="O570" s="216">
        <f t="shared" si="68"/>
        <v>0</v>
      </c>
      <c r="P570" s="216">
        <f t="shared" si="69"/>
        <v>0</v>
      </c>
      <c r="Q570" s="216">
        <f t="shared" si="70"/>
        <v>5</v>
      </c>
      <c r="R570" s="216">
        <f t="shared" si="71"/>
        <v>7</v>
      </c>
      <c r="S570" s="219"/>
      <c r="T570" s="219"/>
      <c r="U570" s="219"/>
      <c r="V570" s="219"/>
      <c r="W570" s="504"/>
      <c r="X570" s="219"/>
      <c r="Y570" s="49">
        <v>478</v>
      </c>
      <c r="Z570" s="49">
        <v>478352610</v>
      </c>
      <c r="AA570" s="235" t="s">
        <v>4</v>
      </c>
      <c r="AB570" s="49">
        <v>0</v>
      </c>
      <c r="AC570" s="49">
        <v>0</v>
      </c>
      <c r="AD570" s="49">
        <v>0</v>
      </c>
      <c r="AE570" s="49">
        <v>0</v>
      </c>
      <c r="AF570" s="49">
        <v>0</v>
      </c>
      <c r="AG570" s="49">
        <v>7</v>
      </c>
      <c r="AH570" s="49">
        <v>0</v>
      </c>
      <c r="AI570" s="206">
        <v>0</v>
      </c>
      <c r="AJ570" s="206">
        <v>0</v>
      </c>
      <c r="AK570" s="206">
        <v>0</v>
      </c>
      <c r="AL570" s="206">
        <v>0</v>
      </c>
      <c r="AM570" s="206">
        <v>0</v>
      </c>
      <c r="AN570" s="206">
        <v>0</v>
      </c>
      <c r="AO570" s="206">
        <v>0</v>
      </c>
      <c r="AP570" s="206">
        <v>0</v>
      </c>
      <c r="AQ570" s="49">
        <v>0</v>
      </c>
      <c r="AR570" s="207"/>
      <c r="AS570" s="49">
        <v>352</v>
      </c>
      <c r="AT570" s="49">
        <v>610</v>
      </c>
      <c r="AU570" s="49">
        <v>5</v>
      </c>
      <c r="AW570" s="49"/>
      <c r="AX570" s="49"/>
      <c r="AY570" s="49"/>
      <c r="AZ570" s="484"/>
    </row>
    <row r="571" spans="1:52">
      <c r="A571" s="206">
        <v>478</v>
      </c>
      <c r="B571" s="206">
        <v>478352616</v>
      </c>
      <c r="C571" s="207" t="s">
        <v>4</v>
      </c>
      <c r="D571" s="216">
        <f t="shared" si="72"/>
        <v>0</v>
      </c>
      <c r="E571" s="216">
        <f t="shared" si="72"/>
        <v>0</v>
      </c>
      <c r="F571" s="216">
        <f t="shared" si="72"/>
        <v>0</v>
      </c>
      <c r="G571" s="216">
        <f t="shared" si="72"/>
        <v>0</v>
      </c>
      <c r="H571" s="216">
        <f t="shared" si="72"/>
        <v>19</v>
      </c>
      <c r="I571" s="216">
        <f t="shared" si="72"/>
        <v>34</v>
      </c>
      <c r="J571" s="216">
        <f t="shared" si="72"/>
        <v>0</v>
      </c>
      <c r="K571" s="347">
        <f t="shared" si="66"/>
        <v>2.0457999999999998</v>
      </c>
      <c r="L571" s="216"/>
      <c r="M571" s="216">
        <f t="shared" si="67"/>
        <v>0</v>
      </c>
      <c r="N571" s="216">
        <f t="shared" si="68"/>
        <v>0</v>
      </c>
      <c r="O571" s="216">
        <f t="shared" si="68"/>
        <v>0</v>
      </c>
      <c r="P571" s="216">
        <f t="shared" si="69"/>
        <v>7</v>
      </c>
      <c r="Q571" s="216">
        <f t="shared" si="70"/>
        <v>6</v>
      </c>
      <c r="R571" s="216">
        <f t="shared" si="71"/>
        <v>53</v>
      </c>
      <c r="S571" s="219"/>
      <c r="T571" s="219"/>
      <c r="U571" s="219"/>
      <c r="V571" s="219"/>
      <c r="W571" s="504"/>
      <c r="X571" s="219"/>
      <c r="Y571" s="49">
        <v>478</v>
      </c>
      <c r="Z571" s="49">
        <v>478352616</v>
      </c>
      <c r="AA571" s="235" t="s">
        <v>4</v>
      </c>
      <c r="AB571" s="49">
        <v>0</v>
      </c>
      <c r="AC571" s="49">
        <v>0</v>
      </c>
      <c r="AD571" s="49">
        <v>0</v>
      </c>
      <c r="AE571" s="49">
        <v>0</v>
      </c>
      <c r="AF571" s="49">
        <v>19</v>
      </c>
      <c r="AG571" s="49">
        <v>34</v>
      </c>
      <c r="AH571" s="49">
        <v>0</v>
      </c>
      <c r="AI571" s="206">
        <v>0</v>
      </c>
      <c r="AJ571" s="206">
        <v>0</v>
      </c>
      <c r="AK571" s="206">
        <v>0</v>
      </c>
      <c r="AL571" s="206">
        <v>0</v>
      </c>
      <c r="AM571" s="206">
        <v>4</v>
      </c>
      <c r="AN571" s="206">
        <v>0</v>
      </c>
      <c r="AO571" s="206">
        <v>0</v>
      </c>
      <c r="AP571" s="206">
        <v>0</v>
      </c>
      <c r="AQ571" s="49">
        <v>3</v>
      </c>
      <c r="AR571" s="207"/>
      <c r="AS571" s="49">
        <v>352</v>
      </c>
      <c r="AT571" s="49">
        <v>616</v>
      </c>
      <c r="AU571" s="49">
        <v>6</v>
      </c>
      <c r="AW571" s="49"/>
      <c r="AX571" s="49"/>
      <c r="AY571" s="49"/>
      <c r="AZ571" s="484"/>
    </row>
    <row r="572" spans="1:52">
      <c r="A572" s="206">
        <v>478</v>
      </c>
      <c r="B572" s="206">
        <v>478352620</v>
      </c>
      <c r="C572" s="207" t="s">
        <v>4</v>
      </c>
      <c r="D572" s="216">
        <f t="shared" si="72"/>
        <v>0</v>
      </c>
      <c r="E572" s="216">
        <f t="shared" si="72"/>
        <v>0</v>
      </c>
      <c r="F572" s="216">
        <f t="shared" si="72"/>
        <v>0</v>
      </c>
      <c r="G572" s="216">
        <f t="shared" si="72"/>
        <v>0</v>
      </c>
      <c r="H572" s="216">
        <f t="shared" si="72"/>
        <v>0</v>
      </c>
      <c r="I572" s="216">
        <f t="shared" si="72"/>
        <v>2</v>
      </c>
      <c r="J572" s="216">
        <f t="shared" si="72"/>
        <v>0</v>
      </c>
      <c r="K572" s="347">
        <f t="shared" si="66"/>
        <v>7.7200000000000005E-2</v>
      </c>
      <c r="L572" s="216"/>
      <c r="M572" s="216">
        <f t="shared" si="67"/>
        <v>0</v>
      </c>
      <c r="N572" s="216">
        <f t="shared" si="68"/>
        <v>0</v>
      </c>
      <c r="O572" s="216">
        <f t="shared" si="68"/>
        <v>0</v>
      </c>
      <c r="P572" s="216">
        <f t="shared" si="69"/>
        <v>0</v>
      </c>
      <c r="Q572" s="216">
        <f t="shared" si="70"/>
        <v>4</v>
      </c>
      <c r="R572" s="216">
        <f t="shared" si="71"/>
        <v>2</v>
      </c>
      <c r="S572" s="219"/>
      <c r="T572" s="219"/>
      <c r="U572" s="219"/>
      <c r="V572" s="219"/>
      <c r="W572" s="504"/>
      <c r="X572" s="219"/>
      <c r="Y572" s="49">
        <v>478</v>
      </c>
      <c r="Z572" s="49">
        <v>478352620</v>
      </c>
      <c r="AA572" s="235" t="s">
        <v>4</v>
      </c>
      <c r="AB572" s="49">
        <v>0</v>
      </c>
      <c r="AC572" s="49">
        <v>0</v>
      </c>
      <c r="AD572" s="49">
        <v>0</v>
      </c>
      <c r="AE572" s="49">
        <v>0</v>
      </c>
      <c r="AF572" s="49">
        <v>0</v>
      </c>
      <c r="AG572" s="49">
        <v>2</v>
      </c>
      <c r="AH572" s="49">
        <v>0</v>
      </c>
      <c r="AI572" s="206">
        <v>0</v>
      </c>
      <c r="AJ572" s="206">
        <v>0</v>
      </c>
      <c r="AK572" s="206">
        <v>0</v>
      </c>
      <c r="AL572" s="206">
        <v>0</v>
      </c>
      <c r="AM572" s="206">
        <v>0</v>
      </c>
      <c r="AN572" s="206">
        <v>0</v>
      </c>
      <c r="AO572" s="206">
        <v>0</v>
      </c>
      <c r="AP572" s="206">
        <v>0</v>
      </c>
      <c r="AQ572" s="49">
        <v>0</v>
      </c>
      <c r="AR572" s="207"/>
      <c r="AS572" s="49">
        <v>352</v>
      </c>
      <c r="AT572" s="49">
        <v>620</v>
      </c>
      <c r="AU572" s="49">
        <v>4</v>
      </c>
      <c r="AW572" s="49"/>
      <c r="AX572" s="49"/>
      <c r="AY572" s="49"/>
      <c r="AZ572" s="484"/>
    </row>
    <row r="573" spans="1:52">
      <c r="A573" s="206">
        <v>478</v>
      </c>
      <c r="B573" s="206">
        <v>478352640</v>
      </c>
      <c r="C573" s="207" t="s">
        <v>4</v>
      </c>
      <c r="D573" s="216">
        <f t="shared" si="72"/>
        <v>0</v>
      </c>
      <c r="E573" s="216">
        <f t="shared" si="72"/>
        <v>0</v>
      </c>
      <c r="F573" s="216">
        <f t="shared" si="72"/>
        <v>0</v>
      </c>
      <c r="G573" s="216">
        <f t="shared" si="72"/>
        <v>0</v>
      </c>
      <c r="H573" s="216">
        <f t="shared" si="72"/>
        <v>0</v>
      </c>
      <c r="I573" s="216">
        <f t="shared" si="72"/>
        <v>1</v>
      </c>
      <c r="J573" s="216">
        <f t="shared" si="72"/>
        <v>0</v>
      </c>
      <c r="K573" s="347">
        <f t="shared" si="66"/>
        <v>3.8600000000000002E-2</v>
      </c>
      <c r="L573" s="216"/>
      <c r="M573" s="216">
        <f t="shared" si="67"/>
        <v>0</v>
      </c>
      <c r="N573" s="216">
        <f t="shared" si="68"/>
        <v>0</v>
      </c>
      <c r="O573" s="216">
        <f t="shared" si="68"/>
        <v>0</v>
      </c>
      <c r="P573" s="216">
        <f t="shared" si="69"/>
        <v>0</v>
      </c>
      <c r="Q573" s="216">
        <f t="shared" si="70"/>
        <v>2</v>
      </c>
      <c r="R573" s="216">
        <f t="shared" si="71"/>
        <v>1</v>
      </c>
      <c r="S573" s="219"/>
      <c r="T573" s="219"/>
      <c r="U573" s="219"/>
      <c r="V573" s="219"/>
      <c r="W573" s="504"/>
      <c r="X573" s="219"/>
      <c r="Y573" s="49">
        <v>478</v>
      </c>
      <c r="Z573" s="49">
        <v>478352640</v>
      </c>
      <c r="AA573" s="235" t="s">
        <v>4</v>
      </c>
      <c r="AB573" s="49">
        <v>0</v>
      </c>
      <c r="AC573" s="49">
        <v>0</v>
      </c>
      <c r="AD573" s="49">
        <v>0</v>
      </c>
      <c r="AE573" s="49">
        <v>0</v>
      </c>
      <c r="AF573" s="49">
        <v>0</v>
      </c>
      <c r="AG573" s="49">
        <v>1</v>
      </c>
      <c r="AH573" s="49">
        <v>0</v>
      </c>
      <c r="AI573" s="206">
        <v>0</v>
      </c>
      <c r="AJ573" s="206">
        <v>0</v>
      </c>
      <c r="AK573" s="206">
        <v>0</v>
      </c>
      <c r="AL573" s="206">
        <v>0</v>
      </c>
      <c r="AM573" s="206">
        <v>0</v>
      </c>
      <c r="AN573" s="206">
        <v>0</v>
      </c>
      <c r="AO573" s="206">
        <v>0</v>
      </c>
      <c r="AP573" s="206">
        <v>0</v>
      </c>
      <c r="AQ573" s="49">
        <v>0</v>
      </c>
      <c r="AR573" s="207"/>
      <c r="AS573" s="49">
        <v>352</v>
      </c>
      <c r="AT573" s="49">
        <v>640</v>
      </c>
      <c r="AU573" s="49">
        <v>2</v>
      </c>
      <c r="AW573" s="49"/>
      <c r="AX573" s="49"/>
      <c r="AY573" s="49"/>
      <c r="AZ573" s="484"/>
    </row>
    <row r="574" spans="1:52">
      <c r="A574" s="206">
        <v>478</v>
      </c>
      <c r="B574" s="206">
        <v>478352673</v>
      </c>
      <c r="C574" s="207" t="s">
        <v>4</v>
      </c>
      <c r="D574" s="216">
        <f t="shared" si="72"/>
        <v>0</v>
      </c>
      <c r="E574" s="216">
        <f t="shared" si="72"/>
        <v>0</v>
      </c>
      <c r="F574" s="216">
        <f t="shared" si="72"/>
        <v>0</v>
      </c>
      <c r="G574" s="216">
        <f t="shared" si="72"/>
        <v>0</v>
      </c>
      <c r="H574" s="216">
        <f t="shared" si="72"/>
        <v>9</v>
      </c>
      <c r="I574" s="216">
        <f t="shared" si="72"/>
        <v>14</v>
      </c>
      <c r="J574" s="216">
        <f t="shared" si="72"/>
        <v>0</v>
      </c>
      <c r="K574" s="347">
        <f t="shared" si="66"/>
        <v>0.88780000000000003</v>
      </c>
      <c r="L574" s="216"/>
      <c r="M574" s="216">
        <f t="shared" si="67"/>
        <v>0</v>
      </c>
      <c r="N574" s="216">
        <f t="shared" si="68"/>
        <v>0</v>
      </c>
      <c r="O574" s="216">
        <f t="shared" si="68"/>
        <v>0</v>
      </c>
      <c r="P574" s="216">
        <f t="shared" si="69"/>
        <v>1</v>
      </c>
      <c r="Q574" s="216">
        <f t="shared" si="70"/>
        <v>3</v>
      </c>
      <c r="R574" s="216">
        <f t="shared" si="71"/>
        <v>23</v>
      </c>
      <c r="S574" s="219"/>
      <c r="T574" s="219"/>
      <c r="U574" s="219"/>
      <c r="V574" s="219"/>
      <c r="W574" s="504"/>
      <c r="X574" s="219"/>
      <c r="Y574" s="49">
        <v>478</v>
      </c>
      <c r="Z574" s="49">
        <v>478352673</v>
      </c>
      <c r="AA574" s="235" t="s">
        <v>4</v>
      </c>
      <c r="AB574" s="49">
        <v>0</v>
      </c>
      <c r="AC574" s="49">
        <v>0</v>
      </c>
      <c r="AD574" s="49">
        <v>0</v>
      </c>
      <c r="AE574" s="49">
        <v>0</v>
      </c>
      <c r="AF574" s="49">
        <v>9</v>
      </c>
      <c r="AG574" s="49">
        <v>14</v>
      </c>
      <c r="AH574" s="49">
        <v>0</v>
      </c>
      <c r="AI574" s="206">
        <v>0</v>
      </c>
      <c r="AJ574" s="206">
        <v>0</v>
      </c>
      <c r="AK574" s="206">
        <v>0</v>
      </c>
      <c r="AL574" s="206">
        <v>0</v>
      </c>
      <c r="AM574" s="206">
        <v>0</v>
      </c>
      <c r="AN574" s="206">
        <v>0</v>
      </c>
      <c r="AO574" s="206">
        <v>0</v>
      </c>
      <c r="AP574" s="206">
        <v>0</v>
      </c>
      <c r="AQ574" s="49">
        <v>1</v>
      </c>
      <c r="AR574" s="207"/>
      <c r="AS574" s="49">
        <v>352</v>
      </c>
      <c r="AT574" s="49">
        <v>673</v>
      </c>
      <c r="AU574" s="49">
        <v>3</v>
      </c>
      <c r="AW574" s="49"/>
      <c r="AX574" s="49"/>
      <c r="AY574" s="49"/>
      <c r="AZ574" s="484"/>
    </row>
    <row r="575" spans="1:52">
      <c r="A575" s="206">
        <v>478</v>
      </c>
      <c r="B575" s="206">
        <v>478352695</v>
      </c>
      <c r="C575" s="207" t="s">
        <v>4</v>
      </c>
      <c r="D575" s="216">
        <f t="shared" si="72"/>
        <v>0</v>
      </c>
      <c r="E575" s="216">
        <f t="shared" si="72"/>
        <v>0</v>
      </c>
      <c r="F575" s="216">
        <f t="shared" si="72"/>
        <v>0</v>
      </c>
      <c r="G575" s="216">
        <f t="shared" si="72"/>
        <v>0</v>
      </c>
      <c r="H575" s="216">
        <f t="shared" si="72"/>
        <v>0</v>
      </c>
      <c r="I575" s="216">
        <f t="shared" si="72"/>
        <v>1</v>
      </c>
      <c r="J575" s="216">
        <f t="shared" si="72"/>
        <v>0</v>
      </c>
      <c r="K575" s="347">
        <f t="shared" si="66"/>
        <v>3.8600000000000002E-2</v>
      </c>
      <c r="L575" s="216"/>
      <c r="M575" s="216">
        <f t="shared" si="67"/>
        <v>0</v>
      </c>
      <c r="N575" s="216">
        <f t="shared" si="68"/>
        <v>0</v>
      </c>
      <c r="O575" s="216">
        <f t="shared" si="68"/>
        <v>0</v>
      </c>
      <c r="P575" s="216">
        <f t="shared" si="69"/>
        <v>0</v>
      </c>
      <c r="Q575" s="216">
        <f t="shared" si="70"/>
        <v>2</v>
      </c>
      <c r="R575" s="216">
        <f t="shared" si="71"/>
        <v>1</v>
      </c>
      <c r="S575" s="219"/>
      <c r="T575" s="219"/>
      <c r="U575" s="219"/>
      <c r="V575" s="219"/>
      <c r="W575" s="504"/>
      <c r="X575" s="219"/>
      <c r="Y575" s="49">
        <v>478</v>
      </c>
      <c r="Z575" s="49">
        <v>478352695</v>
      </c>
      <c r="AA575" s="235" t="s">
        <v>4</v>
      </c>
      <c r="AB575" s="49">
        <v>0</v>
      </c>
      <c r="AC575" s="49">
        <v>0</v>
      </c>
      <c r="AD575" s="49">
        <v>0</v>
      </c>
      <c r="AE575" s="49">
        <v>0</v>
      </c>
      <c r="AF575" s="49">
        <v>0</v>
      </c>
      <c r="AG575" s="49">
        <v>1</v>
      </c>
      <c r="AH575" s="49">
        <v>0</v>
      </c>
      <c r="AI575" s="206">
        <v>0</v>
      </c>
      <c r="AJ575" s="206">
        <v>0</v>
      </c>
      <c r="AK575" s="206">
        <v>0</v>
      </c>
      <c r="AL575" s="206">
        <v>0</v>
      </c>
      <c r="AM575" s="206">
        <v>0</v>
      </c>
      <c r="AN575" s="206">
        <v>0</v>
      </c>
      <c r="AO575" s="206">
        <v>0</v>
      </c>
      <c r="AP575" s="206">
        <v>0</v>
      </c>
      <c r="AQ575" s="49">
        <v>0</v>
      </c>
      <c r="AR575" s="207"/>
      <c r="AS575" s="49">
        <v>352</v>
      </c>
      <c r="AT575" s="49">
        <v>695</v>
      </c>
      <c r="AU575" s="49">
        <v>2</v>
      </c>
      <c r="AW575" s="49"/>
      <c r="AX575" s="49"/>
      <c r="AY575" s="49"/>
      <c r="AZ575" s="484"/>
    </row>
    <row r="576" spans="1:52">
      <c r="A576" s="206">
        <v>478</v>
      </c>
      <c r="B576" s="206">
        <v>478352720</v>
      </c>
      <c r="C576" s="207" t="s">
        <v>4</v>
      </c>
      <c r="D576" s="216">
        <f t="shared" si="72"/>
        <v>0</v>
      </c>
      <c r="E576" s="216">
        <f t="shared" si="72"/>
        <v>0</v>
      </c>
      <c r="F576" s="216">
        <f t="shared" si="72"/>
        <v>0</v>
      </c>
      <c r="G576" s="216">
        <f t="shared" si="72"/>
        <v>0</v>
      </c>
      <c r="H576" s="216">
        <f t="shared" si="72"/>
        <v>2</v>
      </c>
      <c r="I576" s="216">
        <f t="shared" si="72"/>
        <v>1</v>
      </c>
      <c r="J576" s="216">
        <f t="shared" si="72"/>
        <v>0</v>
      </c>
      <c r="K576" s="347">
        <f t="shared" si="66"/>
        <v>0.1158</v>
      </c>
      <c r="L576" s="216"/>
      <c r="M576" s="216">
        <f t="shared" si="67"/>
        <v>0</v>
      </c>
      <c r="N576" s="216">
        <f t="shared" si="68"/>
        <v>0</v>
      </c>
      <c r="O576" s="216">
        <f t="shared" si="68"/>
        <v>0</v>
      </c>
      <c r="P576" s="216">
        <f t="shared" si="69"/>
        <v>0</v>
      </c>
      <c r="Q576" s="216">
        <f t="shared" si="70"/>
        <v>8</v>
      </c>
      <c r="R576" s="216">
        <f t="shared" si="71"/>
        <v>3</v>
      </c>
      <c r="S576" s="219"/>
      <c r="T576" s="219"/>
      <c r="U576" s="219"/>
      <c r="V576" s="219"/>
      <c r="W576" s="504"/>
      <c r="X576" s="219"/>
      <c r="Y576" s="49">
        <v>478</v>
      </c>
      <c r="Z576" s="49">
        <v>478352720</v>
      </c>
      <c r="AA576" s="235" t="s">
        <v>4</v>
      </c>
      <c r="AB576" s="49">
        <v>0</v>
      </c>
      <c r="AC576" s="49">
        <v>0</v>
      </c>
      <c r="AD576" s="49">
        <v>0</v>
      </c>
      <c r="AE576" s="49">
        <v>0</v>
      </c>
      <c r="AF576" s="49">
        <v>2</v>
      </c>
      <c r="AG576" s="49">
        <v>1</v>
      </c>
      <c r="AH576" s="49">
        <v>0</v>
      </c>
      <c r="AI576" s="206">
        <v>0</v>
      </c>
      <c r="AJ576" s="206">
        <v>0</v>
      </c>
      <c r="AK576" s="206">
        <v>0</v>
      </c>
      <c r="AL576" s="206">
        <v>0</v>
      </c>
      <c r="AM576" s="206">
        <v>0</v>
      </c>
      <c r="AN576" s="206">
        <v>0</v>
      </c>
      <c r="AO576" s="206">
        <v>0</v>
      </c>
      <c r="AP576" s="206">
        <v>0</v>
      </c>
      <c r="AQ576" s="49">
        <v>0</v>
      </c>
      <c r="AR576" s="207"/>
      <c r="AS576" s="49">
        <v>352</v>
      </c>
      <c r="AT576" s="49">
        <v>720</v>
      </c>
      <c r="AU576" s="49">
        <v>8</v>
      </c>
      <c r="AW576" s="49"/>
      <c r="AX576" s="49"/>
      <c r="AY576" s="49"/>
      <c r="AZ576" s="484"/>
    </row>
    <row r="577" spans="1:52">
      <c r="A577" s="206">
        <v>478</v>
      </c>
      <c r="B577" s="206">
        <v>478352725</v>
      </c>
      <c r="C577" s="207" t="s">
        <v>4</v>
      </c>
      <c r="D577" s="216">
        <f t="shared" si="72"/>
        <v>0</v>
      </c>
      <c r="E577" s="216">
        <f t="shared" si="72"/>
        <v>0</v>
      </c>
      <c r="F577" s="216">
        <f t="shared" si="72"/>
        <v>0</v>
      </c>
      <c r="G577" s="216">
        <f t="shared" ref="G577:J640" si="73">ROUND(AE577,0)</f>
        <v>0</v>
      </c>
      <c r="H577" s="216">
        <f t="shared" si="73"/>
        <v>4</v>
      </c>
      <c r="I577" s="216">
        <f t="shared" si="73"/>
        <v>13</v>
      </c>
      <c r="J577" s="216">
        <f t="shared" si="73"/>
        <v>0</v>
      </c>
      <c r="K577" s="347">
        <f t="shared" si="66"/>
        <v>0.65620000000000001</v>
      </c>
      <c r="L577" s="216"/>
      <c r="M577" s="216">
        <f t="shared" si="67"/>
        <v>0</v>
      </c>
      <c r="N577" s="216">
        <f t="shared" si="68"/>
        <v>0</v>
      </c>
      <c r="O577" s="216">
        <f t="shared" si="68"/>
        <v>0</v>
      </c>
      <c r="P577" s="216">
        <f t="shared" si="69"/>
        <v>2</v>
      </c>
      <c r="Q577" s="216">
        <f t="shared" si="70"/>
        <v>3</v>
      </c>
      <c r="R577" s="216">
        <f t="shared" si="71"/>
        <v>17</v>
      </c>
      <c r="S577" s="219"/>
      <c r="T577" s="219"/>
      <c r="U577" s="219"/>
      <c r="V577" s="219"/>
      <c r="W577" s="504"/>
      <c r="X577" s="219"/>
      <c r="Y577" s="49">
        <v>478</v>
      </c>
      <c r="Z577" s="49">
        <v>478352725</v>
      </c>
      <c r="AA577" s="235" t="s">
        <v>4</v>
      </c>
      <c r="AB577" s="49">
        <v>0</v>
      </c>
      <c r="AC577" s="49">
        <v>0</v>
      </c>
      <c r="AD577" s="49">
        <v>0</v>
      </c>
      <c r="AE577" s="49">
        <v>0</v>
      </c>
      <c r="AF577" s="49">
        <v>4</v>
      </c>
      <c r="AG577" s="49">
        <v>13</v>
      </c>
      <c r="AH577" s="49">
        <v>0</v>
      </c>
      <c r="AI577" s="206">
        <v>0</v>
      </c>
      <c r="AJ577" s="206">
        <v>0</v>
      </c>
      <c r="AK577" s="206">
        <v>0</v>
      </c>
      <c r="AL577" s="206">
        <v>0</v>
      </c>
      <c r="AM577" s="206">
        <v>1</v>
      </c>
      <c r="AN577" s="206">
        <v>0</v>
      </c>
      <c r="AO577" s="206">
        <v>0</v>
      </c>
      <c r="AP577" s="206">
        <v>0</v>
      </c>
      <c r="AQ577" s="49">
        <v>1</v>
      </c>
      <c r="AR577" s="207"/>
      <c r="AS577" s="49">
        <v>352</v>
      </c>
      <c r="AT577" s="49">
        <v>725</v>
      </c>
      <c r="AU577" s="49">
        <v>3</v>
      </c>
      <c r="AW577" s="49"/>
      <c r="AX577" s="49"/>
      <c r="AY577" s="49"/>
      <c r="AZ577" s="484"/>
    </row>
    <row r="578" spans="1:52">
      <c r="A578" s="206">
        <v>478</v>
      </c>
      <c r="B578" s="206">
        <v>478352735</v>
      </c>
      <c r="C578" s="207" t="s">
        <v>4</v>
      </c>
      <c r="D578" s="216">
        <f t="shared" ref="D578:I641" si="74">ROUND(AB578,0)</f>
        <v>0</v>
      </c>
      <c r="E578" s="216">
        <f t="shared" si="74"/>
        <v>0</v>
      </c>
      <c r="F578" s="216">
        <f t="shared" si="74"/>
        <v>0</v>
      </c>
      <c r="G578" s="216">
        <f t="shared" si="73"/>
        <v>0</v>
      </c>
      <c r="H578" s="216">
        <f t="shared" si="73"/>
        <v>8</v>
      </c>
      <c r="I578" s="216">
        <f t="shared" si="73"/>
        <v>23</v>
      </c>
      <c r="J578" s="216">
        <f t="shared" si="73"/>
        <v>0</v>
      </c>
      <c r="K578" s="347">
        <f t="shared" si="66"/>
        <v>1.1966000000000001</v>
      </c>
      <c r="L578" s="216"/>
      <c r="M578" s="216">
        <f t="shared" si="67"/>
        <v>0</v>
      </c>
      <c r="N578" s="216">
        <f t="shared" si="68"/>
        <v>0</v>
      </c>
      <c r="O578" s="216">
        <f t="shared" si="68"/>
        <v>0</v>
      </c>
      <c r="P578" s="216">
        <f t="shared" si="69"/>
        <v>4</v>
      </c>
      <c r="Q578" s="216">
        <f t="shared" si="70"/>
        <v>6</v>
      </c>
      <c r="R578" s="216">
        <f t="shared" si="71"/>
        <v>31</v>
      </c>
      <c r="S578" s="219"/>
      <c r="T578" s="219"/>
      <c r="U578" s="219"/>
      <c r="V578" s="219"/>
      <c r="W578" s="504"/>
      <c r="X578" s="219"/>
      <c r="Y578" s="49">
        <v>478</v>
      </c>
      <c r="Z578" s="49">
        <v>478352735</v>
      </c>
      <c r="AA578" s="235" t="s">
        <v>4</v>
      </c>
      <c r="AB578" s="49">
        <v>0</v>
      </c>
      <c r="AC578" s="49">
        <v>0</v>
      </c>
      <c r="AD578" s="49">
        <v>0</v>
      </c>
      <c r="AE578" s="49">
        <v>0</v>
      </c>
      <c r="AF578" s="49">
        <v>8</v>
      </c>
      <c r="AG578" s="49">
        <v>23</v>
      </c>
      <c r="AH578" s="49">
        <v>0</v>
      </c>
      <c r="AI578" s="206">
        <v>0</v>
      </c>
      <c r="AJ578" s="206">
        <v>0</v>
      </c>
      <c r="AK578" s="206">
        <v>0</v>
      </c>
      <c r="AL578" s="206">
        <v>0</v>
      </c>
      <c r="AM578" s="206">
        <v>2</v>
      </c>
      <c r="AN578" s="206">
        <v>0</v>
      </c>
      <c r="AO578" s="206">
        <v>0</v>
      </c>
      <c r="AP578" s="206">
        <v>0</v>
      </c>
      <c r="AQ578" s="49">
        <v>2</v>
      </c>
      <c r="AR578" s="207"/>
      <c r="AS578" s="49">
        <v>352</v>
      </c>
      <c r="AT578" s="49">
        <v>735</v>
      </c>
      <c r="AU578" s="49">
        <v>6</v>
      </c>
      <c r="AW578" s="49"/>
      <c r="AX578" s="49"/>
      <c r="AY578" s="49"/>
      <c r="AZ578" s="484"/>
    </row>
    <row r="579" spans="1:52">
      <c r="A579" s="206">
        <v>478</v>
      </c>
      <c r="B579" s="206">
        <v>478352753</v>
      </c>
      <c r="C579" s="207" t="s">
        <v>4</v>
      </c>
      <c r="D579" s="216">
        <f t="shared" si="74"/>
        <v>0</v>
      </c>
      <c r="E579" s="216">
        <f t="shared" si="74"/>
        <v>0</v>
      </c>
      <c r="F579" s="216">
        <f t="shared" si="74"/>
        <v>0</v>
      </c>
      <c r="G579" s="216">
        <f t="shared" si="73"/>
        <v>0</v>
      </c>
      <c r="H579" s="216">
        <f t="shared" si="73"/>
        <v>1</v>
      </c>
      <c r="I579" s="216">
        <f t="shared" si="73"/>
        <v>3</v>
      </c>
      <c r="J579" s="216">
        <f t="shared" si="73"/>
        <v>0</v>
      </c>
      <c r="K579" s="347">
        <f t="shared" si="66"/>
        <v>0.15440000000000001</v>
      </c>
      <c r="L579" s="216"/>
      <c r="M579" s="216">
        <f t="shared" si="67"/>
        <v>0</v>
      </c>
      <c r="N579" s="216">
        <f t="shared" si="68"/>
        <v>0</v>
      </c>
      <c r="O579" s="216">
        <f t="shared" si="68"/>
        <v>0</v>
      </c>
      <c r="P579" s="216">
        <f t="shared" si="69"/>
        <v>0</v>
      </c>
      <c r="Q579" s="216">
        <f t="shared" si="70"/>
        <v>7</v>
      </c>
      <c r="R579" s="216">
        <f t="shared" si="71"/>
        <v>4</v>
      </c>
      <c r="S579" s="219"/>
      <c r="T579" s="219"/>
      <c r="U579" s="219"/>
      <c r="V579" s="219"/>
      <c r="W579" s="504"/>
      <c r="X579" s="219"/>
      <c r="Y579" s="49">
        <v>478</v>
      </c>
      <c r="Z579" s="49">
        <v>478352753</v>
      </c>
      <c r="AA579" s="235" t="s">
        <v>4</v>
      </c>
      <c r="AB579" s="49">
        <v>0</v>
      </c>
      <c r="AC579" s="49">
        <v>0</v>
      </c>
      <c r="AD579" s="49">
        <v>0</v>
      </c>
      <c r="AE579" s="49">
        <v>0</v>
      </c>
      <c r="AF579" s="49">
        <v>1</v>
      </c>
      <c r="AG579" s="49">
        <v>3</v>
      </c>
      <c r="AH579" s="49">
        <v>0</v>
      </c>
      <c r="AI579" s="206">
        <v>0</v>
      </c>
      <c r="AJ579" s="206">
        <v>0</v>
      </c>
      <c r="AK579" s="206">
        <v>0</v>
      </c>
      <c r="AL579" s="206">
        <v>0</v>
      </c>
      <c r="AM579" s="206">
        <v>0</v>
      </c>
      <c r="AN579" s="206">
        <v>0</v>
      </c>
      <c r="AO579" s="206">
        <v>0</v>
      </c>
      <c r="AP579" s="206">
        <v>0</v>
      </c>
      <c r="AQ579" s="49">
        <v>0</v>
      </c>
      <c r="AR579" s="207"/>
      <c r="AS579" s="49">
        <v>352</v>
      </c>
      <c r="AT579" s="49">
        <v>753</v>
      </c>
      <c r="AU579" s="49">
        <v>7</v>
      </c>
      <c r="AW579" s="49"/>
      <c r="AX579" s="49"/>
      <c r="AY579" s="49"/>
      <c r="AZ579" s="484"/>
    </row>
    <row r="580" spans="1:52">
      <c r="A580" s="206">
        <v>478</v>
      </c>
      <c r="B580" s="206">
        <v>478352770</v>
      </c>
      <c r="C580" s="207" t="s">
        <v>4</v>
      </c>
      <c r="D580" s="216">
        <f t="shared" si="74"/>
        <v>0</v>
      </c>
      <c r="E580" s="216">
        <f t="shared" si="74"/>
        <v>0</v>
      </c>
      <c r="F580" s="216">
        <f t="shared" si="74"/>
        <v>0</v>
      </c>
      <c r="G580" s="216">
        <f t="shared" si="73"/>
        <v>0</v>
      </c>
      <c r="H580" s="216">
        <f t="shared" si="73"/>
        <v>0</v>
      </c>
      <c r="I580" s="216">
        <f t="shared" si="73"/>
        <v>1</v>
      </c>
      <c r="J580" s="216">
        <f t="shared" si="73"/>
        <v>0</v>
      </c>
      <c r="K580" s="347">
        <f t="shared" si="66"/>
        <v>3.8600000000000002E-2</v>
      </c>
      <c r="L580" s="216"/>
      <c r="M580" s="216">
        <f t="shared" si="67"/>
        <v>0</v>
      </c>
      <c r="N580" s="216">
        <f t="shared" si="68"/>
        <v>0</v>
      </c>
      <c r="O580" s="216">
        <f t="shared" si="68"/>
        <v>0</v>
      </c>
      <c r="P580" s="216">
        <f t="shared" si="69"/>
        <v>0</v>
      </c>
      <c r="Q580" s="216">
        <f t="shared" si="70"/>
        <v>6</v>
      </c>
      <c r="R580" s="216">
        <f t="shared" si="71"/>
        <v>1</v>
      </c>
      <c r="S580" s="219"/>
      <c r="T580" s="219"/>
      <c r="U580" s="219"/>
      <c r="V580" s="219"/>
      <c r="W580" s="504"/>
      <c r="X580" s="219"/>
      <c r="Y580" s="49">
        <v>478</v>
      </c>
      <c r="Z580" s="49">
        <v>478352770</v>
      </c>
      <c r="AA580" s="235" t="s">
        <v>4</v>
      </c>
      <c r="AB580" s="49">
        <v>0</v>
      </c>
      <c r="AC580" s="49">
        <v>0</v>
      </c>
      <c r="AD580" s="49">
        <v>0</v>
      </c>
      <c r="AE580" s="49">
        <v>0</v>
      </c>
      <c r="AF580" s="49">
        <v>0</v>
      </c>
      <c r="AG580" s="49">
        <v>1</v>
      </c>
      <c r="AH580" s="49">
        <v>0</v>
      </c>
      <c r="AI580" s="206">
        <v>0</v>
      </c>
      <c r="AJ580" s="206">
        <v>0</v>
      </c>
      <c r="AK580" s="206">
        <v>0</v>
      </c>
      <c r="AL580" s="206">
        <v>0</v>
      </c>
      <c r="AM580" s="206">
        <v>0</v>
      </c>
      <c r="AN580" s="206">
        <v>0</v>
      </c>
      <c r="AO580" s="206">
        <v>0</v>
      </c>
      <c r="AP580" s="206">
        <v>0</v>
      </c>
      <c r="AQ580" s="49">
        <v>0</v>
      </c>
      <c r="AR580" s="207"/>
      <c r="AS580" s="49">
        <v>352</v>
      </c>
      <c r="AT580" s="49">
        <v>770</v>
      </c>
      <c r="AU580" s="49">
        <v>6</v>
      </c>
      <c r="AW580" s="49"/>
      <c r="AX580" s="49"/>
      <c r="AY580" s="49"/>
      <c r="AZ580" s="484"/>
    </row>
    <row r="581" spans="1:52">
      <c r="A581" s="206">
        <v>478</v>
      </c>
      <c r="B581" s="206">
        <v>478352775</v>
      </c>
      <c r="C581" s="207" t="s">
        <v>4</v>
      </c>
      <c r="D581" s="216">
        <f t="shared" si="74"/>
        <v>0</v>
      </c>
      <c r="E581" s="216">
        <f t="shared" si="74"/>
        <v>0</v>
      </c>
      <c r="F581" s="216">
        <f t="shared" si="74"/>
        <v>0</v>
      </c>
      <c r="G581" s="216">
        <f t="shared" si="73"/>
        <v>0</v>
      </c>
      <c r="H581" s="216">
        <f t="shared" si="73"/>
        <v>5</v>
      </c>
      <c r="I581" s="216">
        <f t="shared" si="73"/>
        <v>13</v>
      </c>
      <c r="J581" s="216">
        <f t="shared" si="73"/>
        <v>0</v>
      </c>
      <c r="K581" s="347">
        <f t="shared" si="66"/>
        <v>0.69479999999999997</v>
      </c>
      <c r="L581" s="216"/>
      <c r="M581" s="216">
        <f t="shared" si="67"/>
        <v>0</v>
      </c>
      <c r="N581" s="216">
        <f t="shared" si="68"/>
        <v>0</v>
      </c>
      <c r="O581" s="216">
        <f t="shared" si="68"/>
        <v>0</v>
      </c>
      <c r="P581" s="216">
        <f t="shared" si="69"/>
        <v>1</v>
      </c>
      <c r="Q581" s="216">
        <f t="shared" si="70"/>
        <v>4</v>
      </c>
      <c r="R581" s="216">
        <f t="shared" si="71"/>
        <v>18</v>
      </c>
      <c r="S581" s="219"/>
      <c r="T581" s="219"/>
      <c r="U581" s="219"/>
      <c r="V581" s="219"/>
      <c r="W581" s="504"/>
      <c r="X581" s="219"/>
      <c r="Y581" s="49">
        <v>478</v>
      </c>
      <c r="Z581" s="49">
        <v>478352775</v>
      </c>
      <c r="AA581" s="235" t="s">
        <v>4</v>
      </c>
      <c r="AB581" s="49">
        <v>0</v>
      </c>
      <c r="AC581" s="49">
        <v>0</v>
      </c>
      <c r="AD581" s="49">
        <v>0</v>
      </c>
      <c r="AE581" s="49">
        <v>0</v>
      </c>
      <c r="AF581" s="49">
        <v>5</v>
      </c>
      <c r="AG581" s="49">
        <v>13</v>
      </c>
      <c r="AH581" s="49">
        <v>0</v>
      </c>
      <c r="AI581" s="206">
        <v>0</v>
      </c>
      <c r="AJ581" s="206">
        <v>0</v>
      </c>
      <c r="AK581" s="206">
        <v>0</v>
      </c>
      <c r="AL581" s="206">
        <v>0</v>
      </c>
      <c r="AM581" s="206">
        <v>1</v>
      </c>
      <c r="AN581" s="206">
        <v>0</v>
      </c>
      <c r="AO581" s="206">
        <v>0</v>
      </c>
      <c r="AP581" s="206">
        <v>0</v>
      </c>
      <c r="AQ581" s="49">
        <v>0</v>
      </c>
      <c r="AR581" s="207"/>
      <c r="AS581" s="49">
        <v>352</v>
      </c>
      <c r="AT581" s="49">
        <v>775</v>
      </c>
      <c r="AU581" s="49">
        <v>4</v>
      </c>
      <c r="AW581" s="49"/>
      <c r="AX581" s="49"/>
      <c r="AY581" s="49"/>
      <c r="AZ581" s="484"/>
    </row>
    <row r="582" spans="1:52">
      <c r="A582" s="206">
        <v>479</v>
      </c>
      <c r="B582" s="206">
        <v>479278005</v>
      </c>
      <c r="C582" s="207" t="s">
        <v>1070</v>
      </c>
      <c r="D582" s="216">
        <f t="shared" si="74"/>
        <v>0</v>
      </c>
      <c r="E582" s="216">
        <f t="shared" si="74"/>
        <v>0</v>
      </c>
      <c r="F582" s="216">
        <f t="shared" si="74"/>
        <v>0</v>
      </c>
      <c r="G582" s="216">
        <f t="shared" si="73"/>
        <v>0</v>
      </c>
      <c r="H582" s="216">
        <f t="shared" si="73"/>
        <v>1</v>
      </c>
      <c r="I582" s="216">
        <f t="shared" si="73"/>
        <v>2</v>
      </c>
      <c r="J582" s="216">
        <f t="shared" si="73"/>
        <v>0</v>
      </c>
      <c r="K582" s="347">
        <f t="shared" si="66"/>
        <v>0.1158</v>
      </c>
      <c r="L582" s="216"/>
      <c r="M582" s="216">
        <f t="shared" si="67"/>
        <v>0</v>
      </c>
      <c r="N582" s="216">
        <f t="shared" si="68"/>
        <v>0</v>
      </c>
      <c r="O582" s="216">
        <f t="shared" si="68"/>
        <v>0</v>
      </c>
      <c r="P582" s="216">
        <f t="shared" si="69"/>
        <v>1</v>
      </c>
      <c r="Q582" s="216">
        <f t="shared" si="70"/>
        <v>8</v>
      </c>
      <c r="R582" s="216">
        <f t="shared" si="71"/>
        <v>3</v>
      </c>
      <c r="S582" s="219"/>
      <c r="T582" s="219"/>
      <c r="U582" s="219"/>
      <c r="V582" s="219"/>
      <c r="W582" s="504"/>
      <c r="X582" s="219"/>
      <c r="Y582" s="49">
        <v>479</v>
      </c>
      <c r="Z582" s="49">
        <v>479278005</v>
      </c>
      <c r="AA582" s="235" t="s">
        <v>1070</v>
      </c>
      <c r="AB582" s="49">
        <v>0</v>
      </c>
      <c r="AC582" s="49">
        <v>0</v>
      </c>
      <c r="AD582" s="49">
        <v>0</v>
      </c>
      <c r="AE582" s="49">
        <v>0</v>
      </c>
      <c r="AF582" s="49">
        <v>1</v>
      </c>
      <c r="AG582" s="49">
        <v>2</v>
      </c>
      <c r="AH582" s="49">
        <v>0</v>
      </c>
      <c r="AI582" s="206">
        <v>0</v>
      </c>
      <c r="AJ582" s="206">
        <v>0</v>
      </c>
      <c r="AK582" s="206">
        <v>0</v>
      </c>
      <c r="AL582" s="206">
        <v>0</v>
      </c>
      <c r="AM582" s="206">
        <v>1</v>
      </c>
      <c r="AN582" s="206">
        <v>0</v>
      </c>
      <c r="AO582" s="206">
        <v>0</v>
      </c>
      <c r="AP582" s="206">
        <v>0</v>
      </c>
      <c r="AQ582" s="49">
        <v>0</v>
      </c>
      <c r="AR582" s="207"/>
      <c r="AS582" s="49">
        <v>278</v>
      </c>
      <c r="AT582" s="49">
        <v>5</v>
      </c>
      <c r="AU582" s="49">
        <v>8</v>
      </c>
      <c r="AW582" s="49"/>
      <c r="AX582" s="49"/>
      <c r="AY582" s="49"/>
      <c r="AZ582" s="484"/>
    </row>
    <row r="583" spans="1:52">
      <c r="A583" s="206">
        <v>479</v>
      </c>
      <c r="B583" s="206">
        <v>479278024</v>
      </c>
      <c r="C583" s="207" t="s">
        <v>1070</v>
      </c>
      <c r="D583" s="216">
        <f t="shared" si="74"/>
        <v>0</v>
      </c>
      <c r="E583" s="216">
        <f t="shared" si="74"/>
        <v>0</v>
      </c>
      <c r="F583" s="216">
        <f t="shared" si="74"/>
        <v>0</v>
      </c>
      <c r="G583" s="216">
        <f t="shared" si="73"/>
        <v>0</v>
      </c>
      <c r="H583" s="216">
        <f t="shared" si="73"/>
        <v>9</v>
      </c>
      <c r="I583" s="216">
        <f t="shared" si="73"/>
        <v>12</v>
      </c>
      <c r="J583" s="216">
        <f t="shared" si="73"/>
        <v>0</v>
      </c>
      <c r="K583" s="347">
        <f t="shared" si="66"/>
        <v>0.81059999999999999</v>
      </c>
      <c r="L583" s="216"/>
      <c r="M583" s="216">
        <f t="shared" si="67"/>
        <v>0</v>
      </c>
      <c r="N583" s="216">
        <f t="shared" si="68"/>
        <v>0</v>
      </c>
      <c r="O583" s="216">
        <f t="shared" si="68"/>
        <v>0</v>
      </c>
      <c r="P583" s="216">
        <f t="shared" si="69"/>
        <v>2</v>
      </c>
      <c r="Q583" s="216">
        <f t="shared" si="70"/>
        <v>5</v>
      </c>
      <c r="R583" s="216">
        <f t="shared" si="71"/>
        <v>21</v>
      </c>
      <c r="S583" s="219"/>
      <c r="T583" s="219"/>
      <c r="U583" s="219"/>
      <c r="V583" s="219"/>
      <c r="W583" s="504"/>
      <c r="X583" s="219"/>
      <c r="Y583" s="49">
        <v>479</v>
      </c>
      <c r="Z583" s="49">
        <v>479278024</v>
      </c>
      <c r="AA583" s="235" t="s">
        <v>1070</v>
      </c>
      <c r="AB583" s="49">
        <v>0</v>
      </c>
      <c r="AC583" s="49">
        <v>0</v>
      </c>
      <c r="AD583" s="49">
        <v>0</v>
      </c>
      <c r="AE583" s="49">
        <v>0</v>
      </c>
      <c r="AF583" s="49">
        <v>9</v>
      </c>
      <c r="AG583" s="49">
        <v>12</v>
      </c>
      <c r="AH583" s="49">
        <v>0</v>
      </c>
      <c r="AI583" s="206">
        <v>0</v>
      </c>
      <c r="AJ583" s="206">
        <v>0</v>
      </c>
      <c r="AK583" s="206">
        <v>0</v>
      </c>
      <c r="AL583" s="206">
        <v>0</v>
      </c>
      <c r="AM583" s="206">
        <v>1</v>
      </c>
      <c r="AN583" s="206">
        <v>0</v>
      </c>
      <c r="AO583" s="206">
        <v>0</v>
      </c>
      <c r="AP583" s="206">
        <v>0</v>
      </c>
      <c r="AQ583" s="49">
        <v>1</v>
      </c>
      <c r="AR583" s="207"/>
      <c r="AS583" s="49">
        <v>278</v>
      </c>
      <c r="AT583" s="49">
        <v>24</v>
      </c>
      <c r="AU583" s="49">
        <v>5</v>
      </c>
      <c r="AW583" s="49"/>
      <c r="AX583" s="49"/>
      <c r="AY583" s="49"/>
      <c r="AZ583" s="484"/>
    </row>
    <row r="584" spans="1:52">
      <c r="A584" s="206">
        <v>479</v>
      </c>
      <c r="B584" s="206">
        <v>479278061</v>
      </c>
      <c r="C584" s="207" t="s">
        <v>1070</v>
      </c>
      <c r="D584" s="216">
        <f t="shared" si="74"/>
        <v>0</v>
      </c>
      <c r="E584" s="216">
        <f t="shared" si="74"/>
        <v>0</v>
      </c>
      <c r="F584" s="216">
        <f t="shared" si="74"/>
        <v>0</v>
      </c>
      <c r="G584" s="216">
        <f t="shared" si="73"/>
        <v>0</v>
      </c>
      <c r="H584" s="216">
        <f t="shared" si="73"/>
        <v>9</v>
      </c>
      <c r="I584" s="216">
        <f t="shared" si="73"/>
        <v>22</v>
      </c>
      <c r="J584" s="216">
        <f t="shared" si="73"/>
        <v>0</v>
      </c>
      <c r="K584" s="347">
        <f t="shared" si="66"/>
        <v>1.1966000000000001</v>
      </c>
      <c r="L584" s="216"/>
      <c r="M584" s="216">
        <f t="shared" si="67"/>
        <v>0</v>
      </c>
      <c r="N584" s="216">
        <f t="shared" si="68"/>
        <v>0</v>
      </c>
      <c r="O584" s="216">
        <f t="shared" si="68"/>
        <v>0</v>
      </c>
      <c r="P584" s="216">
        <f t="shared" si="69"/>
        <v>20</v>
      </c>
      <c r="Q584" s="216">
        <f t="shared" si="70"/>
        <v>11</v>
      </c>
      <c r="R584" s="216">
        <f t="shared" si="71"/>
        <v>31</v>
      </c>
      <c r="S584" s="219"/>
      <c r="T584" s="219"/>
      <c r="U584" s="219"/>
      <c r="V584" s="219"/>
      <c r="W584" s="504"/>
      <c r="X584" s="219"/>
      <c r="Y584" s="49">
        <v>479</v>
      </c>
      <c r="Z584" s="49">
        <v>479278061</v>
      </c>
      <c r="AA584" s="235" t="s">
        <v>1070</v>
      </c>
      <c r="AB584" s="49">
        <v>0</v>
      </c>
      <c r="AC584" s="49">
        <v>0</v>
      </c>
      <c r="AD584" s="49">
        <v>0</v>
      </c>
      <c r="AE584" s="49">
        <v>0</v>
      </c>
      <c r="AF584" s="49">
        <v>9</v>
      </c>
      <c r="AG584" s="49">
        <v>22</v>
      </c>
      <c r="AH584" s="49">
        <v>0</v>
      </c>
      <c r="AI584" s="206">
        <v>0</v>
      </c>
      <c r="AJ584" s="206">
        <v>0</v>
      </c>
      <c r="AK584" s="206">
        <v>0</v>
      </c>
      <c r="AL584" s="206">
        <v>0</v>
      </c>
      <c r="AM584" s="206">
        <v>8</v>
      </c>
      <c r="AN584" s="206">
        <v>0</v>
      </c>
      <c r="AO584" s="206">
        <v>0</v>
      </c>
      <c r="AP584" s="206">
        <v>0</v>
      </c>
      <c r="AQ584" s="49">
        <v>12</v>
      </c>
      <c r="AR584" s="207"/>
      <c r="AS584" s="49">
        <v>278</v>
      </c>
      <c r="AT584" s="49">
        <v>61</v>
      </c>
      <c r="AU584" s="49">
        <v>11</v>
      </c>
      <c r="AW584" s="49"/>
      <c r="AX584" s="49"/>
      <c r="AY584" s="49"/>
      <c r="AZ584" s="484"/>
    </row>
    <row r="585" spans="1:52">
      <c r="A585" s="206">
        <v>479</v>
      </c>
      <c r="B585" s="206">
        <v>479278086</v>
      </c>
      <c r="C585" s="207" t="s">
        <v>1070</v>
      </c>
      <c r="D585" s="216">
        <f t="shared" si="74"/>
        <v>0</v>
      </c>
      <c r="E585" s="216">
        <f t="shared" si="74"/>
        <v>0</v>
      </c>
      <c r="F585" s="216">
        <f t="shared" si="74"/>
        <v>0</v>
      </c>
      <c r="G585" s="216">
        <f t="shared" si="73"/>
        <v>0</v>
      </c>
      <c r="H585" s="216">
        <f t="shared" si="73"/>
        <v>11</v>
      </c>
      <c r="I585" s="216">
        <f t="shared" si="73"/>
        <v>7</v>
      </c>
      <c r="J585" s="216">
        <f t="shared" si="73"/>
        <v>0</v>
      </c>
      <c r="K585" s="347">
        <f t="shared" si="66"/>
        <v>0.69479999999999997</v>
      </c>
      <c r="L585" s="216"/>
      <c r="M585" s="216">
        <f t="shared" si="67"/>
        <v>0</v>
      </c>
      <c r="N585" s="216">
        <f t="shared" si="68"/>
        <v>0</v>
      </c>
      <c r="O585" s="216">
        <f t="shared" si="68"/>
        <v>0</v>
      </c>
      <c r="P585" s="216">
        <f t="shared" si="69"/>
        <v>4</v>
      </c>
      <c r="Q585" s="216">
        <f t="shared" si="70"/>
        <v>8</v>
      </c>
      <c r="R585" s="216">
        <f t="shared" si="71"/>
        <v>18</v>
      </c>
      <c r="S585" s="219"/>
      <c r="T585" s="219"/>
      <c r="U585" s="219"/>
      <c r="V585" s="219"/>
      <c r="W585" s="504"/>
      <c r="X585" s="219"/>
      <c r="Y585" s="49">
        <v>479</v>
      </c>
      <c r="Z585" s="49">
        <v>479278086</v>
      </c>
      <c r="AA585" s="235" t="s">
        <v>1070</v>
      </c>
      <c r="AB585" s="49">
        <v>0</v>
      </c>
      <c r="AC585" s="49">
        <v>0</v>
      </c>
      <c r="AD585" s="49">
        <v>0</v>
      </c>
      <c r="AE585" s="49">
        <v>0</v>
      </c>
      <c r="AF585" s="49">
        <v>11</v>
      </c>
      <c r="AG585" s="49">
        <v>7</v>
      </c>
      <c r="AH585" s="49">
        <v>0</v>
      </c>
      <c r="AI585" s="206">
        <v>0</v>
      </c>
      <c r="AJ585" s="206">
        <v>0</v>
      </c>
      <c r="AK585" s="206">
        <v>0</v>
      </c>
      <c r="AL585" s="206">
        <v>0</v>
      </c>
      <c r="AM585" s="206">
        <v>3</v>
      </c>
      <c r="AN585" s="206">
        <v>0</v>
      </c>
      <c r="AO585" s="206">
        <v>0</v>
      </c>
      <c r="AP585" s="206">
        <v>0</v>
      </c>
      <c r="AQ585" s="49">
        <v>1</v>
      </c>
      <c r="AR585" s="207"/>
      <c r="AS585" s="49">
        <v>278</v>
      </c>
      <c r="AT585" s="49">
        <v>86</v>
      </c>
      <c r="AU585" s="49">
        <v>8</v>
      </c>
      <c r="AW585" s="49"/>
      <c r="AX585" s="49"/>
      <c r="AY585" s="49"/>
      <c r="AZ585" s="484"/>
    </row>
    <row r="586" spans="1:52">
      <c r="A586" s="206">
        <v>479</v>
      </c>
      <c r="B586" s="206">
        <v>479278087</v>
      </c>
      <c r="C586" s="207" t="s">
        <v>1070</v>
      </c>
      <c r="D586" s="216">
        <f t="shared" si="74"/>
        <v>0</v>
      </c>
      <c r="E586" s="216">
        <f t="shared" si="74"/>
        <v>0</v>
      </c>
      <c r="F586" s="216">
        <f t="shared" si="74"/>
        <v>0</v>
      </c>
      <c r="G586" s="216">
        <f t="shared" si="73"/>
        <v>0</v>
      </c>
      <c r="H586" s="216">
        <f t="shared" si="73"/>
        <v>3</v>
      </c>
      <c r="I586" s="216">
        <f t="shared" si="73"/>
        <v>2</v>
      </c>
      <c r="J586" s="216">
        <f t="shared" si="73"/>
        <v>0</v>
      </c>
      <c r="K586" s="347">
        <f t="shared" si="66"/>
        <v>0.193</v>
      </c>
      <c r="L586" s="216"/>
      <c r="M586" s="216">
        <f t="shared" si="67"/>
        <v>0</v>
      </c>
      <c r="N586" s="216">
        <f t="shared" si="68"/>
        <v>0</v>
      </c>
      <c r="O586" s="216">
        <f t="shared" si="68"/>
        <v>0</v>
      </c>
      <c r="P586" s="216">
        <f t="shared" si="69"/>
        <v>3</v>
      </c>
      <c r="Q586" s="216">
        <f t="shared" si="70"/>
        <v>5</v>
      </c>
      <c r="R586" s="216">
        <f t="shared" si="71"/>
        <v>5</v>
      </c>
      <c r="S586" s="219"/>
      <c r="T586" s="219"/>
      <c r="U586" s="219"/>
      <c r="V586" s="219"/>
      <c r="W586" s="504"/>
      <c r="X586" s="219"/>
      <c r="Y586" s="49">
        <v>479</v>
      </c>
      <c r="Z586" s="49">
        <v>479278087</v>
      </c>
      <c r="AA586" s="235" t="s">
        <v>1070</v>
      </c>
      <c r="AB586" s="49">
        <v>0</v>
      </c>
      <c r="AC586" s="49">
        <v>0</v>
      </c>
      <c r="AD586" s="49">
        <v>0</v>
      </c>
      <c r="AE586" s="49">
        <v>0</v>
      </c>
      <c r="AF586" s="49">
        <v>3</v>
      </c>
      <c r="AG586" s="49">
        <v>2</v>
      </c>
      <c r="AH586" s="49">
        <v>0</v>
      </c>
      <c r="AI586" s="206">
        <v>0</v>
      </c>
      <c r="AJ586" s="206">
        <v>0</v>
      </c>
      <c r="AK586" s="206">
        <v>0</v>
      </c>
      <c r="AL586" s="206">
        <v>0</v>
      </c>
      <c r="AM586" s="206">
        <v>2</v>
      </c>
      <c r="AN586" s="206">
        <v>0</v>
      </c>
      <c r="AO586" s="206">
        <v>0</v>
      </c>
      <c r="AP586" s="206">
        <v>0</v>
      </c>
      <c r="AQ586" s="49">
        <v>1</v>
      </c>
      <c r="AR586" s="207"/>
      <c r="AS586" s="49">
        <v>278</v>
      </c>
      <c r="AT586" s="49">
        <v>87</v>
      </c>
      <c r="AU586" s="49">
        <v>5</v>
      </c>
      <c r="AW586" s="49"/>
      <c r="AX586" s="49"/>
      <c r="AY586" s="49"/>
      <c r="AZ586" s="484"/>
    </row>
    <row r="587" spans="1:52">
      <c r="A587" s="206">
        <v>479</v>
      </c>
      <c r="B587" s="206">
        <v>479278091</v>
      </c>
      <c r="C587" s="207" t="s">
        <v>1070</v>
      </c>
      <c r="D587" s="216">
        <f t="shared" si="74"/>
        <v>0</v>
      </c>
      <c r="E587" s="216">
        <f t="shared" si="74"/>
        <v>0</v>
      </c>
      <c r="F587" s="216">
        <f t="shared" si="74"/>
        <v>0</v>
      </c>
      <c r="G587" s="216">
        <f t="shared" si="73"/>
        <v>0</v>
      </c>
      <c r="H587" s="216">
        <f t="shared" si="73"/>
        <v>0</v>
      </c>
      <c r="I587" s="216">
        <f t="shared" si="73"/>
        <v>1</v>
      </c>
      <c r="J587" s="216">
        <f t="shared" si="73"/>
        <v>0</v>
      </c>
      <c r="K587" s="347">
        <f t="shared" ref="K587:K650" si="75">ROUND(0.0386*(SUM(AD587:AG587)+(AC587*0.5))+0.0486*AH587,4)</f>
        <v>3.8600000000000002E-2</v>
      </c>
      <c r="L587" s="216"/>
      <c r="M587" s="216">
        <f t="shared" ref="M587:M650" si="76">ROUND(AJ587+(AI587*0.5),0)</f>
        <v>0</v>
      </c>
      <c r="N587" s="216">
        <f t="shared" ref="N587:O650" si="77">ROUND(AK587,0)</f>
        <v>0</v>
      </c>
      <c r="O587" s="216">
        <f t="shared" si="77"/>
        <v>0</v>
      </c>
      <c r="P587" s="216">
        <f t="shared" ref="P587:P650" si="78">ROUND(((AN587+AO587)*0.5)+AM587+AP587+AQ587,0)</f>
        <v>0</v>
      </c>
      <c r="Q587" s="216">
        <f t="shared" ref="Q587:Q650" si="79">AU587</f>
        <v>9</v>
      </c>
      <c r="R587" s="216">
        <f t="shared" ref="R587:R650" si="80">SUM(F587:I587)+ROUND(D587*0.5,0)+ROUND(J587*0.5,0)</f>
        <v>1</v>
      </c>
      <c r="S587" s="219"/>
      <c r="T587" s="219"/>
      <c r="U587" s="219"/>
      <c r="V587" s="219"/>
      <c r="W587" s="504"/>
      <c r="X587" s="219"/>
      <c r="Y587" s="49">
        <v>479</v>
      </c>
      <c r="Z587" s="49">
        <v>479278091</v>
      </c>
      <c r="AA587" s="235" t="s">
        <v>1070</v>
      </c>
      <c r="AB587" s="49">
        <v>0</v>
      </c>
      <c r="AC587" s="49">
        <v>0</v>
      </c>
      <c r="AD587" s="49">
        <v>0</v>
      </c>
      <c r="AE587" s="49">
        <v>0</v>
      </c>
      <c r="AF587" s="49">
        <v>0</v>
      </c>
      <c r="AG587" s="49">
        <v>1</v>
      </c>
      <c r="AH587" s="49">
        <v>0</v>
      </c>
      <c r="AI587" s="206">
        <v>0</v>
      </c>
      <c r="AJ587" s="206">
        <v>0</v>
      </c>
      <c r="AK587" s="206">
        <v>0</v>
      </c>
      <c r="AL587" s="206">
        <v>0</v>
      </c>
      <c r="AM587" s="206">
        <v>0</v>
      </c>
      <c r="AN587" s="206">
        <v>0</v>
      </c>
      <c r="AO587" s="206">
        <v>0</v>
      </c>
      <c r="AP587" s="206">
        <v>0</v>
      </c>
      <c r="AQ587" s="49">
        <v>0</v>
      </c>
      <c r="AR587" s="207"/>
      <c r="AS587" s="49">
        <v>278</v>
      </c>
      <c r="AT587" s="49">
        <v>91</v>
      </c>
      <c r="AU587" s="49">
        <v>9</v>
      </c>
      <c r="AW587" s="49"/>
      <c r="AX587" s="49"/>
      <c r="AY587" s="49"/>
      <c r="AZ587" s="484"/>
    </row>
    <row r="588" spans="1:52">
      <c r="A588" s="206">
        <v>479</v>
      </c>
      <c r="B588" s="206">
        <v>479278111</v>
      </c>
      <c r="C588" s="207" t="s">
        <v>1070</v>
      </c>
      <c r="D588" s="216">
        <f t="shared" si="74"/>
        <v>0</v>
      </c>
      <c r="E588" s="216">
        <f t="shared" si="74"/>
        <v>0</v>
      </c>
      <c r="F588" s="216">
        <f t="shared" si="74"/>
        <v>0</v>
      </c>
      <c r="G588" s="216">
        <f t="shared" si="73"/>
        <v>0</v>
      </c>
      <c r="H588" s="216">
        <f t="shared" si="73"/>
        <v>3</v>
      </c>
      <c r="I588" s="216">
        <f t="shared" si="73"/>
        <v>5</v>
      </c>
      <c r="J588" s="216">
        <f t="shared" si="73"/>
        <v>0</v>
      </c>
      <c r="K588" s="347">
        <f t="shared" si="75"/>
        <v>0.30880000000000002</v>
      </c>
      <c r="L588" s="216"/>
      <c r="M588" s="216">
        <f t="shared" si="76"/>
        <v>0</v>
      </c>
      <c r="N588" s="216">
        <f t="shared" si="77"/>
        <v>0</v>
      </c>
      <c r="O588" s="216">
        <f t="shared" si="77"/>
        <v>0</v>
      </c>
      <c r="P588" s="216">
        <f t="shared" si="78"/>
        <v>3</v>
      </c>
      <c r="Q588" s="216">
        <f t="shared" si="79"/>
        <v>7</v>
      </c>
      <c r="R588" s="216">
        <f t="shared" si="80"/>
        <v>8</v>
      </c>
      <c r="S588" s="219"/>
      <c r="T588" s="219"/>
      <c r="U588" s="219"/>
      <c r="V588" s="219"/>
      <c r="W588" s="504"/>
      <c r="X588" s="219"/>
      <c r="Y588" s="49">
        <v>479</v>
      </c>
      <c r="Z588" s="49">
        <v>479278111</v>
      </c>
      <c r="AA588" s="235" t="s">
        <v>1070</v>
      </c>
      <c r="AB588" s="49">
        <v>0</v>
      </c>
      <c r="AC588" s="49">
        <v>0</v>
      </c>
      <c r="AD588" s="49">
        <v>0</v>
      </c>
      <c r="AE588" s="49">
        <v>0</v>
      </c>
      <c r="AF588" s="49">
        <v>3</v>
      </c>
      <c r="AG588" s="49">
        <v>5</v>
      </c>
      <c r="AH588" s="49">
        <v>0</v>
      </c>
      <c r="AI588" s="206">
        <v>0</v>
      </c>
      <c r="AJ588" s="206">
        <v>0</v>
      </c>
      <c r="AK588" s="206">
        <v>0</v>
      </c>
      <c r="AL588" s="206">
        <v>0</v>
      </c>
      <c r="AM588" s="206">
        <v>1</v>
      </c>
      <c r="AN588" s="206">
        <v>0</v>
      </c>
      <c r="AO588" s="206">
        <v>0</v>
      </c>
      <c r="AP588" s="206">
        <v>0</v>
      </c>
      <c r="AQ588" s="49">
        <v>2</v>
      </c>
      <c r="AR588" s="207"/>
      <c r="AS588" s="49">
        <v>278</v>
      </c>
      <c r="AT588" s="49">
        <v>111</v>
      </c>
      <c r="AU588" s="49">
        <v>7</v>
      </c>
      <c r="AW588" s="49"/>
      <c r="AX588" s="49"/>
      <c r="AY588" s="49"/>
      <c r="AZ588" s="484"/>
    </row>
    <row r="589" spans="1:52">
      <c r="A589" s="206">
        <v>479</v>
      </c>
      <c r="B589" s="206">
        <v>479278114</v>
      </c>
      <c r="C589" s="207" t="s">
        <v>1070</v>
      </c>
      <c r="D589" s="216">
        <f t="shared" si="74"/>
        <v>0</v>
      </c>
      <c r="E589" s="216">
        <f t="shared" si="74"/>
        <v>0</v>
      </c>
      <c r="F589" s="216">
        <f t="shared" si="74"/>
        <v>0</v>
      </c>
      <c r="G589" s="216">
        <f t="shared" si="73"/>
        <v>0</v>
      </c>
      <c r="H589" s="216">
        <f t="shared" si="73"/>
        <v>1</v>
      </c>
      <c r="I589" s="216">
        <f t="shared" si="73"/>
        <v>1</v>
      </c>
      <c r="J589" s="216">
        <f t="shared" si="73"/>
        <v>0</v>
      </c>
      <c r="K589" s="347">
        <f t="shared" si="75"/>
        <v>7.7200000000000005E-2</v>
      </c>
      <c r="L589" s="216"/>
      <c r="M589" s="216">
        <f t="shared" si="76"/>
        <v>0</v>
      </c>
      <c r="N589" s="216">
        <f t="shared" si="77"/>
        <v>0</v>
      </c>
      <c r="O589" s="216">
        <f t="shared" si="77"/>
        <v>0</v>
      </c>
      <c r="P589" s="216">
        <f t="shared" si="78"/>
        <v>0</v>
      </c>
      <c r="Q589" s="216">
        <f t="shared" si="79"/>
        <v>10</v>
      </c>
      <c r="R589" s="216">
        <f t="shared" si="80"/>
        <v>2</v>
      </c>
      <c r="S589" s="219"/>
      <c r="T589" s="219"/>
      <c r="U589" s="219"/>
      <c r="V589" s="219"/>
      <c r="W589" s="504"/>
      <c r="X589" s="219"/>
      <c r="Y589" s="49">
        <v>479</v>
      </c>
      <c r="Z589" s="49">
        <v>479278114</v>
      </c>
      <c r="AA589" s="235" t="s">
        <v>1070</v>
      </c>
      <c r="AB589" s="49">
        <v>0</v>
      </c>
      <c r="AC589" s="49">
        <v>0</v>
      </c>
      <c r="AD589" s="49">
        <v>0</v>
      </c>
      <c r="AE589" s="49">
        <v>0</v>
      </c>
      <c r="AF589" s="49">
        <v>1</v>
      </c>
      <c r="AG589" s="49">
        <v>1</v>
      </c>
      <c r="AH589" s="49">
        <v>0</v>
      </c>
      <c r="AI589" s="206">
        <v>0</v>
      </c>
      <c r="AJ589" s="206">
        <v>0</v>
      </c>
      <c r="AK589" s="206">
        <v>0</v>
      </c>
      <c r="AL589" s="206">
        <v>0</v>
      </c>
      <c r="AM589" s="206">
        <v>0</v>
      </c>
      <c r="AN589" s="206">
        <v>0</v>
      </c>
      <c r="AO589" s="206">
        <v>0</v>
      </c>
      <c r="AP589" s="206">
        <v>0</v>
      </c>
      <c r="AQ589" s="49">
        <v>0</v>
      </c>
      <c r="AR589" s="207"/>
      <c r="AS589" s="49">
        <v>278</v>
      </c>
      <c r="AT589" s="49">
        <v>114</v>
      </c>
      <c r="AU589" s="49">
        <v>10</v>
      </c>
      <c r="AW589" s="49"/>
      <c r="AX589" s="49"/>
      <c r="AY589" s="49"/>
      <c r="AZ589" s="484"/>
    </row>
    <row r="590" spans="1:52">
      <c r="A590" s="206">
        <v>479</v>
      </c>
      <c r="B590" s="206">
        <v>479278117</v>
      </c>
      <c r="C590" s="207" t="s">
        <v>1070</v>
      </c>
      <c r="D590" s="216">
        <f t="shared" si="74"/>
        <v>0</v>
      </c>
      <c r="E590" s="216">
        <f t="shared" si="74"/>
        <v>0</v>
      </c>
      <c r="F590" s="216">
        <f t="shared" si="74"/>
        <v>0</v>
      </c>
      <c r="G590" s="216">
        <f t="shared" si="73"/>
        <v>0</v>
      </c>
      <c r="H590" s="216">
        <f t="shared" si="73"/>
        <v>5</v>
      </c>
      <c r="I590" s="216">
        <f t="shared" si="73"/>
        <v>7</v>
      </c>
      <c r="J590" s="216">
        <f t="shared" si="73"/>
        <v>0</v>
      </c>
      <c r="K590" s="347">
        <f t="shared" si="75"/>
        <v>0.4632</v>
      </c>
      <c r="L590" s="216"/>
      <c r="M590" s="216">
        <f t="shared" si="76"/>
        <v>0</v>
      </c>
      <c r="N590" s="216">
        <f t="shared" si="77"/>
        <v>0</v>
      </c>
      <c r="O590" s="216">
        <f t="shared" si="77"/>
        <v>0</v>
      </c>
      <c r="P590" s="216">
        <f t="shared" si="78"/>
        <v>5</v>
      </c>
      <c r="Q590" s="216">
        <f t="shared" si="79"/>
        <v>5</v>
      </c>
      <c r="R590" s="216">
        <f t="shared" si="80"/>
        <v>12</v>
      </c>
      <c r="S590" s="219"/>
      <c r="T590" s="219"/>
      <c r="U590" s="219"/>
      <c r="V590" s="219"/>
      <c r="W590" s="504"/>
      <c r="X590" s="219"/>
      <c r="Y590" s="49">
        <v>479</v>
      </c>
      <c r="Z590" s="49">
        <v>479278117</v>
      </c>
      <c r="AA590" s="235" t="s">
        <v>1070</v>
      </c>
      <c r="AB590" s="49">
        <v>0</v>
      </c>
      <c r="AC590" s="49">
        <v>0</v>
      </c>
      <c r="AD590" s="49">
        <v>0</v>
      </c>
      <c r="AE590" s="49">
        <v>0</v>
      </c>
      <c r="AF590" s="49">
        <v>5</v>
      </c>
      <c r="AG590" s="49">
        <v>7</v>
      </c>
      <c r="AH590" s="49">
        <v>0</v>
      </c>
      <c r="AI590" s="206">
        <v>0</v>
      </c>
      <c r="AJ590" s="206">
        <v>0</v>
      </c>
      <c r="AK590" s="206">
        <v>0</v>
      </c>
      <c r="AL590" s="206">
        <v>0</v>
      </c>
      <c r="AM590" s="206">
        <v>3</v>
      </c>
      <c r="AN590" s="206">
        <v>0</v>
      </c>
      <c r="AO590" s="206">
        <v>0</v>
      </c>
      <c r="AP590" s="206">
        <v>0</v>
      </c>
      <c r="AQ590" s="49">
        <v>2</v>
      </c>
      <c r="AR590" s="207"/>
      <c r="AS590" s="49">
        <v>278</v>
      </c>
      <c r="AT590" s="49">
        <v>117</v>
      </c>
      <c r="AU590" s="49">
        <v>5</v>
      </c>
      <c r="AW590" s="49"/>
      <c r="AX590" s="49"/>
      <c r="AY590" s="49"/>
      <c r="AZ590" s="484"/>
    </row>
    <row r="591" spans="1:52">
      <c r="A591" s="206">
        <v>479</v>
      </c>
      <c r="B591" s="206">
        <v>479278127</v>
      </c>
      <c r="C591" s="207" t="s">
        <v>1070</v>
      </c>
      <c r="D591" s="216">
        <f t="shared" si="74"/>
        <v>0</v>
      </c>
      <c r="E591" s="216">
        <f t="shared" si="74"/>
        <v>0</v>
      </c>
      <c r="F591" s="216">
        <f t="shared" si="74"/>
        <v>0</v>
      </c>
      <c r="G591" s="216">
        <f t="shared" si="73"/>
        <v>0</v>
      </c>
      <c r="H591" s="216">
        <f t="shared" si="73"/>
        <v>4</v>
      </c>
      <c r="I591" s="216">
        <f t="shared" si="73"/>
        <v>3</v>
      </c>
      <c r="J591" s="216">
        <f t="shared" si="73"/>
        <v>0</v>
      </c>
      <c r="K591" s="347">
        <f t="shared" si="75"/>
        <v>0.2702</v>
      </c>
      <c r="L591" s="216"/>
      <c r="M591" s="216">
        <f t="shared" si="76"/>
        <v>0</v>
      </c>
      <c r="N591" s="216">
        <f t="shared" si="77"/>
        <v>0</v>
      </c>
      <c r="O591" s="216">
        <f t="shared" si="77"/>
        <v>0</v>
      </c>
      <c r="P591" s="216">
        <f t="shared" si="78"/>
        <v>4</v>
      </c>
      <c r="Q591" s="216">
        <f t="shared" si="79"/>
        <v>5</v>
      </c>
      <c r="R591" s="216">
        <f t="shared" si="80"/>
        <v>7</v>
      </c>
      <c r="S591" s="219"/>
      <c r="T591" s="219"/>
      <c r="U591" s="219"/>
      <c r="V591" s="219"/>
      <c r="W591" s="504"/>
      <c r="X591" s="219"/>
      <c r="Y591" s="49">
        <v>479</v>
      </c>
      <c r="Z591" s="49">
        <v>479278127</v>
      </c>
      <c r="AA591" s="235" t="s">
        <v>1070</v>
      </c>
      <c r="AB591" s="49">
        <v>0</v>
      </c>
      <c r="AC591" s="49">
        <v>0</v>
      </c>
      <c r="AD591" s="49">
        <v>0</v>
      </c>
      <c r="AE591" s="49">
        <v>0</v>
      </c>
      <c r="AF591" s="49">
        <v>4</v>
      </c>
      <c r="AG591" s="49">
        <v>3</v>
      </c>
      <c r="AH591" s="49">
        <v>0</v>
      </c>
      <c r="AI591" s="206">
        <v>0</v>
      </c>
      <c r="AJ591" s="206">
        <v>0</v>
      </c>
      <c r="AK591" s="206">
        <v>0</v>
      </c>
      <c r="AL591" s="206">
        <v>0</v>
      </c>
      <c r="AM591" s="206">
        <v>4</v>
      </c>
      <c r="AN591" s="206">
        <v>0</v>
      </c>
      <c r="AO591" s="206">
        <v>0</v>
      </c>
      <c r="AP591" s="206">
        <v>0</v>
      </c>
      <c r="AQ591" s="49">
        <v>0</v>
      </c>
      <c r="AR591" s="207"/>
      <c r="AS591" s="49">
        <v>278</v>
      </c>
      <c r="AT591" s="49">
        <v>127</v>
      </c>
      <c r="AU591" s="49">
        <v>5</v>
      </c>
      <c r="AW591" s="49"/>
      <c r="AX591" s="49"/>
      <c r="AY591" s="49"/>
      <c r="AZ591" s="484"/>
    </row>
    <row r="592" spans="1:52">
      <c r="A592" s="206">
        <v>479</v>
      </c>
      <c r="B592" s="206">
        <v>479278137</v>
      </c>
      <c r="C592" s="207" t="s">
        <v>1070</v>
      </c>
      <c r="D592" s="216">
        <f t="shared" si="74"/>
        <v>0</v>
      </c>
      <c r="E592" s="216">
        <f t="shared" si="74"/>
        <v>0</v>
      </c>
      <c r="F592" s="216">
        <f t="shared" si="74"/>
        <v>0</v>
      </c>
      <c r="G592" s="216">
        <f t="shared" si="73"/>
        <v>0</v>
      </c>
      <c r="H592" s="216">
        <f t="shared" si="73"/>
        <v>8</v>
      </c>
      <c r="I592" s="216">
        <f t="shared" si="73"/>
        <v>19</v>
      </c>
      <c r="J592" s="216">
        <f t="shared" si="73"/>
        <v>0</v>
      </c>
      <c r="K592" s="347">
        <f t="shared" si="75"/>
        <v>1.0422</v>
      </c>
      <c r="L592" s="216"/>
      <c r="M592" s="216">
        <f t="shared" si="76"/>
        <v>0</v>
      </c>
      <c r="N592" s="216">
        <f t="shared" si="77"/>
        <v>0</v>
      </c>
      <c r="O592" s="216">
        <f t="shared" si="77"/>
        <v>0</v>
      </c>
      <c r="P592" s="216">
        <f t="shared" si="78"/>
        <v>9</v>
      </c>
      <c r="Q592" s="216">
        <f t="shared" si="79"/>
        <v>12</v>
      </c>
      <c r="R592" s="216">
        <f t="shared" si="80"/>
        <v>27</v>
      </c>
      <c r="S592" s="219"/>
      <c r="T592" s="219"/>
      <c r="U592" s="219"/>
      <c r="V592" s="219"/>
      <c r="W592" s="504"/>
      <c r="X592" s="219"/>
      <c r="Y592" s="49">
        <v>479</v>
      </c>
      <c r="Z592" s="49">
        <v>479278137</v>
      </c>
      <c r="AA592" s="235" t="s">
        <v>1070</v>
      </c>
      <c r="AB592" s="49">
        <v>0</v>
      </c>
      <c r="AC592" s="49">
        <v>0</v>
      </c>
      <c r="AD592" s="49">
        <v>0</v>
      </c>
      <c r="AE592" s="49">
        <v>0</v>
      </c>
      <c r="AF592" s="49">
        <v>8</v>
      </c>
      <c r="AG592" s="49">
        <v>19</v>
      </c>
      <c r="AH592" s="49">
        <v>0</v>
      </c>
      <c r="AI592" s="206">
        <v>0</v>
      </c>
      <c r="AJ592" s="206">
        <v>0</v>
      </c>
      <c r="AK592" s="206">
        <v>0</v>
      </c>
      <c r="AL592" s="206">
        <v>0</v>
      </c>
      <c r="AM592" s="206">
        <v>2</v>
      </c>
      <c r="AN592" s="206">
        <v>0</v>
      </c>
      <c r="AO592" s="206">
        <v>0</v>
      </c>
      <c r="AP592" s="206">
        <v>0</v>
      </c>
      <c r="AQ592" s="49">
        <v>7</v>
      </c>
      <c r="AR592" s="207"/>
      <c r="AS592" s="49">
        <v>278</v>
      </c>
      <c r="AT592" s="49">
        <v>137</v>
      </c>
      <c r="AU592" s="49">
        <v>12</v>
      </c>
      <c r="AW592" s="49"/>
      <c r="AX592" s="49"/>
      <c r="AY592" s="49"/>
      <c r="AZ592" s="484"/>
    </row>
    <row r="593" spans="1:52">
      <c r="A593" s="206">
        <v>479</v>
      </c>
      <c r="B593" s="206">
        <v>479278159</v>
      </c>
      <c r="C593" s="207" t="s">
        <v>1070</v>
      </c>
      <c r="D593" s="216">
        <f t="shared" si="74"/>
        <v>0</v>
      </c>
      <c r="E593" s="216">
        <f t="shared" si="74"/>
        <v>0</v>
      </c>
      <c r="F593" s="216">
        <f t="shared" si="74"/>
        <v>0</v>
      </c>
      <c r="G593" s="216">
        <f t="shared" si="73"/>
        <v>0</v>
      </c>
      <c r="H593" s="216">
        <f t="shared" si="73"/>
        <v>0</v>
      </c>
      <c r="I593" s="216">
        <f t="shared" si="73"/>
        <v>1</v>
      </c>
      <c r="J593" s="216">
        <f t="shared" si="73"/>
        <v>0</v>
      </c>
      <c r="K593" s="347">
        <f t="shared" si="75"/>
        <v>3.8600000000000002E-2</v>
      </c>
      <c r="L593" s="216"/>
      <c r="M593" s="216">
        <f t="shared" si="76"/>
        <v>0</v>
      </c>
      <c r="N593" s="216">
        <f t="shared" si="77"/>
        <v>0</v>
      </c>
      <c r="O593" s="216">
        <f t="shared" si="77"/>
        <v>0</v>
      </c>
      <c r="P593" s="216">
        <f t="shared" si="78"/>
        <v>0</v>
      </c>
      <c r="Q593" s="216">
        <f t="shared" si="79"/>
        <v>3</v>
      </c>
      <c r="R593" s="216">
        <f t="shared" si="80"/>
        <v>1</v>
      </c>
      <c r="S593" s="219"/>
      <c r="T593" s="219"/>
      <c r="U593" s="219"/>
      <c r="V593" s="219"/>
      <c r="W593" s="504"/>
      <c r="X593" s="219"/>
      <c r="Y593" s="49">
        <v>479</v>
      </c>
      <c r="Z593" s="49">
        <v>479278159</v>
      </c>
      <c r="AA593" s="235" t="s">
        <v>1070</v>
      </c>
      <c r="AB593" s="49">
        <v>0</v>
      </c>
      <c r="AC593" s="49">
        <v>0</v>
      </c>
      <c r="AD593" s="49">
        <v>0</v>
      </c>
      <c r="AE593" s="49">
        <v>0</v>
      </c>
      <c r="AF593" s="49">
        <v>0</v>
      </c>
      <c r="AG593" s="49">
        <v>1</v>
      </c>
      <c r="AH593" s="49">
        <v>0</v>
      </c>
      <c r="AI593" s="206">
        <v>0</v>
      </c>
      <c r="AJ593" s="206">
        <v>0</v>
      </c>
      <c r="AK593" s="206">
        <v>0</v>
      </c>
      <c r="AL593" s="206">
        <v>0</v>
      </c>
      <c r="AM593" s="206">
        <v>0</v>
      </c>
      <c r="AN593" s="206">
        <v>0</v>
      </c>
      <c r="AO593" s="206">
        <v>0</v>
      </c>
      <c r="AP593" s="206">
        <v>0</v>
      </c>
      <c r="AQ593" s="49">
        <v>0</v>
      </c>
      <c r="AR593" s="207"/>
      <c r="AS593" s="49">
        <v>278</v>
      </c>
      <c r="AT593" s="49">
        <v>159</v>
      </c>
      <c r="AU593" s="49">
        <v>3</v>
      </c>
      <c r="AW593" s="49"/>
      <c r="AX593" s="49"/>
      <c r="AY593" s="49"/>
      <c r="AZ593" s="484"/>
    </row>
    <row r="594" spans="1:52">
      <c r="A594" s="206">
        <v>479</v>
      </c>
      <c r="B594" s="206">
        <v>479278161</v>
      </c>
      <c r="C594" s="207" t="s">
        <v>1070</v>
      </c>
      <c r="D594" s="216">
        <f t="shared" si="74"/>
        <v>0</v>
      </c>
      <c r="E594" s="216">
        <f t="shared" si="74"/>
        <v>0</v>
      </c>
      <c r="F594" s="216">
        <f t="shared" si="74"/>
        <v>0</v>
      </c>
      <c r="G594" s="216">
        <f t="shared" si="73"/>
        <v>0</v>
      </c>
      <c r="H594" s="216">
        <f t="shared" si="73"/>
        <v>1</v>
      </c>
      <c r="I594" s="216">
        <f t="shared" si="73"/>
        <v>5</v>
      </c>
      <c r="J594" s="216">
        <f t="shared" si="73"/>
        <v>0</v>
      </c>
      <c r="K594" s="347">
        <f t="shared" si="75"/>
        <v>0.2316</v>
      </c>
      <c r="L594" s="216"/>
      <c r="M594" s="216">
        <f t="shared" si="76"/>
        <v>0</v>
      </c>
      <c r="N594" s="216">
        <f t="shared" si="77"/>
        <v>0</v>
      </c>
      <c r="O594" s="216">
        <f t="shared" si="77"/>
        <v>0</v>
      </c>
      <c r="P594" s="216">
        <f t="shared" si="78"/>
        <v>2</v>
      </c>
      <c r="Q594" s="216">
        <f t="shared" si="79"/>
        <v>7</v>
      </c>
      <c r="R594" s="216">
        <f t="shared" si="80"/>
        <v>6</v>
      </c>
      <c r="S594" s="219"/>
      <c r="T594" s="219"/>
      <c r="U594" s="219"/>
      <c r="V594" s="219"/>
      <c r="W594" s="504"/>
      <c r="X594" s="219"/>
      <c r="Y594" s="49">
        <v>479</v>
      </c>
      <c r="Z594" s="49">
        <v>479278161</v>
      </c>
      <c r="AA594" s="235" t="s">
        <v>1070</v>
      </c>
      <c r="AB594" s="49">
        <v>0</v>
      </c>
      <c r="AC594" s="49">
        <v>0</v>
      </c>
      <c r="AD594" s="49">
        <v>0</v>
      </c>
      <c r="AE594" s="49">
        <v>0</v>
      </c>
      <c r="AF594" s="49">
        <v>1</v>
      </c>
      <c r="AG594" s="49">
        <v>5</v>
      </c>
      <c r="AH594" s="49">
        <v>0</v>
      </c>
      <c r="AI594" s="206">
        <v>0</v>
      </c>
      <c r="AJ594" s="206">
        <v>0</v>
      </c>
      <c r="AK594" s="206">
        <v>0</v>
      </c>
      <c r="AL594" s="206">
        <v>0</v>
      </c>
      <c r="AM594" s="206">
        <v>1</v>
      </c>
      <c r="AN594" s="206">
        <v>0</v>
      </c>
      <c r="AO594" s="206">
        <v>0</v>
      </c>
      <c r="AP594" s="206">
        <v>0</v>
      </c>
      <c r="AQ594" s="49">
        <v>1</v>
      </c>
      <c r="AR594" s="207"/>
      <c r="AS594" s="49">
        <v>278</v>
      </c>
      <c r="AT594" s="49">
        <v>161</v>
      </c>
      <c r="AU594" s="49">
        <v>7</v>
      </c>
      <c r="AW594" s="49"/>
      <c r="AX594" s="49"/>
      <c r="AY594" s="49"/>
      <c r="AZ594" s="484"/>
    </row>
    <row r="595" spans="1:52">
      <c r="A595" s="206">
        <v>479</v>
      </c>
      <c r="B595" s="206">
        <v>479278191</v>
      </c>
      <c r="C595" s="207" t="s">
        <v>1070</v>
      </c>
      <c r="D595" s="216">
        <f t="shared" si="74"/>
        <v>0</v>
      </c>
      <c r="E595" s="216">
        <f t="shared" si="74"/>
        <v>0</v>
      </c>
      <c r="F595" s="216">
        <f t="shared" si="74"/>
        <v>0</v>
      </c>
      <c r="G595" s="216">
        <f t="shared" si="73"/>
        <v>0</v>
      </c>
      <c r="H595" s="216">
        <f t="shared" si="73"/>
        <v>4</v>
      </c>
      <c r="I595" s="216">
        <f t="shared" si="73"/>
        <v>3</v>
      </c>
      <c r="J595" s="216">
        <f t="shared" si="73"/>
        <v>0</v>
      </c>
      <c r="K595" s="347">
        <f t="shared" si="75"/>
        <v>0.2702</v>
      </c>
      <c r="L595" s="216"/>
      <c r="M595" s="216">
        <f t="shared" si="76"/>
        <v>0</v>
      </c>
      <c r="N595" s="216">
        <f t="shared" si="77"/>
        <v>0</v>
      </c>
      <c r="O595" s="216">
        <f t="shared" si="77"/>
        <v>0</v>
      </c>
      <c r="P595" s="216">
        <f t="shared" si="78"/>
        <v>1</v>
      </c>
      <c r="Q595" s="216">
        <f t="shared" si="79"/>
        <v>8</v>
      </c>
      <c r="R595" s="216">
        <f t="shared" si="80"/>
        <v>7</v>
      </c>
      <c r="S595" s="219"/>
      <c r="T595" s="219"/>
      <c r="U595" s="219"/>
      <c r="V595" s="219"/>
      <c r="W595" s="504"/>
      <c r="X595" s="219"/>
      <c r="Y595" s="49">
        <v>479</v>
      </c>
      <c r="Z595" s="49">
        <v>479278191</v>
      </c>
      <c r="AA595" s="235" t="s">
        <v>1070</v>
      </c>
      <c r="AB595" s="49">
        <v>0</v>
      </c>
      <c r="AC595" s="49">
        <v>0</v>
      </c>
      <c r="AD595" s="49">
        <v>0</v>
      </c>
      <c r="AE595" s="49">
        <v>0</v>
      </c>
      <c r="AF595" s="49">
        <v>4</v>
      </c>
      <c r="AG595" s="49">
        <v>3</v>
      </c>
      <c r="AH595" s="49">
        <v>0</v>
      </c>
      <c r="AI595" s="206">
        <v>0</v>
      </c>
      <c r="AJ595" s="206">
        <v>0</v>
      </c>
      <c r="AK595" s="206">
        <v>0</v>
      </c>
      <c r="AL595" s="206">
        <v>0</v>
      </c>
      <c r="AM595" s="206">
        <v>0</v>
      </c>
      <c r="AN595" s="206">
        <v>0</v>
      </c>
      <c r="AO595" s="206">
        <v>0</v>
      </c>
      <c r="AP595" s="206">
        <v>0</v>
      </c>
      <c r="AQ595" s="49">
        <v>1</v>
      </c>
      <c r="AR595" s="207"/>
      <c r="AS595" s="49">
        <v>278</v>
      </c>
      <c r="AT595" s="49">
        <v>191</v>
      </c>
      <c r="AU595" s="49">
        <v>8</v>
      </c>
      <c r="AW595" s="49"/>
      <c r="AX595" s="49"/>
      <c r="AY595" s="49"/>
      <c r="AZ595" s="484"/>
    </row>
    <row r="596" spans="1:52">
      <c r="A596" s="206">
        <v>479</v>
      </c>
      <c r="B596" s="206">
        <v>479278210</v>
      </c>
      <c r="C596" s="207" t="s">
        <v>1070</v>
      </c>
      <c r="D596" s="216">
        <f t="shared" si="74"/>
        <v>0</v>
      </c>
      <c r="E596" s="216">
        <f t="shared" si="74"/>
        <v>0</v>
      </c>
      <c r="F596" s="216">
        <f t="shared" si="74"/>
        <v>0</v>
      </c>
      <c r="G596" s="216">
        <f t="shared" si="73"/>
        <v>0</v>
      </c>
      <c r="H596" s="216">
        <f t="shared" si="73"/>
        <v>10</v>
      </c>
      <c r="I596" s="216">
        <f t="shared" si="73"/>
        <v>12</v>
      </c>
      <c r="J596" s="216">
        <f t="shared" si="73"/>
        <v>0</v>
      </c>
      <c r="K596" s="347">
        <f t="shared" si="75"/>
        <v>0.84919999999999995</v>
      </c>
      <c r="L596" s="216"/>
      <c r="M596" s="216">
        <f t="shared" si="76"/>
        <v>0</v>
      </c>
      <c r="N596" s="216">
        <f t="shared" si="77"/>
        <v>0</v>
      </c>
      <c r="O596" s="216">
        <f t="shared" si="77"/>
        <v>0</v>
      </c>
      <c r="P596" s="216">
        <f t="shared" si="78"/>
        <v>6</v>
      </c>
      <c r="Q596" s="216">
        <f t="shared" si="79"/>
        <v>6</v>
      </c>
      <c r="R596" s="216">
        <f t="shared" si="80"/>
        <v>22</v>
      </c>
      <c r="S596" s="219"/>
      <c r="T596" s="219"/>
      <c r="U596" s="219"/>
      <c r="V596" s="219"/>
      <c r="W596" s="504"/>
      <c r="X596" s="219"/>
      <c r="Y596" s="49">
        <v>479</v>
      </c>
      <c r="Z596" s="49">
        <v>479278210</v>
      </c>
      <c r="AA596" s="235" t="s">
        <v>1070</v>
      </c>
      <c r="AB596" s="49">
        <v>0</v>
      </c>
      <c r="AC596" s="49">
        <v>0</v>
      </c>
      <c r="AD596" s="49">
        <v>0</v>
      </c>
      <c r="AE596" s="49">
        <v>0</v>
      </c>
      <c r="AF596" s="49">
        <v>10</v>
      </c>
      <c r="AG596" s="49">
        <v>12</v>
      </c>
      <c r="AH596" s="49">
        <v>0</v>
      </c>
      <c r="AI596" s="206">
        <v>0</v>
      </c>
      <c r="AJ596" s="206">
        <v>0</v>
      </c>
      <c r="AK596" s="206">
        <v>0</v>
      </c>
      <c r="AL596" s="206">
        <v>0</v>
      </c>
      <c r="AM596" s="206">
        <v>3</v>
      </c>
      <c r="AN596" s="206">
        <v>0</v>
      </c>
      <c r="AO596" s="206">
        <v>0</v>
      </c>
      <c r="AP596" s="206">
        <v>0</v>
      </c>
      <c r="AQ596" s="49">
        <v>3</v>
      </c>
      <c r="AR596" s="207"/>
      <c r="AS596" s="49">
        <v>278</v>
      </c>
      <c r="AT596" s="49">
        <v>210</v>
      </c>
      <c r="AU596" s="49">
        <v>6</v>
      </c>
      <c r="AW596" s="49"/>
      <c r="AX596" s="49"/>
      <c r="AY596" s="49"/>
      <c r="AZ596" s="484"/>
    </row>
    <row r="597" spans="1:52">
      <c r="A597" s="206">
        <v>479</v>
      </c>
      <c r="B597" s="206">
        <v>479278227</v>
      </c>
      <c r="C597" s="207" t="s">
        <v>1070</v>
      </c>
      <c r="D597" s="216">
        <f t="shared" si="74"/>
        <v>0</v>
      </c>
      <c r="E597" s="216">
        <f t="shared" si="74"/>
        <v>0</v>
      </c>
      <c r="F597" s="216">
        <f t="shared" si="74"/>
        <v>0</v>
      </c>
      <c r="G597" s="216">
        <f t="shared" si="73"/>
        <v>0</v>
      </c>
      <c r="H597" s="216">
        <f t="shared" si="73"/>
        <v>2</v>
      </c>
      <c r="I597" s="216">
        <f t="shared" si="73"/>
        <v>4</v>
      </c>
      <c r="J597" s="216">
        <f t="shared" si="73"/>
        <v>0</v>
      </c>
      <c r="K597" s="347">
        <f t="shared" si="75"/>
        <v>0.2316</v>
      </c>
      <c r="L597" s="216"/>
      <c r="M597" s="216">
        <f t="shared" si="76"/>
        <v>0</v>
      </c>
      <c r="N597" s="216">
        <f t="shared" si="77"/>
        <v>0</v>
      </c>
      <c r="O597" s="216">
        <f t="shared" si="77"/>
        <v>0</v>
      </c>
      <c r="P597" s="216">
        <f t="shared" si="78"/>
        <v>2</v>
      </c>
      <c r="Q597" s="216">
        <f t="shared" si="79"/>
        <v>10</v>
      </c>
      <c r="R597" s="216">
        <f t="shared" si="80"/>
        <v>6</v>
      </c>
      <c r="S597" s="219"/>
      <c r="T597" s="219"/>
      <c r="U597" s="219"/>
      <c r="V597" s="219"/>
      <c r="W597" s="504"/>
      <c r="X597" s="219"/>
      <c r="Y597" s="49">
        <v>479</v>
      </c>
      <c r="Z597" s="49">
        <v>479278227</v>
      </c>
      <c r="AA597" s="235" t="s">
        <v>1070</v>
      </c>
      <c r="AB597" s="49">
        <v>0</v>
      </c>
      <c r="AC597" s="49">
        <v>0</v>
      </c>
      <c r="AD597" s="49">
        <v>0</v>
      </c>
      <c r="AE597" s="49">
        <v>0</v>
      </c>
      <c r="AF597" s="49">
        <v>2</v>
      </c>
      <c r="AG597" s="49">
        <v>4</v>
      </c>
      <c r="AH597" s="49">
        <v>0</v>
      </c>
      <c r="AI597" s="206">
        <v>0</v>
      </c>
      <c r="AJ597" s="206">
        <v>0</v>
      </c>
      <c r="AK597" s="206">
        <v>0</v>
      </c>
      <c r="AL597" s="206">
        <v>0</v>
      </c>
      <c r="AM597" s="206">
        <v>0</v>
      </c>
      <c r="AN597" s="206">
        <v>0</v>
      </c>
      <c r="AO597" s="206">
        <v>0</v>
      </c>
      <c r="AP597" s="206">
        <v>0</v>
      </c>
      <c r="AQ597" s="49">
        <v>2</v>
      </c>
      <c r="AR597" s="207"/>
      <c r="AS597" s="49">
        <v>278</v>
      </c>
      <c r="AT597" s="49">
        <v>227</v>
      </c>
      <c r="AU597" s="49">
        <v>10</v>
      </c>
      <c r="AW597" s="49"/>
      <c r="AX597" s="49"/>
      <c r="AY597" s="49"/>
      <c r="AZ597" s="484"/>
    </row>
    <row r="598" spans="1:52">
      <c r="A598" s="206">
        <v>479</v>
      </c>
      <c r="B598" s="206">
        <v>479278278</v>
      </c>
      <c r="C598" s="207" t="s">
        <v>1070</v>
      </c>
      <c r="D598" s="216">
        <f t="shared" si="74"/>
        <v>0</v>
      </c>
      <c r="E598" s="216">
        <f t="shared" si="74"/>
        <v>0</v>
      </c>
      <c r="F598" s="216">
        <f t="shared" si="74"/>
        <v>0</v>
      </c>
      <c r="G598" s="216">
        <f t="shared" si="73"/>
        <v>0</v>
      </c>
      <c r="H598" s="216">
        <f t="shared" si="73"/>
        <v>13</v>
      </c>
      <c r="I598" s="216">
        <f t="shared" si="73"/>
        <v>38</v>
      </c>
      <c r="J598" s="216">
        <f t="shared" si="73"/>
        <v>0</v>
      </c>
      <c r="K598" s="347">
        <f t="shared" si="75"/>
        <v>1.9685999999999999</v>
      </c>
      <c r="L598" s="216"/>
      <c r="M598" s="216">
        <f t="shared" si="76"/>
        <v>0</v>
      </c>
      <c r="N598" s="216">
        <f t="shared" si="77"/>
        <v>0</v>
      </c>
      <c r="O598" s="216">
        <f t="shared" si="77"/>
        <v>0</v>
      </c>
      <c r="P598" s="216">
        <f t="shared" si="78"/>
        <v>19</v>
      </c>
      <c r="Q598" s="216">
        <f t="shared" si="79"/>
        <v>7</v>
      </c>
      <c r="R598" s="216">
        <f t="shared" si="80"/>
        <v>51</v>
      </c>
      <c r="S598" s="219"/>
      <c r="T598" s="219"/>
      <c r="U598" s="219"/>
      <c r="V598" s="219"/>
      <c r="W598" s="504"/>
      <c r="X598" s="219"/>
      <c r="Y598" s="49">
        <v>479</v>
      </c>
      <c r="Z598" s="49">
        <v>479278278</v>
      </c>
      <c r="AA598" s="235" t="s">
        <v>1070</v>
      </c>
      <c r="AB598" s="49">
        <v>0</v>
      </c>
      <c r="AC598" s="49">
        <v>0</v>
      </c>
      <c r="AD598" s="49">
        <v>0</v>
      </c>
      <c r="AE598" s="49">
        <v>0</v>
      </c>
      <c r="AF598" s="49">
        <v>13</v>
      </c>
      <c r="AG598" s="49">
        <v>38</v>
      </c>
      <c r="AH598" s="49">
        <v>0</v>
      </c>
      <c r="AI598" s="206">
        <v>0</v>
      </c>
      <c r="AJ598" s="206">
        <v>0</v>
      </c>
      <c r="AK598" s="206">
        <v>0</v>
      </c>
      <c r="AL598" s="206">
        <v>0</v>
      </c>
      <c r="AM598" s="206">
        <v>5</v>
      </c>
      <c r="AN598" s="206">
        <v>0</v>
      </c>
      <c r="AO598" s="206">
        <v>0</v>
      </c>
      <c r="AP598" s="206">
        <v>0</v>
      </c>
      <c r="AQ598" s="49">
        <v>14</v>
      </c>
      <c r="AR598" s="207"/>
      <c r="AS598" s="49">
        <v>278</v>
      </c>
      <c r="AT598" s="49">
        <v>278</v>
      </c>
      <c r="AU598" s="49">
        <v>7</v>
      </c>
      <c r="AW598" s="49"/>
      <c r="AX598" s="49"/>
      <c r="AY598" s="49"/>
      <c r="AZ598" s="484"/>
    </row>
    <row r="599" spans="1:52">
      <c r="A599" s="206">
        <v>479</v>
      </c>
      <c r="B599" s="206">
        <v>479278281</v>
      </c>
      <c r="C599" s="207" t="s">
        <v>1070</v>
      </c>
      <c r="D599" s="216">
        <f t="shared" si="74"/>
        <v>0</v>
      </c>
      <c r="E599" s="216">
        <f t="shared" si="74"/>
        <v>0</v>
      </c>
      <c r="F599" s="216">
        <f t="shared" si="74"/>
        <v>0</v>
      </c>
      <c r="G599" s="216">
        <f t="shared" si="73"/>
        <v>0</v>
      </c>
      <c r="H599" s="216">
        <f t="shared" si="73"/>
        <v>16</v>
      </c>
      <c r="I599" s="216">
        <f t="shared" si="73"/>
        <v>41</v>
      </c>
      <c r="J599" s="216">
        <f t="shared" si="73"/>
        <v>0</v>
      </c>
      <c r="K599" s="347">
        <f t="shared" si="75"/>
        <v>2.2002000000000002</v>
      </c>
      <c r="L599" s="216"/>
      <c r="M599" s="216">
        <f t="shared" si="76"/>
        <v>0</v>
      </c>
      <c r="N599" s="216">
        <f t="shared" si="77"/>
        <v>0</v>
      </c>
      <c r="O599" s="216">
        <f t="shared" si="77"/>
        <v>0</v>
      </c>
      <c r="P599" s="216">
        <f t="shared" si="78"/>
        <v>45</v>
      </c>
      <c r="Q599" s="216">
        <f t="shared" si="79"/>
        <v>12</v>
      </c>
      <c r="R599" s="216">
        <f t="shared" si="80"/>
        <v>57</v>
      </c>
      <c r="S599" s="219"/>
      <c r="T599" s="219"/>
      <c r="U599" s="219"/>
      <c r="V599" s="219"/>
      <c r="W599" s="504"/>
      <c r="X599" s="219"/>
      <c r="Y599" s="49">
        <v>479</v>
      </c>
      <c r="Z599" s="49">
        <v>479278281</v>
      </c>
      <c r="AA599" s="235" t="s">
        <v>1070</v>
      </c>
      <c r="AB599" s="49">
        <v>0</v>
      </c>
      <c r="AC599" s="49">
        <v>0</v>
      </c>
      <c r="AD599" s="49">
        <v>0</v>
      </c>
      <c r="AE599" s="49">
        <v>0</v>
      </c>
      <c r="AF599" s="49">
        <v>16</v>
      </c>
      <c r="AG599" s="49">
        <v>41</v>
      </c>
      <c r="AH599" s="49">
        <v>0</v>
      </c>
      <c r="AI599" s="206">
        <v>0</v>
      </c>
      <c r="AJ599" s="206">
        <v>0</v>
      </c>
      <c r="AK599" s="206">
        <v>0</v>
      </c>
      <c r="AL599" s="206">
        <v>0</v>
      </c>
      <c r="AM599" s="206">
        <v>11</v>
      </c>
      <c r="AN599" s="206">
        <v>0</v>
      </c>
      <c r="AO599" s="206">
        <v>0</v>
      </c>
      <c r="AP599" s="206">
        <v>0</v>
      </c>
      <c r="AQ599" s="49">
        <v>34</v>
      </c>
      <c r="AR599" s="207"/>
      <c r="AS599" s="49">
        <v>278</v>
      </c>
      <c r="AT599" s="49">
        <v>281</v>
      </c>
      <c r="AU599" s="49">
        <v>12</v>
      </c>
      <c r="AW599" s="49"/>
      <c r="AX599" s="49"/>
      <c r="AY599" s="49"/>
      <c r="AZ599" s="484"/>
    </row>
    <row r="600" spans="1:52">
      <c r="A600" s="206">
        <v>479</v>
      </c>
      <c r="B600" s="206">
        <v>479278309</v>
      </c>
      <c r="C600" s="207" t="s">
        <v>1070</v>
      </c>
      <c r="D600" s="216">
        <f t="shared" si="74"/>
        <v>0</v>
      </c>
      <c r="E600" s="216">
        <f t="shared" si="74"/>
        <v>0</v>
      </c>
      <c r="F600" s="216">
        <f t="shared" si="74"/>
        <v>0</v>
      </c>
      <c r="G600" s="216">
        <f t="shared" si="73"/>
        <v>0</v>
      </c>
      <c r="H600" s="216">
        <f t="shared" si="73"/>
        <v>2</v>
      </c>
      <c r="I600" s="216">
        <f t="shared" si="73"/>
        <v>2</v>
      </c>
      <c r="J600" s="216">
        <f t="shared" si="73"/>
        <v>0</v>
      </c>
      <c r="K600" s="347">
        <f t="shared" si="75"/>
        <v>0.15440000000000001</v>
      </c>
      <c r="L600" s="216"/>
      <c r="M600" s="216">
        <f t="shared" si="76"/>
        <v>0</v>
      </c>
      <c r="N600" s="216">
        <f t="shared" si="77"/>
        <v>0</v>
      </c>
      <c r="O600" s="216">
        <f t="shared" si="77"/>
        <v>0</v>
      </c>
      <c r="P600" s="216">
        <f t="shared" si="78"/>
        <v>1</v>
      </c>
      <c r="Q600" s="216">
        <f t="shared" si="79"/>
        <v>10</v>
      </c>
      <c r="R600" s="216">
        <f t="shared" si="80"/>
        <v>4</v>
      </c>
      <c r="S600" s="219"/>
      <c r="T600" s="219"/>
      <c r="U600" s="219"/>
      <c r="V600" s="219"/>
      <c r="W600" s="504"/>
      <c r="X600" s="219"/>
      <c r="Y600" s="49">
        <v>479</v>
      </c>
      <c r="Z600" s="49">
        <v>479278309</v>
      </c>
      <c r="AA600" s="235" t="s">
        <v>1070</v>
      </c>
      <c r="AB600" s="49">
        <v>0</v>
      </c>
      <c r="AC600" s="49">
        <v>0</v>
      </c>
      <c r="AD600" s="49">
        <v>0</v>
      </c>
      <c r="AE600" s="49">
        <v>0</v>
      </c>
      <c r="AF600" s="49">
        <v>2</v>
      </c>
      <c r="AG600" s="49">
        <v>2</v>
      </c>
      <c r="AH600" s="49">
        <v>0</v>
      </c>
      <c r="AI600" s="206">
        <v>0</v>
      </c>
      <c r="AJ600" s="206">
        <v>0</v>
      </c>
      <c r="AK600" s="206">
        <v>0</v>
      </c>
      <c r="AL600" s="206">
        <v>0</v>
      </c>
      <c r="AM600" s="206">
        <v>0</v>
      </c>
      <c r="AN600" s="206">
        <v>0</v>
      </c>
      <c r="AO600" s="206">
        <v>0</v>
      </c>
      <c r="AP600" s="206">
        <v>0</v>
      </c>
      <c r="AQ600" s="49">
        <v>1</v>
      </c>
      <c r="AR600" s="207"/>
      <c r="AS600" s="49">
        <v>278</v>
      </c>
      <c r="AT600" s="49">
        <v>309</v>
      </c>
      <c r="AU600" s="49">
        <v>10</v>
      </c>
      <c r="AW600" s="49"/>
      <c r="AX600" s="49"/>
      <c r="AY600" s="49"/>
      <c r="AZ600" s="484"/>
    </row>
    <row r="601" spans="1:52">
      <c r="A601" s="206">
        <v>479</v>
      </c>
      <c r="B601" s="206">
        <v>479278325</v>
      </c>
      <c r="C601" s="207" t="s">
        <v>1070</v>
      </c>
      <c r="D601" s="216">
        <f t="shared" si="74"/>
        <v>0</v>
      </c>
      <c r="E601" s="216">
        <f t="shared" si="74"/>
        <v>0</v>
      </c>
      <c r="F601" s="216">
        <f t="shared" si="74"/>
        <v>0</v>
      </c>
      <c r="G601" s="216">
        <f t="shared" si="73"/>
        <v>0</v>
      </c>
      <c r="H601" s="216">
        <f t="shared" si="73"/>
        <v>9</v>
      </c>
      <c r="I601" s="216">
        <f t="shared" si="73"/>
        <v>9</v>
      </c>
      <c r="J601" s="216">
        <f t="shared" si="73"/>
        <v>0</v>
      </c>
      <c r="K601" s="347">
        <f t="shared" si="75"/>
        <v>0.69479999999999997</v>
      </c>
      <c r="L601" s="216"/>
      <c r="M601" s="216">
        <f t="shared" si="76"/>
        <v>0</v>
      </c>
      <c r="N601" s="216">
        <f t="shared" si="77"/>
        <v>0</v>
      </c>
      <c r="O601" s="216">
        <f t="shared" si="77"/>
        <v>0</v>
      </c>
      <c r="P601" s="216">
        <f t="shared" si="78"/>
        <v>9</v>
      </c>
      <c r="Q601" s="216">
        <f t="shared" si="79"/>
        <v>9</v>
      </c>
      <c r="R601" s="216">
        <f t="shared" si="80"/>
        <v>18</v>
      </c>
      <c r="S601" s="219"/>
      <c r="T601" s="219"/>
      <c r="U601" s="219"/>
      <c r="V601" s="219"/>
      <c r="W601" s="504"/>
      <c r="X601" s="219"/>
      <c r="Y601" s="49">
        <v>479</v>
      </c>
      <c r="Z601" s="49">
        <v>479278325</v>
      </c>
      <c r="AA601" s="235" t="s">
        <v>1070</v>
      </c>
      <c r="AB601" s="49">
        <v>0</v>
      </c>
      <c r="AC601" s="49">
        <v>0</v>
      </c>
      <c r="AD601" s="49">
        <v>0</v>
      </c>
      <c r="AE601" s="49">
        <v>0</v>
      </c>
      <c r="AF601" s="49">
        <v>9</v>
      </c>
      <c r="AG601" s="49">
        <v>9</v>
      </c>
      <c r="AH601" s="49">
        <v>0</v>
      </c>
      <c r="AI601" s="206">
        <v>0</v>
      </c>
      <c r="AJ601" s="206">
        <v>0</v>
      </c>
      <c r="AK601" s="206">
        <v>0</v>
      </c>
      <c r="AL601" s="206">
        <v>0</v>
      </c>
      <c r="AM601" s="206">
        <v>6</v>
      </c>
      <c r="AN601" s="206">
        <v>0</v>
      </c>
      <c r="AO601" s="206">
        <v>0</v>
      </c>
      <c r="AP601" s="206">
        <v>0</v>
      </c>
      <c r="AQ601" s="49">
        <v>3</v>
      </c>
      <c r="AR601" s="207"/>
      <c r="AS601" s="49">
        <v>278</v>
      </c>
      <c r="AT601" s="49">
        <v>325</v>
      </c>
      <c r="AU601" s="49">
        <v>9</v>
      </c>
      <c r="AW601" s="49"/>
      <c r="AX601" s="49"/>
      <c r="AY601" s="49"/>
      <c r="AZ601" s="484"/>
    </row>
    <row r="602" spans="1:52">
      <c r="A602" s="206">
        <v>479</v>
      </c>
      <c r="B602" s="206">
        <v>479278332</v>
      </c>
      <c r="C602" s="207" t="s">
        <v>1070</v>
      </c>
      <c r="D602" s="216">
        <f t="shared" si="74"/>
        <v>0</v>
      </c>
      <c r="E602" s="216">
        <f t="shared" si="74"/>
        <v>0</v>
      </c>
      <c r="F602" s="216">
        <f t="shared" si="74"/>
        <v>0</v>
      </c>
      <c r="G602" s="216">
        <f t="shared" si="73"/>
        <v>0</v>
      </c>
      <c r="H602" s="216">
        <f t="shared" si="73"/>
        <v>1</v>
      </c>
      <c r="I602" s="216">
        <f t="shared" si="73"/>
        <v>9</v>
      </c>
      <c r="J602" s="216">
        <f t="shared" si="73"/>
        <v>0</v>
      </c>
      <c r="K602" s="347">
        <f t="shared" si="75"/>
        <v>0.38600000000000001</v>
      </c>
      <c r="L602" s="216"/>
      <c r="M602" s="216">
        <f t="shared" si="76"/>
        <v>0</v>
      </c>
      <c r="N602" s="216">
        <f t="shared" si="77"/>
        <v>0</v>
      </c>
      <c r="O602" s="216">
        <f t="shared" si="77"/>
        <v>0</v>
      </c>
      <c r="P602" s="216">
        <f t="shared" si="78"/>
        <v>2</v>
      </c>
      <c r="Q602" s="216">
        <f t="shared" si="79"/>
        <v>10</v>
      </c>
      <c r="R602" s="216">
        <f t="shared" si="80"/>
        <v>10</v>
      </c>
      <c r="S602" s="219"/>
      <c r="T602" s="219"/>
      <c r="U602" s="219"/>
      <c r="V602" s="219"/>
      <c r="W602" s="504"/>
      <c r="X602" s="219"/>
      <c r="Y602" s="49">
        <v>479</v>
      </c>
      <c r="Z602" s="49">
        <v>479278332</v>
      </c>
      <c r="AA602" s="235" t="s">
        <v>1070</v>
      </c>
      <c r="AB602" s="49">
        <v>0</v>
      </c>
      <c r="AC602" s="49">
        <v>0</v>
      </c>
      <c r="AD602" s="49">
        <v>0</v>
      </c>
      <c r="AE602" s="49">
        <v>0</v>
      </c>
      <c r="AF602" s="49">
        <v>1</v>
      </c>
      <c r="AG602" s="49">
        <v>9</v>
      </c>
      <c r="AH602" s="49">
        <v>0</v>
      </c>
      <c r="AI602" s="206">
        <v>0</v>
      </c>
      <c r="AJ602" s="206">
        <v>0</v>
      </c>
      <c r="AK602" s="206">
        <v>0</v>
      </c>
      <c r="AL602" s="206">
        <v>0</v>
      </c>
      <c r="AM602" s="206">
        <v>1</v>
      </c>
      <c r="AN602" s="206">
        <v>0</v>
      </c>
      <c r="AO602" s="206">
        <v>0</v>
      </c>
      <c r="AP602" s="206">
        <v>0</v>
      </c>
      <c r="AQ602" s="49">
        <v>1</v>
      </c>
      <c r="AR602" s="207"/>
      <c r="AS602" s="49">
        <v>278</v>
      </c>
      <c r="AT602" s="49">
        <v>332</v>
      </c>
      <c r="AU602" s="49">
        <v>10</v>
      </c>
      <c r="AW602" s="49"/>
      <c r="AX602" s="49"/>
      <c r="AY602" s="49"/>
      <c r="AZ602" s="484"/>
    </row>
    <row r="603" spans="1:52">
      <c r="A603" s="206">
        <v>479</v>
      </c>
      <c r="B603" s="206">
        <v>479278605</v>
      </c>
      <c r="C603" s="207" t="s">
        <v>1070</v>
      </c>
      <c r="D603" s="216">
        <f t="shared" si="74"/>
        <v>0</v>
      </c>
      <c r="E603" s="216">
        <f t="shared" si="74"/>
        <v>0</v>
      </c>
      <c r="F603" s="216">
        <f t="shared" si="74"/>
        <v>0</v>
      </c>
      <c r="G603" s="216">
        <f t="shared" si="73"/>
        <v>0</v>
      </c>
      <c r="H603" s="216">
        <f t="shared" si="73"/>
        <v>16</v>
      </c>
      <c r="I603" s="216">
        <f t="shared" si="73"/>
        <v>18</v>
      </c>
      <c r="J603" s="216">
        <f t="shared" si="73"/>
        <v>0</v>
      </c>
      <c r="K603" s="347">
        <f t="shared" si="75"/>
        <v>1.3124</v>
      </c>
      <c r="L603" s="216"/>
      <c r="M603" s="216">
        <f t="shared" si="76"/>
        <v>0</v>
      </c>
      <c r="N603" s="216">
        <f t="shared" si="77"/>
        <v>0</v>
      </c>
      <c r="O603" s="216">
        <f t="shared" si="77"/>
        <v>0</v>
      </c>
      <c r="P603" s="216">
        <f t="shared" si="78"/>
        <v>19</v>
      </c>
      <c r="Q603" s="216">
        <f t="shared" si="79"/>
        <v>6</v>
      </c>
      <c r="R603" s="216">
        <f t="shared" si="80"/>
        <v>34</v>
      </c>
      <c r="S603" s="219"/>
      <c r="T603" s="219"/>
      <c r="U603" s="219"/>
      <c r="V603" s="219"/>
      <c r="W603" s="504"/>
      <c r="X603" s="219"/>
      <c r="Y603" s="49">
        <v>479</v>
      </c>
      <c r="Z603" s="49">
        <v>479278605</v>
      </c>
      <c r="AA603" s="235" t="s">
        <v>1070</v>
      </c>
      <c r="AB603" s="49">
        <v>0</v>
      </c>
      <c r="AC603" s="49">
        <v>0</v>
      </c>
      <c r="AD603" s="49">
        <v>0</v>
      </c>
      <c r="AE603" s="49">
        <v>0</v>
      </c>
      <c r="AF603" s="49">
        <v>16</v>
      </c>
      <c r="AG603" s="49">
        <v>18</v>
      </c>
      <c r="AH603" s="49">
        <v>0</v>
      </c>
      <c r="AI603" s="206">
        <v>0</v>
      </c>
      <c r="AJ603" s="206">
        <v>0</v>
      </c>
      <c r="AK603" s="206">
        <v>0</v>
      </c>
      <c r="AL603" s="206">
        <v>0</v>
      </c>
      <c r="AM603" s="206">
        <v>11</v>
      </c>
      <c r="AN603" s="206">
        <v>0</v>
      </c>
      <c r="AO603" s="206">
        <v>0</v>
      </c>
      <c r="AP603" s="206">
        <v>0</v>
      </c>
      <c r="AQ603" s="49">
        <v>8</v>
      </c>
      <c r="AR603" s="207"/>
      <c r="AS603" s="49">
        <v>278</v>
      </c>
      <c r="AT603" s="49">
        <v>605</v>
      </c>
      <c r="AU603" s="49">
        <v>6</v>
      </c>
      <c r="AW603" s="49"/>
      <c r="AX603" s="49"/>
      <c r="AY603" s="49"/>
      <c r="AZ603" s="484"/>
    </row>
    <row r="604" spans="1:52">
      <c r="A604" s="206">
        <v>479</v>
      </c>
      <c r="B604" s="206">
        <v>479278635</v>
      </c>
      <c r="C604" s="207" t="s">
        <v>1070</v>
      </c>
      <c r="D604" s="216">
        <f t="shared" si="74"/>
        <v>0</v>
      </c>
      <c r="E604" s="216">
        <f t="shared" si="74"/>
        <v>0</v>
      </c>
      <c r="F604" s="216">
        <f t="shared" si="74"/>
        <v>0</v>
      </c>
      <c r="G604" s="216">
        <f t="shared" si="73"/>
        <v>0</v>
      </c>
      <c r="H604" s="216">
        <f t="shared" si="73"/>
        <v>0</v>
      </c>
      <c r="I604" s="216">
        <f t="shared" si="73"/>
        <v>1</v>
      </c>
      <c r="J604" s="216">
        <f t="shared" si="73"/>
        <v>0</v>
      </c>
      <c r="K604" s="347">
        <f t="shared" si="75"/>
        <v>3.8600000000000002E-2</v>
      </c>
      <c r="L604" s="216"/>
      <c r="M604" s="216">
        <f t="shared" si="76"/>
        <v>0</v>
      </c>
      <c r="N604" s="216">
        <f t="shared" si="77"/>
        <v>0</v>
      </c>
      <c r="O604" s="216">
        <f t="shared" si="77"/>
        <v>0</v>
      </c>
      <c r="P604" s="216">
        <f t="shared" si="78"/>
        <v>0</v>
      </c>
      <c r="Q604" s="216">
        <f t="shared" si="79"/>
        <v>8</v>
      </c>
      <c r="R604" s="216">
        <f t="shared" si="80"/>
        <v>1</v>
      </c>
      <c r="S604" s="219"/>
      <c r="T604" s="219"/>
      <c r="U604" s="219"/>
      <c r="V604" s="219"/>
      <c r="W604" s="504"/>
      <c r="X604" s="219"/>
      <c r="Y604" s="49">
        <v>479</v>
      </c>
      <c r="Z604" s="49">
        <v>479278635</v>
      </c>
      <c r="AA604" s="235" t="s">
        <v>1070</v>
      </c>
      <c r="AB604" s="49">
        <v>0</v>
      </c>
      <c r="AC604" s="49">
        <v>0</v>
      </c>
      <c r="AD604" s="49">
        <v>0</v>
      </c>
      <c r="AE604" s="49">
        <v>0</v>
      </c>
      <c r="AF604" s="49">
        <v>0</v>
      </c>
      <c r="AG604" s="49">
        <v>1</v>
      </c>
      <c r="AH604" s="49">
        <v>0</v>
      </c>
      <c r="AI604" s="206">
        <v>0</v>
      </c>
      <c r="AJ604" s="206">
        <v>0</v>
      </c>
      <c r="AK604" s="206">
        <v>0</v>
      </c>
      <c r="AL604" s="206">
        <v>0</v>
      </c>
      <c r="AM604" s="206">
        <v>0</v>
      </c>
      <c r="AN604" s="206">
        <v>0</v>
      </c>
      <c r="AO604" s="206">
        <v>0</v>
      </c>
      <c r="AP604" s="206">
        <v>0</v>
      </c>
      <c r="AQ604" s="49">
        <v>0</v>
      </c>
      <c r="AR604" s="207"/>
      <c r="AS604" s="49">
        <v>278</v>
      </c>
      <c r="AT604" s="49">
        <v>635</v>
      </c>
      <c r="AU604" s="49">
        <v>8</v>
      </c>
      <c r="AW604" s="49"/>
      <c r="AX604" s="49"/>
      <c r="AY604" s="49"/>
      <c r="AZ604" s="484"/>
    </row>
    <row r="605" spans="1:52">
      <c r="A605" s="206">
        <v>479</v>
      </c>
      <c r="B605" s="206">
        <v>479278670</v>
      </c>
      <c r="C605" s="207" t="s">
        <v>1070</v>
      </c>
      <c r="D605" s="216">
        <f t="shared" si="74"/>
        <v>0</v>
      </c>
      <c r="E605" s="216">
        <f t="shared" si="74"/>
        <v>0</v>
      </c>
      <c r="F605" s="216">
        <f t="shared" si="74"/>
        <v>0</v>
      </c>
      <c r="G605" s="216">
        <f t="shared" si="73"/>
        <v>0</v>
      </c>
      <c r="H605" s="216">
        <f t="shared" si="73"/>
        <v>2</v>
      </c>
      <c r="I605" s="216">
        <f t="shared" si="73"/>
        <v>7</v>
      </c>
      <c r="J605" s="216">
        <f t="shared" si="73"/>
        <v>0</v>
      </c>
      <c r="K605" s="347">
        <f t="shared" si="75"/>
        <v>0.34739999999999999</v>
      </c>
      <c r="L605" s="216"/>
      <c r="M605" s="216">
        <f t="shared" si="76"/>
        <v>0</v>
      </c>
      <c r="N605" s="216">
        <f t="shared" si="77"/>
        <v>0</v>
      </c>
      <c r="O605" s="216">
        <f t="shared" si="77"/>
        <v>0</v>
      </c>
      <c r="P605" s="216">
        <f t="shared" si="78"/>
        <v>1</v>
      </c>
      <c r="Q605" s="216">
        <f t="shared" si="79"/>
        <v>6</v>
      </c>
      <c r="R605" s="216">
        <f t="shared" si="80"/>
        <v>9</v>
      </c>
      <c r="S605" s="219"/>
      <c r="T605" s="219"/>
      <c r="U605" s="219"/>
      <c r="V605" s="219"/>
      <c r="W605" s="504"/>
      <c r="X605" s="219"/>
      <c r="Y605" s="49">
        <v>479</v>
      </c>
      <c r="Z605" s="49">
        <v>479278670</v>
      </c>
      <c r="AA605" s="235" t="s">
        <v>1070</v>
      </c>
      <c r="AB605" s="49">
        <v>0</v>
      </c>
      <c r="AC605" s="49">
        <v>0</v>
      </c>
      <c r="AD605" s="49">
        <v>0</v>
      </c>
      <c r="AE605" s="49">
        <v>0</v>
      </c>
      <c r="AF605" s="49">
        <v>2</v>
      </c>
      <c r="AG605" s="49">
        <v>7</v>
      </c>
      <c r="AH605" s="49">
        <v>0</v>
      </c>
      <c r="AI605" s="206">
        <v>0</v>
      </c>
      <c r="AJ605" s="206">
        <v>0</v>
      </c>
      <c r="AK605" s="206">
        <v>0</v>
      </c>
      <c r="AL605" s="206">
        <v>0</v>
      </c>
      <c r="AM605" s="206">
        <v>1</v>
      </c>
      <c r="AN605" s="206">
        <v>0</v>
      </c>
      <c r="AO605" s="206">
        <v>0</v>
      </c>
      <c r="AP605" s="206">
        <v>0</v>
      </c>
      <c r="AQ605" s="49">
        <v>0</v>
      </c>
      <c r="AR605" s="207"/>
      <c r="AS605" s="49">
        <v>278</v>
      </c>
      <c r="AT605" s="49">
        <v>670</v>
      </c>
      <c r="AU605" s="49">
        <v>6</v>
      </c>
      <c r="AW605" s="49"/>
      <c r="AX605" s="49"/>
      <c r="AY605" s="49"/>
      <c r="AZ605" s="484"/>
    </row>
    <row r="606" spans="1:52">
      <c r="A606" s="206">
        <v>479</v>
      </c>
      <c r="B606" s="206">
        <v>479278672</v>
      </c>
      <c r="C606" s="207" t="s">
        <v>1070</v>
      </c>
      <c r="D606" s="216">
        <f t="shared" si="74"/>
        <v>0</v>
      </c>
      <c r="E606" s="216">
        <f t="shared" si="74"/>
        <v>0</v>
      </c>
      <c r="F606" s="216">
        <f t="shared" si="74"/>
        <v>0</v>
      </c>
      <c r="G606" s="216">
        <f t="shared" si="73"/>
        <v>0</v>
      </c>
      <c r="H606" s="216">
        <f t="shared" si="73"/>
        <v>1</v>
      </c>
      <c r="I606" s="216">
        <f t="shared" si="73"/>
        <v>2</v>
      </c>
      <c r="J606" s="216">
        <f t="shared" si="73"/>
        <v>0</v>
      </c>
      <c r="K606" s="347">
        <f t="shared" si="75"/>
        <v>0.1158</v>
      </c>
      <c r="L606" s="216"/>
      <c r="M606" s="216">
        <f t="shared" si="76"/>
        <v>0</v>
      </c>
      <c r="N606" s="216">
        <f t="shared" si="77"/>
        <v>0</v>
      </c>
      <c r="O606" s="216">
        <f t="shared" si="77"/>
        <v>0</v>
      </c>
      <c r="P606" s="216">
        <f t="shared" si="78"/>
        <v>1</v>
      </c>
      <c r="Q606" s="216">
        <f t="shared" si="79"/>
        <v>9</v>
      </c>
      <c r="R606" s="216">
        <f t="shared" si="80"/>
        <v>3</v>
      </c>
      <c r="S606" s="219"/>
      <c r="T606" s="219"/>
      <c r="U606" s="219"/>
      <c r="V606" s="219"/>
      <c r="W606" s="504"/>
      <c r="X606" s="219"/>
      <c r="Y606" s="49">
        <v>479</v>
      </c>
      <c r="Z606" s="49">
        <v>479278672</v>
      </c>
      <c r="AA606" s="235" t="s">
        <v>1070</v>
      </c>
      <c r="AB606" s="49">
        <v>0</v>
      </c>
      <c r="AC606" s="49">
        <v>0</v>
      </c>
      <c r="AD606" s="49">
        <v>0</v>
      </c>
      <c r="AE606" s="49">
        <v>0</v>
      </c>
      <c r="AF606" s="49">
        <v>1</v>
      </c>
      <c r="AG606" s="49">
        <v>2</v>
      </c>
      <c r="AH606" s="49">
        <v>0</v>
      </c>
      <c r="AI606" s="206">
        <v>0</v>
      </c>
      <c r="AJ606" s="206">
        <v>0</v>
      </c>
      <c r="AK606" s="206">
        <v>0</v>
      </c>
      <c r="AL606" s="206">
        <v>0</v>
      </c>
      <c r="AM606" s="206">
        <v>0</v>
      </c>
      <c r="AN606" s="206">
        <v>0</v>
      </c>
      <c r="AO606" s="206">
        <v>0</v>
      </c>
      <c r="AP606" s="206">
        <v>0</v>
      </c>
      <c r="AQ606" s="49">
        <v>1</v>
      </c>
      <c r="AR606" s="207"/>
      <c r="AS606" s="49">
        <v>278</v>
      </c>
      <c r="AT606" s="49">
        <v>672</v>
      </c>
      <c r="AU606" s="49">
        <v>9</v>
      </c>
      <c r="AW606" s="49"/>
      <c r="AX606" s="49"/>
      <c r="AY606" s="49"/>
      <c r="AZ606" s="484"/>
    </row>
    <row r="607" spans="1:52">
      <c r="A607" s="206">
        <v>479</v>
      </c>
      <c r="B607" s="206">
        <v>479278674</v>
      </c>
      <c r="C607" s="207" t="s">
        <v>1070</v>
      </c>
      <c r="D607" s="216">
        <f t="shared" si="74"/>
        <v>0</v>
      </c>
      <c r="E607" s="216">
        <f t="shared" si="74"/>
        <v>0</v>
      </c>
      <c r="F607" s="216">
        <f t="shared" si="74"/>
        <v>0</v>
      </c>
      <c r="G607" s="216">
        <f t="shared" si="73"/>
        <v>0</v>
      </c>
      <c r="H607" s="216">
        <f t="shared" si="73"/>
        <v>2</v>
      </c>
      <c r="I607" s="216">
        <f t="shared" si="73"/>
        <v>7</v>
      </c>
      <c r="J607" s="216">
        <f t="shared" si="73"/>
        <v>0</v>
      </c>
      <c r="K607" s="347">
        <f t="shared" si="75"/>
        <v>0.34739999999999999</v>
      </c>
      <c r="L607" s="216"/>
      <c r="M607" s="216">
        <f t="shared" si="76"/>
        <v>0</v>
      </c>
      <c r="N607" s="216">
        <f t="shared" si="77"/>
        <v>0</v>
      </c>
      <c r="O607" s="216">
        <f t="shared" si="77"/>
        <v>0</v>
      </c>
      <c r="P607" s="216">
        <f t="shared" si="78"/>
        <v>4</v>
      </c>
      <c r="Q607" s="216">
        <f t="shared" si="79"/>
        <v>10</v>
      </c>
      <c r="R607" s="216">
        <f t="shared" si="80"/>
        <v>9</v>
      </c>
      <c r="S607" s="219"/>
      <c r="T607" s="219"/>
      <c r="U607" s="219"/>
      <c r="V607" s="219"/>
      <c r="W607" s="504"/>
      <c r="X607" s="219"/>
      <c r="Y607" s="49">
        <v>479</v>
      </c>
      <c r="Z607" s="49">
        <v>479278674</v>
      </c>
      <c r="AA607" s="235" t="s">
        <v>1070</v>
      </c>
      <c r="AB607" s="49">
        <v>0</v>
      </c>
      <c r="AC607" s="49">
        <v>0</v>
      </c>
      <c r="AD607" s="49">
        <v>0</v>
      </c>
      <c r="AE607" s="49">
        <v>0</v>
      </c>
      <c r="AF607" s="49">
        <v>2</v>
      </c>
      <c r="AG607" s="49">
        <v>7</v>
      </c>
      <c r="AH607" s="49">
        <v>0</v>
      </c>
      <c r="AI607" s="206">
        <v>0</v>
      </c>
      <c r="AJ607" s="206">
        <v>0</v>
      </c>
      <c r="AK607" s="206">
        <v>0</v>
      </c>
      <c r="AL607" s="206">
        <v>0</v>
      </c>
      <c r="AM607" s="206">
        <v>1</v>
      </c>
      <c r="AN607" s="206">
        <v>0</v>
      </c>
      <c r="AO607" s="206">
        <v>0</v>
      </c>
      <c r="AP607" s="206">
        <v>0</v>
      </c>
      <c r="AQ607" s="49">
        <v>3</v>
      </c>
      <c r="AR607" s="207"/>
      <c r="AS607" s="49">
        <v>278</v>
      </c>
      <c r="AT607" s="49">
        <v>674</v>
      </c>
      <c r="AU607" s="49">
        <v>10</v>
      </c>
      <c r="AW607" s="49"/>
      <c r="AX607" s="49"/>
      <c r="AY607" s="49"/>
      <c r="AZ607" s="484"/>
    </row>
    <row r="608" spans="1:52">
      <c r="A608" s="206">
        <v>479</v>
      </c>
      <c r="B608" s="206">
        <v>479278680</v>
      </c>
      <c r="C608" s="207" t="s">
        <v>1070</v>
      </c>
      <c r="D608" s="216">
        <f t="shared" si="74"/>
        <v>0</v>
      </c>
      <c r="E608" s="216">
        <f t="shared" si="74"/>
        <v>0</v>
      </c>
      <c r="F608" s="216">
        <f t="shared" si="74"/>
        <v>0</v>
      </c>
      <c r="G608" s="216">
        <f t="shared" si="73"/>
        <v>0</v>
      </c>
      <c r="H608" s="216">
        <f t="shared" si="73"/>
        <v>3</v>
      </c>
      <c r="I608" s="216">
        <f t="shared" si="73"/>
        <v>4</v>
      </c>
      <c r="J608" s="216">
        <f t="shared" si="73"/>
        <v>0</v>
      </c>
      <c r="K608" s="347">
        <f t="shared" si="75"/>
        <v>0.2702</v>
      </c>
      <c r="L608" s="216"/>
      <c r="M608" s="216">
        <f t="shared" si="76"/>
        <v>0</v>
      </c>
      <c r="N608" s="216">
        <f t="shared" si="77"/>
        <v>0</v>
      </c>
      <c r="O608" s="216">
        <f t="shared" si="77"/>
        <v>0</v>
      </c>
      <c r="P608" s="216">
        <f t="shared" si="78"/>
        <v>2</v>
      </c>
      <c r="Q608" s="216">
        <f t="shared" si="79"/>
        <v>5</v>
      </c>
      <c r="R608" s="216">
        <f t="shared" si="80"/>
        <v>7</v>
      </c>
      <c r="S608" s="219"/>
      <c r="T608" s="219"/>
      <c r="U608" s="219"/>
      <c r="V608" s="219"/>
      <c r="W608" s="504"/>
      <c r="X608" s="219"/>
      <c r="Y608" s="49">
        <v>479</v>
      </c>
      <c r="Z608" s="49">
        <v>479278680</v>
      </c>
      <c r="AA608" s="235" t="s">
        <v>1070</v>
      </c>
      <c r="AB608" s="49">
        <v>0</v>
      </c>
      <c r="AC608" s="49">
        <v>0</v>
      </c>
      <c r="AD608" s="49">
        <v>0</v>
      </c>
      <c r="AE608" s="49">
        <v>0</v>
      </c>
      <c r="AF608" s="49">
        <v>3</v>
      </c>
      <c r="AG608" s="49">
        <v>4</v>
      </c>
      <c r="AH608" s="49">
        <v>0</v>
      </c>
      <c r="AI608" s="206">
        <v>0</v>
      </c>
      <c r="AJ608" s="206">
        <v>0</v>
      </c>
      <c r="AK608" s="206">
        <v>0</v>
      </c>
      <c r="AL608" s="206">
        <v>0</v>
      </c>
      <c r="AM608" s="206">
        <v>0</v>
      </c>
      <c r="AN608" s="206">
        <v>0</v>
      </c>
      <c r="AO608" s="206">
        <v>0</v>
      </c>
      <c r="AP608" s="206">
        <v>0</v>
      </c>
      <c r="AQ608" s="49">
        <v>2</v>
      </c>
      <c r="AR608" s="207"/>
      <c r="AS608" s="49">
        <v>278</v>
      </c>
      <c r="AT608" s="49">
        <v>680</v>
      </c>
      <c r="AU608" s="49">
        <v>5</v>
      </c>
      <c r="AW608" s="49"/>
      <c r="AX608" s="49"/>
      <c r="AY608" s="49"/>
      <c r="AZ608" s="484"/>
    </row>
    <row r="609" spans="1:52">
      <c r="A609" s="206">
        <v>479</v>
      </c>
      <c r="B609" s="206">
        <v>479278683</v>
      </c>
      <c r="C609" s="207" t="s">
        <v>1070</v>
      </c>
      <c r="D609" s="216">
        <f t="shared" si="74"/>
        <v>0</v>
      </c>
      <c r="E609" s="216">
        <f t="shared" si="74"/>
        <v>0</v>
      </c>
      <c r="F609" s="216">
        <f t="shared" si="74"/>
        <v>0</v>
      </c>
      <c r="G609" s="216">
        <f t="shared" si="73"/>
        <v>0</v>
      </c>
      <c r="H609" s="216">
        <f t="shared" si="73"/>
        <v>3</v>
      </c>
      <c r="I609" s="216">
        <f t="shared" si="73"/>
        <v>7</v>
      </c>
      <c r="J609" s="216">
        <f t="shared" si="73"/>
        <v>0</v>
      </c>
      <c r="K609" s="347">
        <f t="shared" si="75"/>
        <v>0.38600000000000001</v>
      </c>
      <c r="L609" s="216"/>
      <c r="M609" s="216">
        <f t="shared" si="76"/>
        <v>0</v>
      </c>
      <c r="N609" s="216">
        <f t="shared" si="77"/>
        <v>0</v>
      </c>
      <c r="O609" s="216">
        <f t="shared" si="77"/>
        <v>0</v>
      </c>
      <c r="P609" s="216">
        <f t="shared" si="78"/>
        <v>3</v>
      </c>
      <c r="Q609" s="216">
        <f t="shared" si="79"/>
        <v>5</v>
      </c>
      <c r="R609" s="216">
        <f t="shared" si="80"/>
        <v>10</v>
      </c>
      <c r="S609" s="219"/>
      <c r="T609" s="219"/>
      <c r="U609" s="219"/>
      <c r="V609" s="219"/>
      <c r="W609" s="504"/>
      <c r="X609" s="219"/>
      <c r="Y609" s="49">
        <v>479</v>
      </c>
      <c r="Z609" s="49">
        <v>479278683</v>
      </c>
      <c r="AA609" s="235" t="s">
        <v>1070</v>
      </c>
      <c r="AB609" s="49">
        <v>0</v>
      </c>
      <c r="AC609" s="49">
        <v>0</v>
      </c>
      <c r="AD609" s="49">
        <v>0</v>
      </c>
      <c r="AE609" s="49">
        <v>0</v>
      </c>
      <c r="AF609" s="49">
        <v>3</v>
      </c>
      <c r="AG609" s="49">
        <v>7</v>
      </c>
      <c r="AH609" s="49">
        <v>0</v>
      </c>
      <c r="AI609" s="206">
        <v>0</v>
      </c>
      <c r="AJ609" s="206">
        <v>0</v>
      </c>
      <c r="AK609" s="206">
        <v>0</v>
      </c>
      <c r="AL609" s="206">
        <v>0</v>
      </c>
      <c r="AM609" s="206">
        <v>1</v>
      </c>
      <c r="AN609" s="206">
        <v>0</v>
      </c>
      <c r="AO609" s="206">
        <v>0</v>
      </c>
      <c r="AP609" s="206">
        <v>0</v>
      </c>
      <c r="AQ609" s="49">
        <v>2</v>
      </c>
      <c r="AR609" s="207"/>
      <c r="AS609" s="49">
        <v>278</v>
      </c>
      <c r="AT609" s="49">
        <v>683</v>
      </c>
      <c r="AU609" s="49">
        <v>5</v>
      </c>
      <c r="AW609" s="49"/>
      <c r="AX609" s="49"/>
      <c r="AY609" s="49"/>
      <c r="AZ609" s="484"/>
    </row>
    <row r="610" spans="1:52">
      <c r="A610" s="206">
        <v>479</v>
      </c>
      <c r="B610" s="206">
        <v>479278717</v>
      </c>
      <c r="C610" s="207" t="s">
        <v>1070</v>
      </c>
      <c r="D610" s="216">
        <f t="shared" si="74"/>
        <v>0</v>
      </c>
      <c r="E610" s="216">
        <f t="shared" si="74"/>
        <v>0</v>
      </c>
      <c r="F610" s="216">
        <f t="shared" si="74"/>
        <v>0</v>
      </c>
      <c r="G610" s="216">
        <f t="shared" si="73"/>
        <v>0</v>
      </c>
      <c r="H610" s="216">
        <f t="shared" si="73"/>
        <v>1</v>
      </c>
      <c r="I610" s="216">
        <f t="shared" si="73"/>
        <v>1</v>
      </c>
      <c r="J610" s="216">
        <f t="shared" si="73"/>
        <v>0</v>
      </c>
      <c r="K610" s="347">
        <f t="shared" si="75"/>
        <v>7.7200000000000005E-2</v>
      </c>
      <c r="L610" s="216"/>
      <c r="M610" s="216">
        <f t="shared" si="76"/>
        <v>0</v>
      </c>
      <c r="N610" s="216">
        <f t="shared" si="77"/>
        <v>0</v>
      </c>
      <c r="O610" s="216">
        <f t="shared" si="77"/>
        <v>0</v>
      </c>
      <c r="P610" s="216">
        <f t="shared" si="78"/>
        <v>0</v>
      </c>
      <c r="Q610" s="216">
        <f t="shared" si="79"/>
        <v>9</v>
      </c>
      <c r="R610" s="216">
        <f t="shared" si="80"/>
        <v>2</v>
      </c>
      <c r="S610" s="219"/>
      <c r="T610" s="219"/>
      <c r="U610" s="219"/>
      <c r="V610" s="219"/>
      <c r="W610" s="504"/>
      <c r="X610" s="219"/>
      <c r="Y610" s="49">
        <v>479</v>
      </c>
      <c r="Z610" s="49">
        <v>479278717</v>
      </c>
      <c r="AA610" s="235" t="s">
        <v>1070</v>
      </c>
      <c r="AB610" s="49">
        <v>0</v>
      </c>
      <c r="AC610" s="49">
        <v>0</v>
      </c>
      <c r="AD610" s="49">
        <v>0</v>
      </c>
      <c r="AE610" s="49">
        <v>0</v>
      </c>
      <c r="AF610" s="49">
        <v>1</v>
      </c>
      <c r="AG610" s="49">
        <v>1</v>
      </c>
      <c r="AH610" s="49">
        <v>0</v>
      </c>
      <c r="AI610" s="206">
        <v>0</v>
      </c>
      <c r="AJ610" s="206">
        <v>0</v>
      </c>
      <c r="AK610" s="206">
        <v>0</v>
      </c>
      <c r="AL610" s="206">
        <v>0</v>
      </c>
      <c r="AM610" s="206">
        <v>0</v>
      </c>
      <c r="AN610" s="206">
        <v>0</v>
      </c>
      <c r="AO610" s="206">
        <v>0</v>
      </c>
      <c r="AP610" s="206">
        <v>0</v>
      </c>
      <c r="AQ610" s="49">
        <v>0</v>
      </c>
      <c r="AR610" s="207"/>
      <c r="AS610" s="49">
        <v>278</v>
      </c>
      <c r="AT610" s="49">
        <v>717</v>
      </c>
      <c r="AU610" s="49">
        <v>9</v>
      </c>
      <c r="AW610" s="49"/>
      <c r="AX610" s="49"/>
      <c r="AY610" s="49"/>
      <c r="AZ610" s="484"/>
    </row>
    <row r="611" spans="1:52">
      <c r="A611" s="206">
        <v>479</v>
      </c>
      <c r="B611" s="206">
        <v>479278750</v>
      </c>
      <c r="C611" s="207" t="s">
        <v>1070</v>
      </c>
      <c r="D611" s="216">
        <f t="shared" si="74"/>
        <v>0</v>
      </c>
      <c r="E611" s="216">
        <f t="shared" si="74"/>
        <v>0</v>
      </c>
      <c r="F611" s="216">
        <f t="shared" si="74"/>
        <v>0</v>
      </c>
      <c r="G611" s="216">
        <f t="shared" si="73"/>
        <v>0</v>
      </c>
      <c r="H611" s="216">
        <f t="shared" si="73"/>
        <v>1</v>
      </c>
      <c r="I611" s="216">
        <f t="shared" si="73"/>
        <v>0</v>
      </c>
      <c r="J611" s="216">
        <f t="shared" si="73"/>
        <v>0</v>
      </c>
      <c r="K611" s="347">
        <f t="shared" si="75"/>
        <v>3.8600000000000002E-2</v>
      </c>
      <c r="L611" s="216"/>
      <c r="M611" s="216">
        <f t="shared" si="76"/>
        <v>0</v>
      </c>
      <c r="N611" s="216">
        <f t="shared" si="77"/>
        <v>0</v>
      </c>
      <c r="O611" s="216">
        <f t="shared" si="77"/>
        <v>0</v>
      </c>
      <c r="P611" s="216">
        <f t="shared" si="78"/>
        <v>0</v>
      </c>
      <c r="Q611" s="216">
        <f t="shared" si="79"/>
        <v>7</v>
      </c>
      <c r="R611" s="216">
        <f t="shared" si="80"/>
        <v>1</v>
      </c>
      <c r="S611" s="219"/>
      <c r="T611" s="219"/>
      <c r="U611" s="219"/>
      <c r="V611" s="219"/>
      <c r="W611" s="504"/>
      <c r="X611" s="219"/>
      <c r="Y611" s="49">
        <v>479</v>
      </c>
      <c r="Z611" s="49">
        <v>479278750</v>
      </c>
      <c r="AA611" s="235" t="s">
        <v>1070</v>
      </c>
      <c r="AB611" s="49">
        <v>0</v>
      </c>
      <c r="AC611" s="49">
        <v>0</v>
      </c>
      <c r="AD611" s="49">
        <v>0</v>
      </c>
      <c r="AE611" s="49">
        <v>0</v>
      </c>
      <c r="AF611" s="49">
        <v>1</v>
      </c>
      <c r="AG611" s="49">
        <v>0</v>
      </c>
      <c r="AH611" s="49">
        <v>0</v>
      </c>
      <c r="AI611" s="206">
        <v>0</v>
      </c>
      <c r="AJ611" s="206">
        <v>0</v>
      </c>
      <c r="AK611" s="206">
        <v>0</v>
      </c>
      <c r="AL611" s="206">
        <v>0</v>
      </c>
      <c r="AM611" s="206">
        <v>0</v>
      </c>
      <c r="AN611" s="206">
        <v>0</v>
      </c>
      <c r="AO611" s="206">
        <v>0</v>
      </c>
      <c r="AP611" s="206">
        <v>0</v>
      </c>
      <c r="AQ611" s="49">
        <v>0</v>
      </c>
      <c r="AR611" s="207"/>
      <c r="AS611" s="49">
        <v>278</v>
      </c>
      <c r="AT611" s="49">
        <v>750</v>
      </c>
      <c r="AU611" s="49">
        <v>7</v>
      </c>
      <c r="AW611" s="49"/>
      <c r="AX611" s="49"/>
      <c r="AY611" s="49"/>
      <c r="AZ611" s="484"/>
    </row>
    <row r="612" spans="1:52">
      <c r="A612" s="206">
        <v>479</v>
      </c>
      <c r="B612" s="206">
        <v>479278753</v>
      </c>
      <c r="C612" s="207" t="s">
        <v>1070</v>
      </c>
      <c r="D612" s="216">
        <f t="shared" si="74"/>
        <v>0</v>
      </c>
      <c r="E612" s="216">
        <f t="shared" si="74"/>
        <v>0</v>
      </c>
      <c r="F612" s="216">
        <f t="shared" si="74"/>
        <v>0</v>
      </c>
      <c r="G612" s="216">
        <f t="shared" si="73"/>
        <v>0</v>
      </c>
      <c r="H612" s="216">
        <f t="shared" si="73"/>
        <v>0</v>
      </c>
      <c r="I612" s="216">
        <f t="shared" si="73"/>
        <v>1</v>
      </c>
      <c r="J612" s="216">
        <f t="shared" si="73"/>
        <v>0</v>
      </c>
      <c r="K612" s="347">
        <f t="shared" si="75"/>
        <v>3.8600000000000002E-2</v>
      </c>
      <c r="L612" s="216"/>
      <c r="M612" s="216">
        <f t="shared" si="76"/>
        <v>0</v>
      </c>
      <c r="N612" s="216">
        <f t="shared" si="77"/>
        <v>0</v>
      </c>
      <c r="O612" s="216">
        <f t="shared" si="77"/>
        <v>0</v>
      </c>
      <c r="P612" s="216">
        <f t="shared" si="78"/>
        <v>1</v>
      </c>
      <c r="Q612" s="216">
        <f t="shared" si="79"/>
        <v>7</v>
      </c>
      <c r="R612" s="216">
        <f t="shared" si="80"/>
        <v>1</v>
      </c>
      <c r="S612" s="219"/>
      <c r="T612" s="219"/>
      <c r="U612" s="219"/>
      <c r="V612" s="219"/>
      <c r="W612" s="504"/>
      <c r="X612" s="219"/>
      <c r="Y612" s="49">
        <v>479</v>
      </c>
      <c r="Z612" s="49">
        <v>479278753</v>
      </c>
      <c r="AA612" s="235" t="s">
        <v>1070</v>
      </c>
      <c r="AB612" s="49">
        <v>0</v>
      </c>
      <c r="AC612" s="49">
        <v>0</v>
      </c>
      <c r="AD612" s="49">
        <v>0</v>
      </c>
      <c r="AE612" s="49">
        <v>0</v>
      </c>
      <c r="AF612" s="49">
        <v>0</v>
      </c>
      <c r="AG612" s="49">
        <v>1</v>
      </c>
      <c r="AH612" s="49">
        <v>0</v>
      </c>
      <c r="AI612" s="206">
        <v>0</v>
      </c>
      <c r="AJ612" s="206">
        <v>0</v>
      </c>
      <c r="AK612" s="206">
        <v>0</v>
      </c>
      <c r="AL612" s="206">
        <v>0</v>
      </c>
      <c r="AM612" s="206">
        <v>0</v>
      </c>
      <c r="AN612" s="206">
        <v>0</v>
      </c>
      <c r="AO612" s="206">
        <v>0</v>
      </c>
      <c r="AP612" s="206">
        <v>0</v>
      </c>
      <c r="AQ612" s="49">
        <v>1</v>
      </c>
      <c r="AR612" s="207"/>
      <c r="AS612" s="49">
        <v>278</v>
      </c>
      <c r="AT612" s="49">
        <v>753</v>
      </c>
      <c r="AU612" s="49">
        <v>7</v>
      </c>
      <c r="AW612" s="49"/>
      <c r="AX612" s="49"/>
      <c r="AY612" s="49"/>
      <c r="AZ612" s="484"/>
    </row>
    <row r="613" spans="1:52">
      <c r="A613" s="206">
        <v>479</v>
      </c>
      <c r="B613" s="206">
        <v>479278755</v>
      </c>
      <c r="C613" s="207" t="s">
        <v>1070</v>
      </c>
      <c r="D613" s="216">
        <f t="shared" si="74"/>
        <v>0</v>
      </c>
      <c r="E613" s="216">
        <f t="shared" si="74"/>
        <v>0</v>
      </c>
      <c r="F613" s="216">
        <f t="shared" si="74"/>
        <v>0</v>
      </c>
      <c r="G613" s="216">
        <f t="shared" si="73"/>
        <v>0</v>
      </c>
      <c r="H613" s="216">
        <f t="shared" si="73"/>
        <v>1</v>
      </c>
      <c r="I613" s="216">
        <f t="shared" si="73"/>
        <v>3</v>
      </c>
      <c r="J613" s="216">
        <f t="shared" si="73"/>
        <v>0</v>
      </c>
      <c r="K613" s="347">
        <f t="shared" si="75"/>
        <v>0.15440000000000001</v>
      </c>
      <c r="L613" s="216"/>
      <c r="M613" s="216">
        <f t="shared" si="76"/>
        <v>0</v>
      </c>
      <c r="N613" s="216">
        <f t="shared" si="77"/>
        <v>0</v>
      </c>
      <c r="O613" s="216">
        <f t="shared" si="77"/>
        <v>0</v>
      </c>
      <c r="P613" s="216">
        <f t="shared" si="78"/>
        <v>2</v>
      </c>
      <c r="Q613" s="216">
        <f t="shared" si="79"/>
        <v>10</v>
      </c>
      <c r="R613" s="216">
        <f t="shared" si="80"/>
        <v>4</v>
      </c>
      <c r="S613" s="219"/>
      <c r="T613" s="219"/>
      <c r="U613" s="219"/>
      <c r="V613" s="219"/>
      <c r="W613" s="504"/>
      <c r="X613" s="219"/>
      <c r="Y613" s="49">
        <v>479</v>
      </c>
      <c r="Z613" s="49">
        <v>479278755</v>
      </c>
      <c r="AA613" s="235" t="s">
        <v>1070</v>
      </c>
      <c r="AB613" s="49">
        <v>0</v>
      </c>
      <c r="AC613" s="49">
        <v>0</v>
      </c>
      <c r="AD613" s="49">
        <v>0</v>
      </c>
      <c r="AE613" s="49">
        <v>0</v>
      </c>
      <c r="AF613" s="49">
        <v>1</v>
      </c>
      <c r="AG613" s="49">
        <v>3</v>
      </c>
      <c r="AH613" s="49">
        <v>0</v>
      </c>
      <c r="AI613" s="206">
        <v>0</v>
      </c>
      <c r="AJ613" s="206">
        <v>0</v>
      </c>
      <c r="AK613" s="206">
        <v>0</v>
      </c>
      <c r="AL613" s="206">
        <v>0</v>
      </c>
      <c r="AM613" s="206">
        <v>0</v>
      </c>
      <c r="AN613" s="206">
        <v>0</v>
      </c>
      <c r="AO613" s="206">
        <v>0</v>
      </c>
      <c r="AP613" s="206">
        <v>0</v>
      </c>
      <c r="AQ613" s="49">
        <v>2</v>
      </c>
      <c r="AR613" s="207"/>
      <c r="AS613" s="49">
        <v>278</v>
      </c>
      <c r="AT613" s="49">
        <v>755</v>
      </c>
      <c r="AU613" s="49">
        <v>10</v>
      </c>
      <c r="AW613" s="49"/>
      <c r="AX613" s="49"/>
      <c r="AY613" s="49"/>
      <c r="AZ613" s="484"/>
    </row>
    <row r="614" spans="1:52">
      <c r="A614" s="206">
        <v>479</v>
      </c>
      <c r="B614" s="206">
        <v>479278766</v>
      </c>
      <c r="C614" s="207" t="s">
        <v>1070</v>
      </c>
      <c r="D614" s="216">
        <f t="shared" si="74"/>
        <v>0</v>
      </c>
      <c r="E614" s="216">
        <f t="shared" si="74"/>
        <v>0</v>
      </c>
      <c r="F614" s="216">
        <f t="shared" si="74"/>
        <v>0</v>
      </c>
      <c r="G614" s="216">
        <f t="shared" si="73"/>
        <v>0</v>
      </c>
      <c r="H614" s="216">
        <f t="shared" si="73"/>
        <v>0</v>
      </c>
      <c r="I614" s="216">
        <f t="shared" si="73"/>
        <v>2</v>
      </c>
      <c r="J614" s="216">
        <f t="shared" si="73"/>
        <v>0</v>
      </c>
      <c r="K614" s="347">
        <f t="shared" si="75"/>
        <v>7.7200000000000005E-2</v>
      </c>
      <c r="L614" s="216"/>
      <c r="M614" s="216">
        <f t="shared" si="76"/>
        <v>0</v>
      </c>
      <c r="N614" s="216">
        <f t="shared" si="77"/>
        <v>0</v>
      </c>
      <c r="O614" s="216">
        <f t="shared" si="77"/>
        <v>0</v>
      </c>
      <c r="P614" s="216">
        <f t="shared" si="78"/>
        <v>1</v>
      </c>
      <c r="Q614" s="216">
        <f t="shared" si="79"/>
        <v>7</v>
      </c>
      <c r="R614" s="216">
        <f t="shared" si="80"/>
        <v>2</v>
      </c>
      <c r="S614" s="219"/>
      <c r="T614" s="219"/>
      <c r="U614" s="219"/>
      <c r="V614" s="219"/>
      <c r="W614" s="504"/>
      <c r="X614" s="219"/>
      <c r="Y614" s="49">
        <v>479</v>
      </c>
      <c r="Z614" s="49">
        <v>479278766</v>
      </c>
      <c r="AA614" s="235" t="s">
        <v>1070</v>
      </c>
      <c r="AB614" s="49">
        <v>0</v>
      </c>
      <c r="AC614" s="49">
        <v>0</v>
      </c>
      <c r="AD614" s="49">
        <v>0</v>
      </c>
      <c r="AE614" s="49">
        <v>0</v>
      </c>
      <c r="AF614" s="49">
        <v>0</v>
      </c>
      <c r="AG614" s="49">
        <v>2</v>
      </c>
      <c r="AH614" s="49">
        <v>0</v>
      </c>
      <c r="AI614" s="206">
        <v>0</v>
      </c>
      <c r="AJ614" s="206">
        <v>0</v>
      </c>
      <c r="AK614" s="206">
        <v>0</v>
      </c>
      <c r="AL614" s="206">
        <v>0</v>
      </c>
      <c r="AM614" s="206">
        <v>0</v>
      </c>
      <c r="AN614" s="206">
        <v>0</v>
      </c>
      <c r="AO614" s="206">
        <v>0</v>
      </c>
      <c r="AP614" s="206">
        <v>0</v>
      </c>
      <c r="AQ614" s="49">
        <v>1</v>
      </c>
      <c r="AR614" s="207"/>
      <c r="AS614" s="49">
        <v>278</v>
      </c>
      <c r="AT614" s="49">
        <v>766</v>
      </c>
      <c r="AU614" s="49">
        <v>7</v>
      </c>
      <c r="AW614" s="49"/>
      <c r="AX614" s="49"/>
      <c r="AY614" s="49"/>
      <c r="AZ614" s="484"/>
    </row>
    <row r="615" spans="1:52">
      <c r="A615" s="206">
        <v>481</v>
      </c>
      <c r="B615" s="206">
        <v>481035001</v>
      </c>
      <c r="C615" s="207" t="s">
        <v>1071</v>
      </c>
      <c r="D615" s="216">
        <f t="shared" si="74"/>
        <v>1</v>
      </c>
      <c r="E615" s="216">
        <f t="shared" si="74"/>
        <v>0</v>
      </c>
      <c r="F615" s="216">
        <f t="shared" si="74"/>
        <v>0</v>
      </c>
      <c r="G615" s="216">
        <f t="shared" si="73"/>
        <v>0</v>
      </c>
      <c r="H615" s="216">
        <f t="shared" si="73"/>
        <v>0</v>
      </c>
      <c r="I615" s="216">
        <f t="shared" si="73"/>
        <v>0</v>
      </c>
      <c r="J615" s="216">
        <f t="shared" si="73"/>
        <v>0</v>
      </c>
      <c r="K615" s="347">
        <f t="shared" si="75"/>
        <v>0</v>
      </c>
      <c r="L615" s="216"/>
      <c r="M615" s="216">
        <f t="shared" si="76"/>
        <v>0</v>
      </c>
      <c r="N615" s="216">
        <f t="shared" si="77"/>
        <v>0</v>
      </c>
      <c r="O615" s="216">
        <f t="shared" si="77"/>
        <v>0</v>
      </c>
      <c r="P615" s="216">
        <f t="shared" si="78"/>
        <v>0</v>
      </c>
      <c r="Q615" s="216">
        <f t="shared" si="79"/>
        <v>7</v>
      </c>
      <c r="R615" s="216">
        <f t="shared" si="80"/>
        <v>1</v>
      </c>
      <c r="S615" s="219"/>
      <c r="T615" s="219"/>
      <c r="U615" s="219"/>
      <c r="V615" s="219"/>
      <c r="W615" s="504"/>
      <c r="X615" s="219"/>
      <c r="Y615" s="49">
        <v>481</v>
      </c>
      <c r="Z615" s="49">
        <v>481035001</v>
      </c>
      <c r="AA615" s="235" t="s">
        <v>1071</v>
      </c>
      <c r="AB615" s="49">
        <v>1</v>
      </c>
      <c r="AC615" s="49">
        <v>0</v>
      </c>
      <c r="AD615" s="49">
        <v>0</v>
      </c>
      <c r="AE615" s="49">
        <v>0</v>
      </c>
      <c r="AF615" s="49">
        <v>0</v>
      </c>
      <c r="AG615" s="49">
        <v>0</v>
      </c>
      <c r="AH615" s="49">
        <v>0</v>
      </c>
      <c r="AI615" s="206">
        <v>0</v>
      </c>
      <c r="AJ615" s="206">
        <v>0</v>
      </c>
      <c r="AK615" s="206">
        <v>0</v>
      </c>
      <c r="AL615" s="206">
        <v>0</v>
      </c>
      <c r="AM615" s="206">
        <v>0</v>
      </c>
      <c r="AN615" s="206">
        <v>0</v>
      </c>
      <c r="AO615" s="206">
        <v>0</v>
      </c>
      <c r="AP615" s="206">
        <v>0</v>
      </c>
      <c r="AQ615" s="49">
        <v>0</v>
      </c>
      <c r="AR615" s="207"/>
      <c r="AS615" s="49">
        <v>35</v>
      </c>
      <c r="AT615" s="49">
        <v>1</v>
      </c>
      <c r="AU615" s="49">
        <v>7</v>
      </c>
      <c r="AW615" s="49"/>
      <c r="AX615" s="49"/>
      <c r="AY615" s="49"/>
      <c r="AZ615" s="484"/>
    </row>
    <row r="616" spans="1:52">
      <c r="A616" s="206">
        <v>481</v>
      </c>
      <c r="B616" s="206">
        <v>481035016</v>
      </c>
      <c r="C616" s="207" t="s">
        <v>1071</v>
      </c>
      <c r="D616" s="216">
        <f t="shared" si="74"/>
        <v>1</v>
      </c>
      <c r="E616" s="216">
        <f t="shared" si="74"/>
        <v>0</v>
      </c>
      <c r="F616" s="216">
        <f t="shared" si="74"/>
        <v>0</v>
      </c>
      <c r="G616" s="216">
        <f t="shared" si="73"/>
        <v>1</v>
      </c>
      <c r="H616" s="216">
        <f t="shared" si="73"/>
        <v>0</v>
      </c>
      <c r="I616" s="216">
        <f t="shared" si="73"/>
        <v>0</v>
      </c>
      <c r="J616" s="216">
        <f t="shared" si="73"/>
        <v>0</v>
      </c>
      <c r="K616" s="347">
        <f t="shared" si="75"/>
        <v>3.8600000000000002E-2</v>
      </c>
      <c r="L616" s="216"/>
      <c r="M616" s="216">
        <f t="shared" si="76"/>
        <v>0</v>
      </c>
      <c r="N616" s="216">
        <f t="shared" si="77"/>
        <v>0</v>
      </c>
      <c r="O616" s="216">
        <f t="shared" si="77"/>
        <v>0</v>
      </c>
      <c r="P616" s="216">
        <f t="shared" si="78"/>
        <v>0</v>
      </c>
      <c r="Q616" s="216">
        <f t="shared" si="79"/>
        <v>8</v>
      </c>
      <c r="R616" s="216">
        <f t="shared" si="80"/>
        <v>2</v>
      </c>
      <c r="S616" s="219"/>
      <c r="T616" s="219"/>
      <c r="U616" s="219"/>
      <c r="V616" s="219"/>
      <c r="W616" s="504"/>
      <c r="X616" s="219"/>
      <c r="Y616" s="49">
        <v>481</v>
      </c>
      <c r="Z616" s="49">
        <v>481035016</v>
      </c>
      <c r="AA616" s="235" t="s">
        <v>1071</v>
      </c>
      <c r="AB616" s="49">
        <v>1</v>
      </c>
      <c r="AC616" s="49">
        <v>0</v>
      </c>
      <c r="AD616" s="49">
        <v>0</v>
      </c>
      <c r="AE616" s="49">
        <v>1</v>
      </c>
      <c r="AF616" s="49">
        <v>0</v>
      </c>
      <c r="AG616" s="49">
        <v>0</v>
      </c>
      <c r="AH616" s="49">
        <v>0</v>
      </c>
      <c r="AI616" s="206">
        <v>0</v>
      </c>
      <c r="AJ616" s="206">
        <v>0</v>
      </c>
      <c r="AK616" s="206">
        <v>0</v>
      </c>
      <c r="AL616" s="206">
        <v>0</v>
      </c>
      <c r="AM616" s="206">
        <v>0</v>
      </c>
      <c r="AN616" s="206">
        <v>0</v>
      </c>
      <c r="AO616" s="206">
        <v>0</v>
      </c>
      <c r="AP616" s="206">
        <v>0</v>
      </c>
      <c r="AQ616" s="49">
        <v>0</v>
      </c>
      <c r="AR616" s="207"/>
      <c r="AS616" s="49">
        <v>35</v>
      </c>
      <c r="AT616" s="49">
        <v>16</v>
      </c>
      <c r="AU616" s="49">
        <v>8</v>
      </c>
      <c r="AW616" s="49"/>
      <c r="AX616" s="49"/>
      <c r="AY616" s="49"/>
      <c r="AZ616" s="484"/>
    </row>
    <row r="617" spans="1:52">
      <c r="A617" s="206">
        <v>481</v>
      </c>
      <c r="B617" s="206">
        <v>481035018</v>
      </c>
      <c r="C617" s="207" t="s">
        <v>1071</v>
      </c>
      <c r="D617" s="216">
        <f t="shared" si="74"/>
        <v>2</v>
      </c>
      <c r="E617" s="216">
        <f t="shared" si="74"/>
        <v>0</v>
      </c>
      <c r="F617" s="216">
        <f t="shared" si="74"/>
        <v>0</v>
      </c>
      <c r="G617" s="216">
        <f t="shared" si="73"/>
        <v>1</v>
      </c>
      <c r="H617" s="216">
        <f t="shared" si="73"/>
        <v>0</v>
      </c>
      <c r="I617" s="216">
        <f t="shared" si="73"/>
        <v>0</v>
      </c>
      <c r="J617" s="216">
        <f t="shared" si="73"/>
        <v>0</v>
      </c>
      <c r="K617" s="347">
        <f t="shared" si="75"/>
        <v>3.8600000000000002E-2</v>
      </c>
      <c r="L617" s="216"/>
      <c r="M617" s="216">
        <f t="shared" si="76"/>
        <v>0</v>
      </c>
      <c r="N617" s="216">
        <f t="shared" si="77"/>
        <v>0</v>
      </c>
      <c r="O617" s="216">
        <f t="shared" si="77"/>
        <v>0</v>
      </c>
      <c r="P617" s="216">
        <f t="shared" si="78"/>
        <v>0</v>
      </c>
      <c r="Q617" s="216">
        <f t="shared" si="79"/>
        <v>9</v>
      </c>
      <c r="R617" s="216">
        <f t="shared" si="80"/>
        <v>2</v>
      </c>
      <c r="S617" s="219"/>
      <c r="T617" s="219"/>
      <c r="U617" s="219"/>
      <c r="V617" s="219"/>
      <c r="W617" s="504"/>
      <c r="X617" s="219"/>
      <c r="Y617" s="49">
        <v>481</v>
      </c>
      <c r="Z617" s="49">
        <v>481035018</v>
      </c>
      <c r="AA617" s="235" t="s">
        <v>1071</v>
      </c>
      <c r="AB617" s="49">
        <v>2</v>
      </c>
      <c r="AC617" s="49">
        <v>0</v>
      </c>
      <c r="AD617" s="49">
        <v>0</v>
      </c>
      <c r="AE617" s="49">
        <v>1</v>
      </c>
      <c r="AF617" s="49">
        <v>0</v>
      </c>
      <c r="AG617" s="49">
        <v>0</v>
      </c>
      <c r="AH617" s="49">
        <v>0</v>
      </c>
      <c r="AI617" s="206">
        <v>0</v>
      </c>
      <c r="AJ617" s="206">
        <v>0</v>
      </c>
      <c r="AK617" s="206">
        <v>0</v>
      </c>
      <c r="AL617" s="206">
        <v>0</v>
      </c>
      <c r="AM617" s="206">
        <v>0</v>
      </c>
      <c r="AN617" s="206">
        <v>0</v>
      </c>
      <c r="AO617" s="206">
        <v>0</v>
      </c>
      <c r="AP617" s="206">
        <v>0</v>
      </c>
      <c r="AQ617" s="49">
        <v>0</v>
      </c>
      <c r="AR617" s="207"/>
      <c r="AS617" s="49">
        <v>35</v>
      </c>
      <c r="AT617" s="49">
        <v>18</v>
      </c>
      <c r="AU617" s="49">
        <v>9</v>
      </c>
      <c r="AW617" s="49"/>
      <c r="AX617" s="49"/>
      <c r="AY617" s="49"/>
      <c r="AZ617" s="484"/>
    </row>
    <row r="618" spans="1:52">
      <c r="A618" s="206">
        <v>481</v>
      </c>
      <c r="B618" s="206">
        <v>481035035</v>
      </c>
      <c r="C618" s="207" t="s">
        <v>1071</v>
      </c>
      <c r="D618" s="216">
        <f t="shared" si="74"/>
        <v>97</v>
      </c>
      <c r="E618" s="216">
        <f t="shared" si="74"/>
        <v>0</v>
      </c>
      <c r="F618" s="216">
        <f t="shared" si="74"/>
        <v>125</v>
      </c>
      <c r="G618" s="216">
        <f t="shared" si="73"/>
        <v>578</v>
      </c>
      <c r="H618" s="216">
        <f t="shared" si="73"/>
        <v>63</v>
      </c>
      <c r="I618" s="216">
        <f t="shared" si="73"/>
        <v>0</v>
      </c>
      <c r="J618" s="216">
        <f t="shared" si="73"/>
        <v>0</v>
      </c>
      <c r="K618" s="347">
        <f t="shared" si="75"/>
        <v>29.567599999999999</v>
      </c>
      <c r="L618" s="216"/>
      <c r="M618" s="216">
        <f t="shared" si="76"/>
        <v>112</v>
      </c>
      <c r="N618" s="216">
        <f t="shared" si="77"/>
        <v>3</v>
      </c>
      <c r="O618" s="216">
        <f t="shared" si="77"/>
        <v>0</v>
      </c>
      <c r="P618" s="216">
        <f t="shared" si="78"/>
        <v>616</v>
      </c>
      <c r="Q618" s="216">
        <f t="shared" si="79"/>
        <v>11</v>
      </c>
      <c r="R618" s="216">
        <f t="shared" si="80"/>
        <v>815</v>
      </c>
      <c r="S618" s="219"/>
      <c r="T618" s="219"/>
      <c r="U618" s="219"/>
      <c r="V618" s="219"/>
      <c r="W618" s="504"/>
      <c r="X618" s="219"/>
      <c r="Y618" s="49">
        <v>481</v>
      </c>
      <c r="Z618" s="49">
        <v>481035035</v>
      </c>
      <c r="AA618" s="235" t="s">
        <v>1071</v>
      </c>
      <c r="AB618" s="49">
        <v>97</v>
      </c>
      <c r="AC618" s="49">
        <v>0</v>
      </c>
      <c r="AD618" s="49">
        <v>125</v>
      </c>
      <c r="AE618" s="49">
        <v>578</v>
      </c>
      <c r="AF618" s="49">
        <v>63</v>
      </c>
      <c r="AG618" s="49">
        <v>0</v>
      </c>
      <c r="AH618" s="49">
        <v>0</v>
      </c>
      <c r="AI618" s="206">
        <v>0</v>
      </c>
      <c r="AJ618" s="206">
        <v>112</v>
      </c>
      <c r="AK618" s="206">
        <v>3</v>
      </c>
      <c r="AL618" s="206">
        <v>0</v>
      </c>
      <c r="AM618" s="206">
        <v>490</v>
      </c>
      <c r="AN618" s="206">
        <v>74</v>
      </c>
      <c r="AO618" s="206">
        <v>0</v>
      </c>
      <c r="AP618" s="206">
        <v>89</v>
      </c>
      <c r="AQ618" s="49">
        <v>0</v>
      </c>
      <c r="AR618" s="207"/>
      <c r="AS618" s="49">
        <v>35</v>
      </c>
      <c r="AT618" s="49">
        <v>35</v>
      </c>
      <c r="AU618" s="49">
        <v>11</v>
      </c>
      <c r="AW618" s="49"/>
      <c r="AX618" s="49"/>
      <c r="AY618" s="49"/>
      <c r="AZ618" s="484"/>
    </row>
    <row r="619" spans="1:52">
      <c r="A619" s="206">
        <v>481</v>
      </c>
      <c r="B619" s="206">
        <v>481035040</v>
      </c>
      <c r="C619" s="207" t="s">
        <v>1071</v>
      </c>
      <c r="D619" s="216">
        <f t="shared" si="74"/>
        <v>1</v>
      </c>
      <c r="E619" s="216">
        <f t="shared" si="74"/>
        <v>0</v>
      </c>
      <c r="F619" s="216">
        <f t="shared" si="74"/>
        <v>0</v>
      </c>
      <c r="G619" s="216">
        <f t="shared" si="73"/>
        <v>2</v>
      </c>
      <c r="H619" s="216">
        <f t="shared" si="73"/>
        <v>0</v>
      </c>
      <c r="I619" s="216">
        <f t="shared" si="73"/>
        <v>0</v>
      </c>
      <c r="J619" s="216">
        <f t="shared" si="73"/>
        <v>0</v>
      </c>
      <c r="K619" s="347">
        <f t="shared" si="75"/>
        <v>7.7200000000000005E-2</v>
      </c>
      <c r="L619" s="216"/>
      <c r="M619" s="216">
        <f t="shared" si="76"/>
        <v>1</v>
      </c>
      <c r="N619" s="216">
        <f t="shared" si="77"/>
        <v>0</v>
      </c>
      <c r="O619" s="216">
        <f t="shared" si="77"/>
        <v>0</v>
      </c>
      <c r="P619" s="216">
        <f t="shared" si="78"/>
        <v>2</v>
      </c>
      <c r="Q619" s="216">
        <f t="shared" si="79"/>
        <v>6</v>
      </c>
      <c r="R619" s="216">
        <f t="shared" si="80"/>
        <v>3</v>
      </c>
      <c r="S619" s="219"/>
      <c r="T619" s="219"/>
      <c r="U619" s="219"/>
      <c r="V619" s="219"/>
      <c r="W619" s="504"/>
      <c r="X619" s="219"/>
      <c r="Y619" s="49">
        <v>481</v>
      </c>
      <c r="Z619" s="49">
        <v>481035040</v>
      </c>
      <c r="AA619" s="235" t="s">
        <v>1071</v>
      </c>
      <c r="AB619" s="49">
        <v>1</v>
      </c>
      <c r="AC619" s="49">
        <v>0</v>
      </c>
      <c r="AD619" s="49">
        <v>0</v>
      </c>
      <c r="AE619" s="49">
        <v>2</v>
      </c>
      <c r="AF619" s="49">
        <v>0</v>
      </c>
      <c r="AG619" s="49">
        <v>0</v>
      </c>
      <c r="AH619" s="49">
        <v>0</v>
      </c>
      <c r="AI619" s="206">
        <v>0</v>
      </c>
      <c r="AJ619" s="206">
        <v>1</v>
      </c>
      <c r="AK619" s="206">
        <v>0</v>
      </c>
      <c r="AL619" s="206">
        <v>0</v>
      </c>
      <c r="AM619" s="206">
        <v>2</v>
      </c>
      <c r="AN619" s="206">
        <v>0</v>
      </c>
      <c r="AO619" s="206">
        <v>0</v>
      </c>
      <c r="AP619" s="206">
        <v>0</v>
      </c>
      <c r="AQ619" s="49">
        <v>0</v>
      </c>
      <c r="AR619" s="207"/>
      <c r="AS619" s="49">
        <v>35</v>
      </c>
      <c r="AT619" s="49">
        <v>40</v>
      </c>
      <c r="AU619" s="49">
        <v>6</v>
      </c>
      <c r="AW619" s="49"/>
      <c r="AX619" s="49"/>
      <c r="AY619" s="49"/>
      <c r="AZ619" s="484"/>
    </row>
    <row r="620" spans="1:52">
      <c r="A620" s="206">
        <v>481</v>
      </c>
      <c r="B620" s="206">
        <v>481035044</v>
      </c>
      <c r="C620" s="207" t="s">
        <v>1071</v>
      </c>
      <c r="D620" s="216">
        <f t="shared" si="74"/>
        <v>1</v>
      </c>
      <c r="E620" s="216">
        <f t="shared" si="74"/>
        <v>0</v>
      </c>
      <c r="F620" s="216">
        <f t="shared" si="74"/>
        <v>1</v>
      </c>
      <c r="G620" s="216">
        <f t="shared" si="73"/>
        <v>8</v>
      </c>
      <c r="H620" s="216">
        <f t="shared" si="73"/>
        <v>1</v>
      </c>
      <c r="I620" s="216">
        <f t="shared" si="73"/>
        <v>0</v>
      </c>
      <c r="J620" s="216">
        <f t="shared" si="73"/>
        <v>0</v>
      </c>
      <c r="K620" s="347">
        <f t="shared" si="75"/>
        <v>0.38600000000000001</v>
      </c>
      <c r="L620" s="216"/>
      <c r="M620" s="216">
        <f t="shared" si="76"/>
        <v>1</v>
      </c>
      <c r="N620" s="216">
        <f t="shared" si="77"/>
        <v>0</v>
      </c>
      <c r="O620" s="216">
        <f t="shared" si="77"/>
        <v>0</v>
      </c>
      <c r="P620" s="216">
        <f t="shared" si="78"/>
        <v>8</v>
      </c>
      <c r="Q620" s="216">
        <f t="shared" si="79"/>
        <v>11</v>
      </c>
      <c r="R620" s="216">
        <f t="shared" si="80"/>
        <v>11</v>
      </c>
      <c r="S620" s="219"/>
      <c r="T620" s="219"/>
      <c r="U620" s="219"/>
      <c r="V620" s="219"/>
      <c r="W620" s="504"/>
      <c r="X620" s="219"/>
      <c r="Y620" s="49">
        <v>481</v>
      </c>
      <c r="Z620" s="49">
        <v>481035044</v>
      </c>
      <c r="AA620" s="235" t="s">
        <v>1071</v>
      </c>
      <c r="AB620" s="49">
        <v>1</v>
      </c>
      <c r="AC620" s="49">
        <v>0</v>
      </c>
      <c r="AD620" s="49">
        <v>1</v>
      </c>
      <c r="AE620" s="49">
        <v>8</v>
      </c>
      <c r="AF620" s="49">
        <v>1</v>
      </c>
      <c r="AG620" s="49">
        <v>0</v>
      </c>
      <c r="AH620" s="49">
        <v>0</v>
      </c>
      <c r="AI620" s="206">
        <v>0</v>
      </c>
      <c r="AJ620" s="206">
        <v>1</v>
      </c>
      <c r="AK620" s="206">
        <v>0</v>
      </c>
      <c r="AL620" s="206">
        <v>0</v>
      </c>
      <c r="AM620" s="206">
        <v>6</v>
      </c>
      <c r="AN620" s="206">
        <v>1</v>
      </c>
      <c r="AO620" s="206">
        <v>0</v>
      </c>
      <c r="AP620" s="206">
        <v>1</v>
      </c>
      <c r="AQ620" s="49">
        <v>0</v>
      </c>
      <c r="AR620" s="207"/>
      <c r="AS620" s="49">
        <v>35</v>
      </c>
      <c r="AT620" s="49">
        <v>44</v>
      </c>
      <c r="AU620" s="49">
        <v>11</v>
      </c>
      <c r="AW620" s="49"/>
      <c r="AX620" s="49"/>
      <c r="AY620" s="49"/>
      <c r="AZ620" s="484"/>
    </row>
    <row r="621" spans="1:52">
      <c r="A621" s="206">
        <v>481</v>
      </c>
      <c r="B621" s="206">
        <v>481035050</v>
      </c>
      <c r="C621" s="207" t="s">
        <v>1071</v>
      </c>
      <c r="D621" s="216">
        <f t="shared" si="74"/>
        <v>1</v>
      </c>
      <c r="E621" s="216">
        <f t="shared" si="74"/>
        <v>0</v>
      </c>
      <c r="F621" s="216">
        <f t="shared" si="74"/>
        <v>0</v>
      </c>
      <c r="G621" s="216">
        <f t="shared" si="73"/>
        <v>0</v>
      </c>
      <c r="H621" s="216">
        <f t="shared" si="73"/>
        <v>1</v>
      </c>
      <c r="I621" s="216">
        <f t="shared" si="73"/>
        <v>0</v>
      </c>
      <c r="J621" s="216">
        <f t="shared" si="73"/>
        <v>0</v>
      </c>
      <c r="K621" s="347">
        <f t="shared" si="75"/>
        <v>3.8600000000000002E-2</v>
      </c>
      <c r="L621" s="216"/>
      <c r="M621" s="216">
        <f t="shared" si="76"/>
        <v>0</v>
      </c>
      <c r="N621" s="216">
        <f t="shared" si="77"/>
        <v>0</v>
      </c>
      <c r="O621" s="216">
        <f t="shared" si="77"/>
        <v>0</v>
      </c>
      <c r="P621" s="216">
        <f t="shared" si="78"/>
        <v>1</v>
      </c>
      <c r="Q621" s="216">
        <f t="shared" si="79"/>
        <v>4</v>
      </c>
      <c r="R621" s="216">
        <f t="shared" si="80"/>
        <v>2</v>
      </c>
      <c r="S621" s="219"/>
      <c r="T621" s="219"/>
      <c r="U621" s="219"/>
      <c r="V621" s="219"/>
      <c r="W621" s="504"/>
      <c r="X621" s="219"/>
      <c r="Y621" s="49">
        <v>481</v>
      </c>
      <c r="Z621" s="49">
        <v>481035050</v>
      </c>
      <c r="AA621" s="235" t="s">
        <v>1071</v>
      </c>
      <c r="AB621" s="49">
        <v>1</v>
      </c>
      <c r="AC621" s="49">
        <v>0</v>
      </c>
      <c r="AD621" s="49">
        <v>0</v>
      </c>
      <c r="AE621" s="49">
        <v>0</v>
      </c>
      <c r="AF621" s="49">
        <v>1</v>
      </c>
      <c r="AG621" s="49">
        <v>0</v>
      </c>
      <c r="AH621" s="49">
        <v>0</v>
      </c>
      <c r="AI621" s="206">
        <v>0</v>
      </c>
      <c r="AJ621" s="206">
        <v>0</v>
      </c>
      <c r="AK621" s="206">
        <v>0</v>
      </c>
      <c r="AL621" s="206">
        <v>0</v>
      </c>
      <c r="AM621" s="206">
        <v>1</v>
      </c>
      <c r="AN621" s="206">
        <v>0</v>
      </c>
      <c r="AO621" s="206">
        <v>0</v>
      </c>
      <c r="AP621" s="206">
        <v>0</v>
      </c>
      <c r="AQ621" s="49">
        <v>0</v>
      </c>
      <c r="AR621" s="207"/>
      <c r="AS621" s="49">
        <v>35</v>
      </c>
      <c r="AT621" s="49">
        <v>50</v>
      </c>
      <c r="AU621" s="49">
        <v>4</v>
      </c>
      <c r="AW621" s="49"/>
      <c r="AX621" s="49"/>
      <c r="AY621" s="49"/>
      <c r="AZ621" s="484"/>
    </row>
    <row r="622" spans="1:52">
      <c r="A622" s="206">
        <v>481</v>
      </c>
      <c r="B622" s="206">
        <v>481035057</v>
      </c>
      <c r="C622" s="207" t="s">
        <v>1071</v>
      </c>
      <c r="D622" s="216">
        <f t="shared" si="74"/>
        <v>0</v>
      </c>
      <c r="E622" s="216">
        <f t="shared" si="74"/>
        <v>0</v>
      </c>
      <c r="F622" s="216">
        <f t="shared" si="74"/>
        <v>1</v>
      </c>
      <c r="G622" s="216">
        <f t="shared" si="73"/>
        <v>0</v>
      </c>
      <c r="H622" s="216">
        <f t="shared" si="73"/>
        <v>0</v>
      </c>
      <c r="I622" s="216">
        <f t="shared" si="73"/>
        <v>0</v>
      </c>
      <c r="J622" s="216">
        <f t="shared" si="73"/>
        <v>0</v>
      </c>
      <c r="K622" s="347">
        <f t="shared" si="75"/>
        <v>3.8600000000000002E-2</v>
      </c>
      <c r="L622" s="216"/>
      <c r="M622" s="216">
        <f t="shared" si="76"/>
        <v>0</v>
      </c>
      <c r="N622" s="216">
        <f t="shared" si="77"/>
        <v>0</v>
      </c>
      <c r="O622" s="216">
        <f t="shared" si="77"/>
        <v>0</v>
      </c>
      <c r="P622" s="216">
        <f t="shared" si="78"/>
        <v>0</v>
      </c>
      <c r="Q622" s="216">
        <f t="shared" si="79"/>
        <v>12</v>
      </c>
      <c r="R622" s="216">
        <f t="shared" si="80"/>
        <v>1</v>
      </c>
      <c r="S622" s="219"/>
      <c r="T622" s="219"/>
      <c r="U622" s="219"/>
      <c r="V622" s="219"/>
      <c r="W622" s="504"/>
      <c r="X622" s="219"/>
      <c r="Y622" s="49">
        <v>481</v>
      </c>
      <c r="Z622" s="49">
        <v>481035057</v>
      </c>
      <c r="AA622" s="235" t="s">
        <v>1071</v>
      </c>
      <c r="AB622" s="49">
        <v>0</v>
      </c>
      <c r="AC622" s="49">
        <v>0</v>
      </c>
      <c r="AD622" s="49">
        <v>1</v>
      </c>
      <c r="AE622" s="49">
        <v>0</v>
      </c>
      <c r="AF622" s="49">
        <v>0</v>
      </c>
      <c r="AG622" s="49">
        <v>0</v>
      </c>
      <c r="AH622" s="49">
        <v>0</v>
      </c>
      <c r="AI622" s="206">
        <v>0</v>
      </c>
      <c r="AJ622" s="206">
        <v>0</v>
      </c>
      <c r="AK622" s="206">
        <v>0</v>
      </c>
      <c r="AL622" s="206">
        <v>0</v>
      </c>
      <c r="AM622" s="206">
        <v>0</v>
      </c>
      <c r="AN622" s="206">
        <v>0</v>
      </c>
      <c r="AO622" s="206">
        <v>0</v>
      </c>
      <c r="AP622" s="206">
        <v>0</v>
      </c>
      <c r="AQ622" s="49">
        <v>0</v>
      </c>
      <c r="AR622" s="207"/>
      <c r="AS622" s="49">
        <v>35</v>
      </c>
      <c r="AT622" s="49">
        <v>57</v>
      </c>
      <c r="AU622" s="49">
        <v>12</v>
      </c>
      <c r="AW622" s="49"/>
      <c r="AX622" s="49"/>
      <c r="AY622" s="49"/>
      <c r="AZ622" s="484"/>
    </row>
    <row r="623" spans="1:52">
      <c r="A623" s="206">
        <v>481</v>
      </c>
      <c r="B623" s="206">
        <v>481035073</v>
      </c>
      <c r="C623" s="207" t="s">
        <v>1071</v>
      </c>
      <c r="D623" s="216">
        <f t="shared" si="74"/>
        <v>2</v>
      </c>
      <c r="E623" s="216">
        <f t="shared" si="74"/>
        <v>0</v>
      </c>
      <c r="F623" s="216">
        <f t="shared" si="74"/>
        <v>0</v>
      </c>
      <c r="G623" s="216">
        <f t="shared" si="73"/>
        <v>2</v>
      </c>
      <c r="H623" s="216">
        <f t="shared" si="73"/>
        <v>0</v>
      </c>
      <c r="I623" s="216">
        <f t="shared" si="73"/>
        <v>0</v>
      </c>
      <c r="J623" s="216">
        <f t="shared" si="73"/>
        <v>0</v>
      </c>
      <c r="K623" s="347">
        <f t="shared" si="75"/>
        <v>7.7200000000000005E-2</v>
      </c>
      <c r="L623" s="216"/>
      <c r="M623" s="216">
        <f t="shared" si="76"/>
        <v>0</v>
      </c>
      <c r="N623" s="216">
        <f t="shared" si="77"/>
        <v>0</v>
      </c>
      <c r="O623" s="216">
        <f t="shared" si="77"/>
        <v>0</v>
      </c>
      <c r="P623" s="216">
        <f t="shared" si="78"/>
        <v>1</v>
      </c>
      <c r="Q623" s="216">
        <f t="shared" si="79"/>
        <v>6</v>
      </c>
      <c r="R623" s="216">
        <f t="shared" si="80"/>
        <v>3</v>
      </c>
      <c r="S623" s="219"/>
      <c r="T623" s="219"/>
      <c r="U623" s="219"/>
      <c r="V623" s="219"/>
      <c r="W623" s="504"/>
      <c r="X623" s="219"/>
      <c r="Y623" s="49">
        <v>481</v>
      </c>
      <c r="Z623" s="49">
        <v>481035073</v>
      </c>
      <c r="AA623" s="235" t="s">
        <v>1071</v>
      </c>
      <c r="AB623" s="49">
        <v>2</v>
      </c>
      <c r="AC623" s="49">
        <v>0</v>
      </c>
      <c r="AD623" s="49">
        <v>0</v>
      </c>
      <c r="AE623" s="49">
        <v>2</v>
      </c>
      <c r="AF623" s="49">
        <v>0</v>
      </c>
      <c r="AG623" s="49">
        <v>0</v>
      </c>
      <c r="AH623" s="49">
        <v>0</v>
      </c>
      <c r="AI623" s="206">
        <v>0</v>
      </c>
      <c r="AJ623" s="206">
        <v>0</v>
      </c>
      <c r="AK623" s="206">
        <v>0</v>
      </c>
      <c r="AL623" s="206">
        <v>0</v>
      </c>
      <c r="AM623" s="206">
        <v>1</v>
      </c>
      <c r="AN623" s="206">
        <v>0</v>
      </c>
      <c r="AO623" s="206">
        <v>0</v>
      </c>
      <c r="AP623" s="206">
        <v>0</v>
      </c>
      <c r="AQ623" s="49">
        <v>0</v>
      </c>
      <c r="AR623" s="207"/>
      <c r="AS623" s="49">
        <v>35</v>
      </c>
      <c r="AT623" s="49">
        <v>73</v>
      </c>
      <c r="AU623" s="49">
        <v>6</v>
      </c>
      <c r="AW623" s="49"/>
      <c r="AX623" s="49"/>
      <c r="AY623" s="49"/>
      <c r="AZ623" s="484"/>
    </row>
    <row r="624" spans="1:52">
      <c r="A624" s="206">
        <v>481</v>
      </c>
      <c r="B624" s="206">
        <v>481035101</v>
      </c>
      <c r="C624" s="207" t="s">
        <v>1071</v>
      </c>
      <c r="D624" s="216">
        <f t="shared" si="74"/>
        <v>0</v>
      </c>
      <c r="E624" s="216">
        <f t="shared" si="74"/>
        <v>0</v>
      </c>
      <c r="F624" s="216">
        <f t="shared" si="74"/>
        <v>0</v>
      </c>
      <c r="G624" s="216">
        <f t="shared" si="73"/>
        <v>1</v>
      </c>
      <c r="H624" s="216">
        <f t="shared" si="73"/>
        <v>0</v>
      </c>
      <c r="I624" s="216">
        <f t="shared" si="73"/>
        <v>0</v>
      </c>
      <c r="J624" s="216">
        <f t="shared" si="73"/>
        <v>0</v>
      </c>
      <c r="K624" s="347">
        <f t="shared" si="75"/>
        <v>3.8600000000000002E-2</v>
      </c>
      <c r="L624" s="216"/>
      <c r="M624" s="216">
        <f t="shared" si="76"/>
        <v>0</v>
      </c>
      <c r="N624" s="216">
        <f t="shared" si="77"/>
        <v>0</v>
      </c>
      <c r="O624" s="216">
        <f t="shared" si="77"/>
        <v>0</v>
      </c>
      <c r="P624" s="216">
        <f t="shared" si="78"/>
        <v>0</v>
      </c>
      <c r="Q624" s="216">
        <f t="shared" si="79"/>
        <v>3</v>
      </c>
      <c r="R624" s="216">
        <f t="shared" si="80"/>
        <v>1</v>
      </c>
      <c r="S624" s="219"/>
      <c r="T624" s="219"/>
      <c r="U624" s="219"/>
      <c r="V624" s="219"/>
      <c r="W624" s="504"/>
      <c r="X624" s="219"/>
      <c r="Y624" s="49">
        <v>481</v>
      </c>
      <c r="Z624" s="49">
        <v>481035101</v>
      </c>
      <c r="AA624" s="235" t="s">
        <v>1071</v>
      </c>
      <c r="AB624" s="49">
        <v>0</v>
      </c>
      <c r="AC624" s="49">
        <v>0</v>
      </c>
      <c r="AD624" s="49">
        <v>0</v>
      </c>
      <c r="AE624" s="49">
        <v>1</v>
      </c>
      <c r="AF624" s="49">
        <v>0</v>
      </c>
      <c r="AG624" s="49">
        <v>0</v>
      </c>
      <c r="AH624" s="49">
        <v>0</v>
      </c>
      <c r="AI624" s="206">
        <v>0</v>
      </c>
      <c r="AJ624" s="206">
        <v>0</v>
      </c>
      <c r="AK624" s="206">
        <v>0</v>
      </c>
      <c r="AL624" s="206">
        <v>0</v>
      </c>
      <c r="AM624" s="206">
        <v>0</v>
      </c>
      <c r="AN624" s="206">
        <v>0</v>
      </c>
      <c r="AO624" s="206">
        <v>0</v>
      </c>
      <c r="AP624" s="206">
        <v>0</v>
      </c>
      <c r="AQ624" s="49">
        <v>0</v>
      </c>
      <c r="AR624" s="207"/>
      <c r="AS624" s="49">
        <v>35</v>
      </c>
      <c r="AT624" s="49">
        <v>101</v>
      </c>
      <c r="AU624" s="49">
        <v>3</v>
      </c>
      <c r="AW624" s="49"/>
      <c r="AX624" s="49"/>
      <c r="AY624" s="49"/>
      <c r="AZ624" s="484"/>
    </row>
    <row r="625" spans="1:52">
      <c r="A625" s="206">
        <v>481</v>
      </c>
      <c r="B625" s="206">
        <v>481035155</v>
      </c>
      <c r="C625" s="207" t="s">
        <v>1071</v>
      </c>
      <c r="D625" s="216">
        <f t="shared" si="74"/>
        <v>1</v>
      </c>
      <c r="E625" s="216">
        <f t="shared" si="74"/>
        <v>0</v>
      </c>
      <c r="F625" s="216">
        <f t="shared" si="74"/>
        <v>0</v>
      </c>
      <c r="G625" s="216">
        <f t="shared" si="73"/>
        <v>3</v>
      </c>
      <c r="H625" s="216">
        <f t="shared" si="73"/>
        <v>0</v>
      </c>
      <c r="I625" s="216">
        <f t="shared" si="73"/>
        <v>0</v>
      </c>
      <c r="J625" s="216">
        <f t="shared" si="73"/>
        <v>0</v>
      </c>
      <c r="K625" s="347">
        <f t="shared" si="75"/>
        <v>0.1158</v>
      </c>
      <c r="L625" s="216"/>
      <c r="M625" s="216">
        <f t="shared" si="76"/>
        <v>0</v>
      </c>
      <c r="N625" s="216">
        <f t="shared" si="77"/>
        <v>0</v>
      </c>
      <c r="O625" s="216">
        <f t="shared" si="77"/>
        <v>0</v>
      </c>
      <c r="P625" s="216">
        <f t="shared" si="78"/>
        <v>4</v>
      </c>
      <c r="Q625" s="216">
        <f t="shared" si="79"/>
        <v>2</v>
      </c>
      <c r="R625" s="216">
        <f t="shared" si="80"/>
        <v>4</v>
      </c>
      <c r="S625" s="219"/>
      <c r="T625" s="219"/>
      <c r="U625" s="219"/>
      <c r="V625" s="219"/>
      <c r="W625" s="504"/>
      <c r="X625" s="219"/>
      <c r="Y625" s="49">
        <v>481</v>
      </c>
      <c r="Z625" s="49">
        <v>481035155</v>
      </c>
      <c r="AA625" s="235" t="s">
        <v>1071</v>
      </c>
      <c r="AB625" s="49">
        <v>1</v>
      </c>
      <c r="AC625" s="49">
        <v>0</v>
      </c>
      <c r="AD625" s="49">
        <v>0</v>
      </c>
      <c r="AE625" s="49">
        <v>3</v>
      </c>
      <c r="AF625" s="49">
        <v>0</v>
      </c>
      <c r="AG625" s="49">
        <v>0</v>
      </c>
      <c r="AH625" s="49">
        <v>0</v>
      </c>
      <c r="AI625" s="206">
        <v>0</v>
      </c>
      <c r="AJ625" s="206">
        <v>0</v>
      </c>
      <c r="AK625" s="206">
        <v>0</v>
      </c>
      <c r="AL625" s="206">
        <v>0</v>
      </c>
      <c r="AM625" s="206">
        <v>3</v>
      </c>
      <c r="AN625" s="206">
        <v>1</v>
      </c>
      <c r="AO625" s="206">
        <v>0</v>
      </c>
      <c r="AP625" s="206">
        <v>0</v>
      </c>
      <c r="AQ625" s="49">
        <v>0</v>
      </c>
      <c r="AR625" s="207"/>
      <c r="AS625" s="49">
        <v>35</v>
      </c>
      <c r="AT625" s="49">
        <v>155</v>
      </c>
      <c r="AU625" s="49">
        <v>2</v>
      </c>
      <c r="AW625" s="49"/>
      <c r="AX625" s="49"/>
      <c r="AY625" s="49"/>
      <c r="AZ625" s="484"/>
    </row>
    <row r="626" spans="1:52">
      <c r="A626" s="206">
        <v>481</v>
      </c>
      <c r="B626" s="206">
        <v>481035181</v>
      </c>
      <c r="C626" s="207" t="s">
        <v>1071</v>
      </c>
      <c r="D626" s="216">
        <f t="shared" si="74"/>
        <v>1</v>
      </c>
      <c r="E626" s="216">
        <f t="shared" si="74"/>
        <v>0</v>
      </c>
      <c r="F626" s="216">
        <f t="shared" si="74"/>
        <v>0</v>
      </c>
      <c r="G626" s="216">
        <f t="shared" si="73"/>
        <v>0</v>
      </c>
      <c r="H626" s="216">
        <f t="shared" si="73"/>
        <v>0</v>
      </c>
      <c r="I626" s="216">
        <f t="shared" si="73"/>
        <v>0</v>
      </c>
      <c r="J626" s="216">
        <f t="shared" si="73"/>
        <v>0</v>
      </c>
      <c r="K626" s="347">
        <f t="shared" si="75"/>
        <v>0</v>
      </c>
      <c r="L626" s="216"/>
      <c r="M626" s="216">
        <f t="shared" si="76"/>
        <v>0</v>
      </c>
      <c r="N626" s="216">
        <f t="shared" si="77"/>
        <v>0</v>
      </c>
      <c r="O626" s="216">
        <f t="shared" si="77"/>
        <v>0</v>
      </c>
      <c r="P626" s="216">
        <f t="shared" si="78"/>
        <v>0</v>
      </c>
      <c r="Q626" s="216">
        <f t="shared" si="79"/>
        <v>10</v>
      </c>
      <c r="R626" s="216">
        <f t="shared" si="80"/>
        <v>1</v>
      </c>
      <c r="S626" s="219"/>
      <c r="T626" s="219"/>
      <c r="U626" s="219"/>
      <c r="V626" s="219"/>
      <c r="W626" s="504"/>
      <c r="X626" s="219"/>
      <c r="Y626" s="49">
        <v>481</v>
      </c>
      <c r="Z626" s="49">
        <v>481035181</v>
      </c>
      <c r="AA626" s="235" t="s">
        <v>1071</v>
      </c>
      <c r="AB626" s="49">
        <v>1</v>
      </c>
      <c r="AC626" s="49">
        <v>0</v>
      </c>
      <c r="AD626" s="49">
        <v>0</v>
      </c>
      <c r="AE626" s="49">
        <v>0</v>
      </c>
      <c r="AF626" s="49">
        <v>0</v>
      </c>
      <c r="AG626" s="49">
        <v>0</v>
      </c>
      <c r="AH626" s="49">
        <v>0</v>
      </c>
      <c r="AI626" s="206">
        <v>0</v>
      </c>
      <c r="AJ626" s="206">
        <v>0</v>
      </c>
      <c r="AK626" s="206">
        <v>0</v>
      </c>
      <c r="AL626" s="206">
        <v>0</v>
      </c>
      <c r="AM626" s="206">
        <v>0</v>
      </c>
      <c r="AN626" s="206">
        <v>0</v>
      </c>
      <c r="AO626" s="206">
        <v>0</v>
      </c>
      <c r="AP626" s="206">
        <v>0</v>
      </c>
      <c r="AQ626" s="49">
        <v>0</v>
      </c>
      <c r="AR626" s="207"/>
      <c r="AS626" s="49">
        <v>35</v>
      </c>
      <c r="AT626" s="49">
        <v>181</v>
      </c>
      <c r="AU626" s="49">
        <v>10</v>
      </c>
      <c r="AW626" s="49"/>
      <c r="AX626" s="49"/>
      <c r="AY626" s="49"/>
      <c r="AZ626" s="484"/>
    </row>
    <row r="627" spans="1:52">
      <c r="A627" s="206">
        <v>481</v>
      </c>
      <c r="B627" s="206">
        <v>481035212</v>
      </c>
      <c r="C627" s="207" t="s">
        <v>1071</v>
      </c>
      <c r="D627" s="216">
        <f t="shared" si="74"/>
        <v>1</v>
      </c>
      <c r="E627" s="216">
        <f t="shared" si="74"/>
        <v>0</v>
      </c>
      <c r="F627" s="216">
        <f t="shared" si="74"/>
        <v>0</v>
      </c>
      <c r="G627" s="216">
        <f t="shared" si="73"/>
        <v>0</v>
      </c>
      <c r="H627" s="216">
        <f t="shared" si="73"/>
        <v>0</v>
      </c>
      <c r="I627" s="216">
        <f t="shared" si="73"/>
        <v>0</v>
      </c>
      <c r="J627" s="216">
        <f t="shared" si="73"/>
        <v>0</v>
      </c>
      <c r="K627" s="347">
        <f t="shared" si="75"/>
        <v>0</v>
      </c>
      <c r="L627" s="216"/>
      <c r="M627" s="216">
        <f t="shared" si="76"/>
        <v>0</v>
      </c>
      <c r="N627" s="216">
        <f t="shared" si="77"/>
        <v>0</v>
      </c>
      <c r="O627" s="216">
        <f t="shared" si="77"/>
        <v>0</v>
      </c>
      <c r="P627" s="216">
        <f t="shared" si="78"/>
        <v>0</v>
      </c>
      <c r="Q627" s="216">
        <f t="shared" si="79"/>
        <v>5</v>
      </c>
      <c r="R627" s="216">
        <f t="shared" si="80"/>
        <v>1</v>
      </c>
      <c r="S627" s="219"/>
      <c r="T627" s="219"/>
      <c r="U627" s="219"/>
      <c r="V627" s="219"/>
      <c r="W627" s="504"/>
      <c r="X627" s="219"/>
      <c r="Y627" s="49">
        <v>481</v>
      </c>
      <c r="Z627" s="49">
        <v>481035212</v>
      </c>
      <c r="AA627" s="235" t="s">
        <v>1071</v>
      </c>
      <c r="AB627" s="49">
        <v>1</v>
      </c>
      <c r="AC627" s="49">
        <v>0</v>
      </c>
      <c r="AD627" s="49">
        <v>0</v>
      </c>
      <c r="AE627" s="49">
        <v>0</v>
      </c>
      <c r="AF627" s="49">
        <v>0</v>
      </c>
      <c r="AG627" s="49">
        <v>0</v>
      </c>
      <c r="AH627" s="49">
        <v>0</v>
      </c>
      <c r="AI627" s="206">
        <v>0</v>
      </c>
      <c r="AJ627" s="206">
        <v>0</v>
      </c>
      <c r="AK627" s="206">
        <v>0</v>
      </c>
      <c r="AL627" s="206">
        <v>0</v>
      </c>
      <c r="AM627" s="206">
        <v>0</v>
      </c>
      <c r="AN627" s="206">
        <v>0</v>
      </c>
      <c r="AO627" s="206">
        <v>0</v>
      </c>
      <c r="AP627" s="206">
        <v>0</v>
      </c>
      <c r="AQ627" s="49">
        <v>0</v>
      </c>
      <c r="AR627" s="207"/>
      <c r="AS627" s="49">
        <v>35</v>
      </c>
      <c r="AT627" s="49">
        <v>212</v>
      </c>
      <c r="AU627" s="49">
        <v>5</v>
      </c>
      <c r="AW627" s="49"/>
      <c r="AX627" s="49"/>
      <c r="AY627" s="49"/>
      <c r="AZ627" s="484"/>
    </row>
    <row r="628" spans="1:52">
      <c r="A628" s="206">
        <v>481</v>
      </c>
      <c r="B628" s="206">
        <v>481035218</v>
      </c>
      <c r="C628" s="207" t="s">
        <v>1071</v>
      </c>
      <c r="D628" s="216">
        <f t="shared" si="74"/>
        <v>0</v>
      </c>
      <c r="E628" s="216">
        <f t="shared" si="74"/>
        <v>0</v>
      </c>
      <c r="F628" s="216">
        <f t="shared" si="74"/>
        <v>0</v>
      </c>
      <c r="G628" s="216">
        <f t="shared" si="73"/>
        <v>1</v>
      </c>
      <c r="H628" s="216">
        <f t="shared" si="73"/>
        <v>0</v>
      </c>
      <c r="I628" s="216">
        <f t="shared" si="73"/>
        <v>0</v>
      </c>
      <c r="J628" s="216">
        <f t="shared" si="73"/>
        <v>0</v>
      </c>
      <c r="K628" s="347">
        <f t="shared" si="75"/>
        <v>3.8600000000000002E-2</v>
      </c>
      <c r="L628" s="216"/>
      <c r="M628" s="216">
        <f t="shared" si="76"/>
        <v>0</v>
      </c>
      <c r="N628" s="216">
        <f t="shared" si="77"/>
        <v>0</v>
      </c>
      <c r="O628" s="216">
        <f t="shared" si="77"/>
        <v>0</v>
      </c>
      <c r="P628" s="216">
        <f t="shared" si="78"/>
        <v>0</v>
      </c>
      <c r="Q628" s="216">
        <f t="shared" si="79"/>
        <v>5</v>
      </c>
      <c r="R628" s="216">
        <f t="shared" si="80"/>
        <v>1</v>
      </c>
      <c r="S628" s="219"/>
      <c r="T628" s="219"/>
      <c r="U628" s="219"/>
      <c r="V628" s="219"/>
      <c r="W628" s="504"/>
      <c r="X628" s="219"/>
      <c r="Y628" s="49">
        <v>481</v>
      </c>
      <c r="Z628" s="49">
        <v>481035218</v>
      </c>
      <c r="AA628" s="235" t="s">
        <v>1071</v>
      </c>
      <c r="AB628" s="49">
        <v>0</v>
      </c>
      <c r="AC628" s="49">
        <v>0</v>
      </c>
      <c r="AD628" s="49">
        <v>0</v>
      </c>
      <c r="AE628" s="49">
        <v>1</v>
      </c>
      <c r="AF628" s="49">
        <v>0</v>
      </c>
      <c r="AG628" s="49">
        <v>0</v>
      </c>
      <c r="AH628" s="49">
        <v>0</v>
      </c>
      <c r="AI628" s="206">
        <v>0</v>
      </c>
      <c r="AJ628" s="206">
        <v>0</v>
      </c>
      <c r="AK628" s="206">
        <v>0</v>
      </c>
      <c r="AL628" s="206">
        <v>0</v>
      </c>
      <c r="AM628" s="206">
        <v>0</v>
      </c>
      <c r="AN628" s="206">
        <v>0</v>
      </c>
      <c r="AO628" s="206">
        <v>0</v>
      </c>
      <c r="AP628" s="206">
        <v>0</v>
      </c>
      <c r="AQ628" s="49">
        <v>0</v>
      </c>
      <c r="AR628" s="207"/>
      <c r="AS628" s="49">
        <v>35</v>
      </c>
      <c r="AT628" s="49">
        <v>218</v>
      </c>
      <c r="AU628" s="49">
        <v>5</v>
      </c>
      <c r="AW628" s="49"/>
      <c r="AX628" s="49"/>
      <c r="AY628" s="49"/>
      <c r="AZ628" s="484"/>
    </row>
    <row r="629" spans="1:52">
      <c r="A629" s="206">
        <v>481</v>
      </c>
      <c r="B629" s="206">
        <v>481035220</v>
      </c>
      <c r="C629" s="207" t="s">
        <v>1071</v>
      </c>
      <c r="D629" s="216">
        <f t="shared" si="74"/>
        <v>1</v>
      </c>
      <c r="E629" s="216">
        <f t="shared" si="74"/>
        <v>0</v>
      </c>
      <c r="F629" s="216">
        <f t="shared" si="74"/>
        <v>1</v>
      </c>
      <c r="G629" s="216">
        <f t="shared" si="73"/>
        <v>2</v>
      </c>
      <c r="H629" s="216">
        <f t="shared" si="73"/>
        <v>3</v>
      </c>
      <c r="I629" s="216">
        <f t="shared" si="73"/>
        <v>0</v>
      </c>
      <c r="J629" s="216">
        <f t="shared" si="73"/>
        <v>0</v>
      </c>
      <c r="K629" s="347">
        <f t="shared" si="75"/>
        <v>0.2316</v>
      </c>
      <c r="L629" s="216"/>
      <c r="M629" s="216">
        <f t="shared" si="76"/>
        <v>0</v>
      </c>
      <c r="N629" s="216">
        <f t="shared" si="77"/>
        <v>0</v>
      </c>
      <c r="O629" s="216">
        <f t="shared" si="77"/>
        <v>0</v>
      </c>
      <c r="P629" s="216">
        <f t="shared" si="78"/>
        <v>0</v>
      </c>
      <c r="Q629" s="216">
        <f t="shared" si="79"/>
        <v>7</v>
      </c>
      <c r="R629" s="216">
        <f t="shared" si="80"/>
        <v>7</v>
      </c>
      <c r="S629" s="219"/>
      <c r="T629" s="219"/>
      <c r="U629" s="219"/>
      <c r="V629" s="219"/>
      <c r="W629" s="504"/>
      <c r="X629" s="219"/>
      <c r="Y629" s="49">
        <v>481</v>
      </c>
      <c r="Z629" s="49">
        <v>481035220</v>
      </c>
      <c r="AA629" s="235" t="s">
        <v>1071</v>
      </c>
      <c r="AB629" s="49">
        <v>1</v>
      </c>
      <c r="AC629" s="49">
        <v>0</v>
      </c>
      <c r="AD629" s="49">
        <v>1</v>
      </c>
      <c r="AE629" s="49">
        <v>2</v>
      </c>
      <c r="AF629" s="49">
        <v>3</v>
      </c>
      <c r="AG629" s="49">
        <v>0</v>
      </c>
      <c r="AH629" s="49">
        <v>0</v>
      </c>
      <c r="AI629" s="206">
        <v>0</v>
      </c>
      <c r="AJ629" s="206">
        <v>0</v>
      </c>
      <c r="AK629" s="206">
        <v>0</v>
      </c>
      <c r="AL629" s="206">
        <v>0</v>
      </c>
      <c r="AM629" s="206">
        <v>0</v>
      </c>
      <c r="AN629" s="206">
        <v>0</v>
      </c>
      <c r="AO629" s="206">
        <v>0</v>
      </c>
      <c r="AP629" s="206">
        <v>0</v>
      </c>
      <c r="AQ629" s="49">
        <v>0</v>
      </c>
      <c r="AR629" s="207"/>
      <c r="AS629" s="49">
        <v>35</v>
      </c>
      <c r="AT629" s="49">
        <v>220</v>
      </c>
      <c r="AU629" s="49">
        <v>7</v>
      </c>
      <c r="AW629" s="49"/>
      <c r="AX629" s="49"/>
      <c r="AY629" s="49"/>
      <c r="AZ629" s="484"/>
    </row>
    <row r="630" spans="1:52">
      <c r="A630" s="206">
        <v>481</v>
      </c>
      <c r="B630" s="206">
        <v>481035243</v>
      </c>
      <c r="C630" s="207" t="s">
        <v>1071</v>
      </c>
      <c r="D630" s="216">
        <f t="shared" si="74"/>
        <v>0</v>
      </c>
      <c r="E630" s="216">
        <f t="shared" si="74"/>
        <v>0</v>
      </c>
      <c r="F630" s="216">
        <f t="shared" si="74"/>
        <v>0</v>
      </c>
      <c r="G630" s="216">
        <f t="shared" si="73"/>
        <v>1</v>
      </c>
      <c r="H630" s="216">
        <f t="shared" si="73"/>
        <v>0</v>
      </c>
      <c r="I630" s="216">
        <f t="shared" si="73"/>
        <v>0</v>
      </c>
      <c r="J630" s="216">
        <f t="shared" si="73"/>
        <v>0</v>
      </c>
      <c r="K630" s="347">
        <f t="shared" si="75"/>
        <v>3.8600000000000002E-2</v>
      </c>
      <c r="L630" s="216"/>
      <c r="M630" s="216">
        <f t="shared" si="76"/>
        <v>0</v>
      </c>
      <c r="N630" s="216">
        <f t="shared" si="77"/>
        <v>0</v>
      </c>
      <c r="O630" s="216">
        <f t="shared" si="77"/>
        <v>0</v>
      </c>
      <c r="P630" s="216">
        <f t="shared" si="78"/>
        <v>1</v>
      </c>
      <c r="Q630" s="216">
        <f t="shared" si="79"/>
        <v>9</v>
      </c>
      <c r="R630" s="216">
        <f t="shared" si="80"/>
        <v>1</v>
      </c>
      <c r="S630" s="219"/>
      <c r="T630" s="219"/>
      <c r="U630" s="219"/>
      <c r="V630" s="219"/>
      <c r="W630" s="504"/>
      <c r="X630" s="219"/>
      <c r="Y630" s="49">
        <v>481</v>
      </c>
      <c r="Z630" s="49">
        <v>481035243</v>
      </c>
      <c r="AA630" s="235" t="s">
        <v>1071</v>
      </c>
      <c r="AB630" s="49">
        <v>0</v>
      </c>
      <c r="AC630" s="49">
        <v>0</v>
      </c>
      <c r="AD630" s="49">
        <v>0</v>
      </c>
      <c r="AE630" s="49">
        <v>1</v>
      </c>
      <c r="AF630" s="49">
        <v>0</v>
      </c>
      <c r="AG630" s="49">
        <v>0</v>
      </c>
      <c r="AH630" s="49">
        <v>0</v>
      </c>
      <c r="AI630" s="206">
        <v>0</v>
      </c>
      <c r="AJ630" s="206">
        <v>0</v>
      </c>
      <c r="AK630" s="206">
        <v>0</v>
      </c>
      <c r="AL630" s="206">
        <v>0</v>
      </c>
      <c r="AM630" s="206">
        <v>1</v>
      </c>
      <c r="AN630" s="206">
        <v>0</v>
      </c>
      <c r="AO630" s="206">
        <v>0</v>
      </c>
      <c r="AP630" s="206">
        <v>0</v>
      </c>
      <c r="AQ630" s="49">
        <v>0</v>
      </c>
      <c r="AR630" s="207"/>
      <c r="AS630" s="49">
        <v>35</v>
      </c>
      <c r="AT630" s="49">
        <v>243</v>
      </c>
      <c r="AU630" s="49">
        <v>9</v>
      </c>
      <c r="AW630" s="49"/>
      <c r="AX630" s="49"/>
      <c r="AY630" s="49"/>
      <c r="AZ630" s="484"/>
    </row>
    <row r="631" spans="1:52">
      <c r="A631" s="206">
        <v>481</v>
      </c>
      <c r="B631" s="206">
        <v>481035244</v>
      </c>
      <c r="C631" s="207" t="s">
        <v>1071</v>
      </c>
      <c r="D631" s="216">
        <f t="shared" si="74"/>
        <v>0</v>
      </c>
      <c r="E631" s="216">
        <f t="shared" si="74"/>
        <v>0</v>
      </c>
      <c r="F631" s="216">
        <f t="shared" si="74"/>
        <v>2</v>
      </c>
      <c r="G631" s="216">
        <f t="shared" si="73"/>
        <v>12</v>
      </c>
      <c r="H631" s="216">
        <f t="shared" si="73"/>
        <v>5</v>
      </c>
      <c r="I631" s="216">
        <f t="shared" si="73"/>
        <v>0</v>
      </c>
      <c r="J631" s="216">
        <f t="shared" si="73"/>
        <v>0</v>
      </c>
      <c r="K631" s="347">
        <f t="shared" si="75"/>
        <v>0.73340000000000005</v>
      </c>
      <c r="L631" s="216"/>
      <c r="M631" s="216">
        <f t="shared" si="76"/>
        <v>4</v>
      </c>
      <c r="N631" s="216">
        <f t="shared" si="77"/>
        <v>0</v>
      </c>
      <c r="O631" s="216">
        <f t="shared" si="77"/>
        <v>0</v>
      </c>
      <c r="P631" s="216">
        <f t="shared" si="78"/>
        <v>14</v>
      </c>
      <c r="Q631" s="216">
        <f t="shared" si="79"/>
        <v>10</v>
      </c>
      <c r="R631" s="216">
        <f t="shared" si="80"/>
        <v>19</v>
      </c>
      <c r="S631" s="219"/>
      <c r="T631" s="219"/>
      <c r="U631" s="219"/>
      <c r="V631" s="219"/>
      <c r="W631" s="504"/>
      <c r="X631" s="219"/>
      <c r="Y631" s="49">
        <v>481</v>
      </c>
      <c r="Z631" s="49">
        <v>481035244</v>
      </c>
      <c r="AA631" s="235" t="s">
        <v>1071</v>
      </c>
      <c r="AB631" s="49">
        <v>0</v>
      </c>
      <c r="AC631" s="49">
        <v>0</v>
      </c>
      <c r="AD631" s="49">
        <v>2</v>
      </c>
      <c r="AE631" s="49">
        <v>12</v>
      </c>
      <c r="AF631" s="49">
        <v>5</v>
      </c>
      <c r="AG631" s="49">
        <v>0</v>
      </c>
      <c r="AH631" s="49">
        <v>0</v>
      </c>
      <c r="AI631" s="206">
        <v>0</v>
      </c>
      <c r="AJ631" s="206">
        <v>4</v>
      </c>
      <c r="AK631" s="206">
        <v>0</v>
      </c>
      <c r="AL631" s="206">
        <v>0</v>
      </c>
      <c r="AM631" s="206">
        <v>13</v>
      </c>
      <c r="AN631" s="206">
        <v>0</v>
      </c>
      <c r="AO631" s="206">
        <v>0</v>
      </c>
      <c r="AP631" s="206">
        <v>1</v>
      </c>
      <c r="AQ631" s="49">
        <v>0</v>
      </c>
      <c r="AR631" s="207"/>
      <c r="AS631" s="49">
        <v>35</v>
      </c>
      <c r="AT631" s="49">
        <v>244</v>
      </c>
      <c r="AU631" s="49">
        <v>10</v>
      </c>
      <c r="AW631" s="49"/>
      <c r="AX631" s="49"/>
      <c r="AY631" s="49"/>
      <c r="AZ631" s="484"/>
    </row>
    <row r="632" spans="1:52">
      <c r="A632" s="206">
        <v>481</v>
      </c>
      <c r="B632" s="206">
        <v>481035251</v>
      </c>
      <c r="C632" s="207" t="s">
        <v>1071</v>
      </c>
      <c r="D632" s="216">
        <f t="shared" si="74"/>
        <v>0</v>
      </c>
      <c r="E632" s="216">
        <f t="shared" si="74"/>
        <v>0</v>
      </c>
      <c r="F632" s="216">
        <f t="shared" si="74"/>
        <v>0</v>
      </c>
      <c r="G632" s="216">
        <f t="shared" si="73"/>
        <v>1</v>
      </c>
      <c r="H632" s="216">
        <f t="shared" si="73"/>
        <v>0</v>
      </c>
      <c r="I632" s="216">
        <f t="shared" si="73"/>
        <v>0</v>
      </c>
      <c r="J632" s="216">
        <f t="shared" si="73"/>
        <v>0</v>
      </c>
      <c r="K632" s="347">
        <f t="shared" si="75"/>
        <v>3.8600000000000002E-2</v>
      </c>
      <c r="L632" s="216"/>
      <c r="M632" s="216">
        <f t="shared" si="76"/>
        <v>0</v>
      </c>
      <c r="N632" s="216">
        <f t="shared" si="77"/>
        <v>0</v>
      </c>
      <c r="O632" s="216">
        <f t="shared" si="77"/>
        <v>0</v>
      </c>
      <c r="P632" s="216">
        <f t="shared" si="78"/>
        <v>1</v>
      </c>
      <c r="Q632" s="216">
        <f t="shared" si="79"/>
        <v>9</v>
      </c>
      <c r="R632" s="216">
        <f t="shared" si="80"/>
        <v>1</v>
      </c>
      <c r="S632" s="219"/>
      <c r="T632" s="219"/>
      <c r="U632" s="219"/>
      <c r="V632" s="219"/>
      <c r="W632" s="504"/>
      <c r="X632" s="219"/>
      <c r="Y632" s="49">
        <v>481</v>
      </c>
      <c r="Z632" s="49">
        <v>481035251</v>
      </c>
      <c r="AA632" s="235" t="s">
        <v>1071</v>
      </c>
      <c r="AB632" s="49">
        <v>0</v>
      </c>
      <c r="AC632" s="49">
        <v>0</v>
      </c>
      <c r="AD632" s="49">
        <v>0</v>
      </c>
      <c r="AE632" s="49">
        <v>1</v>
      </c>
      <c r="AF632" s="49">
        <v>0</v>
      </c>
      <c r="AG632" s="49">
        <v>0</v>
      </c>
      <c r="AH632" s="49">
        <v>0</v>
      </c>
      <c r="AI632" s="206">
        <v>0</v>
      </c>
      <c r="AJ632" s="206">
        <v>0</v>
      </c>
      <c r="AK632" s="206">
        <v>0</v>
      </c>
      <c r="AL632" s="206">
        <v>0</v>
      </c>
      <c r="AM632" s="206">
        <v>1</v>
      </c>
      <c r="AN632" s="206">
        <v>0</v>
      </c>
      <c r="AO632" s="206">
        <v>0</v>
      </c>
      <c r="AP632" s="206">
        <v>0</v>
      </c>
      <c r="AQ632" s="49">
        <v>0</v>
      </c>
      <c r="AR632" s="207"/>
      <c r="AS632" s="49">
        <v>35</v>
      </c>
      <c r="AT632" s="49">
        <v>251</v>
      </c>
      <c r="AU632" s="49">
        <v>9</v>
      </c>
      <c r="AW632" s="49"/>
      <c r="AX632" s="49"/>
      <c r="AY632" s="49"/>
      <c r="AZ632" s="484"/>
    </row>
    <row r="633" spans="1:52">
      <c r="A633" s="206">
        <v>481</v>
      </c>
      <c r="B633" s="206">
        <v>481035285</v>
      </c>
      <c r="C633" s="207" t="s">
        <v>1071</v>
      </c>
      <c r="D633" s="216">
        <f t="shared" si="74"/>
        <v>2</v>
      </c>
      <c r="E633" s="216">
        <f t="shared" si="74"/>
        <v>0</v>
      </c>
      <c r="F633" s="216">
        <f t="shared" si="74"/>
        <v>1</v>
      </c>
      <c r="G633" s="216">
        <f t="shared" si="73"/>
        <v>6</v>
      </c>
      <c r="H633" s="216">
        <f t="shared" si="73"/>
        <v>0</v>
      </c>
      <c r="I633" s="216">
        <f t="shared" si="73"/>
        <v>0</v>
      </c>
      <c r="J633" s="216">
        <f t="shared" si="73"/>
        <v>0</v>
      </c>
      <c r="K633" s="347">
        <f t="shared" si="75"/>
        <v>0.2702</v>
      </c>
      <c r="L633" s="216"/>
      <c r="M633" s="216">
        <f t="shared" si="76"/>
        <v>1</v>
      </c>
      <c r="N633" s="216">
        <f t="shared" si="77"/>
        <v>0</v>
      </c>
      <c r="O633" s="216">
        <f t="shared" si="77"/>
        <v>0</v>
      </c>
      <c r="P633" s="216">
        <f t="shared" si="78"/>
        <v>5</v>
      </c>
      <c r="Q633" s="216">
        <f t="shared" si="79"/>
        <v>8</v>
      </c>
      <c r="R633" s="216">
        <f t="shared" si="80"/>
        <v>8</v>
      </c>
      <c r="S633" s="219"/>
      <c r="T633" s="219"/>
      <c r="U633" s="219"/>
      <c r="V633" s="219"/>
      <c r="W633" s="504"/>
      <c r="X633" s="219"/>
      <c r="Y633" s="49">
        <v>481</v>
      </c>
      <c r="Z633" s="49">
        <v>481035285</v>
      </c>
      <c r="AA633" s="235" t="s">
        <v>1071</v>
      </c>
      <c r="AB633" s="49">
        <v>2</v>
      </c>
      <c r="AC633" s="49">
        <v>0</v>
      </c>
      <c r="AD633" s="49">
        <v>1</v>
      </c>
      <c r="AE633" s="49">
        <v>6</v>
      </c>
      <c r="AF633" s="49">
        <v>0</v>
      </c>
      <c r="AG633" s="49">
        <v>0</v>
      </c>
      <c r="AH633" s="49">
        <v>0</v>
      </c>
      <c r="AI633" s="206">
        <v>0</v>
      </c>
      <c r="AJ633" s="206">
        <v>1</v>
      </c>
      <c r="AK633" s="206">
        <v>0</v>
      </c>
      <c r="AL633" s="206">
        <v>0</v>
      </c>
      <c r="AM633" s="206">
        <v>3</v>
      </c>
      <c r="AN633" s="206">
        <v>2</v>
      </c>
      <c r="AO633" s="206">
        <v>0</v>
      </c>
      <c r="AP633" s="206">
        <v>1</v>
      </c>
      <c r="AQ633" s="49">
        <v>0</v>
      </c>
      <c r="AR633" s="207"/>
      <c r="AS633" s="49">
        <v>35</v>
      </c>
      <c r="AT633" s="49">
        <v>285</v>
      </c>
      <c r="AU633" s="49">
        <v>8</v>
      </c>
      <c r="AW633" s="49"/>
      <c r="AX633" s="49"/>
      <c r="AY633" s="49"/>
      <c r="AZ633" s="484"/>
    </row>
    <row r="634" spans="1:52">
      <c r="A634" s="206">
        <v>481</v>
      </c>
      <c r="B634" s="206">
        <v>481035307</v>
      </c>
      <c r="C634" s="207" t="s">
        <v>1071</v>
      </c>
      <c r="D634" s="216">
        <f t="shared" si="74"/>
        <v>1</v>
      </c>
      <c r="E634" s="216">
        <f t="shared" si="74"/>
        <v>0</v>
      </c>
      <c r="F634" s="216">
        <f t="shared" si="74"/>
        <v>0</v>
      </c>
      <c r="G634" s="216">
        <f t="shared" si="73"/>
        <v>1</v>
      </c>
      <c r="H634" s="216">
        <f t="shared" si="73"/>
        <v>0</v>
      </c>
      <c r="I634" s="216">
        <f t="shared" si="73"/>
        <v>0</v>
      </c>
      <c r="J634" s="216">
        <f t="shared" si="73"/>
        <v>0</v>
      </c>
      <c r="K634" s="347">
        <f t="shared" si="75"/>
        <v>3.8600000000000002E-2</v>
      </c>
      <c r="L634" s="216"/>
      <c r="M634" s="216">
        <f t="shared" si="76"/>
        <v>0</v>
      </c>
      <c r="N634" s="216">
        <f t="shared" si="77"/>
        <v>0</v>
      </c>
      <c r="O634" s="216">
        <f t="shared" si="77"/>
        <v>0</v>
      </c>
      <c r="P634" s="216">
        <f t="shared" si="78"/>
        <v>0</v>
      </c>
      <c r="Q634" s="216">
        <f t="shared" si="79"/>
        <v>4</v>
      </c>
      <c r="R634" s="216">
        <f t="shared" si="80"/>
        <v>2</v>
      </c>
      <c r="S634" s="219"/>
      <c r="T634" s="219"/>
      <c r="U634" s="219"/>
      <c r="V634" s="219"/>
      <c r="W634" s="504"/>
      <c r="X634" s="219"/>
      <c r="Y634" s="49">
        <v>481</v>
      </c>
      <c r="Z634" s="49">
        <v>481035307</v>
      </c>
      <c r="AA634" s="235" t="s">
        <v>1071</v>
      </c>
      <c r="AB634" s="49">
        <v>1</v>
      </c>
      <c r="AC634" s="49">
        <v>0</v>
      </c>
      <c r="AD634" s="49">
        <v>0</v>
      </c>
      <c r="AE634" s="49">
        <v>1</v>
      </c>
      <c r="AF634" s="49">
        <v>0</v>
      </c>
      <c r="AG634" s="49">
        <v>0</v>
      </c>
      <c r="AH634" s="49">
        <v>0</v>
      </c>
      <c r="AI634" s="206">
        <v>0</v>
      </c>
      <c r="AJ634" s="206">
        <v>0</v>
      </c>
      <c r="AK634" s="206">
        <v>0</v>
      </c>
      <c r="AL634" s="206">
        <v>0</v>
      </c>
      <c r="AM634" s="206">
        <v>0</v>
      </c>
      <c r="AN634" s="206">
        <v>0</v>
      </c>
      <c r="AO634" s="206">
        <v>0</v>
      </c>
      <c r="AP634" s="206">
        <v>0</v>
      </c>
      <c r="AQ634" s="49">
        <v>0</v>
      </c>
      <c r="AR634" s="207"/>
      <c r="AS634" s="49">
        <v>35</v>
      </c>
      <c r="AT634" s="49">
        <v>307</v>
      </c>
      <c r="AU634" s="49">
        <v>4</v>
      </c>
      <c r="AW634" s="49"/>
      <c r="AX634" s="49"/>
      <c r="AY634" s="49"/>
      <c r="AZ634" s="484"/>
    </row>
    <row r="635" spans="1:52">
      <c r="A635" s="206">
        <v>481</v>
      </c>
      <c r="B635" s="206">
        <v>481035336</v>
      </c>
      <c r="C635" s="207" t="s">
        <v>1071</v>
      </c>
      <c r="D635" s="216">
        <f t="shared" si="74"/>
        <v>0</v>
      </c>
      <c r="E635" s="216">
        <f t="shared" si="74"/>
        <v>0</v>
      </c>
      <c r="F635" s="216">
        <f t="shared" si="74"/>
        <v>0</v>
      </c>
      <c r="G635" s="216">
        <f t="shared" si="73"/>
        <v>2</v>
      </c>
      <c r="H635" s="216">
        <f t="shared" si="73"/>
        <v>0</v>
      </c>
      <c r="I635" s="216">
        <f t="shared" si="73"/>
        <v>0</v>
      </c>
      <c r="J635" s="216">
        <f t="shared" si="73"/>
        <v>0</v>
      </c>
      <c r="K635" s="347">
        <f t="shared" si="75"/>
        <v>7.7200000000000005E-2</v>
      </c>
      <c r="L635" s="216"/>
      <c r="M635" s="216">
        <f t="shared" si="76"/>
        <v>1</v>
      </c>
      <c r="N635" s="216">
        <f t="shared" si="77"/>
        <v>0</v>
      </c>
      <c r="O635" s="216">
        <f t="shared" si="77"/>
        <v>0</v>
      </c>
      <c r="P635" s="216">
        <f t="shared" si="78"/>
        <v>2</v>
      </c>
      <c r="Q635" s="216">
        <f t="shared" si="79"/>
        <v>8</v>
      </c>
      <c r="R635" s="216">
        <f t="shared" si="80"/>
        <v>2</v>
      </c>
      <c r="S635" s="219"/>
      <c r="T635" s="219"/>
      <c r="U635" s="219"/>
      <c r="V635" s="219"/>
      <c r="W635" s="504"/>
      <c r="X635" s="219"/>
      <c r="Y635" s="49">
        <v>481</v>
      </c>
      <c r="Z635" s="49">
        <v>481035336</v>
      </c>
      <c r="AA635" s="235" t="s">
        <v>1071</v>
      </c>
      <c r="AB635" s="49">
        <v>0</v>
      </c>
      <c r="AC635" s="49">
        <v>0</v>
      </c>
      <c r="AD635" s="49">
        <v>0</v>
      </c>
      <c r="AE635" s="49">
        <v>2</v>
      </c>
      <c r="AF635" s="49">
        <v>0</v>
      </c>
      <c r="AG635" s="49">
        <v>0</v>
      </c>
      <c r="AH635" s="49">
        <v>0</v>
      </c>
      <c r="AI635" s="206">
        <v>0</v>
      </c>
      <c r="AJ635" s="206">
        <v>1</v>
      </c>
      <c r="AK635" s="206">
        <v>0</v>
      </c>
      <c r="AL635" s="206">
        <v>0</v>
      </c>
      <c r="AM635" s="206">
        <v>2</v>
      </c>
      <c r="AN635" s="206">
        <v>0</v>
      </c>
      <c r="AO635" s="206">
        <v>0</v>
      </c>
      <c r="AP635" s="206">
        <v>0</v>
      </c>
      <c r="AQ635" s="49">
        <v>0</v>
      </c>
      <c r="AR635" s="207"/>
      <c r="AS635" s="49">
        <v>35</v>
      </c>
      <c r="AT635" s="49">
        <v>336</v>
      </c>
      <c r="AU635" s="49">
        <v>8</v>
      </c>
      <c r="AW635" s="49"/>
      <c r="AX635" s="49"/>
      <c r="AY635" s="49"/>
      <c r="AZ635" s="484"/>
    </row>
    <row r="636" spans="1:52">
      <c r="A636" s="206">
        <v>482</v>
      </c>
      <c r="B636" s="206">
        <v>482204007</v>
      </c>
      <c r="C636" s="207" t="s">
        <v>298</v>
      </c>
      <c r="D636" s="216">
        <f t="shared" si="74"/>
        <v>0</v>
      </c>
      <c r="E636" s="216">
        <f t="shared" si="74"/>
        <v>0</v>
      </c>
      <c r="F636" s="216">
        <f t="shared" si="74"/>
        <v>13</v>
      </c>
      <c r="G636" s="216">
        <f t="shared" si="73"/>
        <v>50</v>
      </c>
      <c r="H636" s="216">
        <f t="shared" si="73"/>
        <v>15</v>
      </c>
      <c r="I636" s="216">
        <f t="shared" si="73"/>
        <v>0</v>
      </c>
      <c r="J636" s="216">
        <f t="shared" si="73"/>
        <v>0</v>
      </c>
      <c r="K636" s="347">
        <f t="shared" si="75"/>
        <v>3.0108000000000001</v>
      </c>
      <c r="L636" s="216"/>
      <c r="M636" s="216">
        <f t="shared" si="76"/>
        <v>0</v>
      </c>
      <c r="N636" s="216">
        <f t="shared" si="77"/>
        <v>0</v>
      </c>
      <c r="O636" s="216">
        <f t="shared" si="77"/>
        <v>0</v>
      </c>
      <c r="P636" s="216">
        <f t="shared" si="78"/>
        <v>15</v>
      </c>
      <c r="Q636" s="216">
        <f t="shared" si="79"/>
        <v>6</v>
      </c>
      <c r="R636" s="216">
        <f t="shared" si="80"/>
        <v>78</v>
      </c>
      <c r="S636" s="219"/>
      <c r="T636" s="219"/>
      <c r="U636" s="219"/>
      <c r="V636" s="219"/>
      <c r="W636" s="504"/>
      <c r="X636" s="219"/>
      <c r="Y636" s="49">
        <v>482</v>
      </c>
      <c r="Z636" s="49">
        <v>482204007</v>
      </c>
      <c r="AA636" s="235" t="s">
        <v>298</v>
      </c>
      <c r="AB636" s="49">
        <v>0</v>
      </c>
      <c r="AC636" s="49">
        <v>0</v>
      </c>
      <c r="AD636" s="49">
        <v>13</v>
      </c>
      <c r="AE636" s="49">
        <v>50</v>
      </c>
      <c r="AF636" s="49">
        <v>15</v>
      </c>
      <c r="AG636" s="49">
        <v>0</v>
      </c>
      <c r="AH636" s="49">
        <v>0</v>
      </c>
      <c r="AI636" s="206">
        <v>0</v>
      </c>
      <c r="AJ636" s="206">
        <v>0</v>
      </c>
      <c r="AK636" s="206">
        <v>0</v>
      </c>
      <c r="AL636" s="206">
        <v>0</v>
      </c>
      <c r="AM636" s="206">
        <v>13</v>
      </c>
      <c r="AN636" s="206">
        <v>0</v>
      </c>
      <c r="AO636" s="206">
        <v>0</v>
      </c>
      <c r="AP636" s="206">
        <v>2</v>
      </c>
      <c r="AQ636" s="49">
        <v>0</v>
      </c>
      <c r="AR636" s="207"/>
      <c r="AS636" s="49">
        <v>204</v>
      </c>
      <c r="AT636" s="49">
        <v>7</v>
      </c>
      <c r="AU636" s="49">
        <v>6</v>
      </c>
      <c r="AW636" s="49"/>
      <c r="AX636" s="49"/>
      <c r="AY636" s="49"/>
      <c r="AZ636" s="484"/>
    </row>
    <row r="637" spans="1:52">
      <c r="A637" s="206">
        <v>482</v>
      </c>
      <c r="B637" s="206">
        <v>482204030</v>
      </c>
      <c r="C637" s="207" t="s">
        <v>298</v>
      </c>
      <c r="D637" s="216">
        <f t="shared" si="74"/>
        <v>0</v>
      </c>
      <c r="E637" s="216">
        <f t="shared" si="74"/>
        <v>0</v>
      </c>
      <c r="F637" s="216">
        <f t="shared" si="74"/>
        <v>0</v>
      </c>
      <c r="G637" s="216">
        <f t="shared" si="73"/>
        <v>0</v>
      </c>
      <c r="H637" s="216">
        <f t="shared" si="73"/>
        <v>2</v>
      </c>
      <c r="I637" s="216">
        <f t="shared" si="73"/>
        <v>0</v>
      </c>
      <c r="J637" s="216">
        <f t="shared" si="73"/>
        <v>0</v>
      </c>
      <c r="K637" s="347">
        <f t="shared" si="75"/>
        <v>7.7200000000000005E-2</v>
      </c>
      <c r="L637" s="216"/>
      <c r="M637" s="216">
        <f t="shared" si="76"/>
        <v>0</v>
      </c>
      <c r="N637" s="216">
        <f t="shared" si="77"/>
        <v>0</v>
      </c>
      <c r="O637" s="216">
        <f t="shared" si="77"/>
        <v>0</v>
      </c>
      <c r="P637" s="216">
        <f t="shared" si="78"/>
        <v>0</v>
      </c>
      <c r="Q637" s="216">
        <f t="shared" si="79"/>
        <v>7</v>
      </c>
      <c r="R637" s="216">
        <f t="shared" si="80"/>
        <v>2</v>
      </c>
      <c r="S637" s="219"/>
      <c r="T637" s="219"/>
      <c r="U637" s="219"/>
      <c r="V637" s="219"/>
      <c r="W637" s="504"/>
      <c r="X637" s="219"/>
      <c r="Y637" s="49">
        <v>482</v>
      </c>
      <c r="Z637" s="49">
        <v>482204030</v>
      </c>
      <c r="AA637" s="235" t="s">
        <v>298</v>
      </c>
      <c r="AB637" s="49">
        <v>0</v>
      </c>
      <c r="AC637" s="49">
        <v>0</v>
      </c>
      <c r="AD637" s="49">
        <v>0</v>
      </c>
      <c r="AE637" s="49">
        <v>0</v>
      </c>
      <c r="AF637" s="49">
        <v>2</v>
      </c>
      <c r="AG637" s="49">
        <v>0</v>
      </c>
      <c r="AH637" s="49">
        <v>0</v>
      </c>
      <c r="AI637" s="206">
        <v>0</v>
      </c>
      <c r="AJ637" s="206">
        <v>0</v>
      </c>
      <c r="AK637" s="206">
        <v>0</v>
      </c>
      <c r="AL637" s="206">
        <v>0</v>
      </c>
      <c r="AM637" s="206">
        <v>0</v>
      </c>
      <c r="AN637" s="206">
        <v>0</v>
      </c>
      <c r="AO637" s="206">
        <v>0</v>
      </c>
      <c r="AP637" s="206">
        <v>0</v>
      </c>
      <c r="AQ637" s="49">
        <v>0</v>
      </c>
      <c r="AR637" s="207"/>
      <c r="AS637" s="49">
        <v>204</v>
      </c>
      <c r="AT637" s="49">
        <v>30</v>
      </c>
      <c r="AU637" s="49">
        <v>7</v>
      </c>
      <c r="AW637" s="49"/>
      <c r="AX637" s="49"/>
      <c r="AY637" s="49"/>
      <c r="AZ637" s="484"/>
    </row>
    <row r="638" spans="1:52">
      <c r="A638" s="206">
        <v>482</v>
      </c>
      <c r="B638" s="206">
        <v>482204038</v>
      </c>
      <c r="C638" s="207" t="s">
        <v>298</v>
      </c>
      <c r="D638" s="216">
        <f t="shared" si="74"/>
        <v>0</v>
      </c>
      <c r="E638" s="216">
        <f t="shared" si="74"/>
        <v>0</v>
      </c>
      <c r="F638" s="216">
        <f t="shared" si="74"/>
        <v>0</v>
      </c>
      <c r="G638" s="216">
        <f t="shared" si="73"/>
        <v>1</v>
      </c>
      <c r="H638" s="216">
        <f t="shared" si="73"/>
        <v>0</v>
      </c>
      <c r="I638" s="216">
        <f t="shared" si="73"/>
        <v>0</v>
      </c>
      <c r="J638" s="216">
        <f t="shared" si="73"/>
        <v>0</v>
      </c>
      <c r="K638" s="347">
        <f t="shared" si="75"/>
        <v>3.8600000000000002E-2</v>
      </c>
      <c r="L638" s="216"/>
      <c r="M638" s="216">
        <f t="shared" si="76"/>
        <v>0</v>
      </c>
      <c r="N638" s="216">
        <f t="shared" si="77"/>
        <v>0</v>
      </c>
      <c r="O638" s="216">
        <f t="shared" si="77"/>
        <v>0</v>
      </c>
      <c r="P638" s="216">
        <f t="shared" si="78"/>
        <v>0</v>
      </c>
      <c r="Q638" s="216">
        <f t="shared" si="79"/>
        <v>2</v>
      </c>
      <c r="R638" s="216">
        <f t="shared" si="80"/>
        <v>1</v>
      </c>
      <c r="S638" s="219"/>
      <c r="T638" s="219"/>
      <c r="U638" s="219"/>
      <c r="V638" s="219"/>
      <c r="W638" s="504"/>
      <c r="X638" s="219"/>
      <c r="Y638" s="49">
        <v>482</v>
      </c>
      <c r="Z638" s="49">
        <v>482204038</v>
      </c>
      <c r="AA638" s="235" t="s">
        <v>298</v>
      </c>
      <c r="AB638" s="49">
        <v>0</v>
      </c>
      <c r="AC638" s="49">
        <v>0</v>
      </c>
      <c r="AD638" s="49">
        <v>0</v>
      </c>
      <c r="AE638" s="49">
        <v>1</v>
      </c>
      <c r="AF638" s="49">
        <v>0</v>
      </c>
      <c r="AG638" s="49">
        <v>0</v>
      </c>
      <c r="AH638" s="49">
        <v>0</v>
      </c>
      <c r="AI638" s="206">
        <v>0</v>
      </c>
      <c r="AJ638" s="206">
        <v>0</v>
      </c>
      <c r="AK638" s="206">
        <v>0</v>
      </c>
      <c r="AL638" s="206">
        <v>0</v>
      </c>
      <c r="AM638" s="206">
        <v>0</v>
      </c>
      <c r="AN638" s="206">
        <v>0</v>
      </c>
      <c r="AO638" s="206">
        <v>0</v>
      </c>
      <c r="AP638" s="206">
        <v>0</v>
      </c>
      <c r="AQ638" s="49">
        <v>0</v>
      </c>
      <c r="AR638" s="207"/>
      <c r="AS638" s="49">
        <v>204</v>
      </c>
      <c r="AT638" s="49">
        <v>38</v>
      </c>
      <c r="AU638" s="49">
        <v>2</v>
      </c>
      <c r="AW638" s="49"/>
      <c r="AX638" s="49"/>
      <c r="AY638" s="49"/>
      <c r="AZ638" s="484"/>
    </row>
    <row r="639" spans="1:52">
      <c r="A639" s="206">
        <v>482</v>
      </c>
      <c r="B639" s="206">
        <v>482204105</v>
      </c>
      <c r="C639" s="207" t="s">
        <v>298</v>
      </c>
      <c r="D639" s="216">
        <f t="shared" si="74"/>
        <v>0</v>
      </c>
      <c r="E639" s="216">
        <f t="shared" si="74"/>
        <v>0</v>
      </c>
      <c r="F639" s="216">
        <f t="shared" si="74"/>
        <v>0</v>
      </c>
      <c r="G639" s="216">
        <f t="shared" si="73"/>
        <v>1</v>
      </c>
      <c r="H639" s="216">
        <f t="shared" si="73"/>
        <v>2</v>
      </c>
      <c r="I639" s="216">
        <f t="shared" si="73"/>
        <v>0</v>
      </c>
      <c r="J639" s="216">
        <f t="shared" si="73"/>
        <v>0</v>
      </c>
      <c r="K639" s="347">
        <f t="shared" si="75"/>
        <v>0.1158</v>
      </c>
      <c r="L639" s="216"/>
      <c r="M639" s="216">
        <f t="shared" si="76"/>
        <v>0</v>
      </c>
      <c r="N639" s="216">
        <f t="shared" si="77"/>
        <v>0</v>
      </c>
      <c r="O639" s="216">
        <f t="shared" si="77"/>
        <v>0</v>
      </c>
      <c r="P639" s="216">
        <f t="shared" si="78"/>
        <v>0</v>
      </c>
      <c r="Q639" s="216">
        <f t="shared" si="79"/>
        <v>3</v>
      </c>
      <c r="R639" s="216">
        <f t="shared" si="80"/>
        <v>3</v>
      </c>
      <c r="S639" s="219"/>
      <c r="T639" s="219"/>
      <c r="U639" s="219"/>
      <c r="V639" s="219"/>
      <c r="W639" s="504"/>
      <c r="X639" s="219"/>
      <c r="Y639" s="49">
        <v>482</v>
      </c>
      <c r="Z639" s="49">
        <v>482204105</v>
      </c>
      <c r="AA639" s="235" t="s">
        <v>298</v>
      </c>
      <c r="AB639" s="49">
        <v>0</v>
      </c>
      <c r="AC639" s="49">
        <v>0</v>
      </c>
      <c r="AD639" s="49">
        <v>0</v>
      </c>
      <c r="AE639" s="49">
        <v>1</v>
      </c>
      <c r="AF639" s="49">
        <v>2</v>
      </c>
      <c r="AG639" s="49">
        <v>0</v>
      </c>
      <c r="AH639" s="49">
        <v>0</v>
      </c>
      <c r="AI639" s="206">
        <v>0</v>
      </c>
      <c r="AJ639" s="206">
        <v>0</v>
      </c>
      <c r="AK639" s="206">
        <v>0</v>
      </c>
      <c r="AL639" s="206">
        <v>0</v>
      </c>
      <c r="AM639" s="206">
        <v>0</v>
      </c>
      <c r="AN639" s="206">
        <v>0</v>
      </c>
      <c r="AO639" s="206">
        <v>0</v>
      </c>
      <c r="AP639" s="206">
        <v>0</v>
      </c>
      <c r="AQ639" s="49">
        <v>0</v>
      </c>
      <c r="AR639" s="207"/>
      <c r="AS639" s="49">
        <v>204</v>
      </c>
      <c r="AT639" s="49">
        <v>105</v>
      </c>
      <c r="AU639" s="49">
        <v>3</v>
      </c>
      <c r="AW639" s="49"/>
      <c r="AX639" s="49"/>
      <c r="AY639" s="49"/>
      <c r="AZ639" s="484"/>
    </row>
    <row r="640" spans="1:52">
      <c r="A640" s="206">
        <v>482</v>
      </c>
      <c r="B640" s="206">
        <v>482204128</v>
      </c>
      <c r="C640" s="207" t="s">
        <v>298</v>
      </c>
      <c r="D640" s="216">
        <f t="shared" si="74"/>
        <v>0</v>
      </c>
      <c r="E640" s="216">
        <f t="shared" si="74"/>
        <v>0</v>
      </c>
      <c r="F640" s="216">
        <f t="shared" si="74"/>
        <v>0</v>
      </c>
      <c r="G640" s="216">
        <f t="shared" si="73"/>
        <v>1</v>
      </c>
      <c r="H640" s="216">
        <f t="shared" si="73"/>
        <v>0</v>
      </c>
      <c r="I640" s="216">
        <f t="shared" si="73"/>
        <v>0</v>
      </c>
      <c r="J640" s="216">
        <f t="shared" ref="J640:J703" si="81">ROUND(AH640,0)</f>
        <v>0</v>
      </c>
      <c r="K640" s="347">
        <f t="shared" si="75"/>
        <v>3.8600000000000002E-2</v>
      </c>
      <c r="L640" s="216"/>
      <c r="M640" s="216">
        <f t="shared" si="76"/>
        <v>0</v>
      </c>
      <c r="N640" s="216">
        <f t="shared" si="77"/>
        <v>0</v>
      </c>
      <c r="O640" s="216">
        <f t="shared" si="77"/>
        <v>0</v>
      </c>
      <c r="P640" s="216">
        <f t="shared" si="78"/>
        <v>0</v>
      </c>
      <c r="Q640" s="216">
        <f t="shared" si="79"/>
        <v>10</v>
      </c>
      <c r="R640" s="216">
        <f t="shared" si="80"/>
        <v>1</v>
      </c>
      <c r="S640" s="219"/>
      <c r="T640" s="219"/>
      <c r="U640" s="219"/>
      <c r="V640" s="219"/>
      <c r="W640" s="504"/>
      <c r="X640" s="219"/>
      <c r="Y640" s="49">
        <v>482</v>
      </c>
      <c r="Z640" s="49">
        <v>482204128</v>
      </c>
      <c r="AA640" s="235" t="s">
        <v>298</v>
      </c>
      <c r="AB640" s="49">
        <v>0</v>
      </c>
      <c r="AC640" s="49">
        <v>0</v>
      </c>
      <c r="AD640" s="49">
        <v>0</v>
      </c>
      <c r="AE640" s="49">
        <v>1</v>
      </c>
      <c r="AF640" s="49">
        <v>0</v>
      </c>
      <c r="AG640" s="49">
        <v>0</v>
      </c>
      <c r="AH640" s="49">
        <v>0</v>
      </c>
      <c r="AI640" s="206">
        <v>0</v>
      </c>
      <c r="AJ640" s="206">
        <v>0</v>
      </c>
      <c r="AK640" s="206">
        <v>0</v>
      </c>
      <c r="AL640" s="206">
        <v>0</v>
      </c>
      <c r="AM640" s="206">
        <v>0</v>
      </c>
      <c r="AN640" s="206">
        <v>0</v>
      </c>
      <c r="AO640" s="206">
        <v>0</v>
      </c>
      <c r="AP640" s="206">
        <v>0</v>
      </c>
      <c r="AQ640" s="49">
        <v>0</v>
      </c>
      <c r="AR640" s="207"/>
      <c r="AS640" s="49">
        <v>204</v>
      </c>
      <c r="AT640" s="49">
        <v>128</v>
      </c>
      <c r="AU640" s="49">
        <v>10</v>
      </c>
      <c r="AW640" s="49"/>
      <c r="AX640" s="49"/>
      <c r="AY640" s="49"/>
      <c r="AZ640" s="484"/>
    </row>
    <row r="641" spans="1:52">
      <c r="A641" s="206">
        <v>482</v>
      </c>
      <c r="B641" s="206">
        <v>482204164</v>
      </c>
      <c r="C641" s="207" t="s">
        <v>298</v>
      </c>
      <c r="D641" s="216">
        <f t="shared" si="74"/>
        <v>0</v>
      </c>
      <c r="E641" s="216">
        <f t="shared" si="74"/>
        <v>0</v>
      </c>
      <c r="F641" s="216">
        <f t="shared" si="74"/>
        <v>0</v>
      </c>
      <c r="G641" s="216">
        <f t="shared" si="74"/>
        <v>1</v>
      </c>
      <c r="H641" s="216">
        <f t="shared" si="74"/>
        <v>0</v>
      </c>
      <c r="I641" s="216">
        <f t="shared" si="74"/>
        <v>0</v>
      </c>
      <c r="J641" s="216">
        <f t="shared" si="81"/>
        <v>0</v>
      </c>
      <c r="K641" s="347">
        <f t="shared" si="75"/>
        <v>3.8600000000000002E-2</v>
      </c>
      <c r="L641" s="216"/>
      <c r="M641" s="216">
        <f t="shared" si="76"/>
        <v>0</v>
      </c>
      <c r="N641" s="216">
        <f t="shared" si="77"/>
        <v>0</v>
      </c>
      <c r="O641" s="216">
        <f t="shared" si="77"/>
        <v>0</v>
      </c>
      <c r="P641" s="216">
        <f t="shared" si="78"/>
        <v>0</v>
      </c>
      <c r="Q641" s="216">
        <f t="shared" si="79"/>
        <v>2</v>
      </c>
      <c r="R641" s="216">
        <f t="shared" si="80"/>
        <v>1</v>
      </c>
      <c r="S641" s="219"/>
      <c r="T641" s="219"/>
      <c r="U641" s="219"/>
      <c r="V641" s="219"/>
      <c r="W641" s="504"/>
      <c r="X641" s="219"/>
      <c r="Y641" s="49">
        <v>482</v>
      </c>
      <c r="Z641" s="49">
        <v>482204164</v>
      </c>
      <c r="AA641" s="235" t="s">
        <v>298</v>
      </c>
      <c r="AB641" s="49">
        <v>0</v>
      </c>
      <c r="AC641" s="49">
        <v>0</v>
      </c>
      <c r="AD641" s="49">
        <v>0</v>
      </c>
      <c r="AE641" s="49">
        <v>1</v>
      </c>
      <c r="AF641" s="49">
        <v>0</v>
      </c>
      <c r="AG641" s="49">
        <v>0</v>
      </c>
      <c r="AH641" s="49">
        <v>0</v>
      </c>
      <c r="AI641" s="206">
        <v>0</v>
      </c>
      <c r="AJ641" s="206">
        <v>0</v>
      </c>
      <c r="AK641" s="206">
        <v>0</v>
      </c>
      <c r="AL641" s="206">
        <v>0</v>
      </c>
      <c r="AM641" s="206">
        <v>0</v>
      </c>
      <c r="AN641" s="206">
        <v>0</v>
      </c>
      <c r="AO641" s="206">
        <v>0</v>
      </c>
      <c r="AP641" s="206">
        <v>0</v>
      </c>
      <c r="AQ641" s="49">
        <v>0</v>
      </c>
      <c r="AR641" s="207"/>
      <c r="AS641" s="49">
        <v>204</v>
      </c>
      <c r="AT641" s="49">
        <v>164</v>
      </c>
      <c r="AU641" s="49">
        <v>2</v>
      </c>
      <c r="AW641" s="49"/>
      <c r="AX641" s="49"/>
      <c r="AY641" s="49"/>
      <c r="AZ641" s="484"/>
    </row>
    <row r="642" spans="1:52">
      <c r="A642" s="206">
        <v>482</v>
      </c>
      <c r="B642" s="206">
        <v>482204204</v>
      </c>
      <c r="C642" s="207" t="s">
        <v>298</v>
      </c>
      <c r="D642" s="216">
        <f t="shared" ref="D642:I684" si="82">ROUND(AB642,0)</f>
        <v>0</v>
      </c>
      <c r="E642" s="216">
        <f t="shared" si="82"/>
        <v>0</v>
      </c>
      <c r="F642" s="216">
        <f t="shared" si="82"/>
        <v>12</v>
      </c>
      <c r="G642" s="216">
        <f t="shared" si="82"/>
        <v>68</v>
      </c>
      <c r="H642" s="216">
        <f t="shared" si="82"/>
        <v>52</v>
      </c>
      <c r="I642" s="216">
        <f t="shared" si="82"/>
        <v>0</v>
      </c>
      <c r="J642" s="216">
        <f t="shared" si="81"/>
        <v>0</v>
      </c>
      <c r="K642" s="347">
        <f t="shared" si="75"/>
        <v>5.0952000000000002</v>
      </c>
      <c r="L642" s="216"/>
      <c r="M642" s="216">
        <f t="shared" si="76"/>
        <v>0</v>
      </c>
      <c r="N642" s="216">
        <f t="shared" si="77"/>
        <v>0</v>
      </c>
      <c r="O642" s="216">
        <f t="shared" si="77"/>
        <v>0</v>
      </c>
      <c r="P642" s="216">
        <f t="shared" si="78"/>
        <v>13</v>
      </c>
      <c r="Q642" s="216">
        <f t="shared" si="79"/>
        <v>3</v>
      </c>
      <c r="R642" s="216">
        <f t="shared" si="80"/>
        <v>132</v>
      </c>
      <c r="S642" s="219"/>
      <c r="T642" s="219"/>
      <c r="U642" s="219"/>
      <c r="V642" s="219"/>
      <c r="W642" s="504"/>
      <c r="X642" s="219"/>
      <c r="Y642" s="49">
        <v>482</v>
      </c>
      <c r="Z642" s="49">
        <v>482204204</v>
      </c>
      <c r="AA642" s="235" t="s">
        <v>298</v>
      </c>
      <c r="AB642" s="49">
        <v>0</v>
      </c>
      <c r="AC642" s="49">
        <v>0</v>
      </c>
      <c r="AD642" s="49">
        <v>12</v>
      </c>
      <c r="AE642" s="49">
        <v>68</v>
      </c>
      <c r="AF642" s="49">
        <v>52</v>
      </c>
      <c r="AG642" s="49">
        <v>0</v>
      </c>
      <c r="AH642" s="49">
        <v>0</v>
      </c>
      <c r="AI642" s="206">
        <v>0</v>
      </c>
      <c r="AJ642" s="206">
        <v>0</v>
      </c>
      <c r="AK642" s="206">
        <v>0</v>
      </c>
      <c r="AL642" s="206">
        <v>0</v>
      </c>
      <c r="AM642" s="206">
        <v>12</v>
      </c>
      <c r="AN642" s="206">
        <v>0</v>
      </c>
      <c r="AO642" s="206">
        <v>0</v>
      </c>
      <c r="AP642" s="206">
        <v>1</v>
      </c>
      <c r="AQ642" s="49">
        <v>0</v>
      </c>
      <c r="AR642" s="207"/>
      <c r="AS642" s="49">
        <v>204</v>
      </c>
      <c r="AT642" s="49">
        <v>204</v>
      </c>
      <c r="AU642" s="49">
        <v>3</v>
      </c>
      <c r="AW642" s="49"/>
      <c r="AX642" s="49"/>
      <c r="AY642" s="49"/>
      <c r="AZ642" s="484"/>
    </row>
    <row r="643" spans="1:52">
      <c r="A643" s="206">
        <v>482</v>
      </c>
      <c r="B643" s="206">
        <v>482204745</v>
      </c>
      <c r="C643" s="207" t="s">
        <v>298</v>
      </c>
      <c r="D643" s="216">
        <f t="shared" si="82"/>
        <v>0</v>
      </c>
      <c r="E643" s="216">
        <f t="shared" si="82"/>
        <v>0</v>
      </c>
      <c r="F643" s="216">
        <f t="shared" si="82"/>
        <v>3</v>
      </c>
      <c r="G643" s="216">
        <f t="shared" si="82"/>
        <v>13</v>
      </c>
      <c r="H643" s="216">
        <f t="shared" si="82"/>
        <v>13</v>
      </c>
      <c r="I643" s="216">
        <f t="shared" si="82"/>
        <v>0</v>
      </c>
      <c r="J643" s="216">
        <f t="shared" si="81"/>
        <v>0</v>
      </c>
      <c r="K643" s="347">
        <f t="shared" si="75"/>
        <v>1.1194</v>
      </c>
      <c r="L643" s="216"/>
      <c r="M643" s="216">
        <f t="shared" si="76"/>
        <v>0</v>
      </c>
      <c r="N643" s="216">
        <f t="shared" si="77"/>
        <v>0</v>
      </c>
      <c r="O643" s="216">
        <f t="shared" si="77"/>
        <v>0</v>
      </c>
      <c r="P643" s="216">
        <f t="shared" si="78"/>
        <v>0</v>
      </c>
      <c r="Q643" s="216">
        <f t="shared" si="79"/>
        <v>3</v>
      </c>
      <c r="R643" s="216">
        <f t="shared" si="80"/>
        <v>29</v>
      </c>
      <c r="S643" s="219"/>
      <c r="T643" s="219"/>
      <c r="U643" s="219"/>
      <c r="V643" s="219"/>
      <c r="W643" s="504"/>
      <c r="X643" s="219"/>
      <c r="Y643" s="49">
        <v>482</v>
      </c>
      <c r="Z643" s="49">
        <v>482204745</v>
      </c>
      <c r="AA643" s="235" t="s">
        <v>298</v>
      </c>
      <c r="AB643" s="49">
        <v>0</v>
      </c>
      <c r="AC643" s="49">
        <v>0</v>
      </c>
      <c r="AD643" s="49">
        <v>3</v>
      </c>
      <c r="AE643" s="49">
        <v>13</v>
      </c>
      <c r="AF643" s="49">
        <v>13</v>
      </c>
      <c r="AG643" s="49">
        <v>0</v>
      </c>
      <c r="AH643" s="49">
        <v>0</v>
      </c>
      <c r="AI643" s="206">
        <v>0</v>
      </c>
      <c r="AJ643" s="206">
        <v>0</v>
      </c>
      <c r="AK643" s="206">
        <v>0</v>
      </c>
      <c r="AL643" s="206">
        <v>0</v>
      </c>
      <c r="AM643" s="206">
        <v>0</v>
      </c>
      <c r="AN643" s="206">
        <v>0</v>
      </c>
      <c r="AO643" s="206">
        <v>0</v>
      </c>
      <c r="AP643" s="206">
        <v>0</v>
      </c>
      <c r="AQ643" s="49">
        <v>0</v>
      </c>
      <c r="AR643" s="207"/>
      <c r="AS643" s="49">
        <v>204</v>
      </c>
      <c r="AT643" s="49">
        <v>745</v>
      </c>
      <c r="AU643" s="49">
        <v>3</v>
      </c>
      <c r="AW643" s="49"/>
      <c r="AX643" s="49"/>
      <c r="AY643" s="49"/>
      <c r="AZ643" s="484"/>
    </row>
    <row r="644" spans="1:52">
      <c r="A644" s="206">
        <v>482</v>
      </c>
      <c r="B644" s="206">
        <v>482204773</v>
      </c>
      <c r="C644" s="207" t="s">
        <v>298</v>
      </c>
      <c r="D644" s="216">
        <f t="shared" si="82"/>
        <v>0</v>
      </c>
      <c r="E644" s="216">
        <f t="shared" si="82"/>
        <v>0</v>
      </c>
      <c r="F644" s="216">
        <f t="shared" si="82"/>
        <v>4</v>
      </c>
      <c r="G644" s="216">
        <f t="shared" si="82"/>
        <v>27</v>
      </c>
      <c r="H644" s="216">
        <f t="shared" si="82"/>
        <v>10</v>
      </c>
      <c r="I644" s="216">
        <f t="shared" si="82"/>
        <v>0</v>
      </c>
      <c r="J644" s="216">
        <f t="shared" si="81"/>
        <v>0</v>
      </c>
      <c r="K644" s="347">
        <f t="shared" si="75"/>
        <v>1.5826</v>
      </c>
      <c r="L644" s="216"/>
      <c r="M644" s="216">
        <f t="shared" si="76"/>
        <v>0</v>
      </c>
      <c r="N644" s="216">
        <f t="shared" si="77"/>
        <v>0</v>
      </c>
      <c r="O644" s="216">
        <f t="shared" si="77"/>
        <v>0</v>
      </c>
      <c r="P644" s="216">
        <f t="shared" si="78"/>
        <v>3</v>
      </c>
      <c r="Q644" s="216">
        <f t="shared" si="79"/>
        <v>6</v>
      </c>
      <c r="R644" s="216">
        <f t="shared" si="80"/>
        <v>41</v>
      </c>
      <c r="S644" s="219"/>
      <c r="T644" s="219"/>
      <c r="U644" s="219"/>
      <c r="V644" s="219"/>
      <c r="W644" s="504"/>
      <c r="X644" s="219"/>
      <c r="Y644" s="49">
        <v>482</v>
      </c>
      <c r="Z644" s="49">
        <v>482204773</v>
      </c>
      <c r="AA644" s="235" t="s">
        <v>298</v>
      </c>
      <c r="AB644" s="49">
        <v>0</v>
      </c>
      <c r="AC644" s="49">
        <v>0</v>
      </c>
      <c r="AD644" s="49">
        <v>4</v>
      </c>
      <c r="AE644" s="49">
        <v>27</v>
      </c>
      <c r="AF644" s="49">
        <v>10</v>
      </c>
      <c r="AG644" s="49">
        <v>0</v>
      </c>
      <c r="AH644" s="49">
        <v>0</v>
      </c>
      <c r="AI644" s="206">
        <v>0</v>
      </c>
      <c r="AJ644" s="206">
        <v>0</v>
      </c>
      <c r="AK644" s="206">
        <v>0</v>
      </c>
      <c r="AL644" s="206">
        <v>0</v>
      </c>
      <c r="AM644" s="206">
        <v>3</v>
      </c>
      <c r="AN644" s="206">
        <v>0</v>
      </c>
      <c r="AO644" s="206">
        <v>0</v>
      </c>
      <c r="AP644" s="206">
        <v>0</v>
      </c>
      <c r="AQ644" s="49">
        <v>0</v>
      </c>
      <c r="AR644" s="207"/>
      <c r="AS644" s="49">
        <v>204</v>
      </c>
      <c r="AT644" s="49">
        <v>773</v>
      </c>
      <c r="AU644" s="49">
        <v>6</v>
      </c>
      <c r="AW644" s="49"/>
      <c r="AX644" s="49"/>
      <c r="AY644" s="49"/>
      <c r="AZ644" s="484"/>
    </row>
    <row r="645" spans="1:52">
      <c r="A645" s="206">
        <v>483</v>
      </c>
      <c r="B645" s="206">
        <v>483239020</v>
      </c>
      <c r="C645" s="207" t="s">
        <v>1072</v>
      </c>
      <c r="D645" s="216">
        <f t="shared" si="82"/>
        <v>0</v>
      </c>
      <c r="E645" s="216">
        <f t="shared" si="82"/>
        <v>0</v>
      </c>
      <c r="F645" s="216">
        <f t="shared" si="82"/>
        <v>0</v>
      </c>
      <c r="G645" s="216">
        <f t="shared" si="82"/>
        <v>3</v>
      </c>
      <c r="H645" s="216">
        <f t="shared" si="82"/>
        <v>10</v>
      </c>
      <c r="I645" s="216">
        <f t="shared" si="82"/>
        <v>8</v>
      </c>
      <c r="J645" s="216">
        <f t="shared" si="81"/>
        <v>0</v>
      </c>
      <c r="K645" s="347">
        <f t="shared" si="75"/>
        <v>0.81059999999999999</v>
      </c>
      <c r="L645" s="216"/>
      <c r="M645" s="216">
        <f t="shared" si="76"/>
        <v>0</v>
      </c>
      <c r="N645" s="216">
        <f t="shared" si="77"/>
        <v>1</v>
      </c>
      <c r="O645" s="216">
        <f t="shared" si="77"/>
        <v>0</v>
      </c>
      <c r="P645" s="216">
        <f t="shared" si="78"/>
        <v>12</v>
      </c>
      <c r="Q645" s="216">
        <f t="shared" si="79"/>
        <v>10</v>
      </c>
      <c r="R645" s="216">
        <f t="shared" si="80"/>
        <v>21</v>
      </c>
      <c r="S645" s="219"/>
      <c r="T645" s="219"/>
      <c r="U645" s="219"/>
      <c r="V645" s="219"/>
      <c r="W645" s="504"/>
      <c r="X645" s="219"/>
      <c r="Y645" s="49">
        <v>483</v>
      </c>
      <c r="Z645" s="49">
        <v>483239020</v>
      </c>
      <c r="AA645" s="235" t="s">
        <v>1072</v>
      </c>
      <c r="AB645" s="49">
        <v>0</v>
      </c>
      <c r="AC645" s="49">
        <v>0</v>
      </c>
      <c r="AD645" s="49">
        <v>0</v>
      </c>
      <c r="AE645" s="49">
        <v>3</v>
      </c>
      <c r="AF645" s="49">
        <v>10</v>
      </c>
      <c r="AG645" s="49">
        <v>8</v>
      </c>
      <c r="AH645" s="49">
        <v>0</v>
      </c>
      <c r="AI645" s="206">
        <v>0</v>
      </c>
      <c r="AJ645" s="206">
        <v>0</v>
      </c>
      <c r="AK645" s="206">
        <v>1</v>
      </c>
      <c r="AL645" s="206">
        <v>0</v>
      </c>
      <c r="AM645" s="206">
        <v>8</v>
      </c>
      <c r="AN645" s="206">
        <v>0</v>
      </c>
      <c r="AO645" s="206">
        <v>0</v>
      </c>
      <c r="AP645" s="206">
        <v>0</v>
      </c>
      <c r="AQ645" s="49">
        <v>4</v>
      </c>
      <c r="AR645" s="207"/>
      <c r="AS645" s="49">
        <v>239</v>
      </c>
      <c r="AT645" s="49">
        <v>20</v>
      </c>
      <c r="AU645" s="49">
        <v>10</v>
      </c>
      <c r="AW645" s="49"/>
      <c r="AX645" s="49"/>
      <c r="AY645" s="49"/>
      <c r="AZ645" s="484"/>
    </row>
    <row r="646" spans="1:52">
      <c r="A646" s="206">
        <v>483</v>
      </c>
      <c r="B646" s="206">
        <v>483239036</v>
      </c>
      <c r="C646" s="207" t="s">
        <v>1072</v>
      </c>
      <c r="D646" s="216">
        <f t="shared" si="82"/>
        <v>0</v>
      </c>
      <c r="E646" s="216">
        <f t="shared" si="82"/>
        <v>0</v>
      </c>
      <c r="F646" s="216">
        <f t="shared" si="82"/>
        <v>0</v>
      </c>
      <c r="G646" s="216">
        <f t="shared" si="82"/>
        <v>4</v>
      </c>
      <c r="H646" s="216">
        <f t="shared" si="82"/>
        <v>14</v>
      </c>
      <c r="I646" s="216">
        <f t="shared" si="82"/>
        <v>7</v>
      </c>
      <c r="J646" s="216">
        <f t="shared" si="81"/>
        <v>0</v>
      </c>
      <c r="K646" s="347">
        <f t="shared" si="75"/>
        <v>0.96499999999999997</v>
      </c>
      <c r="L646" s="216"/>
      <c r="M646" s="216">
        <f t="shared" si="76"/>
        <v>0</v>
      </c>
      <c r="N646" s="216">
        <f t="shared" si="77"/>
        <v>0</v>
      </c>
      <c r="O646" s="216">
        <f t="shared" si="77"/>
        <v>0</v>
      </c>
      <c r="P646" s="216">
        <f t="shared" si="78"/>
        <v>7</v>
      </c>
      <c r="Q646" s="216">
        <f t="shared" si="79"/>
        <v>7</v>
      </c>
      <c r="R646" s="216">
        <f t="shared" si="80"/>
        <v>25</v>
      </c>
      <c r="S646" s="219"/>
      <c r="T646" s="219"/>
      <c r="U646" s="219"/>
      <c r="V646" s="219"/>
      <c r="W646" s="504"/>
      <c r="X646" s="219"/>
      <c r="Y646" s="49">
        <v>483</v>
      </c>
      <c r="Z646" s="49">
        <v>483239036</v>
      </c>
      <c r="AA646" s="235" t="s">
        <v>1072</v>
      </c>
      <c r="AB646" s="49">
        <v>0</v>
      </c>
      <c r="AC646" s="49">
        <v>0</v>
      </c>
      <c r="AD646" s="49">
        <v>0</v>
      </c>
      <c r="AE646" s="49">
        <v>4</v>
      </c>
      <c r="AF646" s="49">
        <v>14</v>
      </c>
      <c r="AG646" s="49">
        <v>7</v>
      </c>
      <c r="AH646" s="49">
        <v>0</v>
      </c>
      <c r="AI646" s="206">
        <v>0</v>
      </c>
      <c r="AJ646" s="206">
        <v>0</v>
      </c>
      <c r="AK646" s="206">
        <v>0</v>
      </c>
      <c r="AL646" s="206">
        <v>0</v>
      </c>
      <c r="AM646" s="206">
        <v>5</v>
      </c>
      <c r="AN646" s="206">
        <v>0</v>
      </c>
      <c r="AO646" s="206">
        <v>0</v>
      </c>
      <c r="AP646" s="206">
        <v>0</v>
      </c>
      <c r="AQ646" s="49">
        <v>2</v>
      </c>
      <c r="AR646" s="207"/>
      <c r="AS646" s="49">
        <v>239</v>
      </c>
      <c r="AT646" s="49">
        <v>36</v>
      </c>
      <c r="AU646" s="49">
        <v>7</v>
      </c>
      <c r="AW646" s="49"/>
      <c r="AX646" s="49"/>
      <c r="AY646" s="49"/>
      <c r="AZ646" s="484"/>
    </row>
    <row r="647" spans="1:52">
      <c r="A647" s="206">
        <v>483</v>
      </c>
      <c r="B647" s="206">
        <v>483239052</v>
      </c>
      <c r="C647" s="207" t="s">
        <v>1072</v>
      </c>
      <c r="D647" s="216">
        <f t="shared" si="82"/>
        <v>0</v>
      </c>
      <c r="E647" s="216">
        <f t="shared" si="82"/>
        <v>0</v>
      </c>
      <c r="F647" s="216">
        <f t="shared" si="82"/>
        <v>0</v>
      </c>
      <c r="G647" s="216">
        <f t="shared" si="82"/>
        <v>1</v>
      </c>
      <c r="H647" s="216">
        <f t="shared" si="82"/>
        <v>20</v>
      </c>
      <c r="I647" s="216">
        <f t="shared" si="82"/>
        <v>16</v>
      </c>
      <c r="J647" s="216">
        <f t="shared" si="81"/>
        <v>0</v>
      </c>
      <c r="K647" s="347">
        <f t="shared" si="75"/>
        <v>1.4281999999999999</v>
      </c>
      <c r="L647" s="216"/>
      <c r="M647" s="216">
        <f t="shared" si="76"/>
        <v>0</v>
      </c>
      <c r="N647" s="216">
        <f t="shared" si="77"/>
        <v>0</v>
      </c>
      <c r="O647" s="216">
        <f t="shared" si="77"/>
        <v>0</v>
      </c>
      <c r="P647" s="216">
        <f t="shared" si="78"/>
        <v>1</v>
      </c>
      <c r="Q647" s="216">
        <f t="shared" si="79"/>
        <v>7</v>
      </c>
      <c r="R647" s="216">
        <f t="shared" si="80"/>
        <v>37</v>
      </c>
      <c r="S647" s="219"/>
      <c r="T647" s="219"/>
      <c r="U647" s="219"/>
      <c r="V647" s="219"/>
      <c r="W647" s="504"/>
      <c r="X647" s="219"/>
      <c r="Y647" s="49">
        <v>483</v>
      </c>
      <c r="Z647" s="49">
        <v>483239052</v>
      </c>
      <c r="AA647" s="235" t="s">
        <v>1072</v>
      </c>
      <c r="AB647" s="49">
        <v>0</v>
      </c>
      <c r="AC647" s="49">
        <v>0</v>
      </c>
      <c r="AD647" s="49">
        <v>0</v>
      </c>
      <c r="AE647" s="49">
        <v>1</v>
      </c>
      <c r="AF647" s="49">
        <v>20</v>
      </c>
      <c r="AG647" s="49">
        <v>16</v>
      </c>
      <c r="AH647" s="49">
        <v>0</v>
      </c>
      <c r="AI647" s="206">
        <v>0</v>
      </c>
      <c r="AJ647" s="206">
        <v>0</v>
      </c>
      <c r="AK647" s="206">
        <v>0</v>
      </c>
      <c r="AL647" s="206">
        <v>0</v>
      </c>
      <c r="AM647" s="206">
        <v>0</v>
      </c>
      <c r="AN647" s="206">
        <v>0</v>
      </c>
      <c r="AO647" s="206">
        <v>0</v>
      </c>
      <c r="AP647" s="206">
        <v>0</v>
      </c>
      <c r="AQ647" s="49">
        <v>1</v>
      </c>
      <c r="AR647" s="207"/>
      <c r="AS647" s="49">
        <v>239</v>
      </c>
      <c r="AT647" s="49">
        <v>52</v>
      </c>
      <c r="AU647" s="49">
        <v>7</v>
      </c>
      <c r="AW647" s="49"/>
      <c r="AX647" s="49"/>
      <c r="AY647" s="49"/>
      <c r="AZ647" s="484"/>
    </row>
    <row r="648" spans="1:52">
      <c r="A648" s="206">
        <v>483</v>
      </c>
      <c r="B648" s="206">
        <v>483239082</v>
      </c>
      <c r="C648" s="207" t="s">
        <v>1072</v>
      </c>
      <c r="D648" s="216">
        <f t="shared" si="82"/>
        <v>0</v>
      </c>
      <c r="E648" s="216">
        <f t="shared" si="82"/>
        <v>0</v>
      </c>
      <c r="F648" s="216">
        <f t="shared" si="82"/>
        <v>0</v>
      </c>
      <c r="G648" s="216">
        <f t="shared" si="82"/>
        <v>1</v>
      </c>
      <c r="H648" s="216">
        <f t="shared" si="82"/>
        <v>1</v>
      </c>
      <c r="I648" s="216">
        <f t="shared" si="82"/>
        <v>3</v>
      </c>
      <c r="J648" s="216">
        <f t="shared" si="81"/>
        <v>0</v>
      </c>
      <c r="K648" s="347">
        <f t="shared" si="75"/>
        <v>0.193</v>
      </c>
      <c r="L648" s="216"/>
      <c r="M648" s="216">
        <f t="shared" si="76"/>
        <v>0</v>
      </c>
      <c r="N648" s="216">
        <f t="shared" si="77"/>
        <v>0</v>
      </c>
      <c r="O648" s="216">
        <f t="shared" si="77"/>
        <v>0</v>
      </c>
      <c r="P648" s="216">
        <f t="shared" si="78"/>
        <v>0</v>
      </c>
      <c r="Q648" s="216">
        <f t="shared" si="79"/>
        <v>2</v>
      </c>
      <c r="R648" s="216">
        <f t="shared" si="80"/>
        <v>5</v>
      </c>
      <c r="S648" s="219"/>
      <c r="T648" s="219"/>
      <c r="U648" s="219"/>
      <c r="V648" s="219"/>
      <c r="W648" s="504"/>
      <c r="X648" s="219"/>
      <c r="Y648" s="49">
        <v>483</v>
      </c>
      <c r="Z648" s="49">
        <v>483239082</v>
      </c>
      <c r="AA648" s="235" t="s">
        <v>1072</v>
      </c>
      <c r="AB648" s="49">
        <v>0</v>
      </c>
      <c r="AC648" s="49">
        <v>0</v>
      </c>
      <c r="AD648" s="49">
        <v>0</v>
      </c>
      <c r="AE648" s="49">
        <v>1</v>
      </c>
      <c r="AF648" s="49">
        <v>1</v>
      </c>
      <c r="AG648" s="49">
        <v>3</v>
      </c>
      <c r="AH648" s="49">
        <v>0</v>
      </c>
      <c r="AI648" s="206">
        <v>0</v>
      </c>
      <c r="AJ648" s="206">
        <v>0</v>
      </c>
      <c r="AK648" s="206">
        <v>0</v>
      </c>
      <c r="AL648" s="206">
        <v>0</v>
      </c>
      <c r="AM648" s="206">
        <v>0</v>
      </c>
      <c r="AN648" s="206">
        <v>0</v>
      </c>
      <c r="AO648" s="206">
        <v>0</v>
      </c>
      <c r="AP648" s="206">
        <v>0</v>
      </c>
      <c r="AQ648" s="49">
        <v>0</v>
      </c>
      <c r="AR648" s="207"/>
      <c r="AS648" s="49">
        <v>239</v>
      </c>
      <c r="AT648" s="49">
        <v>82</v>
      </c>
      <c r="AU648" s="49">
        <v>2</v>
      </c>
      <c r="AW648" s="49"/>
      <c r="AX648" s="49"/>
      <c r="AY648" s="49"/>
      <c r="AZ648" s="484"/>
    </row>
    <row r="649" spans="1:52">
      <c r="A649" s="206">
        <v>483</v>
      </c>
      <c r="B649" s="206">
        <v>483239083</v>
      </c>
      <c r="C649" s="207" t="s">
        <v>1072</v>
      </c>
      <c r="D649" s="216">
        <f t="shared" si="82"/>
        <v>0</v>
      </c>
      <c r="E649" s="216">
        <f t="shared" si="82"/>
        <v>0</v>
      </c>
      <c r="F649" s="216">
        <f t="shared" si="82"/>
        <v>0</v>
      </c>
      <c r="G649" s="216">
        <f t="shared" si="82"/>
        <v>0</v>
      </c>
      <c r="H649" s="216">
        <f t="shared" si="82"/>
        <v>0</v>
      </c>
      <c r="I649" s="216">
        <f t="shared" si="82"/>
        <v>1</v>
      </c>
      <c r="J649" s="216">
        <f t="shared" si="81"/>
        <v>0</v>
      </c>
      <c r="K649" s="347">
        <f t="shared" si="75"/>
        <v>3.8600000000000002E-2</v>
      </c>
      <c r="L649" s="216"/>
      <c r="M649" s="216">
        <f t="shared" si="76"/>
        <v>0</v>
      </c>
      <c r="N649" s="216">
        <f t="shared" si="77"/>
        <v>0</v>
      </c>
      <c r="O649" s="216">
        <f t="shared" si="77"/>
        <v>0</v>
      </c>
      <c r="P649" s="216">
        <f t="shared" si="78"/>
        <v>0</v>
      </c>
      <c r="Q649" s="216">
        <f t="shared" si="79"/>
        <v>6</v>
      </c>
      <c r="R649" s="216">
        <f t="shared" si="80"/>
        <v>1</v>
      </c>
      <c r="S649" s="219"/>
      <c r="T649" s="219"/>
      <c r="U649" s="219"/>
      <c r="V649" s="219"/>
      <c r="W649" s="504"/>
      <c r="X649" s="219"/>
      <c r="Y649" s="49">
        <v>483</v>
      </c>
      <c r="Z649" s="49">
        <v>483239083</v>
      </c>
      <c r="AA649" s="235" t="s">
        <v>1072</v>
      </c>
      <c r="AB649" s="49">
        <v>0</v>
      </c>
      <c r="AC649" s="49">
        <v>0</v>
      </c>
      <c r="AD649" s="49">
        <v>0</v>
      </c>
      <c r="AE649" s="49">
        <v>0</v>
      </c>
      <c r="AF649" s="49">
        <v>0</v>
      </c>
      <c r="AG649" s="49">
        <v>1</v>
      </c>
      <c r="AH649" s="49">
        <v>0</v>
      </c>
      <c r="AI649" s="206">
        <v>0</v>
      </c>
      <c r="AJ649" s="206">
        <v>0</v>
      </c>
      <c r="AK649" s="206">
        <v>0</v>
      </c>
      <c r="AL649" s="206">
        <v>0</v>
      </c>
      <c r="AM649" s="206">
        <v>0</v>
      </c>
      <c r="AN649" s="206">
        <v>0</v>
      </c>
      <c r="AO649" s="206">
        <v>0</v>
      </c>
      <c r="AP649" s="206">
        <v>0</v>
      </c>
      <c r="AQ649" s="49">
        <v>0</v>
      </c>
      <c r="AR649" s="207"/>
      <c r="AS649" s="49">
        <v>239</v>
      </c>
      <c r="AT649" s="49">
        <v>83</v>
      </c>
      <c r="AU649" s="49">
        <v>6</v>
      </c>
      <c r="AW649" s="49"/>
      <c r="AX649" s="49"/>
      <c r="AY649" s="49"/>
      <c r="AZ649" s="484"/>
    </row>
    <row r="650" spans="1:52">
      <c r="A650" s="206">
        <v>483</v>
      </c>
      <c r="B650" s="206">
        <v>483239096</v>
      </c>
      <c r="C650" s="207" t="s">
        <v>1072</v>
      </c>
      <c r="D650" s="216">
        <f t="shared" si="82"/>
        <v>0</v>
      </c>
      <c r="E650" s="216">
        <f t="shared" si="82"/>
        <v>0</v>
      </c>
      <c r="F650" s="216">
        <f t="shared" si="82"/>
        <v>0</v>
      </c>
      <c r="G650" s="216">
        <f t="shared" si="82"/>
        <v>0</v>
      </c>
      <c r="H650" s="216">
        <f t="shared" si="82"/>
        <v>1</v>
      </c>
      <c r="I650" s="216">
        <f t="shared" si="82"/>
        <v>0</v>
      </c>
      <c r="J650" s="216">
        <f t="shared" si="81"/>
        <v>0</v>
      </c>
      <c r="K650" s="347">
        <f t="shared" si="75"/>
        <v>3.8600000000000002E-2</v>
      </c>
      <c r="L650" s="216"/>
      <c r="M650" s="216">
        <f t="shared" si="76"/>
        <v>0</v>
      </c>
      <c r="N650" s="216">
        <f t="shared" si="77"/>
        <v>0</v>
      </c>
      <c r="O650" s="216">
        <f t="shared" si="77"/>
        <v>0</v>
      </c>
      <c r="P650" s="216">
        <f t="shared" si="78"/>
        <v>0</v>
      </c>
      <c r="Q650" s="216">
        <f t="shared" si="79"/>
        <v>8</v>
      </c>
      <c r="R650" s="216">
        <f t="shared" si="80"/>
        <v>1</v>
      </c>
      <c r="S650" s="219"/>
      <c r="T650" s="219"/>
      <c r="U650" s="219"/>
      <c r="V650" s="219"/>
      <c r="W650" s="504"/>
      <c r="X650" s="219"/>
      <c r="Y650" s="49">
        <v>483</v>
      </c>
      <c r="Z650" s="49">
        <v>483239096</v>
      </c>
      <c r="AA650" s="235" t="s">
        <v>1072</v>
      </c>
      <c r="AB650" s="49">
        <v>0</v>
      </c>
      <c r="AC650" s="49">
        <v>0</v>
      </c>
      <c r="AD650" s="49">
        <v>0</v>
      </c>
      <c r="AE650" s="49">
        <v>0</v>
      </c>
      <c r="AF650" s="49">
        <v>1</v>
      </c>
      <c r="AG650" s="49">
        <v>0</v>
      </c>
      <c r="AH650" s="49">
        <v>0</v>
      </c>
      <c r="AI650" s="206">
        <v>0</v>
      </c>
      <c r="AJ650" s="206">
        <v>0</v>
      </c>
      <c r="AK650" s="206">
        <v>0</v>
      </c>
      <c r="AL650" s="206">
        <v>0</v>
      </c>
      <c r="AM650" s="206">
        <v>0</v>
      </c>
      <c r="AN650" s="206">
        <v>0</v>
      </c>
      <c r="AO650" s="206">
        <v>0</v>
      </c>
      <c r="AP650" s="206">
        <v>0</v>
      </c>
      <c r="AQ650" s="49">
        <v>0</v>
      </c>
      <c r="AR650" s="207"/>
      <c r="AS650" s="49">
        <v>239</v>
      </c>
      <c r="AT650" s="49">
        <v>96</v>
      </c>
      <c r="AU650" s="49">
        <v>8</v>
      </c>
      <c r="AW650" s="49"/>
      <c r="AX650" s="49"/>
      <c r="AY650" s="49"/>
      <c r="AZ650" s="484"/>
    </row>
    <row r="651" spans="1:52">
      <c r="A651" s="206">
        <v>483</v>
      </c>
      <c r="B651" s="206">
        <v>483239118</v>
      </c>
      <c r="C651" s="207" t="s">
        <v>1072</v>
      </c>
      <c r="D651" s="216">
        <f t="shared" si="82"/>
        <v>0</v>
      </c>
      <c r="E651" s="216">
        <f t="shared" si="82"/>
        <v>0</v>
      </c>
      <c r="F651" s="216">
        <f t="shared" si="82"/>
        <v>0</v>
      </c>
      <c r="G651" s="216">
        <f t="shared" si="82"/>
        <v>1</v>
      </c>
      <c r="H651" s="216">
        <f t="shared" si="82"/>
        <v>0</v>
      </c>
      <c r="I651" s="216">
        <f t="shared" si="82"/>
        <v>0</v>
      </c>
      <c r="J651" s="216">
        <f t="shared" si="81"/>
        <v>0</v>
      </c>
      <c r="K651" s="347">
        <f t="shared" ref="K651:K714" si="83">ROUND(0.0386*(SUM(AD651:AG651)+(AC651*0.5))+0.0486*AH651,4)</f>
        <v>3.8600000000000002E-2</v>
      </c>
      <c r="L651" s="216"/>
      <c r="M651" s="216">
        <f t="shared" ref="M651:M714" si="84">ROUND(AJ651+(AI651*0.5),0)</f>
        <v>0</v>
      </c>
      <c r="N651" s="216">
        <f t="shared" ref="N651:O714" si="85">ROUND(AK651,0)</f>
        <v>0</v>
      </c>
      <c r="O651" s="216">
        <f t="shared" si="85"/>
        <v>0</v>
      </c>
      <c r="P651" s="216">
        <f t="shared" ref="P651:P714" si="86">ROUND(((AN651+AO651)*0.5)+AM651+AP651+AQ651,0)</f>
        <v>0</v>
      </c>
      <c r="Q651" s="216">
        <f t="shared" ref="Q651:Q714" si="87">AU651</f>
        <v>5</v>
      </c>
      <c r="R651" s="216">
        <f t="shared" ref="R651:R714" si="88">SUM(F651:I651)+ROUND(D651*0.5,0)+ROUND(J651*0.5,0)</f>
        <v>1</v>
      </c>
      <c r="S651" s="219"/>
      <c r="T651" s="219"/>
      <c r="U651" s="219"/>
      <c r="V651" s="219"/>
      <c r="W651" s="504"/>
      <c r="X651" s="219"/>
      <c r="Y651" s="49">
        <v>483</v>
      </c>
      <c r="Z651" s="49">
        <v>483239118</v>
      </c>
      <c r="AA651" s="235" t="s">
        <v>1072</v>
      </c>
      <c r="AB651" s="49">
        <v>0</v>
      </c>
      <c r="AC651" s="49">
        <v>0</v>
      </c>
      <c r="AD651" s="49">
        <v>0</v>
      </c>
      <c r="AE651" s="49">
        <v>1</v>
      </c>
      <c r="AF651" s="49">
        <v>0</v>
      </c>
      <c r="AG651" s="49">
        <v>0</v>
      </c>
      <c r="AH651" s="49">
        <v>0</v>
      </c>
      <c r="AI651" s="206">
        <v>0</v>
      </c>
      <c r="AJ651" s="206">
        <v>0</v>
      </c>
      <c r="AK651" s="206">
        <v>0</v>
      </c>
      <c r="AL651" s="206">
        <v>0</v>
      </c>
      <c r="AM651" s="206">
        <v>0</v>
      </c>
      <c r="AN651" s="206">
        <v>0</v>
      </c>
      <c r="AO651" s="206">
        <v>0</v>
      </c>
      <c r="AP651" s="206">
        <v>0</v>
      </c>
      <c r="AQ651" s="49">
        <v>0</v>
      </c>
      <c r="AR651" s="207"/>
      <c r="AS651" s="49">
        <v>239</v>
      </c>
      <c r="AT651" s="49">
        <v>118</v>
      </c>
      <c r="AU651" s="49">
        <v>5</v>
      </c>
      <c r="AW651" s="49"/>
      <c r="AX651" s="49"/>
      <c r="AY651" s="49"/>
      <c r="AZ651" s="484"/>
    </row>
    <row r="652" spans="1:52">
      <c r="A652" s="206">
        <v>483</v>
      </c>
      <c r="B652" s="206">
        <v>483239131</v>
      </c>
      <c r="C652" s="207" t="s">
        <v>1072</v>
      </c>
      <c r="D652" s="216">
        <f t="shared" si="82"/>
        <v>0</v>
      </c>
      <c r="E652" s="216">
        <f t="shared" si="82"/>
        <v>0</v>
      </c>
      <c r="F652" s="216">
        <f t="shared" si="82"/>
        <v>0</v>
      </c>
      <c r="G652" s="216">
        <f t="shared" si="82"/>
        <v>0</v>
      </c>
      <c r="H652" s="216">
        <f t="shared" si="82"/>
        <v>0</v>
      </c>
      <c r="I652" s="216">
        <f t="shared" si="82"/>
        <v>2</v>
      </c>
      <c r="J652" s="216">
        <f t="shared" si="81"/>
        <v>0</v>
      </c>
      <c r="K652" s="347">
        <f t="shared" si="83"/>
        <v>7.7200000000000005E-2</v>
      </c>
      <c r="L652" s="216"/>
      <c r="M652" s="216">
        <f t="shared" si="84"/>
        <v>0</v>
      </c>
      <c r="N652" s="216">
        <f t="shared" si="85"/>
        <v>0</v>
      </c>
      <c r="O652" s="216">
        <f t="shared" si="85"/>
        <v>0</v>
      </c>
      <c r="P652" s="216">
        <f t="shared" si="86"/>
        <v>1</v>
      </c>
      <c r="Q652" s="216">
        <f t="shared" si="87"/>
        <v>2</v>
      </c>
      <c r="R652" s="216">
        <f t="shared" si="88"/>
        <v>2</v>
      </c>
      <c r="S652" s="219"/>
      <c r="T652" s="219"/>
      <c r="U652" s="219"/>
      <c r="V652" s="219"/>
      <c r="W652" s="504"/>
      <c r="X652" s="219"/>
      <c r="Y652" s="49">
        <v>483</v>
      </c>
      <c r="Z652" s="49">
        <v>483239131</v>
      </c>
      <c r="AA652" s="235" t="s">
        <v>1072</v>
      </c>
      <c r="AB652" s="49">
        <v>0</v>
      </c>
      <c r="AC652" s="49">
        <v>0</v>
      </c>
      <c r="AD652" s="49">
        <v>0</v>
      </c>
      <c r="AE652" s="49">
        <v>0</v>
      </c>
      <c r="AF652" s="49">
        <v>0</v>
      </c>
      <c r="AG652" s="49">
        <v>2</v>
      </c>
      <c r="AH652" s="49">
        <v>0</v>
      </c>
      <c r="AI652" s="206">
        <v>0</v>
      </c>
      <c r="AJ652" s="206">
        <v>0</v>
      </c>
      <c r="AK652" s="206">
        <v>0</v>
      </c>
      <c r="AL652" s="206">
        <v>0</v>
      </c>
      <c r="AM652" s="206">
        <v>0</v>
      </c>
      <c r="AN652" s="206">
        <v>0</v>
      </c>
      <c r="AO652" s="206">
        <v>0</v>
      </c>
      <c r="AP652" s="206">
        <v>0</v>
      </c>
      <c r="AQ652" s="49">
        <v>1</v>
      </c>
      <c r="AR652" s="207"/>
      <c r="AS652" s="49">
        <v>239</v>
      </c>
      <c r="AT652" s="49">
        <v>131</v>
      </c>
      <c r="AU652" s="49">
        <v>2</v>
      </c>
      <c r="AW652" s="49"/>
      <c r="AX652" s="49"/>
      <c r="AY652" s="49"/>
      <c r="AZ652" s="484"/>
    </row>
    <row r="653" spans="1:52">
      <c r="A653" s="206">
        <v>483</v>
      </c>
      <c r="B653" s="206">
        <v>483239145</v>
      </c>
      <c r="C653" s="207" t="s">
        <v>1072</v>
      </c>
      <c r="D653" s="216">
        <f t="shared" si="82"/>
        <v>0</v>
      </c>
      <c r="E653" s="216">
        <f t="shared" si="82"/>
        <v>0</v>
      </c>
      <c r="F653" s="216">
        <f t="shared" si="82"/>
        <v>0</v>
      </c>
      <c r="G653" s="216">
        <f t="shared" si="82"/>
        <v>4</v>
      </c>
      <c r="H653" s="216">
        <f t="shared" si="82"/>
        <v>10</v>
      </c>
      <c r="I653" s="216">
        <f t="shared" si="82"/>
        <v>0</v>
      </c>
      <c r="J653" s="216">
        <f t="shared" si="81"/>
        <v>0</v>
      </c>
      <c r="K653" s="347">
        <f t="shared" si="83"/>
        <v>0.54039999999999999</v>
      </c>
      <c r="L653" s="216"/>
      <c r="M653" s="216">
        <f t="shared" si="84"/>
        <v>0</v>
      </c>
      <c r="N653" s="216">
        <f t="shared" si="85"/>
        <v>0</v>
      </c>
      <c r="O653" s="216">
        <f t="shared" si="85"/>
        <v>0</v>
      </c>
      <c r="P653" s="216">
        <f t="shared" si="86"/>
        <v>1</v>
      </c>
      <c r="Q653" s="216">
        <f t="shared" si="87"/>
        <v>5</v>
      </c>
      <c r="R653" s="216">
        <f t="shared" si="88"/>
        <v>14</v>
      </c>
      <c r="S653" s="219"/>
      <c r="T653" s="219"/>
      <c r="U653" s="219"/>
      <c r="V653" s="219"/>
      <c r="W653" s="504"/>
      <c r="X653" s="219"/>
      <c r="Y653" s="49">
        <v>483</v>
      </c>
      <c r="Z653" s="49">
        <v>483239145</v>
      </c>
      <c r="AA653" s="235" t="s">
        <v>1072</v>
      </c>
      <c r="AB653" s="49">
        <v>0</v>
      </c>
      <c r="AC653" s="49">
        <v>0</v>
      </c>
      <c r="AD653" s="49">
        <v>0</v>
      </c>
      <c r="AE653" s="49">
        <v>4</v>
      </c>
      <c r="AF653" s="49">
        <v>10</v>
      </c>
      <c r="AG653" s="49">
        <v>0</v>
      </c>
      <c r="AH653" s="49">
        <v>0</v>
      </c>
      <c r="AI653" s="206">
        <v>0</v>
      </c>
      <c r="AJ653" s="206">
        <v>0</v>
      </c>
      <c r="AK653" s="206">
        <v>0</v>
      </c>
      <c r="AL653" s="206">
        <v>0</v>
      </c>
      <c r="AM653" s="206">
        <v>1</v>
      </c>
      <c r="AN653" s="206">
        <v>0</v>
      </c>
      <c r="AO653" s="206">
        <v>0</v>
      </c>
      <c r="AP653" s="206">
        <v>0</v>
      </c>
      <c r="AQ653" s="49">
        <v>0</v>
      </c>
      <c r="AR653" s="207"/>
      <c r="AS653" s="49">
        <v>239</v>
      </c>
      <c r="AT653" s="49">
        <v>145</v>
      </c>
      <c r="AU653" s="49">
        <v>5</v>
      </c>
      <c r="AW653" s="49"/>
      <c r="AX653" s="49"/>
      <c r="AY653" s="49"/>
      <c r="AZ653" s="484"/>
    </row>
    <row r="654" spans="1:52">
      <c r="A654" s="206">
        <v>483</v>
      </c>
      <c r="B654" s="206">
        <v>483239171</v>
      </c>
      <c r="C654" s="207" t="s">
        <v>1072</v>
      </c>
      <c r="D654" s="216">
        <f t="shared" si="82"/>
        <v>0</v>
      </c>
      <c r="E654" s="216">
        <f t="shared" si="82"/>
        <v>0</v>
      </c>
      <c r="F654" s="216">
        <f t="shared" si="82"/>
        <v>0</v>
      </c>
      <c r="G654" s="216">
        <f t="shared" si="82"/>
        <v>2</v>
      </c>
      <c r="H654" s="216">
        <f t="shared" si="82"/>
        <v>4</v>
      </c>
      <c r="I654" s="216">
        <f t="shared" si="82"/>
        <v>9</v>
      </c>
      <c r="J654" s="216">
        <f t="shared" si="81"/>
        <v>0</v>
      </c>
      <c r="K654" s="347">
        <f t="shared" si="83"/>
        <v>0.57899999999999996</v>
      </c>
      <c r="L654" s="216"/>
      <c r="M654" s="216">
        <f t="shared" si="84"/>
        <v>0</v>
      </c>
      <c r="N654" s="216">
        <f t="shared" si="85"/>
        <v>0</v>
      </c>
      <c r="O654" s="216">
        <f t="shared" si="85"/>
        <v>0</v>
      </c>
      <c r="P654" s="216">
        <f t="shared" si="86"/>
        <v>6</v>
      </c>
      <c r="Q654" s="216">
        <f t="shared" si="87"/>
        <v>4</v>
      </c>
      <c r="R654" s="216">
        <f t="shared" si="88"/>
        <v>15</v>
      </c>
      <c r="S654" s="219"/>
      <c r="T654" s="219"/>
      <c r="U654" s="219"/>
      <c r="V654" s="219"/>
      <c r="W654" s="504"/>
      <c r="X654" s="219"/>
      <c r="Y654" s="49">
        <v>483</v>
      </c>
      <c r="Z654" s="49">
        <v>483239171</v>
      </c>
      <c r="AA654" s="235" t="s">
        <v>1072</v>
      </c>
      <c r="AB654" s="49">
        <v>0</v>
      </c>
      <c r="AC654" s="49">
        <v>0</v>
      </c>
      <c r="AD654" s="49">
        <v>0</v>
      </c>
      <c r="AE654" s="49">
        <v>2</v>
      </c>
      <c r="AF654" s="49">
        <v>4</v>
      </c>
      <c r="AG654" s="49">
        <v>9</v>
      </c>
      <c r="AH654" s="49">
        <v>0</v>
      </c>
      <c r="AI654" s="206">
        <v>0</v>
      </c>
      <c r="AJ654" s="206">
        <v>0</v>
      </c>
      <c r="AK654" s="206">
        <v>0</v>
      </c>
      <c r="AL654" s="206">
        <v>0</v>
      </c>
      <c r="AM654" s="206">
        <v>3</v>
      </c>
      <c r="AN654" s="206">
        <v>0</v>
      </c>
      <c r="AO654" s="206">
        <v>0</v>
      </c>
      <c r="AP654" s="206">
        <v>0</v>
      </c>
      <c r="AQ654" s="49">
        <v>3</v>
      </c>
      <c r="AR654" s="207"/>
      <c r="AS654" s="49">
        <v>239</v>
      </c>
      <c r="AT654" s="49">
        <v>171</v>
      </c>
      <c r="AU654" s="49">
        <v>4</v>
      </c>
      <c r="AW654" s="49"/>
      <c r="AX654" s="49"/>
      <c r="AY654" s="49"/>
      <c r="AZ654" s="484"/>
    </row>
    <row r="655" spans="1:52">
      <c r="A655" s="206">
        <v>483</v>
      </c>
      <c r="B655" s="206">
        <v>483239172</v>
      </c>
      <c r="C655" s="207" t="s">
        <v>1072</v>
      </c>
      <c r="D655" s="216">
        <f t="shared" si="82"/>
        <v>0</v>
      </c>
      <c r="E655" s="216">
        <f t="shared" si="82"/>
        <v>0</v>
      </c>
      <c r="F655" s="216">
        <f t="shared" si="82"/>
        <v>0</v>
      </c>
      <c r="G655" s="216">
        <f t="shared" si="82"/>
        <v>1</v>
      </c>
      <c r="H655" s="216">
        <f t="shared" si="82"/>
        <v>3</v>
      </c>
      <c r="I655" s="216">
        <f t="shared" si="82"/>
        <v>1</v>
      </c>
      <c r="J655" s="216">
        <f t="shared" si="81"/>
        <v>0</v>
      </c>
      <c r="K655" s="347">
        <f t="shared" si="83"/>
        <v>0.193</v>
      </c>
      <c r="L655" s="216"/>
      <c r="M655" s="216">
        <f t="shared" si="84"/>
        <v>0</v>
      </c>
      <c r="N655" s="216">
        <f t="shared" si="85"/>
        <v>0</v>
      </c>
      <c r="O655" s="216">
        <f t="shared" si="85"/>
        <v>0</v>
      </c>
      <c r="P655" s="216">
        <f t="shared" si="86"/>
        <v>3</v>
      </c>
      <c r="Q655" s="216">
        <f t="shared" si="87"/>
        <v>8</v>
      </c>
      <c r="R655" s="216">
        <f t="shared" si="88"/>
        <v>5</v>
      </c>
      <c r="S655" s="219"/>
      <c r="T655" s="219"/>
      <c r="U655" s="219"/>
      <c r="V655" s="219"/>
      <c r="W655" s="504"/>
      <c r="X655" s="219"/>
      <c r="Y655" s="49">
        <v>483</v>
      </c>
      <c r="Z655" s="49">
        <v>483239172</v>
      </c>
      <c r="AA655" s="235" t="s">
        <v>1072</v>
      </c>
      <c r="AB655" s="49">
        <v>0</v>
      </c>
      <c r="AC655" s="49">
        <v>0</v>
      </c>
      <c r="AD655" s="49">
        <v>0</v>
      </c>
      <c r="AE655" s="49">
        <v>1</v>
      </c>
      <c r="AF655" s="49">
        <v>3</v>
      </c>
      <c r="AG655" s="49">
        <v>1</v>
      </c>
      <c r="AH655" s="49">
        <v>0</v>
      </c>
      <c r="AI655" s="206">
        <v>0</v>
      </c>
      <c r="AJ655" s="206">
        <v>0</v>
      </c>
      <c r="AK655" s="206">
        <v>0</v>
      </c>
      <c r="AL655" s="206">
        <v>0</v>
      </c>
      <c r="AM655" s="206">
        <v>2</v>
      </c>
      <c r="AN655" s="206">
        <v>0</v>
      </c>
      <c r="AO655" s="206">
        <v>0</v>
      </c>
      <c r="AP655" s="206">
        <v>0</v>
      </c>
      <c r="AQ655" s="49">
        <v>1</v>
      </c>
      <c r="AR655" s="207"/>
      <c r="AS655" s="49">
        <v>239</v>
      </c>
      <c r="AT655" s="49">
        <v>172</v>
      </c>
      <c r="AU655" s="49">
        <v>8</v>
      </c>
      <c r="AW655" s="49"/>
      <c r="AX655" s="49"/>
      <c r="AY655" s="49"/>
      <c r="AZ655" s="484"/>
    </row>
    <row r="656" spans="1:52">
      <c r="A656" s="206">
        <v>483</v>
      </c>
      <c r="B656" s="206">
        <v>483239182</v>
      </c>
      <c r="C656" s="207" t="s">
        <v>1072</v>
      </c>
      <c r="D656" s="216">
        <f t="shared" si="82"/>
        <v>0</v>
      </c>
      <c r="E656" s="216">
        <f t="shared" si="82"/>
        <v>0</v>
      </c>
      <c r="F656" s="216">
        <f t="shared" si="82"/>
        <v>0</v>
      </c>
      <c r="G656" s="216">
        <f t="shared" si="82"/>
        <v>3</v>
      </c>
      <c r="H656" s="216">
        <f t="shared" si="82"/>
        <v>12</v>
      </c>
      <c r="I656" s="216">
        <f t="shared" si="82"/>
        <v>21</v>
      </c>
      <c r="J656" s="216">
        <f t="shared" si="81"/>
        <v>0</v>
      </c>
      <c r="K656" s="347">
        <f t="shared" si="83"/>
        <v>1.3895999999999999</v>
      </c>
      <c r="L656" s="216"/>
      <c r="M656" s="216">
        <f t="shared" si="84"/>
        <v>0</v>
      </c>
      <c r="N656" s="216">
        <f t="shared" si="85"/>
        <v>0</v>
      </c>
      <c r="O656" s="216">
        <f t="shared" si="85"/>
        <v>0</v>
      </c>
      <c r="P656" s="216">
        <f t="shared" si="86"/>
        <v>8</v>
      </c>
      <c r="Q656" s="216">
        <f t="shared" si="87"/>
        <v>8</v>
      </c>
      <c r="R656" s="216">
        <f t="shared" si="88"/>
        <v>36</v>
      </c>
      <c r="S656" s="219"/>
      <c r="T656" s="219"/>
      <c r="U656" s="219"/>
      <c r="V656" s="219"/>
      <c r="W656" s="504"/>
      <c r="X656" s="219"/>
      <c r="Y656" s="49">
        <v>483</v>
      </c>
      <c r="Z656" s="49">
        <v>483239182</v>
      </c>
      <c r="AA656" s="235" t="s">
        <v>1072</v>
      </c>
      <c r="AB656" s="49">
        <v>0</v>
      </c>
      <c r="AC656" s="49">
        <v>0</v>
      </c>
      <c r="AD656" s="49">
        <v>0</v>
      </c>
      <c r="AE656" s="49">
        <v>3</v>
      </c>
      <c r="AF656" s="49">
        <v>12</v>
      </c>
      <c r="AG656" s="49">
        <v>21</v>
      </c>
      <c r="AH656" s="49">
        <v>0</v>
      </c>
      <c r="AI656" s="206">
        <v>0</v>
      </c>
      <c r="AJ656" s="206">
        <v>0</v>
      </c>
      <c r="AK656" s="206">
        <v>0</v>
      </c>
      <c r="AL656" s="206">
        <v>0</v>
      </c>
      <c r="AM656" s="206">
        <v>2</v>
      </c>
      <c r="AN656" s="206">
        <v>0</v>
      </c>
      <c r="AO656" s="206">
        <v>0</v>
      </c>
      <c r="AP656" s="206">
        <v>0</v>
      </c>
      <c r="AQ656" s="49">
        <v>6</v>
      </c>
      <c r="AR656" s="207"/>
      <c r="AS656" s="49">
        <v>239</v>
      </c>
      <c r="AT656" s="49">
        <v>182</v>
      </c>
      <c r="AU656" s="49">
        <v>8</v>
      </c>
      <c r="AW656" s="49"/>
      <c r="AX656" s="49"/>
      <c r="AY656" s="49"/>
      <c r="AZ656" s="484"/>
    </row>
    <row r="657" spans="1:52">
      <c r="A657" s="206">
        <v>483</v>
      </c>
      <c r="B657" s="206">
        <v>483239219</v>
      </c>
      <c r="C657" s="207" t="s">
        <v>1072</v>
      </c>
      <c r="D657" s="216">
        <f t="shared" si="82"/>
        <v>0</v>
      </c>
      <c r="E657" s="216">
        <f t="shared" si="82"/>
        <v>0</v>
      </c>
      <c r="F657" s="216">
        <f t="shared" si="82"/>
        <v>0</v>
      </c>
      <c r="G657" s="216">
        <f t="shared" si="82"/>
        <v>0</v>
      </c>
      <c r="H657" s="216">
        <f t="shared" si="82"/>
        <v>0</v>
      </c>
      <c r="I657" s="216">
        <f t="shared" si="82"/>
        <v>1</v>
      </c>
      <c r="J657" s="216">
        <f t="shared" si="81"/>
        <v>0</v>
      </c>
      <c r="K657" s="347">
        <f t="shared" si="83"/>
        <v>3.8600000000000002E-2</v>
      </c>
      <c r="L657" s="216"/>
      <c r="M657" s="216">
        <f t="shared" si="84"/>
        <v>0</v>
      </c>
      <c r="N657" s="216">
        <f t="shared" si="85"/>
        <v>0</v>
      </c>
      <c r="O657" s="216">
        <f t="shared" si="85"/>
        <v>0</v>
      </c>
      <c r="P657" s="216">
        <f t="shared" si="86"/>
        <v>0</v>
      </c>
      <c r="Q657" s="216">
        <f t="shared" si="87"/>
        <v>2</v>
      </c>
      <c r="R657" s="216">
        <f t="shared" si="88"/>
        <v>1</v>
      </c>
      <c r="S657" s="219"/>
      <c r="T657" s="219"/>
      <c r="U657" s="219"/>
      <c r="V657" s="219"/>
      <c r="W657" s="504"/>
      <c r="X657" s="219"/>
      <c r="Y657" s="49">
        <v>483</v>
      </c>
      <c r="Z657" s="49">
        <v>483239219</v>
      </c>
      <c r="AA657" s="235" t="s">
        <v>1072</v>
      </c>
      <c r="AB657" s="49">
        <v>0</v>
      </c>
      <c r="AC657" s="49">
        <v>0</v>
      </c>
      <c r="AD657" s="49">
        <v>0</v>
      </c>
      <c r="AE657" s="49">
        <v>0</v>
      </c>
      <c r="AF657" s="49">
        <v>0</v>
      </c>
      <c r="AG657" s="49">
        <v>1</v>
      </c>
      <c r="AH657" s="49">
        <v>0</v>
      </c>
      <c r="AI657" s="206">
        <v>0</v>
      </c>
      <c r="AJ657" s="206">
        <v>0</v>
      </c>
      <c r="AK657" s="206">
        <v>0</v>
      </c>
      <c r="AL657" s="206">
        <v>0</v>
      </c>
      <c r="AM657" s="206">
        <v>0</v>
      </c>
      <c r="AN657" s="206">
        <v>0</v>
      </c>
      <c r="AO657" s="206">
        <v>0</v>
      </c>
      <c r="AP657" s="206">
        <v>0</v>
      </c>
      <c r="AQ657" s="49">
        <v>0</v>
      </c>
      <c r="AR657" s="207"/>
      <c r="AS657" s="49">
        <v>239</v>
      </c>
      <c r="AT657" s="49">
        <v>219</v>
      </c>
      <c r="AU657" s="49">
        <v>2</v>
      </c>
      <c r="AW657" s="49"/>
      <c r="AX657" s="49"/>
      <c r="AY657" s="49"/>
      <c r="AZ657" s="484"/>
    </row>
    <row r="658" spans="1:52">
      <c r="A658" s="206">
        <v>483</v>
      </c>
      <c r="B658" s="206">
        <v>483239231</v>
      </c>
      <c r="C658" s="207" t="s">
        <v>1072</v>
      </c>
      <c r="D658" s="216">
        <f t="shared" si="82"/>
        <v>0</v>
      </c>
      <c r="E658" s="216">
        <f t="shared" si="82"/>
        <v>0</v>
      </c>
      <c r="F658" s="216">
        <f t="shared" si="82"/>
        <v>0</v>
      </c>
      <c r="G658" s="216">
        <f t="shared" si="82"/>
        <v>0</v>
      </c>
      <c r="H658" s="216">
        <f t="shared" si="82"/>
        <v>5</v>
      </c>
      <c r="I658" s="216">
        <f t="shared" si="82"/>
        <v>11</v>
      </c>
      <c r="J658" s="216">
        <f t="shared" si="81"/>
        <v>0</v>
      </c>
      <c r="K658" s="347">
        <f t="shared" si="83"/>
        <v>0.61760000000000004</v>
      </c>
      <c r="L658" s="216"/>
      <c r="M658" s="216">
        <f t="shared" si="84"/>
        <v>0</v>
      </c>
      <c r="N658" s="216">
        <f t="shared" si="85"/>
        <v>0</v>
      </c>
      <c r="O658" s="216">
        <f t="shared" si="85"/>
        <v>0</v>
      </c>
      <c r="P658" s="216">
        <f t="shared" si="86"/>
        <v>5</v>
      </c>
      <c r="Q658" s="216">
        <f t="shared" si="87"/>
        <v>4</v>
      </c>
      <c r="R658" s="216">
        <f t="shared" si="88"/>
        <v>16</v>
      </c>
      <c r="S658" s="219"/>
      <c r="T658" s="219"/>
      <c r="U658" s="219"/>
      <c r="V658" s="219"/>
      <c r="W658" s="504"/>
      <c r="X658" s="219"/>
      <c r="Y658" s="49">
        <v>483</v>
      </c>
      <c r="Z658" s="49">
        <v>483239231</v>
      </c>
      <c r="AA658" s="235" t="s">
        <v>1072</v>
      </c>
      <c r="AB658" s="49">
        <v>0</v>
      </c>
      <c r="AC658" s="49">
        <v>0</v>
      </c>
      <c r="AD658" s="49">
        <v>0</v>
      </c>
      <c r="AE658" s="49">
        <v>0</v>
      </c>
      <c r="AF658" s="49">
        <v>5</v>
      </c>
      <c r="AG658" s="49">
        <v>11</v>
      </c>
      <c r="AH658" s="49">
        <v>0</v>
      </c>
      <c r="AI658" s="206">
        <v>0</v>
      </c>
      <c r="AJ658" s="206">
        <v>0</v>
      </c>
      <c r="AK658" s="206">
        <v>0</v>
      </c>
      <c r="AL658" s="206">
        <v>0</v>
      </c>
      <c r="AM658" s="206">
        <v>2</v>
      </c>
      <c r="AN658" s="206">
        <v>0</v>
      </c>
      <c r="AO658" s="206">
        <v>0</v>
      </c>
      <c r="AP658" s="206">
        <v>0</v>
      </c>
      <c r="AQ658" s="49">
        <v>3</v>
      </c>
      <c r="AR658" s="207"/>
      <c r="AS658" s="49">
        <v>239</v>
      </c>
      <c r="AT658" s="49">
        <v>231</v>
      </c>
      <c r="AU658" s="49">
        <v>4</v>
      </c>
      <c r="AW658" s="49"/>
      <c r="AX658" s="49"/>
      <c r="AY658" s="49"/>
      <c r="AZ658" s="484"/>
    </row>
    <row r="659" spans="1:52">
      <c r="A659" s="206">
        <v>483</v>
      </c>
      <c r="B659" s="206">
        <v>483239239</v>
      </c>
      <c r="C659" s="207" t="s">
        <v>1072</v>
      </c>
      <c r="D659" s="216">
        <f t="shared" si="82"/>
        <v>0</v>
      </c>
      <c r="E659" s="216">
        <f t="shared" si="82"/>
        <v>0</v>
      </c>
      <c r="F659" s="216">
        <f t="shared" si="82"/>
        <v>0</v>
      </c>
      <c r="G659" s="216">
        <f t="shared" si="82"/>
        <v>54</v>
      </c>
      <c r="H659" s="216">
        <f t="shared" si="82"/>
        <v>141</v>
      </c>
      <c r="I659" s="216">
        <f t="shared" si="82"/>
        <v>141</v>
      </c>
      <c r="J659" s="216">
        <f t="shared" si="81"/>
        <v>0</v>
      </c>
      <c r="K659" s="347">
        <f t="shared" si="83"/>
        <v>12.9696</v>
      </c>
      <c r="L659" s="216"/>
      <c r="M659" s="216">
        <f t="shared" si="84"/>
        <v>4</v>
      </c>
      <c r="N659" s="216">
        <f t="shared" si="85"/>
        <v>2</v>
      </c>
      <c r="O659" s="216">
        <f t="shared" si="85"/>
        <v>1</v>
      </c>
      <c r="P659" s="216">
        <f t="shared" si="86"/>
        <v>72</v>
      </c>
      <c r="Q659" s="216">
        <f t="shared" si="87"/>
        <v>6</v>
      </c>
      <c r="R659" s="216">
        <f t="shared" si="88"/>
        <v>336</v>
      </c>
      <c r="S659" s="219"/>
      <c r="T659" s="219"/>
      <c r="U659" s="219"/>
      <c r="V659" s="219"/>
      <c r="W659" s="504"/>
      <c r="X659" s="219"/>
      <c r="Y659" s="49">
        <v>483</v>
      </c>
      <c r="Z659" s="49">
        <v>483239239</v>
      </c>
      <c r="AA659" s="235" t="s">
        <v>1072</v>
      </c>
      <c r="AB659" s="49">
        <v>0</v>
      </c>
      <c r="AC659" s="49">
        <v>0</v>
      </c>
      <c r="AD659" s="49">
        <v>0</v>
      </c>
      <c r="AE659" s="49">
        <v>54</v>
      </c>
      <c r="AF659" s="49">
        <v>141</v>
      </c>
      <c r="AG659" s="49">
        <v>141</v>
      </c>
      <c r="AH659" s="49">
        <v>0</v>
      </c>
      <c r="AI659" s="206">
        <v>0</v>
      </c>
      <c r="AJ659" s="206">
        <v>4</v>
      </c>
      <c r="AK659" s="206">
        <v>2</v>
      </c>
      <c r="AL659" s="206">
        <v>1</v>
      </c>
      <c r="AM659" s="206">
        <v>43</v>
      </c>
      <c r="AN659" s="206">
        <v>0</v>
      </c>
      <c r="AO659" s="206">
        <v>0</v>
      </c>
      <c r="AP659" s="206">
        <v>0</v>
      </c>
      <c r="AQ659" s="49">
        <v>29</v>
      </c>
      <c r="AR659" s="207"/>
      <c r="AS659" s="49">
        <v>239</v>
      </c>
      <c r="AT659" s="49">
        <v>239</v>
      </c>
      <c r="AU659" s="49">
        <v>6</v>
      </c>
      <c r="AW659" s="49"/>
      <c r="AX659" s="49"/>
      <c r="AY659" s="49"/>
      <c r="AZ659" s="484"/>
    </row>
    <row r="660" spans="1:52">
      <c r="A660" s="206">
        <v>483</v>
      </c>
      <c r="B660" s="206">
        <v>483239250</v>
      </c>
      <c r="C660" s="207" t="s">
        <v>1072</v>
      </c>
      <c r="D660" s="216">
        <f t="shared" si="82"/>
        <v>0</v>
      </c>
      <c r="E660" s="216">
        <f t="shared" si="82"/>
        <v>0</v>
      </c>
      <c r="F660" s="216">
        <f t="shared" si="82"/>
        <v>0</v>
      </c>
      <c r="G660" s="216">
        <f t="shared" si="82"/>
        <v>1</v>
      </c>
      <c r="H660" s="216">
        <f t="shared" si="82"/>
        <v>0</v>
      </c>
      <c r="I660" s="216">
        <f t="shared" si="82"/>
        <v>0</v>
      </c>
      <c r="J660" s="216">
        <f t="shared" si="81"/>
        <v>0</v>
      </c>
      <c r="K660" s="347">
        <f t="shared" si="83"/>
        <v>3.8600000000000002E-2</v>
      </c>
      <c r="L660" s="216"/>
      <c r="M660" s="216">
        <f t="shared" si="84"/>
        <v>0</v>
      </c>
      <c r="N660" s="216">
        <f t="shared" si="85"/>
        <v>0</v>
      </c>
      <c r="O660" s="216">
        <f t="shared" si="85"/>
        <v>0</v>
      </c>
      <c r="P660" s="216">
        <f t="shared" si="86"/>
        <v>1</v>
      </c>
      <c r="Q660" s="216">
        <f t="shared" si="87"/>
        <v>5</v>
      </c>
      <c r="R660" s="216">
        <f t="shared" si="88"/>
        <v>1</v>
      </c>
      <c r="S660" s="219"/>
      <c r="T660" s="219"/>
      <c r="U660" s="219"/>
      <c r="V660" s="219"/>
      <c r="W660" s="504"/>
      <c r="X660" s="219"/>
      <c r="Y660" s="49">
        <v>483</v>
      </c>
      <c r="Z660" s="49">
        <v>483239250</v>
      </c>
      <c r="AA660" s="235" t="s">
        <v>1072</v>
      </c>
      <c r="AB660" s="49">
        <v>0</v>
      </c>
      <c r="AC660" s="49">
        <v>0</v>
      </c>
      <c r="AD660" s="49">
        <v>0</v>
      </c>
      <c r="AE660" s="49">
        <v>1</v>
      </c>
      <c r="AF660" s="49">
        <v>0</v>
      </c>
      <c r="AG660" s="49">
        <v>0</v>
      </c>
      <c r="AH660" s="49">
        <v>0</v>
      </c>
      <c r="AI660" s="206">
        <v>0</v>
      </c>
      <c r="AJ660" s="206">
        <v>0</v>
      </c>
      <c r="AK660" s="206">
        <v>0</v>
      </c>
      <c r="AL660" s="206">
        <v>0</v>
      </c>
      <c r="AM660" s="206">
        <v>1</v>
      </c>
      <c r="AN660" s="206">
        <v>0</v>
      </c>
      <c r="AO660" s="206">
        <v>0</v>
      </c>
      <c r="AP660" s="206">
        <v>0</v>
      </c>
      <c r="AQ660" s="49">
        <v>0</v>
      </c>
      <c r="AR660" s="207"/>
      <c r="AS660" s="49">
        <v>239</v>
      </c>
      <c r="AT660" s="49">
        <v>250</v>
      </c>
      <c r="AU660" s="49">
        <v>5</v>
      </c>
      <c r="AW660" s="49"/>
      <c r="AX660" s="49"/>
      <c r="AY660" s="49"/>
      <c r="AZ660" s="484"/>
    </row>
    <row r="661" spans="1:52">
      <c r="A661" s="206">
        <v>483</v>
      </c>
      <c r="B661" s="206">
        <v>483239251</v>
      </c>
      <c r="C661" s="207" t="s">
        <v>1072</v>
      </c>
      <c r="D661" s="216">
        <f t="shared" si="82"/>
        <v>0</v>
      </c>
      <c r="E661" s="216">
        <f t="shared" si="82"/>
        <v>0</v>
      </c>
      <c r="F661" s="216">
        <f t="shared" si="82"/>
        <v>0</v>
      </c>
      <c r="G661" s="216">
        <f t="shared" si="82"/>
        <v>0</v>
      </c>
      <c r="H661" s="216">
        <f t="shared" si="82"/>
        <v>0</v>
      </c>
      <c r="I661" s="216">
        <f t="shared" si="82"/>
        <v>1</v>
      </c>
      <c r="J661" s="216">
        <f t="shared" si="81"/>
        <v>0</v>
      </c>
      <c r="K661" s="347">
        <f t="shared" si="83"/>
        <v>3.8600000000000002E-2</v>
      </c>
      <c r="L661" s="216"/>
      <c r="M661" s="216">
        <f t="shared" si="84"/>
        <v>0</v>
      </c>
      <c r="N661" s="216">
        <f t="shared" si="85"/>
        <v>0</v>
      </c>
      <c r="O661" s="216">
        <f t="shared" si="85"/>
        <v>0</v>
      </c>
      <c r="P661" s="216">
        <f t="shared" si="86"/>
        <v>0</v>
      </c>
      <c r="Q661" s="216">
        <f t="shared" si="87"/>
        <v>9</v>
      </c>
      <c r="R661" s="216">
        <f t="shared" si="88"/>
        <v>1</v>
      </c>
      <c r="S661" s="219"/>
      <c r="T661" s="219"/>
      <c r="U661" s="219"/>
      <c r="V661" s="219"/>
      <c r="W661" s="504"/>
      <c r="X661" s="219"/>
      <c r="Y661" s="49">
        <v>483</v>
      </c>
      <c r="Z661" s="49">
        <v>483239251</v>
      </c>
      <c r="AA661" s="235" t="s">
        <v>1072</v>
      </c>
      <c r="AB661" s="49">
        <v>0</v>
      </c>
      <c r="AC661" s="49">
        <v>0</v>
      </c>
      <c r="AD661" s="49">
        <v>0</v>
      </c>
      <c r="AE661" s="49">
        <v>0</v>
      </c>
      <c r="AF661" s="49">
        <v>0</v>
      </c>
      <c r="AG661" s="49">
        <v>1</v>
      </c>
      <c r="AH661" s="49">
        <v>0</v>
      </c>
      <c r="AI661" s="206">
        <v>0</v>
      </c>
      <c r="AJ661" s="206">
        <v>0</v>
      </c>
      <c r="AK661" s="206">
        <v>0</v>
      </c>
      <c r="AL661" s="206">
        <v>0</v>
      </c>
      <c r="AM661" s="206">
        <v>0</v>
      </c>
      <c r="AN661" s="206">
        <v>0</v>
      </c>
      <c r="AO661" s="206">
        <v>0</v>
      </c>
      <c r="AP661" s="206">
        <v>0</v>
      </c>
      <c r="AQ661" s="49">
        <v>0</v>
      </c>
      <c r="AR661" s="207"/>
      <c r="AS661" s="49">
        <v>239</v>
      </c>
      <c r="AT661" s="49">
        <v>251</v>
      </c>
      <c r="AU661" s="49">
        <v>9</v>
      </c>
      <c r="AW661" s="49"/>
      <c r="AX661" s="49"/>
      <c r="AY661" s="49"/>
      <c r="AZ661" s="484"/>
    </row>
    <row r="662" spans="1:52">
      <c r="A662" s="206">
        <v>483</v>
      </c>
      <c r="B662" s="206">
        <v>483239261</v>
      </c>
      <c r="C662" s="207" t="s">
        <v>1072</v>
      </c>
      <c r="D662" s="216">
        <f t="shared" si="82"/>
        <v>0</v>
      </c>
      <c r="E662" s="216">
        <f t="shared" si="82"/>
        <v>0</v>
      </c>
      <c r="F662" s="216">
        <f t="shared" si="82"/>
        <v>0</v>
      </c>
      <c r="G662" s="216">
        <f t="shared" si="82"/>
        <v>5</v>
      </c>
      <c r="H662" s="216">
        <f t="shared" si="82"/>
        <v>7</v>
      </c>
      <c r="I662" s="216">
        <f t="shared" si="82"/>
        <v>2</v>
      </c>
      <c r="J662" s="216">
        <f t="shared" si="81"/>
        <v>0</v>
      </c>
      <c r="K662" s="347">
        <f t="shared" si="83"/>
        <v>0.54039999999999999</v>
      </c>
      <c r="L662" s="216"/>
      <c r="M662" s="216">
        <f t="shared" si="84"/>
        <v>0</v>
      </c>
      <c r="N662" s="216">
        <f t="shared" si="85"/>
        <v>0</v>
      </c>
      <c r="O662" s="216">
        <f t="shared" si="85"/>
        <v>0</v>
      </c>
      <c r="P662" s="216">
        <f t="shared" si="86"/>
        <v>2</v>
      </c>
      <c r="Q662" s="216">
        <f t="shared" si="87"/>
        <v>5</v>
      </c>
      <c r="R662" s="216">
        <f t="shared" si="88"/>
        <v>14</v>
      </c>
      <c r="S662" s="219"/>
      <c r="T662" s="219"/>
      <c r="U662" s="219"/>
      <c r="V662" s="219"/>
      <c r="W662" s="504"/>
      <c r="X662" s="219"/>
      <c r="Y662" s="49">
        <v>483</v>
      </c>
      <c r="Z662" s="49">
        <v>483239261</v>
      </c>
      <c r="AA662" s="235" t="s">
        <v>1072</v>
      </c>
      <c r="AB662" s="49">
        <v>0</v>
      </c>
      <c r="AC662" s="49">
        <v>0</v>
      </c>
      <c r="AD662" s="49">
        <v>0</v>
      </c>
      <c r="AE662" s="49">
        <v>5</v>
      </c>
      <c r="AF662" s="49">
        <v>7</v>
      </c>
      <c r="AG662" s="49">
        <v>2</v>
      </c>
      <c r="AH662" s="49">
        <v>0</v>
      </c>
      <c r="AI662" s="206">
        <v>0</v>
      </c>
      <c r="AJ662" s="206">
        <v>0</v>
      </c>
      <c r="AK662" s="206">
        <v>0</v>
      </c>
      <c r="AL662" s="206">
        <v>0</v>
      </c>
      <c r="AM662" s="206">
        <v>0</v>
      </c>
      <c r="AN662" s="206">
        <v>0</v>
      </c>
      <c r="AO662" s="206">
        <v>0</v>
      </c>
      <c r="AP662" s="206">
        <v>0</v>
      </c>
      <c r="AQ662" s="49">
        <v>2</v>
      </c>
      <c r="AR662" s="207"/>
      <c r="AS662" s="49">
        <v>239</v>
      </c>
      <c r="AT662" s="49">
        <v>261</v>
      </c>
      <c r="AU662" s="49">
        <v>5</v>
      </c>
      <c r="AW662" s="49"/>
      <c r="AX662" s="49"/>
      <c r="AY662" s="49"/>
      <c r="AZ662" s="484"/>
    </row>
    <row r="663" spans="1:52">
      <c r="A663" s="206">
        <v>483</v>
      </c>
      <c r="B663" s="206">
        <v>483239264</v>
      </c>
      <c r="C663" s="207" t="s">
        <v>1072</v>
      </c>
      <c r="D663" s="216">
        <f t="shared" si="82"/>
        <v>0</v>
      </c>
      <c r="E663" s="216">
        <f t="shared" si="82"/>
        <v>0</v>
      </c>
      <c r="F663" s="216">
        <f t="shared" si="82"/>
        <v>0</v>
      </c>
      <c r="G663" s="216">
        <f t="shared" si="82"/>
        <v>0</v>
      </c>
      <c r="H663" s="216">
        <f t="shared" si="82"/>
        <v>0</v>
      </c>
      <c r="I663" s="216">
        <f t="shared" si="82"/>
        <v>1</v>
      </c>
      <c r="J663" s="216">
        <f t="shared" si="81"/>
        <v>0</v>
      </c>
      <c r="K663" s="347">
        <f t="shared" si="83"/>
        <v>3.8600000000000002E-2</v>
      </c>
      <c r="L663" s="216"/>
      <c r="M663" s="216">
        <f t="shared" si="84"/>
        <v>0</v>
      </c>
      <c r="N663" s="216">
        <f t="shared" si="85"/>
        <v>0</v>
      </c>
      <c r="O663" s="216">
        <f t="shared" si="85"/>
        <v>0</v>
      </c>
      <c r="P663" s="216">
        <f t="shared" si="86"/>
        <v>0</v>
      </c>
      <c r="Q663" s="216">
        <f t="shared" si="87"/>
        <v>3</v>
      </c>
      <c r="R663" s="216">
        <f t="shared" si="88"/>
        <v>1</v>
      </c>
      <c r="S663" s="219"/>
      <c r="T663" s="219"/>
      <c r="U663" s="219"/>
      <c r="V663" s="219"/>
      <c r="W663" s="504"/>
      <c r="X663" s="219"/>
      <c r="Y663" s="49">
        <v>483</v>
      </c>
      <c r="Z663" s="49">
        <v>483239264</v>
      </c>
      <c r="AA663" s="235" t="s">
        <v>1072</v>
      </c>
      <c r="AB663" s="49">
        <v>0</v>
      </c>
      <c r="AC663" s="49">
        <v>0</v>
      </c>
      <c r="AD663" s="49">
        <v>0</v>
      </c>
      <c r="AE663" s="49">
        <v>0</v>
      </c>
      <c r="AF663" s="49">
        <v>0</v>
      </c>
      <c r="AG663" s="49">
        <v>1</v>
      </c>
      <c r="AH663" s="49">
        <v>0</v>
      </c>
      <c r="AI663" s="206">
        <v>0</v>
      </c>
      <c r="AJ663" s="206">
        <v>0</v>
      </c>
      <c r="AK663" s="206">
        <v>0</v>
      </c>
      <c r="AL663" s="206">
        <v>0</v>
      </c>
      <c r="AM663" s="206">
        <v>0</v>
      </c>
      <c r="AN663" s="206">
        <v>0</v>
      </c>
      <c r="AO663" s="206">
        <v>0</v>
      </c>
      <c r="AP663" s="206">
        <v>0</v>
      </c>
      <c r="AQ663" s="49">
        <v>0</v>
      </c>
      <c r="AR663" s="207"/>
      <c r="AS663" s="49">
        <v>239</v>
      </c>
      <c r="AT663" s="49">
        <v>264</v>
      </c>
      <c r="AU663" s="49">
        <v>3</v>
      </c>
      <c r="AW663" s="49"/>
      <c r="AX663" s="49"/>
      <c r="AY663" s="49"/>
      <c r="AZ663" s="484"/>
    </row>
    <row r="664" spans="1:52">
      <c r="A664" s="206">
        <v>483</v>
      </c>
      <c r="B664" s="206">
        <v>483239293</v>
      </c>
      <c r="C664" s="207" t="s">
        <v>1072</v>
      </c>
      <c r="D664" s="216">
        <f t="shared" si="82"/>
        <v>0</v>
      </c>
      <c r="E664" s="216">
        <f t="shared" si="82"/>
        <v>0</v>
      </c>
      <c r="F664" s="216">
        <f t="shared" si="82"/>
        <v>0</v>
      </c>
      <c r="G664" s="216">
        <f t="shared" si="82"/>
        <v>0</v>
      </c>
      <c r="H664" s="216">
        <f t="shared" si="82"/>
        <v>0</v>
      </c>
      <c r="I664" s="216">
        <f t="shared" si="82"/>
        <v>1</v>
      </c>
      <c r="J664" s="216">
        <f t="shared" si="81"/>
        <v>0</v>
      </c>
      <c r="K664" s="347">
        <f t="shared" si="83"/>
        <v>3.8600000000000002E-2</v>
      </c>
      <c r="L664" s="216"/>
      <c r="M664" s="216">
        <f t="shared" si="84"/>
        <v>0</v>
      </c>
      <c r="N664" s="216">
        <f t="shared" si="85"/>
        <v>0</v>
      </c>
      <c r="O664" s="216">
        <f t="shared" si="85"/>
        <v>0</v>
      </c>
      <c r="P664" s="216">
        <f t="shared" si="86"/>
        <v>0</v>
      </c>
      <c r="Q664" s="216">
        <f t="shared" si="87"/>
        <v>10</v>
      </c>
      <c r="R664" s="216">
        <f t="shared" si="88"/>
        <v>1</v>
      </c>
      <c r="S664" s="219"/>
      <c r="T664" s="219"/>
      <c r="U664" s="219"/>
      <c r="V664" s="219"/>
      <c r="W664" s="504"/>
      <c r="X664" s="219"/>
      <c r="Y664" s="49">
        <v>483</v>
      </c>
      <c r="Z664" s="49">
        <v>483239293</v>
      </c>
      <c r="AA664" s="235" t="s">
        <v>1072</v>
      </c>
      <c r="AB664" s="49">
        <v>0</v>
      </c>
      <c r="AC664" s="49">
        <v>0</v>
      </c>
      <c r="AD664" s="49">
        <v>0</v>
      </c>
      <c r="AE664" s="49">
        <v>0</v>
      </c>
      <c r="AF664" s="49">
        <v>0</v>
      </c>
      <c r="AG664" s="49">
        <v>1</v>
      </c>
      <c r="AH664" s="49">
        <v>0</v>
      </c>
      <c r="AI664" s="206">
        <v>0</v>
      </c>
      <c r="AJ664" s="206">
        <v>0</v>
      </c>
      <c r="AK664" s="206">
        <v>0</v>
      </c>
      <c r="AL664" s="206">
        <v>0</v>
      </c>
      <c r="AM664" s="206">
        <v>0</v>
      </c>
      <c r="AN664" s="206">
        <v>0</v>
      </c>
      <c r="AO664" s="206">
        <v>0</v>
      </c>
      <c r="AP664" s="206">
        <v>0</v>
      </c>
      <c r="AQ664" s="49">
        <v>0</v>
      </c>
      <c r="AR664" s="207"/>
      <c r="AS664" s="49">
        <v>239</v>
      </c>
      <c r="AT664" s="49">
        <v>293</v>
      </c>
      <c r="AU664" s="49">
        <v>10</v>
      </c>
      <c r="AW664" s="49"/>
      <c r="AX664" s="49"/>
      <c r="AY664" s="49"/>
      <c r="AZ664" s="484"/>
    </row>
    <row r="665" spans="1:52">
      <c r="A665" s="206">
        <v>483</v>
      </c>
      <c r="B665" s="206">
        <v>483239310</v>
      </c>
      <c r="C665" s="207" t="s">
        <v>1072</v>
      </c>
      <c r="D665" s="216">
        <f t="shared" si="82"/>
        <v>0</v>
      </c>
      <c r="E665" s="216">
        <f t="shared" si="82"/>
        <v>0</v>
      </c>
      <c r="F665" s="216">
        <f t="shared" si="82"/>
        <v>0</v>
      </c>
      <c r="G665" s="216">
        <f t="shared" si="82"/>
        <v>8</v>
      </c>
      <c r="H665" s="216">
        <f t="shared" si="82"/>
        <v>34</v>
      </c>
      <c r="I665" s="216">
        <f t="shared" si="82"/>
        <v>25</v>
      </c>
      <c r="J665" s="216">
        <f t="shared" si="81"/>
        <v>0</v>
      </c>
      <c r="K665" s="347">
        <f t="shared" si="83"/>
        <v>2.5861999999999998</v>
      </c>
      <c r="L665" s="216"/>
      <c r="M665" s="216">
        <f t="shared" si="84"/>
        <v>0</v>
      </c>
      <c r="N665" s="216">
        <f t="shared" si="85"/>
        <v>0</v>
      </c>
      <c r="O665" s="216">
        <f t="shared" si="85"/>
        <v>0</v>
      </c>
      <c r="P665" s="216">
        <f t="shared" si="86"/>
        <v>37</v>
      </c>
      <c r="Q665" s="216">
        <f t="shared" si="87"/>
        <v>10</v>
      </c>
      <c r="R665" s="216">
        <f t="shared" si="88"/>
        <v>67</v>
      </c>
      <c r="S665" s="219"/>
      <c r="T665" s="219"/>
      <c r="U665" s="219"/>
      <c r="V665" s="219"/>
      <c r="W665" s="504"/>
      <c r="X665" s="219"/>
      <c r="Y665" s="49">
        <v>483</v>
      </c>
      <c r="Z665" s="49">
        <v>483239310</v>
      </c>
      <c r="AA665" s="235" t="s">
        <v>1072</v>
      </c>
      <c r="AB665" s="49">
        <v>0</v>
      </c>
      <c r="AC665" s="49">
        <v>0</v>
      </c>
      <c r="AD665" s="49">
        <v>0</v>
      </c>
      <c r="AE665" s="49">
        <v>8</v>
      </c>
      <c r="AF665" s="49">
        <v>34</v>
      </c>
      <c r="AG665" s="49">
        <v>25</v>
      </c>
      <c r="AH665" s="49">
        <v>0</v>
      </c>
      <c r="AI665" s="206">
        <v>0</v>
      </c>
      <c r="AJ665" s="206">
        <v>0</v>
      </c>
      <c r="AK665" s="206">
        <v>0</v>
      </c>
      <c r="AL665" s="206">
        <v>0</v>
      </c>
      <c r="AM665" s="206">
        <v>25</v>
      </c>
      <c r="AN665" s="206">
        <v>0</v>
      </c>
      <c r="AO665" s="206">
        <v>0</v>
      </c>
      <c r="AP665" s="206">
        <v>0</v>
      </c>
      <c r="AQ665" s="49">
        <v>12</v>
      </c>
      <c r="AR665" s="207"/>
      <c r="AS665" s="49">
        <v>239</v>
      </c>
      <c r="AT665" s="49">
        <v>310</v>
      </c>
      <c r="AU665" s="49">
        <v>10</v>
      </c>
      <c r="AW665" s="49"/>
      <c r="AX665" s="49"/>
      <c r="AY665" s="49"/>
      <c r="AZ665" s="484"/>
    </row>
    <row r="666" spans="1:52">
      <c r="A666" s="206">
        <v>483</v>
      </c>
      <c r="B666" s="206">
        <v>483239336</v>
      </c>
      <c r="C666" s="207" t="s">
        <v>1072</v>
      </c>
      <c r="D666" s="216">
        <f t="shared" si="82"/>
        <v>0</v>
      </c>
      <c r="E666" s="216">
        <f t="shared" si="82"/>
        <v>0</v>
      </c>
      <c r="F666" s="216">
        <f t="shared" si="82"/>
        <v>0</v>
      </c>
      <c r="G666" s="216">
        <f t="shared" si="82"/>
        <v>0</v>
      </c>
      <c r="H666" s="216">
        <f t="shared" si="82"/>
        <v>0</v>
      </c>
      <c r="I666" s="216">
        <f t="shared" si="82"/>
        <v>1</v>
      </c>
      <c r="J666" s="216">
        <f t="shared" si="81"/>
        <v>0</v>
      </c>
      <c r="K666" s="347">
        <f t="shared" si="83"/>
        <v>3.8600000000000002E-2</v>
      </c>
      <c r="L666" s="216"/>
      <c r="M666" s="216">
        <f t="shared" si="84"/>
        <v>0</v>
      </c>
      <c r="N666" s="216">
        <f t="shared" si="85"/>
        <v>0</v>
      </c>
      <c r="O666" s="216">
        <f t="shared" si="85"/>
        <v>0</v>
      </c>
      <c r="P666" s="216">
        <f t="shared" si="86"/>
        <v>1</v>
      </c>
      <c r="Q666" s="216">
        <f t="shared" si="87"/>
        <v>8</v>
      </c>
      <c r="R666" s="216">
        <f t="shared" si="88"/>
        <v>1</v>
      </c>
      <c r="S666" s="219"/>
      <c r="T666" s="219"/>
      <c r="U666" s="219"/>
      <c r="V666" s="219"/>
      <c r="W666" s="504"/>
      <c r="X666" s="219"/>
      <c r="Y666" s="49">
        <v>483</v>
      </c>
      <c r="Z666" s="49">
        <v>483239336</v>
      </c>
      <c r="AA666" s="235" t="s">
        <v>1072</v>
      </c>
      <c r="AB666" s="49">
        <v>0</v>
      </c>
      <c r="AC666" s="49">
        <v>0</v>
      </c>
      <c r="AD666" s="49">
        <v>0</v>
      </c>
      <c r="AE666" s="49">
        <v>0</v>
      </c>
      <c r="AF666" s="49">
        <v>0</v>
      </c>
      <c r="AG666" s="49">
        <v>1</v>
      </c>
      <c r="AH666" s="49">
        <v>0</v>
      </c>
      <c r="AI666" s="206">
        <v>0</v>
      </c>
      <c r="AJ666" s="206">
        <v>0</v>
      </c>
      <c r="AK666" s="206">
        <v>0</v>
      </c>
      <c r="AL666" s="206">
        <v>0</v>
      </c>
      <c r="AM666" s="206">
        <v>0</v>
      </c>
      <c r="AN666" s="206">
        <v>0</v>
      </c>
      <c r="AO666" s="206">
        <v>0</v>
      </c>
      <c r="AP666" s="206">
        <v>0</v>
      </c>
      <c r="AQ666" s="49">
        <v>1</v>
      </c>
      <c r="AR666" s="207"/>
      <c r="AS666" s="49">
        <v>239</v>
      </c>
      <c r="AT666" s="49">
        <v>336</v>
      </c>
      <c r="AU666" s="49">
        <v>8</v>
      </c>
      <c r="AW666" s="49"/>
      <c r="AX666" s="49"/>
      <c r="AY666" s="49"/>
      <c r="AZ666" s="484"/>
    </row>
    <row r="667" spans="1:52">
      <c r="A667" s="206">
        <v>483</v>
      </c>
      <c r="B667" s="206">
        <v>483239625</v>
      </c>
      <c r="C667" s="207" t="s">
        <v>1072</v>
      </c>
      <c r="D667" s="216">
        <f t="shared" si="82"/>
        <v>0</v>
      </c>
      <c r="E667" s="216">
        <f t="shared" si="82"/>
        <v>0</v>
      </c>
      <c r="F667" s="216">
        <f t="shared" si="82"/>
        <v>0</v>
      </c>
      <c r="G667" s="216">
        <f t="shared" si="82"/>
        <v>0</v>
      </c>
      <c r="H667" s="216">
        <f t="shared" si="82"/>
        <v>0</v>
      </c>
      <c r="I667" s="216">
        <f t="shared" si="82"/>
        <v>3</v>
      </c>
      <c r="J667" s="216">
        <f t="shared" si="81"/>
        <v>0</v>
      </c>
      <c r="K667" s="347">
        <f t="shared" si="83"/>
        <v>0.1158</v>
      </c>
      <c r="L667" s="216"/>
      <c r="M667" s="216">
        <f t="shared" si="84"/>
        <v>0</v>
      </c>
      <c r="N667" s="216">
        <f t="shared" si="85"/>
        <v>0</v>
      </c>
      <c r="O667" s="216">
        <f t="shared" si="85"/>
        <v>0</v>
      </c>
      <c r="P667" s="216">
        <f t="shared" si="86"/>
        <v>1</v>
      </c>
      <c r="Q667" s="216">
        <f t="shared" si="87"/>
        <v>6</v>
      </c>
      <c r="R667" s="216">
        <f t="shared" si="88"/>
        <v>3</v>
      </c>
      <c r="S667" s="219"/>
      <c r="T667" s="219"/>
      <c r="U667" s="219"/>
      <c r="V667" s="219"/>
      <c r="W667" s="504"/>
      <c r="X667" s="219"/>
      <c r="Y667" s="49">
        <v>483</v>
      </c>
      <c r="Z667" s="49">
        <v>483239625</v>
      </c>
      <c r="AA667" s="235" t="s">
        <v>1072</v>
      </c>
      <c r="AB667" s="49">
        <v>0</v>
      </c>
      <c r="AC667" s="49">
        <v>0</v>
      </c>
      <c r="AD667" s="49">
        <v>0</v>
      </c>
      <c r="AE667" s="49">
        <v>0</v>
      </c>
      <c r="AF667" s="49">
        <v>0</v>
      </c>
      <c r="AG667" s="49">
        <v>3</v>
      </c>
      <c r="AH667" s="49">
        <v>0</v>
      </c>
      <c r="AI667" s="206">
        <v>0</v>
      </c>
      <c r="AJ667" s="206">
        <v>0</v>
      </c>
      <c r="AK667" s="206">
        <v>0</v>
      </c>
      <c r="AL667" s="206">
        <v>0</v>
      </c>
      <c r="AM667" s="206">
        <v>0</v>
      </c>
      <c r="AN667" s="206">
        <v>0</v>
      </c>
      <c r="AO667" s="206">
        <v>0</v>
      </c>
      <c r="AP667" s="206">
        <v>0</v>
      </c>
      <c r="AQ667" s="49">
        <v>1</v>
      </c>
      <c r="AR667" s="207"/>
      <c r="AS667" s="49">
        <v>239</v>
      </c>
      <c r="AT667" s="49">
        <v>625</v>
      </c>
      <c r="AU667" s="49">
        <v>6</v>
      </c>
      <c r="AW667" s="49"/>
      <c r="AX667" s="49"/>
      <c r="AY667" s="49"/>
      <c r="AZ667" s="484"/>
    </row>
    <row r="668" spans="1:52">
      <c r="A668" s="206">
        <v>483</v>
      </c>
      <c r="B668" s="206">
        <v>483239645</v>
      </c>
      <c r="C668" s="207" t="s">
        <v>1072</v>
      </c>
      <c r="D668" s="216">
        <f t="shared" si="82"/>
        <v>0</v>
      </c>
      <c r="E668" s="216">
        <f t="shared" si="82"/>
        <v>0</v>
      </c>
      <c r="F668" s="216">
        <f t="shared" si="82"/>
        <v>0</v>
      </c>
      <c r="G668" s="216">
        <f t="shared" si="82"/>
        <v>0</v>
      </c>
      <c r="H668" s="216">
        <f t="shared" si="82"/>
        <v>0</v>
      </c>
      <c r="I668" s="216">
        <f t="shared" si="82"/>
        <v>1</v>
      </c>
      <c r="J668" s="216">
        <f t="shared" si="81"/>
        <v>0</v>
      </c>
      <c r="K668" s="347">
        <f t="shared" si="83"/>
        <v>3.8600000000000002E-2</v>
      </c>
      <c r="L668" s="216"/>
      <c r="M668" s="216">
        <f t="shared" si="84"/>
        <v>0</v>
      </c>
      <c r="N668" s="216">
        <f t="shared" si="85"/>
        <v>0</v>
      </c>
      <c r="O668" s="216">
        <f t="shared" si="85"/>
        <v>0</v>
      </c>
      <c r="P668" s="216">
        <f t="shared" si="86"/>
        <v>1</v>
      </c>
      <c r="Q668" s="216">
        <f t="shared" si="87"/>
        <v>10</v>
      </c>
      <c r="R668" s="216">
        <f t="shared" si="88"/>
        <v>1</v>
      </c>
      <c r="S668" s="219"/>
      <c r="T668" s="219"/>
      <c r="U668" s="219"/>
      <c r="V668" s="219"/>
      <c r="W668" s="504"/>
      <c r="X668" s="219"/>
      <c r="Y668" s="49">
        <v>483</v>
      </c>
      <c r="Z668" s="49">
        <v>483239645</v>
      </c>
      <c r="AA668" s="235" t="s">
        <v>1072</v>
      </c>
      <c r="AB668" s="49">
        <v>0</v>
      </c>
      <c r="AC668" s="49">
        <v>0</v>
      </c>
      <c r="AD668" s="49">
        <v>0</v>
      </c>
      <c r="AE668" s="49">
        <v>0</v>
      </c>
      <c r="AF668" s="49">
        <v>0</v>
      </c>
      <c r="AG668" s="49">
        <v>1</v>
      </c>
      <c r="AH668" s="49">
        <v>0</v>
      </c>
      <c r="AI668" s="206">
        <v>0</v>
      </c>
      <c r="AJ668" s="206">
        <v>0</v>
      </c>
      <c r="AK668" s="206">
        <v>0</v>
      </c>
      <c r="AL668" s="206">
        <v>0</v>
      </c>
      <c r="AM668" s="206">
        <v>0</v>
      </c>
      <c r="AN668" s="206">
        <v>0</v>
      </c>
      <c r="AO668" s="206">
        <v>0</v>
      </c>
      <c r="AP668" s="206">
        <v>0</v>
      </c>
      <c r="AQ668" s="49">
        <v>1</v>
      </c>
      <c r="AR668" s="207"/>
      <c r="AS668" s="49">
        <v>239</v>
      </c>
      <c r="AT668" s="49">
        <v>645</v>
      </c>
      <c r="AU668" s="49">
        <v>10</v>
      </c>
      <c r="AW668" s="49"/>
      <c r="AX668" s="49"/>
      <c r="AY668" s="49"/>
      <c r="AZ668" s="484"/>
    </row>
    <row r="669" spans="1:52">
      <c r="A669" s="206">
        <v>483</v>
      </c>
      <c r="B669" s="206">
        <v>483239665</v>
      </c>
      <c r="C669" s="207" t="s">
        <v>1072</v>
      </c>
      <c r="D669" s="216">
        <f t="shared" si="82"/>
        <v>0</v>
      </c>
      <c r="E669" s="216">
        <f t="shared" si="82"/>
        <v>0</v>
      </c>
      <c r="F669" s="216">
        <f t="shared" si="82"/>
        <v>0</v>
      </c>
      <c r="G669" s="216">
        <f t="shared" si="82"/>
        <v>1</v>
      </c>
      <c r="H669" s="216">
        <f t="shared" si="82"/>
        <v>1</v>
      </c>
      <c r="I669" s="216">
        <f t="shared" si="82"/>
        <v>5</v>
      </c>
      <c r="J669" s="216">
        <f t="shared" si="81"/>
        <v>0</v>
      </c>
      <c r="K669" s="347">
        <f t="shared" si="83"/>
        <v>0.2702</v>
      </c>
      <c r="L669" s="216"/>
      <c r="M669" s="216">
        <f t="shared" si="84"/>
        <v>0</v>
      </c>
      <c r="N669" s="216">
        <f t="shared" si="85"/>
        <v>0</v>
      </c>
      <c r="O669" s="216">
        <f t="shared" si="85"/>
        <v>0</v>
      </c>
      <c r="P669" s="216">
        <f t="shared" si="86"/>
        <v>5</v>
      </c>
      <c r="Q669" s="216">
        <f t="shared" si="87"/>
        <v>5</v>
      </c>
      <c r="R669" s="216">
        <f t="shared" si="88"/>
        <v>7</v>
      </c>
      <c r="S669" s="219"/>
      <c r="T669" s="219"/>
      <c r="U669" s="219"/>
      <c r="V669" s="219"/>
      <c r="W669" s="504"/>
      <c r="X669" s="219"/>
      <c r="Y669" s="49">
        <v>483</v>
      </c>
      <c r="Z669" s="49">
        <v>483239665</v>
      </c>
      <c r="AA669" s="235" t="s">
        <v>1072</v>
      </c>
      <c r="AB669" s="49">
        <v>0</v>
      </c>
      <c r="AC669" s="49">
        <v>0</v>
      </c>
      <c r="AD669" s="49">
        <v>0</v>
      </c>
      <c r="AE669" s="49">
        <v>1</v>
      </c>
      <c r="AF669" s="49">
        <v>1</v>
      </c>
      <c r="AG669" s="49">
        <v>5</v>
      </c>
      <c r="AH669" s="49">
        <v>0</v>
      </c>
      <c r="AI669" s="206">
        <v>0</v>
      </c>
      <c r="AJ669" s="206">
        <v>0</v>
      </c>
      <c r="AK669" s="206">
        <v>0</v>
      </c>
      <c r="AL669" s="206">
        <v>0</v>
      </c>
      <c r="AM669" s="206">
        <v>2</v>
      </c>
      <c r="AN669" s="206">
        <v>0</v>
      </c>
      <c r="AO669" s="206">
        <v>0</v>
      </c>
      <c r="AP669" s="206">
        <v>0</v>
      </c>
      <c r="AQ669" s="49">
        <v>3</v>
      </c>
      <c r="AR669" s="207"/>
      <c r="AS669" s="49">
        <v>239</v>
      </c>
      <c r="AT669" s="49">
        <v>665</v>
      </c>
      <c r="AU669" s="49">
        <v>5</v>
      </c>
      <c r="AW669" s="49"/>
      <c r="AX669" s="49"/>
      <c r="AY669" s="49"/>
      <c r="AZ669" s="484"/>
    </row>
    <row r="670" spans="1:52">
      <c r="A670" s="206">
        <v>483</v>
      </c>
      <c r="B670" s="206">
        <v>483239740</v>
      </c>
      <c r="C670" s="207" t="s">
        <v>1072</v>
      </c>
      <c r="D670" s="216">
        <f t="shared" si="82"/>
        <v>0</v>
      </c>
      <c r="E670" s="216">
        <f t="shared" si="82"/>
        <v>0</v>
      </c>
      <c r="F670" s="216">
        <f t="shared" si="82"/>
        <v>0</v>
      </c>
      <c r="G670" s="216">
        <f t="shared" si="82"/>
        <v>0</v>
      </c>
      <c r="H670" s="216">
        <f t="shared" si="82"/>
        <v>0</v>
      </c>
      <c r="I670" s="216">
        <f t="shared" si="82"/>
        <v>2</v>
      </c>
      <c r="J670" s="216">
        <f t="shared" si="81"/>
        <v>0</v>
      </c>
      <c r="K670" s="347">
        <f t="shared" si="83"/>
        <v>7.7200000000000005E-2</v>
      </c>
      <c r="L670" s="216"/>
      <c r="M670" s="216">
        <f t="shared" si="84"/>
        <v>0</v>
      </c>
      <c r="N670" s="216">
        <f t="shared" si="85"/>
        <v>0</v>
      </c>
      <c r="O670" s="216">
        <f t="shared" si="85"/>
        <v>0</v>
      </c>
      <c r="P670" s="216">
        <f t="shared" si="86"/>
        <v>0</v>
      </c>
      <c r="Q670" s="216">
        <f t="shared" si="87"/>
        <v>4</v>
      </c>
      <c r="R670" s="216">
        <f t="shared" si="88"/>
        <v>2</v>
      </c>
      <c r="S670" s="219"/>
      <c r="T670" s="219"/>
      <c r="U670" s="219"/>
      <c r="V670" s="219"/>
      <c r="W670" s="504"/>
      <c r="X670" s="219"/>
      <c r="Y670" s="49">
        <v>483</v>
      </c>
      <c r="Z670" s="49">
        <v>483239740</v>
      </c>
      <c r="AA670" s="235" t="s">
        <v>1072</v>
      </c>
      <c r="AB670" s="49">
        <v>0</v>
      </c>
      <c r="AC670" s="49">
        <v>0</v>
      </c>
      <c r="AD670" s="49">
        <v>0</v>
      </c>
      <c r="AE670" s="49">
        <v>0</v>
      </c>
      <c r="AF670" s="49">
        <v>0</v>
      </c>
      <c r="AG670" s="49">
        <v>2</v>
      </c>
      <c r="AH670" s="49">
        <v>0</v>
      </c>
      <c r="AI670" s="206">
        <v>0</v>
      </c>
      <c r="AJ670" s="206">
        <v>0</v>
      </c>
      <c r="AK670" s="206">
        <v>0</v>
      </c>
      <c r="AL670" s="206">
        <v>0</v>
      </c>
      <c r="AM670" s="206">
        <v>0</v>
      </c>
      <c r="AN670" s="206">
        <v>0</v>
      </c>
      <c r="AO670" s="206">
        <v>0</v>
      </c>
      <c r="AP670" s="206">
        <v>0</v>
      </c>
      <c r="AQ670" s="49">
        <v>0</v>
      </c>
      <c r="AR670" s="207"/>
      <c r="AS670" s="49">
        <v>239</v>
      </c>
      <c r="AT670" s="49">
        <v>740</v>
      </c>
      <c r="AU670" s="49">
        <v>4</v>
      </c>
      <c r="AW670" s="49"/>
      <c r="AX670" s="49"/>
      <c r="AY670" s="49"/>
      <c r="AZ670" s="484"/>
    </row>
    <row r="671" spans="1:52">
      <c r="A671" s="206">
        <v>483</v>
      </c>
      <c r="B671" s="206">
        <v>483239760</v>
      </c>
      <c r="C671" s="207" t="s">
        <v>1072</v>
      </c>
      <c r="D671" s="216">
        <f t="shared" si="82"/>
        <v>0</v>
      </c>
      <c r="E671" s="216">
        <f t="shared" si="82"/>
        <v>0</v>
      </c>
      <c r="F671" s="216">
        <f t="shared" si="82"/>
        <v>0</v>
      </c>
      <c r="G671" s="216">
        <f t="shared" si="82"/>
        <v>0</v>
      </c>
      <c r="H671" s="216">
        <f t="shared" si="82"/>
        <v>12</v>
      </c>
      <c r="I671" s="216">
        <f t="shared" si="82"/>
        <v>28</v>
      </c>
      <c r="J671" s="216">
        <f t="shared" si="81"/>
        <v>0</v>
      </c>
      <c r="K671" s="347">
        <f t="shared" si="83"/>
        <v>1.544</v>
      </c>
      <c r="L671" s="216"/>
      <c r="M671" s="216">
        <f t="shared" si="84"/>
        <v>0</v>
      </c>
      <c r="N671" s="216">
        <f t="shared" si="85"/>
        <v>1</v>
      </c>
      <c r="O671" s="216">
        <f t="shared" si="85"/>
        <v>0</v>
      </c>
      <c r="P671" s="216">
        <f t="shared" si="86"/>
        <v>7</v>
      </c>
      <c r="Q671" s="216">
        <f t="shared" si="87"/>
        <v>5</v>
      </c>
      <c r="R671" s="216">
        <f t="shared" si="88"/>
        <v>40</v>
      </c>
      <c r="S671" s="219"/>
      <c r="T671" s="219"/>
      <c r="U671" s="219"/>
      <c r="V671" s="219"/>
      <c r="W671" s="504"/>
      <c r="X671" s="219"/>
      <c r="Y671" s="49">
        <v>483</v>
      </c>
      <c r="Z671" s="49">
        <v>483239760</v>
      </c>
      <c r="AA671" s="235" t="s">
        <v>1072</v>
      </c>
      <c r="AB671" s="49">
        <v>0</v>
      </c>
      <c r="AC671" s="49">
        <v>0</v>
      </c>
      <c r="AD671" s="49">
        <v>0</v>
      </c>
      <c r="AE671" s="49">
        <v>0</v>
      </c>
      <c r="AF671" s="49">
        <v>12</v>
      </c>
      <c r="AG671" s="49">
        <v>28</v>
      </c>
      <c r="AH671" s="49">
        <v>0</v>
      </c>
      <c r="AI671" s="206">
        <v>0</v>
      </c>
      <c r="AJ671" s="206">
        <v>0</v>
      </c>
      <c r="AK671" s="206">
        <v>1</v>
      </c>
      <c r="AL671" s="206">
        <v>0</v>
      </c>
      <c r="AM671" s="206">
        <v>4</v>
      </c>
      <c r="AN671" s="206">
        <v>0</v>
      </c>
      <c r="AO671" s="206">
        <v>0</v>
      </c>
      <c r="AP671" s="206">
        <v>0</v>
      </c>
      <c r="AQ671" s="49">
        <v>3</v>
      </c>
      <c r="AR671" s="207"/>
      <c r="AS671" s="49">
        <v>239</v>
      </c>
      <c r="AT671" s="49">
        <v>760</v>
      </c>
      <c r="AU671" s="49">
        <v>5</v>
      </c>
      <c r="AW671" s="49"/>
      <c r="AX671" s="49"/>
      <c r="AY671" s="49"/>
      <c r="AZ671" s="484"/>
    </row>
    <row r="672" spans="1:52">
      <c r="A672" s="206">
        <v>484</v>
      </c>
      <c r="B672" s="206">
        <v>484035001</v>
      </c>
      <c r="C672" s="207" t="s">
        <v>301</v>
      </c>
      <c r="D672" s="216">
        <f t="shared" si="82"/>
        <v>0</v>
      </c>
      <c r="E672" s="216">
        <f t="shared" si="82"/>
        <v>0</v>
      </c>
      <c r="F672" s="216">
        <f t="shared" si="82"/>
        <v>0</v>
      </c>
      <c r="G672" s="216">
        <f t="shared" si="82"/>
        <v>0</v>
      </c>
      <c r="H672" s="216">
        <f t="shared" si="82"/>
        <v>0</v>
      </c>
      <c r="I672" s="216">
        <f t="shared" si="82"/>
        <v>1</v>
      </c>
      <c r="J672" s="216">
        <f t="shared" si="81"/>
        <v>0</v>
      </c>
      <c r="K672" s="347">
        <f t="shared" si="83"/>
        <v>3.8600000000000002E-2</v>
      </c>
      <c r="L672" s="216"/>
      <c r="M672" s="216">
        <f t="shared" si="84"/>
        <v>0</v>
      </c>
      <c r="N672" s="216">
        <f t="shared" si="85"/>
        <v>0</v>
      </c>
      <c r="O672" s="216">
        <f t="shared" si="85"/>
        <v>0</v>
      </c>
      <c r="P672" s="216">
        <f t="shared" si="86"/>
        <v>1</v>
      </c>
      <c r="Q672" s="216">
        <f t="shared" si="87"/>
        <v>7</v>
      </c>
      <c r="R672" s="216">
        <f t="shared" si="88"/>
        <v>1</v>
      </c>
      <c r="S672" s="219"/>
      <c r="T672" s="219"/>
      <c r="U672" s="219"/>
      <c r="V672" s="219"/>
      <c r="W672" s="504"/>
      <c r="X672" s="219"/>
      <c r="Y672" s="49">
        <v>484</v>
      </c>
      <c r="Z672" s="49">
        <v>484035001</v>
      </c>
      <c r="AA672" s="235" t="s">
        <v>301</v>
      </c>
      <c r="AB672" s="49">
        <v>0</v>
      </c>
      <c r="AC672" s="49">
        <v>0</v>
      </c>
      <c r="AD672" s="49">
        <v>0</v>
      </c>
      <c r="AE672" s="49">
        <v>0</v>
      </c>
      <c r="AF672" s="49">
        <v>0</v>
      </c>
      <c r="AG672" s="49">
        <v>1</v>
      </c>
      <c r="AH672" s="49">
        <v>0</v>
      </c>
      <c r="AI672" s="206">
        <v>0</v>
      </c>
      <c r="AJ672" s="206">
        <v>0</v>
      </c>
      <c r="AK672" s="206">
        <v>0</v>
      </c>
      <c r="AL672" s="206">
        <v>0</v>
      </c>
      <c r="AM672" s="206">
        <v>0</v>
      </c>
      <c r="AN672" s="206">
        <v>0</v>
      </c>
      <c r="AO672" s="206">
        <v>0</v>
      </c>
      <c r="AP672" s="206">
        <v>0</v>
      </c>
      <c r="AQ672" s="49">
        <v>1</v>
      </c>
      <c r="AR672" s="207"/>
      <c r="AS672" s="49">
        <v>35</v>
      </c>
      <c r="AT672" s="49">
        <v>1</v>
      </c>
      <c r="AU672" s="49">
        <v>7</v>
      </c>
      <c r="AW672" s="49"/>
      <c r="AX672" s="49"/>
      <c r="AY672" s="49"/>
      <c r="AZ672" s="484"/>
    </row>
    <row r="673" spans="1:52">
      <c r="A673" s="206">
        <v>484</v>
      </c>
      <c r="B673" s="206">
        <v>484035016</v>
      </c>
      <c r="C673" s="207" t="s">
        <v>301</v>
      </c>
      <c r="D673" s="216">
        <f t="shared" si="82"/>
        <v>0</v>
      </c>
      <c r="E673" s="216">
        <f t="shared" si="82"/>
        <v>0</v>
      </c>
      <c r="F673" s="216">
        <f t="shared" si="82"/>
        <v>0</v>
      </c>
      <c r="G673" s="216">
        <f t="shared" si="82"/>
        <v>0</v>
      </c>
      <c r="H673" s="216">
        <f t="shared" si="82"/>
        <v>1</v>
      </c>
      <c r="I673" s="216">
        <f t="shared" si="82"/>
        <v>0</v>
      </c>
      <c r="J673" s="216">
        <f t="shared" si="81"/>
        <v>0</v>
      </c>
      <c r="K673" s="347">
        <f t="shared" si="83"/>
        <v>3.8600000000000002E-2</v>
      </c>
      <c r="L673" s="216"/>
      <c r="M673" s="216">
        <f t="shared" si="84"/>
        <v>0</v>
      </c>
      <c r="N673" s="216">
        <f t="shared" si="85"/>
        <v>0</v>
      </c>
      <c r="O673" s="216">
        <f t="shared" si="85"/>
        <v>0</v>
      </c>
      <c r="P673" s="216">
        <f t="shared" si="86"/>
        <v>1</v>
      </c>
      <c r="Q673" s="216">
        <f t="shared" si="87"/>
        <v>8</v>
      </c>
      <c r="R673" s="216">
        <f t="shared" si="88"/>
        <v>1</v>
      </c>
      <c r="S673" s="219"/>
      <c r="T673" s="219"/>
      <c r="U673" s="219"/>
      <c r="V673" s="219"/>
      <c r="W673" s="504"/>
      <c r="X673" s="219"/>
      <c r="Y673" s="49">
        <v>484</v>
      </c>
      <c r="Z673" s="49">
        <v>484035016</v>
      </c>
      <c r="AA673" s="235" t="s">
        <v>301</v>
      </c>
      <c r="AB673" s="49">
        <v>0</v>
      </c>
      <c r="AC673" s="49">
        <v>0</v>
      </c>
      <c r="AD673" s="49">
        <v>0</v>
      </c>
      <c r="AE673" s="49">
        <v>0</v>
      </c>
      <c r="AF673" s="49">
        <v>1</v>
      </c>
      <c r="AG673" s="49">
        <v>0</v>
      </c>
      <c r="AH673" s="49">
        <v>0</v>
      </c>
      <c r="AI673" s="206">
        <v>0</v>
      </c>
      <c r="AJ673" s="206">
        <v>0</v>
      </c>
      <c r="AK673" s="206">
        <v>0</v>
      </c>
      <c r="AL673" s="206">
        <v>0</v>
      </c>
      <c r="AM673" s="206">
        <v>1</v>
      </c>
      <c r="AN673" s="206">
        <v>0</v>
      </c>
      <c r="AO673" s="206">
        <v>0</v>
      </c>
      <c r="AP673" s="206">
        <v>0</v>
      </c>
      <c r="AQ673" s="49">
        <v>0</v>
      </c>
      <c r="AR673" s="207"/>
      <c r="AS673" s="49">
        <v>35</v>
      </c>
      <c r="AT673" s="49">
        <v>16</v>
      </c>
      <c r="AU673" s="49">
        <v>8</v>
      </c>
      <c r="AW673" s="49"/>
      <c r="AX673" s="49"/>
      <c r="AY673" s="49"/>
      <c r="AZ673" s="484"/>
    </row>
    <row r="674" spans="1:52">
      <c r="A674" s="206">
        <v>484</v>
      </c>
      <c r="B674" s="206">
        <v>484035035</v>
      </c>
      <c r="C674" s="207" t="s">
        <v>301</v>
      </c>
      <c r="D674" s="216">
        <f t="shared" si="82"/>
        <v>0</v>
      </c>
      <c r="E674" s="216">
        <f t="shared" si="82"/>
        <v>0</v>
      </c>
      <c r="F674" s="216">
        <f t="shared" si="82"/>
        <v>0</v>
      </c>
      <c r="G674" s="216">
        <f t="shared" si="82"/>
        <v>125</v>
      </c>
      <c r="H674" s="216">
        <f t="shared" si="82"/>
        <v>696</v>
      </c>
      <c r="I674" s="216">
        <f t="shared" si="82"/>
        <v>657</v>
      </c>
      <c r="J674" s="216">
        <f t="shared" si="81"/>
        <v>0</v>
      </c>
      <c r="K674" s="347">
        <f t="shared" si="83"/>
        <v>57.050800000000002</v>
      </c>
      <c r="L674" s="216"/>
      <c r="M674" s="216">
        <f t="shared" si="84"/>
        <v>33</v>
      </c>
      <c r="N674" s="216">
        <f t="shared" si="85"/>
        <v>108</v>
      </c>
      <c r="O674" s="216">
        <f t="shared" si="85"/>
        <v>102</v>
      </c>
      <c r="P674" s="216">
        <f t="shared" si="86"/>
        <v>1232</v>
      </c>
      <c r="Q674" s="216">
        <f t="shared" si="87"/>
        <v>11</v>
      </c>
      <c r="R674" s="216">
        <f t="shared" si="88"/>
        <v>1478</v>
      </c>
      <c r="S674" s="219"/>
      <c r="T674" s="219"/>
      <c r="U674" s="219"/>
      <c r="V674" s="219"/>
      <c r="W674" s="504"/>
      <c r="X674" s="219"/>
      <c r="Y674" s="49">
        <v>484</v>
      </c>
      <c r="Z674" s="49">
        <v>484035035</v>
      </c>
      <c r="AA674" s="235" t="s">
        <v>301</v>
      </c>
      <c r="AB674" s="49">
        <v>0</v>
      </c>
      <c r="AC674" s="49">
        <v>0</v>
      </c>
      <c r="AD674" s="49">
        <v>0</v>
      </c>
      <c r="AE674" s="49">
        <v>125</v>
      </c>
      <c r="AF674" s="49">
        <v>696</v>
      </c>
      <c r="AG674" s="49">
        <v>657</v>
      </c>
      <c r="AH674" s="49">
        <v>0</v>
      </c>
      <c r="AI674" s="206">
        <v>0</v>
      </c>
      <c r="AJ674" s="206">
        <v>33</v>
      </c>
      <c r="AK674" s="206">
        <v>108</v>
      </c>
      <c r="AL674" s="206">
        <v>102</v>
      </c>
      <c r="AM674" s="206">
        <v>694</v>
      </c>
      <c r="AN674" s="206">
        <v>0</v>
      </c>
      <c r="AO674" s="206">
        <v>0</v>
      </c>
      <c r="AP674" s="206">
        <v>0</v>
      </c>
      <c r="AQ674" s="49">
        <v>538</v>
      </c>
      <c r="AR674" s="207"/>
      <c r="AS674" s="49">
        <v>35</v>
      </c>
      <c r="AT674" s="49">
        <v>35</v>
      </c>
      <c r="AU674" s="49">
        <v>11</v>
      </c>
      <c r="AW674" s="49"/>
      <c r="AX674" s="49"/>
      <c r="AY674" s="49"/>
      <c r="AZ674" s="484"/>
    </row>
    <row r="675" spans="1:52">
      <c r="A675" s="206">
        <v>484</v>
      </c>
      <c r="B675" s="206">
        <v>484035044</v>
      </c>
      <c r="C675" s="207" t="s">
        <v>301</v>
      </c>
      <c r="D675" s="216">
        <f t="shared" si="82"/>
        <v>0</v>
      </c>
      <c r="E675" s="216">
        <f t="shared" si="82"/>
        <v>0</v>
      </c>
      <c r="F675" s="216">
        <f t="shared" si="82"/>
        <v>0</v>
      </c>
      <c r="G675" s="216">
        <f t="shared" si="82"/>
        <v>0</v>
      </c>
      <c r="H675" s="216">
        <f t="shared" si="82"/>
        <v>3</v>
      </c>
      <c r="I675" s="216">
        <f t="shared" si="82"/>
        <v>3</v>
      </c>
      <c r="J675" s="216">
        <f t="shared" si="81"/>
        <v>0</v>
      </c>
      <c r="K675" s="347">
        <f t="shared" si="83"/>
        <v>0.2316</v>
      </c>
      <c r="L675" s="216"/>
      <c r="M675" s="216">
        <f t="shared" si="84"/>
        <v>0</v>
      </c>
      <c r="N675" s="216">
        <f t="shared" si="85"/>
        <v>0</v>
      </c>
      <c r="O675" s="216">
        <f t="shared" si="85"/>
        <v>0</v>
      </c>
      <c r="P675" s="216">
        <f t="shared" si="86"/>
        <v>2</v>
      </c>
      <c r="Q675" s="216">
        <f t="shared" si="87"/>
        <v>11</v>
      </c>
      <c r="R675" s="216">
        <f t="shared" si="88"/>
        <v>6</v>
      </c>
      <c r="S675" s="219"/>
      <c r="T675" s="219"/>
      <c r="U675" s="219"/>
      <c r="V675" s="219"/>
      <c r="W675" s="504"/>
      <c r="X675" s="219"/>
      <c r="Y675" s="49">
        <v>484</v>
      </c>
      <c r="Z675" s="49">
        <v>484035044</v>
      </c>
      <c r="AA675" s="235" t="s">
        <v>301</v>
      </c>
      <c r="AB675" s="49">
        <v>0</v>
      </c>
      <c r="AC675" s="49">
        <v>0</v>
      </c>
      <c r="AD675" s="49">
        <v>0</v>
      </c>
      <c r="AE675" s="49">
        <v>0</v>
      </c>
      <c r="AF675" s="49">
        <v>3</v>
      </c>
      <c r="AG675" s="49">
        <v>3</v>
      </c>
      <c r="AH675" s="49">
        <v>0</v>
      </c>
      <c r="AI675" s="206">
        <v>0</v>
      </c>
      <c r="AJ675" s="206">
        <v>0</v>
      </c>
      <c r="AK675" s="206">
        <v>0</v>
      </c>
      <c r="AL675" s="206">
        <v>0</v>
      </c>
      <c r="AM675" s="206">
        <v>0</v>
      </c>
      <c r="AN675" s="206">
        <v>0</v>
      </c>
      <c r="AO675" s="206">
        <v>0</v>
      </c>
      <c r="AP675" s="206">
        <v>0</v>
      </c>
      <c r="AQ675" s="49">
        <v>2</v>
      </c>
      <c r="AR675" s="207"/>
      <c r="AS675" s="49">
        <v>35</v>
      </c>
      <c r="AT675" s="49">
        <v>44</v>
      </c>
      <c r="AU675" s="49">
        <v>11</v>
      </c>
      <c r="AW675" s="49"/>
      <c r="AX675" s="49"/>
      <c r="AY675" s="49"/>
      <c r="AZ675" s="484"/>
    </row>
    <row r="676" spans="1:52">
      <c r="A676" s="206">
        <v>484</v>
      </c>
      <c r="B676" s="206">
        <v>484035046</v>
      </c>
      <c r="C676" s="207" t="s">
        <v>301</v>
      </c>
      <c r="D676" s="216">
        <f t="shared" si="82"/>
        <v>0</v>
      </c>
      <c r="E676" s="216">
        <f t="shared" si="82"/>
        <v>0</v>
      </c>
      <c r="F676" s="216">
        <f t="shared" si="82"/>
        <v>0</v>
      </c>
      <c r="G676" s="216">
        <f t="shared" si="82"/>
        <v>0</v>
      </c>
      <c r="H676" s="216">
        <f t="shared" si="82"/>
        <v>1</v>
      </c>
      <c r="I676" s="216">
        <f t="shared" si="82"/>
        <v>0</v>
      </c>
      <c r="J676" s="216">
        <f t="shared" si="81"/>
        <v>0</v>
      </c>
      <c r="K676" s="347">
        <f t="shared" si="83"/>
        <v>3.8600000000000002E-2</v>
      </c>
      <c r="L676" s="216"/>
      <c r="M676" s="216">
        <f t="shared" si="84"/>
        <v>0</v>
      </c>
      <c r="N676" s="216">
        <f t="shared" si="85"/>
        <v>0</v>
      </c>
      <c r="O676" s="216">
        <f t="shared" si="85"/>
        <v>0</v>
      </c>
      <c r="P676" s="216">
        <f t="shared" si="86"/>
        <v>0</v>
      </c>
      <c r="Q676" s="216">
        <f t="shared" si="87"/>
        <v>3</v>
      </c>
      <c r="R676" s="216">
        <f t="shared" si="88"/>
        <v>1</v>
      </c>
      <c r="S676" s="219"/>
      <c r="T676" s="219"/>
      <c r="U676" s="219"/>
      <c r="V676" s="219"/>
      <c r="W676" s="504"/>
      <c r="X676" s="219"/>
      <c r="Y676" s="49">
        <v>484</v>
      </c>
      <c r="Z676" s="49">
        <v>484035046</v>
      </c>
      <c r="AA676" s="235" t="s">
        <v>301</v>
      </c>
      <c r="AB676" s="49">
        <v>0</v>
      </c>
      <c r="AC676" s="49">
        <v>0</v>
      </c>
      <c r="AD676" s="49">
        <v>0</v>
      </c>
      <c r="AE676" s="49">
        <v>0</v>
      </c>
      <c r="AF676" s="49">
        <v>1</v>
      </c>
      <c r="AG676" s="49">
        <v>0</v>
      </c>
      <c r="AH676" s="49">
        <v>0</v>
      </c>
      <c r="AI676" s="206">
        <v>0</v>
      </c>
      <c r="AJ676" s="206">
        <v>0</v>
      </c>
      <c r="AK676" s="206">
        <v>0</v>
      </c>
      <c r="AL676" s="206">
        <v>0</v>
      </c>
      <c r="AM676" s="206">
        <v>0</v>
      </c>
      <c r="AN676" s="206">
        <v>0</v>
      </c>
      <c r="AO676" s="206">
        <v>0</v>
      </c>
      <c r="AP676" s="206">
        <v>0</v>
      </c>
      <c r="AQ676" s="49">
        <v>0</v>
      </c>
      <c r="AR676" s="207"/>
      <c r="AS676" s="49">
        <v>35</v>
      </c>
      <c r="AT676" s="49">
        <v>46</v>
      </c>
      <c r="AU676" s="49">
        <v>3</v>
      </c>
      <c r="AW676" s="49"/>
      <c r="AX676" s="49"/>
      <c r="AY676" s="49"/>
      <c r="AZ676" s="484"/>
    </row>
    <row r="677" spans="1:52">
      <c r="A677" s="206">
        <v>484</v>
      </c>
      <c r="B677" s="206">
        <v>484035050</v>
      </c>
      <c r="C677" s="207" t="s">
        <v>301</v>
      </c>
      <c r="D677" s="216">
        <f t="shared" si="82"/>
        <v>0</v>
      </c>
      <c r="E677" s="216">
        <f t="shared" si="82"/>
        <v>0</v>
      </c>
      <c r="F677" s="216">
        <f t="shared" si="82"/>
        <v>0</v>
      </c>
      <c r="G677" s="216">
        <f t="shared" si="82"/>
        <v>0</v>
      </c>
      <c r="H677" s="216">
        <f t="shared" si="82"/>
        <v>1</v>
      </c>
      <c r="I677" s="216">
        <f t="shared" si="82"/>
        <v>0</v>
      </c>
      <c r="J677" s="216">
        <f t="shared" si="81"/>
        <v>0</v>
      </c>
      <c r="K677" s="347">
        <f t="shared" si="83"/>
        <v>3.8600000000000002E-2</v>
      </c>
      <c r="L677" s="216"/>
      <c r="M677" s="216">
        <f t="shared" si="84"/>
        <v>0</v>
      </c>
      <c r="N677" s="216">
        <f t="shared" si="85"/>
        <v>0</v>
      </c>
      <c r="O677" s="216">
        <f t="shared" si="85"/>
        <v>0</v>
      </c>
      <c r="P677" s="216">
        <f t="shared" si="86"/>
        <v>1</v>
      </c>
      <c r="Q677" s="216">
        <f t="shared" si="87"/>
        <v>4</v>
      </c>
      <c r="R677" s="216">
        <f t="shared" si="88"/>
        <v>1</v>
      </c>
      <c r="S677" s="219"/>
      <c r="T677" s="219"/>
      <c r="U677" s="219"/>
      <c r="V677" s="219"/>
      <c r="W677" s="504"/>
      <c r="X677" s="219"/>
      <c r="Y677" s="49">
        <v>484</v>
      </c>
      <c r="Z677" s="49">
        <v>484035050</v>
      </c>
      <c r="AA677" s="235" t="s">
        <v>301</v>
      </c>
      <c r="AB677" s="49">
        <v>0</v>
      </c>
      <c r="AC677" s="49">
        <v>0</v>
      </c>
      <c r="AD677" s="49">
        <v>0</v>
      </c>
      <c r="AE677" s="49">
        <v>0</v>
      </c>
      <c r="AF677" s="49">
        <v>1</v>
      </c>
      <c r="AG677" s="49">
        <v>0</v>
      </c>
      <c r="AH677" s="49">
        <v>0</v>
      </c>
      <c r="AI677" s="206">
        <v>0</v>
      </c>
      <c r="AJ677" s="206">
        <v>0</v>
      </c>
      <c r="AK677" s="206">
        <v>0</v>
      </c>
      <c r="AL677" s="206">
        <v>0</v>
      </c>
      <c r="AM677" s="206">
        <v>1</v>
      </c>
      <c r="AN677" s="206">
        <v>0</v>
      </c>
      <c r="AO677" s="206">
        <v>0</v>
      </c>
      <c r="AP677" s="206">
        <v>0</v>
      </c>
      <c r="AQ677" s="49">
        <v>0</v>
      </c>
      <c r="AR677" s="207"/>
      <c r="AS677" s="49">
        <v>35</v>
      </c>
      <c r="AT677" s="49">
        <v>50</v>
      </c>
      <c r="AU677" s="49">
        <v>4</v>
      </c>
      <c r="AW677" s="49"/>
      <c r="AX677" s="49"/>
      <c r="AY677" s="49"/>
      <c r="AZ677" s="484"/>
    </row>
    <row r="678" spans="1:52">
      <c r="A678" s="206">
        <v>484</v>
      </c>
      <c r="B678" s="206">
        <v>484035093</v>
      </c>
      <c r="C678" s="207" t="s">
        <v>301</v>
      </c>
      <c r="D678" s="216">
        <f t="shared" si="82"/>
        <v>0</v>
      </c>
      <c r="E678" s="216">
        <f t="shared" si="82"/>
        <v>0</v>
      </c>
      <c r="F678" s="216">
        <f t="shared" si="82"/>
        <v>0</v>
      </c>
      <c r="G678" s="216">
        <f t="shared" si="82"/>
        <v>0</v>
      </c>
      <c r="H678" s="216">
        <f t="shared" si="82"/>
        <v>0</v>
      </c>
      <c r="I678" s="216">
        <f t="shared" si="82"/>
        <v>2</v>
      </c>
      <c r="J678" s="216">
        <f t="shared" si="81"/>
        <v>0</v>
      </c>
      <c r="K678" s="347">
        <f t="shared" si="83"/>
        <v>7.7200000000000005E-2</v>
      </c>
      <c r="L678" s="216"/>
      <c r="M678" s="216">
        <f t="shared" si="84"/>
        <v>0</v>
      </c>
      <c r="N678" s="216">
        <f t="shared" si="85"/>
        <v>0</v>
      </c>
      <c r="O678" s="216">
        <f t="shared" si="85"/>
        <v>0</v>
      </c>
      <c r="P678" s="216">
        <f t="shared" si="86"/>
        <v>2</v>
      </c>
      <c r="Q678" s="216">
        <f t="shared" si="87"/>
        <v>11</v>
      </c>
      <c r="R678" s="216">
        <f t="shared" si="88"/>
        <v>2</v>
      </c>
      <c r="S678" s="219"/>
      <c r="T678" s="219"/>
      <c r="U678" s="219"/>
      <c r="V678" s="219"/>
      <c r="W678" s="504"/>
      <c r="X678" s="219"/>
      <c r="Y678" s="49">
        <v>484</v>
      </c>
      <c r="Z678" s="49">
        <v>484035093</v>
      </c>
      <c r="AA678" s="235" t="s">
        <v>301</v>
      </c>
      <c r="AB678" s="49">
        <v>0</v>
      </c>
      <c r="AC678" s="49">
        <v>0</v>
      </c>
      <c r="AD678" s="49">
        <v>0</v>
      </c>
      <c r="AE678" s="49">
        <v>0</v>
      </c>
      <c r="AF678" s="49">
        <v>0</v>
      </c>
      <c r="AG678" s="49">
        <v>2</v>
      </c>
      <c r="AH678" s="49">
        <v>0</v>
      </c>
      <c r="AI678" s="206">
        <v>0</v>
      </c>
      <c r="AJ678" s="206">
        <v>0</v>
      </c>
      <c r="AK678" s="206">
        <v>0</v>
      </c>
      <c r="AL678" s="206">
        <v>0</v>
      </c>
      <c r="AM678" s="206">
        <v>0</v>
      </c>
      <c r="AN678" s="206">
        <v>0</v>
      </c>
      <c r="AO678" s="206">
        <v>0</v>
      </c>
      <c r="AP678" s="206">
        <v>0</v>
      </c>
      <c r="AQ678" s="49">
        <v>2</v>
      </c>
      <c r="AR678" s="207"/>
      <c r="AS678" s="49">
        <v>35</v>
      </c>
      <c r="AT678" s="49">
        <v>93</v>
      </c>
      <c r="AU678" s="49">
        <v>11</v>
      </c>
      <c r="AW678" s="49"/>
      <c r="AX678" s="49"/>
      <c r="AY678" s="49"/>
      <c r="AZ678" s="484"/>
    </row>
    <row r="679" spans="1:52">
      <c r="A679" s="206">
        <v>484</v>
      </c>
      <c r="B679" s="206">
        <v>484035163</v>
      </c>
      <c r="C679" s="207" t="s">
        <v>301</v>
      </c>
      <c r="D679" s="216">
        <f t="shared" si="82"/>
        <v>0</v>
      </c>
      <c r="E679" s="216">
        <f t="shared" si="82"/>
        <v>0</v>
      </c>
      <c r="F679" s="216">
        <f t="shared" si="82"/>
        <v>0</v>
      </c>
      <c r="G679" s="216">
        <f t="shared" si="82"/>
        <v>0</v>
      </c>
      <c r="H679" s="216">
        <f t="shared" si="82"/>
        <v>0</v>
      </c>
      <c r="I679" s="216">
        <f t="shared" si="82"/>
        <v>2</v>
      </c>
      <c r="J679" s="216">
        <f t="shared" si="81"/>
        <v>0</v>
      </c>
      <c r="K679" s="347">
        <f t="shared" si="83"/>
        <v>7.7200000000000005E-2</v>
      </c>
      <c r="L679" s="216"/>
      <c r="M679" s="216">
        <f t="shared" si="84"/>
        <v>0</v>
      </c>
      <c r="N679" s="216">
        <f t="shared" si="85"/>
        <v>0</v>
      </c>
      <c r="O679" s="216">
        <f t="shared" si="85"/>
        <v>0</v>
      </c>
      <c r="P679" s="216">
        <f t="shared" si="86"/>
        <v>1</v>
      </c>
      <c r="Q679" s="216">
        <f t="shared" si="87"/>
        <v>11</v>
      </c>
      <c r="R679" s="216">
        <f t="shared" si="88"/>
        <v>2</v>
      </c>
      <c r="S679" s="219"/>
      <c r="T679" s="219"/>
      <c r="U679" s="219"/>
      <c r="V679" s="219"/>
      <c r="W679" s="504"/>
      <c r="X679" s="219"/>
      <c r="Y679" s="49">
        <v>484</v>
      </c>
      <c r="Z679" s="49">
        <v>484035163</v>
      </c>
      <c r="AA679" s="235" t="s">
        <v>301</v>
      </c>
      <c r="AB679" s="49">
        <v>0</v>
      </c>
      <c r="AC679" s="49">
        <v>0</v>
      </c>
      <c r="AD679" s="49">
        <v>0</v>
      </c>
      <c r="AE679" s="49">
        <v>0</v>
      </c>
      <c r="AF679" s="49">
        <v>0</v>
      </c>
      <c r="AG679" s="49">
        <v>2</v>
      </c>
      <c r="AH679" s="49">
        <v>0</v>
      </c>
      <c r="AI679" s="206">
        <v>0</v>
      </c>
      <c r="AJ679" s="206">
        <v>0</v>
      </c>
      <c r="AK679" s="206">
        <v>0</v>
      </c>
      <c r="AL679" s="206">
        <v>0</v>
      </c>
      <c r="AM679" s="206">
        <v>0</v>
      </c>
      <c r="AN679" s="206">
        <v>0</v>
      </c>
      <c r="AO679" s="206">
        <v>0</v>
      </c>
      <c r="AP679" s="206">
        <v>0</v>
      </c>
      <c r="AQ679" s="49">
        <v>1</v>
      </c>
      <c r="AR679" s="207"/>
      <c r="AS679" s="49">
        <v>35</v>
      </c>
      <c r="AT679" s="49">
        <v>163</v>
      </c>
      <c r="AU679" s="49">
        <v>11</v>
      </c>
      <c r="AW679" s="49"/>
      <c r="AX679" s="49"/>
      <c r="AY679" s="49"/>
      <c r="AZ679" s="484"/>
    </row>
    <row r="680" spans="1:52">
      <c r="A680" s="206">
        <v>484</v>
      </c>
      <c r="B680" s="206">
        <v>484035167</v>
      </c>
      <c r="C680" s="207" t="s">
        <v>301</v>
      </c>
      <c r="D680" s="216">
        <f t="shared" si="82"/>
        <v>0</v>
      </c>
      <c r="E680" s="216">
        <f t="shared" si="82"/>
        <v>0</v>
      </c>
      <c r="F680" s="216">
        <f t="shared" si="82"/>
        <v>0</v>
      </c>
      <c r="G680" s="216">
        <f t="shared" si="82"/>
        <v>0</v>
      </c>
      <c r="H680" s="216">
        <f t="shared" si="82"/>
        <v>0</v>
      </c>
      <c r="I680" s="216">
        <f t="shared" si="82"/>
        <v>1</v>
      </c>
      <c r="J680" s="216">
        <f t="shared" si="81"/>
        <v>0</v>
      </c>
      <c r="K680" s="347">
        <f t="shared" si="83"/>
        <v>3.8600000000000002E-2</v>
      </c>
      <c r="L680" s="216"/>
      <c r="M680" s="216">
        <f t="shared" si="84"/>
        <v>0</v>
      </c>
      <c r="N680" s="216">
        <f t="shared" si="85"/>
        <v>0</v>
      </c>
      <c r="O680" s="216">
        <f t="shared" si="85"/>
        <v>0</v>
      </c>
      <c r="P680" s="216">
        <f t="shared" si="86"/>
        <v>0</v>
      </c>
      <c r="Q680" s="216">
        <f t="shared" si="87"/>
        <v>4</v>
      </c>
      <c r="R680" s="216">
        <f t="shared" si="88"/>
        <v>1</v>
      </c>
      <c r="S680" s="219"/>
      <c r="T680" s="219"/>
      <c r="U680" s="219"/>
      <c r="V680" s="219"/>
      <c r="W680" s="504"/>
      <c r="X680" s="219"/>
      <c r="Y680" s="49">
        <v>484</v>
      </c>
      <c r="Z680" s="49">
        <v>484035167</v>
      </c>
      <c r="AA680" s="235" t="s">
        <v>301</v>
      </c>
      <c r="AB680" s="49">
        <v>0</v>
      </c>
      <c r="AC680" s="49">
        <v>0</v>
      </c>
      <c r="AD680" s="49">
        <v>0</v>
      </c>
      <c r="AE680" s="49">
        <v>0</v>
      </c>
      <c r="AF680" s="49">
        <v>0</v>
      </c>
      <c r="AG680" s="49">
        <v>1</v>
      </c>
      <c r="AH680" s="49">
        <v>0</v>
      </c>
      <c r="AI680" s="206">
        <v>0</v>
      </c>
      <c r="AJ680" s="206">
        <v>0</v>
      </c>
      <c r="AK680" s="206">
        <v>0</v>
      </c>
      <c r="AL680" s="206">
        <v>0</v>
      </c>
      <c r="AM680" s="206">
        <v>0</v>
      </c>
      <c r="AN680" s="206">
        <v>0</v>
      </c>
      <c r="AO680" s="206">
        <v>0</v>
      </c>
      <c r="AP680" s="206">
        <v>0</v>
      </c>
      <c r="AQ680" s="49">
        <v>0</v>
      </c>
      <c r="AR680" s="207"/>
      <c r="AS680" s="49">
        <v>35</v>
      </c>
      <c r="AT680" s="49">
        <v>167</v>
      </c>
      <c r="AU680" s="49">
        <v>4</v>
      </c>
      <c r="AW680" s="49"/>
      <c r="AX680" s="49"/>
      <c r="AY680" s="49"/>
      <c r="AZ680" s="484"/>
    </row>
    <row r="681" spans="1:52">
      <c r="A681" s="206">
        <v>484</v>
      </c>
      <c r="B681" s="206">
        <v>484035207</v>
      </c>
      <c r="C681" s="207" t="s">
        <v>301</v>
      </c>
      <c r="D681" s="216">
        <f t="shared" si="82"/>
        <v>0</v>
      </c>
      <c r="E681" s="216">
        <f t="shared" si="82"/>
        <v>0</v>
      </c>
      <c r="F681" s="216">
        <f t="shared" si="82"/>
        <v>0</v>
      </c>
      <c r="G681" s="216">
        <f t="shared" si="82"/>
        <v>0</v>
      </c>
      <c r="H681" s="216">
        <f t="shared" si="82"/>
        <v>0</v>
      </c>
      <c r="I681" s="216">
        <f t="shared" si="82"/>
        <v>1</v>
      </c>
      <c r="J681" s="216">
        <f t="shared" si="81"/>
        <v>0</v>
      </c>
      <c r="K681" s="347">
        <f t="shared" si="83"/>
        <v>3.8600000000000002E-2</v>
      </c>
      <c r="L681" s="216"/>
      <c r="M681" s="216">
        <f t="shared" si="84"/>
        <v>0</v>
      </c>
      <c r="N681" s="216">
        <f t="shared" si="85"/>
        <v>0</v>
      </c>
      <c r="O681" s="216">
        <f t="shared" si="85"/>
        <v>0</v>
      </c>
      <c r="P681" s="216">
        <f t="shared" si="86"/>
        <v>1</v>
      </c>
      <c r="Q681" s="216">
        <f t="shared" si="87"/>
        <v>3</v>
      </c>
      <c r="R681" s="216">
        <f t="shared" si="88"/>
        <v>1</v>
      </c>
      <c r="S681" s="219"/>
      <c r="T681" s="219"/>
      <c r="U681" s="219"/>
      <c r="V681" s="219"/>
      <c r="W681" s="504"/>
      <c r="X681" s="219"/>
      <c r="Y681" s="49">
        <v>484</v>
      </c>
      <c r="Z681" s="49">
        <v>484035207</v>
      </c>
      <c r="AA681" s="235" t="s">
        <v>301</v>
      </c>
      <c r="AB681" s="49">
        <v>0</v>
      </c>
      <c r="AC681" s="49">
        <v>0</v>
      </c>
      <c r="AD681" s="49">
        <v>0</v>
      </c>
      <c r="AE681" s="49">
        <v>0</v>
      </c>
      <c r="AF681" s="49">
        <v>0</v>
      </c>
      <c r="AG681" s="49">
        <v>1</v>
      </c>
      <c r="AH681" s="49">
        <v>0</v>
      </c>
      <c r="AI681" s="206">
        <v>0</v>
      </c>
      <c r="AJ681" s="206">
        <v>0</v>
      </c>
      <c r="AK681" s="206">
        <v>0</v>
      </c>
      <c r="AL681" s="206">
        <v>0</v>
      </c>
      <c r="AM681" s="206">
        <v>0</v>
      </c>
      <c r="AN681" s="206">
        <v>0</v>
      </c>
      <c r="AO681" s="206">
        <v>0</v>
      </c>
      <c r="AP681" s="206">
        <v>0</v>
      </c>
      <c r="AQ681" s="49">
        <v>1</v>
      </c>
      <c r="AR681" s="207"/>
      <c r="AS681" s="49">
        <v>35</v>
      </c>
      <c r="AT681" s="49">
        <v>207</v>
      </c>
      <c r="AU681" s="49">
        <v>3</v>
      </c>
      <c r="AW681" s="49"/>
      <c r="AX681" s="49"/>
      <c r="AY681" s="49"/>
      <c r="AZ681" s="484"/>
    </row>
    <row r="682" spans="1:52">
      <c r="A682" s="206">
        <v>484</v>
      </c>
      <c r="B682" s="206">
        <v>484035243</v>
      </c>
      <c r="C682" s="207" t="s">
        <v>301</v>
      </c>
      <c r="D682" s="216">
        <f t="shared" si="82"/>
        <v>0</v>
      </c>
      <c r="E682" s="216">
        <f t="shared" si="82"/>
        <v>0</v>
      </c>
      <c r="F682" s="216">
        <f t="shared" si="82"/>
        <v>0</v>
      </c>
      <c r="G682" s="216">
        <f t="shared" si="82"/>
        <v>0</v>
      </c>
      <c r="H682" s="216">
        <f t="shared" si="82"/>
        <v>0</v>
      </c>
      <c r="I682" s="216">
        <f t="shared" si="82"/>
        <v>2</v>
      </c>
      <c r="J682" s="216">
        <f t="shared" si="81"/>
        <v>0</v>
      </c>
      <c r="K682" s="347">
        <f t="shared" si="83"/>
        <v>7.7200000000000005E-2</v>
      </c>
      <c r="L682" s="216"/>
      <c r="M682" s="216">
        <f t="shared" si="84"/>
        <v>0</v>
      </c>
      <c r="N682" s="216">
        <f t="shared" si="85"/>
        <v>0</v>
      </c>
      <c r="O682" s="216">
        <f t="shared" si="85"/>
        <v>0</v>
      </c>
      <c r="P682" s="216">
        <f t="shared" si="86"/>
        <v>1</v>
      </c>
      <c r="Q682" s="216">
        <f t="shared" si="87"/>
        <v>9</v>
      </c>
      <c r="R682" s="216">
        <f t="shared" si="88"/>
        <v>2</v>
      </c>
      <c r="S682" s="219"/>
      <c r="T682" s="219"/>
      <c r="U682" s="219"/>
      <c r="V682" s="219"/>
      <c r="W682" s="504"/>
      <c r="X682" s="219"/>
      <c r="Y682" s="49">
        <v>484</v>
      </c>
      <c r="Z682" s="49">
        <v>484035243</v>
      </c>
      <c r="AA682" s="235" t="s">
        <v>301</v>
      </c>
      <c r="AB682" s="49">
        <v>0</v>
      </c>
      <c r="AC682" s="49">
        <v>0</v>
      </c>
      <c r="AD682" s="49">
        <v>0</v>
      </c>
      <c r="AE682" s="49">
        <v>0</v>
      </c>
      <c r="AF682" s="49">
        <v>0</v>
      </c>
      <c r="AG682" s="49">
        <v>2</v>
      </c>
      <c r="AH682" s="49">
        <v>0</v>
      </c>
      <c r="AI682" s="206">
        <v>0</v>
      </c>
      <c r="AJ682" s="206">
        <v>0</v>
      </c>
      <c r="AK682" s="206">
        <v>0</v>
      </c>
      <c r="AL682" s="206">
        <v>0</v>
      </c>
      <c r="AM682" s="206">
        <v>0</v>
      </c>
      <c r="AN682" s="206">
        <v>0</v>
      </c>
      <c r="AO682" s="206">
        <v>0</v>
      </c>
      <c r="AP682" s="206">
        <v>0</v>
      </c>
      <c r="AQ682" s="49">
        <v>1</v>
      </c>
      <c r="AR682" s="207"/>
      <c r="AS682" s="49">
        <v>35</v>
      </c>
      <c r="AT682" s="49">
        <v>243</v>
      </c>
      <c r="AU682" s="49">
        <v>9</v>
      </c>
      <c r="AW682" s="49"/>
      <c r="AX682" s="49"/>
      <c r="AY682" s="49"/>
      <c r="AZ682" s="484"/>
    </row>
    <row r="683" spans="1:52">
      <c r="A683" s="206">
        <v>484</v>
      </c>
      <c r="B683" s="206">
        <v>484035244</v>
      </c>
      <c r="C683" s="207" t="s">
        <v>301</v>
      </c>
      <c r="D683" s="216">
        <f t="shared" si="82"/>
        <v>0</v>
      </c>
      <c r="E683" s="216">
        <f t="shared" si="82"/>
        <v>0</v>
      </c>
      <c r="F683" s="216">
        <f t="shared" si="82"/>
        <v>0</v>
      </c>
      <c r="G683" s="216">
        <f t="shared" si="82"/>
        <v>1</v>
      </c>
      <c r="H683" s="216">
        <f t="shared" si="82"/>
        <v>4</v>
      </c>
      <c r="I683" s="216">
        <f t="shared" si="82"/>
        <v>6</v>
      </c>
      <c r="J683" s="216">
        <f t="shared" si="81"/>
        <v>0</v>
      </c>
      <c r="K683" s="347">
        <f t="shared" si="83"/>
        <v>0.42459999999999998</v>
      </c>
      <c r="L683" s="216"/>
      <c r="M683" s="216">
        <f t="shared" si="84"/>
        <v>0</v>
      </c>
      <c r="N683" s="216">
        <f t="shared" si="85"/>
        <v>1</v>
      </c>
      <c r="O683" s="216">
        <f t="shared" si="85"/>
        <v>1</v>
      </c>
      <c r="P683" s="216">
        <f t="shared" si="86"/>
        <v>8</v>
      </c>
      <c r="Q683" s="216">
        <f t="shared" si="87"/>
        <v>10</v>
      </c>
      <c r="R683" s="216">
        <f t="shared" si="88"/>
        <v>11</v>
      </c>
      <c r="S683" s="219"/>
      <c r="T683" s="219"/>
      <c r="U683" s="219"/>
      <c r="V683" s="219"/>
      <c r="W683" s="504"/>
      <c r="X683" s="219"/>
      <c r="Y683" s="49">
        <v>484</v>
      </c>
      <c r="Z683" s="49">
        <v>484035244</v>
      </c>
      <c r="AA683" s="235" t="s">
        <v>301</v>
      </c>
      <c r="AB683" s="49">
        <v>0</v>
      </c>
      <c r="AC683" s="49">
        <v>0</v>
      </c>
      <c r="AD683" s="49">
        <v>0</v>
      </c>
      <c r="AE683" s="49">
        <v>1</v>
      </c>
      <c r="AF683" s="49">
        <v>4</v>
      </c>
      <c r="AG683" s="49">
        <v>6</v>
      </c>
      <c r="AH683" s="49">
        <v>0</v>
      </c>
      <c r="AI683" s="206">
        <v>0</v>
      </c>
      <c r="AJ683" s="206">
        <v>0</v>
      </c>
      <c r="AK683" s="206">
        <v>1</v>
      </c>
      <c r="AL683" s="206">
        <v>1</v>
      </c>
      <c r="AM683" s="206">
        <v>3</v>
      </c>
      <c r="AN683" s="206">
        <v>0</v>
      </c>
      <c r="AO683" s="206">
        <v>0</v>
      </c>
      <c r="AP683" s="206">
        <v>0</v>
      </c>
      <c r="AQ683" s="49">
        <v>5</v>
      </c>
      <c r="AR683" s="207"/>
      <c r="AS683" s="49">
        <v>35</v>
      </c>
      <c r="AT683" s="49">
        <v>244</v>
      </c>
      <c r="AU683" s="49">
        <v>10</v>
      </c>
      <c r="AW683" s="49"/>
      <c r="AX683" s="49"/>
      <c r="AY683" s="49"/>
      <c r="AZ683" s="484"/>
    </row>
    <row r="684" spans="1:52">
      <c r="A684" s="206">
        <v>484</v>
      </c>
      <c r="B684" s="206">
        <v>484035248</v>
      </c>
      <c r="C684" s="207" t="s">
        <v>301</v>
      </c>
      <c r="D684" s="216">
        <f t="shared" si="82"/>
        <v>0</v>
      </c>
      <c r="E684" s="216">
        <f t="shared" si="82"/>
        <v>0</v>
      </c>
      <c r="F684" s="216">
        <f t="shared" si="82"/>
        <v>0</v>
      </c>
      <c r="G684" s="216">
        <f t="shared" ref="G684:J747" si="89">ROUND(AE684,0)</f>
        <v>0</v>
      </c>
      <c r="H684" s="216">
        <f t="shared" si="89"/>
        <v>0</v>
      </c>
      <c r="I684" s="216">
        <f t="shared" si="89"/>
        <v>1</v>
      </c>
      <c r="J684" s="216">
        <f t="shared" si="81"/>
        <v>0</v>
      </c>
      <c r="K684" s="347">
        <f t="shared" si="83"/>
        <v>3.8600000000000002E-2</v>
      </c>
      <c r="L684" s="216"/>
      <c r="M684" s="216">
        <f t="shared" si="84"/>
        <v>0</v>
      </c>
      <c r="N684" s="216">
        <f t="shared" si="85"/>
        <v>0</v>
      </c>
      <c r="O684" s="216">
        <f t="shared" si="85"/>
        <v>0</v>
      </c>
      <c r="P684" s="216">
        <f t="shared" si="86"/>
        <v>1</v>
      </c>
      <c r="Q684" s="216">
        <f t="shared" si="87"/>
        <v>11</v>
      </c>
      <c r="R684" s="216">
        <f t="shared" si="88"/>
        <v>1</v>
      </c>
      <c r="S684" s="219"/>
      <c r="T684" s="219"/>
      <c r="U684" s="219"/>
      <c r="V684" s="219"/>
      <c r="W684" s="504"/>
      <c r="X684" s="219"/>
      <c r="Y684" s="49">
        <v>484</v>
      </c>
      <c r="Z684" s="49">
        <v>484035248</v>
      </c>
      <c r="AA684" s="235" t="s">
        <v>301</v>
      </c>
      <c r="AB684" s="49">
        <v>0</v>
      </c>
      <c r="AC684" s="49">
        <v>0</v>
      </c>
      <c r="AD684" s="49">
        <v>0</v>
      </c>
      <c r="AE684" s="49">
        <v>0</v>
      </c>
      <c r="AF684" s="49">
        <v>0</v>
      </c>
      <c r="AG684" s="49">
        <v>1</v>
      </c>
      <c r="AH684" s="49">
        <v>0</v>
      </c>
      <c r="AI684" s="206">
        <v>0</v>
      </c>
      <c r="AJ684" s="206">
        <v>0</v>
      </c>
      <c r="AK684" s="206">
        <v>0</v>
      </c>
      <c r="AL684" s="206">
        <v>0</v>
      </c>
      <c r="AM684" s="206">
        <v>0</v>
      </c>
      <c r="AN684" s="206">
        <v>0</v>
      </c>
      <c r="AO684" s="206">
        <v>0</v>
      </c>
      <c r="AP684" s="206">
        <v>0</v>
      </c>
      <c r="AQ684" s="49">
        <v>1</v>
      </c>
      <c r="AR684" s="207"/>
      <c r="AS684" s="49">
        <v>35</v>
      </c>
      <c r="AT684" s="49">
        <v>248</v>
      </c>
      <c r="AU684" s="49">
        <v>11</v>
      </c>
      <c r="AW684" s="49"/>
      <c r="AX684" s="49"/>
      <c r="AY684" s="49"/>
      <c r="AZ684" s="484"/>
    </row>
    <row r="685" spans="1:52">
      <c r="A685" s="206">
        <v>484</v>
      </c>
      <c r="B685" s="206">
        <v>484035285</v>
      </c>
      <c r="C685" s="207" t="s">
        <v>301</v>
      </c>
      <c r="D685" s="216">
        <f t="shared" ref="D685:J748" si="90">ROUND(AB685,0)</f>
        <v>0</v>
      </c>
      <c r="E685" s="216">
        <f t="shared" si="90"/>
        <v>0</v>
      </c>
      <c r="F685" s="216">
        <f t="shared" si="90"/>
        <v>0</v>
      </c>
      <c r="G685" s="216">
        <f t="shared" si="89"/>
        <v>1</v>
      </c>
      <c r="H685" s="216">
        <f t="shared" si="89"/>
        <v>3</v>
      </c>
      <c r="I685" s="216">
        <f t="shared" si="89"/>
        <v>3</v>
      </c>
      <c r="J685" s="216">
        <f t="shared" si="81"/>
        <v>0</v>
      </c>
      <c r="K685" s="347">
        <f t="shared" si="83"/>
        <v>0.2702</v>
      </c>
      <c r="L685" s="216"/>
      <c r="M685" s="216">
        <f t="shared" si="84"/>
        <v>0</v>
      </c>
      <c r="N685" s="216">
        <f t="shared" si="85"/>
        <v>1</v>
      </c>
      <c r="O685" s="216">
        <f t="shared" si="85"/>
        <v>0</v>
      </c>
      <c r="P685" s="216">
        <f t="shared" si="86"/>
        <v>5</v>
      </c>
      <c r="Q685" s="216">
        <f t="shared" si="87"/>
        <v>8</v>
      </c>
      <c r="R685" s="216">
        <f t="shared" si="88"/>
        <v>7</v>
      </c>
      <c r="S685" s="219"/>
      <c r="T685" s="219"/>
      <c r="U685" s="219"/>
      <c r="V685" s="219"/>
      <c r="W685" s="504"/>
      <c r="X685" s="219"/>
      <c r="Y685" s="49">
        <v>484</v>
      </c>
      <c r="Z685" s="49">
        <v>484035285</v>
      </c>
      <c r="AA685" s="235" t="s">
        <v>301</v>
      </c>
      <c r="AB685" s="49">
        <v>0</v>
      </c>
      <c r="AC685" s="49">
        <v>0</v>
      </c>
      <c r="AD685" s="49">
        <v>0</v>
      </c>
      <c r="AE685" s="49">
        <v>1</v>
      </c>
      <c r="AF685" s="49">
        <v>3</v>
      </c>
      <c r="AG685" s="49">
        <v>3</v>
      </c>
      <c r="AH685" s="49">
        <v>0</v>
      </c>
      <c r="AI685" s="206">
        <v>0</v>
      </c>
      <c r="AJ685" s="206">
        <v>0</v>
      </c>
      <c r="AK685" s="206">
        <v>1</v>
      </c>
      <c r="AL685" s="206">
        <v>0</v>
      </c>
      <c r="AM685" s="206">
        <v>3</v>
      </c>
      <c r="AN685" s="206">
        <v>0</v>
      </c>
      <c r="AO685" s="206">
        <v>0</v>
      </c>
      <c r="AP685" s="206">
        <v>0</v>
      </c>
      <c r="AQ685" s="49">
        <v>2</v>
      </c>
      <c r="AR685" s="207"/>
      <c r="AS685" s="49">
        <v>35</v>
      </c>
      <c r="AT685" s="49">
        <v>285</v>
      </c>
      <c r="AU685" s="49">
        <v>8</v>
      </c>
      <c r="AW685" s="49"/>
      <c r="AX685" s="49"/>
      <c r="AY685" s="49"/>
      <c r="AZ685" s="484"/>
    </row>
    <row r="686" spans="1:52">
      <c r="A686" s="206">
        <v>484</v>
      </c>
      <c r="B686" s="206">
        <v>484035314</v>
      </c>
      <c r="C686" s="207" t="s">
        <v>301</v>
      </c>
      <c r="D686" s="216">
        <f t="shared" si="90"/>
        <v>0</v>
      </c>
      <c r="E686" s="216">
        <f t="shared" si="90"/>
        <v>0</v>
      </c>
      <c r="F686" s="216">
        <f t="shared" si="90"/>
        <v>0</v>
      </c>
      <c r="G686" s="216">
        <f t="shared" si="89"/>
        <v>1</v>
      </c>
      <c r="H686" s="216">
        <f t="shared" si="89"/>
        <v>2</v>
      </c>
      <c r="I686" s="216">
        <f t="shared" si="89"/>
        <v>0</v>
      </c>
      <c r="J686" s="216">
        <f t="shared" si="81"/>
        <v>0</v>
      </c>
      <c r="K686" s="347">
        <f t="shared" si="83"/>
        <v>0.1158</v>
      </c>
      <c r="L686" s="216"/>
      <c r="M686" s="216">
        <f t="shared" si="84"/>
        <v>0</v>
      </c>
      <c r="N686" s="216">
        <f t="shared" si="85"/>
        <v>1</v>
      </c>
      <c r="O686" s="216">
        <f t="shared" si="85"/>
        <v>0</v>
      </c>
      <c r="P686" s="216">
        <f t="shared" si="86"/>
        <v>3</v>
      </c>
      <c r="Q686" s="216">
        <f t="shared" si="87"/>
        <v>7</v>
      </c>
      <c r="R686" s="216">
        <f t="shared" si="88"/>
        <v>3</v>
      </c>
      <c r="S686" s="219"/>
      <c r="T686" s="219"/>
      <c r="U686" s="219"/>
      <c r="V686" s="219"/>
      <c r="W686" s="504"/>
      <c r="X686" s="219"/>
      <c r="Y686" s="49">
        <v>484</v>
      </c>
      <c r="Z686" s="49">
        <v>484035314</v>
      </c>
      <c r="AA686" s="235" t="s">
        <v>301</v>
      </c>
      <c r="AB686" s="49">
        <v>0</v>
      </c>
      <c r="AC686" s="49">
        <v>0</v>
      </c>
      <c r="AD686" s="49">
        <v>0</v>
      </c>
      <c r="AE686" s="49">
        <v>1</v>
      </c>
      <c r="AF686" s="49">
        <v>2</v>
      </c>
      <c r="AG686" s="49">
        <v>0</v>
      </c>
      <c r="AH686" s="49">
        <v>0</v>
      </c>
      <c r="AI686" s="206">
        <v>0</v>
      </c>
      <c r="AJ686" s="206">
        <v>0</v>
      </c>
      <c r="AK686" s="206">
        <v>1</v>
      </c>
      <c r="AL686" s="206">
        <v>0</v>
      </c>
      <c r="AM686" s="206">
        <v>3</v>
      </c>
      <c r="AN686" s="206">
        <v>0</v>
      </c>
      <c r="AO686" s="206">
        <v>0</v>
      </c>
      <c r="AP686" s="206">
        <v>0</v>
      </c>
      <c r="AQ686" s="49">
        <v>0</v>
      </c>
      <c r="AR686" s="207"/>
      <c r="AS686" s="49">
        <v>35</v>
      </c>
      <c r="AT686" s="49">
        <v>314</v>
      </c>
      <c r="AU686" s="49">
        <v>7</v>
      </c>
      <c r="AW686" s="49"/>
      <c r="AX686" s="49"/>
      <c r="AY686" s="49"/>
      <c r="AZ686" s="484"/>
    </row>
    <row r="687" spans="1:52">
      <c r="A687" s="206">
        <v>484</v>
      </c>
      <c r="B687" s="206">
        <v>484035336</v>
      </c>
      <c r="C687" s="207" t="s">
        <v>301</v>
      </c>
      <c r="D687" s="216">
        <f t="shared" si="90"/>
        <v>0</v>
      </c>
      <c r="E687" s="216">
        <f t="shared" si="90"/>
        <v>0</v>
      </c>
      <c r="F687" s="216">
        <f t="shared" si="90"/>
        <v>0</v>
      </c>
      <c r="G687" s="216">
        <f t="shared" si="89"/>
        <v>0</v>
      </c>
      <c r="H687" s="216">
        <f t="shared" si="89"/>
        <v>2</v>
      </c>
      <c r="I687" s="216">
        <f t="shared" si="89"/>
        <v>0</v>
      </c>
      <c r="J687" s="216">
        <f t="shared" si="81"/>
        <v>0</v>
      </c>
      <c r="K687" s="347">
        <f t="shared" si="83"/>
        <v>7.7200000000000005E-2</v>
      </c>
      <c r="L687" s="216"/>
      <c r="M687" s="216">
        <f t="shared" si="84"/>
        <v>0</v>
      </c>
      <c r="N687" s="216">
        <f t="shared" si="85"/>
        <v>0</v>
      </c>
      <c r="O687" s="216">
        <f t="shared" si="85"/>
        <v>0</v>
      </c>
      <c r="P687" s="216">
        <f t="shared" si="86"/>
        <v>1</v>
      </c>
      <c r="Q687" s="216">
        <f t="shared" si="87"/>
        <v>8</v>
      </c>
      <c r="R687" s="216">
        <f t="shared" si="88"/>
        <v>2</v>
      </c>
      <c r="S687" s="219"/>
      <c r="T687" s="219"/>
      <c r="U687" s="219"/>
      <c r="V687" s="219"/>
      <c r="W687" s="504"/>
      <c r="X687" s="219"/>
      <c r="Y687" s="49">
        <v>484</v>
      </c>
      <c r="Z687" s="49">
        <v>484035336</v>
      </c>
      <c r="AA687" s="235" t="s">
        <v>301</v>
      </c>
      <c r="AB687" s="49">
        <v>0</v>
      </c>
      <c r="AC687" s="49">
        <v>0</v>
      </c>
      <c r="AD687" s="49">
        <v>0</v>
      </c>
      <c r="AE687" s="49">
        <v>0</v>
      </c>
      <c r="AF687" s="49">
        <v>2</v>
      </c>
      <c r="AG687" s="49">
        <v>0</v>
      </c>
      <c r="AH687" s="49">
        <v>0</v>
      </c>
      <c r="AI687" s="206">
        <v>0</v>
      </c>
      <c r="AJ687" s="206">
        <v>0</v>
      </c>
      <c r="AK687" s="206">
        <v>0</v>
      </c>
      <c r="AL687" s="206">
        <v>0</v>
      </c>
      <c r="AM687" s="206">
        <v>1</v>
      </c>
      <c r="AN687" s="206">
        <v>0</v>
      </c>
      <c r="AO687" s="206">
        <v>0</v>
      </c>
      <c r="AP687" s="206">
        <v>0</v>
      </c>
      <c r="AQ687" s="49">
        <v>0</v>
      </c>
      <c r="AR687" s="207"/>
      <c r="AS687" s="49">
        <v>35</v>
      </c>
      <c r="AT687" s="49">
        <v>336</v>
      </c>
      <c r="AU687" s="49">
        <v>8</v>
      </c>
      <c r="AW687" s="49"/>
      <c r="AX687" s="49"/>
      <c r="AY687" s="49"/>
      <c r="AZ687" s="484"/>
    </row>
    <row r="688" spans="1:52">
      <c r="A688" s="206">
        <v>484</v>
      </c>
      <c r="B688" s="206">
        <v>484035690</v>
      </c>
      <c r="C688" s="207" t="s">
        <v>301</v>
      </c>
      <c r="D688" s="216">
        <f t="shared" si="90"/>
        <v>0</v>
      </c>
      <c r="E688" s="216">
        <f t="shared" si="90"/>
        <v>0</v>
      </c>
      <c r="F688" s="216">
        <f t="shared" si="90"/>
        <v>0</v>
      </c>
      <c r="G688" s="216">
        <f t="shared" si="89"/>
        <v>0</v>
      </c>
      <c r="H688" s="216">
        <f t="shared" si="89"/>
        <v>0</v>
      </c>
      <c r="I688" s="216">
        <f t="shared" si="89"/>
        <v>1</v>
      </c>
      <c r="J688" s="216">
        <f t="shared" si="81"/>
        <v>0</v>
      </c>
      <c r="K688" s="347">
        <f t="shared" si="83"/>
        <v>3.8600000000000002E-2</v>
      </c>
      <c r="L688" s="216"/>
      <c r="M688" s="216">
        <f t="shared" si="84"/>
        <v>0</v>
      </c>
      <c r="N688" s="216">
        <f t="shared" si="85"/>
        <v>0</v>
      </c>
      <c r="O688" s="216">
        <f t="shared" si="85"/>
        <v>1</v>
      </c>
      <c r="P688" s="216">
        <f t="shared" si="86"/>
        <v>1</v>
      </c>
      <c r="Q688" s="216">
        <f t="shared" si="87"/>
        <v>3</v>
      </c>
      <c r="R688" s="216">
        <f t="shared" si="88"/>
        <v>1</v>
      </c>
      <c r="S688" s="219"/>
      <c r="T688" s="219"/>
      <c r="U688" s="219"/>
      <c r="V688" s="219"/>
      <c r="W688" s="504"/>
      <c r="X688" s="219"/>
      <c r="Y688" s="49">
        <v>484</v>
      </c>
      <c r="Z688" s="49">
        <v>484035690</v>
      </c>
      <c r="AA688" s="235" t="s">
        <v>301</v>
      </c>
      <c r="AB688" s="49">
        <v>0</v>
      </c>
      <c r="AC688" s="49">
        <v>0</v>
      </c>
      <c r="AD688" s="49">
        <v>0</v>
      </c>
      <c r="AE688" s="49">
        <v>0</v>
      </c>
      <c r="AF688" s="49">
        <v>0</v>
      </c>
      <c r="AG688" s="49">
        <v>1</v>
      </c>
      <c r="AH688" s="49">
        <v>0</v>
      </c>
      <c r="AI688" s="206">
        <v>0</v>
      </c>
      <c r="AJ688" s="206">
        <v>0</v>
      </c>
      <c r="AK688" s="206">
        <v>0</v>
      </c>
      <c r="AL688" s="206">
        <v>1</v>
      </c>
      <c r="AM688" s="206">
        <v>0</v>
      </c>
      <c r="AN688" s="206">
        <v>0</v>
      </c>
      <c r="AO688" s="206">
        <v>0</v>
      </c>
      <c r="AP688" s="206">
        <v>0</v>
      </c>
      <c r="AQ688" s="49">
        <v>1</v>
      </c>
      <c r="AR688" s="207"/>
      <c r="AS688" s="49">
        <v>35</v>
      </c>
      <c r="AT688" s="49">
        <v>690</v>
      </c>
      <c r="AU688" s="49">
        <v>3</v>
      </c>
      <c r="AW688" s="49"/>
      <c r="AX688" s="49"/>
      <c r="AY688" s="49"/>
      <c r="AZ688" s="484"/>
    </row>
    <row r="689" spans="1:52">
      <c r="A689" s="206">
        <v>485</v>
      </c>
      <c r="B689" s="206">
        <v>485258071</v>
      </c>
      <c r="C689" s="207" t="s">
        <v>303</v>
      </c>
      <c r="D689" s="216">
        <f t="shared" si="90"/>
        <v>0</v>
      </c>
      <c r="E689" s="216">
        <f t="shared" si="90"/>
        <v>0</v>
      </c>
      <c r="F689" s="216">
        <f t="shared" si="90"/>
        <v>0</v>
      </c>
      <c r="G689" s="216">
        <f t="shared" si="89"/>
        <v>0</v>
      </c>
      <c r="H689" s="216">
        <f t="shared" si="89"/>
        <v>0</v>
      </c>
      <c r="I689" s="216">
        <f t="shared" si="89"/>
        <v>2</v>
      </c>
      <c r="J689" s="216">
        <f t="shared" si="81"/>
        <v>0</v>
      </c>
      <c r="K689" s="347">
        <f t="shared" si="83"/>
        <v>7.7200000000000005E-2</v>
      </c>
      <c r="L689" s="216"/>
      <c r="M689" s="216">
        <f t="shared" si="84"/>
        <v>0</v>
      </c>
      <c r="N689" s="216">
        <f t="shared" si="85"/>
        <v>0</v>
      </c>
      <c r="O689" s="216">
        <f t="shared" si="85"/>
        <v>0</v>
      </c>
      <c r="P689" s="216">
        <f t="shared" si="86"/>
        <v>0</v>
      </c>
      <c r="Q689" s="216">
        <f t="shared" si="87"/>
        <v>5</v>
      </c>
      <c r="R689" s="216">
        <f t="shared" si="88"/>
        <v>2</v>
      </c>
      <c r="S689" s="219"/>
      <c r="T689" s="219"/>
      <c r="U689" s="219"/>
      <c r="V689" s="219"/>
      <c r="W689" s="504"/>
      <c r="X689" s="219"/>
      <c r="Y689" s="49">
        <v>485</v>
      </c>
      <c r="Z689" s="49">
        <v>485258071</v>
      </c>
      <c r="AA689" s="235" t="s">
        <v>303</v>
      </c>
      <c r="AB689" s="49">
        <v>0</v>
      </c>
      <c r="AC689" s="49">
        <v>0</v>
      </c>
      <c r="AD689" s="49">
        <v>0</v>
      </c>
      <c r="AE689" s="49">
        <v>0</v>
      </c>
      <c r="AF689" s="49">
        <v>0</v>
      </c>
      <c r="AG689" s="49">
        <v>2</v>
      </c>
      <c r="AH689" s="49">
        <v>0</v>
      </c>
      <c r="AI689" s="206">
        <v>0</v>
      </c>
      <c r="AJ689" s="206">
        <v>0</v>
      </c>
      <c r="AK689" s="206">
        <v>0</v>
      </c>
      <c r="AL689" s="206">
        <v>0</v>
      </c>
      <c r="AM689" s="206">
        <v>0</v>
      </c>
      <c r="AN689" s="206">
        <v>0</v>
      </c>
      <c r="AO689" s="206">
        <v>0</v>
      </c>
      <c r="AP689" s="206">
        <v>0</v>
      </c>
      <c r="AQ689" s="49">
        <v>0</v>
      </c>
      <c r="AR689" s="207"/>
      <c r="AS689" s="49">
        <v>258</v>
      </c>
      <c r="AT689" s="49">
        <v>71</v>
      </c>
      <c r="AU689" s="49">
        <v>5</v>
      </c>
      <c r="AW689" s="49"/>
      <c r="AX689" s="49"/>
      <c r="AY689" s="49"/>
      <c r="AZ689" s="484"/>
    </row>
    <row r="690" spans="1:52">
      <c r="A690" s="206">
        <v>485</v>
      </c>
      <c r="B690" s="206">
        <v>485258107</v>
      </c>
      <c r="C690" s="207" t="s">
        <v>303</v>
      </c>
      <c r="D690" s="216">
        <f t="shared" si="90"/>
        <v>0</v>
      </c>
      <c r="E690" s="216">
        <f t="shared" si="90"/>
        <v>0</v>
      </c>
      <c r="F690" s="216">
        <f t="shared" si="90"/>
        <v>0</v>
      </c>
      <c r="G690" s="216">
        <f t="shared" si="89"/>
        <v>0</v>
      </c>
      <c r="H690" s="216">
        <f t="shared" si="89"/>
        <v>1</v>
      </c>
      <c r="I690" s="216">
        <f t="shared" si="89"/>
        <v>1</v>
      </c>
      <c r="J690" s="216">
        <f t="shared" si="81"/>
        <v>0</v>
      </c>
      <c r="K690" s="347">
        <f t="shared" si="83"/>
        <v>7.7200000000000005E-2</v>
      </c>
      <c r="L690" s="216"/>
      <c r="M690" s="216">
        <f t="shared" si="84"/>
        <v>0</v>
      </c>
      <c r="N690" s="216">
        <f t="shared" si="85"/>
        <v>0</v>
      </c>
      <c r="O690" s="216">
        <f t="shared" si="85"/>
        <v>0</v>
      </c>
      <c r="P690" s="216">
        <f t="shared" si="86"/>
        <v>0</v>
      </c>
      <c r="Q690" s="216">
        <f t="shared" si="87"/>
        <v>9</v>
      </c>
      <c r="R690" s="216">
        <f t="shared" si="88"/>
        <v>2</v>
      </c>
      <c r="S690" s="219"/>
      <c r="T690" s="219"/>
      <c r="U690" s="219"/>
      <c r="V690" s="219"/>
      <c r="W690" s="504"/>
      <c r="X690" s="219"/>
      <c r="Y690" s="49">
        <v>485</v>
      </c>
      <c r="Z690" s="49">
        <v>485258107</v>
      </c>
      <c r="AA690" s="235" t="s">
        <v>303</v>
      </c>
      <c r="AB690" s="49">
        <v>0</v>
      </c>
      <c r="AC690" s="49">
        <v>0</v>
      </c>
      <c r="AD690" s="49">
        <v>0</v>
      </c>
      <c r="AE690" s="49">
        <v>0</v>
      </c>
      <c r="AF690" s="49">
        <v>1</v>
      </c>
      <c r="AG690" s="49">
        <v>1</v>
      </c>
      <c r="AH690" s="49">
        <v>0</v>
      </c>
      <c r="AI690" s="206">
        <v>0</v>
      </c>
      <c r="AJ690" s="206">
        <v>0</v>
      </c>
      <c r="AK690" s="206">
        <v>0</v>
      </c>
      <c r="AL690" s="206">
        <v>0</v>
      </c>
      <c r="AM690" s="206">
        <v>0</v>
      </c>
      <c r="AN690" s="206">
        <v>0</v>
      </c>
      <c r="AO690" s="206">
        <v>0</v>
      </c>
      <c r="AP690" s="206">
        <v>0</v>
      </c>
      <c r="AQ690" s="49">
        <v>0</v>
      </c>
      <c r="AR690" s="207"/>
      <c r="AS690" s="49">
        <v>258</v>
      </c>
      <c r="AT690" s="49">
        <v>107</v>
      </c>
      <c r="AU690" s="49">
        <v>9</v>
      </c>
      <c r="AW690" s="49"/>
      <c r="AX690" s="49"/>
      <c r="AY690" s="49"/>
      <c r="AZ690" s="484"/>
    </row>
    <row r="691" spans="1:52">
      <c r="A691" s="206">
        <v>485</v>
      </c>
      <c r="B691" s="206">
        <v>485258128</v>
      </c>
      <c r="C691" s="207" t="s">
        <v>303</v>
      </c>
      <c r="D691" s="216">
        <f t="shared" si="90"/>
        <v>0</v>
      </c>
      <c r="E691" s="216">
        <f t="shared" si="90"/>
        <v>0</v>
      </c>
      <c r="F691" s="216">
        <f t="shared" si="90"/>
        <v>0</v>
      </c>
      <c r="G691" s="216">
        <f t="shared" si="89"/>
        <v>0</v>
      </c>
      <c r="H691" s="216">
        <f t="shared" si="89"/>
        <v>1</v>
      </c>
      <c r="I691" s="216">
        <f t="shared" si="89"/>
        <v>0</v>
      </c>
      <c r="J691" s="216">
        <f t="shared" si="81"/>
        <v>0</v>
      </c>
      <c r="K691" s="347">
        <f t="shared" si="83"/>
        <v>3.8600000000000002E-2</v>
      </c>
      <c r="L691" s="216"/>
      <c r="M691" s="216">
        <f t="shared" si="84"/>
        <v>0</v>
      </c>
      <c r="N691" s="216">
        <f t="shared" si="85"/>
        <v>0</v>
      </c>
      <c r="O691" s="216">
        <f t="shared" si="85"/>
        <v>0</v>
      </c>
      <c r="P691" s="216">
        <f t="shared" si="86"/>
        <v>1</v>
      </c>
      <c r="Q691" s="216">
        <f t="shared" si="87"/>
        <v>10</v>
      </c>
      <c r="R691" s="216">
        <f t="shared" si="88"/>
        <v>1</v>
      </c>
      <c r="S691" s="219"/>
      <c r="T691" s="219"/>
      <c r="U691" s="219"/>
      <c r="V691" s="219"/>
      <c r="W691" s="504"/>
      <c r="X691" s="219"/>
      <c r="Y691" s="49">
        <v>485</v>
      </c>
      <c r="Z691" s="49">
        <v>485258128</v>
      </c>
      <c r="AA691" s="235" t="s">
        <v>303</v>
      </c>
      <c r="AB691" s="49">
        <v>0</v>
      </c>
      <c r="AC691" s="49">
        <v>0</v>
      </c>
      <c r="AD691" s="49">
        <v>0</v>
      </c>
      <c r="AE691" s="49">
        <v>0</v>
      </c>
      <c r="AF691" s="49">
        <v>1</v>
      </c>
      <c r="AG691" s="49">
        <v>0</v>
      </c>
      <c r="AH691" s="49">
        <v>0</v>
      </c>
      <c r="AI691" s="206">
        <v>0</v>
      </c>
      <c r="AJ691" s="206">
        <v>0</v>
      </c>
      <c r="AK691" s="206">
        <v>0</v>
      </c>
      <c r="AL691" s="206">
        <v>0</v>
      </c>
      <c r="AM691" s="206">
        <v>1</v>
      </c>
      <c r="AN691" s="206">
        <v>0</v>
      </c>
      <c r="AO691" s="206">
        <v>0</v>
      </c>
      <c r="AP691" s="206">
        <v>0</v>
      </c>
      <c r="AQ691" s="49">
        <v>0</v>
      </c>
      <c r="AR691" s="207"/>
      <c r="AS691" s="49">
        <v>258</v>
      </c>
      <c r="AT691" s="49">
        <v>128</v>
      </c>
      <c r="AU691" s="49">
        <v>10</v>
      </c>
      <c r="AW691" s="49"/>
      <c r="AX691" s="49"/>
      <c r="AY691" s="49"/>
      <c r="AZ691" s="484"/>
    </row>
    <row r="692" spans="1:52">
      <c r="A692" s="206">
        <v>485</v>
      </c>
      <c r="B692" s="206">
        <v>485258163</v>
      </c>
      <c r="C692" s="207" t="s">
        <v>303</v>
      </c>
      <c r="D692" s="216">
        <f t="shared" si="90"/>
        <v>0</v>
      </c>
      <c r="E692" s="216">
        <f t="shared" si="90"/>
        <v>0</v>
      </c>
      <c r="F692" s="216">
        <f t="shared" si="90"/>
        <v>0</v>
      </c>
      <c r="G692" s="216">
        <f t="shared" si="89"/>
        <v>0</v>
      </c>
      <c r="H692" s="216">
        <f t="shared" si="89"/>
        <v>4</v>
      </c>
      <c r="I692" s="216">
        <f t="shared" si="89"/>
        <v>11</v>
      </c>
      <c r="J692" s="216">
        <f t="shared" si="81"/>
        <v>0</v>
      </c>
      <c r="K692" s="347">
        <f t="shared" si="83"/>
        <v>0.57899999999999996</v>
      </c>
      <c r="L692" s="216"/>
      <c r="M692" s="216">
        <f t="shared" si="84"/>
        <v>0</v>
      </c>
      <c r="N692" s="216">
        <f t="shared" si="85"/>
        <v>0</v>
      </c>
      <c r="O692" s="216">
        <f t="shared" si="85"/>
        <v>0</v>
      </c>
      <c r="P692" s="216">
        <f t="shared" si="86"/>
        <v>9</v>
      </c>
      <c r="Q692" s="216">
        <f t="shared" si="87"/>
        <v>11</v>
      </c>
      <c r="R692" s="216">
        <f t="shared" si="88"/>
        <v>15</v>
      </c>
      <c r="S692" s="219"/>
      <c r="T692" s="219"/>
      <c r="U692" s="219"/>
      <c r="V692" s="219"/>
      <c r="W692" s="504"/>
      <c r="X692" s="219"/>
      <c r="Y692" s="49">
        <v>485</v>
      </c>
      <c r="Z692" s="49">
        <v>485258163</v>
      </c>
      <c r="AA692" s="235" t="s">
        <v>303</v>
      </c>
      <c r="AB692" s="49">
        <v>0</v>
      </c>
      <c r="AC692" s="49">
        <v>0</v>
      </c>
      <c r="AD692" s="49">
        <v>0</v>
      </c>
      <c r="AE692" s="49">
        <v>0</v>
      </c>
      <c r="AF692" s="49">
        <v>4</v>
      </c>
      <c r="AG692" s="49">
        <v>11</v>
      </c>
      <c r="AH692" s="49">
        <v>0</v>
      </c>
      <c r="AI692" s="206">
        <v>0</v>
      </c>
      <c r="AJ692" s="206">
        <v>0</v>
      </c>
      <c r="AK692" s="206">
        <v>0</v>
      </c>
      <c r="AL692" s="206">
        <v>0</v>
      </c>
      <c r="AM692" s="206">
        <v>2</v>
      </c>
      <c r="AN692" s="206">
        <v>0</v>
      </c>
      <c r="AO692" s="206">
        <v>0</v>
      </c>
      <c r="AP692" s="206">
        <v>0</v>
      </c>
      <c r="AQ692" s="49">
        <v>7</v>
      </c>
      <c r="AR692" s="207"/>
      <c r="AS692" s="49">
        <v>258</v>
      </c>
      <c r="AT692" s="49">
        <v>163</v>
      </c>
      <c r="AU692" s="49">
        <v>11</v>
      </c>
      <c r="AW692" s="49"/>
      <c r="AX692" s="49"/>
      <c r="AY692" s="49"/>
      <c r="AZ692" s="484"/>
    </row>
    <row r="693" spans="1:52">
      <c r="A693" s="206">
        <v>485</v>
      </c>
      <c r="B693" s="206">
        <v>485258229</v>
      </c>
      <c r="C693" s="207" t="s">
        <v>303</v>
      </c>
      <c r="D693" s="216">
        <f t="shared" si="90"/>
        <v>0</v>
      </c>
      <c r="E693" s="216">
        <f t="shared" si="90"/>
        <v>0</v>
      </c>
      <c r="F693" s="216">
        <f t="shared" si="90"/>
        <v>0</v>
      </c>
      <c r="G693" s="216">
        <f t="shared" si="89"/>
        <v>0</v>
      </c>
      <c r="H693" s="216">
        <f t="shared" si="89"/>
        <v>4</v>
      </c>
      <c r="I693" s="216">
        <f t="shared" si="89"/>
        <v>4</v>
      </c>
      <c r="J693" s="216">
        <f t="shared" si="81"/>
        <v>0</v>
      </c>
      <c r="K693" s="347">
        <f t="shared" si="83"/>
        <v>0.30880000000000002</v>
      </c>
      <c r="L693" s="216"/>
      <c r="M693" s="216">
        <f t="shared" si="84"/>
        <v>0</v>
      </c>
      <c r="N693" s="216">
        <f t="shared" si="85"/>
        <v>1</v>
      </c>
      <c r="O693" s="216">
        <f t="shared" si="85"/>
        <v>0</v>
      </c>
      <c r="P693" s="216">
        <f t="shared" si="86"/>
        <v>6</v>
      </c>
      <c r="Q693" s="216">
        <f t="shared" si="87"/>
        <v>9</v>
      </c>
      <c r="R693" s="216">
        <f t="shared" si="88"/>
        <v>8</v>
      </c>
      <c r="S693" s="219"/>
      <c r="T693" s="219"/>
      <c r="U693" s="219"/>
      <c r="V693" s="219"/>
      <c r="W693" s="504"/>
      <c r="X693" s="219"/>
      <c r="Y693" s="49">
        <v>485</v>
      </c>
      <c r="Z693" s="49">
        <v>485258229</v>
      </c>
      <c r="AA693" s="235" t="s">
        <v>303</v>
      </c>
      <c r="AB693" s="49">
        <v>0</v>
      </c>
      <c r="AC693" s="49">
        <v>0</v>
      </c>
      <c r="AD693" s="49">
        <v>0</v>
      </c>
      <c r="AE693" s="49">
        <v>0</v>
      </c>
      <c r="AF693" s="49">
        <v>4</v>
      </c>
      <c r="AG693" s="49">
        <v>4</v>
      </c>
      <c r="AH693" s="49">
        <v>0</v>
      </c>
      <c r="AI693" s="206">
        <v>0</v>
      </c>
      <c r="AJ693" s="206">
        <v>0</v>
      </c>
      <c r="AK693" s="206">
        <v>1</v>
      </c>
      <c r="AL693" s="206">
        <v>0</v>
      </c>
      <c r="AM693" s="206">
        <v>3</v>
      </c>
      <c r="AN693" s="206">
        <v>0</v>
      </c>
      <c r="AO693" s="206">
        <v>0</v>
      </c>
      <c r="AP693" s="206">
        <v>0</v>
      </c>
      <c r="AQ693" s="49">
        <v>3</v>
      </c>
      <c r="AR693" s="207"/>
      <c r="AS693" s="49">
        <v>258</v>
      </c>
      <c r="AT693" s="49">
        <v>229</v>
      </c>
      <c r="AU693" s="49">
        <v>9</v>
      </c>
      <c r="AW693" s="49"/>
      <c r="AX693" s="49"/>
      <c r="AY693" s="49"/>
      <c r="AZ693" s="484"/>
    </row>
    <row r="694" spans="1:52">
      <c r="A694" s="206">
        <v>485</v>
      </c>
      <c r="B694" s="206">
        <v>485258248</v>
      </c>
      <c r="C694" s="207" t="s">
        <v>303</v>
      </c>
      <c r="D694" s="216">
        <f t="shared" si="90"/>
        <v>0</v>
      </c>
      <c r="E694" s="216">
        <f t="shared" si="90"/>
        <v>0</v>
      </c>
      <c r="F694" s="216">
        <f t="shared" si="90"/>
        <v>0</v>
      </c>
      <c r="G694" s="216">
        <f t="shared" si="89"/>
        <v>0</v>
      </c>
      <c r="H694" s="216">
        <f t="shared" si="89"/>
        <v>0</v>
      </c>
      <c r="I694" s="216">
        <f t="shared" si="89"/>
        <v>2</v>
      </c>
      <c r="J694" s="216">
        <f t="shared" si="81"/>
        <v>0</v>
      </c>
      <c r="K694" s="347">
        <f t="shared" si="83"/>
        <v>7.7200000000000005E-2</v>
      </c>
      <c r="L694" s="216"/>
      <c r="M694" s="216">
        <f t="shared" si="84"/>
        <v>0</v>
      </c>
      <c r="N694" s="216">
        <f t="shared" si="85"/>
        <v>0</v>
      </c>
      <c r="O694" s="216">
        <f t="shared" si="85"/>
        <v>0</v>
      </c>
      <c r="P694" s="216">
        <f t="shared" si="86"/>
        <v>1</v>
      </c>
      <c r="Q694" s="216">
        <f t="shared" si="87"/>
        <v>11</v>
      </c>
      <c r="R694" s="216">
        <f t="shared" si="88"/>
        <v>2</v>
      </c>
      <c r="S694" s="219"/>
      <c r="T694" s="219"/>
      <c r="U694" s="219"/>
      <c r="V694" s="219"/>
      <c r="W694" s="504"/>
      <c r="X694" s="219"/>
      <c r="Y694" s="49">
        <v>485</v>
      </c>
      <c r="Z694" s="49">
        <v>485258248</v>
      </c>
      <c r="AA694" s="235" t="s">
        <v>303</v>
      </c>
      <c r="AB694" s="49">
        <v>0</v>
      </c>
      <c r="AC694" s="49">
        <v>0</v>
      </c>
      <c r="AD694" s="49">
        <v>0</v>
      </c>
      <c r="AE694" s="49">
        <v>0</v>
      </c>
      <c r="AF694" s="49">
        <v>0</v>
      </c>
      <c r="AG694" s="49">
        <v>2</v>
      </c>
      <c r="AH694" s="49">
        <v>0</v>
      </c>
      <c r="AI694" s="206">
        <v>0</v>
      </c>
      <c r="AJ694" s="206">
        <v>0</v>
      </c>
      <c r="AK694" s="206">
        <v>0</v>
      </c>
      <c r="AL694" s="206">
        <v>0</v>
      </c>
      <c r="AM694" s="206">
        <v>0</v>
      </c>
      <c r="AN694" s="206">
        <v>0</v>
      </c>
      <c r="AO694" s="206">
        <v>0</v>
      </c>
      <c r="AP694" s="206">
        <v>0</v>
      </c>
      <c r="AQ694" s="49">
        <v>1</v>
      </c>
      <c r="AR694" s="207"/>
      <c r="AS694" s="49">
        <v>258</v>
      </c>
      <c r="AT694" s="49">
        <v>248</v>
      </c>
      <c r="AU694" s="49">
        <v>11</v>
      </c>
      <c r="AW694" s="49"/>
      <c r="AX694" s="49"/>
      <c r="AY694" s="49"/>
      <c r="AZ694" s="484"/>
    </row>
    <row r="695" spans="1:52">
      <c r="A695" s="206">
        <v>485</v>
      </c>
      <c r="B695" s="206">
        <v>485258258</v>
      </c>
      <c r="C695" s="207" t="s">
        <v>303</v>
      </c>
      <c r="D695" s="216">
        <f t="shared" si="90"/>
        <v>0</v>
      </c>
      <c r="E695" s="216">
        <f t="shared" si="90"/>
        <v>0</v>
      </c>
      <c r="F695" s="216">
        <f t="shared" si="90"/>
        <v>0</v>
      </c>
      <c r="G695" s="216">
        <f t="shared" si="89"/>
        <v>0</v>
      </c>
      <c r="H695" s="216">
        <f t="shared" si="89"/>
        <v>199</v>
      </c>
      <c r="I695" s="216">
        <f t="shared" si="89"/>
        <v>254</v>
      </c>
      <c r="J695" s="216">
        <f t="shared" si="81"/>
        <v>0</v>
      </c>
      <c r="K695" s="347">
        <f t="shared" si="83"/>
        <v>17.485800000000001</v>
      </c>
      <c r="L695" s="216"/>
      <c r="M695" s="216">
        <f t="shared" si="84"/>
        <v>0</v>
      </c>
      <c r="N695" s="216">
        <f t="shared" si="85"/>
        <v>6</v>
      </c>
      <c r="O695" s="216">
        <f t="shared" si="85"/>
        <v>7</v>
      </c>
      <c r="P695" s="216">
        <f t="shared" si="86"/>
        <v>240</v>
      </c>
      <c r="Q695" s="216">
        <f t="shared" si="87"/>
        <v>10</v>
      </c>
      <c r="R695" s="216">
        <f t="shared" si="88"/>
        <v>453</v>
      </c>
      <c r="S695" s="219"/>
      <c r="T695" s="219"/>
      <c r="U695" s="219"/>
      <c r="V695" s="219"/>
      <c r="W695" s="504"/>
      <c r="X695" s="219"/>
      <c r="Y695" s="49">
        <v>485</v>
      </c>
      <c r="Z695" s="49">
        <v>485258258</v>
      </c>
      <c r="AA695" s="235" t="s">
        <v>303</v>
      </c>
      <c r="AB695" s="49">
        <v>0</v>
      </c>
      <c r="AC695" s="49">
        <v>0</v>
      </c>
      <c r="AD695" s="49">
        <v>0</v>
      </c>
      <c r="AE695" s="49">
        <v>0</v>
      </c>
      <c r="AF695" s="49">
        <v>199</v>
      </c>
      <c r="AG695" s="49">
        <v>254</v>
      </c>
      <c r="AH695" s="49">
        <v>0</v>
      </c>
      <c r="AI695" s="206">
        <v>0</v>
      </c>
      <c r="AJ695" s="206">
        <v>0</v>
      </c>
      <c r="AK695" s="206">
        <v>6</v>
      </c>
      <c r="AL695" s="206">
        <v>7</v>
      </c>
      <c r="AM695" s="206">
        <v>114</v>
      </c>
      <c r="AN695" s="206">
        <v>0</v>
      </c>
      <c r="AO695" s="206">
        <v>0</v>
      </c>
      <c r="AP695" s="206">
        <v>0</v>
      </c>
      <c r="AQ695" s="49">
        <v>126</v>
      </c>
      <c r="AR695" s="207"/>
      <c r="AS695" s="49">
        <v>258</v>
      </c>
      <c r="AT695" s="49">
        <v>258</v>
      </c>
      <c r="AU695" s="49">
        <v>10</v>
      </c>
      <c r="AW695" s="49"/>
      <c r="AX695" s="49"/>
      <c r="AY695" s="49"/>
      <c r="AZ695" s="484"/>
    </row>
    <row r="696" spans="1:52">
      <c r="A696" s="206">
        <v>485</v>
      </c>
      <c r="B696" s="206">
        <v>485258291</v>
      </c>
      <c r="C696" s="207" t="s">
        <v>303</v>
      </c>
      <c r="D696" s="216">
        <f t="shared" si="90"/>
        <v>0</v>
      </c>
      <c r="E696" s="216">
        <f t="shared" si="90"/>
        <v>0</v>
      </c>
      <c r="F696" s="216">
        <f t="shared" si="90"/>
        <v>0</v>
      </c>
      <c r="G696" s="216">
        <f t="shared" si="89"/>
        <v>0</v>
      </c>
      <c r="H696" s="216">
        <f t="shared" si="89"/>
        <v>4</v>
      </c>
      <c r="I696" s="216">
        <f t="shared" si="89"/>
        <v>5</v>
      </c>
      <c r="J696" s="216">
        <f t="shared" si="81"/>
        <v>0</v>
      </c>
      <c r="K696" s="347">
        <f t="shared" si="83"/>
        <v>0.34739999999999999</v>
      </c>
      <c r="L696" s="216"/>
      <c r="M696" s="216">
        <f t="shared" si="84"/>
        <v>0</v>
      </c>
      <c r="N696" s="216">
        <f t="shared" si="85"/>
        <v>0</v>
      </c>
      <c r="O696" s="216">
        <f t="shared" si="85"/>
        <v>0</v>
      </c>
      <c r="P696" s="216">
        <f t="shared" si="86"/>
        <v>9</v>
      </c>
      <c r="Q696" s="216">
        <f t="shared" si="87"/>
        <v>5</v>
      </c>
      <c r="R696" s="216">
        <f t="shared" si="88"/>
        <v>9</v>
      </c>
      <c r="S696" s="219"/>
      <c r="T696" s="219"/>
      <c r="U696" s="219"/>
      <c r="V696" s="219"/>
      <c r="W696" s="504"/>
      <c r="X696" s="219"/>
      <c r="Y696" s="49">
        <v>485</v>
      </c>
      <c r="Z696" s="49">
        <v>485258291</v>
      </c>
      <c r="AA696" s="235" t="s">
        <v>303</v>
      </c>
      <c r="AB696" s="49">
        <v>0</v>
      </c>
      <c r="AC696" s="49">
        <v>0</v>
      </c>
      <c r="AD696" s="49">
        <v>0</v>
      </c>
      <c r="AE696" s="49">
        <v>0</v>
      </c>
      <c r="AF696" s="49">
        <v>4</v>
      </c>
      <c r="AG696" s="49">
        <v>5</v>
      </c>
      <c r="AH696" s="49">
        <v>0</v>
      </c>
      <c r="AI696" s="206">
        <v>0</v>
      </c>
      <c r="AJ696" s="206">
        <v>0</v>
      </c>
      <c r="AK696" s="206">
        <v>0</v>
      </c>
      <c r="AL696" s="206">
        <v>0</v>
      </c>
      <c r="AM696" s="206">
        <v>4</v>
      </c>
      <c r="AN696" s="206">
        <v>0</v>
      </c>
      <c r="AO696" s="206">
        <v>0</v>
      </c>
      <c r="AP696" s="206">
        <v>0</v>
      </c>
      <c r="AQ696" s="49">
        <v>5</v>
      </c>
      <c r="AR696" s="207"/>
      <c r="AS696" s="49">
        <v>258</v>
      </c>
      <c r="AT696" s="49">
        <v>291</v>
      </c>
      <c r="AU696" s="49">
        <v>5</v>
      </c>
      <c r="AW696" s="49"/>
      <c r="AX696" s="49"/>
      <c r="AY696" s="49"/>
      <c r="AZ696" s="484"/>
    </row>
    <row r="697" spans="1:52">
      <c r="A697" s="206">
        <v>485</v>
      </c>
      <c r="B697" s="206">
        <v>485258295</v>
      </c>
      <c r="C697" s="207" t="s">
        <v>303</v>
      </c>
      <c r="D697" s="216">
        <f t="shared" si="90"/>
        <v>0</v>
      </c>
      <c r="E697" s="216">
        <f t="shared" si="90"/>
        <v>0</v>
      </c>
      <c r="F697" s="216">
        <f t="shared" si="90"/>
        <v>0</v>
      </c>
      <c r="G697" s="216">
        <f t="shared" si="89"/>
        <v>0</v>
      </c>
      <c r="H697" s="216">
        <f t="shared" si="89"/>
        <v>1</v>
      </c>
      <c r="I697" s="216">
        <f t="shared" si="89"/>
        <v>1</v>
      </c>
      <c r="J697" s="216">
        <f t="shared" si="81"/>
        <v>0</v>
      </c>
      <c r="K697" s="347">
        <f t="shared" si="83"/>
        <v>7.7200000000000005E-2</v>
      </c>
      <c r="L697" s="216"/>
      <c r="M697" s="216">
        <f t="shared" si="84"/>
        <v>0</v>
      </c>
      <c r="N697" s="216">
        <f t="shared" si="85"/>
        <v>0</v>
      </c>
      <c r="O697" s="216">
        <f t="shared" si="85"/>
        <v>0</v>
      </c>
      <c r="P697" s="216">
        <f t="shared" si="86"/>
        <v>2</v>
      </c>
      <c r="Q697" s="216">
        <f t="shared" si="87"/>
        <v>5</v>
      </c>
      <c r="R697" s="216">
        <f t="shared" si="88"/>
        <v>2</v>
      </c>
      <c r="S697" s="219"/>
      <c r="T697" s="219"/>
      <c r="U697" s="219"/>
      <c r="V697" s="219"/>
      <c r="W697" s="504"/>
      <c r="X697" s="219"/>
      <c r="Y697" s="49">
        <v>485</v>
      </c>
      <c r="Z697" s="49">
        <v>485258295</v>
      </c>
      <c r="AA697" s="235" t="s">
        <v>303</v>
      </c>
      <c r="AB697" s="49">
        <v>0</v>
      </c>
      <c r="AC697" s="49">
        <v>0</v>
      </c>
      <c r="AD697" s="49">
        <v>0</v>
      </c>
      <c r="AE697" s="49">
        <v>0</v>
      </c>
      <c r="AF697" s="49">
        <v>1</v>
      </c>
      <c r="AG697" s="49">
        <v>1</v>
      </c>
      <c r="AH697" s="49">
        <v>0</v>
      </c>
      <c r="AI697" s="206">
        <v>0</v>
      </c>
      <c r="AJ697" s="206">
        <v>0</v>
      </c>
      <c r="AK697" s="206">
        <v>0</v>
      </c>
      <c r="AL697" s="206">
        <v>0</v>
      </c>
      <c r="AM697" s="206">
        <v>1</v>
      </c>
      <c r="AN697" s="206">
        <v>0</v>
      </c>
      <c r="AO697" s="206">
        <v>0</v>
      </c>
      <c r="AP697" s="206">
        <v>0</v>
      </c>
      <c r="AQ697" s="49">
        <v>1</v>
      </c>
      <c r="AR697" s="207"/>
      <c r="AS697" s="49">
        <v>258</v>
      </c>
      <c r="AT697" s="49">
        <v>295</v>
      </c>
      <c r="AU697" s="49">
        <v>5</v>
      </c>
      <c r="AW697" s="49"/>
      <c r="AX697" s="49"/>
      <c r="AY697" s="49"/>
      <c r="AZ697" s="484"/>
    </row>
    <row r="698" spans="1:52">
      <c r="A698" s="206">
        <v>485</v>
      </c>
      <c r="B698" s="206">
        <v>485258305</v>
      </c>
      <c r="C698" s="207" t="s">
        <v>303</v>
      </c>
      <c r="D698" s="216">
        <f t="shared" si="90"/>
        <v>0</v>
      </c>
      <c r="E698" s="216">
        <f t="shared" si="90"/>
        <v>0</v>
      </c>
      <c r="F698" s="216">
        <f t="shared" si="90"/>
        <v>0</v>
      </c>
      <c r="G698" s="216">
        <f t="shared" si="89"/>
        <v>0</v>
      </c>
      <c r="H698" s="216">
        <f t="shared" si="89"/>
        <v>1</v>
      </c>
      <c r="I698" s="216">
        <f t="shared" si="89"/>
        <v>0</v>
      </c>
      <c r="J698" s="216">
        <f t="shared" si="81"/>
        <v>0</v>
      </c>
      <c r="K698" s="347">
        <f t="shared" si="83"/>
        <v>3.8600000000000002E-2</v>
      </c>
      <c r="L698" s="216"/>
      <c r="M698" s="216">
        <f t="shared" si="84"/>
        <v>0</v>
      </c>
      <c r="N698" s="216">
        <f t="shared" si="85"/>
        <v>0</v>
      </c>
      <c r="O698" s="216">
        <f t="shared" si="85"/>
        <v>0</v>
      </c>
      <c r="P698" s="216">
        <f t="shared" si="86"/>
        <v>0</v>
      </c>
      <c r="Q698" s="216">
        <f t="shared" si="87"/>
        <v>4</v>
      </c>
      <c r="R698" s="216">
        <f t="shared" si="88"/>
        <v>1</v>
      </c>
      <c r="S698" s="219"/>
      <c r="T698" s="219"/>
      <c r="U698" s="219"/>
      <c r="V698" s="219"/>
      <c r="W698" s="504"/>
      <c r="X698" s="219"/>
      <c r="Y698" s="49">
        <v>485</v>
      </c>
      <c r="Z698" s="49">
        <v>485258305</v>
      </c>
      <c r="AA698" s="235" t="s">
        <v>303</v>
      </c>
      <c r="AB698" s="49">
        <v>0</v>
      </c>
      <c r="AC698" s="49">
        <v>0</v>
      </c>
      <c r="AD698" s="49">
        <v>0</v>
      </c>
      <c r="AE698" s="49">
        <v>0</v>
      </c>
      <c r="AF698" s="49">
        <v>1</v>
      </c>
      <c r="AG698" s="49">
        <v>0</v>
      </c>
      <c r="AH698" s="49">
        <v>0</v>
      </c>
      <c r="AI698" s="206">
        <v>0</v>
      </c>
      <c r="AJ698" s="206">
        <v>0</v>
      </c>
      <c r="AK698" s="206">
        <v>0</v>
      </c>
      <c r="AL698" s="206">
        <v>0</v>
      </c>
      <c r="AM698" s="206">
        <v>0</v>
      </c>
      <c r="AN698" s="206">
        <v>0</v>
      </c>
      <c r="AO698" s="206">
        <v>0</v>
      </c>
      <c r="AP698" s="206">
        <v>0</v>
      </c>
      <c r="AQ698" s="49">
        <v>0</v>
      </c>
      <c r="AR698" s="207"/>
      <c r="AS698" s="49">
        <v>258</v>
      </c>
      <c r="AT698" s="49">
        <v>305</v>
      </c>
      <c r="AU698" s="49">
        <v>4</v>
      </c>
      <c r="AW698" s="49"/>
      <c r="AX698" s="49"/>
      <c r="AY698" s="49"/>
      <c r="AZ698" s="484"/>
    </row>
    <row r="699" spans="1:52">
      <c r="A699" s="206">
        <v>486</v>
      </c>
      <c r="B699" s="206">
        <v>486348017</v>
      </c>
      <c r="C699" s="207" t="s">
        <v>1193</v>
      </c>
      <c r="D699" s="216">
        <f t="shared" si="90"/>
        <v>0</v>
      </c>
      <c r="E699" s="216">
        <f t="shared" si="90"/>
        <v>0</v>
      </c>
      <c r="F699" s="216">
        <f t="shared" si="90"/>
        <v>1</v>
      </c>
      <c r="G699" s="216">
        <f t="shared" si="89"/>
        <v>2</v>
      </c>
      <c r="H699" s="216">
        <f t="shared" si="89"/>
        <v>0</v>
      </c>
      <c r="I699" s="216">
        <f t="shared" si="89"/>
        <v>0</v>
      </c>
      <c r="J699" s="216">
        <f t="shared" si="81"/>
        <v>0</v>
      </c>
      <c r="K699" s="347">
        <f t="shared" si="83"/>
        <v>0.1158</v>
      </c>
      <c r="L699" s="216"/>
      <c r="M699" s="216">
        <f t="shared" si="84"/>
        <v>3</v>
      </c>
      <c r="N699" s="216">
        <f t="shared" si="85"/>
        <v>0</v>
      </c>
      <c r="O699" s="216">
        <f t="shared" si="85"/>
        <v>0</v>
      </c>
      <c r="P699" s="216">
        <f t="shared" si="86"/>
        <v>3</v>
      </c>
      <c r="Q699" s="216">
        <f t="shared" si="87"/>
        <v>6</v>
      </c>
      <c r="R699" s="216">
        <f t="shared" si="88"/>
        <v>3</v>
      </c>
      <c r="S699" s="219"/>
      <c r="T699" s="219"/>
      <c r="U699" s="219"/>
      <c r="V699" s="219"/>
      <c r="W699" s="504"/>
      <c r="X699" s="219"/>
      <c r="Y699" s="49">
        <v>486</v>
      </c>
      <c r="Z699" s="49">
        <v>486348017</v>
      </c>
      <c r="AA699" s="235" t="s">
        <v>1193</v>
      </c>
      <c r="AB699" s="49">
        <v>0</v>
      </c>
      <c r="AC699" s="49">
        <v>0</v>
      </c>
      <c r="AD699" s="49">
        <v>1</v>
      </c>
      <c r="AE699" s="49">
        <v>2</v>
      </c>
      <c r="AF699" s="49">
        <v>0</v>
      </c>
      <c r="AG699" s="49">
        <v>0</v>
      </c>
      <c r="AH699" s="49">
        <v>0</v>
      </c>
      <c r="AI699" s="206">
        <v>0</v>
      </c>
      <c r="AJ699" s="206">
        <v>3</v>
      </c>
      <c r="AK699" s="206">
        <v>0</v>
      </c>
      <c r="AL699" s="206">
        <v>0</v>
      </c>
      <c r="AM699" s="206">
        <v>2</v>
      </c>
      <c r="AN699" s="206">
        <v>0</v>
      </c>
      <c r="AO699" s="206">
        <v>0</v>
      </c>
      <c r="AP699" s="206">
        <v>1</v>
      </c>
      <c r="AQ699" s="49">
        <v>0</v>
      </c>
      <c r="AR699" s="207"/>
      <c r="AS699" s="49">
        <v>348</v>
      </c>
      <c r="AT699" s="49">
        <v>17</v>
      </c>
      <c r="AU699" s="49">
        <v>6</v>
      </c>
      <c r="AW699" s="49"/>
      <c r="AX699" s="49"/>
      <c r="AY699" s="49"/>
      <c r="AZ699" s="484"/>
    </row>
    <row r="700" spans="1:52">
      <c r="A700" s="206">
        <v>486</v>
      </c>
      <c r="B700" s="206">
        <v>486348151</v>
      </c>
      <c r="C700" s="207" t="s">
        <v>1193</v>
      </c>
      <c r="D700" s="216">
        <f t="shared" si="90"/>
        <v>0</v>
      </c>
      <c r="E700" s="216">
        <f t="shared" si="90"/>
        <v>0</v>
      </c>
      <c r="F700" s="216">
        <f t="shared" si="90"/>
        <v>0</v>
      </c>
      <c r="G700" s="216">
        <f t="shared" si="89"/>
        <v>2</v>
      </c>
      <c r="H700" s="216">
        <f t="shared" si="89"/>
        <v>0</v>
      </c>
      <c r="I700" s="216">
        <f t="shared" si="89"/>
        <v>0</v>
      </c>
      <c r="J700" s="216">
        <f t="shared" si="81"/>
        <v>0</v>
      </c>
      <c r="K700" s="347">
        <f t="shared" si="83"/>
        <v>7.7200000000000005E-2</v>
      </c>
      <c r="L700" s="216"/>
      <c r="M700" s="216">
        <f t="shared" si="84"/>
        <v>0</v>
      </c>
      <c r="N700" s="216">
        <f t="shared" si="85"/>
        <v>0</v>
      </c>
      <c r="O700" s="216">
        <f t="shared" si="85"/>
        <v>0</v>
      </c>
      <c r="P700" s="216">
        <f t="shared" si="86"/>
        <v>2</v>
      </c>
      <c r="Q700" s="216">
        <f t="shared" si="87"/>
        <v>7</v>
      </c>
      <c r="R700" s="216">
        <f t="shared" si="88"/>
        <v>2</v>
      </c>
      <c r="S700" s="219"/>
      <c r="T700" s="219"/>
      <c r="U700" s="219"/>
      <c r="V700" s="219"/>
      <c r="W700" s="504"/>
      <c r="X700" s="219"/>
      <c r="Y700" s="49">
        <v>486</v>
      </c>
      <c r="Z700" s="49">
        <v>486348151</v>
      </c>
      <c r="AA700" s="235" t="s">
        <v>1193</v>
      </c>
      <c r="AB700" s="49">
        <v>0</v>
      </c>
      <c r="AC700" s="49">
        <v>0</v>
      </c>
      <c r="AD700" s="49">
        <v>0</v>
      </c>
      <c r="AE700" s="49">
        <v>2</v>
      </c>
      <c r="AF700" s="49">
        <v>0</v>
      </c>
      <c r="AG700" s="49">
        <v>0</v>
      </c>
      <c r="AH700" s="49">
        <v>0</v>
      </c>
      <c r="AI700" s="206">
        <v>0</v>
      </c>
      <c r="AJ700" s="206">
        <v>0</v>
      </c>
      <c r="AK700" s="206">
        <v>0</v>
      </c>
      <c r="AL700" s="206">
        <v>0</v>
      </c>
      <c r="AM700" s="206">
        <v>2</v>
      </c>
      <c r="AN700" s="206">
        <v>0</v>
      </c>
      <c r="AO700" s="206">
        <v>0</v>
      </c>
      <c r="AP700" s="206">
        <v>0</v>
      </c>
      <c r="AQ700" s="49">
        <v>0</v>
      </c>
      <c r="AR700" s="207"/>
      <c r="AS700" s="49">
        <v>348</v>
      </c>
      <c r="AT700" s="49">
        <v>151</v>
      </c>
      <c r="AU700" s="49">
        <v>7</v>
      </c>
      <c r="AW700" s="49"/>
      <c r="AX700" s="49"/>
      <c r="AY700" s="49"/>
      <c r="AZ700" s="484"/>
    </row>
    <row r="701" spans="1:52">
      <c r="A701" s="206">
        <v>486</v>
      </c>
      <c r="B701" s="206">
        <v>486348153</v>
      </c>
      <c r="C701" s="207" t="s">
        <v>1193</v>
      </c>
      <c r="D701" s="216">
        <f t="shared" si="90"/>
        <v>0</v>
      </c>
      <c r="E701" s="216">
        <f t="shared" si="90"/>
        <v>0</v>
      </c>
      <c r="F701" s="216">
        <f t="shared" si="90"/>
        <v>0</v>
      </c>
      <c r="G701" s="216">
        <f t="shared" si="89"/>
        <v>1</v>
      </c>
      <c r="H701" s="216">
        <f t="shared" si="89"/>
        <v>0</v>
      </c>
      <c r="I701" s="216">
        <f t="shared" si="89"/>
        <v>0</v>
      </c>
      <c r="J701" s="216">
        <f t="shared" si="81"/>
        <v>0</v>
      </c>
      <c r="K701" s="347">
        <f t="shared" si="83"/>
        <v>3.8600000000000002E-2</v>
      </c>
      <c r="L701" s="216"/>
      <c r="M701" s="216">
        <f t="shared" si="84"/>
        <v>0</v>
      </c>
      <c r="N701" s="216">
        <f t="shared" si="85"/>
        <v>0</v>
      </c>
      <c r="O701" s="216">
        <f t="shared" si="85"/>
        <v>0</v>
      </c>
      <c r="P701" s="216">
        <f t="shared" si="86"/>
        <v>0</v>
      </c>
      <c r="Q701" s="216">
        <f t="shared" si="87"/>
        <v>10</v>
      </c>
      <c r="R701" s="216">
        <f t="shared" si="88"/>
        <v>1</v>
      </c>
      <c r="S701" s="219"/>
      <c r="T701" s="219"/>
      <c r="U701" s="219"/>
      <c r="V701" s="219"/>
      <c r="W701" s="504"/>
      <c r="X701" s="219"/>
      <c r="Y701" s="49">
        <v>486</v>
      </c>
      <c r="Z701" s="49">
        <v>486348153</v>
      </c>
      <c r="AA701" s="235" t="s">
        <v>1193</v>
      </c>
      <c r="AB701" s="49">
        <v>0</v>
      </c>
      <c r="AC701" s="49">
        <v>0</v>
      </c>
      <c r="AD701" s="49">
        <v>0</v>
      </c>
      <c r="AE701" s="49">
        <v>1</v>
      </c>
      <c r="AF701" s="49">
        <v>0</v>
      </c>
      <c r="AG701" s="49">
        <v>0</v>
      </c>
      <c r="AH701" s="49">
        <v>0</v>
      </c>
      <c r="AI701" s="206">
        <v>0</v>
      </c>
      <c r="AJ701" s="206">
        <v>0</v>
      </c>
      <c r="AK701" s="206">
        <v>0</v>
      </c>
      <c r="AL701" s="206">
        <v>0</v>
      </c>
      <c r="AM701" s="206">
        <v>0</v>
      </c>
      <c r="AN701" s="206">
        <v>0</v>
      </c>
      <c r="AO701" s="206">
        <v>0</v>
      </c>
      <c r="AP701" s="206">
        <v>0</v>
      </c>
      <c r="AQ701" s="49">
        <v>0</v>
      </c>
      <c r="AR701" s="207"/>
      <c r="AS701" s="49">
        <v>348</v>
      </c>
      <c r="AT701" s="49">
        <v>153</v>
      </c>
      <c r="AU701" s="49">
        <v>10</v>
      </c>
      <c r="AW701" s="49"/>
      <c r="AX701" s="49"/>
      <c r="AY701" s="49"/>
      <c r="AZ701" s="484"/>
    </row>
    <row r="702" spans="1:52">
      <c r="A702" s="206">
        <v>486</v>
      </c>
      <c r="B702" s="206">
        <v>486348186</v>
      </c>
      <c r="C702" s="207" t="s">
        <v>1193</v>
      </c>
      <c r="D702" s="216">
        <f t="shared" si="90"/>
        <v>0</v>
      </c>
      <c r="E702" s="216">
        <f t="shared" si="90"/>
        <v>0</v>
      </c>
      <c r="F702" s="216">
        <f t="shared" si="90"/>
        <v>0</v>
      </c>
      <c r="G702" s="216">
        <f t="shared" si="89"/>
        <v>3</v>
      </c>
      <c r="H702" s="216">
        <f t="shared" si="89"/>
        <v>0</v>
      </c>
      <c r="I702" s="216">
        <f t="shared" si="89"/>
        <v>0</v>
      </c>
      <c r="J702" s="216">
        <f t="shared" si="81"/>
        <v>0</v>
      </c>
      <c r="K702" s="347">
        <f t="shared" si="83"/>
        <v>0.1158</v>
      </c>
      <c r="L702" s="216"/>
      <c r="M702" s="216">
        <f t="shared" si="84"/>
        <v>1</v>
      </c>
      <c r="N702" s="216">
        <f t="shared" si="85"/>
        <v>0</v>
      </c>
      <c r="O702" s="216">
        <f t="shared" si="85"/>
        <v>0</v>
      </c>
      <c r="P702" s="216">
        <f t="shared" si="86"/>
        <v>3</v>
      </c>
      <c r="Q702" s="216">
        <f t="shared" si="87"/>
        <v>7</v>
      </c>
      <c r="R702" s="216">
        <f t="shared" si="88"/>
        <v>3</v>
      </c>
      <c r="S702" s="219"/>
      <c r="T702" s="219"/>
      <c r="U702" s="219"/>
      <c r="V702" s="219"/>
      <c r="W702" s="504"/>
      <c r="X702" s="219"/>
      <c r="Y702" s="49">
        <v>486</v>
      </c>
      <c r="Z702" s="49">
        <v>486348186</v>
      </c>
      <c r="AA702" s="235" t="s">
        <v>1193</v>
      </c>
      <c r="AB702" s="49">
        <v>0</v>
      </c>
      <c r="AC702" s="49">
        <v>0</v>
      </c>
      <c r="AD702" s="49">
        <v>0</v>
      </c>
      <c r="AE702" s="49">
        <v>3</v>
      </c>
      <c r="AF702" s="49">
        <v>0</v>
      </c>
      <c r="AG702" s="49">
        <v>0</v>
      </c>
      <c r="AH702" s="49">
        <v>0</v>
      </c>
      <c r="AI702" s="206">
        <v>0</v>
      </c>
      <c r="AJ702" s="206">
        <v>1</v>
      </c>
      <c r="AK702" s="206">
        <v>0</v>
      </c>
      <c r="AL702" s="206">
        <v>0</v>
      </c>
      <c r="AM702" s="206">
        <v>3</v>
      </c>
      <c r="AN702" s="206">
        <v>0</v>
      </c>
      <c r="AO702" s="206">
        <v>0</v>
      </c>
      <c r="AP702" s="206">
        <v>0</v>
      </c>
      <c r="AQ702" s="49">
        <v>0</v>
      </c>
      <c r="AR702" s="207"/>
      <c r="AS702" s="49">
        <v>348</v>
      </c>
      <c r="AT702" s="49">
        <v>186</v>
      </c>
      <c r="AU702" s="49">
        <v>7</v>
      </c>
      <c r="AW702" s="49"/>
      <c r="AX702" s="49"/>
      <c r="AY702" s="49"/>
      <c r="AZ702" s="484"/>
    </row>
    <row r="703" spans="1:52">
      <c r="A703" s="206">
        <v>486</v>
      </c>
      <c r="B703" s="206">
        <v>486348214</v>
      </c>
      <c r="C703" s="207" t="s">
        <v>1193</v>
      </c>
      <c r="D703" s="216">
        <f t="shared" si="90"/>
        <v>0</v>
      </c>
      <c r="E703" s="216">
        <f t="shared" si="90"/>
        <v>0</v>
      </c>
      <c r="F703" s="216">
        <f t="shared" si="90"/>
        <v>0</v>
      </c>
      <c r="G703" s="216">
        <f t="shared" si="89"/>
        <v>0</v>
      </c>
      <c r="H703" s="216">
        <f t="shared" si="89"/>
        <v>2</v>
      </c>
      <c r="I703" s="216">
        <f t="shared" si="89"/>
        <v>0</v>
      </c>
      <c r="J703" s="216">
        <f t="shared" si="81"/>
        <v>0</v>
      </c>
      <c r="K703" s="347">
        <f t="shared" si="83"/>
        <v>7.7200000000000005E-2</v>
      </c>
      <c r="L703" s="216"/>
      <c r="M703" s="216">
        <f t="shared" si="84"/>
        <v>0</v>
      </c>
      <c r="N703" s="216">
        <f t="shared" si="85"/>
        <v>0</v>
      </c>
      <c r="O703" s="216">
        <f t="shared" si="85"/>
        <v>0</v>
      </c>
      <c r="P703" s="216">
        <f t="shared" si="86"/>
        <v>1</v>
      </c>
      <c r="Q703" s="216">
        <f t="shared" si="87"/>
        <v>8</v>
      </c>
      <c r="R703" s="216">
        <f t="shared" si="88"/>
        <v>2</v>
      </c>
      <c r="S703" s="219"/>
      <c r="T703" s="219"/>
      <c r="U703" s="219"/>
      <c r="V703" s="219"/>
      <c r="W703" s="504"/>
      <c r="X703" s="219"/>
      <c r="Y703" s="49">
        <v>486</v>
      </c>
      <c r="Z703" s="49">
        <v>486348214</v>
      </c>
      <c r="AA703" s="235" t="s">
        <v>1193</v>
      </c>
      <c r="AB703" s="49">
        <v>0</v>
      </c>
      <c r="AC703" s="49">
        <v>0</v>
      </c>
      <c r="AD703" s="49">
        <v>0</v>
      </c>
      <c r="AE703" s="49">
        <v>0</v>
      </c>
      <c r="AF703" s="49">
        <v>2</v>
      </c>
      <c r="AG703" s="49">
        <v>0</v>
      </c>
      <c r="AH703" s="49">
        <v>0</v>
      </c>
      <c r="AI703" s="206">
        <v>0</v>
      </c>
      <c r="AJ703" s="206">
        <v>0</v>
      </c>
      <c r="AK703" s="206">
        <v>0</v>
      </c>
      <c r="AL703" s="206">
        <v>0</v>
      </c>
      <c r="AM703" s="206">
        <v>1</v>
      </c>
      <c r="AN703" s="206">
        <v>0</v>
      </c>
      <c r="AO703" s="206">
        <v>0</v>
      </c>
      <c r="AP703" s="206">
        <v>0</v>
      </c>
      <c r="AQ703" s="49">
        <v>0</v>
      </c>
      <c r="AR703" s="207"/>
      <c r="AS703" s="49">
        <v>348</v>
      </c>
      <c r="AT703" s="49">
        <v>214</v>
      </c>
      <c r="AU703" s="49">
        <v>8</v>
      </c>
      <c r="AW703" s="49"/>
      <c r="AX703" s="49"/>
      <c r="AY703" s="49"/>
      <c r="AZ703" s="484"/>
    </row>
    <row r="704" spans="1:52">
      <c r="A704" s="206">
        <v>486</v>
      </c>
      <c r="B704" s="206">
        <v>486348215</v>
      </c>
      <c r="C704" s="207" t="s">
        <v>1193</v>
      </c>
      <c r="D704" s="216">
        <f t="shared" si="90"/>
        <v>0</v>
      </c>
      <c r="E704" s="216">
        <f t="shared" si="90"/>
        <v>0</v>
      </c>
      <c r="F704" s="216">
        <f t="shared" si="90"/>
        <v>0</v>
      </c>
      <c r="G704" s="216">
        <f t="shared" si="89"/>
        <v>1</v>
      </c>
      <c r="H704" s="216">
        <f t="shared" si="89"/>
        <v>0</v>
      </c>
      <c r="I704" s="216">
        <f t="shared" si="89"/>
        <v>0</v>
      </c>
      <c r="J704" s="216">
        <f t="shared" si="89"/>
        <v>0</v>
      </c>
      <c r="K704" s="347">
        <f t="shared" si="83"/>
        <v>3.8600000000000002E-2</v>
      </c>
      <c r="L704" s="216"/>
      <c r="M704" s="216">
        <f t="shared" si="84"/>
        <v>1</v>
      </c>
      <c r="N704" s="216">
        <f t="shared" si="85"/>
        <v>0</v>
      </c>
      <c r="O704" s="216">
        <f t="shared" si="85"/>
        <v>0</v>
      </c>
      <c r="P704" s="216">
        <f t="shared" si="86"/>
        <v>1</v>
      </c>
      <c r="Q704" s="216">
        <f t="shared" si="87"/>
        <v>10</v>
      </c>
      <c r="R704" s="216">
        <f t="shared" si="88"/>
        <v>1</v>
      </c>
      <c r="S704" s="219"/>
      <c r="T704" s="219"/>
      <c r="U704" s="219"/>
      <c r="V704" s="219"/>
      <c r="W704" s="504"/>
      <c r="X704" s="219"/>
      <c r="Y704" s="49">
        <v>486</v>
      </c>
      <c r="Z704" s="49">
        <v>486348215</v>
      </c>
      <c r="AA704" s="235" t="s">
        <v>1193</v>
      </c>
      <c r="AB704" s="49">
        <v>0</v>
      </c>
      <c r="AC704" s="49">
        <v>0</v>
      </c>
      <c r="AD704" s="49">
        <v>0</v>
      </c>
      <c r="AE704" s="49">
        <v>1</v>
      </c>
      <c r="AF704" s="49">
        <v>0</v>
      </c>
      <c r="AG704" s="49">
        <v>0</v>
      </c>
      <c r="AH704" s="49">
        <v>0</v>
      </c>
      <c r="AI704" s="206">
        <v>0</v>
      </c>
      <c r="AJ704" s="206">
        <v>1</v>
      </c>
      <c r="AK704" s="206">
        <v>0</v>
      </c>
      <c r="AL704" s="206">
        <v>0</v>
      </c>
      <c r="AM704" s="206">
        <v>1</v>
      </c>
      <c r="AN704" s="206">
        <v>0</v>
      </c>
      <c r="AO704" s="206">
        <v>0</v>
      </c>
      <c r="AP704" s="206">
        <v>0</v>
      </c>
      <c r="AQ704" s="49">
        <v>0</v>
      </c>
      <c r="AR704" s="207"/>
      <c r="AS704" s="49">
        <v>348</v>
      </c>
      <c r="AT704" s="49">
        <v>215</v>
      </c>
      <c r="AU704" s="49">
        <v>10</v>
      </c>
      <c r="AW704" s="49"/>
      <c r="AX704" s="49"/>
      <c r="AY704" s="49"/>
      <c r="AZ704" s="484"/>
    </row>
    <row r="705" spans="1:52">
      <c r="A705" s="206">
        <v>486</v>
      </c>
      <c r="B705" s="206">
        <v>486348226</v>
      </c>
      <c r="C705" s="207" t="s">
        <v>1193</v>
      </c>
      <c r="D705" s="216">
        <f t="shared" si="90"/>
        <v>0</v>
      </c>
      <c r="E705" s="216">
        <f t="shared" si="90"/>
        <v>0</v>
      </c>
      <c r="F705" s="216">
        <f t="shared" si="90"/>
        <v>0</v>
      </c>
      <c r="G705" s="216">
        <f t="shared" si="89"/>
        <v>2</v>
      </c>
      <c r="H705" s="216">
        <f t="shared" si="89"/>
        <v>1</v>
      </c>
      <c r="I705" s="216">
        <f t="shared" si="89"/>
        <v>0</v>
      </c>
      <c r="J705" s="216">
        <f t="shared" si="89"/>
        <v>0</v>
      </c>
      <c r="K705" s="347">
        <f t="shared" si="83"/>
        <v>0.1158</v>
      </c>
      <c r="L705" s="216"/>
      <c r="M705" s="216">
        <f t="shared" si="84"/>
        <v>0</v>
      </c>
      <c r="N705" s="216">
        <f t="shared" si="85"/>
        <v>0</v>
      </c>
      <c r="O705" s="216">
        <f t="shared" si="85"/>
        <v>0</v>
      </c>
      <c r="P705" s="216">
        <f t="shared" si="86"/>
        <v>3</v>
      </c>
      <c r="Q705" s="216">
        <f t="shared" si="87"/>
        <v>9</v>
      </c>
      <c r="R705" s="216">
        <f t="shared" si="88"/>
        <v>3</v>
      </c>
      <c r="S705" s="219"/>
      <c r="T705" s="219"/>
      <c r="U705" s="219"/>
      <c r="V705" s="219"/>
      <c r="W705" s="504"/>
      <c r="X705" s="219"/>
      <c r="Y705" s="49">
        <v>486</v>
      </c>
      <c r="Z705" s="49">
        <v>486348226</v>
      </c>
      <c r="AA705" s="235" t="s">
        <v>1193</v>
      </c>
      <c r="AB705" s="49">
        <v>0</v>
      </c>
      <c r="AC705" s="49">
        <v>0</v>
      </c>
      <c r="AD705" s="49">
        <v>0</v>
      </c>
      <c r="AE705" s="49">
        <v>2</v>
      </c>
      <c r="AF705" s="49">
        <v>1</v>
      </c>
      <c r="AG705" s="49">
        <v>0</v>
      </c>
      <c r="AH705" s="49">
        <v>0</v>
      </c>
      <c r="AI705" s="206">
        <v>0</v>
      </c>
      <c r="AJ705" s="206">
        <v>0</v>
      </c>
      <c r="AK705" s="206">
        <v>0</v>
      </c>
      <c r="AL705" s="206">
        <v>0</v>
      </c>
      <c r="AM705" s="206">
        <v>3</v>
      </c>
      <c r="AN705" s="206">
        <v>0</v>
      </c>
      <c r="AO705" s="206">
        <v>0</v>
      </c>
      <c r="AP705" s="206">
        <v>0</v>
      </c>
      <c r="AQ705" s="49">
        <v>0</v>
      </c>
      <c r="AR705" s="207"/>
      <c r="AS705" s="49">
        <v>348</v>
      </c>
      <c r="AT705" s="49">
        <v>226</v>
      </c>
      <c r="AU705" s="49">
        <v>9</v>
      </c>
      <c r="AW705" s="49"/>
      <c r="AX705" s="49"/>
      <c r="AY705" s="49"/>
      <c r="AZ705" s="484"/>
    </row>
    <row r="706" spans="1:52">
      <c r="A706" s="206">
        <v>486</v>
      </c>
      <c r="B706" s="206">
        <v>486348227</v>
      </c>
      <c r="C706" s="207" t="s">
        <v>1193</v>
      </c>
      <c r="D706" s="216">
        <f t="shared" si="90"/>
        <v>0</v>
      </c>
      <c r="E706" s="216">
        <f t="shared" si="90"/>
        <v>0</v>
      </c>
      <c r="F706" s="216">
        <f t="shared" si="90"/>
        <v>0</v>
      </c>
      <c r="G706" s="216">
        <f t="shared" si="89"/>
        <v>1</v>
      </c>
      <c r="H706" s="216">
        <f t="shared" si="89"/>
        <v>0</v>
      </c>
      <c r="I706" s="216">
        <f t="shared" si="89"/>
        <v>0</v>
      </c>
      <c r="J706" s="216">
        <f t="shared" si="89"/>
        <v>0</v>
      </c>
      <c r="K706" s="347">
        <f t="shared" si="83"/>
        <v>3.8600000000000002E-2</v>
      </c>
      <c r="L706" s="216"/>
      <c r="M706" s="216">
        <f t="shared" si="84"/>
        <v>0</v>
      </c>
      <c r="N706" s="216">
        <f t="shared" si="85"/>
        <v>0</v>
      </c>
      <c r="O706" s="216">
        <f t="shared" si="85"/>
        <v>0</v>
      </c>
      <c r="P706" s="216">
        <f t="shared" si="86"/>
        <v>1</v>
      </c>
      <c r="Q706" s="216">
        <f t="shared" si="87"/>
        <v>10</v>
      </c>
      <c r="R706" s="216">
        <f t="shared" si="88"/>
        <v>1</v>
      </c>
      <c r="S706" s="219"/>
      <c r="T706" s="219"/>
      <c r="U706" s="219"/>
      <c r="V706" s="219"/>
      <c r="W706" s="504"/>
      <c r="X706" s="219"/>
      <c r="Y706" s="49">
        <v>486</v>
      </c>
      <c r="Z706" s="49">
        <v>486348227</v>
      </c>
      <c r="AA706" s="235" t="s">
        <v>1193</v>
      </c>
      <c r="AB706" s="49">
        <v>0</v>
      </c>
      <c r="AC706" s="49">
        <v>0</v>
      </c>
      <c r="AD706" s="49">
        <v>0</v>
      </c>
      <c r="AE706" s="49">
        <v>1</v>
      </c>
      <c r="AF706" s="49">
        <v>0</v>
      </c>
      <c r="AG706" s="49">
        <v>0</v>
      </c>
      <c r="AH706" s="49">
        <v>0</v>
      </c>
      <c r="AI706" s="206">
        <v>0</v>
      </c>
      <c r="AJ706" s="206">
        <v>0</v>
      </c>
      <c r="AK706" s="206">
        <v>0</v>
      </c>
      <c r="AL706" s="206">
        <v>0</v>
      </c>
      <c r="AM706" s="206">
        <v>1</v>
      </c>
      <c r="AN706" s="206">
        <v>0</v>
      </c>
      <c r="AO706" s="206">
        <v>0</v>
      </c>
      <c r="AP706" s="206">
        <v>0</v>
      </c>
      <c r="AQ706" s="49">
        <v>0</v>
      </c>
      <c r="AR706" s="207"/>
      <c r="AS706" s="49">
        <v>348</v>
      </c>
      <c r="AT706" s="49">
        <v>227</v>
      </c>
      <c r="AU706" s="49">
        <v>10</v>
      </c>
      <c r="AW706" s="49"/>
      <c r="AX706" s="49"/>
      <c r="AY706" s="49"/>
      <c r="AZ706" s="484"/>
    </row>
    <row r="707" spans="1:52">
      <c r="A707" s="206">
        <v>486</v>
      </c>
      <c r="B707" s="206">
        <v>486348271</v>
      </c>
      <c r="C707" s="207" t="s">
        <v>1193</v>
      </c>
      <c r="D707" s="216">
        <f t="shared" si="90"/>
        <v>0</v>
      </c>
      <c r="E707" s="216">
        <f t="shared" si="90"/>
        <v>0</v>
      </c>
      <c r="F707" s="216">
        <f t="shared" si="90"/>
        <v>0</v>
      </c>
      <c r="G707" s="216">
        <f t="shared" si="89"/>
        <v>1</v>
      </c>
      <c r="H707" s="216">
        <f t="shared" si="89"/>
        <v>0</v>
      </c>
      <c r="I707" s="216">
        <f t="shared" si="89"/>
        <v>0</v>
      </c>
      <c r="J707" s="216">
        <f t="shared" si="89"/>
        <v>0</v>
      </c>
      <c r="K707" s="347">
        <f t="shared" si="83"/>
        <v>3.8600000000000002E-2</v>
      </c>
      <c r="L707" s="216"/>
      <c r="M707" s="216">
        <f t="shared" si="84"/>
        <v>0</v>
      </c>
      <c r="N707" s="216">
        <f t="shared" si="85"/>
        <v>0</v>
      </c>
      <c r="O707" s="216">
        <f t="shared" si="85"/>
        <v>0</v>
      </c>
      <c r="P707" s="216">
        <f t="shared" si="86"/>
        <v>1</v>
      </c>
      <c r="Q707" s="216">
        <f t="shared" si="87"/>
        <v>4</v>
      </c>
      <c r="R707" s="216">
        <f t="shared" si="88"/>
        <v>1</v>
      </c>
      <c r="S707" s="219"/>
      <c r="T707" s="219"/>
      <c r="U707" s="219"/>
      <c r="V707" s="219"/>
      <c r="W707" s="504"/>
      <c r="X707" s="219"/>
      <c r="Y707" s="49">
        <v>486</v>
      </c>
      <c r="Z707" s="49">
        <v>486348271</v>
      </c>
      <c r="AA707" s="235" t="s">
        <v>1193</v>
      </c>
      <c r="AB707" s="49">
        <v>0</v>
      </c>
      <c r="AC707" s="49">
        <v>0</v>
      </c>
      <c r="AD707" s="49">
        <v>0</v>
      </c>
      <c r="AE707" s="49">
        <v>1</v>
      </c>
      <c r="AF707" s="49">
        <v>0</v>
      </c>
      <c r="AG707" s="49">
        <v>0</v>
      </c>
      <c r="AH707" s="49">
        <v>0</v>
      </c>
      <c r="AI707" s="206">
        <v>0</v>
      </c>
      <c r="AJ707" s="206">
        <v>0</v>
      </c>
      <c r="AK707" s="206">
        <v>0</v>
      </c>
      <c r="AL707" s="206">
        <v>0</v>
      </c>
      <c r="AM707" s="206">
        <v>1</v>
      </c>
      <c r="AN707" s="206">
        <v>0</v>
      </c>
      <c r="AO707" s="206">
        <v>0</v>
      </c>
      <c r="AP707" s="206">
        <v>0</v>
      </c>
      <c r="AQ707" s="49">
        <v>0</v>
      </c>
      <c r="AR707" s="207"/>
      <c r="AS707" s="49">
        <v>348</v>
      </c>
      <c r="AT707" s="49">
        <v>271</v>
      </c>
      <c r="AU707" s="49">
        <v>4</v>
      </c>
      <c r="AW707" s="49"/>
      <c r="AX707" s="49"/>
      <c r="AY707" s="49"/>
      <c r="AZ707" s="484"/>
    </row>
    <row r="708" spans="1:52">
      <c r="A708" s="206">
        <v>486</v>
      </c>
      <c r="B708" s="206">
        <v>486348277</v>
      </c>
      <c r="C708" s="207" t="s">
        <v>1193</v>
      </c>
      <c r="D708" s="216">
        <f t="shared" si="90"/>
        <v>0</v>
      </c>
      <c r="E708" s="216">
        <f t="shared" si="90"/>
        <v>0</v>
      </c>
      <c r="F708" s="216">
        <f t="shared" si="90"/>
        <v>2</v>
      </c>
      <c r="G708" s="216">
        <f t="shared" si="89"/>
        <v>4</v>
      </c>
      <c r="H708" s="216">
        <f t="shared" si="89"/>
        <v>2</v>
      </c>
      <c r="I708" s="216">
        <f t="shared" si="89"/>
        <v>0</v>
      </c>
      <c r="J708" s="216">
        <f t="shared" si="89"/>
        <v>0</v>
      </c>
      <c r="K708" s="347">
        <f t="shared" si="83"/>
        <v>0.30880000000000002</v>
      </c>
      <c r="L708" s="216"/>
      <c r="M708" s="216">
        <f t="shared" si="84"/>
        <v>3</v>
      </c>
      <c r="N708" s="216">
        <f t="shared" si="85"/>
        <v>0</v>
      </c>
      <c r="O708" s="216">
        <f t="shared" si="85"/>
        <v>0</v>
      </c>
      <c r="P708" s="216">
        <f t="shared" si="86"/>
        <v>8</v>
      </c>
      <c r="Q708" s="216">
        <f t="shared" si="87"/>
        <v>12</v>
      </c>
      <c r="R708" s="216">
        <f t="shared" si="88"/>
        <v>8</v>
      </c>
      <c r="S708" s="219"/>
      <c r="T708" s="219"/>
      <c r="U708" s="219"/>
      <c r="V708" s="219"/>
      <c r="W708" s="504"/>
      <c r="X708" s="219"/>
      <c r="Y708" s="49">
        <v>486</v>
      </c>
      <c r="Z708" s="49">
        <v>486348277</v>
      </c>
      <c r="AA708" s="235" t="s">
        <v>1193</v>
      </c>
      <c r="AB708" s="49">
        <v>0</v>
      </c>
      <c r="AC708" s="49">
        <v>0</v>
      </c>
      <c r="AD708" s="49">
        <v>2</v>
      </c>
      <c r="AE708" s="49">
        <v>4</v>
      </c>
      <c r="AF708" s="49">
        <v>2</v>
      </c>
      <c r="AG708" s="49">
        <v>0</v>
      </c>
      <c r="AH708" s="49">
        <v>0</v>
      </c>
      <c r="AI708" s="206">
        <v>0</v>
      </c>
      <c r="AJ708" s="206">
        <v>3</v>
      </c>
      <c r="AK708" s="206">
        <v>0</v>
      </c>
      <c r="AL708" s="206">
        <v>0</v>
      </c>
      <c r="AM708" s="206">
        <v>6</v>
      </c>
      <c r="AN708" s="206">
        <v>0</v>
      </c>
      <c r="AO708" s="206">
        <v>0</v>
      </c>
      <c r="AP708" s="206">
        <v>2</v>
      </c>
      <c r="AQ708" s="49">
        <v>0</v>
      </c>
      <c r="AR708" s="207"/>
      <c r="AS708" s="49">
        <v>348</v>
      </c>
      <c r="AT708" s="49">
        <v>277</v>
      </c>
      <c r="AU708" s="49">
        <v>12</v>
      </c>
      <c r="AW708" s="49"/>
      <c r="AX708" s="49"/>
      <c r="AY708" s="49"/>
      <c r="AZ708" s="484"/>
    </row>
    <row r="709" spans="1:52">
      <c r="A709" s="206">
        <v>486</v>
      </c>
      <c r="B709" s="206">
        <v>486348316</v>
      </c>
      <c r="C709" s="207" t="s">
        <v>1193</v>
      </c>
      <c r="D709" s="216">
        <f t="shared" si="90"/>
        <v>0</v>
      </c>
      <c r="E709" s="216">
        <f t="shared" si="90"/>
        <v>0</v>
      </c>
      <c r="F709" s="216">
        <f t="shared" si="90"/>
        <v>1</v>
      </c>
      <c r="G709" s="216">
        <f t="shared" si="89"/>
        <v>2</v>
      </c>
      <c r="H709" s="216">
        <f t="shared" si="89"/>
        <v>2</v>
      </c>
      <c r="I709" s="216">
        <f t="shared" si="89"/>
        <v>0</v>
      </c>
      <c r="J709" s="216">
        <f t="shared" si="89"/>
        <v>0</v>
      </c>
      <c r="K709" s="347">
        <f t="shared" si="83"/>
        <v>0.193</v>
      </c>
      <c r="L709" s="216"/>
      <c r="M709" s="216">
        <f t="shared" si="84"/>
        <v>1</v>
      </c>
      <c r="N709" s="216">
        <f t="shared" si="85"/>
        <v>0</v>
      </c>
      <c r="O709" s="216">
        <f t="shared" si="85"/>
        <v>0</v>
      </c>
      <c r="P709" s="216">
        <f t="shared" si="86"/>
        <v>5</v>
      </c>
      <c r="Q709" s="216">
        <f t="shared" si="87"/>
        <v>11</v>
      </c>
      <c r="R709" s="216">
        <f t="shared" si="88"/>
        <v>5</v>
      </c>
      <c r="S709" s="219"/>
      <c r="T709" s="219"/>
      <c r="U709" s="219"/>
      <c r="V709" s="219"/>
      <c r="W709" s="504"/>
      <c r="X709" s="219"/>
      <c r="Y709" s="49">
        <v>486</v>
      </c>
      <c r="Z709" s="49">
        <v>486348316</v>
      </c>
      <c r="AA709" s="235" t="s">
        <v>1193</v>
      </c>
      <c r="AB709" s="49">
        <v>0</v>
      </c>
      <c r="AC709" s="49">
        <v>0</v>
      </c>
      <c r="AD709" s="49">
        <v>1</v>
      </c>
      <c r="AE709" s="49">
        <v>2</v>
      </c>
      <c r="AF709" s="49">
        <v>2</v>
      </c>
      <c r="AG709" s="49">
        <v>0</v>
      </c>
      <c r="AH709" s="49">
        <v>0</v>
      </c>
      <c r="AI709" s="206">
        <v>0</v>
      </c>
      <c r="AJ709" s="206">
        <v>1</v>
      </c>
      <c r="AK709" s="206">
        <v>0</v>
      </c>
      <c r="AL709" s="206">
        <v>0</v>
      </c>
      <c r="AM709" s="206">
        <v>4</v>
      </c>
      <c r="AN709" s="206">
        <v>0</v>
      </c>
      <c r="AO709" s="206">
        <v>0</v>
      </c>
      <c r="AP709" s="206">
        <v>1</v>
      </c>
      <c r="AQ709" s="49">
        <v>0</v>
      </c>
      <c r="AR709" s="207"/>
      <c r="AS709" s="49">
        <v>348</v>
      </c>
      <c r="AT709" s="49">
        <v>316</v>
      </c>
      <c r="AU709" s="49">
        <v>11</v>
      </c>
      <c r="AW709" s="49"/>
      <c r="AX709" s="49"/>
      <c r="AY709" s="49"/>
      <c r="AZ709" s="484"/>
    </row>
    <row r="710" spans="1:52">
      <c r="A710" s="206">
        <v>486</v>
      </c>
      <c r="B710" s="206">
        <v>486348348</v>
      </c>
      <c r="C710" s="207" t="s">
        <v>1193</v>
      </c>
      <c r="D710" s="216">
        <f t="shared" si="90"/>
        <v>0</v>
      </c>
      <c r="E710" s="216">
        <f t="shared" si="90"/>
        <v>0</v>
      </c>
      <c r="F710" s="216">
        <f t="shared" si="90"/>
        <v>65</v>
      </c>
      <c r="G710" s="216">
        <f t="shared" si="89"/>
        <v>346</v>
      </c>
      <c r="H710" s="216">
        <f t="shared" si="89"/>
        <v>208</v>
      </c>
      <c r="I710" s="216">
        <f t="shared" si="89"/>
        <v>0</v>
      </c>
      <c r="J710" s="216">
        <f t="shared" si="89"/>
        <v>0</v>
      </c>
      <c r="K710" s="347">
        <f t="shared" si="83"/>
        <v>23.8934</v>
      </c>
      <c r="L710" s="216"/>
      <c r="M710" s="216">
        <f t="shared" si="84"/>
        <v>135</v>
      </c>
      <c r="N710" s="216">
        <f t="shared" si="85"/>
        <v>25</v>
      </c>
      <c r="O710" s="216">
        <f t="shared" si="85"/>
        <v>0</v>
      </c>
      <c r="P710" s="216">
        <f t="shared" si="86"/>
        <v>527</v>
      </c>
      <c r="Q710" s="216">
        <f t="shared" si="87"/>
        <v>11</v>
      </c>
      <c r="R710" s="216">
        <f t="shared" si="88"/>
        <v>619</v>
      </c>
      <c r="S710" s="219"/>
      <c r="T710" s="219"/>
      <c r="U710" s="219"/>
      <c r="V710" s="219"/>
      <c r="W710" s="504"/>
      <c r="X710" s="219"/>
      <c r="Y710" s="49">
        <v>486</v>
      </c>
      <c r="Z710" s="49">
        <v>486348348</v>
      </c>
      <c r="AA710" s="235" t="s">
        <v>1193</v>
      </c>
      <c r="AB710" s="49">
        <v>0</v>
      </c>
      <c r="AC710" s="49">
        <v>0</v>
      </c>
      <c r="AD710" s="49">
        <v>65</v>
      </c>
      <c r="AE710" s="49">
        <v>346</v>
      </c>
      <c r="AF710" s="49">
        <v>208</v>
      </c>
      <c r="AG710" s="49">
        <v>0</v>
      </c>
      <c r="AH710" s="49">
        <v>0</v>
      </c>
      <c r="AI710" s="206">
        <v>0</v>
      </c>
      <c r="AJ710" s="206">
        <v>135</v>
      </c>
      <c r="AK710" s="206">
        <v>25</v>
      </c>
      <c r="AL710" s="206">
        <v>0</v>
      </c>
      <c r="AM710" s="206">
        <v>469</v>
      </c>
      <c r="AN710" s="206">
        <v>0</v>
      </c>
      <c r="AO710" s="206">
        <v>0</v>
      </c>
      <c r="AP710" s="206">
        <v>58</v>
      </c>
      <c r="AQ710" s="49">
        <v>0</v>
      </c>
      <c r="AR710" s="207"/>
      <c r="AS710" s="49">
        <v>348</v>
      </c>
      <c r="AT710" s="49">
        <v>348</v>
      </c>
      <c r="AU710" s="49">
        <v>11</v>
      </c>
      <c r="AW710" s="49"/>
      <c r="AX710" s="49"/>
      <c r="AY710" s="49"/>
      <c r="AZ710" s="484"/>
    </row>
    <row r="711" spans="1:52">
      <c r="A711" s="206">
        <v>486</v>
      </c>
      <c r="B711" s="206">
        <v>486348610</v>
      </c>
      <c r="C711" s="207" t="s">
        <v>1193</v>
      </c>
      <c r="D711" s="216">
        <f t="shared" si="90"/>
        <v>0</v>
      </c>
      <c r="E711" s="216">
        <f t="shared" si="90"/>
        <v>0</v>
      </c>
      <c r="F711" s="216">
        <f t="shared" si="90"/>
        <v>1</v>
      </c>
      <c r="G711" s="216">
        <f t="shared" si="89"/>
        <v>0</v>
      </c>
      <c r="H711" s="216">
        <f t="shared" si="89"/>
        <v>0</v>
      </c>
      <c r="I711" s="216">
        <f t="shared" si="89"/>
        <v>0</v>
      </c>
      <c r="J711" s="216">
        <f t="shared" si="89"/>
        <v>0</v>
      </c>
      <c r="K711" s="347">
        <f t="shared" si="83"/>
        <v>3.8600000000000002E-2</v>
      </c>
      <c r="L711" s="216"/>
      <c r="M711" s="216">
        <f t="shared" si="84"/>
        <v>0</v>
      </c>
      <c r="N711" s="216">
        <f t="shared" si="85"/>
        <v>0</v>
      </c>
      <c r="O711" s="216">
        <f t="shared" si="85"/>
        <v>0</v>
      </c>
      <c r="P711" s="216">
        <f t="shared" si="86"/>
        <v>0</v>
      </c>
      <c r="Q711" s="216">
        <f t="shared" si="87"/>
        <v>5</v>
      </c>
      <c r="R711" s="216">
        <f t="shared" si="88"/>
        <v>1</v>
      </c>
      <c r="S711" s="219"/>
      <c r="T711" s="219"/>
      <c r="U711" s="219"/>
      <c r="V711" s="219"/>
      <c r="W711" s="504"/>
      <c r="X711" s="219"/>
      <c r="Y711" s="49">
        <v>486</v>
      </c>
      <c r="Z711" s="49">
        <v>486348610</v>
      </c>
      <c r="AA711" s="235" t="s">
        <v>1193</v>
      </c>
      <c r="AB711" s="49">
        <v>0</v>
      </c>
      <c r="AC711" s="49">
        <v>0</v>
      </c>
      <c r="AD711" s="49">
        <v>1</v>
      </c>
      <c r="AE711" s="49">
        <v>0</v>
      </c>
      <c r="AF711" s="49">
        <v>0</v>
      </c>
      <c r="AG711" s="49">
        <v>0</v>
      </c>
      <c r="AH711" s="49">
        <v>0</v>
      </c>
      <c r="AI711" s="206">
        <v>0</v>
      </c>
      <c r="AJ711" s="206">
        <v>0</v>
      </c>
      <c r="AK711" s="206">
        <v>0</v>
      </c>
      <c r="AL711" s="206">
        <v>0</v>
      </c>
      <c r="AM711" s="206">
        <v>0</v>
      </c>
      <c r="AN711" s="206">
        <v>0</v>
      </c>
      <c r="AO711" s="206">
        <v>0</v>
      </c>
      <c r="AP711" s="206">
        <v>0</v>
      </c>
      <c r="AQ711" s="49">
        <v>0</v>
      </c>
      <c r="AR711" s="207"/>
      <c r="AS711" s="49">
        <v>348</v>
      </c>
      <c r="AT711" s="49">
        <v>610</v>
      </c>
      <c r="AU711" s="49">
        <v>5</v>
      </c>
      <c r="AW711" s="49"/>
      <c r="AX711" s="49"/>
      <c r="AY711" s="49"/>
      <c r="AZ711" s="484"/>
    </row>
    <row r="712" spans="1:52">
      <c r="A712" s="206">
        <v>486</v>
      </c>
      <c r="B712" s="206">
        <v>486348658</v>
      </c>
      <c r="C712" s="207" t="s">
        <v>1193</v>
      </c>
      <c r="D712" s="216">
        <f t="shared" si="90"/>
        <v>0</v>
      </c>
      <c r="E712" s="216">
        <f t="shared" si="90"/>
        <v>0</v>
      </c>
      <c r="F712" s="216">
        <f t="shared" si="90"/>
        <v>2</v>
      </c>
      <c r="G712" s="216">
        <f t="shared" si="89"/>
        <v>1</v>
      </c>
      <c r="H712" s="216">
        <f t="shared" si="89"/>
        <v>0</v>
      </c>
      <c r="I712" s="216">
        <f t="shared" si="89"/>
        <v>0</v>
      </c>
      <c r="J712" s="216">
        <f t="shared" si="89"/>
        <v>0</v>
      </c>
      <c r="K712" s="347">
        <f t="shared" si="83"/>
        <v>0.1158</v>
      </c>
      <c r="L712" s="216"/>
      <c r="M712" s="216">
        <f t="shared" si="84"/>
        <v>1</v>
      </c>
      <c r="N712" s="216">
        <f t="shared" si="85"/>
        <v>0</v>
      </c>
      <c r="O712" s="216">
        <f t="shared" si="85"/>
        <v>0</v>
      </c>
      <c r="P712" s="216">
        <f t="shared" si="86"/>
        <v>3</v>
      </c>
      <c r="Q712" s="216">
        <f t="shared" si="87"/>
        <v>7</v>
      </c>
      <c r="R712" s="216">
        <f t="shared" si="88"/>
        <v>3</v>
      </c>
      <c r="S712" s="219"/>
      <c r="T712" s="219"/>
      <c r="U712" s="219"/>
      <c r="V712" s="219"/>
      <c r="W712" s="504"/>
      <c r="X712" s="219"/>
      <c r="Y712" s="49">
        <v>486</v>
      </c>
      <c r="Z712" s="49">
        <v>486348658</v>
      </c>
      <c r="AA712" s="235" t="s">
        <v>1193</v>
      </c>
      <c r="AB712" s="49">
        <v>0</v>
      </c>
      <c r="AC712" s="49">
        <v>0</v>
      </c>
      <c r="AD712" s="49">
        <v>2</v>
      </c>
      <c r="AE712" s="49">
        <v>1</v>
      </c>
      <c r="AF712" s="49">
        <v>0</v>
      </c>
      <c r="AG712" s="49">
        <v>0</v>
      </c>
      <c r="AH712" s="49">
        <v>0</v>
      </c>
      <c r="AI712" s="206">
        <v>0</v>
      </c>
      <c r="AJ712" s="206">
        <v>1</v>
      </c>
      <c r="AK712" s="206">
        <v>0</v>
      </c>
      <c r="AL712" s="206">
        <v>0</v>
      </c>
      <c r="AM712" s="206">
        <v>1</v>
      </c>
      <c r="AN712" s="206">
        <v>0</v>
      </c>
      <c r="AO712" s="206">
        <v>0</v>
      </c>
      <c r="AP712" s="206">
        <v>2</v>
      </c>
      <c r="AQ712" s="49">
        <v>0</v>
      </c>
      <c r="AR712" s="207"/>
      <c r="AS712" s="49">
        <v>348</v>
      </c>
      <c r="AT712" s="49">
        <v>658</v>
      </c>
      <c r="AU712" s="49">
        <v>7</v>
      </c>
      <c r="AW712" s="49"/>
      <c r="AX712" s="49"/>
      <c r="AY712" s="49"/>
      <c r="AZ712" s="484"/>
    </row>
    <row r="713" spans="1:52">
      <c r="A713" s="206">
        <v>486</v>
      </c>
      <c r="B713" s="206">
        <v>486348753</v>
      </c>
      <c r="C713" s="207" t="s">
        <v>1193</v>
      </c>
      <c r="D713" s="216">
        <f t="shared" si="90"/>
        <v>0</v>
      </c>
      <c r="E713" s="216">
        <f t="shared" si="90"/>
        <v>0</v>
      </c>
      <c r="F713" s="216">
        <f t="shared" si="90"/>
        <v>0</v>
      </c>
      <c r="G713" s="216">
        <f t="shared" si="89"/>
        <v>1</v>
      </c>
      <c r="H713" s="216">
        <f t="shared" si="89"/>
        <v>0</v>
      </c>
      <c r="I713" s="216">
        <f t="shared" si="89"/>
        <v>0</v>
      </c>
      <c r="J713" s="216">
        <f t="shared" si="89"/>
        <v>0</v>
      </c>
      <c r="K713" s="347">
        <f t="shared" si="83"/>
        <v>3.8600000000000002E-2</v>
      </c>
      <c r="L713" s="216"/>
      <c r="M713" s="216">
        <f t="shared" si="84"/>
        <v>0</v>
      </c>
      <c r="N713" s="216">
        <f t="shared" si="85"/>
        <v>0</v>
      </c>
      <c r="O713" s="216">
        <f t="shared" si="85"/>
        <v>0</v>
      </c>
      <c r="P713" s="216">
        <f t="shared" si="86"/>
        <v>0</v>
      </c>
      <c r="Q713" s="216">
        <f t="shared" si="87"/>
        <v>7</v>
      </c>
      <c r="R713" s="216">
        <f t="shared" si="88"/>
        <v>1</v>
      </c>
      <c r="S713" s="219"/>
      <c r="T713" s="219"/>
      <c r="U713" s="219"/>
      <c r="V713" s="219"/>
      <c r="W713" s="504"/>
      <c r="X713" s="219"/>
      <c r="Y713" s="49">
        <v>486</v>
      </c>
      <c r="Z713" s="49">
        <v>486348753</v>
      </c>
      <c r="AA713" s="235" t="s">
        <v>1193</v>
      </c>
      <c r="AB713" s="49">
        <v>0</v>
      </c>
      <c r="AC713" s="49">
        <v>0</v>
      </c>
      <c r="AD713" s="49">
        <v>0</v>
      </c>
      <c r="AE713" s="49">
        <v>1</v>
      </c>
      <c r="AF713" s="49">
        <v>0</v>
      </c>
      <c r="AG713" s="49">
        <v>0</v>
      </c>
      <c r="AH713" s="49">
        <v>0</v>
      </c>
      <c r="AI713" s="206">
        <v>0</v>
      </c>
      <c r="AJ713" s="206">
        <v>0</v>
      </c>
      <c r="AK713" s="206">
        <v>0</v>
      </c>
      <c r="AL713" s="206">
        <v>0</v>
      </c>
      <c r="AM713" s="206">
        <v>0</v>
      </c>
      <c r="AN713" s="206">
        <v>0</v>
      </c>
      <c r="AO713" s="206">
        <v>0</v>
      </c>
      <c r="AP713" s="206">
        <v>0</v>
      </c>
      <c r="AQ713" s="49">
        <v>0</v>
      </c>
      <c r="AR713" s="207"/>
      <c r="AS713" s="49">
        <v>348</v>
      </c>
      <c r="AT713" s="49">
        <v>753</v>
      </c>
      <c r="AU713" s="49">
        <v>7</v>
      </c>
      <c r="AW713" s="49"/>
      <c r="AX713" s="49"/>
      <c r="AY713" s="49"/>
      <c r="AZ713" s="484"/>
    </row>
    <row r="714" spans="1:52">
      <c r="A714" s="206">
        <v>486</v>
      </c>
      <c r="B714" s="206">
        <v>486348767</v>
      </c>
      <c r="C714" s="207" t="s">
        <v>1193</v>
      </c>
      <c r="D714" s="216">
        <f t="shared" si="90"/>
        <v>0</v>
      </c>
      <c r="E714" s="216">
        <f t="shared" si="90"/>
        <v>0</v>
      </c>
      <c r="F714" s="216">
        <f t="shared" si="90"/>
        <v>3</v>
      </c>
      <c r="G714" s="216">
        <f t="shared" si="89"/>
        <v>8</v>
      </c>
      <c r="H714" s="216">
        <f t="shared" si="89"/>
        <v>4</v>
      </c>
      <c r="I714" s="216">
        <f t="shared" si="89"/>
        <v>0</v>
      </c>
      <c r="J714" s="216">
        <f t="shared" si="89"/>
        <v>0</v>
      </c>
      <c r="K714" s="347">
        <f t="shared" si="83"/>
        <v>0.57899999999999996</v>
      </c>
      <c r="L714" s="216"/>
      <c r="M714" s="216">
        <f t="shared" si="84"/>
        <v>3</v>
      </c>
      <c r="N714" s="216">
        <f t="shared" si="85"/>
        <v>0</v>
      </c>
      <c r="O714" s="216">
        <f t="shared" si="85"/>
        <v>0</v>
      </c>
      <c r="P714" s="216">
        <f t="shared" si="86"/>
        <v>11</v>
      </c>
      <c r="Q714" s="216">
        <f t="shared" si="87"/>
        <v>9</v>
      </c>
      <c r="R714" s="216">
        <f t="shared" si="88"/>
        <v>15</v>
      </c>
      <c r="S714" s="219"/>
      <c r="T714" s="219"/>
      <c r="U714" s="219"/>
      <c r="V714" s="219"/>
      <c r="W714" s="504"/>
      <c r="X714" s="219"/>
      <c r="Y714" s="49">
        <v>486</v>
      </c>
      <c r="Z714" s="49">
        <v>486348767</v>
      </c>
      <c r="AA714" s="235" t="s">
        <v>1193</v>
      </c>
      <c r="AB714" s="49">
        <v>0</v>
      </c>
      <c r="AC714" s="49">
        <v>0</v>
      </c>
      <c r="AD714" s="49">
        <v>3</v>
      </c>
      <c r="AE714" s="49">
        <v>8</v>
      </c>
      <c r="AF714" s="49">
        <v>4</v>
      </c>
      <c r="AG714" s="49">
        <v>0</v>
      </c>
      <c r="AH714" s="49">
        <v>0</v>
      </c>
      <c r="AI714" s="206">
        <v>0</v>
      </c>
      <c r="AJ714" s="206">
        <v>3</v>
      </c>
      <c r="AK714" s="206">
        <v>0</v>
      </c>
      <c r="AL714" s="206">
        <v>0</v>
      </c>
      <c r="AM714" s="206">
        <v>9</v>
      </c>
      <c r="AN714" s="206">
        <v>0</v>
      </c>
      <c r="AO714" s="206">
        <v>0</v>
      </c>
      <c r="AP714" s="206">
        <v>2</v>
      </c>
      <c r="AQ714" s="49">
        <v>0</v>
      </c>
      <c r="AR714" s="207"/>
      <c r="AS714" s="49">
        <v>348</v>
      </c>
      <c r="AT714" s="49">
        <v>767</v>
      </c>
      <c r="AU714" s="49">
        <v>9</v>
      </c>
      <c r="AW714" s="49"/>
      <c r="AX714" s="49"/>
      <c r="AY714" s="49"/>
      <c r="AZ714" s="484"/>
    </row>
    <row r="715" spans="1:52">
      <c r="A715" s="206">
        <v>486</v>
      </c>
      <c r="B715" s="206">
        <v>486348775</v>
      </c>
      <c r="C715" s="207" t="s">
        <v>1193</v>
      </c>
      <c r="D715" s="216">
        <f t="shared" si="90"/>
        <v>0</v>
      </c>
      <c r="E715" s="216">
        <f t="shared" si="90"/>
        <v>0</v>
      </c>
      <c r="F715" s="216">
        <f t="shared" si="90"/>
        <v>0</v>
      </c>
      <c r="G715" s="216">
        <f t="shared" si="89"/>
        <v>2</v>
      </c>
      <c r="H715" s="216">
        <f t="shared" si="89"/>
        <v>0</v>
      </c>
      <c r="I715" s="216">
        <f t="shared" si="89"/>
        <v>0</v>
      </c>
      <c r="J715" s="216">
        <f t="shared" si="89"/>
        <v>0</v>
      </c>
      <c r="K715" s="347">
        <f t="shared" ref="K715:K778" si="91">ROUND(0.0386*(SUM(AD715:AG715)+(AC715*0.5))+0.0486*AH715,4)</f>
        <v>7.7200000000000005E-2</v>
      </c>
      <c r="L715" s="216"/>
      <c r="M715" s="216">
        <f t="shared" ref="M715:M778" si="92">ROUND(AJ715+(AI715*0.5),0)</f>
        <v>2</v>
      </c>
      <c r="N715" s="216">
        <f t="shared" ref="N715:O778" si="93">ROUND(AK715,0)</f>
        <v>0</v>
      </c>
      <c r="O715" s="216">
        <f t="shared" si="93"/>
        <v>0</v>
      </c>
      <c r="P715" s="216">
        <f t="shared" ref="P715:P778" si="94">ROUND(((AN715+AO715)*0.5)+AM715+AP715+AQ715,0)</f>
        <v>2</v>
      </c>
      <c r="Q715" s="216">
        <f t="shared" ref="Q715:Q778" si="95">AU715</f>
        <v>4</v>
      </c>
      <c r="R715" s="216">
        <f t="shared" ref="R715:R778" si="96">SUM(F715:I715)+ROUND(D715*0.5,0)+ROUND(J715*0.5,0)</f>
        <v>2</v>
      </c>
      <c r="S715" s="219"/>
      <c r="T715" s="219"/>
      <c r="U715" s="219"/>
      <c r="V715" s="219"/>
      <c r="W715" s="504"/>
      <c r="X715" s="219"/>
      <c r="Y715" s="49">
        <v>486</v>
      </c>
      <c r="Z715" s="49">
        <v>486348775</v>
      </c>
      <c r="AA715" s="235" t="s">
        <v>1193</v>
      </c>
      <c r="AB715" s="49">
        <v>0</v>
      </c>
      <c r="AC715" s="49">
        <v>0</v>
      </c>
      <c r="AD715" s="49">
        <v>0</v>
      </c>
      <c r="AE715" s="49">
        <v>2</v>
      </c>
      <c r="AF715" s="49">
        <v>0</v>
      </c>
      <c r="AG715" s="49">
        <v>0</v>
      </c>
      <c r="AH715" s="49">
        <v>0</v>
      </c>
      <c r="AI715" s="206">
        <v>0</v>
      </c>
      <c r="AJ715" s="206">
        <v>2</v>
      </c>
      <c r="AK715" s="206">
        <v>0</v>
      </c>
      <c r="AL715" s="206">
        <v>0</v>
      </c>
      <c r="AM715" s="206">
        <v>2</v>
      </c>
      <c r="AN715" s="206">
        <v>0</v>
      </c>
      <c r="AO715" s="206">
        <v>0</v>
      </c>
      <c r="AP715" s="206">
        <v>0</v>
      </c>
      <c r="AQ715" s="49">
        <v>0</v>
      </c>
      <c r="AR715" s="207"/>
      <c r="AS715" s="49">
        <v>348</v>
      </c>
      <c r="AT715" s="49">
        <v>775</v>
      </c>
      <c r="AU715" s="49">
        <v>4</v>
      </c>
      <c r="AW715" s="49"/>
      <c r="AX715" s="49"/>
      <c r="AY715" s="49"/>
      <c r="AZ715" s="484"/>
    </row>
    <row r="716" spans="1:52">
      <c r="A716" s="206">
        <v>487</v>
      </c>
      <c r="B716" s="206">
        <v>487049016</v>
      </c>
      <c r="C716" s="207" t="s">
        <v>306</v>
      </c>
      <c r="D716" s="216">
        <f t="shared" si="90"/>
        <v>0</v>
      </c>
      <c r="E716" s="216">
        <f t="shared" si="90"/>
        <v>0</v>
      </c>
      <c r="F716" s="216">
        <f t="shared" si="90"/>
        <v>0</v>
      </c>
      <c r="G716" s="216">
        <f t="shared" si="89"/>
        <v>0</v>
      </c>
      <c r="H716" s="216">
        <f t="shared" si="89"/>
        <v>0</v>
      </c>
      <c r="I716" s="216">
        <f t="shared" si="89"/>
        <v>1</v>
      </c>
      <c r="J716" s="216">
        <f t="shared" si="89"/>
        <v>0</v>
      </c>
      <c r="K716" s="347">
        <f t="shared" si="91"/>
        <v>3.8600000000000002E-2</v>
      </c>
      <c r="L716" s="216"/>
      <c r="M716" s="216">
        <f t="shared" si="92"/>
        <v>0</v>
      </c>
      <c r="N716" s="216">
        <f t="shared" si="93"/>
        <v>0</v>
      </c>
      <c r="O716" s="216">
        <f t="shared" si="93"/>
        <v>1</v>
      </c>
      <c r="P716" s="216">
        <f t="shared" si="94"/>
        <v>1</v>
      </c>
      <c r="Q716" s="216">
        <f t="shared" si="95"/>
        <v>8</v>
      </c>
      <c r="R716" s="216">
        <f t="shared" si="96"/>
        <v>1</v>
      </c>
      <c r="S716" s="219"/>
      <c r="T716" s="219"/>
      <c r="U716" s="219"/>
      <c r="V716" s="219"/>
      <c r="W716" s="504"/>
      <c r="X716" s="219"/>
      <c r="Y716" s="49">
        <v>487</v>
      </c>
      <c r="Z716" s="49">
        <v>487049016</v>
      </c>
      <c r="AA716" s="235" t="s">
        <v>306</v>
      </c>
      <c r="AB716" s="49">
        <v>0</v>
      </c>
      <c r="AC716" s="49">
        <v>0</v>
      </c>
      <c r="AD716" s="49">
        <v>0</v>
      </c>
      <c r="AE716" s="49">
        <v>0</v>
      </c>
      <c r="AF716" s="49">
        <v>0</v>
      </c>
      <c r="AG716" s="49">
        <v>1</v>
      </c>
      <c r="AH716" s="49">
        <v>0</v>
      </c>
      <c r="AI716" s="206">
        <v>0</v>
      </c>
      <c r="AJ716" s="206">
        <v>0</v>
      </c>
      <c r="AK716" s="206">
        <v>0</v>
      </c>
      <c r="AL716" s="206">
        <v>1</v>
      </c>
      <c r="AM716" s="206">
        <v>0</v>
      </c>
      <c r="AN716" s="206">
        <v>0</v>
      </c>
      <c r="AO716" s="206">
        <v>0</v>
      </c>
      <c r="AP716" s="206">
        <v>0</v>
      </c>
      <c r="AQ716" s="49">
        <v>1</v>
      </c>
      <c r="AR716" s="207"/>
      <c r="AS716" s="49">
        <v>49</v>
      </c>
      <c r="AT716" s="49">
        <v>16</v>
      </c>
      <c r="AU716" s="49">
        <v>8</v>
      </c>
      <c r="AW716" s="49"/>
      <c r="AX716" s="49"/>
      <c r="AY716" s="49"/>
      <c r="AZ716" s="484"/>
    </row>
    <row r="717" spans="1:52">
      <c r="A717" s="206">
        <v>487</v>
      </c>
      <c r="B717" s="206">
        <v>487049018</v>
      </c>
      <c r="C717" s="207" t="s">
        <v>306</v>
      </c>
      <c r="D717" s="216">
        <f t="shared" si="90"/>
        <v>0</v>
      </c>
      <c r="E717" s="216">
        <f t="shared" si="90"/>
        <v>0</v>
      </c>
      <c r="F717" s="216">
        <f t="shared" si="90"/>
        <v>0</v>
      </c>
      <c r="G717" s="216">
        <f t="shared" si="89"/>
        <v>0</v>
      </c>
      <c r="H717" s="216">
        <f t="shared" si="89"/>
        <v>0</v>
      </c>
      <c r="I717" s="216">
        <f t="shared" si="89"/>
        <v>1</v>
      </c>
      <c r="J717" s="216">
        <f t="shared" si="89"/>
        <v>0</v>
      </c>
      <c r="K717" s="347">
        <f t="shared" si="91"/>
        <v>3.8600000000000002E-2</v>
      </c>
      <c r="L717" s="216"/>
      <c r="M717" s="216">
        <f t="shared" si="92"/>
        <v>0</v>
      </c>
      <c r="N717" s="216">
        <f t="shared" si="93"/>
        <v>0</v>
      </c>
      <c r="O717" s="216">
        <f t="shared" si="93"/>
        <v>0</v>
      </c>
      <c r="P717" s="216">
        <f t="shared" si="94"/>
        <v>0</v>
      </c>
      <c r="Q717" s="216">
        <f t="shared" si="95"/>
        <v>9</v>
      </c>
      <c r="R717" s="216">
        <f t="shared" si="96"/>
        <v>1</v>
      </c>
      <c r="S717" s="219"/>
      <c r="T717" s="219"/>
      <c r="U717" s="219"/>
      <c r="V717" s="219"/>
      <c r="W717" s="504"/>
      <c r="X717" s="219"/>
      <c r="Y717" s="49">
        <v>487</v>
      </c>
      <c r="Z717" s="49">
        <v>487049018</v>
      </c>
      <c r="AA717" s="235" t="s">
        <v>306</v>
      </c>
      <c r="AB717" s="49">
        <v>0</v>
      </c>
      <c r="AC717" s="49">
        <v>0</v>
      </c>
      <c r="AD717" s="49">
        <v>0</v>
      </c>
      <c r="AE717" s="49">
        <v>0</v>
      </c>
      <c r="AF717" s="49">
        <v>0</v>
      </c>
      <c r="AG717" s="49">
        <v>1</v>
      </c>
      <c r="AH717" s="49">
        <v>0</v>
      </c>
      <c r="AI717" s="206">
        <v>0</v>
      </c>
      <c r="AJ717" s="206">
        <v>0</v>
      </c>
      <c r="AK717" s="206">
        <v>0</v>
      </c>
      <c r="AL717" s="206">
        <v>0</v>
      </c>
      <c r="AM717" s="206">
        <v>0</v>
      </c>
      <c r="AN717" s="206">
        <v>0</v>
      </c>
      <c r="AO717" s="206">
        <v>0</v>
      </c>
      <c r="AP717" s="206">
        <v>0</v>
      </c>
      <c r="AQ717" s="49">
        <v>0</v>
      </c>
      <c r="AR717" s="207"/>
      <c r="AS717" s="49">
        <v>49</v>
      </c>
      <c r="AT717" s="49">
        <v>18</v>
      </c>
      <c r="AU717" s="49">
        <v>9</v>
      </c>
      <c r="AW717" s="49"/>
      <c r="AX717" s="49"/>
      <c r="AY717" s="49"/>
      <c r="AZ717" s="484"/>
    </row>
    <row r="718" spans="1:52">
      <c r="A718" s="206">
        <v>487</v>
      </c>
      <c r="B718" s="206">
        <v>487049035</v>
      </c>
      <c r="C718" s="207" t="s">
        <v>306</v>
      </c>
      <c r="D718" s="216">
        <f t="shared" si="90"/>
        <v>0</v>
      </c>
      <c r="E718" s="216">
        <f t="shared" si="90"/>
        <v>0</v>
      </c>
      <c r="F718" s="216">
        <f t="shared" si="90"/>
        <v>0</v>
      </c>
      <c r="G718" s="216">
        <f t="shared" si="89"/>
        <v>0</v>
      </c>
      <c r="H718" s="216">
        <f t="shared" si="89"/>
        <v>7</v>
      </c>
      <c r="I718" s="216">
        <f t="shared" si="89"/>
        <v>33</v>
      </c>
      <c r="J718" s="216">
        <f t="shared" si="89"/>
        <v>0</v>
      </c>
      <c r="K718" s="347">
        <f t="shared" si="91"/>
        <v>1.544</v>
      </c>
      <c r="L718" s="216"/>
      <c r="M718" s="216">
        <f t="shared" si="92"/>
        <v>0</v>
      </c>
      <c r="N718" s="216">
        <f t="shared" si="93"/>
        <v>0</v>
      </c>
      <c r="O718" s="216">
        <f t="shared" si="93"/>
        <v>0</v>
      </c>
      <c r="P718" s="216">
        <f t="shared" si="94"/>
        <v>30</v>
      </c>
      <c r="Q718" s="216">
        <f t="shared" si="95"/>
        <v>11</v>
      </c>
      <c r="R718" s="216">
        <f t="shared" si="96"/>
        <v>40</v>
      </c>
      <c r="S718" s="219"/>
      <c r="T718" s="219"/>
      <c r="U718" s="219"/>
      <c r="V718" s="219"/>
      <c r="W718" s="504"/>
      <c r="X718" s="219"/>
      <c r="Y718" s="49">
        <v>487</v>
      </c>
      <c r="Z718" s="49">
        <v>487049035</v>
      </c>
      <c r="AA718" s="235" t="s">
        <v>306</v>
      </c>
      <c r="AB718" s="49">
        <v>0</v>
      </c>
      <c r="AC718" s="49">
        <v>0</v>
      </c>
      <c r="AD718" s="49">
        <v>0</v>
      </c>
      <c r="AE718" s="49">
        <v>0</v>
      </c>
      <c r="AF718" s="49">
        <v>7</v>
      </c>
      <c r="AG718" s="49">
        <v>33</v>
      </c>
      <c r="AH718" s="49">
        <v>0</v>
      </c>
      <c r="AI718" s="206">
        <v>0</v>
      </c>
      <c r="AJ718" s="206">
        <v>0</v>
      </c>
      <c r="AK718" s="206">
        <v>0</v>
      </c>
      <c r="AL718" s="206">
        <v>0</v>
      </c>
      <c r="AM718" s="206">
        <v>5</v>
      </c>
      <c r="AN718" s="206">
        <v>0</v>
      </c>
      <c r="AO718" s="206">
        <v>0</v>
      </c>
      <c r="AP718" s="206">
        <v>0</v>
      </c>
      <c r="AQ718" s="49">
        <v>25</v>
      </c>
      <c r="AR718" s="207"/>
      <c r="AS718" s="49">
        <v>49</v>
      </c>
      <c r="AT718" s="49">
        <v>35</v>
      </c>
      <c r="AU718" s="49">
        <v>11</v>
      </c>
      <c r="AW718" s="49"/>
      <c r="AX718" s="49"/>
      <c r="AY718" s="49"/>
      <c r="AZ718" s="484"/>
    </row>
    <row r="719" spans="1:52">
      <c r="A719" s="206">
        <v>487</v>
      </c>
      <c r="B719" s="206">
        <v>487049044</v>
      </c>
      <c r="C719" s="207" t="s">
        <v>306</v>
      </c>
      <c r="D719" s="216">
        <f t="shared" si="90"/>
        <v>0</v>
      </c>
      <c r="E719" s="216">
        <f t="shared" si="90"/>
        <v>0</v>
      </c>
      <c r="F719" s="216">
        <f t="shared" si="90"/>
        <v>0</v>
      </c>
      <c r="G719" s="216">
        <f t="shared" si="89"/>
        <v>0</v>
      </c>
      <c r="H719" s="216">
        <f t="shared" si="89"/>
        <v>2</v>
      </c>
      <c r="I719" s="216">
        <f t="shared" si="89"/>
        <v>5</v>
      </c>
      <c r="J719" s="216">
        <f t="shared" si="89"/>
        <v>0</v>
      </c>
      <c r="K719" s="347">
        <f t="shared" si="91"/>
        <v>0.2702</v>
      </c>
      <c r="L719" s="216"/>
      <c r="M719" s="216">
        <f t="shared" si="92"/>
        <v>0</v>
      </c>
      <c r="N719" s="216">
        <f t="shared" si="93"/>
        <v>0</v>
      </c>
      <c r="O719" s="216">
        <f t="shared" si="93"/>
        <v>0</v>
      </c>
      <c r="P719" s="216">
        <f t="shared" si="94"/>
        <v>3</v>
      </c>
      <c r="Q719" s="216">
        <f t="shared" si="95"/>
        <v>11</v>
      </c>
      <c r="R719" s="216">
        <f t="shared" si="96"/>
        <v>7</v>
      </c>
      <c r="S719" s="219"/>
      <c r="T719" s="219"/>
      <c r="U719" s="219"/>
      <c r="V719" s="219"/>
      <c r="W719" s="504"/>
      <c r="X719" s="219"/>
      <c r="Y719" s="49">
        <v>487</v>
      </c>
      <c r="Z719" s="49">
        <v>487049044</v>
      </c>
      <c r="AA719" s="235" t="s">
        <v>306</v>
      </c>
      <c r="AB719" s="49">
        <v>0</v>
      </c>
      <c r="AC719" s="49">
        <v>0</v>
      </c>
      <c r="AD719" s="49">
        <v>0</v>
      </c>
      <c r="AE719" s="49">
        <v>0</v>
      </c>
      <c r="AF719" s="49">
        <v>2</v>
      </c>
      <c r="AG719" s="49">
        <v>5</v>
      </c>
      <c r="AH719" s="49">
        <v>0</v>
      </c>
      <c r="AI719" s="206">
        <v>0</v>
      </c>
      <c r="AJ719" s="206">
        <v>0</v>
      </c>
      <c r="AK719" s="206">
        <v>0</v>
      </c>
      <c r="AL719" s="206">
        <v>0</v>
      </c>
      <c r="AM719" s="206">
        <v>0</v>
      </c>
      <c r="AN719" s="206">
        <v>0</v>
      </c>
      <c r="AO719" s="206">
        <v>0</v>
      </c>
      <c r="AP719" s="206">
        <v>0</v>
      </c>
      <c r="AQ719" s="49">
        <v>3</v>
      </c>
      <c r="AR719" s="207"/>
      <c r="AS719" s="49">
        <v>49</v>
      </c>
      <c r="AT719" s="49">
        <v>44</v>
      </c>
      <c r="AU719" s="49">
        <v>11</v>
      </c>
      <c r="AW719" s="49"/>
      <c r="AX719" s="49"/>
      <c r="AY719" s="49"/>
      <c r="AZ719" s="484"/>
    </row>
    <row r="720" spans="1:52">
      <c r="A720" s="206">
        <v>487</v>
      </c>
      <c r="B720" s="206">
        <v>487049048</v>
      </c>
      <c r="C720" s="207" t="s">
        <v>306</v>
      </c>
      <c r="D720" s="216">
        <f t="shared" si="90"/>
        <v>0</v>
      </c>
      <c r="E720" s="216">
        <f t="shared" si="90"/>
        <v>0</v>
      </c>
      <c r="F720" s="216">
        <f t="shared" si="90"/>
        <v>0</v>
      </c>
      <c r="G720" s="216">
        <f t="shared" si="89"/>
        <v>0</v>
      </c>
      <c r="H720" s="216">
        <f t="shared" si="89"/>
        <v>1</v>
      </c>
      <c r="I720" s="216">
        <f t="shared" si="89"/>
        <v>0</v>
      </c>
      <c r="J720" s="216">
        <f t="shared" si="89"/>
        <v>0</v>
      </c>
      <c r="K720" s="347">
        <f t="shared" si="91"/>
        <v>3.8600000000000002E-2</v>
      </c>
      <c r="L720" s="216"/>
      <c r="M720" s="216">
        <f t="shared" si="92"/>
        <v>0</v>
      </c>
      <c r="N720" s="216">
        <f t="shared" si="93"/>
        <v>0</v>
      </c>
      <c r="O720" s="216">
        <f t="shared" si="93"/>
        <v>0</v>
      </c>
      <c r="P720" s="216">
        <f t="shared" si="94"/>
        <v>1</v>
      </c>
      <c r="Q720" s="216">
        <f t="shared" si="95"/>
        <v>4</v>
      </c>
      <c r="R720" s="216">
        <f t="shared" si="96"/>
        <v>1</v>
      </c>
      <c r="S720" s="219"/>
      <c r="T720" s="219"/>
      <c r="U720" s="219"/>
      <c r="V720" s="219"/>
      <c r="W720" s="504"/>
      <c r="X720" s="219"/>
      <c r="Y720" s="49">
        <v>487</v>
      </c>
      <c r="Z720" s="49">
        <v>487049048</v>
      </c>
      <c r="AA720" s="235" t="s">
        <v>306</v>
      </c>
      <c r="AB720" s="49">
        <v>0</v>
      </c>
      <c r="AC720" s="49">
        <v>0</v>
      </c>
      <c r="AD720" s="49">
        <v>0</v>
      </c>
      <c r="AE720" s="49">
        <v>0</v>
      </c>
      <c r="AF720" s="49">
        <v>1</v>
      </c>
      <c r="AG720" s="49">
        <v>0</v>
      </c>
      <c r="AH720" s="49">
        <v>0</v>
      </c>
      <c r="AI720" s="206">
        <v>0</v>
      </c>
      <c r="AJ720" s="206">
        <v>0</v>
      </c>
      <c r="AK720" s="206">
        <v>0</v>
      </c>
      <c r="AL720" s="206">
        <v>0</v>
      </c>
      <c r="AM720" s="206">
        <v>1</v>
      </c>
      <c r="AN720" s="206">
        <v>0</v>
      </c>
      <c r="AO720" s="206">
        <v>0</v>
      </c>
      <c r="AP720" s="206">
        <v>0</v>
      </c>
      <c r="AQ720" s="49">
        <v>0</v>
      </c>
      <c r="AR720" s="207"/>
      <c r="AS720" s="49">
        <v>49</v>
      </c>
      <c r="AT720" s="49">
        <v>48</v>
      </c>
      <c r="AU720" s="49">
        <v>4</v>
      </c>
      <c r="AW720" s="49"/>
      <c r="AX720" s="49"/>
      <c r="AY720" s="49"/>
      <c r="AZ720" s="484"/>
    </row>
    <row r="721" spans="1:52">
      <c r="A721" s="206">
        <v>487</v>
      </c>
      <c r="B721" s="206">
        <v>487049049</v>
      </c>
      <c r="C721" s="207" t="s">
        <v>306</v>
      </c>
      <c r="D721" s="216">
        <f t="shared" si="90"/>
        <v>0</v>
      </c>
      <c r="E721" s="216">
        <f t="shared" si="90"/>
        <v>0</v>
      </c>
      <c r="F721" s="216">
        <f t="shared" si="90"/>
        <v>0</v>
      </c>
      <c r="G721" s="216">
        <f t="shared" si="89"/>
        <v>0</v>
      </c>
      <c r="H721" s="216">
        <f t="shared" si="89"/>
        <v>22</v>
      </c>
      <c r="I721" s="216">
        <f t="shared" si="89"/>
        <v>28</v>
      </c>
      <c r="J721" s="216">
        <f t="shared" si="89"/>
        <v>0</v>
      </c>
      <c r="K721" s="347">
        <f t="shared" si="91"/>
        <v>1.93</v>
      </c>
      <c r="L721" s="216"/>
      <c r="M721" s="216">
        <f t="shared" si="92"/>
        <v>0</v>
      </c>
      <c r="N721" s="216">
        <f t="shared" si="93"/>
        <v>1</v>
      </c>
      <c r="O721" s="216">
        <f t="shared" si="93"/>
        <v>3</v>
      </c>
      <c r="P721" s="216">
        <f t="shared" si="94"/>
        <v>46</v>
      </c>
      <c r="Q721" s="216">
        <f t="shared" si="95"/>
        <v>8</v>
      </c>
      <c r="R721" s="216">
        <f t="shared" si="96"/>
        <v>50</v>
      </c>
      <c r="S721" s="219"/>
      <c r="T721" s="219"/>
      <c r="U721" s="219"/>
      <c r="V721" s="219"/>
      <c r="W721" s="504"/>
      <c r="X721" s="219"/>
      <c r="Y721" s="49">
        <v>487</v>
      </c>
      <c r="Z721" s="49">
        <v>487049049</v>
      </c>
      <c r="AA721" s="235" t="s">
        <v>306</v>
      </c>
      <c r="AB721" s="49">
        <v>0</v>
      </c>
      <c r="AC721" s="49">
        <v>0</v>
      </c>
      <c r="AD721" s="49">
        <v>0</v>
      </c>
      <c r="AE721" s="49">
        <v>0</v>
      </c>
      <c r="AF721" s="49">
        <v>22</v>
      </c>
      <c r="AG721" s="49">
        <v>28</v>
      </c>
      <c r="AH721" s="49">
        <v>0</v>
      </c>
      <c r="AI721" s="206">
        <v>0</v>
      </c>
      <c r="AJ721" s="206">
        <v>0</v>
      </c>
      <c r="AK721" s="206">
        <v>1</v>
      </c>
      <c r="AL721" s="206">
        <v>3</v>
      </c>
      <c r="AM721" s="206">
        <v>20</v>
      </c>
      <c r="AN721" s="206">
        <v>0</v>
      </c>
      <c r="AO721" s="206">
        <v>0</v>
      </c>
      <c r="AP721" s="206">
        <v>0</v>
      </c>
      <c r="AQ721" s="49">
        <v>26</v>
      </c>
      <c r="AR721" s="207"/>
      <c r="AS721" s="49">
        <v>49</v>
      </c>
      <c r="AT721" s="49">
        <v>49</v>
      </c>
      <c r="AU721" s="49">
        <v>8</v>
      </c>
      <c r="AW721" s="49"/>
      <c r="AX721" s="49"/>
      <c r="AY721" s="49"/>
      <c r="AZ721" s="484"/>
    </row>
    <row r="722" spans="1:52">
      <c r="A722" s="206">
        <v>487</v>
      </c>
      <c r="B722" s="206">
        <v>487049057</v>
      </c>
      <c r="C722" s="207" t="s">
        <v>306</v>
      </c>
      <c r="D722" s="216">
        <f t="shared" si="90"/>
        <v>0</v>
      </c>
      <c r="E722" s="216">
        <f t="shared" si="90"/>
        <v>0</v>
      </c>
      <c r="F722" s="216">
        <f t="shared" si="90"/>
        <v>0</v>
      </c>
      <c r="G722" s="216">
        <f t="shared" si="89"/>
        <v>0</v>
      </c>
      <c r="H722" s="216">
        <f t="shared" si="89"/>
        <v>3</v>
      </c>
      <c r="I722" s="216">
        <f t="shared" si="89"/>
        <v>3</v>
      </c>
      <c r="J722" s="216">
        <f t="shared" si="89"/>
        <v>0</v>
      </c>
      <c r="K722" s="347">
        <f t="shared" si="91"/>
        <v>0.2316</v>
      </c>
      <c r="L722" s="216"/>
      <c r="M722" s="216">
        <f t="shared" si="92"/>
        <v>0</v>
      </c>
      <c r="N722" s="216">
        <f t="shared" si="93"/>
        <v>0</v>
      </c>
      <c r="O722" s="216">
        <f t="shared" si="93"/>
        <v>0</v>
      </c>
      <c r="P722" s="216">
        <f t="shared" si="94"/>
        <v>3</v>
      </c>
      <c r="Q722" s="216">
        <f t="shared" si="95"/>
        <v>12</v>
      </c>
      <c r="R722" s="216">
        <f t="shared" si="96"/>
        <v>6</v>
      </c>
      <c r="S722" s="219"/>
      <c r="T722" s="219"/>
      <c r="U722" s="219"/>
      <c r="V722" s="219"/>
      <c r="W722" s="504"/>
      <c r="X722" s="219"/>
      <c r="Y722" s="49">
        <v>487</v>
      </c>
      <c r="Z722" s="49">
        <v>487049057</v>
      </c>
      <c r="AA722" s="235" t="s">
        <v>306</v>
      </c>
      <c r="AB722" s="49">
        <v>0</v>
      </c>
      <c r="AC722" s="49">
        <v>0</v>
      </c>
      <c r="AD722" s="49">
        <v>0</v>
      </c>
      <c r="AE722" s="49">
        <v>0</v>
      </c>
      <c r="AF722" s="49">
        <v>3</v>
      </c>
      <c r="AG722" s="49">
        <v>3</v>
      </c>
      <c r="AH722" s="49">
        <v>0</v>
      </c>
      <c r="AI722" s="206">
        <v>0</v>
      </c>
      <c r="AJ722" s="206">
        <v>0</v>
      </c>
      <c r="AK722" s="206">
        <v>0</v>
      </c>
      <c r="AL722" s="206">
        <v>0</v>
      </c>
      <c r="AM722" s="206">
        <v>1</v>
      </c>
      <c r="AN722" s="206">
        <v>0</v>
      </c>
      <c r="AO722" s="206">
        <v>0</v>
      </c>
      <c r="AP722" s="206">
        <v>0</v>
      </c>
      <c r="AQ722" s="49">
        <v>2</v>
      </c>
      <c r="AR722" s="207"/>
      <c r="AS722" s="49">
        <v>49</v>
      </c>
      <c r="AT722" s="49">
        <v>57</v>
      </c>
      <c r="AU722" s="49">
        <v>12</v>
      </c>
      <c r="AW722" s="49"/>
      <c r="AX722" s="49"/>
      <c r="AY722" s="49"/>
      <c r="AZ722" s="484"/>
    </row>
    <row r="723" spans="1:52">
      <c r="A723" s="206">
        <v>487</v>
      </c>
      <c r="B723" s="206">
        <v>487049093</v>
      </c>
      <c r="C723" s="207" t="s">
        <v>306</v>
      </c>
      <c r="D723" s="216">
        <f t="shared" si="90"/>
        <v>0</v>
      </c>
      <c r="E723" s="216">
        <f t="shared" si="90"/>
        <v>0</v>
      </c>
      <c r="F723" s="216">
        <f t="shared" si="90"/>
        <v>0</v>
      </c>
      <c r="G723" s="216">
        <f t="shared" si="89"/>
        <v>0</v>
      </c>
      <c r="H723" s="216">
        <f t="shared" si="89"/>
        <v>16</v>
      </c>
      <c r="I723" s="216">
        <f t="shared" si="89"/>
        <v>38</v>
      </c>
      <c r="J723" s="216">
        <f t="shared" si="89"/>
        <v>0</v>
      </c>
      <c r="K723" s="347">
        <f t="shared" si="91"/>
        <v>2.0844</v>
      </c>
      <c r="L723" s="216"/>
      <c r="M723" s="216">
        <f t="shared" si="92"/>
        <v>0</v>
      </c>
      <c r="N723" s="216">
        <f t="shared" si="93"/>
        <v>1</v>
      </c>
      <c r="O723" s="216">
        <f t="shared" si="93"/>
        <v>0</v>
      </c>
      <c r="P723" s="216">
        <f t="shared" si="94"/>
        <v>26</v>
      </c>
      <c r="Q723" s="216">
        <f t="shared" si="95"/>
        <v>11</v>
      </c>
      <c r="R723" s="216">
        <f t="shared" si="96"/>
        <v>54</v>
      </c>
      <c r="S723" s="219"/>
      <c r="T723" s="219"/>
      <c r="U723" s="219"/>
      <c r="V723" s="219"/>
      <c r="W723" s="504"/>
      <c r="X723" s="219"/>
      <c r="Y723" s="49">
        <v>487</v>
      </c>
      <c r="Z723" s="49">
        <v>487049093</v>
      </c>
      <c r="AA723" s="235" t="s">
        <v>306</v>
      </c>
      <c r="AB723" s="49">
        <v>0</v>
      </c>
      <c r="AC723" s="49">
        <v>0</v>
      </c>
      <c r="AD723" s="49">
        <v>0</v>
      </c>
      <c r="AE723" s="49">
        <v>0</v>
      </c>
      <c r="AF723" s="49">
        <v>16</v>
      </c>
      <c r="AG723" s="49">
        <v>38</v>
      </c>
      <c r="AH723" s="49">
        <v>0</v>
      </c>
      <c r="AI723" s="206">
        <v>0</v>
      </c>
      <c r="AJ723" s="206">
        <v>0</v>
      </c>
      <c r="AK723" s="206">
        <v>1</v>
      </c>
      <c r="AL723" s="206">
        <v>0</v>
      </c>
      <c r="AM723" s="206">
        <v>9</v>
      </c>
      <c r="AN723" s="206">
        <v>0</v>
      </c>
      <c r="AO723" s="206">
        <v>0</v>
      </c>
      <c r="AP723" s="206">
        <v>0</v>
      </c>
      <c r="AQ723" s="49">
        <v>17</v>
      </c>
      <c r="AR723" s="207"/>
      <c r="AS723" s="49">
        <v>49</v>
      </c>
      <c r="AT723" s="49">
        <v>93</v>
      </c>
      <c r="AU723" s="49">
        <v>11</v>
      </c>
      <c r="AW723" s="49"/>
      <c r="AX723" s="49"/>
      <c r="AY723" s="49"/>
      <c r="AZ723" s="484"/>
    </row>
    <row r="724" spans="1:52">
      <c r="A724" s="206">
        <v>487</v>
      </c>
      <c r="B724" s="206">
        <v>487049100</v>
      </c>
      <c r="C724" s="207" t="s">
        <v>306</v>
      </c>
      <c r="D724" s="216">
        <f t="shared" si="90"/>
        <v>0</v>
      </c>
      <c r="E724" s="216">
        <f t="shared" si="90"/>
        <v>0</v>
      </c>
      <c r="F724" s="216">
        <f t="shared" si="90"/>
        <v>0</v>
      </c>
      <c r="G724" s="216">
        <f t="shared" si="89"/>
        <v>0</v>
      </c>
      <c r="H724" s="216">
        <f t="shared" si="89"/>
        <v>1</v>
      </c>
      <c r="I724" s="216">
        <f t="shared" si="89"/>
        <v>1</v>
      </c>
      <c r="J724" s="216">
        <f t="shared" si="89"/>
        <v>0</v>
      </c>
      <c r="K724" s="347">
        <f t="shared" si="91"/>
        <v>7.7200000000000005E-2</v>
      </c>
      <c r="L724" s="216"/>
      <c r="M724" s="216">
        <f t="shared" si="92"/>
        <v>0</v>
      </c>
      <c r="N724" s="216">
        <f t="shared" si="93"/>
        <v>0</v>
      </c>
      <c r="O724" s="216">
        <f t="shared" si="93"/>
        <v>0</v>
      </c>
      <c r="P724" s="216">
        <f t="shared" si="94"/>
        <v>1</v>
      </c>
      <c r="Q724" s="216">
        <f t="shared" si="95"/>
        <v>10</v>
      </c>
      <c r="R724" s="216">
        <f t="shared" si="96"/>
        <v>2</v>
      </c>
      <c r="S724" s="219"/>
      <c r="T724" s="219"/>
      <c r="U724" s="219"/>
      <c r="V724" s="219"/>
      <c r="W724" s="504"/>
      <c r="X724" s="219"/>
      <c r="Y724" s="49">
        <v>487</v>
      </c>
      <c r="Z724" s="49">
        <v>487049100</v>
      </c>
      <c r="AA724" s="235" t="s">
        <v>306</v>
      </c>
      <c r="AB724" s="49">
        <v>0</v>
      </c>
      <c r="AC724" s="49">
        <v>0</v>
      </c>
      <c r="AD724" s="49">
        <v>0</v>
      </c>
      <c r="AE724" s="49">
        <v>0</v>
      </c>
      <c r="AF724" s="49">
        <v>1</v>
      </c>
      <c r="AG724" s="49">
        <v>1</v>
      </c>
      <c r="AH724" s="49">
        <v>0</v>
      </c>
      <c r="AI724" s="206">
        <v>0</v>
      </c>
      <c r="AJ724" s="206">
        <v>0</v>
      </c>
      <c r="AK724" s="206">
        <v>0</v>
      </c>
      <c r="AL724" s="206">
        <v>0</v>
      </c>
      <c r="AM724" s="206">
        <v>1</v>
      </c>
      <c r="AN724" s="206">
        <v>0</v>
      </c>
      <c r="AO724" s="206">
        <v>0</v>
      </c>
      <c r="AP724" s="206">
        <v>0</v>
      </c>
      <c r="AQ724" s="49">
        <v>0</v>
      </c>
      <c r="AR724" s="207"/>
      <c r="AS724" s="49">
        <v>49</v>
      </c>
      <c r="AT724" s="49">
        <v>100</v>
      </c>
      <c r="AU724" s="49">
        <v>10</v>
      </c>
      <c r="AW724" s="49"/>
      <c r="AX724" s="49"/>
      <c r="AY724" s="49"/>
      <c r="AZ724" s="484"/>
    </row>
    <row r="725" spans="1:52">
      <c r="A725" s="206">
        <v>487</v>
      </c>
      <c r="B725" s="206">
        <v>487049128</v>
      </c>
      <c r="C725" s="207" t="s">
        <v>306</v>
      </c>
      <c r="D725" s="216">
        <f t="shared" si="90"/>
        <v>0</v>
      </c>
      <c r="E725" s="216">
        <f t="shared" si="90"/>
        <v>0</v>
      </c>
      <c r="F725" s="216">
        <f t="shared" si="90"/>
        <v>0</v>
      </c>
      <c r="G725" s="216">
        <f t="shared" si="89"/>
        <v>0</v>
      </c>
      <c r="H725" s="216">
        <f t="shared" si="89"/>
        <v>1</v>
      </c>
      <c r="I725" s="216">
        <f t="shared" si="89"/>
        <v>1</v>
      </c>
      <c r="J725" s="216">
        <f t="shared" si="89"/>
        <v>0</v>
      </c>
      <c r="K725" s="347">
        <f t="shared" si="91"/>
        <v>7.7200000000000005E-2</v>
      </c>
      <c r="L725" s="216"/>
      <c r="M725" s="216">
        <f t="shared" si="92"/>
        <v>0</v>
      </c>
      <c r="N725" s="216">
        <f t="shared" si="93"/>
        <v>0</v>
      </c>
      <c r="O725" s="216">
        <f t="shared" si="93"/>
        <v>0</v>
      </c>
      <c r="P725" s="216">
        <f t="shared" si="94"/>
        <v>1</v>
      </c>
      <c r="Q725" s="216">
        <f t="shared" si="95"/>
        <v>10</v>
      </c>
      <c r="R725" s="216">
        <f t="shared" si="96"/>
        <v>2</v>
      </c>
      <c r="S725" s="219"/>
      <c r="T725" s="219"/>
      <c r="U725" s="219"/>
      <c r="V725" s="219"/>
      <c r="W725" s="504"/>
      <c r="X725" s="219"/>
      <c r="Y725" s="49">
        <v>487</v>
      </c>
      <c r="Z725" s="49">
        <v>487049128</v>
      </c>
      <c r="AA725" s="235" t="s">
        <v>306</v>
      </c>
      <c r="AB725" s="49">
        <v>0</v>
      </c>
      <c r="AC725" s="49">
        <v>0</v>
      </c>
      <c r="AD725" s="49">
        <v>0</v>
      </c>
      <c r="AE725" s="49">
        <v>0</v>
      </c>
      <c r="AF725" s="49">
        <v>1</v>
      </c>
      <c r="AG725" s="49">
        <v>1</v>
      </c>
      <c r="AH725" s="49">
        <v>0</v>
      </c>
      <c r="AI725" s="206">
        <v>0</v>
      </c>
      <c r="AJ725" s="206">
        <v>0</v>
      </c>
      <c r="AK725" s="206">
        <v>0</v>
      </c>
      <c r="AL725" s="206">
        <v>0</v>
      </c>
      <c r="AM725" s="206">
        <v>1</v>
      </c>
      <c r="AN725" s="206">
        <v>0</v>
      </c>
      <c r="AO725" s="206">
        <v>0</v>
      </c>
      <c r="AP725" s="206">
        <v>0</v>
      </c>
      <c r="AQ725" s="49">
        <v>0</v>
      </c>
      <c r="AR725" s="207"/>
      <c r="AS725" s="49">
        <v>49</v>
      </c>
      <c r="AT725" s="49">
        <v>128</v>
      </c>
      <c r="AU725" s="49">
        <v>10</v>
      </c>
      <c r="AW725" s="49"/>
      <c r="AX725" s="49"/>
      <c r="AY725" s="49"/>
      <c r="AZ725" s="484"/>
    </row>
    <row r="726" spans="1:52">
      <c r="A726" s="206">
        <v>487</v>
      </c>
      <c r="B726" s="206">
        <v>487049155</v>
      </c>
      <c r="C726" s="207" t="s">
        <v>306</v>
      </c>
      <c r="D726" s="216">
        <f t="shared" si="90"/>
        <v>0</v>
      </c>
      <c r="E726" s="216">
        <f t="shared" si="90"/>
        <v>0</v>
      </c>
      <c r="F726" s="216">
        <f t="shared" si="90"/>
        <v>0</v>
      </c>
      <c r="G726" s="216">
        <f t="shared" si="89"/>
        <v>0</v>
      </c>
      <c r="H726" s="216">
        <f t="shared" si="89"/>
        <v>0</v>
      </c>
      <c r="I726" s="216">
        <f t="shared" si="89"/>
        <v>1</v>
      </c>
      <c r="J726" s="216">
        <f t="shared" si="89"/>
        <v>0</v>
      </c>
      <c r="K726" s="347">
        <f t="shared" si="91"/>
        <v>3.8600000000000002E-2</v>
      </c>
      <c r="L726" s="216"/>
      <c r="M726" s="216">
        <f t="shared" si="92"/>
        <v>0</v>
      </c>
      <c r="N726" s="216">
        <f t="shared" si="93"/>
        <v>0</v>
      </c>
      <c r="O726" s="216">
        <f t="shared" si="93"/>
        <v>0</v>
      </c>
      <c r="P726" s="216">
        <f t="shared" si="94"/>
        <v>0</v>
      </c>
      <c r="Q726" s="216">
        <f t="shared" si="95"/>
        <v>2</v>
      </c>
      <c r="R726" s="216">
        <f t="shared" si="96"/>
        <v>1</v>
      </c>
      <c r="S726" s="219"/>
      <c r="T726" s="219"/>
      <c r="U726" s="219"/>
      <c r="V726" s="219"/>
      <c r="W726" s="504"/>
      <c r="X726" s="219"/>
      <c r="Y726" s="49">
        <v>487</v>
      </c>
      <c r="Z726" s="49">
        <v>487049155</v>
      </c>
      <c r="AA726" s="235" t="s">
        <v>306</v>
      </c>
      <c r="AB726" s="49">
        <v>0</v>
      </c>
      <c r="AC726" s="49">
        <v>0</v>
      </c>
      <c r="AD726" s="49">
        <v>0</v>
      </c>
      <c r="AE726" s="49">
        <v>0</v>
      </c>
      <c r="AF726" s="49">
        <v>0</v>
      </c>
      <c r="AG726" s="49">
        <v>1</v>
      </c>
      <c r="AH726" s="49">
        <v>0</v>
      </c>
      <c r="AI726" s="206">
        <v>0</v>
      </c>
      <c r="AJ726" s="206">
        <v>0</v>
      </c>
      <c r="AK726" s="206">
        <v>0</v>
      </c>
      <c r="AL726" s="206">
        <v>0</v>
      </c>
      <c r="AM726" s="206">
        <v>0</v>
      </c>
      <c r="AN726" s="206">
        <v>0</v>
      </c>
      <c r="AO726" s="206">
        <v>0</v>
      </c>
      <c r="AP726" s="206">
        <v>0</v>
      </c>
      <c r="AQ726" s="49">
        <v>0</v>
      </c>
      <c r="AR726" s="207"/>
      <c r="AS726" s="49">
        <v>49</v>
      </c>
      <c r="AT726" s="49">
        <v>155</v>
      </c>
      <c r="AU726" s="49">
        <v>2</v>
      </c>
      <c r="AW726" s="49"/>
      <c r="AX726" s="49"/>
      <c r="AY726" s="49"/>
      <c r="AZ726" s="484"/>
    </row>
    <row r="727" spans="1:52">
      <c r="A727" s="206">
        <v>487</v>
      </c>
      <c r="B727" s="206">
        <v>487049163</v>
      </c>
      <c r="C727" s="207" t="s">
        <v>306</v>
      </c>
      <c r="D727" s="216">
        <f t="shared" si="90"/>
        <v>0</v>
      </c>
      <c r="E727" s="216">
        <f t="shared" si="90"/>
        <v>0</v>
      </c>
      <c r="F727" s="216">
        <f t="shared" si="90"/>
        <v>0</v>
      </c>
      <c r="G727" s="216">
        <f t="shared" si="89"/>
        <v>0</v>
      </c>
      <c r="H727" s="216">
        <f t="shared" si="89"/>
        <v>5</v>
      </c>
      <c r="I727" s="216">
        <f t="shared" si="89"/>
        <v>11</v>
      </c>
      <c r="J727" s="216">
        <f t="shared" si="89"/>
        <v>0</v>
      </c>
      <c r="K727" s="347">
        <f t="shared" si="91"/>
        <v>0.61760000000000004</v>
      </c>
      <c r="L727" s="216"/>
      <c r="M727" s="216">
        <f t="shared" si="92"/>
        <v>0</v>
      </c>
      <c r="N727" s="216">
        <f t="shared" si="93"/>
        <v>0</v>
      </c>
      <c r="O727" s="216">
        <f t="shared" si="93"/>
        <v>1</v>
      </c>
      <c r="P727" s="216">
        <f t="shared" si="94"/>
        <v>10</v>
      </c>
      <c r="Q727" s="216">
        <f t="shared" si="95"/>
        <v>11</v>
      </c>
      <c r="R727" s="216">
        <f t="shared" si="96"/>
        <v>16</v>
      </c>
      <c r="S727" s="219"/>
      <c r="T727" s="219"/>
      <c r="U727" s="219"/>
      <c r="V727" s="219"/>
      <c r="W727" s="504"/>
      <c r="X727" s="219"/>
      <c r="Y727" s="49">
        <v>487</v>
      </c>
      <c r="Z727" s="49">
        <v>487049163</v>
      </c>
      <c r="AA727" s="235" t="s">
        <v>306</v>
      </c>
      <c r="AB727" s="49">
        <v>0</v>
      </c>
      <c r="AC727" s="49">
        <v>0</v>
      </c>
      <c r="AD727" s="49">
        <v>0</v>
      </c>
      <c r="AE727" s="49">
        <v>0</v>
      </c>
      <c r="AF727" s="49">
        <v>5</v>
      </c>
      <c r="AG727" s="49">
        <v>11</v>
      </c>
      <c r="AH727" s="49">
        <v>0</v>
      </c>
      <c r="AI727" s="206">
        <v>0</v>
      </c>
      <c r="AJ727" s="206">
        <v>0</v>
      </c>
      <c r="AK727" s="206">
        <v>0</v>
      </c>
      <c r="AL727" s="206">
        <v>1</v>
      </c>
      <c r="AM727" s="206">
        <v>3</v>
      </c>
      <c r="AN727" s="206">
        <v>0</v>
      </c>
      <c r="AO727" s="206">
        <v>0</v>
      </c>
      <c r="AP727" s="206">
        <v>0</v>
      </c>
      <c r="AQ727" s="49">
        <v>7</v>
      </c>
      <c r="AR727" s="207"/>
      <c r="AS727" s="49">
        <v>49</v>
      </c>
      <c r="AT727" s="49">
        <v>163</v>
      </c>
      <c r="AU727" s="49">
        <v>11</v>
      </c>
      <c r="AW727" s="49"/>
      <c r="AX727" s="49"/>
      <c r="AY727" s="49"/>
      <c r="AZ727" s="484"/>
    </row>
    <row r="728" spans="1:52">
      <c r="A728" s="206">
        <v>487</v>
      </c>
      <c r="B728" s="206">
        <v>487049165</v>
      </c>
      <c r="C728" s="207" t="s">
        <v>306</v>
      </c>
      <c r="D728" s="216">
        <f t="shared" si="90"/>
        <v>0</v>
      </c>
      <c r="E728" s="216">
        <f t="shared" si="90"/>
        <v>0</v>
      </c>
      <c r="F728" s="216">
        <f t="shared" si="90"/>
        <v>0</v>
      </c>
      <c r="G728" s="216">
        <f t="shared" si="89"/>
        <v>0</v>
      </c>
      <c r="H728" s="216">
        <f t="shared" si="89"/>
        <v>17</v>
      </c>
      <c r="I728" s="216">
        <f t="shared" si="89"/>
        <v>36</v>
      </c>
      <c r="J728" s="216">
        <f t="shared" si="89"/>
        <v>0</v>
      </c>
      <c r="K728" s="347">
        <f t="shared" si="91"/>
        <v>2.0457999999999998</v>
      </c>
      <c r="L728" s="216"/>
      <c r="M728" s="216">
        <f t="shared" si="92"/>
        <v>0</v>
      </c>
      <c r="N728" s="216">
        <f t="shared" si="93"/>
        <v>1</v>
      </c>
      <c r="O728" s="216">
        <f t="shared" si="93"/>
        <v>1</v>
      </c>
      <c r="P728" s="216">
        <f t="shared" si="94"/>
        <v>36</v>
      </c>
      <c r="Q728" s="216">
        <f t="shared" si="95"/>
        <v>10</v>
      </c>
      <c r="R728" s="216">
        <f t="shared" si="96"/>
        <v>53</v>
      </c>
      <c r="S728" s="219"/>
      <c r="T728" s="219"/>
      <c r="U728" s="219"/>
      <c r="V728" s="219"/>
      <c r="W728" s="504"/>
      <c r="X728" s="219"/>
      <c r="Y728" s="49">
        <v>487</v>
      </c>
      <c r="Z728" s="49">
        <v>487049165</v>
      </c>
      <c r="AA728" s="235" t="s">
        <v>306</v>
      </c>
      <c r="AB728" s="49">
        <v>0</v>
      </c>
      <c r="AC728" s="49">
        <v>0</v>
      </c>
      <c r="AD728" s="49">
        <v>0</v>
      </c>
      <c r="AE728" s="49">
        <v>0</v>
      </c>
      <c r="AF728" s="49">
        <v>17</v>
      </c>
      <c r="AG728" s="49">
        <v>36</v>
      </c>
      <c r="AH728" s="49">
        <v>0</v>
      </c>
      <c r="AI728" s="206">
        <v>0</v>
      </c>
      <c r="AJ728" s="206">
        <v>0</v>
      </c>
      <c r="AK728" s="206">
        <v>1</v>
      </c>
      <c r="AL728" s="206">
        <v>1</v>
      </c>
      <c r="AM728" s="206">
        <v>11</v>
      </c>
      <c r="AN728" s="206">
        <v>0</v>
      </c>
      <c r="AO728" s="206">
        <v>0</v>
      </c>
      <c r="AP728" s="206">
        <v>0</v>
      </c>
      <c r="AQ728" s="49">
        <v>25</v>
      </c>
      <c r="AR728" s="207"/>
      <c r="AS728" s="49">
        <v>49</v>
      </c>
      <c r="AT728" s="49">
        <v>165</v>
      </c>
      <c r="AU728" s="49">
        <v>10</v>
      </c>
      <c r="AW728" s="49"/>
      <c r="AX728" s="49"/>
      <c r="AY728" s="49"/>
      <c r="AZ728" s="484"/>
    </row>
    <row r="729" spans="1:52">
      <c r="A729" s="206">
        <v>487</v>
      </c>
      <c r="B729" s="206">
        <v>487049176</v>
      </c>
      <c r="C729" s="207" t="s">
        <v>306</v>
      </c>
      <c r="D729" s="216">
        <f t="shared" si="90"/>
        <v>0</v>
      </c>
      <c r="E729" s="216">
        <f t="shared" si="90"/>
        <v>0</v>
      </c>
      <c r="F729" s="216">
        <f t="shared" si="90"/>
        <v>0</v>
      </c>
      <c r="G729" s="216">
        <f t="shared" si="89"/>
        <v>0</v>
      </c>
      <c r="H729" s="216">
        <f t="shared" si="89"/>
        <v>17</v>
      </c>
      <c r="I729" s="216">
        <f t="shared" si="89"/>
        <v>30</v>
      </c>
      <c r="J729" s="216">
        <f t="shared" si="89"/>
        <v>0</v>
      </c>
      <c r="K729" s="347">
        <f t="shared" si="91"/>
        <v>1.8142</v>
      </c>
      <c r="L729" s="216"/>
      <c r="M729" s="216">
        <f t="shared" si="92"/>
        <v>0</v>
      </c>
      <c r="N729" s="216">
        <f t="shared" si="93"/>
        <v>1</v>
      </c>
      <c r="O729" s="216">
        <f t="shared" si="93"/>
        <v>2</v>
      </c>
      <c r="P729" s="216">
        <f t="shared" si="94"/>
        <v>34</v>
      </c>
      <c r="Q729" s="216">
        <f t="shared" si="95"/>
        <v>8</v>
      </c>
      <c r="R729" s="216">
        <f t="shared" si="96"/>
        <v>47</v>
      </c>
      <c r="S729" s="219"/>
      <c r="T729" s="219"/>
      <c r="U729" s="219"/>
      <c r="V729" s="219"/>
      <c r="W729" s="504"/>
      <c r="X729" s="219"/>
      <c r="Y729" s="49">
        <v>487</v>
      </c>
      <c r="Z729" s="49">
        <v>487049176</v>
      </c>
      <c r="AA729" s="235" t="s">
        <v>306</v>
      </c>
      <c r="AB729" s="49">
        <v>0</v>
      </c>
      <c r="AC729" s="49">
        <v>0</v>
      </c>
      <c r="AD729" s="49">
        <v>0</v>
      </c>
      <c r="AE729" s="49">
        <v>0</v>
      </c>
      <c r="AF729" s="49">
        <v>17</v>
      </c>
      <c r="AG729" s="49">
        <v>30</v>
      </c>
      <c r="AH729" s="49">
        <v>0</v>
      </c>
      <c r="AI729" s="206">
        <v>0</v>
      </c>
      <c r="AJ729" s="206">
        <v>0</v>
      </c>
      <c r="AK729" s="206">
        <v>1</v>
      </c>
      <c r="AL729" s="206">
        <v>2</v>
      </c>
      <c r="AM729" s="206">
        <v>14</v>
      </c>
      <c r="AN729" s="206">
        <v>0</v>
      </c>
      <c r="AO729" s="206">
        <v>0</v>
      </c>
      <c r="AP729" s="206">
        <v>0</v>
      </c>
      <c r="AQ729" s="49">
        <v>20</v>
      </c>
      <c r="AR729" s="207"/>
      <c r="AS729" s="49">
        <v>49</v>
      </c>
      <c r="AT729" s="49">
        <v>176</v>
      </c>
      <c r="AU729" s="49">
        <v>8</v>
      </c>
      <c r="AW729" s="49"/>
      <c r="AX729" s="49"/>
      <c r="AY729" s="49"/>
      <c r="AZ729" s="484"/>
    </row>
    <row r="730" spans="1:52">
      <c r="A730" s="206">
        <v>487</v>
      </c>
      <c r="B730" s="206">
        <v>487049178</v>
      </c>
      <c r="C730" s="207" t="s">
        <v>306</v>
      </c>
      <c r="D730" s="216">
        <f t="shared" si="90"/>
        <v>0</v>
      </c>
      <c r="E730" s="216">
        <f t="shared" si="90"/>
        <v>0</v>
      </c>
      <c r="F730" s="216">
        <f t="shared" si="90"/>
        <v>0</v>
      </c>
      <c r="G730" s="216">
        <f t="shared" si="89"/>
        <v>0</v>
      </c>
      <c r="H730" s="216">
        <f t="shared" si="89"/>
        <v>0</v>
      </c>
      <c r="I730" s="216">
        <f t="shared" si="89"/>
        <v>2</v>
      </c>
      <c r="J730" s="216">
        <f t="shared" si="89"/>
        <v>0</v>
      </c>
      <c r="K730" s="347">
        <f t="shared" si="91"/>
        <v>7.7200000000000005E-2</v>
      </c>
      <c r="L730" s="216"/>
      <c r="M730" s="216">
        <f t="shared" si="92"/>
        <v>0</v>
      </c>
      <c r="N730" s="216">
        <f t="shared" si="93"/>
        <v>0</v>
      </c>
      <c r="O730" s="216">
        <f t="shared" si="93"/>
        <v>0</v>
      </c>
      <c r="P730" s="216">
        <f t="shared" si="94"/>
        <v>1</v>
      </c>
      <c r="Q730" s="216">
        <f t="shared" si="95"/>
        <v>3</v>
      </c>
      <c r="R730" s="216">
        <f t="shared" si="96"/>
        <v>2</v>
      </c>
      <c r="S730" s="219"/>
      <c r="T730" s="219"/>
      <c r="U730" s="219"/>
      <c r="V730" s="219"/>
      <c r="W730" s="504"/>
      <c r="X730" s="219"/>
      <c r="Y730" s="49">
        <v>487</v>
      </c>
      <c r="Z730" s="49">
        <v>487049178</v>
      </c>
      <c r="AA730" s="235" t="s">
        <v>306</v>
      </c>
      <c r="AB730" s="49">
        <v>0</v>
      </c>
      <c r="AC730" s="49">
        <v>0</v>
      </c>
      <c r="AD730" s="49">
        <v>0</v>
      </c>
      <c r="AE730" s="49">
        <v>0</v>
      </c>
      <c r="AF730" s="49">
        <v>0</v>
      </c>
      <c r="AG730" s="49">
        <v>2</v>
      </c>
      <c r="AH730" s="49">
        <v>0</v>
      </c>
      <c r="AI730" s="206">
        <v>0</v>
      </c>
      <c r="AJ730" s="206">
        <v>0</v>
      </c>
      <c r="AK730" s="206">
        <v>0</v>
      </c>
      <c r="AL730" s="206">
        <v>0</v>
      </c>
      <c r="AM730" s="206">
        <v>0</v>
      </c>
      <c r="AN730" s="206">
        <v>0</v>
      </c>
      <c r="AO730" s="206">
        <v>0</v>
      </c>
      <c r="AP730" s="206">
        <v>0</v>
      </c>
      <c r="AQ730" s="49">
        <v>1</v>
      </c>
      <c r="AR730" s="207"/>
      <c r="AS730" s="49">
        <v>49</v>
      </c>
      <c r="AT730" s="49">
        <v>178</v>
      </c>
      <c r="AU730" s="49">
        <v>3</v>
      </c>
      <c r="AW730" s="49"/>
      <c r="AX730" s="49"/>
      <c r="AY730" s="49"/>
      <c r="AZ730" s="484"/>
    </row>
    <row r="731" spans="1:52">
      <c r="A731" s="206">
        <v>487</v>
      </c>
      <c r="B731" s="206">
        <v>487049181</v>
      </c>
      <c r="C731" s="207" t="s">
        <v>306</v>
      </c>
      <c r="D731" s="216">
        <f t="shared" si="90"/>
        <v>0</v>
      </c>
      <c r="E731" s="216">
        <f t="shared" si="90"/>
        <v>0</v>
      </c>
      <c r="F731" s="216">
        <f t="shared" si="90"/>
        <v>0</v>
      </c>
      <c r="G731" s="216">
        <f t="shared" si="89"/>
        <v>0</v>
      </c>
      <c r="H731" s="216">
        <f t="shared" si="89"/>
        <v>1</v>
      </c>
      <c r="I731" s="216">
        <f t="shared" si="89"/>
        <v>1</v>
      </c>
      <c r="J731" s="216">
        <f t="shared" si="89"/>
        <v>0</v>
      </c>
      <c r="K731" s="347">
        <f t="shared" si="91"/>
        <v>7.7200000000000005E-2</v>
      </c>
      <c r="L731" s="216"/>
      <c r="M731" s="216">
        <f t="shared" si="92"/>
        <v>0</v>
      </c>
      <c r="N731" s="216">
        <f t="shared" si="93"/>
        <v>0</v>
      </c>
      <c r="O731" s="216">
        <f t="shared" si="93"/>
        <v>0</v>
      </c>
      <c r="P731" s="216">
        <f t="shared" si="94"/>
        <v>1</v>
      </c>
      <c r="Q731" s="216">
        <f t="shared" si="95"/>
        <v>10</v>
      </c>
      <c r="R731" s="216">
        <f t="shared" si="96"/>
        <v>2</v>
      </c>
      <c r="S731" s="219"/>
      <c r="T731" s="219"/>
      <c r="U731" s="219"/>
      <c r="V731" s="219"/>
      <c r="W731" s="504"/>
      <c r="X731" s="219"/>
      <c r="Y731" s="49">
        <v>487</v>
      </c>
      <c r="Z731" s="49">
        <v>487049181</v>
      </c>
      <c r="AA731" s="235" t="s">
        <v>306</v>
      </c>
      <c r="AB731" s="49">
        <v>0</v>
      </c>
      <c r="AC731" s="49">
        <v>0</v>
      </c>
      <c r="AD731" s="49">
        <v>0</v>
      </c>
      <c r="AE731" s="49">
        <v>0</v>
      </c>
      <c r="AF731" s="49">
        <v>1</v>
      </c>
      <c r="AG731" s="49">
        <v>1</v>
      </c>
      <c r="AH731" s="49">
        <v>0</v>
      </c>
      <c r="AI731" s="206">
        <v>0</v>
      </c>
      <c r="AJ731" s="206">
        <v>0</v>
      </c>
      <c r="AK731" s="206">
        <v>0</v>
      </c>
      <c r="AL731" s="206">
        <v>0</v>
      </c>
      <c r="AM731" s="206">
        <v>0</v>
      </c>
      <c r="AN731" s="206">
        <v>0</v>
      </c>
      <c r="AO731" s="206">
        <v>0</v>
      </c>
      <c r="AP731" s="206">
        <v>0</v>
      </c>
      <c r="AQ731" s="49">
        <v>1</v>
      </c>
      <c r="AR731" s="207"/>
      <c r="AS731" s="49">
        <v>49</v>
      </c>
      <c r="AT731" s="49">
        <v>181</v>
      </c>
      <c r="AU731" s="49">
        <v>10</v>
      </c>
      <c r="AW731" s="49"/>
      <c r="AX731" s="49"/>
      <c r="AY731" s="49"/>
      <c r="AZ731" s="484"/>
    </row>
    <row r="732" spans="1:52">
      <c r="A732" s="206">
        <v>487</v>
      </c>
      <c r="B732" s="206">
        <v>487049229</v>
      </c>
      <c r="C732" s="207" t="s">
        <v>306</v>
      </c>
      <c r="D732" s="216">
        <f t="shared" si="90"/>
        <v>0</v>
      </c>
      <c r="E732" s="216">
        <f t="shared" si="90"/>
        <v>0</v>
      </c>
      <c r="F732" s="216">
        <f t="shared" si="90"/>
        <v>0</v>
      </c>
      <c r="G732" s="216">
        <f t="shared" si="89"/>
        <v>0</v>
      </c>
      <c r="H732" s="216">
        <f t="shared" si="89"/>
        <v>0</v>
      </c>
      <c r="I732" s="216">
        <f t="shared" si="89"/>
        <v>1</v>
      </c>
      <c r="J732" s="216">
        <f t="shared" si="89"/>
        <v>0</v>
      </c>
      <c r="K732" s="347">
        <f t="shared" si="91"/>
        <v>3.8600000000000002E-2</v>
      </c>
      <c r="L732" s="216"/>
      <c r="M732" s="216">
        <f t="shared" si="92"/>
        <v>0</v>
      </c>
      <c r="N732" s="216">
        <f t="shared" si="93"/>
        <v>0</v>
      </c>
      <c r="O732" s="216">
        <f t="shared" si="93"/>
        <v>0</v>
      </c>
      <c r="P732" s="216">
        <f t="shared" si="94"/>
        <v>0</v>
      </c>
      <c r="Q732" s="216">
        <f t="shared" si="95"/>
        <v>9</v>
      </c>
      <c r="R732" s="216">
        <f t="shared" si="96"/>
        <v>1</v>
      </c>
      <c r="S732" s="219"/>
      <c r="T732" s="219"/>
      <c r="U732" s="219"/>
      <c r="V732" s="219"/>
      <c r="W732" s="504"/>
      <c r="X732" s="219"/>
      <c r="Y732" s="49">
        <v>487</v>
      </c>
      <c r="Z732" s="49">
        <v>487049229</v>
      </c>
      <c r="AA732" s="235" t="s">
        <v>306</v>
      </c>
      <c r="AB732" s="49">
        <v>0</v>
      </c>
      <c r="AC732" s="49">
        <v>0</v>
      </c>
      <c r="AD732" s="49">
        <v>0</v>
      </c>
      <c r="AE732" s="49">
        <v>0</v>
      </c>
      <c r="AF732" s="49">
        <v>0</v>
      </c>
      <c r="AG732" s="49">
        <v>1</v>
      </c>
      <c r="AH732" s="49">
        <v>0</v>
      </c>
      <c r="AI732" s="206">
        <v>0</v>
      </c>
      <c r="AJ732" s="206">
        <v>0</v>
      </c>
      <c r="AK732" s="206">
        <v>0</v>
      </c>
      <c r="AL732" s="206">
        <v>0</v>
      </c>
      <c r="AM732" s="206">
        <v>0</v>
      </c>
      <c r="AN732" s="206">
        <v>0</v>
      </c>
      <c r="AO732" s="206">
        <v>0</v>
      </c>
      <c r="AP732" s="206">
        <v>0</v>
      </c>
      <c r="AQ732" s="49">
        <v>0</v>
      </c>
      <c r="AR732" s="207"/>
      <c r="AS732" s="49">
        <v>49</v>
      </c>
      <c r="AT732" s="49">
        <v>229</v>
      </c>
      <c r="AU732" s="49">
        <v>9</v>
      </c>
      <c r="AW732" s="49"/>
      <c r="AX732" s="49"/>
      <c r="AY732" s="49"/>
      <c r="AZ732" s="484"/>
    </row>
    <row r="733" spans="1:52">
      <c r="A733" s="206">
        <v>487</v>
      </c>
      <c r="B733" s="206">
        <v>487049244</v>
      </c>
      <c r="C733" s="207" t="s">
        <v>306</v>
      </c>
      <c r="D733" s="216">
        <f t="shared" si="90"/>
        <v>0</v>
      </c>
      <c r="E733" s="216">
        <f t="shared" si="90"/>
        <v>0</v>
      </c>
      <c r="F733" s="216">
        <f t="shared" si="90"/>
        <v>0</v>
      </c>
      <c r="G733" s="216">
        <f t="shared" si="89"/>
        <v>0</v>
      </c>
      <c r="H733" s="216">
        <f t="shared" si="89"/>
        <v>1</v>
      </c>
      <c r="I733" s="216">
        <f t="shared" si="89"/>
        <v>6</v>
      </c>
      <c r="J733" s="216">
        <f t="shared" si="89"/>
        <v>0</v>
      </c>
      <c r="K733" s="347">
        <f t="shared" si="91"/>
        <v>0.2702</v>
      </c>
      <c r="L733" s="216"/>
      <c r="M733" s="216">
        <f t="shared" si="92"/>
        <v>0</v>
      </c>
      <c r="N733" s="216">
        <f t="shared" si="93"/>
        <v>0</v>
      </c>
      <c r="O733" s="216">
        <f t="shared" si="93"/>
        <v>0</v>
      </c>
      <c r="P733" s="216">
        <f t="shared" si="94"/>
        <v>2</v>
      </c>
      <c r="Q733" s="216">
        <f t="shared" si="95"/>
        <v>10</v>
      </c>
      <c r="R733" s="216">
        <f t="shared" si="96"/>
        <v>7</v>
      </c>
      <c r="S733" s="219"/>
      <c r="T733" s="219"/>
      <c r="U733" s="219"/>
      <c r="V733" s="219"/>
      <c r="W733" s="504"/>
      <c r="X733" s="219"/>
      <c r="Y733" s="49">
        <v>487</v>
      </c>
      <c r="Z733" s="49">
        <v>487049244</v>
      </c>
      <c r="AA733" s="235" t="s">
        <v>306</v>
      </c>
      <c r="AB733" s="49">
        <v>0</v>
      </c>
      <c r="AC733" s="49">
        <v>0</v>
      </c>
      <c r="AD733" s="49">
        <v>0</v>
      </c>
      <c r="AE733" s="49">
        <v>0</v>
      </c>
      <c r="AF733" s="49">
        <v>1</v>
      </c>
      <c r="AG733" s="49">
        <v>6</v>
      </c>
      <c r="AH733" s="49">
        <v>0</v>
      </c>
      <c r="AI733" s="206">
        <v>0</v>
      </c>
      <c r="AJ733" s="206">
        <v>0</v>
      </c>
      <c r="AK733" s="206">
        <v>0</v>
      </c>
      <c r="AL733" s="206">
        <v>0</v>
      </c>
      <c r="AM733" s="206">
        <v>0</v>
      </c>
      <c r="AN733" s="206">
        <v>0</v>
      </c>
      <c r="AO733" s="206">
        <v>0</v>
      </c>
      <c r="AP733" s="206">
        <v>0</v>
      </c>
      <c r="AQ733" s="49">
        <v>2</v>
      </c>
      <c r="AR733" s="207"/>
      <c r="AS733" s="49">
        <v>49</v>
      </c>
      <c r="AT733" s="49">
        <v>244</v>
      </c>
      <c r="AU733" s="49">
        <v>10</v>
      </c>
      <c r="AW733" s="49"/>
      <c r="AX733" s="49"/>
      <c r="AY733" s="49"/>
      <c r="AZ733" s="484"/>
    </row>
    <row r="734" spans="1:52">
      <c r="A734" s="206">
        <v>487</v>
      </c>
      <c r="B734" s="206">
        <v>487049248</v>
      </c>
      <c r="C734" s="207" t="s">
        <v>306</v>
      </c>
      <c r="D734" s="216">
        <f t="shared" si="90"/>
        <v>0</v>
      </c>
      <c r="E734" s="216">
        <f t="shared" si="90"/>
        <v>0</v>
      </c>
      <c r="F734" s="216">
        <f t="shared" si="90"/>
        <v>0</v>
      </c>
      <c r="G734" s="216">
        <f t="shared" si="89"/>
        <v>0</v>
      </c>
      <c r="H734" s="216">
        <f t="shared" si="89"/>
        <v>5</v>
      </c>
      <c r="I734" s="216">
        <f t="shared" si="89"/>
        <v>11</v>
      </c>
      <c r="J734" s="216">
        <f t="shared" si="89"/>
        <v>0</v>
      </c>
      <c r="K734" s="347">
        <f t="shared" si="91"/>
        <v>0.61760000000000004</v>
      </c>
      <c r="L734" s="216"/>
      <c r="M734" s="216">
        <f t="shared" si="92"/>
        <v>0</v>
      </c>
      <c r="N734" s="216">
        <f t="shared" si="93"/>
        <v>0</v>
      </c>
      <c r="O734" s="216">
        <f t="shared" si="93"/>
        <v>1</v>
      </c>
      <c r="P734" s="216">
        <f t="shared" si="94"/>
        <v>9</v>
      </c>
      <c r="Q734" s="216">
        <f t="shared" si="95"/>
        <v>11</v>
      </c>
      <c r="R734" s="216">
        <f t="shared" si="96"/>
        <v>16</v>
      </c>
      <c r="S734" s="219"/>
      <c r="T734" s="219"/>
      <c r="U734" s="219"/>
      <c r="V734" s="219"/>
      <c r="W734" s="504"/>
      <c r="X734" s="219"/>
      <c r="Y734" s="49">
        <v>487</v>
      </c>
      <c r="Z734" s="49">
        <v>487049248</v>
      </c>
      <c r="AA734" s="235" t="s">
        <v>306</v>
      </c>
      <c r="AB734" s="49">
        <v>0</v>
      </c>
      <c r="AC734" s="49">
        <v>0</v>
      </c>
      <c r="AD734" s="49">
        <v>0</v>
      </c>
      <c r="AE734" s="49">
        <v>0</v>
      </c>
      <c r="AF734" s="49">
        <v>5</v>
      </c>
      <c r="AG734" s="49">
        <v>11</v>
      </c>
      <c r="AH734" s="49">
        <v>0</v>
      </c>
      <c r="AI734" s="206">
        <v>0</v>
      </c>
      <c r="AJ734" s="206">
        <v>0</v>
      </c>
      <c r="AK734" s="206">
        <v>0</v>
      </c>
      <c r="AL734" s="206">
        <v>1</v>
      </c>
      <c r="AM734" s="206">
        <v>1</v>
      </c>
      <c r="AN734" s="206">
        <v>0</v>
      </c>
      <c r="AO734" s="206">
        <v>0</v>
      </c>
      <c r="AP734" s="206">
        <v>0</v>
      </c>
      <c r="AQ734" s="49">
        <v>8</v>
      </c>
      <c r="AR734" s="207"/>
      <c r="AS734" s="49">
        <v>49</v>
      </c>
      <c r="AT734" s="49">
        <v>248</v>
      </c>
      <c r="AU734" s="49">
        <v>11</v>
      </c>
      <c r="AW734" s="49"/>
      <c r="AX734" s="49"/>
      <c r="AY734" s="49"/>
      <c r="AZ734" s="484"/>
    </row>
    <row r="735" spans="1:52">
      <c r="A735" s="206">
        <v>487</v>
      </c>
      <c r="B735" s="206">
        <v>487049258</v>
      </c>
      <c r="C735" s="207" t="s">
        <v>306</v>
      </c>
      <c r="D735" s="216">
        <f t="shared" si="90"/>
        <v>0</v>
      </c>
      <c r="E735" s="216">
        <f t="shared" si="90"/>
        <v>0</v>
      </c>
      <c r="F735" s="216">
        <f t="shared" si="90"/>
        <v>0</v>
      </c>
      <c r="G735" s="216">
        <f t="shared" si="89"/>
        <v>0</v>
      </c>
      <c r="H735" s="216">
        <f t="shared" si="89"/>
        <v>1</v>
      </c>
      <c r="I735" s="216">
        <f t="shared" si="89"/>
        <v>0</v>
      </c>
      <c r="J735" s="216">
        <f t="shared" si="89"/>
        <v>0</v>
      </c>
      <c r="K735" s="347">
        <f t="shared" si="91"/>
        <v>3.8600000000000002E-2</v>
      </c>
      <c r="L735" s="216"/>
      <c r="M735" s="216">
        <f t="shared" si="92"/>
        <v>0</v>
      </c>
      <c r="N735" s="216">
        <f t="shared" si="93"/>
        <v>0</v>
      </c>
      <c r="O735" s="216">
        <f t="shared" si="93"/>
        <v>0</v>
      </c>
      <c r="P735" s="216">
        <f t="shared" si="94"/>
        <v>1</v>
      </c>
      <c r="Q735" s="216">
        <f t="shared" si="95"/>
        <v>10</v>
      </c>
      <c r="R735" s="216">
        <f t="shared" si="96"/>
        <v>1</v>
      </c>
      <c r="S735" s="219"/>
      <c r="T735" s="219"/>
      <c r="U735" s="219"/>
      <c r="V735" s="219"/>
      <c r="W735" s="504"/>
      <c r="X735" s="219"/>
      <c r="Y735" s="49">
        <v>487</v>
      </c>
      <c r="Z735" s="49">
        <v>487049258</v>
      </c>
      <c r="AA735" s="235" t="s">
        <v>306</v>
      </c>
      <c r="AB735" s="49">
        <v>0</v>
      </c>
      <c r="AC735" s="49">
        <v>0</v>
      </c>
      <c r="AD735" s="49">
        <v>0</v>
      </c>
      <c r="AE735" s="49">
        <v>0</v>
      </c>
      <c r="AF735" s="49">
        <v>1</v>
      </c>
      <c r="AG735" s="49">
        <v>0</v>
      </c>
      <c r="AH735" s="49">
        <v>0</v>
      </c>
      <c r="AI735" s="206">
        <v>0</v>
      </c>
      <c r="AJ735" s="206">
        <v>0</v>
      </c>
      <c r="AK735" s="206">
        <v>0</v>
      </c>
      <c r="AL735" s="206">
        <v>0</v>
      </c>
      <c r="AM735" s="206">
        <v>1</v>
      </c>
      <c r="AN735" s="206">
        <v>0</v>
      </c>
      <c r="AO735" s="206">
        <v>0</v>
      </c>
      <c r="AP735" s="206">
        <v>0</v>
      </c>
      <c r="AQ735" s="49">
        <v>0</v>
      </c>
      <c r="AR735" s="207"/>
      <c r="AS735" s="49">
        <v>49</v>
      </c>
      <c r="AT735" s="49">
        <v>258</v>
      </c>
      <c r="AU735" s="49">
        <v>10</v>
      </c>
      <c r="AW735" s="49"/>
      <c r="AX735" s="49"/>
      <c r="AY735" s="49"/>
      <c r="AZ735" s="484"/>
    </row>
    <row r="736" spans="1:52">
      <c r="A736" s="206">
        <v>487</v>
      </c>
      <c r="B736" s="206">
        <v>487049262</v>
      </c>
      <c r="C736" s="207" t="s">
        <v>306</v>
      </c>
      <c r="D736" s="216">
        <f t="shared" si="90"/>
        <v>0</v>
      </c>
      <c r="E736" s="216">
        <f t="shared" si="90"/>
        <v>0</v>
      </c>
      <c r="F736" s="216">
        <f t="shared" si="90"/>
        <v>0</v>
      </c>
      <c r="G736" s="216">
        <f t="shared" si="89"/>
        <v>0</v>
      </c>
      <c r="H736" s="216">
        <f t="shared" si="89"/>
        <v>2</v>
      </c>
      <c r="I736" s="216">
        <f t="shared" si="89"/>
        <v>6</v>
      </c>
      <c r="J736" s="216">
        <f t="shared" si="89"/>
        <v>0</v>
      </c>
      <c r="K736" s="347">
        <f t="shared" si="91"/>
        <v>0.30880000000000002</v>
      </c>
      <c r="L736" s="216"/>
      <c r="M736" s="216">
        <f t="shared" si="92"/>
        <v>0</v>
      </c>
      <c r="N736" s="216">
        <f t="shared" si="93"/>
        <v>0</v>
      </c>
      <c r="O736" s="216">
        <f t="shared" si="93"/>
        <v>0</v>
      </c>
      <c r="P736" s="216">
        <f t="shared" si="94"/>
        <v>4</v>
      </c>
      <c r="Q736" s="216">
        <f t="shared" si="95"/>
        <v>9</v>
      </c>
      <c r="R736" s="216">
        <f t="shared" si="96"/>
        <v>8</v>
      </c>
      <c r="S736" s="219"/>
      <c r="T736" s="219"/>
      <c r="U736" s="219"/>
      <c r="V736" s="219"/>
      <c r="W736" s="504"/>
      <c r="X736" s="219"/>
      <c r="Y736" s="49">
        <v>487</v>
      </c>
      <c r="Z736" s="49">
        <v>487049262</v>
      </c>
      <c r="AA736" s="235" t="s">
        <v>306</v>
      </c>
      <c r="AB736" s="49">
        <v>0</v>
      </c>
      <c r="AC736" s="49">
        <v>0</v>
      </c>
      <c r="AD736" s="49">
        <v>0</v>
      </c>
      <c r="AE736" s="49">
        <v>0</v>
      </c>
      <c r="AF736" s="49">
        <v>2</v>
      </c>
      <c r="AG736" s="49">
        <v>6</v>
      </c>
      <c r="AH736" s="49">
        <v>0</v>
      </c>
      <c r="AI736" s="206">
        <v>0</v>
      </c>
      <c r="AJ736" s="206">
        <v>0</v>
      </c>
      <c r="AK736" s="206">
        <v>0</v>
      </c>
      <c r="AL736" s="206">
        <v>0</v>
      </c>
      <c r="AM736" s="206">
        <v>1</v>
      </c>
      <c r="AN736" s="206">
        <v>0</v>
      </c>
      <c r="AO736" s="206">
        <v>0</v>
      </c>
      <c r="AP736" s="206">
        <v>0</v>
      </c>
      <c r="AQ736" s="49">
        <v>3</v>
      </c>
      <c r="AR736" s="207"/>
      <c r="AS736" s="49">
        <v>49</v>
      </c>
      <c r="AT736" s="49">
        <v>262</v>
      </c>
      <c r="AU736" s="49">
        <v>9</v>
      </c>
      <c r="AW736" s="49"/>
      <c r="AX736" s="49"/>
      <c r="AY736" s="49"/>
      <c r="AZ736" s="484"/>
    </row>
    <row r="737" spans="1:52">
      <c r="A737" s="206">
        <v>487</v>
      </c>
      <c r="B737" s="206">
        <v>487049274</v>
      </c>
      <c r="C737" s="207" t="s">
        <v>306</v>
      </c>
      <c r="D737" s="216">
        <f t="shared" si="90"/>
        <v>0</v>
      </c>
      <c r="E737" s="216">
        <f t="shared" si="90"/>
        <v>0</v>
      </c>
      <c r="F737" s="216">
        <f t="shared" si="90"/>
        <v>0</v>
      </c>
      <c r="G737" s="216">
        <f t="shared" si="89"/>
        <v>0</v>
      </c>
      <c r="H737" s="216">
        <f t="shared" si="89"/>
        <v>70</v>
      </c>
      <c r="I737" s="216">
        <f t="shared" si="89"/>
        <v>86</v>
      </c>
      <c r="J737" s="216">
        <f t="shared" si="89"/>
        <v>0</v>
      </c>
      <c r="K737" s="347">
        <f t="shared" si="91"/>
        <v>6.0216000000000003</v>
      </c>
      <c r="L737" s="216"/>
      <c r="M737" s="216">
        <f t="shared" si="92"/>
        <v>0</v>
      </c>
      <c r="N737" s="216">
        <f t="shared" si="93"/>
        <v>2</v>
      </c>
      <c r="O737" s="216">
        <f t="shared" si="93"/>
        <v>3</v>
      </c>
      <c r="P737" s="216">
        <f t="shared" si="94"/>
        <v>109</v>
      </c>
      <c r="Q737" s="216">
        <f t="shared" si="95"/>
        <v>10</v>
      </c>
      <c r="R737" s="216">
        <f t="shared" si="96"/>
        <v>156</v>
      </c>
      <c r="S737" s="219"/>
      <c r="T737" s="219"/>
      <c r="U737" s="219"/>
      <c r="V737" s="219"/>
      <c r="W737" s="504"/>
      <c r="X737" s="219"/>
      <c r="Y737" s="49">
        <v>487</v>
      </c>
      <c r="Z737" s="49">
        <v>487049274</v>
      </c>
      <c r="AA737" s="235" t="s">
        <v>306</v>
      </c>
      <c r="AB737" s="49">
        <v>0</v>
      </c>
      <c r="AC737" s="49">
        <v>0</v>
      </c>
      <c r="AD737" s="49">
        <v>0</v>
      </c>
      <c r="AE737" s="49">
        <v>0</v>
      </c>
      <c r="AF737" s="49">
        <v>70</v>
      </c>
      <c r="AG737" s="49">
        <v>86</v>
      </c>
      <c r="AH737" s="49">
        <v>0</v>
      </c>
      <c r="AI737" s="206">
        <v>0</v>
      </c>
      <c r="AJ737" s="206">
        <v>0</v>
      </c>
      <c r="AK737" s="206">
        <v>2</v>
      </c>
      <c r="AL737" s="206">
        <v>3</v>
      </c>
      <c r="AM737" s="206">
        <v>52</v>
      </c>
      <c r="AN737" s="206">
        <v>0</v>
      </c>
      <c r="AO737" s="206">
        <v>0</v>
      </c>
      <c r="AP737" s="206">
        <v>0</v>
      </c>
      <c r="AQ737" s="49">
        <v>57</v>
      </c>
      <c r="AR737" s="207"/>
      <c r="AS737" s="49">
        <v>49</v>
      </c>
      <c r="AT737" s="49">
        <v>274</v>
      </c>
      <c r="AU737" s="49">
        <v>10</v>
      </c>
      <c r="AW737" s="49"/>
      <c r="AX737" s="49"/>
      <c r="AY737" s="49"/>
      <c r="AZ737" s="484"/>
    </row>
    <row r="738" spans="1:52">
      <c r="A738" s="206">
        <v>487</v>
      </c>
      <c r="B738" s="206">
        <v>487049284</v>
      </c>
      <c r="C738" s="207" t="s">
        <v>306</v>
      </c>
      <c r="D738" s="216">
        <f t="shared" si="90"/>
        <v>0</v>
      </c>
      <c r="E738" s="216">
        <f t="shared" si="90"/>
        <v>0</v>
      </c>
      <c r="F738" s="216">
        <f t="shared" si="90"/>
        <v>0</v>
      </c>
      <c r="G738" s="216">
        <f t="shared" si="89"/>
        <v>0</v>
      </c>
      <c r="H738" s="216">
        <f t="shared" si="89"/>
        <v>1</v>
      </c>
      <c r="I738" s="216">
        <f t="shared" si="89"/>
        <v>0</v>
      </c>
      <c r="J738" s="216">
        <f t="shared" si="89"/>
        <v>0</v>
      </c>
      <c r="K738" s="347">
        <f t="shared" si="91"/>
        <v>3.8600000000000002E-2</v>
      </c>
      <c r="L738" s="216"/>
      <c r="M738" s="216">
        <f t="shared" si="92"/>
        <v>0</v>
      </c>
      <c r="N738" s="216">
        <f t="shared" si="93"/>
        <v>0</v>
      </c>
      <c r="O738" s="216">
        <f t="shared" si="93"/>
        <v>0</v>
      </c>
      <c r="P738" s="216">
        <f t="shared" si="94"/>
        <v>1</v>
      </c>
      <c r="Q738" s="216">
        <f t="shared" si="95"/>
        <v>5</v>
      </c>
      <c r="R738" s="216">
        <f t="shared" si="96"/>
        <v>1</v>
      </c>
      <c r="S738" s="219"/>
      <c r="T738" s="219"/>
      <c r="U738" s="219"/>
      <c r="V738" s="219"/>
      <c r="W738" s="504"/>
      <c r="X738" s="219"/>
      <c r="Y738" s="49">
        <v>487</v>
      </c>
      <c r="Z738" s="49">
        <v>487049284</v>
      </c>
      <c r="AA738" s="235" t="s">
        <v>306</v>
      </c>
      <c r="AB738" s="49">
        <v>0</v>
      </c>
      <c r="AC738" s="49">
        <v>0</v>
      </c>
      <c r="AD738" s="49">
        <v>0</v>
      </c>
      <c r="AE738" s="49">
        <v>0</v>
      </c>
      <c r="AF738" s="49">
        <v>1</v>
      </c>
      <c r="AG738" s="49">
        <v>0</v>
      </c>
      <c r="AH738" s="49">
        <v>0</v>
      </c>
      <c r="AI738" s="206">
        <v>0</v>
      </c>
      <c r="AJ738" s="206">
        <v>0</v>
      </c>
      <c r="AK738" s="206">
        <v>0</v>
      </c>
      <c r="AL738" s="206">
        <v>0</v>
      </c>
      <c r="AM738" s="206">
        <v>1</v>
      </c>
      <c r="AN738" s="206">
        <v>0</v>
      </c>
      <c r="AO738" s="206">
        <v>0</v>
      </c>
      <c r="AP738" s="206">
        <v>0</v>
      </c>
      <c r="AQ738" s="49">
        <v>0</v>
      </c>
      <c r="AR738" s="207"/>
      <c r="AS738" s="49">
        <v>49</v>
      </c>
      <c r="AT738" s="49">
        <v>284</v>
      </c>
      <c r="AU738" s="49">
        <v>5</v>
      </c>
      <c r="AW738" s="49"/>
      <c r="AX738" s="49"/>
      <c r="AY738" s="49"/>
      <c r="AZ738" s="484"/>
    </row>
    <row r="739" spans="1:52">
      <c r="A739" s="206">
        <v>487</v>
      </c>
      <c r="B739" s="206">
        <v>487049285</v>
      </c>
      <c r="C739" s="207" t="s">
        <v>306</v>
      </c>
      <c r="D739" s="216">
        <f t="shared" si="90"/>
        <v>0</v>
      </c>
      <c r="E739" s="216">
        <f t="shared" si="90"/>
        <v>0</v>
      </c>
      <c r="F739" s="216">
        <f t="shared" si="90"/>
        <v>0</v>
      </c>
      <c r="G739" s="216">
        <f t="shared" si="89"/>
        <v>0</v>
      </c>
      <c r="H739" s="216">
        <f t="shared" si="89"/>
        <v>2</v>
      </c>
      <c r="I739" s="216">
        <f t="shared" si="89"/>
        <v>1</v>
      </c>
      <c r="J739" s="216">
        <f t="shared" si="89"/>
        <v>0</v>
      </c>
      <c r="K739" s="347">
        <f t="shared" si="91"/>
        <v>0.1158</v>
      </c>
      <c r="L739" s="216"/>
      <c r="M739" s="216">
        <f t="shared" si="92"/>
        <v>0</v>
      </c>
      <c r="N739" s="216">
        <f t="shared" si="93"/>
        <v>0</v>
      </c>
      <c r="O739" s="216">
        <f t="shared" si="93"/>
        <v>0</v>
      </c>
      <c r="P739" s="216">
        <f t="shared" si="94"/>
        <v>0</v>
      </c>
      <c r="Q739" s="216">
        <f t="shared" si="95"/>
        <v>8</v>
      </c>
      <c r="R739" s="216">
        <f t="shared" si="96"/>
        <v>3</v>
      </c>
      <c r="S739" s="219"/>
      <c r="T739" s="219"/>
      <c r="U739" s="219"/>
      <c r="V739" s="219"/>
      <c r="W739" s="504"/>
      <c r="X739" s="219"/>
      <c r="Y739" s="49">
        <v>487</v>
      </c>
      <c r="Z739" s="49">
        <v>487049285</v>
      </c>
      <c r="AA739" s="235" t="s">
        <v>306</v>
      </c>
      <c r="AB739" s="49">
        <v>0</v>
      </c>
      <c r="AC739" s="49">
        <v>0</v>
      </c>
      <c r="AD739" s="49">
        <v>0</v>
      </c>
      <c r="AE739" s="49">
        <v>0</v>
      </c>
      <c r="AF739" s="49">
        <v>2</v>
      </c>
      <c r="AG739" s="49">
        <v>1</v>
      </c>
      <c r="AH739" s="49">
        <v>0</v>
      </c>
      <c r="AI739" s="206">
        <v>0</v>
      </c>
      <c r="AJ739" s="206">
        <v>0</v>
      </c>
      <c r="AK739" s="206">
        <v>0</v>
      </c>
      <c r="AL739" s="206">
        <v>0</v>
      </c>
      <c r="AM739" s="206">
        <v>0</v>
      </c>
      <c r="AN739" s="206">
        <v>0</v>
      </c>
      <c r="AO739" s="206">
        <v>0</v>
      </c>
      <c r="AP739" s="206">
        <v>0</v>
      </c>
      <c r="AQ739" s="49">
        <v>0</v>
      </c>
      <c r="AR739" s="207"/>
      <c r="AS739" s="49">
        <v>49</v>
      </c>
      <c r="AT739" s="49">
        <v>285</v>
      </c>
      <c r="AU739" s="49">
        <v>8</v>
      </c>
      <c r="AW739" s="49"/>
      <c r="AX739" s="49"/>
      <c r="AY739" s="49"/>
      <c r="AZ739" s="484"/>
    </row>
    <row r="740" spans="1:52">
      <c r="A740" s="206">
        <v>487</v>
      </c>
      <c r="B740" s="206">
        <v>487049305</v>
      </c>
      <c r="C740" s="207" t="s">
        <v>306</v>
      </c>
      <c r="D740" s="216">
        <f t="shared" si="90"/>
        <v>0</v>
      </c>
      <c r="E740" s="216">
        <f t="shared" si="90"/>
        <v>0</v>
      </c>
      <c r="F740" s="216">
        <f t="shared" si="90"/>
        <v>0</v>
      </c>
      <c r="G740" s="216">
        <f t="shared" si="89"/>
        <v>0</v>
      </c>
      <c r="H740" s="216">
        <f t="shared" si="89"/>
        <v>0</v>
      </c>
      <c r="I740" s="216">
        <f t="shared" si="89"/>
        <v>1</v>
      </c>
      <c r="J740" s="216">
        <f t="shared" si="89"/>
        <v>0</v>
      </c>
      <c r="K740" s="347">
        <f t="shared" si="91"/>
        <v>3.8600000000000002E-2</v>
      </c>
      <c r="L740" s="216"/>
      <c r="M740" s="216">
        <f t="shared" si="92"/>
        <v>0</v>
      </c>
      <c r="N740" s="216">
        <f t="shared" si="93"/>
        <v>0</v>
      </c>
      <c r="O740" s="216">
        <f t="shared" si="93"/>
        <v>0</v>
      </c>
      <c r="P740" s="216">
        <f t="shared" si="94"/>
        <v>1</v>
      </c>
      <c r="Q740" s="216">
        <f t="shared" si="95"/>
        <v>4</v>
      </c>
      <c r="R740" s="216">
        <f t="shared" si="96"/>
        <v>1</v>
      </c>
      <c r="S740" s="219"/>
      <c r="T740" s="219"/>
      <c r="U740" s="219"/>
      <c r="V740" s="219"/>
      <c r="W740" s="504"/>
      <c r="X740" s="219"/>
      <c r="Y740" s="49">
        <v>487</v>
      </c>
      <c r="Z740" s="49">
        <v>487049305</v>
      </c>
      <c r="AA740" s="235" t="s">
        <v>306</v>
      </c>
      <c r="AB740" s="49">
        <v>0</v>
      </c>
      <c r="AC740" s="49">
        <v>0</v>
      </c>
      <c r="AD740" s="49">
        <v>0</v>
      </c>
      <c r="AE740" s="49">
        <v>0</v>
      </c>
      <c r="AF740" s="49">
        <v>0</v>
      </c>
      <c r="AG740" s="49">
        <v>1</v>
      </c>
      <c r="AH740" s="49">
        <v>0</v>
      </c>
      <c r="AI740" s="206">
        <v>0</v>
      </c>
      <c r="AJ740" s="206">
        <v>0</v>
      </c>
      <c r="AK740" s="206">
        <v>0</v>
      </c>
      <c r="AL740" s="206">
        <v>0</v>
      </c>
      <c r="AM740" s="206">
        <v>0</v>
      </c>
      <c r="AN740" s="206">
        <v>0</v>
      </c>
      <c r="AO740" s="206">
        <v>0</v>
      </c>
      <c r="AP740" s="206">
        <v>0</v>
      </c>
      <c r="AQ740" s="49">
        <v>1</v>
      </c>
      <c r="AR740" s="207"/>
      <c r="AS740" s="49">
        <v>49</v>
      </c>
      <c r="AT740" s="49">
        <v>305</v>
      </c>
      <c r="AU740" s="49">
        <v>4</v>
      </c>
      <c r="AW740" s="49"/>
      <c r="AX740" s="49"/>
      <c r="AY740" s="49"/>
      <c r="AZ740" s="484"/>
    </row>
    <row r="741" spans="1:52">
      <c r="A741" s="206">
        <v>487</v>
      </c>
      <c r="B741" s="206">
        <v>487049308</v>
      </c>
      <c r="C741" s="207" t="s">
        <v>306</v>
      </c>
      <c r="D741" s="216">
        <f t="shared" si="90"/>
        <v>0</v>
      </c>
      <c r="E741" s="216">
        <f t="shared" si="90"/>
        <v>0</v>
      </c>
      <c r="F741" s="216">
        <f t="shared" si="90"/>
        <v>0</v>
      </c>
      <c r="G741" s="216">
        <f t="shared" si="89"/>
        <v>0</v>
      </c>
      <c r="H741" s="216">
        <f t="shared" si="89"/>
        <v>2</v>
      </c>
      <c r="I741" s="216">
        <f t="shared" si="89"/>
        <v>2</v>
      </c>
      <c r="J741" s="216">
        <f t="shared" si="89"/>
        <v>0</v>
      </c>
      <c r="K741" s="347">
        <f t="shared" si="91"/>
        <v>0.15440000000000001</v>
      </c>
      <c r="L741" s="216"/>
      <c r="M741" s="216">
        <f t="shared" si="92"/>
        <v>0</v>
      </c>
      <c r="N741" s="216">
        <f t="shared" si="93"/>
        <v>0</v>
      </c>
      <c r="O741" s="216">
        <f t="shared" si="93"/>
        <v>0</v>
      </c>
      <c r="P741" s="216">
        <f t="shared" si="94"/>
        <v>1</v>
      </c>
      <c r="Q741" s="216">
        <f t="shared" si="95"/>
        <v>9</v>
      </c>
      <c r="R741" s="216">
        <f t="shared" si="96"/>
        <v>4</v>
      </c>
      <c r="S741" s="219"/>
      <c r="T741" s="219"/>
      <c r="U741" s="219"/>
      <c r="V741" s="219"/>
      <c r="W741" s="504"/>
      <c r="X741" s="219"/>
      <c r="Y741" s="49">
        <v>487</v>
      </c>
      <c r="Z741" s="49">
        <v>487049308</v>
      </c>
      <c r="AA741" s="235" t="s">
        <v>306</v>
      </c>
      <c r="AB741" s="49">
        <v>0</v>
      </c>
      <c r="AC741" s="49">
        <v>0</v>
      </c>
      <c r="AD741" s="49">
        <v>0</v>
      </c>
      <c r="AE741" s="49">
        <v>0</v>
      </c>
      <c r="AF741" s="49">
        <v>2</v>
      </c>
      <c r="AG741" s="49">
        <v>2</v>
      </c>
      <c r="AH741" s="49">
        <v>0</v>
      </c>
      <c r="AI741" s="206">
        <v>0</v>
      </c>
      <c r="AJ741" s="206">
        <v>0</v>
      </c>
      <c r="AK741" s="206">
        <v>0</v>
      </c>
      <c r="AL741" s="206">
        <v>0</v>
      </c>
      <c r="AM741" s="206">
        <v>1</v>
      </c>
      <c r="AN741" s="206">
        <v>0</v>
      </c>
      <c r="AO741" s="206">
        <v>0</v>
      </c>
      <c r="AP741" s="206">
        <v>0</v>
      </c>
      <c r="AQ741" s="49">
        <v>0</v>
      </c>
      <c r="AR741" s="207"/>
      <c r="AS741" s="49">
        <v>49</v>
      </c>
      <c r="AT741" s="49">
        <v>308</v>
      </c>
      <c r="AU741" s="49">
        <v>9</v>
      </c>
      <c r="AW741" s="49"/>
      <c r="AX741" s="49"/>
      <c r="AY741" s="49"/>
      <c r="AZ741" s="484"/>
    </row>
    <row r="742" spans="1:52">
      <c r="A742" s="206">
        <v>487</v>
      </c>
      <c r="B742" s="206">
        <v>487049314</v>
      </c>
      <c r="C742" s="207" t="s">
        <v>306</v>
      </c>
      <c r="D742" s="216">
        <f t="shared" si="90"/>
        <v>0</v>
      </c>
      <c r="E742" s="216">
        <f t="shared" si="90"/>
        <v>0</v>
      </c>
      <c r="F742" s="216">
        <f t="shared" si="90"/>
        <v>0</v>
      </c>
      <c r="G742" s="216">
        <f t="shared" si="89"/>
        <v>0</v>
      </c>
      <c r="H742" s="216">
        <f t="shared" si="89"/>
        <v>0</v>
      </c>
      <c r="I742" s="216">
        <f t="shared" si="89"/>
        <v>1</v>
      </c>
      <c r="J742" s="216">
        <f t="shared" si="89"/>
        <v>0</v>
      </c>
      <c r="K742" s="347">
        <f t="shared" si="91"/>
        <v>3.8600000000000002E-2</v>
      </c>
      <c r="L742" s="216"/>
      <c r="M742" s="216">
        <f t="shared" si="92"/>
        <v>0</v>
      </c>
      <c r="N742" s="216">
        <f t="shared" si="93"/>
        <v>0</v>
      </c>
      <c r="O742" s="216">
        <f t="shared" si="93"/>
        <v>0</v>
      </c>
      <c r="P742" s="216">
        <f t="shared" si="94"/>
        <v>1</v>
      </c>
      <c r="Q742" s="216">
        <f t="shared" si="95"/>
        <v>7</v>
      </c>
      <c r="R742" s="216">
        <f t="shared" si="96"/>
        <v>1</v>
      </c>
      <c r="S742" s="219"/>
      <c r="T742" s="219"/>
      <c r="U742" s="219"/>
      <c r="V742" s="219"/>
      <c r="W742" s="504"/>
      <c r="X742" s="219"/>
      <c r="Y742" s="49">
        <v>487</v>
      </c>
      <c r="Z742" s="49">
        <v>487049314</v>
      </c>
      <c r="AA742" s="235" t="s">
        <v>306</v>
      </c>
      <c r="AB742" s="49">
        <v>0</v>
      </c>
      <c r="AC742" s="49">
        <v>0</v>
      </c>
      <c r="AD742" s="49">
        <v>0</v>
      </c>
      <c r="AE742" s="49">
        <v>0</v>
      </c>
      <c r="AF742" s="49">
        <v>0</v>
      </c>
      <c r="AG742" s="49">
        <v>1</v>
      </c>
      <c r="AH742" s="49">
        <v>0</v>
      </c>
      <c r="AI742" s="206">
        <v>0</v>
      </c>
      <c r="AJ742" s="206">
        <v>0</v>
      </c>
      <c r="AK742" s="206">
        <v>0</v>
      </c>
      <c r="AL742" s="206">
        <v>0</v>
      </c>
      <c r="AM742" s="206">
        <v>0</v>
      </c>
      <c r="AN742" s="206">
        <v>0</v>
      </c>
      <c r="AO742" s="206">
        <v>0</v>
      </c>
      <c r="AP742" s="206">
        <v>0</v>
      </c>
      <c r="AQ742" s="49">
        <v>1</v>
      </c>
      <c r="AR742" s="207"/>
      <c r="AS742" s="49">
        <v>49</v>
      </c>
      <c r="AT742" s="49">
        <v>314</v>
      </c>
      <c r="AU742" s="49">
        <v>7</v>
      </c>
      <c r="AW742" s="49"/>
      <c r="AX742" s="49"/>
      <c r="AY742" s="49"/>
      <c r="AZ742" s="484"/>
    </row>
    <row r="743" spans="1:52">
      <c r="A743" s="206">
        <v>487</v>
      </c>
      <c r="B743" s="206">
        <v>487049347</v>
      </c>
      <c r="C743" s="207" t="s">
        <v>306</v>
      </c>
      <c r="D743" s="216">
        <f t="shared" si="90"/>
        <v>0</v>
      </c>
      <c r="E743" s="216">
        <f t="shared" si="90"/>
        <v>0</v>
      </c>
      <c r="F743" s="216">
        <f t="shared" si="90"/>
        <v>0</v>
      </c>
      <c r="G743" s="216">
        <f t="shared" si="89"/>
        <v>0</v>
      </c>
      <c r="H743" s="216">
        <f t="shared" si="89"/>
        <v>4</v>
      </c>
      <c r="I743" s="216">
        <f t="shared" si="89"/>
        <v>4</v>
      </c>
      <c r="J743" s="216">
        <f t="shared" si="89"/>
        <v>0</v>
      </c>
      <c r="K743" s="347">
        <f t="shared" si="91"/>
        <v>0.30880000000000002</v>
      </c>
      <c r="L743" s="216"/>
      <c r="M743" s="216">
        <f t="shared" si="92"/>
        <v>0</v>
      </c>
      <c r="N743" s="216">
        <f t="shared" si="93"/>
        <v>0</v>
      </c>
      <c r="O743" s="216">
        <f t="shared" si="93"/>
        <v>0</v>
      </c>
      <c r="P743" s="216">
        <f t="shared" si="94"/>
        <v>7</v>
      </c>
      <c r="Q743" s="216">
        <f t="shared" si="95"/>
        <v>8</v>
      </c>
      <c r="R743" s="216">
        <f t="shared" si="96"/>
        <v>8</v>
      </c>
      <c r="S743" s="219"/>
      <c r="T743" s="219"/>
      <c r="U743" s="219"/>
      <c r="V743" s="219"/>
      <c r="W743" s="504"/>
      <c r="X743" s="219"/>
      <c r="Y743" s="49">
        <v>487</v>
      </c>
      <c r="Z743" s="49">
        <v>487049347</v>
      </c>
      <c r="AA743" s="235" t="s">
        <v>306</v>
      </c>
      <c r="AB743" s="49">
        <v>0</v>
      </c>
      <c r="AC743" s="49">
        <v>0</v>
      </c>
      <c r="AD743" s="49">
        <v>0</v>
      </c>
      <c r="AE743" s="49">
        <v>0</v>
      </c>
      <c r="AF743" s="49">
        <v>4</v>
      </c>
      <c r="AG743" s="49">
        <v>4</v>
      </c>
      <c r="AH743" s="49">
        <v>0</v>
      </c>
      <c r="AI743" s="206">
        <v>0</v>
      </c>
      <c r="AJ743" s="206">
        <v>0</v>
      </c>
      <c r="AK743" s="206">
        <v>0</v>
      </c>
      <c r="AL743" s="206">
        <v>0</v>
      </c>
      <c r="AM743" s="206">
        <v>3</v>
      </c>
      <c r="AN743" s="206">
        <v>0</v>
      </c>
      <c r="AO743" s="206">
        <v>0</v>
      </c>
      <c r="AP743" s="206">
        <v>0</v>
      </c>
      <c r="AQ743" s="49">
        <v>4</v>
      </c>
      <c r="AR743" s="207"/>
      <c r="AS743" s="49">
        <v>49</v>
      </c>
      <c r="AT743" s="49">
        <v>347</v>
      </c>
      <c r="AU743" s="49">
        <v>8</v>
      </c>
      <c r="AW743" s="49"/>
      <c r="AX743" s="49"/>
      <c r="AY743" s="49"/>
      <c r="AZ743" s="484"/>
    </row>
    <row r="744" spans="1:52">
      <c r="A744" s="206">
        <v>487</v>
      </c>
      <c r="B744" s="206">
        <v>487274010</v>
      </c>
      <c r="C744" s="207" t="s">
        <v>306</v>
      </c>
      <c r="D744" s="216">
        <f t="shared" si="90"/>
        <v>1</v>
      </c>
      <c r="E744" s="216">
        <f t="shared" si="90"/>
        <v>0</v>
      </c>
      <c r="F744" s="216">
        <f t="shared" si="90"/>
        <v>1</v>
      </c>
      <c r="G744" s="216">
        <f t="shared" si="89"/>
        <v>6</v>
      </c>
      <c r="H744" s="216">
        <f t="shared" si="89"/>
        <v>0</v>
      </c>
      <c r="I744" s="216">
        <f t="shared" si="89"/>
        <v>0</v>
      </c>
      <c r="J744" s="216">
        <f t="shared" si="89"/>
        <v>0</v>
      </c>
      <c r="K744" s="347">
        <f t="shared" si="91"/>
        <v>0.2702</v>
      </c>
      <c r="L744" s="216"/>
      <c r="M744" s="216">
        <f t="shared" si="92"/>
        <v>2</v>
      </c>
      <c r="N744" s="216">
        <f t="shared" si="93"/>
        <v>0</v>
      </c>
      <c r="O744" s="216">
        <f t="shared" si="93"/>
        <v>0</v>
      </c>
      <c r="P744" s="216">
        <f t="shared" si="94"/>
        <v>3</v>
      </c>
      <c r="Q744" s="216">
        <f t="shared" si="95"/>
        <v>3</v>
      </c>
      <c r="R744" s="216">
        <f t="shared" si="96"/>
        <v>8</v>
      </c>
      <c r="S744" s="219"/>
      <c r="T744" s="219"/>
      <c r="U744" s="219"/>
      <c r="V744" s="219"/>
      <c r="W744" s="504"/>
      <c r="X744" s="219"/>
      <c r="Y744" s="49">
        <v>487</v>
      </c>
      <c r="Z744" s="49">
        <v>487274010</v>
      </c>
      <c r="AA744" s="235" t="s">
        <v>306</v>
      </c>
      <c r="AB744" s="49">
        <v>1</v>
      </c>
      <c r="AC744" s="49">
        <v>0</v>
      </c>
      <c r="AD744" s="49">
        <v>1</v>
      </c>
      <c r="AE744" s="49">
        <v>6</v>
      </c>
      <c r="AF744" s="49">
        <v>0</v>
      </c>
      <c r="AG744" s="49">
        <v>0</v>
      </c>
      <c r="AH744" s="49">
        <v>0</v>
      </c>
      <c r="AI744" s="206">
        <v>0</v>
      </c>
      <c r="AJ744" s="206">
        <v>2</v>
      </c>
      <c r="AK744" s="206">
        <v>0</v>
      </c>
      <c r="AL744" s="206">
        <v>0</v>
      </c>
      <c r="AM744" s="206">
        <v>2</v>
      </c>
      <c r="AN744" s="206">
        <v>0</v>
      </c>
      <c r="AO744" s="206">
        <v>0</v>
      </c>
      <c r="AP744" s="206">
        <v>1</v>
      </c>
      <c r="AQ744" s="49">
        <v>0</v>
      </c>
      <c r="AR744" s="207"/>
      <c r="AS744" s="49">
        <v>274</v>
      </c>
      <c r="AT744" s="49">
        <v>10</v>
      </c>
      <c r="AU744" s="49">
        <v>3</v>
      </c>
      <c r="AW744" s="49"/>
      <c r="AX744" s="49"/>
      <c r="AY744" s="49"/>
      <c r="AZ744" s="484"/>
    </row>
    <row r="745" spans="1:52">
      <c r="A745" s="206">
        <v>487</v>
      </c>
      <c r="B745" s="206">
        <v>487274016</v>
      </c>
      <c r="C745" s="207" t="s">
        <v>306</v>
      </c>
      <c r="D745" s="216">
        <f t="shared" si="90"/>
        <v>0</v>
      </c>
      <c r="E745" s="216">
        <f t="shared" si="90"/>
        <v>0</v>
      </c>
      <c r="F745" s="216">
        <f t="shared" si="90"/>
        <v>0</v>
      </c>
      <c r="G745" s="216">
        <f t="shared" si="89"/>
        <v>1</v>
      </c>
      <c r="H745" s="216">
        <f t="shared" si="89"/>
        <v>0</v>
      </c>
      <c r="I745" s="216">
        <f t="shared" si="89"/>
        <v>0</v>
      </c>
      <c r="J745" s="216">
        <f t="shared" si="89"/>
        <v>0</v>
      </c>
      <c r="K745" s="347">
        <f t="shared" si="91"/>
        <v>3.8600000000000002E-2</v>
      </c>
      <c r="L745" s="216"/>
      <c r="M745" s="216">
        <f t="shared" si="92"/>
        <v>0</v>
      </c>
      <c r="N745" s="216">
        <f t="shared" si="93"/>
        <v>0</v>
      </c>
      <c r="O745" s="216">
        <f t="shared" si="93"/>
        <v>0</v>
      </c>
      <c r="P745" s="216">
        <f t="shared" si="94"/>
        <v>0</v>
      </c>
      <c r="Q745" s="216">
        <f t="shared" si="95"/>
        <v>8</v>
      </c>
      <c r="R745" s="216">
        <f t="shared" si="96"/>
        <v>1</v>
      </c>
      <c r="S745" s="219"/>
      <c r="T745" s="219"/>
      <c r="U745" s="219"/>
      <c r="V745" s="219"/>
      <c r="W745" s="504"/>
      <c r="X745" s="219"/>
      <c r="Y745" s="49">
        <v>487</v>
      </c>
      <c r="Z745" s="49">
        <v>487274016</v>
      </c>
      <c r="AA745" s="235" t="s">
        <v>306</v>
      </c>
      <c r="AB745" s="49">
        <v>0</v>
      </c>
      <c r="AC745" s="49">
        <v>0</v>
      </c>
      <c r="AD745" s="49">
        <v>0</v>
      </c>
      <c r="AE745" s="49">
        <v>1</v>
      </c>
      <c r="AF745" s="49">
        <v>0</v>
      </c>
      <c r="AG745" s="49">
        <v>0</v>
      </c>
      <c r="AH745" s="49">
        <v>0</v>
      </c>
      <c r="AI745" s="206">
        <v>0</v>
      </c>
      <c r="AJ745" s="206">
        <v>0</v>
      </c>
      <c r="AK745" s="206">
        <v>0</v>
      </c>
      <c r="AL745" s="206">
        <v>0</v>
      </c>
      <c r="AM745" s="206">
        <v>0</v>
      </c>
      <c r="AN745" s="206">
        <v>0</v>
      </c>
      <c r="AO745" s="206">
        <v>0</v>
      </c>
      <c r="AP745" s="206">
        <v>0</v>
      </c>
      <c r="AQ745" s="49">
        <v>0</v>
      </c>
      <c r="AR745" s="207"/>
      <c r="AS745" s="49">
        <v>274</v>
      </c>
      <c r="AT745" s="49">
        <v>16</v>
      </c>
      <c r="AU745" s="49">
        <v>8</v>
      </c>
      <c r="AW745" s="49"/>
      <c r="AX745" s="49"/>
      <c r="AY745" s="49"/>
      <c r="AZ745" s="484"/>
    </row>
    <row r="746" spans="1:52">
      <c r="A746" s="206">
        <v>487</v>
      </c>
      <c r="B746" s="206">
        <v>487274023</v>
      </c>
      <c r="C746" s="207" t="s">
        <v>306</v>
      </c>
      <c r="D746" s="216">
        <f t="shared" si="90"/>
        <v>0</v>
      </c>
      <c r="E746" s="216">
        <f t="shared" si="90"/>
        <v>0</v>
      </c>
      <c r="F746" s="216">
        <f t="shared" si="90"/>
        <v>0</v>
      </c>
      <c r="G746" s="216">
        <f t="shared" si="89"/>
        <v>1</v>
      </c>
      <c r="H746" s="216">
        <f t="shared" si="89"/>
        <v>0</v>
      </c>
      <c r="I746" s="216">
        <f t="shared" si="89"/>
        <v>0</v>
      </c>
      <c r="J746" s="216">
        <f t="shared" si="89"/>
        <v>0</v>
      </c>
      <c r="K746" s="347">
        <f t="shared" si="91"/>
        <v>3.8600000000000002E-2</v>
      </c>
      <c r="L746" s="216"/>
      <c r="M746" s="216">
        <f t="shared" si="92"/>
        <v>0</v>
      </c>
      <c r="N746" s="216">
        <f t="shared" si="93"/>
        <v>0</v>
      </c>
      <c r="O746" s="216">
        <f t="shared" si="93"/>
        <v>0</v>
      </c>
      <c r="P746" s="216">
        <f t="shared" si="94"/>
        <v>1</v>
      </c>
      <c r="Q746" s="216">
        <f t="shared" si="95"/>
        <v>3</v>
      </c>
      <c r="R746" s="216">
        <f t="shared" si="96"/>
        <v>1</v>
      </c>
      <c r="S746" s="219"/>
      <c r="T746" s="219"/>
      <c r="U746" s="219"/>
      <c r="V746" s="219"/>
      <c r="W746" s="504"/>
      <c r="X746" s="219"/>
      <c r="Y746" s="49">
        <v>487</v>
      </c>
      <c r="Z746" s="49">
        <v>487274023</v>
      </c>
      <c r="AA746" s="235" t="s">
        <v>306</v>
      </c>
      <c r="AB746" s="49">
        <v>0</v>
      </c>
      <c r="AC746" s="49">
        <v>0</v>
      </c>
      <c r="AD746" s="49">
        <v>0</v>
      </c>
      <c r="AE746" s="49">
        <v>1</v>
      </c>
      <c r="AF746" s="49">
        <v>0</v>
      </c>
      <c r="AG746" s="49">
        <v>0</v>
      </c>
      <c r="AH746" s="49">
        <v>0</v>
      </c>
      <c r="AI746" s="206">
        <v>0</v>
      </c>
      <c r="AJ746" s="206">
        <v>0</v>
      </c>
      <c r="AK746" s="206">
        <v>0</v>
      </c>
      <c r="AL746" s="206">
        <v>0</v>
      </c>
      <c r="AM746" s="206">
        <v>1</v>
      </c>
      <c r="AN746" s="206">
        <v>0</v>
      </c>
      <c r="AO746" s="206">
        <v>0</v>
      </c>
      <c r="AP746" s="206">
        <v>0</v>
      </c>
      <c r="AQ746" s="49">
        <v>0</v>
      </c>
      <c r="AR746" s="207"/>
      <c r="AS746" s="49">
        <v>274</v>
      </c>
      <c r="AT746" s="49">
        <v>23</v>
      </c>
      <c r="AU746" s="49">
        <v>3</v>
      </c>
      <c r="AW746" s="49"/>
      <c r="AX746" s="49"/>
      <c r="AY746" s="49"/>
      <c r="AZ746" s="484"/>
    </row>
    <row r="747" spans="1:52">
      <c r="A747" s="206">
        <v>487</v>
      </c>
      <c r="B747" s="206">
        <v>487274026</v>
      </c>
      <c r="C747" s="207" t="s">
        <v>306</v>
      </c>
      <c r="D747" s="216">
        <f t="shared" si="90"/>
        <v>0</v>
      </c>
      <c r="E747" s="216">
        <f t="shared" si="90"/>
        <v>0</v>
      </c>
      <c r="F747" s="216">
        <f t="shared" si="90"/>
        <v>0</v>
      </c>
      <c r="G747" s="216">
        <f t="shared" si="89"/>
        <v>1</v>
      </c>
      <c r="H747" s="216">
        <f t="shared" si="89"/>
        <v>0</v>
      </c>
      <c r="I747" s="216">
        <f t="shared" si="89"/>
        <v>0</v>
      </c>
      <c r="J747" s="216">
        <f t="shared" si="89"/>
        <v>0</v>
      </c>
      <c r="K747" s="347">
        <f t="shared" si="91"/>
        <v>3.8600000000000002E-2</v>
      </c>
      <c r="L747" s="216"/>
      <c r="M747" s="216">
        <f t="shared" si="92"/>
        <v>0</v>
      </c>
      <c r="N747" s="216">
        <f t="shared" si="93"/>
        <v>0</v>
      </c>
      <c r="O747" s="216">
        <f t="shared" si="93"/>
        <v>0</v>
      </c>
      <c r="P747" s="216">
        <f t="shared" si="94"/>
        <v>1</v>
      </c>
      <c r="Q747" s="216">
        <f t="shared" si="95"/>
        <v>3</v>
      </c>
      <c r="R747" s="216">
        <f t="shared" si="96"/>
        <v>1</v>
      </c>
      <c r="S747" s="219"/>
      <c r="T747" s="219"/>
      <c r="U747" s="219"/>
      <c r="V747" s="219"/>
      <c r="W747" s="504"/>
      <c r="X747" s="219"/>
      <c r="Y747" s="49">
        <v>487</v>
      </c>
      <c r="Z747" s="49">
        <v>487274026</v>
      </c>
      <c r="AA747" s="235" t="s">
        <v>306</v>
      </c>
      <c r="AB747" s="49">
        <v>0</v>
      </c>
      <c r="AC747" s="49">
        <v>0</v>
      </c>
      <c r="AD747" s="49">
        <v>0</v>
      </c>
      <c r="AE747" s="49">
        <v>1</v>
      </c>
      <c r="AF747" s="49">
        <v>0</v>
      </c>
      <c r="AG747" s="49">
        <v>0</v>
      </c>
      <c r="AH747" s="49">
        <v>0</v>
      </c>
      <c r="AI747" s="206">
        <v>0</v>
      </c>
      <c r="AJ747" s="206">
        <v>0</v>
      </c>
      <c r="AK747" s="206">
        <v>0</v>
      </c>
      <c r="AL747" s="206">
        <v>0</v>
      </c>
      <c r="AM747" s="206">
        <v>1</v>
      </c>
      <c r="AN747" s="206">
        <v>0</v>
      </c>
      <c r="AO747" s="206">
        <v>0</v>
      </c>
      <c r="AP747" s="206">
        <v>0</v>
      </c>
      <c r="AQ747" s="49">
        <v>0</v>
      </c>
      <c r="AR747" s="207"/>
      <c r="AS747" s="49">
        <v>274</v>
      </c>
      <c r="AT747" s="49">
        <v>26</v>
      </c>
      <c r="AU747" s="49">
        <v>3</v>
      </c>
      <c r="AW747" s="49"/>
      <c r="AX747" s="49"/>
      <c r="AY747" s="49"/>
      <c r="AZ747" s="484"/>
    </row>
    <row r="748" spans="1:52">
      <c r="A748" s="206">
        <v>487</v>
      </c>
      <c r="B748" s="206">
        <v>487274030</v>
      </c>
      <c r="C748" s="207" t="s">
        <v>306</v>
      </c>
      <c r="D748" s="216">
        <f t="shared" si="90"/>
        <v>0</v>
      </c>
      <c r="E748" s="216">
        <f t="shared" si="90"/>
        <v>0</v>
      </c>
      <c r="F748" s="216">
        <f t="shared" si="90"/>
        <v>0</v>
      </c>
      <c r="G748" s="216">
        <f t="shared" si="90"/>
        <v>1</v>
      </c>
      <c r="H748" s="216">
        <f t="shared" si="90"/>
        <v>0</v>
      </c>
      <c r="I748" s="216">
        <f t="shared" si="90"/>
        <v>0</v>
      </c>
      <c r="J748" s="216">
        <f t="shared" si="90"/>
        <v>0</v>
      </c>
      <c r="K748" s="347">
        <f t="shared" si="91"/>
        <v>3.8600000000000002E-2</v>
      </c>
      <c r="L748" s="216"/>
      <c r="M748" s="216">
        <f t="shared" si="92"/>
        <v>0</v>
      </c>
      <c r="N748" s="216">
        <f t="shared" si="93"/>
        <v>0</v>
      </c>
      <c r="O748" s="216">
        <f t="shared" si="93"/>
        <v>0</v>
      </c>
      <c r="P748" s="216">
        <f t="shared" si="94"/>
        <v>1</v>
      </c>
      <c r="Q748" s="216">
        <f t="shared" si="95"/>
        <v>7</v>
      </c>
      <c r="R748" s="216">
        <f t="shared" si="96"/>
        <v>1</v>
      </c>
      <c r="S748" s="219"/>
      <c r="T748" s="219"/>
      <c r="U748" s="219"/>
      <c r="V748" s="219"/>
      <c r="W748" s="504"/>
      <c r="X748" s="219"/>
      <c r="Y748" s="49">
        <v>487</v>
      </c>
      <c r="Z748" s="49">
        <v>487274030</v>
      </c>
      <c r="AA748" s="235" t="s">
        <v>306</v>
      </c>
      <c r="AB748" s="49">
        <v>0</v>
      </c>
      <c r="AC748" s="49">
        <v>0</v>
      </c>
      <c r="AD748" s="49">
        <v>0</v>
      </c>
      <c r="AE748" s="49">
        <v>1</v>
      </c>
      <c r="AF748" s="49">
        <v>0</v>
      </c>
      <c r="AG748" s="49">
        <v>0</v>
      </c>
      <c r="AH748" s="49">
        <v>0</v>
      </c>
      <c r="AI748" s="206">
        <v>0</v>
      </c>
      <c r="AJ748" s="206">
        <v>0</v>
      </c>
      <c r="AK748" s="206">
        <v>0</v>
      </c>
      <c r="AL748" s="206">
        <v>0</v>
      </c>
      <c r="AM748" s="206">
        <v>1</v>
      </c>
      <c r="AN748" s="206">
        <v>0</v>
      </c>
      <c r="AO748" s="206">
        <v>0</v>
      </c>
      <c r="AP748" s="206">
        <v>0</v>
      </c>
      <c r="AQ748" s="49">
        <v>0</v>
      </c>
      <c r="AR748" s="207"/>
      <c r="AS748" s="49">
        <v>274</v>
      </c>
      <c r="AT748" s="49">
        <v>30</v>
      </c>
      <c r="AU748" s="49">
        <v>7</v>
      </c>
      <c r="AW748" s="49"/>
      <c r="AX748" s="49"/>
      <c r="AY748" s="49"/>
      <c r="AZ748" s="484"/>
    </row>
    <row r="749" spans="1:52">
      <c r="A749" s="206">
        <v>487</v>
      </c>
      <c r="B749" s="206">
        <v>487274031</v>
      </c>
      <c r="C749" s="207" t="s">
        <v>306</v>
      </c>
      <c r="D749" s="216">
        <f t="shared" ref="D749:J785" si="97">ROUND(AB749,0)</f>
        <v>0</v>
      </c>
      <c r="E749" s="216">
        <f t="shared" si="97"/>
        <v>0</v>
      </c>
      <c r="F749" s="216">
        <f t="shared" si="97"/>
        <v>0</v>
      </c>
      <c r="G749" s="216">
        <f t="shared" si="97"/>
        <v>4</v>
      </c>
      <c r="H749" s="216">
        <f t="shared" si="97"/>
        <v>0</v>
      </c>
      <c r="I749" s="216">
        <f t="shared" si="97"/>
        <v>0</v>
      </c>
      <c r="J749" s="216">
        <f t="shared" si="97"/>
        <v>0</v>
      </c>
      <c r="K749" s="347">
        <f t="shared" si="91"/>
        <v>0.15440000000000001</v>
      </c>
      <c r="L749" s="216"/>
      <c r="M749" s="216">
        <f t="shared" si="92"/>
        <v>1</v>
      </c>
      <c r="N749" s="216">
        <f t="shared" si="93"/>
        <v>0</v>
      </c>
      <c r="O749" s="216">
        <f t="shared" si="93"/>
        <v>0</v>
      </c>
      <c r="P749" s="216">
        <f t="shared" si="94"/>
        <v>2</v>
      </c>
      <c r="Q749" s="216">
        <f t="shared" si="95"/>
        <v>5</v>
      </c>
      <c r="R749" s="216">
        <f t="shared" si="96"/>
        <v>4</v>
      </c>
      <c r="S749" s="219"/>
      <c r="T749" s="219"/>
      <c r="U749" s="219"/>
      <c r="V749" s="219"/>
      <c r="W749" s="504"/>
      <c r="X749" s="219"/>
      <c r="Y749" s="49">
        <v>487</v>
      </c>
      <c r="Z749" s="49">
        <v>487274031</v>
      </c>
      <c r="AA749" s="235" t="s">
        <v>306</v>
      </c>
      <c r="AB749" s="49">
        <v>0</v>
      </c>
      <c r="AC749" s="49">
        <v>0</v>
      </c>
      <c r="AD749" s="49">
        <v>0</v>
      </c>
      <c r="AE749" s="49">
        <v>4</v>
      </c>
      <c r="AF749" s="49">
        <v>0</v>
      </c>
      <c r="AG749" s="49">
        <v>0</v>
      </c>
      <c r="AH749" s="49">
        <v>0</v>
      </c>
      <c r="AI749" s="206">
        <v>0</v>
      </c>
      <c r="AJ749" s="206">
        <v>1</v>
      </c>
      <c r="AK749" s="206">
        <v>0</v>
      </c>
      <c r="AL749" s="206">
        <v>0</v>
      </c>
      <c r="AM749" s="206">
        <v>2</v>
      </c>
      <c r="AN749" s="206">
        <v>0</v>
      </c>
      <c r="AO749" s="206">
        <v>0</v>
      </c>
      <c r="AP749" s="206">
        <v>0</v>
      </c>
      <c r="AQ749" s="49">
        <v>0</v>
      </c>
      <c r="AR749" s="207"/>
      <c r="AS749" s="49">
        <v>274</v>
      </c>
      <c r="AT749" s="49">
        <v>31</v>
      </c>
      <c r="AU749" s="49">
        <v>5</v>
      </c>
      <c r="AW749" s="49"/>
      <c r="AX749" s="49"/>
      <c r="AY749" s="49"/>
      <c r="AZ749" s="484"/>
    </row>
    <row r="750" spans="1:52">
      <c r="A750" s="206">
        <v>487</v>
      </c>
      <c r="B750" s="206">
        <v>487274035</v>
      </c>
      <c r="C750" s="207" t="s">
        <v>306</v>
      </c>
      <c r="D750" s="216">
        <f t="shared" si="97"/>
        <v>2</v>
      </c>
      <c r="E750" s="216">
        <f t="shared" si="97"/>
        <v>0</v>
      </c>
      <c r="F750" s="216">
        <f t="shared" si="97"/>
        <v>0</v>
      </c>
      <c r="G750" s="216">
        <f t="shared" si="97"/>
        <v>19</v>
      </c>
      <c r="H750" s="216">
        <f t="shared" si="97"/>
        <v>1</v>
      </c>
      <c r="I750" s="216">
        <f t="shared" si="97"/>
        <v>0</v>
      </c>
      <c r="J750" s="216">
        <f t="shared" si="97"/>
        <v>0</v>
      </c>
      <c r="K750" s="347">
        <f t="shared" si="91"/>
        <v>0.77200000000000002</v>
      </c>
      <c r="L750" s="216"/>
      <c r="M750" s="216">
        <f t="shared" si="92"/>
        <v>2</v>
      </c>
      <c r="N750" s="216">
        <f t="shared" si="93"/>
        <v>0</v>
      </c>
      <c r="O750" s="216">
        <f t="shared" si="93"/>
        <v>0</v>
      </c>
      <c r="P750" s="216">
        <f t="shared" si="94"/>
        <v>19</v>
      </c>
      <c r="Q750" s="216">
        <f t="shared" si="95"/>
        <v>11</v>
      </c>
      <c r="R750" s="216">
        <f t="shared" si="96"/>
        <v>21</v>
      </c>
      <c r="S750" s="219"/>
      <c r="T750" s="219"/>
      <c r="U750" s="219"/>
      <c r="V750" s="219"/>
      <c r="W750" s="504"/>
      <c r="X750" s="219"/>
      <c r="Y750" s="49">
        <v>487</v>
      </c>
      <c r="Z750" s="49">
        <v>487274035</v>
      </c>
      <c r="AA750" s="235" t="s">
        <v>306</v>
      </c>
      <c r="AB750" s="49">
        <v>2</v>
      </c>
      <c r="AC750" s="49">
        <v>0</v>
      </c>
      <c r="AD750" s="49">
        <v>0</v>
      </c>
      <c r="AE750" s="49">
        <v>19</v>
      </c>
      <c r="AF750" s="49">
        <v>1</v>
      </c>
      <c r="AG750" s="49">
        <v>0</v>
      </c>
      <c r="AH750" s="49">
        <v>0</v>
      </c>
      <c r="AI750" s="206">
        <v>0</v>
      </c>
      <c r="AJ750" s="206">
        <v>2</v>
      </c>
      <c r="AK750" s="206">
        <v>0</v>
      </c>
      <c r="AL750" s="206">
        <v>0</v>
      </c>
      <c r="AM750" s="206">
        <v>18</v>
      </c>
      <c r="AN750" s="206">
        <v>2</v>
      </c>
      <c r="AO750" s="206">
        <v>0</v>
      </c>
      <c r="AP750" s="206">
        <v>0</v>
      </c>
      <c r="AQ750" s="49">
        <v>0</v>
      </c>
      <c r="AR750" s="207"/>
      <c r="AS750" s="49">
        <v>274</v>
      </c>
      <c r="AT750" s="49">
        <v>35</v>
      </c>
      <c r="AU750" s="49">
        <v>11</v>
      </c>
      <c r="AW750" s="49"/>
      <c r="AX750" s="49"/>
      <c r="AY750" s="49"/>
      <c r="AZ750" s="484"/>
    </row>
    <row r="751" spans="1:52">
      <c r="A751" s="206">
        <v>487</v>
      </c>
      <c r="B751" s="206">
        <v>487274044</v>
      </c>
      <c r="C751" s="207" t="s">
        <v>306</v>
      </c>
      <c r="D751" s="216">
        <f t="shared" si="97"/>
        <v>0</v>
      </c>
      <c r="E751" s="216">
        <f t="shared" si="97"/>
        <v>0</v>
      </c>
      <c r="F751" s="216">
        <f t="shared" si="97"/>
        <v>0</v>
      </c>
      <c r="G751" s="216">
        <f t="shared" si="97"/>
        <v>2</v>
      </c>
      <c r="H751" s="216">
        <f t="shared" si="97"/>
        <v>0</v>
      </c>
      <c r="I751" s="216">
        <f t="shared" si="97"/>
        <v>0</v>
      </c>
      <c r="J751" s="216">
        <f t="shared" si="97"/>
        <v>0</v>
      </c>
      <c r="K751" s="347">
        <f t="shared" si="91"/>
        <v>7.7200000000000005E-2</v>
      </c>
      <c r="L751" s="216"/>
      <c r="M751" s="216">
        <f t="shared" si="92"/>
        <v>0</v>
      </c>
      <c r="N751" s="216">
        <f t="shared" si="93"/>
        <v>0</v>
      </c>
      <c r="O751" s="216">
        <f t="shared" si="93"/>
        <v>0</v>
      </c>
      <c r="P751" s="216">
        <f t="shared" si="94"/>
        <v>2</v>
      </c>
      <c r="Q751" s="216">
        <f t="shared" si="95"/>
        <v>11</v>
      </c>
      <c r="R751" s="216">
        <f t="shared" si="96"/>
        <v>2</v>
      </c>
      <c r="S751" s="219"/>
      <c r="T751" s="219"/>
      <c r="U751" s="219"/>
      <c r="V751" s="219"/>
      <c r="W751" s="504"/>
      <c r="X751" s="219"/>
      <c r="Y751" s="49">
        <v>487</v>
      </c>
      <c r="Z751" s="49">
        <v>487274044</v>
      </c>
      <c r="AA751" s="235" t="s">
        <v>306</v>
      </c>
      <c r="AB751" s="49">
        <v>0</v>
      </c>
      <c r="AC751" s="49">
        <v>0</v>
      </c>
      <c r="AD751" s="49">
        <v>0</v>
      </c>
      <c r="AE751" s="49">
        <v>2</v>
      </c>
      <c r="AF751" s="49">
        <v>0</v>
      </c>
      <c r="AG751" s="49">
        <v>0</v>
      </c>
      <c r="AH751" s="49">
        <v>0</v>
      </c>
      <c r="AI751" s="206">
        <v>0</v>
      </c>
      <c r="AJ751" s="206">
        <v>0</v>
      </c>
      <c r="AK751" s="206">
        <v>0</v>
      </c>
      <c r="AL751" s="206">
        <v>0</v>
      </c>
      <c r="AM751" s="206">
        <v>2</v>
      </c>
      <c r="AN751" s="206">
        <v>0</v>
      </c>
      <c r="AO751" s="206">
        <v>0</v>
      </c>
      <c r="AP751" s="206">
        <v>0</v>
      </c>
      <c r="AQ751" s="49">
        <v>0</v>
      </c>
      <c r="AR751" s="207"/>
      <c r="AS751" s="49">
        <v>274</v>
      </c>
      <c r="AT751" s="49">
        <v>44</v>
      </c>
      <c r="AU751" s="49">
        <v>11</v>
      </c>
      <c r="AW751" s="49"/>
      <c r="AX751" s="49"/>
      <c r="AY751" s="49"/>
      <c r="AZ751" s="484"/>
    </row>
    <row r="752" spans="1:52">
      <c r="A752" s="206">
        <v>487</v>
      </c>
      <c r="B752" s="206">
        <v>487274048</v>
      </c>
      <c r="C752" s="207" t="s">
        <v>306</v>
      </c>
      <c r="D752" s="216">
        <f t="shared" si="97"/>
        <v>0</v>
      </c>
      <c r="E752" s="216">
        <f t="shared" si="97"/>
        <v>0</v>
      </c>
      <c r="F752" s="216">
        <f t="shared" si="97"/>
        <v>0</v>
      </c>
      <c r="G752" s="216">
        <f t="shared" si="97"/>
        <v>2</v>
      </c>
      <c r="H752" s="216">
        <f t="shared" si="97"/>
        <v>0</v>
      </c>
      <c r="I752" s="216">
        <f t="shared" si="97"/>
        <v>0</v>
      </c>
      <c r="J752" s="216">
        <f t="shared" si="97"/>
        <v>0</v>
      </c>
      <c r="K752" s="347">
        <f t="shared" si="91"/>
        <v>7.7200000000000005E-2</v>
      </c>
      <c r="L752" s="216"/>
      <c r="M752" s="216">
        <f t="shared" si="92"/>
        <v>1</v>
      </c>
      <c r="N752" s="216">
        <f t="shared" si="93"/>
        <v>0</v>
      </c>
      <c r="O752" s="216">
        <f t="shared" si="93"/>
        <v>0</v>
      </c>
      <c r="P752" s="216">
        <f t="shared" si="94"/>
        <v>0</v>
      </c>
      <c r="Q752" s="216">
        <f t="shared" si="95"/>
        <v>4</v>
      </c>
      <c r="R752" s="216">
        <f t="shared" si="96"/>
        <v>2</v>
      </c>
      <c r="S752" s="219"/>
      <c r="T752" s="219"/>
      <c r="U752" s="219"/>
      <c r="V752" s="219"/>
      <c r="W752" s="504"/>
      <c r="X752" s="219"/>
      <c r="Y752" s="49">
        <v>487</v>
      </c>
      <c r="Z752" s="49">
        <v>487274048</v>
      </c>
      <c r="AA752" s="235" t="s">
        <v>306</v>
      </c>
      <c r="AB752" s="49">
        <v>0</v>
      </c>
      <c r="AC752" s="49">
        <v>0</v>
      </c>
      <c r="AD752" s="49">
        <v>0</v>
      </c>
      <c r="AE752" s="49">
        <v>2</v>
      </c>
      <c r="AF752" s="49">
        <v>0</v>
      </c>
      <c r="AG752" s="49">
        <v>0</v>
      </c>
      <c r="AH752" s="49">
        <v>0</v>
      </c>
      <c r="AI752" s="206">
        <v>0</v>
      </c>
      <c r="AJ752" s="206">
        <v>1</v>
      </c>
      <c r="AK752" s="206">
        <v>0</v>
      </c>
      <c r="AL752" s="206">
        <v>0</v>
      </c>
      <c r="AM752" s="206">
        <v>0</v>
      </c>
      <c r="AN752" s="206">
        <v>0</v>
      </c>
      <c r="AO752" s="206">
        <v>0</v>
      </c>
      <c r="AP752" s="206">
        <v>0</v>
      </c>
      <c r="AQ752" s="49">
        <v>0</v>
      </c>
      <c r="AR752" s="207"/>
      <c r="AS752" s="49">
        <v>274</v>
      </c>
      <c r="AT752" s="49">
        <v>48</v>
      </c>
      <c r="AU752" s="49">
        <v>4</v>
      </c>
      <c r="AW752" s="49"/>
      <c r="AX752" s="49"/>
      <c r="AY752" s="49"/>
      <c r="AZ752" s="484"/>
    </row>
    <row r="753" spans="1:52">
      <c r="A753" s="206">
        <v>487</v>
      </c>
      <c r="B753" s="206">
        <v>487274049</v>
      </c>
      <c r="C753" s="207" t="s">
        <v>306</v>
      </c>
      <c r="D753" s="216">
        <f t="shared" si="97"/>
        <v>7</v>
      </c>
      <c r="E753" s="216">
        <f t="shared" si="97"/>
        <v>0</v>
      </c>
      <c r="F753" s="216">
        <f t="shared" si="97"/>
        <v>10</v>
      </c>
      <c r="G753" s="216">
        <f t="shared" si="97"/>
        <v>41</v>
      </c>
      <c r="H753" s="216">
        <f t="shared" si="97"/>
        <v>15</v>
      </c>
      <c r="I753" s="216">
        <f t="shared" si="97"/>
        <v>0</v>
      </c>
      <c r="J753" s="216">
        <f t="shared" si="97"/>
        <v>0</v>
      </c>
      <c r="K753" s="347">
        <f t="shared" si="91"/>
        <v>2.5476000000000001</v>
      </c>
      <c r="L753" s="216"/>
      <c r="M753" s="216">
        <f t="shared" si="92"/>
        <v>16</v>
      </c>
      <c r="N753" s="216">
        <f t="shared" si="93"/>
        <v>1</v>
      </c>
      <c r="O753" s="216">
        <f t="shared" si="93"/>
        <v>0</v>
      </c>
      <c r="P753" s="216">
        <f t="shared" si="94"/>
        <v>58</v>
      </c>
      <c r="Q753" s="216">
        <f t="shared" si="95"/>
        <v>8</v>
      </c>
      <c r="R753" s="216">
        <f t="shared" si="96"/>
        <v>70</v>
      </c>
      <c r="S753" s="219"/>
      <c r="T753" s="219"/>
      <c r="U753" s="219"/>
      <c r="V753" s="219"/>
      <c r="W753" s="504"/>
      <c r="X753" s="219"/>
      <c r="Y753" s="49">
        <v>487</v>
      </c>
      <c r="Z753" s="49">
        <v>487274049</v>
      </c>
      <c r="AA753" s="235" t="s">
        <v>306</v>
      </c>
      <c r="AB753" s="49">
        <v>7</v>
      </c>
      <c r="AC753" s="49">
        <v>0</v>
      </c>
      <c r="AD753" s="49">
        <v>10</v>
      </c>
      <c r="AE753" s="49">
        <v>41</v>
      </c>
      <c r="AF753" s="49">
        <v>15</v>
      </c>
      <c r="AG753" s="49">
        <v>0</v>
      </c>
      <c r="AH753" s="49">
        <v>0</v>
      </c>
      <c r="AI753" s="206">
        <v>4</v>
      </c>
      <c r="AJ753" s="206">
        <v>14</v>
      </c>
      <c r="AK753" s="206">
        <v>1</v>
      </c>
      <c r="AL753" s="206">
        <v>0</v>
      </c>
      <c r="AM753" s="206">
        <v>48</v>
      </c>
      <c r="AN753" s="206">
        <v>4</v>
      </c>
      <c r="AO753" s="206">
        <v>0</v>
      </c>
      <c r="AP753" s="206">
        <v>8</v>
      </c>
      <c r="AQ753" s="49">
        <v>0</v>
      </c>
      <c r="AR753" s="207"/>
      <c r="AS753" s="49">
        <v>274</v>
      </c>
      <c r="AT753" s="49">
        <v>49</v>
      </c>
      <c r="AU753" s="49">
        <v>8</v>
      </c>
      <c r="AW753" s="49"/>
      <c r="AX753" s="49"/>
      <c r="AY753" s="49"/>
      <c r="AZ753" s="484"/>
    </row>
    <row r="754" spans="1:52">
      <c r="A754" s="206">
        <v>487</v>
      </c>
      <c r="B754" s="206">
        <v>487274057</v>
      </c>
      <c r="C754" s="207" t="s">
        <v>306</v>
      </c>
      <c r="D754" s="216">
        <f t="shared" si="97"/>
        <v>1</v>
      </c>
      <c r="E754" s="216">
        <f t="shared" si="97"/>
        <v>0</v>
      </c>
      <c r="F754" s="216">
        <f t="shared" si="97"/>
        <v>3</v>
      </c>
      <c r="G754" s="216">
        <f t="shared" si="97"/>
        <v>12</v>
      </c>
      <c r="H754" s="216">
        <f t="shared" si="97"/>
        <v>1</v>
      </c>
      <c r="I754" s="216">
        <f t="shared" si="97"/>
        <v>0</v>
      </c>
      <c r="J754" s="216">
        <f t="shared" si="97"/>
        <v>0</v>
      </c>
      <c r="K754" s="347">
        <f t="shared" si="91"/>
        <v>0.61760000000000004</v>
      </c>
      <c r="L754" s="216"/>
      <c r="M754" s="216">
        <f t="shared" si="92"/>
        <v>6</v>
      </c>
      <c r="N754" s="216">
        <f t="shared" si="93"/>
        <v>0</v>
      </c>
      <c r="O754" s="216">
        <f t="shared" si="93"/>
        <v>0</v>
      </c>
      <c r="P754" s="216">
        <f t="shared" si="94"/>
        <v>12</v>
      </c>
      <c r="Q754" s="216">
        <f t="shared" si="95"/>
        <v>12</v>
      </c>
      <c r="R754" s="216">
        <f t="shared" si="96"/>
        <v>17</v>
      </c>
      <c r="S754" s="219"/>
      <c r="T754" s="219"/>
      <c r="U754" s="219"/>
      <c r="V754" s="219"/>
      <c r="W754" s="504"/>
      <c r="X754" s="219"/>
      <c r="Y754" s="49">
        <v>487</v>
      </c>
      <c r="Z754" s="49">
        <v>487274057</v>
      </c>
      <c r="AA754" s="235" t="s">
        <v>306</v>
      </c>
      <c r="AB754" s="49">
        <v>1</v>
      </c>
      <c r="AC754" s="49">
        <v>0</v>
      </c>
      <c r="AD754" s="49">
        <v>3</v>
      </c>
      <c r="AE754" s="49">
        <v>12</v>
      </c>
      <c r="AF754" s="49">
        <v>1</v>
      </c>
      <c r="AG754" s="49">
        <v>0</v>
      </c>
      <c r="AH754" s="49">
        <v>0</v>
      </c>
      <c r="AI754" s="206">
        <v>1</v>
      </c>
      <c r="AJ754" s="206">
        <v>5</v>
      </c>
      <c r="AK754" s="206">
        <v>0</v>
      </c>
      <c r="AL754" s="206">
        <v>0</v>
      </c>
      <c r="AM754" s="206">
        <v>8</v>
      </c>
      <c r="AN754" s="206">
        <v>1</v>
      </c>
      <c r="AO754" s="206">
        <v>0</v>
      </c>
      <c r="AP754" s="206">
        <v>3</v>
      </c>
      <c r="AQ754" s="49">
        <v>0</v>
      </c>
      <c r="AR754" s="207"/>
      <c r="AS754" s="49">
        <v>274</v>
      </c>
      <c r="AT754" s="49">
        <v>57</v>
      </c>
      <c r="AU754" s="49">
        <v>12</v>
      </c>
      <c r="AW754" s="49"/>
      <c r="AX754" s="49"/>
      <c r="AY754" s="49"/>
      <c r="AZ754" s="484"/>
    </row>
    <row r="755" spans="1:52">
      <c r="A755" s="206">
        <v>487</v>
      </c>
      <c r="B755" s="206">
        <v>487274093</v>
      </c>
      <c r="C755" s="207" t="s">
        <v>306</v>
      </c>
      <c r="D755" s="216">
        <f t="shared" si="97"/>
        <v>0</v>
      </c>
      <c r="E755" s="216">
        <f t="shared" si="97"/>
        <v>0</v>
      </c>
      <c r="F755" s="216">
        <f t="shared" si="97"/>
        <v>5</v>
      </c>
      <c r="G755" s="216">
        <f t="shared" si="97"/>
        <v>41</v>
      </c>
      <c r="H755" s="216">
        <f t="shared" si="97"/>
        <v>5</v>
      </c>
      <c r="I755" s="216">
        <f t="shared" si="97"/>
        <v>0</v>
      </c>
      <c r="J755" s="216">
        <f t="shared" si="97"/>
        <v>0</v>
      </c>
      <c r="K755" s="347">
        <f t="shared" si="91"/>
        <v>1.9685999999999999</v>
      </c>
      <c r="L755" s="216"/>
      <c r="M755" s="216">
        <f t="shared" si="92"/>
        <v>13</v>
      </c>
      <c r="N755" s="216">
        <f t="shared" si="93"/>
        <v>0</v>
      </c>
      <c r="O755" s="216">
        <f t="shared" si="93"/>
        <v>0</v>
      </c>
      <c r="P755" s="216">
        <f t="shared" si="94"/>
        <v>39</v>
      </c>
      <c r="Q755" s="216">
        <f t="shared" si="95"/>
        <v>11</v>
      </c>
      <c r="R755" s="216">
        <f t="shared" si="96"/>
        <v>51</v>
      </c>
      <c r="S755" s="219"/>
      <c r="T755" s="219"/>
      <c r="U755" s="219"/>
      <c r="V755" s="219"/>
      <c r="W755" s="504"/>
      <c r="X755" s="219"/>
      <c r="Y755" s="49">
        <v>487</v>
      </c>
      <c r="Z755" s="49">
        <v>487274093</v>
      </c>
      <c r="AA755" s="235" t="s">
        <v>306</v>
      </c>
      <c r="AB755" s="49">
        <v>0</v>
      </c>
      <c r="AC755" s="49">
        <v>0</v>
      </c>
      <c r="AD755" s="49">
        <v>5</v>
      </c>
      <c r="AE755" s="49">
        <v>41</v>
      </c>
      <c r="AF755" s="49">
        <v>5</v>
      </c>
      <c r="AG755" s="49">
        <v>0</v>
      </c>
      <c r="AH755" s="49">
        <v>0</v>
      </c>
      <c r="AI755" s="206">
        <v>0</v>
      </c>
      <c r="AJ755" s="206">
        <v>13</v>
      </c>
      <c r="AK755" s="206">
        <v>0</v>
      </c>
      <c r="AL755" s="206">
        <v>0</v>
      </c>
      <c r="AM755" s="206">
        <v>35</v>
      </c>
      <c r="AN755" s="206">
        <v>0</v>
      </c>
      <c r="AO755" s="206">
        <v>0</v>
      </c>
      <c r="AP755" s="206">
        <v>4</v>
      </c>
      <c r="AQ755" s="49">
        <v>0</v>
      </c>
      <c r="AR755" s="207"/>
      <c r="AS755" s="49">
        <v>274</v>
      </c>
      <c r="AT755" s="49">
        <v>93</v>
      </c>
      <c r="AU755" s="49">
        <v>11</v>
      </c>
      <c r="AW755" s="49"/>
      <c r="AX755" s="49"/>
      <c r="AY755" s="49"/>
      <c r="AZ755" s="484"/>
    </row>
    <row r="756" spans="1:52">
      <c r="A756" s="206">
        <v>487</v>
      </c>
      <c r="B756" s="206">
        <v>487274103</v>
      </c>
      <c r="C756" s="207" t="s">
        <v>306</v>
      </c>
      <c r="D756" s="216">
        <f t="shared" si="97"/>
        <v>0</v>
      </c>
      <c r="E756" s="216">
        <f t="shared" si="97"/>
        <v>0</v>
      </c>
      <c r="F756" s="216">
        <f t="shared" si="97"/>
        <v>0</v>
      </c>
      <c r="G756" s="216">
        <f t="shared" si="97"/>
        <v>1</v>
      </c>
      <c r="H756" s="216">
        <f t="shared" si="97"/>
        <v>0</v>
      </c>
      <c r="I756" s="216">
        <f t="shared" si="97"/>
        <v>0</v>
      </c>
      <c r="J756" s="216">
        <f t="shared" si="97"/>
        <v>0</v>
      </c>
      <c r="K756" s="347">
        <f t="shared" si="91"/>
        <v>3.8600000000000002E-2</v>
      </c>
      <c r="L756" s="216"/>
      <c r="M756" s="216">
        <f t="shared" si="92"/>
        <v>0</v>
      </c>
      <c r="N756" s="216">
        <f t="shared" si="93"/>
        <v>0</v>
      </c>
      <c r="O756" s="216">
        <f t="shared" si="93"/>
        <v>0</v>
      </c>
      <c r="P756" s="216">
        <f t="shared" si="94"/>
        <v>1</v>
      </c>
      <c r="Q756" s="216">
        <f t="shared" si="95"/>
        <v>10</v>
      </c>
      <c r="R756" s="216">
        <f t="shared" si="96"/>
        <v>1</v>
      </c>
      <c r="S756" s="219"/>
      <c r="T756" s="219"/>
      <c r="U756" s="219"/>
      <c r="V756" s="219"/>
      <c r="W756" s="504"/>
      <c r="X756" s="219"/>
      <c r="Y756" s="49">
        <v>487</v>
      </c>
      <c r="Z756" s="49">
        <v>487274103</v>
      </c>
      <c r="AA756" s="235" t="s">
        <v>306</v>
      </c>
      <c r="AB756" s="49">
        <v>0</v>
      </c>
      <c r="AC756" s="49">
        <v>0</v>
      </c>
      <c r="AD756" s="49">
        <v>0</v>
      </c>
      <c r="AE756" s="49">
        <v>1</v>
      </c>
      <c r="AF756" s="49">
        <v>0</v>
      </c>
      <c r="AG756" s="49">
        <v>0</v>
      </c>
      <c r="AH756" s="49">
        <v>0</v>
      </c>
      <c r="AI756" s="206">
        <v>0</v>
      </c>
      <c r="AJ756" s="206">
        <v>0</v>
      </c>
      <c r="AK756" s="206">
        <v>0</v>
      </c>
      <c r="AL756" s="206">
        <v>0</v>
      </c>
      <c r="AM756" s="206">
        <v>1</v>
      </c>
      <c r="AN756" s="206">
        <v>0</v>
      </c>
      <c r="AO756" s="206">
        <v>0</v>
      </c>
      <c r="AP756" s="206">
        <v>0</v>
      </c>
      <c r="AQ756" s="49">
        <v>0</v>
      </c>
      <c r="AR756" s="207"/>
      <c r="AS756" s="49">
        <v>274</v>
      </c>
      <c r="AT756" s="49">
        <v>103</v>
      </c>
      <c r="AU756" s="49">
        <v>10</v>
      </c>
      <c r="AW756" s="49"/>
      <c r="AX756" s="49"/>
      <c r="AY756" s="49"/>
      <c r="AZ756" s="484"/>
    </row>
    <row r="757" spans="1:52">
      <c r="A757" s="206">
        <v>487</v>
      </c>
      <c r="B757" s="206">
        <v>487274128</v>
      </c>
      <c r="C757" s="207" t="s">
        <v>306</v>
      </c>
      <c r="D757" s="216">
        <f t="shared" si="97"/>
        <v>1</v>
      </c>
      <c r="E757" s="216">
        <f t="shared" si="97"/>
        <v>0</v>
      </c>
      <c r="F757" s="216">
        <f t="shared" si="97"/>
        <v>0</v>
      </c>
      <c r="G757" s="216">
        <f t="shared" si="97"/>
        <v>2</v>
      </c>
      <c r="H757" s="216">
        <f t="shared" si="97"/>
        <v>1</v>
      </c>
      <c r="I757" s="216">
        <f t="shared" si="97"/>
        <v>0</v>
      </c>
      <c r="J757" s="216">
        <f t="shared" si="97"/>
        <v>0</v>
      </c>
      <c r="K757" s="347">
        <f t="shared" si="91"/>
        <v>0.1158</v>
      </c>
      <c r="L757" s="216"/>
      <c r="M757" s="216">
        <f t="shared" si="92"/>
        <v>1</v>
      </c>
      <c r="N757" s="216">
        <f t="shared" si="93"/>
        <v>0</v>
      </c>
      <c r="O757" s="216">
        <f t="shared" si="93"/>
        <v>0</v>
      </c>
      <c r="P757" s="216">
        <f t="shared" si="94"/>
        <v>0</v>
      </c>
      <c r="Q757" s="216">
        <f t="shared" si="95"/>
        <v>10</v>
      </c>
      <c r="R757" s="216">
        <f t="shared" si="96"/>
        <v>4</v>
      </c>
      <c r="S757" s="219"/>
      <c r="T757" s="219"/>
      <c r="U757" s="219"/>
      <c r="V757" s="219"/>
      <c r="W757" s="504"/>
      <c r="X757" s="219"/>
      <c r="Y757" s="49">
        <v>487</v>
      </c>
      <c r="Z757" s="49">
        <v>487274128</v>
      </c>
      <c r="AA757" s="235" t="s">
        <v>306</v>
      </c>
      <c r="AB757" s="49">
        <v>1</v>
      </c>
      <c r="AC757" s="49">
        <v>0</v>
      </c>
      <c r="AD757" s="49">
        <v>0</v>
      </c>
      <c r="AE757" s="49">
        <v>2</v>
      </c>
      <c r="AF757" s="49">
        <v>1</v>
      </c>
      <c r="AG757" s="49">
        <v>0</v>
      </c>
      <c r="AH757" s="49">
        <v>0</v>
      </c>
      <c r="AI757" s="206">
        <v>1</v>
      </c>
      <c r="AJ757" s="206">
        <v>0</v>
      </c>
      <c r="AK757" s="206">
        <v>0</v>
      </c>
      <c r="AL757" s="206">
        <v>0</v>
      </c>
      <c r="AM757" s="206">
        <v>0</v>
      </c>
      <c r="AN757" s="206">
        <v>0</v>
      </c>
      <c r="AO757" s="206">
        <v>0</v>
      </c>
      <c r="AP757" s="206">
        <v>0</v>
      </c>
      <c r="AQ757" s="49">
        <v>0</v>
      </c>
      <c r="AR757" s="207"/>
      <c r="AS757" s="49">
        <v>274</v>
      </c>
      <c r="AT757" s="49">
        <v>128</v>
      </c>
      <c r="AU757" s="49">
        <v>10</v>
      </c>
      <c r="AW757" s="49"/>
      <c r="AX757" s="49"/>
      <c r="AY757" s="49"/>
      <c r="AZ757" s="484"/>
    </row>
    <row r="758" spans="1:52">
      <c r="A758" s="206">
        <v>487</v>
      </c>
      <c r="B758" s="206">
        <v>487274149</v>
      </c>
      <c r="C758" s="207" t="s">
        <v>306</v>
      </c>
      <c r="D758" s="216">
        <f t="shared" si="97"/>
        <v>0</v>
      </c>
      <c r="E758" s="216">
        <f t="shared" si="97"/>
        <v>0</v>
      </c>
      <c r="F758" s="216">
        <f t="shared" si="97"/>
        <v>0</v>
      </c>
      <c r="G758" s="216">
        <f t="shared" si="97"/>
        <v>1</v>
      </c>
      <c r="H758" s="216">
        <f t="shared" si="97"/>
        <v>2</v>
      </c>
      <c r="I758" s="216">
        <f t="shared" si="97"/>
        <v>0</v>
      </c>
      <c r="J758" s="216">
        <f t="shared" si="97"/>
        <v>0</v>
      </c>
      <c r="K758" s="347">
        <f t="shared" si="91"/>
        <v>0.1158</v>
      </c>
      <c r="L758" s="216"/>
      <c r="M758" s="216">
        <f t="shared" si="92"/>
        <v>0</v>
      </c>
      <c r="N758" s="216">
        <f t="shared" si="93"/>
        <v>0</v>
      </c>
      <c r="O758" s="216">
        <f t="shared" si="93"/>
        <v>0</v>
      </c>
      <c r="P758" s="216">
        <f t="shared" si="94"/>
        <v>2</v>
      </c>
      <c r="Q758" s="216">
        <f t="shared" si="95"/>
        <v>12</v>
      </c>
      <c r="R758" s="216">
        <f t="shared" si="96"/>
        <v>3</v>
      </c>
      <c r="S758" s="219"/>
      <c r="T758" s="219"/>
      <c r="U758" s="219"/>
      <c r="V758" s="219"/>
      <c r="W758" s="504"/>
      <c r="X758" s="219"/>
      <c r="Y758" s="49">
        <v>487</v>
      </c>
      <c r="Z758" s="49">
        <v>487274149</v>
      </c>
      <c r="AA758" s="235" t="s">
        <v>306</v>
      </c>
      <c r="AB758" s="49">
        <v>0</v>
      </c>
      <c r="AC758" s="49">
        <v>0</v>
      </c>
      <c r="AD758" s="49">
        <v>0</v>
      </c>
      <c r="AE758" s="49">
        <v>1</v>
      </c>
      <c r="AF758" s="49">
        <v>2</v>
      </c>
      <c r="AG758" s="49">
        <v>0</v>
      </c>
      <c r="AH758" s="49">
        <v>0</v>
      </c>
      <c r="AI758" s="206">
        <v>0</v>
      </c>
      <c r="AJ758" s="206">
        <v>0</v>
      </c>
      <c r="AK758" s="206">
        <v>0</v>
      </c>
      <c r="AL758" s="206">
        <v>0</v>
      </c>
      <c r="AM758" s="206">
        <v>2</v>
      </c>
      <c r="AN758" s="206">
        <v>0</v>
      </c>
      <c r="AO758" s="206">
        <v>0</v>
      </c>
      <c r="AP758" s="206">
        <v>0</v>
      </c>
      <c r="AQ758" s="49">
        <v>0</v>
      </c>
      <c r="AR758" s="207"/>
      <c r="AS758" s="49">
        <v>274</v>
      </c>
      <c r="AT758" s="49">
        <v>149</v>
      </c>
      <c r="AU758" s="49">
        <v>12</v>
      </c>
      <c r="AW758" s="49"/>
      <c r="AX758" s="49"/>
      <c r="AY758" s="49"/>
      <c r="AZ758" s="484"/>
    </row>
    <row r="759" spans="1:52">
      <c r="A759" s="206">
        <v>487</v>
      </c>
      <c r="B759" s="206">
        <v>487274160</v>
      </c>
      <c r="C759" s="207" t="s">
        <v>306</v>
      </c>
      <c r="D759" s="216">
        <f t="shared" si="97"/>
        <v>0</v>
      </c>
      <c r="E759" s="216">
        <f t="shared" si="97"/>
        <v>0</v>
      </c>
      <c r="F759" s="216">
        <f t="shared" si="97"/>
        <v>0</v>
      </c>
      <c r="G759" s="216">
        <f t="shared" si="97"/>
        <v>1</v>
      </c>
      <c r="H759" s="216">
        <f t="shared" si="97"/>
        <v>0</v>
      </c>
      <c r="I759" s="216">
        <f t="shared" si="97"/>
        <v>0</v>
      </c>
      <c r="J759" s="216">
        <f t="shared" si="97"/>
        <v>0</v>
      </c>
      <c r="K759" s="347">
        <f t="shared" si="91"/>
        <v>3.8600000000000002E-2</v>
      </c>
      <c r="L759" s="216"/>
      <c r="M759" s="216">
        <f t="shared" si="92"/>
        <v>0</v>
      </c>
      <c r="N759" s="216">
        <f t="shared" si="93"/>
        <v>0</v>
      </c>
      <c r="O759" s="216">
        <f t="shared" si="93"/>
        <v>0</v>
      </c>
      <c r="P759" s="216">
        <f t="shared" si="94"/>
        <v>1</v>
      </c>
      <c r="Q759" s="216">
        <f t="shared" si="95"/>
        <v>11</v>
      </c>
      <c r="R759" s="216">
        <f t="shared" si="96"/>
        <v>1</v>
      </c>
      <c r="S759" s="219"/>
      <c r="T759" s="219"/>
      <c r="U759" s="219"/>
      <c r="V759" s="219"/>
      <c r="W759" s="504"/>
      <c r="X759" s="219"/>
      <c r="Y759" s="49">
        <v>487</v>
      </c>
      <c r="Z759" s="49">
        <v>487274160</v>
      </c>
      <c r="AA759" s="235" t="s">
        <v>306</v>
      </c>
      <c r="AB759" s="49">
        <v>0</v>
      </c>
      <c r="AC759" s="49">
        <v>0</v>
      </c>
      <c r="AD759" s="49">
        <v>0</v>
      </c>
      <c r="AE759" s="49">
        <v>1</v>
      </c>
      <c r="AF759" s="49">
        <v>0</v>
      </c>
      <c r="AG759" s="49">
        <v>0</v>
      </c>
      <c r="AH759" s="49">
        <v>0</v>
      </c>
      <c r="AI759" s="206">
        <v>0</v>
      </c>
      <c r="AJ759" s="206">
        <v>0</v>
      </c>
      <c r="AK759" s="206">
        <v>0</v>
      </c>
      <c r="AL759" s="206">
        <v>0</v>
      </c>
      <c r="AM759" s="206">
        <v>1</v>
      </c>
      <c r="AN759" s="206">
        <v>0</v>
      </c>
      <c r="AO759" s="206">
        <v>0</v>
      </c>
      <c r="AP759" s="206">
        <v>0</v>
      </c>
      <c r="AQ759" s="49">
        <v>0</v>
      </c>
      <c r="AR759" s="207"/>
      <c r="AS759" s="49">
        <v>274</v>
      </c>
      <c r="AT759" s="49">
        <v>160</v>
      </c>
      <c r="AU759" s="49">
        <v>11</v>
      </c>
      <c r="AW759" s="49"/>
      <c r="AX759" s="49"/>
      <c r="AY759" s="49"/>
      <c r="AZ759" s="484"/>
    </row>
    <row r="760" spans="1:52">
      <c r="A760" s="206">
        <v>487</v>
      </c>
      <c r="B760" s="206">
        <v>487274163</v>
      </c>
      <c r="C760" s="207" t="s">
        <v>306</v>
      </c>
      <c r="D760" s="216">
        <f t="shared" si="97"/>
        <v>1</v>
      </c>
      <c r="E760" s="216">
        <f t="shared" si="97"/>
        <v>0</v>
      </c>
      <c r="F760" s="216">
        <f t="shared" si="97"/>
        <v>2</v>
      </c>
      <c r="G760" s="216">
        <f t="shared" si="97"/>
        <v>7</v>
      </c>
      <c r="H760" s="216">
        <f t="shared" si="97"/>
        <v>1</v>
      </c>
      <c r="I760" s="216">
        <f t="shared" si="97"/>
        <v>0</v>
      </c>
      <c r="J760" s="216">
        <f t="shared" si="97"/>
        <v>0</v>
      </c>
      <c r="K760" s="347">
        <f t="shared" si="91"/>
        <v>0.38600000000000001</v>
      </c>
      <c r="L760" s="216"/>
      <c r="M760" s="216">
        <f t="shared" si="92"/>
        <v>4</v>
      </c>
      <c r="N760" s="216">
        <f t="shared" si="93"/>
        <v>0</v>
      </c>
      <c r="O760" s="216">
        <f t="shared" si="93"/>
        <v>0</v>
      </c>
      <c r="P760" s="216">
        <f t="shared" si="94"/>
        <v>9</v>
      </c>
      <c r="Q760" s="216">
        <f t="shared" si="95"/>
        <v>11</v>
      </c>
      <c r="R760" s="216">
        <f t="shared" si="96"/>
        <v>11</v>
      </c>
      <c r="S760" s="219"/>
      <c r="T760" s="219"/>
      <c r="U760" s="219"/>
      <c r="V760" s="219"/>
      <c r="W760" s="504"/>
      <c r="X760" s="219"/>
      <c r="Y760" s="49">
        <v>487</v>
      </c>
      <c r="Z760" s="49">
        <v>487274163</v>
      </c>
      <c r="AA760" s="235" t="s">
        <v>306</v>
      </c>
      <c r="AB760" s="49">
        <v>1</v>
      </c>
      <c r="AC760" s="49">
        <v>0</v>
      </c>
      <c r="AD760" s="49">
        <v>2</v>
      </c>
      <c r="AE760" s="49">
        <v>7</v>
      </c>
      <c r="AF760" s="49">
        <v>1</v>
      </c>
      <c r="AG760" s="49">
        <v>0</v>
      </c>
      <c r="AH760" s="49">
        <v>0</v>
      </c>
      <c r="AI760" s="206">
        <v>1</v>
      </c>
      <c r="AJ760" s="206">
        <v>3</v>
      </c>
      <c r="AK760" s="206">
        <v>0</v>
      </c>
      <c r="AL760" s="206">
        <v>0</v>
      </c>
      <c r="AM760" s="206">
        <v>6</v>
      </c>
      <c r="AN760" s="206">
        <v>1</v>
      </c>
      <c r="AO760" s="206">
        <v>0</v>
      </c>
      <c r="AP760" s="206">
        <v>2</v>
      </c>
      <c r="AQ760" s="49">
        <v>0</v>
      </c>
      <c r="AR760" s="207"/>
      <c r="AS760" s="49">
        <v>274</v>
      </c>
      <c r="AT760" s="49">
        <v>163</v>
      </c>
      <c r="AU760" s="49">
        <v>11</v>
      </c>
      <c r="AW760" s="49"/>
      <c r="AX760" s="49"/>
      <c r="AY760" s="49"/>
      <c r="AZ760" s="484"/>
    </row>
    <row r="761" spans="1:52">
      <c r="A761" s="206">
        <v>487</v>
      </c>
      <c r="B761" s="206">
        <v>487274165</v>
      </c>
      <c r="C761" s="207" t="s">
        <v>306</v>
      </c>
      <c r="D761" s="216">
        <f t="shared" si="97"/>
        <v>1</v>
      </c>
      <c r="E761" s="216">
        <f t="shared" si="97"/>
        <v>0</v>
      </c>
      <c r="F761" s="216">
        <f t="shared" si="97"/>
        <v>1</v>
      </c>
      <c r="G761" s="216">
        <f t="shared" si="97"/>
        <v>27</v>
      </c>
      <c r="H761" s="216">
        <f t="shared" si="97"/>
        <v>3</v>
      </c>
      <c r="I761" s="216">
        <f t="shared" si="97"/>
        <v>0</v>
      </c>
      <c r="J761" s="216">
        <f t="shared" si="97"/>
        <v>0</v>
      </c>
      <c r="K761" s="347">
        <f t="shared" si="91"/>
        <v>1.1966000000000001</v>
      </c>
      <c r="L761" s="216"/>
      <c r="M761" s="216">
        <f t="shared" si="92"/>
        <v>11</v>
      </c>
      <c r="N761" s="216">
        <f t="shared" si="93"/>
        <v>0</v>
      </c>
      <c r="O761" s="216">
        <f t="shared" si="93"/>
        <v>0</v>
      </c>
      <c r="P761" s="216">
        <f t="shared" si="94"/>
        <v>19</v>
      </c>
      <c r="Q761" s="216">
        <f t="shared" si="95"/>
        <v>10</v>
      </c>
      <c r="R761" s="216">
        <f t="shared" si="96"/>
        <v>32</v>
      </c>
      <c r="S761" s="219"/>
      <c r="T761" s="219"/>
      <c r="U761" s="219"/>
      <c r="V761" s="219"/>
      <c r="W761" s="504"/>
      <c r="X761" s="219"/>
      <c r="Y761" s="49">
        <v>487</v>
      </c>
      <c r="Z761" s="49">
        <v>487274165</v>
      </c>
      <c r="AA761" s="235" t="s">
        <v>306</v>
      </c>
      <c r="AB761" s="49">
        <v>1</v>
      </c>
      <c r="AC761" s="49">
        <v>0</v>
      </c>
      <c r="AD761" s="49">
        <v>1</v>
      </c>
      <c r="AE761" s="49">
        <v>27</v>
      </c>
      <c r="AF761" s="49">
        <v>3</v>
      </c>
      <c r="AG761" s="49">
        <v>0</v>
      </c>
      <c r="AH761" s="49">
        <v>0</v>
      </c>
      <c r="AI761" s="206">
        <v>1</v>
      </c>
      <c r="AJ761" s="206">
        <v>10</v>
      </c>
      <c r="AK761" s="206">
        <v>0</v>
      </c>
      <c r="AL761" s="206">
        <v>0</v>
      </c>
      <c r="AM761" s="206">
        <v>17</v>
      </c>
      <c r="AN761" s="206">
        <v>1</v>
      </c>
      <c r="AO761" s="206">
        <v>0</v>
      </c>
      <c r="AP761" s="206">
        <v>1</v>
      </c>
      <c r="AQ761" s="49">
        <v>0</v>
      </c>
      <c r="AR761" s="207"/>
      <c r="AS761" s="49">
        <v>274</v>
      </c>
      <c r="AT761" s="49">
        <v>165</v>
      </c>
      <c r="AU761" s="49">
        <v>10</v>
      </c>
      <c r="AW761" s="49"/>
      <c r="AX761" s="49"/>
      <c r="AY761" s="49"/>
      <c r="AZ761" s="484"/>
    </row>
    <row r="762" spans="1:52">
      <c r="A762" s="206">
        <v>487</v>
      </c>
      <c r="B762" s="206">
        <v>487274176</v>
      </c>
      <c r="C762" s="207" t="s">
        <v>306</v>
      </c>
      <c r="D762" s="216">
        <f t="shared" si="97"/>
        <v>4</v>
      </c>
      <c r="E762" s="216">
        <f t="shared" si="97"/>
        <v>0</v>
      </c>
      <c r="F762" s="216">
        <f t="shared" si="97"/>
        <v>4</v>
      </c>
      <c r="G762" s="216">
        <f t="shared" si="97"/>
        <v>51</v>
      </c>
      <c r="H762" s="216">
        <f t="shared" si="97"/>
        <v>10</v>
      </c>
      <c r="I762" s="216">
        <f t="shared" si="97"/>
        <v>0</v>
      </c>
      <c r="J762" s="216">
        <f t="shared" si="97"/>
        <v>0</v>
      </c>
      <c r="K762" s="347">
        <f t="shared" si="91"/>
        <v>2.5089999999999999</v>
      </c>
      <c r="L762" s="216"/>
      <c r="M762" s="216">
        <f t="shared" si="92"/>
        <v>22</v>
      </c>
      <c r="N762" s="216">
        <f t="shared" si="93"/>
        <v>0</v>
      </c>
      <c r="O762" s="216">
        <f t="shared" si="93"/>
        <v>0</v>
      </c>
      <c r="P762" s="216">
        <f t="shared" si="94"/>
        <v>44</v>
      </c>
      <c r="Q762" s="216">
        <f t="shared" si="95"/>
        <v>8</v>
      </c>
      <c r="R762" s="216">
        <f t="shared" si="96"/>
        <v>67</v>
      </c>
      <c r="S762" s="219"/>
      <c r="T762" s="219"/>
      <c r="U762" s="219"/>
      <c r="V762" s="219"/>
      <c r="W762" s="504"/>
      <c r="X762" s="219"/>
      <c r="Y762" s="49">
        <v>487</v>
      </c>
      <c r="Z762" s="49">
        <v>487274176</v>
      </c>
      <c r="AA762" s="235" t="s">
        <v>306</v>
      </c>
      <c r="AB762" s="49">
        <v>4</v>
      </c>
      <c r="AC762" s="49">
        <v>0</v>
      </c>
      <c r="AD762" s="49">
        <v>4</v>
      </c>
      <c r="AE762" s="49">
        <v>51</v>
      </c>
      <c r="AF762" s="49">
        <v>10</v>
      </c>
      <c r="AG762" s="49">
        <v>0</v>
      </c>
      <c r="AH762" s="49">
        <v>0</v>
      </c>
      <c r="AI762" s="206">
        <v>2</v>
      </c>
      <c r="AJ762" s="206">
        <v>21</v>
      </c>
      <c r="AK762" s="206">
        <v>0</v>
      </c>
      <c r="AL762" s="206">
        <v>0</v>
      </c>
      <c r="AM762" s="206">
        <v>40</v>
      </c>
      <c r="AN762" s="206">
        <v>3</v>
      </c>
      <c r="AO762" s="206">
        <v>0</v>
      </c>
      <c r="AP762" s="206">
        <v>2</v>
      </c>
      <c r="AQ762" s="49">
        <v>0</v>
      </c>
      <c r="AR762" s="207"/>
      <c r="AS762" s="49">
        <v>274</v>
      </c>
      <c r="AT762" s="49">
        <v>176</v>
      </c>
      <c r="AU762" s="49">
        <v>8</v>
      </c>
      <c r="AW762" s="49"/>
      <c r="AX762" s="49"/>
      <c r="AY762" s="49"/>
      <c r="AZ762" s="484"/>
    </row>
    <row r="763" spans="1:52">
      <c r="A763" s="206">
        <v>487</v>
      </c>
      <c r="B763" s="206">
        <v>487274178</v>
      </c>
      <c r="C763" s="207" t="s">
        <v>306</v>
      </c>
      <c r="D763" s="216">
        <f t="shared" si="97"/>
        <v>0</v>
      </c>
      <c r="E763" s="216">
        <f t="shared" si="97"/>
        <v>0</v>
      </c>
      <c r="F763" s="216">
        <f t="shared" si="97"/>
        <v>0</v>
      </c>
      <c r="G763" s="216">
        <f t="shared" si="97"/>
        <v>2</v>
      </c>
      <c r="H763" s="216">
        <f t="shared" si="97"/>
        <v>1</v>
      </c>
      <c r="I763" s="216">
        <f t="shared" si="97"/>
        <v>0</v>
      </c>
      <c r="J763" s="216">
        <f t="shared" si="97"/>
        <v>0</v>
      </c>
      <c r="K763" s="347">
        <f t="shared" si="91"/>
        <v>0.1158</v>
      </c>
      <c r="L763" s="216"/>
      <c r="M763" s="216">
        <f t="shared" si="92"/>
        <v>0</v>
      </c>
      <c r="N763" s="216">
        <f t="shared" si="93"/>
        <v>0</v>
      </c>
      <c r="O763" s="216">
        <f t="shared" si="93"/>
        <v>0</v>
      </c>
      <c r="P763" s="216">
        <f t="shared" si="94"/>
        <v>3</v>
      </c>
      <c r="Q763" s="216">
        <f t="shared" si="95"/>
        <v>3</v>
      </c>
      <c r="R763" s="216">
        <f t="shared" si="96"/>
        <v>3</v>
      </c>
      <c r="S763" s="219"/>
      <c r="T763" s="219"/>
      <c r="U763" s="219"/>
      <c r="V763" s="219"/>
      <c r="W763" s="504"/>
      <c r="X763" s="219"/>
      <c r="Y763" s="49">
        <v>487</v>
      </c>
      <c r="Z763" s="49">
        <v>487274178</v>
      </c>
      <c r="AA763" s="235" t="s">
        <v>306</v>
      </c>
      <c r="AB763" s="49">
        <v>0</v>
      </c>
      <c r="AC763" s="49">
        <v>0</v>
      </c>
      <c r="AD763" s="49">
        <v>0</v>
      </c>
      <c r="AE763" s="49">
        <v>2</v>
      </c>
      <c r="AF763" s="49">
        <v>1</v>
      </c>
      <c r="AG763" s="49">
        <v>0</v>
      </c>
      <c r="AH763" s="49">
        <v>0</v>
      </c>
      <c r="AI763" s="206">
        <v>0</v>
      </c>
      <c r="AJ763" s="206">
        <v>0</v>
      </c>
      <c r="AK763" s="206">
        <v>0</v>
      </c>
      <c r="AL763" s="206">
        <v>0</v>
      </c>
      <c r="AM763" s="206">
        <v>3</v>
      </c>
      <c r="AN763" s="206">
        <v>0</v>
      </c>
      <c r="AO763" s="206">
        <v>0</v>
      </c>
      <c r="AP763" s="206">
        <v>0</v>
      </c>
      <c r="AQ763" s="49">
        <v>0</v>
      </c>
      <c r="AR763" s="207"/>
      <c r="AS763" s="49">
        <v>274</v>
      </c>
      <c r="AT763" s="49">
        <v>178</v>
      </c>
      <c r="AU763" s="49">
        <v>3</v>
      </c>
      <c r="AW763" s="49"/>
      <c r="AX763" s="49"/>
      <c r="AY763" s="49"/>
      <c r="AZ763" s="484"/>
    </row>
    <row r="764" spans="1:52">
      <c r="A764" s="206">
        <v>487</v>
      </c>
      <c r="B764" s="206">
        <v>487274181</v>
      </c>
      <c r="C764" s="207" t="s">
        <v>306</v>
      </c>
      <c r="D764" s="216">
        <f t="shared" si="97"/>
        <v>0</v>
      </c>
      <c r="E764" s="216">
        <f t="shared" si="97"/>
        <v>0</v>
      </c>
      <c r="F764" s="216">
        <f t="shared" si="97"/>
        <v>3</v>
      </c>
      <c r="G764" s="216">
        <f t="shared" si="97"/>
        <v>3</v>
      </c>
      <c r="H764" s="216">
        <f t="shared" si="97"/>
        <v>0</v>
      </c>
      <c r="I764" s="216">
        <f t="shared" si="97"/>
        <v>0</v>
      </c>
      <c r="J764" s="216">
        <f t="shared" si="97"/>
        <v>0</v>
      </c>
      <c r="K764" s="347">
        <f t="shared" si="91"/>
        <v>0.2316</v>
      </c>
      <c r="L764" s="216"/>
      <c r="M764" s="216">
        <f t="shared" si="92"/>
        <v>3</v>
      </c>
      <c r="N764" s="216">
        <f t="shared" si="93"/>
        <v>0</v>
      </c>
      <c r="O764" s="216">
        <f t="shared" si="93"/>
        <v>0</v>
      </c>
      <c r="P764" s="216">
        <f t="shared" si="94"/>
        <v>4</v>
      </c>
      <c r="Q764" s="216">
        <f t="shared" si="95"/>
        <v>10</v>
      </c>
      <c r="R764" s="216">
        <f t="shared" si="96"/>
        <v>6</v>
      </c>
      <c r="S764" s="219"/>
      <c r="T764" s="219"/>
      <c r="U764" s="219"/>
      <c r="V764" s="219"/>
      <c r="W764" s="504"/>
      <c r="X764" s="219"/>
      <c r="Y764" s="49">
        <v>487</v>
      </c>
      <c r="Z764" s="49">
        <v>487274181</v>
      </c>
      <c r="AA764" s="235" t="s">
        <v>306</v>
      </c>
      <c r="AB764" s="49">
        <v>0</v>
      </c>
      <c r="AC764" s="49">
        <v>0</v>
      </c>
      <c r="AD764" s="49">
        <v>3</v>
      </c>
      <c r="AE764" s="49">
        <v>3</v>
      </c>
      <c r="AF764" s="49">
        <v>0</v>
      </c>
      <c r="AG764" s="49">
        <v>0</v>
      </c>
      <c r="AH764" s="49">
        <v>0</v>
      </c>
      <c r="AI764" s="206">
        <v>0</v>
      </c>
      <c r="AJ764" s="206">
        <v>3</v>
      </c>
      <c r="AK764" s="206">
        <v>0</v>
      </c>
      <c r="AL764" s="206">
        <v>0</v>
      </c>
      <c r="AM764" s="206">
        <v>3</v>
      </c>
      <c r="AN764" s="206">
        <v>0</v>
      </c>
      <c r="AO764" s="206">
        <v>0</v>
      </c>
      <c r="AP764" s="206">
        <v>1</v>
      </c>
      <c r="AQ764" s="49">
        <v>0</v>
      </c>
      <c r="AR764" s="207"/>
      <c r="AS764" s="49">
        <v>274</v>
      </c>
      <c r="AT764" s="49">
        <v>181</v>
      </c>
      <c r="AU764" s="49">
        <v>10</v>
      </c>
      <c r="AW764" s="49"/>
      <c r="AX764" s="49"/>
      <c r="AY764" s="49"/>
      <c r="AZ764" s="484"/>
    </row>
    <row r="765" spans="1:52">
      <c r="A765" s="206">
        <v>487</v>
      </c>
      <c r="B765" s="206">
        <v>487274182</v>
      </c>
      <c r="C765" s="207" t="s">
        <v>306</v>
      </c>
      <c r="D765" s="216">
        <f t="shared" si="97"/>
        <v>0</v>
      </c>
      <c r="E765" s="216">
        <f t="shared" si="97"/>
        <v>0</v>
      </c>
      <c r="F765" s="216">
        <f t="shared" si="97"/>
        <v>0</v>
      </c>
      <c r="G765" s="216">
        <f t="shared" si="97"/>
        <v>0</v>
      </c>
      <c r="H765" s="216">
        <f t="shared" si="97"/>
        <v>3</v>
      </c>
      <c r="I765" s="216">
        <f t="shared" si="97"/>
        <v>0</v>
      </c>
      <c r="J765" s="216">
        <f t="shared" si="97"/>
        <v>0</v>
      </c>
      <c r="K765" s="347">
        <f t="shared" si="91"/>
        <v>0.1158</v>
      </c>
      <c r="L765" s="216"/>
      <c r="M765" s="216">
        <f t="shared" si="92"/>
        <v>0</v>
      </c>
      <c r="N765" s="216">
        <f t="shared" si="93"/>
        <v>0</v>
      </c>
      <c r="O765" s="216">
        <f t="shared" si="93"/>
        <v>0</v>
      </c>
      <c r="P765" s="216">
        <f t="shared" si="94"/>
        <v>0</v>
      </c>
      <c r="Q765" s="216">
        <f t="shared" si="95"/>
        <v>8</v>
      </c>
      <c r="R765" s="216">
        <f t="shared" si="96"/>
        <v>3</v>
      </c>
      <c r="S765" s="219"/>
      <c r="T765" s="219"/>
      <c r="U765" s="219"/>
      <c r="V765" s="219"/>
      <c r="W765" s="504"/>
      <c r="X765" s="219"/>
      <c r="Y765" s="49">
        <v>487</v>
      </c>
      <c r="Z765" s="49">
        <v>487274182</v>
      </c>
      <c r="AA765" s="235" t="s">
        <v>306</v>
      </c>
      <c r="AB765" s="49">
        <v>0</v>
      </c>
      <c r="AC765" s="49">
        <v>0</v>
      </c>
      <c r="AD765" s="49">
        <v>0</v>
      </c>
      <c r="AE765" s="49">
        <v>0</v>
      </c>
      <c r="AF765" s="49">
        <v>3</v>
      </c>
      <c r="AG765" s="49">
        <v>0</v>
      </c>
      <c r="AH765" s="49">
        <v>0</v>
      </c>
      <c r="AI765" s="206">
        <v>0</v>
      </c>
      <c r="AJ765" s="206">
        <v>0</v>
      </c>
      <c r="AK765" s="206">
        <v>0</v>
      </c>
      <c r="AL765" s="206">
        <v>0</v>
      </c>
      <c r="AM765" s="206">
        <v>0</v>
      </c>
      <c r="AN765" s="206">
        <v>0</v>
      </c>
      <c r="AO765" s="206">
        <v>0</v>
      </c>
      <c r="AP765" s="206">
        <v>0</v>
      </c>
      <c r="AQ765" s="49">
        <v>0</v>
      </c>
      <c r="AR765" s="207"/>
      <c r="AS765" s="49">
        <v>274</v>
      </c>
      <c r="AT765" s="49">
        <v>182</v>
      </c>
      <c r="AU765" s="49">
        <v>8</v>
      </c>
      <c r="AW765" s="49"/>
      <c r="AX765" s="49"/>
      <c r="AY765" s="49"/>
      <c r="AZ765" s="484"/>
    </row>
    <row r="766" spans="1:52">
      <c r="A766" s="206">
        <v>487</v>
      </c>
      <c r="B766" s="206">
        <v>487274220</v>
      </c>
      <c r="C766" s="207" t="s">
        <v>306</v>
      </c>
      <c r="D766" s="216">
        <f t="shared" si="97"/>
        <v>0</v>
      </c>
      <c r="E766" s="216">
        <f t="shared" si="97"/>
        <v>0</v>
      </c>
      <c r="F766" s="216">
        <f t="shared" si="97"/>
        <v>0</v>
      </c>
      <c r="G766" s="216">
        <f t="shared" si="97"/>
        <v>3</v>
      </c>
      <c r="H766" s="216">
        <f t="shared" si="97"/>
        <v>0</v>
      </c>
      <c r="I766" s="216">
        <f t="shared" si="97"/>
        <v>0</v>
      </c>
      <c r="J766" s="216">
        <f t="shared" si="97"/>
        <v>0</v>
      </c>
      <c r="K766" s="347">
        <f t="shared" si="91"/>
        <v>0.1158</v>
      </c>
      <c r="L766" s="216"/>
      <c r="M766" s="216">
        <f t="shared" si="92"/>
        <v>0</v>
      </c>
      <c r="N766" s="216">
        <f t="shared" si="93"/>
        <v>0</v>
      </c>
      <c r="O766" s="216">
        <f t="shared" si="93"/>
        <v>0</v>
      </c>
      <c r="P766" s="216">
        <f t="shared" si="94"/>
        <v>3</v>
      </c>
      <c r="Q766" s="216">
        <f t="shared" si="95"/>
        <v>7</v>
      </c>
      <c r="R766" s="216">
        <f t="shared" si="96"/>
        <v>3</v>
      </c>
      <c r="S766" s="219"/>
      <c r="T766" s="219"/>
      <c r="U766" s="219"/>
      <c r="V766" s="219"/>
      <c r="W766" s="504"/>
      <c r="X766" s="219"/>
      <c r="Y766" s="49">
        <v>487</v>
      </c>
      <c r="Z766" s="49">
        <v>487274220</v>
      </c>
      <c r="AA766" s="235" t="s">
        <v>306</v>
      </c>
      <c r="AB766" s="49">
        <v>0</v>
      </c>
      <c r="AC766" s="49">
        <v>0</v>
      </c>
      <c r="AD766" s="49">
        <v>0</v>
      </c>
      <c r="AE766" s="49">
        <v>3</v>
      </c>
      <c r="AF766" s="49">
        <v>0</v>
      </c>
      <c r="AG766" s="49">
        <v>0</v>
      </c>
      <c r="AH766" s="49">
        <v>0</v>
      </c>
      <c r="AI766" s="206">
        <v>0</v>
      </c>
      <c r="AJ766" s="206">
        <v>0</v>
      </c>
      <c r="AK766" s="206">
        <v>0</v>
      </c>
      <c r="AL766" s="206">
        <v>0</v>
      </c>
      <c r="AM766" s="206">
        <v>3</v>
      </c>
      <c r="AN766" s="206">
        <v>0</v>
      </c>
      <c r="AO766" s="206">
        <v>0</v>
      </c>
      <c r="AP766" s="206">
        <v>0</v>
      </c>
      <c r="AQ766" s="49">
        <v>0</v>
      </c>
      <c r="AR766" s="207"/>
      <c r="AS766" s="49">
        <v>274</v>
      </c>
      <c r="AT766" s="49">
        <v>220</v>
      </c>
      <c r="AU766" s="49">
        <v>7</v>
      </c>
      <c r="AW766" s="49"/>
      <c r="AX766" s="49"/>
      <c r="AY766" s="49"/>
      <c r="AZ766" s="484"/>
    </row>
    <row r="767" spans="1:52">
      <c r="A767" s="206">
        <v>487</v>
      </c>
      <c r="B767" s="206">
        <v>487274229</v>
      </c>
      <c r="C767" s="207" t="s">
        <v>306</v>
      </c>
      <c r="D767" s="216">
        <f t="shared" si="97"/>
        <v>0</v>
      </c>
      <c r="E767" s="216">
        <f t="shared" si="97"/>
        <v>0</v>
      </c>
      <c r="F767" s="216">
        <f t="shared" si="97"/>
        <v>0</v>
      </c>
      <c r="G767" s="216">
        <f t="shared" si="97"/>
        <v>3</v>
      </c>
      <c r="H767" s="216">
        <f t="shared" si="97"/>
        <v>1</v>
      </c>
      <c r="I767" s="216">
        <f t="shared" si="97"/>
        <v>0</v>
      </c>
      <c r="J767" s="216">
        <f t="shared" si="97"/>
        <v>0</v>
      </c>
      <c r="K767" s="347">
        <f t="shared" si="91"/>
        <v>0.15440000000000001</v>
      </c>
      <c r="L767" s="216"/>
      <c r="M767" s="216">
        <f t="shared" si="92"/>
        <v>1</v>
      </c>
      <c r="N767" s="216">
        <f t="shared" si="93"/>
        <v>0</v>
      </c>
      <c r="O767" s="216">
        <f t="shared" si="93"/>
        <v>0</v>
      </c>
      <c r="P767" s="216">
        <f t="shared" si="94"/>
        <v>0</v>
      </c>
      <c r="Q767" s="216">
        <f t="shared" si="95"/>
        <v>9</v>
      </c>
      <c r="R767" s="216">
        <f t="shared" si="96"/>
        <v>4</v>
      </c>
      <c r="S767" s="219"/>
      <c r="T767" s="219"/>
      <c r="U767" s="219"/>
      <c r="V767" s="219"/>
      <c r="W767" s="504"/>
      <c r="X767" s="219"/>
      <c r="Y767" s="49">
        <v>487</v>
      </c>
      <c r="Z767" s="49">
        <v>487274229</v>
      </c>
      <c r="AA767" s="235" t="s">
        <v>306</v>
      </c>
      <c r="AB767" s="49">
        <v>0</v>
      </c>
      <c r="AC767" s="49">
        <v>0</v>
      </c>
      <c r="AD767" s="49">
        <v>0</v>
      </c>
      <c r="AE767" s="49">
        <v>3</v>
      </c>
      <c r="AF767" s="49">
        <v>1</v>
      </c>
      <c r="AG767" s="49">
        <v>0</v>
      </c>
      <c r="AH767" s="49">
        <v>0</v>
      </c>
      <c r="AI767" s="206">
        <v>0</v>
      </c>
      <c r="AJ767" s="206">
        <v>1</v>
      </c>
      <c r="AK767" s="206">
        <v>0</v>
      </c>
      <c r="AL767" s="206">
        <v>0</v>
      </c>
      <c r="AM767" s="206">
        <v>0</v>
      </c>
      <c r="AN767" s="206">
        <v>0</v>
      </c>
      <c r="AO767" s="206">
        <v>0</v>
      </c>
      <c r="AP767" s="206">
        <v>0</v>
      </c>
      <c r="AQ767" s="49">
        <v>0</v>
      </c>
      <c r="AR767" s="207"/>
      <c r="AS767" s="49">
        <v>274</v>
      </c>
      <c r="AT767" s="49">
        <v>229</v>
      </c>
      <c r="AU767" s="49">
        <v>9</v>
      </c>
      <c r="AW767" s="49"/>
      <c r="AX767" s="49"/>
      <c r="AY767" s="49"/>
      <c r="AZ767" s="484"/>
    </row>
    <row r="768" spans="1:52">
      <c r="A768" s="206">
        <v>487</v>
      </c>
      <c r="B768" s="206">
        <v>487274244</v>
      </c>
      <c r="C768" s="207" t="s">
        <v>306</v>
      </c>
      <c r="D768" s="216">
        <f t="shared" si="97"/>
        <v>0</v>
      </c>
      <c r="E768" s="216">
        <f t="shared" si="97"/>
        <v>0</v>
      </c>
      <c r="F768" s="216">
        <f t="shared" si="97"/>
        <v>0</v>
      </c>
      <c r="G768" s="216">
        <f t="shared" si="97"/>
        <v>0</v>
      </c>
      <c r="H768" s="216">
        <f t="shared" si="97"/>
        <v>1</v>
      </c>
      <c r="I768" s="216">
        <f t="shared" si="97"/>
        <v>0</v>
      </c>
      <c r="J768" s="216">
        <f t="shared" si="97"/>
        <v>0</v>
      </c>
      <c r="K768" s="347">
        <f t="shared" si="91"/>
        <v>3.8600000000000002E-2</v>
      </c>
      <c r="L768" s="216"/>
      <c r="M768" s="216">
        <f t="shared" si="92"/>
        <v>0</v>
      </c>
      <c r="N768" s="216">
        <f t="shared" si="93"/>
        <v>0</v>
      </c>
      <c r="O768" s="216">
        <f t="shared" si="93"/>
        <v>0</v>
      </c>
      <c r="P768" s="216">
        <f t="shared" si="94"/>
        <v>0</v>
      </c>
      <c r="Q768" s="216">
        <f t="shared" si="95"/>
        <v>10</v>
      </c>
      <c r="R768" s="216">
        <f t="shared" si="96"/>
        <v>1</v>
      </c>
      <c r="S768" s="219"/>
      <c r="T768" s="219"/>
      <c r="U768" s="219"/>
      <c r="V768" s="219"/>
      <c r="W768" s="504"/>
      <c r="X768" s="219"/>
      <c r="Y768" s="49">
        <v>487</v>
      </c>
      <c r="Z768" s="49">
        <v>487274244</v>
      </c>
      <c r="AA768" s="235" t="s">
        <v>306</v>
      </c>
      <c r="AB768" s="49">
        <v>0</v>
      </c>
      <c r="AC768" s="49">
        <v>0</v>
      </c>
      <c r="AD768" s="49">
        <v>0</v>
      </c>
      <c r="AE768" s="49">
        <v>0</v>
      </c>
      <c r="AF768" s="49">
        <v>1</v>
      </c>
      <c r="AG768" s="49">
        <v>0</v>
      </c>
      <c r="AH768" s="49">
        <v>0</v>
      </c>
      <c r="AI768" s="206">
        <v>0</v>
      </c>
      <c r="AJ768" s="206">
        <v>0</v>
      </c>
      <c r="AK768" s="206">
        <v>0</v>
      </c>
      <c r="AL768" s="206">
        <v>0</v>
      </c>
      <c r="AM768" s="206">
        <v>0</v>
      </c>
      <c r="AN768" s="206">
        <v>0</v>
      </c>
      <c r="AO768" s="206">
        <v>0</v>
      </c>
      <c r="AP768" s="206">
        <v>0</v>
      </c>
      <c r="AQ768" s="49">
        <v>0</v>
      </c>
      <c r="AR768" s="207"/>
      <c r="AS768" s="49">
        <v>274</v>
      </c>
      <c r="AT768" s="49">
        <v>244</v>
      </c>
      <c r="AU768" s="49">
        <v>10</v>
      </c>
      <c r="AW768" s="49"/>
      <c r="AX768" s="49"/>
      <c r="AY768" s="49"/>
      <c r="AZ768" s="484"/>
    </row>
    <row r="769" spans="1:52">
      <c r="A769" s="206">
        <v>487</v>
      </c>
      <c r="B769" s="206">
        <v>487274248</v>
      </c>
      <c r="C769" s="207" t="s">
        <v>306</v>
      </c>
      <c r="D769" s="216">
        <f t="shared" si="97"/>
        <v>2</v>
      </c>
      <c r="E769" s="216">
        <f t="shared" si="97"/>
        <v>0</v>
      </c>
      <c r="F769" s="216">
        <f t="shared" si="97"/>
        <v>7</v>
      </c>
      <c r="G769" s="216">
        <f t="shared" si="97"/>
        <v>16</v>
      </c>
      <c r="H769" s="216">
        <f t="shared" si="97"/>
        <v>2</v>
      </c>
      <c r="I769" s="216">
        <f t="shared" si="97"/>
        <v>0</v>
      </c>
      <c r="J769" s="216">
        <f t="shared" si="97"/>
        <v>0</v>
      </c>
      <c r="K769" s="347">
        <f t="shared" si="91"/>
        <v>0.96499999999999997</v>
      </c>
      <c r="L769" s="216"/>
      <c r="M769" s="216">
        <f t="shared" si="92"/>
        <v>8</v>
      </c>
      <c r="N769" s="216">
        <f t="shared" si="93"/>
        <v>0</v>
      </c>
      <c r="O769" s="216">
        <f t="shared" si="93"/>
        <v>0</v>
      </c>
      <c r="P769" s="216">
        <f t="shared" si="94"/>
        <v>12</v>
      </c>
      <c r="Q769" s="216">
        <f t="shared" si="95"/>
        <v>11</v>
      </c>
      <c r="R769" s="216">
        <f t="shared" si="96"/>
        <v>26</v>
      </c>
      <c r="S769" s="219"/>
      <c r="T769" s="219"/>
      <c r="U769" s="219"/>
      <c r="V769" s="219"/>
      <c r="W769" s="504"/>
      <c r="X769" s="219"/>
      <c r="Y769" s="49">
        <v>487</v>
      </c>
      <c r="Z769" s="49">
        <v>487274248</v>
      </c>
      <c r="AA769" s="235" t="s">
        <v>306</v>
      </c>
      <c r="AB769" s="49">
        <v>2</v>
      </c>
      <c r="AC769" s="49">
        <v>0</v>
      </c>
      <c r="AD769" s="49">
        <v>7</v>
      </c>
      <c r="AE769" s="49">
        <v>16</v>
      </c>
      <c r="AF769" s="49">
        <v>2</v>
      </c>
      <c r="AG769" s="49">
        <v>0</v>
      </c>
      <c r="AH769" s="49">
        <v>0</v>
      </c>
      <c r="AI769" s="206">
        <v>2</v>
      </c>
      <c r="AJ769" s="206">
        <v>7</v>
      </c>
      <c r="AK769" s="206">
        <v>0</v>
      </c>
      <c r="AL769" s="206">
        <v>0</v>
      </c>
      <c r="AM769" s="206">
        <v>6</v>
      </c>
      <c r="AN769" s="206">
        <v>2</v>
      </c>
      <c r="AO769" s="206">
        <v>0</v>
      </c>
      <c r="AP769" s="206">
        <v>5</v>
      </c>
      <c r="AQ769" s="49">
        <v>0</v>
      </c>
      <c r="AR769" s="207"/>
      <c r="AS769" s="49">
        <v>274</v>
      </c>
      <c r="AT769" s="49">
        <v>248</v>
      </c>
      <c r="AU769" s="49">
        <v>11</v>
      </c>
      <c r="AW769" s="49"/>
      <c r="AX769" s="49"/>
      <c r="AY769" s="49"/>
      <c r="AZ769" s="484"/>
    </row>
    <row r="770" spans="1:52">
      <c r="A770" s="206">
        <v>487</v>
      </c>
      <c r="B770" s="206">
        <v>487274262</v>
      </c>
      <c r="C770" s="207" t="s">
        <v>306</v>
      </c>
      <c r="D770" s="216">
        <f t="shared" si="97"/>
        <v>3</v>
      </c>
      <c r="E770" s="216">
        <f t="shared" si="97"/>
        <v>0</v>
      </c>
      <c r="F770" s="216">
        <f t="shared" si="97"/>
        <v>0</v>
      </c>
      <c r="G770" s="216">
        <f t="shared" si="97"/>
        <v>9</v>
      </c>
      <c r="H770" s="216">
        <f t="shared" si="97"/>
        <v>0</v>
      </c>
      <c r="I770" s="216">
        <f t="shared" si="97"/>
        <v>0</v>
      </c>
      <c r="J770" s="216">
        <f t="shared" si="97"/>
        <v>0</v>
      </c>
      <c r="K770" s="347">
        <f t="shared" si="91"/>
        <v>0.34739999999999999</v>
      </c>
      <c r="L770" s="216"/>
      <c r="M770" s="216">
        <f t="shared" si="92"/>
        <v>2</v>
      </c>
      <c r="N770" s="216">
        <f t="shared" si="93"/>
        <v>0</v>
      </c>
      <c r="O770" s="216">
        <f t="shared" si="93"/>
        <v>0</v>
      </c>
      <c r="P770" s="216">
        <f t="shared" si="94"/>
        <v>6</v>
      </c>
      <c r="Q770" s="216">
        <f t="shared" si="95"/>
        <v>9</v>
      </c>
      <c r="R770" s="216">
        <f t="shared" si="96"/>
        <v>11</v>
      </c>
      <c r="S770" s="219"/>
      <c r="T770" s="219"/>
      <c r="U770" s="219"/>
      <c r="V770" s="219"/>
      <c r="W770" s="504"/>
      <c r="X770" s="219"/>
      <c r="Y770" s="49">
        <v>487</v>
      </c>
      <c r="Z770" s="49">
        <v>487274262</v>
      </c>
      <c r="AA770" s="235" t="s">
        <v>306</v>
      </c>
      <c r="AB770" s="49">
        <v>3</v>
      </c>
      <c r="AC770" s="49">
        <v>0</v>
      </c>
      <c r="AD770" s="49">
        <v>0</v>
      </c>
      <c r="AE770" s="49">
        <v>9</v>
      </c>
      <c r="AF770" s="49">
        <v>0</v>
      </c>
      <c r="AG770" s="49">
        <v>0</v>
      </c>
      <c r="AH770" s="49">
        <v>0</v>
      </c>
      <c r="AI770" s="206">
        <v>1</v>
      </c>
      <c r="AJ770" s="206">
        <v>1</v>
      </c>
      <c r="AK770" s="206">
        <v>0</v>
      </c>
      <c r="AL770" s="206">
        <v>0</v>
      </c>
      <c r="AM770" s="206">
        <v>5</v>
      </c>
      <c r="AN770" s="206">
        <v>1</v>
      </c>
      <c r="AO770" s="206">
        <v>0</v>
      </c>
      <c r="AP770" s="206">
        <v>0</v>
      </c>
      <c r="AQ770" s="49">
        <v>0</v>
      </c>
      <c r="AR770" s="207"/>
      <c r="AS770" s="49">
        <v>274</v>
      </c>
      <c r="AT770" s="49">
        <v>262</v>
      </c>
      <c r="AU770" s="49">
        <v>9</v>
      </c>
      <c r="AW770" s="49"/>
      <c r="AX770" s="49"/>
      <c r="AY770" s="49"/>
      <c r="AZ770" s="484"/>
    </row>
    <row r="771" spans="1:52">
      <c r="A771" s="206">
        <v>487</v>
      </c>
      <c r="B771" s="206">
        <v>487274274</v>
      </c>
      <c r="C771" s="207" t="s">
        <v>306</v>
      </c>
      <c r="D771" s="216">
        <f t="shared" si="97"/>
        <v>14</v>
      </c>
      <c r="E771" s="216">
        <f t="shared" si="97"/>
        <v>0</v>
      </c>
      <c r="F771" s="216">
        <f t="shared" si="97"/>
        <v>22</v>
      </c>
      <c r="G771" s="216">
        <f t="shared" si="97"/>
        <v>145</v>
      </c>
      <c r="H771" s="216">
        <f t="shared" si="97"/>
        <v>31</v>
      </c>
      <c r="I771" s="216">
        <f t="shared" si="97"/>
        <v>0</v>
      </c>
      <c r="J771" s="216">
        <f t="shared" si="97"/>
        <v>0</v>
      </c>
      <c r="K771" s="347">
        <f t="shared" si="91"/>
        <v>7.6428000000000003</v>
      </c>
      <c r="L771" s="216"/>
      <c r="M771" s="216">
        <f t="shared" si="92"/>
        <v>54</v>
      </c>
      <c r="N771" s="216">
        <f t="shared" si="93"/>
        <v>0</v>
      </c>
      <c r="O771" s="216">
        <f t="shared" si="93"/>
        <v>0</v>
      </c>
      <c r="P771" s="216">
        <f t="shared" si="94"/>
        <v>164</v>
      </c>
      <c r="Q771" s="216">
        <f t="shared" si="95"/>
        <v>10</v>
      </c>
      <c r="R771" s="216">
        <f t="shared" si="96"/>
        <v>205</v>
      </c>
      <c r="S771" s="219"/>
      <c r="T771" s="219"/>
      <c r="U771" s="219"/>
      <c r="V771" s="219"/>
      <c r="W771" s="504"/>
      <c r="X771" s="219"/>
      <c r="Y771" s="49">
        <v>487</v>
      </c>
      <c r="Z771" s="49">
        <v>487274274</v>
      </c>
      <c r="AA771" s="235" t="s">
        <v>306</v>
      </c>
      <c r="AB771" s="49">
        <v>14</v>
      </c>
      <c r="AC771" s="49">
        <v>0</v>
      </c>
      <c r="AD771" s="49">
        <v>22</v>
      </c>
      <c r="AE771" s="49">
        <v>145</v>
      </c>
      <c r="AF771" s="49">
        <v>31</v>
      </c>
      <c r="AG771" s="49">
        <v>0</v>
      </c>
      <c r="AH771" s="49">
        <v>0</v>
      </c>
      <c r="AI771" s="206">
        <v>7</v>
      </c>
      <c r="AJ771" s="206">
        <v>50</v>
      </c>
      <c r="AK771" s="206">
        <v>0</v>
      </c>
      <c r="AL771" s="206">
        <v>0</v>
      </c>
      <c r="AM771" s="206">
        <v>143</v>
      </c>
      <c r="AN771" s="206">
        <v>9</v>
      </c>
      <c r="AO771" s="206">
        <v>0</v>
      </c>
      <c r="AP771" s="206">
        <v>16</v>
      </c>
      <c r="AQ771" s="49">
        <v>0</v>
      </c>
      <c r="AR771" s="207"/>
      <c r="AS771" s="49">
        <v>274</v>
      </c>
      <c r="AT771" s="49">
        <v>274</v>
      </c>
      <c r="AU771" s="49">
        <v>10</v>
      </c>
      <c r="AW771" s="49"/>
      <c r="AX771" s="49"/>
      <c r="AY771" s="49"/>
      <c r="AZ771" s="484"/>
    </row>
    <row r="772" spans="1:52">
      <c r="A772" s="206">
        <v>487</v>
      </c>
      <c r="B772" s="206">
        <v>487274284</v>
      </c>
      <c r="C772" s="207" t="s">
        <v>306</v>
      </c>
      <c r="D772" s="216">
        <f t="shared" si="97"/>
        <v>1</v>
      </c>
      <c r="E772" s="216">
        <f t="shared" si="97"/>
        <v>0</v>
      </c>
      <c r="F772" s="216">
        <f t="shared" si="97"/>
        <v>1</v>
      </c>
      <c r="G772" s="216">
        <f t="shared" si="97"/>
        <v>4</v>
      </c>
      <c r="H772" s="216">
        <f t="shared" si="97"/>
        <v>0</v>
      </c>
      <c r="I772" s="216">
        <f t="shared" si="97"/>
        <v>0</v>
      </c>
      <c r="J772" s="216">
        <f t="shared" si="97"/>
        <v>0</v>
      </c>
      <c r="K772" s="347">
        <f t="shared" si="91"/>
        <v>0.193</v>
      </c>
      <c r="L772" s="216"/>
      <c r="M772" s="216">
        <f t="shared" si="92"/>
        <v>2</v>
      </c>
      <c r="N772" s="216">
        <f t="shared" si="93"/>
        <v>0</v>
      </c>
      <c r="O772" s="216">
        <f t="shared" si="93"/>
        <v>0</v>
      </c>
      <c r="P772" s="216">
        <f t="shared" si="94"/>
        <v>6</v>
      </c>
      <c r="Q772" s="216">
        <f t="shared" si="95"/>
        <v>5</v>
      </c>
      <c r="R772" s="216">
        <f t="shared" si="96"/>
        <v>6</v>
      </c>
      <c r="S772" s="219"/>
      <c r="T772" s="219"/>
      <c r="U772" s="219"/>
      <c r="V772" s="219"/>
      <c r="W772" s="504"/>
      <c r="X772" s="219"/>
      <c r="Y772" s="49">
        <v>487</v>
      </c>
      <c r="Z772" s="49">
        <v>487274284</v>
      </c>
      <c r="AA772" s="235" t="s">
        <v>306</v>
      </c>
      <c r="AB772" s="49">
        <v>1</v>
      </c>
      <c r="AC772" s="49">
        <v>0</v>
      </c>
      <c r="AD772" s="49">
        <v>1</v>
      </c>
      <c r="AE772" s="49">
        <v>4</v>
      </c>
      <c r="AF772" s="49">
        <v>0</v>
      </c>
      <c r="AG772" s="49">
        <v>0</v>
      </c>
      <c r="AH772" s="49">
        <v>0</v>
      </c>
      <c r="AI772" s="206">
        <v>1</v>
      </c>
      <c r="AJ772" s="206">
        <v>1</v>
      </c>
      <c r="AK772" s="206">
        <v>0</v>
      </c>
      <c r="AL772" s="206">
        <v>0</v>
      </c>
      <c r="AM772" s="206">
        <v>4</v>
      </c>
      <c r="AN772" s="206">
        <v>1</v>
      </c>
      <c r="AO772" s="206">
        <v>0</v>
      </c>
      <c r="AP772" s="206">
        <v>1</v>
      </c>
      <c r="AQ772" s="49">
        <v>0</v>
      </c>
      <c r="AR772" s="207"/>
      <c r="AS772" s="49">
        <v>274</v>
      </c>
      <c r="AT772" s="49">
        <v>284</v>
      </c>
      <c r="AU772" s="49">
        <v>5</v>
      </c>
      <c r="AW772" s="49"/>
      <c r="AX772" s="49"/>
      <c r="AY772" s="49"/>
      <c r="AZ772" s="484"/>
    </row>
    <row r="773" spans="1:52">
      <c r="A773" s="206">
        <v>487</v>
      </c>
      <c r="B773" s="206">
        <v>487274308</v>
      </c>
      <c r="C773" s="207" t="s">
        <v>306</v>
      </c>
      <c r="D773" s="216">
        <f t="shared" si="97"/>
        <v>0</v>
      </c>
      <c r="E773" s="216">
        <f t="shared" si="97"/>
        <v>0</v>
      </c>
      <c r="F773" s="216">
        <f t="shared" si="97"/>
        <v>1</v>
      </c>
      <c r="G773" s="216">
        <f t="shared" si="97"/>
        <v>6</v>
      </c>
      <c r="H773" s="216">
        <f t="shared" si="97"/>
        <v>2</v>
      </c>
      <c r="I773" s="216">
        <f t="shared" si="97"/>
        <v>0</v>
      </c>
      <c r="J773" s="216">
        <f t="shared" si="97"/>
        <v>0</v>
      </c>
      <c r="K773" s="347">
        <f t="shared" si="91"/>
        <v>0.34739999999999999</v>
      </c>
      <c r="L773" s="216"/>
      <c r="M773" s="216">
        <f t="shared" si="92"/>
        <v>0</v>
      </c>
      <c r="N773" s="216">
        <f t="shared" si="93"/>
        <v>0</v>
      </c>
      <c r="O773" s="216">
        <f t="shared" si="93"/>
        <v>0</v>
      </c>
      <c r="P773" s="216">
        <f t="shared" si="94"/>
        <v>8</v>
      </c>
      <c r="Q773" s="216">
        <f t="shared" si="95"/>
        <v>9</v>
      </c>
      <c r="R773" s="216">
        <f t="shared" si="96"/>
        <v>9</v>
      </c>
      <c r="S773" s="219"/>
      <c r="T773" s="219"/>
      <c r="U773" s="219"/>
      <c r="V773" s="219"/>
      <c r="W773" s="504"/>
      <c r="X773" s="219"/>
      <c r="Y773" s="49">
        <v>487</v>
      </c>
      <c r="Z773" s="49">
        <v>487274308</v>
      </c>
      <c r="AA773" s="235" t="s">
        <v>306</v>
      </c>
      <c r="AB773" s="49">
        <v>0</v>
      </c>
      <c r="AC773" s="49">
        <v>0</v>
      </c>
      <c r="AD773" s="49">
        <v>1</v>
      </c>
      <c r="AE773" s="49">
        <v>6</v>
      </c>
      <c r="AF773" s="49">
        <v>2</v>
      </c>
      <c r="AG773" s="49">
        <v>0</v>
      </c>
      <c r="AH773" s="49">
        <v>0</v>
      </c>
      <c r="AI773" s="206">
        <v>0</v>
      </c>
      <c r="AJ773" s="206">
        <v>0</v>
      </c>
      <c r="AK773" s="206">
        <v>0</v>
      </c>
      <c r="AL773" s="206">
        <v>0</v>
      </c>
      <c r="AM773" s="206">
        <v>7</v>
      </c>
      <c r="AN773" s="206">
        <v>0</v>
      </c>
      <c r="AO773" s="206">
        <v>0</v>
      </c>
      <c r="AP773" s="206">
        <v>1</v>
      </c>
      <c r="AQ773" s="49">
        <v>0</v>
      </c>
      <c r="AR773" s="207"/>
      <c r="AS773" s="49">
        <v>274</v>
      </c>
      <c r="AT773" s="49">
        <v>308</v>
      </c>
      <c r="AU773" s="49">
        <v>9</v>
      </c>
      <c r="AW773" s="49"/>
      <c r="AX773" s="49"/>
      <c r="AY773" s="49"/>
      <c r="AZ773" s="484"/>
    </row>
    <row r="774" spans="1:52">
      <c r="A774" s="206">
        <v>487</v>
      </c>
      <c r="B774" s="206">
        <v>487274314</v>
      </c>
      <c r="C774" s="207" t="s">
        <v>306</v>
      </c>
      <c r="D774" s="216">
        <f t="shared" si="97"/>
        <v>0</v>
      </c>
      <c r="E774" s="216">
        <f t="shared" si="97"/>
        <v>0</v>
      </c>
      <c r="F774" s="216">
        <f t="shared" si="97"/>
        <v>0</v>
      </c>
      <c r="G774" s="216">
        <f t="shared" si="97"/>
        <v>1</v>
      </c>
      <c r="H774" s="216">
        <f t="shared" si="97"/>
        <v>0</v>
      </c>
      <c r="I774" s="216">
        <f t="shared" si="97"/>
        <v>0</v>
      </c>
      <c r="J774" s="216">
        <f t="shared" si="97"/>
        <v>0</v>
      </c>
      <c r="K774" s="347">
        <f t="shared" si="91"/>
        <v>3.8600000000000002E-2</v>
      </c>
      <c r="L774" s="216"/>
      <c r="M774" s="216">
        <f t="shared" si="92"/>
        <v>0</v>
      </c>
      <c r="N774" s="216">
        <f t="shared" si="93"/>
        <v>0</v>
      </c>
      <c r="O774" s="216">
        <f t="shared" si="93"/>
        <v>0</v>
      </c>
      <c r="P774" s="216">
        <f t="shared" si="94"/>
        <v>1</v>
      </c>
      <c r="Q774" s="216">
        <f t="shared" si="95"/>
        <v>7</v>
      </c>
      <c r="R774" s="216">
        <f t="shared" si="96"/>
        <v>1</v>
      </c>
      <c r="S774" s="219"/>
      <c r="T774" s="219"/>
      <c r="U774" s="219"/>
      <c r="V774" s="219"/>
      <c r="W774" s="504"/>
      <c r="X774" s="219"/>
      <c r="Y774" s="49">
        <v>487</v>
      </c>
      <c r="Z774" s="49">
        <v>487274314</v>
      </c>
      <c r="AA774" s="235" t="s">
        <v>306</v>
      </c>
      <c r="AB774" s="49">
        <v>0</v>
      </c>
      <c r="AC774" s="49">
        <v>0</v>
      </c>
      <c r="AD774" s="49">
        <v>0</v>
      </c>
      <c r="AE774" s="49">
        <v>1</v>
      </c>
      <c r="AF774" s="49">
        <v>0</v>
      </c>
      <c r="AG774" s="49">
        <v>0</v>
      </c>
      <c r="AH774" s="49">
        <v>0</v>
      </c>
      <c r="AI774" s="206">
        <v>0</v>
      </c>
      <c r="AJ774" s="206">
        <v>0</v>
      </c>
      <c r="AK774" s="206">
        <v>0</v>
      </c>
      <c r="AL774" s="206">
        <v>0</v>
      </c>
      <c r="AM774" s="206">
        <v>1</v>
      </c>
      <c r="AN774" s="206">
        <v>0</v>
      </c>
      <c r="AO774" s="206">
        <v>0</v>
      </c>
      <c r="AP774" s="206">
        <v>0</v>
      </c>
      <c r="AQ774" s="49">
        <v>0</v>
      </c>
      <c r="AR774" s="207"/>
      <c r="AS774" s="49">
        <v>274</v>
      </c>
      <c r="AT774" s="49">
        <v>314</v>
      </c>
      <c r="AU774" s="49">
        <v>7</v>
      </c>
      <c r="AW774" s="49"/>
      <c r="AX774" s="49"/>
      <c r="AY774" s="49"/>
      <c r="AZ774" s="484"/>
    </row>
    <row r="775" spans="1:52">
      <c r="A775" s="206">
        <v>487</v>
      </c>
      <c r="B775" s="206">
        <v>487274346</v>
      </c>
      <c r="C775" s="207" t="s">
        <v>306</v>
      </c>
      <c r="D775" s="216">
        <f t="shared" si="97"/>
        <v>0</v>
      </c>
      <c r="E775" s="216">
        <f t="shared" si="97"/>
        <v>0</v>
      </c>
      <c r="F775" s="216">
        <f t="shared" si="97"/>
        <v>0</v>
      </c>
      <c r="G775" s="216">
        <f t="shared" si="97"/>
        <v>1</v>
      </c>
      <c r="H775" s="216">
        <f t="shared" si="97"/>
        <v>0</v>
      </c>
      <c r="I775" s="216">
        <f t="shared" si="97"/>
        <v>0</v>
      </c>
      <c r="J775" s="216">
        <f t="shared" si="97"/>
        <v>0</v>
      </c>
      <c r="K775" s="347">
        <f t="shared" si="91"/>
        <v>3.8600000000000002E-2</v>
      </c>
      <c r="L775" s="216"/>
      <c r="M775" s="216">
        <f t="shared" si="92"/>
        <v>1</v>
      </c>
      <c r="N775" s="216">
        <f t="shared" si="93"/>
        <v>0</v>
      </c>
      <c r="O775" s="216">
        <f t="shared" si="93"/>
        <v>0</v>
      </c>
      <c r="P775" s="216">
        <f t="shared" si="94"/>
        <v>0</v>
      </c>
      <c r="Q775" s="216">
        <f t="shared" si="95"/>
        <v>8</v>
      </c>
      <c r="R775" s="216">
        <f t="shared" si="96"/>
        <v>1</v>
      </c>
      <c r="S775" s="219"/>
      <c r="T775" s="219"/>
      <c r="U775" s="219"/>
      <c r="V775" s="219"/>
      <c r="W775" s="504"/>
      <c r="X775" s="219"/>
      <c r="Y775" s="49">
        <v>487</v>
      </c>
      <c r="Z775" s="49">
        <v>487274346</v>
      </c>
      <c r="AA775" s="235" t="s">
        <v>306</v>
      </c>
      <c r="AB775" s="49">
        <v>0</v>
      </c>
      <c r="AC775" s="49">
        <v>0</v>
      </c>
      <c r="AD775" s="49">
        <v>0</v>
      </c>
      <c r="AE775" s="49">
        <v>1</v>
      </c>
      <c r="AF775" s="49">
        <v>0</v>
      </c>
      <c r="AG775" s="49">
        <v>0</v>
      </c>
      <c r="AH775" s="49">
        <v>0</v>
      </c>
      <c r="AI775" s="206">
        <v>0</v>
      </c>
      <c r="AJ775" s="206">
        <v>1</v>
      </c>
      <c r="AK775" s="206">
        <v>0</v>
      </c>
      <c r="AL775" s="206">
        <v>0</v>
      </c>
      <c r="AM775" s="206">
        <v>0</v>
      </c>
      <c r="AN775" s="206">
        <v>0</v>
      </c>
      <c r="AO775" s="206">
        <v>0</v>
      </c>
      <c r="AP775" s="206">
        <v>0</v>
      </c>
      <c r="AQ775" s="49">
        <v>0</v>
      </c>
      <c r="AR775" s="207"/>
      <c r="AS775" s="49">
        <v>274</v>
      </c>
      <c r="AT775" s="49">
        <v>346</v>
      </c>
      <c r="AU775" s="49">
        <v>8</v>
      </c>
      <c r="AW775" s="49"/>
      <c r="AX775" s="49"/>
      <c r="AY775" s="49"/>
      <c r="AZ775" s="484"/>
    </row>
    <row r="776" spans="1:52">
      <c r="A776" s="206">
        <v>487</v>
      </c>
      <c r="B776" s="206">
        <v>487274347</v>
      </c>
      <c r="C776" s="207" t="s">
        <v>306</v>
      </c>
      <c r="D776" s="216">
        <f t="shared" si="97"/>
        <v>0</v>
      </c>
      <c r="E776" s="216">
        <f t="shared" si="97"/>
        <v>0</v>
      </c>
      <c r="F776" s="216">
        <f t="shared" si="97"/>
        <v>1</v>
      </c>
      <c r="G776" s="216">
        <f t="shared" si="97"/>
        <v>11</v>
      </c>
      <c r="H776" s="216">
        <f t="shared" si="97"/>
        <v>0</v>
      </c>
      <c r="I776" s="216">
        <f t="shared" si="97"/>
        <v>0</v>
      </c>
      <c r="J776" s="216">
        <f t="shared" si="97"/>
        <v>0</v>
      </c>
      <c r="K776" s="347">
        <f t="shared" si="91"/>
        <v>0.4632</v>
      </c>
      <c r="L776" s="216"/>
      <c r="M776" s="216">
        <f t="shared" si="92"/>
        <v>5</v>
      </c>
      <c r="N776" s="216">
        <f t="shared" si="93"/>
        <v>0</v>
      </c>
      <c r="O776" s="216">
        <f t="shared" si="93"/>
        <v>0</v>
      </c>
      <c r="P776" s="216">
        <f t="shared" si="94"/>
        <v>7</v>
      </c>
      <c r="Q776" s="216">
        <f t="shared" si="95"/>
        <v>8</v>
      </c>
      <c r="R776" s="216">
        <f t="shared" si="96"/>
        <v>12</v>
      </c>
      <c r="S776" s="219"/>
      <c r="T776" s="219"/>
      <c r="U776" s="219"/>
      <c r="V776" s="219"/>
      <c r="W776" s="504"/>
      <c r="X776" s="219"/>
      <c r="Y776" s="49">
        <v>487</v>
      </c>
      <c r="Z776" s="49">
        <v>487274347</v>
      </c>
      <c r="AA776" s="235" t="s">
        <v>306</v>
      </c>
      <c r="AB776" s="49">
        <v>0</v>
      </c>
      <c r="AC776" s="49">
        <v>0</v>
      </c>
      <c r="AD776" s="49">
        <v>1</v>
      </c>
      <c r="AE776" s="49">
        <v>11</v>
      </c>
      <c r="AF776" s="49">
        <v>0</v>
      </c>
      <c r="AG776" s="49">
        <v>0</v>
      </c>
      <c r="AH776" s="49">
        <v>0</v>
      </c>
      <c r="AI776" s="206">
        <v>0</v>
      </c>
      <c r="AJ776" s="206">
        <v>5</v>
      </c>
      <c r="AK776" s="206">
        <v>0</v>
      </c>
      <c r="AL776" s="206">
        <v>0</v>
      </c>
      <c r="AM776" s="206">
        <v>6</v>
      </c>
      <c r="AN776" s="206">
        <v>0</v>
      </c>
      <c r="AO776" s="206">
        <v>0</v>
      </c>
      <c r="AP776" s="206">
        <v>1</v>
      </c>
      <c r="AQ776" s="49">
        <v>0</v>
      </c>
      <c r="AR776" s="207"/>
      <c r="AS776" s="49">
        <v>274</v>
      </c>
      <c r="AT776" s="49">
        <v>347</v>
      </c>
      <c r="AU776" s="49">
        <v>8</v>
      </c>
      <c r="AW776" s="49"/>
      <c r="AX776" s="49"/>
      <c r="AY776" s="49"/>
      <c r="AZ776" s="484"/>
    </row>
    <row r="777" spans="1:52">
      <c r="A777" s="206">
        <v>488</v>
      </c>
      <c r="B777" s="206">
        <v>488219001</v>
      </c>
      <c r="C777" s="207" t="s">
        <v>308</v>
      </c>
      <c r="D777" s="216">
        <f t="shared" si="97"/>
        <v>0</v>
      </c>
      <c r="E777" s="216">
        <f t="shared" si="97"/>
        <v>0</v>
      </c>
      <c r="F777" s="216">
        <f t="shared" si="97"/>
        <v>1</v>
      </c>
      <c r="G777" s="216">
        <f t="shared" si="97"/>
        <v>15</v>
      </c>
      <c r="H777" s="216">
        <f t="shared" si="97"/>
        <v>4</v>
      </c>
      <c r="I777" s="216">
        <f t="shared" si="97"/>
        <v>12</v>
      </c>
      <c r="J777" s="216">
        <f t="shared" si="97"/>
        <v>0</v>
      </c>
      <c r="K777" s="347">
        <f t="shared" si="91"/>
        <v>1.2352000000000001</v>
      </c>
      <c r="L777" s="216"/>
      <c r="M777" s="216">
        <f t="shared" si="92"/>
        <v>2</v>
      </c>
      <c r="N777" s="216">
        <f t="shared" si="93"/>
        <v>0</v>
      </c>
      <c r="O777" s="216">
        <f t="shared" si="93"/>
        <v>0</v>
      </c>
      <c r="P777" s="216">
        <f t="shared" si="94"/>
        <v>10</v>
      </c>
      <c r="Q777" s="216">
        <f t="shared" si="95"/>
        <v>7</v>
      </c>
      <c r="R777" s="216">
        <f t="shared" si="96"/>
        <v>32</v>
      </c>
      <c r="S777" s="219"/>
      <c r="T777" s="219"/>
      <c r="U777" s="219"/>
      <c r="V777" s="219"/>
      <c r="W777" s="504"/>
      <c r="X777" s="219"/>
      <c r="Y777" s="49">
        <v>488</v>
      </c>
      <c r="Z777" s="49">
        <v>488219001</v>
      </c>
      <c r="AA777" s="235" t="s">
        <v>308</v>
      </c>
      <c r="AB777" s="49">
        <v>0</v>
      </c>
      <c r="AC777" s="49">
        <v>0</v>
      </c>
      <c r="AD777" s="49">
        <v>1</v>
      </c>
      <c r="AE777" s="49">
        <v>15</v>
      </c>
      <c r="AF777" s="49">
        <v>4</v>
      </c>
      <c r="AG777" s="49">
        <v>12</v>
      </c>
      <c r="AH777" s="49">
        <v>0</v>
      </c>
      <c r="AI777" s="206">
        <v>0</v>
      </c>
      <c r="AJ777" s="206">
        <v>2</v>
      </c>
      <c r="AK777" s="206">
        <v>0</v>
      </c>
      <c r="AL777" s="206">
        <v>0</v>
      </c>
      <c r="AM777" s="206">
        <v>5</v>
      </c>
      <c r="AN777" s="206">
        <v>0</v>
      </c>
      <c r="AO777" s="206">
        <v>0</v>
      </c>
      <c r="AP777" s="206">
        <v>0</v>
      </c>
      <c r="AQ777" s="49">
        <v>5</v>
      </c>
      <c r="AR777" s="207"/>
      <c r="AS777" s="49">
        <v>219</v>
      </c>
      <c r="AT777" s="49">
        <v>1</v>
      </c>
      <c r="AU777" s="49">
        <v>7</v>
      </c>
      <c r="AW777" s="49"/>
      <c r="AX777" s="49"/>
      <c r="AY777" s="49"/>
      <c r="AZ777" s="484"/>
    </row>
    <row r="778" spans="1:52">
      <c r="A778" s="206">
        <v>488</v>
      </c>
      <c r="B778" s="206">
        <v>488219016</v>
      </c>
      <c r="C778" s="207" t="s">
        <v>308</v>
      </c>
      <c r="D778" s="216">
        <f t="shared" si="97"/>
        <v>0</v>
      </c>
      <c r="E778" s="216">
        <f t="shared" si="97"/>
        <v>0</v>
      </c>
      <c r="F778" s="216">
        <f t="shared" si="97"/>
        <v>0</v>
      </c>
      <c r="G778" s="216">
        <f t="shared" si="97"/>
        <v>1</v>
      </c>
      <c r="H778" s="216">
        <f t="shared" si="97"/>
        <v>1</v>
      </c>
      <c r="I778" s="216">
        <f t="shared" si="97"/>
        <v>1</v>
      </c>
      <c r="J778" s="216">
        <f t="shared" si="97"/>
        <v>0</v>
      </c>
      <c r="K778" s="347">
        <f t="shared" si="91"/>
        <v>0.1158</v>
      </c>
      <c r="L778" s="216"/>
      <c r="M778" s="216">
        <f t="shared" si="92"/>
        <v>0</v>
      </c>
      <c r="N778" s="216">
        <f t="shared" si="93"/>
        <v>0</v>
      </c>
      <c r="O778" s="216">
        <f t="shared" si="93"/>
        <v>0</v>
      </c>
      <c r="P778" s="216">
        <f t="shared" si="94"/>
        <v>3</v>
      </c>
      <c r="Q778" s="216">
        <f t="shared" si="95"/>
        <v>8</v>
      </c>
      <c r="R778" s="216">
        <f t="shared" si="96"/>
        <v>3</v>
      </c>
      <c r="S778" s="219"/>
      <c r="T778" s="219"/>
      <c r="U778" s="219"/>
      <c r="V778" s="219"/>
      <c r="W778" s="504"/>
      <c r="X778" s="219"/>
      <c r="Y778" s="49">
        <v>488</v>
      </c>
      <c r="Z778" s="49">
        <v>488219016</v>
      </c>
      <c r="AA778" s="235" t="s">
        <v>308</v>
      </c>
      <c r="AB778" s="49">
        <v>0</v>
      </c>
      <c r="AC778" s="49">
        <v>0</v>
      </c>
      <c r="AD778" s="49">
        <v>0</v>
      </c>
      <c r="AE778" s="49">
        <v>1</v>
      </c>
      <c r="AF778" s="49">
        <v>1</v>
      </c>
      <c r="AG778" s="49">
        <v>1</v>
      </c>
      <c r="AH778" s="49">
        <v>0</v>
      </c>
      <c r="AI778" s="206">
        <v>0</v>
      </c>
      <c r="AJ778" s="206">
        <v>0</v>
      </c>
      <c r="AK778" s="206">
        <v>0</v>
      </c>
      <c r="AL778" s="206">
        <v>0</v>
      </c>
      <c r="AM778" s="206">
        <v>2</v>
      </c>
      <c r="AN778" s="206">
        <v>0</v>
      </c>
      <c r="AO778" s="206">
        <v>0</v>
      </c>
      <c r="AP778" s="206">
        <v>0</v>
      </c>
      <c r="AQ778" s="49">
        <v>1</v>
      </c>
      <c r="AR778" s="207"/>
      <c r="AS778" s="49">
        <v>219</v>
      </c>
      <c r="AT778" s="49">
        <v>16</v>
      </c>
      <c r="AU778" s="49">
        <v>8</v>
      </c>
      <c r="AW778" s="49"/>
      <c r="AX778" s="49"/>
      <c r="AY778" s="49"/>
      <c r="AZ778" s="484"/>
    </row>
    <row r="779" spans="1:52">
      <c r="A779" s="206">
        <v>488</v>
      </c>
      <c r="B779" s="206">
        <v>488219035</v>
      </c>
      <c r="C779" s="207" t="s">
        <v>308</v>
      </c>
      <c r="D779" s="216">
        <f t="shared" si="97"/>
        <v>0</v>
      </c>
      <c r="E779" s="216">
        <f t="shared" si="97"/>
        <v>0</v>
      </c>
      <c r="F779" s="216">
        <f t="shared" si="97"/>
        <v>0</v>
      </c>
      <c r="G779" s="216">
        <f t="shared" si="97"/>
        <v>0</v>
      </c>
      <c r="H779" s="216">
        <f t="shared" si="97"/>
        <v>0</v>
      </c>
      <c r="I779" s="216">
        <f t="shared" si="97"/>
        <v>2</v>
      </c>
      <c r="J779" s="216">
        <f t="shared" si="97"/>
        <v>0</v>
      </c>
      <c r="K779" s="347">
        <f t="shared" ref="K779:K842" si="98">ROUND(0.0386*(SUM(AD779:AG779)+(AC779*0.5))+0.0486*AH779,4)</f>
        <v>7.7200000000000005E-2</v>
      </c>
      <c r="L779" s="216"/>
      <c r="M779" s="216">
        <f t="shared" ref="M779:M842" si="99">ROUND(AJ779+(AI779*0.5),0)</f>
        <v>0</v>
      </c>
      <c r="N779" s="216">
        <f t="shared" ref="N779:O842" si="100">ROUND(AK779,0)</f>
        <v>0</v>
      </c>
      <c r="O779" s="216">
        <f t="shared" si="100"/>
        <v>0</v>
      </c>
      <c r="P779" s="216">
        <f t="shared" ref="P779:P842" si="101">ROUND(((AN779+AO779)*0.5)+AM779+AP779+AQ779,0)</f>
        <v>2</v>
      </c>
      <c r="Q779" s="216">
        <f t="shared" ref="Q779:Q842" si="102">AU779</f>
        <v>11</v>
      </c>
      <c r="R779" s="216">
        <f t="shared" ref="R779:R842" si="103">SUM(F779:I779)+ROUND(D779*0.5,0)+ROUND(J779*0.5,0)</f>
        <v>2</v>
      </c>
      <c r="S779" s="219"/>
      <c r="T779" s="219"/>
      <c r="U779" s="219"/>
      <c r="V779" s="219"/>
      <c r="W779" s="504"/>
      <c r="X779" s="219"/>
      <c r="Y779" s="49">
        <v>488</v>
      </c>
      <c r="Z779" s="49">
        <v>488219035</v>
      </c>
      <c r="AA779" s="235" t="s">
        <v>308</v>
      </c>
      <c r="AB779" s="49">
        <v>0</v>
      </c>
      <c r="AC779" s="49">
        <v>0</v>
      </c>
      <c r="AD779" s="49">
        <v>0</v>
      </c>
      <c r="AE779" s="49">
        <v>0</v>
      </c>
      <c r="AF779" s="49">
        <v>0</v>
      </c>
      <c r="AG779" s="49">
        <v>2</v>
      </c>
      <c r="AH779" s="49">
        <v>0</v>
      </c>
      <c r="AI779" s="206">
        <v>0</v>
      </c>
      <c r="AJ779" s="206">
        <v>0</v>
      </c>
      <c r="AK779" s="206">
        <v>0</v>
      </c>
      <c r="AL779" s="206">
        <v>0</v>
      </c>
      <c r="AM779" s="206">
        <v>0</v>
      </c>
      <c r="AN779" s="206">
        <v>0</v>
      </c>
      <c r="AO779" s="206">
        <v>0</v>
      </c>
      <c r="AP779" s="206">
        <v>0</v>
      </c>
      <c r="AQ779" s="49">
        <v>2</v>
      </c>
      <c r="AR779" s="207"/>
      <c r="AS779" s="49">
        <v>219</v>
      </c>
      <c r="AT779" s="49">
        <v>35</v>
      </c>
      <c r="AU779" s="49">
        <v>11</v>
      </c>
      <c r="AW779" s="49"/>
      <c r="AX779" s="49"/>
      <c r="AY779" s="49"/>
      <c r="AZ779" s="484"/>
    </row>
    <row r="780" spans="1:52">
      <c r="A780" s="206">
        <v>488</v>
      </c>
      <c r="B780" s="206">
        <v>488219040</v>
      </c>
      <c r="C780" s="207" t="s">
        <v>308</v>
      </c>
      <c r="D780" s="216">
        <f t="shared" si="97"/>
        <v>0</v>
      </c>
      <c r="E780" s="216">
        <f t="shared" si="97"/>
        <v>0</v>
      </c>
      <c r="F780" s="216">
        <f t="shared" si="97"/>
        <v>0</v>
      </c>
      <c r="G780" s="216">
        <f t="shared" si="97"/>
        <v>1</v>
      </c>
      <c r="H780" s="216">
        <f t="shared" si="97"/>
        <v>2</v>
      </c>
      <c r="I780" s="216">
        <f t="shared" si="97"/>
        <v>3</v>
      </c>
      <c r="J780" s="216">
        <f t="shared" si="97"/>
        <v>0</v>
      </c>
      <c r="K780" s="347">
        <f t="shared" si="98"/>
        <v>0.2316</v>
      </c>
      <c r="L780" s="216"/>
      <c r="M780" s="216">
        <f t="shared" si="99"/>
        <v>0</v>
      </c>
      <c r="N780" s="216">
        <f t="shared" si="100"/>
        <v>0</v>
      </c>
      <c r="O780" s="216">
        <f t="shared" si="100"/>
        <v>0</v>
      </c>
      <c r="P780" s="216">
        <f t="shared" si="101"/>
        <v>4</v>
      </c>
      <c r="Q780" s="216">
        <f t="shared" si="102"/>
        <v>6</v>
      </c>
      <c r="R780" s="216">
        <f t="shared" si="103"/>
        <v>6</v>
      </c>
      <c r="S780" s="219"/>
      <c r="T780" s="219"/>
      <c r="U780" s="219"/>
      <c r="V780" s="219"/>
      <c r="W780" s="504"/>
      <c r="X780" s="219"/>
      <c r="Y780" s="49">
        <v>488</v>
      </c>
      <c r="Z780" s="49">
        <v>488219040</v>
      </c>
      <c r="AA780" s="235" t="s">
        <v>308</v>
      </c>
      <c r="AB780" s="49">
        <v>0</v>
      </c>
      <c r="AC780" s="49">
        <v>0</v>
      </c>
      <c r="AD780" s="49">
        <v>0</v>
      </c>
      <c r="AE780" s="49">
        <v>1</v>
      </c>
      <c r="AF780" s="49">
        <v>2</v>
      </c>
      <c r="AG780" s="49">
        <v>3</v>
      </c>
      <c r="AH780" s="49">
        <v>0</v>
      </c>
      <c r="AI780" s="206">
        <v>0</v>
      </c>
      <c r="AJ780" s="206">
        <v>0</v>
      </c>
      <c r="AK780" s="206">
        <v>0</v>
      </c>
      <c r="AL780" s="206">
        <v>0</v>
      </c>
      <c r="AM780" s="206">
        <v>2</v>
      </c>
      <c r="AN780" s="206">
        <v>0</v>
      </c>
      <c r="AO780" s="206">
        <v>0</v>
      </c>
      <c r="AP780" s="206">
        <v>0</v>
      </c>
      <c r="AQ780" s="49">
        <v>2</v>
      </c>
      <c r="AR780" s="207"/>
      <c r="AS780" s="49">
        <v>219</v>
      </c>
      <c r="AT780" s="49">
        <v>40</v>
      </c>
      <c r="AU780" s="49">
        <v>6</v>
      </c>
      <c r="AW780" s="49"/>
      <c r="AX780" s="49"/>
      <c r="AY780" s="49"/>
      <c r="AZ780" s="484"/>
    </row>
    <row r="781" spans="1:52">
      <c r="A781" s="206">
        <v>488</v>
      </c>
      <c r="B781" s="206">
        <v>488219044</v>
      </c>
      <c r="C781" s="207" t="s">
        <v>308</v>
      </c>
      <c r="D781" s="216">
        <f t="shared" si="97"/>
        <v>0</v>
      </c>
      <c r="E781" s="216">
        <f t="shared" si="97"/>
        <v>0</v>
      </c>
      <c r="F781" s="216">
        <f t="shared" si="97"/>
        <v>9</v>
      </c>
      <c r="G781" s="216">
        <f t="shared" si="97"/>
        <v>43</v>
      </c>
      <c r="H781" s="216">
        <f t="shared" si="97"/>
        <v>34</v>
      </c>
      <c r="I781" s="216">
        <f t="shared" si="97"/>
        <v>50</v>
      </c>
      <c r="J781" s="216">
        <f t="shared" si="97"/>
        <v>0</v>
      </c>
      <c r="K781" s="347">
        <f t="shared" si="98"/>
        <v>5.2496</v>
      </c>
      <c r="L781" s="216"/>
      <c r="M781" s="216">
        <f t="shared" si="99"/>
        <v>16</v>
      </c>
      <c r="N781" s="216">
        <f t="shared" si="100"/>
        <v>4</v>
      </c>
      <c r="O781" s="216">
        <f t="shared" si="100"/>
        <v>4</v>
      </c>
      <c r="P781" s="216">
        <f t="shared" si="101"/>
        <v>81</v>
      </c>
      <c r="Q781" s="216">
        <f t="shared" si="102"/>
        <v>11</v>
      </c>
      <c r="R781" s="216">
        <f t="shared" si="103"/>
        <v>136</v>
      </c>
      <c r="S781" s="219"/>
      <c r="T781" s="219"/>
      <c r="U781" s="219"/>
      <c r="V781" s="219"/>
      <c r="W781" s="504"/>
      <c r="X781" s="219"/>
      <c r="Y781" s="49">
        <v>488</v>
      </c>
      <c r="Z781" s="49">
        <v>488219044</v>
      </c>
      <c r="AA781" s="235" t="s">
        <v>308</v>
      </c>
      <c r="AB781" s="49">
        <v>0</v>
      </c>
      <c r="AC781" s="49">
        <v>0</v>
      </c>
      <c r="AD781" s="49">
        <v>9</v>
      </c>
      <c r="AE781" s="49">
        <v>43</v>
      </c>
      <c r="AF781" s="49">
        <v>34</v>
      </c>
      <c r="AG781" s="49">
        <v>50</v>
      </c>
      <c r="AH781" s="49">
        <v>0</v>
      </c>
      <c r="AI781" s="206">
        <v>0</v>
      </c>
      <c r="AJ781" s="206">
        <v>16</v>
      </c>
      <c r="AK781" s="206">
        <v>4</v>
      </c>
      <c r="AL781" s="206">
        <v>4</v>
      </c>
      <c r="AM781" s="206">
        <v>51</v>
      </c>
      <c r="AN781" s="206">
        <v>0</v>
      </c>
      <c r="AO781" s="206">
        <v>0</v>
      </c>
      <c r="AP781" s="206">
        <v>5</v>
      </c>
      <c r="AQ781" s="49">
        <v>25</v>
      </c>
      <c r="AR781" s="207"/>
      <c r="AS781" s="49">
        <v>219</v>
      </c>
      <c r="AT781" s="49">
        <v>44</v>
      </c>
      <c r="AU781" s="49">
        <v>11</v>
      </c>
      <c r="AW781" s="49"/>
      <c r="AX781" s="49"/>
      <c r="AY781" s="49"/>
      <c r="AZ781" s="484"/>
    </row>
    <row r="782" spans="1:52">
      <c r="A782" s="206">
        <v>488</v>
      </c>
      <c r="B782" s="206">
        <v>488219050</v>
      </c>
      <c r="C782" s="207" t="s">
        <v>308</v>
      </c>
      <c r="D782" s="216">
        <f t="shared" si="97"/>
        <v>0</v>
      </c>
      <c r="E782" s="216">
        <f t="shared" si="97"/>
        <v>0</v>
      </c>
      <c r="F782" s="216">
        <f t="shared" si="97"/>
        <v>0</v>
      </c>
      <c r="G782" s="216">
        <f t="shared" si="97"/>
        <v>0</v>
      </c>
      <c r="H782" s="216">
        <f t="shared" si="97"/>
        <v>0</v>
      </c>
      <c r="I782" s="216">
        <f t="shared" si="97"/>
        <v>1</v>
      </c>
      <c r="J782" s="216">
        <f t="shared" si="97"/>
        <v>0</v>
      </c>
      <c r="K782" s="347">
        <f t="shared" si="98"/>
        <v>3.8600000000000002E-2</v>
      </c>
      <c r="L782" s="216"/>
      <c r="M782" s="216">
        <f t="shared" si="99"/>
        <v>0</v>
      </c>
      <c r="N782" s="216">
        <f t="shared" si="100"/>
        <v>0</v>
      </c>
      <c r="O782" s="216">
        <f t="shared" si="100"/>
        <v>0</v>
      </c>
      <c r="P782" s="216">
        <f t="shared" si="101"/>
        <v>1</v>
      </c>
      <c r="Q782" s="216">
        <f t="shared" si="102"/>
        <v>4</v>
      </c>
      <c r="R782" s="216">
        <f t="shared" si="103"/>
        <v>1</v>
      </c>
      <c r="S782" s="219"/>
      <c r="T782" s="219"/>
      <c r="U782" s="219"/>
      <c r="V782" s="219"/>
      <c r="W782" s="504"/>
      <c r="X782" s="219"/>
      <c r="Y782" s="49">
        <v>488</v>
      </c>
      <c r="Z782" s="49">
        <v>488219050</v>
      </c>
      <c r="AA782" s="235" t="s">
        <v>308</v>
      </c>
      <c r="AB782" s="49">
        <v>0</v>
      </c>
      <c r="AC782" s="49">
        <v>0</v>
      </c>
      <c r="AD782" s="49">
        <v>0</v>
      </c>
      <c r="AE782" s="49">
        <v>0</v>
      </c>
      <c r="AF782" s="49">
        <v>0</v>
      </c>
      <c r="AG782" s="49">
        <v>1</v>
      </c>
      <c r="AH782" s="49">
        <v>0</v>
      </c>
      <c r="AI782" s="206">
        <v>0</v>
      </c>
      <c r="AJ782" s="206">
        <v>0</v>
      </c>
      <c r="AK782" s="206">
        <v>0</v>
      </c>
      <c r="AL782" s="206">
        <v>0</v>
      </c>
      <c r="AM782" s="206">
        <v>0</v>
      </c>
      <c r="AN782" s="206">
        <v>0</v>
      </c>
      <c r="AO782" s="206">
        <v>0</v>
      </c>
      <c r="AP782" s="206">
        <v>0</v>
      </c>
      <c r="AQ782" s="49">
        <v>1</v>
      </c>
      <c r="AR782" s="207"/>
      <c r="AS782" s="49">
        <v>219</v>
      </c>
      <c r="AT782" s="49">
        <v>50</v>
      </c>
      <c r="AU782" s="49">
        <v>4</v>
      </c>
      <c r="AW782" s="49"/>
      <c r="AX782" s="49"/>
      <c r="AY782" s="49"/>
      <c r="AZ782" s="484"/>
    </row>
    <row r="783" spans="1:52">
      <c r="A783" s="206">
        <v>488</v>
      </c>
      <c r="B783" s="206">
        <v>488219052</v>
      </c>
      <c r="C783" s="207" t="s">
        <v>308</v>
      </c>
      <c r="D783" s="216">
        <f t="shared" si="97"/>
        <v>0</v>
      </c>
      <c r="E783" s="216">
        <f t="shared" si="97"/>
        <v>0</v>
      </c>
      <c r="F783" s="216">
        <f t="shared" si="97"/>
        <v>0</v>
      </c>
      <c r="G783" s="216">
        <f t="shared" si="97"/>
        <v>2</v>
      </c>
      <c r="H783" s="216">
        <f t="shared" si="97"/>
        <v>1</v>
      </c>
      <c r="I783" s="216">
        <f t="shared" si="97"/>
        <v>0</v>
      </c>
      <c r="J783" s="216">
        <f t="shared" si="97"/>
        <v>0</v>
      </c>
      <c r="K783" s="347">
        <f t="shared" si="98"/>
        <v>0.1158</v>
      </c>
      <c r="L783" s="216"/>
      <c r="M783" s="216">
        <f t="shared" si="99"/>
        <v>0</v>
      </c>
      <c r="N783" s="216">
        <f t="shared" si="100"/>
        <v>0</v>
      </c>
      <c r="O783" s="216">
        <f t="shared" si="100"/>
        <v>0</v>
      </c>
      <c r="P783" s="216">
        <f t="shared" si="101"/>
        <v>0</v>
      </c>
      <c r="Q783" s="216">
        <f t="shared" si="102"/>
        <v>7</v>
      </c>
      <c r="R783" s="216">
        <f t="shared" si="103"/>
        <v>3</v>
      </c>
      <c r="S783" s="219"/>
      <c r="T783" s="219"/>
      <c r="U783" s="219"/>
      <c r="V783" s="219"/>
      <c r="W783" s="504"/>
      <c r="X783" s="219"/>
      <c r="Y783" s="49">
        <v>488</v>
      </c>
      <c r="Z783" s="49">
        <v>488219052</v>
      </c>
      <c r="AA783" s="235" t="s">
        <v>308</v>
      </c>
      <c r="AB783" s="49">
        <v>0</v>
      </c>
      <c r="AC783" s="49">
        <v>0</v>
      </c>
      <c r="AD783" s="49">
        <v>0</v>
      </c>
      <c r="AE783" s="49">
        <v>2</v>
      </c>
      <c r="AF783" s="49">
        <v>1</v>
      </c>
      <c r="AG783" s="49">
        <v>0</v>
      </c>
      <c r="AH783" s="49">
        <v>0</v>
      </c>
      <c r="AI783" s="206">
        <v>0</v>
      </c>
      <c r="AJ783" s="206">
        <v>0</v>
      </c>
      <c r="AK783" s="206">
        <v>0</v>
      </c>
      <c r="AL783" s="206">
        <v>0</v>
      </c>
      <c r="AM783" s="206">
        <v>0</v>
      </c>
      <c r="AN783" s="206">
        <v>0</v>
      </c>
      <c r="AO783" s="206">
        <v>0</v>
      </c>
      <c r="AP783" s="206">
        <v>0</v>
      </c>
      <c r="AQ783" s="49">
        <v>0</v>
      </c>
      <c r="AR783" s="207"/>
      <c r="AS783" s="49">
        <v>219</v>
      </c>
      <c r="AT783" s="49">
        <v>52</v>
      </c>
      <c r="AU783" s="49">
        <v>7</v>
      </c>
      <c r="AW783" s="49"/>
      <c r="AX783" s="49"/>
      <c r="AY783" s="49"/>
      <c r="AZ783" s="484"/>
    </row>
    <row r="784" spans="1:52">
      <c r="A784" s="206">
        <v>488</v>
      </c>
      <c r="B784" s="206">
        <v>488219065</v>
      </c>
      <c r="C784" s="207" t="s">
        <v>308</v>
      </c>
      <c r="D784" s="216">
        <f t="shared" si="97"/>
        <v>0</v>
      </c>
      <c r="E784" s="216">
        <f t="shared" si="97"/>
        <v>0</v>
      </c>
      <c r="F784" s="216">
        <f t="shared" si="97"/>
        <v>1</v>
      </c>
      <c r="G784" s="216">
        <f t="shared" si="97"/>
        <v>3</v>
      </c>
      <c r="H784" s="216">
        <f t="shared" si="97"/>
        <v>2</v>
      </c>
      <c r="I784" s="216">
        <f t="shared" si="97"/>
        <v>3</v>
      </c>
      <c r="J784" s="216">
        <f t="shared" si="97"/>
        <v>0</v>
      </c>
      <c r="K784" s="347">
        <f t="shared" si="98"/>
        <v>0.34739999999999999</v>
      </c>
      <c r="L784" s="216"/>
      <c r="M784" s="216">
        <f t="shared" si="99"/>
        <v>0</v>
      </c>
      <c r="N784" s="216">
        <f t="shared" si="100"/>
        <v>0</v>
      </c>
      <c r="O784" s="216">
        <f t="shared" si="100"/>
        <v>0</v>
      </c>
      <c r="P784" s="216">
        <f t="shared" si="101"/>
        <v>1</v>
      </c>
      <c r="Q784" s="216">
        <f t="shared" si="102"/>
        <v>2</v>
      </c>
      <c r="R784" s="216">
        <f t="shared" si="103"/>
        <v>9</v>
      </c>
      <c r="S784" s="219"/>
      <c r="T784" s="219"/>
      <c r="U784" s="219"/>
      <c r="V784" s="219"/>
      <c r="W784" s="504"/>
      <c r="X784" s="219"/>
      <c r="Y784" s="49">
        <v>488</v>
      </c>
      <c r="Z784" s="49">
        <v>488219065</v>
      </c>
      <c r="AA784" s="235" t="s">
        <v>308</v>
      </c>
      <c r="AB784" s="49">
        <v>0</v>
      </c>
      <c r="AC784" s="49">
        <v>0</v>
      </c>
      <c r="AD784" s="49">
        <v>1</v>
      </c>
      <c r="AE784" s="49">
        <v>3</v>
      </c>
      <c r="AF784" s="49">
        <v>2</v>
      </c>
      <c r="AG784" s="49">
        <v>3</v>
      </c>
      <c r="AH784" s="49">
        <v>0</v>
      </c>
      <c r="AI784" s="206">
        <v>0</v>
      </c>
      <c r="AJ784" s="206">
        <v>0</v>
      </c>
      <c r="AK784" s="206">
        <v>0</v>
      </c>
      <c r="AL784" s="206">
        <v>0</v>
      </c>
      <c r="AM784" s="206">
        <v>1</v>
      </c>
      <c r="AN784" s="206">
        <v>0</v>
      </c>
      <c r="AO784" s="206">
        <v>0</v>
      </c>
      <c r="AP784" s="206">
        <v>0</v>
      </c>
      <c r="AQ784" s="49">
        <v>0</v>
      </c>
      <c r="AR784" s="207"/>
      <c r="AS784" s="49">
        <v>219</v>
      </c>
      <c r="AT784" s="49">
        <v>65</v>
      </c>
      <c r="AU784" s="49">
        <v>2</v>
      </c>
      <c r="AW784" s="49"/>
      <c r="AX784" s="49"/>
      <c r="AY784" s="49"/>
      <c r="AZ784" s="484"/>
    </row>
    <row r="785" spans="1:52">
      <c r="A785" s="206">
        <v>488</v>
      </c>
      <c r="B785" s="206">
        <v>488219082</v>
      </c>
      <c r="C785" s="207" t="s">
        <v>308</v>
      </c>
      <c r="D785" s="216">
        <f t="shared" si="97"/>
        <v>0</v>
      </c>
      <c r="E785" s="216">
        <f t="shared" si="97"/>
        <v>0</v>
      </c>
      <c r="F785" s="216">
        <f t="shared" si="97"/>
        <v>0</v>
      </c>
      <c r="G785" s="216">
        <f t="shared" ref="G785:J848" si="104">ROUND(AE785,0)</f>
        <v>0</v>
      </c>
      <c r="H785" s="216">
        <f t="shared" si="104"/>
        <v>0</v>
      </c>
      <c r="I785" s="216">
        <f t="shared" si="104"/>
        <v>3</v>
      </c>
      <c r="J785" s="216">
        <f t="shared" si="104"/>
        <v>0</v>
      </c>
      <c r="K785" s="347">
        <f t="shared" si="98"/>
        <v>0.1158</v>
      </c>
      <c r="L785" s="216"/>
      <c r="M785" s="216">
        <f t="shared" si="99"/>
        <v>0</v>
      </c>
      <c r="N785" s="216">
        <f t="shared" si="100"/>
        <v>0</v>
      </c>
      <c r="O785" s="216">
        <f t="shared" si="100"/>
        <v>0</v>
      </c>
      <c r="P785" s="216">
        <f t="shared" si="101"/>
        <v>0</v>
      </c>
      <c r="Q785" s="216">
        <f t="shared" si="102"/>
        <v>2</v>
      </c>
      <c r="R785" s="216">
        <f t="shared" si="103"/>
        <v>3</v>
      </c>
      <c r="S785" s="219"/>
      <c r="T785" s="219"/>
      <c r="U785" s="219"/>
      <c r="V785" s="219"/>
      <c r="W785" s="504"/>
      <c r="X785" s="219"/>
      <c r="Y785" s="49">
        <v>488</v>
      </c>
      <c r="Z785" s="49">
        <v>488219082</v>
      </c>
      <c r="AA785" s="235" t="s">
        <v>308</v>
      </c>
      <c r="AB785" s="49">
        <v>0</v>
      </c>
      <c r="AC785" s="49">
        <v>0</v>
      </c>
      <c r="AD785" s="49">
        <v>0</v>
      </c>
      <c r="AE785" s="49">
        <v>0</v>
      </c>
      <c r="AF785" s="49">
        <v>0</v>
      </c>
      <c r="AG785" s="49">
        <v>3</v>
      </c>
      <c r="AH785" s="49">
        <v>0</v>
      </c>
      <c r="AI785" s="206">
        <v>0</v>
      </c>
      <c r="AJ785" s="206">
        <v>0</v>
      </c>
      <c r="AK785" s="206">
        <v>0</v>
      </c>
      <c r="AL785" s="206">
        <v>0</v>
      </c>
      <c r="AM785" s="206">
        <v>0</v>
      </c>
      <c r="AN785" s="206">
        <v>0</v>
      </c>
      <c r="AO785" s="206">
        <v>0</v>
      </c>
      <c r="AP785" s="206">
        <v>0</v>
      </c>
      <c r="AQ785" s="49">
        <v>0</v>
      </c>
      <c r="AR785" s="207"/>
      <c r="AS785" s="49">
        <v>219</v>
      </c>
      <c r="AT785" s="49">
        <v>82</v>
      </c>
      <c r="AU785" s="49">
        <v>2</v>
      </c>
      <c r="AW785" s="49"/>
      <c r="AX785" s="49"/>
      <c r="AY785" s="49"/>
      <c r="AZ785" s="484"/>
    </row>
    <row r="786" spans="1:52">
      <c r="A786" s="206">
        <v>488</v>
      </c>
      <c r="B786" s="206">
        <v>488219083</v>
      </c>
      <c r="C786" s="207" t="s">
        <v>308</v>
      </c>
      <c r="D786" s="216">
        <f t="shared" ref="D786:I849" si="105">ROUND(AB786,0)</f>
        <v>0</v>
      </c>
      <c r="E786" s="216">
        <f t="shared" si="105"/>
        <v>0</v>
      </c>
      <c r="F786" s="216">
        <f t="shared" si="105"/>
        <v>0</v>
      </c>
      <c r="G786" s="216">
        <f t="shared" si="104"/>
        <v>1</v>
      </c>
      <c r="H786" s="216">
        <f t="shared" si="104"/>
        <v>3</v>
      </c>
      <c r="I786" s="216">
        <f t="shared" si="104"/>
        <v>8</v>
      </c>
      <c r="J786" s="216">
        <f t="shared" si="104"/>
        <v>0</v>
      </c>
      <c r="K786" s="347">
        <f t="shared" si="98"/>
        <v>0.4632</v>
      </c>
      <c r="L786" s="216"/>
      <c r="M786" s="216">
        <f t="shared" si="99"/>
        <v>1</v>
      </c>
      <c r="N786" s="216">
        <f t="shared" si="100"/>
        <v>0</v>
      </c>
      <c r="O786" s="216">
        <f t="shared" si="100"/>
        <v>1</v>
      </c>
      <c r="P786" s="216">
        <f t="shared" si="101"/>
        <v>5</v>
      </c>
      <c r="Q786" s="216">
        <f t="shared" si="102"/>
        <v>6</v>
      </c>
      <c r="R786" s="216">
        <f t="shared" si="103"/>
        <v>12</v>
      </c>
      <c r="S786" s="219"/>
      <c r="T786" s="219"/>
      <c r="U786" s="219"/>
      <c r="V786" s="219"/>
      <c r="W786" s="504"/>
      <c r="X786" s="219"/>
      <c r="Y786" s="49">
        <v>488</v>
      </c>
      <c r="Z786" s="49">
        <v>488219083</v>
      </c>
      <c r="AA786" s="235" t="s">
        <v>308</v>
      </c>
      <c r="AB786" s="49">
        <v>0</v>
      </c>
      <c r="AC786" s="49">
        <v>0</v>
      </c>
      <c r="AD786" s="49">
        <v>0</v>
      </c>
      <c r="AE786" s="49">
        <v>1</v>
      </c>
      <c r="AF786" s="49">
        <v>3</v>
      </c>
      <c r="AG786" s="49">
        <v>8</v>
      </c>
      <c r="AH786" s="49">
        <v>0</v>
      </c>
      <c r="AI786" s="206">
        <v>0</v>
      </c>
      <c r="AJ786" s="206">
        <v>1</v>
      </c>
      <c r="AK786" s="206">
        <v>0</v>
      </c>
      <c r="AL786" s="206">
        <v>1</v>
      </c>
      <c r="AM786" s="206">
        <v>4</v>
      </c>
      <c r="AN786" s="206">
        <v>0</v>
      </c>
      <c r="AO786" s="206">
        <v>0</v>
      </c>
      <c r="AP786" s="206">
        <v>0</v>
      </c>
      <c r="AQ786" s="49">
        <v>1</v>
      </c>
      <c r="AR786" s="207"/>
      <c r="AS786" s="49">
        <v>219</v>
      </c>
      <c r="AT786" s="49">
        <v>83</v>
      </c>
      <c r="AU786" s="49">
        <v>6</v>
      </c>
      <c r="AW786" s="49"/>
      <c r="AX786" s="49"/>
      <c r="AY786" s="49"/>
      <c r="AZ786" s="484"/>
    </row>
    <row r="787" spans="1:52">
      <c r="A787" s="206">
        <v>488</v>
      </c>
      <c r="B787" s="206">
        <v>488219118</v>
      </c>
      <c r="C787" s="207" t="s">
        <v>308</v>
      </c>
      <c r="D787" s="216">
        <f t="shared" si="105"/>
        <v>0</v>
      </c>
      <c r="E787" s="216">
        <f t="shared" si="105"/>
        <v>0</v>
      </c>
      <c r="F787" s="216">
        <f t="shared" si="105"/>
        <v>0</v>
      </c>
      <c r="G787" s="216">
        <f t="shared" si="104"/>
        <v>1</v>
      </c>
      <c r="H787" s="216">
        <f t="shared" si="104"/>
        <v>1</v>
      </c>
      <c r="I787" s="216">
        <f t="shared" si="104"/>
        <v>0</v>
      </c>
      <c r="J787" s="216">
        <f t="shared" si="104"/>
        <v>0</v>
      </c>
      <c r="K787" s="347">
        <f t="shared" si="98"/>
        <v>7.7200000000000005E-2</v>
      </c>
      <c r="L787" s="216"/>
      <c r="M787" s="216">
        <f t="shared" si="99"/>
        <v>0</v>
      </c>
      <c r="N787" s="216">
        <f t="shared" si="100"/>
        <v>0</v>
      </c>
      <c r="O787" s="216">
        <f t="shared" si="100"/>
        <v>0</v>
      </c>
      <c r="P787" s="216">
        <f t="shared" si="101"/>
        <v>2</v>
      </c>
      <c r="Q787" s="216">
        <f t="shared" si="102"/>
        <v>5</v>
      </c>
      <c r="R787" s="216">
        <f t="shared" si="103"/>
        <v>2</v>
      </c>
      <c r="S787" s="219"/>
      <c r="T787" s="219"/>
      <c r="U787" s="219"/>
      <c r="V787" s="219"/>
      <c r="W787" s="504"/>
      <c r="X787" s="219"/>
      <c r="Y787" s="49">
        <v>488</v>
      </c>
      <c r="Z787" s="49">
        <v>488219118</v>
      </c>
      <c r="AA787" s="235" t="s">
        <v>308</v>
      </c>
      <c r="AB787" s="49">
        <v>0</v>
      </c>
      <c r="AC787" s="49">
        <v>0</v>
      </c>
      <c r="AD787" s="49">
        <v>0</v>
      </c>
      <c r="AE787" s="49">
        <v>1</v>
      </c>
      <c r="AF787" s="49">
        <v>1</v>
      </c>
      <c r="AG787" s="49">
        <v>0</v>
      </c>
      <c r="AH787" s="49">
        <v>0</v>
      </c>
      <c r="AI787" s="206">
        <v>0</v>
      </c>
      <c r="AJ787" s="206">
        <v>0</v>
      </c>
      <c r="AK787" s="206">
        <v>0</v>
      </c>
      <c r="AL787" s="206">
        <v>0</v>
      </c>
      <c r="AM787" s="206">
        <v>2</v>
      </c>
      <c r="AN787" s="206">
        <v>0</v>
      </c>
      <c r="AO787" s="206">
        <v>0</v>
      </c>
      <c r="AP787" s="206">
        <v>0</v>
      </c>
      <c r="AQ787" s="49">
        <v>0</v>
      </c>
      <c r="AR787" s="207"/>
      <c r="AS787" s="49">
        <v>219</v>
      </c>
      <c r="AT787" s="49">
        <v>118</v>
      </c>
      <c r="AU787" s="49">
        <v>5</v>
      </c>
      <c r="AW787" s="49"/>
      <c r="AX787" s="49"/>
      <c r="AY787" s="49"/>
      <c r="AZ787" s="484"/>
    </row>
    <row r="788" spans="1:52">
      <c r="A788" s="206">
        <v>488</v>
      </c>
      <c r="B788" s="206">
        <v>488219122</v>
      </c>
      <c r="C788" s="207" t="s">
        <v>308</v>
      </c>
      <c r="D788" s="216">
        <f t="shared" si="105"/>
        <v>0</v>
      </c>
      <c r="E788" s="216">
        <f t="shared" si="105"/>
        <v>0</v>
      </c>
      <c r="F788" s="216">
        <f t="shared" si="105"/>
        <v>4</v>
      </c>
      <c r="G788" s="216">
        <f t="shared" si="104"/>
        <v>11</v>
      </c>
      <c r="H788" s="216">
        <f t="shared" si="104"/>
        <v>2</v>
      </c>
      <c r="I788" s="216">
        <f t="shared" si="104"/>
        <v>11</v>
      </c>
      <c r="J788" s="216">
        <f t="shared" si="104"/>
        <v>0</v>
      </c>
      <c r="K788" s="347">
        <f t="shared" si="98"/>
        <v>1.0808</v>
      </c>
      <c r="L788" s="216"/>
      <c r="M788" s="216">
        <f t="shared" si="99"/>
        <v>4</v>
      </c>
      <c r="N788" s="216">
        <f t="shared" si="100"/>
        <v>0</v>
      </c>
      <c r="O788" s="216">
        <f t="shared" si="100"/>
        <v>0</v>
      </c>
      <c r="P788" s="216">
        <f t="shared" si="101"/>
        <v>9</v>
      </c>
      <c r="Q788" s="216">
        <f t="shared" si="102"/>
        <v>3</v>
      </c>
      <c r="R788" s="216">
        <f t="shared" si="103"/>
        <v>28</v>
      </c>
      <c r="S788" s="219"/>
      <c r="T788" s="219"/>
      <c r="U788" s="219"/>
      <c r="V788" s="219"/>
      <c r="W788" s="504"/>
      <c r="X788" s="219"/>
      <c r="Y788" s="49">
        <v>488</v>
      </c>
      <c r="Z788" s="49">
        <v>488219122</v>
      </c>
      <c r="AA788" s="235" t="s">
        <v>308</v>
      </c>
      <c r="AB788" s="49">
        <v>0</v>
      </c>
      <c r="AC788" s="49">
        <v>0</v>
      </c>
      <c r="AD788" s="49">
        <v>4</v>
      </c>
      <c r="AE788" s="49">
        <v>11</v>
      </c>
      <c r="AF788" s="49">
        <v>2</v>
      </c>
      <c r="AG788" s="49">
        <v>11</v>
      </c>
      <c r="AH788" s="49">
        <v>0</v>
      </c>
      <c r="AI788" s="206">
        <v>0</v>
      </c>
      <c r="AJ788" s="206">
        <v>4</v>
      </c>
      <c r="AK788" s="206">
        <v>0</v>
      </c>
      <c r="AL788" s="206">
        <v>0</v>
      </c>
      <c r="AM788" s="206">
        <v>4</v>
      </c>
      <c r="AN788" s="206">
        <v>0</v>
      </c>
      <c r="AO788" s="206">
        <v>0</v>
      </c>
      <c r="AP788" s="206">
        <v>2</v>
      </c>
      <c r="AQ788" s="49">
        <v>3</v>
      </c>
      <c r="AR788" s="207"/>
      <c r="AS788" s="49">
        <v>219</v>
      </c>
      <c r="AT788" s="49">
        <v>122</v>
      </c>
      <c r="AU788" s="49">
        <v>3</v>
      </c>
      <c r="AW788" s="49"/>
      <c r="AX788" s="49"/>
      <c r="AY788" s="49"/>
      <c r="AZ788" s="484"/>
    </row>
    <row r="789" spans="1:52">
      <c r="A789" s="206">
        <v>488</v>
      </c>
      <c r="B789" s="206">
        <v>488219131</v>
      </c>
      <c r="C789" s="207" t="s">
        <v>308</v>
      </c>
      <c r="D789" s="216">
        <f t="shared" si="105"/>
        <v>0</v>
      </c>
      <c r="E789" s="216">
        <f t="shared" si="105"/>
        <v>0</v>
      </c>
      <c r="F789" s="216">
        <f t="shared" si="105"/>
        <v>1</v>
      </c>
      <c r="G789" s="216">
        <f t="shared" si="104"/>
        <v>1</v>
      </c>
      <c r="H789" s="216">
        <f t="shared" si="104"/>
        <v>2</v>
      </c>
      <c r="I789" s="216">
        <f t="shared" si="104"/>
        <v>7</v>
      </c>
      <c r="J789" s="216">
        <f t="shared" si="104"/>
        <v>0</v>
      </c>
      <c r="K789" s="347">
        <f t="shared" si="98"/>
        <v>0.42459999999999998</v>
      </c>
      <c r="L789" s="216"/>
      <c r="M789" s="216">
        <f t="shared" si="99"/>
        <v>0</v>
      </c>
      <c r="N789" s="216">
        <f t="shared" si="100"/>
        <v>0</v>
      </c>
      <c r="O789" s="216">
        <f t="shared" si="100"/>
        <v>0</v>
      </c>
      <c r="P789" s="216">
        <f t="shared" si="101"/>
        <v>0</v>
      </c>
      <c r="Q789" s="216">
        <f t="shared" si="102"/>
        <v>2</v>
      </c>
      <c r="R789" s="216">
        <f t="shared" si="103"/>
        <v>11</v>
      </c>
      <c r="S789" s="219"/>
      <c r="T789" s="219"/>
      <c r="U789" s="219"/>
      <c r="V789" s="219"/>
      <c r="W789" s="504"/>
      <c r="X789" s="219"/>
      <c r="Y789" s="49">
        <v>488</v>
      </c>
      <c r="Z789" s="49">
        <v>488219131</v>
      </c>
      <c r="AA789" s="235" t="s">
        <v>308</v>
      </c>
      <c r="AB789" s="49">
        <v>0</v>
      </c>
      <c r="AC789" s="49">
        <v>0</v>
      </c>
      <c r="AD789" s="49">
        <v>1</v>
      </c>
      <c r="AE789" s="49">
        <v>1</v>
      </c>
      <c r="AF789" s="49">
        <v>2</v>
      </c>
      <c r="AG789" s="49">
        <v>7</v>
      </c>
      <c r="AH789" s="49">
        <v>0</v>
      </c>
      <c r="AI789" s="206">
        <v>0</v>
      </c>
      <c r="AJ789" s="206">
        <v>0</v>
      </c>
      <c r="AK789" s="206">
        <v>0</v>
      </c>
      <c r="AL789" s="206">
        <v>0</v>
      </c>
      <c r="AM789" s="206">
        <v>0</v>
      </c>
      <c r="AN789" s="206">
        <v>0</v>
      </c>
      <c r="AO789" s="206">
        <v>0</v>
      </c>
      <c r="AP789" s="206">
        <v>0</v>
      </c>
      <c r="AQ789" s="49">
        <v>0</v>
      </c>
      <c r="AR789" s="207"/>
      <c r="AS789" s="49">
        <v>219</v>
      </c>
      <c r="AT789" s="49">
        <v>131</v>
      </c>
      <c r="AU789" s="49">
        <v>2</v>
      </c>
      <c r="AW789" s="49"/>
      <c r="AX789" s="49"/>
      <c r="AY789" s="49"/>
      <c r="AZ789" s="484"/>
    </row>
    <row r="790" spans="1:52">
      <c r="A790" s="206">
        <v>488</v>
      </c>
      <c r="B790" s="206">
        <v>488219133</v>
      </c>
      <c r="C790" s="207" t="s">
        <v>308</v>
      </c>
      <c r="D790" s="216">
        <f t="shared" si="105"/>
        <v>0</v>
      </c>
      <c r="E790" s="216">
        <f t="shared" si="105"/>
        <v>0</v>
      </c>
      <c r="F790" s="216">
        <f t="shared" si="105"/>
        <v>4</v>
      </c>
      <c r="G790" s="216">
        <f t="shared" si="104"/>
        <v>9</v>
      </c>
      <c r="H790" s="216">
        <f t="shared" si="104"/>
        <v>5</v>
      </c>
      <c r="I790" s="216">
        <f t="shared" si="104"/>
        <v>11</v>
      </c>
      <c r="J790" s="216">
        <f t="shared" si="104"/>
        <v>0</v>
      </c>
      <c r="K790" s="347">
        <f t="shared" si="98"/>
        <v>1.1194</v>
      </c>
      <c r="L790" s="216"/>
      <c r="M790" s="216">
        <f t="shared" si="99"/>
        <v>7</v>
      </c>
      <c r="N790" s="216">
        <f t="shared" si="100"/>
        <v>0</v>
      </c>
      <c r="O790" s="216">
        <f t="shared" si="100"/>
        <v>0</v>
      </c>
      <c r="P790" s="216">
        <f t="shared" si="101"/>
        <v>10</v>
      </c>
      <c r="Q790" s="216">
        <f t="shared" si="102"/>
        <v>9</v>
      </c>
      <c r="R790" s="216">
        <f t="shared" si="103"/>
        <v>29</v>
      </c>
      <c r="S790" s="219"/>
      <c r="T790" s="219"/>
      <c r="U790" s="219"/>
      <c r="V790" s="219"/>
      <c r="W790" s="504"/>
      <c r="X790" s="219"/>
      <c r="Y790" s="49">
        <v>488</v>
      </c>
      <c r="Z790" s="49">
        <v>488219133</v>
      </c>
      <c r="AA790" s="235" t="s">
        <v>308</v>
      </c>
      <c r="AB790" s="49">
        <v>0</v>
      </c>
      <c r="AC790" s="49">
        <v>0</v>
      </c>
      <c r="AD790" s="49">
        <v>4</v>
      </c>
      <c r="AE790" s="49">
        <v>9</v>
      </c>
      <c r="AF790" s="49">
        <v>5</v>
      </c>
      <c r="AG790" s="49">
        <v>11</v>
      </c>
      <c r="AH790" s="49">
        <v>0</v>
      </c>
      <c r="AI790" s="206">
        <v>0</v>
      </c>
      <c r="AJ790" s="206">
        <v>7</v>
      </c>
      <c r="AK790" s="206">
        <v>0</v>
      </c>
      <c r="AL790" s="206">
        <v>0</v>
      </c>
      <c r="AM790" s="206">
        <v>4</v>
      </c>
      <c r="AN790" s="206">
        <v>0</v>
      </c>
      <c r="AO790" s="206">
        <v>0</v>
      </c>
      <c r="AP790" s="206">
        <v>2</v>
      </c>
      <c r="AQ790" s="49">
        <v>4</v>
      </c>
      <c r="AR790" s="207"/>
      <c r="AS790" s="49">
        <v>219</v>
      </c>
      <c r="AT790" s="49">
        <v>133</v>
      </c>
      <c r="AU790" s="49">
        <v>9</v>
      </c>
      <c r="AW790" s="49"/>
      <c r="AX790" s="49"/>
      <c r="AY790" s="49"/>
      <c r="AZ790" s="484"/>
    </row>
    <row r="791" spans="1:52">
      <c r="A791" s="206">
        <v>488</v>
      </c>
      <c r="B791" s="206">
        <v>488219142</v>
      </c>
      <c r="C791" s="207" t="s">
        <v>308</v>
      </c>
      <c r="D791" s="216">
        <f t="shared" si="105"/>
        <v>0</v>
      </c>
      <c r="E791" s="216">
        <f t="shared" si="105"/>
        <v>0</v>
      </c>
      <c r="F791" s="216">
        <f t="shared" si="105"/>
        <v>1</v>
      </c>
      <c r="G791" s="216">
        <f t="shared" si="104"/>
        <v>5</v>
      </c>
      <c r="H791" s="216">
        <f t="shared" si="104"/>
        <v>5</v>
      </c>
      <c r="I791" s="216">
        <f t="shared" si="104"/>
        <v>7</v>
      </c>
      <c r="J791" s="216">
        <f t="shared" si="104"/>
        <v>0</v>
      </c>
      <c r="K791" s="347">
        <f t="shared" si="98"/>
        <v>0.69479999999999997</v>
      </c>
      <c r="L791" s="216"/>
      <c r="M791" s="216">
        <f t="shared" si="99"/>
        <v>0</v>
      </c>
      <c r="N791" s="216">
        <f t="shared" si="100"/>
        <v>0</v>
      </c>
      <c r="O791" s="216">
        <f t="shared" si="100"/>
        <v>0</v>
      </c>
      <c r="P791" s="216">
        <f t="shared" si="101"/>
        <v>3</v>
      </c>
      <c r="Q791" s="216">
        <f t="shared" si="102"/>
        <v>7</v>
      </c>
      <c r="R791" s="216">
        <f t="shared" si="103"/>
        <v>18</v>
      </c>
      <c r="S791" s="219"/>
      <c r="T791" s="219"/>
      <c r="U791" s="219"/>
      <c r="V791" s="219"/>
      <c r="W791" s="504"/>
      <c r="X791" s="219"/>
      <c r="Y791" s="49">
        <v>488</v>
      </c>
      <c r="Z791" s="49">
        <v>488219142</v>
      </c>
      <c r="AA791" s="235" t="s">
        <v>308</v>
      </c>
      <c r="AB791" s="49">
        <v>0</v>
      </c>
      <c r="AC791" s="49">
        <v>0</v>
      </c>
      <c r="AD791" s="49">
        <v>1</v>
      </c>
      <c r="AE791" s="49">
        <v>5</v>
      </c>
      <c r="AF791" s="49">
        <v>5</v>
      </c>
      <c r="AG791" s="49">
        <v>7</v>
      </c>
      <c r="AH791" s="49">
        <v>0</v>
      </c>
      <c r="AI791" s="206">
        <v>0</v>
      </c>
      <c r="AJ791" s="206">
        <v>0</v>
      </c>
      <c r="AK791" s="206">
        <v>0</v>
      </c>
      <c r="AL791" s="206">
        <v>0</v>
      </c>
      <c r="AM791" s="206">
        <v>0</v>
      </c>
      <c r="AN791" s="206">
        <v>0</v>
      </c>
      <c r="AO791" s="206">
        <v>0</v>
      </c>
      <c r="AP791" s="206">
        <v>0</v>
      </c>
      <c r="AQ791" s="49">
        <v>3</v>
      </c>
      <c r="AR791" s="207"/>
      <c r="AS791" s="49">
        <v>219</v>
      </c>
      <c r="AT791" s="49">
        <v>142</v>
      </c>
      <c r="AU791" s="49">
        <v>7</v>
      </c>
      <c r="AW791" s="49"/>
      <c r="AX791" s="49"/>
      <c r="AY791" s="49"/>
      <c r="AZ791" s="484"/>
    </row>
    <row r="792" spans="1:52">
      <c r="A792" s="206">
        <v>488</v>
      </c>
      <c r="B792" s="206">
        <v>488219145</v>
      </c>
      <c r="C792" s="207" t="s">
        <v>308</v>
      </c>
      <c r="D792" s="216">
        <f t="shared" si="105"/>
        <v>0</v>
      </c>
      <c r="E792" s="216">
        <f t="shared" si="105"/>
        <v>0</v>
      </c>
      <c r="F792" s="216">
        <f t="shared" si="105"/>
        <v>0</v>
      </c>
      <c r="G792" s="216">
        <f t="shared" si="104"/>
        <v>5</v>
      </c>
      <c r="H792" s="216">
        <f t="shared" si="104"/>
        <v>0</v>
      </c>
      <c r="I792" s="216">
        <f t="shared" si="104"/>
        <v>0</v>
      </c>
      <c r="J792" s="216">
        <f t="shared" si="104"/>
        <v>0</v>
      </c>
      <c r="K792" s="347">
        <f t="shared" si="98"/>
        <v>0.193</v>
      </c>
      <c r="L792" s="216"/>
      <c r="M792" s="216">
        <f t="shared" si="99"/>
        <v>0</v>
      </c>
      <c r="N792" s="216">
        <f t="shared" si="100"/>
        <v>0</v>
      </c>
      <c r="O792" s="216">
        <f t="shared" si="100"/>
        <v>0</v>
      </c>
      <c r="P792" s="216">
        <f t="shared" si="101"/>
        <v>4</v>
      </c>
      <c r="Q792" s="216">
        <f t="shared" si="102"/>
        <v>5</v>
      </c>
      <c r="R792" s="216">
        <f t="shared" si="103"/>
        <v>5</v>
      </c>
      <c r="S792" s="219"/>
      <c r="T792" s="219"/>
      <c r="U792" s="219"/>
      <c r="V792" s="219"/>
      <c r="W792" s="504"/>
      <c r="X792" s="219"/>
      <c r="Y792" s="49">
        <v>488</v>
      </c>
      <c r="Z792" s="49">
        <v>488219145</v>
      </c>
      <c r="AA792" s="235" t="s">
        <v>308</v>
      </c>
      <c r="AB792" s="49">
        <v>0</v>
      </c>
      <c r="AC792" s="49">
        <v>0</v>
      </c>
      <c r="AD792" s="49">
        <v>0</v>
      </c>
      <c r="AE792" s="49">
        <v>5</v>
      </c>
      <c r="AF792" s="49">
        <v>0</v>
      </c>
      <c r="AG792" s="49">
        <v>0</v>
      </c>
      <c r="AH792" s="49">
        <v>0</v>
      </c>
      <c r="AI792" s="206">
        <v>0</v>
      </c>
      <c r="AJ792" s="206">
        <v>0</v>
      </c>
      <c r="AK792" s="206">
        <v>0</v>
      </c>
      <c r="AL792" s="206">
        <v>0</v>
      </c>
      <c r="AM792" s="206">
        <v>4</v>
      </c>
      <c r="AN792" s="206">
        <v>0</v>
      </c>
      <c r="AO792" s="206">
        <v>0</v>
      </c>
      <c r="AP792" s="206">
        <v>0</v>
      </c>
      <c r="AQ792" s="49">
        <v>0</v>
      </c>
      <c r="AR792" s="207"/>
      <c r="AS792" s="49">
        <v>219</v>
      </c>
      <c r="AT792" s="49">
        <v>145</v>
      </c>
      <c r="AU792" s="49">
        <v>5</v>
      </c>
      <c r="AW792" s="49"/>
      <c r="AX792" s="49"/>
      <c r="AY792" s="49"/>
      <c r="AZ792" s="484"/>
    </row>
    <row r="793" spans="1:52">
      <c r="A793" s="206">
        <v>488</v>
      </c>
      <c r="B793" s="206">
        <v>488219171</v>
      </c>
      <c r="C793" s="207" t="s">
        <v>308</v>
      </c>
      <c r="D793" s="216">
        <f t="shared" si="105"/>
        <v>0</v>
      </c>
      <c r="E793" s="216">
        <f t="shared" si="105"/>
        <v>0</v>
      </c>
      <c r="F793" s="216">
        <f t="shared" si="105"/>
        <v>0</v>
      </c>
      <c r="G793" s="216">
        <f t="shared" si="104"/>
        <v>3</v>
      </c>
      <c r="H793" s="216">
        <f t="shared" si="104"/>
        <v>4</v>
      </c>
      <c r="I793" s="216">
        <f t="shared" si="104"/>
        <v>3</v>
      </c>
      <c r="J793" s="216">
        <f t="shared" si="104"/>
        <v>0</v>
      </c>
      <c r="K793" s="347">
        <f t="shared" si="98"/>
        <v>0.38600000000000001</v>
      </c>
      <c r="L793" s="216"/>
      <c r="M793" s="216">
        <f t="shared" si="99"/>
        <v>0</v>
      </c>
      <c r="N793" s="216">
        <f t="shared" si="100"/>
        <v>0</v>
      </c>
      <c r="O793" s="216">
        <f t="shared" si="100"/>
        <v>0</v>
      </c>
      <c r="P793" s="216">
        <f t="shared" si="101"/>
        <v>4</v>
      </c>
      <c r="Q793" s="216">
        <f t="shared" si="102"/>
        <v>4</v>
      </c>
      <c r="R793" s="216">
        <f t="shared" si="103"/>
        <v>10</v>
      </c>
      <c r="S793" s="219"/>
      <c r="T793" s="219"/>
      <c r="U793" s="219"/>
      <c r="V793" s="219"/>
      <c r="W793" s="504"/>
      <c r="X793" s="219"/>
      <c r="Y793" s="49">
        <v>488</v>
      </c>
      <c r="Z793" s="49">
        <v>488219171</v>
      </c>
      <c r="AA793" s="235" t="s">
        <v>308</v>
      </c>
      <c r="AB793" s="49">
        <v>0</v>
      </c>
      <c r="AC793" s="49">
        <v>0</v>
      </c>
      <c r="AD793" s="49">
        <v>0</v>
      </c>
      <c r="AE793" s="49">
        <v>3</v>
      </c>
      <c r="AF793" s="49">
        <v>4</v>
      </c>
      <c r="AG793" s="49">
        <v>3</v>
      </c>
      <c r="AH793" s="49">
        <v>0</v>
      </c>
      <c r="AI793" s="206">
        <v>0</v>
      </c>
      <c r="AJ793" s="206">
        <v>0</v>
      </c>
      <c r="AK793" s="206">
        <v>0</v>
      </c>
      <c r="AL793" s="206">
        <v>0</v>
      </c>
      <c r="AM793" s="206">
        <v>2</v>
      </c>
      <c r="AN793" s="206">
        <v>0</v>
      </c>
      <c r="AO793" s="206">
        <v>0</v>
      </c>
      <c r="AP793" s="206">
        <v>0</v>
      </c>
      <c r="AQ793" s="49">
        <v>2</v>
      </c>
      <c r="AR793" s="207"/>
      <c r="AS793" s="49">
        <v>219</v>
      </c>
      <c r="AT793" s="49">
        <v>171</v>
      </c>
      <c r="AU793" s="49">
        <v>4</v>
      </c>
      <c r="AW793" s="49"/>
      <c r="AX793" s="49"/>
      <c r="AY793" s="49"/>
      <c r="AZ793" s="484"/>
    </row>
    <row r="794" spans="1:52">
      <c r="A794" s="206">
        <v>488</v>
      </c>
      <c r="B794" s="206">
        <v>488219182</v>
      </c>
      <c r="C794" s="207" t="s">
        <v>308</v>
      </c>
      <c r="D794" s="216">
        <f t="shared" si="105"/>
        <v>0</v>
      </c>
      <c r="E794" s="216">
        <f t="shared" si="105"/>
        <v>0</v>
      </c>
      <c r="F794" s="216">
        <f t="shared" si="105"/>
        <v>0</v>
      </c>
      <c r="G794" s="216">
        <f t="shared" si="104"/>
        <v>1</v>
      </c>
      <c r="H794" s="216">
        <f t="shared" si="104"/>
        <v>0</v>
      </c>
      <c r="I794" s="216">
        <f t="shared" si="104"/>
        <v>0</v>
      </c>
      <c r="J794" s="216">
        <f t="shared" si="104"/>
        <v>0</v>
      </c>
      <c r="K794" s="347">
        <f t="shared" si="98"/>
        <v>3.8600000000000002E-2</v>
      </c>
      <c r="L794" s="216"/>
      <c r="M794" s="216">
        <f t="shared" si="99"/>
        <v>0</v>
      </c>
      <c r="N794" s="216">
        <f t="shared" si="100"/>
        <v>0</v>
      </c>
      <c r="O794" s="216">
        <f t="shared" si="100"/>
        <v>0</v>
      </c>
      <c r="P794" s="216">
        <f t="shared" si="101"/>
        <v>0</v>
      </c>
      <c r="Q794" s="216">
        <f t="shared" si="102"/>
        <v>8</v>
      </c>
      <c r="R794" s="216">
        <f t="shared" si="103"/>
        <v>1</v>
      </c>
      <c r="S794" s="219"/>
      <c r="T794" s="219"/>
      <c r="U794" s="219"/>
      <c r="V794" s="219"/>
      <c r="W794" s="504"/>
      <c r="X794" s="219"/>
      <c r="Y794" s="49">
        <v>488</v>
      </c>
      <c r="Z794" s="49">
        <v>488219182</v>
      </c>
      <c r="AA794" s="235" t="s">
        <v>308</v>
      </c>
      <c r="AB794" s="49">
        <v>0</v>
      </c>
      <c r="AC794" s="49">
        <v>0</v>
      </c>
      <c r="AD794" s="49">
        <v>0</v>
      </c>
      <c r="AE794" s="49">
        <v>1</v>
      </c>
      <c r="AF794" s="49">
        <v>0</v>
      </c>
      <c r="AG794" s="49">
        <v>0</v>
      </c>
      <c r="AH794" s="49">
        <v>0</v>
      </c>
      <c r="AI794" s="206">
        <v>0</v>
      </c>
      <c r="AJ794" s="206">
        <v>0</v>
      </c>
      <c r="AK794" s="206">
        <v>0</v>
      </c>
      <c r="AL794" s="206">
        <v>0</v>
      </c>
      <c r="AM794" s="206">
        <v>0</v>
      </c>
      <c r="AN794" s="206">
        <v>0</v>
      </c>
      <c r="AO794" s="206">
        <v>0</v>
      </c>
      <c r="AP794" s="206">
        <v>0</v>
      </c>
      <c r="AQ794" s="49">
        <v>0</v>
      </c>
      <c r="AR794" s="207"/>
      <c r="AS794" s="49">
        <v>219</v>
      </c>
      <c r="AT794" s="49">
        <v>182</v>
      </c>
      <c r="AU794" s="49">
        <v>8</v>
      </c>
      <c r="AW794" s="49"/>
      <c r="AX794" s="49"/>
      <c r="AY794" s="49"/>
      <c r="AZ794" s="484"/>
    </row>
    <row r="795" spans="1:52">
      <c r="A795" s="206">
        <v>488</v>
      </c>
      <c r="B795" s="206">
        <v>488219219</v>
      </c>
      <c r="C795" s="207" t="s">
        <v>308</v>
      </c>
      <c r="D795" s="216">
        <f t="shared" si="105"/>
        <v>0</v>
      </c>
      <c r="E795" s="216">
        <f t="shared" si="105"/>
        <v>0</v>
      </c>
      <c r="F795" s="216">
        <f t="shared" si="105"/>
        <v>0</v>
      </c>
      <c r="G795" s="216">
        <f t="shared" si="104"/>
        <v>6</v>
      </c>
      <c r="H795" s="216">
        <f t="shared" si="104"/>
        <v>2</v>
      </c>
      <c r="I795" s="216">
        <f t="shared" si="104"/>
        <v>5</v>
      </c>
      <c r="J795" s="216">
        <f t="shared" si="104"/>
        <v>0</v>
      </c>
      <c r="K795" s="347">
        <f t="shared" si="98"/>
        <v>0.50180000000000002</v>
      </c>
      <c r="L795" s="216"/>
      <c r="M795" s="216">
        <f t="shared" si="99"/>
        <v>0</v>
      </c>
      <c r="N795" s="216">
        <f t="shared" si="100"/>
        <v>0</v>
      </c>
      <c r="O795" s="216">
        <f t="shared" si="100"/>
        <v>0</v>
      </c>
      <c r="P795" s="216">
        <f t="shared" si="101"/>
        <v>1</v>
      </c>
      <c r="Q795" s="216">
        <f t="shared" si="102"/>
        <v>2</v>
      </c>
      <c r="R795" s="216">
        <f t="shared" si="103"/>
        <v>13</v>
      </c>
      <c r="S795" s="219"/>
      <c r="T795" s="219"/>
      <c r="U795" s="219"/>
      <c r="V795" s="219"/>
      <c r="W795" s="504"/>
      <c r="X795" s="219"/>
      <c r="Y795" s="49">
        <v>488</v>
      </c>
      <c r="Z795" s="49">
        <v>488219219</v>
      </c>
      <c r="AA795" s="235" t="s">
        <v>308</v>
      </c>
      <c r="AB795" s="49">
        <v>0</v>
      </c>
      <c r="AC795" s="49">
        <v>0</v>
      </c>
      <c r="AD795" s="49">
        <v>0</v>
      </c>
      <c r="AE795" s="49">
        <v>6</v>
      </c>
      <c r="AF795" s="49">
        <v>2</v>
      </c>
      <c r="AG795" s="49">
        <v>5</v>
      </c>
      <c r="AH795" s="49">
        <v>0</v>
      </c>
      <c r="AI795" s="206">
        <v>0</v>
      </c>
      <c r="AJ795" s="206">
        <v>0</v>
      </c>
      <c r="AK795" s="206">
        <v>0</v>
      </c>
      <c r="AL795" s="206">
        <v>0</v>
      </c>
      <c r="AM795" s="206">
        <v>0</v>
      </c>
      <c r="AN795" s="206">
        <v>0</v>
      </c>
      <c r="AO795" s="206">
        <v>0</v>
      </c>
      <c r="AP795" s="206">
        <v>0</v>
      </c>
      <c r="AQ795" s="49">
        <v>1</v>
      </c>
      <c r="AR795" s="207"/>
      <c r="AS795" s="49">
        <v>219</v>
      </c>
      <c r="AT795" s="49">
        <v>219</v>
      </c>
      <c r="AU795" s="49">
        <v>2</v>
      </c>
      <c r="AW795" s="49"/>
      <c r="AX795" s="49"/>
      <c r="AY795" s="49"/>
      <c r="AZ795" s="484"/>
    </row>
    <row r="796" spans="1:52">
      <c r="A796" s="206">
        <v>488</v>
      </c>
      <c r="B796" s="206">
        <v>488219231</v>
      </c>
      <c r="C796" s="207" t="s">
        <v>308</v>
      </c>
      <c r="D796" s="216">
        <f t="shared" si="105"/>
        <v>0</v>
      </c>
      <c r="E796" s="216">
        <f t="shared" si="105"/>
        <v>0</v>
      </c>
      <c r="F796" s="216">
        <f t="shared" si="105"/>
        <v>2</v>
      </c>
      <c r="G796" s="216">
        <f t="shared" si="104"/>
        <v>11</v>
      </c>
      <c r="H796" s="216">
        <f t="shared" si="104"/>
        <v>6</v>
      </c>
      <c r="I796" s="216">
        <f t="shared" si="104"/>
        <v>12</v>
      </c>
      <c r="J796" s="216">
        <f t="shared" si="104"/>
        <v>0</v>
      </c>
      <c r="K796" s="347">
        <f t="shared" si="98"/>
        <v>1.1966000000000001</v>
      </c>
      <c r="L796" s="216"/>
      <c r="M796" s="216">
        <f t="shared" si="99"/>
        <v>1</v>
      </c>
      <c r="N796" s="216">
        <f t="shared" si="100"/>
        <v>0</v>
      </c>
      <c r="O796" s="216">
        <f t="shared" si="100"/>
        <v>0</v>
      </c>
      <c r="P796" s="216">
        <f t="shared" si="101"/>
        <v>7</v>
      </c>
      <c r="Q796" s="216">
        <f t="shared" si="102"/>
        <v>4</v>
      </c>
      <c r="R796" s="216">
        <f t="shared" si="103"/>
        <v>31</v>
      </c>
      <c r="S796" s="219"/>
      <c r="T796" s="219"/>
      <c r="U796" s="219"/>
      <c r="V796" s="219"/>
      <c r="W796" s="504"/>
      <c r="X796" s="219"/>
      <c r="Y796" s="49">
        <v>488</v>
      </c>
      <c r="Z796" s="49">
        <v>488219231</v>
      </c>
      <c r="AA796" s="235" t="s">
        <v>308</v>
      </c>
      <c r="AB796" s="49">
        <v>0</v>
      </c>
      <c r="AC796" s="49">
        <v>0</v>
      </c>
      <c r="AD796" s="49">
        <v>2</v>
      </c>
      <c r="AE796" s="49">
        <v>11</v>
      </c>
      <c r="AF796" s="49">
        <v>6</v>
      </c>
      <c r="AG796" s="49">
        <v>12</v>
      </c>
      <c r="AH796" s="49">
        <v>0</v>
      </c>
      <c r="AI796" s="206">
        <v>0</v>
      </c>
      <c r="AJ796" s="206">
        <v>1</v>
      </c>
      <c r="AK796" s="206">
        <v>0</v>
      </c>
      <c r="AL796" s="206">
        <v>0</v>
      </c>
      <c r="AM796" s="206">
        <v>2</v>
      </c>
      <c r="AN796" s="206">
        <v>0</v>
      </c>
      <c r="AO796" s="206">
        <v>0</v>
      </c>
      <c r="AP796" s="206">
        <v>0</v>
      </c>
      <c r="AQ796" s="49">
        <v>5</v>
      </c>
      <c r="AR796" s="207"/>
      <c r="AS796" s="49">
        <v>219</v>
      </c>
      <c r="AT796" s="49">
        <v>231</v>
      </c>
      <c r="AU796" s="49">
        <v>4</v>
      </c>
      <c r="AW796" s="49"/>
      <c r="AX796" s="49"/>
      <c r="AY796" s="49"/>
      <c r="AZ796" s="484"/>
    </row>
    <row r="797" spans="1:52">
      <c r="A797" s="206">
        <v>488</v>
      </c>
      <c r="B797" s="206">
        <v>488219239</v>
      </c>
      <c r="C797" s="207" t="s">
        <v>308</v>
      </c>
      <c r="D797" s="216">
        <f t="shared" si="105"/>
        <v>0</v>
      </c>
      <c r="E797" s="216">
        <f t="shared" si="105"/>
        <v>0</v>
      </c>
      <c r="F797" s="216">
        <f t="shared" si="105"/>
        <v>0</v>
      </c>
      <c r="G797" s="216">
        <f t="shared" si="104"/>
        <v>4</v>
      </c>
      <c r="H797" s="216">
        <f t="shared" si="104"/>
        <v>3</v>
      </c>
      <c r="I797" s="216">
        <f t="shared" si="104"/>
        <v>2</v>
      </c>
      <c r="J797" s="216">
        <f t="shared" si="104"/>
        <v>0</v>
      </c>
      <c r="K797" s="347">
        <f t="shared" si="98"/>
        <v>0.34739999999999999</v>
      </c>
      <c r="L797" s="216"/>
      <c r="M797" s="216">
        <f t="shared" si="99"/>
        <v>0</v>
      </c>
      <c r="N797" s="216">
        <f t="shared" si="100"/>
        <v>0</v>
      </c>
      <c r="O797" s="216">
        <f t="shared" si="100"/>
        <v>0</v>
      </c>
      <c r="P797" s="216">
        <f t="shared" si="101"/>
        <v>3</v>
      </c>
      <c r="Q797" s="216">
        <f t="shared" si="102"/>
        <v>6</v>
      </c>
      <c r="R797" s="216">
        <f t="shared" si="103"/>
        <v>9</v>
      </c>
      <c r="S797" s="219"/>
      <c r="T797" s="219"/>
      <c r="U797" s="219"/>
      <c r="V797" s="219"/>
      <c r="W797" s="504"/>
      <c r="X797" s="219"/>
      <c r="Y797" s="49">
        <v>488</v>
      </c>
      <c r="Z797" s="49">
        <v>488219239</v>
      </c>
      <c r="AA797" s="235" t="s">
        <v>308</v>
      </c>
      <c r="AB797" s="49">
        <v>0</v>
      </c>
      <c r="AC797" s="49">
        <v>0</v>
      </c>
      <c r="AD797" s="49">
        <v>0</v>
      </c>
      <c r="AE797" s="49">
        <v>4</v>
      </c>
      <c r="AF797" s="49">
        <v>3</v>
      </c>
      <c r="AG797" s="49">
        <v>2</v>
      </c>
      <c r="AH797" s="49">
        <v>0</v>
      </c>
      <c r="AI797" s="206">
        <v>0</v>
      </c>
      <c r="AJ797" s="206">
        <v>0</v>
      </c>
      <c r="AK797" s="206">
        <v>0</v>
      </c>
      <c r="AL797" s="206">
        <v>0</v>
      </c>
      <c r="AM797" s="206">
        <v>2</v>
      </c>
      <c r="AN797" s="206">
        <v>0</v>
      </c>
      <c r="AO797" s="206">
        <v>0</v>
      </c>
      <c r="AP797" s="206">
        <v>0</v>
      </c>
      <c r="AQ797" s="49">
        <v>1</v>
      </c>
      <c r="AR797" s="207"/>
      <c r="AS797" s="49">
        <v>219</v>
      </c>
      <c r="AT797" s="49">
        <v>239</v>
      </c>
      <c r="AU797" s="49">
        <v>6</v>
      </c>
      <c r="AW797" s="49"/>
      <c r="AX797" s="49"/>
      <c r="AY797" s="49"/>
      <c r="AZ797" s="484"/>
    </row>
    <row r="798" spans="1:52">
      <c r="A798" s="206">
        <v>488</v>
      </c>
      <c r="B798" s="206">
        <v>488219243</v>
      </c>
      <c r="C798" s="207" t="s">
        <v>308</v>
      </c>
      <c r="D798" s="216">
        <f t="shared" si="105"/>
        <v>0</v>
      </c>
      <c r="E798" s="216">
        <f t="shared" si="105"/>
        <v>0</v>
      </c>
      <c r="F798" s="216">
        <f t="shared" si="105"/>
        <v>3</v>
      </c>
      <c r="G798" s="216">
        <f t="shared" si="104"/>
        <v>11</v>
      </c>
      <c r="H798" s="216">
        <f t="shared" si="104"/>
        <v>12</v>
      </c>
      <c r="I798" s="216">
        <f t="shared" si="104"/>
        <v>7</v>
      </c>
      <c r="J798" s="216">
        <f t="shared" si="104"/>
        <v>0</v>
      </c>
      <c r="K798" s="347">
        <f t="shared" si="98"/>
        <v>1.2738</v>
      </c>
      <c r="L798" s="216"/>
      <c r="M798" s="216">
        <f t="shared" si="99"/>
        <v>4</v>
      </c>
      <c r="N798" s="216">
        <f t="shared" si="100"/>
        <v>0</v>
      </c>
      <c r="O798" s="216">
        <f t="shared" si="100"/>
        <v>0</v>
      </c>
      <c r="P798" s="216">
        <f t="shared" si="101"/>
        <v>14</v>
      </c>
      <c r="Q798" s="216">
        <f t="shared" si="102"/>
        <v>9</v>
      </c>
      <c r="R798" s="216">
        <f t="shared" si="103"/>
        <v>33</v>
      </c>
      <c r="S798" s="219"/>
      <c r="T798" s="219"/>
      <c r="U798" s="219"/>
      <c r="V798" s="219"/>
      <c r="W798" s="504"/>
      <c r="X798" s="219"/>
      <c r="Y798" s="49">
        <v>488</v>
      </c>
      <c r="Z798" s="49">
        <v>488219243</v>
      </c>
      <c r="AA798" s="235" t="s">
        <v>308</v>
      </c>
      <c r="AB798" s="49">
        <v>0</v>
      </c>
      <c r="AC798" s="49">
        <v>0</v>
      </c>
      <c r="AD798" s="49">
        <v>3</v>
      </c>
      <c r="AE798" s="49">
        <v>11</v>
      </c>
      <c r="AF798" s="49">
        <v>12</v>
      </c>
      <c r="AG798" s="49">
        <v>7</v>
      </c>
      <c r="AH798" s="49">
        <v>0</v>
      </c>
      <c r="AI798" s="206">
        <v>0</v>
      </c>
      <c r="AJ798" s="206">
        <v>4</v>
      </c>
      <c r="AK798" s="206">
        <v>0</v>
      </c>
      <c r="AL798" s="206">
        <v>0</v>
      </c>
      <c r="AM798" s="206">
        <v>7</v>
      </c>
      <c r="AN798" s="206">
        <v>0</v>
      </c>
      <c r="AO798" s="206">
        <v>0</v>
      </c>
      <c r="AP798" s="206">
        <v>2</v>
      </c>
      <c r="AQ798" s="49">
        <v>5</v>
      </c>
      <c r="AR798" s="207"/>
      <c r="AS798" s="49">
        <v>219</v>
      </c>
      <c r="AT798" s="49">
        <v>243</v>
      </c>
      <c r="AU798" s="49">
        <v>9</v>
      </c>
      <c r="AW798" s="49"/>
      <c r="AX798" s="49"/>
      <c r="AY798" s="49"/>
      <c r="AZ798" s="484"/>
    </row>
    <row r="799" spans="1:52">
      <c r="A799" s="206">
        <v>488</v>
      </c>
      <c r="B799" s="206">
        <v>488219244</v>
      </c>
      <c r="C799" s="207" t="s">
        <v>308</v>
      </c>
      <c r="D799" s="216">
        <f t="shared" si="105"/>
        <v>0</v>
      </c>
      <c r="E799" s="216">
        <f t="shared" si="105"/>
        <v>0</v>
      </c>
      <c r="F799" s="216">
        <f t="shared" si="105"/>
        <v>7</v>
      </c>
      <c r="G799" s="216">
        <f t="shared" si="104"/>
        <v>69</v>
      </c>
      <c r="H799" s="216">
        <f t="shared" si="104"/>
        <v>53</v>
      </c>
      <c r="I799" s="216">
        <f t="shared" si="104"/>
        <v>70</v>
      </c>
      <c r="J799" s="216">
        <f t="shared" si="104"/>
        <v>0</v>
      </c>
      <c r="K799" s="347">
        <f t="shared" si="98"/>
        <v>7.6814</v>
      </c>
      <c r="L799" s="216"/>
      <c r="M799" s="216">
        <f t="shared" si="99"/>
        <v>28</v>
      </c>
      <c r="N799" s="216">
        <f t="shared" si="100"/>
        <v>4</v>
      </c>
      <c r="O799" s="216">
        <f t="shared" si="100"/>
        <v>4</v>
      </c>
      <c r="P799" s="216">
        <f t="shared" si="101"/>
        <v>102</v>
      </c>
      <c r="Q799" s="216">
        <f t="shared" si="102"/>
        <v>10</v>
      </c>
      <c r="R799" s="216">
        <f t="shared" si="103"/>
        <v>199</v>
      </c>
      <c r="S799" s="219"/>
      <c r="T799" s="219"/>
      <c r="U799" s="219"/>
      <c r="V799" s="219"/>
      <c r="W799" s="504"/>
      <c r="X799" s="219"/>
      <c r="Y799" s="49">
        <v>488</v>
      </c>
      <c r="Z799" s="49">
        <v>488219244</v>
      </c>
      <c r="AA799" s="235" t="s">
        <v>308</v>
      </c>
      <c r="AB799" s="49">
        <v>0</v>
      </c>
      <c r="AC799" s="49">
        <v>0</v>
      </c>
      <c r="AD799" s="49">
        <v>7</v>
      </c>
      <c r="AE799" s="49">
        <v>69</v>
      </c>
      <c r="AF799" s="49">
        <v>53</v>
      </c>
      <c r="AG799" s="49">
        <v>70</v>
      </c>
      <c r="AH799" s="49">
        <v>0</v>
      </c>
      <c r="AI799" s="206">
        <v>0</v>
      </c>
      <c r="AJ799" s="206">
        <v>28</v>
      </c>
      <c r="AK799" s="206">
        <v>4</v>
      </c>
      <c r="AL799" s="206">
        <v>4</v>
      </c>
      <c r="AM799" s="206">
        <v>70</v>
      </c>
      <c r="AN799" s="206">
        <v>0</v>
      </c>
      <c r="AO799" s="206">
        <v>0</v>
      </c>
      <c r="AP799" s="206">
        <v>3</v>
      </c>
      <c r="AQ799" s="49">
        <v>29</v>
      </c>
      <c r="AR799" s="207"/>
      <c r="AS799" s="49">
        <v>219</v>
      </c>
      <c r="AT799" s="49">
        <v>244</v>
      </c>
      <c r="AU799" s="49">
        <v>10</v>
      </c>
      <c r="AW799" s="49"/>
      <c r="AX799" s="49"/>
      <c r="AY799" s="49"/>
      <c r="AZ799" s="484"/>
    </row>
    <row r="800" spans="1:52">
      <c r="A800" s="206">
        <v>488</v>
      </c>
      <c r="B800" s="206">
        <v>488219251</v>
      </c>
      <c r="C800" s="207" t="s">
        <v>308</v>
      </c>
      <c r="D800" s="216">
        <f t="shared" si="105"/>
        <v>0</v>
      </c>
      <c r="E800" s="216">
        <f t="shared" si="105"/>
        <v>0</v>
      </c>
      <c r="F800" s="216">
        <f t="shared" si="105"/>
        <v>10</v>
      </c>
      <c r="G800" s="216">
        <f t="shared" si="104"/>
        <v>44</v>
      </c>
      <c r="H800" s="216">
        <f t="shared" si="104"/>
        <v>25</v>
      </c>
      <c r="I800" s="216">
        <f t="shared" si="104"/>
        <v>24</v>
      </c>
      <c r="J800" s="216">
        <f t="shared" si="104"/>
        <v>0</v>
      </c>
      <c r="K800" s="347">
        <f t="shared" si="98"/>
        <v>3.9758</v>
      </c>
      <c r="L800" s="216"/>
      <c r="M800" s="216">
        <f t="shared" si="99"/>
        <v>8</v>
      </c>
      <c r="N800" s="216">
        <f t="shared" si="100"/>
        <v>0</v>
      </c>
      <c r="O800" s="216">
        <f t="shared" si="100"/>
        <v>0</v>
      </c>
      <c r="P800" s="216">
        <f t="shared" si="101"/>
        <v>39</v>
      </c>
      <c r="Q800" s="216">
        <f t="shared" si="102"/>
        <v>9</v>
      </c>
      <c r="R800" s="216">
        <f t="shared" si="103"/>
        <v>103</v>
      </c>
      <c r="S800" s="219"/>
      <c r="T800" s="219"/>
      <c r="U800" s="219"/>
      <c r="V800" s="219"/>
      <c r="W800" s="504"/>
      <c r="X800" s="219"/>
      <c r="Y800" s="49">
        <v>488</v>
      </c>
      <c r="Z800" s="49">
        <v>488219251</v>
      </c>
      <c r="AA800" s="235" t="s">
        <v>308</v>
      </c>
      <c r="AB800" s="49">
        <v>0</v>
      </c>
      <c r="AC800" s="49">
        <v>0</v>
      </c>
      <c r="AD800" s="49">
        <v>10</v>
      </c>
      <c r="AE800" s="49">
        <v>44</v>
      </c>
      <c r="AF800" s="49">
        <v>25</v>
      </c>
      <c r="AG800" s="49">
        <v>24</v>
      </c>
      <c r="AH800" s="49">
        <v>0</v>
      </c>
      <c r="AI800" s="206">
        <v>0</v>
      </c>
      <c r="AJ800" s="206">
        <v>8</v>
      </c>
      <c r="AK800" s="206">
        <v>0</v>
      </c>
      <c r="AL800" s="206">
        <v>0</v>
      </c>
      <c r="AM800" s="206">
        <v>26</v>
      </c>
      <c r="AN800" s="206">
        <v>0</v>
      </c>
      <c r="AO800" s="206">
        <v>0</v>
      </c>
      <c r="AP800" s="206">
        <v>3</v>
      </c>
      <c r="AQ800" s="49">
        <v>10</v>
      </c>
      <c r="AR800" s="207"/>
      <c r="AS800" s="49">
        <v>219</v>
      </c>
      <c r="AT800" s="49">
        <v>251</v>
      </c>
      <c r="AU800" s="49">
        <v>9</v>
      </c>
      <c r="AW800" s="49"/>
      <c r="AX800" s="49"/>
      <c r="AY800" s="49"/>
      <c r="AZ800" s="484"/>
    </row>
    <row r="801" spans="1:52">
      <c r="A801" s="206">
        <v>488</v>
      </c>
      <c r="B801" s="206">
        <v>488219264</v>
      </c>
      <c r="C801" s="207" t="s">
        <v>308</v>
      </c>
      <c r="D801" s="216">
        <f t="shared" si="105"/>
        <v>0</v>
      </c>
      <c r="E801" s="216">
        <f t="shared" si="105"/>
        <v>0</v>
      </c>
      <c r="F801" s="216">
        <f t="shared" si="105"/>
        <v>1</v>
      </c>
      <c r="G801" s="216">
        <f t="shared" si="104"/>
        <v>5</v>
      </c>
      <c r="H801" s="216">
        <f t="shared" si="104"/>
        <v>5</v>
      </c>
      <c r="I801" s="216">
        <f t="shared" si="104"/>
        <v>3</v>
      </c>
      <c r="J801" s="216">
        <f t="shared" si="104"/>
        <v>0</v>
      </c>
      <c r="K801" s="347">
        <f t="shared" si="98"/>
        <v>0.54039999999999999</v>
      </c>
      <c r="L801" s="216"/>
      <c r="M801" s="216">
        <f t="shared" si="99"/>
        <v>0</v>
      </c>
      <c r="N801" s="216">
        <f t="shared" si="100"/>
        <v>0</v>
      </c>
      <c r="O801" s="216">
        <f t="shared" si="100"/>
        <v>0</v>
      </c>
      <c r="P801" s="216">
        <f t="shared" si="101"/>
        <v>2</v>
      </c>
      <c r="Q801" s="216">
        <f t="shared" si="102"/>
        <v>3</v>
      </c>
      <c r="R801" s="216">
        <f t="shared" si="103"/>
        <v>14</v>
      </c>
      <c r="S801" s="219"/>
      <c r="T801" s="219"/>
      <c r="U801" s="219"/>
      <c r="V801" s="219"/>
      <c r="W801" s="504"/>
      <c r="X801" s="219"/>
      <c r="Y801" s="49">
        <v>488</v>
      </c>
      <c r="Z801" s="49">
        <v>488219264</v>
      </c>
      <c r="AA801" s="235" t="s">
        <v>308</v>
      </c>
      <c r="AB801" s="49">
        <v>0</v>
      </c>
      <c r="AC801" s="49">
        <v>0</v>
      </c>
      <c r="AD801" s="49">
        <v>1</v>
      </c>
      <c r="AE801" s="49">
        <v>5</v>
      </c>
      <c r="AF801" s="49">
        <v>5</v>
      </c>
      <c r="AG801" s="49">
        <v>3</v>
      </c>
      <c r="AH801" s="49">
        <v>0</v>
      </c>
      <c r="AI801" s="206">
        <v>0</v>
      </c>
      <c r="AJ801" s="206">
        <v>0</v>
      </c>
      <c r="AK801" s="206">
        <v>0</v>
      </c>
      <c r="AL801" s="206">
        <v>0</v>
      </c>
      <c r="AM801" s="206">
        <v>2</v>
      </c>
      <c r="AN801" s="206">
        <v>0</v>
      </c>
      <c r="AO801" s="206">
        <v>0</v>
      </c>
      <c r="AP801" s="206">
        <v>0</v>
      </c>
      <c r="AQ801" s="49">
        <v>0</v>
      </c>
      <c r="AR801" s="207"/>
      <c r="AS801" s="49">
        <v>219</v>
      </c>
      <c r="AT801" s="49">
        <v>264</v>
      </c>
      <c r="AU801" s="49">
        <v>3</v>
      </c>
      <c r="AW801" s="49"/>
      <c r="AX801" s="49"/>
      <c r="AY801" s="49"/>
      <c r="AZ801" s="484"/>
    </row>
    <row r="802" spans="1:52">
      <c r="A802" s="206">
        <v>488</v>
      </c>
      <c r="B802" s="206">
        <v>488219285</v>
      </c>
      <c r="C802" s="207" t="s">
        <v>308</v>
      </c>
      <c r="D802" s="216">
        <f t="shared" si="105"/>
        <v>0</v>
      </c>
      <c r="E802" s="216">
        <f t="shared" si="105"/>
        <v>0</v>
      </c>
      <c r="F802" s="216">
        <f t="shared" si="105"/>
        <v>0</v>
      </c>
      <c r="G802" s="216">
        <f t="shared" si="104"/>
        <v>1</v>
      </c>
      <c r="H802" s="216">
        <f t="shared" si="104"/>
        <v>0</v>
      </c>
      <c r="I802" s="216">
        <f t="shared" si="104"/>
        <v>2</v>
      </c>
      <c r="J802" s="216">
        <f t="shared" si="104"/>
        <v>0</v>
      </c>
      <c r="K802" s="347">
        <f t="shared" si="98"/>
        <v>0.1158</v>
      </c>
      <c r="L802" s="216"/>
      <c r="M802" s="216">
        <f t="shared" si="99"/>
        <v>0</v>
      </c>
      <c r="N802" s="216">
        <f t="shared" si="100"/>
        <v>0</v>
      </c>
      <c r="O802" s="216">
        <f t="shared" si="100"/>
        <v>0</v>
      </c>
      <c r="P802" s="216">
        <f t="shared" si="101"/>
        <v>2</v>
      </c>
      <c r="Q802" s="216">
        <f t="shared" si="102"/>
        <v>8</v>
      </c>
      <c r="R802" s="216">
        <f t="shared" si="103"/>
        <v>3</v>
      </c>
      <c r="S802" s="219"/>
      <c r="T802" s="219"/>
      <c r="U802" s="219"/>
      <c r="V802" s="219"/>
      <c r="W802" s="504"/>
      <c r="X802" s="219"/>
      <c r="Y802" s="49">
        <v>488</v>
      </c>
      <c r="Z802" s="49">
        <v>488219285</v>
      </c>
      <c r="AA802" s="235" t="s">
        <v>308</v>
      </c>
      <c r="AB802" s="49">
        <v>0</v>
      </c>
      <c r="AC802" s="49">
        <v>0</v>
      </c>
      <c r="AD802" s="49">
        <v>0</v>
      </c>
      <c r="AE802" s="49">
        <v>1</v>
      </c>
      <c r="AF802" s="49">
        <v>0</v>
      </c>
      <c r="AG802" s="49">
        <v>2</v>
      </c>
      <c r="AH802" s="49">
        <v>0</v>
      </c>
      <c r="AI802" s="206">
        <v>0</v>
      </c>
      <c r="AJ802" s="206">
        <v>0</v>
      </c>
      <c r="AK802" s="206">
        <v>0</v>
      </c>
      <c r="AL802" s="206">
        <v>0</v>
      </c>
      <c r="AM802" s="206">
        <v>0</v>
      </c>
      <c r="AN802" s="206">
        <v>0</v>
      </c>
      <c r="AO802" s="206">
        <v>0</v>
      </c>
      <c r="AP802" s="206">
        <v>0</v>
      </c>
      <c r="AQ802" s="49">
        <v>2</v>
      </c>
      <c r="AR802" s="207"/>
      <c r="AS802" s="49">
        <v>219</v>
      </c>
      <c r="AT802" s="49">
        <v>285</v>
      </c>
      <c r="AU802" s="49">
        <v>8</v>
      </c>
      <c r="AW802" s="49"/>
      <c r="AX802" s="49"/>
      <c r="AY802" s="49"/>
      <c r="AZ802" s="484"/>
    </row>
    <row r="803" spans="1:52">
      <c r="A803" s="206">
        <v>488</v>
      </c>
      <c r="B803" s="206">
        <v>488219293</v>
      </c>
      <c r="C803" s="207" t="s">
        <v>308</v>
      </c>
      <c r="D803" s="216">
        <f t="shared" si="105"/>
        <v>0</v>
      </c>
      <c r="E803" s="216">
        <f t="shared" si="105"/>
        <v>0</v>
      </c>
      <c r="F803" s="216">
        <f t="shared" si="105"/>
        <v>0</v>
      </c>
      <c r="G803" s="216">
        <f t="shared" si="104"/>
        <v>0</v>
      </c>
      <c r="H803" s="216">
        <f t="shared" si="104"/>
        <v>1</v>
      </c>
      <c r="I803" s="216">
        <f t="shared" si="104"/>
        <v>1</v>
      </c>
      <c r="J803" s="216">
        <f t="shared" si="104"/>
        <v>0</v>
      </c>
      <c r="K803" s="347">
        <f t="shared" si="98"/>
        <v>7.7200000000000005E-2</v>
      </c>
      <c r="L803" s="216"/>
      <c r="M803" s="216">
        <f t="shared" si="99"/>
        <v>0</v>
      </c>
      <c r="N803" s="216">
        <f t="shared" si="100"/>
        <v>0</v>
      </c>
      <c r="O803" s="216">
        <f t="shared" si="100"/>
        <v>0</v>
      </c>
      <c r="P803" s="216">
        <f t="shared" si="101"/>
        <v>2</v>
      </c>
      <c r="Q803" s="216">
        <f t="shared" si="102"/>
        <v>10</v>
      </c>
      <c r="R803" s="216">
        <f t="shared" si="103"/>
        <v>2</v>
      </c>
      <c r="S803" s="219"/>
      <c r="T803" s="219"/>
      <c r="U803" s="219"/>
      <c r="V803" s="219"/>
      <c r="W803" s="504"/>
      <c r="X803" s="219"/>
      <c r="Y803" s="49">
        <v>488</v>
      </c>
      <c r="Z803" s="49">
        <v>488219293</v>
      </c>
      <c r="AA803" s="235" t="s">
        <v>308</v>
      </c>
      <c r="AB803" s="49">
        <v>0</v>
      </c>
      <c r="AC803" s="49">
        <v>0</v>
      </c>
      <c r="AD803" s="49">
        <v>0</v>
      </c>
      <c r="AE803" s="49">
        <v>0</v>
      </c>
      <c r="AF803" s="49">
        <v>1</v>
      </c>
      <c r="AG803" s="49">
        <v>1</v>
      </c>
      <c r="AH803" s="49">
        <v>0</v>
      </c>
      <c r="AI803" s="206">
        <v>0</v>
      </c>
      <c r="AJ803" s="206">
        <v>0</v>
      </c>
      <c r="AK803" s="206">
        <v>0</v>
      </c>
      <c r="AL803" s="206">
        <v>0</v>
      </c>
      <c r="AM803" s="206">
        <v>1</v>
      </c>
      <c r="AN803" s="206">
        <v>0</v>
      </c>
      <c r="AO803" s="206">
        <v>0</v>
      </c>
      <c r="AP803" s="206">
        <v>0</v>
      </c>
      <c r="AQ803" s="49">
        <v>1</v>
      </c>
      <c r="AR803" s="207"/>
      <c r="AS803" s="49">
        <v>219</v>
      </c>
      <c r="AT803" s="49">
        <v>293</v>
      </c>
      <c r="AU803" s="49">
        <v>10</v>
      </c>
      <c r="AW803" s="49"/>
      <c r="AX803" s="49"/>
      <c r="AY803" s="49"/>
      <c r="AZ803" s="484"/>
    </row>
    <row r="804" spans="1:52">
      <c r="A804" s="206">
        <v>488</v>
      </c>
      <c r="B804" s="206">
        <v>488219336</v>
      </c>
      <c r="C804" s="207" t="s">
        <v>308</v>
      </c>
      <c r="D804" s="216">
        <f t="shared" si="105"/>
        <v>0</v>
      </c>
      <c r="E804" s="216">
        <f t="shared" si="105"/>
        <v>0</v>
      </c>
      <c r="F804" s="216">
        <f t="shared" si="105"/>
        <v>27</v>
      </c>
      <c r="G804" s="216">
        <f t="shared" si="104"/>
        <v>115</v>
      </c>
      <c r="H804" s="216">
        <f t="shared" si="104"/>
        <v>63</v>
      </c>
      <c r="I804" s="216">
        <f t="shared" si="104"/>
        <v>69</v>
      </c>
      <c r="J804" s="216">
        <f t="shared" si="104"/>
        <v>0</v>
      </c>
      <c r="K804" s="347">
        <f t="shared" si="98"/>
        <v>10.5764</v>
      </c>
      <c r="L804" s="216"/>
      <c r="M804" s="216">
        <f t="shared" si="99"/>
        <v>18</v>
      </c>
      <c r="N804" s="216">
        <f t="shared" si="100"/>
        <v>0</v>
      </c>
      <c r="O804" s="216">
        <f t="shared" si="100"/>
        <v>1</v>
      </c>
      <c r="P804" s="216">
        <f t="shared" si="101"/>
        <v>82</v>
      </c>
      <c r="Q804" s="216">
        <f t="shared" si="102"/>
        <v>8</v>
      </c>
      <c r="R804" s="216">
        <f t="shared" si="103"/>
        <v>274</v>
      </c>
      <c r="S804" s="219"/>
      <c r="T804" s="219"/>
      <c r="U804" s="219"/>
      <c r="V804" s="219"/>
      <c r="W804" s="504"/>
      <c r="X804" s="219"/>
      <c r="Y804" s="49">
        <v>488</v>
      </c>
      <c r="Z804" s="49">
        <v>488219336</v>
      </c>
      <c r="AA804" s="235" t="s">
        <v>308</v>
      </c>
      <c r="AB804" s="49">
        <v>0</v>
      </c>
      <c r="AC804" s="49">
        <v>0</v>
      </c>
      <c r="AD804" s="49">
        <v>27</v>
      </c>
      <c r="AE804" s="49">
        <v>115</v>
      </c>
      <c r="AF804" s="49">
        <v>63</v>
      </c>
      <c r="AG804" s="49">
        <v>69</v>
      </c>
      <c r="AH804" s="49">
        <v>0</v>
      </c>
      <c r="AI804" s="206">
        <v>0</v>
      </c>
      <c r="AJ804" s="206">
        <v>18</v>
      </c>
      <c r="AK804" s="206">
        <v>0</v>
      </c>
      <c r="AL804" s="206">
        <v>1</v>
      </c>
      <c r="AM804" s="206">
        <v>50</v>
      </c>
      <c r="AN804" s="206">
        <v>0</v>
      </c>
      <c r="AO804" s="206">
        <v>0</v>
      </c>
      <c r="AP804" s="206">
        <v>8</v>
      </c>
      <c r="AQ804" s="49">
        <v>24</v>
      </c>
      <c r="AR804" s="207"/>
      <c r="AS804" s="49">
        <v>219</v>
      </c>
      <c r="AT804" s="49">
        <v>336</v>
      </c>
      <c r="AU804" s="49">
        <v>8</v>
      </c>
      <c r="AW804" s="49"/>
      <c r="AX804" s="49"/>
      <c r="AY804" s="49"/>
      <c r="AZ804" s="484"/>
    </row>
    <row r="805" spans="1:52">
      <c r="A805" s="206">
        <v>488</v>
      </c>
      <c r="B805" s="206">
        <v>488219625</v>
      </c>
      <c r="C805" s="207" t="s">
        <v>308</v>
      </c>
      <c r="D805" s="216">
        <f t="shared" si="105"/>
        <v>0</v>
      </c>
      <c r="E805" s="216">
        <f t="shared" si="105"/>
        <v>0</v>
      </c>
      <c r="F805" s="216">
        <f t="shared" si="105"/>
        <v>0</v>
      </c>
      <c r="G805" s="216">
        <f t="shared" si="104"/>
        <v>3</v>
      </c>
      <c r="H805" s="216">
        <f t="shared" si="104"/>
        <v>0</v>
      </c>
      <c r="I805" s="216">
        <f t="shared" si="104"/>
        <v>0</v>
      </c>
      <c r="J805" s="216">
        <f t="shared" si="104"/>
        <v>0</v>
      </c>
      <c r="K805" s="347">
        <f t="shared" si="98"/>
        <v>0.1158</v>
      </c>
      <c r="L805" s="216"/>
      <c r="M805" s="216">
        <f t="shared" si="99"/>
        <v>2</v>
      </c>
      <c r="N805" s="216">
        <f t="shared" si="100"/>
        <v>0</v>
      </c>
      <c r="O805" s="216">
        <f t="shared" si="100"/>
        <v>0</v>
      </c>
      <c r="P805" s="216">
        <f t="shared" si="101"/>
        <v>2</v>
      </c>
      <c r="Q805" s="216">
        <f t="shared" si="102"/>
        <v>6</v>
      </c>
      <c r="R805" s="216">
        <f t="shared" si="103"/>
        <v>3</v>
      </c>
      <c r="S805" s="219"/>
      <c r="T805" s="219"/>
      <c r="U805" s="219"/>
      <c r="V805" s="219"/>
      <c r="W805" s="504"/>
      <c r="X805" s="219"/>
      <c r="Y805" s="49">
        <v>488</v>
      </c>
      <c r="Z805" s="49">
        <v>488219625</v>
      </c>
      <c r="AA805" s="235" t="s">
        <v>308</v>
      </c>
      <c r="AB805" s="49">
        <v>0</v>
      </c>
      <c r="AC805" s="49">
        <v>0</v>
      </c>
      <c r="AD805" s="49">
        <v>0</v>
      </c>
      <c r="AE805" s="49">
        <v>3</v>
      </c>
      <c r="AF805" s="49">
        <v>0</v>
      </c>
      <c r="AG805" s="49">
        <v>0</v>
      </c>
      <c r="AH805" s="49">
        <v>0</v>
      </c>
      <c r="AI805" s="206">
        <v>0</v>
      </c>
      <c r="AJ805" s="206">
        <v>2</v>
      </c>
      <c r="AK805" s="206">
        <v>0</v>
      </c>
      <c r="AL805" s="206">
        <v>0</v>
      </c>
      <c r="AM805" s="206">
        <v>2</v>
      </c>
      <c r="AN805" s="206">
        <v>0</v>
      </c>
      <c r="AO805" s="206">
        <v>0</v>
      </c>
      <c r="AP805" s="206">
        <v>0</v>
      </c>
      <c r="AQ805" s="49">
        <v>0</v>
      </c>
      <c r="AR805" s="207"/>
      <c r="AS805" s="49">
        <v>219</v>
      </c>
      <c r="AT805" s="49">
        <v>625</v>
      </c>
      <c r="AU805" s="49">
        <v>6</v>
      </c>
      <c r="AW805" s="49"/>
      <c r="AX805" s="49"/>
      <c r="AY805" s="49"/>
      <c r="AZ805" s="484"/>
    </row>
    <row r="806" spans="1:52">
      <c r="A806" s="206">
        <v>488</v>
      </c>
      <c r="B806" s="206">
        <v>488219760</v>
      </c>
      <c r="C806" s="207" t="s">
        <v>308</v>
      </c>
      <c r="D806" s="216">
        <f t="shared" si="105"/>
        <v>0</v>
      </c>
      <c r="E806" s="216">
        <f t="shared" si="105"/>
        <v>0</v>
      </c>
      <c r="F806" s="216">
        <f t="shared" si="105"/>
        <v>0</v>
      </c>
      <c r="G806" s="216">
        <f t="shared" si="104"/>
        <v>0</v>
      </c>
      <c r="H806" s="216">
        <f t="shared" si="104"/>
        <v>1</v>
      </c>
      <c r="I806" s="216">
        <f t="shared" si="104"/>
        <v>6</v>
      </c>
      <c r="J806" s="216">
        <f t="shared" si="104"/>
        <v>0</v>
      </c>
      <c r="K806" s="347">
        <f t="shared" si="98"/>
        <v>0.2702</v>
      </c>
      <c r="L806" s="216"/>
      <c r="M806" s="216">
        <f t="shared" si="99"/>
        <v>0</v>
      </c>
      <c r="N806" s="216">
        <f t="shared" si="100"/>
        <v>0</v>
      </c>
      <c r="O806" s="216">
        <f t="shared" si="100"/>
        <v>0</v>
      </c>
      <c r="P806" s="216">
        <f t="shared" si="101"/>
        <v>0</v>
      </c>
      <c r="Q806" s="216">
        <f t="shared" si="102"/>
        <v>5</v>
      </c>
      <c r="R806" s="216">
        <f t="shared" si="103"/>
        <v>7</v>
      </c>
      <c r="S806" s="219"/>
      <c r="T806" s="219"/>
      <c r="U806" s="219"/>
      <c r="V806" s="219"/>
      <c r="W806" s="504"/>
      <c r="X806" s="219"/>
      <c r="Y806" s="49">
        <v>488</v>
      </c>
      <c r="Z806" s="49">
        <v>488219760</v>
      </c>
      <c r="AA806" s="235" t="s">
        <v>308</v>
      </c>
      <c r="AB806" s="49">
        <v>0</v>
      </c>
      <c r="AC806" s="49">
        <v>0</v>
      </c>
      <c r="AD806" s="49">
        <v>0</v>
      </c>
      <c r="AE806" s="49">
        <v>0</v>
      </c>
      <c r="AF806" s="49">
        <v>1</v>
      </c>
      <c r="AG806" s="49">
        <v>6</v>
      </c>
      <c r="AH806" s="49">
        <v>0</v>
      </c>
      <c r="AI806" s="206">
        <v>0</v>
      </c>
      <c r="AJ806" s="206">
        <v>0</v>
      </c>
      <c r="AK806" s="206">
        <v>0</v>
      </c>
      <c r="AL806" s="206">
        <v>0</v>
      </c>
      <c r="AM806" s="206">
        <v>0</v>
      </c>
      <c r="AN806" s="206">
        <v>0</v>
      </c>
      <c r="AO806" s="206">
        <v>0</v>
      </c>
      <c r="AP806" s="206">
        <v>0</v>
      </c>
      <c r="AQ806" s="49">
        <v>0</v>
      </c>
      <c r="AR806" s="207"/>
      <c r="AS806" s="49">
        <v>219</v>
      </c>
      <c r="AT806" s="49">
        <v>760</v>
      </c>
      <c r="AU806" s="49">
        <v>5</v>
      </c>
      <c r="AW806" s="49"/>
      <c r="AX806" s="49"/>
      <c r="AY806" s="49"/>
      <c r="AZ806" s="484"/>
    </row>
    <row r="807" spans="1:52">
      <c r="A807" s="206">
        <v>488</v>
      </c>
      <c r="B807" s="206">
        <v>488219780</v>
      </c>
      <c r="C807" s="207" t="s">
        <v>308</v>
      </c>
      <c r="D807" s="216">
        <f t="shared" si="105"/>
        <v>0</v>
      </c>
      <c r="E807" s="216">
        <f t="shared" si="105"/>
        <v>0</v>
      </c>
      <c r="F807" s="216">
        <f t="shared" si="105"/>
        <v>3</v>
      </c>
      <c r="G807" s="216">
        <f t="shared" si="104"/>
        <v>29</v>
      </c>
      <c r="H807" s="216">
        <f t="shared" si="104"/>
        <v>5</v>
      </c>
      <c r="I807" s="216">
        <f t="shared" si="104"/>
        <v>11</v>
      </c>
      <c r="J807" s="216">
        <f t="shared" si="104"/>
        <v>0</v>
      </c>
      <c r="K807" s="347">
        <f t="shared" si="98"/>
        <v>1.8528</v>
      </c>
      <c r="L807" s="216"/>
      <c r="M807" s="216">
        <f t="shared" si="99"/>
        <v>3</v>
      </c>
      <c r="N807" s="216">
        <f t="shared" si="100"/>
        <v>0</v>
      </c>
      <c r="O807" s="216">
        <f t="shared" si="100"/>
        <v>0</v>
      </c>
      <c r="P807" s="216">
        <f t="shared" si="101"/>
        <v>17</v>
      </c>
      <c r="Q807" s="216">
        <f t="shared" si="102"/>
        <v>6</v>
      </c>
      <c r="R807" s="216">
        <f t="shared" si="103"/>
        <v>48</v>
      </c>
      <c r="S807" s="219"/>
      <c r="T807" s="219"/>
      <c r="U807" s="219"/>
      <c r="V807" s="219"/>
      <c r="W807" s="504"/>
      <c r="X807" s="219"/>
      <c r="Y807" s="49">
        <v>488</v>
      </c>
      <c r="Z807" s="49">
        <v>488219780</v>
      </c>
      <c r="AA807" s="235" t="s">
        <v>308</v>
      </c>
      <c r="AB807" s="49">
        <v>0</v>
      </c>
      <c r="AC807" s="49">
        <v>0</v>
      </c>
      <c r="AD807" s="49">
        <v>3</v>
      </c>
      <c r="AE807" s="49">
        <v>29</v>
      </c>
      <c r="AF807" s="49">
        <v>5</v>
      </c>
      <c r="AG807" s="49">
        <v>11</v>
      </c>
      <c r="AH807" s="49">
        <v>0</v>
      </c>
      <c r="AI807" s="206">
        <v>0</v>
      </c>
      <c r="AJ807" s="206">
        <v>3</v>
      </c>
      <c r="AK807" s="206">
        <v>0</v>
      </c>
      <c r="AL807" s="206">
        <v>0</v>
      </c>
      <c r="AM807" s="206">
        <v>9</v>
      </c>
      <c r="AN807" s="206">
        <v>0</v>
      </c>
      <c r="AO807" s="206">
        <v>0</v>
      </c>
      <c r="AP807" s="206">
        <v>3</v>
      </c>
      <c r="AQ807" s="49">
        <v>5</v>
      </c>
      <c r="AR807" s="207"/>
      <c r="AS807" s="49">
        <v>219</v>
      </c>
      <c r="AT807" s="49">
        <v>780</v>
      </c>
      <c r="AU807" s="49">
        <v>6</v>
      </c>
      <c r="AW807" s="49"/>
      <c r="AX807" s="49"/>
      <c r="AY807" s="49"/>
      <c r="AZ807" s="484"/>
    </row>
    <row r="808" spans="1:52">
      <c r="A808" s="206">
        <v>489</v>
      </c>
      <c r="B808" s="206">
        <v>489020020</v>
      </c>
      <c r="C808" s="207" t="s">
        <v>1073</v>
      </c>
      <c r="D808" s="216">
        <f t="shared" si="105"/>
        <v>0</v>
      </c>
      <c r="E808" s="216">
        <f t="shared" si="105"/>
        <v>0</v>
      </c>
      <c r="F808" s="216">
        <f t="shared" si="105"/>
        <v>0</v>
      </c>
      <c r="G808" s="216">
        <f t="shared" si="104"/>
        <v>0</v>
      </c>
      <c r="H808" s="216">
        <f t="shared" si="104"/>
        <v>0</v>
      </c>
      <c r="I808" s="216">
        <f t="shared" si="104"/>
        <v>229</v>
      </c>
      <c r="J808" s="216">
        <f t="shared" si="104"/>
        <v>0</v>
      </c>
      <c r="K808" s="347">
        <f t="shared" si="98"/>
        <v>8.8393999999999995</v>
      </c>
      <c r="L808" s="216"/>
      <c r="M808" s="216">
        <f t="shared" si="99"/>
        <v>0</v>
      </c>
      <c r="N808" s="216">
        <f t="shared" si="100"/>
        <v>0</v>
      </c>
      <c r="O808" s="216">
        <f t="shared" si="100"/>
        <v>7</v>
      </c>
      <c r="P808" s="216">
        <f t="shared" si="101"/>
        <v>86</v>
      </c>
      <c r="Q808" s="216">
        <f t="shared" si="102"/>
        <v>10</v>
      </c>
      <c r="R808" s="216">
        <f t="shared" si="103"/>
        <v>229</v>
      </c>
      <c r="S808" s="219"/>
      <c r="T808" s="219"/>
      <c r="U808" s="219"/>
      <c r="V808" s="219"/>
      <c r="W808" s="504"/>
      <c r="X808" s="219"/>
      <c r="Y808" s="49">
        <v>489</v>
      </c>
      <c r="Z808" s="49">
        <v>489020020</v>
      </c>
      <c r="AA808" s="235" t="s">
        <v>1073</v>
      </c>
      <c r="AB808" s="49">
        <v>0</v>
      </c>
      <c r="AC808" s="49">
        <v>0</v>
      </c>
      <c r="AD808" s="49">
        <v>0</v>
      </c>
      <c r="AE808" s="49">
        <v>0</v>
      </c>
      <c r="AF808" s="49">
        <v>0</v>
      </c>
      <c r="AG808" s="49">
        <v>229</v>
      </c>
      <c r="AH808" s="49">
        <v>0</v>
      </c>
      <c r="AI808" s="206">
        <v>0</v>
      </c>
      <c r="AJ808" s="206">
        <v>0</v>
      </c>
      <c r="AK808" s="206">
        <v>0</v>
      </c>
      <c r="AL808" s="206">
        <v>7</v>
      </c>
      <c r="AM808" s="206">
        <v>0</v>
      </c>
      <c r="AN808" s="206">
        <v>0</v>
      </c>
      <c r="AO808" s="206">
        <v>0</v>
      </c>
      <c r="AP808" s="206">
        <v>0</v>
      </c>
      <c r="AQ808" s="49">
        <v>86</v>
      </c>
      <c r="AR808" s="207"/>
      <c r="AS808" s="49">
        <v>20</v>
      </c>
      <c r="AT808" s="49">
        <v>20</v>
      </c>
      <c r="AU808" s="49">
        <v>10</v>
      </c>
      <c r="AW808" s="49"/>
      <c r="AX808" s="49"/>
      <c r="AY808" s="49"/>
      <c r="AZ808" s="484"/>
    </row>
    <row r="809" spans="1:52">
      <c r="A809" s="206">
        <v>489</v>
      </c>
      <c r="B809" s="206">
        <v>489020036</v>
      </c>
      <c r="C809" s="207" t="s">
        <v>1073</v>
      </c>
      <c r="D809" s="216">
        <f t="shared" si="105"/>
        <v>0</v>
      </c>
      <c r="E809" s="216">
        <f t="shared" si="105"/>
        <v>0</v>
      </c>
      <c r="F809" s="216">
        <f t="shared" si="105"/>
        <v>0</v>
      </c>
      <c r="G809" s="216">
        <f t="shared" si="104"/>
        <v>0</v>
      </c>
      <c r="H809" s="216">
        <f t="shared" si="104"/>
        <v>0</v>
      </c>
      <c r="I809" s="216">
        <f t="shared" si="104"/>
        <v>97</v>
      </c>
      <c r="J809" s="216">
        <f t="shared" si="104"/>
        <v>0</v>
      </c>
      <c r="K809" s="347">
        <f t="shared" si="98"/>
        <v>3.7442000000000002</v>
      </c>
      <c r="L809" s="216"/>
      <c r="M809" s="216">
        <f t="shared" si="99"/>
        <v>0</v>
      </c>
      <c r="N809" s="216">
        <f t="shared" si="100"/>
        <v>0</v>
      </c>
      <c r="O809" s="216">
        <f t="shared" si="100"/>
        <v>0</v>
      </c>
      <c r="P809" s="216">
        <f t="shared" si="101"/>
        <v>20</v>
      </c>
      <c r="Q809" s="216">
        <f t="shared" si="102"/>
        <v>7</v>
      </c>
      <c r="R809" s="216">
        <f t="shared" si="103"/>
        <v>97</v>
      </c>
      <c r="S809" s="219"/>
      <c r="T809" s="219"/>
      <c r="U809" s="219"/>
      <c r="V809" s="219"/>
      <c r="W809" s="504"/>
      <c r="X809" s="219"/>
      <c r="Y809" s="49">
        <v>489</v>
      </c>
      <c r="Z809" s="49">
        <v>489020036</v>
      </c>
      <c r="AA809" s="235" t="s">
        <v>1073</v>
      </c>
      <c r="AB809" s="49">
        <v>0</v>
      </c>
      <c r="AC809" s="49">
        <v>0</v>
      </c>
      <c r="AD809" s="49">
        <v>0</v>
      </c>
      <c r="AE809" s="49">
        <v>0</v>
      </c>
      <c r="AF809" s="49">
        <v>0</v>
      </c>
      <c r="AG809" s="49">
        <v>97</v>
      </c>
      <c r="AH809" s="49">
        <v>0</v>
      </c>
      <c r="AI809" s="206">
        <v>0</v>
      </c>
      <c r="AJ809" s="206">
        <v>0</v>
      </c>
      <c r="AK809" s="206">
        <v>0</v>
      </c>
      <c r="AL809" s="206">
        <v>0</v>
      </c>
      <c r="AM809" s="206">
        <v>0</v>
      </c>
      <c r="AN809" s="206">
        <v>0</v>
      </c>
      <c r="AO809" s="206">
        <v>0</v>
      </c>
      <c r="AP809" s="206">
        <v>0</v>
      </c>
      <c r="AQ809" s="49">
        <v>20</v>
      </c>
      <c r="AR809" s="207"/>
      <c r="AS809" s="49">
        <v>20</v>
      </c>
      <c r="AT809" s="49">
        <v>36</v>
      </c>
      <c r="AU809" s="49">
        <v>7</v>
      </c>
      <c r="AW809" s="49"/>
      <c r="AX809" s="49"/>
      <c r="AY809" s="49"/>
      <c r="AZ809" s="484"/>
    </row>
    <row r="810" spans="1:52">
      <c r="A810" s="206">
        <v>489</v>
      </c>
      <c r="B810" s="206">
        <v>489020052</v>
      </c>
      <c r="C810" s="207" t="s">
        <v>1073</v>
      </c>
      <c r="D810" s="216">
        <f t="shared" si="105"/>
        <v>0</v>
      </c>
      <c r="E810" s="216">
        <f t="shared" si="105"/>
        <v>0</v>
      </c>
      <c r="F810" s="216">
        <f t="shared" si="105"/>
        <v>0</v>
      </c>
      <c r="G810" s="216">
        <f t="shared" si="104"/>
        <v>0</v>
      </c>
      <c r="H810" s="216">
        <f t="shared" si="104"/>
        <v>0</v>
      </c>
      <c r="I810" s="216">
        <f t="shared" si="104"/>
        <v>4</v>
      </c>
      <c r="J810" s="216">
        <f t="shared" si="104"/>
        <v>0</v>
      </c>
      <c r="K810" s="347">
        <f t="shared" si="98"/>
        <v>0.15440000000000001</v>
      </c>
      <c r="L810" s="216"/>
      <c r="M810" s="216">
        <f t="shared" si="99"/>
        <v>0</v>
      </c>
      <c r="N810" s="216">
        <f t="shared" si="100"/>
        <v>0</v>
      </c>
      <c r="O810" s="216">
        <f t="shared" si="100"/>
        <v>0</v>
      </c>
      <c r="P810" s="216">
        <f t="shared" si="101"/>
        <v>2</v>
      </c>
      <c r="Q810" s="216">
        <f t="shared" si="102"/>
        <v>7</v>
      </c>
      <c r="R810" s="216">
        <f t="shared" si="103"/>
        <v>4</v>
      </c>
      <c r="S810" s="219"/>
      <c r="T810" s="219"/>
      <c r="U810" s="219"/>
      <c r="V810" s="219"/>
      <c r="W810" s="504"/>
      <c r="X810" s="219"/>
      <c r="Y810" s="49">
        <v>489</v>
      </c>
      <c r="Z810" s="49">
        <v>489020052</v>
      </c>
      <c r="AA810" s="235" t="s">
        <v>1073</v>
      </c>
      <c r="AB810" s="49">
        <v>0</v>
      </c>
      <c r="AC810" s="49">
        <v>0</v>
      </c>
      <c r="AD810" s="49">
        <v>0</v>
      </c>
      <c r="AE810" s="49">
        <v>0</v>
      </c>
      <c r="AF810" s="49">
        <v>0</v>
      </c>
      <c r="AG810" s="49">
        <v>4</v>
      </c>
      <c r="AH810" s="49">
        <v>0</v>
      </c>
      <c r="AI810" s="206">
        <v>0</v>
      </c>
      <c r="AJ810" s="206">
        <v>0</v>
      </c>
      <c r="AK810" s="206">
        <v>0</v>
      </c>
      <c r="AL810" s="206">
        <v>0</v>
      </c>
      <c r="AM810" s="206">
        <v>0</v>
      </c>
      <c r="AN810" s="206">
        <v>0</v>
      </c>
      <c r="AO810" s="206">
        <v>0</v>
      </c>
      <c r="AP810" s="206">
        <v>0</v>
      </c>
      <c r="AQ810" s="49">
        <v>2</v>
      </c>
      <c r="AR810" s="207"/>
      <c r="AS810" s="49">
        <v>20</v>
      </c>
      <c r="AT810" s="49">
        <v>52</v>
      </c>
      <c r="AU810" s="49">
        <v>7</v>
      </c>
      <c r="AW810" s="49"/>
      <c r="AX810" s="49"/>
      <c r="AY810" s="49"/>
      <c r="AZ810" s="484"/>
    </row>
    <row r="811" spans="1:52">
      <c r="A811" s="206">
        <v>489</v>
      </c>
      <c r="B811" s="206">
        <v>489020096</v>
      </c>
      <c r="C811" s="207" t="s">
        <v>1073</v>
      </c>
      <c r="D811" s="216">
        <f t="shared" si="105"/>
        <v>0</v>
      </c>
      <c r="E811" s="216">
        <f t="shared" si="105"/>
        <v>0</v>
      </c>
      <c r="F811" s="216">
        <f t="shared" si="105"/>
        <v>0</v>
      </c>
      <c r="G811" s="216">
        <f t="shared" si="104"/>
        <v>0</v>
      </c>
      <c r="H811" s="216">
        <f t="shared" si="104"/>
        <v>0</v>
      </c>
      <c r="I811" s="216">
        <f t="shared" si="104"/>
        <v>111</v>
      </c>
      <c r="J811" s="216">
        <f t="shared" si="104"/>
        <v>0</v>
      </c>
      <c r="K811" s="347">
        <f t="shared" si="98"/>
        <v>4.2846000000000002</v>
      </c>
      <c r="L811" s="216"/>
      <c r="M811" s="216">
        <f t="shared" si="99"/>
        <v>0</v>
      </c>
      <c r="N811" s="216">
        <f t="shared" si="100"/>
        <v>0</v>
      </c>
      <c r="O811" s="216">
        <f t="shared" si="100"/>
        <v>2</v>
      </c>
      <c r="P811" s="216">
        <f t="shared" si="101"/>
        <v>33</v>
      </c>
      <c r="Q811" s="216">
        <f t="shared" si="102"/>
        <v>8</v>
      </c>
      <c r="R811" s="216">
        <f t="shared" si="103"/>
        <v>111</v>
      </c>
      <c r="S811" s="219"/>
      <c r="T811" s="219"/>
      <c r="U811" s="219"/>
      <c r="V811" s="219"/>
      <c r="W811" s="504"/>
      <c r="X811" s="219"/>
      <c r="Y811" s="49">
        <v>489</v>
      </c>
      <c r="Z811" s="49">
        <v>489020096</v>
      </c>
      <c r="AA811" s="235" t="s">
        <v>1073</v>
      </c>
      <c r="AB811" s="49">
        <v>0</v>
      </c>
      <c r="AC811" s="49">
        <v>0</v>
      </c>
      <c r="AD811" s="49">
        <v>0</v>
      </c>
      <c r="AE811" s="49">
        <v>0</v>
      </c>
      <c r="AF811" s="49">
        <v>0</v>
      </c>
      <c r="AG811" s="49">
        <v>111</v>
      </c>
      <c r="AH811" s="49">
        <v>0</v>
      </c>
      <c r="AI811" s="206">
        <v>0</v>
      </c>
      <c r="AJ811" s="206">
        <v>0</v>
      </c>
      <c r="AK811" s="206">
        <v>0</v>
      </c>
      <c r="AL811" s="206">
        <v>2</v>
      </c>
      <c r="AM811" s="206">
        <v>0</v>
      </c>
      <c r="AN811" s="206">
        <v>0</v>
      </c>
      <c r="AO811" s="206">
        <v>0</v>
      </c>
      <c r="AP811" s="206">
        <v>0</v>
      </c>
      <c r="AQ811" s="49">
        <v>33</v>
      </c>
      <c r="AR811" s="207"/>
      <c r="AS811" s="49">
        <v>20</v>
      </c>
      <c r="AT811" s="49">
        <v>96</v>
      </c>
      <c r="AU811" s="49">
        <v>8</v>
      </c>
      <c r="AW811" s="49"/>
      <c r="AX811" s="49"/>
      <c r="AY811" s="49"/>
      <c r="AZ811" s="484"/>
    </row>
    <row r="812" spans="1:52">
      <c r="A812" s="206">
        <v>489</v>
      </c>
      <c r="B812" s="206">
        <v>489020172</v>
      </c>
      <c r="C812" s="207" t="s">
        <v>1073</v>
      </c>
      <c r="D812" s="216">
        <f t="shared" si="105"/>
        <v>0</v>
      </c>
      <c r="E812" s="216">
        <f t="shared" si="105"/>
        <v>0</v>
      </c>
      <c r="F812" s="216">
        <f t="shared" si="105"/>
        <v>0</v>
      </c>
      <c r="G812" s="216">
        <f t="shared" si="104"/>
        <v>0</v>
      </c>
      <c r="H812" s="216">
        <f t="shared" si="104"/>
        <v>0</v>
      </c>
      <c r="I812" s="216">
        <f t="shared" si="104"/>
        <v>52</v>
      </c>
      <c r="J812" s="216">
        <f t="shared" si="104"/>
        <v>0</v>
      </c>
      <c r="K812" s="347">
        <f t="shared" si="98"/>
        <v>2.0072000000000001</v>
      </c>
      <c r="L812" s="216"/>
      <c r="M812" s="216">
        <f t="shared" si="99"/>
        <v>0</v>
      </c>
      <c r="N812" s="216">
        <f t="shared" si="100"/>
        <v>0</v>
      </c>
      <c r="O812" s="216">
        <f t="shared" si="100"/>
        <v>0</v>
      </c>
      <c r="P812" s="216">
        <f t="shared" si="101"/>
        <v>11</v>
      </c>
      <c r="Q812" s="216">
        <f t="shared" si="102"/>
        <v>8</v>
      </c>
      <c r="R812" s="216">
        <f t="shared" si="103"/>
        <v>52</v>
      </c>
      <c r="S812" s="219"/>
      <c r="T812" s="219"/>
      <c r="U812" s="219"/>
      <c r="V812" s="219"/>
      <c r="W812" s="504"/>
      <c r="X812" s="219"/>
      <c r="Y812" s="49">
        <v>489</v>
      </c>
      <c r="Z812" s="49">
        <v>489020172</v>
      </c>
      <c r="AA812" s="235" t="s">
        <v>1073</v>
      </c>
      <c r="AB812" s="49">
        <v>0</v>
      </c>
      <c r="AC812" s="49">
        <v>0</v>
      </c>
      <c r="AD812" s="49">
        <v>0</v>
      </c>
      <c r="AE812" s="49">
        <v>0</v>
      </c>
      <c r="AF812" s="49">
        <v>0</v>
      </c>
      <c r="AG812" s="49">
        <v>52</v>
      </c>
      <c r="AH812" s="49">
        <v>0</v>
      </c>
      <c r="AI812" s="206">
        <v>0</v>
      </c>
      <c r="AJ812" s="206">
        <v>0</v>
      </c>
      <c r="AK812" s="206">
        <v>0</v>
      </c>
      <c r="AL812" s="206">
        <v>0</v>
      </c>
      <c r="AM812" s="206">
        <v>0</v>
      </c>
      <c r="AN812" s="206">
        <v>0</v>
      </c>
      <c r="AO812" s="206">
        <v>0</v>
      </c>
      <c r="AP812" s="206">
        <v>0</v>
      </c>
      <c r="AQ812" s="49">
        <v>11</v>
      </c>
      <c r="AR812" s="207"/>
      <c r="AS812" s="49">
        <v>20</v>
      </c>
      <c r="AT812" s="49">
        <v>172</v>
      </c>
      <c r="AU812" s="49">
        <v>8</v>
      </c>
      <c r="AW812" s="49"/>
      <c r="AX812" s="49"/>
      <c r="AY812" s="49"/>
      <c r="AZ812" s="484"/>
    </row>
    <row r="813" spans="1:52">
      <c r="A813" s="206">
        <v>489</v>
      </c>
      <c r="B813" s="206">
        <v>489020197</v>
      </c>
      <c r="C813" s="207" t="s">
        <v>1073</v>
      </c>
      <c r="D813" s="216">
        <f t="shared" si="105"/>
        <v>0</v>
      </c>
      <c r="E813" s="216">
        <f t="shared" si="105"/>
        <v>0</v>
      </c>
      <c r="F813" s="216">
        <f t="shared" si="105"/>
        <v>0</v>
      </c>
      <c r="G813" s="216">
        <f t="shared" si="104"/>
        <v>0</v>
      </c>
      <c r="H813" s="216">
        <f t="shared" si="104"/>
        <v>0</v>
      </c>
      <c r="I813" s="216">
        <f t="shared" si="104"/>
        <v>1</v>
      </c>
      <c r="J813" s="216">
        <f t="shared" si="104"/>
        <v>0</v>
      </c>
      <c r="K813" s="347">
        <f t="shared" si="98"/>
        <v>3.8600000000000002E-2</v>
      </c>
      <c r="L813" s="216"/>
      <c r="M813" s="216">
        <f t="shared" si="99"/>
        <v>0</v>
      </c>
      <c r="N813" s="216">
        <f t="shared" si="100"/>
        <v>0</v>
      </c>
      <c r="O813" s="216">
        <f t="shared" si="100"/>
        <v>0</v>
      </c>
      <c r="P813" s="216">
        <f t="shared" si="101"/>
        <v>0</v>
      </c>
      <c r="Q813" s="216">
        <f t="shared" si="102"/>
        <v>8</v>
      </c>
      <c r="R813" s="216">
        <f t="shared" si="103"/>
        <v>1</v>
      </c>
      <c r="S813" s="219"/>
      <c r="T813" s="219"/>
      <c r="U813" s="219"/>
      <c r="V813" s="219"/>
      <c r="W813" s="504"/>
      <c r="X813" s="219"/>
      <c r="Y813" s="49">
        <v>489</v>
      </c>
      <c r="Z813" s="49">
        <v>489020197</v>
      </c>
      <c r="AA813" s="235" t="s">
        <v>1073</v>
      </c>
      <c r="AB813" s="49">
        <v>0</v>
      </c>
      <c r="AC813" s="49">
        <v>0</v>
      </c>
      <c r="AD813" s="49">
        <v>0</v>
      </c>
      <c r="AE813" s="49">
        <v>0</v>
      </c>
      <c r="AF813" s="49">
        <v>0</v>
      </c>
      <c r="AG813" s="49">
        <v>1</v>
      </c>
      <c r="AH813" s="49">
        <v>0</v>
      </c>
      <c r="AI813" s="206">
        <v>0</v>
      </c>
      <c r="AJ813" s="206">
        <v>0</v>
      </c>
      <c r="AK813" s="206">
        <v>0</v>
      </c>
      <c r="AL813" s="206">
        <v>0</v>
      </c>
      <c r="AM813" s="206">
        <v>0</v>
      </c>
      <c r="AN813" s="206">
        <v>0</v>
      </c>
      <c r="AO813" s="206">
        <v>0</v>
      </c>
      <c r="AP813" s="206">
        <v>0</v>
      </c>
      <c r="AQ813" s="49">
        <v>0</v>
      </c>
      <c r="AR813" s="207"/>
      <c r="AS813" s="49">
        <v>20</v>
      </c>
      <c r="AT813" s="49">
        <v>197</v>
      </c>
      <c r="AU813" s="49">
        <v>8</v>
      </c>
      <c r="AW813" s="49"/>
      <c r="AX813" s="49"/>
      <c r="AY813" s="49"/>
      <c r="AZ813" s="484"/>
    </row>
    <row r="814" spans="1:52">
      <c r="A814" s="206">
        <v>489</v>
      </c>
      <c r="B814" s="206">
        <v>489020239</v>
      </c>
      <c r="C814" s="207" t="s">
        <v>1073</v>
      </c>
      <c r="D814" s="216">
        <f t="shared" si="105"/>
        <v>0</v>
      </c>
      <c r="E814" s="216">
        <f t="shared" si="105"/>
        <v>0</v>
      </c>
      <c r="F814" s="216">
        <f t="shared" si="105"/>
        <v>0</v>
      </c>
      <c r="G814" s="216">
        <f t="shared" si="104"/>
        <v>0</v>
      </c>
      <c r="H814" s="216">
        <f t="shared" si="104"/>
        <v>0</v>
      </c>
      <c r="I814" s="216">
        <f t="shared" si="104"/>
        <v>52</v>
      </c>
      <c r="J814" s="216">
        <f t="shared" si="104"/>
        <v>0</v>
      </c>
      <c r="K814" s="347">
        <f t="shared" si="98"/>
        <v>2.0072000000000001</v>
      </c>
      <c r="L814" s="216"/>
      <c r="M814" s="216">
        <f t="shared" si="99"/>
        <v>0</v>
      </c>
      <c r="N814" s="216">
        <f t="shared" si="100"/>
        <v>0</v>
      </c>
      <c r="O814" s="216">
        <f t="shared" si="100"/>
        <v>0</v>
      </c>
      <c r="P814" s="216">
        <f t="shared" si="101"/>
        <v>6</v>
      </c>
      <c r="Q814" s="216">
        <f t="shared" si="102"/>
        <v>6</v>
      </c>
      <c r="R814" s="216">
        <f t="shared" si="103"/>
        <v>52</v>
      </c>
      <c r="S814" s="219"/>
      <c r="T814" s="219"/>
      <c r="U814" s="219"/>
      <c r="V814" s="219"/>
      <c r="W814" s="504"/>
      <c r="X814" s="219"/>
      <c r="Y814" s="49">
        <v>489</v>
      </c>
      <c r="Z814" s="49">
        <v>489020239</v>
      </c>
      <c r="AA814" s="235" t="s">
        <v>1073</v>
      </c>
      <c r="AB814" s="49">
        <v>0</v>
      </c>
      <c r="AC814" s="49">
        <v>0</v>
      </c>
      <c r="AD814" s="49">
        <v>0</v>
      </c>
      <c r="AE814" s="49">
        <v>0</v>
      </c>
      <c r="AF814" s="49">
        <v>0</v>
      </c>
      <c r="AG814" s="49">
        <v>52</v>
      </c>
      <c r="AH814" s="49">
        <v>0</v>
      </c>
      <c r="AI814" s="206">
        <v>0</v>
      </c>
      <c r="AJ814" s="206">
        <v>0</v>
      </c>
      <c r="AK814" s="206">
        <v>0</v>
      </c>
      <c r="AL814" s="206">
        <v>0</v>
      </c>
      <c r="AM814" s="206">
        <v>0</v>
      </c>
      <c r="AN814" s="206">
        <v>0</v>
      </c>
      <c r="AO814" s="206">
        <v>0</v>
      </c>
      <c r="AP814" s="206">
        <v>0</v>
      </c>
      <c r="AQ814" s="49">
        <v>6</v>
      </c>
      <c r="AR814" s="207"/>
      <c r="AS814" s="49">
        <v>20</v>
      </c>
      <c r="AT814" s="49">
        <v>239</v>
      </c>
      <c r="AU814" s="49">
        <v>6</v>
      </c>
      <c r="AW814" s="49"/>
      <c r="AX814" s="49"/>
      <c r="AY814" s="49"/>
      <c r="AZ814" s="484"/>
    </row>
    <row r="815" spans="1:52">
      <c r="A815" s="206">
        <v>489</v>
      </c>
      <c r="B815" s="206">
        <v>489020242</v>
      </c>
      <c r="C815" s="207" t="s">
        <v>1073</v>
      </c>
      <c r="D815" s="216">
        <f t="shared" si="105"/>
        <v>0</v>
      </c>
      <c r="E815" s="216">
        <f t="shared" si="105"/>
        <v>0</v>
      </c>
      <c r="F815" s="216">
        <f t="shared" si="105"/>
        <v>0</v>
      </c>
      <c r="G815" s="216">
        <f t="shared" si="104"/>
        <v>0</v>
      </c>
      <c r="H815" s="216">
        <f t="shared" si="104"/>
        <v>0</v>
      </c>
      <c r="I815" s="216">
        <f t="shared" si="104"/>
        <v>1</v>
      </c>
      <c r="J815" s="216">
        <f t="shared" si="104"/>
        <v>0</v>
      </c>
      <c r="K815" s="347">
        <f t="shared" si="98"/>
        <v>3.8600000000000002E-2</v>
      </c>
      <c r="L815" s="216"/>
      <c r="M815" s="216">
        <f t="shared" si="99"/>
        <v>0</v>
      </c>
      <c r="N815" s="216">
        <f t="shared" si="100"/>
        <v>0</v>
      </c>
      <c r="O815" s="216">
        <f t="shared" si="100"/>
        <v>0</v>
      </c>
      <c r="P815" s="216">
        <f t="shared" si="101"/>
        <v>1</v>
      </c>
      <c r="Q815" s="216">
        <f t="shared" si="102"/>
        <v>10</v>
      </c>
      <c r="R815" s="216">
        <f t="shared" si="103"/>
        <v>1</v>
      </c>
      <c r="S815" s="219"/>
      <c r="T815" s="219"/>
      <c r="U815" s="219"/>
      <c r="V815" s="219"/>
      <c r="W815" s="504"/>
      <c r="X815" s="219"/>
      <c r="Y815" s="49">
        <v>489</v>
      </c>
      <c r="Z815" s="49">
        <v>489020242</v>
      </c>
      <c r="AA815" s="235" t="s">
        <v>1073</v>
      </c>
      <c r="AB815" s="49">
        <v>0</v>
      </c>
      <c r="AC815" s="49">
        <v>0</v>
      </c>
      <c r="AD815" s="49">
        <v>0</v>
      </c>
      <c r="AE815" s="49">
        <v>0</v>
      </c>
      <c r="AF815" s="49">
        <v>0</v>
      </c>
      <c r="AG815" s="49">
        <v>1</v>
      </c>
      <c r="AH815" s="49">
        <v>0</v>
      </c>
      <c r="AI815" s="206">
        <v>0</v>
      </c>
      <c r="AJ815" s="206">
        <v>0</v>
      </c>
      <c r="AK815" s="206">
        <v>0</v>
      </c>
      <c r="AL815" s="206">
        <v>0</v>
      </c>
      <c r="AM815" s="206">
        <v>0</v>
      </c>
      <c r="AN815" s="206">
        <v>0</v>
      </c>
      <c r="AO815" s="206">
        <v>0</v>
      </c>
      <c r="AP815" s="206">
        <v>0</v>
      </c>
      <c r="AQ815" s="49">
        <v>1</v>
      </c>
      <c r="AR815" s="207"/>
      <c r="AS815" s="49">
        <v>20</v>
      </c>
      <c r="AT815" s="49">
        <v>242</v>
      </c>
      <c r="AU815" s="49">
        <v>10</v>
      </c>
      <c r="AW815" s="49"/>
      <c r="AX815" s="49"/>
      <c r="AY815" s="49"/>
      <c r="AZ815" s="484"/>
    </row>
    <row r="816" spans="1:52">
      <c r="A816" s="206">
        <v>489</v>
      </c>
      <c r="B816" s="206">
        <v>489020261</v>
      </c>
      <c r="C816" s="207" t="s">
        <v>1073</v>
      </c>
      <c r="D816" s="216">
        <f t="shared" si="105"/>
        <v>0</v>
      </c>
      <c r="E816" s="216">
        <f t="shared" si="105"/>
        <v>0</v>
      </c>
      <c r="F816" s="216">
        <f t="shared" si="105"/>
        <v>0</v>
      </c>
      <c r="G816" s="216">
        <f t="shared" si="104"/>
        <v>0</v>
      </c>
      <c r="H816" s="216">
        <f t="shared" si="104"/>
        <v>0</v>
      </c>
      <c r="I816" s="216">
        <f t="shared" si="104"/>
        <v>155</v>
      </c>
      <c r="J816" s="216">
        <f t="shared" si="104"/>
        <v>0</v>
      </c>
      <c r="K816" s="347">
        <f t="shared" si="98"/>
        <v>5.9829999999999997</v>
      </c>
      <c r="L816" s="216"/>
      <c r="M816" s="216">
        <f t="shared" si="99"/>
        <v>0</v>
      </c>
      <c r="N816" s="216">
        <f t="shared" si="100"/>
        <v>0</v>
      </c>
      <c r="O816" s="216">
        <f t="shared" si="100"/>
        <v>0</v>
      </c>
      <c r="P816" s="216">
        <f t="shared" si="101"/>
        <v>28</v>
      </c>
      <c r="Q816" s="216">
        <f t="shared" si="102"/>
        <v>5</v>
      </c>
      <c r="R816" s="216">
        <f t="shared" si="103"/>
        <v>155</v>
      </c>
      <c r="S816" s="219"/>
      <c r="T816" s="219"/>
      <c r="U816" s="219"/>
      <c r="V816" s="219"/>
      <c r="W816" s="504"/>
      <c r="X816" s="219"/>
      <c r="Y816" s="49">
        <v>489</v>
      </c>
      <c r="Z816" s="49">
        <v>489020261</v>
      </c>
      <c r="AA816" s="235" t="s">
        <v>1073</v>
      </c>
      <c r="AB816" s="49">
        <v>0</v>
      </c>
      <c r="AC816" s="49">
        <v>0</v>
      </c>
      <c r="AD816" s="49">
        <v>0</v>
      </c>
      <c r="AE816" s="49">
        <v>0</v>
      </c>
      <c r="AF816" s="49">
        <v>0</v>
      </c>
      <c r="AG816" s="49">
        <v>155</v>
      </c>
      <c r="AH816" s="49">
        <v>0</v>
      </c>
      <c r="AI816" s="206">
        <v>0</v>
      </c>
      <c r="AJ816" s="206">
        <v>0</v>
      </c>
      <c r="AK816" s="206">
        <v>0</v>
      </c>
      <c r="AL816" s="206">
        <v>0</v>
      </c>
      <c r="AM816" s="206">
        <v>0</v>
      </c>
      <c r="AN816" s="206">
        <v>0</v>
      </c>
      <c r="AO816" s="206">
        <v>0</v>
      </c>
      <c r="AP816" s="206">
        <v>0</v>
      </c>
      <c r="AQ816" s="49">
        <v>28</v>
      </c>
      <c r="AR816" s="207"/>
      <c r="AS816" s="49">
        <v>20</v>
      </c>
      <c r="AT816" s="49">
        <v>261</v>
      </c>
      <c r="AU816" s="49">
        <v>5</v>
      </c>
      <c r="AW816" s="49"/>
      <c r="AX816" s="49"/>
      <c r="AY816" s="49"/>
      <c r="AZ816" s="484"/>
    </row>
    <row r="817" spans="1:52">
      <c r="A817" s="206">
        <v>489</v>
      </c>
      <c r="B817" s="206">
        <v>489020310</v>
      </c>
      <c r="C817" s="207" t="s">
        <v>1073</v>
      </c>
      <c r="D817" s="216">
        <f t="shared" si="105"/>
        <v>0</v>
      </c>
      <c r="E817" s="216">
        <f t="shared" si="105"/>
        <v>0</v>
      </c>
      <c r="F817" s="216">
        <f t="shared" si="105"/>
        <v>0</v>
      </c>
      <c r="G817" s="216">
        <f t="shared" si="104"/>
        <v>0</v>
      </c>
      <c r="H817" s="216">
        <f t="shared" si="104"/>
        <v>0</v>
      </c>
      <c r="I817" s="216">
        <f t="shared" si="104"/>
        <v>15</v>
      </c>
      <c r="J817" s="216">
        <f t="shared" si="104"/>
        <v>0</v>
      </c>
      <c r="K817" s="347">
        <f t="shared" si="98"/>
        <v>0.57899999999999996</v>
      </c>
      <c r="L817" s="216"/>
      <c r="M817" s="216">
        <f t="shared" si="99"/>
        <v>0</v>
      </c>
      <c r="N817" s="216">
        <f t="shared" si="100"/>
        <v>0</v>
      </c>
      <c r="O817" s="216">
        <f t="shared" si="100"/>
        <v>0</v>
      </c>
      <c r="P817" s="216">
        <f t="shared" si="101"/>
        <v>2</v>
      </c>
      <c r="Q817" s="216">
        <f t="shared" si="102"/>
        <v>10</v>
      </c>
      <c r="R817" s="216">
        <f t="shared" si="103"/>
        <v>15</v>
      </c>
      <c r="S817" s="219"/>
      <c r="T817" s="219"/>
      <c r="U817" s="219"/>
      <c r="V817" s="219"/>
      <c r="W817" s="504"/>
      <c r="X817" s="219"/>
      <c r="Y817" s="49">
        <v>489</v>
      </c>
      <c r="Z817" s="49">
        <v>489020310</v>
      </c>
      <c r="AA817" s="235" t="s">
        <v>1073</v>
      </c>
      <c r="AB817" s="49">
        <v>0</v>
      </c>
      <c r="AC817" s="49">
        <v>0</v>
      </c>
      <c r="AD817" s="49">
        <v>0</v>
      </c>
      <c r="AE817" s="49">
        <v>0</v>
      </c>
      <c r="AF817" s="49">
        <v>0</v>
      </c>
      <c r="AG817" s="49">
        <v>15</v>
      </c>
      <c r="AH817" s="49">
        <v>0</v>
      </c>
      <c r="AI817" s="206">
        <v>0</v>
      </c>
      <c r="AJ817" s="206">
        <v>0</v>
      </c>
      <c r="AK817" s="206">
        <v>0</v>
      </c>
      <c r="AL817" s="206">
        <v>0</v>
      </c>
      <c r="AM817" s="206">
        <v>0</v>
      </c>
      <c r="AN817" s="206">
        <v>0</v>
      </c>
      <c r="AO817" s="206">
        <v>0</v>
      </c>
      <c r="AP817" s="206">
        <v>0</v>
      </c>
      <c r="AQ817" s="49">
        <v>2</v>
      </c>
      <c r="AR817" s="207"/>
      <c r="AS817" s="49">
        <v>20</v>
      </c>
      <c r="AT817" s="49">
        <v>310</v>
      </c>
      <c r="AU817" s="49">
        <v>10</v>
      </c>
      <c r="AW817" s="49"/>
      <c r="AX817" s="49"/>
      <c r="AY817" s="49"/>
      <c r="AZ817" s="484"/>
    </row>
    <row r="818" spans="1:52">
      <c r="A818" s="206">
        <v>489</v>
      </c>
      <c r="B818" s="206">
        <v>489020645</v>
      </c>
      <c r="C818" s="207" t="s">
        <v>1073</v>
      </c>
      <c r="D818" s="216">
        <f t="shared" si="105"/>
        <v>0</v>
      </c>
      <c r="E818" s="216">
        <f t="shared" si="105"/>
        <v>0</v>
      </c>
      <c r="F818" s="216">
        <f t="shared" si="105"/>
        <v>0</v>
      </c>
      <c r="G818" s="216">
        <f t="shared" si="104"/>
        <v>0</v>
      </c>
      <c r="H818" s="216">
        <f t="shared" si="104"/>
        <v>0</v>
      </c>
      <c r="I818" s="216">
        <f t="shared" si="104"/>
        <v>82</v>
      </c>
      <c r="J818" s="216">
        <f t="shared" si="104"/>
        <v>0</v>
      </c>
      <c r="K818" s="347">
        <f t="shared" si="98"/>
        <v>3.1652</v>
      </c>
      <c r="L818" s="216"/>
      <c r="M818" s="216">
        <f t="shared" si="99"/>
        <v>0</v>
      </c>
      <c r="N818" s="216">
        <f t="shared" si="100"/>
        <v>0</v>
      </c>
      <c r="O818" s="216">
        <f t="shared" si="100"/>
        <v>0</v>
      </c>
      <c r="P818" s="216">
        <f t="shared" si="101"/>
        <v>32</v>
      </c>
      <c r="Q818" s="216">
        <f t="shared" si="102"/>
        <v>10</v>
      </c>
      <c r="R818" s="216">
        <f t="shared" si="103"/>
        <v>82</v>
      </c>
      <c r="S818" s="219"/>
      <c r="T818" s="219"/>
      <c r="U818" s="219"/>
      <c r="V818" s="219"/>
      <c r="W818" s="504"/>
      <c r="X818" s="219"/>
      <c r="Y818" s="49">
        <v>489</v>
      </c>
      <c r="Z818" s="49">
        <v>489020645</v>
      </c>
      <c r="AA818" s="235" t="s">
        <v>1073</v>
      </c>
      <c r="AB818" s="49">
        <v>0</v>
      </c>
      <c r="AC818" s="49">
        <v>0</v>
      </c>
      <c r="AD818" s="49">
        <v>0</v>
      </c>
      <c r="AE818" s="49">
        <v>0</v>
      </c>
      <c r="AF818" s="49">
        <v>0</v>
      </c>
      <c r="AG818" s="49">
        <v>82</v>
      </c>
      <c r="AH818" s="49">
        <v>0</v>
      </c>
      <c r="AI818" s="206">
        <v>0</v>
      </c>
      <c r="AJ818" s="206">
        <v>0</v>
      </c>
      <c r="AK818" s="206">
        <v>0</v>
      </c>
      <c r="AL818" s="206">
        <v>0</v>
      </c>
      <c r="AM818" s="206">
        <v>0</v>
      </c>
      <c r="AN818" s="206">
        <v>0</v>
      </c>
      <c r="AO818" s="206">
        <v>0</v>
      </c>
      <c r="AP818" s="206">
        <v>0</v>
      </c>
      <c r="AQ818" s="49">
        <v>32</v>
      </c>
      <c r="AR818" s="207"/>
      <c r="AS818" s="49">
        <v>20</v>
      </c>
      <c r="AT818" s="49">
        <v>645</v>
      </c>
      <c r="AU818" s="49">
        <v>10</v>
      </c>
      <c r="AW818" s="49"/>
      <c r="AX818" s="49"/>
      <c r="AY818" s="49"/>
      <c r="AZ818" s="484"/>
    </row>
    <row r="819" spans="1:52">
      <c r="A819" s="206">
        <v>489</v>
      </c>
      <c r="B819" s="206">
        <v>489020660</v>
      </c>
      <c r="C819" s="207" t="s">
        <v>1073</v>
      </c>
      <c r="D819" s="216">
        <f t="shared" si="105"/>
        <v>0</v>
      </c>
      <c r="E819" s="216">
        <f t="shared" si="105"/>
        <v>0</v>
      </c>
      <c r="F819" s="216">
        <f t="shared" si="105"/>
        <v>0</v>
      </c>
      <c r="G819" s="216">
        <f t="shared" si="104"/>
        <v>0</v>
      </c>
      <c r="H819" s="216">
        <f t="shared" si="104"/>
        <v>0</v>
      </c>
      <c r="I819" s="216">
        <f t="shared" si="104"/>
        <v>14</v>
      </c>
      <c r="J819" s="216">
        <f t="shared" si="104"/>
        <v>0</v>
      </c>
      <c r="K819" s="347">
        <f t="shared" si="98"/>
        <v>0.54039999999999999</v>
      </c>
      <c r="L819" s="216"/>
      <c r="M819" s="216">
        <f t="shared" si="99"/>
        <v>0</v>
      </c>
      <c r="N819" s="216">
        <f t="shared" si="100"/>
        <v>0</v>
      </c>
      <c r="O819" s="216">
        <f t="shared" si="100"/>
        <v>0</v>
      </c>
      <c r="P819" s="216">
        <f t="shared" si="101"/>
        <v>7</v>
      </c>
      <c r="Q819" s="216">
        <f t="shared" si="102"/>
        <v>7</v>
      </c>
      <c r="R819" s="216">
        <f t="shared" si="103"/>
        <v>14</v>
      </c>
      <c r="S819" s="219"/>
      <c r="T819" s="219"/>
      <c r="U819" s="219"/>
      <c r="V819" s="219"/>
      <c r="W819" s="504"/>
      <c r="X819" s="219"/>
      <c r="Y819" s="49">
        <v>489</v>
      </c>
      <c r="Z819" s="49">
        <v>489020660</v>
      </c>
      <c r="AA819" s="235" t="s">
        <v>1073</v>
      </c>
      <c r="AB819" s="49">
        <v>0</v>
      </c>
      <c r="AC819" s="49">
        <v>0</v>
      </c>
      <c r="AD819" s="49">
        <v>0</v>
      </c>
      <c r="AE819" s="49">
        <v>0</v>
      </c>
      <c r="AF819" s="49">
        <v>0</v>
      </c>
      <c r="AG819" s="49">
        <v>14</v>
      </c>
      <c r="AH819" s="49">
        <v>0</v>
      </c>
      <c r="AI819" s="206">
        <v>0</v>
      </c>
      <c r="AJ819" s="206">
        <v>0</v>
      </c>
      <c r="AK819" s="206">
        <v>0</v>
      </c>
      <c r="AL819" s="206">
        <v>0</v>
      </c>
      <c r="AM819" s="206">
        <v>0</v>
      </c>
      <c r="AN819" s="206">
        <v>0</v>
      </c>
      <c r="AO819" s="206">
        <v>0</v>
      </c>
      <c r="AP819" s="206">
        <v>0</v>
      </c>
      <c r="AQ819" s="49">
        <v>7</v>
      </c>
      <c r="AR819" s="207"/>
      <c r="AS819" s="49">
        <v>20</v>
      </c>
      <c r="AT819" s="49">
        <v>660</v>
      </c>
      <c r="AU819" s="49">
        <v>7</v>
      </c>
      <c r="AW819" s="49"/>
      <c r="AX819" s="49"/>
      <c r="AY819" s="49"/>
      <c r="AZ819" s="484"/>
    </row>
    <row r="820" spans="1:52">
      <c r="A820" s="206">
        <v>489</v>
      </c>
      <c r="B820" s="206">
        <v>489020712</v>
      </c>
      <c r="C820" s="207" t="s">
        <v>1073</v>
      </c>
      <c r="D820" s="216">
        <f t="shared" si="105"/>
        <v>0</v>
      </c>
      <c r="E820" s="216">
        <f t="shared" si="105"/>
        <v>0</v>
      </c>
      <c r="F820" s="216">
        <f t="shared" si="105"/>
        <v>0</v>
      </c>
      <c r="G820" s="216">
        <f t="shared" si="104"/>
        <v>0</v>
      </c>
      <c r="H820" s="216">
        <f t="shared" si="104"/>
        <v>0</v>
      </c>
      <c r="I820" s="216">
        <f t="shared" si="104"/>
        <v>33</v>
      </c>
      <c r="J820" s="216">
        <f t="shared" si="104"/>
        <v>0</v>
      </c>
      <c r="K820" s="347">
        <f t="shared" si="98"/>
        <v>1.2738</v>
      </c>
      <c r="L820" s="216"/>
      <c r="M820" s="216">
        <f t="shared" si="99"/>
        <v>0</v>
      </c>
      <c r="N820" s="216">
        <f t="shared" si="100"/>
        <v>0</v>
      </c>
      <c r="O820" s="216">
        <f t="shared" si="100"/>
        <v>0</v>
      </c>
      <c r="P820" s="216">
        <f t="shared" si="101"/>
        <v>7</v>
      </c>
      <c r="Q820" s="216">
        <f t="shared" si="102"/>
        <v>7</v>
      </c>
      <c r="R820" s="216">
        <f t="shared" si="103"/>
        <v>33</v>
      </c>
      <c r="S820" s="219"/>
      <c r="T820" s="219"/>
      <c r="U820" s="219"/>
      <c r="V820" s="219"/>
      <c r="W820" s="504"/>
      <c r="X820" s="219"/>
      <c r="Y820" s="49">
        <v>489</v>
      </c>
      <c r="Z820" s="49">
        <v>489020712</v>
      </c>
      <c r="AA820" s="235" t="s">
        <v>1073</v>
      </c>
      <c r="AB820" s="49">
        <v>0</v>
      </c>
      <c r="AC820" s="49">
        <v>0</v>
      </c>
      <c r="AD820" s="49">
        <v>0</v>
      </c>
      <c r="AE820" s="49">
        <v>0</v>
      </c>
      <c r="AF820" s="49">
        <v>0</v>
      </c>
      <c r="AG820" s="49">
        <v>33</v>
      </c>
      <c r="AH820" s="49">
        <v>0</v>
      </c>
      <c r="AI820" s="206">
        <v>0</v>
      </c>
      <c r="AJ820" s="206">
        <v>0</v>
      </c>
      <c r="AK820" s="206">
        <v>0</v>
      </c>
      <c r="AL820" s="206">
        <v>0</v>
      </c>
      <c r="AM820" s="206">
        <v>0</v>
      </c>
      <c r="AN820" s="206">
        <v>0</v>
      </c>
      <c r="AO820" s="206">
        <v>0</v>
      </c>
      <c r="AP820" s="206">
        <v>0</v>
      </c>
      <c r="AQ820" s="49">
        <v>7</v>
      </c>
      <c r="AR820" s="207"/>
      <c r="AS820" s="49">
        <v>20</v>
      </c>
      <c r="AT820" s="49">
        <v>712</v>
      </c>
      <c r="AU820" s="49">
        <v>7</v>
      </c>
      <c r="AW820" s="49"/>
      <c r="AX820" s="49"/>
      <c r="AY820" s="49"/>
      <c r="AZ820" s="484"/>
    </row>
    <row r="821" spans="1:52">
      <c r="A821" s="206">
        <v>491</v>
      </c>
      <c r="B821" s="206">
        <v>491095072</v>
      </c>
      <c r="C821" s="207" t="s">
        <v>312</v>
      </c>
      <c r="D821" s="216">
        <f t="shared" si="105"/>
        <v>0</v>
      </c>
      <c r="E821" s="216">
        <f t="shared" si="105"/>
        <v>0</v>
      </c>
      <c r="F821" s="216">
        <f t="shared" si="105"/>
        <v>0</v>
      </c>
      <c r="G821" s="216">
        <f t="shared" si="104"/>
        <v>1</v>
      </c>
      <c r="H821" s="216">
        <f t="shared" si="104"/>
        <v>2</v>
      </c>
      <c r="I821" s="216">
        <f t="shared" si="104"/>
        <v>0</v>
      </c>
      <c r="J821" s="216">
        <f t="shared" si="104"/>
        <v>0</v>
      </c>
      <c r="K821" s="347">
        <f t="shared" si="98"/>
        <v>0.1158</v>
      </c>
      <c r="L821" s="216"/>
      <c r="M821" s="216">
        <f t="shared" si="99"/>
        <v>1</v>
      </c>
      <c r="N821" s="216">
        <f t="shared" si="100"/>
        <v>1</v>
      </c>
      <c r="O821" s="216">
        <f t="shared" si="100"/>
        <v>0</v>
      </c>
      <c r="P821" s="216">
        <f t="shared" si="101"/>
        <v>3</v>
      </c>
      <c r="Q821" s="216">
        <f t="shared" si="102"/>
        <v>6</v>
      </c>
      <c r="R821" s="216">
        <f t="shared" si="103"/>
        <v>3</v>
      </c>
      <c r="S821" s="219"/>
      <c r="T821" s="219"/>
      <c r="U821" s="219"/>
      <c r="V821" s="219"/>
      <c r="W821" s="504"/>
      <c r="X821" s="219"/>
      <c r="Y821" s="49">
        <v>491</v>
      </c>
      <c r="Z821" s="49">
        <v>491095072</v>
      </c>
      <c r="AA821" s="235" t="s">
        <v>312</v>
      </c>
      <c r="AB821" s="49">
        <v>0</v>
      </c>
      <c r="AC821" s="49">
        <v>0</v>
      </c>
      <c r="AD821" s="49">
        <v>0</v>
      </c>
      <c r="AE821" s="49">
        <v>1</v>
      </c>
      <c r="AF821" s="49">
        <v>2</v>
      </c>
      <c r="AG821" s="49">
        <v>0</v>
      </c>
      <c r="AH821" s="49">
        <v>0</v>
      </c>
      <c r="AI821" s="206">
        <v>0</v>
      </c>
      <c r="AJ821" s="206">
        <v>1</v>
      </c>
      <c r="AK821" s="206">
        <v>1</v>
      </c>
      <c r="AL821" s="206">
        <v>0</v>
      </c>
      <c r="AM821" s="206">
        <v>3</v>
      </c>
      <c r="AN821" s="206">
        <v>0</v>
      </c>
      <c r="AO821" s="206">
        <v>0</v>
      </c>
      <c r="AP821" s="206">
        <v>0</v>
      </c>
      <c r="AQ821" s="49">
        <v>0</v>
      </c>
      <c r="AR821" s="207"/>
      <c r="AS821" s="49">
        <v>95</v>
      </c>
      <c r="AT821" s="49">
        <v>72</v>
      </c>
      <c r="AU821" s="49">
        <v>6</v>
      </c>
      <c r="AW821" s="49"/>
      <c r="AX821" s="49"/>
      <c r="AY821" s="49"/>
      <c r="AZ821" s="484"/>
    </row>
    <row r="822" spans="1:52">
      <c r="A822" s="206">
        <v>491</v>
      </c>
      <c r="B822" s="206">
        <v>491095095</v>
      </c>
      <c r="C822" s="207" t="s">
        <v>312</v>
      </c>
      <c r="D822" s="216">
        <f t="shared" si="105"/>
        <v>0</v>
      </c>
      <c r="E822" s="216">
        <f t="shared" si="105"/>
        <v>0</v>
      </c>
      <c r="F822" s="216">
        <f t="shared" si="105"/>
        <v>104</v>
      </c>
      <c r="G822" s="216">
        <f t="shared" si="104"/>
        <v>513</v>
      </c>
      <c r="H822" s="216">
        <f t="shared" si="104"/>
        <v>299</v>
      </c>
      <c r="I822" s="216">
        <f t="shared" si="104"/>
        <v>278</v>
      </c>
      <c r="J822" s="216">
        <f t="shared" si="104"/>
        <v>0</v>
      </c>
      <c r="K822" s="347">
        <f t="shared" si="98"/>
        <v>46.0884</v>
      </c>
      <c r="L822" s="216"/>
      <c r="M822" s="216">
        <f t="shared" si="99"/>
        <v>129</v>
      </c>
      <c r="N822" s="216">
        <f t="shared" si="100"/>
        <v>15</v>
      </c>
      <c r="O822" s="216">
        <f t="shared" si="100"/>
        <v>65</v>
      </c>
      <c r="P822" s="216">
        <f t="shared" si="101"/>
        <v>807</v>
      </c>
      <c r="Q822" s="216">
        <f t="shared" si="102"/>
        <v>12</v>
      </c>
      <c r="R822" s="216">
        <f t="shared" si="103"/>
        <v>1194</v>
      </c>
      <c r="S822" s="219"/>
      <c r="T822" s="219"/>
      <c r="U822" s="219"/>
      <c r="V822" s="219"/>
      <c r="W822" s="504"/>
      <c r="X822" s="219"/>
      <c r="Y822" s="49">
        <v>491</v>
      </c>
      <c r="Z822" s="49">
        <v>491095095</v>
      </c>
      <c r="AA822" s="235" t="s">
        <v>312</v>
      </c>
      <c r="AB822" s="49">
        <v>0</v>
      </c>
      <c r="AC822" s="49">
        <v>0</v>
      </c>
      <c r="AD822" s="49">
        <v>104</v>
      </c>
      <c r="AE822" s="49">
        <v>513</v>
      </c>
      <c r="AF822" s="49">
        <v>299</v>
      </c>
      <c r="AG822" s="49">
        <v>278</v>
      </c>
      <c r="AH822" s="49">
        <v>0</v>
      </c>
      <c r="AI822" s="206">
        <v>0</v>
      </c>
      <c r="AJ822" s="206">
        <v>129</v>
      </c>
      <c r="AK822" s="206">
        <v>15</v>
      </c>
      <c r="AL822" s="206">
        <v>65</v>
      </c>
      <c r="AM822" s="206">
        <v>535</v>
      </c>
      <c r="AN822" s="206">
        <v>0</v>
      </c>
      <c r="AO822" s="206">
        <v>0</v>
      </c>
      <c r="AP822" s="206">
        <v>73</v>
      </c>
      <c r="AQ822" s="49">
        <v>199</v>
      </c>
      <c r="AR822" s="207"/>
      <c r="AS822" s="49">
        <v>95</v>
      </c>
      <c r="AT822" s="49">
        <v>95</v>
      </c>
      <c r="AU822" s="49">
        <v>12</v>
      </c>
      <c r="AW822" s="49"/>
      <c r="AX822" s="49"/>
      <c r="AY822" s="49"/>
      <c r="AZ822" s="484"/>
    </row>
    <row r="823" spans="1:52">
      <c r="A823" s="206">
        <v>491</v>
      </c>
      <c r="B823" s="206">
        <v>491095201</v>
      </c>
      <c r="C823" s="207" t="s">
        <v>312</v>
      </c>
      <c r="D823" s="216">
        <f t="shared" si="105"/>
        <v>0</v>
      </c>
      <c r="E823" s="216">
        <f t="shared" si="105"/>
        <v>0</v>
      </c>
      <c r="F823" s="216">
        <f t="shared" si="105"/>
        <v>0</v>
      </c>
      <c r="G823" s="216">
        <f t="shared" si="104"/>
        <v>5</v>
      </c>
      <c r="H823" s="216">
        <f t="shared" si="104"/>
        <v>0</v>
      </c>
      <c r="I823" s="216">
        <f t="shared" si="104"/>
        <v>3</v>
      </c>
      <c r="J823" s="216">
        <f t="shared" si="104"/>
        <v>0</v>
      </c>
      <c r="K823" s="347">
        <f t="shared" si="98"/>
        <v>0.30880000000000002</v>
      </c>
      <c r="L823" s="216"/>
      <c r="M823" s="216">
        <f t="shared" si="99"/>
        <v>0</v>
      </c>
      <c r="N823" s="216">
        <f t="shared" si="100"/>
        <v>0</v>
      </c>
      <c r="O823" s="216">
        <f t="shared" si="100"/>
        <v>0</v>
      </c>
      <c r="P823" s="216">
        <f t="shared" si="101"/>
        <v>7</v>
      </c>
      <c r="Q823" s="216">
        <f t="shared" si="102"/>
        <v>12</v>
      </c>
      <c r="R823" s="216">
        <f t="shared" si="103"/>
        <v>8</v>
      </c>
      <c r="S823" s="219"/>
      <c r="T823" s="219"/>
      <c r="U823" s="219"/>
      <c r="V823" s="219"/>
      <c r="W823" s="504"/>
      <c r="X823" s="219"/>
      <c r="Y823" s="49">
        <v>491</v>
      </c>
      <c r="Z823" s="49">
        <v>491095201</v>
      </c>
      <c r="AA823" s="235" t="s">
        <v>312</v>
      </c>
      <c r="AB823" s="49">
        <v>0</v>
      </c>
      <c r="AC823" s="49">
        <v>0</v>
      </c>
      <c r="AD823" s="49">
        <v>0</v>
      </c>
      <c r="AE823" s="49">
        <v>5</v>
      </c>
      <c r="AF823" s="49">
        <v>0</v>
      </c>
      <c r="AG823" s="49">
        <v>3</v>
      </c>
      <c r="AH823" s="49">
        <v>0</v>
      </c>
      <c r="AI823" s="206">
        <v>0</v>
      </c>
      <c r="AJ823" s="206">
        <v>0</v>
      </c>
      <c r="AK823" s="206">
        <v>0</v>
      </c>
      <c r="AL823" s="206">
        <v>0</v>
      </c>
      <c r="AM823" s="206">
        <v>5</v>
      </c>
      <c r="AN823" s="206">
        <v>0</v>
      </c>
      <c r="AO823" s="206">
        <v>0</v>
      </c>
      <c r="AP823" s="206">
        <v>0</v>
      </c>
      <c r="AQ823" s="49">
        <v>2</v>
      </c>
      <c r="AR823" s="207"/>
      <c r="AS823" s="49">
        <v>95</v>
      </c>
      <c r="AT823" s="49">
        <v>201</v>
      </c>
      <c r="AU823" s="49">
        <v>12</v>
      </c>
      <c r="AW823" s="49"/>
      <c r="AX823" s="49"/>
      <c r="AY823" s="49"/>
      <c r="AZ823" s="484"/>
    </row>
    <row r="824" spans="1:52">
      <c r="A824" s="206">
        <v>491</v>
      </c>
      <c r="B824" s="206">
        <v>491095265</v>
      </c>
      <c r="C824" s="207" t="s">
        <v>312</v>
      </c>
      <c r="D824" s="216">
        <f t="shared" si="105"/>
        <v>0</v>
      </c>
      <c r="E824" s="216">
        <f t="shared" si="105"/>
        <v>0</v>
      </c>
      <c r="F824" s="216">
        <f t="shared" si="105"/>
        <v>0</v>
      </c>
      <c r="G824" s="216">
        <f t="shared" si="104"/>
        <v>0</v>
      </c>
      <c r="H824" s="216">
        <f t="shared" si="104"/>
        <v>1</v>
      </c>
      <c r="I824" s="216">
        <f t="shared" si="104"/>
        <v>1</v>
      </c>
      <c r="J824" s="216">
        <f t="shared" si="104"/>
        <v>0</v>
      </c>
      <c r="K824" s="347">
        <f t="shared" si="98"/>
        <v>7.7200000000000005E-2</v>
      </c>
      <c r="L824" s="216"/>
      <c r="M824" s="216">
        <f t="shared" si="99"/>
        <v>0</v>
      </c>
      <c r="N824" s="216">
        <f t="shared" si="100"/>
        <v>0</v>
      </c>
      <c r="O824" s="216">
        <f t="shared" si="100"/>
        <v>0</v>
      </c>
      <c r="P824" s="216">
        <f t="shared" si="101"/>
        <v>2</v>
      </c>
      <c r="Q824" s="216">
        <f t="shared" si="102"/>
        <v>4</v>
      </c>
      <c r="R824" s="216">
        <f t="shared" si="103"/>
        <v>2</v>
      </c>
      <c r="S824" s="219"/>
      <c r="T824" s="219"/>
      <c r="U824" s="219"/>
      <c r="V824" s="219"/>
      <c r="W824" s="504"/>
      <c r="X824" s="219"/>
      <c r="Y824" s="49">
        <v>491</v>
      </c>
      <c r="Z824" s="49">
        <v>491095265</v>
      </c>
      <c r="AA824" s="235" t="s">
        <v>312</v>
      </c>
      <c r="AB824" s="49">
        <v>0</v>
      </c>
      <c r="AC824" s="49">
        <v>0</v>
      </c>
      <c r="AD824" s="49">
        <v>0</v>
      </c>
      <c r="AE824" s="49">
        <v>0</v>
      </c>
      <c r="AF824" s="49">
        <v>1</v>
      </c>
      <c r="AG824" s="49">
        <v>1</v>
      </c>
      <c r="AH824" s="49">
        <v>0</v>
      </c>
      <c r="AI824" s="206">
        <v>0</v>
      </c>
      <c r="AJ824" s="206">
        <v>0</v>
      </c>
      <c r="AK824" s="206">
        <v>0</v>
      </c>
      <c r="AL824" s="206">
        <v>0</v>
      </c>
      <c r="AM824" s="206">
        <v>1</v>
      </c>
      <c r="AN824" s="206">
        <v>0</v>
      </c>
      <c r="AO824" s="206">
        <v>0</v>
      </c>
      <c r="AP824" s="206">
        <v>0</v>
      </c>
      <c r="AQ824" s="49">
        <v>1</v>
      </c>
      <c r="AR824" s="207"/>
      <c r="AS824" s="49">
        <v>95</v>
      </c>
      <c r="AT824" s="49">
        <v>265</v>
      </c>
      <c r="AU824" s="49">
        <v>4</v>
      </c>
      <c r="AW824" s="49"/>
      <c r="AX824" s="49"/>
      <c r="AY824" s="49"/>
      <c r="AZ824" s="484"/>
    </row>
    <row r="825" spans="1:52">
      <c r="A825" s="206">
        <v>491</v>
      </c>
      <c r="B825" s="206">
        <v>491095273</v>
      </c>
      <c r="C825" s="207" t="s">
        <v>312</v>
      </c>
      <c r="D825" s="216">
        <f t="shared" si="105"/>
        <v>0</v>
      </c>
      <c r="E825" s="216">
        <f t="shared" si="105"/>
        <v>0</v>
      </c>
      <c r="F825" s="216">
        <f t="shared" si="105"/>
        <v>1</v>
      </c>
      <c r="G825" s="216">
        <f t="shared" si="104"/>
        <v>6</v>
      </c>
      <c r="H825" s="216">
        <f t="shared" si="104"/>
        <v>7</v>
      </c>
      <c r="I825" s="216">
        <f t="shared" si="104"/>
        <v>0</v>
      </c>
      <c r="J825" s="216">
        <f t="shared" si="104"/>
        <v>0</v>
      </c>
      <c r="K825" s="347">
        <f t="shared" si="98"/>
        <v>0.54039999999999999</v>
      </c>
      <c r="L825" s="216"/>
      <c r="M825" s="216">
        <f t="shared" si="99"/>
        <v>1</v>
      </c>
      <c r="N825" s="216">
        <f t="shared" si="100"/>
        <v>0</v>
      </c>
      <c r="O825" s="216">
        <f t="shared" si="100"/>
        <v>0</v>
      </c>
      <c r="P825" s="216">
        <f t="shared" si="101"/>
        <v>6</v>
      </c>
      <c r="Q825" s="216">
        <f t="shared" si="102"/>
        <v>7</v>
      </c>
      <c r="R825" s="216">
        <f t="shared" si="103"/>
        <v>14</v>
      </c>
      <c r="S825" s="219"/>
      <c r="T825" s="219"/>
      <c r="U825" s="219"/>
      <c r="V825" s="219"/>
      <c r="W825" s="504"/>
      <c r="X825" s="219"/>
      <c r="Y825" s="49">
        <v>491</v>
      </c>
      <c r="Z825" s="49">
        <v>491095273</v>
      </c>
      <c r="AA825" s="235" t="s">
        <v>312</v>
      </c>
      <c r="AB825" s="49">
        <v>0</v>
      </c>
      <c r="AC825" s="49">
        <v>0</v>
      </c>
      <c r="AD825" s="49">
        <v>1</v>
      </c>
      <c r="AE825" s="49">
        <v>6</v>
      </c>
      <c r="AF825" s="49">
        <v>7</v>
      </c>
      <c r="AG825" s="49">
        <v>0</v>
      </c>
      <c r="AH825" s="49">
        <v>0</v>
      </c>
      <c r="AI825" s="206">
        <v>0</v>
      </c>
      <c r="AJ825" s="206">
        <v>1</v>
      </c>
      <c r="AK825" s="206">
        <v>0</v>
      </c>
      <c r="AL825" s="206">
        <v>0</v>
      </c>
      <c r="AM825" s="206">
        <v>5</v>
      </c>
      <c r="AN825" s="206">
        <v>0</v>
      </c>
      <c r="AO825" s="206">
        <v>0</v>
      </c>
      <c r="AP825" s="206">
        <v>1</v>
      </c>
      <c r="AQ825" s="49">
        <v>0</v>
      </c>
      <c r="AR825" s="207"/>
      <c r="AS825" s="49">
        <v>95</v>
      </c>
      <c r="AT825" s="49">
        <v>273</v>
      </c>
      <c r="AU825" s="49">
        <v>7</v>
      </c>
      <c r="AW825" s="49"/>
      <c r="AX825" s="49"/>
      <c r="AY825" s="49"/>
      <c r="AZ825" s="484"/>
    </row>
    <row r="826" spans="1:52">
      <c r="A826" s="206">
        <v>491</v>
      </c>
      <c r="B826" s="206">
        <v>491095292</v>
      </c>
      <c r="C826" s="207" t="s">
        <v>312</v>
      </c>
      <c r="D826" s="216">
        <f t="shared" si="105"/>
        <v>0</v>
      </c>
      <c r="E826" s="216">
        <f t="shared" si="105"/>
        <v>0</v>
      </c>
      <c r="F826" s="216">
        <f t="shared" si="105"/>
        <v>1</v>
      </c>
      <c r="G826" s="216">
        <f t="shared" si="104"/>
        <v>6</v>
      </c>
      <c r="H826" s="216">
        <f t="shared" si="104"/>
        <v>4</v>
      </c>
      <c r="I826" s="216">
        <f t="shared" si="104"/>
        <v>4</v>
      </c>
      <c r="J826" s="216">
        <f t="shared" si="104"/>
        <v>0</v>
      </c>
      <c r="K826" s="347">
        <f t="shared" si="98"/>
        <v>0.57899999999999996</v>
      </c>
      <c r="L826" s="216"/>
      <c r="M826" s="216">
        <f t="shared" si="99"/>
        <v>1</v>
      </c>
      <c r="N826" s="216">
        <f t="shared" si="100"/>
        <v>1</v>
      </c>
      <c r="O826" s="216">
        <f t="shared" si="100"/>
        <v>1</v>
      </c>
      <c r="P826" s="216">
        <f t="shared" si="101"/>
        <v>10</v>
      </c>
      <c r="Q826" s="216">
        <f t="shared" si="102"/>
        <v>6</v>
      </c>
      <c r="R826" s="216">
        <f t="shared" si="103"/>
        <v>15</v>
      </c>
      <c r="S826" s="219"/>
      <c r="T826" s="219"/>
      <c r="U826" s="219"/>
      <c r="V826" s="219"/>
      <c r="W826" s="504"/>
      <c r="X826" s="219"/>
      <c r="Y826" s="49">
        <v>491</v>
      </c>
      <c r="Z826" s="49">
        <v>491095292</v>
      </c>
      <c r="AA826" s="235" t="s">
        <v>312</v>
      </c>
      <c r="AB826" s="49">
        <v>0</v>
      </c>
      <c r="AC826" s="49">
        <v>0</v>
      </c>
      <c r="AD826" s="49">
        <v>1</v>
      </c>
      <c r="AE826" s="49">
        <v>6</v>
      </c>
      <c r="AF826" s="49">
        <v>4</v>
      </c>
      <c r="AG826" s="49">
        <v>4</v>
      </c>
      <c r="AH826" s="49">
        <v>0</v>
      </c>
      <c r="AI826" s="206">
        <v>0</v>
      </c>
      <c r="AJ826" s="206">
        <v>1</v>
      </c>
      <c r="AK826" s="206">
        <v>1</v>
      </c>
      <c r="AL826" s="206">
        <v>1</v>
      </c>
      <c r="AM826" s="206">
        <v>8</v>
      </c>
      <c r="AN826" s="206">
        <v>0</v>
      </c>
      <c r="AO826" s="206">
        <v>0</v>
      </c>
      <c r="AP826" s="206">
        <v>1</v>
      </c>
      <c r="AQ826" s="49">
        <v>1</v>
      </c>
      <c r="AR826" s="207"/>
      <c r="AS826" s="49">
        <v>95</v>
      </c>
      <c r="AT826" s="49">
        <v>292</v>
      </c>
      <c r="AU826" s="49">
        <v>6</v>
      </c>
      <c r="AW826" s="49"/>
      <c r="AX826" s="49"/>
      <c r="AY826" s="49"/>
      <c r="AZ826" s="484"/>
    </row>
    <row r="827" spans="1:52">
      <c r="A827" s="206">
        <v>491</v>
      </c>
      <c r="B827" s="206">
        <v>491095293</v>
      </c>
      <c r="C827" s="207" t="s">
        <v>312</v>
      </c>
      <c r="D827" s="216">
        <f t="shared" si="105"/>
        <v>0</v>
      </c>
      <c r="E827" s="216">
        <f t="shared" si="105"/>
        <v>0</v>
      </c>
      <c r="F827" s="216">
        <f t="shared" si="105"/>
        <v>0</v>
      </c>
      <c r="G827" s="216">
        <f t="shared" si="104"/>
        <v>0</v>
      </c>
      <c r="H827" s="216">
        <f t="shared" si="104"/>
        <v>0</v>
      </c>
      <c r="I827" s="216">
        <f t="shared" si="104"/>
        <v>1</v>
      </c>
      <c r="J827" s="216">
        <f t="shared" si="104"/>
        <v>0</v>
      </c>
      <c r="K827" s="347">
        <f t="shared" si="98"/>
        <v>3.8600000000000002E-2</v>
      </c>
      <c r="L827" s="216"/>
      <c r="M827" s="216">
        <f t="shared" si="99"/>
        <v>0</v>
      </c>
      <c r="N827" s="216">
        <f t="shared" si="100"/>
        <v>0</v>
      </c>
      <c r="O827" s="216">
        <f t="shared" si="100"/>
        <v>0</v>
      </c>
      <c r="P827" s="216">
        <f t="shared" si="101"/>
        <v>0</v>
      </c>
      <c r="Q827" s="216">
        <f t="shared" si="102"/>
        <v>10</v>
      </c>
      <c r="R827" s="216">
        <f t="shared" si="103"/>
        <v>1</v>
      </c>
      <c r="S827" s="219"/>
      <c r="T827" s="219"/>
      <c r="U827" s="219"/>
      <c r="V827" s="219"/>
      <c r="W827" s="504"/>
      <c r="X827" s="219"/>
      <c r="Y827" s="49">
        <v>491</v>
      </c>
      <c r="Z827" s="49">
        <v>491095293</v>
      </c>
      <c r="AA827" s="235" t="s">
        <v>312</v>
      </c>
      <c r="AB827" s="49">
        <v>0</v>
      </c>
      <c r="AC827" s="49">
        <v>0</v>
      </c>
      <c r="AD827" s="49">
        <v>0</v>
      </c>
      <c r="AE827" s="49">
        <v>0</v>
      </c>
      <c r="AF827" s="49">
        <v>0</v>
      </c>
      <c r="AG827" s="49">
        <v>1</v>
      </c>
      <c r="AH827" s="49">
        <v>0</v>
      </c>
      <c r="AI827" s="206">
        <v>0</v>
      </c>
      <c r="AJ827" s="206">
        <v>0</v>
      </c>
      <c r="AK827" s="206">
        <v>0</v>
      </c>
      <c r="AL827" s="206">
        <v>0</v>
      </c>
      <c r="AM827" s="206">
        <v>0</v>
      </c>
      <c r="AN827" s="206">
        <v>0</v>
      </c>
      <c r="AO827" s="206">
        <v>0</v>
      </c>
      <c r="AP827" s="206">
        <v>0</v>
      </c>
      <c r="AQ827" s="49">
        <v>0</v>
      </c>
      <c r="AR827" s="207"/>
      <c r="AS827" s="49">
        <v>95</v>
      </c>
      <c r="AT827" s="49">
        <v>293</v>
      </c>
      <c r="AU827" s="49">
        <v>10</v>
      </c>
      <c r="AW827" s="49"/>
      <c r="AX827" s="49"/>
      <c r="AY827" s="49"/>
      <c r="AZ827" s="484"/>
    </row>
    <row r="828" spans="1:52">
      <c r="A828" s="206">
        <v>491</v>
      </c>
      <c r="B828" s="206">
        <v>491095331</v>
      </c>
      <c r="C828" s="207" t="s">
        <v>312</v>
      </c>
      <c r="D828" s="216">
        <f t="shared" si="105"/>
        <v>0</v>
      </c>
      <c r="E828" s="216">
        <f t="shared" si="105"/>
        <v>0</v>
      </c>
      <c r="F828" s="216">
        <f t="shared" si="105"/>
        <v>1</v>
      </c>
      <c r="G828" s="216">
        <f t="shared" si="104"/>
        <v>9</v>
      </c>
      <c r="H828" s="216">
        <f t="shared" si="104"/>
        <v>9</v>
      </c>
      <c r="I828" s="216">
        <f t="shared" si="104"/>
        <v>13</v>
      </c>
      <c r="J828" s="216">
        <f t="shared" si="104"/>
        <v>0</v>
      </c>
      <c r="K828" s="347">
        <f t="shared" si="98"/>
        <v>1.2352000000000001</v>
      </c>
      <c r="L828" s="216"/>
      <c r="M828" s="216">
        <f t="shared" si="99"/>
        <v>1</v>
      </c>
      <c r="N828" s="216">
        <f t="shared" si="100"/>
        <v>0</v>
      </c>
      <c r="O828" s="216">
        <f t="shared" si="100"/>
        <v>1</v>
      </c>
      <c r="P828" s="216">
        <f t="shared" si="101"/>
        <v>16</v>
      </c>
      <c r="Q828" s="216">
        <f t="shared" si="102"/>
        <v>7</v>
      </c>
      <c r="R828" s="216">
        <f t="shared" si="103"/>
        <v>32</v>
      </c>
      <c r="S828" s="219"/>
      <c r="T828" s="219"/>
      <c r="U828" s="219"/>
      <c r="V828" s="219"/>
      <c r="W828" s="504"/>
      <c r="X828" s="219"/>
      <c r="Y828" s="49">
        <v>491</v>
      </c>
      <c r="Z828" s="49">
        <v>491095331</v>
      </c>
      <c r="AA828" s="235" t="s">
        <v>312</v>
      </c>
      <c r="AB828" s="49">
        <v>0</v>
      </c>
      <c r="AC828" s="49">
        <v>0</v>
      </c>
      <c r="AD828" s="49">
        <v>1</v>
      </c>
      <c r="AE828" s="49">
        <v>9</v>
      </c>
      <c r="AF828" s="49">
        <v>9</v>
      </c>
      <c r="AG828" s="49">
        <v>13</v>
      </c>
      <c r="AH828" s="49">
        <v>0</v>
      </c>
      <c r="AI828" s="206">
        <v>0</v>
      </c>
      <c r="AJ828" s="206">
        <v>1</v>
      </c>
      <c r="AK828" s="206">
        <v>0</v>
      </c>
      <c r="AL828" s="206">
        <v>1</v>
      </c>
      <c r="AM828" s="206">
        <v>8</v>
      </c>
      <c r="AN828" s="206">
        <v>0</v>
      </c>
      <c r="AO828" s="206">
        <v>0</v>
      </c>
      <c r="AP828" s="206">
        <v>1</v>
      </c>
      <c r="AQ828" s="49">
        <v>7</v>
      </c>
      <c r="AR828" s="207"/>
      <c r="AS828" s="49">
        <v>95</v>
      </c>
      <c r="AT828" s="49">
        <v>331</v>
      </c>
      <c r="AU828" s="49">
        <v>7</v>
      </c>
      <c r="AW828" s="49"/>
      <c r="AX828" s="49"/>
      <c r="AY828" s="49"/>
      <c r="AZ828" s="484"/>
    </row>
    <row r="829" spans="1:52">
      <c r="A829" s="206">
        <v>491</v>
      </c>
      <c r="B829" s="206">
        <v>491095650</v>
      </c>
      <c r="C829" s="207" t="s">
        <v>312</v>
      </c>
      <c r="D829" s="216">
        <f t="shared" si="105"/>
        <v>0</v>
      </c>
      <c r="E829" s="216">
        <f t="shared" si="105"/>
        <v>0</v>
      </c>
      <c r="F829" s="216">
        <f t="shared" si="105"/>
        <v>0</v>
      </c>
      <c r="G829" s="216">
        <f t="shared" si="104"/>
        <v>1</v>
      </c>
      <c r="H829" s="216">
        <f t="shared" si="104"/>
        <v>1</v>
      </c>
      <c r="I829" s="216">
        <f t="shared" si="104"/>
        <v>0</v>
      </c>
      <c r="J829" s="216">
        <f t="shared" si="104"/>
        <v>0</v>
      </c>
      <c r="K829" s="347">
        <f t="shared" si="98"/>
        <v>7.7200000000000005E-2</v>
      </c>
      <c r="L829" s="216"/>
      <c r="M829" s="216">
        <f t="shared" si="99"/>
        <v>1</v>
      </c>
      <c r="N829" s="216">
        <f t="shared" si="100"/>
        <v>0</v>
      </c>
      <c r="O829" s="216">
        <f t="shared" si="100"/>
        <v>0</v>
      </c>
      <c r="P829" s="216">
        <f t="shared" si="101"/>
        <v>0</v>
      </c>
      <c r="Q829" s="216">
        <f t="shared" si="102"/>
        <v>5</v>
      </c>
      <c r="R829" s="216">
        <f t="shared" si="103"/>
        <v>2</v>
      </c>
      <c r="S829" s="219"/>
      <c r="T829" s="219"/>
      <c r="U829" s="219"/>
      <c r="V829" s="219"/>
      <c r="W829" s="504"/>
      <c r="X829" s="219"/>
      <c r="Y829" s="49">
        <v>491</v>
      </c>
      <c r="Z829" s="49">
        <v>491095650</v>
      </c>
      <c r="AA829" s="235" t="s">
        <v>312</v>
      </c>
      <c r="AB829" s="49">
        <v>0</v>
      </c>
      <c r="AC829" s="49">
        <v>0</v>
      </c>
      <c r="AD829" s="49">
        <v>0</v>
      </c>
      <c r="AE829" s="49">
        <v>1</v>
      </c>
      <c r="AF829" s="49">
        <v>1</v>
      </c>
      <c r="AG829" s="49">
        <v>0</v>
      </c>
      <c r="AH829" s="49">
        <v>0</v>
      </c>
      <c r="AI829" s="206">
        <v>0</v>
      </c>
      <c r="AJ829" s="206">
        <v>1</v>
      </c>
      <c r="AK829" s="206">
        <v>0</v>
      </c>
      <c r="AL829" s="206">
        <v>0</v>
      </c>
      <c r="AM829" s="206">
        <v>0</v>
      </c>
      <c r="AN829" s="206">
        <v>0</v>
      </c>
      <c r="AO829" s="206">
        <v>0</v>
      </c>
      <c r="AP829" s="206">
        <v>0</v>
      </c>
      <c r="AQ829" s="49">
        <v>0</v>
      </c>
      <c r="AR829" s="207"/>
      <c r="AS829" s="49">
        <v>95</v>
      </c>
      <c r="AT829" s="49">
        <v>650</v>
      </c>
      <c r="AU829" s="49">
        <v>5</v>
      </c>
      <c r="AW829" s="49"/>
      <c r="AX829" s="49"/>
      <c r="AY829" s="49"/>
      <c r="AZ829" s="484"/>
    </row>
    <row r="830" spans="1:52">
      <c r="A830" s="206">
        <v>491</v>
      </c>
      <c r="B830" s="206">
        <v>491095665</v>
      </c>
      <c r="C830" s="207" t="s">
        <v>312</v>
      </c>
      <c r="D830" s="216">
        <f t="shared" si="105"/>
        <v>0</v>
      </c>
      <c r="E830" s="216">
        <f t="shared" si="105"/>
        <v>0</v>
      </c>
      <c r="F830" s="216">
        <f t="shared" si="105"/>
        <v>2</v>
      </c>
      <c r="G830" s="216">
        <f t="shared" si="104"/>
        <v>0</v>
      </c>
      <c r="H830" s="216">
        <f t="shared" si="104"/>
        <v>2</v>
      </c>
      <c r="I830" s="216">
        <f t="shared" si="104"/>
        <v>0</v>
      </c>
      <c r="J830" s="216">
        <f t="shared" si="104"/>
        <v>0</v>
      </c>
      <c r="K830" s="347">
        <f t="shared" si="98"/>
        <v>0.15440000000000001</v>
      </c>
      <c r="L830" s="216"/>
      <c r="M830" s="216">
        <f t="shared" si="99"/>
        <v>1</v>
      </c>
      <c r="N830" s="216">
        <f t="shared" si="100"/>
        <v>0</v>
      </c>
      <c r="O830" s="216">
        <f t="shared" si="100"/>
        <v>0</v>
      </c>
      <c r="P830" s="216">
        <f t="shared" si="101"/>
        <v>2</v>
      </c>
      <c r="Q830" s="216">
        <f t="shared" si="102"/>
        <v>5</v>
      </c>
      <c r="R830" s="216">
        <f t="shared" si="103"/>
        <v>4</v>
      </c>
      <c r="S830" s="219"/>
      <c r="T830" s="219"/>
      <c r="U830" s="219"/>
      <c r="V830" s="219"/>
      <c r="W830" s="504"/>
      <c r="X830" s="219"/>
      <c r="Y830" s="49">
        <v>491</v>
      </c>
      <c r="Z830" s="49">
        <v>491095665</v>
      </c>
      <c r="AA830" s="235" t="s">
        <v>312</v>
      </c>
      <c r="AB830" s="49">
        <v>0</v>
      </c>
      <c r="AC830" s="49">
        <v>0</v>
      </c>
      <c r="AD830" s="49">
        <v>2</v>
      </c>
      <c r="AE830" s="49">
        <v>0</v>
      </c>
      <c r="AF830" s="49">
        <v>2</v>
      </c>
      <c r="AG830" s="49">
        <v>0</v>
      </c>
      <c r="AH830" s="49">
        <v>0</v>
      </c>
      <c r="AI830" s="206">
        <v>0</v>
      </c>
      <c r="AJ830" s="206">
        <v>1</v>
      </c>
      <c r="AK830" s="206">
        <v>0</v>
      </c>
      <c r="AL830" s="206">
        <v>0</v>
      </c>
      <c r="AM830" s="206">
        <v>1</v>
      </c>
      <c r="AN830" s="206">
        <v>0</v>
      </c>
      <c r="AO830" s="206">
        <v>0</v>
      </c>
      <c r="AP830" s="206">
        <v>1</v>
      </c>
      <c r="AQ830" s="49">
        <v>0</v>
      </c>
      <c r="AR830" s="207"/>
      <c r="AS830" s="49">
        <v>95</v>
      </c>
      <c r="AT830" s="49">
        <v>665</v>
      </c>
      <c r="AU830" s="49">
        <v>5</v>
      </c>
      <c r="AW830" s="49"/>
      <c r="AX830" s="49"/>
      <c r="AY830" s="49"/>
      <c r="AZ830" s="484"/>
    </row>
    <row r="831" spans="1:52">
      <c r="A831" s="206">
        <v>491</v>
      </c>
      <c r="B831" s="206">
        <v>491095763</v>
      </c>
      <c r="C831" s="207" t="s">
        <v>312</v>
      </c>
      <c r="D831" s="216">
        <f t="shared" si="105"/>
        <v>0</v>
      </c>
      <c r="E831" s="216">
        <f t="shared" si="105"/>
        <v>0</v>
      </c>
      <c r="F831" s="216">
        <f t="shared" si="105"/>
        <v>0</v>
      </c>
      <c r="G831" s="216">
        <f t="shared" si="104"/>
        <v>0</v>
      </c>
      <c r="H831" s="216">
        <f t="shared" si="104"/>
        <v>0</v>
      </c>
      <c r="I831" s="216">
        <f t="shared" si="104"/>
        <v>2</v>
      </c>
      <c r="J831" s="216">
        <f t="shared" si="104"/>
        <v>0</v>
      </c>
      <c r="K831" s="347">
        <f t="shared" si="98"/>
        <v>7.7200000000000005E-2</v>
      </c>
      <c r="L831" s="216"/>
      <c r="M831" s="216">
        <f t="shared" si="99"/>
        <v>0</v>
      </c>
      <c r="N831" s="216">
        <f t="shared" si="100"/>
        <v>0</v>
      </c>
      <c r="O831" s="216">
        <f t="shared" si="100"/>
        <v>0</v>
      </c>
      <c r="P831" s="216">
        <f t="shared" si="101"/>
        <v>1</v>
      </c>
      <c r="Q831" s="216">
        <f t="shared" si="102"/>
        <v>5</v>
      </c>
      <c r="R831" s="216">
        <f t="shared" si="103"/>
        <v>2</v>
      </c>
      <c r="S831" s="219"/>
      <c r="T831" s="219"/>
      <c r="U831" s="219"/>
      <c r="V831" s="219"/>
      <c r="W831" s="504"/>
      <c r="X831" s="219"/>
      <c r="Y831" s="49">
        <v>491</v>
      </c>
      <c r="Z831" s="49">
        <v>491095763</v>
      </c>
      <c r="AA831" s="235" t="s">
        <v>312</v>
      </c>
      <c r="AB831" s="49">
        <v>0</v>
      </c>
      <c r="AC831" s="49">
        <v>0</v>
      </c>
      <c r="AD831" s="49">
        <v>0</v>
      </c>
      <c r="AE831" s="49">
        <v>0</v>
      </c>
      <c r="AF831" s="49">
        <v>0</v>
      </c>
      <c r="AG831" s="49">
        <v>2</v>
      </c>
      <c r="AH831" s="49">
        <v>0</v>
      </c>
      <c r="AI831" s="206">
        <v>0</v>
      </c>
      <c r="AJ831" s="206">
        <v>0</v>
      </c>
      <c r="AK831" s="206">
        <v>0</v>
      </c>
      <c r="AL831" s="206">
        <v>0</v>
      </c>
      <c r="AM831" s="206">
        <v>0</v>
      </c>
      <c r="AN831" s="206">
        <v>0</v>
      </c>
      <c r="AO831" s="206">
        <v>0</v>
      </c>
      <c r="AP831" s="206">
        <v>0</v>
      </c>
      <c r="AQ831" s="49">
        <v>1</v>
      </c>
      <c r="AR831" s="207"/>
      <c r="AS831" s="49">
        <v>95</v>
      </c>
      <c r="AT831" s="49">
        <v>763</v>
      </c>
      <c r="AU831" s="49">
        <v>5</v>
      </c>
      <c r="AW831" s="49"/>
      <c r="AX831" s="49"/>
      <c r="AY831" s="49"/>
      <c r="AZ831" s="484"/>
    </row>
    <row r="832" spans="1:52">
      <c r="A832" s="206">
        <v>492</v>
      </c>
      <c r="B832" s="206">
        <v>492281005</v>
      </c>
      <c r="C832" s="207" t="s">
        <v>1055</v>
      </c>
      <c r="D832" s="216">
        <f t="shared" si="105"/>
        <v>0</v>
      </c>
      <c r="E832" s="216">
        <f t="shared" si="105"/>
        <v>0</v>
      </c>
      <c r="F832" s="216">
        <f t="shared" si="105"/>
        <v>0</v>
      </c>
      <c r="G832" s="216">
        <f t="shared" si="104"/>
        <v>1</v>
      </c>
      <c r="H832" s="216">
        <f t="shared" si="104"/>
        <v>0</v>
      </c>
      <c r="I832" s="216">
        <f t="shared" si="104"/>
        <v>0</v>
      </c>
      <c r="J832" s="216">
        <f t="shared" si="104"/>
        <v>0</v>
      </c>
      <c r="K832" s="347">
        <f t="shared" si="98"/>
        <v>3.8600000000000002E-2</v>
      </c>
      <c r="L832" s="216"/>
      <c r="M832" s="216">
        <f t="shared" si="99"/>
        <v>0</v>
      </c>
      <c r="N832" s="216">
        <f t="shared" si="100"/>
        <v>0</v>
      </c>
      <c r="O832" s="216">
        <f t="shared" si="100"/>
        <v>0</v>
      </c>
      <c r="P832" s="216">
        <f t="shared" si="101"/>
        <v>1</v>
      </c>
      <c r="Q832" s="216">
        <f t="shared" si="102"/>
        <v>8</v>
      </c>
      <c r="R832" s="216">
        <f t="shared" si="103"/>
        <v>1</v>
      </c>
      <c r="S832" s="219"/>
      <c r="T832" s="219"/>
      <c r="U832" s="219"/>
      <c r="V832" s="219"/>
      <c r="W832" s="504"/>
      <c r="X832" s="219"/>
      <c r="Y832" s="49">
        <v>492</v>
      </c>
      <c r="Z832" s="49">
        <v>492281005</v>
      </c>
      <c r="AA832" s="235" t="s">
        <v>1055</v>
      </c>
      <c r="AB832" s="49">
        <v>0</v>
      </c>
      <c r="AC832" s="49">
        <v>0</v>
      </c>
      <c r="AD832" s="49">
        <v>0</v>
      </c>
      <c r="AE832" s="49">
        <v>1</v>
      </c>
      <c r="AF832" s="49">
        <v>0</v>
      </c>
      <c r="AG832" s="49">
        <v>0</v>
      </c>
      <c r="AH832" s="49">
        <v>0</v>
      </c>
      <c r="AI832" s="206">
        <v>0</v>
      </c>
      <c r="AJ832" s="206">
        <v>0</v>
      </c>
      <c r="AK832" s="206">
        <v>0</v>
      </c>
      <c r="AL832" s="206">
        <v>0</v>
      </c>
      <c r="AM832" s="206">
        <v>1</v>
      </c>
      <c r="AN832" s="206">
        <v>0</v>
      </c>
      <c r="AO832" s="206">
        <v>0</v>
      </c>
      <c r="AP832" s="206">
        <v>0</v>
      </c>
      <c r="AQ832" s="49">
        <v>0</v>
      </c>
      <c r="AR832" s="207"/>
      <c r="AS832" s="49">
        <v>281</v>
      </c>
      <c r="AT832" s="49">
        <v>5</v>
      </c>
      <c r="AU832" s="49">
        <v>8</v>
      </c>
      <c r="AW832" s="49"/>
      <c r="AX832" s="49"/>
      <c r="AY832" s="49"/>
      <c r="AZ832" s="484"/>
    </row>
    <row r="833" spans="1:52">
      <c r="A833" s="206">
        <v>492</v>
      </c>
      <c r="B833" s="206">
        <v>492281061</v>
      </c>
      <c r="C833" s="207" t="s">
        <v>1055</v>
      </c>
      <c r="D833" s="216">
        <f t="shared" si="105"/>
        <v>0</v>
      </c>
      <c r="E833" s="216">
        <f t="shared" si="105"/>
        <v>0</v>
      </c>
      <c r="F833" s="216">
        <f t="shared" si="105"/>
        <v>0</v>
      </c>
      <c r="G833" s="216">
        <f t="shared" si="104"/>
        <v>1</v>
      </c>
      <c r="H833" s="216">
        <f t="shared" si="104"/>
        <v>0</v>
      </c>
      <c r="I833" s="216">
        <f t="shared" si="104"/>
        <v>0</v>
      </c>
      <c r="J833" s="216">
        <f t="shared" si="104"/>
        <v>0</v>
      </c>
      <c r="K833" s="347">
        <f t="shared" si="98"/>
        <v>3.8600000000000002E-2</v>
      </c>
      <c r="L833" s="216"/>
      <c r="M833" s="216">
        <f t="shared" si="99"/>
        <v>0</v>
      </c>
      <c r="N833" s="216">
        <f t="shared" si="100"/>
        <v>0</v>
      </c>
      <c r="O833" s="216">
        <f t="shared" si="100"/>
        <v>0</v>
      </c>
      <c r="P833" s="216">
        <f t="shared" si="101"/>
        <v>0</v>
      </c>
      <c r="Q833" s="216">
        <f t="shared" si="102"/>
        <v>11</v>
      </c>
      <c r="R833" s="216">
        <f t="shared" si="103"/>
        <v>1</v>
      </c>
      <c r="S833" s="219"/>
      <c r="T833" s="219"/>
      <c r="U833" s="219"/>
      <c r="V833" s="219"/>
      <c r="W833" s="504"/>
      <c r="X833" s="219"/>
      <c r="Y833" s="49">
        <v>492</v>
      </c>
      <c r="Z833" s="49">
        <v>492281061</v>
      </c>
      <c r="AA833" s="235" t="s">
        <v>1055</v>
      </c>
      <c r="AB833" s="49">
        <v>0</v>
      </c>
      <c r="AC833" s="49">
        <v>0</v>
      </c>
      <c r="AD833" s="49">
        <v>0</v>
      </c>
      <c r="AE833" s="49">
        <v>1</v>
      </c>
      <c r="AF833" s="49">
        <v>0</v>
      </c>
      <c r="AG833" s="49">
        <v>0</v>
      </c>
      <c r="AH833" s="49">
        <v>0</v>
      </c>
      <c r="AI833" s="206">
        <v>0</v>
      </c>
      <c r="AJ833" s="206">
        <v>0</v>
      </c>
      <c r="AK833" s="206">
        <v>0</v>
      </c>
      <c r="AL833" s="206">
        <v>0</v>
      </c>
      <c r="AM833" s="206">
        <v>0</v>
      </c>
      <c r="AN833" s="206">
        <v>0</v>
      </c>
      <c r="AO833" s="206">
        <v>0</v>
      </c>
      <c r="AP833" s="206">
        <v>0</v>
      </c>
      <c r="AQ833" s="49">
        <v>0</v>
      </c>
      <c r="AR833" s="207"/>
      <c r="AS833" s="49">
        <v>281</v>
      </c>
      <c r="AT833" s="49">
        <v>61</v>
      </c>
      <c r="AU833" s="49">
        <v>11</v>
      </c>
      <c r="AW833" s="49"/>
      <c r="AX833" s="49"/>
      <c r="AY833" s="49"/>
      <c r="AZ833" s="484"/>
    </row>
    <row r="834" spans="1:52">
      <c r="A834" s="206">
        <v>492</v>
      </c>
      <c r="B834" s="206">
        <v>492281281</v>
      </c>
      <c r="C834" s="207" t="s">
        <v>1055</v>
      </c>
      <c r="D834" s="216">
        <f t="shared" si="105"/>
        <v>0</v>
      </c>
      <c r="E834" s="216">
        <f t="shared" si="105"/>
        <v>0</v>
      </c>
      <c r="F834" s="216">
        <f t="shared" si="105"/>
        <v>59</v>
      </c>
      <c r="G834" s="216">
        <f t="shared" si="104"/>
        <v>289</v>
      </c>
      <c r="H834" s="216">
        <f t="shared" si="104"/>
        <v>0</v>
      </c>
      <c r="I834" s="216">
        <f t="shared" si="104"/>
        <v>0</v>
      </c>
      <c r="J834" s="216">
        <f t="shared" si="104"/>
        <v>0</v>
      </c>
      <c r="K834" s="347">
        <f t="shared" si="98"/>
        <v>13.4328</v>
      </c>
      <c r="L834" s="216"/>
      <c r="M834" s="216">
        <f t="shared" si="99"/>
        <v>88</v>
      </c>
      <c r="N834" s="216">
        <f t="shared" si="100"/>
        <v>0</v>
      </c>
      <c r="O834" s="216">
        <f t="shared" si="100"/>
        <v>0</v>
      </c>
      <c r="P834" s="216">
        <f t="shared" si="101"/>
        <v>313</v>
      </c>
      <c r="Q834" s="216">
        <f t="shared" si="102"/>
        <v>12</v>
      </c>
      <c r="R834" s="216">
        <f t="shared" si="103"/>
        <v>348</v>
      </c>
      <c r="S834" s="219"/>
      <c r="T834" s="219"/>
      <c r="U834" s="219"/>
      <c r="V834" s="219"/>
      <c r="W834" s="504"/>
      <c r="X834" s="219"/>
      <c r="Y834" s="49">
        <v>492</v>
      </c>
      <c r="Z834" s="49">
        <v>492281281</v>
      </c>
      <c r="AA834" s="235" t="s">
        <v>1055</v>
      </c>
      <c r="AB834" s="49">
        <v>0</v>
      </c>
      <c r="AC834" s="49">
        <v>0</v>
      </c>
      <c r="AD834" s="49">
        <v>59</v>
      </c>
      <c r="AE834" s="49">
        <v>289</v>
      </c>
      <c r="AF834" s="49">
        <v>0</v>
      </c>
      <c r="AG834" s="49">
        <v>0</v>
      </c>
      <c r="AH834" s="49">
        <v>0</v>
      </c>
      <c r="AI834" s="206">
        <v>0</v>
      </c>
      <c r="AJ834" s="206">
        <v>88</v>
      </c>
      <c r="AK834" s="206">
        <v>0</v>
      </c>
      <c r="AL834" s="206">
        <v>0</v>
      </c>
      <c r="AM834" s="206">
        <v>257</v>
      </c>
      <c r="AN834" s="206">
        <v>0</v>
      </c>
      <c r="AO834" s="206">
        <v>0</v>
      </c>
      <c r="AP834" s="206">
        <v>56</v>
      </c>
      <c r="AQ834" s="49">
        <v>0</v>
      </c>
      <c r="AR834" s="207"/>
      <c r="AS834" s="49">
        <v>281</v>
      </c>
      <c r="AT834" s="49">
        <v>281</v>
      </c>
      <c r="AU834" s="49">
        <v>12</v>
      </c>
      <c r="AW834" s="49"/>
      <c r="AX834" s="49"/>
      <c r="AY834" s="49"/>
      <c r="AZ834" s="484"/>
    </row>
    <row r="835" spans="1:52">
      <c r="A835" s="206">
        <v>493</v>
      </c>
      <c r="B835" s="206">
        <v>493057035</v>
      </c>
      <c r="C835" s="207" t="s">
        <v>1198</v>
      </c>
      <c r="D835" s="216">
        <f t="shared" si="105"/>
        <v>0</v>
      </c>
      <c r="E835" s="216">
        <f t="shared" si="105"/>
        <v>0</v>
      </c>
      <c r="F835" s="216">
        <f t="shared" si="105"/>
        <v>0</v>
      </c>
      <c r="G835" s="216">
        <f t="shared" si="104"/>
        <v>0</v>
      </c>
      <c r="H835" s="216">
        <f t="shared" si="104"/>
        <v>0</v>
      </c>
      <c r="I835" s="216">
        <f t="shared" si="104"/>
        <v>22</v>
      </c>
      <c r="J835" s="216">
        <f t="shared" si="104"/>
        <v>0</v>
      </c>
      <c r="K835" s="347">
        <f t="shared" si="98"/>
        <v>0.84919999999999995</v>
      </c>
      <c r="L835" s="216"/>
      <c r="M835" s="216">
        <f t="shared" si="99"/>
        <v>0</v>
      </c>
      <c r="N835" s="216">
        <f t="shared" si="100"/>
        <v>0</v>
      </c>
      <c r="O835" s="216">
        <f t="shared" si="100"/>
        <v>14</v>
      </c>
      <c r="P835" s="216">
        <f t="shared" si="101"/>
        <v>22</v>
      </c>
      <c r="Q835" s="216">
        <f t="shared" si="102"/>
        <v>11</v>
      </c>
      <c r="R835" s="216">
        <f t="shared" si="103"/>
        <v>22</v>
      </c>
      <c r="S835" s="219"/>
      <c r="T835" s="219"/>
      <c r="U835" s="219"/>
      <c r="V835" s="219"/>
      <c r="W835" s="504"/>
      <c r="X835" s="219"/>
      <c r="Y835" s="49">
        <v>493</v>
      </c>
      <c r="Z835" s="49">
        <v>493057035</v>
      </c>
      <c r="AA835" s="235" t="s">
        <v>1198</v>
      </c>
      <c r="AB835" s="49">
        <v>0</v>
      </c>
      <c r="AC835" s="49">
        <v>0</v>
      </c>
      <c r="AD835" s="49">
        <v>0</v>
      </c>
      <c r="AE835" s="49">
        <v>0</v>
      </c>
      <c r="AF835" s="49">
        <v>0</v>
      </c>
      <c r="AG835" s="49">
        <v>22</v>
      </c>
      <c r="AH835" s="49">
        <v>0</v>
      </c>
      <c r="AI835" s="206">
        <v>0</v>
      </c>
      <c r="AJ835" s="206">
        <v>0</v>
      </c>
      <c r="AK835" s="206">
        <v>0</v>
      </c>
      <c r="AL835" s="206">
        <v>14</v>
      </c>
      <c r="AM835" s="206">
        <v>0</v>
      </c>
      <c r="AN835" s="206">
        <v>0</v>
      </c>
      <c r="AO835" s="206">
        <v>0</v>
      </c>
      <c r="AP835" s="206">
        <v>0</v>
      </c>
      <c r="AQ835" s="49">
        <v>22</v>
      </c>
      <c r="AR835" s="207"/>
      <c r="AS835" s="49">
        <v>57</v>
      </c>
      <c r="AT835" s="49">
        <v>35</v>
      </c>
      <c r="AU835" s="49">
        <v>11</v>
      </c>
      <c r="AW835" s="49"/>
      <c r="AX835" s="49"/>
      <c r="AY835" s="49"/>
      <c r="AZ835" s="484"/>
    </row>
    <row r="836" spans="1:52">
      <c r="A836" s="206">
        <v>493</v>
      </c>
      <c r="B836" s="206">
        <v>493057057</v>
      </c>
      <c r="C836" s="207" t="s">
        <v>1198</v>
      </c>
      <c r="D836" s="216">
        <f t="shared" si="105"/>
        <v>0</v>
      </c>
      <c r="E836" s="216">
        <f t="shared" si="105"/>
        <v>0</v>
      </c>
      <c r="F836" s="216">
        <f t="shared" si="105"/>
        <v>0</v>
      </c>
      <c r="G836" s="216">
        <f t="shared" si="104"/>
        <v>0</v>
      </c>
      <c r="H836" s="216">
        <f t="shared" si="104"/>
        <v>0</v>
      </c>
      <c r="I836" s="216">
        <f t="shared" si="104"/>
        <v>100</v>
      </c>
      <c r="J836" s="216">
        <f t="shared" si="104"/>
        <v>0</v>
      </c>
      <c r="K836" s="347">
        <f t="shared" si="98"/>
        <v>3.86</v>
      </c>
      <c r="L836" s="216"/>
      <c r="M836" s="216">
        <f t="shared" si="99"/>
        <v>0</v>
      </c>
      <c r="N836" s="216">
        <f t="shared" si="100"/>
        <v>0</v>
      </c>
      <c r="O836" s="216">
        <f t="shared" si="100"/>
        <v>62</v>
      </c>
      <c r="P836" s="216">
        <f t="shared" si="101"/>
        <v>90</v>
      </c>
      <c r="Q836" s="216">
        <f t="shared" si="102"/>
        <v>12</v>
      </c>
      <c r="R836" s="216">
        <f t="shared" si="103"/>
        <v>100</v>
      </c>
      <c r="S836" s="219"/>
      <c r="T836" s="219"/>
      <c r="U836" s="219"/>
      <c r="V836" s="219"/>
      <c r="W836" s="504"/>
      <c r="X836" s="219"/>
      <c r="Y836" s="49">
        <v>493</v>
      </c>
      <c r="Z836" s="49">
        <v>493057057</v>
      </c>
      <c r="AA836" s="235" t="s">
        <v>1198</v>
      </c>
      <c r="AB836" s="49">
        <v>0</v>
      </c>
      <c r="AC836" s="49">
        <v>0</v>
      </c>
      <c r="AD836" s="49">
        <v>0</v>
      </c>
      <c r="AE836" s="49">
        <v>0</v>
      </c>
      <c r="AF836" s="49">
        <v>0</v>
      </c>
      <c r="AG836" s="49">
        <v>100</v>
      </c>
      <c r="AH836" s="49">
        <v>0</v>
      </c>
      <c r="AI836" s="206">
        <v>0</v>
      </c>
      <c r="AJ836" s="206">
        <v>0</v>
      </c>
      <c r="AK836" s="206">
        <v>0</v>
      </c>
      <c r="AL836" s="206">
        <v>62</v>
      </c>
      <c r="AM836" s="206">
        <v>0</v>
      </c>
      <c r="AN836" s="206">
        <v>0</v>
      </c>
      <c r="AO836" s="206">
        <v>0</v>
      </c>
      <c r="AP836" s="206">
        <v>0</v>
      </c>
      <c r="AQ836" s="49">
        <v>90</v>
      </c>
      <c r="AR836" s="207"/>
      <c r="AS836" s="49">
        <v>57</v>
      </c>
      <c r="AT836" s="49">
        <v>57</v>
      </c>
      <c r="AU836" s="49">
        <v>12</v>
      </c>
      <c r="AW836" s="49"/>
      <c r="AX836" s="49"/>
      <c r="AY836" s="49"/>
      <c r="AZ836" s="484"/>
    </row>
    <row r="837" spans="1:52">
      <c r="A837" s="206">
        <v>493</v>
      </c>
      <c r="B837" s="206">
        <v>493057093</v>
      </c>
      <c r="C837" s="207" t="s">
        <v>1198</v>
      </c>
      <c r="D837" s="216">
        <f t="shared" si="105"/>
        <v>0</v>
      </c>
      <c r="E837" s="216">
        <f t="shared" si="105"/>
        <v>0</v>
      </c>
      <c r="F837" s="216">
        <f t="shared" si="105"/>
        <v>0</v>
      </c>
      <c r="G837" s="216">
        <f t="shared" si="104"/>
        <v>0</v>
      </c>
      <c r="H837" s="216">
        <f t="shared" si="104"/>
        <v>0</v>
      </c>
      <c r="I837" s="216">
        <f t="shared" si="104"/>
        <v>19</v>
      </c>
      <c r="J837" s="216">
        <f t="shared" si="104"/>
        <v>0</v>
      </c>
      <c r="K837" s="347">
        <f t="shared" si="98"/>
        <v>0.73340000000000005</v>
      </c>
      <c r="L837" s="216"/>
      <c r="M837" s="216">
        <f t="shared" si="99"/>
        <v>0</v>
      </c>
      <c r="N837" s="216">
        <f t="shared" si="100"/>
        <v>0</v>
      </c>
      <c r="O837" s="216">
        <f t="shared" si="100"/>
        <v>12</v>
      </c>
      <c r="P837" s="216">
        <f t="shared" si="101"/>
        <v>18</v>
      </c>
      <c r="Q837" s="216">
        <f t="shared" si="102"/>
        <v>11</v>
      </c>
      <c r="R837" s="216">
        <f t="shared" si="103"/>
        <v>19</v>
      </c>
      <c r="S837" s="219"/>
      <c r="T837" s="219"/>
      <c r="U837" s="219"/>
      <c r="V837" s="219"/>
      <c r="W837" s="504"/>
      <c r="X837" s="219"/>
      <c r="Y837" s="49">
        <v>493</v>
      </c>
      <c r="Z837" s="49">
        <v>493057093</v>
      </c>
      <c r="AA837" s="235" t="s">
        <v>1198</v>
      </c>
      <c r="AB837" s="49">
        <v>0</v>
      </c>
      <c r="AC837" s="49">
        <v>0</v>
      </c>
      <c r="AD837" s="49">
        <v>0</v>
      </c>
      <c r="AE837" s="49">
        <v>0</v>
      </c>
      <c r="AF837" s="49">
        <v>0</v>
      </c>
      <c r="AG837" s="49">
        <v>19</v>
      </c>
      <c r="AH837" s="49">
        <v>0</v>
      </c>
      <c r="AI837" s="206">
        <v>0</v>
      </c>
      <c r="AJ837" s="206">
        <v>0</v>
      </c>
      <c r="AK837" s="206">
        <v>0</v>
      </c>
      <c r="AL837" s="206">
        <v>12</v>
      </c>
      <c r="AM837" s="206">
        <v>0</v>
      </c>
      <c r="AN837" s="206">
        <v>0</v>
      </c>
      <c r="AO837" s="206">
        <v>0</v>
      </c>
      <c r="AP837" s="206">
        <v>0</v>
      </c>
      <c r="AQ837" s="49">
        <v>18</v>
      </c>
      <c r="AR837" s="207"/>
      <c r="AS837" s="49">
        <v>57</v>
      </c>
      <c r="AT837" s="49">
        <v>93</v>
      </c>
      <c r="AU837" s="49">
        <v>11</v>
      </c>
      <c r="AW837" s="49"/>
      <c r="AX837" s="49"/>
      <c r="AY837" s="49"/>
      <c r="AZ837" s="484"/>
    </row>
    <row r="838" spans="1:52">
      <c r="A838" s="206">
        <v>493</v>
      </c>
      <c r="B838" s="206">
        <v>493057163</v>
      </c>
      <c r="C838" s="207" t="s">
        <v>1198</v>
      </c>
      <c r="D838" s="216">
        <f t="shared" si="105"/>
        <v>0</v>
      </c>
      <c r="E838" s="216">
        <f t="shared" si="105"/>
        <v>0</v>
      </c>
      <c r="F838" s="216">
        <f t="shared" si="105"/>
        <v>0</v>
      </c>
      <c r="G838" s="216">
        <f t="shared" si="104"/>
        <v>0</v>
      </c>
      <c r="H838" s="216">
        <f t="shared" si="104"/>
        <v>0</v>
      </c>
      <c r="I838" s="216">
        <f t="shared" si="104"/>
        <v>7</v>
      </c>
      <c r="J838" s="216">
        <f t="shared" si="104"/>
        <v>0</v>
      </c>
      <c r="K838" s="347">
        <f t="shared" si="98"/>
        <v>0.2702</v>
      </c>
      <c r="L838" s="216"/>
      <c r="M838" s="216">
        <f t="shared" si="99"/>
        <v>0</v>
      </c>
      <c r="N838" s="216">
        <f t="shared" si="100"/>
        <v>0</v>
      </c>
      <c r="O838" s="216">
        <f t="shared" si="100"/>
        <v>5</v>
      </c>
      <c r="P838" s="216">
        <f t="shared" si="101"/>
        <v>4</v>
      </c>
      <c r="Q838" s="216">
        <f t="shared" si="102"/>
        <v>11</v>
      </c>
      <c r="R838" s="216">
        <f t="shared" si="103"/>
        <v>7</v>
      </c>
      <c r="S838" s="219"/>
      <c r="T838" s="219"/>
      <c r="U838" s="219"/>
      <c r="V838" s="219"/>
      <c r="W838" s="504"/>
      <c r="X838" s="219"/>
      <c r="Y838" s="49">
        <v>493</v>
      </c>
      <c r="Z838" s="49">
        <v>493057163</v>
      </c>
      <c r="AA838" s="235" t="s">
        <v>1198</v>
      </c>
      <c r="AB838" s="49">
        <v>0</v>
      </c>
      <c r="AC838" s="49">
        <v>0</v>
      </c>
      <c r="AD838" s="49">
        <v>0</v>
      </c>
      <c r="AE838" s="49">
        <v>0</v>
      </c>
      <c r="AF838" s="49">
        <v>0</v>
      </c>
      <c r="AG838" s="49">
        <v>7</v>
      </c>
      <c r="AH838" s="49">
        <v>0</v>
      </c>
      <c r="AI838" s="206">
        <v>0</v>
      </c>
      <c r="AJ838" s="206">
        <v>0</v>
      </c>
      <c r="AK838" s="206">
        <v>0</v>
      </c>
      <c r="AL838" s="206">
        <v>5</v>
      </c>
      <c r="AM838" s="206">
        <v>0</v>
      </c>
      <c r="AN838" s="206">
        <v>0</v>
      </c>
      <c r="AO838" s="206">
        <v>0</v>
      </c>
      <c r="AP838" s="206">
        <v>0</v>
      </c>
      <c r="AQ838" s="49">
        <v>4</v>
      </c>
      <c r="AR838" s="207"/>
      <c r="AS838" s="49">
        <v>57</v>
      </c>
      <c r="AT838" s="49">
        <v>163</v>
      </c>
      <c r="AU838" s="49">
        <v>11</v>
      </c>
      <c r="AW838" s="49"/>
      <c r="AX838" s="49"/>
      <c r="AY838" s="49"/>
      <c r="AZ838" s="484"/>
    </row>
    <row r="839" spans="1:52">
      <c r="A839" s="206">
        <v>493</v>
      </c>
      <c r="B839" s="206">
        <v>493057165</v>
      </c>
      <c r="C839" s="207" t="s">
        <v>1198</v>
      </c>
      <c r="D839" s="216">
        <f t="shared" si="105"/>
        <v>0</v>
      </c>
      <c r="E839" s="216">
        <f t="shared" si="105"/>
        <v>0</v>
      </c>
      <c r="F839" s="216">
        <f t="shared" si="105"/>
        <v>0</v>
      </c>
      <c r="G839" s="216">
        <f t="shared" si="104"/>
        <v>0</v>
      </c>
      <c r="H839" s="216">
        <f t="shared" si="104"/>
        <v>0</v>
      </c>
      <c r="I839" s="216">
        <f t="shared" si="104"/>
        <v>4</v>
      </c>
      <c r="J839" s="216">
        <f t="shared" si="104"/>
        <v>0</v>
      </c>
      <c r="K839" s="347">
        <f t="shared" si="98"/>
        <v>0.15440000000000001</v>
      </c>
      <c r="L839" s="216"/>
      <c r="M839" s="216">
        <f t="shared" si="99"/>
        <v>0</v>
      </c>
      <c r="N839" s="216">
        <f t="shared" si="100"/>
        <v>0</v>
      </c>
      <c r="O839" s="216">
        <f t="shared" si="100"/>
        <v>1</v>
      </c>
      <c r="P839" s="216">
        <f t="shared" si="101"/>
        <v>4</v>
      </c>
      <c r="Q839" s="216">
        <f t="shared" si="102"/>
        <v>10</v>
      </c>
      <c r="R839" s="216">
        <f t="shared" si="103"/>
        <v>4</v>
      </c>
      <c r="S839" s="219"/>
      <c r="T839" s="219"/>
      <c r="U839" s="219"/>
      <c r="V839" s="219"/>
      <c r="W839" s="504"/>
      <c r="X839" s="219"/>
      <c r="Y839" s="49">
        <v>493</v>
      </c>
      <c r="Z839" s="49">
        <v>493057165</v>
      </c>
      <c r="AA839" s="235" t="s">
        <v>1198</v>
      </c>
      <c r="AB839" s="49">
        <v>0</v>
      </c>
      <c r="AC839" s="49">
        <v>0</v>
      </c>
      <c r="AD839" s="49">
        <v>0</v>
      </c>
      <c r="AE839" s="49">
        <v>0</v>
      </c>
      <c r="AF839" s="49">
        <v>0</v>
      </c>
      <c r="AG839" s="49">
        <v>4</v>
      </c>
      <c r="AH839" s="49">
        <v>0</v>
      </c>
      <c r="AI839" s="206">
        <v>0</v>
      </c>
      <c r="AJ839" s="206">
        <v>0</v>
      </c>
      <c r="AK839" s="206">
        <v>0</v>
      </c>
      <c r="AL839" s="206">
        <v>1</v>
      </c>
      <c r="AM839" s="206">
        <v>0</v>
      </c>
      <c r="AN839" s="206">
        <v>0</v>
      </c>
      <c r="AO839" s="206">
        <v>0</v>
      </c>
      <c r="AP839" s="206">
        <v>0</v>
      </c>
      <c r="AQ839" s="49">
        <v>4</v>
      </c>
      <c r="AR839" s="207"/>
      <c r="AS839" s="49">
        <v>57</v>
      </c>
      <c r="AT839" s="49">
        <v>165</v>
      </c>
      <c r="AU839" s="49">
        <v>10</v>
      </c>
      <c r="AW839" s="49"/>
      <c r="AX839" s="49"/>
      <c r="AY839" s="49"/>
      <c r="AZ839" s="484"/>
    </row>
    <row r="840" spans="1:52">
      <c r="A840" s="206">
        <v>493</v>
      </c>
      <c r="B840" s="206">
        <v>493057176</v>
      </c>
      <c r="C840" s="207" t="s">
        <v>1198</v>
      </c>
      <c r="D840" s="216">
        <f t="shared" si="105"/>
        <v>0</v>
      </c>
      <c r="E840" s="216">
        <f t="shared" si="105"/>
        <v>0</v>
      </c>
      <c r="F840" s="216">
        <f t="shared" si="105"/>
        <v>0</v>
      </c>
      <c r="G840" s="216">
        <f t="shared" si="104"/>
        <v>0</v>
      </c>
      <c r="H840" s="216">
        <f t="shared" si="104"/>
        <v>0</v>
      </c>
      <c r="I840" s="216">
        <f t="shared" si="104"/>
        <v>1</v>
      </c>
      <c r="J840" s="216">
        <f t="shared" si="104"/>
        <v>0</v>
      </c>
      <c r="K840" s="347">
        <f t="shared" si="98"/>
        <v>3.8600000000000002E-2</v>
      </c>
      <c r="L840" s="216"/>
      <c r="M840" s="216">
        <f t="shared" si="99"/>
        <v>0</v>
      </c>
      <c r="N840" s="216">
        <f t="shared" si="100"/>
        <v>0</v>
      </c>
      <c r="O840" s="216">
        <f t="shared" si="100"/>
        <v>1</v>
      </c>
      <c r="P840" s="216">
        <f t="shared" si="101"/>
        <v>1</v>
      </c>
      <c r="Q840" s="216">
        <f t="shared" si="102"/>
        <v>8</v>
      </c>
      <c r="R840" s="216">
        <f t="shared" si="103"/>
        <v>1</v>
      </c>
      <c r="S840" s="219"/>
      <c r="T840" s="219"/>
      <c r="U840" s="219"/>
      <c r="V840" s="219"/>
      <c r="W840" s="504"/>
      <c r="X840" s="219"/>
      <c r="Y840" s="49">
        <v>493</v>
      </c>
      <c r="Z840" s="49">
        <v>493057176</v>
      </c>
      <c r="AA840" s="235" t="s">
        <v>1198</v>
      </c>
      <c r="AB840" s="49">
        <v>0</v>
      </c>
      <c r="AC840" s="49">
        <v>0</v>
      </c>
      <c r="AD840" s="49">
        <v>0</v>
      </c>
      <c r="AE840" s="49">
        <v>0</v>
      </c>
      <c r="AF840" s="49">
        <v>0</v>
      </c>
      <c r="AG840" s="49">
        <v>1</v>
      </c>
      <c r="AH840" s="49">
        <v>0</v>
      </c>
      <c r="AI840" s="206">
        <v>0</v>
      </c>
      <c r="AJ840" s="206">
        <v>0</v>
      </c>
      <c r="AK840" s="206">
        <v>0</v>
      </c>
      <c r="AL840" s="206">
        <v>1</v>
      </c>
      <c r="AM840" s="206">
        <v>0</v>
      </c>
      <c r="AN840" s="206">
        <v>0</v>
      </c>
      <c r="AO840" s="206">
        <v>0</v>
      </c>
      <c r="AP840" s="206">
        <v>0</v>
      </c>
      <c r="AQ840" s="49">
        <v>1</v>
      </c>
      <c r="AR840" s="207"/>
      <c r="AS840" s="49">
        <v>57</v>
      </c>
      <c r="AT840" s="49">
        <v>176</v>
      </c>
      <c r="AU840" s="49">
        <v>8</v>
      </c>
      <c r="AW840" s="49"/>
      <c r="AX840" s="49"/>
      <c r="AY840" s="49"/>
      <c r="AZ840" s="484"/>
    </row>
    <row r="841" spans="1:52">
      <c r="A841" s="206">
        <v>493</v>
      </c>
      <c r="B841" s="206">
        <v>493057244</v>
      </c>
      <c r="C841" s="207" t="s">
        <v>1198</v>
      </c>
      <c r="D841" s="216">
        <f t="shared" si="105"/>
        <v>0</v>
      </c>
      <c r="E841" s="216">
        <f t="shared" si="105"/>
        <v>0</v>
      </c>
      <c r="F841" s="216">
        <f t="shared" si="105"/>
        <v>0</v>
      </c>
      <c r="G841" s="216">
        <f t="shared" si="104"/>
        <v>0</v>
      </c>
      <c r="H841" s="216">
        <f t="shared" si="104"/>
        <v>0</v>
      </c>
      <c r="I841" s="216">
        <f t="shared" si="104"/>
        <v>1</v>
      </c>
      <c r="J841" s="216">
        <f t="shared" si="104"/>
        <v>0</v>
      </c>
      <c r="K841" s="347">
        <f t="shared" si="98"/>
        <v>3.8600000000000002E-2</v>
      </c>
      <c r="L841" s="216"/>
      <c r="M841" s="216">
        <f t="shared" si="99"/>
        <v>0</v>
      </c>
      <c r="N841" s="216">
        <f t="shared" si="100"/>
        <v>0</v>
      </c>
      <c r="O841" s="216">
        <f t="shared" si="100"/>
        <v>1</v>
      </c>
      <c r="P841" s="216">
        <f t="shared" si="101"/>
        <v>1</v>
      </c>
      <c r="Q841" s="216">
        <f t="shared" si="102"/>
        <v>10</v>
      </c>
      <c r="R841" s="216">
        <f t="shared" si="103"/>
        <v>1</v>
      </c>
      <c r="S841" s="219"/>
      <c r="T841" s="219"/>
      <c r="U841" s="219"/>
      <c r="V841" s="219"/>
      <c r="W841" s="504"/>
      <c r="X841" s="219"/>
      <c r="Y841" s="49">
        <v>493</v>
      </c>
      <c r="Z841" s="49">
        <v>493057244</v>
      </c>
      <c r="AA841" s="235" t="s">
        <v>1198</v>
      </c>
      <c r="AB841" s="49">
        <v>0</v>
      </c>
      <c r="AC841" s="49">
        <v>0</v>
      </c>
      <c r="AD841" s="49">
        <v>0</v>
      </c>
      <c r="AE841" s="49">
        <v>0</v>
      </c>
      <c r="AF841" s="49">
        <v>0</v>
      </c>
      <c r="AG841" s="49">
        <v>1</v>
      </c>
      <c r="AH841" s="49">
        <v>0</v>
      </c>
      <c r="AI841" s="206">
        <v>0</v>
      </c>
      <c r="AJ841" s="206">
        <v>0</v>
      </c>
      <c r="AK841" s="206">
        <v>0</v>
      </c>
      <c r="AL841" s="206">
        <v>1</v>
      </c>
      <c r="AM841" s="206">
        <v>0</v>
      </c>
      <c r="AN841" s="206">
        <v>0</v>
      </c>
      <c r="AO841" s="206">
        <v>0</v>
      </c>
      <c r="AP841" s="206">
        <v>0</v>
      </c>
      <c r="AQ841" s="49">
        <v>1</v>
      </c>
      <c r="AR841" s="207"/>
      <c r="AS841" s="49">
        <v>57</v>
      </c>
      <c r="AT841" s="49">
        <v>244</v>
      </c>
      <c r="AU841" s="49">
        <v>10</v>
      </c>
      <c r="AW841" s="49"/>
      <c r="AX841" s="49"/>
      <c r="AY841" s="49"/>
      <c r="AZ841" s="484"/>
    </row>
    <row r="842" spans="1:52">
      <c r="A842" s="206">
        <v>493</v>
      </c>
      <c r="B842" s="206">
        <v>493057248</v>
      </c>
      <c r="C842" s="207" t="s">
        <v>1198</v>
      </c>
      <c r="D842" s="216">
        <f t="shared" si="105"/>
        <v>0</v>
      </c>
      <c r="E842" s="216">
        <f t="shared" si="105"/>
        <v>0</v>
      </c>
      <c r="F842" s="216">
        <f t="shared" si="105"/>
        <v>0</v>
      </c>
      <c r="G842" s="216">
        <f t="shared" si="104"/>
        <v>0</v>
      </c>
      <c r="H842" s="216">
        <f t="shared" si="104"/>
        <v>0</v>
      </c>
      <c r="I842" s="216">
        <f t="shared" si="104"/>
        <v>23</v>
      </c>
      <c r="J842" s="216">
        <f t="shared" si="104"/>
        <v>0</v>
      </c>
      <c r="K842" s="347">
        <f t="shared" si="98"/>
        <v>0.88780000000000003</v>
      </c>
      <c r="L842" s="216"/>
      <c r="M842" s="216">
        <f t="shared" si="99"/>
        <v>0</v>
      </c>
      <c r="N842" s="216">
        <f t="shared" si="100"/>
        <v>0</v>
      </c>
      <c r="O842" s="216">
        <f t="shared" si="100"/>
        <v>16</v>
      </c>
      <c r="P842" s="216">
        <f t="shared" si="101"/>
        <v>18</v>
      </c>
      <c r="Q842" s="216">
        <f t="shared" si="102"/>
        <v>11</v>
      </c>
      <c r="R842" s="216">
        <f t="shared" si="103"/>
        <v>23</v>
      </c>
      <c r="S842" s="219"/>
      <c r="T842" s="219"/>
      <c r="U842" s="219"/>
      <c r="V842" s="219"/>
      <c r="W842" s="504"/>
      <c r="X842" s="219"/>
      <c r="Y842" s="49">
        <v>493</v>
      </c>
      <c r="Z842" s="49">
        <v>493057248</v>
      </c>
      <c r="AA842" s="235" t="s">
        <v>1198</v>
      </c>
      <c r="AB842" s="49">
        <v>0</v>
      </c>
      <c r="AC842" s="49">
        <v>0</v>
      </c>
      <c r="AD842" s="49">
        <v>0</v>
      </c>
      <c r="AE842" s="49">
        <v>0</v>
      </c>
      <c r="AF842" s="49">
        <v>0</v>
      </c>
      <c r="AG842" s="49">
        <v>23</v>
      </c>
      <c r="AH842" s="49">
        <v>0</v>
      </c>
      <c r="AI842" s="206">
        <v>0</v>
      </c>
      <c r="AJ842" s="206">
        <v>0</v>
      </c>
      <c r="AK842" s="206">
        <v>0</v>
      </c>
      <c r="AL842" s="206">
        <v>16</v>
      </c>
      <c r="AM842" s="206">
        <v>0</v>
      </c>
      <c r="AN842" s="206">
        <v>0</v>
      </c>
      <c r="AO842" s="206">
        <v>0</v>
      </c>
      <c r="AP842" s="206">
        <v>0</v>
      </c>
      <c r="AQ842" s="49">
        <v>18</v>
      </c>
      <c r="AR842" s="207"/>
      <c r="AS842" s="49">
        <v>57</v>
      </c>
      <c r="AT842" s="49">
        <v>248</v>
      </c>
      <c r="AU842" s="49">
        <v>11</v>
      </c>
      <c r="AW842" s="49"/>
      <c r="AX842" s="49"/>
      <c r="AY842" s="49"/>
      <c r="AZ842" s="484"/>
    </row>
    <row r="843" spans="1:52">
      <c r="A843" s="206">
        <v>493</v>
      </c>
      <c r="B843" s="206">
        <v>493057262</v>
      </c>
      <c r="C843" s="207" t="s">
        <v>1198</v>
      </c>
      <c r="D843" s="216">
        <f t="shared" si="105"/>
        <v>0</v>
      </c>
      <c r="E843" s="216">
        <f t="shared" si="105"/>
        <v>0</v>
      </c>
      <c r="F843" s="216">
        <f t="shared" si="105"/>
        <v>0</v>
      </c>
      <c r="G843" s="216">
        <f t="shared" si="104"/>
        <v>0</v>
      </c>
      <c r="H843" s="216">
        <f t="shared" si="104"/>
        <v>0</v>
      </c>
      <c r="I843" s="216">
        <f t="shared" si="104"/>
        <v>3</v>
      </c>
      <c r="J843" s="216">
        <f t="shared" si="104"/>
        <v>0</v>
      </c>
      <c r="K843" s="347">
        <f t="shared" ref="K843:K906" si="106">ROUND(0.0386*(SUM(AD843:AG843)+(AC843*0.5))+0.0486*AH843,4)</f>
        <v>0.1158</v>
      </c>
      <c r="L843" s="216"/>
      <c r="M843" s="216">
        <f t="shared" ref="M843:M906" si="107">ROUND(AJ843+(AI843*0.5),0)</f>
        <v>0</v>
      </c>
      <c r="N843" s="216">
        <f t="shared" ref="N843:O906" si="108">ROUND(AK843,0)</f>
        <v>0</v>
      </c>
      <c r="O843" s="216">
        <f t="shared" si="108"/>
        <v>2</v>
      </c>
      <c r="P843" s="216">
        <f t="shared" ref="P843:P906" si="109">ROUND(((AN843+AO843)*0.5)+AM843+AP843+AQ843,0)</f>
        <v>2</v>
      </c>
      <c r="Q843" s="216">
        <f t="shared" ref="Q843:Q906" si="110">AU843</f>
        <v>9</v>
      </c>
      <c r="R843" s="216">
        <f t="shared" ref="R843:R906" si="111">SUM(F843:I843)+ROUND(D843*0.5,0)+ROUND(J843*0.5,0)</f>
        <v>3</v>
      </c>
      <c r="S843" s="219"/>
      <c r="T843" s="219"/>
      <c r="U843" s="219"/>
      <c r="V843" s="219"/>
      <c r="W843" s="504"/>
      <c r="X843" s="219"/>
      <c r="Y843" s="49">
        <v>493</v>
      </c>
      <c r="Z843" s="49">
        <v>493057262</v>
      </c>
      <c r="AA843" s="235" t="s">
        <v>1198</v>
      </c>
      <c r="AB843" s="49">
        <v>0</v>
      </c>
      <c r="AC843" s="49">
        <v>0</v>
      </c>
      <c r="AD843" s="49">
        <v>0</v>
      </c>
      <c r="AE843" s="49">
        <v>0</v>
      </c>
      <c r="AF843" s="49">
        <v>0</v>
      </c>
      <c r="AG843" s="49">
        <v>3</v>
      </c>
      <c r="AH843" s="49">
        <v>0</v>
      </c>
      <c r="AI843" s="206">
        <v>0</v>
      </c>
      <c r="AJ843" s="206">
        <v>0</v>
      </c>
      <c r="AK843" s="206">
        <v>0</v>
      </c>
      <c r="AL843" s="206">
        <v>2</v>
      </c>
      <c r="AM843" s="206">
        <v>0</v>
      </c>
      <c r="AN843" s="206">
        <v>0</v>
      </c>
      <c r="AO843" s="206">
        <v>0</v>
      </c>
      <c r="AP843" s="206">
        <v>0</v>
      </c>
      <c r="AQ843" s="49">
        <v>2</v>
      </c>
      <c r="AR843" s="207"/>
      <c r="AS843" s="49">
        <v>57</v>
      </c>
      <c r="AT843" s="49">
        <v>262</v>
      </c>
      <c r="AU843" s="49">
        <v>9</v>
      </c>
      <c r="AW843" s="49"/>
      <c r="AX843" s="49"/>
      <c r="AY843" s="49"/>
      <c r="AZ843" s="484"/>
    </row>
    <row r="844" spans="1:52">
      <c r="A844" s="206">
        <v>493</v>
      </c>
      <c r="B844" s="206">
        <v>493057274</v>
      </c>
      <c r="C844" s="207" t="s">
        <v>1198</v>
      </c>
      <c r="D844" s="216">
        <f t="shared" si="105"/>
        <v>0</v>
      </c>
      <c r="E844" s="216">
        <f t="shared" si="105"/>
        <v>0</v>
      </c>
      <c r="F844" s="216">
        <f t="shared" si="105"/>
        <v>0</v>
      </c>
      <c r="G844" s="216">
        <f t="shared" si="104"/>
        <v>0</v>
      </c>
      <c r="H844" s="216">
        <f t="shared" si="104"/>
        <v>0</v>
      </c>
      <c r="I844" s="216">
        <f t="shared" si="104"/>
        <v>2</v>
      </c>
      <c r="J844" s="216">
        <f t="shared" si="104"/>
        <v>0</v>
      </c>
      <c r="K844" s="347">
        <f t="shared" si="106"/>
        <v>7.7200000000000005E-2</v>
      </c>
      <c r="L844" s="216"/>
      <c r="M844" s="216">
        <f t="shared" si="107"/>
        <v>0</v>
      </c>
      <c r="N844" s="216">
        <f t="shared" si="108"/>
        <v>0</v>
      </c>
      <c r="O844" s="216">
        <f t="shared" si="108"/>
        <v>1</v>
      </c>
      <c r="P844" s="216">
        <f t="shared" si="109"/>
        <v>2</v>
      </c>
      <c r="Q844" s="216">
        <f t="shared" si="110"/>
        <v>10</v>
      </c>
      <c r="R844" s="216">
        <f t="shared" si="111"/>
        <v>2</v>
      </c>
      <c r="S844" s="219"/>
      <c r="T844" s="219"/>
      <c r="U844" s="219"/>
      <c r="V844" s="219"/>
      <c r="W844" s="504"/>
      <c r="X844" s="219"/>
      <c r="Y844" s="49">
        <v>493</v>
      </c>
      <c r="Z844" s="49">
        <v>493057274</v>
      </c>
      <c r="AA844" s="235" t="s">
        <v>1198</v>
      </c>
      <c r="AB844" s="49">
        <v>0</v>
      </c>
      <c r="AC844" s="49">
        <v>0</v>
      </c>
      <c r="AD844" s="49">
        <v>0</v>
      </c>
      <c r="AE844" s="49">
        <v>0</v>
      </c>
      <c r="AF844" s="49">
        <v>0</v>
      </c>
      <c r="AG844" s="49">
        <v>2</v>
      </c>
      <c r="AH844" s="49">
        <v>0</v>
      </c>
      <c r="AI844" s="206">
        <v>0</v>
      </c>
      <c r="AJ844" s="206">
        <v>0</v>
      </c>
      <c r="AK844" s="206">
        <v>0</v>
      </c>
      <c r="AL844" s="206">
        <v>1</v>
      </c>
      <c r="AM844" s="206">
        <v>0</v>
      </c>
      <c r="AN844" s="206">
        <v>0</v>
      </c>
      <c r="AO844" s="206">
        <v>0</v>
      </c>
      <c r="AP844" s="206">
        <v>0</v>
      </c>
      <c r="AQ844" s="49">
        <v>2</v>
      </c>
      <c r="AR844" s="207"/>
      <c r="AS844" s="49">
        <v>57</v>
      </c>
      <c r="AT844" s="49">
        <v>274</v>
      </c>
      <c r="AU844" s="49">
        <v>10</v>
      </c>
      <c r="AW844" s="49"/>
      <c r="AX844" s="49"/>
      <c r="AY844" s="49"/>
      <c r="AZ844" s="484"/>
    </row>
    <row r="845" spans="1:52">
      <c r="A845" s="206">
        <v>493</v>
      </c>
      <c r="B845" s="206">
        <v>493057346</v>
      </c>
      <c r="C845" s="207" t="s">
        <v>1198</v>
      </c>
      <c r="D845" s="216">
        <f t="shared" si="105"/>
        <v>0</v>
      </c>
      <c r="E845" s="216">
        <f t="shared" si="105"/>
        <v>0</v>
      </c>
      <c r="F845" s="216">
        <f t="shared" si="105"/>
        <v>0</v>
      </c>
      <c r="G845" s="216">
        <f t="shared" si="104"/>
        <v>0</v>
      </c>
      <c r="H845" s="216">
        <f t="shared" si="104"/>
        <v>0</v>
      </c>
      <c r="I845" s="216">
        <f t="shared" si="104"/>
        <v>2</v>
      </c>
      <c r="J845" s="216">
        <f t="shared" si="104"/>
        <v>0</v>
      </c>
      <c r="K845" s="347">
        <f t="shared" si="106"/>
        <v>7.7200000000000005E-2</v>
      </c>
      <c r="L845" s="216"/>
      <c r="M845" s="216">
        <f t="shared" si="107"/>
        <v>0</v>
      </c>
      <c r="N845" s="216">
        <f t="shared" si="108"/>
        <v>0</v>
      </c>
      <c r="O845" s="216">
        <f t="shared" si="108"/>
        <v>2</v>
      </c>
      <c r="P845" s="216">
        <f t="shared" si="109"/>
        <v>2</v>
      </c>
      <c r="Q845" s="216">
        <f t="shared" si="110"/>
        <v>8</v>
      </c>
      <c r="R845" s="216">
        <f t="shared" si="111"/>
        <v>2</v>
      </c>
      <c r="S845" s="219"/>
      <c r="T845" s="219"/>
      <c r="U845" s="219"/>
      <c r="V845" s="219"/>
      <c r="W845" s="504"/>
      <c r="X845" s="219"/>
      <c r="Y845" s="49">
        <v>493</v>
      </c>
      <c r="Z845" s="49">
        <v>493057346</v>
      </c>
      <c r="AA845" s="235" t="s">
        <v>1198</v>
      </c>
      <c r="AB845" s="49">
        <v>0</v>
      </c>
      <c r="AC845" s="49">
        <v>0</v>
      </c>
      <c r="AD845" s="49">
        <v>0</v>
      </c>
      <c r="AE845" s="49">
        <v>0</v>
      </c>
      <c r="AF845" s="49">
        <v>0</v>
      </c>
      <c r="AG845" s="49">
        <v>2</v>
      </c>
      <c r="AH845" s="49">
        <v>0</v>
      </c>
      <c r="AI845" s="206">
        <v>0</v>
      </c>
      <c r="AJ845" s="206">
        <v>0</v>
      </c>
      <c r="AK845" s="206">
        <v>0</v>
      </c>
      <c r="AL845" s="206">
        <v>2</v>
      </c>
      <c r="AM845" s="206">
        <v>0</v>
      </c>
      <c r="AN845" s="206">
        <v>0</v>
      </c>
      <c r="AO845" s="206">
        <v>0</v>
      </c>
      <c r="AP845" s="206">
        <v>0</v>
      </c>
      <c r="AQ845" s="49">
        <v>2</v>
      </c>
      <c r="AR845" s="207"/>
      <c r="AS845" s="49">
        <v>57</v>
      </c>
      <c r="AT845" s="49">
        <v>346</v>
      </c>
      <c r="AU845" s="49">
        <v>8</v>
      </c>
      <c r="AW845" s="49"/>
      <c r="AX845" s="49"/>
      <c r="AY845" s="49"/>
      <c r="AZ845" s="484"/>
    </row>
    <row r="846" spans="1:52">
      <c r="A846" s="206">
        <v>493</v>
      </c>
      <c r="B846" s="206">
        <v>493057348</v>
      </c>
      <c r="C846" s="207" t="s">
        <v>1198</v>
      </c>
      <c r="D846" s="216">
        <f t="shared" si="105"/>
        <v>0</v>
      </c>
      <c r="E846" s="216">
        <f t="shared" si="105"/>
        <v>0</v>
      </c>
      <c r="F846" s="216">
        <f t="shared" si="105"/>
        <v>0</v>
      </c>
      <c r="G846" s="216">
        <f t="shared" si="104"/>
        <v>0</v>
      </c>
      <c r="H846" s="216">
        <f t="shared" si="104"/>
        <v>0</v>
      </c>
      <c r="I846" s="216">
        <f t="shared" si="104"/>
        <v>1</v>
      </c>
      <c r="J846" s="216">
        <f t="shared" si="104"/>
        <v>0</v>
      </c>
      <c r="K846" s="347">
        <f t="shared" si="106"/>
        <v>3.8600000000000002E-2</v>
      </c>
      <c r="L846" s="216"/>
      <c r="M846" s="216">
        <f t="shared" si="107"/>
        <v>0</v>
      </c>
      <c r="N846" s="216">
        <f t="shared" si="108"/>
        <v>0</v>
      </c>
      <c r="O846" s="216">
        <f t="shared" si="108"/>
        <v>0</v>
      </c>
      <c r="P846" s="216">
        <f t="shared" si="109"/>
        <v>1</v>
      </c>
      <c r="Q846" s="216">
        <f t="shared" si="110"/>
        <v>11</v>
      </c>
      <c r="R846" s="216">
        <f t="shared" si="111"/>
        <v>1</v>
      </c>
      <c r="S846" s="219"/>
      <c r="T846" s="219"/>
      <c r="U846" s="219"/>
      <c r="V846" s="219"/>
      <c r="W846" s="504"/>
      <c r="X846" s="219"/>
      <c r="Y846" s="49">
        <v>493</v>
      </c>
      <c r="Z846" s="49">
        <v>493057348</v>
      </c>
      <c r="AA846" s="235" t="s">
        <v>1198</v>
      </c>
      <c r="AB846" s="49">
        <v>0</v>
      </c>
      <c r="AC846" s="49">
        <v>0</v>
      </c>
      <c r="AD846" s="49">
        <v>0</v>
      </c>
      <c r="AE846" s="49">
        <v>0</v>
      </c>
      <c r="AF846" s="49">
        <v>0</v>
      </c>
      <c r="AG846" s="49">
        <v>1</v>
      </c>
      <c r="AH846" s="49">
        <v>0</v>
      </c>
      <c r="AI846" s="206">
        <v>0</v>
      </c>
      <c r="AJ846" s="206">
        <v>0</v>
      </c>
      <c r="AK846" s="206">
        <v>0</v>
      </c>
      <c r="AL846" s="206">
        <v>0</v>
      </c>
      <c r="AM846" s="206">
        <v>0</v>
      </c>
      <c r="AN846" s="206">
        <v>0</v>
      </c>
      <c r="AO846" s="206">
        <v>0</v>
      </c>
      <c r="AP846" s="206">
        <v>0</v>
      </c>
      <c r="AQ846" s="49">
        <v>1</v>
      </c>
      <c r="AR846" s="207"/>
      <c r="AS846" s="49">
        <v>57</v>
      </c>
      <c r="AT846" s="49">
        <v>348</v>
      </c>
      <c r="AU846" s="49">
        <v>11</v>
      </c>
      <c r="AW846" s="49"/>
      <c r="AX846" s="49"/>
      <c r="AY846" s="49"/>
      <c r="AZ846" s="484"/>
    </row>
    <row r="847" spans="1:52">
      <c r="A847" s="206">
        <v>494</v>
      </c>
      <c r="B847" s="206">
        <v>494093035</v>
      </c>
      <c r="C847" s="207" t="s">
        <v>1074</v>
      </c>
      <c r="D847" s="216">
        <f t="shared" si="105"/>
        <v>0</v>
      </c>
      <c r="E847" s="216">
        <f t="shared" si="105"/>
        <v>0</v>
      </c>
      <c r="F847" s="216">
        <f t="shared" si="105"/>
        <v>0</v>
      </c>
      <c r="G847" s="216">
        <f t="shared" si="104"/>
        <v>1</v>
      </c>
      <c r="H847" s="216">
        <f t="shared" si="104"/>
        <v>1</v>
      </c>
      <c r="I847" s="216">
        <f t="shared" si="104"/>
        <v>1</v>
      </c>
      <c r="J847" s="216">
        <f t="shared" si="104"/>
        <v>0</v>
      </c>
      <c r="K847" s="347">
        <f t="shared" si="106"/>
        <v>0.1158</v>
      </c>
      <c r="L847" s="216"/>
      <c r="M847" s="216">
        <f t="shared" si="107"/>
        <v>0</v>
      </c>
      <c r="N847" s="216">
        <f t="shared" si="108"/>
        <v>0</v>
      </c>
      <c r="O847" s="216">
        <f t="shared" si="108"/>
        <v>0</v>
      </c>
      <c r="P847" s="216">
        <f t="shared" si="109"/>
        <v>3</v>
      </c>
      <c r="Q847" s="216">
        <f t="shared" si="110"/>
        <v>11</v>
      </c>
      <c r="R847" s="216">
        <f t="shared" si="111"/>
        <v>3</v>
      </c>
      <c r="S847" s="219"/>
      <c r="T847" s="219"/>
      <c r="U847" s="219"/>
      <c r="V847" s="219"/>
      <c r="W847" s="504"/>
      <c r="X847" s="219"/>
      <c r="Y847" s="49">
        <v>494</v>
      </c>
      <c r="Z847" s="49">
        <v>494093035</v>
      </c>
      <c r="AA847" s="235" t="s">
        <v>1074</v>
      </c>
      <c r="AB847" s="49">
        <v>0</v>
      </c>
      <c r="AC847" s="49">
        <v>0</v>
      </c>
      <c r="AD847" s="49">
        <v>0</v>
      </c>
      <c r="AE847" s="49">
        <v>1</v>
      </c>
      <c r="AF847" s="49">
        <v>1</v>
      </c>
      <c r="AG847" s="49">
        <v>1</v>
      </c>
      <c r="AH847" s="49">
        <v>0</v>
      </c>
      <c r="AI847" s="206">
        <v>0</v>
      </c>
      <c r="AJ847" s="206">
        <v>0</v>
      </c>
      <c r="AK847" s="206">
        <v>0</v>
      </c>
      <c r="AL847" s="206">
        <v>0</v>
      </c>
      <c r="AM847" s="206">
        <v>2</v>
      </c>
      <c r="AN847" s="206">
        <v>0</v>
      </c>
      <c r="AO847" s="206">
        <v>0</v>
      </c>
      <c r="AP847" s="206">
        <v>0</v>
      </c>
      <c r="AQ847" s="49">
        <v>1</v>
      </c>
      <c r="AR847" s="207"/>
      <c r="AS847" s="49">
        <v>93</v>
      </c>
      <c r="AT847" s="49">
        <v>35</v>
      </c>
      <c r="AU847" s="49">
        <v>11</v>
      </c>
      <c r="AW847" s="49"/>
      <c r="AX847" s="49"/>
      <c r="AY847" s="49"/>
      <c r="AZ847" s="484"/>
    </row>
    <row r="848" spans="1:52">
      <c r="A848" s="206">
        <v>494</v>
      </c>
      <c r="B848" s="206">
        <v>494093049</v>
      </c>
      <c r="C848" s="207" t="s">
        <v>1074</v>
      </c>
      <c r="D848" s="216">
        <f t="shared" si="105"/>
        <v>0</v>
      </c>
      <c r="E848" s="216">
        <f t="shared" si="105"/>
        <v>0</v>
      </c>
      <c r="F848" s="216">
        <f t="shared" si="105"/>
        <v>0</v>
      </c>
      <c r="G848" s="216">
        <f t="shared" si="104"/>
        <v>0</v>
      </c>
      <c r="H848" s="216">
        <f t="shared" si="104"/>
        <v>1</v>
      </c>
      <c r="I848" s="216">
        <f t="shared" si="104"/>
        <v>1</v>
      </c>
      <c r="J848" s="216">
        <f t="shared" ref="J848:J911" si="112">ROUND(AH848,0)</f>
        <v>0</v>
      </c>
      <c r="K848" s="347">
        <f t="shared" si="106"/>
        <v>7.7200000000000005E-2</v>
      </c>
      <c r="L848" s="216"/>
      <c r="M848" s="216">
        <f t="shared" si="107"/>
        <v>0</v>
      </c>
      <c r="N848" s="216">
        <f t="shared" si="108"/>
        <v>0</v>
      </c>
      <c r="O848" s="216">
        <f t="shared" si="108"/>
        <v>0</v>
      </c>
      <c r="P848" s="216">
        <f t="shared" si="109"/>
        <v>2</v>
      </c>
      <c r="Q848" s="216">
        <f t="shared" si="110"/>
        <v>8</v>
      </c>
      <c r="R848" s="216">
        <f t="shared" si="111"/>
        <v>2</v>
      </c>
      <c r="S848" s="219"/>
      <c r="T848" s="219"/>
      <c r="U848" s="219"/>
      <c r="V848" s="219"/>
      <c r="W848" s="504"/>
      <c r="X848" s="219"/>
      <c r="Y848" s="49">
        <v>494</v>
      </c>
      <c r="Z848" s="49">
        <v>494093049</v>
      </c>
      <c r="AA848" s="235" t="s">
        <v>1074</v>
      </c>
      <c r="AB848" s="49">
        <v>0</v>
      </c>
      <c r="AC848" s="49">
        <v>0</v>
      </c>
      <c r="AD848" s="49">
        <v>0</v>
      </c>
      <c r="AE848" s="49">
        <v>0</v>
      </c>
      <c r="AF848" s="49">
        <v>1</v>
      </c>
      <c r="AG848" s="49">
        <v>1</v>
      </c>
      <c r="AH848" s="49">
        <v>0</v>
      </c>
      <c r="AI848" s="206">
        <v>0</v>
      </c>
      <c r="AJ848" s="206">
        <v>0</v>
      </c>
      <c r="AK848" s="206">
        <v>0</v>
      </c>
      <c r="AL848" s="206">
        <v>0</v>
      </c>
      <c r="AM848" s="206">
        <v>1</v>
      </c>
      <c r="AN848" s="206">
        <v>0</v>
      </c>
      <c r="AO848" s="206">
        <v>0</v>
      </c>
      <c r="AP848" s="206">
        <v>0</v>
      </c>
      <c r="AQ848" s="49">
        <v>1</v>
      </c>
      <c r="AR848" s="207"/>
      <c r="AS848" s="49">
        <v>93</v>
      </c>
      <c r="AT848" s="49">
        <v>49</v>
      </c>
      <c r="AU848" s="49">
        <v>8</v>
      </c>
      <c r="AW848" s="49"/>
      <c r="AX848" s="49"/>
      <c r="AY848" s="49"/>
      <c r="AZ848" s="484"/>
    </row>
    <row r="849" spans="1:52">
      <c r="A849" s="206">
        <v>494</v>
      </c>
      <c r="B849" s="206">
        <v>494093056</v>
      </c>
      <c r="C849" s="207" t="s">
        <v>1074</v>
      </c>
      <c r="D849" s="216">
        <f t="shared" si="105"/>
        <v>0</v>
      </c>
      <c r="E849" s="216">
        <f t="shared" si="105"/>
        <v>0</v>
      </c>
      <c r="F849" s="216">
        <f t="shared" si="105"/>
        <v>0</v>
      </c>
      <c r="G849" s="216">
        <f t="shared" si="105"/>
        <v>0</v>
      </c>
      <c r="H849" s="216">
        <f t="shared" si="105"/>
        <v>1</v>
      </c>
      <c r="I849" s="216">
        <f t="shared" si="105"/>
        <v>0</v>
      </c>
      <c r="J849" s="216">
        <f t="shared" si="112"/>
        <v>0</v>
      </c>
      <c r="K849" s="347">
        <f t="shared" si="106"/>
        <v>3.8600000000000002E-2</v>
      </c>
      <c r="L849" s="216"/>
      <c r="M849" s="216">
        <f t="shared" si="107"/>
        <v>0</v>
      </c>
      <c r="N849" s="216">
        <f t="shared" si="108"/>
        <v>0</v>
      </c>
      <c r="O849" s="216">
        <f t="shared" si="108"/>
        <v>0</v>
      </c>
      <c r="P849" s="216">
        <f t="shared" si="109"/>
        <v>0</v>
      </c>
      <c r="Q849" s="216">
        <f t="shared" si="110"/>
        <v>4</v>
      </c>
      <c r="R849" s="216">
        <f t="shared" si="111"/>
        <v>1</v>
      </c>
      <c r="S849" s="219"/>
      <c r="T849" s="219"/>
      <c r="U849" s="219"/>
      <c r="V849" s="219"/>
      <c r="W849" s="504"/>
      <c r="X849" s="219"/>
      <c r="Y849" s="49">
        <v>494</v>
      </c>
      <c r="Z849" s="49">
        <v>494093056</v>
      </c>
      <c r="AA849" s="235" t="s">
        <v>1074</v>
      </c>
      <c r="AB849" s="49">
        <v>0</v>
      </c>
      <c r="AC849" s="49">
        <v>0</v>
      </c>
      <c r="AD849" s="49">
        <v>0</v>
      </c>
      <c r="AE849" s="49">
        <v>0</v>
      </c>
      <c r="AF849" s="49">
        <v>1</v>
      </c>
      <c r="AG849" s="49">
        <v>0</v>
      </c>
      <c r="AH849" s="49">
        <v>0</v>
      </c>
      <c r="AI849" s="206">
        <v>0</v>
      </c>
      <c r="AJ849" s="206">
        <v>0</v>
      </c>
      <c r="AK849" s="206">
        <v>0</v>
      </c>
      <c r="AL849" s="206">
        <v>0</v>
      </c>
      <c r="AM849" s="206">
        <v>0</v>
      </c>
      <c r="AN849" s="206">
        <v>0</v>
      </c>
      <c r="AO849" s="206">
        <v>0</v>
      </c>
      <c r="AP849" s="206">
        <v>0</v>
      </c>
      <c r="AQ849" s="49">
        <v>0</v>
      </c>
      <c r="AR849" s="207"/>
      <c r="AS849" s="49">
        <v>93</v>
      </c>
      <c r="AT849" s="49">
        <v>56</v>
      </c>
      <c r="AU849" s="49">
        <v>4</v>
      </c>
      <c r="AW849" s="49"/>
      <c r="AX849" s="49"/>
      <c r="AY849" s="49"/>
      <c r="AZ849" s="484"/>
    </row>
    <row r="850" spans="1:52">
      <c r="A850" s="206">
        <v>494</v>
      </c>
      <c r="B850" s="206">
        <v>494093057</v>
      </c>
      <c r="C850" s="207" t="s">
        <v>1074</v>
      </c>
      <c r="D850" s="216">
        <f t="shared" ref="D850:I892" si="113">ROUND(AB850,0)</f>
        <v>0</v>
      </c>
      <c r="E850" s="216">
        <f t="shared" si="113"/>
        <v>0</v>
      </c>
      <c r="F850" s="216">
        <f t="shared" si="113"/>
        <v>9</v>
      </c>
      <c r="G850" s="216">
        <f t="shared" si="113"/>
        <v>35</v>
      </c>
      <c r="H850" s="216">
        <f t="shared" si="113"/>
        <v>16</v>
      </c>
      <c r="I850" s="216">
        <f t="shared" si="113"/>
        <v>19</v>
      </c>
      <c r="J850" s="216">
        <f t="shared" si="112"/>
        <v>0</v>
      </c>
      <c r="K850" s="347">
        <f t="shared" si="106"/>
        <v>3.0493999999999999</v>
      </c>
      <c r="L850" s="216"/>
      <c r="M850" s="216">
        <f t="shared" si="107"/>
        <v>15</v>
      </c>
      <c r="N850" s="216">
        <f t="shared" si="108"/>
        <v>3</v>
      </c>
      <c r="O850" s="216">
        <f t="shared" si="108"/>
        <v>1</v>
      </c>
      <c r="P850" s="216">
        <f t="shared" si="109"/>
        <v>52</v>
      </c>
      <c r="Q850" s="216">
        <f t="shared" si="110"/>
        <v>12</v>
      </c>
      <c r="R850" s="216">
        <f t="shared" si="111"/>
        <v>79</v>
      </c>
      <c r="S850" s="219"/>
      <c r="T850" s="219"/>
      <c r="U850" s="219"/>
      <c r="V850" s="219"/>
      <c r="W850" s="504"/>
      <c r="X850" s="219"/>
      <c r="Y850" s="49">
        <v>494</v>
      </c>
      <c r="Z850" s="49">
        <v>494093057</v>
      </c>
      <c r="AA850" s="235" t="s">
        <v>1074</v>
      </c>
      <c r="AB850" s="49">
        <v>0</v>
      </c>
      <c r="AC850" s="49">
        <v>0</v>
      </c>
      <c r="AD850" s="49">
        <v>9</v>
      </c>
      <c r="AE850" s="49">
        <v>35</v>
      </c>
      <c r="AF850" s="49">
        <v>16</v>
      </c>
      <c r="AG850" s="49">
        <v>19</v>
      </c>
      <c r="AH850" s="49">
        <v>0</v>
      </c>
      <c r="AI850" s="206">
        <v>0</v>
      </c>
      <c r="AJ850" s="206">
        <v>15</v>
      </c>
      <c r="AK850" s="206">
        <v>3</v>
      </c>
      <c r="AL850" s="206">
        <v>1</v>
      </c>
      <c r="AM850" s="206">
        <v>33</v>
      </c>
      <c r="AN850" s="206">
        <v>0</v>
      </c>
      <c r="AO850" s="206">
        <v>0</v>
      </c>
      <c r="AP850" s="206">
        <v>6</v>
      </c>
      <c r="AQ850" s="49">
        <v>13</v>
      </c>
      <c r="AR850" s="207"/>
      <c r="AS850" s="49">
        <v>93</v>
      </c>
      <c r="AT850" s="49">
        <v>57</v>
      </c>
      <c r="AU850" s="49">
        <v>12</v>
      </c>
      <c r="AW850" s="49"/>
      <c r="AX850" s="49"/>
      <c r="AY850" s="49"/>
      <c r="AZ850" s="484"/>
    </row>
    <row r="851" spans="1:52">
      <c r="A851" s="206">
        <v>494</v>
      </c>
      <c r="B851" s="206">
        <v>494093071</v>
      </c>
      <c r="C851" s="207" t="s">
        <v>1074</v>
      </c>
      <c r="D851" s="216">
        <f t="shared" si="113"/>
        <v>0</v>
      </c>
      <c r="E851" s="216">
        <f t="shared" si="113"/>
        <v>0</v>
      </c>
      <c r="F851" s="216">
        <f t="shared" si="113"/>
        <v>0</v>
      </c>
      <c r="G851" s="216">
        <f t="shared" si="113"/>
        <v>1</v>
      </c>
      <c r="H851" s="216">
        <f t="shared" si="113"/>
        <v>1</v>
      </c>
      <c r="I851" s="216">
        <f t="shared" si="113"/>
        <v>0</v>
      </c>
      <c r="J851" s="216">
        <f t="shared" si="112"/>
        <v>0</v>
      </c>
      <c r="K851" s="347">
        <f t="shared" si="106"/>
        <v>7.7200000000000005E-2</v>
      </c>
      <c r="L851" s="216"/>
      <c r="M851" s="216">
        <f t="shared" si="107"/>
        <v>1</v>
      </c>
      <c r="N851" s="216">
        <f t="shared" si="108"/>
        <v>1</v>
      </c>
      <c r="O851" s="216">
        <f t="shared" si="108"/>
        <v>0</v>
      </c>
      <c r="P851" s="216">
        <f t="shared" si="109"/>
        <v>0</v>
      </c>
      <c r="Q851" s="216">
        <f t="shared" si="110"/>
        <v>5</v>
      </c>
      <c r="R851" s="216">
        <f t="shared" si="111"/>
        <v>2</v>
      </c>
      <c r="S851" s="219"/>
      <c r="T851" s="219"/>
      <c r="U851" s="219"/>
      <c r="V851" s="219"/>
      <c r="W851" s="504"/>
      <c r="X851" s="219"/>
      <c r="Y851" s="49">
        <v>494</v>
      </c>
      <c r="Z851" s="49">
        <v>494093071</v>
      </c>
      <c r="AA851" s="235" t="s">
        <v>1074</v>
      </c>
      <c r="AB851" s="49">
        <v>0</v>
      </c>
      <c r="AC851" s="49">
        <v>0</v>
      </c>
      <c r="AD851" s="49">
        <v>0</v>
      </c>
      <c r="AE851" s="49">
        <v>1</v>
      </c>
      <c r="AF851" s="49">
        <v>1</v>
      </c>
      <c r="AG851" s="49">
        <v>0</v>
      </c>
      <c r="AH851" s="49">
        <v>0</v>
      </c>
      <c r="AI851" s="206">
        <v>0</v>
      </c>
      <c r="AJ851" s="206">
        <v>1</v>
      </c>
      <c r="AK851" s="206">
        <v>1</v>
      </c>
      <c r="AL851" s="206">
        <v>0</v>
      </c>
      <c r="AM851" s="206">
        <v>0</v>
      </c>
      <c r="AN851" s="206">
        <v>0</v>
      </c>
      <c r="AO851" s="206">
        <v>0</v>
      </c>
      <c r="AP851" s="206">
        <v>0</v>
      </c>
      <c r="AQ851" s="49">
        <v>0</v>
      </c>
      <c r="AR851" s="207"/>
      <c r="AS851" s="49">
        <v>93</v>
      </c>
      <c r="AT851" s="49">
        <v>71</v>
      </c>
      <c r="AU851" s="49">
        <v>5</v>
      </c>
      <c r="AW851" s="49"/>
      <c r="AX851" s="49"/>
      <c r="AY851" s="49"/>
      <c r="AZ851" s="484"/>
    </row>
    <row r="852" spans="1:52">
      <c r="A852" s="206">
        <v>494</v>
      </c>
      <c r="B852" s="206">
        <v>494093093</v>
      </c>
      <c r="C852" s="207" t="s">
        <v>1074</v>
      </c>
      <c r="D852" s="216">
        <f t="shared" si="113"/>
        <v>0</v>
      </c>
      <c r="E852" s="216">
        <f t="shared" si="113"/>
        <v>0</v>
      </c>
      <c r="F852" s="216">
        <f t="shared" si="113"/>
        <v>26</v>
      </c>
      <c r="G852" s="216">
        <f t="shared" si="113"/>
        <v>108</v>
      </c>
      <c r="H852" s="216">
        <f t="shared" si="113"/>
        <v>75</v>
      </c>
      <c r="I852" s="216">
        <f t="shared" si="113"/>
        <v>70</v>
      </c>
      <c r="J852" s="216">
        <f t="shared" si="112"/>
        <v>0</v>
      </c>
      <c r="K852" s="347">
        <f t="shared" si="106"/>
        <v>10.769399999999999</v>
      </c>
      <c r="L852" s="216"/>
      <c r="M852" s="216">
        <f t="shared" si="107"/>
        <v>55</v>
      </c>
      <c r="N852" s="216">
        <f t="shared" si="108"/>
        <v>8</v>
      </c>
      <c r="O852" s="216">
        <f t="shared" si="108"/>
        <v>4</v>
      </c>
      <c r="P852" s="216">
        <f t="shared" si="109"/>
        <v>168</v>
      </c>
      <c r="Q852" s="216">
        <f t="shared" si="110"/>
        <v>11</v>
      </c>
      <c r="R852" s="216">
        <f t="shared" si="111"/>
        <v>279</v>
      </c>
      <c r="S852" s="219"/>
      <c r="T852" s="219"/>
      <c r="U852" s="219"/>
      <c r="V852" s="219"/>
      <c r="W852" s="504"/>
      <c r="X852" s="219"/>
      <c r="Y852" s="49">
        <v>494</v>
      </c>
      <c r="Z852" s="49">
        <v>494093093</v>
      </c>
      <c r="AA852" s="235" t="s">
        <v>1074</v>
      </c>
      <c r="AB852" s="49">
        <v>0</v>
      </c>
      <c r="AC852" s="49">
        <v>0</v>
      </c>
      <c r="AD852" s="49">
        <v>26</v>
      </c>
      <c r="AE852" s="49">
        <v>108</v>
      </c>
      <c r="AF852" s="49">
        <v>75</v>
      </c>
      <c r="AG852" s="49">
        <v>70</v>
      </c>
      <c r="AH852" s="49">
        <v>0</v>
      </c>
      <c r="AI852" s="206">
        <v>0</v>
      </c>
      <c r="AJ852" s="206">
        <v>55</v>
      </c>
      <c r="AK852" s="206">
        <v>8</v>
      </c>
      <c r="AL852" s="206">
        <v>4</v>
      </c>
      <c r="AM852" s="206">
        <v>109</v>
      </c>
      <c r="AN852" s="206">
        <v>0</v>
      </c>
      <c r="AO852" s="206">
        <v>0</v>
      </c>
      <c r="AP852" s="206">
        <v>16</v>
      </c>
      <c r="AQ852" s="49">
        <v>43</v>
      </c>
      <c r="AR852" s="207"/>
      <c r="AS852" s="49">
        <v>93</v>
      </c>
      <c r="AT852" s="49">
        <v>93</v>
      </c>
      <c r="AU852" s="49">
        <v>11</v>
      </c>
      <c r="AW852" s="49"/>
      <c r="AX852" s="49"/>
      <c r="AY852" s="49"/>
      <c r="AZ852" s="484"/>
    </row>
    <row r="853" spans="1:52">
      <c r="A853" s="206">
        <v>494</v>
      </c>
      <c r="B853" s="206">
        <v>494093128</v>
      </c>
      <c r="C853" s="207" t="s">
        <v>1074</v>
      </c>
      <c r="D853" s="216">
        <f t="shared" si="113"/>
        <v>0</v>
      </c>
      <c r="E853" s="216">
        <f t="shared" si="113"/>
        <v>0</v>
      </c>
      <c r="F853" s="216">
        <f t="shared" si="113"/>
        <v>0</v>
      </c>
      <c r="G853" s="216">
        <f t="shared" si="113"/>
        <v>1</v>
      </c>
      <c r="H853" s="216">
        <f t="shared" si="113"/>
        <v>0</v>
      </c>
      <c r="I853" s="216">
        <f t="shared" si="113"/>
        <v>0</v>
      </c>
      <c r="J853" s="216">
        <f t="shared" si="112"/>
        <v>0</v>
      </c>
      <c r="K853" s="347">
        <f t="shared" si="106"/>
        <v>3.8600000000000002E-2</v>
      </c>
      <c r="L853" s="216"/>
      <c r="M853" s="216">
        <f t="shared" si="107"/>
        <v>0</v>
      </c>
      <c r="N853" s="216">
        <f t="shared" si="108"/>
        <v>0</v>
      </c>
      <c r="O853" s="216">
        <f t="shared" si="108"/>
        <v>0</v>
      </c>
      <c r="P853" s="216">
        <f t="shared" si="109"/>
        <v>0</v>
      </c>
      <c r="Q853" s="216">
        <f t="shared" si="110"/>
        <v>10</v>
      </c>
      <c r="R853" s="216">
        <f t="shared" si="111"/>
        <v>1</v>
      </c>
      <c r="S853" s="219"/>
      <c r="T853" s="219"/>
      <c r="U853" s="219"/>
      <c r="V853" s="219"/>
      <c r="W853" s="504"/>
      <c r="X853" s="219"/>
      <c r="Y853" s="49">
        <v>494</v>
      </c>
      <c r="Z853" s="49">
        <v>494093128</v>
      </c>
      <c r="AA853" s="235" t="s">
        <v>1074</v>
      </c>
      <c r="AB853" s="49">
        <v>0</v>
      </c>
      <c r="AC853" s="49">
        <v>0</v>
      </c>
      <c r="AD853" s="49">
        <v>0</v>
      </c>
      <c r="AE853" s="49">
        <v>1</v>
      </c>
      <c r="AF853" s="49">
        <v>0</v>
      </c>
      <c r="AG853" s="49">
        <v>0</v>
      </c>
      <c r="AH853" s="49">
        <v>0</v>
      </c>
      <c r="AI853" s="206">
        <v>0</v>
      </c>
      <c r="AJ853" s="206">
        <v>0</v>
      </c>
      <c r="AK853" s="206">
        <v>0</v>
      </c>
      <c r="AL853" s="206">
        <v>0</v>
      </c>
      <c r="AM853" s="206">
        <v>0</v>
      </c>
      <c r="AN853" s="206">
        <v>0</v>
      </c>
      <c r="AO853" s="206">
        <v>0</v>
      </c>
      <c r="AP853" s="206">
        <v>0</v>
      </c>
      <c r="AQ853" s="49">
        <v>0</v>
      </c>
      <c r="AR853" s="207"/>
      <c r="AS853" s="49">
        <v>93</v>
      </c>
      <c r="AT853" s="49">
        <v>128</v>
      </c>
      <c r="AU853" s="49">
        <v>10</v>
      </c>
      <c r="AW853" s="49"/>
      <c r="AX853" s="49"/>
      <c r="AY853" s="49"/>
      <c r="AZ853" s="484"/>
    </row>
    <row r="854" spans="1:52">
      <c r="A854" s="206">
        <v>494</v>
      </c>
      <c r="B854" s="206">
        <v>494093163</v>
      </c>
      <c r="C854" s="207" t="s">
        <v>1074</v>
      </c>
      <c r="D854" s="216">
        <f t="shared" si="113"/>
        <v>0</v>
      </c>
      <c r="E854" s="216">
        <f t="shared" si="113"/>
        <v>0</v>
      </c>
      <c r="F854" s="216">
        <f t="shared" si="113"/>
        <v>1</v>
      </c>
      <c r="G854" s="216">
        <f t="shared" si="113"/>
        <v>11</v>
      </c>
      <c r="H854" s="216">
        <f t="shared" si="113"/>
        <v>4</v>
      </c>
      <c r="I854" s="216">
        <f t="shared" si="113"/>
        <v>3</v>
      </c>
      <c r="J854" s="216">
        <f t="shared" si="112"/>
        <v>0</v>
      </c>
      <c r="K854" s="347">
        <f t="shared" si="106"/>
        <v>0.73340000000000005</v>
      </c>
      <c r="L854" s="216"/>
      <c r="M854" s="216">
        <f t="shared" si="107"/>
        <v>4</v>
      </c>
      <c r="N854" s="216">
        <f t="shared" si="108"/>
        <v>0</v>
      </c>
      <c r="O854" s="216">
        <f t="shared" si="108"/>
        <v>0</v>
      </c>
      <c r="P854" s="216">
        <f t="shared" si="109"/>
        <v>15</v>
      </c>
      <c r="Q854" s="216">
        <f t="shared" si="110"/>
        <v>11</v>
      </c>
      <c r="R854" s="216">
        <f t="shared" si="111"/>
        <v>19</v>
      </c>
      <c r="S854" s="219"/>
      <c r="T854" s="219"/>
      <c r="U854" s="219"/>
      <c r="V854" s="219"/>
      <c r="W854" s="504"/>
      <c r="X854" s="219"/>
      <c r="Y854" s="49">
        <v>494</v>
      </c>
      <c r="Z854" s="49">
        <v>494093163</v>
      </c>
      <c r="AA854" s="235" t="s">
        <v>1074</v>
      </c>
      <c r="AB854" s="49">
        <v>0</v>
      </c>
      <c r="AC854" s="49">
        <v>0</v>
      </c>
      <c r="AD854" s="49">
        <v>1</v>
      </c>
      <c r="AE854" s="49">
        <v>11</v>
      </c>
      <c r="AF854" s="49">
        <v>4</v>
      </c>
      <c r="AG854" s="49">
        <v>3</v>
      </c>
      <c r="AH854" s="49">
        <v>0</v>
      </c>
      <c r="AI854" s="206">
        <v>0</v>
      </c>
      <c r="AJ854" s="206">
        <v>4</v>
      </c>
      <c r="AK854" s="206">
        <v>0</v>
      </c>
      <c r="AL854" s="206">
        <v>0</v>
      </c>
      <c r="AM854" s="206">
        <v>11</v>
      </c>
      <c r="AN854" s="206">
        <v>0</v>
      </c>
      <c r="AO854" s="206">
        <v>0</v>
      </c>
      <c r="AP854" s="206">
        <v>1</v>
      </c>
      <c r="AQ854" s="49">
        <v>3</v>
      </c>
      <c r="AR854" s="207"/>
      <c r="AS854" s="49">
        <v>93</v>
      </c>
      <c r="AT854" s="49">
        <v>163</v>
      </c>
      <c r="AU854" s="49">
        <v>11</v>
      </c>
      <c r="AW854" s="49"/>
      <c r="AX854" s="49"/>
      <c r="AY854" s="49"/>
      <c r="AZ854" s="484"/>
    </row>
    <row r="855" spans="1:52">
      <c r="A855" s="206">
        <v>494</v>
      </c>
      <c r="B855" s="206">
        <v>494093165</v>
      </c>
      <c r="C855" s="207" t="s">
        <v>1074</v>
      </c>
      <c r="D855" s="216">
        <f t="shared" si="113"/>
        <v>0</v>
      </c>
      <c r="E855" s="216">
        <f t="shared" si="113"/>
        <v>0</v>
      </c>
      <c r="F855" s="216">
        <f t="shared" si="113"/>
        <v>1</v>
      </c>
      <c r="G855" s="216">
        <f t="shared" si="113"/>
        <v>17</v>
      </c>
      <c r="H855" s="216">
        <f t="shared" si="113"/>
        <v>15</v>
      </c>
      <c r="I855" s="216">
        <f t="shared" si="113"/>
        <v>18</v>
      </c>
      <c r="J855" s="216">
        <f t="shared" si="112"/>
        <v>0</v>
      </c>
      <c r="K855" s="347">
        <f t="shared" si="106"/>
        <v>1.9685999999999999</v>
      </c>
      <c r="L855" s="216"/>
      <c r="M855" s="216">
        <f t="shared" si="107"/>
        <v>3</v>
      </c>
      <c r="N855" s="216">
        <f t="shared" si="108"/>
        <v>2</v>
      </c>
      <c r="O855" s="216">
        <f t="shared" si="108"/>
        <v>1</v>
      </c>
      <c r="P855" s="216">
        <f t="shared" si="109"/>
        <v>31</v>
      </c>
      <c r="Q855" s="216">
        <f t="shared" si="110"/>
        <v>10</v>
      </c>
      <c r="R855" s="216">
        <f t="shared" si="111"/>
        <v>51</v>
      </c>
      <c r="S855" s="219"/>
      <c r="T855" s="219"/>
      <c r="U855" s="219"/>
      <c r="V855" s="219"/>
      <c r="W855" s="504"/>
      <c r="X855" s="219"/>
      <c r="Y855" s="49">
        <v>494</v>
      </c>
      <c r="Z855" s="49">
        <v>494093165</v>
      </c>
      <c r="AA855" s="235" t="s">
        <v>1074</v>
      </c>
      <c r="AB855" s="49">
        <v>0</v>
      </c>
      <c r="AC855" s="49">
        <v>0</v>
      </c>
      <c r="AD855" s="49">
        <v>1</v>
      </c>
      <c r="AE855" s="49">
        <v>17</v>
      </c>
      <c r="AF855" s="49">
        <v>15</v>
      </c>
      <c r="AG855" s="49">
        <v>18</v>
      </c>
      <c r="AH855" s="49">
        <v>0</v>
      </c>
      <c r="AI855" s="206">
        <v>0</v>
      </c>
      <c r="AJ855" s="206">
        <v>3</v>
      </c>
      <c r="AK855" s="206">
        <v>2</v>
      </c>
      <c r="AL855" s="206">
        <v>1</v>
      </c>
      <c r="AM855" s="206">
        <v>22</v>
      </c>
      <c r="AN855" s="206">
        <v>0</v>
      </c>
      <c r="AO855" s="206">
        <v>0</v>
      </c>
      <c r="AP855" s="206">
        <v>0</v>
      </c>
      <c r="AQ855" s="49">
        <v>9</v>
      </c>
      <c r="AR855" s="207"/>
      <c r="AS855" s="49">
        <v>93</v>
      </c>
      <c r="AT855" s="49">
        <v>165</v>
      </c>
      <c r="AU855" s="49">
        <v>10</v>
      </c>
      <c r="AW855" s="49"/>
      <c r="AX855" s="49"/>
      <c r="AY855" s="49"/>
      <c r="AZ855" s="484"/>
    </row>
    <row r="856" spans="1:52">
      <c r="A856" s="206">
        <v>494</v>
      </c>
      <c r="B856" s="206">
        <v>494093176</v>
      </c>
      <c r="C856" s="207" t="s">
        <v>1074</v>
      </c>
      <c r="D856" s="216">
        <f t="shared" si="113"/>
        <v>0</v>
      </c>
      <c r="E856" s="216">
        <f t="shared" si="113"/>
        <v>0</v>
      </c>
      <c r="F856" s="216">
        <f t="shared" si="113"/>
        <v>1</v>
      </c>
      <c r="G856" s="216">
        <f t="shared" si="113"/>
        <v>5</v>
      </c>
      <c r="H856" s="216">
        <f t="shared" si="113"/>
        <v>2</v>
      </c>
      <c r="I856" s="216">
        <f t="shared" si="113"/>
        <v>1</v>
      </c>
      <c r="J856" s="216">
        <f t="shared" si="112"/>
        <v>0</v>
      </c>
      <c r="K856" s="347">
        <f t="shared" si="106"/>
        <v>0.34739999999999999</v>
      </c>
      <c r="L856" s="216"/>
      <c r="M856" s="216">
        <f t="shared" si="107"/>
        <v>2</v>
      </c>
      <c r="N856" s="216">
        <f t="shared" si="108"/>
        <v>0</v>
      </c>
      <c r="O856" s="216">
        <f t="shared" si="108"/>
        <v>0</v>
      </c>
      <c r="P856" s="216">
        <f t="shared" si="109"/>
        <v>9</v>
      </c>
      <c r="Q856" s="216">
        <f t="shared" si="110"/>
        <v>8</v>
      </c>
      <c r="R856" s="216">
        <f t="shared" si="111"/>
        <v>9</v>
      </c>
      <c r="S856" s="219"/>
      <c r="T856" s="219"/>
      <c r="U856" s="219"/>
      <c r="V856" s="219"/>
      <c r="W856" s="504"/>
      <c r="X856" s="219"/>
      <c r="Y856" s="49">
        <v>494</v>
      </c>
      <c r="Z856" s="49">
        <v>494093176</v>
      </c>
      <c r="AA856" s="235" t="s">
        <v>1074</v>
      </c>
      <c r="AB856" s="49">
        <v>0</v>
      </c>
      <c r="AC856" s="49">
        <v>0</v>
      </c>
      <c r="AD856" s="49">
        <v>1</v>
      </c>
      <c r="AE856" s="49">
        <v>5</v>
      </c>
      <c r="AF856" s="49">
        <v>2</v>
      </c>
      <c r="AG856" s="49">
        <v>1</v>
      </c>
      <c r="AH856" s="49">
        <v>0</v>
      </c>
      <c r="AI856" s="206">
        <v>0</v>
      </c>
      <c r="AJ856" s="206">
        <v>2</v>
      </c>
      <c r="AK856" s="206">
        <v>0</v>
      </c>
      <c r="AL856" s="206">
        <v>0</v>
      </c>
      <c r="AM856" s="206">
        <v>7</v>
      </c>
      <c r="AN856" s="206">
        <v>0</v>
      </c>
      <c r="AO856" s="206">
        <v>0</v>
      </c>
      <c r="AP856" s="206">
        <v>1</v>
      </c>
      <c r="AQ856" s="49">
        <v>1</v>
      </c>
      <c r="AR856" s="207"/>
      <c r="AS856" s="49">
        <v>93</v>
      </c>
      <c r="AT856" s="49">
        <v>176</v>
      </c>
      <c r="AU856" s="49">
        <v>8</v>
      </c>
      <c r="AW856" s="49"/>
      <c r="AX856" s="49"/>
      <c r="AY856" s="49"/>
      <c r="AZ856" s="484"/>
    </row>
    <row r="857" spans="1:52">
      <c r="A857" s="206">
        <v>494</v>
      </c>
      <c r="B857" s="206">
        <v>494093178</v>
      </c>
      <c r="C857" s="207" t="s">
        <v>1074</v>
      </c>
      <c r="D857" s="216">
        <f t="shared" si="113"/>
        <v>0</v>
      </c>
      <c r="E857" s="216">
        <f t="shared" si="113"/>
        <v>0</v>
      </c>
      <c r="F857" s="216">
        <f t="shared" si="113"/>
        <v>0</v>
      </c>
      <c r="G857" s="216">
        <f t="shared" si="113"/>
        <v>1</v>
      </c>
      <c r="H857" s="216">
        <f t="shared" si="113"/>
        <v>1</v>
      </c>
      <c r="I857" s="216">
        <f t="shared" si="113"/>
        <v>0</v>
      </c>
      <c r="J857" s="216">
        <f t="shared" si="112"/>
        <v>0</v>
      </c>
      <c r="K857" s="347">
        <f t="shared" si="106"/>
        <v>7.7200000000000005E-2</v>
      </c>
      <c r="L857" s="216"/>
      <c r="M857" s="216">
        <f t="shared" si="107"/>
        <v>0</v>
      </c>
      <c r="N857" s="216">
        <f t="shared" si="108"/>
        <v>0</v>
      </c>
      <c r="O857" s="216">
        <f t="shared" si="108"/>
        <v>0</v>
      </c>
      <c r="P857" s="216">
        <f t="shared" si="109"/>
        <v>0</v>
      </c>
      <c r="Q857" s="216">
        <f t="shared" si="110"/>
        <v>3</v>
      </c>
      <c r="R857" s="216">
        <f t="shared" si="111"/>
        <v>2</v>
      </c>
      <c r="S857" s="219"/>
      <c r="T857" s="219"/>
      <c r="U857" s="219"/>
      <c r="V857" s="219"/>
      <c r="W857" s="504"/>
      <c r="X857" s="219"/>
      <c r="Y857" s="49">
        <v>494</v>
      </c>
      <c r="Z857" s="49">
        <v>494093178</v>
      </c>
      <c r="AA857" s="235" t="s">
        <v>1074</v>
      </c>
      <c r="AB857" s="49">
        <v>0</v>
      </c>
      <c r="AC857" s="49">
        <v>0</v>
      </c>
      <c r="AD857" s="49">
        <v>0</v>
      </c>
      <c r="AE857" s="49">
        <v>1</v>
      </c>
      <c r="AF857" s="49">
        <v>1</v>
      </c>
      <c r="AG857" s="49">
        <v>0</v>
      </c>
      <c r="AH857" s="49">
        <v>0</v>
      </c>
      <c r="AI857" s="206">
        <v>0</v>
      </c>
      <c r="AJ857" s="206">
        <v>0</v>
      </c>
      <c r="AK857" s="206">
        <v>0</v>
      </c>
      <c r="AL857" s="206">
        <v>0</v>
      </c>
      <c r="AM857" s="206">
        <v>0</v>
      </c>
      <c r="AN857" s="206">
        <v>0</v>
      </c>
      <c r="AO857" s="206">
        <v>0</v>
      </c>
      <c r="AP857" s="206">
        <v>0</v>
      </c>
      <c r="AQ857" s="49">
        <v>0</v>
      </c>
      <c r="AR857" s="207"/>
      <c r="AS857" s="49">
        <v>93</v>
      </c>
      <c r="AT857" s="49">
        <v>178</v>
      </c>
      <c r="AU857" s="49">
        <v>3</v>
      </c>
      <c r="AW857" s="49"/>
      <c r="AX857" s="49"/>
      <c r="AY857" s="49"/>
      <c r="AZ857" s="484"/>
    </row>
    <row r="858" spans="1:52">
      <c r="A858" s="206">
        <v>494</v>
      </c>
      <c r="B858" s="206">
        <v>494093181</v>
      </c>
      <c r="C858" s="207" t="s">
        <v>1074</v>
      </c>
      <c r="D858" s="216">
        <f t="shared" si="113"/>
        <v>0</v>
      </c>
      <c r="E858" s="216">
        <f t="shared" si="113"/>
        <v>0</v>
      </c>
      <c r="F858" s="216">
        <f t="shared" si="113"/>
        <v>0</v>
      </c>
      <c r="G858" s="216">
        <f t="shared" si="113"/>
        <v>3</v>
      </c>
      <c r="H858" s="216">
        <f t="shared" si="113"/>
        <v>1</v>
      </c>
      <c r="I858" s="216">
        <f t="shared" si="113"/>
        <v>3</v>
      </c>
      <c r="J858" s="216">
        <f t="shared" si="112"/>
        <v>0</v>
      </c>
      <c r="K858" s="347">
        <f t="shared" si="106"/>
        <v>0.2702</v>
      </c>
      <c r="L858" s="216"/>
      <c r="M858" s="216">
        <f t="shared" si="107"/>
        <v>0</v>
      </c>
      <c r="N858" s="216">
        <f t="shared" si="108"/>
        <v>0</v>
      </c>
      <c r="O858" s="216">
        <f t="shared" si="108"/>
        <v>0</v>
      </c>
      <c r="P858" s="216">
        <f t="shared" si="109"/>
        <v>7</v>
      </c>
      <c r="Q858" s="216">
        <f t="shared" si="110"/>
        <v>10</v>
      </c>
      <c r="R858" s="216">
        <f t="shared" si="111"/>
        <v>7</v>
      </c>
      <c r="S858" s="219"/>
      <c r="T858" s="219"/>
      <c r="U858" s="219"/>
      <c r="V858" s="219"/>
      <c r="W858" s="504"/>
      <c r="X858" s="219"/>
      <c r="Y858" s="49">
        <v>494</v>
      </c>
      <c r="Z858" s="49">
        <v>494093181</v>
      </c>
      <c r="AA858" s="235" t="s">
        <v>1074</v>
      </c>
      <c r="AB858" s="49">
        <v>0</v>
      </c>
      <c r="AC858" s="49">
        <v>0</v>
      </c>
      <c r="AD858" s="49">
        <v>0</v>
      </c>
      <c r="AE858" s="49">
        <v>3</v>
      </c>
      <c r="AF858" s="49">
        <v>1</v>
      </c>
      <c r="AG858" s="49">
        <v>3</v>
      </c>
      <c r="AH858" s="49">
        <v>0</v>
      </c>
      <c r="AI858" s="206">
        <v>0</v>
      </c>
      <c r="AJ858" s="206">
        <v>0</v>
      </c>
      <c r="AK858" s="206">
        <v>0</v>
      </c>
      <c r="AL858" s="206">
        <v>0</v>
      </c>
      <c r="AM858" s="206">
        <v>4</v>
      </c>
      <c r="AN858" s="206">
        <v>0</v>
      </c>
      <c r="AO858" s="206">
        <v>0</v>
      </c>
      <c r="AP858" s="206">
        <v>0</v>
      </c>
      <c r="AQ858" s="49">
        <v>3</v>
      </c>
      <c r="AR858" s="207"/>
      <c r="AS858" s="49">
        <v>93</v>
      </c>
      <c r="AT858" s="49">
        <v>181</v>
      </c>
      <c r="AU858" s="49">
        <v>10</v>
      </c>
      <c r="AW858" s="49"/>
      <c r="AX858" s="49"/>
      <c r="AY858" s="49"/>
      <c r="AZ858" s="484"/>
    </row>
    <row r="859" spans="1:52">
      <c r="A859" s="206">
        <v>494</v>
      </c>
      <c r="B859" s="206">
        <v>494093229</v>
      </c>
      <c r="C859" s="207" t="s">
        <v>1074</v>
      </c>
      <c r="D859" s="216">
        <f t="shared" si="113"/>
        <v>0</v>
      </c>
      <c r="E859" s="216">
        <f t="shared" si="113"/>
        <v>0</v>
      </c>
      <c r="F859" s="216">
        <f t="shared" si="113"/>
        <v>0</v>
      </c>
      <c r="G859" s="216">
        <f t="shared" si="113"/>
        <v>2</v>
      </c>
      <c r="H859" s="216">
        <f t="shared" si="113"/>
        <v>0</v>
      </c>
      <c r="I859" s="216">
        <f t="shared" si="113"/>
        <v>2</v>
      </c>
      <c r="J859" s="216">
        <f t="shared" si="112"/>
        <v>0</v>
      </c>
      <c r="K859" s="347">
        <f t="shared" si="106"/>
        <v>0.15440000000000001</v>
      </c>
      <c r="L859" s="216"/>
      <c r="M859" s="216">
        <f t="shared" si="107"/>
        <v>1</v>
      </c>
      <c r="N859" s="216">
        <f t="shared" si="108"/>
        <v>0</v>
      </c>
      <c r="O859" s="216">
        <f t="shared" si="108"/>
        <v>1</v>
      </c>
      <c r="P859" s="216">
        <f t="shared" si="109"/>
        <v>4</v>
      </c>
      <c r="Q859" s="216">
        <f t="shared" si="110"/>
        <v>9</v>
      </c>
      <c r="R859" s="216">
        <f t="shared" si="111"/>
        <v>4</v>
      </c>
      <c r="S859" s="219"/>
      <c r="T859" s="219"/>
      <c r="U859" s="219"/>
      <c r="V859" s="219"/>
      <c r="W859" s="504"/>
      <c r="X859" s="219"/>
      <c r="Y859" s="49">
        <v>494</v>
      </c>
      <c r="Z859" s="49">
        <v>494093229</v>
      </c>
      <c r="AA859" s="235" t="s">
        <v>1074</v>
      </c>
      <c r="AB859" s="49">
        <v>0</v>
      </c>
      <c r="AC859" s="49">
        <v>0</v>
      </c>
      <c r="AD859" s="49">
        <v>0</v>
      </c>
      <c r="AE859" s="49">
        <v>2</v>
      </c>
      <c r="AF859" s="49">
        <v>0</v>
      </c>
      <c r="AG859" s="49">
        <v>2</v>
      </c>
      <c r="AH859" s="49">
        <v>0</v>
      </c>
      <c r="AI859" s="206">
        <v>0</v>
      </c>
      <c r="AJ859" s="206">
        <v>1</v>
      </c>
      <c r="AK859" s="206">
        <v>0</v>
      </c>
      <c r="AL859" s="206">
        <v>1</v>
      </c>
      <c r="AM859" s="206">
        <v>2</v>
      </c>
      <c r="AN859" s="206">
        <v>0</v>
      </c>
      <c r="AO859" s="206">
        <v>0</v>
      </c>
      <c r="AP859" s="206">
        <v>0</v>
      </c>
      <c r="AQ859" s="49">
        <v>2</v>
      </c>
      <c r="AR859" s="207"/>
      <c r="AS859" s="49">
        <v>93</v>
      </c>
      <c r="AT859" s="49">
        <v>229</v>
      </c>
      <c r="AU859" s="49">
        <v>9</v>
      </c>
      <c r="AW859" s="49"/>
      <c r="AX859" s="49"/>
      <c r="AY859" s="49"/>
      <c r="AZ859" s="484"/>
    </row>
    <row r="860" spans="1:52">
      <c r="A860" s="206">
        <v>494</v>
      </c>
      <c r="B860" s="206">
        <v>494093248</v>
      </c>
      <c r="C860" s="207" t="s">
        <v>1074</v>
      </c>
      <c r="D860" s="216">
        <f t="shared" si="113"/>
        <v>0</v>
      </c>
      <c r="E860" s="216">
        <f t="shared" si="113"/>
        <v>0</v>
      </c>
      <c r="F860" s="216">
        <f t="shared" si="113"/>
        <v>25</v>
      </c>
      <c r="G860" s="216">
        <f t="shared" si="113"/>
        <v>117</v>
      </c>
      <c r="H860" s="216">
        <f t="shared" si="113"/>
        <v>66</v>
      </c>
      <c r="I860" s="216">
        <f t="shared" si="113"/>
        <v>83</v>
      </c>
      <c r="J860" s="216">
        <f t="shared" si="112"/>
        <v>0</v>
      </c>
      <c r="K860" s="347">
        <f t="shared" si="106"/>
        <v>11.2326</v>
      </c>
      <c r="L860" s="216"/>
      <c r="M860" s="216">
        <f t="shared" si="107"/>
        <v>46</v>
      </c>
      <c r="N860" s="216">
        <f t="shared" si="108"/>
        <v>9</v>
      </c>
      <c r="O860" s="216">
        <f t="shared" si="108"/>
        <v>3</v>
      </c>
      <c r="P860" s="216">
        <f t="shared" si="109"/>
        <v>188</v>
      </c>
      <c r="Q860" s="216">
        <f t="shared" si="110"/>
        <v>11</v>
      </c>
      <c r="R860" s="216">
        <f t="shared" si="111"/>
        <v>291</v>
      </c>
      <c r="S860" s="219"/>
      <c r="T860" s="219"/>
      <c r="U860" s="219"/>
      <c r="V860" s="219"/>
      <c r="W860" s="504"/>
      <c r="X860" s="219"/>
      <c r="Y860" s="49">
        <v>494</v>
      </c>
      <c r="Z860" s="49">
        <v>494093248</v>
      </c>
      <c r="AA860" s="235" t="s">
        <v>1074</v>
      </c>
      <c r="AB860" s="49">
        <v>0</v>
      </c>
      <c r="AC860" s="49">
        <v>0</v>
      </c>
      <c r="AD860" s="49">
        <v>25</v>
      </c>
      <c r="AE860" s="49">
        <v>117</v>
      </c>
      <c r="AF860" s="49">
        <v>66</v>
      </c>
      <c r="AG860" s="49">
        <v>83</v>
      </c>
      <c r="AH860" s="49">
        <v>0</v>
      </c>
      <c r="AI860" s="206">
        <v>0</v>
      </c>
      <c r="AJ860" s="206">
        <v>46</v>
      </c>
      <c r="AK860" s="206">
        <v>9</v>
      </c>
      <c r="AL860" s="206">
        <v>3</v>
      </c>
      <c r="AM860" s="206">
        <v>111</v>
      </c>
      <c r="AN860" s="206">
        <v>0</v>
      </c>
      <c r="AO860" s="206">
        <v>0</v>
      </c>
      <c r="AP860" s="206">
        <v>19</v>
      </c>
      <c r="AQ860" s="49">
        <v>58</v>
      </c>
      <c r="AR860" s="207"/>
      <c r="AS860" s="49">
        <v>93</v>
      </c>
      <c r="AT860" s="49">
        <v>248</v>
      </c>
      <c r="AU860" s="49">
        <v>11</v>
      </c>
      <c r="AW860" s="49"/>
      <c r="AX860" s="49"/>
      <c r="AY860" s="49"/>
      <c r="AZ860" s="484"/>
    </row>
    <row r="861" spans="1:52">
      <c r="A861" s="206">
        <v>494</v>
      </c>
      <c r="B861" s="206">
        <v>494093262</v>
      </c>
      <c r="C861" s="207" t="s">
        <v>1074</v>
      </c>
      <c r="D861" s="216">
        <f t="shared" si="113"/>
        <v>0</v>
      </c>
      <c r="E861" s="216">
        <f t="shared" si="113"/>
        <v>0</v>
      </c>
      <c r="F861" s="216">
        <f t="shared" si="113"/>
        <v>0</v>
      </c>
      <c r="G861" s="216">
        <f t="shared" si="113"/>
        <v>5</v>
      </c>
      <c r="H861" s="216">
        <f t="shared" si="113"/>
        <v>4</v>
      </c>
      <c r="I861" s="216">
        <f t="shared" si="113"/>
        <v>6</v>
      </c>
      <c r="J861" s="216">
        <f t="shared" si="112"/>
        <v>0</v>
      </c>
      <c r="K861" s="347">
        <f t="shared" si="106"/>
        <v>0.57899999999999996</v>
      </c>
      <c r="L861" s="216"/>
      <c r="M861" s="216">
        <f t="shared" si="107"/>
        <v>1</v>
      </c>
      <c r="N861" s="216">
        <f t="shared" si="108"/>
        <v>0</v>
      </c>
      <c r="O861" s="216">
        <f t="shared" si="108"/>
        <v>0</v>
      </c>
      <c r="P861" s="216">
        <f t="shared" si="109"/>
        <v>9</v>
      </c>
      <c r="Q861" s="216">
        <f t="shared" si="110"/>
        <v>9</v>
      </c>
      <c r="R861" s="216">
        <f t="shared" si="111"/>
        <v>15</v>
      </c>
      <c r="S861" s="219"/>
      <c r="T861" s="219"/>
      <c r="U861" s="219"/>
      <c r="V861" s="219"/>
      <c r="W861" s="504"/>
      <c r="X861" s="219"/>
      <c r="Y861" s="49">
        <v>494</v>
      </c>
      <c r="Z861" s="49">
        <v>494093262</v>
      </c>
      <c r="AA861" s="235" t="s">
        <v>1074</v>
      </c>
      <c r="AB861" s="49">
        <v>0</v>
      </c>
      <c r="AC861" s="49">
        <v>0</v>
      </c>
      <c r="AD861" s="49">
        <v>0</v>
      </c>
      <c r="AE861" s="49">
        <v>5</v>
      </c>
      <c r="AF861" s="49">
        <v>4</v>
      </c>
      <c r="AG861" s="49">
        <v>6</v>
      </c>
      <c r="AH861" s="49">
        <v>0</v>
      </c>
      <c r="AI861" s="206">
        <v>0</v>
      </c>
      <c r="AJ861" s="206">
        <v>1</v>
      </c>
      <c r="AK861" s="206">
        <v>0</v>
      </c>
      <c r="AL861" s="206">
        <v>0</v>
      </c>
      <c r="AM861" s="206">
        <v>6</v>
      </c>
      <c r="AN861" s="206">
        <v>0</v>
      </c>
      <c r="AO861" s="206">
        <v>0</v>
      </c>
      <c r="AP861" s="206">
        <v>0</v>
      </c>
      <c r="AQ861" s="49">
        <v>3</v>
      </c>
      <c r="AR861" s="207"/>
      <c r="AS861" s="49">
        <v>93</v>
      </c>
      <c r="AT861" s="49">
        <v>262</v>
      </c>
      <c r="AU861" s="49">
        <v>9</v>
      </c>
      <c r="AW861" s="49"/>
      <c r="AX861" s="49"/>
      <c r="AY861" s="49"/>
      <c r="AZ861" s="484"/>
    </row>
    <row r="862" spans="1:52">
      <c r="A862" s="206">
        <v>494</v>
      </c>
      <c r="B862" s="206">
        <v>494093284</v>
      </c>
      <c r="C862" s="207" t="s">
        <v>1074</v>
      </c>
      <c r="D862" s="216">
        <f t="shared" si="113"/>
        <v>0</v>
      </c>
      <c r="E862" s="216">
        <f t="shared" si="113"/>
        <v>0</v>
      </c>
      <c r="F862" s="216">
        <f t="shared" si="113"/>
        <v>0</v>
      </c>
      <c r="G862" s="216">
        <f t="shared" si="113"/>
        <v>3</v>
      </c>
      <c r="H862" s="216">
        <f t="shared" si="113"/>
        <v>0</v>
      </c>
      <c r="I862" s="216">
        <f t="shared" si="113"/>
        <v>0</v>
      </c>
      <c r="J862" s="216">
        <f t="shared" si="112"/>
        <v>0</v>
      </c>
      <c r="K862" s="347">
        <f t="shared" si="106"/>
        <v>0.1158</v>
      </c>
      <c r="L862" s="216"/>
      <c r="M862" s="216">
        <f t="shared" si="107"/>
        <v>1</v>
      </c>
      <c r="N862" s="216">
        <f t="shared" si="108"/>
        <v>0</v>
      </c>
      <c r="O862" s="216">
        <f t="shared" si="108"/>
        <v>0</v>
      </c>
      <c r="P862" s="216">
        <f t="shared" si="109"/>
        <v>0</v>
      </c>
      <c r="Q862" s="216">
        <f t="shared" si="110"/>
        <v>5</v>
      </c>
      <c r="R862" s="216">
        <f t="shared" si="111"/>
        <v>3</v>
      </c>
      <c r="S862" s="219"/>
      <c r="T862" s="219"/>
      <c r="U862" s="219"/>
      <c r="V862" s="219"/>
      <c r="W862" s="504"/>
      <c r="X862" s="219"/>
      <c r="Y862" s="49">
        <v>494</v>
      </c>
      <c r="Z862" s="49">
        <v>494093284</v>
      </c>
      <c r="AA862" s="235" t="s">
        <v>1074</v>
      </c>
      <c r="AB862" s="49">
        <v>0</v>
      </c>
      <c r="AC862" s="49">
        <v>0</v>
      </c>
      <c r="AD862" s="49">
        <v>0</v>
      </c>
      <c r="AE862" s="49">
        <v>3</v>
      </c>
      <c r="AF862" s="49">
        <v>0</v>
      </c>
      <c r="AG862" s="49">
        <v>0</v>
      </c>
      <c r="AH862" s="49">
        <v>0</v>
      </c>
      <c r="AI862" s="206">
        <v>0</v>
      </c>
      <c r="AJ862" s="206">
        <v>1</v>
      </c>
      <c r="AK862" s="206">
        <v>0</v>
      </c>
      <c r="AL862" s="206">
        <v>0</v>
      </c>
      <c r="AM862" s="206">
        <v>0</v>
      </c>
      <c r="AN862" s="206">
        <v>0</v>
      </c>
      <c r="AO862" s="206">
        <v>0</v>
      </c>
      <c r="AP862" s="206">
        <v>0</v>
      </c>
      <c r="AQ862" s="49">
        <v>0</v>
      </c>
      <c r="AR862" s="207"/>
      <c r="AS862" s="49">
        <v>93</v>
      </c>
      <c r="AT862" s="49">
        <v>284</v>
      </c>
      <c r="AU862" s="49">
        <v>5</v>
      </c>
      <c r="AW862" s="49"/>
      <c r="AX862" s="49"/>
      <c r="AY862" s="49"/>
      <c r="AZ862" s="484"/>
    </row>
    <row r="863" spans="1:52">
      <c r="A863" s="206">
        <v>494</v>
      </c>
      <c r="B863" s="206">
        <v>494093291</v>
      </c>
      <c r="C863" s="207" t="s">
        <v>1074</v>
      </c>
      <c r="D863" s="216">
        <f t="shared" si="113"/>
        <v>0</v>
      </c>
      <c r="E863" s="216">
        <f t="shared" si="113"/>
        <v>0</v>
      </c>
      <c r="F863" s="216">
        <f t="shared" si="113"/>
        <v>0</v>
      </c>
      <c r="G863" s="216">
        <f t="shared" si="113"/>
        <v>0</v>
      </c>
      <c r="H863" s="216">
        <f t="shared" si="113"/>
        <v>1</v>
      </c>
      <c r="I863" s="216">
        <f t="shared" si="113"/>
        <v>1</v>
      </c>
      <c r="J863" s="216">
        <f t="shared" si="112"/>
        <v>0</v>
      </c>
      <c r="K863" s="347">
        <f t="shared" si="106"/>
        <v>7.7200000000000005E-2</v>
      </c>
      <c r="L863" s="216"/>
      <c r="M863" s="216">
        <f t="shared" si="107"/>
        <v>0</v>
      </c>
      <c r="N863" s="216">
        <f t="shared" si="108"/>
        <v>0</v>
      </c>
      <c r="O863" s="216">
        <f t="shared" si="108"/>
        <v>0</v>
      </c>
      <c r="P863" s="216">
        <f t="shared" si="109"/>
        <v>2</v>
      </c>
      <c r="Q863" s="216">
        <f t="shared" si="110"/>
        <v>5</v>
      </c>
      <c r="R863" s="216">
        <f t="shared" si="111"/>
        <v>2</v>
      </c>
      <c r="S863" s="219"/>
      <c r="T863" s="219"/>
      <c r="U863" s="219"/>
      <c r="V863" s="219"/>
      <c r="W863" s="504"/>
      <c r="X863" s="219"/>
      <c r="Y863" s="49">
        <v>494</v>
      </c>
      <c r="Z863" s="49">
        <v>494093291</v>
      </c>
      <c r="AA863" s="235" t="s">
        <v>1074</v>
      </c>
      <c r="AB863" s="49">
        <v>0</v>
      </c>
      <c r="AC863" s="49">
        <v>0</v>
      </c>
      <c r="AD863" s="49">
        <v>0</v>
      </c>
      <c r="AE863" s="49">
        <v>0</v>
      </c>
      <c r="AF863" s="49">
        <v>1</v>
      </c>
      <c r="AG863" s="49">
        <v>1</v>
      </c>
      <c r="AH863" s="49">
        <v>0</v>
      </c>
      <c r="AI863" s="206">
        <v>0</v>
      </c>
      <c r="AJ863" s="206">
        <v>0</v>
      </c>
      <c r="AK863" s="206">
        <v>0</v>
      </c>
      <c r="AL863" s="206">
        <v>0</v>
      </c>
      <c r="AM863" s="206">
        <v>1</v>
      </c>
      <c r="AN863" s="206">
        <v>0</v>
      </c>
      <c r="AO863" s="206">
        <v>0</v>
      </c>
      <c r="AP863" s="206">
        <v>0</v>
      </c>
      <c r="AQ863" s="49">
        <v>1</v>
      </c>
      <c r="AR863" s="207"/>
      <c r="AS863" s="49">
        <v>93</v>
      </c>
      <c r="AT863" s="49">
        <v>291</v>
      </c>
      <c r="AU863" s="49">
        <v>5</v>
      </c>
      <c r="AW863" s="49"/>
      <c r="AX863" s="49"/>
      <c r="AY863" s="49"/>
      <c r="AZ863" s="484"/>
    </row>
    <row r="864" spans="1:52">
      <c r="A864" s="206">
        <v>494</v>
      </c>
      <c r="B864" s="206">
        <v>494093293</v>
      </c>
      <c r="C864" s="207" t="s">
        <v>1074</v>
      </c>
      <c r="D864" s="216">
        <f t="shared" si="113"/>
        <v>0</v>
      </c>
      <c r="E864" s="216">
        <f t="shared" si="113"/>
        <v>0</v>
      </c>
      <c r="F864" s="216">
        <f t="shared" si="113"/>
        <v>0</v>
      </c>
      <c r="G864" s="216">
        <f t="shared" si="113"/>
        <v>1</v>
      </c>
      <c r="H864" s="216">
        <f t="shared" si="113"/>
        <v>0</v>
      </c>
      <c r="I864" s="216">
        <f t="shared" si="113"/>
        <v>1</v>
      </c>
      <c r="J864" s="216">
        <f t="shared" si="112"/>
        <v>0</v>
      </c>
      <c r="K864" s="347">
        <f t="shared" si="106"/>
        <v>7.7200000000000005E-2</v>
      </c>
      <c r="L864" s="216"/>
      <c r="M864" s="216">
        <f t="shared" si="107"/>
        <v>0</v>
      </c>
      <c r="N864" s="216">
        <f t="shared" si="108"/>
        <v>0</v>
      </c>
      <c r="O864" s="216">
        <f t="shared" si="108"/>
        <v>0</v>
      </c>
      <c r="P864" s="216">
        <f t="shared" si="109"/>
        <v>2</v>
      </c>
      <c r="Q864" s="216">
        <f t="shared" si="110"/>
        <v>10</v>
      </c>
      <c r="R864" s="216">
        <f t="shared" si="111"/>
        <v>2</v>
      </c>
      <c r="S864" s="219"/>
      <c r="T864" s="219"/>
      <c r="U864" s="219"/>
      <c r="V864" s="219"/>
      <c r="W864" s="504"/>
      <c r="X864" s="219"/>
      <c r="Y864" s="49">
        <v>494</v>
      </c>
      <c r="Z864" s="49">
        <v>494093293</v>
      </c>
      <c r="AA864" s="235" t="s">
        <v>1074</v>
      </c>
      <c r="AB864" s="49">
        <v>0</v>
      </c>
      <c r="AC864" s="49">
        <v>0</v>
      </c>
      <c r="AD864" s="49">
        <v>0</v>
      </c>
      <c r="AE864" s="49">
        <v>1</v>
      </c>
      <c r="AF864" s="49">
        <v>0</v>
      </c>
      <c r="AG864" s="49">
        <v>1</v>
      </c>
      <c r="AH864" s="49">
        <v>0</v>
      </c>
      <c r="AI864" s="206">
        <v>0</v>
      </c>
      <c r="AJ864" s="206">
        <v>0</v>
      </c>
      <c r="AK864" s="206">
        <v>0</v>
      </c>
      <c r="AL864" s="206">
        <v>0</v>
      </c>
      <c r="AM864" s="206">
        <v>1</v>
      </c>
      <c r="AN864" s="206">
        <v>0</v>
      </c>
      <c r="AO864" s="206">
        <v>0</v>
      </c>
      <c r="AP864" s="206">
        <v>0</v>
      </c>
      <c r="AQ864" s="49">
        <v>1</v>
      </c>
      <c r="AR864" s="207"/>
      <c r="AS864" s="49">
        <v>93</v>
      </c>
      <c r="AT864" s="49">
        <v>293</v>
      </c>
      <c r="AU864" s="49">
        <v>10</v>
      </c>
      <c r="AW864" s="49"/>
      <c r="AX864" s="49"/>
      <c r="AY864" s="49"/>
      <c r="AZ864" s="484"/>
    </row>
    <row r="865" spans="1:52">
      <c r="A865" s="206">
        <v>494</v>
      </c>
      <c r="B865" s="206">
        <v>494093346</v>
      </c>
      <c r="C865" s="207" t="s">
        <v>1074</v>
      </c>
      <c r="D865" s="216">
        <f t="shared" si="113"/>
        <v>0</v>
      </c>
      <c r="E865" s="216">
        <f t="shared" si="113"/>
        <v>0</v>
      </c>
      <c r="F865" s="216">
        <f t="shared" si="113"/>
        <v>0</v>
      </c>
      <c r="G865" s="216">
        <f t="shared" si="113"/>
        <v>0</v>
      </c>
      <c r="H865" s="216">
        <f t="shared" si="113"/>
        <v>1</v>
      </c>
      <c r="I865" s="216">
        <f t="shared" si="113"/>
        <v>0</v>
      </c>
      <c r="J865" s="216">
        <f t="shared" si="112"/>
        <v>0</v>
      </c>
      <c r="K865" s="347">
        <f t="shared" si="106"/>
        <v>3.8600000000000002E-2</v>
      </c>
      <c r="L865" s="216"/>
      <c r="M865" s="216">
        <f t="shared" si="107"/>
        <v>0</v>
      </c>
      <c r="N865" s="216">
        <f t="shared" si="108"/>
        <v>0</v>
      </c>
      <c r="O865" s="216">
        <f t="shared" si="108"/>
        <v>0</v>
      </c>
      <c r="P865" s="216">
        <f t="shared" si="109"/>
        <v>1</v>
      </c>
      <c r="Q865" s="216">
        <f t="shared" si="110"/>
        <v>8</v>
      </c>
      <c r="R865" s="216">
        <f t="shared" si="111"/>
        <v>1</v>
      </c>
      <c r="S865" s="219"/>
      <c r="T865" s="219"/>
      <c r="U865" s="219"/>
      <c r="V865" s="219"/>
      <c r="W865" s="504"/>
      <c r="X865" s="219"/>
      <c r="Y865" s="49">
        <v>494</v>
      </c>
      <c r="Z865" s="49">
        <v>494093346</v>
      </c>
      <c r="AA865" s="235" t="s">
        <v>1074</v>
      </c>
      <c r="AB865" s="49">
        <v>0</v>
      </c>
      <c r="AC865" s="49">
        <v>0</v>
      </c>
      <c r="AD865" s="49">
        <v>0</v>
      </c>
      <c r="AE865" s="49">
        <v>0</v>
      </c>
      <c r="AF865" s="49">
        <v>1</v>
      </c>
      <c r="AG865" s="49">
        <v>0</v>
      </c>
      <c r="AH865" s="49">
        <v>0</v>
      </c>
      <c r="AI865" s="206">
        <v>0</v>
      </c>
      <c r="AJ865" s="206">
        <v>0</v>
      </c>
      <c r="AK865" s="206">
        <v>0</v>
      </c>
      <c r="AL865" s="206">
        <v>0</v>
      </c>
      <c r="AM865" s="206">
        <v>1</v>
      </c>
      <c r="AN865" s="206">
        <v>0</v>
      </c>
      <c r="AO865" s="206">
        <v>0</v>
      </c>
      <c r="AP865" s="206">
        <v>0</v>
      </c>
      <c r="AQ865" s="49">
        <v>0</v>
      </c>
      <c r="AR865" s="207"/>
      <c r="AS865" s="49">
        <v>93</v>
      </c>
      <c r="AT865" s="49">
        <v>346</v>
      </c>
      <c r="AU865" s="49">
        <v>8</v>
      </c>
      <c r="AW865" s="49"/>
      <c r="AX865" s="49"/>
      <c r="AY865" s="49"/>
      <c r="AZ865" s="484"/>
    </row>
    <row r="866" spans="1:52">
      <c r="A866" s="206">
        <v>494</v>
      </c>
      <c r="B866" s="206">
        <v>494093347</v>
      </c>
      <c r="C866" s="207" t="s">
        <v>1074</v>
      </c>
      <c r="D866" s="216">
        <f t="shared" si="113"/>
        <v>0</v>
      </c>
      <c r="E866" s="216">
        <f t="shared" si="113"/>
        <v>0</v>
      </c>
      <c r="F866" s="216">
        <f t="shared" si="113"/>
        <v>0</v>
      </c>
      <c r="G866" s="216">
        <f t="shared" si="113"/>
        <v>1</v>
      </c>
      <c r="H866" s="216">
        <f t="shared" si="113"/>
        <v>1</v>
      </c>
      <c r="I866" s="216">
        <f t="shared" si="113"/>
        <v>0</v>
      </c>
      <c r="J866" s="216">
        <f t="shared" si="112"/>
        <v>0</v>
      </c>
      <c r="K866" s="347">
        <f t="shared" si="106"/>
        <v>7.7200000000000005E-2</v>
      </c>
      <c r="L866" s="216"/>
      <c r="M866" s="216">
        <f t="shared" si="107"/>
        <v>1</v>
      </c>
      <c r="N866" s="216">
        <f t="shared" si="108"/>
        <v>0</v>
      </c>
      <c r="O866" s="216">
        <f t="shared" si="108"/>
        <v>0</v>
      </c>
      <c r="P866" s="216">
        <f t="shared" si="109"/>
        <v>2</v>
      </c>
      <c r="Q866" s="216">
        <f t="shared" si="110"/>
        <v>8</v>
      </c>
      <c r="R866" s="216">
        <f t="shared" si="111"/>
        <v>2</v>
      </c>
      <c r="S866" s="219"/>
      <c r="T866" s="219"/>
      <c r="U866" s="219"/>
      <c r="V866" s="219"/>
      <c r="W866" s="504"/>
      <c r="X866" s="219"/>
      <c r="Y866" s="49">
        <v>494</v>
      </c>
      <c r="Z866" s="49">
        <v>494093347</v>
      </c>
      <c r="AA866" s="235" t="s">
        <v>1074</v>
      </c>
      <c r="AB866" s="49">
        <v>0</v>
      </c>
      <c r="AC866" s="49">
        <v>0</v>
      </c>
      <c r="AD866" s="49">
        <v>0</v>
      </c>
      <c r="AE866" s="49">
        <v>1</v>
      </c>
      <c r="AF866" s="49">
        <v>1</v>
      </c>
      <c r="AG866" s="49">
        <v>0</v>
      </c>
      <c r="AH866" s="49">
        <v>0</v>
      </c>
      <c r="AI866" s="206">
        <v>0</v>
      </c>
      <c r="AJ866" s="206">
        <v>1</v>
      </c>
      <c r="AK866" s="206">
        <v>0</v>
      </c>
      <c r="AL866" s="206">
        <v>0</v>
      </c>
      <c r="AM866" s="206">
        <v>2</v>
      </c>
      <c r="AN866" s="206">
        <v>0</v>
      </c>
      <c r="AO866" s="206">
        <v>0</v>
      </c>
      <c r="AP866" s="206">
        <v>0</v>
      </c>
      <c r="AQ866" s="49">
        <v>0</v>
      </c>
      <c r="AR866" s="207"/>
      <c r="AS866" s="49">
        <v>93</v>
      </c>
      <c r="AT866" s="49">
        <v>347</v>
      </c>
      <c r="AU866" s="49">
        <v>8</v>
      </c>
      <c r="AW866" s="49"/>
      <c r="AX866" s="49"/>
      <c r="AY866" s="49"/>
      <c r="AZ866" s="484"/>
    </row>
    <row r="867" spans="1:52">
      <c r="A867" s="206">
        <v>496</v>
      </c>
      <c r="B867" s="206">
        <v>496201072</v>
      </c>
      <c r="C867" s="207" t="s">
        <v>1075</v>
      </c>
      <c r="D867" s="216">
        <f t="shared" si="113"/>
        <v>0</v>
      </c>
      <c r="E867" s="216">
        <f t="shared" si="113"/>
        <v>0</v>
      </c>
      <c r="F867" s="216">
        <f t="shared" si="113"/>
        <v>0</v>
      </c>
      <c r="G867" s="216">
        <f t="shared" si="113"/>
        <v>0</v>
      </c>
      <c r="H867" s="216">
        <f t="shared" si="113"/>
        <v>2</v>
      </c>
      <c r="I867" s="216">
        <f t="shared" si="113"/>
        <v>2</v>
      </c>
      <c r="J867" s="216">
        <f t="shared" si="112"/>
        <v>0</v>
      </c>
      <c r="K867" s="347">
        <f t="shared" si="106"/>
        <v>0.15440000000000001</v>
      </c>
      <c r="L867" s="216"/>
      <c r="M867" s="216">
        <f t="shared" si="107"/>
        <v>0</v>
      </c>
      <c r="N867" s="216">
        <f t="shared" si="108"/>
        <v>0</v>
      </c>
      <c r="O867" s="216">
        <f t="shared" si="108"/>
        <v>0</v>
      </c>
      <c r="P867" s="216">
        <f t="shared" si="109"/>
        <v>2</v>
      </c>
      <c r="Q867" s="216">
        <f t="shared" si="110"/>
        <v>6</v>
      </c>
      <c r="R867" s="216">
        <f t="shared" si="111"/>
        <v>4</v>
      </c>
      <c r="S867" s="219"/>
      <c r="T867" s="219"/>
      <c r="U867" s="219"/>
      <c r="V867" s="219"/>
      <c r="W867" s="504"/>
      <c r="X867" s="219"/>
      <c r="Y867" s="49">
        <v>496</v>
      </c>
      <c r="Z867" s="49">
        <v>496201072</v>
      </c>
      <c r="AA867" s="235" t="s">
        <v>1075</v>
      </c>
      <c r="AB867" s="49">
        <v>0</v>
      </c>
      <c r="AC867" s="49">
        <v>0</v>
      </c>
      <c r="AD867" s="49">
        <v>0</v>
      </c>
      <c r="AE867" s="49">
        <v>0</v>
      </c>
      <c r="AF867" s="49">
        <v>2</v>
      </c>
      <c r="AG867" s="49">
        <v>2</v>
      </c>
      <c r="AH867" s="49">
        <v>0</v>
      </c>
      <c r="AI867" s="206">
        <v>0</v>
      </c>
      <c r="AJ867" s="206">
        <v>0</v>
      </c>
      <c r="AK867" s="206">
        <v>0</v>
      </c>
      <c r="AL867" s="206">
        <v>0</v>
      </c>
      <c r="AM867" s="206">
        <v>1</v>
      </c>
      <c r="AN867" s="206">
        <v>0</v>
      </c>
      <c r="AO867" s="206">
        <v>0</v>
      </c>
      <c r="AP867" s="206">
        <v>0</v>
      </c>
      <c r="AQ867" s="49">
        <v>1</v>
      </c>
      <c r="AR867" s="207"/>
      <c r="AS867" s="49">
        <v>201</v>
      </c>
      <c r="AT867" s="49">
        <v>72</v>
      </c>
      <c r="AU867" s="49">
        <v>6</v>
      </c>
      <c r="AW867" s="49"/>
      <c r="AX867" s="49"/>
      <c r="AY867" s="49"/>
      <c r="AZ867" s="484"/>
    </row>
    <row r="868" spans="1:52">
      <c r="A868" s="206">
        <v>496</v>
      </c>
      <c r="B868" s="206">
        <v>496201095</v>
      </c>
      <c r="C868" s="207" t="s">
        <v>1075</v>
      </c>
      <c r="D868" s="216">
        <f t="shared" si="113"/>
        <v>0</v>
      </c>
      <c r="E868" s="216">
        <f t="shared" si="113"/>
        <v>0</v>
      </c>
      <c r="F868" s="216">
        <f t="shared" si="113"/>
        <v>0</v>
      </c>
      <c r="G868" s="216">
        <f t="shared" si="113"/>
        <v>1</v>
      </c>
      <c r="H868" s="216">
        <f t="shared" si="113"/>
        <v>3</v>
      </c>
      <c r="I868" s="216">
        <f t="shared" si="113"/>
        <v>2</v>
      </c>
      <c r="J868" s="216">
        <f t="shared" si="112"/>
        <v>0</v>
      </c>
      <c r="K868" s="347">
        <f t="shared" si="106"/>
        <v>0.2316</v>
      </c>
      <c r="L868" s="216"/>
      <c r="M868" s="216">
        <f t="shared" si="107"/>
        <v>0</v>
      </c>
      <c r="N868" s="216">
        <f t="shared" si="108"/>
        <v>0</v>
      </c>
      <c r="O868" s="216">
        <f t="shared" si="108"/>
        <v>0</v>
      </c>
      <c r="P868" s="216">
        <f t="shared" si="109"/>
        <v>5</v>
      </c>
      <c r="Q868" s="216">
        <f t="shared" si="110"/>
        <v>12</v>
      </c>
      <c r="R868" s="216">
        <f t="shared" si="111"/>
        <v>6</v>
      </c>
      <c r="S868" s="219"/>
      <c r="T868" s="219"/>
      <c r="U868" s="219"/>
      <c r="V868" s="219"/>
      <c r="W868" s="504"/>
      <c r="X868" s="219"/>
      <c r="Y868" s="49">
        <v>496</v>
      </c>
      <c r="Z868" s="49">
        <v>496201095</v>
      </c>
      <c r="AA868" s="235" t="s">
        <v>1075</v>
      </c>
      <c r="AB868" s="49">
        <v>0</v>
      </c>
      <c r="AC868" s="49">
        <v>0</v>
      </c>
      <c r="AD868" s="49">
        <v>0</v>
      </c>
      <c r="AE868" s="49">
        <v>1</v>
      </c>
      <c r="AF868" s="49">
        <v>3</v>
      </c>
      <c r="AG868" s="49">
        <v>2</v>
      </c>
      <c r="AH868" s="49">
        <v>0</v>
      </c>
      <c r="AI868" s="206">
        <v>0</v>
      </c>
      <c r="AJ868" s="206">
        <v>0</v>
      </c>
      <c r="AK868" s="206">
        <v>0</v>
      </c>
      <c r="AL868" s="206">
        <v>0</v>
      </c>
      <c r="AM868" s="206">
        <v>3</v>
      </c>
      <c r="AN868" s="206">
        <v>0</v>
      </c>
      <c r="AO868" s="206">
        <v>0</v>
      </c>
      <c r="AP868" s="206">
        <v>0</v>
      </c>
      <c r="AQ868" s="49">
        <v>2</v>
      </c>
      <c r="AR868" s="207"/>
      <c r="AS868" s="49">
        <v>201</v>
      </c>
      <c r="AT868" s="49">
        <v>95</v>
      </c>
      <c r="AU868" s="49">
        <v>12</v>
      </c>
      <c r="AW868" s="49"/>
      <c r="AX868" s="49"/>
      <c r="AY868" s="49"/>
      <c r="AZ868" s="484"/>
    </row>
    <row r="869" spans="1:52">
      <c r="A869" s="206">
        <v>496</v>
      </c>
      <c r="B869" s="206">
        <v>496201201</v>
      </c>
      <c r="C869" s="207" t="s">
        <v>1075</v>
      </c>
      <c r="D869" s="216">
        <f t="shared" si="113"/>
        <v>0</v>
      </c>
      <c r="E869" s="216">
        <f t="shared" si="113"/>
        <v>0</v>
      </c>
      <c r="F869" s="216">
        <f t="shared" si="113"/>
        <v>0</v>
      </c>
      <c r="G869" s="216">
        <f t="shared" si="113"/>
        <v>82</v>
      </c>
      <c r="H869" s="216">
        <f t="shared" si="113"/>
        <v>264</v>
      </c>
      <c r="I869" s="216">
        <f t="shared" si="113"/>
        <v>148</v>
      </c>
      <c r="J869" s="216">
        <f t="shared" si="112"/>
        <v>0</v>
      </c>
      <c r="K869" s="347">
        <f t="shared" si="106"/>
        <v>19.0684</v>
      </c>
      <c r="L869" s="216"/>
      <c r="M869" s="216">
        <f t="shared" si="107"/>
        <v>14</v>
      </c>
      <c r="N869" s="216">
        <f t="shared" si="108"/>
        <v>21</v>
      </c>
      <c r="O869" s="216">
        <f t="shared" si="108"/>
        <v>14</v>
      </c>
      <c r="P869" s="216">
        <f t="shared" si="109"/>
        <v>372</v>
      </c>
      <c r="Q869" s="216">
        <f t="shared" si="110"/>
        <v>12</v>
      </c>
      <c r="R869" s="216">
        <f t="shared" si="111"/>
        <v>494</v>
      </c>
      <c r="S869" s="219"/>
      <c r="T869" s="219"/>
      <c r="U869" s="219"/>
      <c r="V869" s="219"/>
      <c r="W869" s="504"/>
      <c r="X869" s="219"/>
      <c r="Y869" s="49">
        <v>496</v>
      </c>
      <c r="Z869" s="49">
        <v>496201201</v>
      </c>
      <c r="AA869" s="235" t="s">
        <v>1075</v>
      </c>
      <c r="AB869" s="49">
        <v>0</v>
      </c>
      <c r="AC869" s="49">
        <v>0</v>
      </c>
      <c r="AD869" s="49">
        <v>0</v>
      </c>
      <c r="AE869" s="49">
        <v>82</v>
      </c>
      <c r="AF869" s="49">
        <v>264</v>
      </c>
      <c r="AG869" s="49">
        <v>148</v>
      </c>
      <c r="AH869" s="49">
        <v>0</v>
      </c>
      <c r="AI869" s="206">
        <v>0</v>
      </c>
      <c r="AJ869" s="206">
        <v>14</v>
      </c>
      <c r="AK869" s="206">
        <v>21</v>
      </c>
      <c r="AL869" s="206">
        <v>14</v>
      </c>
      <c r="AM869" s="206">
        <v>260</v>
      </c>
      <c r="AN869" s="206">
        <v>0</v>
      </c>
      <c r="AO869" s="206">
        <v>0</v>
      </c>
      <c r="AP869" s="206">
        <v>0</v>
      </c>
      <c r="AQ869" s="49">
        <v>112</v>
      </c>
      <c r="AR869" s="207"/>
      <c r="AS869" s="49">
        <v>201</v>
      </c>
      <c r="AT869" s="49">
        <v>201</v>
      </c>
      <c r="AU869" s="49">
        <v>12</v>
      </c>
      <c r="AW869" s="49"/>
      <c r="AX869" s="49"/>
      <c r="AY869" s="49"/>
      <c r="AZ869" s="484"/>
    </row>
    <row r="870" spans="1:52">
      <c r="A870" s="206">
        <v>497</v>
      </c>
      <c r="B870" s="206">
        <v>497117005</v>
      </c>
      <c r="C870" s="207" t="s">
        <v>261</v>
      </c>
      <c r="D870" s="216">
        <f t="shared" si="113"/>
        <v>0</v>
      </c>
      <c r="E870" s="216">
        <f t="shared" si="113"/>
        <v>0</v>
      </c>
      <c r="F870" s="216">
        <f t="shared" si="113"/>
        <v>0</v>
      </c>
      <c r="G870" s="216">
        <f t="shared" si="113"/>
        <v>6</v>
      </c>
      <c r="H870" s="216">
        <f t="shared" si="113"/>
        <v>2</v>
      </c>
      <c r="I870" s="216">
        <f t="shared" si="113"/>
        <v>0</v>
      </c>
      <c r="J870" s="216">
        <f t="shared" si="112"/>
        <v>0</v>
      </c>
      <c r="K870" s="347">
        <f t="shared" si="106"/>
        <v>0.30880000000000002</v>
      </c>
      <c r="L870" s="216"/>
      <c r="M870" s="216">
        <f t="shared" si="107"/>
        <v>0</v>
      </c>
      <c r="N870" s="216">
        <f t="shared" si="108"/>
        <v>0</v>
      </c>
      <c r="O870" s="216">
        <f t="shared" si="108"/>
        <v>0</v>
      </c>
      <c r="P870" s="216">
        <f t="shared" si="109"/>
        <v>3</v>
      </c>
      <c r="Q870" s="216">
        <f t="shared" si="110"/>
        <v>8</v>
      </c>
      <c r="R870" s="216">
        <f t="shared" si="111"/>
        <v>8</v>
      </c>
      <c r="S870" s="219"/>
      <c r="T870" s="219"/>
      <c r="U870" s="219"/>
      <c r="V870" s="219"/>
      <c r="W870" s="504"/>
      <c r="X870" s="219"/>
      <c r="Y870" s="49">
        <v>497</v>
      </c>
      <c r="Z870" s="49">
        <v>497117005</v>
      </c>
      <c r="AA870" s="235" t="s">
        <v>261</v>
      </c>
      <c r="AB870" s="49">
        <v>0</v>
      </c>
      <c r="AC870" s="49">
        <v>0</v>
      </c>
      <c r="AD870" s="49">
        <v>0</v>
      </c>
      <c r="AE870" s="49">
        <v>6</v>
      </c>
      <c r="AF870" s="49">
        <v>2</v>
      </c>
      <c r="AG870" s="49">
        <v>0</v>
      </c>
      <c r="AH870" s="49">
        <v>0</v>
      </c>
      <c r="AI870" s="206">
        <v>0</v>
      </c>
      <c r="AJ870" s="206">
        <v>0</v>
      </c>
      <c r="AK870" s="206">
        <v>0</v>
      </c>
      <c r="AL870" s="206">
        <v>0</v>
      </c>
      <c r="AM870" s="206">
        <v>3</v>
      </c>
      <c r="AN870" s="206">
        <v>0</v>
      </c>
      <c r="AO870" s="206">
        <v>0</v>
      </c>
      <c r="AP870" s="206">
        <v>0</v>
      </c>
      <c r="AQ870" s="49">
        <v>0</v>
      </c>
      <c r="AR870" s="207"/>
      <c r="AS870" s="49">
        <v>117</v>
      </c>
      <c r="AT870" s="49">
        <v>5</v>
      </c>
      <c r="AU870" s="49">
        <v>8</v>
      </c>
      <c r="AW870" s="49"/>
      <c r="AX870" s="49"/>
      <c r="AY870" s="49"/>
      <c r="AZ870" s="484"/>
    </row>
    <row r="871" spans="1:52">
      <c r="A871" s="206">
        <v>497</v>
      </c>
      <c r="B871" s="206">
        <v>497117008</v>
      </c>
      <c r="C871" s="207" t="s">
        <v>261</v>
      </c>
      <c r="D871" s="216">
        <f t="shared" si="113"/>
        <v>0</v>
      </c>
      <c r="E871" s="216">
        <f t="shared" si="113"/>
        <v>0</v>
      </c>
      <c r="F871" s="216">
        <f t="shared" si="113"/>
        <v>10</v>
      </c>
      <c r="G871" s="216">
        <f t="shared" si="113"/>
        <v>47</v>
      </c>
      <c r="H871" s="216">
        <f t="shared" si="113"/>
        <v>16</v>
      </c>
      <c r="I871" s="216">
        <f t="shared" si="113"/>
        <v>0</v>
      </c>
      <c r="J871" s="216">
        <f t="shared" si="112"/>
        <v>0</v>
      </c>
      <c r="K871" s="347">
        <f t="shared" si="106"/>
        <v>2.8178000000000001</v>
      </c>
      <c r="L871" s="216"/>
      <c r="M871" s="216">
        <f t="shared" si="107"/>
        <v>2</v>
      </c>
      <c r="N871" s="216">
        <f t="shared" si="108"/>
        <v>0</v>
      </c>
      <c r="O871" s="216">
        <f t="shared" si="108"/>
        <v>0</v>
      </c>
      <c r="P871" s="216">
        <f t="shared" si="109"/>
        <v>12</v>
      </c>
      <c r="Q871" s="216">
        <f t="shared" si="110"/>
        <v>7</v>
      </c>
      <c r="R871" s="216">
        <f t="shared" si="111"/>
        <v>73</v>
      </c>
      <c r="S871" s="219"/>
      <c r="T871" s="219"/>
      <c r="U871" s="219"/>
      <c r="V871" s="219"/>
      <c r="W871" s="504"/>
      <c r="X871" s="219"/>
      <c r="Y871" s="49">
        <v>497</v>
      </c>
      <c r="Z871" s="49">
        <v>497117008</v>
      </c>
      <c r="AA871" s="235" t="s">
        <v>261</v>
      </c>
      <c r="AB871" s="49">
        <v>0</v>
      </c>
      <c r="AC871" s="49">
        <v>0</v>
      </c>
      <c r="AD871" s="49">
        <v>10</v>
      </c>
      <c r="AE871" s="49">
        <v>47</v>
      </c>
      <c r="AF871" s="49">
        <v>16</v>
      </c>
      <c r="AG871" s="49">
        <v>0</v>
      </c>
      <c r="AH871" s="49">
        <v>0</v>
      </c>
      <c r="AI871" s="206">
        <v>0</v>
      </c>
      <c r="AJ871" s="206">
        <v>2</v>
      </c>
      <c r="AK871" s="206">
        <v>0</v>
      </c>
      <c r="AL871" s="206">
        <v>0</v>
      </c>
      <c r="AM871" s="206">
        <v>10</v>
      </c>
      <c r="AN871" s="206">
        <v>0</v>
      </c>
      <c r="AO871" s="206">
        <v>0</v>
      </c>
      <c r="AP871" s="206">
        <v>2</v>
      </c>
      <c r="AQ871" s="49">
        <v>0</v>
      </c>
      <c r="AR871" s="207"/>
      <c r="AS871" s="49">
        <v>117</v>
      </c>
      <c r="AT871" s="49">
        <v>8</v>
      </c>
      <c r="AU871" s="49">
        <v>7</v>
      </c>
      <c r="AW871" s="49"/>
      <c r="AX871" s="49"/>
      <c r="AY871" s="49"/>
      <c r="AZ871" s="484"/>
    </row>
    <row r="872" spans="1:52">
      <c r="A872" s="206">
        <v>497</v>
      </c>
      <c r="B872" s="206">
        <v>497117024</v>
      </c>
      <c r="C872" s="207" t="s">
        <v>261</v>
      </c>
      <c r="D872" s="216">
        <f t="shared" si="113"/>
        <v>0</v>
      </c>
      <c r="E872" s="216">
        <f t="shared" si="113"/>
        <v>0</v>
      </c>
      <c r="F872" s="216">
        <f t="shared" si="113"/>
        <v>2</v>
      </c>
      <c r="G872" s="216">
        <f t="shared" si="113"/>
        <v>7</v>
      </c>
      <c r="H872" s="216">
        <f t="shared" si="113"/>
        <v>7</v>
      </c>
      <c r="I872" s="216">
        <f t="shared" si="113"/>
        <v>8</v>
      </c>
      <c r="J872" s="216">
        <f t="shared" si="112"/>
        <v>0</v>
      </c>
      <c r="K872" s="347">
        <f t="shared" si="106"/>
        <v>0.9264</v>
      </c>
      <c r="L872" s="216"/>
      <c r="M872" s="216">
        <f t="shared" si="107"/>
        <v>2</v>
      </c>
      <c r="N872" s="216">
        <f t="shared" si="108"/>
        <v>0</v>
      </c>
      <c r="O872" s="216">
        <f t="shared" si="108"/>
        <v>0</v>
      </c>
      <c r="P872" s="216">
        <f t="shared" si="109"/>
        <v>5</v>
      </c>
      <c r="Q872" s="216">
        <f t="shared" si="110"/>
        <v>5</v>
      </c>
      <c r="R872" s="216">
        <f t="shared" si="111"/>
        <v>24</v>
      </c>
      <c r="S872" s="219"/>
      <c r="T872" s="219"/>
      <c r="U872" s="219"/>
      <c r="V872" s="219"/>
      <c r="W872" s="504"/>
      <c r="X872" s="219"/>
      <c r="Y872" s="49">
        <v>497</v>
      </c>
      <c r="Z872" s="49">
        <v>497117024</v>
      </c>
      <c r="AA872" s="235" t="s">
        <v>261</v>
      </c>
      <c r="AB872" s="49">
        <v>0</v>
      </c>
      <c r="AC872" s="49">
        <v>0</v>
      </c>
      <c r="AD872" s="49">
        <v>2</v>
      </c>
      <c r="AE872" s="49">
        <v>7</v>
      </c>
      <c r="AF872" s="49">
        <v>7</v>
      </c>
      <c r="AG872" s="49">
        <v>8</v>
      </c>
      <c r="AH872" s="49">
        <v>0</v>
      </c>
      <c r="AI872" s="206">
        <v>0</v>
      </c>
      <c r="AJ872" s="206">
        <v>2</v>
      </c>
      <c r="AK872" s="206">
        <v>0</v>
      </c>
      <c r="AL872" s="206">
        <v>0</v>
      </c>
      <c r="AM872" s="206">
        <v>0</v>
      </c>
      <c r="AN872" s="206">
        <v>0</v>
      </c>
      <c r="AO872" s="206">
        <v>0</v>
      </c>
      <c r="AP872" s="206">
        <v>1</v>
      </c>
      <c r="AQ872" s="49">
        <v>4</v>
      </c>
      <c r="AR872" s="207"/>
      <c r="AS872" s="49">
        <v>117</v>
      </c>
      <c r="AT872" s="49">
        <v>24</v>
      </c>
      <c r="AU872" s="49">
        <v>5</v>
      </c>
      <c r="AW872" s="49"/>
      <c r="AX872" s="49"/>
      <c r="AY872" s="49"/>
      <c r="AZ872" s="484"/>
    </row>
    <row r="873" spans="1:52">
      <c r="A873" s="206">
        <v>497</v>
      </c>
      <c r="B873" s="206">
        <v>497117061</v>
      </c>
      <c r="C873" s="207" t="s">
        <v>261</v>
      </c>
      <c r="D873" s="216">
        <f t="shared" si="113"/>
        <v>0</v>
      </c>
      <c r="E873" s="216">
        <f t="shared" si="113"/>
        <v>0</v>
      </c>
      <c r="F873" s="216">
        <f t="shared" si="113"/>
        <v>2</v>
      </c>
      <c r="G873" s="216">
        <f t="shared" si="113"/>
        <v>9</v>
      </c>
      <c r="H873" s="216">
        <f t="shared" si="113"/>
        <v>4</v>
      </c>
      <c r="I873" s="216">
        <f t="shared" si="113"/>
        <v>8</v>
      </c>
      <c r="J873" s="216">
        <f t="shared" si="112"/>
        <v>0</v>
      </c>
      <c r="K873" s="347">
        <f t="shared" si="106"/>
        <v>0.88780000000000003</v>
      </c>
      <c r="L873" s="216"/>
      <c r="M873" s="216">
        <f t="shared" si="107"/>
        <v>0</v>
      </c>
      <c r="N873" s="216">
        <f t="shared" si="108"/>
        <v>0</v>
      </c>
      <c r="O873" s="216">
        <f t="shared" si="108"/>
        <v>0</v>
      </c>
      <c r="P873" s="216">
        <f t="shared" si="109"/>
        <v>9</v>
      </c>
      <c r="Q873" s="216">
        <f t="shared" si="110"/>
        <v>11</v>
      </c>
      <c r="R873" s="216">
        <f t="shared" si="111"/>
        <v>23</v>
      </c>
      <c r="S873" s="219"/>
      <c r="T873" s="219"/>
      <c r="U873" s="219"/>
      <c r="V873" s="219"/>
      <c r="W873" s="504"/>
      <c r="X873" s="219"/>
      <c r="Y873" s="49">
        <v>497</v>
      </c>
      <c r="Z873" s="49">
        <v>497117061</v>
      </c>
      <c r="AA873" s="235" t="s">
        <v>261</v>
      </c>
      <c r="AB873" s="49">
        <v>0</v>
      </c>
      <c r="AC873" s="49">
        <v>0</v>
      </c>
      <c r="AD873" s="49">
        <v>2</v>
      </c>
      <c r="AE873" s="49">
        <v>9</v>
      </c>
      <c r="AF873" s="49">
        <v>4</v>
      </c>
      <c r="AG873" s="49">
        <v>8</v>
      </c>
      <c r="AH873" s="49">
        <v>0</v>
      </c>
      <c r="AI873" s="206">
        <v>0</v>
      </c>
      <c r="AJ873" s="206">
        <v>0</v>
      </c>
      <c r="AK873" s="206">
        <v>0</v>
      </c>
      <c r="AL873" s="206">
        <v>0</v>
      </c>
      <c r="AM873" s="206">
        <v>4</v>
      </c>
      <c r="AN873" s="206">
        <v>0</v>
      </c>
      <c r="AO873" s="206">
        <v>0</v>
      </c>
      <c r="AP873" s="206">
        <v>0</v>
      </c>
      <c r="AQ873" s="49">
        <v>5</v>
      </c>
      <c r="AR873" s="207"/>
      <c r="AS873" s="49">
        <v>117</v>
      </c>
      <c r="AT873" s="49">
        <v>61</v>
      </c>
      <c r="AU873" s="49">
        <v>11</v>
      </c>
      <c r="AW873" s="49"/>
      <c r="AX873" s="49"/>
      <c r="AY873" s="49"/>
      <c r="AZ873" s="484"/>
    </row>
    <row r="874" spans="1:52">
      <c r="A874" s="206">
        <v>497</v>
      </c>
      <c r="B874" s="206">
        <v>497117074</v>
      </c>
      <c r="C874" s="207" t="s">
        <v>261</v>
      </c>
      <c r="D874" s="216">
        <f t="shared" si="113"/>
        <v>0</v>
      </c>
      <c r="E874" s="216">
        <f t="shared" si="113"/>
        <v>0</v>
      </c>
      <c r="F874" s="216">
        <f t="shared" si="113"/>
        <v>1</v>
      </c>
      <c r="G874" s="216">
        <f t="shared" si="113"/>
        <v>5</v>
      </c>
      <c r="H874" s="216">
        <f t="shared" si="113"/>
        <v>1</v>
      </c>
      <c r="I874" s="216">
        <f t="shared" si="113"/>
        <v>0</v>
      </c>
      <c r="J874" s="216">
        <f t="shared" si="112"/>
        <v>0</v>
      </c>
      <c r="K874" s="347">
        <f t="shared" si="106"/>
        <v>0.2702</v>
      </c>
      <c r="L874" s="216"/>
      <c r="M874" s="216">
        <f t="shared" si="107"/>
        <v>0</v>
      </c>
      <c r="N874" s="216">
        <f t="shared" si="108"/>
        <v>0</v>
      </c>
      <c r="O874" s="216">
        <f t="shared" si="108"/>
        <v>0</v>
      </c>
      <c r="P874" s="216">
        <f t="shared" si="109"/>
        <v>2</v>
      </c>
      <c r="Q874" s="216">
        <f t="shared" si="110"/>
        <v>4</v>
      </c>
      <c r="R874" s="216">
        <f t="shared" si="111"/>
        <v>7</v>
      </c>
      <c r="S874" s="219"/>
      <c r="T874" s="219"/>
      <c r="U874" s="219"/>
      <c r="V874" s="219"/>
      <c r="W874" s="504"/>
      <c r="X874" s="219"/>
      <c r="Y874" s="49">
        <v>497</v>
      </c>
      <c r="Z874" s="49">
        <v>497117074</v>
      </c>
      <c r="AA874" s="235" t="s">
        <v>261</v>
      </c>
      <c r="AB874" s="49">
        <v>0</v>
      </c>
      <c r="AC874" s="49">
        <v>0</v>
      </c>
      <c r="AD874" s="49">
        <v>1</v>
      </c>
      <c r="AE874" s="49">
        <v>5</v>
      </c>
      <c r="AF874" s="49">
        <v>1</v>
      </c>
      <c r="AG874" s="49">
        <v>0</v>
      </c>
      <c r="AH874" s="49">
        <v>0</v>
      </c>
      <c r="AI874" s="206">
        <v>0</v>
      </c>
      <c r="AJ874" s="206">
        <v>0</v>
      </c>
      <c r="AK874" s="206">
        <v>0</v>
      </c>
      <c r="AL874" s="206">
        <v>0</v>
      </c>
      <c r="AM874" s="206">
        <v>2</v>
      </c>
      <c r="AN874" s="206">
        <v>0</v>
      </c>
      <c r="AO874" s="206">
        <v>0</v>
      </c>
      <c r="AP874" s="206">
        <v>0</v>
      </c>
      <c r="AQ874" s="49">
        <v>0</v>
      </c>
      <c r="AR874" s="207"/>
      <c r="AS874" s="49">
        <v>117</v>
      </c>
      <c r="AT874" s="49">
        <v>74</v>
      </c>
      <c r="AU874" s="49">
        <v>4</v>
      </c>
      <c r="AW874" s="49"/>
      <c r="AX874" s="49"/>
      <c r="AY874" s="49"/>
      <c r="AZ874" s="484"/>
    </row>
    <row r="875" spans="1:52">
      <c r="A875" s="206">
        <v>497</v>
      </c>
      <c r="B875" s="206">
        <v>497117086</v>
      </c>
      <c r="C875" s="207" t="s">
        <v>261</v>
      </c>
      <c r="D875" s="216">
        <f t="shared" si="113"/>
        <v>0</v>
      </c>
      <c r="E875" s="216">
        <f t="shared" si="113"/>
        <v>0</v>
      </c>
      <c r="F875" s="216">
        <f t="shared" si="113"/>
        <v>3</v>
      </c>
      <c r="G875" s="216">
        <f t="shared" si="113"/>
        <v>13</v>
      </c>
      <c r="H875" s="216">
        <f t="shared" si="113"/>
        <v>6</v>
      </c>
      <c r="I875" s="216">
        <f t="shared" si="113"/>
        <v>5</v>
      </c>
      <c r="J875" s="216">
        <f t="shared" si="112"/>
        <v>0</v>
      </c>
      <c r="K875" s="347">
        <f t="shared" si="106"/>
        <v>1.0422</v>
      </c>
      <c r="L875" s="216"/>
      <c r="M875" s="216">
        <f t="shared" si="107"/>
        <v>1</v>
      </c>
      <c r="N875" s="216">
        <f t="shared" si="108"/>
        <v>0</v>
      </c>
      <c r="O875" s="216">
        <f t="shared" si="108"/>
        <v>0</v>
      </c>
      <c r="P875" s="216">
        <f t="shared" si="109"/>
        <v>6</v>
      </c>
      <c r="Q875" s="216">
        <f t="shared" si="110"/>
        <v>8</v>
      </c>
      <c r="R875" s="216">
        <f t="shared" si="111"/>
        <v>27</v>
      </c>
      <c r="S875" s="219"/>
      <c r="T875" s="219"/>
      <c r="U875" s="219"/>
      <c r="V875" s="219"/>
      <c r="W875" s="504"/>
      <c r="X875" s="219"/>
      <c r="Y875" s="49">
        <v>497</v>
      </c>
      <c r="Z875" s="49">
        <v>497117086</v>
      </c>
      <c r="AA875" s="235" t="s">
        <v>261</v>
      </c>
      <c r="AB875" s="49">
        <v>0</v>
      </c>
      <c r="AC875" s="49">
        <v>0</v>
      </c>
      <c r="AD875" s="49">
        <v>3</v>
      </c>
      <c r="AE875" s="49">
        <v>13</v>
      </c>
      <c r="AF875" s="49">
        <v>6</v>
      </c>
      <c r="AG875" s="49">
        <v>5</v>
      </c>
      <c r="AH875" s="49">
        <v>0</v>
      </c>
      <c r="AI875" s="206">
        <v>0</v>
      </c>
      <c r="AJ875" s="206">
        <v>1</v>
      </c>
      <c r="AK875" s="206">
        <v>0</v>
      </c>
      <c r="AL875" s="206">
        <v>0</v>
      </c>
      <c r="AM875" s="206">
        <v>4</v>
      </c>
      <c r="AN875" s="206">
        <v>0</v>
      </c>
      <c r="AO875" s="206">
        <v>0</v>
      </c>
      <c r="AP875" s="206">
        <v>2</v>
      </c>
      <c r="AQ875" s="49">
        <v>0</v>
      </c>
      <c r="AR875" s="207"/>
      <c r="AS875" s="49">
        <v>117</v>
      </c>
      <c r="AT875" s="49">
        <v>86</v>
      </c>
      <c r="AU875" s="49">
        <v>8</v>
      </c>
      <c r="AW875" s="49"/>
      <c r="AX875" s="49"/>
      <c r="AY875" s="49"/>
      <c r="AZ875" s="484"/>
    </row>
    <row r="876" spans="1:52">
      <c r="A876" s="206">
        <v>497</v>
      </c>
      <c r="B876" s="206">
        <v>497117087</v>
      </c>
      <c r="C876" s="207" t="s">
        <v>261</v>
      </c>
      <c r="D876" s="216">
        <f t="shared" si="113"/>
        <v>0</v>
      </c>
      <c r="E876" s="216">
        <f t="shared" si="113"/>
        <v>0</v>
      </c>
      <c r="F876" s="216">
        <f t="shared" si="113"/>
        <v>0</v>
      </c>
      <c r="G876" s="216">
        <f t="shared" si="113"/>
        <v>1</v>
      </c>
      <c r="H876" s="216">
        <f t="shared" si="113"/>
        <v>0</v>
      </c>
      <c r="I876" s="216">
        <f t="shared" si="113"/>
        <v>0</v>
      </c>
      <c r="J876" s="216">
        <f t="shared" si="112"/>
        <v>0</v>
      </c>
      <c r="K876" s="347">
        <f t="shared" si="106"/>
        <v>3.8600000000000002E-2</v>
      </c>
      <c r="L876" s="216"/>
      <c r="M876" s="216">
        <f t="shared" si="107"/>
        <v>0</v>
      </c>
      <c r="N876" s="216">
        <f t="shared" si="108"/>
        <v>0</v>
      </c>
      <c r="O876" s="216">
        <f t="shared" si="108"/>
        <v>0</v>
      </c>
      <c r="P876" s="216">
        <f t="shared" si="109"/>
        <v>0</v>
      </c>
      <c r="Q876" s="216">
        <f t="shared" si="110"/>
        <v>5</v>
      </c>
      <c r="R876" s="216">
        <f t="shared" si="111"/>
        <v>1</v>
      </c>
      <c r="S876" s="219"/>
      <c r="T876" s="219"/>
      <c r="U876" s="219"/>
      <c r="V876" s="219"/>
      <c r="W876" s="504"/>
      <c r="X876" s="219"/>
      <c r="Y876" s="49">
        <v>497</v>
      </c>
      <c r="Z876" s="49">
        <v>497117087</v>
      </c>
      <c r="AA876" s="235" t="s">
        <v>261</v>
      </c>
      <c r="AB876" s="49">
        <v>0</v>
      </c>
      <c r="AC876" s="49">
        <v>0</v>
      </c>
      <c r="AD876" s="49">
        <v>0</v>
      </c>
      <c r="AE876" s="49">
        <v>1</v>
      </c>
      <c r="AF876" s="49">
        <v>0</v>
      </c>
      <c r="AG876" s="49">
        <v>0</v>
      </c>
      <c r="AH876" s="49">
        <v>0</v>
      </c>
      <c r="AI876" s="206">
        <v>0</v>
      </c>
      <c r="AJ876" s="206">
        <v>0</v>
      </c>
      <c r="AK876" s="206">
        <v>0</v>
      </c>
      <c r="AL876" s="206">
        <v>0</v>
      </c>
      <c r="AM876" s="206">
        <v>0</v>
      </c>
      <c r="AN876" s="206">
        <v>0</v>
      </c>
      <c r="AO876" s="206">
        <v>0</v>
      </c>
      <c r="AP876" s="206">
        <v>0</v>
      </c>
      <c r="AQ876" s="49">
        <v>0</v>
      </c>
      <c r="AR876" s="207"/>
      <c r="AS876" s="49">
        <v>117</v>
      </c>
      <c r="AT876" s="49">
        <v>87</v>
      </c>
      <c r="AU876" s="49">
        <v>5</v>
      </c>
      <c r="AW876" s="49"/>
      <c r="AX876" s="49"/>
      <c r="AY876" s="49"/>
      <c r="AZ876" s="484"/>
    </row>
    <row r="877" spans="1:52">
      <c r="A877" s="206">
        <v>497</v>
      </c>
      <c r="B877" s="206">
        <v>497117111</v>
      </c>
      <c r="C877" s="207" t="s">
        <v>261</v>
      </c>
      <c r="D877" s="216">
        <f t="shared" si="113"/>
        <v>0</v>
      </c>
      <c r="E877" s="216">
        <f t="shared" si="113"/>
        <v>0</v>
      </c>
      <c r="F877" s="216">
        <f t="shared" si="113"/>
        <v>1</v>
      </c>
      <c r="G877" s="216">
        <f t="shared" si="113"/>
        <v>5</v>
      </c>
      <c r="H877" s="216">
        <f t="shared" si="113"/>
        <v>3</v>
      </c>
      <c r="I877" s="216">
        <f t="shared" si="113"/>
        <v>1</v>
      </c>
      <c r="J877" s="216">
        <f t="shared" si="112"/>
        <v>0</v>
      </c>
      <c r="K877" s="347">
        <f t="shared" si="106"/>
        <v>0.38600000000000001</v>
      </c>
      <c r="L877" s="216"/>
      <c r="M877" s="216">
        <f t="shared" si="107"/>
        <v>0</v>
      </c>
      <c r="N877" s="216">
        <f t="shared" si="108"/>
        <v>0</v>
      </c>
      <c r="O877" s="216">
        <f t="shared" si="108"/>
        <v>0</v>
      </c>
      <c r="P877" s="216">
        <f t="shared" si="109"/>
        <v>1</v>
      </c>
      <c r="Q877" s="216">
        <f t="shared" si="110"/>
        <v>7</v>
      </c>
      <c r="R877" s="216">
        <f t="shared" si="111"/>
        <v>10</v>
      </c>
      <c r="S877" s="219"/>
      <c r="T877" s="219"/>
      <c r="U877" s="219"/>
      <c r="V877" s="219"/>
      <c r="W877" s="504"/>
      <c r="X877" s="219"/>
      <c r="Y877" s="49">
        <v>497</v>
      </c>
      <c r="Z877" s="49">
        <v>497117111</v>
      </c>
      <c r="AA877" s="235" t="s">
        <v>261</v>
      </c>
      <c r="AB877" s="49">
        <v>0</v>
      </c>
      <c r="AC877" s="49">
        <v>0</v>
      </c>
      <c r="AD877" s="49">
        <v>1</v>
      </c>
      <c r="AE877" s="49">
        <v>5</v>
      </c>
      <c r="AF877" s="49">
        <v>3</v>
      </c>
      <c r="AG877" s="49">
        <v>1</v>
      </c>
      <c r="AH877" s="49">
        <v>0</v>
      </c>
      <c r="AI877" s="206">
        <v>0</v>
      </c>
      <c r="AJ877" s="206">
        <v>0</v>
      </c>
      <c r="AK877" s="206">
        <v>0</v>
      </c>
      <c r="AL877" s="206">
        <v>0</v>
      </c>
      <c r="AM877" s="206">
        <v>0</v>
      </c>
      <c r="AN877" s="206">
        <v>0</v>
      </c>
      <c r="AO877" s="206">
        <v>0</v>
      </c>
      <c r="AP877" s="206">
        <v>0</v>
      </c>
      <c r="AQ877" s="49">
        <v>1</v>
      </c>
      <c r="AR877" s="207"/>
      <c r="AS877" s="49">
        <v>117</v>
      </c>
      <c r="AT877" s="49">
        <v>111</v>
      </c>
      <c r="AU877" s="49">
        <v>7</v>
      </c>
      <c r="AW877" s="49"/>
      <c r="AX877" s="49"/>
      <c r="AY877" s="49"/>
      <c r="AZ877" s="484"/>
    </row>
    <row r="878" spans="1:52">
      <c r="A878" s="206">
        <v>497</v>
      </c>
      <c r="B878" s="206">
        <v>497117114</v>
      </c>
      <c r="C878" s="207" t="s">
        <v>261</v>
      </c>
      <c r="D878" s="216">
        <f t="shared" si="113"/>
        <v>0</v>
      </c>
      <c r="E878" s="216">
        <f t="shared" si="113"/>
        <v>0</v>
      </c>
      <c r="F878" s="216">
        <f t="shared" si="113"/>
        <v>1</v>
      </c>
      <c r="G878" s="216">
        <f t="shared" si="113"/>
        <v>6</v>
      </c>
      <c r="H878" s="216">
        <f t="shared" si="113"/>
        <v>9</v>
      </c>
      <c r="I878" s="216">
        <f t="shared" si="113"/>
        <v>3</v>
      </c>
      <c r="J878" s="216">
        <f t="shared" si="112"/>
        <v>0</v>
      </c>
      <c r="K878" s="347">
        <f t="shared" si="106"/>
        <v>0.73340000000000005</v>
      </c>
      <c r="L878" s="216"/>
      <c r="M878" s="216">
        <f t="shared" si="107"/>
        <v>2</v>
      </c>
      <c r="N878" s="216">
        <f t="shared" si="108"/>
        <v>0</v>
      </c>
      <c r="O878" s="216">
        <f t="shared" si="108"/>
        <v>0</v>
      </c>
      <c r="P878" s="216">
        <f t="shared" si="109"/>
        <v>7</v>
      </c>
      <c r="Q878" s="216">
        <f t="shared" si="110"/>
        <v>10</v>
      </c>
      <c r="R878" s="216">
        <f t="shared" si="111"/>
        <v>19</v>
      </c>
      <c r="S878" s="219"/>
      <c r="T878" s="219"/>
      <c r="U878" s="219"/>
      <c r="V878" s="219"/>
      <c r="W878" s="504"/>
      <c r="X878" s="219"/>
      <c r="Y878" s="49">
        <v>497</v>
      </c>
      <c r="Z878" s="49">
        <v>497117114</v>
      </c>
      <c r="AA878" s="235" t="s">
        <v>261</v>
      </c>
      <c r="AB878" s="49">
        <v>0</v>
      </c>
      <c r="AC878" s="49">
        <v>0</v>
      </c>
      <c r="AD878" s="49">
        <v>1</v>
      </c>
      <c r="AE878" s="49">
        <v>6</v>
      </c>
      <c r="AF878" s="49">
        <v>9</v>
      </c>
      <c r="AG878" s="49">
        <v>3</v>
      </c>
      <c r="AH878" s="49">
        <v>0</v>
      </c>
      <c r="AI878" s="206">
        <v>0</v>
      </c>
      <c r="AJ878" s="206">
        <v>2</v>
      </c>
      <c r="AK878" s="206">
        <v>0</v>
      </c>
      <c r="AL878" s="206">
        <v>0</v>
      </c>
      <c r="AM878" s="206">
        <v>6</v>
      </c>
      <c r="AN878" s="206">
        <v>0</v>
      </c>
      <c r="AO878" s="206">
        <v>0</v>
      </c>
      <c r="AP878" s="206">
        <v>0</v>
      </c>
      <c r="AQ878" s="49">
        <v>1</v>
      </c>
      <c r="AR878" s="207"/>
      <c r="AS878" s="49">
        <v>117</v>
      </c>
      <c r="AT878" s="49">
        <v>114</v>
      </c>
      <c r="AU878" s="49">
        <v>10</v>
      </c>
      <c r="AW878" s="49"/>
      <c r="AX878" s="49"/>
      <c r="AY878" s="49"/>
      <c r="AZ878" s="484"/>
    </row>
    <row r="879" spans="1:52">
      <c r="A879" s="206">
        <v>497</v>
      </c>
      <c r="B879" s="206">
        <v>497117117</v>
      </c>
      <c r="C879" s="207" t="s">
        <v>261</v>
      </c>
      <c r="D879" s="216">
        <f t="shared" si="113"/>
        <v>0</v>
      </c>
      <c r="E879" s="216">
        <f t="shared" si="113"/>
        <v>0</v>
      </c>
      <c r="F879" s="216">
        <f t="shared" si="113"/>
        <v>2</v>
      </c>
      <c r="G879" s="216">
        <f t="shared" si="113"/>
        <v>14</v>
      </c>
      <c r="H879" s="216">
        <f t="shared" si="113"/>
        <v>11</v>
      </c>
      <c r="I879" s="216">
        <f t="shared" si="113"/>
        <v>9</v>
      </c>
      <c r="J879" s="216">
        <f t="shared" si="112"/>
        <v>0</v>
      </c>
      <c r="K879" s="347">
        <f t="shared" si="106"/>
        <v>1.3895999999999999</v>
      </c>
      <c r="L879" s="216"/>
      <c r="M879" s="216">
        <f t="shared" si="107"/>
        <v>0</v>
      </c>
      <c r="N879" s="216">
        <f t="shared" si="108"/>
        <v>0</v>
      </c>
      <c r="O879" s="216">
        <f t="shared" si="108"/>
        <v>0</v>
      </c>
      <c r="P879" s="216">
        <f t="shared" si="109"/>
        <v>2</v>
      </c>
      <c r="Q879" s="216">
        <f t="shared" si="110"/>
        <v>5</v>
      </c>
      <c r="R879" s="216">
        <f t="shared" si="111"/>
        <v>36</v>
      </c>
      <c r="S879" s="219"/>
      <c r="T879" s="219"/>
      <c r="U879" s="219"/>
      <c r="V879" s="219"/>
      <c r="W879" s="504"/>
      <c r="X879" s="219"/>
      <c r="Y879" s="49">
        <v>497</v>
      </c>
      <c r="Z879" s="49">
        <v>497117117</v>
      </c>
      <c r="AA879" s="235" t="s">
        <v>261</v>
      </c>
      <c r="AB879" s="49">
        <v>0</v>
      </c>
      <c r="AC879" s="49">
        <v>0</v>
      </c>
      <c r="AD879" s="49">
        <v>2</v>
      </c>
      <c r="AE879" s="49">
        <v>14</v>
      </c>
      <c r="AF879" s="49">
        <v>11</v>
      </c>
      <c r="AG879" s="49">
        <v>9</v>
      </c>
      <c r="AH879" s="49">
        <v>0</v>
      </c>
      <c r="AI879" s="206">
        <v>0</v>
      </c>
      <c r="AJ879" s="206">
        <v>0</v>
      </c>
      <c r="AK879" s="206">
        <v>0</v>
      </c>
      <c r="AL879" s="206">
        <v>0</v>
      </c>
      <c r="AM879" s="206">
        <v>2</v>
      </c>
      <c r="AN879" s="206">
        <v>0</v>
      </c>
      <c r="AO879" s="206">
        <v>0</v>
      </c>
      <c r="AP879" s="206">
        <v>0</v>
      </c>
      <c r="AQ879" s="49">
        <v>0</v>
      </c>
      <c r="AR879" s="207"/>
      <c r="AS879" s="49">
        <v>117</v>
      </c>
      <c r="AT879" s="49">
        <v>117</v>
      </c>
      <c r="AU879" s="49">
        <v>5</v>
      </c>
      <c r="AW879" s="49"/>
      <c r="AX879" s="49"/>
      <c r="AY879" s="49"/>
      <c r="AZ879" s="484"/>
    </row>
    <row r="880" spans="1:52">
      <c r="A880" s="206">
        <v>497</v>
      </c>
      <c r="B880" s="206">
        <v>497117127</v>
      </c>
      <c r="C880" s="207" t="s">
        <v>261</v>
      </c>
      <c r="D880" s="216">
        <f t="shared" si="113"/>
        <v>0</v>
      </c>
      <c r="E880" s="216">
        <f t="shared" si="113"/>
        <v>0</v>
      </c>
      <c r="F880" s="216">
        <f t="shared" si="113"/>
        <v>0</v>
      </c>
      <c r="G880" s="216">
        <f t="shared" si="113"/>
        <v>2</v>
      </c>
      <c r="H880" s="216">
        <f t="shared" si="113"/>
        <v>0</v>
      </c>
      <c r="I880" s="216">
        <f t="shared" si="113"/>
        <v>0</v>
      </c>
      <c r="J880" s="216">
        <f t="shared" si="112"/>
        <v>0</v>
      </c>
      <c r="K880" s="347">
        <f t="shared" si="106"/>
        <v>7.7200000000000005E-2</v>
      </c>
      <c r="L880" s="216"/>
      <c r="M880" s="216">
        <f t="shared" si="107"/>
        <v>0</v>
      </c>
      <c r="N880" s="216">
        <f t="shared" si="108"/>
        <v>0</v>
      </c>
      <c r="O880" s="216">
        <f t="shared" si="108"/>
        <v>0</v>
      </c>
      <c r="P880" s="216">
        <f t="shared" si="109"/>
        <v>0</v>
      </c>
      <c r="Q880" s="216">
        <f t="shared" si="110"/>
        <v>5</v>
      </c>
      <c r="R880" s="216">
        <f t="shared" si="111"/>
        <v>2</v>
      </c>
      <c r="S880" s="219"/>
      <c r="T880" s="219"/>
      <c r="U880" s="219"/>
      <c r="V880" s="219"/>
      <c r="W880" s="504"/>
      <c r="X880" s="219"/>
      <c r="Y880" s="49">
        <v>497</v>
      </c>
      <c r="Z880" s="49">
        <v>497117127</v>
      </c>
      <c r="AA880" s="235" t="s">
        <v>261</v>
      </c>
      <c r="AB880" s="49">
        <v>0</v>
      </c>
      <c r="AC880" s="49">
        <v>0</v>
      </c>
      <c r="AD880" s="49">
        <v>0</v>
      </c>
      <c r="AE880" s="49">
        <v>2</v>
      </c>
      <c r="AF880" s="49">
        <v>0</v>
      </c>
      <c r="AG880" s="49">
        <v>0</v>
      </c>
      <c r="AH880" s="49">
        <v>0</v>
      </c>
      <c r="AI880" s="206">
        <v>0</v>
      </c>
      <c r="AJ880" s="206">
        <v>0</v>
      </c>
      <c r="AK880" s="206">
        <v>0</v>
      </c>
      <c r="AL880" s="206">
        <v>0</v>
      </c>
      <c r="AM880" s="206">
        <v>0</v>
      </c>
      <c r="AN880" s="206">
        <v>0</v>
      </c>
      <c r="AO880" s="206">
        <v>0</v>
      </c>
      <c r="AP880" s="206">
        <v>0</v>
      </c>
      <c r="AQ880" s="49">
        <v>0</v>
      </c>
      <c r="AR880" s="207"/>
      <c r="AS880" s="49">
        <v>117</v>
      </c>
      <c r="AT880" s="49">
        <v>127</v>
      </c>
      <c r="AU880" s="49">
        <v>5</v>
      </c>
      <c r="AW880" s="49"/>
      <c r="AX880" s="49"/>
      <c r="AY880" s="49"/>
      <c r="AZ880" s="484"/>
    </row>
    <row r="881" spans="1:52">
      <c r="A881" s="206">
        <v>497</v>
      </c>
      <c r="B881" s="206">
        <v>497117137</v>
      </c>
      <c r="C881" s="207" t="s">
        <v>261</v>
      </c>
      <c r="D881" s="216">
        <f t="shared" si="113"/>
        <v>0</v>
      </c>
      <c r="E881" s="216">
        <f t="shared" si="113"/>
        <v>0</v>
      </c>
      <c r="F881" s="216">
        <f t="shared" si="113"/>
        <v>4</v>
      </c>
      <c r="G881" s="216">
        <f t="shared" si="113"/>
        <v>8</v>
      </c>
      <c r="H881" s="216">
        <f t="shared" si="113"/>
        <v>10</v>
      </c>
      <c r="I881" s="216">
        <f t="shared" si="113"/>
        <v>12</v>
      </c>
      <c r="J881" s="216">
        <f t="shared" si="112"/>
        <v>0</v>
      </c>
      <c r="K881" s="347">
        <f t="shared" si="106"/>
        <v>1.3124</v>
      </c>
      <c r="L881" s="216"/>
      <c r="M881" s="216">
        <f t="shared" si="107"/>
        <v>1</v>
      </c>
      <c r="N881" s="216">
        <f t="shared" si="108"/>
        <v>0</v>
      </c>
      <c r="O881" s="216">
        <f t="shared" si="108"/>
        <v>0</v>
      </c>
      <c r="P881" s="216">
        <f t="shared" si="109"/>
        <v>7</v>
      </c>
      <c r="Q881" s="216">
        <f t="shared" si="110"/>
        <v>12</v>
      </c>
      <c r="R881" s="216">
        <f t="shared" si="111"/>
        <v>34</v>
      </c>
      <c r="S881" s="219"/>
      <c r="T881" s="219"/>
      <c r="U881" s="219"/>
      <c r="V881" s="219"/>
      <c r="W881" s="504"/>
      <c r="X881" s="219"/>
      <c r="Y881" s="49">
        <v>497</v>
      </c>
      <c r="Z881" s="49">
        <v>497117137</v>
      </c>
      <c r="AA881" s="235" t="s">
        <v>261</v>
      </c>
      <c r="AB881" s="49">
        <v>0</v>
      </c>
      <c r="AC881" s="49">
        <v>0</v>
      </c>
      <c r="AD881" s="49">
        <v>4</v>
      </c>
      <c r="AE881" s="49">
        <v>8</v>
      </c>
      <c r="AF881" s="49">
        <v>10</v>
      </c>
      <c r="AG881" s="49">
        <v>12</v>
      </c>
      <c r="AH881" s="49">
        <v>0</v>
      </c>
      <c r="AI881" s="206">
        <v>0</v>
      </c>
      <c r="AJ881" s="206">
        <v>1</v>
      </c>
      <c r="AK881" s="206">
        <v>0</v>
      </c>
      <c r="AL881" s="206">
        <v>0</v>
      </c>
      <c r="AM881" s="206">
        <v>5</v>
      </c>
      <c r="AN881" s="206">
        <v>0</v>
      </c>
      <c r="AO881" s="206">
        <v>0</v>
      </c>
      <c r="AP881" s="206">
        <v>2</v>
      </c>
      <c r="AQ881" s="49">
        <v>0</v>
      </c>
      <c r="AR881" s="207"/>
      <c r="AS881" s="49">
        <v>117</v>
      </c>
      <c r="AT881" s="49">
        <v>137</v>
      </c>
      <c r="AU881" s="49">
        <v>12</v>
      </c>
      <c r="AW881" s="49"/>
      <c r="AX881" s="49"/>
      <c r="AY881" s="49"/>
      <c r="AZ881" s="484"/>
    </row>
    <row r="882" spans="1:52">
      <c r="A882" s="206">
        <v>497</v>
      </c>
      <c r="B882" s="206">
        <v>497117154</v>
      </c>
      <c r="C882" s="207" t="s">
        <v>261</v>
      </c>
      <c r="D882" s="216">
        <f t="shared" si="113"/>
        <v>0</v>
      </c>
      <c r="E882" s="216">
        <f t="shared" si="113"/>
        <v>0</v>
      </c>
      <c r="F882" s="216">
        <f t="shared" si="113"/>
        <v>0</v>
      </c>
      <c r="G882" s="216">
        <f t="shared" si="113"/>
        <v>0</v>
      </c>
      <c r="H882" s="216">
        <f t="shared" si="113"/>
        <v>2</v>
      </c>
      <c r="I882" s="216">
        <f t="shared" si="113"/>
        <v>0</v>
      </c>
      <c r="J882" s="216">
        <f t="shared" si="112"/>
        <v>0</v>
      </c>
      <c r="K882" s="347">
        <f t="shared" si="106"/>
        <v>7.7200000000000005E-2</v>
      </c>
      <c r="L882" s="216"/>
      <c r="M882" s="216">
        <f t="shared" si="107"/>
        <v>0</v>
      </c>
      <c r="N882" s="216">
        <f t="shared" si="108"/>
        <v>0</v>
      </c>
      <c r="O882" s="216">
        <f t="shared" si="108"/>
        <v>0</v>
      </c>
      <c r="P882" s="216">
        <f t="shared" si="109"/>
        <v>0</v>
      </c>
      <c r="Q882" s="216">
        <f t="shared" si="110"/>
        <v>6</v>
      </c>
      <c r="R882" s="216">
        <f t="shared" si="111"/>
        <v>2</v>
      </c>
      <c r="S882" s="219"/>
      <c r="T882" s="219"/>
      <c r="U882" s="219"/>
      <c r="V882" s="219"/>
      <c r="W882" s="504"/>
      <c r="X882" s="219"/>
      <c r="Y882" s="49">
        <v>497</v>
      </c>
      <c r="Z882" s="49">
        <v>497117154</v>
      </c>
      <c r="AA882" s="235" t="s">
        <v>261</v>
      </c>
      <c r="AB882" s="49">
        <v>0</v>
      </c>
      <c r="AC882" s="49">
        <v>0</v>
      </c>
      <c r="AD882" s="49">
        <v>0</v>
      </c>
      <c r="AE882" s="49">
        <v>0</v>
      </c>
      <c r="AF882" s="49">
        <v>2</v>
      </c>
      <c r="AG882" s="49">
        <v>0</v>
      </c>
      <c r="AH882" s="49">
        <v>0</v>
      </c>
      <c r="AI882" s="206">
        <v>0</v>
      </c>
      <c r="AJ882" s="206">
        <v>0</v>
      </c>
      <c r="AK882" s="206">
        <v>0</v>
      </c>
      <c r="AL882" s="206">
        <v>0</v>
      </c>
      <c r="AM882" s="206">
        <v>0</v>
      </c>
      <c r="AN882" s="206">
        <v>0</v>
      </c>
      <c r="AO882" s="206">
        <v>0</v>
      </c>
      <c r="AP882" s="206">
        <v>0</v>
      </c>
      <c r="AQ882" s="49">
        <v>0</v>
      </c>
      <c r="AR882" s="207"/>
      <c r="AS882" s="49">
        <v>117</v>
      </c>
      <c r="AT882" s="49">
        <v>154</v>
      </c>
      <c r="AU882" s="49">
        <v>6</v>
      </c>
      <c r="AW882" s="49"/>
      <c r="AX882" s="49"/>
      <c r="AY882" s="49"/>
      <c r="AZ882" s="484"/>
    </row>
    <row r="883" spans="1:52">
      <c r="A883" s="206">
        <v>497</v>
      </c>
      <c r="B883" s="206">
        <v>497117159</v>
      </c>
      <c r="C883" s="207" t="s">
        <v>261</v>
      </c>
      <c r="D883" s="216">
        <f t="shared" si="113"/>
        <v>0</v>
      </c>
      <c r="E883" s="216">
        <f t="shared" si="113"/>
        <v>0</v>
      </c>
      <c r="F883" s="216">
        <f t="shared" si="113"/>
        <v>1</v>
      </c>
      <c r="G883" s="216">
        <f t="shared" si="113"/>
        <v>3</v>
      </c>
      <c r="H883" s="216">
        <f t="shared" si="113"/>
        <v>1</v>
      </c>
      <c r="I883" s="216">
        <f t="shared" si="113"/>
        <v>1</v>
      </c>
      <c r="J883" s="216">
        <f t="shared" si="112"/>
        <v>0</v>
      </c>
      <c r="K883" s="347">
        <f t="shared" si="106"/>
        <v>0.2316</v>
      </c>
      <c r="L883" s="216"/>
      <c r="M883" s="216">
        <f t="shared" si="107"/>
        <v>0</v>
      </c>
      <c r="N883" s="216">
        <f t="shared" si="108"/>
        <v>0</v>
      </c>
      <c r="O883" s="216">
        <f t="shared" si="108"/>
        <v>0</v>
      </c>
      <c r="P883" s="216">
        <f t="shared" si="109"/>
        <v>0</v>
      </c>
      <c r="Q883" s="216">
        <f t="shared" si="110"/>
        <v>3</v>
      </c>
      <c r="R883" s="216">
        <f t="shared" si="111"/>
        <v>6</v>
      </c>
      <c r="S883" s="219"/>
      <c r="T883" s="219"/>
      <c r="U883" s="219"/>
      <c r="V883" s="219"/>
      <c r="W883" s="504"/>
      <c r="X883" s="219"/>
      <c r="Y883" s="49">
        <v>497</v>
      </c>
      <c r="Z883" s="49">
        <v>497117159</v>
      </c>
      <c r="AA883" s="235" t="s">
        <v>261</v>
      </c>
      <c r="AB883" s="49">
        <v>0</v>
      </c>
      <c r="AC883" s="49">
        <v>0</v>
      </c>
      <c r="AD883" s="49">
        <v>1</v>
      </c>
      <c r="AE883" s="49">
        <v>3</v>
      </c>
      <c r="AF883" s="49">
        <v>1</v>
      </c>
      <c r="AG883" s="49">
        <v>1</v>
      </c>
      <c r="AH883" s="49">
        <v>0</v>
      </c>
      <c r="AI883" s="206">
        <v>0</v>
      </c>
      <c r="AJ883" s="206">
        <v>0</v>
      </c>
      <c r="AK883" s="206">
        <v>0</v>
      </c>
      <c r="AL883" s="206">
        <v>0</v>
      </c>
      <c r="AM883" s="206">
        <v>0</v>
      </c>
      <c r="AN883" s="206">
        <v>0</v>
      </c>
      <c r="AO883" s="206">
        <v>0</v>
      </c>
      <c r="AP883" s="206">
        <v>0</v>
      </c>
      <c r="AQ883" s="49">
        <v>0</v>
      </c>
      <c r="AR883" s="207"/>
      <c r="AS883" s="49">
        <v>117</v>
      </c>
      <c r="AT883" s="49">
        <v>159</v>
      </c>
      <c r="AU883" s="49">
        <v>3</v>
      </c>
      <c r="AW883" s="49"/>
      <c r="AX883" s="49"/>
      <c r="AY883" s="49"/>
      <c r="AZ883" s="484"/>
    </row>
    <row r="884" spans="1:52">
      <c r="A884" s="206">
        <v>497</v>
      </c>
      <c r="B884" s="206">
        <v>497117161</v>
      </c>
      <c r="C884" s="207" t="s">
        <v>261</v>
      </c>
      <c r="D884" s="216">
        <f t="shared" si="113"/>
        <v>0</v>
      </c>
      <c r="E884" s="216">
        <f t="shared" si="113"/>
        <v>0</v>
      </c>
      <c r="F884" s="216">
        <f t="shared" si="113"/>
        <v>0</v>
      </c>
      <c r="G884" s="216">
        <f t="shared" si="113"/>
        <v>1</v>
      </c>
      <c r="H884" s="216">
        <f t="shared" si="113"/>
        <v>0</v>
      </c>
      <c r="I884" s="216">
        <f t="shared" si="113"/>
        <v>0</v>
      </c>
      <c r="J884" s="216">
        <f t="shared" si="112"/>
        <v>0</v>
      </c>
      <c r="K884" s="347">
        <f t="shared" si="106"/>
        <v>3.8600000000000002E-2</v>
      </c>
      <c r="L884" s="216"/>
      <c r="M884" s="216">
        <f t="shared" si="107"/>
        <v>0</v>
      </c>
      <c r="N884" s="216">
        <f t="shared" si="108"/>
        <v>0</v>
      </c>
      <c r="O884" s="216">
        <f t="shared" si="108"/>
        <v>0</v>
      </c>
      <c r="P884" s="216">
        <f t="shared" si="109"/>
        <v>0</v>
      </c>
      <c r="Q884" s="216">
        <f t="shared" si="110"/>
        <v>7</v>
      </c>
      <c r="R884" s="216">
        <f t="shared" si="111"/>
        <v>1</v>
      </c>
      <c r="S884" s="219"/>
      <c r="T884" s="219"/>
      <c r="U884" s="219"/>
      <c r="V884" s="219"/>
      <c r="W884" s="504"/>
      <c r="X884" s="219"/>
      <c r="Y884" s="49">
        <v>497</v>
      </c>
      <c r="Z884" s="49">
        <v>497117161</v>
      </c>
      <c r="AA884" s="235" t="s">
        <v>261</v>
      </c>
      <c r="AB884" s="49">
        <v>0</v>
      </c>
      <c r="AC884" s="49">
        <v>0</v>
      </c>
      <c r="AD884" s="49">
        <v>0</v>
      </c>
      <c r="AE884" s="49">
        <v>1</v>
      </c>
      <c r="AF884" s="49">
        <v>0</v>
      </c>
      <c r="AG884" s="49">
        <v>0</v>
      </c>
      <c r="AH884" s="49">
        <v>0</v>
      </c>
      <c r="AI884" s="206">
        <v>0</v>
      </c>
      <c r="AJ884" s="206">
        <v>0</v>
      </c>
      <c r="AK884" s="206">
        <v>0</v>
      </c>
      <c r="AL884" s="206">
        <v>0</v>
      </c>
      <c r="AM884" s="206">
        <v>0</v>
      </c>
      <c r="AN884" s="206">
        <v>0</v>
      </c>
      <c r="AO884" s="206">
        <v>0</v>
      </c>
      <c r="AP884" s="206">
        <v>0</v>
      </c>
      <c r="AQ884" s="49">
        <v>0</v>
      </c>
      <c r="AR884" s="207"/>
      <c r="AS884" s="49">
        <v>117</v>
      </c>
      <c r="AT884" s="49">
        <v>161</v>
      </c>
      <c r="AU884" s="49">
        <v>7</v>
      </c>
      <c r="AW884" s="49"/>
      <c r="AX884" s="49"/>
      <c r="AY884" s="49"/>
      <c r="AZ884" s="484"/>
    </row>
    <row r="885" spans="1:52">
      <c r="A885" s="206">
        <v>497</v>
      </c>
      <c r="B885" s="206">
        <v>497117210</v>
      </c>
      <c r="C885" s="207" t="s">
        <v>261</v>
      </c>
      <c r="D885" s="216">
        <f t="shared" si="113"/>
        <v>0</v>
      </c>
      <c r="E885" s="216">
        <f t="shared" si="113"/>
        <v>0</v>
      </c>
      <c r="F885" s="216">
        <f t="shared" si="113"/>
        <v>2</v>
      </c>
      <c r="G885" s="216">
        <f t="shared" si="113"/>
        <v>16</v>
      </c>
      <c r="H885" s="216">
        <f t="shared" si="113"/>
        <v>11</v>
      </c>
      <c r="I885" s="216">
        <f t="shared" si="113"/>
        <v>10</v>
      </c>
      <c r="J885" s="216">
        <f t="shared" si="112"/>
        <v>0</v>
      </c>
      <c r="K885" s="347">
        <f t="shared" si="106"/>
        <v>1.5054000000000001</v>
      </c>
      <c r="L885" s="216"/>
      <c r="M885" s="216">
        <f t="shared" si="107"/>
        <v>1</v>
      </c>
      <c r="N885" s="216">
        <f t="shared" si="108"/>
        <v>0</v>
      </c>
      <c r="O885" s="216">
        <f t="shared" si="108"/>
        <v>0</v>
      </c>
      <c r="P885" s="216">
        <f t="shared" si="109"/>
        <v>8</v>
      </c>
      <c r="Q885" s="216">
        <f t="shared" si="110"/>
        <v>6</v>
      </c>
      <c r="R885" s="216">
        <f t="shared" si="111"/>
        <v>39</v>
      </c>
      <c r="S885" s="219"/>
      <c r="T885" s="219"/>
      <c r="U885" s="219"/>
      <c r="V885" s="219"/>
      <c r="W885" s="504"/>
      <c r="X885" s="219"/>
      <c r="Y885" s="49">
        <v>497</v>
      </c>
      <c r="Z885" s="49">
        <v>497117210</v>
      </c>
      <c r="AA885" s="235" t="s">
        <v>261</v>
      </c>
      <c r="AB885" s="49">
        <v>0</v>
      </c>
      <c r="AC885" s="49">
        <v>0</v>
      </c>
      <c r="AD885" s="49">
        <v>2</v>
      </c>
      <c r="AE885" s="49">
        <v>16</v>
      </c>
      <c r="AF885" s="49">
        <v>11</v>
      </c>
      <c r="AG885" s="49">
        <v>10</v>
      </c>
      <c r="AH885" s="49">
        <v>0</v>
      </c>
      <c r="AI885" s="206">
        <v>0</v>
      </c>
      <c r="AJ885" s="206">
        <v>1</v>
      </c>
      <c r="AK885" s="206">
        <v>0</v>
      </c>
      <c r="AL885" s="206">
        <v>0</v>
      </c>
      <c r="AM885" s="206">
        <v>6</v>
      </c>
      <c r="AN885" s="206">
        <v>0</v>
      </c>
      <c r="AO885" s="206">
        <v>0</v>
      </c>
      <c r="AP885" s="206">
        <v>1</v>
      </c>
      <c r="AQ885" s="49">
        <v>1</v>
      </c>
      <c r="AR885" s="207"/>
      <c r="AS885" s="49">
        <v>117</v>
      </c>
      <c r="AT885" s="49">
        <v>210</v>
      </c>
      <c r="AU885" s="49">
        <v>6</v>
      </c>
      <c r="AW885" s="49"/>
      <c r="AX885" s="49"/>
      <c r="AY885" s="49"/>
      <c r="AZ885" s="484"/>
    </row>
    <row r="886" spans="1:52">
      <c r="A886" s="206">
        <v>497</v>
      </c>
      <c r="B886" s="206">
        <v>497117223</v>
      </c>
      <c r="C886" s="207" t="s">
        <v>261</v>
      </c>
      <c r="D886" s="216">
        <f t="shared" si="113"/>
        <v>0</v>
      </c>
      <c r="E886" s="216">
        <f t="shared" si="113"/>
        <v>0</v>
      </c>
      <c r="F886" s="216">
        <f t="shared" si="113"/>
        <v>1</v>
      </c>
      <c r="G886" s="216">
        <f t="shared" si="113"/>
        <v>3</v>
      </c>
      <c r="H886" s="216">
        <f t="shared" si="113"/>
        <v>0</v>
      </c>
      <c r="I886" s="216">
        <f t="shared" si="113"/>
        <v>0</v>
      </c>
      <c r="J886" s="216">
        <f t="shared" si="112"/>
        <v>0</v>
      </c>
      <c r="K886" s="347">
        <f t="shared" si="106"/>
        <v>0.15440000000000001</v>
      </c>
      <c r="L886" s="216"/>
      <c r="M886" s="216">
        <f t="shared" si="107"/>
        <v>0</v>
      </c>
      <c r="N886" s="216">
        <f t="shared" si="108"/>
        <v>0</v>
      </c>
      <c r="O886" s="216">
        <f t="shared" si="108"/>
        <v>0</v>
      </c>
      <c r="P886" s="216">
        <f t="shared" si="109"/>
        <v>0</v>
      </c>
      <c r="Q886" s="216">
        <f t="shared" si="110"/>
        <v>11</v>
      </c>
      <c r="R886" s="216">
        <f t="shared" si="111"/>
        <v>4</v>
      </c>
      <c r="S886" s="219"/>
      <c r="T886" s="219"/>
      <c r="U886" s="219"/>
      <c r="V886" s="219"/>
      <c r="W886" s="504"/>
      <c r="X886" s="219"/>
      <c r="Y886" s="49">
        <v>497</v>
      </c>
      <c r="Z886" s="49">
        <v>497117223</v>
      </c>
      <c r="AA886" s="235" t="s">
        <v>261</v>
      </c>
      <c r="AB886" s="49">
        <v>0</v>
      </c>
      <c r="AC886" s="49">
        <v>0</v>
      </c>
      <c r="AD886" s="49">
        <v>1</v>
      </c>
      <c r="AE886" s="49">
        <v>3</v>
      </c>
      <c r="AF886" s="49">
        <v>0</v>
      </c>
      <c r="AG886" s="49">
        <v>0</v>
      </c>
      <c r="AH886" s="49">
        <v>0</v>
      </c>
      <c r="AI886" s="206">
        <v>0</v>
      </c>
      <c r="AJ886" s="206">
        <v>0</v>
      </c>
      <c r="AK886" s="206">
        <v>0</v>
      </c>
      <c r="AL886" s="206">
        <v>0</v>
      </c>
      <c r="AM886" s="206">
        <v>0</v>
      </c>
      <c r="AN886" s="206">
        <v>0</v>
      </c>
      <c r="AO886" s="206">
        <v>0</v>
      </c>
      <c r="AP886" s="206">
        <v>0</v>
      </c>
      <c r="AQ886" s="49">
        <v>0</v>
      </c>
      <c r="AR886" s="207"/>
      <c r="AS886" s="49">
        <v>117</v>
      </c>
      <c r="AT886" s="49">
        <v>223</v>
      </c>
      <c r="AU886" s="49">
        <v>11</v>
      </c>
      <c r="AW886" s="49"/>
      <c r="AX886" s="49"/>
      <c r="AY886" s="49"/>
      <c r="AZ886" s="484"/>
    </row>
    <row r="887" spans="1:52">
      <c r="A887" s="206">
        <v>497</v>
      </c>
      <c r="B887" s="206">
        <v>497117272</v>
      </c>
      <c r="C887" s="207" t="s">
        <v>261</v>
      </c>
      <c r="D887" s="216">
        <f t="shared" si="113"/>
        <v>0</v>
      </c>
      <c r="E887" s="216">
        <f t="shared" si="113"/>
        <v>0</v>
      </c>
      <c r="F887" s="216">
        <f t="shared" si="113"/>
        <v>0</v>
      </c>
      <c r="G887" s="216">
        <f t="shared" si="113"/>
        <v>3</v>
      </c>
      <c r="H887" s="216">
        <f t="shared" si="113"/>
        <v>0</v>
      </c>
      <c r="I887" s="216">
        <f t="shared" si="113"/>
        <v>0</v>
      </c>
      <c r="J887" s="216">
        <f t="shared" si="112"/>
        <v>0</v>
      </c>
      <c r="K887" s="347">
        <f t="shared" si="106"/>
        <v>0.1158</v>
      </c>
      <c r="L887" s="216"/>
      <c r="M887" s="216">
        <f t="shared" si="107"/>
        <v>0</v>
      </c>
      <c r="N887" s="216">
        <f t="shared" si="108"/>
        <v>0</v>
      </c>
      <c r="O887" s="216">
        <f t="shared" si="108"/>
        <v>0</v>
      </c>
      <c r="P887" s="216">
        <f t="shared" si="109"/>
        <v>0</v>
      </c>
      <c r="Q887" s="216">
        <f t="shared" si="110"/>
        <v>6</v>
      </c>
      <c r="R887" s="216">
        <f t="shared" si="111"/>
        <v>3</v>
      </c>
      <c r="S887" s="219"/>
      <c r="T887" s="219"/>
      <c r="U887" s="219"/>
      <c r="V887" s="219"/>
      <c r="W887" s="504"/>
      <c r="X887" s="219"/>
      <c r="Y887" s="49">
        <v>497</v>
      </c>
      <c r="Z887" s="49">
        <v>497117272</v>
      </c>
      <c r="AA887" s="235" t="s">
        <v>261</v>
      </c>
      <c r="AB887" s="49">
        <v>0</v>
      </c>
      <c r="AC887" s="49">
        <v>0</v>
      </c>
      <c r="AD887" s="49">
        <v>0</v>
      </c>
      <c r="AE887" s="49">
        <v>3</v>
      </c>
      <c r="AF887" s="49">
        <v>0</v>
      </c>
      <c r="AG887" s="49">
        <v>0</v>
      </c>
      <c r="AH887" s="49">
        <v>0</v>
      </c>
      <c r="AI887" s="206">
        <v>0</v>
      </c>
      <c r="AJ887" s="206">
        <v>0</v>
      </c>
      <c r="AK887" s="206">
        <v>0</v>
      </c>
      <c r="AL887" s="206">
        <v>0</v>
      </c>
      <c r="AM887" s="206">
        <v>0</v>
      </c>
      <c r="AN887" s="206">
        <v>0</v>
      </c>
      <c r="AO887" s="206">
        <v>0</v>
      </c>
      <c r="AP887" s="206">
        <v>0</v>
      </c>
      <c r="AQ887" s="49">
        <v>0</v>
      </c>
      <c r="AR887" s="207"/>
      <c r="AS887" s="49">
        <v>117</v>
      </c>
      <c r="AT887" s="49">
        <v>272</v>
      </c>
      <c r="AU887" s="49">
        <v>6</v>
      </c>
      <c r="AW887" s="49"/>
      <c r="AX887" s="49"/>
      <c r="AY887" s="49"/>
      <c r="AZ887" s="484"/>
    </row>
    <row r="888" spans="1:52">
      <c r="A888" s="206">
        <v>497</v>
      </c>
      <c r="B888" s="206">
        <v>497117275</v>
      </c>
      <c r="C888" s="207" t="s">
        <v>261</v>
      </c>
      <c r="D888" s="216">
        <f t="shared" si="113"/>
        <v>0</v>
      </c>
      <c r="E888" s="216">
        <f t="shared" si="113"/>
        <v>0</v>
      </c>
      <c r="F888" s="216">
        <f t="shared" si="113"/>
        <v>1</v>
      </c>
      <c r="G888" s="216">
        <f t="shared" si="113"/>
        <v>4</v>
      </c>
      <c r="H888" s="216">
        <f t="shared" si="113"/>
        <v>1</v>
      </c>
      <c r="I888" s="216">
        <f t="shared" si="113"/>
        <v>0</v>
      </c>
      <c r="J888" s="216">
        <f t="shared" si="112"/>
        <v>0</v>
      </c>
      <c r="K888" s="347">
        <f t="shared" si="106"/>
        <v>0.2316</v>
      </c>
      <c r="L888" s="216"/>
      <c r="M888" s="216">
        <f t="shared" si="107"/>
        <v>0</v>
      </c>
      <c r="N888" s="216">
        <f t="shared" si="108"/>
        <v>0</v>
      </c>
      <c r="O888" s="216">
        <f t="shared" si="108"/>
        <v>0</v>
      </c>
      <c r="P888" s="216">
        <f t="shared" si="109"/>
        <v>4</v>
      </c>
      <c r="Q888" s="216">
        <f t="shared" si="110"/>
        <v>4</v>
      </c>
      <c r="R888" s="216">
        <f t="shared" si="111"/>
        <v>6</v>
      </c>
      <c r="S888" s="219"/>
      <c r="T888" s="219"/>
      <c r="U888" s="219"/>
      <c r="V888" s="219"/>
      <c r="W888" s="504"/>
      <c r="X888" s="219"/>
      <c r="Y888" s="49">
        <v>497</v>
      </c>
      <c r="Z888" s="49">
        <v>497117275</v>
      </c>
      <c r="AA888" s="235" t="s">
        <v>261</v>
      </c>
      <c r="AB888" s="49">
        <v>0</v>
      </c>
      <c r="AC888" s="49">
        <v>0</v>
      </c>
      <c r="AD888" s="49">
        <v>1</v>
      </c>
      <c r="AE888" s="49">
        <v>4</v>
      </c>
      <c r="AF888" s="49">
        <v>1</v>
      </c>
      <c r="AG888" s="49">
        <v>0</v>
      </c>
      <c r="AH888" s="49">
        <v>0</v>
      </c>
      <c r="AI888" s="206">
        <v>0</v>
      </c>
      <c r="AJ888" s="206">
        <v>0</v>
      </c>
      <c r="AK888" s="206">
        <v>0</v>
      </c>
      <c r="AL888" s="206">
        <v>0</v>
      </c>
      <c r="AM888" s="206">
        <v>3</v>
      </c>
      <c r="AN888" s="206">
        <v>0</v>
      </c>
      <c r="AO888" s="206">
        <v>0</v>
      </c>
      <c r="AP888" s="206">
        <v>1</v>
      </c>
      <c r="AQ888" s="49">
        <v>0</v>
      </c>
      <c r="AR888" s="207"/>
      <c r="AS888" s="49">
        <v>117</v>
      </c>
      <c r="AT888" s="49">
        <v>275</v>
      </c>
      <c r="AU888" s="49">
        <v>4</v>
      </c>
      <c r="AW888" s="49"/>
      <c r="AX888" s="49"/>
      <c r="AY888" s="49"/>
      <c r="AZ888" s="484"/>
    </row>
    <row r="889" spans="1:52">
      <c r="A889" s="206">
        <v>497</v>
      </c>
      <c r="B889" s="206">
        <v>497117278</v>
      </c>
      <c r="C889" s="207" t="s">
        <v>261</v>
      </c>
      <c r="D889" s="216">
        <f t="shared" si="113"/>
        <v>0</v>
      </c>
      <c r="E889" s="216">
        <f t="shared" si="113"/>
        <v>0</v>
      </c>
      <c r="F889" s="216">
        <f t="shared" si="113"/>
        <v>1</v>
      </c>
      <c r="G889" s="216">
        <f t="shared" si="113"/>
        <v>21</v>
      </c>
      <c r="H889" s="216">
        <f t="shared" si="113"/>
        <v>11</v>
      </c>
      <c r="I889" s="216">
        <f t="shared" si="113"/>
        <v>13</v>
      </c>
      <c r="J889" s="216">
        <f t="shared" si="112"/>
        <v>0</v>
      </c>
      <c r="K889" s="347">
        <f t="shared" si="106"/>
        <v>1.7756000000000001</v>
      </c>
      <c r="L889" s="216"/>
      <c r="M889" s="216">
        <f t="shared" si="107"/>
        <v>0</v>
      </c>
      <c r="N889" s="216">
        <f t="shared" si="108"/>
        <v>0</v>
      </c>
      <c r="O889" s="216">
        <f t="shared" si="108"/>
        <v>0</v>
      </c>
      <c r="P889" s="216">
        <f t="shared" si="109"/>
        <v>9</v>
      </c>
      <c r="Q889" s="216">
        <f t="shared" si="110"/>
        <v>7</v>
      </c>
      <c r="R889" s="216">
        <f t="shared" si="111"/>
        <v>46</v>
      </c>
      <c r="S889" s="219"/>
      <c r="T889" s="219"/>
      <c r="U889" s="219"/>
      <c r="V889" s="219"/>
      <c r="W889" s="504"/>
      <c r="X889" s="219"/>
      <c r="Y889" s="49">
        <v>497</v>
      </c>
      <c r="Z889" s="49">
        <v>497117278</v>
      </c>
      <c r="AA889" s="235" t="s">
        <v>261</v>
      </c>
      <c r="AB889" s="49">
        <v>0</v>
      </c>
      <c r="AC889" s="49">
        <v>0</v>
      </c>
      <c r="AD889" s="49">
        <v>1</v>
      </c>
      <c r="AE889" s="49">
        <v>21</v>
      </c>
      <c r="AF889" s="49">
        <v>11</v>
      </c>
      <c r="AG889" s="49">
        <v>13</v>
      </c>
      <c r="AH889" s="49">
        <v>0</v>
      </c>
      <c r="AI889" s="206">
        <v>0</v>
      </c>
      <c r="AJ889" s="206">
        <v>0</v>
      </c>
      <c r="AK889" s="206">
        <v>0</v>
      </c>
      <c r="AL889" s="206">
        <v>0</v>
      </c>
      <c r="AM889" s="206">
        <v>7</v>
      </c>
      <c r="AN889" s="206">
        <v>0</v>
      </c>
      <c r="AO889" s="206">
        <v>0</v>
      </c>
      <c r="AP889" s="206">
        <v>0</v>
      </c>
      <c r="AQ889" s="49">
        <v>2</v>
      </c>
      <c r="AR889" s="207"/>
      <c r="AS889" s="49">
        <v>117</v>
      </c>
      <c r="AT889" s="49">
        <v>278</v>
      </c>
      <c r="AU889" s="49">
        <v>7</v>
      </c>
      <c r="AW889" s="49"/>
      <c r="AX889" s="49"/>
      <c r="AY889" s="49"/>
      <c r="AZ889" s="484"/>
    </row>
    <row r="890" spans="1:52">
      <c r="A890" s="206">
        <v>497</v>
      </c>
      <c r="B890" s="206">
        <v>497117281</v>
      </c>
      <c r="C890" s="207" t="s">
        <v>261</v>
      </c>
      <c r="D890" s="216">
        <f t="shared" si="113"/>
        <v>0</v>
      </c>
      <c r="E890" s="216">
        <f t="shared" si="113"/>
        <v>0</v>
      </c>
      <c r="F890" s="216">
        <f t="shared" si="113"/>
        <v>7</v>
      </c>
      <c r="G890" s="216">
        <f t="shared" si="113"/>
        <v>31</v>
      </c>
      <c r="H890" s="216">
        <f t="shared" si="113"/>
        <v>38</v>
      </c>
      <c r="I890" s="216">
        <f t="shared" si="113"/>
        <v>17</v>
      </c>
      <c r="J890" s="216">
        <f t="shared" si="112"/>
        <v>0</v>
      </c>
      <c r="K890" s="347">
        <f t="shared" si="106"/>
        <v>3.5897999999999999</v>
      </c>
      <c r="L890" s="216"/>
      <c r="M890" s="216">
        <f t="shared" si="107"/>
        <v>0</v>
      </c>
      <c r="N890" s="216">
        <f t="shared" si="108"/>
        <v>1</v>
      </c>
      <c r="O890" s="216">
        <f t="shared" si="108"/>
        <v>0</v>
      </c>
      <c r="P890" s="216">
        <f t="shared" si="109"/>
        <v>65</v>
      </c>
      <c r="Q890" s="216">
        <f t="shared" si="110"/>
        <v>12</v>
      </c>
      <c r="R890" s="216">
        <f t="shared" si="111"/>
        <v>93</v>
      </c>
      <c r="S890" s="219"/>
      <c r="T890" s="219"/>
      <c r="U890" s="219"/>
      <c r="V890" s="219"/>
      <c r="W890" s="504"/>
      <c r="X890" s="219"/>
      <c r="Y890" s="49">
        <v>497</v>
      </c>
      <c r="Z890" s="49">
        <v>497117281</v>
      </c>
      <c r="AA890" s="235" t="s">
        <v>261</v>
      </c>
      <c r="AB890" s="49">
        <v>0</v>
      </c>
      <c r="AC890" s="49">
        <v>0</v>
      </c>
      <c r="AD890" s="49">
        <v>7</v>
      </c>
      <c r="AE890" s="49">
        <v>31</v>
      </c>
      <c r="AF890" s="49">
        <v>38</v>
      </c>
      <c r="AG890" s="49">
        <v>17</v>
      </c>
      <c r="AH890" s="49">
        <v>0</v>
      </c>
      <c r="AI890" s="206">
        <v>0</v>
      </c>
      <c r="AJ890" s="206">
        <v>0</v>
      </c>
      <c r="AK890" s="206">
        <v>1</v>
      </c>
      <c r="AL890" s="206">
        <v>0</v>
      </c>
      <c r="AM890" s="206">
        <v>48</v>
      </c>
      <c r="AN890" s="206">
        <v>0</v>
      </c>
      <c r="AO890" s="206">
        <v>0</v>
      </c>
      <c r="AP890" s="206">
        <v>3</v>
      </c>
      <c r="AQ890" s="49">
        <v>14</v>
      </c>
      <c r="AR890" s="207"/>
      <c r="AS890" s="49">
        <v>117</v>
      </c>
      <c r="AT890" s="49">
        <v>281</v>
      </c>
      <c r="AU890" s="49">
        <v>12</v>
      </c>
      <c r="AW890" s="49"/>
      <c r="AX890" s="49"/>
      <c r="AY890" s="49"/>
      <c r="AZ890" s="484"/>
    </row>
    <row r="891" spans="1:52">
      <c r="A891" s="206">
        <v>497</v>
      </c>
      <c r="B891" s="206">
        <v>497117289</v>
      </c>
      <c r="C891" s="207" t="s">
        <v>261</v>
      </c>
      <c r="D891" s="216">
        <f t="shared" si="113"/>
        <v>0</v>
      </c>
      <c r="E891" s="216">
        <f t="shared" si="113"/>
        <v>0</v>
      </c>
      <c r="F891" s="216">
        <f t="shared" si="113"/>
        <v>0</v>
      </c>
      <c r="G891" s="216">
        <f t="shared" si="113"/>
        <v>0</v>
      </c>
      <c r="H891" s="216">
        <f t="shared" si="113"/>
        <v>2</v>
      </c>
      <c r="I891" s="216">
        <f t="shared" si="113"/>
        <v>0</v>
      </c>
      <c r="J891" s="216">
        <f t="shared" si="112"/>
        <v>0</v>
      </c>
      <c r="K891" s="347">
        <f t="shared" si="106"/>
        <v>7.7200000000000005E-2</v>
      </c>
      <c r="L891" s="216"/>
      <c r="M891" s="216">
        <f t="shared" si="107"/>
        <v>0</v>
      </c>
      <c r="N891" s="216">
        <f t="shared" si="108"/>
        <v>0</v>
      </c>
      <c r="O891" s="216">
        <f t="shared" si="108"/>
        <v>0</v>
      </c>
      <c r="P891" s="216">
        <f t="shared" si="109"/>
        <v>0</v>
      </c>
      <c r="Q891" s="216">
        <f t="shared" si="110"/>
        <v>7</v>
      </c>
      <c r="R891" s="216">
        <f t="shared" si="111"/>
        <v>2</v>
      </c>
      <c r="S891" s="219"/>
      <c r="T891" s="219"/>
      <c r="U891" s="219"/>
      <c r="V891" s="219"/>
      <c r="W891" s="504"/>
      <c r="X891" s="219"/>
      <c r="Y891" s="49">
        <v>497</v>
      </c>
      <c r="Z891" s="49">
        <v>497117289</v>
      </c>
      <c r="AA891" s="235" t="s">
        <v>261</v>
      </c>
      <c r="AB891" s="49">
        <v>0</v>
      </c>
      <c r="AC891" s="49">
        <v>0</v>
      </c>
      <c r="AD891" s="49">
        <v>0</v>
      </c>
      <c r="AE891" s="49">
        <v>0</v>
      </c>
      <c r="AF891" s="49">
        <v>2</v>
      </c>
      <c r="AG891" s="49">
        <v>0</v>
      </c>
      <c r="AH891" s="49">
        <v>0</v>
      </c>
      <c r="AI891" s="206">
        <v>0</v>
      </c>
      <c r="AJ891" s="206">
        <v>0</v>
      </c>
      <c r="AK891" s="206">
        <v>0</v>
      </c>
      <c r="AL891" s="206">
        <v>0</v>
      </c>
      <c r="AM891" s="206">
        <v>0</v>
      </c>
      <c r="AN891" s="206">
        <v>0</v>
      </c>
      <c r="AO891" s="206">
        <v>0</v>
      </c>
      <c r="AP891" s="206">
        <v>0</v>
      </c>
      <c r="AQ891" s="49">
        <v>0</v>
      </c>
      <c r="AR891" s="207"/>
      <c r="AS891" s="49">
        <v>117</v>
      </c>
      <c r="AT891" s="49">
        <v>289</v>
      </c>
      <c r="AU891" s="49">
        <v>7</v>
      </c>
      <c r="AW891" s="49"/>
      <c r="AX891" s="49"/>
      <c r="AY891" s="49"/>
      <c r="AZ891" s="484"/>
    </row>
    <row r="892" spans="1:52">
      <c r="A892" s="206">
        <v>497</v>
      </c>
      <c r="B892" s="206">
        <v>497117325</v>
      </c>
      <c r="C892" s="207" t="s">
        <v>261</v>
      </c>
      <c r="D892" s="216">
        <f t="shared" si="113"/>
        <v>0</v>
      </c>
      <c r="E892" s="216">
        <f t="shared" si="113"/>
        <v>0</v>
      </c>
      <c r="F892" s="216">
        <f t="shared" si="113"/>
        <v>1</v>
      </c>
      <c r="G892" s="216">
        <f t="shared" ref="G892:J955" si="114">ROUND(AE892,0)</f>
        <v>4</v>
      </c>
      <c r="H892" s="216">
        <f t="shared" si="114"/>
        <v>4</v>
      </c>
      <c r="I892" s="216">
        <f t="shared" si="114"/>
        <v>0</v>
      </c>
      <c r="J892" s="216">
        <f t="shared" si="112"/>
        <v>0</v>
      </c>
      <c r="K892" s="347">
        <f t="shared" si="106"/>
        <v>0.34739999999999999</v>
      </c>
      <c r="L892" s="216"/>
      <c r="M892" s="216">
        <f t="shared" si="107"/>
        <v>0</v>
      </c>
      <c r="N892" s="216">
        <f t="shared" si="108"/>
        <v>0</v>
      </c>
      <c r="O892" s="216">
        <f t="shared" si="108"/>
        <v>0</v>
      </c>
      <c r="P892" s="216">
        <f t="shared" si="109"/>
        <v>4</v>
      </c>
      <c r="Q892" s="216">
        <f t="shared" si="110"/>
        <v>9</v>
      </c>
      <c r="R892" s="216">
        <f t="shared" si="111"/>
        <v>9</v>
      </c>
      <c r="S892" s="219"/>
      <c r="T892" s="219"/>
      <c r="U892" s="219"/>
      <c r="V892" s="219"/>
      <c r="W892" s="504"/>
      <c r="X892" s="219"/>
      <c r="Y892" s="49">
        <v>497</v>
      </c>
      <c r="Z892" s="49">
        <v>497117325</v>
      </c>
      <c r="AA892" s="235" t="s">
        <v>261</v>
      </c>
      <c r="AB892" s="49">
        <v>0</v>
      </c>
      <c r="AC892" s="49">
        <v>0</v>
      </c>
      <c r="AD892" s="49">
        <v>1</v>
      </c>
      <c r="AE892" s="49">
        <v>4</v>
      </c>
      <c r="AF892" s="49">
        <v>4</v>
      </c>
      <c r="AG892" s="49">
        <v>0</v>
      </c>
      <c r="AH892" s="49">
        <v>0</v>
      </c>
      <c r="AI892" s="206">
        <v>0</v>
      </c>
      <c r="AJ892" s="206">
        <v>0</v>
      </c>
      <c r="AK892" s="206">
        <v>0</v>
      </c>
      <c r="AL892" s="206">
        <v>0</v>
      </c>
      <c r="AM892" s="206">
        <v>3</v>
      </c>
      <c r="AN892" s="206">
        <v>0</v>
      </c>
      <c r="AO892" s="206">
        <v>0</v>
      </c>
      <c r="AP892" s="206">
        <v>1</v>
      </c>
      <c r="AQ892" s="49">
        <v>0</v>
      </c>
      <c r="AR892" s="207"/>
      <c r="AS892" s="49">
        <v>117</v>
      </c>
      <c r="AT892" s="49">
        <v>325</v>
      </c>
      <c r="AU892" s="49">
        <v>9</v>
      </c>
      <c r="AW892" s="49"/>
      <c r="AX892" s="49"/>
      <c r="AY892" s="49"/>
      <c r="AZ892" s="484"/>
    </row>
    <row r="893" spans="1:52">
      <c r="A893" s="206">
        <v>497</v>
      </c>
      <c r="B893" s="206">
        <v>497117332</v>
      </c>
      <c r="C893" s="207" t="s">
        <v>261</v>
      </c>
      <c r="D893" s="216">
        <f t="shared" ref="D893:J956" si="115">ROUND(AB893,0)</f>
        <v>0</v>
      </c>
      <c r="E893" s="216">
        <f t="shared" si="115"/>
        <v>0</v>
      </c>
      <c r="F893" s="216">
        <f t="shared" si="115"/>
        <v>0</v>
      </c>
      <c r="G893" s="216">
        <f t="shared" si="114"/>
        <v>2</v>
      </c>
      <c r="H893" s="216">
        <f t="shared" si="114"/>
        <v>2</v>
      </c>
      <c r="I893" s="216">
        <f t="shared" si="114"/>
        <v>0</v>
      </c>
      <c r="J893" s="216">
        <f t="shared" si="112"/>
        <v>0</v>
      </c>
      <c r="K893" s="347">
        <f t="shared" si="106"/>
        <v>0.15440000000000001</v>
      </c>
      <c r="L893" s="216"/>
      <c r="M893" s="216">
        <f t="shared" si="107"/>
        <v>0</v>
      </c>
      <c r="N893" s="216">
        <f t="shared" si="108"/>
        <v>0</v>
      </c>
      <c r="O893" s="216">
        <f t="shared" si="108"/>
        <v>0</v>
      </c>
      <c r="P893" s="216">
        <f t="shared" si="109"/>
        <v>0</v>
      </c>
      <c r="Q893" s="216">
        <f t="shared" si="110"/>
        <v>10</v>
      </c>
      <c r="R893" s="216">
        <f t="shared" si="111"/>
        <v>4</v>
      </c>
      <c r="S893" s="219"/>
      <c r="T893" s="219"/>
      <c r="U893" s="219"/>
      <c r="V893" s="219"/>
      <c r="W893" s="504"/>
      <c r="X893" s="219"/>
      <c r="Y893" s="49">
        <v>497</v>
      </c>
      <c r="Z893" s="49">
        <v>497117332</v>
      </c>
      <c r="AA893" s="235" t="s">
        <v>261</v>
      </c>
      <c r="AB893" s="49">
        <v>0</v>
      </c>
      <c r="AC893" s="49">
        <v>0</v>
      </c>
      <c r="AD893" s="49">
        <v>0</v>
      </c>
      <c r="AE893" s="49">
        <v>2</v>
      </c>
      <c r="AF893" s="49">
        <v>2</v>
      </c>
      <c r="AG893" s="49">
        <v>0</v>
      </c>
      <c r="AH893" s="49">
        <v>0</v>
      </c>
      <c r="AI893" s="206">
        <v>0</v>
      </c>
      <c r="AJ893" s="206">
        <v>0</v>
      </c>
      <c r="AK893" s="206">
        <v>0</v>
      </c>
      <c r="AL893" s="206">
        <v>0</v>
      </c>
      <c r="AM893" s="206">
        <v>0</v>
      </c>
      <c r="AN893" s="206">
        <v>0</v>
      </c>
      <c r="AO893" s="206">
        <v>0</v>
      </c>
      <c r="AP893" s="206">
        <v>0</v>
      </c>
      <c r="AQ893" s="49">
        <v>0</v>
      </c>
      <c r="AR893" s="207"/>
      <c r="AS893" s="49">
        <v>117</v>
      </c>
      <c r="AT893" s="49">
        <v>332</v>
      </c>
      <c r="AU893" s="49">
        <v>10</v>
      </c>
      <c r="AW893" s="49"/>
      <c r="AX893" s="49"/>
      <c r="AY893" s="49"/>
      <c r="AZ893" s="484"/>
    </row>
    <row r="894" spans="1:52">
      <c r="A894" s="206">
        <v>497</v>
      </c>
      <c r="B894" s="206">
        <v>497117340</v>
      </c>
      <c r="C894" s="207" t="s">
        <v>261</v>
      </c>
      <c r="D894" s="216">
        <f t="shared" si="115"/>
        <v>0</v>
      </c>
      <c r="E894" s="216">
        <f t="shared" si="115"/>
        <v>0</v>
      </c>
      <c r="F894" s="216">
        <f t="shared" si="115"/>
        <v>2</v>
      </c>
      <c r="G894" s="216">
        <f t="shared" si="114"/>
        <v>0</v>
      </c>
      <c r="H894" s="216">
        <f t="shared" si="114"/>
        <v>1</v>
      </c>
      <c r="I894" s="216">
        <f t="shared" si="114"/>
        <v>0</v>
      </c>
      <c r="J894" s="216">
        <f t="shared" si="112"/>
        <v>0</v>
      </c>
      <c r="K894" s="347">
        <f t="shared" si="106"/>
        <v>0.1158</v>
      </c>
      <c r="L894" s="216"/>
      <c r="M894" s="216">
        <f t="shared" si="107"/>
        <v>0</v>
      </c>
      <c r="N894" s="216">
        <f t="shared" si="108"/>
        <v>0</v>
      </c>
      <c r="O894" s="216">
        <f t="shared" si="108"/>
        <v>0</v>
      </c>
      <c r="P894" s="216">
        <f t="shared" si="109"/>
        <v>1</v>
      </c>
      <c r="Q894" s="216">
        <f t="shared" si="110"/>
        <v>6</v>
      </c>
      <c r="R894" s="216">
        <f t="shared" si="111"/>
        <v>3</v>
      </c>
      <c r="S894" s="219"/>
      <c r="T894" s="219"/>
      <c r="U894" s="219"/>
      <c r="V894" s="219"/>
      <c r="W894" s="504"/>
      <c r="X894" s="219"/>
      <c r="Y894" s="49">
        <v>497</v>
      </c>
      <c r="Z894" s="49">
        <v>497117340</v>
      </c>
      <c r="AA894" s="235" t="s">
        <v>261</v>
      </c>
      <c r="AB894" s="49">
        <v>0</v>
      </c>
      <c r="AC894" s="49">
        <v>0</v>
      </c>
      <c r="AD894" s="49">
        <v>2</v>
      </c>
      <c r="AE894" s="49">
        <v>0</v>
      </c>
      <c r="AF894" s="49">
        <v>1</v>
      </c>
      <c r="AG894" s="49">
        <v>0</v>
      </c>
      <c r="AH894" s="49">
        <v>0</v>
      </c>
      <c r="AI894" s="206">
        <v>0</v>
      </c>
      <c r="AJ894" s="206">
        <v>0</v>
      </c>
      <c r="AK894" s="206">
        <v>0</v>
      </c>
      <c r="AL894" s="206">
        <v>0</v>
      </c>
      <c r="AM894" s="206">
        <v>0</v>
      </c>
      <c r="AN894" s="206">
        <v>0</v>
      </c>
      <c r="AO894" s="206">
        <v>0</v>
      </c>
      <c r="AP894" s="206">
        <v>1</v>
      </c>
      <c r="AQ894" s="49">
        <v>0</v>
      </c>
      <c r="AR894" s="207"/>
      <c r="AS894" s="49">
        <v>117</v>
      </c>
      <c r="AT894" s="49">
        <v>340</v>
      </c>
      <c r="AU894" s="49">
        <v>6</v>
      </c>
      <c r="AW894" s="49"/>
      <c r="AX894" s="49"/>
      <c r="AY894" s="49"/>
      <c r="AZ894" s="484"/>
    </row>
    <row r="895" spans="1:52">
      <c r="A895" s="206">
        <v>497</v>
      </c>
      <c r="B895" s="206">
        <v>497117605</v>
      </c>
      <c r="C895" s="207" t="s">
        <v>261</v>
      </c>
      <c r="D895" s="216">
        <f t="shared" si="115"/>
        <v>0</v>
      </c>
      <c r="E895" s="216">
        <f t="shared" si="115"/>
        <v>0</v>
      </c>
      <c r="F895" s="216">
        <f t="shared" si="115"/>
        <v>0</v>
      </c>
      <c r="G895" s="216">
        <f t="shared" si="114"/>
        <v>0</v>
      </c>
      <c r="H895" s="216">
        <f t="shared" si="114"/>
        <v>24</v>
      </c>
      <c r="I895" s="216">
        <f t="shared" si="114"/>
        <v>28</v>
      </c>
      <c r="J895" s="216">
        <f t="shared" si="112"/>
        <v>0</v>
      </c>
      <c r="K895" s="347">
        <f t="shared" si="106"/>
        <v>2.0072000000000001</v>
      </c>
      <c r="L895" s="216"/>
      <c r="M895" s="216">
        <f t="shared" si="107"/>
        <v>0</v>
      </c>
      <c r="N895" s="216">
        <f t="shared" si="108"/>
        <v>0</v>
      </c>
      <c r="O895" s="216">
        <f t="shared" si="108"/>
        <v>1</v>
      </c>
      <c r="P895" s="216">
        <f t="shared" si="109"/>
        <v>16</v>
      </c>
      <c r="Q895" s="216">
        <f t="shared" si="110"/>
        <v>6</v>
      </c>
      <c r="R895" s="216">
        <f t="shared" si="111"/>
        <v>52</v>
      </c>
      <c r="S895" s="219"/>
      <c r="T895" s="219"/>
      <c r="U895" s="219"/>
      <c r="V895" s="219"/>
      <c r="W895" s="504"/>
      <c r="X895" s="219"/>
      <c r="Y895" s="49">
        <v>497</v>
      </c>
      <c r="Z895" s="49">
        <v>497117605</v>
      </c>
      <c r="AA895" s="235" t="s">
        <v>261</v>
      </c>
      <c r="AB895" s="49">
        <v>0</v>
      </c>
      <c r="AC895" s="49">
        <v>0</v>
      </c>
      <c r="AD895" s="49">
        <v>0</v>
      </c>
      <c r="AE895" s="49">
        <v>0</v>
      </c>
      <c r="AF895" s="49">
        <v>24</v>
      </c>
      <c r="AG895" s="49">
        <v>28</v>
      </c>
      <c r="AH895" s="49">
        <v>0</v>
      </c>
      <c r="AI895" s="206">
        <v>0</v>
      </c>
      <c r="AJ895" s="206">
        <v>0</v>
      </c>
      <c r="AK895" s="206">
        <v>0</v>
      </c>
      <c r="AL895" s="206">
        <v>1</v>
      </c>
      <c r="AM895" s="206">
        <v>7</v>
      </c>
      <c r="AN895" s="206">
        <v>0</v>
      </c>
      <c r="AO895" s="206">
        <v>0</v>
      </c>
      <c r="AP895" s="206">
        <v>0</v>
      </c>
      <c r="AQ895" s="49">
        <v>9</v>
      </c>
      <c r="AR895" s="207"/>
      <c r="AS895" s="49">
        <v>117</v>
      </c>
      <c r="AT895" s="49">
        <v>605</v>
      </c>
      <c r="AU895" s="49">
        <v>6</v>
      </c>
      <c r="AW895" s="49"/>
      <c r="AX895" s="49"/>
      <c r="AY895" s="49"/>
      <c r="AZ895" s="484"/>
    </row>
    <row r="896" spans="1:52">
      <c r="A896" s="206">
        <v>497</v>
      </c>
      <c r="B896" s="206">
        <v>497117670</v>
      </c>
      <c r="C896" s="207" t="s">
        <v>261</v>
      </c>
      <c r="D896" s="216">
        <f t="shared" si="115"/>
        <v>0</v>
      </c>
      <c r="E896" s="216">
        <f t="shared" si="115"/>
        <v>0</v>
      </c>
      <c r="F896" s="216">
        <f t="shared" si="115"/>
        <v>0</v>
      </c>
      <c r="G896" s="216">
        <f t="shared" si="114"/>
        <v>0</v>
      </c>
      <c r="H896" s="216">
        <f t="shared" si="114"/>
        <v>1</v>
      </c>
      <c r="I896" s="216">
        <f t="shared" si="114"/>
        <v>6</v>
      </c>
      <c r="J896" s="216">
        <f t="shared" si="112"/>
        <v>0</v>
      </c>
      <c r="K896" s="347">
        <f t="shared" si="106"/>
        <v>0.2702</v>
      </c>
      <c r="L896" s="216"/>
      <c r="M896" s="216">
        <f t="shared" si="107"/>
        <v>0</v>
      </c>
      <c r="N896" s="216">
        <f t="shared" si="108"/>
        <v>0</v>
      </c>
      <c r="O896" s="216">
        <f t="shared" si="108"/>
        <v>0</v>
      </c>
      <c r="P896" s="216">
        <f t="shared" si="109"/>
        <v>2</v>
      </c>
      <c r="Q896" s="216">
        <f t="shared" si="110"/>
        <v>6</v>
      </c>
      <c r="R896" s="216">
        <f t="shared" si="111"/>
        <v>7</v>
      </c>
      <c r="S896" s="219"/>
      <c r="T896" s="219"/>
      <c r="U896" s="219"/>
      <c r="V896" s="219"/>
      <c r="W896" s="504"/>
      <c r="X896" s="219"/>
      <c r="Y896" s="49">
        <v>497</v>
      </c>
      <c r="Z896" s="49">
        <v>497117670</v>
      </c>
      <c r="AA896" s="235" t="s">
        <v>261</v>
      </c>
      <c r="AB896" s="49">
        <v>0</v>
      </c>
      <c r="AC896" s="49">
        <v>0</v>
      </c>
      <c r="AD896" s="49">
        <v>0</v>
      </c>
      <c r="AE896" s="49">
        <v>0</v>
      </c>
      <c r="AF896" s="49">
        <v>1</v>
      </c>
      <c r="AG896" s="49">
        <v>6</v>
      </c>
      <c r="AH896" s="49">
        <v>0</v>
      </c>
      <c r="AI896" s="206">
        <v>0</v>
      </c>
      <c r="AJ896" s="206">
        <v>0</v>
      </c>
      <c r="AK896" s="206">
        <v>0</v>
      </c>
      <c r="AL896" s="206">
        <v>0</v>
      </c>
      <c r="AM896" s="206">
        <v>0</v>
      </c>
      <c r="AN896" s="206">
        <v>0</v>
      </c>
      <c r="AO896" s="206">
        <v>0</v>
      </c>
      <c r="AP896" s="206">
        <v>0</v>
      </c>
      <c r="AQ896" s="49">
        <v>2</v>
      </c>
      <c r="AR896" s="207"/>
      <c r="AS896" s="49">
        <v>117</v>
      </c>
      <c r="AT896" s="49">
        <v>670</v>
      </c>
      <c r="AU896" s="49">
        <v>6</v>
      </c>
      <c r="AW896" s="49"/>
      <c r="AX896" s="49"/>
      <c r="AY896" s="49"/>
      <c r="AZ896" s="484"/>
    </row>
    <row r="897" spans="1:52">
      <c r="A897" s="206">
        <v>497</v>
      </c>
      <c r="B897" s="206">
        <v>497117672</v>
      </c>
      <c r="C897" s="207" t="s">
        <v>261</v>
      </c>
      <c r="D897" s="216">
        <f t="shared" si="115"/>
        <v>0</v>
      </c>
      <c r="E897" s="216">
        <f t="shared" si="115"/>
        <v>0</v>
      </c>
      <c r="F897" s="216">
        <f t="shared" si="115"/>
        <v>0</v>
      </c>
      <c r="G897" s="216">
        <f t="shared" si="114"/>
        <v>0</v>
      </c>
      <c r="H897" s="216">
        <f t="shared" si="114"/>
        <v>0</v>
      </c>
      <c r="I897" s="216">
        <f t="shared" si="114"/>
        <v>1</v>
      </c>
      <c r="J897" s="216">
        <f t="shared" si="112"/>
        <v>0</v>
      </c>
      <c r="K897" s="347">
        <f t="shared" si="106"/>
        <v>3.8600000000000002E-2</v>
      </c>
      <c r="L897" s="216"/>
      <c r="M897" s="216">
        <f t="shared" si="107"/>
        <v>0</v>
      </c>
      <c r="N897" s="216">
        <f t="shared" si="108"/>
        <v>0</v>
      </c>
      <c r="O897" s="216">
        <f t="shared" si="108"/>
        <v>0</v>
      </c>
      <c r="P897" s="216">
        <f t="shared" si="109"/>
        <v>0</v>
      </c>
      <c r="Q897" s="216">
        <f t="shared" si="110"/>
        <v>9</v>
      </c>
      <c r="R897" s="216">
        <f t="shared" si="111"/>
        <v>1</v>
      </c>
      <c r="S897" s="219"/>
      <c r="T897" s="219"/>
      <c r="U897" s="219"/>
      <c r="V897" s="219"/>
      <c r="W897" s="504"/>
      <c r="X897" s="219"/>
      <c r="Y897" s="49">
        <v>497</v>
      </c>
      <c r="Z897" s="49">
        <v>497117672</v>
      </c>
      <c r="AA897" s="235" t="s">
        <v>261</v>
      </c>
      <c r="AB897" s="49">
        <v>0</v>
      </c>
      <c r="AC897" s="49">
        <v>0</v>
      </c>
      <c r="AD897" s="49">
        <v>0</v>
      </c>
      <c r="AE897" s="49">
        <v>0</v>
      </c>
      <c r="AF897" s="49">
        <v>0</v>
      </c>
      <c r="AG897" s="49">
        <v>1</v>
      </c>
      <c r="AH897" s="49">
        <v>0</v>
      </c>
      <c r="AI897" s="206">
        <v>0</v>
      </c>
      <c r="AJ897" s="206">
        <v>0</v>
      </c>
      <c r="AK897" s="206">
        <v>0</v>
      </c>
      <c r="AL897" s="206">
        <v>0</v>
      </c>
      <c r="AM897" s="206">
        <v>0</v>
      </c>
      <c r="AN897" s="206">
        <v>0</v>
      </c>
      <c r="AO897" s="206">
        <v>0</v>
      </c>
      <c r="AP897" s="206">
        <v>0</v>
      </c>
      <c r="AQ897" s="49">
        <v>0</v>
      </c>
      <c r="AR897" s="207"/>
      <c r="AS897" s="49">
        <v>117</v>
      </c>
      <c r="AT897" s="49">
        <v>672</v>
      </c>
      <c r="AU897" s="49">
        <v>9</v>
      </c>
      <c r="AW897" s="49"/>
      <c r="AX897" s="49"/>
      <c r="AY897" s="49"/>
      <c r="AZ897" s="484"/>
    </row>
    <row r="898" spans="1:52">
      <c r="A898" s="206">
        <v>497</v>
      </c>
      <c r="B898" s="206">
        <v>497117674</v>
      </c>
      <c r="C898" s="207" t="s">
        <v>261</v>
      </c>
      <c r="D898" s="216">
        <f t="shared" si="115"/>
        <v>0</v>
      </c>
      <c r="E898" s="216">
        <f t="shared" si="115"/>
        <v>0</v>
      </c>
      <c r="F898" s="216">
        <f t="shared" si="115"/>
        <v>1</v>
      </c>
      <c r="G898" s="216">
        <f t="shared" si="114"/>
        <v>7</v>
      </c>
      <c r="H898" s="216">
        <f t="shared" si="114"/>
        <v>1</v>
      </c>
      <c r="I898" s="216">
        <f t="shared" si="114"/>
        <v>4</v>
      </c>
      <c r="J898" s="216">
        <f t="shared" si="112"/>
        <v>0</v>
      </c>
      <c r="K898" s="347">
        <f t="shared" si="106"/>
        <v>0.50180000000000002</v>
      </c>
      <c r="L898" s="216"/>
      <c r="M898" s="216">
        <f t="shared" si="107"/>
        <v>0</v>
      </c>
      <c r="N898" s="216">
        <f t="shared" si="108"/>
        <v>0</v>
      </c>
      <c r="O898" s="216">
        <f t="shared" si="108"/>
        <v>0</v>
      </c>
      <c r="P898" s="216">
        <f t="shared" si="109"/>
        <v>6</v>
      </c>
      <c r="Q898" s="216">
        <f t="shared" si="110"/>
        <v>10</v>
      </c>
      <c r="R898" s="216">
        <f t="shared" si="111"/>
        <v>13</v>
      </c>
      <c r="S898" s="219"/>
      <c r="T898" s="219"/>
      <c r="U898" s="219"/>
      <c r="V898" s="219"/>
      <c r="W898" s="504"/>
      <c r="X898" s="219"/>
      <c r="Y898" s="49">
        <v>497</v>
      </c>
      <c r="Z898" s="49">
        <v>497117674</v>
      </c>
      <c r="AA898" s="235" t="s">
        <v>261</v>
      </c>
      <c r="AB898" s="49">
        <v>0</v>
      </c>
      <c r="AC898" s="49">
        <v>0</v>
      </c>
      <c r="AD898" s="49">
        <v>1</v>
      </c>
      <c r="AE898" s="49">
        <v>7</v>
      </c>
      <c r="AF898" s="49">
        <v>1</v>
      </c>
      <c r="AG898" s="49">
        <v>4</v>
      </c>
      <c r="AH898" s="49">
        <v>0</v>
      </c>
      <c r="AI898" s="206">
        <v>0</v>
      </c>
      <c r="AJ898" s="206">
        <v>0</v>
      </c>
      <c r="AK898" s="206">
        <v>0</v>
      </c>
      <c r="AL898" s="206">
        <v>0</v>
      </c>
      <c r="AM898" s="206">
        <v>5</v>
      </c>
      <c r="AN898" s="206">
        <v>0</v>
      </c>
      <c r="AO898" s="206">
        <v>0</v>
      </c>
      <c r="AP898" s="206">
        <v>0</v>
      </c>
      <c r="AQ898" s="49">
        <v>1</v>
      </c>
      <c r="AR898" s="207"/>
      <c r="AS898" s="49">
        <v>117</v>
      </c>
      <c r="AT898" s="49">
        <v>674</v>
      </c>
      <c r="AU898" s="49">
        <v>10</v>
      </c>
      <c r="AW898" s="49"/>
      <c r="AX898" s="49"/>
      <c r="AY898" s="49"/>
      <c r="AZ898" s="484"/>
    </row>
    <row r="899" spans="1:52">
      <c r="A899" s="206">
        <v>497</v>
      </c>
      <c r="B899" s="206">
        <v>497117680</v>
      </c>
      <c r="C899" s="207" t="s">
        <v>261</v>
      </c>
      <c r="D899" s="216">
        <f t="shared" si="115"/>
        <v>0</v>
      </c>
      <c r="E899" s="216">
        <f t="shared" si="115"/>
        <v>0</v>
      </c>
      <c r="F899" s="216">
        <f t="shared" si="115"/>
        <v>1</v>
      </c>
      <c r="G899" s="216">
        <f t="shared" si="114"/>
        <v>1</v>
      </c>
      <c r="H899" s="216">
        <f t="shared" si="114"/>
        <v>3</v>
      </c>
      <c r="I899" s="216">
        <f t="shared" si="114"/>
        <v>0</v>
      </c>
      <c r="J899" s="216">
        <f t="shared" si="112"/>
        <v>0</v>
      </c>
      <c r="K899" s="347">
        <f t="shared" si="106"/>
        <v>0.193</v>
      </c>
      <c r="L899" s="216"/>
      <c r="M899" s="216">
        <f t="shared" si="107"/>
        <v>0</v>
      </c>
      <c r="N899" s="216">
        <f t="shared" si="108"/>
        <v>0</v>
      </c>
      <c r="O899" s="216">
        <f t="shared" si="108"/>
        <v>0</v>
      </c>
      <c r="P899" s="216">
        <f t="shared" si="109"/>
        <v>2</v>
      </c>
      <c r="Q899" s="216">
        <f t="shared" si="110"/>
        <v>5</v>
      </c>
      <c r="R899" s="216">
        <f t="shared" si="111"/>
        <v>5</v>
      </c>
      <c r="S899" s="219"/>
      <c r="T899" s="219"/>
      <c r="U899" s="219"/>
      <c r="V899" s="219"/>
      <c r="W899" s="504"/>
      <c r="X899" s="219"/>
      <c r="Y899" s="49">
        <v>497</v>
      </c>
      <c r="Z899" s="49">
        <v>497117680</v>
      </c>
      <c r="AA899" s="235" t="s">
        <v>261</v>
      </c>
      <c r="AB899" s="49">
        <v>0</v>
      </c>
      <c r="AC899" s="49">
        <v>0</v>
      </c>
      <c r="AD899" s="49">
        <v>1</v>
      </c>
      <c r="AE899" s="49">
        <v>1</v>
      </c>
      <c r="AF899" s="49">
        <v>3</v>
      </c>
      <c r="AG899" s="49">
        <v>0</v>
      </c>
      <c r="AH899" s="49">
        <v>0</v>
      </c>
      <c r="AI899" s="206">
        <v>0</v>
      </c>
      <c r="AJ899" s="206">
        <v>0</v>
      </c>
      <c r="AK899" s="206">
        <v>0</v>
      </c>
      <c r="AL899" s="206">
        <v>0</v>
      </c>
      <c r="AM899" s="206">
        <v>2</v>
      </c>
      <c r="AN899" s="206">
        <v>0</v>
      </c>
      <c r="AO899" s="206">
        <v>0</v>
      </c>
      <c r="AP899" s="206">
        <v>0</v>
      </c>
      <c r="AQ899" s="49">
        <v>0</v>
      </c>
      <c r="AR899" s="207"/>
      <c r="AS899" s="49">
        <v>117</v>
      </c>
      <c r="AT899" s="49">
        <v>680</v>
      </c>
      <c r="AU899" s="49">
        <v>5</v>
      </c>
      <c r="AW899" s="49"/>
      <c r="AX899" s="49"/>
      <c r="AY899" s="49"/>
      <c r="AZ899" s="484"/>
    </row>
    <row r="900" spans="1:52">
      <c r="A900" s="206">
        <v>497</v>
      </c>
      <c r="B900" s="206">
        <v>497117683</v>
      </c>
      <c r="C900" s="207" t="s">
        <v>261</v>
      </c>
      <c r="D900" s="216">
        <f t="shared" si="115"/>
        <v>0</v>
      </c>
      <c r="E900" s="216">
        <f t="shared" si="115"/>
        <v>0</v>
      </c>
      <c r="F900" s="216">
        <f t="shared" si="115"/>
        <v>0</v>
      </c>
      <c r="G900" s="216">
        <f t="shared" si="114"/>
        <v>0</v>
      </c>
      <c r="H900" s="216">
        <f t="shared" si="114"/>
        <v>1</v>
      </c>
      <c r="I900" s="216">
        <f t="shared" si="114"/>
        <v>3</v>
      </c>
      <c r="J900" s="216">
        <f t="shared" si="112"/>
        <v>0</v>
      </c>
      <c r="K900" s="347">
        <f t="shared" si="106"/>
        <v>0.15440000000000001</v>
      </c>
      <c r="L900" s="216"/>
      <c r="M900" s="216">
        <f t="shared" si="107"/>
        <v>0</v>
      </c>
      <c r="N900" s="216">
        <f t="shared" si="108"/>
        <v>0</v>
      </c>
      <c r="O900" s="216">
        <f t="shared" si="108"/>
        <v>0</v>
      </c>
      <c r="P900" s="216">
        <f t="shared" si="109"/>
        <v>2</v>
      </c>
      <c r="Q900" s="216">
        <f t="shared" si="110"/>
        <v>5</v>
      </c>
      <c r="R900" s="216">
        <f t="shared" si="111"/>
        <v>4</v>
      </c>
      <c r="S900" s="219"/>
      <c r="T900" s="219"/>
      <c r="U900" s="219"/>
      <c r="V900" s="219"/>
      <c r="W900" s="504"/>
      <c r="X900" s="219"/>
      <c r="Y900" s="49">
        <v>497</v>
      </c>
      <c r="Z900" s="49">
        <v>497117683</v>
      </c>
      <c r="AA900" s="235" t="s">
        <v>261</v>
      </c>
      <c r="AB900" s="49">
        <v>0</v>
      </c>
      <c r="AC900" s="49">
        <v>0</v>
      </c>
      <c r="AD900" s="49">
        <v>0</v>
      </c>
      <c r="AE900" s="49">
        <v>0</v>
      </c>
      <c r="AF900" s="49">
        <v>1</v>
      </c>
      <c r="AG900" s="49">
        <v>3</v>
      </c>
      <c r="AH900" s="49">
        <v>0</v>
      </c>
      <c r="AI900" s="206">
        <v>0</v>
      </c>
      <c r="AJ900" s="206">
        <v>0</v>
      </c>
      <c r="AK900" s="206">
        <v>0</v>
      </c>
      <c r="AL900" s="206">
        <v>0</v>
      </c>
      <c r="AM900" s="206">
        <v>0</v>
      </c>
      <c r="AN900" s="206">
        <v>0</v>
      </c>
      <c r="AO900" s="206">
        <v>0</v>
      </c>
      <c r="AP900" s="206">
        <v>0</v>
      </c>
      <c r="AQ900" s="49">
        <v>2</v>
      </c>
      <c r="AR900" s="207"/>
      <c r="AS900" s="49">
        <v>117</v>
      </c>
      <c r="AT900" s="49">
        <v>683</v>
      </c>
      <c r="AU900" s="49">
        <v>5</v>
      </c>
      <c r="AW900" s="49"/>
      <c r="AX900" s="49"/>
      <c r="AY900" s="49"/>
      <c r="AZ900" s="484"/>
    </row>
    <row r="901" spans="1:52">
      <c r="A901" s="206">
        <v>497</v>
      </c>
      <c r="B901" s="206">
        <v>497117750</v>
      </c>
      <c r="C901" s="207" t="s">
        <v>261</v>
      </c>
      <c r="D901" s="216">
        <f t="shared" si="115"/>
        <v>0</v>
      </c>
      <c r="E901" s="216">
        <f t="shared" si="115"/>
        <v>0</v>
      </c>
      <c r="F901" s="216">
        <f t="shared" si="115"/>
        <v>0</v>
      </c>
      <c r="G901" s="216">
        <f t="shared" si="114"/>
        <v>0</v>
      </c>
      <c r="H901" s="216">
        <f t="shared" si="114"/>
        <v>1</v>
      </c>
      <c r="I901" s="216">
        <f t="shared" si="114"/>
        <v>1</v>
      </c>
      <c r="J901" s="216">
        <f t="shared" si="112"/>
        <v>0</v>
      </c>
      <c r="K901" s="347">
        <f t="shared" si="106"/>
        <v>7.7200000000000005E-2</v>
      </c>
      <c r="L901" s="216"/>
      <c r="M901" s="216">
        <f t="shared" si="107"/>
        <v>0</v>
      </c>
      <c r="N901" s="216">
        <f t="shared" si="108"/>
        <v>0</v>
      </c>
      <c r="O901" s="216">
        <f t="shared" si="108"/>
        <v>0</v>
      </c>
      <c r="P901" s="216">
        <f t="shared" si="109"/>
        <v>0</v>
      </c>
      <c r="Q901" s="216">
        <f t="shared" si="110"/>
        <v>7</v>
      </c>
      <c r="R901" s="216">
        <f t="shared" si="111"/>
        <v>2</v>
      </c>
      <c r="S901" s="219"/>
      <c r="T901" s="219"/>
      <c r="U901" s="219"/>
      <c r="V901" s="219"/>
      <c r="W901" s="504"/>
      <c r="X901" s="219"/>
      <c r="Y901" s="49">
        <v>497</v>
      </c>
      <c r="Z901" s="49">
        <v>497117750</v>
      </c>
      <c r="AA901" s="235" t="s">
        <v>261</v>
      </c>
      <c r="AB901" s="49">
        <v>0</v>
      </c>
      <c r="AC901" s="49">
        <v>0</v>
      </c>
      <c r="AD901" s="49">
        <v>0</v>
      </c>
      <c r="AE901" s="49">
        <v>0</v>
      </c>
      <c r="AF901" s="49">
        <v>1</v>
      </c>
      <c r="AG901" s="49">
        <v>1</v>
      </c>
      <c r="AH901" s="49">
        <v>0</v>
      </c>
      <c r="AI901" s="206">
        <v>0</v>
      </c>
      <c r="AJ901" s="206">
        <v>0</v>
      </c>
      <c r="AK901" s="206">
        <v>0</v>
      </c>
      <c r="AL901" s="206">
        <v>0</v>
      </c>
      <c r="AM901" s="206">
        <v>0</v>
      </c>
      <c r="AN901" s="206">
        <v>0</v>
      </c>
      <c r="AO901" s="206">
        <v>0</v>
      </c>
      <c r="AP901" s="206">
        <v>0</v>
      </c>
      <c r="AQ901" s="49">
        <v>0</v>
      </c>
      <c r="AR901" s="207"/>
      <c r="AS901" s="49">
        <v>117</v>
      </c>
      <c r="AT901" s="49">
        <v>750</v>
      </c>
      <c r="AU901" s="49">
        <v>7</v>
      </c>
      <c r="AW901" s="49"/>
      <c r="AX901" s="49"/>
      <c r="AY901" s="49"/>
      <c r="AZ901" s="484"/>
    </row>
    <row r="902" spans="1:52">
      <c r="A902" s="206">
        <v>497</v>
      </c>
      <c r="B902" s="206">
        <v>497117755</v>
      </c>
      <c r="C902" s="207" t="s">
        <v>261</v>
      </c>
      <c r="D902" s="216">
        <f t="shared" si="115"/>
        <v>0</v>
      </c>
      <c r="E902" s="216">
        <f t="shared" si="115"/>
        <v>0</v>
      </c>
      <c r="F902" s="216">
        <f t="shared" si="115"/>
        <v>0</v>
      </c>
      <c r="G902" s="216">
        <f t="shared" si="114"/>
        <v>0</v>
      </c>
      <c r="H902" s="216">
        <f t="shared" si="114"/>
        <v>1</v>
      </c>
      <c r="I902" s="216">
        <f t="shared" si="114"/>
        <v>3</v>
      </c>
      <c r="J902" s="216">
        <f t="shared" si="112"/>
        <v>0</v>
      </c>
      <c r="K902" s="347">
        <f t="shared" si="106"/>
        <v>0.15440000000000001</v>
      </c>
      <c r="L902" s="216"/>
      <c r="M902" s="216">
        <f t="shared" si="107"/>
        <v>0</v>
      </c>
      <c r="N902" s="216">
        <f t="shared" si="108"/>
        <v>0</v>
      </c>
      <c r="O902" s="216">
        <f t="shared" si="108"/>
        <v>0</v>
      </c>
      <c r="P902" s="216">
        <f t="shared" si="109"/>
        <v>0</v>
      </c>
      <c r="Q902" s="216">
        <f t="shared" si="110"/>
        <v>10</v>
      </c>
      <c r="R902" s="216">
        <f t="shared" si="111"/>
        <v>4</v>
      </c>
      <c r="S902" s="219"/>
      <c r="T902" s="219"/>
      <c r="U902" s="219"/>
      <c r="V902" s="219"/>
      <c r="W902" s="504"/>
      <c r="X902" s="219"/>
      <c r="Y902" s="49">
        <v>497</v>
      </c>
      <c r="Z902" s="49">
        <v>497117755</v>
      </c>
      <c r="AA902" s="235" t="s">
        <v>261</v>
      </c>
      <c r="AB902" s="49">
        <v>0</v>
      </c>
      <c r="AC902" s="49">
        <v>0</v>
      </c>
      <c r="AD902" s="49">
        <v>0</v>
      </c>
      <c r="AE902" s="49">
        <v>0</v>
      </c>
      <c r="AF902" s="49">
        <v>1</v>
      </c>
      <c r="AG902" s="49">
        <v>3</v>
      </c>
      <c r="AH902" s="49">
        <v>0</v>
      </c>
      <c r="AI902" s="206">
        <v>0</v>
      </c>
      <c r="AJ902" s="206">
        <v>0</v>
      </c>
      <c r="AK902" s="206">
        <v>0</v>
      </c>
      <c r="AL902" s="206">
        <v>0</v>
      </c>
      <c r="AM902" s="206">
        <v>0</v>
      </c>
      <c r="AN902" s="206">
        <v>0</v>
      </c>
      <c r="AO902" s="206">
        <v>0</v>
      </c>
      <c r="AP902" s="206">
        <v>0</v>
      </c>
      <c r="AQ902" s="49">
        <v>0</v>
      </c>
      <c r="AR902" s="207"/>
      <c r="AS902" s="49">
        <v>117</v>
      </c>
      <c r="AT902" s="49">
        <v>755</v>
      </c>
      <c r="AU902" s="49">
        <v>10</v>
      </c>
      <c r="AW902" s="49"/>
      <c r="AX902" s="49"/>
      <c r="AY902" s="49"/>
      <c r="AZ902" s="484"/>
    </row>
    <row r="903" spans="1:52">
      <c r="A903" s="206">
        <v>497</v>
      </c>
      <c r="B903" s="206">
        <v>497117766</v>
      </c>
      <c r="C903" s="207" t="s">
        <v>261</v>
      </c>
      <c r="D903" s="216">
        <f t="shared" si="115"/>
        <v>0</v>
      </c>
      <c r="E903" s="216">
        <f t="shared" si="115"/>
        <v>0</v>
      </c>
      <c r="F903" s="216">
        <f t="shared" si="115"/>
        <v>0</v>
      </c>
      <c r="G903" s="216">
        <f t="shared" si="114"/>
        <v>1</v>
      </c>
      <c r="H903" s="216">
        <f t="shared" si="114"/>
        <v>1</v>
      </c>
      <c r="I903" s="216">
        <f t="shared" si="114"/>
        <v>0</v>
      </c>
      <c r="J903" s="216">
        <f t="shared" si="112"/>
        <v>0</v>
      </c>
      <c r="K903" s="347">
        <f t="shared" si="106"/>
        <v>7.7200000000000005E-2</v>
      </c>
      <c r="L903" s="216"/>
      <c r="M903" s="216">
        <f t="shared" si="107"/>
        <v>0</v>
      </c>
      <c r="N903" s="216">
        <f t="shared" si="108"/>
        <v>0</v>
      </c>
      <c r="O903" s="216">
        <f t="shared" si="108"/>
        <v>0</v>
      </c>
      <c r="P903" s="216">
        <f t="shared" si="109"/>
        <v>0</v>
      </c>
      <c r="Q903" s="216">
        <f t="shared" si="110"/>
        <v>7</v>
      </c>
      <c r="R903" s="216">
        <f t="shared" si="111"/>
        <v>2</v>
      </c>
      <c r="S903" s="219"/>
      <c r="T903" s="219"/>
      <c r="U903" s="219"/>
      <c r="V903" s="219"/>
      <c r="W903" s="504"/>
      <c r="X903" s="219"/>
      <c r="Y903" s="49">
        <v>497</v>
      </c>
      <c r="Z903" s="49">
        <v>497117766</v>
      </c>
      <c r="AA903" s="235" t="s">
        <v>261</v>
      </c>
      <c r="AB903" s="49">
        <v>0</v>
      </c>
      <c r="AC903" s="49">
        <v>0</v>
      </c>
      <c r="AD903" s="49">
        <v>0</v>
      </c>
      <c r="AE903" s="49">
        <v>1</v>
      </c>
      <c r="AF903" s="49">
        <v>1</v>
      </c>
      <c r="AG903" s="49">
        <v>0</v>
      </c>
      <c r="AH903" s="49">
        <v>0</v>
      </c>
      <c r="AI903" s="206">
        <v>0</v>
      </c>
      <c r="AJ903" s="206">
        <v>0</v>
      </c>
      <c r="AK903" s="206">
        <v>0</v>
      </c>
      <c r="AL903" s="206">
        <v>0</v>
      </c>
      <c r="AM903" s="206">
        <v>0</v>
      </c>
      <c r="AN903" s="206">
        <v>0</v>
      </c>
      <c r="AO903" s="206">
        <v>0</v>
      </c>
      <c r="AP903" s="206">
        <v>0</v>
      </c>
      <c r="AQ903" s="49">
        <v>0</v>
      </c>
      <c r="AR903" s="207"/>
      <c r="AS903" s="49">
        <v>117</v>
      </c>
      <c r="AT903" s="49">
        <v>766</v>
      </c>
      <c r="AU903" s="49">
        <v>7</v>
      </c>
      <c r="AW903" s="49"/>
      <c r="AX903" s="49"/>
      <c r="AY903" s="49"/>
      <c r="AZ903" s="484"/>
    </row>
    <row r="904" spans="1:52">
      <c r="A904" s="206">
        <v>498</v>
      </c>
      <c r="B904" s="206">
        <v>498281087</v>
      </c>
      <c r="C904" s="207" t="s">
        <v>1046</v>
      </c>
      <c r="D904" s="216">
        <f t="shared" si="115"/>
        <v>0</v>
      </c>
      <c r="E904" s="216">
        <f t="shared" si="115"/>
        <v>0</v>
      </c>
      <c r="F904" s="216">
        <f t="shared" si="115"/>
        <v>0</v>
      </c>
      <c r="G904" s="216">
        <f t="shared" si="114"/>
        <v>0</v>
      </c>
      <c r="H904" s="216">
        <f t="shared" si="114"/>
        <v>1</v>
      </c>
      <c r="I904" s="216">
        <f t="shared" si="114"/>
        <v>0</v>
      </c>
      <c r="J904" s="216">
        <f t="shared" si="112"/>
        <v>0</v>
      </c>
      <c r="K904" s="347">
        <f t="shared" si="106"/>
        <v>3.8600000000000002E-2</v>
      </c>
      <c r="L904" s="216"/>
      <c r="M904" s="216">
        <f t="shared" si="107"/>
        <v>0</v>
      </c>
      <c r="N904" s="216">
        <f t="shared" si="108"/>
        <v>0</v>
      </c>
      <c r="O904" s="216">
        <f t="shared" si="108"/>
        <v>0</v>
      </c>
      <c r="P904" s="216">
        <f t="shared" si="109"/>
        <v>1</v>
      </c>
      <c r="Q904" s="216">
        <f t="shared" si="110"/>
        <v>5</v>
      </c>
      <c r="R904" s="216">
        <f t="shared" si="111"/>
        <v>1</v>
      </c>
      <c r="S904" s="219"/>
      <c r="T904" s="219"/>
      <c r="U904" s="219"/>
      <c r="V904" s="219"/>
      <c r="W904" s="504"/>
      <c r="X904" s="219"/>
      <c r="Y904" s="49">
        <v>498</v>
      </c>
      <c r="Z904" s="49">
        <v>498281087</v>
      </c>
      <c r="AA904" s="235" t="s">
        <v>1046</v>
      </c>
      <c r="AB904" s="49">
        <v>0</v>
      </c>
      <c r="AC904" s="49">
        <v>0</v>
      </c>
      <c r="AD904" s="49">
        <v>0</v>
      </c>
      <c r="AE904" s="49">
        <v>0</v>
      </c>
      <c r="AF904" s="49">
        <v>1</v>
      </c>
      <c r="AG904" s="49">
        <v>0</v>
      </c>
      <c r="AH904" s="49">
        <v>0</v>
      </c>
      <c r="AI904" s="206">
        <v>0</v>
      </c>
      <c r="AJ904" s="206">
        <v>0</v>
      </c>
      <c r="AK904" s="206">
        <v>0</v>
      </c>
      <c r="AL904" s="206">
        <v>0</v>
      </c>
      <c r="AM904" s="206">
        <v>1</v>
      </c>
      <c r="AN904" s="206">
        <v>0</v>
      </c>
      <c r="AO904" s="206">
        <v>0</v>
      </c>
      <c r="AP904" s="206">
        <v>0</v>
      </c>
      <c r="AQ904" s="49">
        <v>0</v>
      </c>
      <c r="AR904" s="207"/>
      <c r="AS904" s="49">
        <v>281</v>
      </c>
      <c r="AT904" s="49">
        <v>87</v>
      </c>
      <c r="AU904" s="49">
        <v>5</v>
      </c>
      <c r="AW904" s="49"/>
      <c r="AX904" s="49"/>
      <c r="AY904" s="49"/>
      <c r="AZ904" s="484"/>
    </row>
    <row r="905" spans="1:52">
      <c r="A905" s="206">
        <v>498</v>
      </c>
      <c r="B905" s="206">
        <v>498281137</v>
      </c>
      <c r="C905" s="207" t="s">
        <v>1046</v>
      </c>
      <c r="D905" s="216">
        <f t="shared" si="115"/>
        <v>0</v>
      </c>
      <c r="E905" s="216">
        <f t="shared" si="115"/>
        <v>0</v>
      </c>
      <c r="F905" s="216">
        <f t="shared" si="115"/>
        <v>0</v>
      </c>
      <c r="G905" s="216">
        <f t="shared" si="114"/>
        <v>1</v>
      </c>
      <c r="H905" s="216">
        <f t="shared" si="114"/>
        <v>0</v>
      </c>
      <c r="I905" s="216">
        <f t="shared" si="114"/>
        <v>0</v>
      </c>
      <c r="J905" s="216">
        <f t="shared" si="112"/>
        <v>0</v>
      </c>
      <c r="K905" s="347">
        <f t="shared" si="106"/>
        <v>3.8600000000000002E-2</v>
      </c>
      <c r="L905" s="216"/>
      <c r="M905" s="216">
        <f t="shared" si="107"/>
        <v>0</v>
      </c>
      <c r="N905" s="216">
        <f t="shared" si="108"/>
        <v>0</v>
      </c>
      <c r="O905" s="216">
        <f t="shared" si="108"/>
        <v>0</v>
      </c>
      <c r="P905" s="216">
        <f t="shared" si="109"/>
        <v>1</v>
      </c>
      <c r="Q905" s="216">
        <f t="shared" si="110"/>
        <v>12</v>
      </c>
      <c r="R905" s="216">
        <f t="shared" si="111"/>
        <v>1</v>
      </c>
      <c r="S905" s="219"/>
      <c r="T905" s="219"/>
      <c r="U905" s="219"/>
      <c r="V905" s="219"/>
      <c r="W905" s="504"/>
      <c r="X905" s="219"/>
      <c r="Y905" s="49">
        <v>498</v>
      </c>
      <c r="Z905" s="49">
        <v>498281137</v>
      </c>
      <c r="AA905" s="235" t="s">
        <v>1046</v>
      </c>
      <c r="AB905" s="49">
        <v>0</v>
      </c>
      <c r="AC905" s="49">
        <v>0</v>
      </c>
      <c r="AD905" s="49">
        <v>0</v>
      </c>
      <c r="AE905" s="49">
        <v>1</v>
      </c>
      <c r="AF905" s="49">
        <v>0</v>
      </c>
      <c r="AG905" s="49">
        <v>0</v>
      </c>
      <c r="AH905" s="49">
        <v>0</v>
      </c>
      <c r="AI905" s="206">
        <v>0</v>
      </c>
      <c r="AJ905" s="206">
        <v>0</v>
      </c>
      <c r="AK905" s="206">
        <v>0</v>
      </c>
      <c r="AL905" s="206">
        <v>0</v>
      </c>
      <c r="AM905" s="206">
        <v>1</v>
      </c>
      <c r="AN905" s="206">
        <v>0</v>
      </c>
      <c r="AO905" s="206">
        <v>0</v>
      </c>
      <c r="AP905" s="206">
        <v>0</v>
      </c>
      <c r="AQ905" s="49">
        <v>0</v>
      </c>
      <c r="AR905" s="207"/>
      <c r="AS905" s="49">
        <v>281</v>
      </c>
      <c r="AT905" s="49">
        <v>137</v>
      </c>
      <c r="AU905" s="49">
        <v>12</v>
      </c>
      <c r="AW905" s="49"/>
      <c r="AX905" s="49"/>
      <c r="AY905" s="49"/>
      <c r="AZ905" s="484"/>
    </row>
    <row r="906" spans="1:52">
      <c r="A906" s="206">
        <v>498</v>
      </c>
      <c r="B906" s="206">
        <v>498281281</v>
      </c>
      <c r="C906" s="207" t="s">
        <v>1046</v>
      </c>
      <c r="D906" s="216">
        <f t="shared" si="115"/>
        <v>0</v>
      </c>
      <c r="E906" s="216">
        <f t="shared" si="115"/>
        <v>0</v>
      </c>
      <c r="F906" s="216">
        <f t="shared" si="115"/>
        <v>0</v>
      </c>
      <c r="G906" s="216">
        <f t="shared" si="114"/>
        <v>73</v>
      </c>
      <c r="H906" s="216">
        <f t="shared" si="114"/>
        <v>304</v>
      </c>
      <c r="I906" s="216">
        <f t="shared" si="114"/>
        <v>0</v>
      </c>
      <c r="J906" s="216">
        <f t="shared" si="112"/>
        <v>0</v>
      </c>
      <c r="K906" s="347">
        <f t="shared" si="106"/>
        <v>14.552199999999999</v>
      </c>
      <c r="L906" s="216"/>
      <c r="M906" s="216">
        <f t="shared" si="107"/>
        <v>9</v>
      </c>
      <c r="N906" s="216">
        <f t="shared" si="108"/>
        <v>11</v>
      </c>
      <c r="O906" s="216">
        <f t="shared" si="108"/>
        <v>0</v>
      </c>
      <c r="P906" s="216">
        <f t="shared" si="109"/>
        <v>338</v>
      </c>
      <c r="Q906" s="216">
        <f t="shared" si="110"/>
        <v>12</v>
      </c>
      <c r="R906" s="216">
        <f t="shared" si="111"/>
        <v>377</v>
      </c>
      <c r="S906" s="219"/>
      <c r="T906" s="219"/>
      <c r="U906" s="219"/>
      <c r="V906" s="219"/>
      <c r="W906" s="504"/>
      <c r="X906" s="219"/>
      <c r="Y906" s="49">
        <v>498</v>
      </c>
      <c r="Z906" s="49">
        <v>498281281</v>
      </c>
      <c r="AA906" s="235" t="s">
        <v>1046</v>
      </c>
      <c r="AB906" s="49">
        <v>0</v>
      </c>
      <c r="AC906" s="49">
        <v>0</v>
      </c>
      <c r="AD906" s="49">
        <v>0</v>
      </c>
      <c r="AE906" s="49">
        <v>73</v>
      </c>
      <c r="AF906" s="49">
        <v>304</v>
      </c>
      <c r="AG906" s="49">
        <v>0</v>
      </c>
      <c r="AH906" s="49">
        <v>0</v>
      </c>
      <c r="AI906" s="206">
        <v>0</v>
      </c>
      <c r="AJ906" s="206">
        <v>9</v>
      </c>
      <c r="AK906" s="206">
        <v>11</v>
      </c>
      <c r="AL906" s="206">
        <v>0</v>
      </c>
      <c r="AM906" s="206">
        <v>338</v>
      </c>
      <c r="AN906" s="206">
        <v>0</v>
      </c>
      <c r="AO906" s="206">
        <v>0</v>
      </c>
      <c r="AP906" s="206">
        <v>0</v>
      </c>
      <c r="AQ906" s="49">
        <v>0</v>
      </c>
      <c r="AR906" s="207"/>
      <c r="AS906" s="49">
        <v>281</v>
      </c>
      <c r="AT906" s="49">
        <v>281</v>
      </c>
      <c r="AU906" s="49">
        <v>12</v>
      </c>
      <c r="AW906" s="49"/>
      <c r="AX906" s="49"/>
      <c r="AY906" s="49"/>
      <c r="AZ906" s="484"/>
    </row>
    <row r="907" spans="1:52">
      <c r="A907" s="206">
        <v>498</v>
      </c>
      <c r="B907" s="206">
        <v>498281332</v>
      </c>
      <c r="C907" s="207" t="s">
        <v>1046</v>
      </c>
      <c r="D907" s="216">
        <f t="shared" si="115"/>
        <v>0</v>
      </c>
      <c r="E907" s="216">
        <f t="shared" si="115"/>
        <v>0</v>
      </c>
      <c r="F907" s="216">
        <f t="shared" si="115"/>
        <v>0</v>
      </c>
      <c r="G907" s="216">
        <f t="shared" si="114"/>
        <v>0</v>
      </c>
      <c r="H907" s="216">
        <f t="shared" si="114"/>
        <v>1</v>
      </c>
      <c r="I907" s="216">
        <f t="shared" si="114"/>
        <v>0</v>
      </c>
      <c r="J907" s="216">
        <f t="shared" si="112"/>
        <v>0</v>
      </c>
      <c r="K907" s="347">
        <f t="shared" ref="K907:K970" si="116">ROUND(0.0386*(SUM(AD907:AG907)+(AC907*0.5))+0.0486*AH907,4)</f>
        <v>3.8600000000000002E-2</v>
      </c>
      <c r="L907" s="216"/>
      <c r="M907" s="216">
        <f t="shared" ref="M907:M970" si="117">ROUND(AJ907+(AI907*0.5),0)</f>
        <v>0</v>
      </c>
      <c r="N907" s="216">
        <f t="shared" ref="N907:O970" si="118">ROUND(AK907,0)</f>
        <v>0</v>
      </c>
      <c r="O907" s="216">
        <f t="shared" si="118"/>
        <v>0</v>
      </c>
      <c r="P907" s="216">
        <f t="shared" ref="P907:P970" si="119">ROUND(((AN907+AO907)*0.5)+AM907+AP907+AQ907,0)</f>
        <v>1</v>
      </c>
      <c r="Q907" s="216">
        <f t="shared" ref="Q907:Q970" si="120">AU907</f>
        <v>10</v>
      </c>
      <c r="R907" s="216">
        <f t="shared" ref="R907:R970" si="121">SUM(F907:I907)+ROUND(D907*0.5,0)+ROUND(J907*0.5,0)</f>
        <v>1</v>
      </c>
      <c r="S907" s="219"/>
      <c r="T907" s="219"/>
      <c r="U907" s="219"/>
      <c r="V907" s="219"/>
      <c r="W907" s="504"/>
      <c r="X907" s="219"/>
      <c r="Y907" s="49">
        <v>498</v>
      </c>
      <c r="Z907" s="49">
        <v>498281332</v>
      </c>
      <c r="AA907" s="235" t="s">
        <v>1046</v>
      </c>
      <c r="AB907" s="49">
        <v>0</v>
      </c>
      <c r="AC907" s="49">
        <v>0</v>
      </c>
      <c r="AD907" s="49">
        <v>0</v>
      </c>
      <c r="AE907" s="49">
        <v>0</v>
      </c>
      <c r="AF907" s="49">
        <v>1</v>
      </c>
      <c r="AG907" s="49">
        <v>0</v>
      </c>
      <c r="AH907" s="49">
        <v>0</v>
      </c>
      <c r="AI907" s="206">
        <v>0</v>
      </c>
      <c r="AJ907" s="206">
        <v>0</v>
      </c>
      <c r="AK907" s="206">
        <v>0</v>
      </c>
      <c r="AL907" s="206">
        <v>0</v>
      </c>
      <c r="AM907" s="206">
        <v>1</v>
      </c>
      <c r="AN907" s="206">
        <v>0</v>
      </c>
      <c r="AO907" s="206">
        <v>0</v>
      </c>
      <c r="AP907" s="206">
        <v>0</v>
      </c>
      <c r="AQ907" s="49">
        <v>0</v>
      </c>
      <c r="AR907" s="207"/>
      <c r="AS907" s="49">
        <v>281</v>
      </c>
      <c r="AT907" s="49">
        <v>332</v>
      </c>
      <c r="AU907" s="49">
        <v>10</v>
      </c>
      <c r="AW907" s="49"/>
      <c r="AX907" s="49"/>
      <c r="AY907" s="49"/>
      <c r="AZ907" s="484"/>
    </row>
    <row r="908" spans="1:52">
      <c r="A908" s="206">
        <v>499</v>
      </c>
      <c r="B908" s="206">
        <v>499061024</v>
      </c>
      <c r="C908" s="207" t="s">
        <v>1119</v>
      </c>
      <c r="D908" s="216">
        <f t="shared" si="115"/>
        <v>0</v>
      </c>
      <c r="E908" s="216">
        <f t="shared" si="115"/>
        <v>0</v>
      </c>
      <c r="F908" s="216">
        <f t="shared" si="115"/>
        <v>0</v>
      </c>
      <c r="G908" s="216">
        <f t="shared" si="114"/>
        <v>0</v>
      </c>
      <c r="H908" s="216">
        <f t="shared" si="114"/>
        <v>0</v>
      </c>
      <c r="I908" s="216">
        <f t="shared" si="114"/>
        <v>1</v>
      </c>
      <c r="J908" s="216">
        <f t="shared" si="112"/>
        <v>0</v>
      </c>
      <c r="K908" s="347">
        <f t="shared" si="116"/>
        <v>3.8600000000000002E-2</v>
      </c>
      <c r="L908" s="216"/>
      <c r="M908" s="216">
        <f t="shared" si="117"/>
        <v>0</v>
      </c>
      <c r="N908" s="216">
        <f t="shared" si="118"/>
        <v>0</v>
      </c>
      <c r="O908" s="216">
        <f t="shared" si="118"/>
        <v>0</v>
      </c>
      <c r="P908" s="216">
        <f t="shared" si="119"/>
        <v>1</v>
      </c>
      <c r="Q908" s="216">
        <f t="shared" si="120"/>
        <v>5</v>
      </c>
      <c r="R908" s="216">
        <f t="shared" si="121"/>
        <v>1</v>
      </c>
      <c r="S908" s="219"/>
      <c r="T908" s="219"/>
      <c r="U908" s="219"/>
      <c r="V908" s="219"/>
      <c r="W908" s="504"/>
      <c r="X908" s="219"/>
      <c r="Y908" s="49">
        <v>499</v>
      </c>
      <c r="Z908" s="49">
        <v>499061024</v>
      </c>
      <c r="AA908" s="235" t="s">
        <v>1119</v>
      </c>
      <c r="AB908" s="49">
        <v>0</v>
      </c>
      <c r="AC908" s="49">
        <v>0</v>
      </c>
      <c r="AD908" s="49">
        <v>0</v>
      </c>
      <c r="AE908" s="49">
        <v>0</v>
      </c>
      <c r="AF908" s="49">
        <v>0</v>
      </c>
      <c r="AG908" s="49">
        <v>1</v>
      </c>
      <c r="AH908" s="49">
        <v>0</v>
      </c>
      <c r="AI908" s="206">
        <v>0</v>
      </c>
      <c r="AJ908" s="206">
        <v>0</v>
      </c>
      <c r="AK908" s="206">
        <v>0</v>
      </c>
      <c r="AL908" s="206">
        <v>0</v>
      </c>
      <c r="AM908" s="206">
        <v>0</v>
      </c>
      <c r="AN908" s="206">
        <v>0</v>
      </c>
      <c r="AO908" s="206">
        <v>0</v>
      </c>
      <c r="AP908" s="206">
        <v>0</v>
      </c>
      <c r="AQ908" s="49">
        <v>1</v>
      </c>
      <c r="AR908" s="207"/>
      <c r="AS908" s="49">
        <v>61</v>
      </c>
      <c r="AT908" s="49">
        <v>24</v>
      </c>
      <c r="AU908" s="49">
        <v>5</v>
      </c>
      <c r="AW908" s="49"/>
      <c r="AX908" s="49"/>
      <c r="AY908" s="49"/>
      <c r="AZ908" s="484"/>
    </row>
    <row r="909" spans="1:52">
      <c r="A909" s="206">
        <v>499</v>
      </c>
      <c r="B909" s="206">
        <v>499061061</v>
      </c>
      <c r="C909" s="207" t="s">
        <v>1119</v>
      </c>
      <c r="D909" s="216">
        <f t="shared" si="115"/>
        <v>0</v>
      </c>
      <c r="E909" s="216">
        <f t="shared" si="115"/>
        <v>0</v>
      </c>
      <c r="F909" s="216">
        <f t="shared" si="115"/>
        <v>0</v>
      </c>
      <c r="G909" s="216">
        <f t="shared" si="114"/>
        <v>0</v>
      </c>
      <c r="H909" s="216">
        <f t="shared" si="114"/>
        <v>86</v>
      </c>
      <c r="I909" s="216">
        <f t="shared" si="114"/>
        <v>69</v>
      </c>
      <c r="J909" s="216">
        <f t="shared" si="112"/>
        <v>0</v>
      </c>
      <c r="K909" s="347">
        <f t="shared" si="116"/>
        <v>5.9829999999999997</v>
      </c>
      <c r="L909" s="216"/>
      <c r="M909" s="216">
        <f t="shared" si="117"/>
        <v>0</v>
      </c>
      <c r="N909" s="216">
        <f t="shared" si="118"/>
        <v>4</v>
      </c>
      <c r="O909" s="216">
        <f t="shared" si="118"/>
        <v>0</v>
      </c>
      <c r="P909" s="216">
        <f t="shared" si="119"/>
        <v>95</v>
      </c>
      <c r="Q909" s="216">
        <f t="shared" si="120"/>
        <v>11</v>
      </c>
      <c r="R909" s="216">
        <f t="shared" si="121"/>
        <v>155</v>
      </c>
      <c r="S909" s="219"/>
      <c r="T909" s="219"/>
      <c r="U909" s="219"/>
      <c r="V909" s="219"/>
      <c r="W909" s="504"/>
      <c r="X909" s="219"/>
      <c r="Y909" s="49">
        <v>499</v>
      </c>
      <c r="Z909" s="49">
        <v>499061061</v>
      </c>
      <c r="AA909" s="235" t="s">
        <v>1119</v>
      </c>
      <c r="AB909" s="49">
        <v>0</v>
      </c>
      <c r="AC909" s="49">
        <v>0</v>
      </c>
      <c r="AD909" s="49">
        <v>0</v>
      </c>
      <c r="AE909" s="49">
        <v>0</v>
      </c>
      <c r="AF909" s="49">
        <v>86</v>
      </c>
      <c r="AG909" s="49">
        <v>69</v>
      </c>
      <c r="AH909" s="49">
        <v>0</v>
      </c>
      <c r="AI909" s="206">
        <v>0</v>
      </c>
      <c r="AJ909" s="206">
        <v>0</v>
      </c>
      <c r="AK909" s="206">
        <v>4</v>
      </c>
      <c r="AL909" s="206">
        <v>0</v>
      </c>
      <c r="AM909" s="206">
        <v>54</v>
      </c>
      <c r="AN909" s="206">
        <v>0</v>
      </c>
      <c r="AO909" s="206">
        <v>0</v>
      </c>
      <c r="AP909" s="206">
        <v>0</v>
      </c>
      <c r="AQ909" s="49">
        <v>41</v>
      </c>
      <c r="AR909" s="207"/>
      <c r="AS909" s="49">
        <v>61</v>
      </c>
      <c r="AT909" s="49">
        <v>61</v>
      </c>
      <c r="AU909" s="49">
        <v>11</v>
      </c>
      <c r="AW909" s="49"/>
      <c r="AX909" s="49"/>
      <c r="AY909" s="49"/>
      <c r="AZ909" s="484"/>
    </row>
    <row r="910" spans="1:52">
      <c r="A910" s="206">
        <v>499</v>
      </c>
      <c r="B910" s="206">
        <v>499061087</v>
      </c>
      <c r="C910" s="207" t="s">
        <v>1119</v>
      </c>
      <c r="D910" s="216">
        <f t="shared" si="115"/>
        <v>0</v>
      </c>
      <c r="E910" s="216">
        <f t="shared" si="115"/>
        <v>0</v>
      </c>
      <c r="F910" s="216">
        <f t="shared" si="115"/>
        <v>0</v>
      </c>
      <c r="G910" s="216">
        <f t="shared" si="114"/>
        <v>0</v>
      </c>
      <c r="H910" s="216">
        <f t="shared" si="114"/>
        <v>0</v>
      </c>
      <c r="I910" s="216">
        <f t="shared" si="114"/>
        <v>2</v>
      </c>
      <c r="J910" s="216">
        <f t="shared" si="112"/>
        <v>0</v>
      </c>
      <c r="K910" s="347">
        <f t="shared" si="116"/>
        <v>7.7200000000000005E-2</v>
      </c>
      <c r="L910" s="216"/>
      <c r="M910" s="216">
        <f t="shared" si="117"/>
        <v>0</v>
      </c>
      <c r="N910" s="216">
        <f t="shared" si="118"/>
        <v>0</v>
      </c>
      <c r="O910" s="216">
        <f t="shared" si="118"/>
        <v>0</v>
      </c>
      <c r="P910" s="216">
        <f t="shared" si="119"/>
        <v>0</v>
      </c>
      <c r="Q910" s="216">
        <f t="shared" si="120"/>
        <v>5</v>
      </c>
      <c r="R910" s="216">
        <f t="shared" si="121"/>
        <v>2</v>
      </c>
      <c r="S910" s="219"/>
      <c r="T910" s="219"/>
      <c r="U910" s="219"/>
      <c r="V910" s="219"/>
      <c r="W910" s="504"/>
      <c r="X910" s="219"/>
      <c r="Y910" s="49">
        <v>499</v>
      </c>
      <c r="Z910" s="49">
        <v>499061087</v>
      </c>
      <c r="AA910" s="235" t="s">
        <v>1119</v>
      </c>
      <c r="AB910" s="49">
        <v>0</v>
      </c>
      <c r="AC910" s="49">
        <v>0</v>
      </c>
      <c r="AD910" s="49">
        <v>0</v>
      </c>
      <c r="AE910" s="49">
        <v>0</v>
      </c>
      <c r="AF910" s="49">
        <v>0</v>
      </c>
      <c r="AG910" s="49">
        <v>2</v>
      </c>
      <c r="AH910" s="49">
        <v>0</v>
      </c>
      <c r="AI910" s="206">
        <v>0</v>
      </c>
      <c r="AJ910" s="206">
        <v>0</v>
      </c>
      <c r="AK910" s="206">
        <v>0</v>
      </c>
      <c r="AL910" s="206">
        <v>0</v>
      </c>
      <c r="AM910" s="206">
        <v>0</v>
      </c>
      <c r="AN910" s="206">
        <v>0</v>
      </c>
      <c r="AO910" s="206">
        <v>0</v>
      </c>
      <c r="AP910" s="206">
        <v>0</v>
      </c>
      <c r="AQ910" s="49">
        <v>0</v>
      </c>
      <c r="AR910" s="207"/>
      <c r="AS910" s="49">
        <v>61</v>
      </c>
      <c r="AT910" s="49">
        <v>87</v>
      </c>
      <c r="AU910" s="49">
        <v>5</v>
      </c>
      <c r="AW910" s="49"/>
      <c r="AX910" s="49"/>
      <c r="AY910" s="49"/>
      <c r="AZ910" s="484"/>
    </row>
    <row r="911" spans="1:52">
      <c r="A911" s="206">
        <v>499</v>
      </c>
      <c r="B911" s="206">
        <v>499061111</v>
      </c>
      <c r="C911" s="207" t="s">
        <v>1119</v>
      </c>
      <c r="D911" s="216">
        <f t="shared" si="115"/>
        <v>0</v>
      </c>
      <c r="E911" s="216">
        <f t="shared" si="115"/>
        <v>0</v>
      </c>
      <c r="F911" s="216">
        <f t="shared" si="115"/>
        <v>0</v>
      </c>
      <c r="G911" s="216">
        <f t="shared" si="114"/>
        <v>0</v>
      </c>
      <c r="H911" s="216">
        <f t="shared" si="114"/>
        <v>0</v>
      </c>
      <c r="I911" s="216">
        <f t="shared" si="114"/>
        <v>1</v>
      </c>
      <c r="J911" s="216">
        <f t="shared" si="112"/>
        <v>0</v>
      </c>
      <c r="K911" s="347">
        <f t="shared" si="116"/>
        <v>3.8600000000000002E-2</v>
      </c>
      <c r="L911" s="216"/>
      <c r="M911" s="216">
        <f t="shared" si="117"/>
        <v>0</v>
      </c>
      <c r="N911" s="216">
        <f t="shared" si="118"/>
        <v>0</v>
      </c>
      <c r="O911" s="216">
        <f t="shared" si="118"/>
        <v>0</v>
      </c>
      <c r="P911" s="216">
        <f t="shared" si="119"/>
        <v>1</v>
      </c>
      <c r="Q911" s="216">
        <f t="shared" si="120"/>
        <v>7</v>
      </c>
      <c r="R911" s="216">
        <f t="shared" si="121"/>
        <v>1</v>
      </c>
      <c r="S911" s="219"/>
      <c r="T911" s="219"/>
      <c r="U911" s="219"/>
      <c r="V911" s="219"/>
      <c r="W911" s="504"/>
      <c r="X911" s="219"/>
      <c r="Y911" s="49">
        <v>499</v>
      </c>
      <c r="Z911" s="49">
        <v>499061111</v>
      </c>
      <c r="AA911" s="235" t="s">
        <v>1119</v>
      </c>
      <c r="AB911" s="49">
        <v>0</v>
      </c>
      <c r="AC911" s="49">
        <v>0</v>
      </c>
      <c r="AD911" s="49">
        <v>0</v>
      </c>
      <c r="AE911" s="49">
        <v>0</v>
      </c>
      <c r="AF911" s="49">
        <v>0</v>
      </c>
      <c r="AG911" s="49">
        <v>1</v>
      </c>
      <c r="AH911" s="49">
        <v>0</v>
      </c>
      <c r="AI911" s="206">
        <v>0</v>
      </c>
      <c r="AJ911" s="206">
        <v>0</v>
      </c>
      <c r="AK911" s="206">
        <v>0</v>
      </c>
      <c r="AL911" s="206">
        <v>0</v>
      </c>
      <c r="AM911" s="206">
        <v>0</v>
      </c>
      <c r="AN911" s="206">
        <v>0</v>
      </c>
      <c r="AO911" s="206">
        <v>0</v>
      </c>
      <c r="AP911" s="206">
        <v>0</v>
      </c>
      <c r="AQ911" s="49">
        <v>1</v>
      </c>
      <c r="AR911" s="207"/>
      <c r="AS911" s="49">
        <v>61</v>
      </c>
      <c r="AT911" s="49">
        <v>111</v>
      </c>
      <c r="AU911" s="49">
        <v>7</v>
      </c>
      <c r="AW911" s="49"/>
      <c r="AX911" s="49"/>
      <c r="AY911" s="49"/>
      <c r="AZ911" s="484"/>
    </row>
    <row r="912" spans="1:52">
      <c r="A912" s="206">
        <v>499</v>
      </c>
      <c r="B912" s="206">
        <v>499061137</v>
      </c>
      <c r="C912" s="207" t="s">
        <v>1119</v>
      </c>
      <c r="D912" s="216">
        <f t="shared" si="115"/>
        <v>0</v>
      </c>
      <c r="E912" s="216">
        <f t="shared" si="115"/>
        <v>0</v>
      </c>
      <c r="F912" s="216">
        <f t="shared" si="115"/>
        <v>0</v>
      </c>
      <c r="G912" s="216">
        <f t="shared" si="114"/>
        <v>0</v>
      </c>
      <c r="H912" s="216">
        <f t="shared" si="114"/>
        <v>1</v>
      </c>
      <c r="I912" s="216">
        <f t="shared" si="114"/>
        <v>4</v>
      </c>
      <c r="J912" s="216">
        <f t="shared" si="114"/>
        <v>0</v>
      </c>
      <c r="K912" s="347">
        <f t="shared" si="116"/>
        <v>0.193</v>
      </c>
      <c r="L912" s="216"/>
      <c r="M912" s="216">
        <f t="shared" si="117"/>
        <v>0</v>
      </c>
      <c r="N912" s="216">
        <f t="shared" si="118"/>
        <v>0</v>
      </c>
      <c r="O912" s="216">
        <f t="shared" si="118"/>
        <v>0</v>
      </c>
      <c r="P912" s="216">
        <f t="shared" si="119"/>
        <v>4</v>
      </c>
      <c r="Q912" s="216">
        <f t="shared" si="120"/>
        <v>12</v>
      </c>
      <c r="R912" s="216">
        <f t="shared" si="121"/>
        <v>5</v>
      </c>
      <c r="S912" s="219"/>
      <c r="T912" s="219"/>
      <c r="U912" s="219"/>
      <c r="V912" s="219"/>
      <c r="W912" s="504"/>
      <c r="X912" s="219"/>
      <c r="Y912" s="49">
        <v>499</v>
      </c>
      <c r="Z912" s="49">
        <v>499061137</v>
      </c>
      <c r="AA912" s="235" t="s">
        <v>1119</v>
      </c>
      <c r="AB912" s="49">
        <v>0</v>
      </c>
      <c r="AC912" s="49">
        <v>0</v>
      </c>
      <c r="AD912" s="49">
        <v>0</v>
      </c>
      <c r="AE912" s="49">
        <v>0</v>
      </c>
      <c r="AF912" s="49">
        <v>1</v>
      </c>
      <c r="AG912" s="49">
        <v>4</v>
      </c>
      <c r="AH912" s="49">
        <v>0</v>
      </c>
      <c r="AI912" s="206">
        <v>0</v>
      </c>
      <c r="AJ912" s="206">
        <v>0</v>
      </c>
      <c r="AK912" s="206">
        <v>0</v>
      </c>
      <c r="AL912" s="206">
        <v>0</v>
      </c>
      <c r="AM912" s="206">
        <v>1</v>
      </c>
      <c r="AN912" s="206">
        <v>0</v>
      </c>
      <c r="AO912" s="206">
        <v>0</v>
      </c>
      <c r="AP912" s="206">
        <v>0</v>
      </c>
      <c r="AQ912" s="49">
        <v>3</v>
      </c>
      <c r="AR912" s="207"/>
      <c r="AS912" s="49">
        <v>61</v>
      </c>
      <c r="AT912" s="49">
        <v>137</v>
      </c>
      <c r="AU912" s="49">
        <v>12</v>
      </c>
      <c r="AW912" s="49"/>
      <c r="AX912" s="49"/>
      <c r="AY912" s="49"/>
      <c r="AZ912" s="484"/>
    </row>
    <row r="913" spans="1:52">
      <c r="A913" s="206">
        <v>499</v>
      </c>
      <c r="B913" s="206">
        <v>499061161</v>
      </c>
      <c r="C913" s="207" t="s">
        <v>1119</v>
      </c>
      <c r="D913" s="216">
        <f t="shared" si="115"/>
        <v>0</v>
      </c>
      <c r="E913" s="216">
        <f t="shared" si="115"/>
        <v>0</v>
      </c>
      <c r="F913" s="216">
        <f t="shared" si="115"/>
        <v>0</v>
      </c>
      <c r="G913" s="216">
        <f t="shared" si="114"/>
        <v>0</v>
      </c>
      <c r="H913" s="216">
        <f t="shared" si="114"/>
        <v>0</v>
      </c>
      <c r="I913" s="216">
        <f t="shared" si="114"/>
        <v>6</v>
      </c>
      <c r="J913" s="216">
        <f t="shared" si="114"/>
        <v>0</v>
      </c>
      <c r="K913" s="347">
        <f t="shared" si="116"/>
        <v>0.2316</v>
      </c>
      <c r="L913" s="216"/>
      <c r="M913" s="216">
        <f t="shared" si="117"/>
        <v>0</v>
      </c>
      <c r="N913" s="216">
        <f t="shared" si="118"/>
        <v>0</v>
      </c>
      <c r="O913" s="216">
        <f t="shared" si="118"/>
        <v>0</v>
      </c>
      <c r="P913" s="216">
        <f t="shared" si="119"/>
        <v>1</v>
      </c>
      <c r="Q913" s="216">
        <f t="shared" si="120"/>
        <v>7</v>
      </c>
      <c r="R913" s="216">
        <f t="shared" si="121"/>
        <v>6</v>
      </c>
      <c r="S913" s="219"/>
      <c r="T913" s="219"/>
      <c r="U913" s="219"/>
      <c r="V913" s="219"/>
      <c r="W913" s="504"/>
      <c r="X913" s="219"/>
      <c r="Y913" s="49">
        <v>499</v>
      </c>
      <c r="Z913" s="49">
        <v>499061161</v>
      </c>
      <c r="AA913" s="235" t="s">
        <v>1119</v>
      </c>
      <c r="AB913" s="49">
        <v>0</v>
      </c>
      <c r="AC913" s="49">
        <v>0</v>
      </c>
      <c r="AD913" s="49">
        <v>0</v>
      </c>
      <c r="AE913" s="49">
        <v>0</v>
      </c>
      <c r="AF913" s="49">
        <v>0</v>
      </c>
      <c r="AG913" s="49">
        <v>6</v>
      </c>
      <c r="AH913" s="49">
        <v>0</v>
      </c>
      <c r="AI913" s="206">
        <v>0</v>
      </c>
      <c r="AJ913" s="206">
        <v>0</v>
      </c>
      <c r="AK913" s="206">
        <v>0</v>
      </c>
      <c r="AL913" s="206">
        <v>0</v>
      </c>
      <c r="AM913" s="206">
        <v>0</v>
      </c>
      <c r="AN913" s="206">
        <v>0</v>
      </c>
      <c r="AO913" s="206">
        <v>0</v>
      </c>
      <c r="AP913" s="206">
        <v>0</v>
      </c>
      <c r="AQ913" s="49">
        <v>1</v>
      </c>
      <c r="AR913" s="207"/>
      <c r="AS913" s="49">
        <v>61</v>
      </c>
      <c r="AT913" s="49">
        <v>161</v>
      </c>
      <c r="AU913" s="49">
        <v>7</v>
      </c>
      <c r="AW913" s="49"/>
      <c r="AX913" s="49"/>
      <c r="AY913" s="49"/>
      <c r="AZ913" s="484"/>
    </row>
    <row r="914" spans="1:52">
      <c r="A914" s="206">
        <v>499</v>
      </c>
      <c r="B914" s="206">
        <v>499061278</v>
      </c>
      <c r="C914" s="207" t="s">
        <v>1119</v>
      </c>
      <c r="D914" s="216">
        <f t="shared" si="115"/>
        <v>0</v>
      </c>
      <c r="E914" s="216">
        <f t="shared" si="115"/>
        <v>0</v>
      </c>
      <c r="F914" s="216">
        <f t="shared" si="115"/>
        <v>0</v>
      </c>
      <c r="G914" s="216">
        <f t="shared" si="114"/>
        <v>0</v>
      </c>
      <c r="H914" s="216">
        <f t="shared" si="114"/>
        <v>0</v>
      </c>
      <c r="I914" s="216">
        <f t="shared" si="114"/>
        <v>2</v>
      </c>
      <c r="J914" s="216">
        <f t="shared" si="114"/>
        <v>0</v>
      </c>
      <c r="K914" s="347">
        <f t="shared" si="116"/>
        <v>7.7200000000000005E-2</v>
      </c>
      <c r="L914" s="216"/>
      <c r="M914" s="216">
        <f t="shared" si="117"/>
        <v>0</v>
      </c>
      <c r="N914" s="216">
        <f t="shared" si="118"/>
        <v>0</v>
      </c>
      <c r="O914" s="216">
        <f t="shared" si="118"/>
        <v>0</v>
      </c>
      <c r="P914" s="216">
        <f t="shared" si="119"/>
        <v>1</v>
      </c>
      <c r="Q914" s="216">
        <f t="shared" si="120"/>
        <v>7</v>
      </c>
      <c r="R914" s="216">
        <f t="shared" si="121"/>
        <v>2</v>
      </c>
      <c r="S914" s="219"/>
      <c r="T914" s="219"/>
      <c r="U914" s="219"/>
      <c r="V914" s="219"/>
      <c r="W914" s="504"/>
      <c r="X914" s="219"/>
      <c r="Y914" s="49">
        <v>499</v>
      </c>
      <c r="Z914" s="49">
        <v>499061278</v>
      </c>
      <c r="AA914" s="235" t="s">
        <v>1119</v>
      </c>
      <c r="AB914" s="49">
        <v>0</v>
      </c>
      <c r="AC914" s="49">
        <v>0</v>
      </c>
      <c r="AD914" s="49">
        <v>0</v>
      </c>
      <c r="AE914" s="49">
        <v>0</v>
      </c>
      <c r="AF914" s="49">
        <v>0</v>
      </c>
      <c r="AG914" s="49">
        <v>2</v>
      </c>
      <c r="AH914" s="49">
        <v>0</v>
      </c>
      <c r="AI914" s="206">
        <v>0</v>
      </c>
      <c r="AJ914" s="206">
        <v>0</v>
      </c>
      <c r="AK914" s="206">
        <v>0</v>
      </c>
      <c r="AL914" s="206">
        <v>0</v>
      </c>
      <c r="AM914" s="206">
        <v>0</v>
      </c>
      <c r="AN914" s="206">
        <v>0</v>
      </c>
      <c r="AO914" s="206">
        <v>0</v>
      </c>
      <c r="AP914" s="206">
        <v>0</v>
      </c>
      <c r="AQ914" s="49">
        <v>1</v>
      </c>
      <c r="AR914" s="207"/>
      <c r="AS914" s="49">
        <v>61</v>
      </c>
      <c r="AT914" s="49">
        <v>278</v>
      </c>
      <c r="AU914" s="49">
        <v>7</v>
      </c>
      <c r="AW914" s="49"/>
      <c r="AX914" s="49"/>
      <c r="AY914" s="49"/>
      <c r="AZ914" s="484"/>
    </row>
    <row r="915" spans="1:52">
      <c r="A915" s="206">
        <v>499</v>
      </c>
      <c r="B915" s="206">
        <v>499061281</v>
      </c>
      <c r="C915" s="207" t="s">
        <v>1119</v>
      </c>
      <c r="D915" s="216">
        <f t="shared" si="115"/>
        <v>0</v>
      </c>
      <c r="E915" s="216">
        <f t="shared" si="115"/>
        <v>0</v>
      </c>
      <c r="F915" s="216">
        <f t="shared" si="115"/>
        <v>0</v>
      </c>
      <c r="G915" s="216">
        <f t="shared" si="114"/>
        <v>0</v>
      </c>
      <c r="H915" s="216">
        <f t="shared" si="114"/>
        <v>168</v>
      </c>
      <c r="I915" s="216">
        <f t="shared" si="114"/>
        <v>209</v>
      </c>
      <c r="J915" s="216">
        <f t="shared" si="114"/>
        <v>0</v>
      </c>
      <c r="K915" s="347">
        <f t="shared" si="116"/>
        <v>14.552199999999999</v>
      </c>
      <c r="L915" s="216"/>
      <c r="M915" s="216">
        <f t="shared" si="117"/>
        <v>0</v>
      </c>
      <c r="N915" s="216">
        <f t="shared" si="118"/>
        <v>15</v>
      </c>
      <c r="O915" s="216">
        <f t="shared" si="118"/>
        <v>8</v>
      </c>
      <c r="P915" s="216">
        <f t="shared" si="119"/>
        <v>272</v>
      </c>
      <c r="Q915" s="216">
        <f t="shared" si="120"/>
        <v>12</v>
      </c>
      <c r="R915" s="216">
        <f t="shared" si="121"/>
        <v>377</v>
      </c>
      <c r="S915" s="219"/>
      <c r="T915" s="219"/>
      <c r="U915" s="219"/>
      <c r="V915" s="219"/>
      <c r="W915" s="504"/>
      <c r="X915" s="219"/>
      <c r="Y915" s="49">
        <v>499</v>
      </c>
      <c r="Z915" s="49">
        <v>499061281</v>
      </c>
      <c r="AA915" s="235" t="s">
        <v>1119</v>
      </c>
      <c r="AB915" s="49">
        <v>0</v>
      </c>
      <c r="AC915" s="49">
        <v>0</v>
      </c>
      <c r="AD915" s="49">
        <v>0</v>
      </c>
      <c r="AE915" s="49">
        <v>0</v>
      </c>
      <c r="AF915" s="49">
        <v>168</v>
      </c>
      <c r="AG915" s="49">
        <v>209</v>
      </c>
      <c r="AH915" s="49">
        <v>0</v>
      </c>
      <c r="AI915" s="206">
        <v>0</v>
      </c>
      <c r="AJ915" s="206">
        <v>0</v>
      </c>
      <c r="AK915" s="206">
        <v>15</v>
      </c>
      <c r="AL915" s="206">
        <v>8</v>
      </c>
      <c r="AM915" s="206">
        <v>130</v>
      </c>
      <c r="AN915" s="206">
        <v>0</v>
      </c>
      <c r="AO915" s="206">
        <v>0</v>
      </c>
      <c r="AP915" s="206">
        <v>0</v>
      </c>
      <c r="AQ915" s="49">
        <v>142</v>
      </c>
      <c r="AR915" s="207"/>
      <c r="AS915" s="49">
        <v>61</v>
      </c>
      <c r="AT915" s="49">
        <v>281</v>
      </c>
      <c r="AU915" s="49">
        <v>12</v>
      </c>
      <c r="AW915" s="49"/>
      <c r="AX915" s="49"/>
      <c r="AY915" s="49"/>
      <c r="AZ915" s="484"/>
    </row>
    <row r="916" spans="1:52">
      <c r="A916" s="206">
        <v>499</v>
      </c>
      <c r="B916" s="206">
        <v>499061332</v>
      </c>
      <c r="C916" s="207" t="s">
        <v>1119</v>
      </c>
      <c r="D916" s="216">
        <f t="shared" si="115"/>
        <v>0</v>
      </c>
      <c r="E916" s="216">
        <f t="shared" si="115"/>
        <v>0</v>
      </c>
      <c r="F916" s="216">
        <f t="shared" si="115"/>
        <v>0</v>
      </c>
      <c r="G916" s="216">
        <f t="shared" si="114"/>
        <v>0</v>
      </c>
      <c r="H916" s="216">
        <f t="shared" si="114"/>
        <v>0</v>
      </c>
      <c r="I916" s="216">
        <f t="shared" si="114"/>
        <v>2</v>
      </c>
      <c r="J916" s="216">
        <f t="shared" si="114"/>
        <v>0</v>
      </c>
      <c r="K916" s="347">
        <f t="shared" si="116"/>
        <v>7.7200000000000005E-2</v>
      </c>
      <c r="L916" s="216"/>
      <c r="M916" s="216">
        <f t="shared" si="117"/>
        <v>0</v>
      </c>
      <c r="N916" s="216">
        <f t="shared" si="118"/>
        <v>0</v>
      </c>
      <c r="O916" s="216">
        <f t="shared" si="118"/>
        <v>0</v>
      </c>
      <c r="P916" s="216">
        <f t="shared" si="119"/>
        <v>2</v>
      </c>
      <c r="Q916" s="216">
        <f t="shared" si="120"/>
        <v>10</v>
      </c>
      <c r="R916" s="216">
        <f t="shared" si="121"/>
        <v>2</v>
      </c>
      <c r="S916" s="219"/>
      <c r="T916" s="219"/>
      <c r="U916" s="219"/>
      <c r="V916" s="219"/>
      <c r="W916" s="504"/>
      <c r="X916" s="219"/>
      <c r="Y916" s="49">
        <v>499</v>
      </c>
      <c r="Z916" s="49">
        <v>499061332</v>
      </c>
      <c r="AA916" s="235" t="s">
        <v>1119</v>
      </c>
      <c r="AB916" s="49">
        <v>0</v>
      </c>
      <c r="AC916" s="49">
        <v>0</v>
      </c>
      <c r="AD916" s="49">
        <v>0</v>
      </c>
      <c r="AE916" s="49">
        <v>0</v>
      </c>
      <c r="AF916" s="49">
        <v>0</v>
      </c>
      <c r="AG916" s="49">
        <v>2</v>
      </c>
      <c r="AH916" s="49">
        <v>0</v>
      </c>
      <c r="AI916" s="206">
        <v>0</v>
      </c>
      <c r="AJ916" s="206">
        <v>0</v>
      </c>
      <c r="AK916" s="206">
        <v>0</v>
      </c>
      <c r="AL916" s="206">
        <v>0</v>
      </c>
      <c r="AM916" s="206">
        <v>0</v>
      </c>
      <c r="AN916" s="206">
        <v>0</v>
      </c>
      <c r="AO916" s="206">
        <v>0</v>
      </c>
      <c r="AP916" s="206">
        <v>0</v>
      </c>
      <c r="AQ916" s="49">
        <v>2</v>
      </c>
      <c r="AR916" s="207"/>
      <c r="AS916" s="49">
        <v>61</v>
      </c>
      <c r="AT916" s="49">
        <v>332</v>
      </c>
      <c r="AU916" s="49">
        <v>10</v>
      </c>
      <c r="AW916" s="49"/>
      <c r="AX916" s="49"/>
      <c r="AY916" s="49"/>
      <c r="AZ916" s="484"/>
    </row>
    <row r="917" spans="1:52">
      <c r="A917" s="206">
        <v>499</v>
      </c>
      <c r="B917" s="206">
        <v>499061670</v>
      </c>
      <c r="C917" s="207" t="s">
        <v>1119</v>
      </c>
      <c r="D917" s="216">
        <f t="shared" si="115"/>
        <v>0</v>
      </c>
      <c r="E917" s="216">
        <f t="shared" si="115"/>
        <v>0</v>
      </c>
      <c r="F917" s="216">
        <f t="shared" si="115"/>
        <v>0</v>
      </c>
      <c r="G917" s="216">
        <f t="shared" si="114"/>
        <v>0</v>
      </c>
      <c r="H917" s="216">
        <f t="shared" si="114"/>
        <v>1</v>
      </c>
      <c r="I917" s="216">
        <f t="shared" si="114"/>
        <v>0</v>
      </c>
      <c r="J917" s="216">
        <f t="shared" si="114"/>
        <v>0</v>
      </c>
      <c r="K917" s="347">
        <f t="shared" si="116"/>
        <v>3.8600000000000002E-2</v>
      </c>
      <c r="L917" s="216"/>
      <c r="M917" s="216">
        <f t="shared" si="117"/>
        <v>0</v>
      </c>
      <c r="N917" s="216">
        <f t="shared" si="118"/>
        <v>0</v>
      </c>
      <c r="O917" s="216">
        <f t="shared" si="118"/>
        <v>0</v>
      </c>
      <c r="P917" s="216">
        <f t="shared" si="119"/>
        <v>0</v>
      </c>
      <c r="Q917" s="216">
        <f t="shared" si="120"/>
        <v>6</v>
      </c>
      <c r="R917" s="216">
        <f t="shared" si="121"/>
        <v>1</v>
      </c>
      <c r="S917" s="219"/>
      <c r="T917" s="219"/>
      <c r="U917" s="219"/>
      <c r="V917" s="219"/>
      <c r="W917" s="504"/>
      <c r="X917" s="219"/>
      <c r="Y917" s="49">
        <v>499</v>
      </c>
      <c r="Z917" s="49">
        <v>499061670</v>
      </c>
      <c r="AA917" s="235" t="s">
        <v>1119</v>
      </c>
      <c r="AB917" s="49">
        <v>0</v>
      </c>
      <c r="AC917" s="49">
        <v>0</v>
      </c>
      <c r="AD917" s="49">
        <v>0</v>
      </c>
      <c r="AE917" s="49">
        <v>0</v>
      </c>
      <c r="AF917" s="49">
        <v>1</v>
      </c>
      <c r="AG917" s="49">
        <v>0</v>
      </c>
      <c r="AH917" s="49">
        <v>0</v>
      </c>
      <c r="AI917" s="206">
        <v>0</v>
      </c>
      <c r="AJ917" s="206">
        <v>0</v>
      </c>
      <c r="AK917" s="206">
        <v>0</v>
      </c>
      <c r="AL917" s="206">
        <v>0</v>
      </c>
      <c r="AM917" s="206">
        <v>0</v>
      </c>
      <c r="AN917" s="206">
        <v>0</v>
      </c>
      <c r="AO917" s="206">
        <v>0</v>
      </c>
      <c r="AP917" s="206">
        <v>0</v>
      </c>
      <c r="AQ917" s="49">
        <v>0</v>
      </c>
      <c r="AR917" s="207"/>
      <c r="AS917" s="49">
        <v>61</v>
      </c>
      <c r="AT917" s="49">
        <v>670</v>
      </c>
      <c r="AU917" s="49">
        <v>6</v>
      </c>
      <c r="AW917" s="49"/>
      <c r="AX917" s="49"/>
      <c r="AY917" s="49"/>
      <c r="AZ917" s="484"/>
    </row>
    <row r="918" spans="1:52">
      <c r="A918" s="206">
        <v>499</v>
      </c>
      <c r="B918" s="206">
        <v>499061672</v>
      </c>
      <c r="C918" s="207" t="s">
        <v>1119</v>
      </c>
      <c r="D918" s="216">
        <f t="shared" si="115"/>
        <v>0</v>
      </c>
      <c r="E918" s="216">
        <f t="shared" si="115"/>
        <v>0</v>
      </c>
      <c r="F918" s="216">
        <f t="shared" si="115"/>
        <v>0</v>
      </c>
      <c r="G918" s="216">
        <f t="shared" si="114"/>
        <v>0</v>
      </c>
      <c r="H918" s="216">
        <f t="shared" si="114"/>
        <v>0</v>
      </c>
      <c r="I918" s="216">
        <f t="shared" si="114"/>
        <v>1</v>
      </c>
      <c r="J918" s="216">
        <f t="shared" si="114"/>
        <v>0</v>
      </c>
      <c r="K918" s="347">
        <f t="shared" si="116"/>
        <v>3.8600000000000002E-2</v>
      </c>
      <c r="L918" s="216"/>
      <c r="M918" s="216">
        <f t="shared" si="117"/>
        <v>0</v>
      </c>
      <c r="N918" s="216">
        <f t="shared" si="118"/>
        <v>0</v>
      </c>
      <c r="O918" s="216">
        <f t="shared" si="118"/>
        <v>0</v>
      </c>
      <c r="P918" s="216">
        <f t="shared" si="119"/>
        <v>1</v>
      </c>
      <c r="Q918" s="216">
        <f t="shared" si="120"/>
        <v>9</v>
      </c>
      <c r="R918" s="216">
        <f t="shared" si="121"/>
        <v>1</v>
      </c>
      <c r="S918" s="219"/>
      <c r="T918" s="219"/>
      <c r="U918" s="219"/>
      <c r="V918" s="219"/>
      <c r="W918" s="504"/>
      <c r="X918" s="219"/>
      <c r="Y918" s="49">
        <v>499</v>
      </c>
      <c r="Z918" s="49">
        <v>499061672</v>
      </c>
      <c r="AA918" s="235" t="s">
        <v>1119</v>
      </c>
      <c r="AB918" s="49">
        <v>0</v>
      </c>
      <c r="AC918" s="49">
        <v>0</v>
      </c>
      <c r="AD918" s="49">
        <v>0</v>
      </c>
      <c r="AE918" s="49">
        <v>0</v>
      </c>
      <c r="AF918" s="49">
        <v>0</v>
      </c>
      <c r="AG918" s="49">
        <v>1</v>
      </c>
      <c r="AH918" s="49">
        <v>0</v>
      </c>
      <c r="AI918" s="206">
        <v>0</v>
      </c>
      <c r="AJ918" s="206">
        <v>0</v>
      </c>
      <c r="AK918" s="206">
        <v>0</v>
      </c>
      <c r="AL918" s="206">
        <v>0</v>
      </c>
      <c r="AM918" s="206">
        <v>0</v>
      </c>
      <c r="AN918" s="206">
        <v>0</v>
      </c>
      <c r="AO918" s="206">
        <v>0</v>
      </c>
      <c r="AP918" s="206">
        <v>0</v>
      </c>
      <c r="AQ918" s="49">
        <v>1</v>
      </c>
      <c r="AR918" s="207"/>
      <c r="AS918" s="49">
        <v>61</v>
      </c>
      <c r="AT918" s="49">
        <v>672</v>
      </c>
      <c r="AU918" s="49">
        <v>9</v>
      </c>
      <c r="AW918" s="49"/>
      <c r="AX918" s="49"/>
      <c r="AY918" s="49"/>
      <c r="AZ918" s="484"/>
    </row>
    <row r="919" spans="1:52">
      <c r="A919" s="206">
        <v>499</v>
      </c>
      <c r="B919" s="206">
        <v>499061680</v>
      </c>
      <c r="C919" s="207" t="s">
        <v>1119</v>
      </c>
      <c r="D919" s="216">
        <f t="shared" si="115"/>
        <v>0</v>
      </c>
      <c r="E919" s="216">
        <f t="shared" si="115"/>
        <v>0</v>
      </c>
      <c r="F919" s="216">
        <f t="shared" si="115"/>
        <v>0</v>
      </c>
      <c r="G919" s="216">
        <f t="shared" si="114"/>
        <v>0</v>
      </c>
      <c r="H919" s="216">
        <f t="shared" si="114"/>
        <v>1</v>
      </c>
      <c r="I919" s="216">
        <f t="shared" si="114"/>
        <v>0</v>
      </c>
      <c r="J919" s="216">
        <f t="shared" si="114"/>
        <v>0</v>
      </c>
      <c r="K919" s="347">
        <f t="shared" si="116"/>
        <v>3.8600000000000002E-2</v>
      </c>
      <c r="L919" s="216"/>
      <c r="M919" s="216">
        <f t="shared" si="117"/>
        <v>0</v>
      </c>
      <c r="N919" s="216">
        <f t="shared" si="118"/>
        <v>0</v>
      </c>
      <c r="O919" s="216">
        <f t="shared" si="118"/>
        <v>0</v>
      </c>
      <c r="P919" s="216">
        <f t="shared" si="119"/>
        <v>0</v>
      </c>
      <c r="Q919" s="216">
        <f t="shared" si="120"/>
        <v>5</v>
      </c>
      <c r="R919" s="216">
        <f t="shared" si="121"/>
        <v>1</v>
      </c>
      <c r="S919" s="219"/>
      <c r="T919" s="219"/>
      <c r="U919" s="219"/>
      <c r="V919" s="219"/>
      <c r="W919" s="504"/>
      <c r="X919" s="219"/>
      <c r="Y919" s="49">
        <v>499</v>
      </c>
      <c r="Z919" s="49">
        <v>499061680</v>
      </c>
      <c r="AA919" s="235" t="s">
        <v>1119</v>
      </c>
      <c r="AB919" s="49">
        <v>0</v>
      </c>
      <c r="AC919" s="49">
        <v>0</v>
      </c>
      <c r="AD919" s="49">
        <v>0</v>
      </c>
      <c r="AE919" s="49">
        <v>0</v>
      </c>
      <c r="AF919" s="49">
        <v>1</v>
      </c>
      <c r="AG919" s="49">
        <v>0</v>
      </c>
      <c r="AH919" s="49">
        <v>0</v>
      </c>
      <c r="AI919" s="206">
        <v>0</v>
      </c>
      <c r="AJ919" s="206">
        <v>0</v>
      </c>
      <c r="AK919" s="206">
        <v>0</v>
      </c>
      <c r="AL919" s="206">
        <v>0</v>
      </c>
      <c r="AM919" s="206">
        <v>0</v>
      </c>
      <c r="AN919" s="206">
        <v>0</v>
      </c>
      <c r="AO919" s="206">
        <v>0</v>
      </c>
      <c r="AP919" s="206">
        <v>0</v>
      </c>
      <c r="AQ919" s="49">
        <v>0</v>
      </c>
      <c r="AR919" s="207"/>
      <c r="AS919" s="49">
        <v>61</v>
      </c>
      <c r="AT919" s="49">
        <v>680</v>
      </c>
      <c r="AU919" s="49">
        <v>5</v>
      </c>
      <c r="AW919" s="49"/>
      <c r="AX919" s="49"/>
      <c r="AY919" s="49"/>
      <c r="AZ919" s="484"/>
    </row>
    <row r="920" spans="1:52">
      <c r="A920" s="206">
        <v>3501</v>
      </c>
      <c r="B920" s="206">
        <v>3501061061</v>
      </c>
      <c r="C920" s="207" t="s">
        <v>1085</v>
      </c>
      <c r="D920" s="216">
        <f t="shared" si="115"/>
        <v>0</v>
      </c>
      <c r="E920" s="216">
        <f t="shared" si="115"/>
        <v>0</v>
      </c>
      <c r="F920" s="216">
        <f t="shared" si="115"/>
        <v>0</v>
      </c>
      <c r="G920" s="216">
        <f t="shared" si="114"/>
        <v>0</v>
      </c>
      <c r="H920" s="216">
        <f t="shared" si="114"/>
        <v>0</v>
      </c>
      <c r="I920" s="216">
        <f t="shared" si="114"/>
        <v>34</v>
      </c>
      <c r="J920" s="216">
        <f t="shared" si="114"/>
        <v>0</v>
      </c>
      <c r="K920" s="347">
        <f t="shared" si="116"/>
        <v>1.3124</v>
      </c>
      <c r="L920" s="216"/>
      <c r="M920" s="216">
        <f t="shared" si="117"/>
        <v>0</v>
      </c>
      <c r="N920" s="216">
        <f t="shared" si="118"/>
        <v>0</v>
      </c>
      <c r="O920" s="216">
        <f t="shared" si="118"/>
        <v>0</v>
      </c>
      <c r="P920" s="216">
        <f t="shared" si="119"/>
        <v>31</v>
      </c>
      <c r="Q920" s="216">
        <f t="shared" si="120"/>
        <v>11</v>
      </c>
      <c r="R920" s="216">
        <f t="shared" si="121"/>
        <v>34</v>
      </c>
      <c r="S920" s="219"/>
      <c r="T920" s="219"/>
      <c r="U920" s="219"/>
      <c r="V920" s="219"/>
      <c r="W920" s="504"/>
      <c r="X920" s="219"/>
      <c r="Y920" s="49">
        <v>3501</v>
      </c>
      <c r="Z920" s="49">
        <v>3501061061</v>
      </c>
      <c r="AA920" s="235" t="s">
        <v>1085</v>
      </c>
      <c r="AB920" s="49">
        <v>0</v>
      </c>
      <c r="AC920" s="49">
        <v>0</v>
      </c>
      <c r="AD920" s="49">
        <v>0</v>
      </c>
      <c r="AE920" s="49">
        <v>0</v>
      </c>
      <c r="AF920" s="49">
        <v>0</v>
      </c>
      <c r="AG920" s="49">
        <v>34</v>
      </c>
      <c r="AH920" s="49">
        <v>0</v>
      </c>
      <c r="AI920" s="206">
        <v>0</v>
      </c>
      <c r="AJ920" s="206">
        <v>0</v>
      </c>
      <c r="AK920" s="206">
        <v>0</v>
      </c>
      <c r="AL920" s="206">
        <v>0</v>
      </c>
      <c r="AM920" s="206">
        <v>0</v>
      </c>
      <c r="AN920" s="206">
        <v>0</v>
      </c>
      <c r="AO920" s="206">
        <v>0</v>
      </c>
      <c r="AP920" s="206">
        <v>0</v>
      </c>
      <c r="AQ920" s="49">
        <v>31</v>
      </c>
      <c r="AR920" s="207"/>
      <c r="AS920" s="49">
        <v>61</v>
      </c>
      <c r="AT920" s="49">
        <v>61</v>
      </c>
      <c r="AU920" s="49">
        <v>11</v>
      </c>
      <c r="AW920" s="49"/>
      <c r="AX920" s="49"/>
      <c r="AY920" s="49"/>
      <c r="AZ920" s="484"/>
    </row>
    <row r="921" spans="1:52">
      <c r="A921" s="206">
        <v>3501</v>
      </c>
      <c r="B921" s="206">
        <v>3501061087</v>
      </c>
      <c r="C921" s="207" t="s">
        <v>1085</v>
      </c>
      <c r="D921" s="216">
        <f t="shared" si="115"/>
        <v>0</v>
      </c>
      <c r="E921" s="216">
        <f t="shared" si="115"/>
        <v>0</v>
      </c>
      <c r="F921" s="216">
        <f t="shared" si="115"/>
        <v>0</v>
      </c>
      <c r="G921" s="216">
        <f t="shared" si="114"/>
        <v>0</v>
      </c>
      <c r="H921" s="216">
        <f t="shared" si="114"/>
        <v>0</v>
      </c>
      <c r="I921" s="216">
        <f t="shared" si="114"/>
        <v>1</v>
      </c>
      <c r="J921" s="216">
        <f t="shared" si="114"/>
        <v>0</v>
      </c>
      <c r="K921" s="347">
        <f t="shared" si="116"/>
        <v>3.8600000000000002E-2</v>
      </c>
      <c r="L921" s="216"/>
      <c r="M921" s="216">
        <f t="shared" si="117"/>
        <v>0</v>
      </c>
      <c r="N921" s="216">
        <f t="shared" si="118"/>
        <v>0</v>
      </c>
      <c r="O921" s="216">
        <f t="shared" si="118"/>
        <v>0</v>
      </c>
      <c r="P921" s="216">
        <f t="shared" si="119"/>
        <v>1</v>
      </c>
      <c r="Q921" s="216">
        <f t="shared" si="120"/>
        <v>5</v>
      </c>
      <c r="R921" s="216">
        <f t="shared" si="121"/>
        <v>1</v>
      </c>
      <c r="S921" s="219"/>
      <c r="T921" s="219"/>
      <c r="U921" s="219"/>
      <c r="V921" s="219"/>
      <c r="W921" s="504"/>
      <c r="X921" s="219"/>
      <c r="Y921" s="49">
        <v>3501</v>
      </c>
      <c r="Z921" s="49">
        <v>3501061087</v>
      </c>
      <c r="AA921" s="235" t="s">
        <v>1085</v>
      </c>
      <c r="AB921" s="49">
        <v>0</v>
      </c>
      <c r="AC921" s="49">
        <v>0</v>
      </c>
      <c r="AD921" s="49">
        <v>0</v>
      </c>
      <c r="AE921" s="49">
        <v>0</v>
      </c>
      <c r="AF921" s="49">
        <v>0</v>
      </c>
      <c r="AG921" s="49">
        <v>1</v>
      </c>
      <c r="AH921" s="49">
        <v>0</v>
      </c>
      <c r="AI921" s="206">
        <v>0</v>
      </c>
      <c r="AJ921" s="206">
        <v>0</v>
      </c>
      <c r="AK921" s="206">
        <v>0</v>
      </c>
      <c r="AL921" s="206">
        <v>0</v>
      </c>
      <c r="AM921" s="206">
        <v>0</v>
      </c>
      <c r="AN921" s="206">
        <v>0</v>
      </c>
      <c r="AO921" s="206">
        <v>0</v>
      </c>
      <c r="AP921" s="206">
        <v>0</v>
      </c>
      <c r="AQ921" s="49">
        <v>1</v>
      </c>
      <c r="AR921" s="207"/>
      <c r="AS921" s="49">
        <v>61</v>
      </c>
      <c r="AT921" s="49">
        <v>87</v>
      </c>
      <c r="AU921" s="49">
        <v>5</v>
      </c>
      <c r="AW921" s="49"/>
      <c r="AX921" s="49"/>
      <c r="AY921" s="49"/>
      <c r="AZ921" s="484"/>
    </row>
    <row r="922" spans="1:52">
      <c r="A922" s="206">
        <v>3501</v>
      </c>
      <c r="B922" s="206">
        <v>3501061137</v>
      </c>
      <c r="C922" s="207" t="s">
        <v>1085</v>
      </c>
      <c r="D922" s="216">
        <f t="shared" si="115"/>
        <v>0</v>
      </c>
      <c r="E922" s="216">
        <f t="shared" si="115"/>
        <v>0</v>
      </c>
      <c r="F922" s="216">
        <f t="shared" si="115"/>
        <v>0</v>
      </c>
      <c r="G922" s="216">
        <f t="shared" si="114"/>
        <v>0</v>
      </c>
      <c r="H922" s="216">
        <f t="shared" si="114"/>
        <v>0</v>
      </c>
      <c r="I922" s="216">
        <f t="shared" si="114"/>
        <v>75</v>
      </c>
      <c r="J922" s="216">
        <f t="shared" si="114"/>
        <v>0</v>
      </c>
      <c r="K922" s="347">
        <f t="shared" si="116"/>
        <v>2.895</v>
      </c>
      <c r="L922" s="216"/>
      <c r="M922" s="216">
        <f t="shared" si="117"/>
        <v>0</v>
      </c>
      <c r="N922" s="216">
        <f t="shared" si="118"/>
        <v>0</v>
      </c>
      <c r="O922" s="216">
        <f t="shared" si="118"/>
        <v>4</v>
      </c>
      <c r="P922" s="216">
        <f t="shared" si="119"/>
        <v>70</v>
      </c>
      <c r="Q922" s="216">
        <f t="shared" si="120"/>
        <v>12</v>
      </c>
      <c r="R922" s="216">
        <f t="shared" si="121"/>
        <v>75</v>
      </c>
      <c r="S922" s="219"/>
      <c r="T922" s="219"/>
      <c r="U922" s="219"/>
      <c r="V922" s="219"/>
      <c r="W922" s="504"/>
      <c r="X922" s="219"/>
      <c r="Y922" s="49">
        <v>3501</v>
      </c>
      <c r="Z922" s="49">
        <v>3501061137</v>
      </c>
      <c r="AA922" s="235" t="s">
        <v>1085</v>
      </c>
      <c r="AB922" s="49">
        <v>0</v>
      </c>
      <c r="AC922" s="49">
        <v>0</v>
      </c>
      <c r="AD922" s="49">
        <v>0</v>
      </c>
      <c r="AE922" s="49">
        <v>0</v>
      </c>
      <c r="AF922" s="49">
        <v>0</v>
      </c>
      <c r="AG922" s="49">
        <v>75</v>
      </c>
      <c r="AH922" s="49">
        <v>0</v>
      </c>
      <c r="AI922" s="206">
        <v>0</v>
      </c>
      <c r="AJ922" s="206">
        <v>0</v>
      </c>
      <c r="AK922" s="206">
        <v>0</v>
      </c>
      <c r="AL922" s="206">
        <v>4</v>
      </c>
      <c r="AM922" s="206">
        <v>0</v>
      </c>
      <c r="AN922" s="206">
        <v>0</v>
      </c>
      <c r="AO922" s="206">
        <v>0</v>
      </c>
      <c r="AP922" s="206">
        <v>0</v>
      </c>
      <c r="AQ922" s="49">
        <v>70</v>
      </c>
      <c r="AR922" s="207"/>
      <c r="AS922" s="49">
        <v>61</v>
      </c>
      <c r="AT922" s="49">
        <v>137</v>
      </c>
      <c r="AU922" s="49">
        <v>12</v>
      </c>
      <c r="AW922" s="49"/>
      <c r="AX922" s="49"/>
      <c r="AY922" s="49"/>
      <c r="AZ922" s="484"/>
    </row>
    <row r="923" spans="1:52">
      <c r="A923" s="206">
        <v>3501</v>
      </c>
      <c r="B923" s="206">
        <v>3501061210</v>
      </c>
      <c r="C923" s="207" t="s">
        <v>1085</v>
      </c>
      <c r="D923" s="216">
        <f t="shared" si="115"/>
        <v>0</v>
      </c>
      <c r="E923" s="216">
        <f t="shared" si="115"/>
        <v>0</v>
      </c>
      <c r="F923" s="216">
        <f t="shared" si="115"/>
        <v>0</v>
      </c>
      <c r="G923" s="216">
        <f t="shared" si="114"/>
        <v>0</v>
      </c>
      <c r="H923" s="216">
        <f t="shared" si="114"/>
        <v>0</v>
      </c>
      <c r="I923" s="216">
        <f t="shared" si="114"/>
        <v>1</v>
      </c>
      <c r="J923" s="216">
        <f t="shared" si="114"/>
        <v>0</v>
      </c>
      <c r="K923" s="347">
        <f t="shared" si="116"/>
        <v>3.8600000000000002E-2</v>
      </c>
      <c r="L923" s="216"/>
      <c r="M923" s="216">
        <f t="shared" si="117"/>
        <v>0</v>
      </c>
      <c r="N923" s="216">
        <f t="shared" si="118"/>
        <v>0</v>
      </c>
      <c r="O923" s="216">
        <f t="shared" si="118"/>
        <v>0</v>
      </c>
      <c r="P923" s="216">
        <f t="shared" si="119"/>
        <v>1</v>
      </c>
      <c r="Q923" s="216">
        <f t="shared" si="120"/>
        <v>6</v>
      </c>
      <c r="R923" s="216">
        <f t="shared" si="121"/>
        <v>1</v>
      </c>
      <c r="S923" s="219"/>
      <c r="T923" s="219"/>
      <c r="U923" s="219"/>
      <c r="V923" s="219"/>
      <c r="W923" s="504"/>
      <c r="X923" s="219"/>
      <c r="Y923" s="49">
        <v>3501</v>
      </c>
      <c r="Z923" s="49">
        <v>3501061210</v>
      </c>
      <c r="AA923" s="235" t="s">
        <v>1085</v>
      </c>
      <c r="AB923" s="49">
        <v>0</v>
      </c>
      <c r="AC923" s="49">
        <v>0</v>
      </c>
      <c r="AD923" s="49">
        <v>0</v>
      </c>
      <c r="AE923" s="49">
        <v>0</v>
      </c>
      <c r="AF923" s="49">
        <v>0</v>
      </c>
      <c r="AG923" s="49">
        <v>1</v>
      </c>
      <c r="AH923" s="49">
        <v>0</v>
      </c>
      <c r="AI923" s="206">
        <v>0</v>
      </c>
      <c r="AJ923" s="206">
        <v>0</v>
      </c>
      <c r="AK923" s="206">
        <v>0</v>
      </c>
      <c r="AL923" s="206">
        <v>0</v>
      </c>
      <c r="AM923" s="206">
        <v>0</v>
      </c>
      <c r="AN923" s="206">
        <v>0</v>
      </c>
      <c r="AO923" s="206">
        <v>0</v>
      </c>
      <c r="AP923" s="206">
        <v>0</v>
      </c>
      <c r="AQ923" s="49">
        <v>1</v>
      </c>
      <c r="AR923" s="207"/>
      <c r="AS923" s="49">
        <v>61</v>
      </c>
      <c r="AT923" s="49">
        <v>210</v>
      </c>
      <c r="AU923" s="49">
        <v>6</v>
      </c>
      <c r="AW923" s="49"/>
      <c r="AX923" s="49"/>
      <c r="AY923" s="49"/>
      <c r="AZ923" s="484"/>
    </row>
    <row r="924" spans="1:52">
      <c r="A924" s="206">
        <v>3501</v>
      </c>
      <c r="B924" s="206">
        <v>3501061227</v>
      </c>
      <c r="C924" s="207" t="s">
        <v>1085</v>
      </c>
      <c r="D924" s="216">
        <f t="shared" si="115"/>
        <v>0</v>
      </c>
      <c r="E924" s="216">
        <f t="shared" si="115"/>
        <v>0</v>
      </c>
      <c r="F924" s="216">
        <f t="shared" si="115"/>
        <v>0</v>
      </c>
      <c r="G924" s="216">
        <f t="shared" si="114"/>
        <v>0</v>
      </c>
      <c r="H924" s="216">
        <f t="shared" si="114"/>
        <v>0</v>
      </c>
      <c r="I924" s="216">
        <f t="shared" si="114"/>
        <v>1</v>
      </c>
      <c r="J924" s="216">
        <f t="shared" si="114"/>
        <v>0</v>
      </c>
      <c r="K924" s="347">
        <f t="shared" si="116"/>
        <v>3.8600000000000002E-2</v>
      </c>
      <c r="L924" s="216"/>
      <c r="M924" s="216">
        <f t="shared" si="117"/>
        <v>0</v>
      </c>
      <c r="N924" s="216">
        <f t="shared" si="118"/>
        <v>0</v>
      </c>
      <c r="O924" s="216">
        <f t="shared" si="118"/>
        <v>0</v>
      </c>
      <c r="P924" s="216">
        <f t="shared" si="119"/>
        <v>1</v>
      </c>
      <c r="Q924" s="216">
        <f t="shared" si="120"/>
        <v>10</v>
      </c>
      <c r="R924" s="216">
        <f t="shared" si="121"/>
        <v>1</v>
      </c>
      <c r="S924" s="219"/>
      <c r="T924" s="219"/>
      <c r="U924" s="219"/>
      <c r="V924" s="219"/>
      <c r="W924" s="504"/>
      <c r="X924" s="219"/>
      <c r="Y924" s="49">
        <v>3501</v>
      </c>
      <c r="Z924" s="49">
        <v>3501061227</v>
      </c>
      <c r="AA924" s="235" t="s">
        <v>1085</v>
      </c>
      <c r="AB924" s="49">
        <v>0</v>
      </c>
      <c r="AC924" s="49">
        <v>0</v>
      </c>
      <c r="AD924" s="49">
        <v>0</v>
      </c>
      <c r="AE924" s="49">
        <v>0</v>
      </c>
      <c r="AF924" s="49">
        <v>0</v>
      </c>
      <c r="AG924" s="49">
        <v>1</v>
      </c>
      <c r="AH924" s="49">
        <v>0</v>
      </c>
      <c r="AI924" s="206">
        <v>0</v>
      </c>
      <c r="AJ924" s="206">
        <v>0</v>
      </c>
      <c r="AK924" s="206">
        <v>0</v>
      </c>
      <c r="AL924" s="206">
        <v>0</v>
      </c>
      <c r="AM924" s="206">
        <v>0</v>
      </c>
      <c r="AN924" s="206">
        <v>0</v>
      </c>
      <c r="AO924" s="206">
        <v>0</v>
      </c>
      <c r="AP924" s="206">
        <v>0</v>
      </c>
      <c r="AQ924" s="49">
        <v>1</v>
      </c>
      <c r="AR924" s="207"/>
      <c r="AS924" s="49">
        <v>61</v>
      </c>
      <c r="AT924" s="49">
        <v>227</v>
      </c>
      <c r="AU924" s="49">
        <v>10</v>
      </c>
      <c r="AW924" s="49"/>
      <c r="AX924" s="49"/>
      <c r="AY924" s="49"/>
      <c r="AZ924" s="484"/>
    </row>
    <row r="925" spans="1:52">
      <c r="A925" s="206">
        <v>3501</v>
      </c>
      <c r="B925" s="206">
        <v>3501061278</v>
      </c>
      <c r="C925" s="207" t="s">
        <v>1085</v>
      </c>
      <c r="D925" s="216">
        <f t="shared" si="115"/>
        <v>0</v>
      </c>
      <c r="E925" s="216">
        <f t="shared" si="115"/>
        <v>0</v>
      </c>
      <c r="F925" s="216">
        <f t="shared" si="115"/>
        <v>0</v>
      </c>
      <c r="G925" s="216">
        <f t="shared" si="114"/>
        <v>0</v>
      </c>
      <c r="H925" s="216">
        <f t="shared" si="114"/>
        <v>0</v>
      </c>
      <c r="I925" s="216">
        <f t="shared" si="114"/>
        <v>3</v>
      </c>
      <c r="J925" s="216">
        <f t="shared" si="114"/>
        <v>0</v>
      </c>
      <c r="K925" s="347">
        <f t="shared" si="116"/>
        <v>0.1158</v>
      </c>
      <c r="L925" s="216"/>
      <c r="M925" s="216">
        <f t="shared" si="117"/>
        <v>0</v>
      </c>
      <c r="N925" s="216">
        <f t="shared" si="118"/>
        <v>0</v>
      </c>
      <c r="O925" s="216">
        <f t="shared" si="118"/>
        <v>2</v>
      </c>
      <c r="P925" s="216">
        <f t="shared" si="119"/>
        <v>3</v>
      </c>
      <c r="Q925" s="216">
        <f t="shared" si="120"/>
        <v>7</v>
      </c>
      <c r="R925" s="216">
        <f t="shared" si="121"/>
        <v>3</v>
      </c>
      <c r="S925" s="219"/>
      <c r="T925" s="219"/>
      <c r="U925" s="219"/>
      <c r="V925" s="219"/>
      <c r="W925" s="504"/>
      <c r="X925" s="219"/>
      <c r="Y925" s="49">
        <v>3501</v>
      </c>
      <c r="Z925" s="49">
        <v>3501061278</v>
      </c>
      <c r="AA925" s="235" t="s">
        <v>1085</v>
      </c>
      <c r="AB925" s="49">
        <v>0</v>
      </c>
      <c r="AC925" s="49">
        <v>0</v>
      </c>
      <c r="AD925" s="49">
        <v>0</v>
      </c>
      <c r="AE925" s="49">
        <v>0</v>
      </c>
      <c r="AF925" s="49">
        <v>0</v>
      </c>
      <c r="AG925" s="49">
        <v>3</v>
      </c>
      <c r="AH925" s="49">
        <v>0</v>
      </c>
      <c r="AI925" s="206">
        <v>0</v>
      </c>
      <c r="AJ925" s="206">
        <v>0</v>
      </c>
      <c r="AK925" s="206">
        <v>0</v>
      </c>
      <c r="AL925" s="206">
        <v>2</v>
      </c>
      <c r="AM925" s="206">
        <v>0</v>
      </c>
      <c r="AN925" s="206">
        <v>0</v>
      </c>
      <c r="AO925" s="206">
        <v>0</v>
      </c>
      <c r="AP925" s="206">
        <v>0</v>
      </c>
      <c r="AQ925" s="49">
        <v>3</v>
      </c>
      <c r="AR925" s="207"/>
      <c r="AS925" s="49">
        <v>61</v>
      </c>
      <c r="AT925" s="49">
        <v>278</v>
      </c>
      <c r="AU925" s="49">
        <v>7</v>
      </c>
      <c r="AW925" s="49"/>
      <c r="AX925" s="49"/>
      <c r="AY925" s="49"/>
      <c r="AZ925" s="484"/>
    </row>
    <row r="926" spans="1:52">
      <c r="A926" s="206">
        <v>3501</v>
      </c>
      <c r="B926" s="206">
        <v>3501061281</v>
      </c>
      <c r="C926" s="207" t="s">
        <v>1085</v>
      </c>
      <c r="D926" s="216">
        <f t="shared" si="115"/>
        <v>0</v>
      </c>
      <c r="E926" s="216">
        <f t="shared" si="115"/>
        <v>0</v>
      </c>
      <c r="F926" s="216">
        <f t="shared" si="115"/>
        <v>0</v>
      </c>
      <c r="G926" s="216">
        <f t="shared" si="114"/>
        <v>0</v>
      </c>
      <c r="H926" s="216">
        <f t="shared" si="114"/>
        <v>0</v>
      </c>
      <c r="I926" s="216">
        <f t="shared" si="114"/>
        <v>124</v>
      </c>
      <c r="J926" s="216">
        <f t="shared" si="114"/>
        <v>0</v>
      </c>
      <c r="K926" s="347">
        <f t="shared" si="116"/>
        <v>4.7864000000000004</v>
      </c>
      <c r="L926" s="216"/>
      <c r="M926" s="216">
        <f t="shared" si="117"/>
        <v>0</v>
      </c>
      <c r="N926" s="216">
        <f t="shared" si="118"/>
        <v>0</v>
      </c>
      <c r="O926" s="216">
        <f t="shared" si="118"/>
        <v>6</v>
      </c>
      <c r="P926" s="216">
        <f t="shared" si="119"/>
        <v>114</v>
      </c>
      <c r="Q926" s="216">
        <f t="shared" si="120"/>
        <v>12</v>
      </c>
      <c r="R926" s="216">
        <f t="shared" si="121"/>
        <v>124</v>
      </c>
      <c r="S926" s="219"/>
      <c r="T926" s="219"/>
      <c r="U926" s="219"/>
      <c r="V926" s="219"/>
      <c r="W926" s="504"/>
      <c r="X926" s="219"/>
      <c r="Y926" s="49">
        <v>3501</v>
      </c>
      <c r="Z926" s="49">
        <v>3501061281</v>
      </c>
      <c r="AA926" s="235" t="s">
        <v>1085</v>
      </c>
      <c r="AB926" s="49">
        <v>0</v>
      </c>
      <c r="AC926" s="49">
        <v>0</v>
      </c>
      <c r="AD926" s="49">
        <v>0</v>
      </c>
      <c r="AE926" s="49">
        <v>0</v>
      </c>
      <c r="AF926" s="49">
        <v>0</v>
      </c>
      <c r="AG926" s="49">
        <v>124</v>
      </c>
      <c r="AH926" s="49">
        <v>0</v>
      </c>
      <c r="AI926" s="206">
        <v>0</v>
      </c>
      <c r="AJ926" s="206">
        <v>0</v>
      </c>
      <c r="AK926" s="206">
        <v>0</v>
      </c>
      <c r="AL926" s="206">
        <v>6</v>
      </c>
      <c r="AM926" s="206">
        <v>0</v>
      </c>
      <c r="AN926" s="206">
        <v>0</v>
      </c>
      <c r="AO926" s="206">
        <v>0</v>
      </c>
      <c r="AP926" s="206">
        <v>0</v>
      </c>
      <c r="AQ926" s="49">
        <v>114</v>
      </c>
      <c r="AR926" s="207"/>
      <c r="AS926" s="49">
        <v>61</v>
      </c>
      <c r="AT926" s="49">
        <v>281</v>
      </c>
      <c r="AU926" s="49">
        <v>12</v>
      </c>
      <c r="AW926" s="49"/>
      <c r="AX926" s="49"/>
      <c r="AY926" s="49"/>
      <c r="AZ926" s="484"/>
    </row>
    <row r="927" spans="1:52">
      <c r="A927" s="206">
        <v>3501</v>
      </c>
      <c r="B927" s="206">
        <v>3501061325</v>
      </c>
      <c r="C927" s="207" t="s">
        <v>1085</v>
      </c>
      <c r="D927" s="216">
        <f t="shared" si="115"/>
        <v>0</v>
      </c>
      <c r="E927" s="216">
        <f t="shared" si="115"/>
        <v>0</v>
      </c>
      <c r="F927" s="216">
        <f t="shared" si="115"/>
        <v>0</v>
      </c>
      <c r="G927" s="216">
        <f t="shared" si="114"/>
        <v>0</v>
      </c>
      <c r="H927" s="216">
        <f t="shared" si="114"/>
        <v>0</v>
      </c>
      <c r="I927" s="216">
        <f t="shared" si="114"/>
        <v>3</v>
      </c>
      <c r="J927" s="216">
        <f t="shared" si="114"/>
        <v>0</v>
      </c>
      <c r="K927" s="347">
        <f t="shared" si="116"/>
        <v>0.1158</v>
      </c>
      <c r="L927" s="216"/>
      <c r="M927" s="216">
        <f t="shared" si="117"/>
        <v>0</v>
      </c>
      <c r="N927" s="216">
        <f t="shared" si="118"/>
        <v>0</v>
      </c>
      <c r="O927" s="216">
        <f t="shared" si="118"/>
        <v>0</v>
      </c>
      <c r="P927" s="216">
        <f t="shared" si="119"/>
        <v>3</v>
      </c>
      <c r="Q927" s="216">
        <f t="shared" si="120"/>
        <v>9</v>
      </c>
      <c r="R927" s="216">
        <f t="shared" si="121"/>
        <v>3</v>
      </c>
      <c r="S927" s="219"/>
      <c r="T927" s="219"/>
      <c r="U927" s="219"/>
      <c r="V927" s="219"/>
      <c r="W927" s="504"/>
      <c r="X927" s="219"/>
      <c r="Y927" s="49">
        <v>3501</v>
      </c>
      <c r="Z927" s="49">
        <v>3501061325</v>
      </c>
      <c r="AA927" s="235" t="s">
        <v>1085</v>
      </c>
      <c r="AB927" s="49">
        <v>0</v>
      </c>
      <c r="AC927" s="49">
        <v>0</v>
      </c>
      <c r="AD927" s="49">
        <v>0</v>
      </c>
      <c r="AE927" s="49">
        <v>0</v>
      </c>
      <c r="AF927" s="49">
        <v>0</v>
      </c>
      <c r="AG927" s="49">
        <v>3</v>
      </c>
      <c r="AH927" s="49">
        <v>0</v>
      </c>
      <c r="AI927" s="206">
        <v>0</v>
      </c>
      <c r="AJ927" s="206">
        <v>0</v>
      </c>
      <c r="AK927" s="206">
        <v>0</v>
      </c>
      <c r="AL927" s="206">
        <v>0</v>
      </c>
      <c r="AM927" s="206">
        <v>0</v>
      </c>
      <c r="AN927" s="206">
        <v>0</v>
      </c>
      <c r="AO927" s="206">
        <v>0</v>
      </c>
      <c r="AP927" s="206">
        <v>0</v>
      </c>
      <c r="AQ927" s="49">
        <v>3</v>
      </c>
      <c r="AR927" s="207"/>
      <c r="AS927" s="49">
        <v>61</v>
      </c>
      <c r="AT927" s="49">
        <v>325</v>
      </c>
      <c r="AU927" s="49">
        <v>9</v>
      </c>
      <c r="AW927" s="49"/>
      <c r="AX927" s="49"/>
      <c r="AY927" s="49"/>
      <c r="AZ927" s="484"/>
    </row>
    <row r="928" spans="1:52">
      <c r="A928" s="206">
        <v>3501</v>
      </c>
      <c r="B928" s="206">
        <v>3501061332</v>
      </c>
      <c r="C928" s="207" t="s">
        <v>1085</v>
      </c>
      <c r="D928" s="216">
        <f t="shared" si="115"/>
        <v>0</v>
      </c>
      <c r="E928" s="216">
        <f t="shared" si="115"/>
        <v>0</v>
      </c>
      <c r="F928" s="216">
        <f t="shared" si="115"/>
        <v>0</v>
      </c>
      <c r="G928" s="216">
        <f t="shared" si="114"/>
        <v>0</v>
      </c>
      <c r="H928" s="216">
        <f t="shared" si="114"/>
        <v>0</v>
      </c>
      <c r="I928" s="216">
        <f t="shared" si="114"/>
        <v>1</v>
      </c>
      <c r="J928" s="216">
        <f t="shared" si="114"/>
        <v>0</v>
      </c>
      <c r="K928" s="347">
        <f t="shared" si="116"/>
        <v>3.8600000000000002E-2</v>
      </c>
      <c r="L928" s="216"/>
      <c r="M928" s="216">
        <f t="shared" si="117"/>
        <v>0</v>
      </c>
      <c r="N928" s="216">
        <f t="shared" si="118"/>
        <v>0</v>
      </c>
      <c r="O928" s="216">
        <f t="shared" si="118"/>
        <v>0</v>
      </c>
      <c r="P928" s="216">
        <f t="shared" si="119"/>
        <v>1</v>
      </c>
      <c r="Q928" s="216">
        <f t="shared" si="120"/>
        <v>10</v>
      </c>
      <c r="R928" s="216">
        <f t="shared" si="121"/>
        <v>1</v>
      </c>
      <c r="S928" s="219"/>
      <c r="T928" s="219"/>
      <c r="U928" s="219"/>
      <c r="V928" s="219"/>
      <c r="W928" s="504"/>
      <c r="X928" s="219"/>
      <c r="Y928" s="49">
        <v>3501</v>
      </c>
      <c r="Z928" s="49">
        <v>3501061332</v>
      </c>
      <c r="AA928" s="235" t="s">
        <v>1085</v>
      </c>
      <c r="AB928" s="49">
        <v>0</v>
      </c>
      <c r="AC928" s="49">
        <v>0</v>
      </c>
      <c r="AD928" s="49">
        <v>0</v>
      </c>
      <c r="AE928" s="49">
        <v>0</v>
      </c>
      <c r="AF928" s="49">
        <v>0</v>
      </c>
      <c r="AG928" s="49">
        <v>1</v>
      </c>
      <c r="AH928" s="49">
        <v>0</v>
      </c>
      <c r="AI928" s="206">
        <v>0</v>
      </c>
      <c r="AJ928" s="206">
        <v>0</v>
      </c>
      <c r="AK928" s="206">
        <v>0</v>
      </c>
      <c r="AL928" s="206">
        <v>0</v>
      </c>
      <c r="AM928" s="206">
        <v>0</v>
      </c>
      <c r="AN928" s="206">
        <v>0</v>
      </c>
      <c r="AO928" s="206">
        <v>0</v>
      </c>
      <c r="AP928" s="206">
        <v>0</v>
      </c>
      <c r="AQ928" s="49">
        <v>1</v>
      </c>
      <c r="AR928" s="207"/>
      <c r="AS928" s="49">
        <v>61</v>
      </c>
      <c r="AT928" s="49">
        <v>332</v>
      </c>
      <c r="AU928" s="49">
        <v>10</v>
      </c>
      <c r="AW928" s="49"/>
      <c r="AX928" s="49"/>
      <c r="AY928" s="49"/>
      <c r="AZ928" s="484"/>
    </row>
    <row r="929" spans="1:52">
      <c r="A929" s="206">
        <v>3502</v>
      </c>
      <c r="B929" s="206">
        <v>3502281061</v>
      </c>
      <c r="C929" s="207" t="s">
        <v>1086</v>
      </c>
      <c r="D929" s="216">
        <f t="shared" si="115"/>
        <v>0</v>
      </c>
      <c r="E929" s="216">
        <f t="shared" si="115"/>
        <v>0</v>
      </c>
      <c r="F929" s="216">
        <f t="shared" si="115"/>
        <v>0</v>
      </c>
      <c r="G929" s="216">
        <f t="shared" si="114"/>
        <v>0</v>
      </c>
      <c r="H929" s="216">
        <f t="shared" si="114"/>
        <v>0</v>
      </c>
      <c r="I929" s="216">
        <f t="shared" si="114"/>
        <v>2</v>
      </c>
      <c r="J929" s="216">
        <f t="shared" si="114"/>
        <v>0</v>
      </c>
      <c r="K929" s="347">
        <f t="shared" si="116"/>
        <v>7.7200000000000005E-2</v>
      </c>
      <c r="L929" s="216"/>
      <c r="M929" s="216">
        <f t="shared" si="117"/>
        <v>0</v>
      </c>
      <c r="N929" s="216">
        <f t="shared" si="118"/>
        <v>0</v>
      </c>
      <c r="O929" s="216">
        <f t="shared" si="118"/>
        <v>0</v>
      </c>
      <c r="P929" s="216">
        <f t="shared" si="119"/>
        <v>1</v>
      </c>
      <c r="Q929" s="216">
        <f t="shared" si="120"/>
        <v>11</v>
      </c>
      <c r="R929" s="216">
        <f t="shared" si="121"/>
        <v>2</v>
      </c>
      <c r="S929" s="219"/>
      <c r="T929" s="219"/>
      <c r="U929" s="219"/>
      <c r="V929" s="219"/>
      <c r="W929" s="504"/>
      <c r="X929" s="219"/>
      <c r="Y929" s="49">
        <v>3502</v>
      </c>
      <c r="Z929" s="49">
        <v>3502281061</v>
      </c>
      <c r="AA929" s="235" t="s">
        <v>1086</v>
      </c>
      <c r="AB929" s="49">
        <v>0</v>
      </c>
      <c r="AC929" s="49">
        <v>0</v>
      </c>
      <c r="AD929" s="49">
        <v>0</v>
      </c>
      <c r="AE929" s="49">
        <v>0</v>
      </c>
      <c r="AF929" s="49">
        <v>0</v>
      </c>
      <c r="AG929" s="49">
        <v>2</v>
      </c>
      <c r="AH929" s="49">
        <v>0</v>
      </c>
      <c r="AI929" s="206">
        <v>0</v>
      </c>
      <c r="AJ929" s="206">
        <v>0</v>
      </c>
      <c r="AK929" s="206">
        <v>0</v>
      </c>
      <c r="AL929" s="206">
        <v>0</v>
      </c>
      <c r="AM929" s="206">
        <v>0</v>
      </c>
      <c r="AN929" s="206">
        <v>0</v>
      </c>
      <c r="AO929" s="206">
        <v>0</v>
      </c>
      <c r="AP929" s="206">
        <v>0</v>
      </c>
      <c r="AQ929" s="49">
        <v>1</v>
      </c>
      <c r="AR929" s="207"/>
      <c r="AS929" s="49">
        <v>281</v>
      </c>
      <c r="AT929" s="49">
        <v>61</v>
      </c>
      <c r="AU929" s="49">
        <v>11</v>
      </c>
      <c r="AW929" s="49"/>
      <c r="AX929" s="49"/>
      <c r="AY929" s="49"/>
      <c r="AZ929" s="484"/>
    </row>
    <row r="930" spans="1:52">
      <c r="A930" s="206">
        <v>3502</v>
      </c>
      <c r="B930" s="206">
        <v>3502281137</v>
      </c>
      <c r="C930" s="207" t="s">
        <v>1086</v>
      </c>
      <c r="D930" s="216">
        <f t="shared" si="115"/>
        <v>0</v>
      </c>
      <c r="E930" s="216">
        <f t="shared" si="115"/>
        <v>0</v>
      </c>
      <c r="F930" s="216">
        <f t="shared" si="115"/>
        <v>0</v>
      </c>
      <c r="G930" s="216">
        <f t="shared" si="114"/>
        <v>0</v>
      </c>
      <c r="H930" s="216">
        <f t="shared" si="114"/>
        <v>1</v>
      </c>
      <c r="I930" s="216">
        <f t="shared" si="114"/>
        <v>0</v>
      </c>
      <c r="J930" s="216">
        <f t="shared" si="114"/>
        <v>0</v>
      </c>
      <c r="K930" s="347">
        <f t="shared" si="116"/>
        <v>3.8600000000000002E-2</v>
      </c>
      <c r="L930" s="216"/>
      <c r="M930" s="216">
        <f t="shared" si="117"/>
        <v>0</v>
      </c>
      <c r="N930" s="216">
        <f t="shared" si="118"/>
        <v>0</v>
      </c>
      <c r="O930" s="216">
        <f t="shared" si="118"/>
        <v>0</v>
      </c>
      <c r="P930" s="216">
        <f t="shared" si="119"/>
        <v>1</v>
      </c>
      <c r="Q930" s="216">
        <f t="shared" si="120"/>
        <v>12</v>
      </c>
      <c r="R930" s="216">
        <f t="shared" si="121"/>
        <v>1</v>
      </c>
      <c r="S930" s="219"/>
      <c r="T930" s="219"/>
      <c r="U930" s="219"/>
      <c r="V930" s="219"/>
      <c r="W930" s="504"/>
      <c r="X930" s="219"/>
      <c r="Y930" s="49">
        <v>3502</v>
      </c>
      <c r="Z930" s="49">
        <v>3502281137</v>
      </c>
      <c r="AA930" s="235" t="s">
        <v>1086</v>
      </c>
      <c r="AB930" s="49">
        <v>0</v>
      </c>
      <c r="AC930" s="49">
        <v>0</v>
      </c>
      <c r="AD930" s="49">
        <v>0</v>
      </c>
      <c r="AE930" s="49">
        <v>0</v>
      </c>
      <c r="AF930" s="49">
        <v>1</v>
      </c>
      <c r="AG930" s="49">
        <v>0</v>
      </c>
      <c r="AH930" s="49">
        <v>0</v>
      </c>
      <c r="AI930" s="206">
        <v>0</v>
      </c>
      <c r="AJ930" s="206">
        <v>0</v>
      </c>
      <c r="AK930" s="206">
        <v>0</v>
      </c>
      <c r="AL930" s="206">
        <v>0</v>
      </c>
      <c r="AM930" s="206">
        <v>1</v>
      </c>
      <c r="AN930" s="206">
        <v>0</v>
      </c>
      <c r="AO930" s="206">
        <v>0</v>
      </c>
      <c r="AP930" s="206">
        <v>0</v>
      </c>
      <c r="AQ930" s="49">
        <v>0</v>
      </c>
      <c r="AR930" s="207"/>
      <c r="AS930" s="49">
        <v>281</v>
      </c>
      <c r="AT930" s="49">
        <v>137</v>
      </c>
      <c r="AU930" s="49">
        <v>12</v>
      </c>
      <c r="AW930" s="49"/>
      <c r="AX930" s="49"/>
      <c r="AY930" s="49"/>
      <c r="AZ930" s="484"/>
    </row>
    <row r="931" spans="1:52">
      <c r="A931" s="206">
        <v>3502</v>
      </c>
      <c r="B931" s="206">
        <v>3502281161</v>
      </c>
      <c r="C931" s="207" t="s">
        <v>1086</v>
      </c>
      <c r="D931" s="216">
        <f t="shared" si="115"/>
        <v>0</v>
      </c>
      <c r="E931" s="216">
        <f t="shared" si="115"/>
        <v>0</v>
      </c>
      <c r="F931" s="216">
        <f t="shared" si="115"/>
        <v>0</v>
      </c>
      <c r="G931" s="216">
        <f t="shared" si="114"/>
        <v>0</v>
      </c>
      <c r="H931" s="216">
        <f t="shared" si="114"/>
        <v>2</v>
      </c>
      <c r="I931" s="216">
        <f t="shared" si="114"/>
        <v>0</v>
      </c>
      <c r="J931" s="216">
        <f t="shared" si="114"/>
        <v>0</v>
      </c>
      <c r="K931" s="347">
        <f t="shared" si="116"/>
        <v>7.7200000000000005E-2</v>
      </c>
      <c r="L931" s="216"/>
      <c r="M931" s="216">
        <f t="shared" si="117"/>
        <v>0</v>
      </c>
      <c r="N931" s="216">
        <f t="shared" si="118"/>
        <v>0</v>
      </c>
      <c r="O931" s="216">
        <f t="shared" si="118"/>
        <v>0</v>
      </c>
      <c r="P931" s="216">
        <f t="shared" si="119"/>
        <v>2</v>
      </c>
      <c r="Q931" s="216">
        <f t="shared" si="120"/>
        <v>7</v>
      </c>
      <c r="R931" s="216">
        <f t="shared" si="121"/>
        <v>2</v>
      </c>
      <c r="S931" s="219"/>
      <c r="T931" s="219"/>
      <c r="U931" s="219"/>
      <c r="V931" s="219"/>
      <c r="W931" s="504"/>
      <c r="X931" s="219"/>
      <c r="Y931" s="49">
        <v>3502</v>
      </c>
      <c r="Z931" s="49">
        <v>3502281161</v>
      </c>
      <c r="AA931" s="235" t="s">
        <v>1086</v>
      </c>
      <c r="AB931" s="49">
        <v>0</v>
      </c>
      <c r="AC931" s="49">
        <v>0</v>
      </c>
      <c r="AD931" s="49">
        <v>0</v>
      </c>
      <c r="AE931" s="49">
        <v>0</v>
      </c>
      <c r="AF931" s="49">
        <v>2</v>
      </c>
      <c r="AG931" s="49">
        <v>0</v>
      </c>
      <c r="AH931" s="49">
        <v>0</v>
      </c>
      <c r="AI931" s="206">
        <v>0</v>
      </c>
      <c r="AJ931" s="206">
        <v>0</v>
      </c>
      <c r="AK931" s="206">
        <v>0</v>
      </c>
      <c r="AL931" s="206">
        <v>0</v>
      </c>
      <c r="AM931" s="206">
        <v>2</v>
      </c>
      <c r="AN931" s="206">
        <v>0</v>
      </c>
      <c r="AO931" s="206">
        <v>0</v>
      </c>
      <c r="AP931" s="206">
        <v>0</v>
      </c>
      <c r="AQ931" s="49">
        <v>0</v>
      </c>
      <c r="AR931" s="207"/>
      <c r="AS931" s="49">
        <v>281</v>
      </c>
      <c r="AT931" s="49">
        <v>161</v>
      </c>
      <c r="AU931" s="49">
        <v>7</v>
      </c>
      <c r="AW931" s="49"/>
      <c r="AX931" s="49"/>
      <c r="AY931" s="49"/>
      <c r="AZ931" s="484"/>
    </row>
    <row r="932" spans="1:52">
      <c r="A932" s="206">
        <v>3502</v>
      </c>
      <c r="B932" s="206">
        <v>3502281191</v>
      </c>
      <c r="C932" s="207" t="s">
        <v>1086</v>
      </c>
      <c r="D932" s="216">
        <f t="shared" si="115"/>
        <v>0</v>
      </c>
      <c r="E932" s="216">
        <f t="shared" si="115"/>
        <v>0</v>
      </c>
      <c r="F932" s="216">
        <f t="shared" si="115"/>
        <v>0</v>
      </c>
      <c r="G932" s="216">
        <f t="shared" si="114"/>
        <v>0</v>
      </c>
      <c r="H932" s="216">
        <f t="shared" si="114"/>
        <v>0</v>
      </c>
      <c r="I932" s="216">
        <f t="shared" si="114"/>
        <v>1</v>
      </c>
      <c r="J932" s="216">
        <f t="shared" si="114"/>
        <v>0</v>
      </c>
      <c r="K932" s="347">
        <f t="shared" si="116"/>
        <v>3.8600000000000002E-2</v>
      </c>
      <c r="L932" s="216"/>
      <c r="M932" s="216">
        <f t="shared" si="117"/>
        <v>0</v>
      </c>
      <c r="N932" s="216">
        <f t="shared" si="118"/>
        <v>0</v>
      </c>
      <c r="O932" s="216">
        <f t="shared" si="118"/>
        <v>0</v>
      </c>
      <c r="P932" s="216">
        <f t="shared" si="119"/>
        <v>1</v>
      </c>
      <c r="Q932" s="216">
        <f t="shared" si="120"/>
        <v>8</v>
      </c>
      <c r="R932" s="216">
        <f t="shared" si="121"/>
        <v>1</v>
      </c>
      <c r="S932" s="219"/>
      <c r="T932" s="219"/>
      <c r="U932" s="219"/>
      <c r="V932" s="219"/>
      <c r="W932" s="504"/>
      <c r="X932" s="219"/>
      <c r="Y932" s="49">
        <v>3502</v>
      </c>
      <c r="Z932" s="49">
        <v>3502281191</v>
      </c>
      <c r="AA932" s="235" t="s">
        <v>1086</v>
      </c>
      <c r="AB932" s="49">
        <v>0</v>
      </c>
      <c r="AC932" s="49">
        <v>0</v>
      </c>
      <c r="AD932" s="49">
        <v>0</v>
      </c>
      <c r="AE932" s="49">
        <v>0</v>
      </c>
      <c r="AF932" s="49">
        <v>0</v>
      </c>
      <c r="AG932" s="49">
        <v>1</v>
      </c>
      <c r="AH932" s="49">
        <v>0</v>
      </c>
      <c r="AI932" s="206">
        <v>0</v>
      </c>
      <c r="AJ932" s="206">
        <v>0</v>
      </c>
      <c r="AK932" s="206">
        <v>0</v>
      </c>
      <c r="AL932" s="206">
        <v>0</v>
      </c>
      <c r="AM932" s="206">
        <v>0</v>
      </c>
      <c r="AN932" s="206">
        <v>0</v>
      </c>
      <c r="AO932" s="206">
        <v>0</v>
      </c>
      <c r="AP932" s="206">
        <v>0</v>
      </c>
      <c r="AQ932" s="49">
        <v>1</v>
      </c>
      <c r="AR932" s="207"/>
      <c r="AS932" s="49">
        <v>281</v>
      </c>
      <c r="AT932" s="49">
        <v>191</v>
      </c>
      <c r="AU932" s="49">
        <v>8</v>
      </c>
      <c r="AW932" s="49"/>
      <c r="AX932" s="49"/>
      <c r="AY932" s="49"/>
      <c r="AZ932" s="484"/>
    </row>
    <row r="933" spans="1:52">
      <c r="A933" s="206">
        <v>3502</v>
      </c>
      <c r="B933" s="206">
        <v>3502281281</v>
      </c>
      <c r="C933" s="207" t="s">
        <v>1086</v>
      </c>
      <c r="D933" s="216">
        <f t="shared" si="115"/>
        <v>0</v>
      </c>
      <c r="E933" s="216">
        <f t="shared" si="115"/>
        <v>0</v>
      </c>
      <c r="F933" s="216">
        <f t="shared" si="115"/>
        <v>0</v>
      </c>
      <c r="G933" s="216">
        <f t="shared" si="114"/>
        <v>0</v>
      </c>
      <c r="H933" s="216">
        <f t="shared" si="114"/>
        <v>210</v>
      </c>
      <c r="I933" s="216">
        <f t="shared" si="114"/>
        <v>240</v>
      </c>
      <c r="J933" s="216">
        <f t="shared" si="114"/>
        <v>0</v>
      </c>
      <c r="K933" s="347">
        <f t="shared" si="116"/>
        <v>17.37</v>
      </c>
      <c r="L933" s="216"/>
      <c r="M933" s="216">
        <f t="shared" si="117"/>
        <v>0</v>
      </c>
      <c r="N933" s="216">
        <f t="shared" si="118"/>
        <v>12</v>
      </c>
      <c r="O933" s="216">
        <f t="shared" si="118"/>
        <v>19</v>
      </c>
      <c r="P933" s="216">
        <f t="shared" si="119"/>
        <v>386</v>
      </c>
      <c r="Q933" s="216">
        <f t="shared" si="120"/>
        <v>12</v>
      </c>
      <c r="R933" s="216">
        <f t="shared" si="121"/>
        <v>450</v>
      </c>
      <c r="S933" s="219"/>
      <c r="T933" s="219"/>
      <c r="U933" s="219"/>
      <c r="V933" s="219"/>
      <c r="W933" s="504"/>
      <c r="X933" s="219"/>
      <c r="Y933" s="49">
        <v>3502</v>
      </c>
      <c r="Z933" s="49">
        <v>3502281281</v>
      </c>
      <c r="AA933" s="235" t="s">
        <v>1086</v>
      </c>
      <c r="AB933" s="49">
        <v>0</v>
      </c>
      <c r="AC933" s="49">
        <v>0</v>
      </c>
      <c r="AD933" s="49">
        <v>0</v>
      </c>
      <c r="AE933" s="49">
        <v>0</v>
      </c>
      <c r="AF933" s="49">
        <v>210</v>
      </c>
      <c r="AG933" s="49">
        <v>240</v>
      </c>
      <c r="AH933" s="49">
        <v>0</v>
      </c>
      <c r="AI933" s="206">
        <v>0</v>
      </c>
      <c r="AJ933" s="206">
        <v>0</v>
      </c>
      <c r="AK933" s="206">
        <v>12</v>
      </c>
      <c r="AL933" s="206">
        <v>19</v>
      </c>
      <c r="AM933" s="206">
        <v>191</v>
      </c>
      <c r="AN933" s="206">
        <v>0</v>
      </c>
      <c r="AO933" s="206">
        <v>0</v>
      </c>
      <c r="AP933" s="206">
        <v>0</v>
      </c>
      <c r="AQ933" s="49">
        <v>195</v>
      </c>
      <c r="AR933" s="207"/>
      <c r="AS933" s="49">
        <v>281</v>
      </c>
      <c r="AT933" s="49">
        <v>281</v>
      </c>
      <c r="AU933" s="49">
        <v>12</v>
      </c>
      <c r="AW933" s="49"/>
      <c r="AX933" s="49"/>
      <c r="AY933" s="49"/>
      <c r="AZ933" s="484"/>
    </row>
    <row r="934" spans="1:52">
      <c r="A934" s="206">
        <v>3503</v>
      </c>
      <c r="B934" s="206">
        <v>3503160031</v>
      </c>
      <c r="C934" s="207" t="s">
        <v>1117</v>
      </c>
      <c r="D934" s="216">
        <f t="shared" si="115"/>
        <v>0</v>
      </c>
      <c r="E934" s="216">
        <f t="shared" si="115"/>
        <v>0</v>
      </c>
      <c r="F934" s="216">
        <f t="shared" si="115"/>
        <v>1</v>
      </c>
      <c r="G934" s="216">
        <f t="shared" si="114"/>
        <v>4</v>
      </c>
      <c r="H934" s="216">
        <f t="shared" si="114"/>
        <v>2</v>
      </c>
      <c r="I934" s="216">
        <f t="shared" si="114"/>
        <v>0</v>
      </c>
      <c r="J934" s="216">
        <f t="shared" si="114"/>
        <v>0</v>
      </c>
      <c r="K934" s="347">
        <f t="shared" si="116"/>
        <v>0.2702</v>
      </c>
      <c r="L934" s="216"/>
      <c r="M934" s="216">
        <f t="shared" si="117"/>
        <v>0</v>
      </c>
      <c r="N934" s="216">
        <f t="shared" si="118"/>
        <v>0</v>
      </c>
      <c r="O934" s="216">
        <f t="shared" si="118"/>
        <v>0</v>
      </c>
      <c r="P934" s="216">
        <f t="shared" si="119"/>
        <v>3</v>
      </c>
      <c r="Q934" s="216">
        <f t="shared" si="120"/>
        <v>5</v>
      </c>
      <c r="R934" s="216">
        <f t="shared" si="121"/>
        <v>7</v>
      </c>
      <c r="S934" s="219"/>
      <c r="T934" s="219"/>
      <c r="U934" s="219"/>
      <c r="V934" s="219"/>
      <c r="W934" s="504"/>
      <c r="X934" s="219"/>
      <c r="Y934" s="49">
        <v>3503</v>
      </c>
      <c r="Z934" s="49">
        <v>3503160031</v>
      </c>
      <c r="AA934" s="235" t="s">
        <v>1117</v>
      </c>
      <c r="AB934" s="49">
        <v>0</v>
      </c>
      <c r="AC934" s="49">
        <v>0</v>
      </c>
      <c r="AD934" s="49">
        <v>1</v>
      </c>
      <c r="AE934" s="49">
        <v>4</v>
      </c>
      <c r="AF934" s="49">
        <v>2</v>
      </c>
      <c r="AG934" s="49">
        <v>0</v>
      </c>
      <c r="AH934" s="49">
        <v>0</v>
      </c>
      <c r="AI934" s="206">
        <v>0</v>
      </c>
      <c r="AJ934" s="206">
        <v>0</v>
      </c>
      <c r="AK934" s="206">
        <v>0</v>
      </c>
      <c r="AL934" s="206">
        <v>0</v>
      </c>
      <c r="AM934" s="206">
        <v>3</v>
      </c>
      <c r="AN934" s="206">
        <v>0</v>
      </c>
      <c r="AO934" s="206">
        <v>0</v>
      </c>
      <c r="AP934" s="206">
        <v>0</v>
      </c>
      <c r="AQ934" s="49">
        <v>0</v>
      </c>
      <c r="AR934" s="207"/>
      <c r="AS934" s="49">
        <v>160</v>
      </c>
      <c r="AT934" s="49">
        <v>31</v>
      </c>
      <c r="AU934" s="49">
        <v>5</v>
      </c>
      <c r="AW934" s="49"/>
      <c r="AX934" s="49"/>
      <c r="AY934" s="49"/>
      <c r="AZ934" s="484"/>
    </row>
    <row r="935" spans="1:52">
      <c r="A935" s="206">
        <v>3503</v>
      </c>
      <c r="B935" s="206">
        <v>3503160056</v>
      </c>
      <c r="C935" s="207" t="s">
        <v>1117</v>
      </c>
      <c r="D935" s="216">
        <f t="shared" si="115"/>
        <v>0</v>
      </c>
      <c r="E935" s="216">
        <f t="shared" si="115"/>
        <v>0</v>
      </c>
      <c r="F935" s="216">
        <f t="shared" si="115"/>
        <v>0</v>
      </c>
      <c r="G935" s="216">
        <f t="shared" si="114"/>
        <v>6</v>
      </c>
      <c r="H935" s="216">
        <f t="shared" si="114"/>
        <v>2</v>
      </c>
      <c r="I935" s="216">
        <f t="shared" si="114"/>
        <v>1</v>
      </c>
      <c r="J935" s="216">
        <f t="shared" si="114"/>
        <v>0</v>
      </c>
      <c r="K935" s="347">
        <f t="shared" si="116"/>
        <v>0.34739999999999999</v>
      </c>
      <c r="L935" s="216"/>
      <c r="M935" s="216">
        <f t="shared" si="117"/>
        <v>1</v>
      </c>
      <c r="N935" s="216">
        <f t="shared" si="118"/>
        <v>0</v>
      </c>
      <c r="O935" s="216">
        <f t="shared" si="118"/>
        <v>0</v>
      </c>
      <c r="P935" s="216">
        <f t="shared" si="119"/>
        <v>6</v>
      </c>
      <c r="Q935" s="216">
        <f t="shared" si="120"/>
        <v>4</v>
      </c>
      <c r="R935" s="216">
        <f t="shared" si="121"/>
        <v>9</v>
      </c>
      <c r="S935" s="219"/>
      <c r="T935" s="219"/>
      <c r="U935" s="219"/>
      <c r="V935" s="219"/>
      <c r="W935" s="504"/>
      <c r="X935" s="219"/>
      <c r="Y935" s="49">
        <v>3503</v>
      </c>
      <c r="Z935" s="49">
        <v>3503160056</v>
      </c>
      <c r="AA935" s="235" t="s">
        <v>1117</v>
      </c>
      <c r="AB935" s="49">
        <v>0</v>
      </c>
      <c r="AC935" s="49">
        <v>0</v>
      </c>
      <c r="AD935" s="49">
        <v>0</v>
      </c>
      <c r="AE935" s="49">
        <v>6</v>
      </c>
      <c r="AF935" s="49">
        <v>2</v>
      </c>
      <c r="AG935" s="49">
        <v>1</v>
      </c>
      <c r="AH935" s="49">
        <v>0</v>
      </c>
      <c r="AI935" s="206">
        <v>0</v>
      </c>
      <c r="AJ935" s="206">
        <v>1</v>
      </c>
      <c r="AK935" s="206">
        <v>0</v>
      </c>
      <c r="AL935" s="206">
        <v>0</v>
      </c>
      <c r="AM935" s="206">
        <v>6</v>
      </c>
      <c r="AN935" s="206">
        <v>0</v>
      </c>
      <c r="AO935" s="206">
        <v>0</v>
      </c>
      <c r="AP935" s="206">
        <v>0</v>
      </c>
      <c r="AQ935" s="49">
        <v>0</v>
      </c>
      <c r="AR935" s="207"/>
      <c r="AS935" s="49">
        <v>160</v>
      </c>
      <c r="AT935" s="49">
        <v>56</v>
      </c>
      <c r="AU935" s="49">
        <v>4</v>
      </c>
      <c r="AW935" s="49"/>
      <c r="AX935" s="49"/>
      <c r="AY935" s="49"/>
      <c r="AZ935" s="484"/>
    </row>
    <row r="936" spans="1:52">
      <c r="A936" s="206">
        <v>3503</v>
      </c>
      <c r="B936" s="206">
        <v>3503160079</v>
      </c>
      <c r="C936" s="207" t="s">
        <v>1117</v>
      </c>
      <c r="D936" s="216">
        <f t="shared" si="115"/>
        <v>0</v>
      </c>
      <c r="E936" s="216">
        <f t="shared" si="115"/>
        <v>0</v>
      </c>
      <c r="F936" s="216">
        <f t="shared" si="115"/>
        <v>6</v>
      </c>
      <c r="G936" s="216">
        <f t="shared" si="114"/>
        <v>34</v>
      </c>
      <c r="H936" s="216">
        <f t="shared" si="114"/>
        <v>20</v>
      </c>
      <c r="I936" s="216">
        <f t="shared" si="114"/>
        <v>6</v>
      </c>
      <c r="J936" s="216">
        <f t="shared" si="114"/>
        <v>0</v>
      </c>
      <c r="K936" s="347">
        <f t="shared" si="116"/>
        <v>2.5476000000000001</v>
      </c>
      <c r="L936" s="216"/>
      <c r="M936" s="216">
        <f t="shared" si="117"/>
        <v>5</v>
      </c>
      <c r="N936" s="216">
        <f t="shared" si="118"/>
        <v>0</v>
      </c>
      <c r="O936" s="216">
        <f t="shared" si="118"/>
        <v>0</v>
      </c>
      <c r="P936" s="216">
        <f t="shared" si="119"/>
        <v>30</v>
      </c>
      <c r="Q936" s="216">
        <f t="shared" si="120"/>
        <v>7</v>
      </c>
      <c r="R936" s="216">
        <f t="shared" si="121"/>
        <v>66</v>
      </c>
      <c r="S936" s="219"/>
      <c r="T936" s="219"/>
      <c r="U936" s="219"/>
      <c r="V936" s="219"/>
      <c r="W936" s="504"/>
      <c r="X936" s="219"/>
      <c r="Y936" s="49">
        <v>3503</v>
      </c>
      <c r="Z936" s="49">
        <v>3503160079</v>
      </c>
      <c r="AA936" s="235" t="s">
        <v>1117</v>
      </c>
      <c r="AB936" s="49">
        <v>0</v>
      </c>
      <c r="AC936" s="49">
        <v>0</v>
      </c>
      <c r="AD936" s="49">
        <v>6</v>
      </c>
      <c r="AE936" s="49">
        <v>34</v>
      </c>
      <c r="AF936" s="49">
        <v>20</v>
      </c>
      <c r="AG936" s="49">
        <v>6</v>
      </c>
      <c r="AH936" s="49">
        <v>0</v>
      </c>
      <c r="AI936" s="206">
        <v>0</v>
      </c>
      <c r="AJ936" s="206">
        <v>5</v>
      </c>
      <c r="AK936" s="206">
        <v>0</v>
      </c>
      <c r="AL936" s="206">
        <v>0</v>
      </c>
      <c r="AM936" s="206">
        <v>24</v>
      </c>
      <c r="AN936" s="206">
        <v>0</v>
      </c>
      <c r="AO936" s="206">
        <v>0</v>
      </c>
      <c r="AP936" s="206">
        <v>4</v>
      </c>
      <c r="AQ936" s="49">
        <v>2</v>
      </c>
      <c r="AR936" s="207"/>
      <c r="AS936" s="49">
        <v>160</v>
      </c>
      <c r="AT936" s="49">
        <v>79</v>
      </c>
      <c r="AU936" s="49">
        <v>7</v>
      </c>
      <c r="AW936" s="49"/>
      <c r="AX936" s="49"/>
      <c r="AY936" s="49"/>
      <c r="AZ936" s="484"/>
    </row>
    <row r="937" spans="1:52">
      <c r="A937" s="206">
        <v>3503</v>
      </c>
      <c r="B937" s="206">
        <v>3503160128</v>
      </c>
      <c r="C937" s="207" t="s">
        <v>1117</v>
      </c>
      <c r="D937" s="216">
        <f t="shared" si="115"/>
        <v>0</v>
      </c>
      <c r="E937" s="216">
        <f t="shared" si="115"/>
        <v>0</v>
      </c>
      <c r="F937" s="216">
        <f t="shared" si="115"/>
        <v>0</v>
      </c>
      <c r="G937" s="216">
        <f t="shared" si="114"/>
        <v>0</v>
      </c>
      <c r="H937" s="216">
        <f t="shared" si="114"/>
        <v>0</v>
      </c>
      <c r="I937" s="216">
        <f t="shared" si="114"/>
        <v>1</v>
      </c>
      <c r="J937" s="216">
        <f t="shared" si="114"/>
        <v>0</v>
      </c>
      <c r="K937" s="347">
        <f t="shared" si="116"/>
        <v>3.8600000000000002E-2</v>
      </c>
      <c r="L937" s="216"/>
      <c r="M937" s="216">
        <f t="shared" si="117"/>
        <v>0</v>
      </c>
      <c r="N937" s="216">
        <f t="shared" si="118"/>
        <v>0</v>
      </c>
      <c r="O937" s="216">
        <f t="shared" si="118"/>
        <v>0</v>
      </c>
      <c r="P937" s="216">
        <f t="shared" si="119"/>
        <v>1</v>
      </c>
      <c r="Q937" s="216">
        <f t="shared" si="120"/>
        <v>10</v>
      </c>
      <c r="R937" s="216">
        <f t="shared" si="121"/>
        <v>1</v>
      </c>
      <c r="S937" s="219"/>
      <c r="T937" s="219"/>
      <c r="U937" s="219"/>
      <c r="V937" s="219"/>
      <c r="W937" s="504"/>
      <c r="X937" s="219"/>
      <c r="Y937" s="49">
        <v>3503</v>
      </c>
      <c r="Z937" s="49">
        <v>3503160128</v>
      </c>
      <c r="AA937" s="235" t="s">
        <v>1117</v>
      </c>
      <c r="AB937" s="49">
        <v>0</v>
      </c>
      <c r="AC937" s="49">
        <v>0</v>
      </c>
      <c r="AD937" s="49">
        <v>0</v>
      </c>
      <c r="AE937" s="49">
        <v>0</v>
      </c>
      <c r="AF937" s="49">
        <v>0</v>
      </c>
      <c r="AG937" s="49">
        <v>1</v>
      </c>
      <c r="AH937" s="49">
        <v>0</v>
      </c>
      <c r="AI937" s="206">
        <v>0</v>
      </c>
      <c r="AJ937" s="206">
        <v>0</v>
      </c>
      <c r="AK937" s="206">
        <v>0</v>
      </c>
      <c r="AL937" s="206">
        <v>0</v>
      </c>
      <c r="AM937" s="206">
        <v>0</v>
      </c>
      <c r="AN937" s="206">
        <v>0</v>
      </c>
      <c r="AO937" s="206">
        <v>0</v>
      </c>
      <c r="AP937" s="206">
        <v>0</v>
      </c>
      <c r="AQ937" s="49">
        <v>1</v>
      </c>
      <c r="AR937" s="207"/>
      <c r="AS937" s="49">
        <v>160</v>
      </c>
      <c r="AT937" s="49">
        <v>128</v>
      </c>
      <c r="AU937" s="49">
        <v>10</v>
      </c>
      <c r="AW937" s="49"/>
      <c r="AX937" s="49"/>
      <c r="AY937" s="49"/>
      <c r="AZ937" s="484"/>
    </row>
    <row r="938" spans="1:52">
      <c r="A938" s="206">
        <v>3503</v>
      </c>
      <c r="B938" s="206">
        <v>3503160149</v>
      </c>
      <c r="C938" s="207" t="s">
        <v>1117</v>
      </c>
      <c r="D938" s="216">
        <f t="shared" si="115"/>
        <v>0</v>
      </c>
      <c r="E938" s="216">
        <f t="shared" si="115"/>
        <v>0</v>
      </c>
      <c r="F938" s="216">
        <f t="shared" si="115"/>
        <v>1</v>
      </c>
      <c r="G938" s="216">
        <f t="shared" si="114"/>
        <v>0</v>
      </c>
      <c r="H938" s="216">
        <f t="shared" si="114"/>
        <v>0</v>
      </c>
      <c r="I938" s="216">
        <f t="shared" si="114"/>
        <v>3</v>
      </c>
      <c r="J938" s="216">
        <f t="shared" si="114"/>
        <v>0</v>
      </c>
      <c r="K938" s="347">
        <f t="shared" si="116"/>
        <v>0.15440000000000001</v>
      </c>
      <c r="L938" s="216"/>
      <c r="M938" s="216">
        <f t="shared" si="117"/>
        <v>0</v>
      </c>
      <c r="N938" s="216">
        <f t="shared" si="118"/>
        <v>0</v>
      </c>
      <c r="O938" s="216">
        <f t="shared" si="118"/>
        <v>0</v>
      </c>
      <c r="P938" s="216">
        <f t="shared" si="119"/>
        <v>1</v>
      </c>
      <c r="Q938" s="216">
        <f t="shared" si="120"/>
        <v>12</v>
      </c>
      <c r="R938" s="216">
        <f t="shared" si="121"/>
        <v>4</v>
      </c>
      <c r="S938" s="219"/>
      <c r="T938" s="219"/>
      <c r="U938" s="219"/>
      <c r="V938" s="219"/>
      <c r="W938" s="504"/>
      <c r="X938" s="219"/>
      <c r="Y938" s="49">
        <v>3503</v>
      </c>
      <c r="Z938" s="49">
        <v>3503160149</v>
      </c>
      <c r="AA938" s="235" t="s">
        <v>1117</v>
      </c>
      <c r="AB938" s="49">
        <v>0</v>
      </c>
      <c r="AC938" s="49">
        <v>0</v>
      </c>
      <c r="AD938" s="49">
        <v>1</v>
      </c>
      <c r="AE938" s="49">
        <v>0</v>
      </c>
      <c r="AF938" s="49">
        <v>0</v>
      </c>
      <c r="AG938" s="49">
        <v>3</v>
      </c>
      <c r="AH938" s="49">
        <v>0</v>
      </c>
      <c r="AI938" s="206">
        <v>0</v>
      </c>
      <c r="AJ938" s="206">
        <v>0</v>
      </c>
      <c r="AK938" s="206">
        <v>0</v>
      </c>
      <c r="AL938" s="206">
        <v>0</v>
      </c>
      <c r="AM938" s="206">
        <v>0</v>
      </c>
      <c r="AN938" s="206">
        <v>0</v>
      </c>
      <c r="AO938" s="206">
        <v>0</v>
      </c>
      <c r="AP938" s="206">
        <v>1</v>
      </c>
      <c r="AQ938" s="49">
        <v>0</v>
      </c>
      <c r="AR938" s="207"/>
      <c r="AS938" s="49">
        <v>160</v>
      </c>
      <c r="AT938" s="49">
        <v>149</v>
      </c>
      <c r="AU938" s="49">
        <v>12</v>
      </c>
      <c r="AW938" s="49"/>
      <c r="AX938" s="49"/>
      <c r="AY938" s="49"/>
      <c r="AZ938" s="484"/>
    </row>
    <row r="939" spans="1:52">
      <c r="A939" s="206">
        <v>3503</v>
      </c>
      <c r="B939" s="206">
        <v>3503160160</v>
      </c>
      <c r="C939" s="207" t="s">
        <v>1117</v>
      </c>
      <c r="D939" s="216">
        <f t="shared" si="115"/>
        <v>0</v>
      </c>
      <c r="E939" s="216">
        <f t="shared" si="115"/>
        <v>0</v>
      </c>
      <c r="F939" s="216">
        <f t="shared" si="115"/>
        <v>73</v>
      </c>
      <c r="G939" s="216">
        <f t="shared" si="114"/>
        <v>487</v>
      </c>
      <c r="H939" s="216">
        <f t="shared" si="114"/>
        <v>320</v>
      </c>
      <c r="I939" s="216">
        <f t="shared" si="114"/>
        <v>143</v>
      </c>
      <c r="J939" s="216">
        <f t="shared" si="114"/>
        <v>0</v>
      </c>
      <c r="K939" s="347">
        <f t="shared" si="116"/>
        <v>39.4878</v>
      </c>
      <c r="L939" s="216"/>
      <c r="M939" s="216">
        <f t="shared" si="117"/>
        <v>161</v>
      </c>
      <c r="N939" s="216">
        <f t="shared" si="118"/>
        <v>33</v>
      </c>
      <c r="O939" s="216">
        <f t="shared" si="118"/>
        <v>35</v>
      </c>
      <c r="P939" s="216">
        <f t="shared" si="119"/>
        <v>723</v>
      </c>
      <c r="Q939" s="216">
        <f t="shared" si="120"/>
        <v>11</v>
      </c>
      <c r="R939" s="216">
        <f t="shared" si="121"/>
        <v>1023</v>
      </c>
      <c r="S939" s="219"/>
      <c r="T939" s="219"/>
      <c r="U939" s="219"/>
      <c r="V939" s="219"/>
      <c r="W939" s="504"/>
      <c r="X939" s="219"/>
      <c r="Y939" s="49">
        <v>3503</v>
      </c>
      <c r="Z939" s="49">
        <v>3503160160</v>
      </c>
      <c r="AA939" s="235" t="s">
        <v>1117</v>
      </c>
      <c r="AB939" s="49">
        <v>0</v>
      </c>
      <c r="AC939" s="49">
        <v>0</v>
      </c>
      <c r="AD939" s="49">
        <v>73</v>
      </c>
      <c r="AE939" s="49">
        <v>487</v>
      </c>
      <c r="AF939" s="49">
        <v>320</v>
      </c>
      <c r="AG939" s="49">
        <v>143</v>
      </c>
      <c r="AH939" s="49">
        <v>0</v>
      </c>
      <c r="AI939" s="206">
        <v>0</v>
      </c>
      <c r="AJ939" s="206">
        <v>161</v>
      </c>
      <c r="AK939" s="206">
        <v>33</v>
      </c>
      <c r="AL939" s="206">
        <v>35</v>
      </c>
      <c r="AM939" s="206">
        <v>578</v>
      </c>
      <c r="AN939" s="206">
        <v>0</v>
      </c>
      <c r="AO939" s="206">
        <v>0</v>
      </c>
      <c r="AP939" s="206">
        <v>50</v>
      </c>
      <c r="AQ939" s="49">
        <v>95</v>
      </c>
      <c r="AR939" s="207"/>
      <c r="AS939" s="49">
        <v>160</v>
      </c>
      <c r="AT939" s="49">
        <v>160</v>
      </c>
      <c r="AU939" s="49">
        <v>11</v>
      </c>
      <c r="AW939" s="49"/>
      <c r="AX939" s="49"/>
      <c r="AY939" s="49"/>
      <c r="AZ939" s="484"/>
    </row>
    <row r="940" spans="1:52">
      <c r="A940" s="206">
        <v>3503</v>
      </c>
      <c r="B940" s="206">
        <v>3503160207</v>
      </c>
      <c r="C940" s="207" t="s">
        <v>1117</v>
      </c>
      <c r="D940" s="216">
        <f t="shared" si="115"/>
        <v>0</v>
      </c>
      <c r="E940" s="216">
        <f t="shared" si="115"/>
        <v>0</v>
      </c>
      <c r="F940" s="216">
        <f t="shared" si="115"/>
        <v>0</v>
      </c>
      <c r="G940" s="216">
        <f t="shared" si="114"/>
        <v>0</v>
      </c>
      <c r="H940" s="216">
        <f t="shared" si="114"/>
        <v>1</v>
      </c>
      <c r="I940" s="216">
        <f t="shared" si="114"/>
        <v>0</v>
      </c>
      <c r="J940" s="216">
        <f t="shared" si="114"/>
        <v>0</v>
      </c>
      <c r="K940" s="347">
        <f t="shared" si="116"/>
        <v>3.8600000000000002E-2</v>
      </c>
      <c r="L940" s="216"/>
      <c r="M940" s="216">
        <f t="shared" si="117"/>
        <v>0</v>
      </c>
      <c r="N940" s="216">
        <f t="shared" si="118"/>
        <v>0</v>
      </c>
      <c r="O940" s="216">
        <f t="shared" si="118"/>
        <v>0</v>
      </c>
      <c r="P940" s="216">
        <f t="shared" si="119"/>
        <v>1</v>
      </c>
      <c r="Q940" s="216">
        <f t="shared" si="120"/>
        <v>3</v>
      </c>
      <c r="R940" s="216">
        <f t="shared" si="121"/>
        <v>1</v>
      </c>
      <c r="S940" s="219"/>
      <c r="T940" s="219"/>
      <c r="U940" s="219"/>
      <c r="V940" s="219"/>
      <c r="W940" s="504"/>
      <c r="X940" s="219"/>
      <c r="Y940" s="49">
        <v>3503</v>
      </c>
      <c r="Z940" s="49">
        <v>3503160207</v>
      </c>
      <c r="AA940" s="235" t="s">
        <v>1117</v>
      </c>
      <c r="AB940" s="49">
        <v>0</v>
      </c>
      <c r="AC940" s="49">
        <v>0</v>
      </c>
      <c r="AD940" s="49">
        <v>0</v>
      </c>
      <c r="AE940" s="49">
        <v>0</v>
      </c>
      <c r="AF940" s="49">
        <v>1</v>
      </c>
      <c r="AG940" s="49">
        <v>0</v>
      </c>
      <c r="AH940" s="49">
        <v>0</v>
      </c>
      <c r="AI940" s="206">
        <v>0</v>
      </c>
      <c r="AJ940" s="206">
        <v>0</v>
      </c>
      <c r="AK940" s="206">
        <v>0</v>
      </c>
      <c r="AL940" s="206">
        <v>0</v>
      </c>
      <c r="AM940" s="206">
        <v>1</v>
      </c>
      <c r="AN940" s="206">
        <v>0</v>
      </c>
      <c r="AO940" s="206">
        <v>0</v>
      </c>
      <c r="AP940" s="206">
        <v>0</v>
      </c>
      <c r="AQ940" s="49">
        <v>0</v>
      </c>
      <c r="AR940" s="207"/>
      <c r="AS940" s="49">
        <v>160</v>
      </c>
      <c r="AT940" s="49">
        <v>207</v>
      </c>
      <c r="AU940" s="49">
        <v>3</v>
      </c>
      <c r="AW940" s="49"/>
      <c r="AX940" s="49"/>
      <c r="AY940" s="49"/>
      <c r="AZ940" s="484"/>
    </row>
    <row r="941" spans="1:52">
      <c r="A941" s="206">
        <v>3503</v>
      </c>
      <c r="B941" s="206">
        <v>3503160295</v>
      </c>
      <c r="C941" s="207" t="s">
        <v>1117</v>
      </c>
      <c r="D941" s="216">
        <f t="shared" si="115"/>
        <v>0</v>
      </c>
      <c r="E941" s="216">
        <f t="shared" si="115"/>
        <v>0</v>
      </c>
      <c r="F941" s="216">
        <f t="shared" si="115"/>
        <v>0</v>
      </c>
      <c r="G941" s="216">
        <f t="shared" si="114"/>
        <v>1</v>
      </c>
      <c r="H941" s="216">
        <f t="shared" si="114"/>
        <v>0</v>
      </c>
      <c r="I941" s="216">
        <f t="shared" si="114"/>
        <v>1</v>
      </c>
      <c r="J941" s="216">
        <f t="shared" si="114"/>
        <v>0</v>
      </c>
      <c r="K941" s="347">
        <f t="shared" si="116"/>
        <v>7.7200000000000005E-2</v>
      </c>
      <c r="L941" s="216"/>
      <c r="M941" s="216">
        <f t="shared" si="117"/>
        <v>0</v>
      </c>
      <c r="N941" s="216">
        <f t="shared" si="118"/>
        <v>0</v>
      </c>
      <c r="O941" s="216">
        <f t="shared" si="118"/>
        <v>0</v>
      </c>
      <c r="P941" s="216">
        <f t="shared" si="119"/>
        <v>2</v>
      </c>
      <c r="Q941" s="216">
        <f t="shared" si="120"/>
        <v>5</v>
      </c>
      <c r="R941" s="216">
        <f t="shared" si="121"/>
        <v>2</v>
      </c>
      <c r="S941" s="219"/>
      <c r="T941" s="219"/>
      <c r="U941" s="219"/>
      <c r="V941" s="219"/>
      <c r="W941" s="504"/>
      <c r="X941" s="219"/>
      <c r="Y941" s="49">
        <v>3503</v>
      </c>
      <c r="Z941" s="49">
        <v>3503160295</v>
      </c>
      <c r="AA941" s="235" t="s">
        <v>1117</v>
      </c>
      <c r="AB941" s="49">
        <v>0</v>
      </c>
      <c r="AC941" s="49">
        <v>0</v>
      </c>
      <c r="AD941" s="49">
        <v>0</v>
      </c>
      <c r="AE941" s="49">
        <v>1</v>
      </c>
      <c r="AF941" s="49">
        <v>0</v>
      </c>
      <c r="AG941" s="49">
        <v>1</v>
      </c>
      <c r="AH941" s="49">
        <v>0</v>
      </c>
      <c r="AI941" s="206">
        <v>0</v>
      </c>
      <c r="AJ941" s="206">
        <v>0</v>
      </c>
      <c r="AK941" s="206">
        <v>0</v>
      </c>
      <c r="AL941" s="206">
        <v>0</v>
      </c>
      <c r="AM941" s="206">
        <v>1</v>
      </c>
      <c r="AN941" s="206">
        <v>0</v>
      </c>
      <c r="AO941" s="206">
        <v>0</v>
      </c>
      <c r="AP941" s="206">
        <v>0</v>
      </c>
      <c r="AQ941" s="49">
        <v>1</v>
      </c>
      <c r="AR941" s="207"/>
      <c r="AS941" s="49">
        <v>160</v>
      </c>
      <c r="AT941" s="49">
        <v>295</v>
      </c>
      <c r="AU941" s="49">
        <v>5</v>
      </c>
      <c r="AW941" s="49"/>
      <c r="AX941" s="49"/>
      <c r="AY941" s="49"/>
      <c r="AZ941" s="484"/>
    </row>
    <row r="942" spans="1:52">
      <c r="A942" s="206">
        <v>3503</v>
      </c>
      <c r="B942" s="206">
        <v>3503160301</v>
      </c>
      <c r="C942" s="207" t="s">
        <v>1117</v>
      </c>
      <c r="D942" s="216">
        <f t="shared" si="115"/>
        <v>0</v>
      </c>
      <c r="E942" s="216">
        <f t="shared" si="115"/>
        <v>0</v>
      </c>
      <c r="F942" s="216">
        <f t="shared" si="115"/>
        <v>0</v>
      </c>
      <c r="G942" s="216">
        <f t="shared" si="114"/>
        <v>0</v>
      </c>
      <c r="H942" s="216">
        <f t="shared" si="114"/>
        <v>1</v>
      </c>
      <c r="I942" s="216">
        <f t="shared" si="114"/>
        <v>2</v>
      </c>
      <c r="J942" s="216">
        <f t="shared" si="114"/>
        <v>0</v>
      </c>
      <c r="K942" s="347">
        <f t="shared" si="116"/>
        <v>0.1158</v>
      </c>
      <c r="L942" s="216"/>
      <c r="M942" s="216">
        <f t="shared" si="117"/>
        <v>0</v>
      </c>
      <c r="N942" s="216">
        <f t="shared" si="118"/>
        <v>0</v>
      </c>
      <c r="O942" s="216">
        <f t="shared" si="118"/>
        <v>0</v>
      </c>
      <c r="P942" s="216">
        <f t="shared" si="119"/>
        <v>3</v>
      </c>
      <c r="Q942" s="216">
        <f t="shared" si="120"/>
        <v>5</v>
      </c>
      <c r="R942" s="216">
        <f t="shared" si="121"/>
        <v>3</v>
      </c>
      <c r="S942" s="219"/>
      <c r="T942" s="219"/>
      <c r="U942" s="219"/>
      <c r="V942" s="219"/>
      <c r="W942" s="504"/>
      <c r="X942" s="219"/>
      <c r="Y942" s="49">
        <v>3503</v>
      </c>
      <c r="Z942" s="49">
        <v>3503160301</v>
      </c>
      <c r="AA942" s="235" t="s">
        <v>1117</v>
      </c>
      <c r="AB942" s="49">
        <v>0</v>
      </c>
      <c r="AC942" s="49">
        <v>0</v>
      </c>
      <c r="AD942" s="49">
        <v>0</v>
      </c>
      <c r="AE942" s="49">
        <v>0</v>
      </c>
      <c r="AF942" s="49">
        <v>1</v>
      </c>
      <c r="AG942" s="49">
        <v>2</v>
      </c>
      <c r="AH942" s="49">
        <v>0</v>
      </c>
      <c r="AI942" s="206">
        <v>0</v>
      </c>
      <c r="AJ942" s="206">
        <v>0</v>
      </c>
      <c r="AK942" s="206">
        <v>0</v>
      </c>
      <c r="AL942" s="206">
        <v>0</v>
      </c>
      <c r="AM942" s="206">
        <v>1</v>
      </c>
      <c r="AN942" s="206">
        <v>0</v>
      </c>
      <c r="AO942" s="206">
        <v>0</v>
      </c>
      <c r="AP942" s="206">
        <v>0</v>
      </c>
      <c r="AQ942" s="49">
        <v>2</v>
      </c>
      <c r="AR942" s="207"/>
      <c r="AS942" s="49">
        <v>160</v>
      </c>
      <c r="AT942" s="49">
        <v>301</v>
      </c>
      <c r="AU942" s="49">
        <v>5</v>
      </c>
      <c r="AW942" s="49"/>
      <c r="AX942" s="49"/>
      <c r="AY942" s="49"/>
      <c r="AZ942" s="484"/>
    </row>
    <row r="943" spans="1:52">
      <c r="A943" s="206">
        <v>3503</v>
      </c>
      <c r="B943" s="206">
        <v>3503160673</v>
      </c>
      <c r="C943" s="207" t="s">
        <v>1117</v>
      </c>
      <c r="D943" s="216">
        <f t="shared" si="115"/>
        <v>0</v>
      </c>
      <c r="E943" s="216">
        <f t="shared" si="115"/>
        <v>0</v>
      </c>
      <c r="F943" s="216">
        <f t="shared" si="115"/>
        <v>0</v>
      </c>
      <c r="G943" s="216">
        <f t="shared" si="114"/>
        <v>0</v>
      </c>
      <c r="H943" s="216">
        <f t="shared" si="114"/>
        <v>1</v>
      </c>
      <c r="I943" s="216">
        <f t="shared" si="114"/>
        <v>0</v>
      </c>
      <c r="J943" s="216">
        <f t="shared" si="114"/>
        <v>0</v>
      </c>
      <c r="K943" s="347">
        <f t="shared" si="116"/>
        <v>3.8600000000000002E-2</v>
      </c>
      <c r="L943" s="216"/>
      <c r="M943" s="216">
        <f t="shared" si="117"/>
        <v>0</v>
      </c>
      <c r="N943" s="216">
        <f t="shared" si="118"/>
        <v>0</v>
      </c>
      <c r="O943" s="216">
        <f t="shared" si="118"/>
        <v>0</v>
      </c>
      <c r="P943" s="216">
        <f t="shared" si="119"/>
        <v>0</v>
      </c>
      <c r="Q943" s="216">
        <f t="shared" si="120"/>
        <v>3</v>
      </c>
      <c r="R943" s="216">
        <f t="shared" si="121"/>
        <v>1</v>
      </c>
      <c r="S943" s="219"/>
      <c r="T943" s="219"/>
      <c r="U943" s="219"/>
      <c r="V943" s="219"/>
      <c r="W943" s="504"/>
      <c r="X943" s="219"/>
      <c r="Y943" s="49">
        <v>3503</v>
      </c>
      <c r="Z943" s="49">
        <v>3503160673</v>
      </c>
      <c r="AA943" s="235" t="s">
        <v>1117</v>
      </c>
      <c r="AB943" s="49">
        <v>0</v>
      </c>
      <c r="AC943" s="49">
        <v>0</v>
      </c>
      <c r="AD943" s="49">
        <v>0</v>
      </c>
      <c r="AE943" s="49">
        <v>0</v>
      </c>
      <c r="AF943" s="49">
        <v>1</v>
      </c>
      <c r="AG943" s="49">
        <v>0</v>
      </c>
      <c r="AH943" s="49">
        <v>0</v>
      </c>
      <c r="AI943" s="206">
        <v>0</v>
      </c>
      <c r="AJ943" s="206">
        <v>0</v>
      </c>
      <c r="AK943" s="206">
        <v>0</v>
      </c>
      <c r="AL943" s="206">
        <v>0</v>
      </c>
      <c r="AM943" s="206">
        <v>0</v>
      </c>
      <c r="AN943" s="206">
        <v>0</v>
      </c>
      <c r="AO943" s="206">
        <v>0</v>
      </c>
      <c r="AP943" s="206">
        <v>0</v>
      </c>
      <c r="AQ943" s="49">
        <v>0</v>
      </c>
      <c r="AR943" s="207"/>
      <c r="AS943" s="49">
        <v>160</v>
      </c>
      <c r="AT943" s="49">
        <v>673</v>
      </c>
      <c r="AU943" s="49">
        <v>3</v>
      </c>
      <c r="AW943" s="49"/>
      <c r="AX943" s="49"/>
      <c r="AY943" s="49"/>
      <c r="AZ943" s="484"/>
    </row>
    <row r="944" spans="1:52">
      <c r="A944" s="206">
        <v>3506</v>
      </c>
      <c r="B944" s="206">
        <v>3506262030</v>
      </c>
      <c r="C944" s="207" t="s">
        <v>1076</v>
      </c>
      <c r="D944" s="216">
        <f t="shared" si="115"/>
        <v>0</v>
      </c>
      <c r="E944" s="216">
        <f t="shared" si="115"/>
        <v>0</v>
      </c>
      <c r="F944" s="216">
        <f t="shared" si="115"/>
        <v>0</v>
      </c>
      <c r="G944" s="216">
        <f t="shared" si="114"/>
        <v>0</v>
      </c>
      <c r="H944" s="216">
        <f t="shared" si="114"/>
        <v>0</v>
      </c>
      <c r="I944" s="216">
        <f t="shared" si="114"/>
        <v>2</v>
      </c>
      <c r="J944" s="216">
        <f t="shared" si="114"/>
        <v>0</v>
      </c>
      <c r="K944" s="347">
        <f t="shared" si="116"/>
        <v>7.7200000000000005E-2</v>
      </c>
      <c r="L944" s="216"/>
      <c r="M944" s="216">
        <f t="shared" si="117"/>
        <v>0</v>
      </c>
      <c r="N944" s="216">
        <f t="shared" si="118"/>
        <v>0</v>
      </c>
      <c r="O944" s="216">
        <f t="shared" si="118"/>
        <v>1</v>
      </c>
      <c r="P944" s="216">
        <f t="shared" si="119"/>
        <v>2</v>
      </c>
      <c r="Q944" s="216">
        <f t="shared" si="120"/>
        <v>7</v>
      </c>
      <c r="R944" s="216">
        <f t="shared" si="121"/>
        <v>2</v>
      </c>
      <c r="S944" s="219"/>
      <c r="T944" s="219"/>
      <c r="U944" s="219"/>
      <c r="V944" s="219"/>
      <c r="W944" s="504"/>
      <c r="X944" s="219"/>
      <c r="Y944" s="49">
        <v>3506</v>
      </c>
      <c r="Z944" s="49">
        <v>3506262030</v>
      </c>
      <c r="AA944" s="235" t="s">
        <v>1076</v>
      </c>
      <c r="AB944" s="49">
        <v>0</v>
      </c>
      <c r="AC944" s="49">
        <v>0</v>
      </c>
      <c r="AD944" s="49">
        <v>0</v>
      </c>
      <c r="AE944" s="49">
        <v>0</v>
      </c>
      <c r="AF944" s="49">
        <v>0</v>
      </c>
      <c r="AG944" s="49">
        <v>2</v>
      </c>
      <c r="AH944" s="49">
        <v>0</v>
      </c>
      <c r="AI944" s="206">
        <v>0</v>
      </c>
      <c r="AJ944" s="206">
        <v>0</v>
      </c>
      <c r="AK944" s="206">
        <v>0</v>
      </c>
      <c r="AL944" s="206">
        <v>1</v>
      </c>
      <c r="AM944" s="206">
        <v>0</v>
      </c>
      <c r="AN944" s="206">
        <v>0</v>
      </c>
      <c r="AO944" s="206">
        <v>0</v>
      </c>
      <c r="AP944" s="206">
        <v>0</v>
      </c>
      <c r="AQ944" s="49">
        <v>2</v>
      </c>
      <c r="AR944" s="207"/>
      <c r="AS944" s="49">
        <v>262</v>
      </c>
      <c r="AT944" s="49">
        <v>30</v>
      </c>
      <c r="AU944" s="49">
        <v>7</v>
      </c>
      <c r="AW944" s="49"/>
      <c r="AX944" s="49"/>
      <c r="AY944" s="49"/>
      <c r="AZ944" s="484"/>
    </row>
    <row r="945" spans="1:52">
      <c r="A945" s="206">
        <v>3506</v>
      </c>
      <c r="B945" s="206">
        <v>3506262031</v>
      </c>
      <c r="C945" s="207" t="s">
        <v>1076</v>
      </c>
      <c r="D945" s="216">
        <f t="shared" si="115"/>
        <v>0</v>
      </c>
      <c r="E945" s="216">
        <f t="shared" si="115"/>
        <v>0</v>
      </c>
      <c r="F945" s="216">
        <f t="shared" si="115"/>
        <v>0</v>
      </c>
      <c r="G945" s="216">
        <f t="shared" si="114"/>
        <v>0</v>
      </c>
      <c r="H945" s="216">
        <f t="shared" si="114"/>
        <v>0</v>
      </c>
      <c r="I945" s="216">
        <f t="shared" si="114"/>
        <v>1</v>
      </c>
      <c r="J945" s="216">
        <f t="shared" si="114"/>
        <v>0</v>
      </c>
      <c r="K945" s="347">
        <f t="shared" si="116"/>
        <v>3.8600000000000002E-2</v>
      </c>
      <c r="L945" s="216"/>
      <c r="M945" s="216">
        <f t="shared" si="117"/>
        <v>0</v>
      </c>
      <c r="N945" s="216">
        <f t="shared" si="118"/>
        <v>0</v>
      </c>
      <c r="O945" s="216">
        <f t="shared" si="118"/>
        <v>0</v>
      </c>
      <c r="P945" s="216">
        <f t="shared" si="119"/>
        <v>0</v>
      </c>
      <c r="Q945" s="216">
        <f t="shared" si="120"/>
        <v>5</v>
      </c>
      <c r="R945" s="216">
        <f t="shared" si="121"/>
        <v>1</v>
      </c>
      <c r="S945" s="219"/>
      <c r="T945" s="219"/>
      <c r="U945" s="219"/>
      <c r="V945" s="219"/>
      <c r="W945" s="504"/>
      <c r="X945" s="219"/>
      <c r="Y945" s="49">
        <v>3506</v>
      </c>
      <c r="Z945" s="49">
        <v>3506262031</v>
      </c>
      <c r="AA945" s="235" t="s">
        <v>1076</v>
      </c>
      <c r="AB945" s="49">
        <v>0</v>
      </c>
      <c r="AC945" s="49">
        <v>0</v>
      </c>
      <c r="AD945" s="49">
        <v>0</v>
      </c>
      <c r="AE945" s="49">
        <v>0</v>
      </c>
      <c r="AF945" s="49">
        <v>0</v>
      </c>
      <c r="AG945" s="49">
        <v>1</v>
      </c>
      <c r="AH945" s="49">
        <v>0</v>
      </c>
      <c r="AI945" s="206">
        <v>0</v>
      </c>
      <c r="AJ945" s="206">
        <v>0</v>
      </c>
      <c r="AK945" s="206">
        <v>0</v>
      </c>
      <c r="AL945" s="206">
        <v>0</v>
      </c>
      <c r="AM945" s="206">
        <v>0</v>
      </c>
      <c r="AN945" s="206">
        <v>0</v>
      </c>
      <c r="AO945" s="206">
        <v>0</v>
      </c>
      <c r="AP945" s="206">
        <v>0</v>
      </c>
      <c r="AQ945" s="49">
        <v>0</v>
      </c>
      <c r="AR945" s="207"/>
      <c r="AS945" s="49">
        <v>262</v>
      </c>
      <c r="AT945" s="49">
        <v>31</v>
      </c>
      <c r="AU945" s="49">
        <v>5</v>
      </c>
      <c r="AW945" s="49"/>
      <c r="AX945" s="49"/>
      <c r="AY945" s="49"/>
      <c r="AZ945" s="484"/>
    </row>
    <row r="946" spans="1:52">
      <c r="A946" s="206">
        <v>3506</v>
      </c>
      <c r="B946" s="206">
        <v>3506262035</v>
      </c>
      <c r="C946" s="207" t="s">
        <v>1076</v>
      </c>
      <c r="D946" s="216">
        <f t="shared" si="115"/>
        <v>0</v>
      </c>
      <c r="E946" s="216">
        <f t="shared" si="115"/>
        <v>0</v>
      </c>
      <c r="F946" s="216">
        <f t="shared" si="115"/>
        <v>0</v>
      </c>
      <c r="G946" s="216">
        <f t="shared" si="114"/>
        <v>0</v>
      </c>
      <c r="H946" s="216">
        <f t="shared" si="114"/>
        <v>1</v>
      </c>
      <c r="I946" s="216">
        <f t="shared" si="114"/>
        <v>0</v>
      </c>
      <c r="J946" s="216">
        <f t="shared" si="114"/>
        <v>0</v>
      </c>
      <c r="K946" s="347">
        <f t="shared" si="116"/>
        <v>3.8600000000000002E-2</v>
      </c>
      <c r="L946" s="216"/>
      <c r="M946" s="216">
        <f t="shared" si="117"/>
        <v>0</v>
      </c>
      <c r="N946" s="216">
        <f t="shared" si="118"/>
        <v>1</v>
      </c>
      <c r="O946" s="216">
        <f t="shared" si="118"/>
        <v>0</v>
      </c>
      <c r="P946" s="216">
        <f t="shared" si="119"/>
        <v>1</v>
      </c>
      <c r="Q946" s="216">
        <f t="shared" si="120"/>
        <v>11</v>
      </c>
      <c r="R946" s="216">
        <f t="shared" si="121"/>
        <v>1</v>
      </c>
      <c r="S946" s="219"/>
      <c r="T946" s="219"/>
      <c r="U946" s="219"/>
      <c r="V946" s="219"/>
      <c r="W946" s="504"/>
      <c r="X946" s="219"/>
      <c r="Y946" s="49">
        <v>3506</v>
      </c>
      <c r="Z946" s="49">
        <v>3506262035</v>
      </c>
      <c r="AA946" s="235" t="s">
        <v>1076</v>
      </c>
      <c r="AB946" s="49">
        <v>0</v>
      </c>
      <c r="AC946" s="49">
        <v>0</v>
      </c>
      <c r="AD946" s="49">
        <v>0</v>
      </c>
      <c r="AE946" s="49">
        <v>0</v>
      </c>
      <c r="AF946" s="49">
        <v>1</v>
      </c>
      <c r="AG946" s="49">
        <v>0</v>
      </c>
      <c r="AH946" s="49">
        <v>0</v>
      </c>
      <c r="AI946" s="206">
        <v>0</v>
      </c>
      <c r="AJ946" s="206">
        <v>0</v>
      </c>
      <c r="AK946" s="206">
        <v>1</v>
      </c>
      <c r="AL946" s="206">
        <v>0</v>
      </c>
      <c r="AM946" s="206">
        <v>1</v>
      </c>
      <c r="AN946" s="206">
        <v>0</v>
      </c>
      <c r="AO946" s="206">
        <v>0</v>
      </c>
      <c r="AP946" s="206">
        <v>0</v>
      </c>
      <c r="AQ946" s="49">
        <v>0</v>
      </c>
      <c r="AR946" s="207"/>
      <c r="AS946" s="49">
        <v>262</v>
      </c>
      <c r="AT946" s="49">
        <v>35</v>
      </c>
      <c r="AU946" s="49">
        <v>11</v>
      </c>
      <c r="AW946" s="49"/>
      <c r="AX946" s="49"/>
      <c r="AY946" s="49"/>
      <c r="AZ946" s="484"/>
    </row>
    <row r="947" spans="1:52">
      <c r="A947" s="206">
        <v>3506</v>
      </c>
      <c r="B947" s="206">
        <v>3506262057</v>
      </c>
      <c r="C947" s="207" t="s">
        <v>1076</v>
      </c>
      <c r="D947" s="216">
        <f t="shared" si="115"/>
        <v>0</v>
      </c>
      <c r="E947" s="216">
        <f t="shared" si="115"/>
        <v>0</v>
      </c>
      <c r="F947" s="216">
        <f t="shared" si="115"/>
        <v>0</v>
      </c>
      <c r="G947" s="216">
        <f t="shared" si="114"/>
        <v>0</v>
      </c>
      <c r="H947" s="216">
        <f t="shared" si="114"/>
        <v>0</v>
      </c>
      <c r="I947" s="216">
        <f t="shared" si="114"/>
        <v>1</v>
      </c>
      <c r="J947" s="216">
        <f t="shared" si="114"/>
        <v>0</v>
      </c>
      <c r="K947" s="347">
        <f t="shared" si="116"/>
        <v>3.8600000000000002E-2</v>
      </c>
      <c r="L947" s="216"/>
      <c r="M947" s="216">
        <f t="shared" si="117"/>
        <v>0</v>
      </c>
      <c r="N947" s="216">
        <f t="shared" si="118"/>
        <v>0</v>
      </c>
      <c r="O947" s="216">
        <f t="shared" si="118"/>
        <v>0</v>
      </c>
      <c r="P947" s="216">
        <f t="shared" si="119"/>
        <v>1</v>
      </c>
      <c r="Q947" s="216">
        <f t="shared" si="120"/>
        <v>12</v>
      </c>
      <c r="R947" s="216">
        <f t="shared" si="121"/>
        <v>1</v>
      </c>
      <c r="S947" s="219"/>
      <c r="T947" s="219"/>
      <c r="U947" s="219"/>
      <c r="V947" s="219"/>
      <c r="W947" s="504"/>
      <c r="X947" s="219"/>
      <c r="Y947" s="49">
        <v>3506</v>
      </c>
      <c r="Z947" s="49">
        <v>3506262057</v>
      </c>
      <c r="AA947" s="235" t="s">
        <v>1076</v>
      </c>
      <c r="AB947" s="49">
        <v>0</v>
      </c>
      <c r="AC947" s="49">
        <v>0</v>
      </c>
      <c r="AD947" s="49">
        <v>0</v>
      </c>
      <c r="AE947" s="49">
        <v>0</v>
      </c>
      <c r="AF947" s="49">
        <v>0</v>
      </c>
      <c r="AG947" s="49">
        <v>1</v>
      </c>
      <c r="AH947" s="49">
        <v>0</v>
      </c>
      <c r="AI947" s="206">
        <v>0</v>
      </c>
      <c r="AJ947" s="206">
        <v>0</v>
      </c>
      <c r="AK947" s="206">
        <v>0</v>
      </c>
      <c r="AL947" s="206">
        <v>0</v>
      </c>
      <c r="AM947" s="206">
        <v>0</v>
      </c>
      <c r="AN947" s="206">
        <v>0</v>
      </c>
      <c r="AO947" s="206">
        <v>0</v>
      </c>
      <c r="AP947" s="206">
        <v>0</v>
      </c>
      <c r="AQ947" s="49">
        <v>1</v>
      </c>
      <c r="AR947" s="207"/>
      <c r="AS947" s="49">
        <v>262</v>
      </c>
      <c r="AT947" s="49">
        <v>57</v>
      </c>
      <c r="AU947" s="49">
        <v>12</v>
      </c>
      <c r="AW947" s="49"/>
      <c r="AX947" s="49"/>
      <c r="AY947" s="49"/>
      <c r="AZ947" s="484"/>
    </row>
    <row r="948" spans="1:52">
      <c r="A948" s="206">
        <v>3506</v>
      </c>
      <c r="B948" s="206">
        <v>3506262071</v>
      </c>
      <c r="C948" s="207" t="s">
        <v>1076</v>
      </c>
      <c r="D948" s="216">
        <f t="shared" si="115"/>
        <v>0</v>
      </c>
      <c r="E948" s="216">
        <f t="shared" si="115"/>
        <v>0</v>
      </c>
      <c r="F948" s="216">
        <f t="shared" si="115"/>
        <v>0</v>
      </c>
      <c r="G948" s="216">
        <f t="shared" si="114"/>
        <v>0</v>
      </c>
      <c r="H948" s="216">
        <f t="shared" si="114"/>
        <v>1</v>
      </c>
      <c r="I948" s="216">
        <f t="shared" si="114"/>
        <v>2</v>
      </c>
      <c r="J948" s="216">
        <f t="shared" si="114"/>
        <v>0</v>
      </c>
      <c r="K948" s="347">
        <f t="shared" si="116"/>
        <v>0.1158</v>
      </c>
      <c r="L948" s="216"/>
      <c r="M948" s="216">
        <f t="shared" si="117"/>
        <v>0</v>
      </c>
      <c r="N948" s="216">
        <f t="shared" si="118"/>
        <v>0</v>
      </c>
      <c r="O948" s="216">
        <f t="shared" si="118"/>
        <v>0</v>
      </c>
      <c r="P948" s="216">
        <f t="shared" si="119"/>
        <v>0</v>
      </c>
      <c r="Q948" s="216">
        <f t="shared" si="120"/>
        <v>5</v>
      </c>
      <c r="R948" s="216">
        <f t="shared" si="121"/>
        <v>3</v>
      </c>
      <c r="S948" s="219"/>
      <c r="T948" s="219"/>
      <c r="U948" s="219"/>
      <c r="V948" s="219"/>
      <c r="W948" s="504"/>
      <c r="X948" s="219"/>
      <c r="Y948" s="49">
        <v>3506</v>
      </c>
      <c r="Z948" s="49">
        <v>3506262071</v>
      </c>
      <c r="AA948" s="235" t="s">
        <v>1076</v>
      </c>
      <c r="AB948" s="49">
        <v>0</v>
      </c>
      <c r="AC948" s="49">
        <v>0</v>
      </c>
      <c r="AD948" s="49">
        <v>0</v>
      </c>
      <c r="AE948" s="49">
        <v>0</v>
      </c>
      <c r="AF948" s="49">
        <v>1</v>
      </c>
      <c r="AG948" s="49">
        <v>2</v>
      </c>
      <c r="AH948" s="49">
        <v>0</v>
      </c>
      <c r="AI948" s="206">
        <v>0</v>
      </c>
      <c r="AJ948" s="206">
        <v>0</v>
      </c>
      <c r="AK948" s="206">
        <v>0</v>
      </c>
      <c r="AL948" s="206">
        <v>0</v>
      </c>
      <c r="AM948" s="206">
        <v>0</v>
      </c>
      <c r="AN948" s="206">
        <v>0</v>
      </c>
      <c r="AO948" s="206">
        <v>0</v>
      </c>
      <c r="AP948" s="206">
        <v>0</v>
      </c>
      <c r="AQ948" s="49">
        <v>0</v>
      </c>
      <c r="AR948" s="207"/>
      <c r="AS948" s="49">
        <v>262</v>
      </c>
      <c r="AT948" s="49">
        <v>71</v>
      </c>
      <c r="AU948" s="49">
        <v>5</v>
      </c>
      <c r="AW948" s="49"/>
      <c r="AX948" s="49"/>
      <c r="AY948" s="49"/>
      <c r="AZ948" s="484"/>
    </row>
    <row r="949" spans="1:52">
      <c r="A949" s="206">
        <v>3506</v>
      </c>
      <c r="B949" s="206">
        <v>3506262079</v>
      </c>
      <c r="C949" s="207" t="s">
        <v>1076</v>
      </c>
      <c r="D949" s="216">
        <f t="shared" si="115"/>
        <v>0</v>
      </c>
      <c r="E949" s="216">
        <f t="shared" si="115"/>
        <v>0</v>
      </c>
      <c r="F949" s="216">
        <f t="shared" si="115"/>
        <v>0</v>
      </c>
      <c r="G949" s="216">
        <f t="shared" si="114"/>
        <v>0</v>
      </c>
      <c r="H949" s="216">
        <f t="shared" si="114"/>
        <v>0</v>
      </c>
      <c r="I949" s="216">
        <f t="shared" si="114"/>
        <v>1</v>
      </c>
      <c r="J949" s="216">
        <f t="shared" si="114"/>
        <v>0</v>
      </c>
      <c r="K949" s="347">
        <f t="shared" si="116"/>
        <v>3.8600000000000002E-2</v>
      </c>
      <c r="L949" s="216"/>
      <c r="M949" s="216">
        <f t="shared" si="117"/>
        <v>0</v>
      </c>
      <c r="N949" s="216">
        <f t="shared" si="118"/>
        <v>0</v>
      </c>
      <c r="O949" s="216">
        <f t="shared" si="118"/>
        <v>0</v>
      </c>
      <c r="P949" s="216">
        <f t="shared" si="119"/>
        <v>0</v>
      </c>
      <c r="Q949" s="216">
        <f t="shared" si="120"/>
        <v>7</v>
      </c>
      <c r="R949" s="216">
        <f t="shared" si="121"/>
        <v>1</v>
      </c>
      <c r="S949" s="219"/>
      <c r="T949" s="219"/>
      <c r="U949" s="219"/>
      <c r="V949" s="219"/>
      <c r="W949" s="504"/>
      <c r="X949" s="219"/>
      <c r="Y949" s="49">
        <v>3506</v>
      </c>
      <c r="Z949" s="49">
        <v>3506262079</v>
      </c>
      <c r="AA949" s="235" t="s">
        <v>1076</v>
      </c>
      <c r="AB949" s="49">
        <v>0</v>
      </c>
      <c r="AC949" s="49">
        <v>0</v>
      </c>
      <c r="AD949" s="49">
        <v>0</v>
      </c>
      <c r="AE949" s="49">
        <v>0</v>
      </c>
      <c r="AF949" s="49">
        <v>0</v>
      </c>
      <c r="AG949" s="49">
        <v>1</v>
      </c>
      <c r="AH949" s="49">
        <v>0</v>
      </c>
      <c r="AI949" s="206">
        <v>0</v>
      </c>
      <c r="AJ949" s="206">
        <v>0</v>
      </c>
      <c r="AK949" s="206">
        <v>0</v>
      </c>
      <c r="AL949" s="206">
        <v>0</v>
      </c>
      <c r="AM949" s="206">
        <v>0</v>
      </c>
      <c r="AN949" s="206">
        <v>0</v>
      </c>
      <c r="AO949" s="206">
        <v>0</v>
      </c>
      <c r="AP949" s="206">
        <v>0</v>
      </c>
      <c r="AQ949" s="49">
        <v>0</v>
      </c>
      <c r="AR949" s="207"/>
      <c r="AS949" s="49">
        <v>262</v>
      </c>
      <c r="AT949" s="49">
        <v>79</v>
      </c>
      <c r="AU949" s="49">
        <v>7</v>
      </c>
      <c r="AW949" s="49"/>
      <c r="AX949" s="49"/>
      <c r="AY949" s="49"/>
      <c r="AZ949" s="484"/>
    </row>
    <row r="950" spans="1:52">
      <c r="A950" s="206">
        <v>3506</v>
      </c>
      <c r="B950" s="206">
        <v>3506262093</v>
      </c>
      <c r="C950" s="207" t="s">
        <v>1076</v>
      </c>
      <c r="D950" s="216">
        <f t="shared" si="115"/>
        <v>0</v>
      </c>
      <c r="E950" s="216">
        <f t="shared" si="115"/>
        <v>0</v>
      </c>
      <c r="F950" s="216">
        <f t="shared" si="115"/>
        <v>0</v>
      </c>
      <c r="G950" s="216">
        <f t="shared" si="114"/>
        <v>0</v>
      </c>
      <c r="H950" s="216">
        <f t="shared" si="114"/>
        <v>13</v>
      </c>
      <c r="I950" s="216">
        <f t="shared" si="114"/>
        <v>1</v>
      </c>
      <c r="J950" s="216">
        <f t="shared" si="114"/>
        <v>0</v>
      </c>
      <c r="K950" s="347">
        <f t="shared" si="116"/>
        <v>0.54039999999999999</v>
      </c>
      <c r="L950" s="216"/>
      <c r="M950" s="216">
        <f t="shared" si="117"/>
        <v>0</v>
      </c>
      <c r="N950" s="216">
        <f t="shared" si="118"/>
        <v>1</v>
      </c>
      <c r="O950" s="216">
        <f t="shared" si="118"/>
        <v>0</v>
      </c>
      <c r="P950" s="216">
        <f t="shared" si="119"/>
        <v>10</v>
      </c>
      <c r="Q950" s="216">
        <f t="shared" si="120"/>
        <v>11</v>
      </c>
      <c r="R950" s="216">
        <f t="shared" si="121"/>
        <v>14</v>
      </c>
      <c r="S950" s="219"/>
      <c r="T950" s="219"/>
      <c r="U950" s="219"/>
      <c r="V950" s="219"/>
      <c r="W950" s="504"/>
      <c r="X950" s="219"/>
      <c r="Y950" s="49">
        <v>3506</v>
      </c>
      <c r="Z950" s="49">
        <v>3506262093</v>
      </c>
      <c r="AA950" s="235" t="s">
        <v>1076</v>
      </c>
      <c r="AB950" s="49">
        <v>0</v>
      </c>
      <c r="AC950" s="49">
        <v>0</v>
      </c>
      <c r="AD950" s="49">
        <v>0</v>
      </c>
      <c r="AE950" s="49">
        <v>0</v>
      </c>
      <c r="AF950" s="49">
        <v>13</v>
      </c>
      <c r="AG950" s="49">
        <v>1</v>
      </c>
      <c r="AH950" s="49">
        <v>0</v>
      </c>
      <c r="AI950" s="206">
        <v>0</v>
      </c>
      <c r="AJ950" s="206">
        <v>0</v>
      </c>
      <c r="AK950" s="206">
        <v>1</v>
      </c>
      <c r="AL950" s="206">
        <v>0</v>
      </c>
      <c r="AM950" s="206">
        <v>9</v>
      </c>
      <c r="AN950" s="206">
        <v>0</v>
      </c>
      <c r="AO950" s="206">
        <v>0</v>
      </c>
      <c r="AP950" s="206">
        <v>0</v>
      </c>
      <c r="AQ950" s="49">
        <v>1</v>
      </c>
      <c r="AR950" s="207"/>
      <c r="AS950" s="49">
        <v>262</v>
      </c>
      <c r="AT950" s="49">
        <v>93</v>
      </c>
      <c r="AU950" s="49">
        <v>11</v>
      </c>
      <c r="AW950" s="49"/>
      <c r="AX950" s="49"/>
      <c r="AY950" s="49"/>
      <c r="AZ950" s="484"/>
    </row>
    <row r="951" spans="1:52">
      <c r="A951" s="206">
        <v>3506</v>
      </c>
      <c r="B951" s="206">
        <v>3506262149</v>
      </c>
      <c r="C951" s="207" t="s">
        <v>1076</v>
      </c>
      <c r="D951" s="216">
        <f t="shared" si="115"/>
        <v>0</v>
      </c>
      <c r="E951" s="216">
        <f t="shared" si="115"/>
        <v>0</v>
      </c>
      <c r="F951" s="216">
        <f t="shared" si="115"/>
        <v>0</v>
      </c>
      <c r="G951" s="216">
        <f t="shared" si="114"/>
        <v>0</v>
      </c>
      <c r="H951" s="216">
        <f t="shared" si="114"/>
        <v>0</v>
      </c>
      <c r="I951" s="216">
        <f t="shared" si="114"/>
        <v>2</v>
      </c>
      <c r="J951" s="216">
        <f t="shared" si="114"/>
        <v>0</v>
      </c>
      <c r="K951" s="347">
        <f t="shared" si="116"/>
        <v>7.7200000000000005E-2</v>
      </c>
      <c r="L951" s="216"/>
      <c r="M951" s="216">
        <f t="shared" si="117"/>
        <v>0</v>
      </c>
      <c r="N951" s="216">
        <f t="shared" si="118"/>
        <v>0</v>
      </c>
      <c r="O951" s="216">
        <f t="shared" si="118"/>
        <v>0</v>
      </c>
      <c r="P951" s="216">
        <f t="shared" si="119"/>
        <v>1</v>
      </c>
      <c r="Q951" s="216">
        <f t="shared" si="120"/>
        <v>12</v>
      </c>
      <c r="R951" s="216">
        <f t="shared" si="121"/>
        <v>2</v>
      </c>
      <c r="S951" s="219"/>
      <c r="T951" s="219"/>
      <c r="U951" s="219"/>
      <c r="V951" s="219"/>
      <c r="W951" s="504"/>
      <c r="X951" s="219"/>
      <c r="Y951" s="49">
        <v>3506</v>
      </c>
      <c r="Z951" s="49">
        <v>3506262149</v>
      </c>
      <c r="AA951" s="235" t="s">
        <v>1076</v>
      </c>
      <c r="AB951" s="49">
        <v>0</v>
      </c>
      <c r="AC951" s="49">
        <v>0</v>
      </c>
      <c r="AD951" s="49">
        <v>0</v>
      </c>
      <c r="AE951" s="49">
        <v>0</v>
      </c>
      <c r="AF951" s="49">
        <v>0</v>
      </c>
      <c r="AG951" s="49">
        <v>2</v>
      </c>
      <c r="AH951" s="49">
        <v>0</v>
      </c>
      <c r="AI951" s="206">
        <v>0</v>
      </c>
      <c r="AJ951" s="206">
        <v>0</v>
      </c>
      <c r="AK951" s="206">
        <v>0</v>
      </c>
      <c r="AL951" s="206">
        <v>0</v>
      </c>
      <c r="AM951" s="206">
        <v>0</v>
      </c>
      <c r="AN951" s="206">
        <v>0</v>
      </c>
      <c r="AO951" s="206">
        <v>0</v>
      </c>
      <c r="AP951" s="206">
        <v>0</v>
      </c>
      <c r="AQ951" s="49">
        <v>1</v>
      </c>
      <c r="AR951" s="207"/>
      <c r="AS951" s="49">
        <v>262</v>
      </c>
      <c r="AT951" s="49">
        <v>149</v>
      </c>
      <c r="AU951" s="49">
        <v>12</v>
      </c>
      <c r="AW951" s="49"/>
      <c r="AX951" s="49"/>
      <c r="AY951" s="49"/>
      <c r="AZ951" s="484"/>
    </row>
    <row r="952" spans="1:52">
      <c r="A952" s="206">
        <v>3506</v>
      </c>
      <c r="B952" s="206">
        <v>3506262163</v>
      </c>
      <c r="C952" s="207" t="s">
        <v>1076</v>
      </c>
      <c r="D952" s="216">
        <f t="shared" si="115"/>
        <v>0</v>
      </c>
      <c r="E952" s="216">
        <f t="shared" si="115"/>
        <v>0</v>
      </c>
      <c r="F952" s="216">
        <f t="shared" si="115"/>
        <v>0</v>
      </c>
      <c r="G952" s="216">
        <f t="shared" si="114"/>
        <v>0</v>
      </c>
      <c r="H952" s="216">
        <f t="shared" si="114"/>
        <v>42</v>
      </c>
      <c r="I952" s="216">
        <f t="shared" si="114"/>
        <v>99</v>
      </c>
      <c r="J952" s="216">
        <f t="shared" si="114"/>
        <v>0</v>
      </c>
      <c r="K952" s="347">
        <f t="shared" si="116"/>
        <v>5.4425999999999997</v>
      </c>
      <c r="L952" s="216"/>
      <c r="M952" s="216">
        <f t="shared" si="117"/>
        <v>0</v>
      </c>
      <c r="N952" s="216">
        <f t="shared" si="118"/>
        <v>6</v>
      </c>
      <c r="O952" s="216">
        <f t="shared" si="118"/>
        <v>19</v>
      </c>
      <c r="P952" s="216">
        <f t="shared" si="119"/>
        <v>82</v>
      </c>
      <c r="Q952" s="216">
        <f t="shared" si="120"/>
        <v>11</v>
      </c>
      <c r="R952" s="216">
        <f t="shared" si="121"/>
        <v>141</v>
      </c>
      <c r="S952" s="219"/>
      <c r="T952" s="219"/>
      <c r="U952" s="219"/>
      <c r="V952" s="219"/>
      <c r="W952" s="504"/>
      <c r="X952" s="219"/>
      <c r="Y952" s="49">
        <v>3506</v>
      </c>
      <c r="Z952" s="49">
        <v>3506262163</v>
      </c>
      <c r="AA952" s="235" t="s">
        <v>1076</v>
      </c>
      <c r="AB952" s="49">
        <v>0</v>
      </c>
      <c r="AC952" s="49">
        <v>0</v>
      </c>
      <c r="AD952" s="49">
        <v>0</v>
      </c>
      <c r="AE952" s="49">
        <v>0</v>
      </c>
      <c r="AF952" s="49">
        <v>42</v>
      </c>
      <c r="AG952" s="49">
        <v>99</v>
      </c>
      <c r="AH952" s="49">
        <v>0</v>
      </c>
      <c r="AI952" s="206">
        <v>0</v>
      </c>
      <c r="AJ952" s="206">
        <v>0</v>
      </c>
      <c r="AK952" s="206">
        <v>6</v>
      </c>
      <c r="AL952" s="206">
        <v>19</v>
      </c>
      <c r="AM952" s="206">
        <v>22</v>
      </c>
      <c r="AN952" s="206">
        <v>0</v>
      </c>
      <c r="AO952" s="206">
        <v>0</v>
      </c>
      <c r="AP952" s="206">
        <v>0</v>
      </c>
      <c r="AQ952" s="49">
        <v>60</v>
      </c>
      <c r="AR952" s="207"/>
      <c r="AS952" s="49">
        <v>262</v>
      </c>
      <c r="AT952" s="49">
        <v>163</v>
      </c>
      <c r="AU952" s="49">
        <v>11</v>
      </c>
      <c r="AW952" s="49"/>
      <c r="AX952" s="49"/>
      <c r="AY952" s="49"/>
      <c r="AZ952" s="484"/>
    </row>
    <row r="953" spans="1:52">
      <c r="A953" s="206">
        <v>3506</v>
      </c>
      <c r="B953" s="206">
        <v>3506262165</v>
      </c>
      <c r="C953" s="207" t="s">
        <v>1076</v>
      </c>
      <c r="D953" s="216">
        <f t="shared" si="115"/>
        <v>0</v>
      </c>
      <c r="E953" s="216">
        <f t="shared" si="115"/>
        <v>0</v>
      </c>
      <c r="F953" s="216">
        <f t="shared" si="115"/>
        <v>0</v>
      </c>
      <c r="G953" s="216">
        <f t="shared" si="114"/>
        <v>0</v>
      </c>
      <c r="H953" s="216">
        <f t="shared" si="114"/>
        <v>17</v>
      </c>
      <c r="I953" s="216">
        <f t="shared" si="114"/>
        <v>19</v>
      </c>
      <c r="J953" s="216">
        <f t="shared" si="114"/>
        <v>0</v>
      </c>
      <c r="K953" s="347">
        <f t="shared" si="116"/>
        <v>1.3895999999999999</v>
      </c>
      <c r="L953" s="216"/>
      <c r="M953" s="216">
        <f t="shared" si="117"/>
        <v>0</v>
      </c>
      <c r="N953" s="216">
        <f t="shared" si="118"/>
        <v>0</v>
      </c>
      <c r="O953" s="216">
        <f t="shared" si="118"/>
        <v>1</v>
      </c>
      <c r="P953" s="216">
        <f t="shared" si="119"/>
        <v>20</v>
      </c>
      <c r="Q953" s="216">
        <f t="shared" si="120"/>
        <v>10</v>
      </c>
      <c r="R953" s="216">
        <f t="shared" si="121"/>
        <v>36</v>
      </c>
      <c r="S953" s="219"/>
      <c r="T953" s="219"/>
      <c r="U953" s="219"/>
      <c r="V953" s="219"/>
      <c r="W953" s="504"/>
      <c r="X953" s="219"/>
      <c r="Y953" s="49">
        <v>3506</v>
      </c>
      <c r="Z953" s="49">
        <v>3506262165</v>
      </c>
      <c r="AA953" s="235" t="s">
        <v>1076</v>
      </c>
      <c r="AB953" s="49">
        <v>0</v>
      </c>
      <c r="AC953" s="49">
        <v>0</v>
      </c>
      <c r="AD953" s="49">
        <v>0</v>
      </c>
      <c r="AE953" s="49">
        <v>0</v>
      </c>
      <c r="AF953" s="49">
        <v>17</v>
      </c>
      <c r="AG953" s="49">
        <v>19</v>
      </c>
      <c r="AH953" s="49">
        <v>0</v>
      </c>
      <c r="AI953" s="206">
        <v>0</v>
      </c>
      <c r="AJ953" s="206">
        <v>0</v>
      </c>
      <c r="AK953" s="206">
        <v>0</v>
      </c>
      <c r="AL953" s="206">
        <v>1</v>
      </c>
      <c r="AM953" s="206">
        <v>9</v>
      </c>
      <c r="AN953" s="206">
        <v>0</v>
      </c>
      <c r="AO953" s="206">
        <v>0</v>
      </c>
      <c r="AP953" s="206">
        <v>0</v>
      </c>
      <c r="AQ953" s="49">
        <v>11</v>
      </c>
      <c r="AR953" s="207"/>
      <c r="AS953" s="49">
        <v>262</v>
      </c>
      <c r="AT953" s="49">
        <v>165</v>
      </c>
      <c r="AU953" s="49">
        <v>10</v>
      </c>
      <c r="AW953" s="49"/>
      <c r="AX953" s="49"/>
      <c r="AY953" s="49"/>
      <c r="AZ953" s="484"/>
    </row>
    <row r="954" spans="1:52">
      <c r="A954" s="206">
        <v>3506</v>
      </c>
      <c r="B954" s="206">
        <v>3506262176</v>
      </c>
      <c r="C954" s="207" t="s">
        <v>1076</v>
      </c>
      <c r="D954" s="216">
        <f t="shared" si="115"/>
        <v>0</v>
      </c>
      <c r="E954" s="216">
        <f t="shared" si="115"/>
        <v>0</v>
      </c>
      <c r="F954" s="216">
        <f t="shared" si="115"/>
        <v>0</v>
      </c>
      <c r="G954" s="216">
        <f t="shared" si="114"/>
        <v>0</v>
      </c>
      <c r="H954" s="216">
        <f t="shared" si="114"/>
        <v>3</v>
      </c>
      <c r="I954" s="216">
        <f t="shared" si="114"/>
        <v>6</v>
      </c>
      <c r="J954" s="216">
        <f t="shared" si="114"/>
        <v>0</v>
      </c>
      <c r="K954" s="347">
        <f t="shared" si="116"/>
        <v>0.34739999999999999</v>
      </c>
      <c r="L954" s="216"/>
      <c r="M954" s="216">
        <f t="shared" si="117"/>
        <v>0</v>
      </c>
      <c r="N954" s="216">
        <f t="shared" si="118"/>
        <v>0</v>
      </c>
      <c r="O954" s="216">
        <f t="shared" si="118"/>
        <v>0</v>
      </c>
      <c r="P954" s="216">
        <f t="shared" si="119"/>
        <v>4</v>
      </c>
      <c r="Q954" s="216">
        <f t="shared" si="120"/>
        <v>8</v>
      </c>
      <c r="R954" s="216">
        <f t="shared" si="121"/>
        <v>9</v>
      </c>
      <c r="S954" s="219"/>
      <c r="T954" s="219"/>
      <c r="U954" s="219"/>
      <c r="V954" s="219"/>
      <c r="W954" s="504"/>
      <c r="X954" s="219"/>
      <c r="Y954" s="49">
        <v>3506</v>
      </c>
      <c r="Z954" s="49">
        <v>3506262176</v>
      </c>
      <c r="AA954" s="235" t="s">
        <v>1076</v>
      </c>
      <c r="AB954" s="49">
        <v>0</v>
      </c>
      <c r="AC954" s="49">
        <v>0</v>
      </c>
      <c r="AD954" s="49">
        <v>0</v>
      </c>
      <c r="AE954" s="49">
        <v>0</v>
      </c>
      <c r="AF954" s="49">
        <v>3</v>
      </c>
      <c r="AG954" s="49">
        <v>6</v>
      </c>
      <c r="AH954" s="49">
        <v>0</v>
      </c>
      <c r="AI954" s="206">
        <v>0</v>
      </c>
      <c r="AJ954" s="206">
        <v>0</v>
      </c>
      <c r="AK954" s="206">
        <v>0</v>
      </c>
      <c r="AL954" s="206">
        <v>0</v>
      </c>
      <c r="AM954" s="206">
        <v>1</v>
      </c>
      <c r="AN954" s="206">
        <v>0</v>
      </c>
      <c r="AO954" s="206">
        <v>0</v>
      </c>
      <c r="AP954" s="206">
        <v>0</v>
      </c>
      <c r="AQ954" s="49">
        <v>3</v>
      </c>
      <c r="AR954" s="207"/>
      <c r="AS954" s="49">
        <v>262</v>
      </c>
      <c r="AT954" s="49">
        <v>176</v>
      </c>
      <c r="AU954" s="49">
        <v>8</v>
      </c>
      <c r="AW954" s="49"/>
      <c r="AX954" s="49"/>
      <c r="AY954" s="49"/>
      <c r="AZ954" s="484"/>
    </row>
    <row r="955" spans="1:52">
      <c r="A955" s="206">
        <v>3506</v>
      </c>
      <c r="B955" s="206">
        <v>3506262178</v>
      </c>
      <c r="C955" s="207" t="s">
        <v>1076</v>
      </c>
      <c r="D955" s="216">
        <f t="shared" si="115"/>
        <v>0</v>
      </c>
      <c r="E955" s="216">
        <f t="shared" si="115"/>
        <v>0</v>
      </c>
      <c r="F955" s="216">
        <f t="shared" si="115"/>
        <v>0</v>
      </c>
      <c r="G955" s="216">
        <f t="shared" si="114"/>
        <v>0</v>
      </c>
      <c r="H955" s="216">
        <f t="shared" si="114"/>
        <v>0</v>
      </c>
      <c r="I955" s="216">
        <f t="shared" si="114"/>
        <v>3</v>
      </c>
      <c r="J955" s="216">
        <f t="shared" si="114"/>
        <v>0</v>
      </c>
      <c r="K955" s="347">
        <f t="shared" si="116"/>
        <v>0.1158</v>
      </c>
      <c r="L955" s="216"/>
      <c r="M955" s="216">
        <f t="shared" si="117"/>
        <v>0</v>
      </c>
      <c r="N955" s="216">
        <f t="shared" si="118"/>
        <v>0</v>
      </c>
      <c r="O955" s="216">
        <f t="shared" si="118"/>
        <v>0</v>
      </c>
      <c r="P955" s="216">
        <f t="shared" si="119"/>
        <v>2</v>
      </c>
      <c r="Q955" s="216">
        <f t="shared" si="120"/>
        <v>3</v>
      </c>
      <c r="R955" s="216">
        <f t="shared" si="121"/>
        <v>3</v>
      </c>
      <c r="S955" s="219"/>
      <c r="T955" s="219"/>
      <c r="U955" s="219"/>
      <c r="V955" s="219"/>
      <c r="W955" s="504"/>
      <c r="X955" s="219"/>
      <c r="Y955" s="49">
        <v>3506</v>
      </c>
      <c r="Z955" s="49">
        <v>3506262178</v>
      </c>
      <c r="AA955" s="235" t="s">
        <v>1076</v>
      </c>
      <c r="AB955" s="49">
        <v>0</v>
      </c>
      <c r="AC955" s="49">
        <v>0</v>
      </c>
      <c r="AD955" s="49">
        <v>0</v>
      </c>
      <c r="AE955" s="49">
        <v>0</v>
      </c>
      <c r="AF955" s="49">
        <v>0</v>
      </c>
      <c r="AG955" s="49">
        <v>3</v>
      </c>
      <c r="AH955" s="49">
        <v>0</v>
      </c>
      <c r="AI955" s="206">
        <v>0</v>
      </c>
      <c r="AJ955" s="206">
        <v>0</v>
      </c>
      <c r="AK955" s="206">
        <v>0</v>
      </c>
      <c r="AL955" s="206">
        <v>0</v>
      </c>
      <c r="AM955" s="206">
        <v>0</v>
      </c>
      <c r="AN955" s="206">
        <v>0</v>
      </c>
      <c r="AO955" s="206">
        <v>0</v>
      </c>
      <c r="AP955" s="206">
        <v>0</v>
      </c>
      <c r="AQ955" s="49">
        <v>2</v>
      </c>
      <c r="AR955" s="207"/>
      <c r="AS955" s="49">
        <v>262</v>
      </c>
      <c r="AT955" s="49">
        <v>178</v>
      </c>
      <c r="AU955" s="49">
        <v>3</v>
      </c>
      <c r="AW955" s="49"/>
      <c r="AX955" s="49"/>
      <c r="AY955" s="49"/>
      <c r="AZ955" s="484"/>
    </row>
    <row r="956" spans="1:52">
      <c r="A956" s="206">
        <v>3506</v>
      </c>
      <c r="B956" s="206">
        <v>3506262229</v>
      </c>
      <c r="C956" s="207" t="s">
        <v>1076</v>
      </c>
      <c r="D956" s="216">
        <f t="shared" si="115"/>
        <v>0</v>
      </c>
      <c r="E956" s="216">
        <f t="shared" si="115"/>
        <v>0</v>
      </c>
      <c r="F956" s="216">
        <f t="shared" si="115"/>
        <v>0</v>
      </c>
      <c r="G956" s="216">
        <f t="shared" si="115"/>
        <v>0</v>
      </c>
      <c r="H956" s="216">
        <f t="shared" si="115"/>
        <v>13</v>
      </c>
      <c r="I956" s="216">
        <f t="shared" si="115"/>
        <v>16</v>
      </c>
      <c r="J956" s="216">
        <f t="shared" si="115"/>
        <v>0</v>
      </c>
      <c r="K956" s="347">
        <f t="shared" si="116"/>
        <v>1.1194</v>
      </c>
      <c r="L956" s="216"/>
      <c r="M956" s="216">
        <f t="shared" si="117"/>
        <v>0</v>
      </c>
      <c r="N956" s="216">
        <f t="shared" si="118"/>
        <v>2</v>
      </c>
      <c r="O956" s="216">
        <f t="shared" si="118"/>
        <v>1</v>
      </c>
      <c r="P956" s="216">
        <f t="shared" si="119"/>
        <v>15</v>
      </c>
      <c r="Q956" s="216">
        <f t="shared" si="120"/>
        <v>9</v>
      </c>
      <c r="R956" s="216">
        <f t="shared" si="121"/>
        <v>29</v>
      </c>
      <c r="S956" s="219"/>
      <c r="T956" s="219"/>
      <c r="U956" s="219"/>
      <c r="V956" s="219"/>
      <c r="W956" s="504"/>
      <c r="X956" s="219"/>
      <c r="Y956" s="49">
        <v>3506</v>
      </c>
      <c r="Z956" s="49">
        <v>3506262229</v>
      </c>
      <c r="AA956" s="235" t="s">
        <v>1076</v>
      </c>
      <c r="AB956" s="49">
        <v>0</v>
      </c>
      <c r="AC956" s="49">
        <v>0</v>
      </c>
      <c r="AD956" s="49">
        <v>0</v>
      </c>
      <c r="AE956" s="49">
        <v>0</v>
      </c>
      <c r="AF956" s="49">
        <v>13</v>
      </c>
      <c r="AG956" s="49">
        <v>16</v>
      </c>
      <c r="AH956" s="49">
        <v>0</v>
      </c>
      <c r="AI956" s="206">
        <v>0</v>
      </c>
      <c r="AJ956" s="206">
        <v>0</v>
      </c>
      <c r="AK956" s="206">
        <v>2</v>
      </c>
      <c r="AL956" s="206">
        <v>1</v>
      </c>
      <c r="AM956" s="206">
        <v>7</v>
      </c>
      <c r="AN956" s="206">
        <v>0</v>
      </c>
      <c r="AO956" s="206">
        <v>0</v>
      </c>
      <c r="AP956" s="206">
        <v>0</v>
      </c>
      <c r="AQ956" s="49">
        <v>8</v>
      </c>
      <c r="AR956" s="207"/>
      <c r="AS956" s="49">
        <v>262</v>
      </c>
      <c r="AT956" s="49">
        <v>229</v>
      </c>
      <c r="AU956" s="49">
        <v>9</v>
      </c>
      <c r="AW956" s="49"/>
      <c r="AX956" s="49"/>
      <c r="AY956" s="49"/>
      <c r="AZ956" s="484"/>
    </row>
    <row r="957" spans="1:52">
      <c r="A957" s="206">
        <v>3506</v>
      </c>
      <c r="B957" s="206">
        <v>3506262243</v>
      </c>
      <c r="C957" s="207" t="s">
        <v>1076</v>
      </c>
      <c r="D957" s="216">
        <f t="shared" ref="D957:J993" si="122">ROUND(AB957,0)</f>
        <v>0</v>
      </c>
      <c r="E957" s="216">
        <f t="shared" si="122"/>
        <v>0</v>
      </c>
      <c r="F957" s="216">
        <f t="shared" si="122"/>
        <v>0</v>
      </c>
      <c r="G957" s="216">
        <f t="shared" si="122"/>
        <v>0</v>
      </c>
      <c r="H957" s="216">
        <f t="shared" si="122"/>
        <v>1</v>
      </c>
      <c r="I957" s="216">
        <f t="shared" si="122"/>
        <v>0</v>
      </c>
      <c r="J957" s="216">
        <f t="shared" si="122"/>
        <v>0</v>
      </c>
      <c r="K957" s="347">
        <f t="shared" si="116"/>
        <v>3.8600000000000002E-2</v>
      </c>
      <c r="L957" s="216"/>
      <c r="M957" s="216">
        <f t="shared" si="117"/>
        <v>0</v>
      </c>
      <c r="N957" s="216">
        <f t="shared" si="118"/>
        <v>0</v>
      </c>
      <c r="O957" s="216">
        <f t="shared" si="118"/>
        <v>0</v>
      </c>
      <c r="P957" s="216">
        <f t="shared" si="119"/>
        <v>0</v>
      </c>
      <c r="Q957" s="216">
        <f t="shared" si="120"/>
        <v>9</v>
      </c>
      <c r="R957" s="216">
        <f t="shared" si="121"/>
        <v>1</v>
      </c>
      <c r="S957" s="219"/>
      <c r="T957" s="219"/>
      <c r="U957" s="219"/>
      <c r="V957" s="219"/>
      <c r="W957" s="504"/>
      <c r="X957" s="219"/>
      <c r="Y957" s="49">
        <v>3506</v>
      </c>
      <c r="Z957" s="49">
        <v>3506262243</v>
      </c>
      <c r="AA957" s="235" t="s">
        <v>1076</v>
      </c>
      <c r="AB957" s="49">
        <v>0</v>
      </c>
      <c r="AC957" s="49">
        <v>0</v>
      </c>
      <c r="AD957" s="49">
        <v>0</v>
      </c>
      <c r="AE957" s="49">
        <v>0</v>
      </c>
      <c r="AF957" s="49">
        <v>1</v>
      </c>
      <c r="AG957" s="49">
        <v>0</v>
      </c>
      <c r="AH957" s="49">
        <v>0</v>
      </c>
      <c r="AI957" s="206">
        <v>0</v>
      </c>
      <c r="AJ957" s="206">
        <v>0</v>
      </c>
      <c r="AK957" s="206">
        <v>0</v>
      </c>
      <c r="AL957" s="206">
        <v>0</v>
      </c>
      <c r="AM957" s="206">
        <v>0</v>
      </c>
      <c r="AN957" s="206">
        <v>0</v>
      </c>
      <c r="AO957" s="206">
        <v>0</v>
      </c>
      <c r="AP957" s="206">
        <v>0</v>
      </c>
      <c r="AQ957" s="49">
        <v>0</v>
      </c>
      <c r="AR957" s="207"/>
      <c r="AS957" s="49">
        <v>262</v>
      </c>
      <c r="AT957" s="49">
        <v>243</v>
      </c>
      <c r="AU957" s="49">
        <v>9</v>
      </c>
      <c r="AW957" s="49"/>
      <c r="AX957" s="49"/>
      <c r="AY957" s="49"/>
      <c r="AZ957" s="484"/>
    </row>
    <row r="958" spans="1:52">
      <c r="A958" s="206">
        <v>3506</v>
      </c>
      <c r="B958" s="206">
        <v>3506262248</v>
      </c>
      <c r="C958" s="207" t="s">
        <v>1076</v>
      </c>
      <c r="D958" s="216">
        <f t="shared" si="122"/>
        <v>0</v>
      </c>
      <c r="E958" s="216">
        <f t="shared" si="122"/>
        <v>0</v>
      </c>
      <c r="F958" s="216">
        <f t="shared" si="122"/>
        <v>0</v>
      </c>
      <c r="G958" s="216">
        <f t="shared" si="122"/>
        <v>0</v>
      </c>
      <c r="H958" s="216">
        <f t="shared" si="122"/>
        <v>14</v>
      </c>
      <c r="I958" s="216">
        <f t="shared" si="122"/>
        <v>6</v>
      </c>
      <c r="J958" s="216">
        <f t="shared" si="122"/>
        <v>0</v>
      </c>
      <c r="K958" s="347">
        <f t="shared" si="116"/>
        <v>0.77200000000000002</v>
      </c>
      <c r="L958" s="216"/>
      <c r="M958" s="216">
        <f t="shared" si="117"/>
        <v>0</v>
      </c>
      <c r="N958" s="216">
        <f t="shared" si="118"/>
        <v>1</v>
      </c>
      <c r="O958" s="216">
        <f t="shared" si="118"/>
        <v>0</v>
      </c>
      <c r="P958" s="216">
        <f t="shared" si="119"/>
        <v>11</v>
      </c>
      <c r="Q958" s="216">
        <f t="shared" si="120"/>
        <v>11</v>
      </c>
      <c r="R958" s="216">
        <f t="shared" si="121"/>
        <v>20</v>
      </c>
      <c r="S958" s="219"/>
      <c r="T958" s="219"/>
      <c r="U958" s="219"/>
      <c r="V958" s="219"/>
      <c r="W958" s="504"/>
      <c r="X958" s="219"/>
      <c r="Y958" s="49">
        <v>3506</v>
      </c>
      <c r="Z958" s="49">
        <v>3506262248</v>
      </c>
      <c r="AA958" s="235" t="s">
        <v>1076</v>
      </c>
      <c r="AB958" s="49">
        <v>0</v>
      </c>
      <c r="AC958" s="49">
        <v>0</v>
      </c>
      <c r="AD958" s="49">
        <v>0</v>
      </c>
      <c r="AE958" s="49">
        <v>0</v>
      </c>
      <c r="AF958" s="49">
        <v>14</v>
      </c>
      <c r="AG958" s="49">
        <v>6</v>
      </c>
      <c r="AH958" s="49">
        <v>0</v>
      </c>
      <c r="AI958" s="206">
        <v>0</v>
      </c>
      <c r="AJ958" s="206">
        <v>0</v>
      </c>
      <c r="AK958" s="206">
        <v>1</v>
      </c>
      <c r="AL958" s="206">
        <v>0</v>
      </c>
      <c r="AM958" s="206">
        <v>8</v>
      </c>
      <c r="AN958" s="206">
        <v>0</v>
      </c>
      <c r="AO958" s="206">
        <v>0</v>
      </c>
      <c r="AP958" s="206">
        <v>0</v>
      </c>
      <c r="AQ958" s="49">
        <v>3</v>
      </c>
      <c r="AR958" s="207"/>
      <c r="AS958" s="49">
        <v>262</v>
      </c>
      <c r="AT958" s="49">
        <v>248</v>
      </c>
      <c r="AU958" s="49">
        <v>11</v>
      </c>
      <c r="AW958" s="49"/>
      <c r="AX958" s="49"/>
      <c r="AY958" s="49"/>
      <c r="AZ958" s="484"/>
    </row>
    <row r="959" spans="1:52">
      <c r="A959" s="206">
        <v>3506</v>
      </c>
      <c r="B959" s="206">
        <v>3506262258</v>
      </c>
      <c r="C959" s="207" t="s">
        <v>1076</v>
      </c>
      <c r="D959" s="216">
        <f t="shared" si="122"/>
        <v>0</v>
      </c>
      <c r="E959" s="216">
        <f t="shared" si="122"/>
        <v>0</v>
      </c>
      <c r="F959" s="216">
        <f t="shared" si="122"/>
        <v>0</v>
      </c>
      <c r="G959" s="216">
        <f t="shared" si="122"/>
        <v>0</v>
      </c>
      <c r="H959" s="216">
        <f t="shared" si="122"/>
        <v>4</v>
      </c>
      <c r="I959" s="216">
        <f t="shared" si="122"/>
        <v>3</v>
      </c>
      <c r="J959" s="216">
        <f t="shared" si="122"/>
        <v>0</v>
      </c>
      <c r="K959" s="347">
        <f t="shared" si="116"/>
        <v>0.2702</v>
      </c>
      <c r="L959" s="216"/>
      <c r="M959" s="216">
        <f t="shared" si="117"/>
        <v>0</v>
      </c>
      <c r="N959" s="216">
        <f t="shared" si="118"/>
        <v>0</v>
      </c>
      <c r="O959" s="216">
        <f t="shared" si="118"/>
        <v>2</v>
      </c>
      <c r="P959" s="216">
        <f t="shared" si="119"/>
        <v>3</v>
      </c>
      <c r="Q959" s="216">
        <f t="shared" si="120"/>
        <v>10</v>
      </c>
      <c r="R959" s="216">
        <f t="shared" si="121"/>
        <v>7</v>
      </c>
      <c r="S959" s="219"/>
      <c r="T959" s="219"/>
      <c r="U959" s="219"/>
      <c r="V959" s="219"/>
      <c r="W959" s="504"/>
      <c r="X959" s="219"/>
      <c r="Y959" s="49">
        <v>3506</v>
      </c>
      <c r="Z959" s="49">
        <v>3506262258</v>
      </c>
      <c r="AA959" s="235" t="s">
        <v>1076</v>
      </c>
      <c r="AB959" s="49">
        <v>0</v>
      </c>
      <c r="AC959" s="49">
        <v>0</v>
      </c>
      <c r="AD959" s="49">
        <v>0</v>
      </c>
      <c r="AE959" s="49">
        <v>0</v>
      </c>
      <c r="AF959" s="49">
        <v>4</v>
      </c>
      <c r="AG959" s="49">
        <v>3</v>
      </c>
      <c r="AH959" s="49">
        <v>0</v>
      </c>
      <c r="AI959" s="206">
        <v>0</v>
      </c>
      <c r="AJ959" s="206">
        <v>0</v>
      </c>
      <c r="AK959" s="206">
        <v>0</v>
      </c>
      <c r="AL959" s="206">
        <v>2</v>
      </c>
      <c r="AM959" s="206">
        <v>2</v>
      </c>
      <c r="AN959" s="206">
        <v>0</v>
      </c>
      <c r="AO959" s="206">
        <v>0</v>
      </c>
      <c r="AP959" s="206">
        <v>0</v>
      </c>
      <c r="AQ959" s="49">
        <v>1</v>
      </c>
      <c r="AR959" s="207"/>
      <c r="AS959" s="49">
        <v>262</v>
      </c>
      <c r="AT959" s="49">
        <v>258</v>
      </c>
      <c r="AU959" s="49">
        <v>10</v>
      </c>
      <c r="AW959" s="49"/>
      <c r="AX959" s="49"/>
      <c r="AY959" s="49"/>
      <c r="AZ959" s="484"/>
    </row>
    <row r="960" spans="1:52">
      <c r="A960" s="206">
        <v>3506</v>
      </c>
      <c r="B960" s="206">
        <v>3506262262</v>
      </c>
      <c r="C960" s="207" t="s">
        <v>1076</v>
      </c>
      <c r="D960" s="216">
        <f t="shared" si="122"/>
        <v>0</v>
      </c>
      <c r="E960" s="216">
        <f t="shared" si="122"/>
        <v>0</v>
      </c>
      <c r="F960" s="216">
        <f t="shared" si="122"/>
        <v>0</v>
      </c>
      <c r="G960" s="216">
        <f t="shared" si="122"/>
        <v>0</v>
      </c>
      <c r="H960" s="216">
        <f t="shared" si="122"/>
        <v>31</v>
      </c>
      <c r="I960" s="216">
        <f t="shared" si="122"/>
        <v>57</v>
      </c>
      <c r="J960" s="216">
        <f t="shared" si="122"/>
        <v>0</v>
      </c>
      <c r="K960" s="347">
        <f t="shared" si="116"/>
        <v>3.3967999999999998</v>
      </c>
      <c r="L960" s="216"/>
      <c r="M960" s="216">
        <f t="shared" si="117"/>
        <v>0</v>
      </c>
      <c r="N960" s="216">
        <f t="shared" si="118"/>
        <v>2</v>
      </c>
      <c r="O960" s="216">
        <f t="shared" si="118"/>
        <v>5</v>
      </c>
      <c r="P960" s="216">
        <f t="shared" si="119"/>
        <v>40</v>
      </c>
      <c r="Q960" s="216">
        <f t="shared" si="120"/>
        <v>9</v>
      </c>
      <c r="R960" s="216">
        <f t="shared" si="121"/>
        <v>88</v>
      </c>
      <c r="S960" s="219"/>
      <c r="T960" s="219"/>
      <c r="U960" s="219"/>
      <c r="V960" s="219"/>
      <c r="W960" s="504"/>
      <c r="X960" s="219"/>
      <c r="Y960" s="49">
        <v>3506</v>
      </c>
      <c r="Z960" s="49">
        <v>3506262262</v>
      </c>
      <c r="AA960" s="235" t="s">
        <v>1076</v>
      </c>
      <c r="AB960" s="49">
        <v>0</v>
      </c>
      <c r="AC960" s="49">
        <v>0</v>
      </c>
      <c r="AD960" s="49">
        <v>0</v>
      </c>
      <c r="AE960" s="49">
        <v>0</v>
      </c>
      <c r="AF960" s="49">
        <v>31</v>
      </c>
      <c r="AG960" s="49">
        <v>57</v>
      </c>
      <c r="AH960" s="49">
        <v>0</v>
      </c>
      <c r="AI960" s="206">
        <v>0</v>
      </c>
      <c r="AJ960" s="206">
        <v>0</v>
      </c>
      <c r="AK960" s="206">
        <v>2</v>
      </c>
      <c r="AL960" s="206">
        <v>5</v>
      </c>
      <c r="AM960" s="206">
        <v>14</v>
      </c>
      <c r="AN960" s="206">
        <v>0</v>
      </c>
      <c r="AO960" s="206">
        <v>0</v>
      </c>
      <c r="AP960" s="206">
        <v>0</v>
      </c>
      <c r="AQ960" s="49">
        <v>26</v>
      </c>
      <c r="AR960" s="207"/>
      <c r="AS960" s="49">
        <v>262</v>
      </c>
      <c r="AT960" s="49">
        <v>262</v>
      </c>
      <c r="AU960" s="49">
        <v>9</v>
      </c>
      <c r="AW960" s="49"/>
      <c r="AX960" s="49"/>
      <c r="AY960" s="49"/>
      <c r="AZ960" s="484"/>
    </row>
    <row r="961" spans="1:52">
      <c r="A961" s="206">
        <v>3506</v>
      </c>
      <c r="B961" s="206">
        <v>3506262274</v>
      </c>
      <c r="C961" s="207" t="s">
        <v>1076</v>
      </c>
      <c r="D961" s="216">
        <f t="shared" si="122"/>
        <v>0</v>
      </c>
      <c r="E961" s="216">
        <f t="shared" si="122"/>
        <v>0</v>
      </c>
      <c r="F961" s="216">
        <f t="shared" si="122"/>
        <v>0</v>
      </c>
      <c r="G961" s="216">
        <f t="shared" si="122"/>
        <v>0</v>
      </c>
      <c r="H961" s="216">
        <f t="shared" si="122"/>
        <v>0</v>
      </c>
      <c r="I961" s="216">
        <f t="shared" si="122"/>
        <v>2</v>
      </c>
      <c r="J961" s="216">
        <f t="shared" si="122"/>
        <v>0</v>
      </c>
      <c r="K961" s="347">
        <f t="shared" si="116"/>
        <v>7.7200000000000005E-2</v>
      </c>
      <c r="L961" s="216"/>
      <c r="M961" s="216">
        <f t="shared" si="117"/>
        <v>0</v>
      </c>
      <c r="N961" s="216">
        <f t="shared" si="118"/>
        <v>0</v>
      </c>
      <c r="O961" s="216">
        <f t="shared" si="118"/>
        <v>0</v>
      </c>
      <c r="P961" s="216">
        <f t="shared" si="119"/>
        <v>2</v>
      </c>
      <c r="Q961" s="216">
        <f t="shared" si="120"/>
        <v>10</v>
      </c>
      <c r="R961" s="216">
        <f t="shared" si="121"/>
        <v>2</v>
      </c>
      <c r="S961" s="219"/>
      <c r="T961" s="219"/>
      <c r="U961" s="219"/>
      <c r="V961" s="219"/>
      <c r="W961" s="504"/>
      <c r="X961" s="219"/>
      <c r="Y961" s="49">
        <v>3506</v>
      </c>
      <c r="Z961" s="49">
        <v>3506262274</v>
      </c>
      <c r="AA961" s="235" t="s">
        <v>1076</v>
      </c>
      <c r="AB961" s="49">
        <v>0</v>
      </c>
      <c r="AC961" s="49">
        <v>0</v>
      </c>
      <c r="AD961" s="49">
        <v>0</v>
      </c>
      <c r="AE961" s="49">
        <v>0</v>
      </c>
      <c r="AF961" s="49">
        <v>0</v>
      </c>
      <c r="AG961" s="49">
        <v>2</v>
      </c>
      <c r="AH961" s="49">
        <v>0</v>
      </c>
      <c r="AI961" s="206">
        <v>0</v>
      </c>
      <c r="AJ961" s="206">
        <v>0</v>
      </c>
      <c r="AK961" s="206">
        <v>0</v>
      </c>
      <c r="AL961" s="206">
        <v>0</v>
      </c>
      <c r="AM961" s="206">
        <v>0</v>
      </c>
      <c r="AN961" s="206">
        <v>0</v>
      </c>
      <c r="AO961" s="206">
        <v>0</v>
      </c>
      <c r="AP961" s="206">
        <v>0</v>
      </c>
      <c r="AQ961" s="49">
        <v>2</v>
      </c>
      <c r="AR961" s="207"/>
      <c r="AS961" s="49">
        <v>262</v>
      </c>
      <c r="AT961" s="49">
        <v>274</v>
      </c>
      <c r="AU961" s="49">
        <v>10</v>
      </c>
      <c r="AW961" s="49"/>
      <c r="AX961" s="49"/>
      <c r="AY961" s="49"/>
      <c r="AZ961" s="484"/>
    </row>
    <row r="962" spans="1:52">
      <c r="A962" s="206">
        <v>3506</v>
      </c>
      <c r="B962" s="206">
        <v>3506262284</v>
      </c>
      <c r="C962" s="207" t="s">
        <v>1076</v>
      </c>
      <c r="D962" s="216">
        <f t="shared" si="122"/>
        <v>0</v>
      </c>
      <c r="E962" s="216">
        <f t="shared" si="122"/>
        <v>0</v>
      </c>
      <c r="F962" s="216">
        <f t="shared" si="122"/>
        <v>0</v>
      </c>
      <c r="G962" s="216">
        <f t="shared" si="122"/>
        <v>0</v>
      </c>
      <c r="H962" s="216">
        <f t="shared" si="122"/>
        <v>1</v>
      </c>
      <c r="I962" s="216">
        <f t="shared" si="122"/>
        <v>2</v>
      </c>
      <c r="J962" s="216">
        <f t="shared" si="122"/>
        <v>0</v>
      </c>
      <c r="K962" s="347">
        <f t="shared" si="116"/>
        <v>0.1158</v>
      </c>
      <c r="L962" s="216"/>
      <c r="M962" s="216">
        <f t="shared" si="117"/>
        <v>0</v>
      </c>
      <c r="N962" s="216">
        <f t="shared" si="118"/>
        <v>1</v>
      </c>
      <c r="O962" s="216">
        <f t="shared" si="118"/>
        <v>1</v>
      </c>
      <c r="P962" s="216">
        <f t="shared" si="119"/>
        <v>0</v>
      </c>
      <c r="Q962" s="216">
        <f t="shared" si="120"/>
        <v>5</v>
      </c>
      <c r="R962" s="216">
        <f t="shared" si="121"/>
        <v>3</v>
      </c>
      <c r="S962" s="219"/>
      <c r="T962" s="219"/>
      <c r="U962" s="219"/>
      <c r="V962" s="219"/>
      <c r="W962" s="504"/>
      <c r="X962" s="219"/>
      <c r="Y962" s="49">
        <v>3506</v>
      </c>
      <c r="Z962" s="49">
        <v>3506262284</v>
      </c>
      <c r="AA962" s="235" t="s">
        <v>1076</v>
      </c>
      <c r="AB962" s="49">
        <v>0</v>
      </c>
      <c r="AC962" s="49">
        <v>0</v>
      </c>
      <c r="AD962" s="49">
        <v>0</v>
      </c>
      <c r="AE962" s="49">
        <v>0</v>
      </c>
      <c r="AF962" s="49">
        <v>1</v>
      </c>
      <c r="AG962" s="49">
        <v>2</v>
      </c>
      <c r="AH962" s="49">
        <v>0</v>
      </c>
      <c r="AI962" s="206">
        <v>0</v>
      </c>
      <c r="AJ962" s="206">
        <v>0</v>
      </c>
      <c r="AK962" s="206">
        <v>1</v>
      </c>
      <c r="AL962" s="206">
        <v>1</v>
      </c>
      <c r="AM962" s="206">
        <v>0</v>
      </c>
      <c r="AN962" s="206">
        <v>0</v>
      </c>
      <c r="AO962" s="206">
        <v>0</v>
      </c>
      <c r="AP962" s="206">
        <v>0</v>
      </c>
      <c r="AQ962" s="49">
        <v>0</v>
      </c>
      <c r="AR962" s="207"/>
      <c r="AS962" s="49">
        <v>262</v>
      </c>
      <c r="AT962" s="49">
        <v>284</v>
      </c>
      <c r="AU962" s="49">
        <v>5</v>
      </c>
      <c r="AW962" s="49"/>
      <c r="AX962" s="49"/>
      <c r="AY962" s="49"/>
      <c r="AZ962" s="484"/>
    </row>
    <row r="963" spans="1:52">
      <c r="A963" s="206">
        <v>3506</v>
      </c>
      <c r="B963" s="206">
        <v>3506262295</v>
      </c>
      <c r="C963" s="207" t="s">
        <v>1076</v>
      </c>
      <c r="D963" s="216">
        <f t="shared" si="122"/>
        <v>0</v>
      </c>
      <c r="E963" s="216">
        <f t="shared" si="122"/>
        <v>0</v>
      </c>
      <c r="F963" s="216">
        <f t="shared" si="122"/>
        <v>0</v>
      </c>
      <c r="G963" s="216">
        <f t="shared" si="122"/>
        <v>0</v>
      </c>
      <c r="H963" s="216">
        <f t="shared" si="122"/>
        <v>0</v>
      </c>
      <c r="I963" s="216">
        <f t="shared" si="122"/>
        <v>1</v>
      </c>
      <c r="J963" s="216">
        <f t="shared" si="122"/>
        <v>0</v>
      </c>
      <c r="K963" s="347">
        <f t="shared" si="116"/>
        <v>3.8600000000000002E-2</v>
      </c>
      <c r="L963" s="216"/>
      <c r="M963" s="216">
        <f t="shared" si="117"/>
        <v>0</v>
      </c>
      <c r="N963" s="216">
        <f t="shared" si="118"/>
        <v>0</v>
      </c>
      <c r="O963" s="216">
        <f t="shared" si="118"/>
        <v>0</v>
      </c>
      <c r="P963" s="216">
        <f t="shared" si="119"/>
        <v>0</v>
      </c>
      <c r="Q963" s="216">
        <f t="shared" si="120"/>
        <v>5</v>
      </c>
      <c r="R963" s="216">
        <f t="shared" si="121"/>
        <v>1</v>
      </c>
      <c r="S963" s="219"/>
      <c r="T963" s="219"/>
      <c r="U963" s="219"/>
      <c r="V963" s="219"/>
      <c r="W963" s="504"/>
      <c r="X963" s="219"/>
      <c r="Y963" s="49">
        <v>3506</v>
      </c>
      <c r="Z963" s="49">
        <v>3506262295</v>
      </c>
      <c r="AA963" s="235" t="s">
        <v>1076</v>
      </c>
      <c r="AB963" s="49">
        <v>0</v>
      </c>
      <c r="AC963" s="49">
        <v>0</v>
      </c>
      <c r="AD963" s="49">
        <v>0</v>
      </c>
      <c r="AE963" s="49">
        <v>0</v>
      </c>
      <c r="AF963" s="49">
        <v>0</v>
      </c>
      <c r="AG963" s="49">
        <v>1</v>
      </c>
      <c r="AH963" s="49">
        <v>0</v>
      </c>
      <c r="AI963" s="206">
        <v>0</v>
      </c>
      <c r="AJ963" s="206">
        <v>0</v>
      </c>
      <c r="AK963" s="206">
        <v>0</v>
      </c>
      <c r="AL963" s="206">
        <v>0</v>
      </c>
      <c r="AM963" s="206">
        <v>0</v>
      </c>
      <c r="AN963" s="206">
        <v>0</v>
      </c>
      <c r="AO963" s="206">
        <v>0</v>
      </c>
      <c r="AP963" s="206">
        <v>0</v>
      </c>
      <c r="AQ963" s="49">
        <v>0</v>
      </c>
      <c r="AR963" s="207"/>
      <c r="AS963" s="49">
        <v>262</v>
      </c>
      <c r="AT963" s="49">
        <v>295</v>
      </c>
      <c r="AU963" s="49">
        <v>5</v>
      </c>
      <c r="AW963" s="49"/>
      <c r="AX963" s="49"/>
      <c r="AY963" s="49"/>
      <c r="AZ963" s="484"/>
    </row>
    <row r="964" spans="1:52">
      <c r="A964" s="206">
        <v>3506</v>
      </c>
      <c r="B964" s="206">
        <v>3506262305</v>
      </c>
      <c r="C964" s="207" t="s">
        <v>1076</v>
      </c>
      <c r="D964" s="216">
        <f t="shared" si="122"/>
        <v>0</v>
      </c>
      <c r="E964" s="216">
        <f t="shared" si="122"/>
        <v>0</v>
      </c>
      <c r="F964" s="216">
        <f t="shared" si="122"/>
        <v>0</v>
      </c>
      <c r="G964" s="216">
        <f t="shared" si="122"/>
        <v>0</v>
      </c>
      <c r="H964" s="216">
        <f t="shared" si="122"/>
        <v>2</v>
      </c>
      <c r="I964" s="216">
        <f t="shared" si="122"/>
        <v>1</v>
      </c>
      <c r="J964" s="216">
        <f t="shared" si="122"/>
        <v>0</v>
      </c>
      <c r="K964" s="347">
        <f t="shared" si="116"/>
        <v>0.1158</v>
      </c>
      <c r="L964" s="216"/>
      <c r="M964" s="216">
        <f t="shared" si="117"/>
        <v>0</v>
      </c>
      <c r="N964" s="216">
        <f t="shared" si="118"/>
        <v>0</v>
      </c>
      <c r="O964" s="216">
        <f t="shared" si="118"/>
        <v>0</v>
      </c>
      <c r="P964" s="216">
        <f t="shared" si="119"/>
        <v>0</v>
      </c>
      <c r="Q964" s="216">
        <f t="shared" si="120"/>
        <v>4</v>
      </c>
      <c r="R964" s="216">
        <f t="shared" si="121"/>
        <v>3</v>
      </c>
      <c r="S964" s="219"/>
      <c r="T964" s="219"/>
      <c r="U964" s="219"/>
      <c r="V964" s="219"/>
      <c r="W964" s="504"/>
      <c r="X964" s="219"/>
      <c r="Y964" s="49">
        <v>3506</v>
      </c>
      <c r="Z964" s="49">
        <v>3506262305</v>
      </c>
      <c r="AA964" s="235" t="s">
        <v>1076</v>
      </c>
      <c r="AB964" s="49">
        <v>0</v>
      </c>
      <c r="AC964" s="49">
        <v>0</v>
      </c>
      <c r="AD964" s="49">
        <v>0</v>
      </c>
      <c r="AE964" s="49">
        <v>0</v>
      </c>
      <c r="AF964" s="49">
        <v>2</v>
      </c>
      <c r="AG964" s="49">
        <v>1</v>
      </c>
      <c r="AH964" s="49">
        <v>0</v>
      </c>
      <c r="AI964" s="206">
        <v>0</v>
      </c>
      <c r="AJ964" s="206">
        <v>0</v>
      </c>
      <c r="AK964" s="206">
        <v>0</v>
      </c>
      <c r="AL964" s="206">
        <v>0</v>
      </c>
      <c r="AM964" s="206">
        <v>0</v>
      </c>
      <c r="AN964" s="206">
        <v>0</v>
      </c>
      <c r="AO964" s="206">
        <v>0</v>
      </c>
      <c r="AP964" s="206">
        <v>0</v>
      </c>
      <c r="AQ964" s="49">
        <v>0</v>
      </c>
      <c r="AR964" s="207"/>
      <c r="AS964" s="49">
        <v>262</v>
      </c>
      <c r="AT964" s="49">
        <v>305</v>
      </c>
      <c r="AU964" s="49">
        <v>4</v>
      </c>
      <c r="AW964" s="49"/>
      <c r="AX964" s="49"/>
      <c r="AY964" s="49"/>
      <c r="AZ964" s="484"/>
    </row>
    <row r="965" spans="1:52">
      <c r="A965" s="206">
        <v>3506</v>
      </c>
      <c r="B965" s="206">
        <v>3506262342</v>
      </c>
      <c r="C965" s="207" t="s">
        <v>1076</v>
      </c>
      <c r="D965" s="216">
        <f t="shared" si="122"/>
        <v>0</v>
      </c>
      <c r="E965" s="216">
        <f t="shared" si="122"/>
        <v>0</v>
      </c>
      <c r="F965" s="216">
        <f t="shared" si="122"/>
        <v>0</v>
      </c>
      <c r="G965" s="216">
        <f t="shared" si="122"/>
        <v>0</v>
      </c>
      <c r="H965" s="216">
        <f t="shared" si="122"/>
        <v>1</v>
      </c>
      <c r="I965" s="216">
        <f t="shared" si="122"/>
        <v>0</v>
      </c>
      <c r="J965" s="216">
        <f t="shared" si="122"/>
        <v>0</v>
      </c>
      <c r="K965" s="347">
        <f t="shared" si="116"/>
        <v>3.8600000000000002E-2</v>
      </c>
      <c r="L965" s="216"/>
      <c r="M965" s="216">
        <f t="shared" si="117"/>
        <v>0</v>
      </c>
      <c r="N965" s="216">
        <f t="shared" si="118"/>
        <v>0</v>
      </c>
      <c r="O965" s="216">
        <f t="shared" si="118"/>
        <v>0</v>
      </c>
      <c r="P965" s="216">
        <f t="shared" si="119"/>
        <v>0</v>
      </c>
      <c r="Q965" s="216">
        <f t="shared" si="120"/>
        <v>3</v>
      </c>
      <c r="R965" s="216">
        <f t="shared" si="121"/>
        <v>1</v>
      </c>
      <c r="S965" s="219"/>
      <c r="T965" s="219"/>
      <c r="U965" s="219"/>
      <c r="V965" s="219"/>
      <c r="W965" s="504"/>
      <c r="X965" s="219"/>
      <c r="Y965" s="49">
        <v>3506</v>
      </c>
      <c r="Z965" s="49">
        <v>3506262342</v>
      </c>
      <c r="AA965" s="235" t="s">
        <v>1076</v>
      </c>
      <c r="AB965" s="49">
        <v>0</v>
      </c>
      <c r="AC965" s="49">
        <v>0</v>
      </c>
      <c r="AD965" s="49">
        <v>0</v>
      </c>
      <c r="AE965" s="49">
        <v>0</v>
      </c>
      <c r="AF965" s="49">
        <v>1</v>
      </c>
      <c r="AG965" s="49">
        <v>0</v>
      </c>
      <c r="AH965" s="49">
        <v>0</v>
      </c>
      <c r="AI965" s="206">
        <v>0</v>
      </c>
      <c r="AJ965" s="206">
        <v>0</v>
      </c>
      <c r="AK965" s="206">
        <v>0</v>
      </c>
      <c r="AL965" s="206">
        <v>0</v>
      </c>
      <c r="AM965" s="206">
        <v>0</v>
      </c>
      <c r="AN965" s="206">
        <v>0</v>
      </c>
      <c r="AO965" s="206">
        <v>0</v>
      </c>
      <c r="AP965" s="206">
        <v>0</v>
      </c>
      <c r="AQ965" s="49">
        <v>0</v>
      </c>
      <c r="AR965" s="207"/>
      <c r="AS965" s="49">
        <v>262</v>
      </c>
      <c r="AT965" s="49">
        <v>342</v>
      </c>
      <c r="AU965" s="49">
        <v>3</v>
      </c>
      <c r="AW965" s="49"/>
      <c r="AX965" s="49"/>
      <c r="AY965" s="49"/>
      <c r="AZ965" s="484"/>
    </row>
    <row r="966" spans="1:52">
      <c r="A966" s="206">
        <v>3506</v>
      </c>
      <c r="B966" s="206">
        <v>3506262346</v>
      </c>
      <c r="C966" s="207" t="s">
        <v>1076</v>
      </c>
      <c r="D966" s="216">
        <f t="shared" si="122"/>
        <v>0</v>
      </c>
      <c r="E966" s="216">
        <f t="shared" si="122"/>
        <v>0</v>
      </c>
      <c r="F966" s="216">
        <f t="shared" si="122"/>
        <v>0</v>
      </c>
      <c r="G966" s="216">
        <f t="shared" si="122"/>
        <v>0</v>
      </c>
      <c r="H966" s="216">
        <f t="shared" si="122"/>
        <v>1</v>
      </c>
      <c r="I966" s="216">
        <f t="shared" si="122"/>
        <v>0</v>
      </c>
      <c r="J966" s="216">
        <f t="shared" si="122"/>
        <v>0</v>
      </c>
      <c r="K966" s="347">
        <f t="shared" si="116"/>
        <v>3.8600000000000002E-2</v>
      </c>
      <c r="L966" s="216"/>
      <c r="M966" s="216">
        <f t="shared" si="117"/>
        <v>0</v>
      </c>
      <c r="N966" s="216">
        <f t="shared" si="118"/>
        <v>0</v>
      </c>
      <c r="O966" s="216">
        <f t="shared" si="118"/>
        <v>0</v>
      </c>
      <c r="P966" s="216">
        <f t="shared" si="119"/>
        <v>1</v>
      </c>
      <c r="Q966" s="216">
        <f t="shared" si="120"/>
        <v>8</v>
      </c>
      <c r="R966" s="216">
        <f t="shared" si="121"/>
        <v>1</v>
      </c>
      <c r="S966" s="219"/>
      <c r="T966" s="219"/>
      <c r="U966" s="219"/>
      <c r="V966" s="219"/>
      <c r="W966" s="504"/>
      <c r="X966" s="219"/>
      <c r="Y966" s="49">
        <v>3506</v>
      </c>
      <c r="Z966" s="49">
        <v>3506262346</v>
      </c>
      <c r="AA966" s="235" t="s">
        <v>1076</v>
      </c>
      <c r="AB966" s="49">
        <v>0</v>
      </c>
      <c r="AC966" s="49">
        <v>0</v>
      </c>
      <c r="AD966" s="49">
        <v>0</v>
      </c>
      <c r="AE966" s="49">
        <v>0</v>
      </c>
      <c r="AF966" s="49">
        <v>1</v>
      </c>
      <c r="AG966" s="49">
        <v>0</v>
      </c>
      <c r="AH966" s="49">
        <v>0</v>
      </c>
      <c r="AI966" s="206">
        <v>0</v>
      </c>
      <c r="AJ966" s="206">
        <v>0</v>
      </c>
      <c r="AK966" s="206">
        <v>0</v>
      </c>
      <c r="AL966" s="206">
        <v>0</v>
      </c>
      <c r="AM966" s="206">
        <v>1</v>
      </c>
      <c r="AN966" s="206">
        <v>0</v>
      </c>
      <c r="AO966" s="206">
        <v>0</v>
      </c>
      <c r="AP966" s="206">
        <v>0</v>
      </c>
      <c r="AQ966" s="49">
        <v>0</v>
      </c>
      <c r="AR966" s="207"/>
      <c r="AS966" s="49">
        <v>262</v>
      </c>
      <c r="AT966" s="49">
        <v>346</v>
      </c>
      <c r="AU966" s="49">
        <v>8</v>
      </c>
      <c r="AW966" s="49"/>
      <c r="AX966" s="49"/>
      <c r="AY966" s="49"/>
      <c r="AZ966" s="484"/>
    </row>
    <row r="967" spans="1:52">
      <c r="A967" s="206">
        <v>3506</v>
      </c>
      <c r="B967" s="206">
        <v>3506262347</v>
      </c>
      <c r="C967" s="207" t="s">
        <v>1076</v>
      </c>
      <c r="D967" s="216">
        <f t="shared" si="122"/>
        <v>0</v>
      </c>
      <c r="E967" s="216">
        <f t="shared" si="122"/>
        <v>0</v>
      </c>
      <c r="F967" s="216">
        <f t="shared" si="122"/>
        <v>0</v>
      </c>
      <c r="G967" s="216">
        <f t="shared" si="122"/>
        <v>0</v>
      </c>
      <c r="H967" s="216">
        <f t="shared" si="122"/>
        <v>1</v>
      </c>
      <c r="I967" s="216">
        <f t="shared" si="122"/>
        <v>5</v>
      </c>
      <c r="J967" s="216">
        <f t="shared" si="122"/>
        <v>0</v>
      </c>
      <c r="K967" s="347">
        <f t="shared" si="116"/>
        <v>0.2316</v>
      </c>
      <c r="L967" s="216"/>
      <c r="M967" s="216">
        <f t="shared" si="117"/>
        <v>0</v>
      </c>
      <c r="N967" s="216">
        <f t="shared" si="118"/>
        <v>1</v>
      </c>
      <c r="O967" s="216">
        <f t="shared" si="118"/>
        <v>0</v>
      </c>
      <c r="P967" s="216">
        <f t="shared" si="119"/>
        <v>3</v>
      </c>
      <c r="Q967" s="216">
        <f t="shared" si="120"/>
        <v>8</v>
      </c>
      <c r="R967" s="216">
        <f t="shared" si="121"/>
        <v>6</v>
      </c>
      <c r="S967" s="219"/>
      <c r="T967" s="219"/>
      <c r="U967" s="219"/>
      <c r="V967" s="219"/>
      <c r="W967" s="504"/>
      <c r="X967" s="219"/>
      <c r="Y967" s="49">
        <v>3506</v>
      </c>
      <c r="Z967" s="49">
        <v>3506262347</v>
      </c>
      <c r="AA967" s="235" t="s">
        <v>1076</v>
      </c>
      <c r="AB967" s="49">
        <v>0</v>
      </c>
      <c r="AC967" s="49">
        <v>0</v>
      </c>
      <c r="AD967" s="49">
        <v>0</v>
      </c>
      <c r="AE967" s="49">
        <v>0</v>
      </c>
      <c r="AF967" s="49">
        <v>1</v>
      </c>
      <c r="AG967" s="49">
        <v>5</v>
      </c>
      <c r="AH967" s="49">
        <v>0</v>
      </c>
      <c r="AI967" s="206">
        <v>0</v>
      </c>
      <c r="AJ967" s="206">
        <v>0</v>
      </c>
      <c r="AK967" s="206">
        <v>1</v>
      </c>
      <c r="AL967" s="206">
        <v>0</v>
      </c>
      <c r="AM967" s="206">
        <v>1</v>
      </c>
      <c r="AN967" s="206">
        <v>0</v>
      </c>
      <c r="AO967" s="206">
        <v>0</v>
      </c>
      <c r="AP967" s="206">
        <v>0</v>
      </c>
      <c r="AQ967" s="49">
        <v>2</v>
      </c>
      <c r="AR967" s="207"/>
      <c r="AS967" s="49">
        <v>262</v>
      </c>
      <c r="AT967" s="49">
        <v>347</v>
      </c>
      <c r="AU967" s="49">
        <v>8</v>
      </c>
      <c r="AW967" s="49"/>
      <c r="AX967" s="49"/>
      <c r="AY967" s="49"/>
      <c r="AZ967" s="484"/>
    </row>
    <row r="968" spans="1:52">
      <c r="A968" s="206">
        <v>3508</v>
      </c>
      <c r="B968" s="206">
        <v>3508281061</v>
      </c>
      <c r="C968" s="207" t="s">
        <v>1199</v>
      </c>
      <c r="D968" s="216">
        <f t="shared" si="122"/>
        <v>0</v>
      </c>
      <c r="E968" s="216">
        <f t="shared" si="122"/>
        <v>0</v>
      </c>
      <c r="F968" s="216">
        <f t="shared" si="122"/>
        <v>0</v>
      </c>
      <c r="G968" s="216">
        <f t="shared" si="122"/>
        <v>0</v>
      </c>
      <c r="H968" s="216">
        <f t="shared" si="122"/>
        <v>0</v>
      </c>
      <c r="I968" s="216">
        <f t="shared" si="122"/>
        <v>2</v>
      </c>
      <c r="J968" s="216">
        <f t="shared" si="122"/>
        <v>0</v>
      </c>
      <c r="K968" s="347">
        <f t="shared" si="116"/>
        <v>7.7200000000000005E-2</v>
      </c>
      <c r="L968" s="216"/>
      <c r="M968" s="216">
        <f t="shared" si="117"/>
        <v>0</v>
      </c>
      <c r="N968" s="216">
        <f t="shared" si="118"/>
        <v>0</v>
      </c>
      <c r="O968" s="216">
        <f t="shared" si="118"/>
        <v>1</v>
      </c>
      <c r="P968" s="216">
        <f t="shared" si="119"/>
        <v>2</v>
      </c>
      <c r="Q968" s="216">
        <f t="shared" si="120"/>
        <v>11</v>
      </c>
      <c r="R968" s="216">
        <f t="shared" si="121"/>
        <v>2</v>
      </c>
      <c r="S968" s="219"/>
      <c r="T968" s="219"/>
      <c r="U968" s="219"/>
      <c r="V968" s="219"/>
      <c r="W968" s="504"/>
      <c r="X968" s="219"/>
      <c r="Y968" s="49">
        <v>3508</v>
      </c>
      <c r="Z968" s="49">
        <v>3508281061</v>
      </c>
      <c r="AA968" s="235" t="s">
        <v>1199</v>
      </c>
      <c r="AB968" s="49">
        <v>0</v>
      </c>
      <c r="AC968" s="49">
        <v>0</v>
      </c>
      <c r="AD968" s="49">
        <v>0</v>
      </c>
      <c r="AE968" s="49">
        <v>0</v>
      </c>
      <c r="AF968" s="49">
        <v>0</v>
      </c>
      <c r="AG968" s="49">
        <v>2</v>
      </c>
      <c r="AH968" s="49">
        <v>0</v>
      </c>
      <c r="AI968" s="206">
        <v>0</v>
      </c>
      <c r="AJ968" s="206">
        <v>0</v>
      </c>
      <c r="AK968" s="206">
        <v>0</v>
      </c>
      <c r="AL968" s="206">
        <v>1</v>
      </c>
      <c r="AM968" s="206">
        <v>0</v>
      </c>
      <c r="AN968" s="206">
        <v>0</v>
      </c>
      <c r="AO968" s="206">
        <v>0</v>
      </c>
      <c r="AP968" s="206">
        <v>0</v>
      </c>
      <c r="AQ968" s="49">
        <v>2</v>
      </c>
      <c r="AR968" s="207"/>
      <c r="AS968" s="49">
        <v>281</v>
      </c>
      <c r="AT968" s="49">
        <v>61</v>
      </c>
      <c r="AU968" s="49">
        <v>11</v>
      </c>
      <c r="AW968" s="49"/>
      <c r="AX968" s="49"/>
      <c r="AY968" s="49"/>
      <c r="AZ968" s="484"/>
    </row>
    <row r="969" spans="1:52">
      <c r="A969" s="206">
        <v>3508</v>
      </c>
      <c r="B969" s="206">
        <v>3508281137</v>
      </c>
      <c r="C969" s="207" t="s">
        <v>1199</v>
      </c>
      <c r="D969" s="216">
        <f t="shared" si="122"/>
        <v>0</v>
      </c>
      <c r="E969" s="216">
        <f t="shared" si="122"/>
        <v>0</v>
      </c>
      <c r="F969" s="216">
        <f t="shared" si="122"/>
        <v>0</v>
      </c>
      <c r="G969" s="216">
        <f t="shared" si="122"/>
        <v>0</v>
      </c>
      <c r="H969" s="216">
        <f t="shared" si="122"/>
        <v>0</v>
      </c>
      <c r="I969" s="216">
        <f t="shared" si="122"/>
        <v>5</v>
      </c>
      <c r="J969" s="216">
        <f t="shared" si="122"/>
        <v>0</v>
      </c>
      <c r="K969" s="347">
        <f t="shared" si="116"/>
        <v>0.193</v>
      </c>
      <c r="L969" s="216"/>
      <c r="M969" s="216">
        <f t="shared" si="117"/>
        <v>0</v>
      </c>
      <c r="N969" s="216">
        <f t="shared" si="118"/>
        <v>0</v>
      </c>
      <c r="O969" s="216">
        <f t="shared" si="118"/>
        <v>0</v>
      </c>
      <c r="P969" s="216">
        <f t="shared" si="119"/>
        <v>5</v>
      </c>
      <c r="Q969" s="216">
        <f t="shared" si="120"/>
        <v>12</v>
      </c>
      <c r="R969" s="216">
        <f t="shared" si="121"/>
        <v>5</v>
      </c>
      <c r="S969" s="219"/>
      <c r="T969" s="219"/>
      <c r="U969" s="219"/>
      <c r="V969" s="219"/>
      <c r="W969" s="504"/>
      <c r="X969" s="219"/>
      <c r="Y969" s="49">
        <v>3508</v>
      </c>
      <c r="Z969" s="49">
        <v>3508281137</v>
      </c>
      <c r="AA969" s="235" t="s">
        <v>1199</v>
      </c>
      <c r="AB969" s="49">
        <v>0</v>
      </c>
      <c r="AC969" s="49">
        <v>0</v>
      </c>
      <c r="AD969" s="49">
        <v>0</v>
      </c>
      <c r="AE969" s="49">
        <v>0</v>
      </c>
      <c r="AF969" s="49">
        <v>0</v>
      </c>
      <c r="AG969" s="49">
        <v>5</v>
      </c>
      <c r="AH969" s="49">
        <v>0</v>
      </c>
      <c r="AI969" s="206">
        <v>0</v>
      </c>
      <c r="AJ969" s="206">
        <v>0</v>
      </c>
      <c r="AK969" s="206">
        <v>0</v>
      </c>
      <c r="AL969" s="206">
        <v>0</v>
      </c>
      <c r="AM969" s="206">
        <v>0</v>
      </c>
      <c r="AN969" s="206">
        <v>0</v>
      </c>
      <c r="AO969" s="206">
        <v>0</v>
      </c>
      <c r="AP969" s="206">
        <v>0</v>
      </c>
      <c r="AQ969" s="49">
        <v>5</v>
      </c>
      <c r="AR969" s="207"/>
      <c r="AS969" s="49">
        <v>281</v>
      </c>
      <c r="AT969" s="49">
        <v>137</v>
      </c>
      <c r="AU969" s="49">
        <v>12</v>
      </c>
      <c r="AW969" s="49"/>
      <c r="AX969" s="49"/>
      <c r="AY969" s="49"/>
      <c r="AZ969" s="484"/>
    </row>
    <row r="970" spans="1:52">
      <c r="A970" s="206">
        <v>3508</v>
      </c>
      <c r="B970" s="206">
        <v>3508281281</v>
      </c>
      <c r="C970" s="207" t="s">
        <v>1199</v>
      </c>
      <c r="D970" s="216">
        <f t="shared" si="122"/>
        <v>0</v>
      </c>
      <c r="E970" s="216">
        <f t="shared" si="122"/>
        <v>0</v>
      </c>
      <c r="F970" s="216">
        <f t="shared" si="122"/>
        <v>0</v>
      </c>
      <c r="G970" s="216">
        <f t="shared" si="122"/>
        <v>0</v>
      </c>
      <c r="H970" s="216">
        <f t="shared" si="122"/>
        <v>0</v>
      </c>
      <c r="I970" s="216">
        <f t="shared" si="122"/>
        <v>167</v>
      </c>
      <c r="J970" s="216">
        <f t="shared" si="122"/>
        <v>0</v>
      </c>
      <c r="K970" s="347">
        <f t="shared" si="116"/>
        <v>6.4462000000000002</v>
      </c>
      <c r="L970" s="216"/>
      <c r="M970" s="216">
        <f t="shared" si="117"/>
        <v>0</v>
      </c>
      <c r="N970" s="216">
        <f t="shared" si="118"/>
        <v>0</v>
      </c>
      <c r="O970" s="216">
        <f t="shared" si="118"/>
        <v>24</v>
      </c>
      <c r="P970" s="216">
        <f t="shared" si="119"/>
        <v>159</v>
      </c>
      <c r="Q970" s="216">
        <f t="shared" si="120"/>
        <v>12</v>
      </c>
      <c r="R970" s="216">
        <f t="shared" si="121"/>
        <v>167</v>
      </c>
      <c r="S970" s="219"/>
      <c r="T970" s="219"/>
      <c r="U970" s="219"/>
      <c r="V970" s="219"/>
      <c r="W970" s="504"/>
      <c r="X970" s="219"/>
      <c r="Y970" s="49">
        <v>3508</v>
      </c>
      <c r="Z970" s="49">
        <v>3508281281</v>
      </c>
      <c r="AA970" s="235" t="s">
        <v>1199</v>
      </c>
      <c r="AB970" s="49">
        <v>0</v>
      </c>
      <c r="AC970" s="49">
        <v>0</v>
      </c>
      <c r="AD970" s="49">
        <v>0</v>
      </c>
      <c r="AE970" s="49">
        <v>0</v>
      </c>
      <c r="AF970" s="49">
        <v>0</v>
      </c>
      <c r="AG970" s="49">
        <v>167</v>
      </c>
      <c r="AH970" s="49">
        <v>0</v>
      </c>
      <c r="AI970" s="206">
        <v>0</v>
      </c>
      <c r="AJ970" s="206">
        <v>0</v>
      </c>
      <c r="AK970" s="206">
        <v>0</v>
      </c>
      <c r="AL970" s="206">
        <v>24</v>
      </c>
      <c r="AM970" s="206">
        <v>0</v>
      </c>
      <c r="AN970" s="206">
        <v>0</v>
      </c>
      <c r="AO970" s="206">
        <v>0</v>
      </c>
      <c r="AP970" s="206">
        <v>0</v>
      </c>
      <c r="AQ970" s="49">
        <v>159</v>
      </c>
      <c r="AR970" s="207"/>
      <c r="AS970" s="49">
        <v>281</v>
      </c>
      <c r="AT970" s="49">
        <v>281</v>
      </c>
      <c r="AU970" s="49">
        <v>12</v>
      </c>
      <c r="AW970" s="49"/>
      <c r="AX970" s="49"/>
      <c r="AY970" s="49"/>
      <c r="AZ970" s="484"/>
    </row>
    <row r="971" spans="1:52">
      <c r="A971" s="206">
        <v>3508</v>
      </c>
      <c r="B971" s="206">
        <v>3508281325</v>
      </c>
      <c r="C971" s="207" t="s">
        <v>1199</v>
      </c>
      <c r="D971" s="216">
        <f t="shared" si="122"/>
        <v>0</v>
      </c>
      <c r="E971" s="216">
        <f t="shared" si="122"/>
        <v>0</v>
      </c>
      <c r="F971" s="216">
        <f t="shared" si="122"/>
        <v>0</v>
      </c>
      <c r="G971" s="216">
        <f t="shared" si="122"/>
        <v>0</v>
      </c>
      <c r="H971" s="216">
        <f t="shared" si="122"/>
        <v>0</v>
      </c>
      <c r="I971" s="216">
        <f t="shared" si="122"/>
        <v>1</v>
      </c>
      <c r="J971" s="216">
        <f t="shared" si="122"/>
        <v>0</v>
      </c>
      <c r="K971" s="347">
        <f t="shared" ref="K971:K1034" si="123">ROUND(0.0386*(SUM(AD971:AG971)+(AC971*0.5))+0.0486*AH971,4)</f>
        <v>3.8600000000000002E-2</v>
      </c>
      <c r="L971" s="216"/>
      <c r="M971" s="216">
        <f t="shared" ref="M971:M1034" si="124">ROUND(AJ971+(AI971*0.5),0)</f>
        <v>0</v>
      </c>
      <c r="N971" s="216">
        <f t="shared" ref="N971:O1034" si="125">ROUND(AK971,0)</f>
        <v>0</v>
      </c>
      <c r="O971" s="216">
        <f t="shared" si="125"/>
        <v>0</v>
      </c>
      <c r="P971" s="216">
        <f t="shared" ref="P971:P1034" si="126">ROUND(((AN971+AO971)*0.5)+AM971+AP971+AQ971,0)</f>
        <v>1</v>
      </c>
      <c r="Q971" s="216">
        <f t="shared" ref="Q971:Q1034" si="127">AU971</f>
        <v>9</v>
      </c>
      <c r="R971" s="216">
        <f t="shared" ref="R971:R1034" si="128">SUM(F971:I971)+ROUND(D971*0.5,0)+ROUND(J971*0.5,0)</f>
        <v>1</v>
      </c>
      <c r="S971" s="219"/>
      <c r="T971" s="219"/>
      <c r="U971" s="219"/>
      <c r="V971" s="219"/>
      <c r="W971" s="504"/>
      <c r="X971" s="219"/>
      <c r="Y971" s="49">
        <v>3508</v>
      </c>
      <c r="Z971" s="49">
        <v>3508281325</v>
      </c>
      <c r="AA971" s="235" t="s">
        <v>1199</v>
      </c>
      <c r="AB971" s="49">
        <v>0</v>
      </c>
      <c r="AC971" s="49">
        <v>0</v>
      </c>
      <c r="AD971" s="49">
        <v>0</v>
      </c>
      <c r="AE971" s="49">
        <v>0</v>
      </c>
      <c r="AF971" s="49">
        <v>0</v>
      </c>
      <c r="AG971" s="49">
        <v>1</v>
      </c>
      <c r="AH971" s="49">
        <v>0</v>
      </c>
      <c r="AI971" s="206">
        <v>0</v>
      </c>
      <c r="AJ971" s="206">
        <v>0</v>
      </c>
      <c r="AK971" s="206">
        <v>0</v>
      </c>
      <c r="AL971" s="206">
        <v>0</v>
      </c>
      <c r="AM971" s="206">
        <v>0</v>
      </c>
      <c r="AN971" s="206">
        <v>0</v>
      </c>
      <c r="AO971" s="206">
        <v>0</v>
      </c>
      <c r="AP971" s="206">
        <v>0</v>
      </c>
      <c r="AQ971" s="49">
        <v>1</v>
      </c>
      <c r="AR971" s="207"/>
      <c r="AS971" s="49">
        <v>281</v>
      </c>
      <c r="AT971" s="49">
        <v>325</v>
      </c>
      <c r="AU971" s="49">
        <v>9</v>
      </c>
      <c r="AW971" s="49"/>
      <c r="AX971" s="49"/>
      <c r="AY971" s="49"/>
      <c r="AZ971" s="484"/>
    </row>
    <row r="972" spans="1:52">
      <c r="A972" s="206">
        <v>3509</v>
      </c>
      <c r="B972" s="206">
        <v>3509095072</v>
      </c>
      <c r="C972" s="207" t="s">
        <v>1077</v>
      </c>
      <c r="D972" s="216">
        <f t="shared" si="122"/>
        <v>0</v>
      </c>
      <c r="E972" s="216">
        <f t="shared" si="122"/>
        <v>0</v>
      </c>
      <c r="F972" s="216">
        <f t="shared" si="122"/>
        <v>0</v>
      </c>
      <c r="G972" s="216">
        <f t="shared" si="122"/>
        <v>0</v>
      </c>
      <c r="H972" s="216">
        <f t="shared" si="122"/>
        <v>0</v>
      </c>
      <c r="I972" s="216">
        <f t="shared" si="122"/>
        <v>1</v>
      </c>
      <c r="J972" s="216">
        <f t="shared" si="122"/>
        <v>0</v>
      </c>
      <c r="K972" s="347">
        <f t="shared" si="123"/>
        <v>3.8600000000000002E-2</v>
      </c>
      <c r="L972" s="216"/>
      <c r="M972" s="216">
        <f t="shared" si="124"/>
        <v>0</v>
      </c>
      <c r="N972" s="216">
        <f t="shared" si="125"/>
        <v>0</v>
      </c>
      <c r="O972" s="216">
        <f t="shared" si="125"/>
        <v>0</v>
      </c>
      <c r="P972" s="216">
        <f t="shared" si="126"/>
        <v>1</v>
      </c>
      <c r="Q972" s="216">
        <f t="shared" si="127"/>
        <v>6</v>
      </c>
      <c r="R972" s="216">
        <f t="shared" si="128"/>
        <v>1</v>
      </c>
      <c r="S972" s="219"/>
      <c r="T972" s="219"/>
      <c r="U972" s="219"/>
      <c r="V972" s="219"/>
      <c r="W972" s="504"/>
      <c r="X972" s="219"/>
      <c r="Y972" s="49">
        <v>3509</v>
      </c>
      <c r="Z972" s="49">
        <v>3509095072</v>
      </c>
      <c r="AA972" s="235" t="s">
        <v>1077</v>
      </c>
      <c r="AB972" s="49">
        <v>0</v>
      </c>
      <c r="AC972" s="49">
        <v>0</v>
      </c>
      <c r="AD972" s="49">
        <v>0</v>
      </c>
      <c r="AE972" s="49">
        <v>0</v>
      </c>
      <c r="AF972" s="49">
        <v>0</v>
      </c>
      <c r="AG972" s="49">
        <v>1</v>
      </c>
      <c r="AH972" s="49">
        <v>0</v>
      </c>
      <c r="AI972" s="206">
        <v>0</v>
      </c>
      <c r="AJ972" s="206">
        <v>0</v>
      </c>
      <c r="AK972" s="206">
        <v>0</v>
      </c>
      <c r="AL972" s="206">
        <v>0</v>
      </c>
      <c r="AM972" s="206">
        <v>0</v>
      </c>
      <c r="AN972" s="206">
        <v>0</v>
      </c>
      <c r="AO972" s="206">
        <v>0</v>
      </c>
      <c r="AP972" s="206">
        <v>0</v>
      </c>
      <c r="AQ972" s="49">
        <v>1</v>
      </c>
      <c r="AR972" s="207"/>
      <c r="AS972" s="49">
        <v>95</v>
      </c>
      <c r="AT972" s="49">
        <v>72</v>
      </c>
      <c r="AU972" s="49">
        <v>6</v>
      </c>
      <c r="AW972" s="49"/>
      <c r="AX972" s="49"/>
      <c r="AY972" s="49"/>
      <c r="AZ972" s="484"/>
    </row>
    <row r="973" spans="1:52">
      <c r="A973" s="206">
        <v>3509</v>
      </c>
      <c r="B973" s="206">
        <v>3509095095</v>
      </c>
      <c r="C973" s="207" t="s">
        <v>1077</v>
      </c>
      <c r="D973" s="216">
        <f t="shared" si="122"/>
        <v>0</v>
      </c>
      <c r="E973" s="216">
        <f t="shared" si="122"/>
        <v>0</v>
      </c>
      <c r="F973" s="216">
        <f t="shared" si="122"/>
        <v>0</v>
      </c>
      <c r="G973" s="216">
        <f t="shared" si="122"/>
        <v>0</v>
      </c>
      <c r="H973" s="216">
        <f t="shared" si="122"/>
        <v>303</v>
      </c>
      <c r="I973" s="216">
        <f t="shared" si="122"/>
        <v>250</v>
      </c>
      <c r="J973" s="216">
        <f t="shared" si="122"/>
        <v>0</v>
      </c>
      <c r="K973" s="347">
        <f t="shared" si="123"/>
        <v>21.345800000000001</v>
      </c>
      <c r="L973" s="216"/>
      <c r="M973" s="216">
        <f t="shared" si="124"/>
        <v>0</v>
      </c>
      <c r="N973" s="216">
        <f t="shared" si="125"/>
        <v>63</v>
      </c>
      <c r="O973" s="216">
        <f t="shared" si="125"/>
        <v>49</v>
      </c>
      <c r="P973" s="216">
        <f t="shared" si="126"/>
        <v>454</v>
      </c>
      <c r="Q973" s="216">
        <f t="shared" si="127"/>
        <v>12</v>
      </c>
      <c r="R973" s="216">
        <f t="shared" si="128"/>
        <v>553</v>
      </c>
      <c r="S973" s="219"/>
      <c r="T973" s="219"/>
      <c r="U973" s="219"/>
      <c r="V973" s="219"/>
      <c r="W973" s="504"/>
      <c r="X973" s="219"/>
      <c r="Y973" s="49">
        <v>3509</v>
      </c>
      <c r="Z973" s="49">
        <v>3509095095</v>
      </c>
      <c r="AA973" s="235" t="s">
        <v>1077</v>
      </c>
      <c r="AB973" s="49">
        <v>0</v>
      </c>
      <c r="AC973" s="49">
        <v>0</v>
      </c>
      <c r="AD973" s="49">
        <v>0</v>
      </c>
      <c r="AE973" s="49">
        <v>0</v>
      </c>
      <c r="AF973" s="49">
        <v>303</v>
      </c>
      <c r="AG973" s="49">
        <v>250</v>
      </c>
      <c r="AH973" s="49">
        <v>0</v>
      </c>
      <c r="AI973" s="206">
        <v>0</v>
      </c>
      <c r="AJ973" s="206">
        <v>0</v>
      </c>
      <c r="AK973" s="206">
        <v>63</v>
      </c>
      <c r="AL973" s="206">
        <v>49</v>
      </c>
      <c r="AM973" s="206">
        <v>260</v>
      </c>
      <c r="AN973" s="206">
        <v>0</v>
      </c>
      <c r="AO973" s="206">
        <v>0</v>
      </c>
      <c r="AP973" s="206">
        <v>0</v>
      </c>
      <c r="AQ973" s="49">
        <v>194</v>
      </c>
      <c r="AR973" s="207"/>
      <c r="AS973" s="49">
        <v>95</v>
      </c>
      <c r="AT973" s="49">
        <v>95</v>
      </c>
      <c r="AU973" s="49">
        <v>12</v>
      </c>
      <c r="AW973" s="49"/>
      <c r="AX973" s="49"/>
      <c r="AY973" s="49"/>
      <c r="AZ973" s="484"/>
    </row>
    <row r="974" spans="1:52">
      <c r="A974" s="206">
        <v>3509</v>
      </c>
      <c r="B974" s="206">
        <v>3509095201</v>
      </c>
      <c r="C974" s="207" t="s">
        <v>1077</v>
      </c>
      <c r="D974" s="216">
        <f t="shared" si="122"/>
        <v>0</v>
      </c>
      <c r="E974" s="216">
        <f t="shared" si="122"/>
        <v>0</v>
      </c>
      <c r="F974" s="216">
        <f t="shared" si="122"/>
        <v>0</v>
      </c>
      <c r="G974" s="216">
        <f t="shared" si="122"/>
        <v>0</v>
      </c>
      <c r="H974" s="216">
        <f t="shared" si="122"/>
        <v>2</v>
      </c>
      <c r="I974" s="216">
        <f t="shared" si="122"/>
        <v>5</v>
      </c>
      <c r="J974" s="216">
        <f t="shared" si="122"/>
        <v>0</v>
      </c>
      <c r="K974" s="347">
        <f t="shared" si="123"/>
        <v>0.2702</v>
      </c>
      <c r="L974" s="216"/>
      <c r="M974" s="216">
        <f t="shared" si="124"/>
        <v>0</v>
      </c>
      <c r="N974" s="216">
        <f t="shared" si="125"/>
        <v>0</v>
      </c>
      <c r="O974" s="216">
        <f t="shared" si="125"/>
        <v>1</v>
      </c>
      <c r="P974" s="216">
        <f t="shared" si="126"/>
        <v>7</v>
      </c>
      <c r="Q974" s="216">
        <f t="shared" si="127"/>
        <v>12</v>
      </c>
      <c r="R974" s="216">
        <f t="shared" si="128"/>
        <v>7</v>
      </c>
      <c r="S974" s="219"/>
      <c r="T974" s="219"/>
      <c r="U974" s="219"/>
      <c r="V974" s="219"/>
      <c r="W974" s="504"/>
      <c r="X974" s="219"/>
      <c r="Y974" s="49">
        <v>3509</v>
      </c>
      <c r="Z974" s="49">
        <v>3509095201</v>
      </c>
      <c r="AA974" s="235" t="s">
        <v>1077</v>
      </c>
      <c r="AB974" s="49">
        <v>0</v>
      </c>
      <c r="AC974" s="49">
        <v>0</v>
      </c>
      <c r="AD974" s="49">
        <v>0</v>
      </c>
      <c r="AE974" s="49">
        <v>0</v>
      </c>
      <c r="AF974" s="49">
        <v>2</v>
      </c>
      <c r="AG974" s="49">
        <v>5</v>
      </c>
      <c r="AH974" s="49">
        <v>0</v>
      </c>
      <c r="AI974" s="206">
        <v>0</v>
      </c>
      <c r="AJ974" s="206">
        <v>0</v>
      </c>
      <c r="AK974" s="206">
        <v>0</v>
      </c>
      <c r="AL974" s="206">
        <v>1</v>
      </c>
      <c r="AM974" s="206">
        <v>2</v>
      </c>
      <c r="AN974" s="206">
        <v>0</v>
      </c>
      <c r="AO974" s="206">
        <v>0</v>
      </c>
      <c r="AP974" s="206">
        <v>0</v>
      </c>
      <c r="AQ974" s="49">
        <v>5</v>
      </c>
      <c r="AR974" s="207"/>
      <c r="AS974" s="49">
        <v>95</v>
      </c>
      <c r="AT974" s="49">
        <v>201</v>
      </c>
      <c r="AU974" s="49">
        <v>12</v>
      </c>
      <c r="AW974" s="49"/>
      <c r="AX974" s="49"/>
      <c r="AY974" s="49"/>
      <c r="AZ974" s="484"/>
    </row>
    <row r="975" spans="1:52">
      <c r="A975" s="206">
        <v>3509</v>
      </c>
      <c r="B975" s="206">
        <v>3509095265</v>
      </c>
      <c r="C975" s="207" t="s">
        <v>1077</v>
      </c>
      <c r="D975" s="216">
        <f t="shared" si="122"/>
        <v>0</v>
      </c>
      <c r="E975" s="216">
        <f t="shared" si="122"/>
        <v>0</v>
      </c>
      <c r="F975" s="216">
        <f t="shared" si="122"/>
        <v>0</v>
      </c>
      <c r="G975" s="216">
        <f t="shared" si="122"/>
        <v>0</v>
      </c>
      <c r="H975" s="216">
        <f t="shared" si="122"/>
        <v>0</v>
      </c>
      <c r="I975" s="216">
        <f t="shared" si="122"/>
        <v>1</v>
      </c>
      <c r="J975" s="216">
        <f t="shared" si="122"/>
        <v>0</v>
      </c>
      <c r="K975" s="347">
        <f t="shared" si="123"/>
        <v>3.8600000000000002E-2</v>
      </c>
      <c r="L975" s="216"/>
      <c r="M975" s="216">
        <f t="shared" si="124"/>
        <v>0</v>
      </c>
      <c r="N975" s="216">
        <f t="shared" si="125"/>
        <v>0</v>
      </c>
      <c r="O975" s="216">
        <f t="shared" si="125"/>
        <v>1</v>
      </c>
      <c r="P975" s="216">
        <f t="shared" si="126"/>
        <v>1</v>
      </c>
      <c r="Q975" s="216">
        <f t="shared" si="127"/>
        <v>4</v>
      </c>
      <c r="R975" s="216">
        <f t="shared" si="128"/>
        <v>1</v>
      </c>
      <c r="S975" s="219"/>
      <c r="T975" s="219"/>
      <c r="U975" s="219"/>
      <c r="V975" s="219"/>
      <c r="W975" s="504"/>
      <c r="X975" s="219"/>
      <c r="Y975" s="49">
        <v>3509</v>
      </c>
      <c r="Z975" s="49">
        <v>3509095265</v>
      </c>
      <c r="AA975" s="235" t="s">
        <v>1077</v>
      </c>
      <c r="AB975" s="49">
        <v>0</v>
      </c>
      <c r="AC975" s="49">
        <v>0</v>
      </c>
      <c r="AD975" s="49">
        <v>0</v>
      </c>
      <c r="AE975" s="49">
        <v>0</v>
      </c>
      <c r="AF975" s="49">
        <v>0</v>
      </c>
      <c r="AG975" s="49">
        <v>1</v>
      </c>
      <c r="AH975" s="49">
        <v>0</v>
      </c>
      <c r="AI975" s="206">
        <v>0</v>
      </c>
      <c r="AJ975" s="206">
        <v>0</v>
      </c>
      <c r="AK975" s="206">
        <v>0</v>
      </c>
      <c r="AL975" s="206">
        <v>1</v>
      </c>
      <c r="AM975" s="206">
        <v>0</v>
      </c>
      <c r="AN975" s="206">
        <v>0</v>
      </c>
      <c r="AO975" s="206">
        <v>0</v>
      </c>
      <c r="AP975" s="206">
        <v>0</v>
      </c>
      <c r="AQ975" s="49">
        <v>1</v>
      </c>
      <c r="AR975" s="207"/>
      <c r="AS975" s="49">
        <v>95</v>
      </c>
      <c r="AT975" s="49">
        <v>265</v>
      </c>
      <c r="AU975" s="49">
        <v>4</v>
      </c>
      <c r="AW975" s="49"/>
      <c r="AX975" s="49"/>
      <c r="AY975" s="49"/>
      <c r="AZ975" s="484"/>
    </row>
    <row r="976" spans="1:52" ht="6" customHeight="1">
      <c r="A976" s="206">
        <v>3509</v>
      </c>
      <c r="B976" s="206">
        <v>3509095292</v>
      </c>
      <c r="C976" s="207" t="s">
        <v>1077</v>
      </c>
      <c r="D976" s="216">
        <f t="shared" si="122"/>
        <v>0</v>
      </c>
      <c r="E976" s="216">
        <f t="shared" si="122"/>
        <v>0</v>
      </c>
      <c r="F976" s="216">
        <f t="shared" si="122"/>
        <v>0</v>
      </c>
      <c r="G976" s="216">
        <f t="shared" si="122"/>
        <v>0</v>
      </c>
      <c r="H976" s="216">
        <f t="shared" si="122"/>
        <v>0</v>
      </c>
      <c r="I976" s="216">
        <f t="shared" si="122"/>
        <v>1</v>
      </c>
      <c r="J976" s="216">
        <f t="shared" si="122"/>
        <v>0</v>
      </c>
      <c r="K976" s="347">
        <f t="shared" si="123"/>
        <v>3.8600000000000002E-2</v>
      </c>
      <c r="L976" s="216"/>
      <c r="M976" s="216">
        <f t="shared" si="124"/>
        <v>0</v>
      </c>
      <c r="N976" s="216">
        <f t="shared" si="125"/>
        <v>0</v>
      </c>
      <c r="O976" s="216">
        <f t="shared" si="125"/>
        <v>0</v>
      </c>
      <c r="P976" s="216">
        <f t="shared" si="126"/>
        <v>1</v>
      </c>
      <c r="Q976" s="216">
        <f t="shared" si="127"/>
        <v>6</v>
      </c>
      <c r="R976" s="216">
        <f t="shared" si="128"/>
        <v>1</v>
      </c>
      <c r="S976" s="219"/>
      <c r="T976" s="219"/>
      <c r="U976" s="219"/>
      <c r="V976" s="219"/>
      <c r="W976" s="504"/>
      <c r="X976" s="219"/>
      <c r="Y976" s="49">
        <v>3509</v>
      </c>
      <c r="Z976" s="49">
        <v>3509095292</v>
      </c>
      <c r="AA976" s="235" t="s">
        <v>1077</v>
      </c>
      <c r="AB976" s="49">
        <v>0</v>
      </c>
      <c r="AC976" s="49">
        <v>0</v>
      </c>
      <c r="AD976" s="49">
        <v>0</v>
      </c>
      <c r="AE976" s="49">
        <v>0</v>
      </c>
      <c r="AF976" s="49">
        <v>0</v>
      </c>
      <c r="AG976" s="49">
        <v>1</v>
      </c>
      <c r="AH976" s="49">
        <v>0</v>
      </c>
      <c r="AI976" s="206">
        <v>0</v>
      </c>
      <c r="AJ976" s="206">
        <v>0</v>
      </c>
      <c r="AK976" s="206">
        <v>0</v>
      </c>
      <c r="AL976" s="206">
        <v>0</v>
      </c>
      <c r="AM976" s="206">
        <v>0</v>
      </c>
      <c r="AN976" s="206">
        <v>0</v>
      </c>
      <c r="AO976" s="206">
        <v>0</v>
      </c>
      <c r="AP976" s="206">
        <v>0</v>
      </c>
      <c r="AQ976" s="49">
        <v>1</v>
      </c>
      <c r="AR976" s="207"/>
      <c r="AS976" s="49">
        <v>95</v>
      </c>
      <c r="AT976" s="49">
        <v>292</v>
      </c>
      <c r="AU976" s="49">
        <v>6</v>
      </c>
      <c r="AW976" s="49"/>
      <c r="AX976" s="49"/>
      <c r="AY976" s="49"/>
      <c r="AZ976" s="484"/>
    </row>
    <row r="977" spans="1:52">
      <c r="A977" s="206">
        <v>3509</v>
      </c>
      <c r="B977" s="206">
        <v>3509095331</v>
      </c>
      <c r="C977" s="207" t="s">
        <v>1077</v>
      </c>
      <c r="D977" s="216">
        <f t="shared" si="122"/>
        <v>0</v>
      </c>
      <c r="E977" s="216">
        <f t="shared" si="122"/>
        <v>0</v>
      </c>
      <c r="F977" s="216">
        <f t="shared" si="122"/>
        <v>0</v>
      </c>
      <c r="G977" s="216">
        <f t="shared" si="122"/>
        <v>0</v>
      </c>
      <c r="H977" s="216">
        <f t="shared" si="122"/>
        <v>0</v>
      </c>
      <c r="I977" s="216">
        <f t="shared" si="122"/>
        <v>1</v>
      </c>
      <c r="J977" s="216">
        <f t="shared" si="122"/>
        <v>0</v>
      </c>
      <c r="K977" s="347">
        <f t="shared" si="123"/>
        <v>3.8600000000000002E-2</v>
      </c>
      <c r="L977" s="216"/>
      <c r="M977" s="216">
        <f t="shared" si="124"/>
        <v>0</v>
      </c>
      <c r="N977" s="216">
        <f t="shared" si="125"/>
        <v>0</v>
      </c>
      <c r="O977" s="216">
        <f t="shared" si="125"/>
        <v>0</v>
      </c>
      <c r="P977" s="216">
        <f t="shared" si="126"/>
        <v>0</v>
      </c>
      <c r="Q977" s="216">
        <f t="shared" si="127"/>
        <v>7</v>
      </c>
      <c r="R977" s="216">
        <f t="shared" si="128"/>
        <v>1</v>
      </c>
      <c r="S977" s="219"/>
      <c r="T977" s="219"/>
      <c r="U977" s="219"/>
      <c r="V977" s="219"/>
      <c r="W977" s="504"/>
      <c r="X977" s="219"/>
      <c r="Y977" s="49">
        <v>3509</v>
      </c>
      <c r="Z977" s="49">
        <v>3509095331</v>
      </c>
      <c r="AA977" s="235" t="s">
        <v>1077</v>
      </c>
      <c r="AB977" s="49">
        <v>0</v>
      </c>
      <c r="AC977" s="49">
        <v>0</v>
      </c>
      <c r="AD977" s="49">
        <v>0</v>
      </c>
      <c r="AE977" s="49">
        <v>0</v>
      </c>
      <c r="AF977" s="49">
        <v>0</v>
      </c>
      <c r="AG977" s="49">
        <v>1</v>
      </c>
      <c r="AH977" s="49">
        <v>0</v>
      </c>
      <c r="AI977" s="206">
        <v>0</v>
      </c>
      <c r="AJ977" s="206">
        <v>0</v>
      </c>
      <c r="AK977" s="206">
        <v>0</v>
      </c>
      <c r="AL977" s="206">
        <v>0</v>
      </c>
      <c r="AM977" s="206">
        <v>0</v>
      </c>
      <c r="AN977" s="206">
        <v>0</v>
      </c>
      <c r="AO977" s="206">
        <v>0</v>
      </c>
      <c r="AP977" s="206">
        <v>0</v>
      </c>
      <c r="AQ977" s="49">
        <v>0</v>
      </c>
      <c r="AR977" s="207"/>
      <c r="AS977" s="49">
        <v>95</v>
      </c>
      <c r="AT977" s="49">
        <v>331</v>
      </c>
      <c r="AU977" s="49">
        <v>7</v>
      </c>
      <c r="AW977" s="49"/>
      <c r="AX977" s="49"/>
      <c r="AY977" s="49"/>
      <c r="AZ977" s="484"/>
    </row>
    <row r="978" spans="1:52">
      <c r="A978" s="206">
        <v>3509</v>
      </c>
      <c r="B978" s="206">
        <v>3509095650</v>
      </c>
      <c r="C978" s="207" t="s">
        <v>1077</v>
      </c>
      <c r="D978" s="216">
        <f t="shared" si="122"/>
        <v>0</v>
      </c>
      <c r="E978" s="216">
        <f t="shared" si="122"/>
        <v>0</v>
      </c>
      <c r="F978" s="216">
        <f t="shared" si="122"/>
        <v>0</v>
      </c>
      <c r="G978" s="216">
        <f t="shared" si="122"/>
        <v>0</v>
      </c>
      <c r="H978" s="216">
        <f t="shared" si="122"/>
        <v>0</v>
      </c>
      <c r="I978" s="216">
        <f t="shared" si="122"/>
        <v>1</v>
      </c>
      <c r="J978" s="216">
        <f t="shared" si="122"/>
        <v>0</v>
      </c>
      <c r="K978" s="347">
        <f t="shared" si="123"/>
        <v>3.8600000000000002E-2</v>
      </c>
      <c r="L978" s="216"/>
      <c r="M978" s="216">
        <f t="shared" si="124"/>
        <v>0</v>
      </c>
      <c r="N978" s="216">
        <f t="shared" si="125"/>
        <v>0</v>
      </c>
      <c r="O978" s="216">
        <f t="shared" si="125"/>
        <v>0</v>
      </c>
      <c r="P978" s="216">
        <f t="shared" si="126"/>
        <v>0</v>
      </c>
      <c r="Q978" s="216">
        <f t="shared" si="127"/>
        <v>5</v>
      </c>
      <c r="R978" s="216">
        <f t="shared" si="128"/>
        <v>1</v>
      </c>
      <c r="S978" s="219"/>
      <c r="T978" s="219"/>
      <c r="U978" s="219"/>
      <c r="V978" s="219"/>
      <c r="W978" s="504"/>
      <c r="X978" s="219"/>
      <c r="Y978" s="49">
        <v>3509</v>
      </c>
      <c r="Z978" s="49">
        <v>3509095650</v>
      </c>
      <c r="AA978" s="235" t="s">
        <v>1077</v>
      </c>
      <c r="AB978" s="49">
        <v>0</v>
      </c>
      <c r="AC978" s="49">
        <v>0</v>
      </c>
      <c r="AD978" s="49">
        <v>0</v>
      </c>
      <c r="AE978" s="49">
        <v>0</v>
      </c>
      <c r="AF978" s="49">
        <v>0</v>
      </c>
      <c r="AG978" s="49">
        <v>1</v>
      </c>
      <c r="AH978" s="49">
        <v>0</v>
      </c>
      <c r="AI978" s="206">
        <v>0</v>
      </c>
      <c r="AJ978" s="206">
        <v>0</v>
      </c>
      <c r="AK978" s="206">
        <v>0</v>
      </c>
      <c r="AL978" s="206">
        <v>0</v>
      </c>
      <c r="AM978" s="206">
        <v>0</v>
      </c>
      <c r="AN978" s="206">
        <v>0</v>
      </c>
      <c r="AO978" s="206">
        <v>0</v>
      </c>
      <c r="AP978" s="206">
        <v>0</v>
      </c>
      <c r="AQ978" s="49">
        <v>0</v>
      </c>
      <c r="AR978" s="207"/>
      <c r="AS978" s="49">
        <v>95</v>
      </c>
      <c r="AT978" s="49">
        <v>650</v>
      </c>
      <c r="AU978" s="49">
        <v>5</v>
      </c>
      <c r="AW978" s="49"/>
      <c r="AX978" s="49"/>
      <c r="AY978" s="49"/>
      <c r="AZ978" s="484"/>
    </row>
    <row r="979" spans="1:52">
      <c r="A979" s="206">
        <v>3509</v>
      </c>
      <c r="B979" s="206">
        <v>3509095665</v>
      </c>
      <c r="C979" s="207" t="s">
        <v>1077</v>
      </c>
      <c r="D979" s="216">
        <f t="shared" si="122"/>
        <v>0</v>
      </c>
      <c r="E979" s="216">
        <f t="shared" si="122"/>
        <v>0</v>
      </c>
      <c r="F979" s="216">
        <f t="shared" si="122"/>
        <v>0</v>
      </c>
      <c r="G979" s="216">
        <f t="shared" si="122"/>
        <v>0</v>
      </c>
      <c r="H979" s="216">
        <f t="shared" si="122"/>
        <v>1</v>
      </c>
      <c r="I979" s="216">
        <f t="shared" si="122"/>
        <v>0</v>
      </c>
      <c r="J979" s="216">
        <f t="shared" si="122"/>
        <v>0</v>
      </c>
      <c r="K979" s="347">
        <f t="shared" si="123"/>
        <v>3.8600000000000002E-2</v>
      </c>
      <c r="L979" s="216"/>
      <c r="M979" s="216">
        <f t="shared" si="124"/>
        <v>0</v>
      </c>
      <c r="N979" s="216">
        <f t="shared" si="125"/>
        <v>0</v>
      </c>
      <c r="O979" s="216">
        <f t="shared" si="125"/>
        <v>0</v>
      </c>
      <c r="P979" s="216">
        <f t="shared" si="126"/>
        <v>1</v>
      </c>
      <c r="Q979" s="216">
        <f t="shared" si="127"/>
        <v>5</v>
      </c>
      <c r="R979" s="216">
        <f t="shared" si="128"/>
        <v>1</v>
      </c>
      <c r="S979" s="219"/>
      <c r="T979" s="219"/>
      <c r="U979" s="219"/>
      <c r="V979" s="219"/>
      <c r="W979" s="504"/>
      <c r="X979" s="219"/>
      <c r="Y979" s="49">
        <v>3509</v>
      </c>
      <c r="Z979" s="49">
        <v>3509095665</v>
      </c>
      <c r="AA979" s="235" t="s">
        <v>1077</v>
      </c>
      <c r="AB979" s="49">
        <v>0</v>
      </c>
      <c r="AC979" s="49">
        <v>0</v>
      </c>
      <c r="AD979" s="49">
        <v>0</v>
      </c>
      <c r="AE979" s="49">
        <v>0</v>
      </c>
      <c r="AF979" s="49">
        <v>1</v>
      </c>
      <c r="AG979" s="49">
        <v>0</v>
      </c>
      <c r="AH979" s="49">
        <v>0</v>
      </c>
      <c r="AI979" s="206">
        <v>0</v>
      </c>
      <c r="AJ979" s="206">
        <v>0</v>
      </c>
      <c r="AK979" s="206">
        <v>0</v>
      </c>
      <c r="AL979" s="206">
        <v>0</v>
      </c>
      <c r="AM979" s="206">
        <v>1</v>
      </c>
      <c r="AN979" s="206">
        <v>0</v>
      </c>
      <c r="AO979" s="206">
        <v>0</v>
      </c>
      <c r="AP979" s="206">
        <v>0</v>
      </c>
      <c r="AQ979" s="49">
        <v>0</v>
      </c>
      <c r="AR979" s="207"/>
      <c r="AS979" s="49">
        <v>95</v>
      </c>
      <c r="AT979" s="49">
        <v>665</v>
      </c>
      <c r="AU979" s="49">
        <v>5</v>
      </c>
      <c r="AW979" s="49"/>
      <c r="AX979" s="49"/>
      <c r="AY979" s="49"/>
      <c r="AZ979" s="484"/>
    </row>
    <row r="980" spans="1:52">
      <c r="A980" s="206">
        <v>3510</v>
      </c>
      <c r="B980" s="206">
        <v>3510281061</v>
      </c>
      <c r="C980" s="207" t="s">
        <v>1092</v>
      </c>
      <c r="D980" s="216">
        <f t="shared" si="122"/>
        <v>0</v>
      </c>
      <c r="E980" s="216">
        <f t="shared" si="122"/>
        <v>0</v>
      </c>
      <c r="F980" s="216">
        <f t="shared" si="122"/>
        <v>0</v>
      </c>
      <c r="G980" s="216">
        <f t="shared" si="122"/>
        <v>1</v>
      </c>
      <c r="H980" s="216">
        <f t="shared" si="122"/>
        <v>1</v>
      </c>
      <c r="I980" s="216">
        <f t="shared" si="122"/>
        <v>0</v>
      </c>
      <c r="J980" s="216">
        <f t="shared" si="122"/>
        <v>0</v>
      </c>
      <c r="K980" s="347">
        <f t="shared" si="123"/>
        <v>7.7200000000000005E-2</v>
      </c>
      <c r="L980" s="216"/>
      <c r="M980" s="216">
        <f t="shared" si="124"/>
        <v>0</v>
      </c>
      <c r="N980" s="216">
        <f t="shared" si="125"/>
        <v>0</v>
      </c>
      <c r="O980" s="216">
        <f t="shared" si="125"/>
        <v>0</v>
      </c>
      <c r="P980" s="216">
        <f t="shared" si="126"/>
        <v>2</v>
      </c>
      <c r="Q980" s="216">
        <f t="shared" si="127"/>
        <v>11</v>
      </c>
      <c r="R980" s="216">
        <f t="shared" si="128"/>
        <v>2</v>
      </c>
      <c r="S980" s="219"/>
      <c r="T980" s="219"/>
      <c r="U980" s="219"/>
      <c r="V980" s="219"/>
      <c r="W980" s="504"/>
      <c r="X980" s="219"/>
      <c r="Y980" s="49">
        <v>3510</v>
      </c>
      <c r="Z980" s="49">
        <v>3510281061</v>
      </c>
      <c r="AA980" s="235" t="s">
        <v>1092</v>
      </c>
      <c r="AB980" s="49">
        <v>0</v>
      </c>
      <c r="AC980" s="49">
        <v>0</v>
      </c>
      <c r="AD980" s="49">
        <v>0</v>
      </c>
      <c r="AE980" s="49">
        <v>1</v>
      </c>
      <c r="AF980" s="49">
        <v>1</v>
      </c>
      <c r="AG980" s="49">
        <v>0</v>
      </c>
      <c r="AH980" s="49">
        <v>0</v>
      </c>
      <c r="AI980" s="206">
        <v>0</v>
      </c>
      <c r="AJ980" s="206">
        <v>0</v>
      </c>
      <c r="AK980" s="206">
        <v>0</v>
      </c>
      <c r="AL980" s="206">
        <v>0</v>
      </c>
      <c r="AM980" s="206">
        <v>2</v>
      </c>
      <c r="AN980" s="206">
        <v>0</v>
      </c>
      <c r="AO980" s="206">
        <v>0</v>
      </c>
      <c r="AP980" s="206">
        <v>0</v>
      </c>
      <c r="AQ980" s="49">
        <v>0</v>
      </c>
      <c r="AR980" s="207"/>
      <c r="AS980" s="49">
        <v>281</v>
      </c>
      <c r="AT980" s="49">
        <v>61</v>
      </c>
      <c r="AU980" s="49">
        <v>11</v>
      </c>
      <c r="AW980" s="49"/>
      <c r="AX980" s="49"/>
      <c r="AY980" s="49"/>
      <c r="AZ980" s="484"/>
    </row>
    <row r="981" spans="1:52">
      <c r="A981" s="206">
        <v>3510</v>
      </c>
      <c r="B981" s="206">
        <v>3510281087</v>
      </c>
      <c r="C981" s="207" t="s">
        <v>1092</v>
      </c>
      <c r="D981" s="216">
        <f t="shared" si="122"/>
        <v>0</v>
      </c>
      <c r="E981" s="216">
        <f t="shared" si="122"/>
        <v>0</v>
      </c>
      <c r="F981" s="216">
        <f t="shared" si="122"/>
        <v>0</v>
      </c>
      <c r="G981" s="216">
        <f t="shared" si="122"/>
        <v>2</v>
      </c>
      <c r="H981" s="216">
        <f t="shared" si="122"/>
        <v>0</v>
      </c>
      <c r="I981" s="216">
        <f t="shared" si="122"/>
        <v>0</v>
      </c>
      <c r="J981" s="216">
        <f t="shared" si="122"/>
        <v>0</v>
      </c>
      <c r="K981" s="347">
        <f t="shared" si="123"/>
        <v>7.7200000000000005E-2</v>
      </c>
      <c r="L981" s="216"/>
      <c r="M981" s="216">
        <f t="shared" si="124"/>
        <v>1</v>
      </c>
      <c r="N981" s="216">
        <f t="shared" si="125"/>
        <v>0</v>
      </c>
      <c r="O981" s="216">
        <f t="shared" si="125"/>
        <v>0</v>
      </c>
      <c r="P981" s="216">
        <f t="shared" si="126"/>
        <v>1</v>
      </c>
      <c r="Q981" s="216">
        <f t="shared" si="127"/>
        <v>5</v>
      </c>
      <c r="R981" s="216">
        <f t="shared" si="128"/>
        <v>2</v>
      </c>
      <c r="S981" s="219"/>
      <c r="T981" s="219"/>
      <c r="U981" s="219"/>
      <c r="V981" s="219"/>
      <c r="W981" s="504"/>
      <c r="X981" s="219"/>
      <c r="Y981" s="49">
        <v>3510</v>
      </c>
      <c r="Z981" s="49">
        <v>3510281087</v>
      </c>
      <c r="AA981" s="235" t="s">
        <v>1092</v>
      </c>
      <c r="AB981" s="49">
        <v>0</v>
      </c>
      <c r="AC981" s="49">
        <v>0</v>
      </c>
      <c r="AD981" s="49">
        <v>0</v>
      </c>
      <c r="AE981" s="49">
        <v>2</v>
      </c>
      <c r="AF981" s="49">
        <v>0</v>
      </c>
      <c r="AG981" s="49">
        <v>0</v>
      </c>
      <c r="AH981" s="49">
        <v>0</v>
      </c>
      <c r="AI981" s="206">
        <v>0</v>
      </c>
      <c r="AJ981" s="206">
        <v>1</v>
      </c>
      <c r="AK981" s="206">
        <v>0</v>
      </c>
      <c r="AL981" s="206">
        <v>0</v>
      </c>
      <c r="AM981" s="206">
        <v>1</v>
      </c>
      <c r="AN981" s="206">
        <v>0</v>
      </c>
      <c r="AO981" s="206">
        <v>0</v>
      </c>
      <c r="AP981" s="206">
        <v>0</v>
      </c>
      <c r="AQ981" s="49">
        <v>0</v>
      </c>
      <c r="AR981" s="207"/>
      <c r="AS981" s="49">
        <v>281</v>
      </c>
      <c r="AT981" s="49">
        <v>87</v>
      </c>
      <c r="AU981" s="49">
        <v>5</v>
      </c>
      <c r="AW981" s="49"/>
      <c r="AX981" s="49"/>
      <c r="AY981" s="49"/>
      <c r="AZ981" s="484"/>
    </row>
    <row r="982" spans="1:52">
      <c r="A982" s="206">
        <v>3510</v>
      </c>
      <c r="B982" s="206">
        <v>3510281137</v>
      </c>
      <c r="C982" s="207" t="s">
        <v>1092</v>
      </c>
      <c r="D982" s="216">
        <f t="shared" si="122"/>
        <v>0</v>
      </c>
      <c r="E982" s="216">
        <f t="shared" si="122"/>
        <v>0</v>
      </c>
      <c r="F982" s="216">
        <f t="shared" si="122"/>
        <v>0</v>
      </c>
      <c r="G982" s="216">
        <f t="shared" si="122"/>
        <v>2</v>
      </c>
      <c r="H982" s="216">
        <f t="shared" si="122"/>
        <v>1</v>
      </c>
      <c r="I982" s="216">
        <f t="shared" si="122"/>
        <v>0</v>
      </c>
      <c r="J982" s="216">
        <f t="shared" si="122"/>
        <v>0</v>
      </c>
      <c r="K982" s="347">
        <f t="shared" si="123"/>
        <v>0.1158</v>
      </c>
      <c r="L982" s="216"/>
      <c r="M982" s="216">
        <f t="shared" si="124"/>
        <v>0</v>
      </c>
      <c r="N982" s="216">
        <f t="shared" si="125"/>
        <v>0</v>
      </c>
      <c r="O982" s="216">
        <f t="shared" si="125"/>
        <v>0</v>
      </c>
      <c r="P982" s="216">
        <f t="shared" si="126"/>
        <v>3</v>
      </c>
      <c r="Q982" s="216">
        <f t="shared" si="127"/>
        <v>12</v>
      </c>
      <c r="R982" s="216">
        <f t="shared" si="128"/>
        <v>3</v>
      </c>
      <c r="S982" s="219"/>
      <c r="T982" s="219"/>
      <c r="U982" s="219"/>
      <c r="V982" s="219"/>
      <c r="W982" s="504"/>
      <c r="X982" s="219"/>
      <c r="Y982" s="49">
        <v>3510</v>
      </c>
      <c r="Z982" s="49">
        <v>3510281137</v>
      </c>
      <c r="AA982" s="235" t="s">
        <v>1092</v>
      </c>
      <c r="AB982" s="49">
        <v>0</v>
      </c>
      <c r="AC982" s="49">
        <v>0</v>
      </c>
      <c r="AD982" s="49">
        <v>0</v>
      </c>
      <c r="AE982" s="49">
        <v>2</v>
      </c>
      <c r="AF982" s="49">
        <v>1</v>
      </c>
      <c r="AG982" s="49">
        <v>0</v>
      </c>
      <c r="AH982" s="49">
        <v>0</v>
      </c>
      <c r="AI982" s="206">
        <v>0</v>
      </c>
      <c r="AJ982" s="206">
        <v>0</v>
      </c>
      <c r="AK982" s="206">
        <v>0</v>
      </c>
      <c r="AL982" s="206">
        <v>0</v>
      </c>
      <c r="AM982" s="206">
        <v>3</v>
      </c>
      <c r="AN982" s="206">
        <v>0</v>
      </c>
      <c r="AO982" s="206">
        <v>0</v>
      </c>
      <c r="AP982" s="206">
        <v>0</v>
      </c>
      <c r="AQ982" s="49">
        <v>0</v>
      </c>
      <c r="AR982" s="207"/>
      <c r="AS982" s="49">
        <v>281</v>
      </c>
      <c r="AT982" s="49">
        <v>137</v>
      </c>
      <c r="AU982" s="49">
        <v>12</v>
      </c>
      <c r="AW982" s="49"/>
      <c r="AX982" s="49"/>
      <c r="AY982" s="49"/>
      <c r="AZ982" s="484"/>
    </row>
    <row r="983" spans="1:52">
      <c r="A983" s="206">
        <v>3510</v>
      </c>
      <c r="B983" s="206">
        <v>3510281281</v>
      </c>
      <c r="C983" s="207" t="s">
        <v>1092</v>
      </c>
      <c r="D983" s="216">
        <f t="shared" si="122"/>
        <v>0</v>
      </c>
      <c r="E983" s="216">
        <f t="shared" si="122"/>
        <v>0</v>
      </c>
      <c r="F983" s="216">
        <f t="shared" si="122"/>
        <v>52</v>
      </c>
      <c r="G983" s="216">
        <f t="shared" si="122"/>
        <v>263</v>
      </c>
      <c r="H983" s="216">
        <f t="shared" si="122"/>
        <v>100</v>
      </c>
      <c r="I983" s="216">
        <f t="shared" si="122"/>
        <v>0</v>
      </c>
      <c r="J983" s="216">
        <f t="shared" si="122"/>
        <v>0</v>
      </c>
      <c r="K983" s="347">
        <f t="shared" si="123"/>
        <v>16.018999999999998</v>
      </c>
      <c r="L983" s="216"/>
      <c r="M983" s="216">
        <f t="shared" si="124"/>
        <v>62</v>
      </c>
      <c r="N983" s="216">
        <f t="shared" si="125"/>
        <v>5</v>
      </c>
      <c r="O983" s="216">
        <f t="shared" si="125"/>
        <v>0</v>
      </c>
      <c r="P983" s="216">
        <f t="shared" si="126"/>
        <v>328</v>
      </c>
      <c r="Q983" s="216">
        <f t="shared" si="127"/>
        <v>12</v>
      </c>
      <c r="R983" s="216">
        <f t="shared" si="128"/>
        <v>415</v>
      </c>
      <c r="S983" s="219"/>
      <c r="T983" s="219"/>
      <c r="U983" s="219"/>
      <c r="V983" s="219"/>
      <c r="W983" s="504"/>
      <c r="X983" s="219"/>
      <c r="Y983" s="49">
        <v>3510</v>
      </c>
      <c r="Z983" s="49">
        <v>3510281281</v>
      </c>
      <c r="AA983" s="235" t="s">
        <v>1092</v>
      </c>
      <c r="AB983" s="49">
        <v>0</v>
      </c>
      <c r="AC983" s="49">
        <v>0</v>
      </c>
      <c r="AD983" s="49">
        <v>52</v>
      </c>
      <c r="AE983" s="49">
        <v>263</v>
      </c>
      <c r="AF983" s="49">
        <v>100</v>
      </c>
      <c r="AG983" s="49">
        <v>0</v>
      </c>
      <c r="AH983" s="49">
        <v>0</v>
      </c>
      <c r="AI983" s="206">
        <v>0</v>
      </c>
      <c r="AJ983" s="206">
        <v>62</v>
      </c>
      <c r="AK983" s="206">
        <v>5</v>
      </c>
      <c r="AL983" s="206">
        <v>0</v>
      </c>
      <c r="AM983" s="206">
        <v>289</v>
      </c>
      <c r="AN983" s="206">
        <v>0</v>
      </c>
      <c r="AO983" s="206">
        <v>0</v>
      </c>
      <c r="AP983" s="206">
        <v>39</v>
      </c>
      <c r="AQ983" s="49">
        <v>0</v>
      </c>
      <c r="AR983" s="207"/>
      <c r="AS983" s="49">
        <v>281</v>
      </c>
      <c r="AT983" s="49">
        <v>281</v>
      </c>
      <c r="AU983" s="49">
        <v>12</v>
      </c>
      <c r="AW983" s="49"/>
      <c r="AX983" s="49"/>
      <c r="AY983" s="49"/>
      <c r="AZ983" s="484"/>
    </row>
    <row r="984" spans="1:52">
      <c r="A984" s="206">
        <v>3510</v>
      </c>
      <c r="B984" s="206">
        <v>3510281325</v>
      </c>
      <c r="C984" s="207" t="s">
        <v>1092</v>
      </c>
      <c r="D984" s="216">
        <f t="shared" si="122"/>
        <v>0</v>
      </c>
      <c r="E984" s="216">
        <f t="shared" si="122"/>
        <v>0</v>
      </c>
      <c r="F984" s="216">
        <f t="shared" si="122"/>
        <v>1</v>
      </c>
      <c r="G984" s="216">
        <f t="shared" si="122"/>
        <v>1</v>
      </c>
      <c r="H984" s="216">
        <f t="shared" si="122"/>
        <v>1</v>
      </c>
      <c r="I984" s="216">
        <f t="shared" si="122"/>
        <v>0</v>
      </c>
      <c r="J984" s="216">
        <f t="shared" si="122"/>
        <v>0</v>
      </c>
      <c r="K984" s="347">
        <f t="shared" si="123"/>
        <v>0.1158</v>
      </c>
      <c r="L984" s="216"/>
      <c r="M984" s="216">
        <f t="shared" si="124"/>
        <v>0</v>
      </c>
      <c r="N984" s="216">
        <f t="shared" si="125"/>
        <v>0</v>
      </c>
      <c r="O984" s="216">
        <f t="shared" si="125"/>
        <v>0</v>
      </c>
      <c r="P984" s="216">
        <f t="shared" si="126"/>
        <v>3</v>
      </c>
      <c r="Q984" s="216">
        <f t="shared" si="127"/>
        <v>9</v>
      </c>
      <c r="R984" s="216">
        <f t="shared" si="128"/>
        <v>3</v>
      </c>
      <c r="S984" s="219"/>
      <c r="T984" s="219"/>
      <c r="U984" s="219"/>
      <c r="V984" s="219"/>
      <c r="W984" s="504"/>
      <c r="X984" s="219"/>
      <c r="Y984" s="49">
        <v>3510</v>
      </c>
      <c r="Z984" s="49">
        <v>3510281325</v>
      </c>
      <c r="AA984" s="235" t="s">
        <v>1092</v>
      </c>
      <c r="AB984" s="49">
        <v>0</v>
      </c>
      <c r="AC984" s="49">
        <v>0</v>
      </c>
      <c r="AD984" s="49">
        <v>1</v>
      </c>
      <c r="AE984" s="49">
        <v>1</v>
      </c>
      <c r="AF984" s="49">
        <v>1</v>
      </c>
      <c r="AG984" s="49">
        <v>0</v>
      </c>
      <c r="AH984" s="49">
        <v>0</v>
      </c>
      <c r="AI984" s="206">
        <v>0</v>
      </c>
      <c r="AJ984" s="206">
        <v>0</v>
      </c>
      <c r="AK984" s="206">
        <v>0</v>
      </c>
      <c r="AL984" s="206">
        <v>0</v>
      </c>
      <c r="AM984" s="206">
        <v>2</v>
      </c>
      <c r="AN984" s="206">
        <v>0</v>
      </c>
      <c r="AO984" s="206">
        <v>0</v>
      </c>
      <c r="AP984" s="206">
        <v>1</v>
      </c>
      <c r="AQ984" s="49">
        <v>0</v>
      </c>
      <c r="AR984" s="207"/>
      <c r="AS984" s="49">
        <v>281</v>
      </c>
      <c r="AT984" s="49">
        <v>325</v>
      </c>
      <c r="AU984" s="49">
        <v>9</v>
      </c>
      <c r="AW984" s="49"/>
      <c r="AX984" s="49"/>
      <c r="AY984" s="49"/>
      <c r="AZ984" s="484"/>
    </row>
    <row r="985" spans="1:52">
      <c r="A985" s="206">
        <v>3510</v>
      </c>
      <c r="B985" s="206">
        <v>3510281332</v>
      </c>
      <c r="C985" s="207" t="s">
        <v>1092</v>
      </c>
      <c r="D985" s="216">
        <f t="shared" si="122"/>
        <v>0</v>
      </c>
      <c r="E985" s="216">
        <f t="shared" si="122"/>
        <v>0</v>
      </c>
      <c r="F985" s="216">
        <f t="shared" si="122"/>
        <v>1</v>
      </c>
      <c r="G985" s="216">
        <f t="shared" si="122"/>
        <v>3</v>
      </c>
      <c r="H985" s="216">
        <f t="shared" si="122"/>
        <v>2</v>
      </c>
      <c r="I985" s="216">
        <f t="shared" si="122"/>
        <v>0</v>
      </c>
      <c r="J985" s="216">
        <f t="shared" si="122"/>
        <v>0</v>
      </c>
      <c r="K985" s="347">
        <f t="shared" si="123"/>
        <v>0.2316</v>
      </c>
      <c r="L985" s="216"/>
      <c r="M985" s="216">
        <f t="shared" si="124"/>
        <v>2</v>
      </c>
      <c r="N985" s="216">
        <f t="shared" si="125"/>
        <v>0</v>
      </c>
      <c r="O985" s="216">
        <f t="shared" si="125"/>
        <v>0</v>
      </c>
      <c r="P985" s="216">
        <f t="shared" si="126"/>
        <v>5</v>
      </c>
      <c r="Q985" s="216">
        <f t="shared" si="127"/>
        <v>10</v>
      </c>
      <c r="R985" s="216">
        <f t="shared" si="128"/>
        <v>6</v>
      </c>
      <c r="S985" s="219"/>
      <c r="T985" s="219"/>
      <c r="U985" s="219"/>
      <c r="V985" s="219"/>
      <c r="W985" s="504"/>
      <c r="X985" s="219"/>
      <c r="Y985" s="49">
        <v>3510</v>
      </c>
      <c r="Z985" s="49">
        <v>3510281332</v>
      </c>
      <c r="AA985" s="235" t="s">
        <v>1092</v>
      </c>
      <c r="AB985" s="49">
        <v>0</v>
      </c>
      <c r="AC985" s="49">
        <v>0</v>
      </c>
      <c r="AD985" s="49">
        <v>1</v>
      </c>
      <c r="AE985" s="49">
        <v>3</v>
      </c>
      <c r="AF985" s="49">
        <v>2</v>
      </c>
      <c r="AG985" s="49">
        <v>0</v>
      </c>
      <c r="AH985" s="49">
        <v>0</v>
      </c>
      <c r="AI985" s="206">
        <v>0</v>
      </c>
      <c r="AJ985" s="206">
        <v>2</v>
      </c>
      <c r="AK985" s="206">
        <v>0</v>
      </c>
      <c r="AL985" s="206">
        <v>0</v>
      </c>
      <c r="AM985" s="206">
        <v>5</v>
      </c>
      <c r="AN985" s="206">
        <v>0</v>
      </c>
      <c r="AO985" s="206">
        <v>0</v>
      </c>
      <c r="AP985" s="206">
        <v>0</v>
      </c>
      <c r="AQ985" s="49">
        <v>0</v>
      </c>
      <c r="AR985" s="207"/>
      <c r="AS985" s="49">
        <v>281</v>
      </c>
      <c r="AT985" s="49">
        <v>332</v>
      </c>
      <c r="AU985" s="49">
        <v>10</v>
      </c>
      <c r="AW985" s="49"/>
      <c r="AX985" s="49"/>
      <c r="AY985" s="49"/>
      <c r="AZ985" s="484"/>
    </row>
    <row r="986" spans="1:52">
      <c r="A986" s="206">
        <v>3510</v>
      </c>
      <c r="B986" s="206">
        <v>3510281680</v>
      </c>
      <c r="C986" s="207" t="s">
        <v>1092</v>
      </c>
      <c r="D986" s="216">
        <f t="shared" si="122"/>
        <v>0</v>
      </c>
      <c r="E986" s="216">
        <f t="shared" si="122"/>
        <v>0</v>
      </c>
      <c r="F986" s="216">
        <f t="shared" si="122"/>
        <v>0</v>
      </c>
      <c r="G986" s="216">
        <f t="shared" si="122"/>
        <v>1</v>
      </c>
      <c r="H986" s="216">
        <f t="shared" si="122"/>
        <v>1</v>
      </c>
      <c r="I986" s="216">
        <f t="shared" si="122"/>
        <v>0</v>
      </c>
      <c r="J986" s="216">
        <f t="shared" si="122"/>
        <v>0</v>
      </c>
      <c r="K986" s="347">
        <f t="shared" si="123"/>
        <v>7.7200000000000005E-2</v>
      </c>
      <c r="L986" s="216"/>
      <c r="M986" s="216">
        <f t="shared" si="124"/>
        <v>0</v>
      </c>
      <c r="N986" s="216">
        <f t="shared" si="125"/>
        <v>0</v>
      </c>
      <c r="O986" s="216">
        <f t="shared" si="125"/>
        <v>0</v>
      </c>
      <c r="P986" s="216">
        <f t="shared" si="126"/>
        <v>2</v>
      </c>
      <c r="Q986" s="216">
        <f t="shared" si="127"/>
        <v>5</v>
      </c>
      <c r="R986" s="216">
        <f t="shared" si="128"/>
        <v>2</v>
      </c>
      <c r="S986" s="219"/>
      <c r="T986" s="219"/>
      <c r="U986" s="219"/>
      <c r="V986" s="219"/>
      <c r="W986" s="504"/>
      <c r="X986" s="219"/>
      <c r="Y986" s="49">
        <v>3510</v>
      </c>
      <c r="Z986" s="49">
        <v>3510281680</v>
      </c>
      <c r="AA986" s="235" t="s">
        <v>1092</v>
      </c>
      <c r="AB986" s="49">
        <v>0</v>
      </c>
      <c r="AC986" s="49">
        <v>0</v>
      </c>
      <c r="AD986" s="49">
        <v>0</v>
      </c>
      <c r="AE986" s="49">
        <v>1</v>
      </c>
      <c r="AF986" s="49">
        <v>1</v>
      </c>
      <c r="AG986" s="49">
        <v>0</v>
      </c>
      <c r="AH986" s="49">
        <v>0</v>
      </c>
      <c r="AI986" s="206">
        <v>0</v>
      </c>
      <c r="AJ986" s="206">
        <v>0</v>
      </c>
      <c r="AK986" s="206">
        <v>0</v>
      </c>
      <c r="AL986" s="206">
        <v>0</v>
      </c>
      <c r="AM986" s="206">
        <v>2</v>
      </c>
      <c r="AN986" s="206">
        <v>0</v>
      </c>
      <c r="AO986" s="206">
        <v>0</v>
      </c>
      <c r="AP986" s="206">
        <v>0</v>
      </c>
      <c r="AQ986" s="49">
        <v>0</v>
      </c>
      <c r="AR986" s="207"/>
      <c r="AS986" s="49">
        <v>281</v>
      </c>
      <c r="AT986" s="49">
        <v>680</v>
      </c>
      <c r="AU986" s="49">
        <v>5</v>
      </c>
      <c r="AW986" s="49"/>
      <c r="AX986" s="49"/>
      <c r="AY986" s="49"/>
      <c r="AZ986" s="484"/>
    </row>
    <row r="987" spans="1:52">
      <c r="A987" s="206">
        <v>3513</v>
      </c>
      <c r="B987" s="206">
        <v>3513044016</v>
      </c>
      <c r="C987" s="207" t="s">
        <v>1098</v>
      </c>
      <c r="D987" s="216">
        <f t="shared" si="122"/>
        <v>0</v>
      </c>
      <c r="E987" s="216">
        <f t="shared" si="122"/>
        <v>0</v>
      </c>
      <c r="F987" s="216">
        <f t="shared" si="122"/>
        <v>0</v>
      </c>
      <c r="G987" s="216">
        <f t="shared" si="122"/>
        <v>0</v>
      </c>
      <c r="H987" s="216">
        <f t="shared" si="122"/>
        <v>1</v>
      </c>
      <c r="I987" s="216">
        <f t="shared" si="122"/>
        <v>0</v>
      </c>
      <c r="J987" s="216">
        <f t="shared" si="122"/>
        <v>0</v>
      </c>
      <c r="K987" s="347">
        <f t="shared" si="123"/>
        <v>3.8600000000000002E-2</v>
      </c>
      <c r="L987" s="216"/>
      <c r="M987" s="216">
        <f t="shared" si="124"/>
        <v>0</v>
      </c>
      <c r="N987" s="216">
        <f t="shared" si="125"/>
        <v>0</v>
      </c>
      <c r="O987" s="216">
        <f t="shared" si="125"/>
        <v>0</v>
      </c>
      <c r="P987" s="216">
        <f t="shared" si="126"/>
        <v>1</v>
      </c>
      <c r="Q987" s="216">
        <f t="shared" si="127"/>
        <v>8</v>
      </c>
      <c r="R987" s="216">
        <f t="shared" si="128"/>
        <v>1</v>
      </c>
      <c r="S987" s="219"/>
      <c r="T987" s="219"/>
      <c r="U987" s="219"/>
      <c r="V987" s="219"/>
      <c r="W987" s="504"/>
      <c r="X987" s="219"/>
      <c r="Y987" s="49">
        <v>3513</v>
      </c>
      <c r="Z987" s="49">
        <v>3513044016</v>
      </c>
      <c r="AA987" s="235" t="s">
        <v>1098</v>
      </c>
      <c r="AB987" s="49">
        <v>0</v>
      </c>
      <c r="AC987" s="49">
        <v>0</v>
      </c>
      <c r="AD987" s="49">
        <v>0</v>
      </c>
      <c r="AE987" s="49">
        <v>0</v>
      </c>
      <c r="AF987" s="49">
        <v>1</v>
      </c>
      <c r="AG987" s="49">
        <v>0</v>
      </c>
      <c r="AH987" s="49">
        <v>0</v>
      </c>
      <c r="AI987" s="206">
        <v>0</v>
      </c>
      <c r="AJ987" s="206">
        <v>0</v>
      </c>
      <c r="AK987" s="206">
        <v>0</v>
      </c>
      <c r="AL987" s="206">
        <v>0</v>
      </c>
      <c r="AM987" s="206">
        <v>1</v>
      </c>
      <c r="AN987" s="206">
        <v>0</v>
      </c>
      <c r="AO987" s="206">
        <v>0</v>
      </c>
      <c r="AP987" s="206">
        <v>0</v>
      </c>
      <c r="AQ987" s="49">
        <v>0</v>
      </c>
      <c r="AR987" s="207"/>
      <c r="AS987" s="49">
        <v>44</v>
      </c>
      <c r="AT987" s="49">
        <v>16</v>
      </c>
      <c r="AU987" s="49">
        <v>8</v>
      </c>
      <c r="AW987" s="49"/>
      <c r="AX987" s="49"/>
      <c r="AY987" s="49"/>
      <c r="AZ987" s="484"/>
    </row>
    <row r="988" spans="1:52">
      <c r="A988" s="206">
        <v>3513</v>
      </c>
      <c r="B988" s="206">
        <v>3513044018</v>
      </c>
      <c r="C988" s="207" t="s">
        <v>1098</v>
      </c>
      <c r="D988" s="216">
        <f t="shared" si="122"/>
        <v>0</v>
      </c>
      <c r="E988" s="216">
        <f t="shared" si="122"/>
        <v>0</v>
      </c>
      <c r="F988" s="216">
        <f t="shared" si="122"/>
        <v>0</v>
      </c>
      <c r="G988" s="216">
        <f t="shared" si="122"/>
        <v>0</v>
      </c>
      <c r="H988" s="216">
        <f t="shared" si="122"/>
        <v>0</v>
      </c>
      <c r="I988" s="216">
        <f t="shared" si="122"/>
        <v>3</v>
      </c>
      <c r="J988" s="216">
        <f t="shared" si="122"/>
        <v>0</v>
      </c>
      <c r="K988" s="347">
        <f t="shared" si="123"/>
        <v>0.1158</v>
      </c>
      <c r="L988" s="216"/>
      <c r="M988" s="216">
        <f t="shared" si="124"/>
        <v>0</v>
      </c>
      <c r="N988" s="216">
        <f t="shared" si="125"/>
        <v>0</v>
      </c>
      <c r="O988" s="216">
        <f t="shared" si="125"/>
        <v>1</v>
      </c>
      <c r="P988" s="216">
        <f t="shared" si="126"/>
        <v>3</v>
      </c>
      <c r="Q988" s="216">
        <f t="shared" si="127"/>
        <v>9</v>
      </c>
      <c r="R988" s="216">
        <f t="shared" si="128"/>
        <v>3</v>
      </c>
      <c r="S988" s="219"/>
      <c r="T988" s="219"/>
      <c r="U988" s="219"/>
      <c r="V988" s="219"/>
      <c r="W988" s="504"/>
      <c r="X988" s="219"/>
      <c r="Y988" s="49">
        <v>3513</v>
      </c>
      <c r="Z988" s="49">
        <v>3513044018</v>
      </c>
      <c r="AA988" s="235" t="s">
        <v>1098</v>
      </c>
      <c r="AB988" s="49">
        <v>0</v>
      </c>
      <c r="AC988" s="49">
        <v>0</v>
      </c>
      <c r="AD988" s="49">
        <v>0</v>
      </c>
      <c r="AE988" s="49">
        <v>0</v>
      </c>
      <c r="AF988" s="49">
        <v>0</v>
      </c>
      <c r="AG988" s="49">
        <v>3</v>
      </c>
      <c r="AH988" s="49">
        <v>0</v>
      </c>
      <c r="AI988" s="206">
        <v>0</v>
      </c>
      <c r="AJ988" s="206">
        <v>0</v>
      </c>
      <c r="AK988" s="206">
        <v>0</v>
      </c>
      <c r="AL988" s="206">
        <v>1</v>
      </c>
      <c r="AM988" s="206">
        <v>0</v>
      </c>
      <c r="AN988" s="206">
        <v>0</v>
      </c>
      <c r="AO988" s="206">
        <v>0</v>
      </c>
      <c r="AP988" s="206">
        <v>0</v>
      </c>
      <c r="AQ988" s="49">
        <v>3</v>
      </c>
      <c r="AR988" s="207"/>
      <c r="AS988" s="49">
        <v>44</v>
      </c>
      <c r="AT988" s="49">
        <v>18</v>
      </c>
      <c r="AU988" s="49">
        <v>9</v>
      </c>
      <c r="AW988" s="49"/>
      <c r="AX988" s="49"/>
      <c r="AY988" s="49"/>
      <c r="AZ988" s="484"/>
    </row>
    <row r="989" spans="1:52">
      <c r="A989" s="206">
        <v>3513</v>
      </c>
      <c r="B989" s="206">
        <v>3513044035</v>
      </c>
      <c r="C989" s="207" t="s">
        <v>1098</v>
      </c>
      <c r="D989" s="216">
        <f t="shared" si="122"/>
        <v>0</v>
      </c>
      <c r="E989" s="216">
        <f t="shared" si="122"/>
        <v>0</v>
      </c>
      <c r="F989" s="216">
        <f t="shared" si="122"/>
        <v>0</v>
      </c>
      <c r="G989" s="216">
        <f t="shared" si="122"/>
        <v>0</v>
      </c>
      <c r="H989" s="216">
        <f t="shared" si="122"/>
        <v>1</v>
      </c>
      <c r="I989" s="216">
        <f t="shared" si="122"/>
        <v>4</v>
      </c>
      <c r="J989" s="216">
        <f t="shared" si="122"/>
        <v>0</v>
      </c>
      <c r="K989" s="347">
        <f t="shared" si="123"/>
        <v>0.193</v>
      </c>
      <c r="L989" s="216"/>
      <c r="M989" s="216">
        <f t="shared" si="124"/>
        <v>0</v>
      </c>
      <c r="N989" s="216">
        <f t="shared" si="125"/>
        <v>0</v>
      </c>
      <c r="O989" s="216">
        <f t="shared" si="125"/>
        <v>2</v>
      </c>
      <c r="P989" s="216">
        <f t="shared" si="126"/>
        <v>4</v>
      </c>
      <c r="Q989" s="216">
        <f t="shared" si="127"/>
        <v>11</v>
      </c>
      <c r="R989" s="216">
        <f t="shared" si="128"/>
        <v>5</v>
      </c>
      <c r="S989" s="219"/>
      <c r="T989" s="219"/>
      <c r="U989" s="219"/>
      <c r="V989" s="219"/>
      <c r="W989" s="504"/>
      <c r="X989" s="219"/>
      <c r="Y989" s="49">
        <v>3513</v>
      </c>
      <c r="Z989" s="49">
        <v>3513044035</v>
      </c>
      <c r="AA989" s="235" t="s">
        <v>1098</v>
      </c>
      <c r="AB989" s="49">
        <v>0</v>
      </c>
      <c r="AC989" s="49">
        <v>0</v>
      </c>
      <c r="AD989" s="49">
        <v>0</v>
      </c>
      <c r="AE989" s="49">
        <v>0</v>
      </c>
      <c r="AF989" s="49">
        <v>1</v>
      </c>
      <c r="AG989" s="49">
        <v>4</v>
      </c>
      <c r="AH989" s="49">
        <v>0</v>
      </c>
      <c r="AI989" s="206">
        <v>0</v>
      </c>
      <c r="AJ989" s="206">
        <v>0</v>
      </c>
      <c r="AK989" s="206">
        <v>0</v>
      </c>
      <c r="AL989" s="206">
        <v>2</v>
      </c>
      <c r="AM989" s="206">
        <v>0</v>
      </c>
      <c r="AN989" s="206">
        <v>0</v>
      </c>
      <c r="AO989" s="206">
        <v>0</v>
      </c>
      <c r="AP989" s="206">
        <v>0</v>
      </c>
      <c r="AQ989" s="49">
        <v>4</v>
      </c>
      <c r="AR989" s="207"/>
      <c r="AS989" s="49">
        <v>44</v>
      </c>
      <c r="AT989" s="49">
        <v>35</v>
      </c>
      <c r="AU989" s="49">
        <v>11</v>
      </c>
      <c r="AW989" s="49"/>
      <c r="AX989" s="49"/>
      <c r="AY989" s="49"/>
      <c r="AZ989" s="484"/>
    </row>
    <row r="990" spans="1:52">
      <c r="A990" s="206">
        <v>3513</v>
      </c>
      <c r="B990" s="206">
        <v>3513044044</v>
      </c>
      <c r="C990" s="207" t="s">
        <v>1098</v>
      </c>
      <c r="D990" s="216">
        <f t="shared" si="122"/>
        <v>0</v>
      </c>
      <c r="E990" s="216">
        <f t="shared" si="122"/>
        <v>0</v>
      </c>
      <c r="F990" s="216">
        <f t="shared" si="122"/>
        <v>0</v>
      </c>
      <c r="G990" s="216">
        <f t="shared" si="122"/>
        <v>0</v>
      </c>
      <c r="H990" s="216">
        <f t="shared" si="122"/>
        <v>277</v>
      </c>
      <c r="I990" s="216">
        <f t="shared" si="122"/>
        <v>323</v>
      </c>
      <c r="J990" s="216">
        <f t="shared" si="122"/>
        <v>0</v>
      </c>
      <c r="K990" s="347">
        <f t="shared" si="123"/>
        <v>23.16</v>
      </c>
      <c r="L990" s="216"/>
      <c r="M990" s="216">
        <f t="shared" si="124"/>
        <v>0</v>
      </c>
      <c r="N990" s="216">
        <f t="shared" si="125"/>
        <v>50</v>
      </c>
      <c r="O990" s="216">
        <f t="shared" si="125"/>
        <v>38</v>
      </c>
      <c r="P990" s="216">
        <f t="shared" si="126"/>
        <v>408</v>
      </c>
      <c r="Q990" s="216">
        <f t="shared" si="127"/>
        <v>11</v>
      </c>
      <c r="R990" s="216">
        <f t="shared" si="128"/>
        <v>600</v>
      </c>
      <c r="S990" s="219"/>
      <c r="T990" s="219"/>
      <c r="U990" s="219"/>
      <c r="V990" s="219"/>
      <c r="W990" s="504"/>
      <c r="X990" s="219"/>
      <c r="Y990" s="49">
        <v>3513</v>
      </c>
      <c r="Z990" s="49">
        <v>3513044044</v>
      </c>
      <c r="AA990" s="235" t="s">
        <v>1098</v>
      </c>
      <c r="AB990" s="49">
        <v>0</v>
      </c>
      <c r="AC990" s="49">
        <v>0</v>
      </c>
      <c r="AD990" s="49">
        <v>0</v>
      </c>
      <c r="AE990" s="49">
        <v>0</v>
      </c>
      <c r="AF990" s="49">
        <v>277</v>
      </c>
      <c r="AG990" s="49">
        <v>323</v>
      </c>
      <c r="AH990" s="49">
        <v>0</v>
      </c>
      <c r="AI990" s="206">
        <v>0</v>
      </c>
      <c r="AJ990" s="206">
        <v>0</v>
      </c>
      <c r="AK990" s="206">
        <v>50</v>
      </c>
      <c r="AL990" s="206">
        <v>38</v>
      </c>
      <c r="AM990" s="206">
        <v>191</v>
      </c>
      <c r="AN990" s="206">
        <v>0</v>
      </c>
      <c r="AO990" s="206">
        <v>0</v>
      </c>
      <c r="AP990" s="206">
        <v>0</v>
      </c>
      <c r="AQ990" s="49">
        <v>217</v>
      </c>
      <c r="AR990" s="207"/>
      <c r="AS990" s="49">
        <v>44</v>
      </c>
      <c r="AT990" s="49">
        <v>44</v>
      </c>
      <c r="AU990" s="49">
        <v>11</v>
      </c>
      <c r="AW990" s="49"/>
      <c r="AX990" s="49"/>
      <c r="AY990" s="49"/>
      <c r="AZ990" s="484"/>
    </row>
    <row r="991" spans="1:52">
      <c r="A991" s="206">
        <v>3513</v>
      </c>
      <c r="B991" s="206">
        <v>3513044050</v>
      </c>
      <c r="C991" s="207" t="s">
        <v>1098</v>
      </c>
      <c r="D991" s="216">
        <f t="shared" si="122"/>
        <v>0</v>
      </c>
      <c r="E991" s="216">
        <f t="shared" si="122"/>
        <v>0</v>
      </c>
      <c r="F991" s="216">
        <f t="shared" si="122"/>
        <v>0</v>
      </c>
      <c r="G991" s="216">
        <f t="shared" si="122"/>
        <v>0</v>
      </c>
      <c r="H991" s="216">
        <f t="shared" si="122"/>
        <v>1</v>
      </c>
      <c r="I991" s="216">
        <f t="shared" si="122"/>
        <v>1</v>
      </c>
      <c r="J991" s="216">
        <f t="shared" si="122"/>
        <v>0</v>
      </c>
      <c r="K991" s="347">
        <f t="shared" si="123"/>
        <v>7.7200000000000005E-2</v>
      </c>
      <c r="L991" s="216"/>
      <c r="M991" s="216">
        <f t="shared" si="124"/>
        <v>0</v>
      </c>
      <c r="N991" s="216">
        <f t="shared" si="125"/>
        <v>0</v>
      </c>
      <c r="O991" s="216">
        <f t="shared" si="125"/>
        <v>0</v>
      </c>
      <c r="P991" s="216">
        <f t="shared" si="126"/>
        <v>1</v>
      </c>
      <c r="Q991" s="216">
        <f t="shared" si="127"/>
        <v>4</v>
      </c>
      <c r="R991" s="216">
        <f t="shared" si="128"/>
        <v>2</v>
      </c>
      <c r="S991" s="219"/>
      <c r="T991" s="219"/>
      <c r="U991" s="219"/>
      <c r="V991" s="219"/>
      <c r="W991" s="504"/>
      <c r="X991" s="219"/>
      <c r="Y991" s="49">
        <v>3513</v>
      </c>
      <c r="Z991" s="49">
        <v>3513044050</v>
      </c>
      <c r="AA991" s="235" t="s">
        <v>1098</v>
      </c>
      <c r="AB991" s="49">
        <v>0</v>
      </c>
      <c r="AC991" s="49">
        <v>0</v>
      </c>
      <c r="AD991" s="49">
        <v>0</v>
      </c>
      <c r="AE991" s="49">
        <v>0</v>
      </c>
      <c r="AF991" s="49">
        <v>1</v>
      </c>
      <c r="AG991" s="49">
        <v>1</v>
      </c>
      <c r="AH991" s="49">
        <v>0</v>
      </c>
      <c r="AI991" s="206">
        <v>0</v>
      </c>
      <c r="AJ991" s="206">
        <v>0</v>
      </c>
      <c r="AK991" s="206">
        <v>0</v>
      </c>
      <c r="AL991" s="206">
        <v>0</v>
      </c>
      <c r="AM991" s="206">
        <v>0</v>
      </c>
      <c r="AN991" s="206">
        <v>0</v>
      </c>
      <c r="AO991" s="206">
        <v>0</v>
      </c>
      <c r="AP991" s="206">
        <v>0</v>
      </c>
      <c r="AQ991" s="49">
        <v>1</v>
      </c>
      <c r="AR991" s="207"/>
      <c r="AS991" s="49">
        <v>44</v>
      </c>
      <c r="AT991" s="49">
        <v>50</v>
      </c>
      <c r="AU991" s="49">
        <v>4</v>
      </c>
      <c r="AW991" s="49"/>
      <c r="AX991" s="49"/>
      <c r="AY991" s="49"/>
      <c r="AZ991" s="484"/>
    </row>
    <row r="992" spans="1:52">
      <c r="A992" s="206">
        <v>3513</v>
      </c>
      <c r="B992" s="206">
        <v>3513044083</v>
      </c>
      <c r="C992" s="207" t="s">
        <v>1098</v>
      </c>
      <c r="D992" s="216">
        <f t="shared" si="122"/>
        <v>0</v>
      </c>
      <c r="E992" s="216">
        <f t="shared" si="122"/>
        <v>0</v>
      </c>
      <c r="F992" s="216">
        <f t="shared" si="122"/>
        <v>0</v>
      </c>
      <c r="G992" s="216">
        <f t="shared" si="122"/>
        <v>0</v>
      </c>
      <c r="H992" s="216">
        <f t="shared" si="122"/>
        <v>1</v>
      </c>
      <c r="I992" s="216">
        <f t="shared" si="122"/>
        <v>1</v>
      </c>
      <c r="J992" s="216">
        <f t="shared" si="122"/>
        <v>0</v>
      </c>
      <c r="K992" s="347">
        <f t="shared" si="123"/>
        <v>7.7200000000000005E-2</v>
      </c>
      <c r="L992" s="216"/>
      <c r="M992" s="216">
        <f t="shared" si="124"/>
        <v>0</v>
      </c>
      <c r="N992" s="216">
        <f t="shared" si="125"/>
        <v>1</v>
      </c>
      <c r="O992" s="216">
        <f t="shared" si="125"/>
        <v>1</v>
      </c>
      <c r="P992" s="216">
        <f t="shared" si="126"/>
        <v>2</v>
      </c>
      <c r="Q992" s="216">
        <f t="shared" si="127"/>
        <v>6</v>
      </c>
      <c r="R992" s="216">
        <f t="shared" si="128"/>
        <v>2</v>
      </c>
      <c r="S992" s="219"/>
      <c r="T992" s="219"/>
      <c r="U992" s="219"/>
      <c r="V992" s="219"/>
      <c r="W992" s="504"/>
      <c r="X992" s="219"/>
      <c r="Y992" s="49">
        <v>3513</v>
      </c>
      <c r="Z992" s="49">
        <v>3513044083</v>
      </c>
      <c r="AA992" s="235" t="s">
        <v>1098</v>
      </c>
      <c r="AB992" s="49">
        <v>0</v>
      </c>
      <c r="AC992" s="49">
        <v>0</v>
      </c>
      <c r="AD992" s="49">
        <v>0</v>
      </c>
      <c r="AE992" s="49">
        <v>0</v>
      </c>
      <c r="AF992" s="49">
        <v>1</v>
      </c>
      <c r="AG992" s="49">
        <v>1</v>
      </c>
      <c r="AH992" s="49">
        <v>0</v>
      </c>
      <c r="AI992" s="206">
        <v>0</v>
      </c>
      <c r="AJ992" s="206">
        <v>0</v>
      </c>
      <c r="AK992" s="206">
        <v>1</v>
      </c>
      <c r="AL992" s="206">
        <v>1</v>
      </c>
      <c r="AM992" s="206">
        <v>1</v>
      </c>
      <c r="AN992" s="206">
        <v>0</v>
      </c>
      <c r="AO992" s="206">
        <v>0</v>
      </c>
      <c r="AP992" s="206">
        <v>0</v>
      </c>
      <c r="AQ992" s="49">
        <v>1</v>
      </c>
      <c r="AR992" s="207"/>
      <c r="AS992" s="49">
        <v>44</v>
      </c>
      <c r="AT992" s="49">
        <v>83</v>
      </c>
      <c r="AU992" s="49">
        <v>6</v>
      </c>
      <c r="AW992" s="49"/>
      <c r="AX992" s="49"/>
      <c r="AY992" s="49"/>
      <c r="AZ992" s="484"/>
    </row>
    <row r="993" spans="1:52">
      <c r="A993" s="206">
        <v>3513</v>
      </c>
      <c r="B993" s="206">
        <v>3513044095</v>
      </c>
      <c r="C993" s="207" t="s">
        <v>1098</v>
      </c>
      <c r="D993" s="216">
        <f t="shared" si="122"/>
        <v>0</v>
      </c>
      <c r="E993" s="216">
        <f t="shared" si="122"/>
        <v>0</v>
      </c>
      <c r="F993" s="216">
        <f t="shared" si="122"/>
        <v>0</v>
      </c>
      <c r="G993" s="216">
        <f t="shared" ref="G993:J1056" si="129">ROUND(AE993,0)</f>
        <v>0</v>
      </c>
      <c r="H993" s="216">
        <f t="shared" si="129"/>
        <v>0</v>
      </c>
      <c r="I993" s="216">
        <f t="shared" si="129"/>
        <v>2</v>
      </c>
      <c r="J993" s="216">
        <f t="shared" si="129"/>
        <v>0</v>
      </c>
      <c r="K993" s="347">
        <f t="shared" si="123"/>
        <v>7.7200000000000005E-2</v>
      </c>
      <c r="L993" s="216"/>
      <c r="M993" s="216">
        <f t="shared" si="124"/>
        <v>0</v>
      </c>
      <c r="N993" s="216">
        <f t="shared" si="125"/>
        <v>0</v>
      </c>
      <c r="O993" s="216">
        <f t="shared" si="125"/>
        <v>1</v>
      </c>
      <c r="P993" s="216">
        <f t="shared" si="126"/>
        <v>2</v>
      </c>
      <c r="Q993" s="216">
        <f t="shared" si="127"/>
        <v>12</v>
      </c>
      <c r="R993" s="216">
        <f t="shared" si="128"/>
        <v>2</v>
      </c>
      <c r="S993" s="219"/>
      <c r="T993" s="219"/>
      <c r="U993" s="219"/>
      <c r="V993" s="219"/>
      <c r="W993" s="504"/>
      <c r="X993" s="219"/>
      <c r="Y993" s="49">
        <v>3513</v>
      </c>
      <c r="Z993" s="49">
        <v>3513044095</v>
      </c>
      <c r="AA993" s="235" t="s">
        <v>1098</v>
      </c>
      <c r="AB993" s="49">
        <v>0</v>
      </c>
      <c r="AC993" s="49">
        <v>0</v>
      </c>
      <c r="AD993" s="49">
        <v>0</v>
      </c>
      <c r="AE993" s="49">
        <v>0</v>
      </c>
      <c r="AF993" s="49">
        <v>0</v>
      </c>
      <c r="AG993" s="49">
        <v>2</v>
      </c>
      <c r="AH993" s="49">
        <v>0</v>
      </c>
      <c r="AI993" s="206">
        <v>0</v>
      </c>
      <c r="AJ993" s="206">
        <v>0</v>
      </c>
      <c r="AK993" s="206">
        <v>0</v>
      </c>
      <c r="AL993" s="206">
        <v>1</v>
      </c>
      <c r="AM993" s="206">
        <v>0</v>
      </c>
      <c r="AN993" s="206">
        <v>0</v>
      </c>
      <c r="AO993" s="206">
        <v>0</v>
      </c>
      <c r="AP993" s="206">
        <v>0</v>
      </c>
      <c r="AQ993" s="49">
        <v>2</v>
      </c>
      <c r="AR993" s="207"/>
      <c r="AS993" s="49">
        <v>44</v>
      </c>
      <c r="AT993" s="49">
        <v>95</v>
      </c>
      <c r="AU993" s="49">
        <v>12</v>
      </c>
      <c r="AW993" s="49"/>
      <c r="AX993" s="49"/>
      <c r="AY993" s="49"/>
      <c r="AZ993" s="484"/>
    </row>
    <row r="994" spans="1:52">
      <c r="A994" s="206">
        <v>3513</v>
      </c>
      <c r="B994" s="206">
        <v>3513044133</v>
      </c>
      <c r="C994" s="207" t="s">
        <v>1098</v>
      </c>
      <c r="D994" s="216">
        <f t="shared" ref="D994:I1057" si="130">ROUND(AB994,0)</f>
        <v>0</v>
      </c>
      <c r="E994" s="216">
        <f t="shared" si="130"/>
        <v>0</v>
      </c>
      <c r="F994" s="216">
        <f t="shared" si="130"/>
        <v>0</v>
      </c>
      <c r="G994" s="216">
        <f t="shared" si="129"/>
        <v>0</v>
      </c>
      <c r="H994" s="216">
        <f t="shared" si="129"/>
        <v>1</v>
      </c>
      <c r="I994" s="216">
        <f t="shared" si="129"/>
        <v>3</v>
      </c>
      <c r="J994" s="216">
        <f t="shared" si="129"/>
        <v>0</v>
      </c>
      <c r="K994" s="347">
        <f t="shared" si="123"/>
        <v>0.15440000000000001</v>
      </c>
      <c r="L994" s="216"/>
      <c r="M994" s="216">
        <f t="shared" si="124"/>
        <v>0</v>
      </c>
      <c r="N994" s="216">
        <f t="shared" si="125"/>
        <v>0</v>
      </c>
      <c r="O994" s="216">
        <f t="shared" si="125"/>
        <v>0</v>
      </c>
      <c r="P994" s="216">
        <f t="shared" si="126"/>
        <v>4</v>
      </c>
      <c r="Q994" s="216">
        <f t="shared" si="127"/>
        <v>9</v>
      </c>
      <c r="R994" s="216">
        <f t="shared" si="128"/>
        <v>4</v>
      </c>
      <c r="S994" s="219"/>
      <c r="T994" s="219"/>
      <c r="U994" s="219"/>
      <c r="V994" s="219"/>
      <c r="W994" s="504"/>
      <c r="X994" s="219"/>
      <c r="Y994" s="49">
        <v>3513</v>
      </c>
      <c r="Z994" s="49">
        <v>3513044133</v>
      </c>
      <c r="AA994" s="235" t="s">
        <v>1098</v>
      </c>
      <c r="AB994" s="49">
        <v>0</v>
      </c>
      <c r="AC994" s="49">
        <v>0</v>
      </c>
      <c r="AD994" s="49">
        <v>0</v>
      </c>
      <c r="AE994" s="49">
        <v>0</v>
      </c>
      <c r="AF994" s="49">
        <v>1</v>
      </c>
      <c r="AG994" s="49">
        <v>3</v>
      </c>
      <c r="AH994" s="49">
        <v>0</v>
      </c>
      <c r="AI994" s="206">
        <v>0</v>
      </c>
      <c r="AJ994" s="206">
        <v>0</v>
      </c>
      <c r="AK994" s="206">
        <v>0</v>
      </c>
      <c r="AL994" s="206">
        <v>0</v>
      </c>
      <c r="AM994" s="206">
        <v>1</v>
      </c>
      <c r="AN994" s="206">
        <v>0</v>
      </c>
      <c r="AO994" s="206">
        <v>0</v>
      </c>
      <c r="AP994" s="206">
        <v>0</v>
      </c>
      <c r="AQ994" s="49">
        <v>3</v>
      </c>
      <c r="AR994" s="207"/>
      <c r="AS994" s="49">
        <v>44</v>
      </c>
      <c r="AT994" s="49">
        <v>133</v>
      </c>
      <c r="AU994" s="49">
        <v>9</v>
      </c>
      <c r="AW994" s="49"/>
      <c r="AX994" s="49"/>
      <c r="AY994" s="49"/>
      <c r="AZ994" s="484"/>
    </row>
    <row r="995" spans="1:52">
      <c r="A995" s="206">
        <v>3513</v>
      </c>
      <c r="B995" s="206">
        <v>3513044182</v>
      </c>
      <c r="C995" s="207" t="s">
        <v>1098</v>
      </c>
      <c r="D995" s="216">
        <f t="shared" si="130"/>
        <v>0</v>
      </c>
      <c r="E995" s="216">
        <f t="shared" si="130"/>
        <v>0</v>
      </c>
      <c r="F995" s="216">
        <f t="shared" si="130"/>
        <v>0</v>
      </c>
      <c r="G995" s="216">
        <f t="shared" si="129"/>
        <v>0</v>
      </c>
      <c r="H995" s="216">
        <f t="shared" si="129"/>
        <v>0</v>
      </c>
      <c r="I995" s="216">
        <f t="shared" si="129"/>
        <v>1</v>
      </c>
      <c r="J995" s="216">
        <f t="shared" si="129"/>
        <v>0</v>
      </c>
      <c r="K995" s="347">
        <f t="shared" si="123"/>
        <v>3.8600000000000002E-2</v>
      </c>
      <c r="L995" s="216"/>
      <c r="M995" s="216">
        <f t="shared" si="124"/>
        <v>0</v>
      </c>
      <c r="N995" s="216">
        <f t="shared" si="125"/>
        <v>0</v>
      </c>
      <c r="O995" s="216">
        <f t="shared" si="125"/>
        <v>0</v>
      </c>
      <c r="P995" s="216">
        <f t="shared" si="126"/>
        <v>1</v>
      </c>
      <c r="Q995" s="216">
        <f t="shared" si="127"/>
        <v>8</v>
      </c>
      <c r="R995" s="216">
        <f t="shared" si="128"/>
        <v>1</v>
      </c>
      <c r="S995" s="219"/>
      <c r="T995" s="219"/>
      <c r="U995" s="219"/>
      <c r="V995" s="219"/>
      <c r="W995" s="504"/>
      <c r="X995" s="219"/>
      <c r="Y995" s="49">
        <v>3513</v>
      </c>
      <c r="Z995" s="49">
        <v>3513044182</v>
      </c>
      <c r="AA995" s="235" t="s">
        <v>1098</v>
      </c>
      <c r="AB995" s="49">
        <v>0</v>
      </c>
      <c r="AC995" s="49">
        <v>0</v>
      </c>
      <c r="AD995" s="49">
        <v>0</v>
      </c>
      <c r="AE995" s="49">
        <v>0</v>
      </c>
      <c r="AF995" s="49">
        <v>0</v>
      </c>
      <c r="AG995" s="49">
        <v>1</v>
      </c>
      <c r="AH995" s="49">
        <v>0</v>
      </c>
      <c r="AI995" s="206">
        <v>0</v>
      </c>
      <c r="AJ995" s="206">
        <v>0</v>
      </c>
      <c r="AK995" s="206">
        <v>0</v>
      </c>
      <c r="AL995" s="206">
        <v>0</v>
      </c>
      <c r="AM995" s="206">
        <v>0</v>
      </c>
      <c r="AN995" s="206">
        <v>0</v>
      </c>
      <c r="AO995" s="206">
        <v>0</v>
      </c>
      <c r="AP995" s="206">
        <v>0</v>
      </c>
      <c r="AQ995" s="49">
        <v>1</v>
      </c>
      <c r="AR995" s="207"/>
      <c r="AS995" s="49">
        <v>44</v>
      </c>
      <c r="AT995" s="49">
        <v>182</v>
      </c>
      <c r="AU995" s="49">
        <v>8</v>
      </c>
      <c r="AW995" s="49"/>
      <c r="AX995" s="49"/>
      <c r="AY995" s="49"/>
      <c r="AZ995" s="484"/>
    </row>
    <row r="996" spans="1:52">
      <c r="A996" s="206">
        <v>3513</v>
      </c>
      <c r="B996" s="206">
        <v>3513044218</v>
      </c>
      <c r="C996" s="207" t="s">
        <v>1098</v>
      </c>
      <c r="D996" s="216">
        <f t="shared" si="130"/>
        <v>0</v>
      </c>
      <c r="E996" s="216">
        <f t="shared" si="130"/>
        <v>0</v>
      </c>
      <c r="F996" s="216">
        <f t="shared" si="130"/>
        <v>0</v>
      </c>
      <c r="G996" s="216">
        <f t="shared" si="129"/>
        <v>0</v>
      </c>
      <c r="H996" s="216">
        <f t="shared" si="129"/>
        <v>1</v>
      </c>
      <c r="I996" s="216">
        <f t="shared" si="129"/>
        <v>1</v>
      </c>
      <c r="J996" s="216">
        <f t="shared" si="129"/>
        <v>0</v>
      </c>
      <c r="K996" s="347">
        <f t="shared" si="123"/>
        <v>7.7200000000000005E-2</v>
      </c>
      <c r="L996" s="216"/>
      <c r="M996" s="216">
        <f t="shared" si="124"/>
        <v>0</v>
      </c>
      <c r="N996" s="216">
        <f t="shared" si="125"/>
        <v>0</v>
      </c>
      <c r="O996" s="216">
        <f t="shared" si="125"/>
        <v>0</v>
      </c>
      <c r="P996" s="216">
        <f t="shared" si="126"/>
        <v>2</v>
      </c>
      <c r="Q996" s="216">
        <f t="shared" si="127"/>
        <v>5</v>
      </c>
      <c r="R996" s="216">
        <f t="shared" si="128"/>
        <v>2</v>
      </c>
      <c r="S996" s="219"/>
      <c r="T996" s="219"/>
      <c r="U996" s="219"/>
      <c r="V996" s="219"/>
      <c r="W996" s="504"/>
      <c r="X996" s="219"/>
      <c r="Y996" s="49">
        <v>3513</v>
      </c>
      <c r="Z996" s="49">
        <v>3513044218</v>
      </c>
      <c r="AA996" s="235" t="s">
        <v>1098</v>
      </c>
      <c r="AB996" s="49">
        <v>0</v>
      </c>
      <c r="AC996" s="49">
        <v>0</v>
      </c>
      <c r="AD996" s="49">
        <v>0</v>
      </c>
      <c r="AE996" s="49">
        <v>0</v>
      </c>
      <c r="AF996" s="49">
        <v>1</v>
      </c>
      <c r="AG996" s="49">
        <v>1</v>
      </c>
      <c r="AH996" s="49">
        <v>0</v>
      </c>
      <c r="AI996" s="206">
        <v>0</v>
      </c>
      <c r="AJ996" s="206">
        <v>0</v>
      </c>
      <c r="AK996" s="206">
        <v>0</v>
      </c>
      <c r="AL996" s="206">
        <v>0</v>
      </c>
      <c r="AM996" s="206">
        <v>1</v>
      </c>
      <c r="AN996" s="206">
        <v>0</v>
      </c>
      <c r="AO996" s="206">
        <v>0</v>
      </c>
      <c r="AP996" s="206">
        <v>0</v>
      </c>
      <c r="AQ996" s="49">
        <v>1</v>
      </c>
      <c r="AR996" s="207"/>
      <c r="AS996" s="49">
        <v>44</v>
      </c>
      <c r="AT996" s="49">
        <v>218</v>
      </c>
      <c r="AU996" s="49">
        <v>5</v>
      </c>
      <c r="AW996" s="49"/>
      <c r="AX996" s="49"/>
      <c r="AY996" s="49"/>
      <c r="AZ996" s="484"/>
    </row>
    <row r="997" spans="1:52">
      <c r="A997" s="206">
        <v>3513</v>
      </c>
      <c r="B997" s="206">
        <v>3513044220</v>
      </c>
      <c r="C997" s="207" t="s">
        <v>1098</v>
      </c>
      <c r="D997" s="216">
        <f t="shared" si="130"/>
        <v>0</v>
      </c>
      <c r="E997" s="216">
        <f t="shared" si="130"/>
        <v>0</v>
      </c>
      <c r="F997" s="216">
        <f t="shared" si="130"/>
        <v>0</v>
      </c>
      <c r="G997" s="216">
        <f t="shared" si="129"/>
        <v>0</v>
      </c>
      <c r="H997" s="216">
        <f t="shared" si="129"/>
        <v>1</v>
      </c>
      <c r="I997" s="216">
        <f t="shared" si="129"/>
        <v>0</v>
      </c>
      <c r="J997" s="216">
        <f t="shared" si="129"/>
        <v>0</v>
      </c>
      <c r="K997" s="347">
        <f t="shared" si="123"/>
        <v>3.8600000000000002E-2</v>
      </c>
      <c r="L997" s="216"/>
      <c r="M997" s="216">
        <f t="shared" si="124"/>
        <v>0</v>
      </c>
      <c r="N997" s="216">
        <f t="shared" si="125"/>
        <v>0</v>
      </c>
      <c r="O997" s="216">
        <f t="shared" si="125"/>
        <v>0</v>
      </c>
      <c r="P997" s="216">
        <f t="shared" si="126"/>
        <v>0</v>
      </c>
      <c r="Q997" s="216">
        <f t="shared" si="127"/>
        <v>7</v>
      </c>
      <c r="R997" s="216">
        <f t="shared" si="128"/>
        <v>1</v>
      </c>
      <c r="S997" s="219"/>
      <c r="T997" s="219"/>
      <c r="U997" s="219"/>
      <c r="V997" s="219"/>
      <c r="W997" s="504"/>
      <c r="X997" s="219"/>
      <c r="Y997" s="49">
        <v>3513</v>
      </c>
      <c r="Z997" s="49">
        <v>3513044220</v>
      </c>
      <c r="AA997" s="235" t="s">
        <v>1098</v>
      </c>
      <c r="AB997" s="49">
        <v>0</v>
      </c>
      <c r="AC997" s="49">
        <v>0</v>
      </c>
      <c r="AD997" s="49">
        <v>0</v>
      </c>
      <c r="AE997" s="49">
        <v>0</v>
      </c>
      <c r="AF997" s="49">
        <v>1</v>
      </c>
      <c r="AG997" s="49">
        <v>0</v>
      </c>
      <c r="AH997" s="49">
        <v>0</v>
      </c>
      <c r="AI997" s="206">
        <v>0</v>
      </c>
      <c r="AJ997" s="206">
        <v>0</v>
      </c>
      <c r="AK997" s="206">
        <v>0</v>
      </c>
      <c r="AL997" s="206">
        <v>0</v>
      </c>
      <c r="AM997" s="206">
        <v>0</v>
      </c>
      <c r="AN997" s="206">
        <v>0</v>
      </c>
      <c r="AO997" s="206">
        <v>0</v>
      </c>
      <c r="AP997" s="206">
        <v>0</v>
      </c>
      <c r="AQ997" s="49">
        <v>0</v>
      </c>
      <c r="AR997" s="207"/>
      <c r="AS997" s="49">
        <v>44</v>
      </c>
      <c r="AT997" s="49">
        <v>220</v>
      </c>
      <c r="AU997" s="49">
        <v>7</v>
      </c>
      <c r="AW997" s="49"/>
      <c r="AX997" s="49"/>
      <c r="AY997" s="49"/>
      <c r="AZ997" s="484"/>
    </row>
    <row r="998" spans="1:52">
      <c r="A998" s="206">
        <v>3513</v>
      </c>
      <c r="B998" s="206">
        <v>3513044244</v>
      </c>
      <c r="C998" s="207" t="s">
        <v>1098</v>
      </c>
      <c r="D998" s="216">
        <f t="shared" si="130"/>
        <v>0</v>
      </c>
      <c r="E998" s="216">
        <f t="shared" si="130"/>
        <v>0</v>
      </c>
      <c r="F998" s="216">
        <f t="shared" si="130"/>
        <v>0</v>
      </c>
      <c r="G998" s="216">
        <f t="shared" si="129"/>
        <v>0</v>
      </c>
      <c r="H998" s="216">
        <f t="shared" si="129"/>
        <v>25</v>
      </c>
      <c r="I998" s="216">
        <f t="shared" si="129"/>
        <v>39</v>
      </c>
      <c r="J998" s="216">
        <f t="shared" si="129"/>
        <v>0</v>
      </c>
      <c r="K998" s="347">
        <f t="shared" si="123"/>
        <v>2.4704000000000002</v>
      </c>
      <c r="L998" s="216"/>
      <c r="M998" s="216">
        <f t="shared" si="124"/>
        <v>0</v>
      </c>
      <c r="N998" s="216">
        <f t="shared" si="125"/>
        <v>6</v>
      </c>
      <c r="O998" s="216">
        <f t="shared" si="125"/>
        <v>3</v>
      </c>
      <c r="P998" s="216">
        <f t="shared" si="126"/>
        <v>34</v>
      </c>
      <c r="Q998" s="216">
        <f t="shared" si="127"/>
        <v>10</v>
      </c>
      <c r="R998" s="216">
        <f t="shared" si="128"/>
        <v>64</v>
      </c>
      <c r="S998" s="219"/>
      <c r="T998" s="219"/>
      <c r="U998" s="219"/>
      <c r="V998" s="219"/>
      <c r="W998" s="504"/>
      <c r="X998" s="219"/>
      <c r="Y998" s="49">
        <v>3513</v>
      </c>
      <c r="Z998" s="49">
        <v>3513044244</v>
      </c>
      <c r="AA998" s="235" t="s">
        <v>1098</v>
      </c>
      <c r="AB998" s="49">
        <v>0</v>
      </c>
      <c r="AC998" s="49">
        <v>0</v>
      </c>
      <c r="AD998" s="49">
        <v>0</v>
      </c>
      <c r="AE998" s="49">
        <v>0</v>
      </c>
      <c r="AF998" s="49">
        <v>25</v>
      </c>
      <c r="AG998" s="49">
        <v>39</v>
      </c>
      <c r="AH998" s="49">
        <v>0</v>
      </c>
      <c r="AI998" s="206">
        <v>0</v>
      </c>
      <c r="AJ998" s="206">
        <v>0</v>
      </c>
      <c r="AK998" s="206">
        <v>6</v>
      </c>
      <c r="AL998" s="206">
        <v>3</v>
      </c>
      <c r="AM998" s="206">
        <v>13</v>
      </c>
      <c r="AN998" s="206">
        <v>0</v>
      </c>
      <c r="AO998" s="206">
        <v>0</v>
      </c>
      <c r="AP998" s="206">
        <v>0</v>
      </c>
      <c r="AQ998" s="49">
        <v>21</v>
      </c>
      <c r="AR998" s="207"/>
      <c r="AS998" s="49">
        <v>44</v>
      </c>
      <c r="AT998" s="49">
        <v>244</v>
      </c>
      <c r="AU998" s="49">
        <v>10</v>
      </c>
      <c r="AW998" s="49"/>
      <c r="AX998" s="49"/>
      <c r="AY998" s="49"/>
      <c r="AZ998" s="484"/>
    </row>
    <row r="999" spans="1:52">
      <c r="A999" s="206">
        <v>3513</v>
      </c>
      <c r="B999" s="206">
        <v>3513044285</v>
      </c>
      <c r="C999" s="207" t="s">
        <v>1098</v>
      </c>
      <c r="D999" s="216">
        <f t="shared" si="130"/>
        <v>0</v>
      </c>
      <c r="E999" s="216">
        <f t="shared" si="130"/>
        <v>0</v>
      </c>
      <c r="F999" s="216">
        <f t="shared" si="130"/>
        <v>0</v>
      </c>
      <c r="G999" s="216">
        <f t="shared" si="129"/>
        <v>0</v>
      </c>
      <c r="H999" s="216">
        <f t="shared" si="129"/>
        <v>0</v>
      </c>
      <c r="I999" s="216">
        <f t="shared" si="129"/>
        <v>1</v>
      </c>
      <c r="J999" s="216">
        <f t="shared" si="129"/>
        <v>0</v>
      </c>
      <c r="K999" s="347">
        <f t="shared" si="123"/>
        <v>3.8600000000000002E-2</v>
      </c>
      <c r="L999" s="216"/>
      <c r="M999" s="216">
        <f t="shared" si="124"/>
        <v>0</v>
      </c>
      <c r="N999" s="216">
        <f t="shared" si="125"/>
        <v>0</v>
      </c>
      <c r="O999" s="216">
        <f t="shared" si="125"/>
        <v>0</v>
      </c>
      <c r="P999" s="216">
        <f t="shared" si="126"/>
        <v>0</v>
      </c>
      <c r="Q999" s="216">
        <f t="shared" si="127"/>
        <v>8</v>
      </c>
      <c r="R999" s="216">
        <f t="shared" si="128"/>
        <v>1</v>
      </c>
      <c r="S999" s="219"/>
      <c r="T999" s="219"/>
      <c r="U999" s="219"/>
      <c r="V999" s="219"/>
      <c r="W999" s="504"/>
      <c r="X999" s="219"/>
      <c r="Y999" s="49">
        <v>3513</v>
      </c>
      <c r="Z999" s="49">
        <v>3513044285</v>
      </c>
      <c r="AA999" s="235" t="s">
        <v>1098</v>
      </c>
      <c r="AB999" s="49">
        <v>0</v>
      </c>
      <c r="AC999" s="49">
        <v>0</v>
      </c>
      <c r="AD999" s="49">
        <v>0</v>
      </c>
      <c r="AE999" s="49">
        <v>0</v>
      </c>
      <c r="AF999" s="49">
        <v>0</v>
      </c>
      <c r="AG999" s="49">
        <v>1</v>
      </c>
      <c r="AH999" s="49">
        <v>0</v>
      </c>
      <c r="AI999" s="206">
        <v>0</v>
      </c>
      <c r="AJ999" s="206">
        <v>0</v>
      </c>
      <c r="AK999" s="206">
        <v>0</v>
      </c>
      <c r="AL999" s="206">
        <v>0</v>
      </c>
      <c r="AM999" s="206">
        <v>0</v>
      </c>
      <c r="AN999" s="206">
        <v>0</v>
      </c>
      <c r="AO999" s="206">
        <v>0</v>
      </c>
      <c r="AP999" s="206">
        <v>0</v>
      </c>
      <c r="AQ999" s="49">
        <v>0</v>
      </c>
      <c r="AR999" s="207"/>
      <c r="AS999" s="49">
        <v>44</v>
      </c>
      <c r="AT999" s="49">
        <v>285</v>
      </c>
      <c r="AU999" s="49">
        <v>8</v>
      </c>
      <c r="AW999" s="49"/>
      <c r="AX999" s="49"/>
      <c r="AY999" s="49"/>
      <c r="AZ999" s="484"/>
    </row>
    <row r="1000" spans="1:52">
      <c r="A1000" s="206">
        <v>3513</v>
      </c>
      <c r="B1000" s="206">
        <v>3513044293</v>
      </c>
      <c r="C1000" s="207" t="s">
        <v>1098</v>
      </c>
      <c r="D1000" s="216">
        <f t="shared" si="130"/>
        <v>0</v>
      </c>
      <c r="E1000" s="216">
        <f t="shared" si="130"/>
        <v>0</v>
      </c>
      <c r="F1000" s="216">
        <f t="shared" si="130"/>
        <v>0</v>
      </c>
      <c r="G1000" s="216">
        <f t="shared" si="129"/>
        <v>0</v>
      </c>
      <c r="H1000" s="216">
        <f t="shared" si="129"/>
        <v>13</v>
      </c>
      <c r="I1000" s="216">
        <f t="shared" si="129"/>
        <v>29</v>
      </c>
      <c r="J1000" s="216">
        <f t="shared" si="129"/>
        <v>0</v>
      </c>
      <c r="K1000" s="347">
        <f t="shared" si="123"/>
        <v>1.6212</v>
      </c>
      <c r="L1000" s="216"/>
      <c r="M1000" s="216">
        <f t="shared" si="124"/>
        <v>0</v>
      </c>
      <c r="N1000" s="216">
        <f t="shared" si="125"/>
        <v>4</v>
      </c>
      <c r="O1000" s="216">
        <f t="shared" si="125"/>
        <v>1</v>
      </c>
      <c r="P1000" s="216">
        <f t="shared" si="126"/>
        <v>35</v>
      </c>
      <c r="Q1000" s="216">
        <f t="shared" si="127"/>
        <v>10</v>
      </c>
      <c r="R1000" s="216">
        <f t="shared" si="128"/>
        <v>42</v>
      </c>
      <c r="S1000" s="219"/>
      <c r="T1000" s="219"/>
      <c r="U1000" s="219"/>
      <c r="V1000" s="219"/>
      <c r="W1000" s="504"/>
      <c r="X1000" s="219"/>
      <c r="Y1000" s="49">
        <v>3513</v>
      </c>
      <c r="Z1000" s="49">
        <v>3513044293</v>
      </c>
      <c r="AA1000" s="235" t="s">
        <v>1098</v>
      </c>
      <c r="AB1000" s="49">
        <v>0</v>
      </c>
      <c r="AC1000" s="49">
        <v>0</v>
      </c>
      <c r="AD1000" s="49">
        <v>0</v>
      </c>
      <c r="AE1000" s="49">
        <v>0</v>
      </c>
      <c r="AF1000" s="49">
        <v>13</v>
      </c>
      <c r="AG1000" s="49">
        <v>29</v>
      </c>
      <c r="AH1000" s="49">
        <v>0</v>
      </c>
      <c r="AI1000" s="206">
        <v>0</v>
      </c>
      <c r="AJ1000" s="206">
        <v>0</v>
      </c>
      <c r="AK1000" s="206">
        <v>4</v>
      </c>
      <c r="AL1000" s="206">
        <v>1</v>
      </c>
      <c r="AM1000" s="206">
        <v>12</v>
      </c>
      <c r="AN1000" s="206">
        <v>0</v>
      </c>
      <c r="AO1000" s="206">
        <v>0</v>
      </c>
      <c r="AP1000" s="206">
        <v>0</v>
      </c>
      <c r="AQ1000" s="49">
        <v>23</v>
      </c>
      <c r="AR1000" s="207"/>
      <c r="AS1000" s="49">
        <v>44</v>
      </c>
      <c r="AT1000" s="49">
        <v>293</v>
      </c>
      <c r="AU1000" s="49">
        <v>10</v>
      </c>
      <c r="AW1000" s="49"/>
      <c r="AX1000" s="49"/>
      <c r="AY1000" s="49"/>
      <c r="AZ1000" s="484"/>
    </row>
    <row r="1001" spans="1:52">
      <c r="A1001" s="206">
        <v>3513</v>
      </c>
      <c r="B1001" s="206">
        <v>3513044323</v>
      </c>
      <c r="C1001" s="207" t="s">
        <v>1098</v>
      </c>
      <c r="D1001" s="216">
        <f t="shared" si="130"/>
        <v>0</v>
      </c>
      <c r="E1001" s="216">
        <f t="shared" si="130"/>
        <v>0</v>
      </c>
      <c r="F1001" s="216">
        <f t="shared" si="130"/>
        <v>0</v>
      </c>
      <c r="G1001" s="216">
        <f t="shared" si="129"/>
        <v>0</v>
      </c>
      <c r="H1001" s="216">
        <f t="shared" si="129"/>
        <v>1</v>
      </c>
      <c r="I1001" s="216">
        <f t="shared" si="129"/>
        <v>0</v>
      </c>
      <c r="J1001" s="216">
        <f t="shared" si="129"/>
        <v>0</v>
      </c>
      <c r="K1001" s="347">
        <f t="shared" si="123"/>
        <v>3.8600000000000002E-2</v>
      </c>
      <c r="L1001" s="216"/>
      <c r="M1001" s="216">
        <f t="shared" si="124"/>
        <v>0</v>
      </c>
      <c r="N1001" s="216">
        <f t="shared" si="125"/>
        <v>0</v>
      </c>
      <c r="O1001" s="216">
        <f t="shared" si="125"/>
        <v>0</v>
      </c>
      <c r="P1001" s="216">
        <f t="shared" si="126"/>
        <v>1</v>
      </c>
      <c r="Q1001" s="216">
        <f t="shared" si="127"/>
        <v>5</v>
      </c>
      <c r="R1001" s="216">
        <f t="shared" si="128"/>
        <v>1</v>
      </c>
      <c r="S1001" s="219"/>
      <c r="T1001" s="219"/>
      <c r="U1001" s="219"/>
      <c r="V1001" s="219"/>
      <c r="W1001" s="504"/>
      <c r="X1001" s="219"/>
      <c r="Y1001" s="49">
        <v>3513</v>
      </c>
      <c r="Z1001" s="49">
        <v>3513044323</v>
      </c>
      <c r="AA1001" s="235" t="s">
        <v>1098</v>
      </c>
      <c r="AB1001" s="49">
        <v>0</v>
      </c>
      <c r="AC1001" s="49">
        <v>0</v>
      </c>
      <c r="AD1001" s="49">
        <v>0</v>
      </c>
      <c r="AE1001" s="49">
        <v>0</v>
      </c>
      <c r="AF1001" s="49">
        <v>1</v>
      </c>
      <c r="AG1001" s="49">
        <v>0</v>
      </c>
      <c r="AH1001" s="49">
        <v>0</v>
      </c>
      <c r="AI1001" s="206">
        <v>0</v>
      </c>
      <c r="AJ1001" s="206">
        <v>0</v>
      </c>
      <c r="AK1001" s="206">
        <v>0</v>
      </c>
      <c r="AL1001" s="206">
        <v>0</v>
      </c>
      <c r="AM1001" s="206">
        <v>1</v>
      </c>
      <c r="AN1001" s="206">
        <v>0</v>
      </c>
      <c r="AO1001" s="206">
        <v>0</v>
      </c>
      <c r="AP1001" s="206">
        <v>0</v>
      </c>
      <c r="AQ1001" s="49">
        <v>0</v>
      </c>
      <c r="AR1001" s="207"/>
      <c r="AS1001" s="49">
        <v>44</v>
      </c>
      <c r="AT1001" s="49">
        <v>323</v>
      </c>
      <c r="AU1001" s="49">
        <v>5</v>
      </c>
      <c r="AW1001" s="49"/>
      <c r="AX1001" s="49"/>
      <c r="AY1001" s="49"/>
      <c r="AZ1001" s="484"/>
    </row>
    <row r="1002" spans="1:52">
      <c r="A1002" s="206">
        <v>3513</v>
      </c>
      <c r="B1002" s="206">
        <v>3513044336</v>
      </c>
      <c r="C1002" s="207" t="s">
        <v>1098</v>
      </c>
      <c r="D1002" s="216">
        <f t="shared" si="130"/>
        <v>0</v>
      </c>
      <c r="E1002" s="216">
        <f t="shared" si="130"/>
        <v>0</v>
      </c>
      <c r="F1002" s="216">
        <f t="shared" si="130"/>
        <v>0</v>
      </c>
      <c r="G1002" s="216">
        <f t="shared" si="129"/>
        <v>0</v>
      </c>
      <c r="H1002" s="216">
        <f t="shared" si="129"/>
        <v>1</v>
      </c>
      <c r="I1002" s="216">
        <f t="shared" si="129"/>
        <v>0</v>
      </c>
      <c r="J1002" s="216">
        <f t="shared" si="129"/>
        <v>0</v>
      </c>
      <c r="K1002" s="347">
        <f t="shared" si="123"/>
        <v>3.8600000000000002E-2</v>
      </c>
      <c r="L1002" s="216"/>
      <c r="M1002" s="216">
        <f t="shared" si="124"/>
        <v>0</v>
      </c>
      <c r="N1002" s="216">
        <f t="shared" si="125"/>
        <v>0</v>
      </c>
      <c r="O1002" s="216">
        <f t="shared" si="125"/>
        <v>0</v>
      </c>
      <c r="P1002" s="216">
        <f t="shared" si="126"/>
        <v>1</v>
      </c>
      <c r="Q1002" s="216">
        <f t="shared" si="127"/>
        <v>8</v>
      </c>
      <c r="R1002" s="216">
        <f t="shared" si="128"/>
        <v>1</v>
      </c>
      <c r="S1002" s="219"/>
      <c r="T1002" s="219"/>
      <c r="U1002" s="219"/>
      <c r="V1002" s="219"/>
      <c r="W1002" s="504"/>
      <c r="X1002" s="219"/>
      <c r="Y1002" s="49">
        <v>3513</v>
      </c>
      <c r="Z1002" s="49">
        <v>3513044336</v>
      </c>
      <c r="AA1002" s="235" t="s">
        <v>1098</v>
      </c>
      <c r="AB1002" s="49">
        <v>0</v>
      </c>
      <c r="AC1002" s="49">
        <v>0</v>
      </c>
      <c r="AD1002" s="49">
        <v>0</v>
      </c>
      <c r="AE1002" s="49">
        <v>0</v>
      </c>
      <c r="AF1002" s="49">
        <v>1</v>
      </c>
      <c r="AG1002" s="49">
        <v>0</v>
      </c>
      <c r="AH1002" s="49">
        <v>0</v>
      </c>
      <c r="AI1002" s="206">
        <v>0</v>
      </c>
      <c r="AJ1002" s="206">
        <v>0</v>
      </c>
      <c r="AK1002" s="206">
        <v>0</v>
      </c>
      <c r="AL1002" s="206">
        <v>0</v>
      </c>
      <c r="AM1002" s="206">
        <v>1</v>
      </c>
      <c r="AN1002" s="206">
        <v>0</v>
      </c>
      <c r="AO1002" s="206">
        <v>0</v>
      </c>
      <c r="AP1002" s="206">
        <v>0</v>
      </c>
      <c r="AQ1002" s="49">
        <v>0</v>
      </c>
      <c r="AR1002" s="207"/>
      <c r="AS1002" s="49">
        <v>44</v>
      </c>
      <c r="AT1002" s="49">
        <v>336</v>
      </c>
      <c r="AU1002" s="49">
        <v>8</v>
      </c>
      <c r="AW1002" s="49"/>
      <c r="AX1002" s="49"/>
      <c r="AY1002" s="49"/>
      <c r="AZ1002" s="484"/>
    </row>
    <row r="1003" spans="1:52">
      <c r="A1003" s="206">
        <v>3513</v>
      </c>
      <c r="B1003" s="206">
        <v>3513044625</v>
      </c>
      <c r="C1003" s="207" t="s">
        <v>1098</v>
      </c>
      <c r="D1003" s="216">
        <f t="shared" si="130"/>
        <v>0</v>
      </c>
      <c r="E1003" s="216">
        <f t="shared" si="130"/>
        <v>0</v>
      </c>
      <c r="F1003" s="216">
        <f t="shared" si="130"/>
        <v>0</v>
      </c>
      <c r="G1003" s="216">
        <f t="shared" si="129"/>
        <v>0</v>
      </c>
      <c r="H1003" s="216">
        <f t="shared" si="129"/>
        <v>1</v>
      </c>
      <c r="I1003" s="216">
        <f t="shared" si="129"/>
        <v>1</v>
      </c>
      <c r="J1003" s="216">
        <f t="shared" si="129"/>
        <v>0</v>
      </c>
      <c r="K1003" s="347">
        <f t="shared" si="123"/>
        <v>7.7200000000000005E-2</v>
      </c>
      <c r="L1003" s="216"/>
      <c r="M1003" s="216">
        <f t="shared" si="124"/>
        <v>0</v>
      </c>
      <c r="N1003" s="216">
        <f t="shared" si="125"/>
        <v>0</v>
      </c>
      <c r="O1003" s="216">
        <f t="shared" si="125"/>
        <v>0</v>
      </c>
      <c r="P1003" s="216">
        <f t="shared" si="126"/>
        <v>0</v>
      </c>
      <c r="Q1003" s="216">
        <f t="shared" si="127"/>
        <v>6</v>
      </c>
      <c r="R1003" s="216">
        <f t="shared" si="128"/>
        <v>2</v>
      </c>
      <c r="S1003" s="219"/>
      <c r="T1003" s="219"/>
      <c r="U1003" s="219"/>
      <c r="V1003" s="219"/>
      <c r="W1003" s="504"/>
      <c r="X1003" s="219"/>
      <c r="Y1003" s="49">
        <v>3513</v>
      </c>
      <c r="Z1003" s="49">
        <v>3513044625</v>
      </c>
      <c r="AA1003" s="235" t="s">
        <v>1098</v>
      </c>
      <c r="AB1003" s="49">
        <v>0</v>
      </c>
      <c r="AC1003" s="49">
        <v>0</v>
      </c>
      <c r="AD1003" s="49">
        <v>0</v>
      </c>
      <c r="AE1003" s="49">
        <v>0</v>
      </c>
      <c r="AF1003" s="49">
        <v>1</v>
      </c>
      <c r="AG1003" s="49">
        <v>1</v>
      </c>
      <c r="AH1003" s="49">
        <v>0</v>
      </c>
      <c r="AI1003" s="206">
        <v>0</v>
      </c>
      <c r="AJ1003" s="206">
        <v>0</v>
      </c>
      <c r="AK1003" s="206">
        <v>0</v>
      </c>
      <c r="AL1003" s="206">
        <v>0</v>
      </c>
      <c r="AM1003" s="206">
        <v>0</v>
      </c>
      <c r="AN1003" s="206">
        <v>0</v>
      </c>
      <c r="AO1003" s="206">
        <v>0</v>
      </c>
      <c r="AP1003" s="206">
        <v>0</v>
      </c>
      <c r="AQ1003" s="49">
        <v>0</v>
      </c>
      <c r="AR1003" s="207"/>
      <c r="AS1003" s="49">
        <v>44</v>
      </c>
      <c r="AT1003" s="49">
        <v>625</v>
      </c>
      <c r="AU1003" s="49">
        <v>6</v>
      </c>
      <c r="AW1003" s="49"/>
      <c r="AX1003" s="49"/>
      <c r="AY1003" s="49"/>
      <c r="AZ1003" s="484"/>
    </row>
    <row r="1004" spans="1:52">
      <c r="A1004" s="206">
        <v>3513</v>
      </c>
      <c r="B1004" s="206">
        <v>3513044665</v>
      </c>
      <c r="C1004" s="207" t="s">
        <v>1098</v>
      </c>
      <c r="D1004" s="216">
        <f t="shared" si="130"/>
        <v>0</v>
      </c>
      <c r="E1004" s="216">
        <f t="shared" si="130"/>
        <v>0</v>
      </c>
      <c r="F1004" s="216">
        <f t="shared" si="130"/>
        <v>0</v>
      </c>
      <c r="G1004" s="216">
        <f t="shared" si="129"/>
        <v>0</v>
      </c>
      <c r="H1004" s="216">
        <f t="shared" si="129"/>
        <v>1</v>
      </c>
      <c r="I1004" s="216">
        <f t="shared" si="129"/>
        <v>0</v>
      </c>
      <c r="J1004" s="216">
        <f t="shared" si="129"/>
        <v>0</v>
      </c>
      <c r="K1004" s="347">
        <f t="shared" si="123"/>
        <v>3.8600000000000002E-2</v>
      </c>
      <c r="L1004" s="216"/>
      <c r="M1004" s="216">
        <f t="shared" si="124"/>
        <v>0</v>
      </c>
      <c r="N1004" s="216">
        <f t="shared" si="125"/>
        <v>0</v>
      </c>
      <c r="O1004" s="216">
        <f t="shared" si="125"/>
        <v>0</v>
      </c>
      <c r="P1004" s="216">
        <f t="shared" si="126"/>
        <v>1</v>
      </c>
      <c r="Q1004" s="216">
        <f t="shared" si="127"/>
        <v>5</v>
      </c>
      <c r="R1004" s="216">
        <f t="shared" si="128"/>
        <v>1</v>
      </c>
      <c r="S1004" s="219"/>
      <c r="T1004" s="219"/>
      <c r="U1004" s="219"/>
      <c r="V1004" s="219"/>
      <c r="W1004" s="504"/>
      <c r="X1004" s="219"/>
      <c r="Y1004" s="49">
        <v>3513</v>
      </c>
      <c r="Z1004" s="49">
        <v>3513044665</v>
      </c>
      <c r="AA1004" s="235" t="s">
        <v>1098</v>
      </c>
      <c r="AB1004" s="49">
        <v>0</v>
      </c>
      <c r="AC1004" s="49">
        <v>0</v>
      </c>
      <c r="AD1004" s="49">
        <v>0</v>
      </c>
      <c r="AE1004" s="49">
        <v>0</v>
      </c>
      <c r="AF1004" s="49">
        <v>1</v>
      </c>
      <c r="AG1004" s="49">
        <v>0</v>
      </c>
      <c r="AH1004" s="49">
        <v>0</v>
      </c>
      <c r="AI1004" s="206">
        <v>0</v>
      </c>
      <c r="AJ1004" s="206">
        <v>0</v>
      </c>
      <c r="AK1004" s="206">
        <v>0</v>
      </c>
      <c r="AL1004" s="206">
        <v>0</v>
      </c>
      <c r="AM1004" s="206">
        <v>1</v>
      </c>
      <c r="AN1004" s="206">
        <v>0</v>
      </c>
      <c r="AO1004" s="206">
        <v>0</v>
      </c>
      <c r="AP1004" s="206">
        <v>0</v>
      </c>
      <c r="AQ1004" s="49">
        <v>0</v>
      </c>
      <c r="AR1004" s="207"/>
      <c r="AS1004" s="49">
        <v>44</v>
      </c>
      <c r="AT1004" s="49">
        <v>665</v>
      </c>
      <c r="AU1004" s="49">
        <v>5</v>
      </c>
      <c r="AW1004" s="49"/>
      <c r="AX1004" s="49"/>
      <c r="AY1004" s="49"/>
      <c r="AZ1004" s="484"/>
    </row>
    <row r="1005" spans="1:52">
      <c r="A1005" s="206">
        <v>3513</v>
      </c>
      <c r="B1005" s="206">
        <v>3513044760</v>
      </c>
      <c r="C1005" s="207" t="s">
        <v>1098</v>
      </c>
      <c r="D1005" s="216">
        <f t="shared" si="130"/>
        <v>0</v>
      </c>
      <c r="E1005" s="216">
        <f t="shared" si="130"/>
        <v>0</v>
      </c>
      <c r="F1005" s="216">
        <f t="shared" si="130"/>
        <v>0</v>
      </c>
      <c r="G1005" s="216">
        <f t="shared" si="129"/>
        <v>0</v>
      </c>
      <c r="H1005" s="216">
        <f t="shared" si="129"/>
        <v>0</v>
      </c>
      <c r="I1005" s="216">
        <f t="shared" si="129"/>
        <v>3</v>
      </c>
      <c r="J1005" s="216">
        <f t="shared" si="129"/>
        <v>0</v>
      </c>
      <c r="K1005" s="347">
        <f t="shared" si="123"/>
        <v>0.1158</v>
      </c>
      <c r="L1005" s="216"/>
      <c r="M1005" s="216">
        <f t="shared" si="124"/>
        <v>0</v>
      </c>
      <c r="N1005" s="216">
        <f t="shared" si="125"/>
        <v>0</v>
      </c>
      <c r="O1005" s="216">
        <f t="shared" si="125"/>
        <v>0</v>
      </c>
      <c r="P1005" s="216">
        <f t="shared" si="126"/>
        <v>2</v>
      </c>
      <c r="Q1005" s="216">
        <f t="shared" si="127"/>
        <v>5</v>
      </c>
      <c r="R1005" s="216">
        <f t="shared" si="128"/>
        <v>3</v>
      </c>
      <c r="S1005" s="219"/>
      <c r="T1005" s="219"/>
      <c r="U1005" s="219"/>
      <c r="V1005" s="219"/>
      <c r="W1005" s="504"/>
      <c r="X1005" s="219"/>
      <c r="Y1005" s="49">
        <v>3513</v>
      </c>
      <c r="Z1005" s="49">
        <v>3513044760</v>
      </c>
      <c r="AA1005" s="235" t="s">
        <v>1098</v>
      </c>
      <c r="AB1005" s="49">
        <v>0</v>
      </c>
      <c r="AC1005" s="49">
        <v>0</v>
      </c>
      <c r="AD1005" s="49">
        <v>0</v>
      </c>
      <c r="AE1005" s="49">
        <v>0</v>
      </c>
      <c r="AF1005" s="49">
        <v>0</v>
      </c>
      <c r="AG1005" s="49">
        <v>3</v>
      </c>
      <c r="AH1005" s="49">
        <v>0</v>
      </c>
      <c r="AI1005" s="206">
        <v>0</v>
      </c>
      <c r="AJ1005" s="206">
        <v>0</v>
      </c>
      <c r="AK1005" s="206">
        <v>0</v>
      </c>
      <c r="AL1005" s="206">
        <v>0</v>
      </c>
      <c r="AM1005" s="206">
        <v>0</v>
      </c>
      <c r="AN1005" s="206">
        <v>0</v>
      </c>
      <c r="AO1005" s="206">
        <v>0</v>
      </c>
      <c r="AP1005" s="206">
        <v>0</v>
      </c>
      <c r="AQ1005" s="49">
        <v>2</v>
      </c>
      <c r="AR1005" s="207"/>
      <c r="AS1005" s="49">
        <v>44</v>
      </c>
      <c r="AT1005" s="49">
        <v>760</v>
      </c>
      <c r="AU1005" s="49">
        <v>5</v>
      </c>
      <c r="AW1005" s="49"/>
      <c r="AX1005" s="49"/>
      <c r="AY1005" s="49"/>
      <c r="AZ1005" s="484"/>
    </row>
    <row r="1006" spans="1:52">
      <c r="A1006" s="206">
        <v>3513</v>
      </c>
      <c r="B1006" s="206">
        <v>3513044780</v>
      </c>
      <c r="C1006" s="207" t="s">
        <v>1098</v>
      </c>
      <c r="D1006" s="216">
        <f t="shared" si="130"/>
        <v>0</v>
      </c>
      <c r="E1006" s="216">
        <f t="shared" si="130"/>
        <v>0</v>
      </c>
      <c r="F1006" s="216">
        <f t="shared" si="130"/>
        <v>0</v>
      </c>
      <c r="G1006" s="216">
        <f t="shared" si="129"/>
        <v>0</v>
      </c>
      <c r="H1006" s="216">
        <f t="shared" si="129"/>
        <v>2</v>
      </c>
      <c r="I1006" s="216">
        <f t="shared" si="129"/>
        <v>4</v>
      </c>
      <c r="J1006" s="216">
        <f t="shared" si="129"/>
        <v>0</v>
      </c>
      <c r="K1006" s="347">
        <f t="shared" si="123"/>
        <v>0.2316</v>
      </c>
      <c r="L1006" s="216"/>
      <c r="M1006" s="216">
        <f t="shared" si="124"/>
        <v>0</v>
      </c>
      <c r="N1006" s="216">
        <f t="shared" si="125"/>
        <v>0</v>
      </c>
      <c r="O1006" s="216">
        <f t="shared" si="125"/>
        <v>1</v>
      </c>
      <c r="P1006" s="216">
        <f t="shared" si="126"/>
        <v>4</v>
      </c>
      <c r="Q1006" s="216">
        <f t="shared" si="127"/>
        <v>6</v>
      </c>
      <c r="R1006" s="216">
        <f t="shared" si="128"/>
        <v>6</v>
      </c>
      <c r="S1006" s="219"/>
      <c r="T1006" s="219"/>
      <c r="U1006" s="219"/>
      <c r="V1006" s="219"/>
      <c r="W1006" s="504"/>
      <c r="X1006" s="219"/>
      <c r="Y1006" s="49">
        <v>3513</v>
      </c>
      <c r="Z1006" s="49">
        <v>3513044780</v>
      </c>
      <c r="AA1006" s="235" t="s">
        <v>1098</v>
      </c>
      <c r="AB1006" s="49">
        <v>0</v>
      </c>
      <c r="AC1006" s="49">
        <v>0</v>
      </c>
      <c r="AD1006" s="49">
        <v>0</v>
      </c>
      <c r="AE1006" s="49">
        <v>0</v>
      </c>
      <c r="AF1006" s="49">
        <v>2</v>
      </c>
      <c r="AG1006" s="49">
        <v>4</v>
      </c>
      <c r="AH1006" s="49">
        <v>0</v>
      </c>
      <c r="AI1006" s="206">
        <v>0</v>
      </c>
      <c r="AJ1006" s="206">
        <v>0</v>
      </c>
      <c r="AK1006" s="206">
        <v>0</v>
      </c>
      <c r="AL1006" s="206">
        <v>1</v>
      </c>
      <c r="AM1006" s="206">
        <v>1</v>
      </c>
      <c r="AN1006" s="206">
        <v>0</v>
      </c>
      <c r="AO1006" s="206">
        <v>0</v>
      </c>
      <c r="AP1006" s="206">
        <v>0</v>
      </c>
      <c r="AQ1006" s="49">
        <v>3</v>
      </c>
      <c r="AR1006" s="207"/>
      <c r="AS1006" s="49">
        <v>44</v>
      </c>
      <c r="AT1006" s="49">
        <v>780</v>
      </c>
      <c r="AU1006" s="49">
        <v>6</v>
      </c>
      <c r="AW1006" s="49"/>
      <c r="AX1006" s="49"/>
      <c r="AY1006" s="49"/>
      <c r="AZ1006" s="484"/>
    </row>
    <row r="1007" spans="1:52">
      <c r="A1007" s="206">
        <v>3514</v>
      </c>
      <c r="B1007" s="206">
        <v>3514281005</v>
      </c>
      <c r="C1007" s="207" t="s">
        <v>1099</v>
      </c>
      <c r="D1007" s="216">
        <f t="shared" si="130"/>
        <v>0</v>
      </c>
      <c r="E1007" s="216">
        <f t="shared" si="130"/>
        <v>0</v>
      </c>
      <c r="F1007" s="216">
        <f t="shared" si="130"/>
        <v>0</v>
      </c>
      <c r="G1007" s="216">
        <f t="shared" si="129"/>
        <v>0</v>
      </c>
      <c r="H1007" s="216">
        <f t="shared" si="129"/>
        <v>1</v>
      </c>
      <c r="I1007" s="216">
        <f t="shared" si="129"/>
        <v>0</v>
      </c>
      <c r="J1007" s="216">
        <f t="shared" si="129"/>
        <v>0</v>
      </c>
      <c r="K1007" s="347">
        <f t="shared" si="123"/>
        <v>3.8600000000000002E-2</v>
      </c>
      <c r="L1007" s="216"/>
      <c r="M1007" s="216">
        <f t="shared" si="124"/>
        <v>0</v>
      </c>
      <c r="N1007" s="216">
        <f t="shared" si="125"/>
        <v>0</v>
      </c>
      <c r="O1007" s="216">
        <f t="shared" si="125"/>
        <v>0</v>
      </c>
      <c r="P1007" s="216">
        <f t="shared" si="126"/>
        <v>0</v>
      </c>
      <c r="Q1007" s="216">
        <f t="shared" si="127"/>
        <v>8</v>
      </c>
      <c r="R1007" s="216">
        <f t="shared" si="128"/>
        <v>1</v>
      </c>
      <c r="S1007" s="219"/>
      <c r="T1007" s="219"/>
      <c r="U1007" s="219"/>
      <c r="V1007" s="219"/>
      <c r="W1007" s="504"/>
      <c r="X1007" s="219"/>
      <c r="Y1007" s="49">
        <v>3514</v>
      </c>
      <c r="Z1007" s="49">
        <v>3514281005</v>
      </c>
      <c r="AA1007" s="235" t="s">
        <v>1099</v>
      </c>
      <c r="AB1007" s="49">
        <v>0</v>
      </c>
      <c r="AC1007" s="49">
        <v>0</v>
      </c>
      <c r="AD1007" s="49">
        <v>0</v>
      </c>
      <c r="AE1007" s="49">
        <v>0</v>
      </c>
      <c r="AF1007" s="49">
        <v>1</v>
      </c>
      <c r="AG1007" s="49">
        <v>0</v>
      </c>
      <c r="AH1007" s="49">
        <v>0</v>
      </c>
      <c r="AI1007" s="206">
        <v>0</v>
      </c>
      <c r="AJ1007" s="206">
        <v>0</v>
      </c>
      <c r="AK1007" s="206">
        <v>0</v>
      </c>
      <c r="AL1007" s="206">
        <v>0</v>
      </c>
      <c r="AM1007" s="206">
        <v>0</v>
      </c>
      <c r="AN1007" s="206">
        <v>0</v>
      </c>
      <c r="AO1007" s="206">
        <v>0</v>
      </c>
      <c r="AP1007" s="206">
        <v>0</v>
      </c>
      <c r="AQ1007" s="49">
        <v>0</v>
      </c>
      <c r="AR1007" s="207"/>
      <c r="AS1007" s="49">
        <v>281</v>
      </c>
      <c r="AT1007" s="49">
        <v>5</v>
      </c>
      <c r="AU1007" s="49">
        <v>8</v>
      </c>
      <c r="AW1007" s="49"/>
      <c r="AX1007" s="49"/>
      <c r="AY1007" s="49"/>
      <c r="AZ1007" s="484"/>
    </row>
    <row r="1008" spans="1:52">
      <c r="A1008" s="206">
        <v>3514</v>
      </c>
      <c r="B1008" s="206">
        <v>3514281061</v>
      </c>
      <c r="C1008" s="207" t="s">
        <v>1099</v>
      </c>
      <c r="D1008" s="216">
        <f t="shared" si="130"/>
        <v>0</v>
      </c>
      <c r="E1008" s="216">
        <f t="shared" si="130"/>
        <v>0</v>
      </c>
      <c r="F1008" s="216">
        <f t="shared" si="130"/>
        <v>0</v>
      </c>
      <c r="G1008" s="216">
        <f t="shared" si="129"/>
        <v>0</v>
      </c>
      <c r="H1008" s="216">
        <f t="shared" si="129"/>
        <v>1</v>
      </c>
      <c r="I1008" s="216">
        <f t="shared" si="129"/>
        <v>0</v>
      </c>
      <c r="J1008" s="216">
        <f t="shared" si="129"/>
        <v>0</v>
      </c>
      <c r="K1008" s="347">
        <f t="shared" si="123"/>
        <v>3.8600000000000002E-2</v>
      </c>
      <c r="L1008" s="216"/>
      <c r="M1008" s="216">
        <f t="shared" si="124"/>
        <v>0</v>
      </c>
      <c r="N1008" s="216">
        <f t="shared" si="125"/>
        <v>0</v>
      </c>
      <c r="O1008" s="216">
        <f t="shared" si="125"/>
        <v>0</v>
      </c>
      <c r="P1008" s="216">
        <f t="shared" si="126"/>
        <v>1</v>
      </c>
      <c r="Q1008" s="216">
        <f t="shared" si="127"/>
        <v>11</v>
      </c>
      <c r="R1008" s="216">
        <f t="shared" si="128"/>
        <v>1</v>
      </c>
      <c r="S1008" s="219"/>
      <c r="T1008" s="219"/>
      <c r="U1008" s="219"/>
      <c r="V1008" s="219"/>
      <c r="W1008" s="504"/>
      <c r="X1008" s="219"/>
      <c r="Y1008" s="49">
        <v>3514</v>
      </c>
      <c r="Z1008" s="49">
        <v>3514281061</v>
      </c>
      <c r="AA1008" s="235" t="s">
        <v>1099</v>
      </c>
      <c r="AB1008" s="49">
        <v>0</v>
      </c>
      <c r="AC1008" s="49">
        <v>0</v>
      </c>
      <c r="AD1008" s="49">
        <v>0</v>
      </c>
      <c r="AE1008" s="49">
        <v>0</v>
      </c>
      <c r="AF1008" s="49">
        <v>1</v>
      </c>
      <c r="AG1008" s="49">
        <v>0</v>
      </c>
      <c r="AH1008" s="49">
        <v>0</v>
      </c>
      <c r="AI1008" s="206">
        <v>0</v>
      </c>
      <c r="AJ1008" s="206">
        <v>0</v>
      </c>
      <c r="AK1008" s="206">
        <v>0</v>
      </c>
      <c r="AL1008" s="206">
        <v>0</v>
      </c>
      <c r="AM1008" s="206">
        <v>1</v>
      </c>
      <c r="AN1008" s="206">
        <v>0</v>
      </c>
      <c r="AO1008" s="206">
        <v>0</v>
      </c>
      <c r="AP1008" s="206">
        <v>0</v>
      </c>
      <c r="AQ1008" s="49">
        <v>0</v>
      </c>
      <c r="AR1008" s="207"/>
      <c r="AS1008" s="49">
        <v>281</v>
      </c>
      <c r="AT1008" s="49">
        <v>61</v>
      </c>
      <c r="AU1008" s="49">
        <v>11</v>
      </c>
      <c r="AW1008" s="49"/>
      <c r="AX1008" s="49"/>
      <c r="AY1008" s="49"/>
      <c r="AZ1008" s="484"/>
    </row>
    <row r="1009" spans="1:52">
      <c r="A1009" s="206">
        <v>3514</v>
      </c>
      <c r="B1009" s="206">
        <v>3514281137</v>
      </c>
      <c r="C1009" s="207" t="s">
        <v>1099</v>
      </c>
      <c r="D1009" s="216">
        <f t="shared" si="130"/>
        <v>0</v>
      </c>
      <c r="E1009" s="216">
        <f t="shared" si="130"/>
        <v>0</v>
      </c>
      <c r="F1009" s="216">
        <f t="shared" si="130"/>
        <v>0</v>
      </c>
      <c r="G1009" s="216">
        <f t="shared" si="129"/>
        <v>0</v>
      </c>
      <c r="H1009" s="216">
        <f t="shared" si="129"/>
        <v>1</v>
      </c>
      <c r="I1009" s="216">
        <f t="shared" si="129"/>
        <v>1</v>
      </c>
      <c r="J1009" s="216">
        <f t="shared" si="129"/>
        <v>0</v>
      </c>
      <c r="K1009" s="347">
        <f t="shared" si="123"/>
        <v>7.7200000000000005E-2</v>
      </c>
      <c r="L1009" s="216"/>
      <c r="M1009" s="216">
        <f t="shared" si="124"/>
        <v>0</v>
      </c>
      <c r="N1009" s="216">
        <f t="shared" si="125"/>
        <v>0</v>
      </c>
      <c r="O1009" s="216">
        <f t="shared" si="125"/>
        <v>0</v>
      </c>
      <c r="P1009" s="216">
        <f t="shared" si="126"/>
        <v>2</v>
      </c>
      <c r="Q1009" s="216">
        <f t="shared" si="127"/>
        <v>12</v>
      </c>
      <c r="R1009" s="216">
        <f t="shared" si="128"/>
        <v>2</v>
      </c>
      <c r="S1009" s="219"/>
      <c r="T1009" s="219"/>
      <c r="U1009" s="219"/>
      <c r="V1009" s="219"/>
      <c r="W1009" s="504"/>
      <c r="X1009" s="219"/>
      <c r="Y1009" s="49">
        <v>3514</v>
      </c>
      <c r="Z1009" s="49">
        <v>3514281137</v>
      </c>
      <c r="AA1009" s="235" t="s">
        <v>1099</v>
      </c>
      <c r="AB1009" s="49">
        <v>0</v>
      </c>
      <c r="AC1009" s="49">
        <v>0</v>
      </c>
      <c r="AD1009" s="49">
        <v>0</v>
      </c>
      <c r="AE1009" s="49">
        <v>0</v>
      </c>
      <c r="AF1009" s="49">
        <v>1</v>
      </c>
      <c r="AG1009" s="49">
        <v>1</v>
      </c>
      <c r="AH1009" s="49">
        <v>0</v>
      </c>
      <c r="AI1009" s="206">
        <v>0</v>
      </c>
      <c r="AJ1009" s="206">
        <v>0</v>
      </c>
      <c r="AK1009" s="206">
        <v>0</v>
      </c>
      <c r="AL1009" s="206">
        <v>0</v>
      </c>
      <c r="AM1009" s="206">
        <v>1</v>
      </c>
      <c r="AN1009" s="206">
        <v>0</v>
      </c>
      <c r="AO1009" s="206">
        <v>0</v>
      </c>
      <c r="AP1009" s="206">
        <v>0</v>
      </c>
      <c r="AQ1009" s="49">
        <v>1</v>
      </c>
      <c r="AR1009" s="207"/>
      <c r="AS1009" s="49">
        <v>281</v>
      </c>
      <c r="AT1009" s="49">
        <v>137</v>
      </c>
      <c r="AU1009" s="49">
        <v>12</v>
      </c>
      <c r="AW1009" s="49"/>
      <c r="AX1009" s="49"/>
      <c r="AY1009" s="49"/>
      <c r="AZ1009" s="484"/>
    </row>
    <row r="1010" spans="1:52">
      <c r="A1010" s="206">
        <v>3514</v>
      </c>
      <c r="B1010" s="206">
        <v>3514281281</v>
      </c>
      <c r="C1010" s="207" t="s">
        <v>1099</v>
      </c>
      <c r="D1010" s="216">
        <f t="shared" si="130"/>
        <v>0</v>
      </c>
      <c r="E1010" s="216">
        <f t="shared" si="130"/>
        <v>0</v>
      </c>
      <c r="F1010" s="216">
        <f t="shared" si="130"/>
        <v>0</v>
      </c>
      <c r="G1010" s="216">
        <f t="shared" si="129"/>
        <v>0</v>
      </c>
      <c r="H1010" s="216">
        <f t="shared" si="129"/>
        <v>250</v>
      </c>
      <c r="I1010" s="216">
        <f t="shared" si="129"/>
        <v>78</v>
      </c>
      <c r="J1010" s="216">
        <f t="shared" si="129"/>
        <v>0</v>
      </c>
      <c r="K1010" s="347">
        <f t="shared" si="123"/>
        <v>12.6608</v>
      </c>
      <c r="L1010" s="216"/>
      <c r="M1010" s="216">
        <f t="shared" si="124"/>
        <v>0</v>
      </c>
      <c r="N1010" s="216">
        <f t="shared" si="125"/>
        <v>62</v>
      </c>
      <c r="O1010" s="216">
        <f t="shared" si="125"/>
        <v>27</v>
      </c>
      <c r="P1010" s="216">
        <f t="shared" si="126"/>
        <v>293</v>
      </c>
      <c r="Q1010" s="216">
        <f t="shared" si="127"/>
        <v>12</v>
      </c>
      <c r="R1010" s="216">
        <f t="shared" si="128"/>
        <v>328</v>
      </c>
      <c r="S1010" s="219"/>
      <c r="T1010" s="219"/>
      <c r="U1010" s="219"/>
      <c r="V1010" s="219"/>
      <c r="W1010" s="504"/>
      <c r="X1010" s="219"/>
      <c r="Y1010" s="49">
        <v>3514</v>
      </c>
      <c r="Z1010" s="49">
        <v>3514281281</v>
      </c>
      <c r="AA1010" s="235" t="s">
        <v>1099</v>
      </c>
      <c r="AB1010" s="49">
        <v>0</v>
      </c>
      <c r="AC1010" s="49">
        <v>0</v>
      </c>
      <c r="AD1010" s="49">
        <v>0</v>
      </c>
      <c r="AE1010" s="49">
        <v>0</v>
      </c>
      <c r="AF1010" s="49">
        <v>250</v>
      </c>
      <c r="AG1010" s="49">
        <v>78</v>
      </c>
      <c r="AH1010" s="49">
        <v>0</v>
      </c>
      <c r="AI1010" s="206">
        <v>0</v>
      </c>
      <c r="AJ1010" s="206">
        <v>0</v>
      </c>
      <c r="AK1010" s="206">
        <v>62</v>
      </c>
      <c r="AL1010" s="206">
        <v>27</v>
      </c>
      <c r="AM1010" s="206">
        <v>223</v>
      </c>
      <c r="AN1010" s="206">
        <v>0</v>
      </c>
      <c r="AO1010" s="206">
        <v>0</v>
      </c>
      <c r="AP1010" s="206">
        <v>0</v>
      </c>
      <c r="AQ1010" s="49">
        <v>70</v>
      </c>
      <c r="AR1010" s="207"/>
      <c r="AS1010" s="49">
        <v>281</v>
      </c>
      <c r="AT1010" s="49">
        <v>281</v>
      </c>
      <c r="AU1010" s="49">
        <v>12</v>
      </c>
      <c r="AW1010" s="49"/>
      <c r="AX1010" s="49"/>
      <c r="AY1010" s="49"/>
      <c r="AZ1010" s="484"/>
    </row>
    <row r="1011" spans="1:52">
      <c r="A1011" s="206">
        <v>3515</v>
      </c>
      <c r="B1011" s="206">
        <v>3515287005</v>
      </c>
      <c r="C1011" s="207" t="s">
        <v>1200</v>
      </c>
      <c r="D1011" s="216">
        <f t="shared" si="130"/>
        <v>0</v>
      </c>
      <c r="E1011" s="216">
        <f t="shared" si="130"/>
        <v>0</v>
      </c>
      <c r="F1011" s="216">
        <f t="shared" si="130"/>
        <v>0</v>
      </c>
      <c r="G1011" s="216">
        <f t="shared" si="129"/>
        <v>2</v>
      </c>
      <c r="H1011" s="216">
        <f t="shared" si="129"/>
        <v>0</v>
      </c>
      <c r="I1011" s="216">
        <f t="shared" si="129"/>
        <v>0</v>
      </c>
      <c r="J1011" s="216">
        <f t="shared" si="129"/>
        <v>0</v>
      </c>
      <c r="K1011" s="347">
        <f t="shared" si="123"/>
        <v>7.7200000000000005E-2</v>
      </c>
      <c r="L1011" s="216"/>
      <c r="M1011" s="216">
        <f t="shared" si="124"/>
        <v>0</v>
      </c>
      <c r="N1011" s="216">
        <f t="shared" si="125"/>
        <v>0</v>
      </c>
      <c r="O1011" s="216">
        <f t="shared" si="125"/>
        <v>0</v>
      </c>
      <c r="P1011" s="216">
        <f t="shared" si="126"/>
        <v>0</v>
      </c>
      <c r="Q1011" s="216">
        <f t="shared" si="127"/>
        <v>8</v>
      </c>
      <c r="R1011" s="216">
        <f t="shared" si="128"/>
        <v>2</v>
      </c>
      <c r="S1011" s="219"/>
      <c r="T1011" s="219"/>
      <c r="U1011" s="219"/>
      <c r="V1011" s="219"/>
      <c r="W1011" s="504"/>
      <c r="X1011" s="219"/>
      <c r="Y1011" s="49">
        <v>3515</v>
      </c>
      <c r="Z1011" s="49">
        <v>3515287005</v>
      </c>
      <c r="AA1011" s="235" t="s">
        <v>1200</v>
      </c>
      <c r="AB1011" s="49">
        <v>0</v>
      </c>
      <c r="AC1011" s="49">
        <v>0</v>
      </c>
      <c r="AD1011" s="49">
        <v>0</v>
      </c>
      <c r="AE1011" s="49">
        <v>2</v>
      </c>
      <c r="AF1011" s="49">
        <v>0</v>
      </c>
      <c r="AG1011" s="49">
        <v>0</v>
      </c>
      <c r="AH1011" s="49">
        <v>0</v>
      </c>
      <c r="AI1011" s="206">
        <v>0</v>
      </c>
      <c r="AJ1011" s="206">
        <v>0</v>
      </c>
      <c r="AK1011" s="206">
        <v>0</v>
      </c>
      <c r="AL1011" s="206">
        <v>0</v>
      </c>
      <c r="AM1011" s="206">
        <v>0</v>
      </c>
      <c r="AN1011" s="206">
        <v>0</v>
      </c>
      <c r="AO1011" s="206">
        <v>0</v>
      </c>
      <c r="AP1011" s="206">
        <v>0</v>
      </c>
      <c r="AQ1011" s="49">
        <v>0</v>
      </c>
      <c r="AR1011" s="207"/>
      <c r="AS1011" s="49">
        <v>287</v>
      </c>
      <c r="AT1011" s="49">
        <v>5</v>
      </c>
      <c r="AU1011" s="49">
        <v>8</v>
      </c>
      <c r="AW1011" s="49"/>
      <c r="AX1011" s="49"/>
      <c r="AY1011" s="49"/>
      <c r="AZ1011" s="484"/>
    </row>
    <row r="1012" spans="1:52">
      <c r="A1012" s="206">
        <v>3515</v>
      </c>
      <c r="B1012" s="206">
        <v>3515287043</v>
      </c>
      <c r="C1012" s="207" t="s">
        <v>1200</v>
      </c>
      <c r="D1012" s="216">
        <f t="shared" si="130"/>
        <v>0</v>
      </c>
      <c r="E1012" s="216">
        <f t="shared" si="130"/>
        <v>0</v>
      </c>
      <c r="F1012" s="216">
        <f t="shared" si="130"/>
        <v>1</v>
      </c>
      <c r="G1012" s="216">
        <f t="shared" si="129"/>
        <v>2</v>
      </c>
      <c r="H1012" s="216">
        <f t="shared" si="129"/>
        <v>0</v>
      </c>
      <c r="I1012" s="216">
        <f t="shared" si="129"/>
        <v>0</v>
      </c>
      <c r="J1012" s="216">
        <f t="shared" si="129"/>
        <v>0</v>
      </c>
      <c r="K1012" s="347">
        <f t="shared" si="123"/>
        <v>0.1158</v>
      </c>
      <c r="L1012" s="216"/>
      <c r="M1012" s="216">
        <f t="shared" si="124"/>
        <v>0</v>
      </c>
      <c r="N1012" s="216">
        <f t="shared" si="125"/>
        <v>0</v>
      </c>
      <c r="O1012" s="216">
        <f t="shared" si="125"/>
        <v>0</v>
      </c>
      <c r="P1012" s="216">
        <f t="shared" si="126"/>
        <v>1</v>
      </c>
      <c r="Q1012" s="216">
        <f t="shared" si="127"/>
        <v>6</v>
      </c>
      <c r="R1012" s="216">
        <f t="shared" si="128"/>
        <v>3</v>
      </c>
      <c r="S1012" s="219"/>
      <c r="T1012" s="219"/>
      <c r="U1012" s="219"/>
      <c r="V1012" s="219"/>
      <c r="W1012" s="504"/>
      <c r="X1012" s="219"/>
      <c r="Y1012" s="49">
        <v>3515</v>
      </c>
      <c r="Z1012" s="49">
        <v>3515287043</v>
      </c>
      <c r="AA1012" s="235" t="s">
        <v>1200</v>
      </c>
      <c r="AB1012" s="49">
        <v>0</v>
      </c>
      <c r="AC1012" s="49">
        <v>0</v>
      </c>
      <c r="AD1012" s="49">
        <v>1</v>
      </c>
      <c r="AE1012" s="49">
        <v>2</v>
      </c>
      <c r="AF1012" s="49">
        <v>0</v>
      </c>
      <c r="AG1012" s="49">
        <v>0</v>
      </c>
      <c r="AH1012" s="49">
        <v>0</v>
      </c>
      <c r="AI1012" s="206">
        <v>0</v>
      </c>
      <c r="AJ1012" s="206">
        <v>0</v>
      </c>
      <c r="AK1012" s="206">
        <v>0</v>
      </c>
      <c r="AL1012" s="206">
        <v>0</v>
      </c>
      <c r="AM1012" s="206">
        <v>1</v>
      </c>
      <c r="AN1012" s="206">
        <v>0</v>
      </c>
      <c r="AO1012" s="206">
        <v>0</v>
      </c>
      <c r="AP1012" s="206">
        <v>0</v>
      </c>
      <c r="AQ1012" s="49">
        <v>0</v>
      </c>
      <c r="AR1012" s="207"/>
      <c r="AS1012" s="49">
        <v>287</v>
      </c>
      <c r="AT1012" s="49">
        <v>43</v>
      </c>
      <c r="AU1012" s="49">
        <v>6</v>
      </c>
      <c r="AW1012" s="49"/>
      <c r="AX1012" s="49"/>
      <c r="AY1012" s="49"/>
      <c r="AZ1012" s="484"/>
    </row>
    <row r="1013" spans="1:52">
      <c r="A1013" s="206">
        <v>3515</v>
      </c>
      <c r="B1013" s="206">
        <v>3515287045</v>
      </c>
      <c r="C1013" s="207" t="s">
        <v>1200</v>
      </c>
      <c r="D1013" s="216">
        <f t="shared" si="130"/>
        <v>0</v>
      </c>
      <c r="E1013" s="216">
        <f t="shared" si="130"/>
        <v>0</v>
      </c>
      <c r="F1013" s="216">
        <f t="shared" si="130"/>
        <v>1</v>
      </c>
      <c r="G1013" s="216">
        <f t="shared" si="129"/>
        <v>7</v>
      </c>
      <c r="H1013" s="216">
        <f t="shared" si="129"/>
        <v>0</v>
      </c>
      <c r="I1013" s="216">
        <f t="shared" si="129"/>
        <v>0</v>
      </c>
      <c r="J1013" s="216">
        <f t="shared" si="129"/>
        <v>0</v>
      </c>
      <c r="K1013" s="347">
        <f t="shared" si="123"/>
        <v>0.30880000000000002</v>
      </c>
      <c r="L1013" s="216"/>
      <c r="M1013" s="216">
        <f t="shared" si="124"/>
        <v>0</v>
      </c>
      <c r="N1013" s="216">
        <f t="shared" si="125"/>
        <v>0</v>
      </c>
      <c r="O1013" s="216">
        <f t="shared" si="125"/>
        <v>0</v>
      </c>
      <c r="P1013" s="216">
        <f t="shared" si="126"/>
        <v>5</v>
      </c>
      <c r="Q1013" s="216">
        <f t="shared" si="127"/>
        <v>7</v>
      </c>
      <c r="R1013" s="216">
        <f t="shared" si="128"/>
        <v>8</v>
      </c>
      <c r="S1013" s="219"/>
      <c r="T1013" s="219"/>
      <c r="U1013" s="219"/>
      <c r="V1013" s="219"/>
      <c r="W1013" s="504"/>
      <c r="X1013" s="219"/>
      <c r="Y1013" s="49">
        <v>3515</v>
      </c>
      <c r="Z1013" s="49">
        <v>3515287045</v>
      </c>
      <c r="AA1013" s="235" t="s">
        <v>1200</v>
      </c>
      <c r="AB1013" s="49">
        <v>0</v>
      </c>
      <c r="AC1013" s="49">
        <v>0</v>
      </c>
      <c r="AD1013" s="49">
        <v>1</v>
      </c>
      <c r="AE1013" s="49">
        <v>7</v>
      </c>
      <c r="AF1013" s="49">
        <v>0</v>
      </c>
      <c r="AG1013" s="49">
        <v>0</v>
      </c>
      <c r="AH1013" s="49">
        <v>0</v>
      </c>
      <c r="AI1013" s="206">
        <v>0</v>
      </c>
      <c r="AJ1013" s="206">
        <v>0</v>
      </c>
      <c r="AK1013" s="206">
        <v>0</v>
      </c>
      <c r="AL1013" s="206">
        <v>0</v>
      </c>
      <c r="AM1013" s="206">
        <v>4</v>
      </c>
      <c r="AN1013" s="206">
        <v>0</v>
      </c>
      <c r="AO1013" s="206">
        <v>0</v>
      </c>
      <c r="AP1013" s="206">
        <v>1</v>
      </c>
      <c r="AQ1013" s="49">
        <v>0</v>
      </c>
      <c r="AR1013" s="207"/>
      <c r="AS1013" s="49">
        <v>287</v>
      </c>
      <c r="AT1013" s="49">
        <v>45</v>
      </c>
      <c r="AU1013" s="49">
        <v>7</v>
      </c>
      <c r="AW1013" s="49"/>
      <c r="AX1013" s="49"/>
      <c r="AY1013" s="49"/>
      <c r="AZ1013" s="484"/>
    </row>
    <row r="1014" spans="1:52">
      <c r="A1014" s="206">
        <v>3515</v>
      </c>
      <c r="B1014" s="206">
        <v>3515287135</v>
      </c>
      <c r="C1014" s="207" t="s">
        <v>1200</v>
      </c>
      <c r="D1014" s="216">
        <f t="shared" si="130"/>
        <v>0</v>
      </c>
      <c r="E1014" s="216">
        <f t="shared" si="130"/>
        <v>0</v>
      </c>
      <c r="F1014" s="216">
        <f t="shared" si="130"/>
        <v>0</v>
      </c>
      <c r="G1014" s="216">
        <f t="shared" si="129"/>
        <v>7</v>
      </c>
      <c r="H1014" s="216">
        <f t="shared" si="129"/>
        <v>0</v>
      </c>
      <c r="I1014" s="216">
        <f t="shared" si="129"/>
        <v>0</v>
      </c>
      <c r="J1014" s="216">
        <f t="shared" si="129"/>
        <v>0</v>
      </c>
      <c r="K1014" s="347">
        <f t="shared" si="123"/>
        <v>0.2702</v>
      </c>
      <c r="L1014" s="216"/>
      <c r="M1014" s="216">
        <f t="shared" si="124"/>
        <v>0</v>
      </c>
      <c r="N1014" s="216">
        <f t="shared" si="125"/>
        <v>0</v>
      </c>
      <c r="O1014" s="216">
        <f t="shared" si="125"/>
        <v>0</v>
      </c>
      <c r="P1014" s="216">
        <f t="shared" si="126"/>
        <v>1</v>
      </c>
      <c r="Q1014" s="216">
        <f t="shared" si="127"/>
        <v>9</v>
      </c>
      <c r="R1014" s="216">
        <f t="shared" si="128"/>
        <v>7</v>
      </c>
      <c r="S1014" s="219"/>
      <c r="T1014" s="219"/>
      <c r="U1014" s="219"/>
      <c r="V1014" s="219"/>
      <c r="W1014" s="504"/>
      <c r="X1014" s="219"/>
      <c r="Y1014" s="49">
        <v>3515</v>
      </c>
      <c r="Z1014" s="49">
        <v>3515287135</v>
      </c>
      <c r="AA1014" s="235" t="s">
        <v>1200</v>
      </c>
      <c r="AB1014" s="49">
        <v>0</v>
      </c>
      <c r="AC1014" s="49">
        <v>0</v>
      </c>
      <c r="AD1014" s="49">
        <v>0</v>
      </c>
      <c r="AE1014" s="49">
        <v>7</v>
      </c>
      <c r="AF1014" s="49">
        <v>0</v>
      </c>
      <c r="AG1014" s="49">
        <v>0</v>
      </c>
      <c r="AH1014" s="49">
        <v>0</v>
      </c>
      <c r="AI1014" s="206">
        <v>0</v>
      </c>
      <c r="AJ1014" s="206">
        <v>0</v>
      </c>
      <c r="AK1014" s="206">
        <v>0</v>
      </c>
      <c r="AL1014" s="206">
        <v>0</v>
      </c>
      <c r="AM1014" s="206">
        <v>1</v>
      </c>
      <c r="AN1014" s="206">
        <v>0</v>
      </c>
      <c r="AO1014" s="206">
        <v>0</v>
      </c>
      <c r="AP1014" s="206">
        <v>0</v>
      </c>
      <c r="AQ1014" s="49">
        <v>0</v>
      </c>
      <c r="AR1014" s="207"/>
      <c r="AS1014" s="49">
        <v>287</v>
      </c>
      <c r="AT1014" s="49">
        <v>135</v>
      </c>
      <c r="AU1014" s="49">
        <v>9</v>
      </c>
      <c r="AW1014" s="49"/>
      <c r="AX1014" s="49"/>
      <c r="AY1014" s="49"/>
      <c r="AZ1014" s="484"/>
    </row>
    <row r="1015" spans="1:52">
      <c r="A1015" s="206">
        <v>3515</v>
      </c>
      <c r="B1015" s="206">
        <v>3515287151</v>
      </c>
      <c r="C1015" s="207" t="s">
        <v>1200</v>
      </c>
      <c r="D1015" s="216">
        <f t="shared" si="130"/>
        <v>0</v>
      </c>
      <c r="E1015" s="216">
        <f t="shared" si="130"/>
        <v>0</v>
      </c>
      <c r="F1015" s="216">
        <f t="shared" si="130"/>
        <v>0</v>
      </c>
      <c r="G1015" s="216">
        <f t="shared" si="129"/>
        <v>1</v>
      </c>
      <c r="H1015" s="216">
        <f t="shared" si="129"/>
        <v>0</v>
      </c>
      <c r="I1015" s="216">
        <f t="shared" si="129"/>
        <v>0</v>
      </c>
      <c r="J1015" s="216">
        <f t="shared" si="129"/>
        <v>0</v>
      </c>
      <c r="K1015" s="347">
        <f t="shared" si="123"/>
        <v>3.8600000000000002E-2</v>
      </c>
      <c r="L1015" s="216"/>
      <c r="M1015" s="216">
        <f t="shared" si="124"/>
        <v>0</v>
      </c>
      <c r="N1015" s="216">
        <f t="shared" si="125"/>
        <v>0</v>
      </c>
      <c r="O1015" s="216">
        <f t="shared" si="125"/>
        <v>0</v>
      </c>
      <c r="P1015" s="216">
        <f t="shared" si="126"/>
        <v>0</v>
      </c>
      <c r="Q1015" s="216">
        <f t="shared" si="127"/>
        <v>7</v>
      </c>
      <c r="R1015" s="216">
        <f t="shared" si="128"/>
        <v>1</v>
      </c>
      <c r="S1015" s="219"/>
      <c r="T1015" s="219"/>
      <c r="U1015" s="219"/>
      <c r="V1015" s="219"/>
      <c r="W1015" s="504"/>
      <c r="X1015" s="219"/>
      <c r="Y1015" s="49">
        <v>3515</v>
      </c>
      <c r="Z1015" s="49">
        <v>3515287151</v>
      </c>
      <c r="AA1015" s="235" t="s">
        <v>1200</v>
      </c>
      <c r="AB1015" s="49">
        <v>0</v>
      </c>
      <c r="AC1015" s="49">
        <v>0</v>
      </c>
      <c r="AD1015" s="49">
        <v>0</v>
      </c>
      <c r="AE1015" s="49">
        <v>1</v>
      </c>
      <c r="AF1015" s="49">
        <v>0</v>
      </c>
      <c r="AG1015" s="49">
        <v>0</v>
      </c>
      <c r="AH1015" s="49">
        <v>0</v>
      </c>
      <c r="AI1015" s="206">
        <v>0</v>
      </c>
      <c r="AJ1015" s="206">
        <v>0</v>
      </c>
      <c r="AK1015" s="206">
        <v>0</v>
      </c>
      <c r="AL1015" s="206">
        <v>0</v>
      </c>
      <c r="AM1015" s="206">
        <v>0</v>
      </c>
      <c r="AN1015" s="206">
        <v>0</v>
      </c>
      <c r="AO1015" s="206">
        <v>0</v>
      </c>
      <c r="AP1015" s="206">
        <v>0</v>
      </c>
      <c r="AQ1015" s="49">
        <v>0</v>
      </c>
      <c r="AR1015" s="207"/>
      <c r="AS1015" s="49">
        <v>287</v>
      </c>
      <c r="AT1015" s="49">
        <v>151</v>
      </c>
      <c r="AU1015" s="49">
        <v>7</v>
      </c>
      <c r="AW1015" s="49"/>
      <c r="AX1015" s="49"/>
      <c r="AY1015" s="49"/>
      <c r="AZ1015" s="484"/>
    </row>
    <row r="1016" spans="1:52">
      <c r="A1016" s="206">
        <v>3515</v>
      </c>
      <c r="B1016" s="206">
        <v>3515287191</v>
      </c>
      <c r="C1016" s="207" t="s">
        <v>1200</v>
      </c>
      <c r="D1016" s="216">
        <f t="shared" si="130"/>
        <v>0</v>
      </c>
      <c r="E1016" s="216">
        <f t="shared" si="130"/>
        <v>0</v>
      </c>
      <c r="F1016" s="216">
        <f t="shared" si="130"/>
        <v>1</v>
      </c>
      <c r="G1016" s="216">
        <f t="shared" si="129"/>
        <v>21</v>
      </c>
      <c r="H1016" s="216">
        <f t="shared" si="129"/>
        <v>11</v>
      </c>
      <c r="I1016" s="216">
        <f t="shared" si="129"/>
        <v>0</v>
      </c>
      <c r="J1016" s="216">
        <f t="shared" si="129"/>
        <v>0</v>
      </c>
      <c r="K1016" s="347">
        <f t="shared" si="123"/>
        <v>1.2738</v>
      </c>
      <c r="L1016" s="216"/>
      <c r="M1016" s="216">
        <f t="shared" si="124"/>
        <v>0</v>
      </c>
      <c r="N1016" s="216">
        <f t="shared" si="125"/>
        <v>0</v>
      </c>
      <c r="O1016" s="216">
        <f t="shared" si="125"/>
        <v>0</v>
      </c>
      <c r="P1016" s="216">
        <f t="shared" si="126"/>
        <v>8</v>
      </c>
      <c r="Q1016" s="216">
        <f t="shared" si="127"/>
        <v>8</v>
      </c>
      <c r="R1016" s="216">
        <f t="shared" si="128"/>
        <v>33</v>
      </c>
      <c r="S1016" s="219"/>
      <c r="T1016" s="219"/>
      <c r="U1016" s="219"/>
      <c r="V1016" s="219"/>
      <c r="W1016" s="504"/>
      <c r="X1016" s="219"/>
      <c r="Y1016" s="49">
        <v>3515</v>
      </c>
      <c r="Z1016" s="49">
        <v>3515287191</v>
      </c>
      <c r="AA1016" s="235" t="s">
        <v>1200</v>
      </c>
      <c r="AB1016" s="49">
        <v>0</v>
      </c>
      <c r="AC1016" s="49">
        <v>0</v>
      </c>
      <c r="AD1016" s="49">
        <v>1</v>
      </c>
      <c r="AE1016" s="49">
        <v>21</v>
      </c>
      <c r="AF1016" s="49">
        <v>11</v>
      </c>
      <c r="AG1016" s="49">
        <v>0</v>
      </c>
      <c r="AH1016" s="49">
        <v>0</v>
      </c>
      <c r="AI1016" s="206">
        <v>0</v>
      </c>
      <c r="AJ1016" s="206">
        <v>0</v>
      </c>
      <c r="AK1016" s="206">
        <v>0</v>
      </c>
      <c r="AL1016" s="206">
        <v>0</v>
      </c>
      <c r="AM1016" s="206">
        <v>8</v>
      </c>
      <c r="AN1016" s="206">
        <v>0</v>
      </c>
      <c r="AO1016" s="206">
        <v>0</v>
      </c>
      <c r="AP1016" s="206">
        <v>0</v>
      </c>
      <c r="AQ1016" s="49">
        <v>0</v>
      </c>
      <c r="AR1016" s="207"/>
      <c r="AS1016" s="49">
        <v>287</v>
      </c>
      <c r="AT1016" s="49">
        <v>191</v>
      </c>
      <c r="AU1016" s="49">
        <v>8</v>
      </c>
      <c r="AW1016" s="49"/>
      <c r="AX1016" s="49"/>
      <c r="AY1016" s="49"/>
      <c r="AZ1016" s="484"/>
    </row>
    <row r="1017" spans="1:52">
      <c r="A1017" s="206">
        <v>3515</v>
      </c>
      <c r="B1017" s="206">
        <v>3515287215</v>
      </c>
      <c r="C1017" s="207" t="s">
        <v>1200</v>
      </c>
      <c r="D1017" s="216">
        <f t="shared" si="130"/>
        <v>0</v>
      </c>
      <c r="E1017" s="216">
        <f t="shared" si="130"/>
        <v>0</v>
      </c>
      <c r="F1017" s="216">
        <f t="shared" si="130"/>
        <v>3</v>
      </c>
      <c r="G1017" s="216">
        <f t="shared" si="129"/>
        <v>10</v>
      </c>
      <c r="H1017" s="216">
        <f t="shared" si="129"/>
        <v>2</v>
      </c>
      <c r="I1017" s="216">
        <f t="shared" si="129"/>
        <v>0</v>
      </c>
      <c r="J1017" s="216">
        <f t="shared" si="129"/>
        <v>0</v>
      </c>
      <c r="K1017" s="347">
        <f t="shared" si="123"/>
        <v>0.57899999999999996</v>
      </c>
      <c r="L1017" s="216"/>
      <c r="M1017" s="216">
        <f t="shared" si="124"/>
        <v>0</v>
      </c>
      <c r="N1017" s="216">
        <f t="shared" si="125"/>
        <v>0</v>
      </c>
      <c r="O1017" s="216">
        <f t="shared" si="125"/>
        <v>0</v>
      </c>
      <c r="P1017" s="216">
        <f t="shared" si="126"/>
        <v>8</v>
      </c>
      <c r="Q1017" s="216">
        <f t="shared" si="127"/>
        <v>10</v>
      </c>
      <c r="R1017" s="216">
        <f t="shared" si="128"/>
        <v>15</v>
      </c>
      <c r="S1017" s="219"/>
      <c r="T1017" s="219"/>
      <c r="U1017" s="219"/>
      <c r="V1017" s="219"/>
      <c r="W1017" s="504"/>
      <c r="X1017" s="219"/>
      <c r="Y1017" s="49">
        <v>3515</v>
      </c>
      <c r="Z1017" s="49">
        <v>3515287215</v>
      </c>
      <c r="AA1017" s="235" t="s">
        <v>1200</v>
      </c>
      <c r="AB1017" s="49">
        <v>0</v>
      </c>
      <c r="AC1017" s="49">
        <v>0</v>
      </c>
      <c r="AD1017" s="49">
        <v>3</v>
      </c>
      <c r="AE1017" s="49">
        <v>10</v>
      </c>
      <c r="AF1017" s="49">
        <v>2</v>
      </c>
      <c r="AG1017" s="49">
        <v>0</v>
      </c>
      <c r="AH1017" s="49">
        <v>0</v>
      </c>
      <c r="AI1017" s="206">
        <v>0</v>
      </c>
      <c r="AJ1017" s="206">
        <v>0</v>
      </c>
      <c r="AK1017" s="206">
        <v>0</v>
      </c>
      <c r="AL1017" s="206">
        <v>0</v>
      </c>
      <c r="AM1017" s="206">
        <v>7</v>
      </c>
      <c r="AN1017" s="206">
        <v>0</v>
      </c>
      <c r="AO1017" s="206">
        <v>0</v>
      </c>
      <c r="AP1017" s="206">
        <v>1</v>
      </c>
      <c r="AQ1017" s="49">
        <v>0</v>
      </c>
      <c r="AR1017" s="207"/>
      <c r="AS1017" s="49">
        <v>287</v>
      </c>
      <c r="AT1017" s="49">
        <v>215</v>
      </c>
      <c r="AU1017" s="49">
        <v>10</v>
      </c>
      <c r="AW1017" s="49"/>
      <c r="AX1017" s="49"/>
      <c r="AY1017" s="49"/>
      <c r="AZ1017" s="484"/>
    </row>
    <row r="1018" spans="1:52">
      <c r="A1018" s="206">
        <v>3515</v>
      </c>
      <c r="B1018" s="206">
        <v>3515287226</v>
      </c>
      <c r="C1018" s="207" t="s">
        <v>1200</v>
      </c>
      <c r="D1018" s="216">
        <f t="shared" si="130"/>
        <v>0</v>
      </c>
      <c r="E1018" s="216">
        <f t="shared" si="130"/>
        <v>0</v>
      </c>
      <c r="F1018" s="216">
        <f t="shared" si="130"/>
        <v>0</v>
      </c>
      <c r="G1018" s="216">
        <f t="shared" si="129"/>
        <v>1</v>
      </c>
      <c r="H1018" s="216">
        <f t="shared" si="129"/>
        <v>0</v>
      </c>
      <c r="I1018" s="216">
        <f t="shared" si="129"/>
        <v>0</v>
      </c>
      <c r="J1018" s="216">
        <f t="shared" si="129"/>
        <v>0</v>
      </c>
      <c r="K1018" s="347">
        <f t="shared" si="123"/>
        <v>3.8600000000000002E-2</v>
      </c>
      <c r="L1018" s="216"/>
      <c r="M1018" s="216">
        <f t="shared" si="124"/>
        <v>0</v>
      </c>
      <c r="N1018" s="216">
        <f t="shared" si="125"/>
        <v>0</v>
      </c>
      <c r="O1018" s="216">
        <f t="shared" si="125"/>
        <v>0</v>
      </c>
      <c r="P1018" s="216">
        <f t="shared" si="126"/>
        <v>1</v>
      </c>
      <c r="Q1018" s="216">
        <f t="shared" si="127"/>
        <v>9</v>
      </c>
      <c r="R1018" s="216">
        <f t="shared" si="128"/>
        <v>1</v>
      </c>
      <c r="S1018" s="219"/>
      <c r="T1018" s="219"/>
      <c r="U1018" s="219"/>
      <c r="V1018" s="219"/>
      <c r="W1018" s="504"/>
      <c r="X1018" s="219"/>
      <c r="Y1018" s="49">
        <v>3515</v>
      </c>
      <c r="Z1018" s="49">
        <v>3515287226</v>
      </c>
      <c r="AA1018" s="235" t="s">
        <v>1200</v>
      </c>
      <c r="AB1018" s="49">
        <v>0</v>
      </c>
      <c r="AC1018" s="49">
        <v>0</v>
      </c>
      <c r="AD1018" s="49">
        <v>0</v>
      </c>
      <c r="AE1018" s="49">
        <v>1</v>
      </c>
      <c r="AF1018" s="49">
        <v>0</v>
      </c>
      <c r="AG1018" s="49">
        <v>0</v>
      </c>
      <c r="AH1018" s="49">
        <v>0</v>
      </c>
      <c r="AI1018" s="206">
        <v>0</v>
      </c>
      <c r="AJ1018" s="206">
        <v>0</v>
      </c>
      <c r="AK1018" s="206">
        <v>0</v>
      </c>
      <c r="AL1018" s="206">
        <v>0</v>
      </c>
      <c r="AM1018" s="206">
        <v>1</v>
      </c>
      <c r="AN1018" s="206">
        <v>0</v>
      </c>
      <c r="AO1018" s="206">
        <v>0</v>
      </c>
      <c r="AP1018" s="206">
        <v>0</v>
      </c>
      <c r="AQ1018" s="49">
        <v>0</v>
      </c>
      <c r="AR1018" s="207"/>
      <c r="AS1018" s="49">
        <v>287</v>
      </c>
      <c r="AT1018" s="49">
        <v>226</v>
      </c>
      <c r="AU1018" s="49">
        <v>9</v>
      </c>
      <c r="AW1018" s="49"/>
      <c r="AX1018" s="49"/>
      <c r="AY1018" s="49"/>
      <c r="AZ1018" s="484"/>
    </row>
    <row r="1019" spans="1:52">
      <c r="A1019" s="206">
        <v>3515</v>
      </c>
      <c r="B1019" s="206">
        <v>3515287227</v>
      </c>
      <c r="C1019" s="207" t="s">
        <v>1200</v>
      </c>
      <c r="D1019" s="216">
        <f t="shared" si="130"/>
        <v>0</v>
      </c>
      <c r="E1019" s="216">
        <f t="shared" si="130"/>
        <v>0</v>
      </c>
      <c r="F1019" s="216">
        <f t="shared" si="130"/>
        <v>3</v>
      </c>
      <c r="G1019" s="216">
        <f t="shared" si="129"/>
        <v>12</v>
      </c>
      <c r="H1019" s="216">
        <f t="shared" si="129"/>
        <v>2</v>
      </c>
      <c r="I1019" s="216">
        <f t="shared" si="129"/>
        <v>0</v>
      </c>
      <c r="J1019" s="216">
        <f t="shared" si="129"/>
        <v>0</v>
      </c>
      <c r="K1019" s="347">
        <f t="shared" si="123"/>
        <v>0.65620000000000001</v>
      </c>
      <c r="L1019" s="216"/>
      <c r="M1019" s="216">
        <f t="shared" si="124"/>
        <v>0</v>
      </c>
      <c r="N1019" s="216">
        <f t="shared" si="125"/>
        <v>0</v>
      </c>
      <c r="O1019" s="216">
        <f t="shared" si="125"/>
        <v>0</v>
      </c>
      <c r="P1019" s="216">
        <f t="shared" si="126"/>
        <v>7</v>
      </c>
      <c r="Q1019" s="216">
        <f t="shared" si="127"/>
        <v>10</v>
      </c>
      <c r="R1019" s="216">
        <f t="shared" si="128"/>
        <v>17</v>
      </c>
      <c r="S1019" s="219"/>
      <c r="T1019" s="219"/>
      <c r="U1019" s="219"/>
      <c r="V1019" s="219"/>
      <c r="W1019" s="504"/>
      <c r="X1019" s="219"/>
      <c r="Y1019" s="49">
        <v>3515</v>
      </c>
      <c r="Z1019" s="49">
        <v>3515287227</v>
      </c>
      <c r="AA1019" s="235" t="s">
        <v>1200</v>
      </c>
      <c r="AB1019" s="49">
        <v>0</v>
      </c>
      <c r="AC1019" s="49">
        <v>0</v>
      </c>
      <c r="AD1019" s="49">
        <v>3</v>
      </c>
      <c r="AE1019" s="49">
        <v>12</v>
      </c>
      <c r="AF1019" s="49">
        <v>2</v>
      </c>
      <c r="AG1019" s="49">
        <v>0</v>
      </c>
      <c r="AH1019" s="49">
        <v>0</v>
      </c>
      <c r="AI1019" s="206">
        <v>0</v>
      </c>
      <c r="AJ1019" s="206">
        <v>0</v>
      </c>
      <c r="AK1019" s="206">
        <v>0</v>
      </c>
      <c r="AL1019" s="206">
        <v>0</v>
      </c>
      <c r="AM1019" s="206">
        <v>6</v>
      </c>
      <c r="AN1019" s="206">
        <v>0</v>
      </c>
      <c r="AO1019" s="206">
        <v>0</v>
      </c>
      <c r="AP1019" s="206">
        <v>1</v>
      </c>
      <c r="AQ1019" s="49">
        <v>0</v>
      </c>
      <c r="AR1019" s="207"/>
      <c r="AS1019" s="49">
        <v>287</v>
      </c>
      <c r="AT1019" s="49">
        <v>227</v>
      </c>
      <c r="AU1019" s="49">
        <v>10</v>
      </c>
      <c r="AW1019" s="49"/>
      <c r="AX1019" s="49"/>
      <c r="AY1019" s="49"/>
      <c r="AZ1019" s="484"/>
    </row>
    <row r="1020" spans="1:52">
      <c r="A1020" s="206">
        <v>3515</v>
      </c>
      <c r="B1020" s="206">
        <v>3515287277</v>
      </c>
      <c r="C1020" s="207" t="s">
        <v>1200</v>
      </c>
      <c r="D1020" s="216">
        <f t="shared" si="130"/>
        <v>0</v>
      </c>
      <c r="E1020" s="216">
        <f t="shared" si="130"/>
        <v>0</v>
      </c>
      <c r="F1020" s="216">
        <f t="shared" si="130"/>
        <v>15</v>
      </c>
      <c r="G1020" s="216">
        <f t="shared" si="129"/>
        <v>64</v>
      </c>
      <c r="H1020" s="216">
        <f t="shared" si="129"/>
        <v>42</v>
      </c>
      <c r="I1020" s="216">
        <f t="shared" si="129"/>
        <v>0</v>
      </c>
      <c r="J1020" s="216">
        <f t="shared" si="129"/>
        <v>0</v>
      </c>
      <c r="K1020" s="347">
        <f t="shared" si="123"/>
        <v>4.6706000000000003</v>
      </c>
      <c r="L1020" s="216"/>
      <c r="M1020" s="216">
        <f t="shared" si="124"/>
        <v>4</v>
      </c>
      <c r="N1020" s="216">
        <f t="shared" si="125"/>
        <v>3</v>
      </c>
      <c r="O1020" s="216">
        <f t="shared" si="125"/>
        <v>0</v>
      </c>
      <c r="P1020" s="216">
        <f t="shared" si="126"/>
        <v>75</v>
      </c>
      <c r="Q1020" s="216">
        <f t="shared" si="127"/>
        <v>12</v>
      </c>
      <c r="R1020" s="216">
        <f t="shared" si="128"/>
        <v>121</v>
      </c>
      <c r="S1020" s="219"/>
      <c r="T1020" s="219"/>
      <c r="U1020" s="219"/>
      <c r="V1020" s="219"/>
      <c r="W1020" s="504"/>
      <c r="X1020" s="219"/>
      <c r="Y1020" s="49">
        <v>3515</v>
      </c>
      <c r="Z1020" s="49">
        <v>3515287277</v>
      </c>
      <c r="AA1020" s="235" t="s">
        <v>1200</v>
      </c>
      <c r="AB1020" s="49">
        <v>0</v>
      </c>
      <c r="AC1020" s="49">
        <v>0</v>
      </c>
      <c r="AD1020" s="49">
        <v>15</v>
      </c>
      <c r="AE1020" s="49">
        <v>64</v>
      </c>
      <c r="AF1020" s="49">
        <v>42</v>
      </c>
      <c r="AG1020" s="49">
        <v>0</v>
      </c>
      <c r="AH1020" s="49">
        <v>0</v>
      </c>
      <c r="AI1020" s="206">
        <v>0</v>
      </c>
      <c r="AJ1020" s="206">
        <v>4</v>
      </c>
      <c r="AK1020" s="206">
        <v>3</v>
      </c>
      <c r="AL1020" s="206">
        <v>0</v>
      </c>
      <c r="AM1020" s="206">
        <v>67</v>
      </c>
      <c r="AN1020" s="206">
        <v>0</v>
      </c>
      <c r="AO1020" s="206">
        <v>0</v>
      </c>
      <c r="AP1020" s="206">
        <v>8</v>
      </c>
      <c r="AQ1020" s="49">
        <v>0</v>
      </c>
      <c r="AR1020" s="207"/>
      <c r="AS1020" s="49">
        <v>287</v>
      </c>
      <c r="AT1020" s="49">
        <v>277</v>
      </c>
      <c r="AU1020" s="49">
        <v>12</v>
      </c>
      <c r="AW1020" s="49"/>
      <c r="AX1020" s="49"/>
      <c r="AY1020" s="49"/>
      <c r="AZ1020" s="484"/>
    </row>
    <row r="1021" spans="1:52">
      <c r="A1021" s="206">
        <v>3515</v>
      </c>
      <c r="B1021" s="206">
        <v>3515287287</v>
      </c>
      <c r="C1021" s="207" t="s">
        <v>1200</v>
      </c>
      <c r="D1021" s="216">
        <f t="shared" si="130"/>
        <v>0</v>
      </c>
      <c r="E1021" s="216">
        <f t="shared" si="130"/>
        <v>0</v>
      </c>
      <c r="F1021" s="216">
        <f t="shared" si="130"/>
        <v>6</v>
      </c>
      <c r="G1021" s="216">
        <f t="shared" si="129"/>
        <v>10</v>
      </c>
      <c r="H1021" s="216">
        <f t="shared" si="129"/>
        <v>1</v>
      </c>
      <c r="I1021" s="216">
        <f t="shared" si="129"/>
        <v>0</v>
      </c>
      <c r="J1021" s="216">
        <f t="shared" si="129"/>
        <v>0</v>
      </c>
      <c r="K1021" s="347">
        <f t="shared" si="123"/>
        <v>0.65620000000000001</v>
      </c>
      <c r="L1021" s="216"/>
      <c r="M1021" s="216">
        <f t="shared" si="124"/>
        <v>0</v>
      </c>
      <c r="N1021" s="216">
        <f t="shared" si="125"/>
        <v>0</v>
      </c>
      <c r="O1021" s="216">
        <f t="shared" si="125"/>
        <v>0</v>
      </c>
      <c r="P1021" s="216">
        <f t="shared" si="126"/>
        <v>6</v>
      </c>
      <c r="Q1021" s="216">
        <f t="shared" si="127"/>
        <v>4</v>
      </c>
      <c r="R1021" s="216">
        <f t="shared" si="128"/>
        <v>17</v>
      </c>
      <c r="S1021" s="219"/>
      <c r="T1021" s="219"/>
      <c r="U1021" s="219"/>
      <c r="V1021" s="219"/>
      <c r="W1021" s="504"/>
      <c r="X1021" s="219"/>
      <c r="Y1021" s="49">
        <v>3515</v>
      </c>
      <c r="Z1021" s="49">
        <v>3515287287</v>
      </c>
      <c r="AA1021" s="235" t="s">
        <v>1200</v>
      </c>
      <c r="AB1021" s="49">
        <v>0</v>
      </c>
      <c r="AC1021" s="49">
        <v>0</v>
      </c>
      <c r="AD1021" s="49">
        <v>6</v>
      </c>
      <c r="AE1021" s="49">
        <v>10</v>
      </c>
      <c r="AF1021" s="49">
        <v>1</v>
      </c>
      <c r="AG1021" s="49">
        <v>0</v>
      </c>
      <c r="AH1021" s="49">
        <v>0</v>
      </c>
      <c r="AI1021" s="206">
        <v>0</v>
      </c>
      <c r="AJ1021" s="206">
        <v>0</v>
      </c>
      <c r="AK1021" s="206">
        <v>0</v>
      </c>
      <c r="AL1021" s="206">
        <v>0</v>
      </c>
      <c r="AM1021" s="206">
        <v>4</v>
      </c>
      <c r="AN1021" s="206">
        <v>0</v>
      </c>
      <c r="AO1021" s="206">
        <v>0</v>
      </c>
      <c r="AP1021" s="206">
        <v>2</v>
      </c>
      <c r="AQ1021" s="49">
        <v>0</v>
      </c>
      <c r="AR1021" s="207"/>
      <c r="AS1021" s="49">
        <v>287</v>
      </c>
      <c r="AT1021" s="49">
        <v>287</v>
      </c>
      <c r="AU1021" s="49">
        <v>4</v>
      </c>
      <c r="AW1021" s="49"/>
      <c r="AX1021" s="49"/>
      <c r="AY1021" s="49"/>
      <c r="AZ1021" s="484"/>
    </row>
    <row r="1022" spans="1:52">
      <c r="A1022" s="206">
        <v>3515</v>
      </c>
      <c r="B1022" s="206">
        <v>3515287306</v>
      </c>
      <c r="C1022" s="207" t="s">
        <v>1200</v>
      </c>
      <c r="D1022" s="216">
        <f t="shared" si="130"/>
        <v>0</v>
      </c>
      <c r="E1022" s="216">
        <f t="shared" si="130"/>
        <v>0</v>
      </c>
      <c r="F1022" s="216">
        <f t="shared" si="130"/>
        <v>1</v>
      </c>
      <c r="G1022" s="216">
        <f t="shared" si="129"/>
        <v>5</v>
      </c>
      <c r="H1022" s="216">
        <f t="shared" si="129"/>
        <v>3</v>
      </c>
      <c r="I1022" s="216">
        <f t="shared" si="129"/>
        <v>0</v>
      </c>
      <c r="J1022" s="216">
        <f t="shared" si="129"/>
        <v>0</v>
      </c>
      <c r="K1022" s="347">
        <f t="shared" si="123"/>
        <v>0.34739999999999999</v>
      </c>
      <c r="L1022" s="216"/>
      <c r="M1022" s="216">
        <f t="shared" si="124"/>
        <v>0</v>
      </c>
      <c r="N1022" s="216">
        <f t="shared" si="125"/>
        <v>0</v>
      </c>
      <c r="O1022" s="216">
        <f t="shared" si="125"/>
        <v>0</v>
      </c>
      <c r="P1022" s="216">
        <f t="shared" si="126"/>
        <v>5</v>
      </c>
      <c r="Q1022" s="216">
        <f t="shared" si="127"/>
        <v>10</v>
      </c>
      <c r="R1022" s="216">
        <f t="shared" si="128"/>
        <v>9</v>
      </c>
      <c r="S1022" s="219"/>
      <c r="T1022" s="219"/>
      <c r="U1022" s="219"/>
      <c r="V1022" s="219"/>
      <c r="W1022" s="504"/>
      <c r="X1022" s="219"/>
      <c r="Y1022" s="49">
        <v>3515</v>
      </c>
      <c r="Z1022" s="49">
        <v>3515287306</v>
      </c>
      <c r="AA1022" s="235" t="s">
        <v>1200</v>
      </c>
      <c r="AB1022" s="49">
        <v>0</v>
      </c>
      <c r="AC1022" s="49">
        <v>0</v>
      </c>
      <c r="AD1022" s="49">
        <v>1</v>
      </c>
      <c r="AE1022" s="49">
        <v>5</v>
      </c>
      <c r="AF1022" s="49">
        <v>3</v>
      </c>
      <c r="AG1022" s="49">
        <v>0</v>
      </c>
      <c r="AH1022" s="49">
        <v>0</v>
      </c>
      <c r="AI1022" s="206">
        <v>0</v>
      </c>
      <c r="AJ1022" s="206">
        <v>0</v>
      </c>
      <c r="AK1022" s="206">
        <v>0</v>
      </c>
      <c r="AL1022" s="206">
        <v>0</v>
      </c>
      <c r="AM1022" s="206">
        <v>5</v>
      </c>
      <c r="AN1022" s="206">
        <v>0</v>
      </c>
      <c r="AO1022" s="206">
        <v>0</v>
      </c>
      <c r="AP1022" s="206">
        <v>0</v>
      </c>
      <c r="AQ1022" s="49">
        <v>0</v>
      </c>
      <c r="AR1022" s="207"/>
      <c r="AS1022" s="49">
        <v>287</v>
      </c>
      <c r="AT1022" s="49">
        <v>306</v>
      </c>
      <c r="AU1022" s="49">
        <v>10</v>
      </c>
      <c r="AW1022" s="49"/>
      <c r="AX1022" s="49"/>
      <c r="AY1022" s="49"/>
      <c r="AZ1022" s="484"/>
    </row>
    <row r="1023" spans="1:52">
      <c r="A1023" s="206">
        <v>3515</v>
      </c>
      <c r="B1023" s="206">
        <v>3515287316</v>
      </c>
      <c r="C1023" s="207" t="s">
        <v>1200</v>
      </c>
      <c r="D1023" s="216">
        <f t="shared" si="130"/>
        <v>0</v>
      </c>
      <c r="E1023" s="216">
        <f t="shared" si="130"/>
        <v>0</v>
      </c>
      <c r="F1023" s="216">
        <f t="shared" si="130"/>
        <v>0</v>
      </c>
      <c r="G1023" s="216">
        <f t="shared" si="129"/>
        <v>15</v>
      </c>
      <c r="H1023" s="216">
        <f t="shared" si="129"/>
        <v>2</v>
      </c>
      <c r="I1023" s="216">
        <f t="shared" si="129"/>
        <v>0</v>
      </c>
      <c r="J1023" s="216">
        <f t="shared" si="129"/>
        <v>0</v>
      </c>
      <c r="K1023" s="347">
        <f t="shared" si="123"/>
        <v>0.65620000000000001</v>
      </c>
      <c r="L1023" s="216"/>
      <c r="M1023" s="216">
        <f t="shared" si="124"/>
        <v>4</v>
      </c>
      <c r="N1023" s="216">
        <f t="shared" si="125"/>
        <v>0</v>
      </c>
      <c r="O1023" s="216">
        <f t="shared" si="125"/>
        <v>0</v>
      </c>
      <c r="P1023" s="216">
        <f t="shared" si="126"/>
        <v>12</v>
      </c>
      <c r="Q1023" s="216">
        <f t="shared" si="127"/>
        <v>11</v>
      </c>
      <c r="R1023" s="216">
        <f t="shared" si="128"/>
        <v>17</v>
      </c>
      <c r="S1023" s="219"/>
      <c r="T1023" s="219"/>
      <c r="U1023" s="219"/>
      <c r="V1023" s="219"/>
      <c r="W1023" s="504"/>
      <c r="X1023" s="219"/>
      <c r="Y1023" s="49">
        <v>3515</v>
      </c>
      <c r="Z1023" s="49">
        <v>3515287316</v>
      </c>
      <c r="AA1023" s="235" t="s">
        <v>1200</v>
      </c>
      <c r="AB1023" s="49">
        <v>0</v>
      </c>
      <c r="AC1023" s="49">
        <v>0</v>
      </c>
      <c r="AD1023" s="49">
        <v>0</v>
      </c>
      <c r="AE1023" s="49">
        <v>15</v>
      </c>
      <c r="AF1023" s="49">
        <v>2</v>
      </c>
      <c r="AG1023" s="49">
        <v>0</v>
      </c>
      <c r="AH1023" s="49">
        <v>0</v>
      </c>
      <c r="AI1023" s="206">
        <v>0</v>
      </c>
      <c r="AJ1023" s="206">
        <v>4</v>
      </c>
      <c r="AK1023" s="206">
        <v>0</v>
      </c>
      <c r="AL1023" s="206">
        <v>0</v>
      </c>
      <c r="AM1023" s="206">
        <v>12</v>
      </c>
      <c r="AN1023" s="206">
        <v>0</v>
      </c>
      <c r="AO1023" s="206">
        <v>0</v>
      </c>
      <c r="AP1023" s="206">
        <v>0</v>
      </c>
      <c r="AQ1023" s="49">
        <v>0</v>
      </c>
      <c r="AR1023" s="207"/>
      <c r="AS1023" s="49">
        <v>287</v>
      </c>
      <c r="AT1023" s="49">
        <v>316</v>
      </c>
      <c r="AU1023" s="49">
        <v>11</v>
      </c>
      <c r="AW1023" s="49"/>
      <c r="AX1023" s="49"/>
      <c r="AY1023" s="49"/>
      <c r="AZ1023" s="484"/>
    </row>
    <row r="1024" spans="1:52">
      <c r="A1024" s="206">
        <v>3515</v>
      </c>
      <c r="B1024" s="206">
        <v>3515287658</v>
      </c>
      <c r="C1024" s="207" t="s">
        <v>1200</v>
      </c>
      <c r="D1024" s="216">
        <f t="shared" si="130"/>
        <v>0</v>
      </c>
      <c r="E1024" s="216">
        <f t="shared" si="130"/>
        <v>0</v>
      </c>
      <c r="F1024" s="216">
        <f t="shared" si="130"/>
        <v>0</v>
      </c>
      <c r="G1024" s="216">
        <f t="shared" si="129"/>
        <v>3</v>
      </c>
      <c r="H1024" s="216">
        <f t="shared" si="129"/>
        <v>5</v>
      </c>
      <c r="I1024" s="216">
        <f t="shared" si="129"/>
        <v>0</v>
      </c>
      <c r="J1024" s="216">
        <f t="shared" si="129"/>
        <v>0</v>
      </c>
      <c r="K1024" s="347">
        <f t="shared" si="123"/>
        <v>0.30880000000000002</v>
      </c>
      <c r="L1024" s="216"/>
      <c r="M1024" s="216">
        <f t="shared" si="124"/>
        <v>0</v>
      </c>
      <c r="N1024" s="216">
        <f t="shared" si="125"/>
        <v>0</v>
      </c>
      <c r="O1024" s="216">
        <f t="shared" si="125"/>
        <v>0</v>
      </c>
      <c r="P1024" s="216">
        <f t="shared" si="126"/>
        <v>1</v>
      </c>
      <c r="Q1024" s="216">
        <f t="shared" si="127"/>
        <v>7</v>
      </c>
      <c r="R1024" s="216">
        <f t="shared" si="128"/>
        <v>8</v>
      </c>
      <c r="S1024" s="219"/>
      <c r="T1024" s="219"/>
      <c r="U1024" s="219"/>
      <c r="V1024" s="219"/>
      <c r="W1024" s="504"/>
      <c r="X1024" s="219"/>
      <c r="Y1024" s="49">
        <v>3515</v>
      </c>
      <c r="Z1024" s="49">
        <v>3515287658</v>
      </c>
      <c r="AA1024" s="235" t="s">
        <v>1200</v>
      </c>
      <c r="AB1024" s="49">
        <v>0</v>
      </c>
      <c r="AC1024" s="49">
        <v>0</v>
      </c>
      <c r="AD1024" s="49">
        <v>0</v>
      </c>
      <c r="AE1024" s="49">
        <v>3</v>
      </c>
      <c r="AF1024" s="49">
        <v>5</v>
      </c>
      <c r="AG1024" s="49">
        <v>0</v>
      </c>
      <c r="AH1024" s="49">
        <v>0</v>
      </c>
      <c r="AI1024" s="206">
        <v>0</v>
      </c>
      <c r="AJ1024" s="206">
        <v>0</v>
      </c>
      <c r="AK1024" s="206">
        <v>0</v>
      </c>
      <c r="AL1024" s="206">
        <v>0</v>
      </c>
      <c r="AM1024" s="206">
        <v>1</v>
      </c>
      <c r="AN1024" s="206">
        <v>0</v>
      </c>
      <c r="AO1024" s="206">
        <v>0</v>
      </c>
      <c r="AP1024" s="206">
        <v>0</v>
      </c>
      <c r="AQ1024" s="49">
        <v>0</v>
      </c>
      <c r="AR1024" s="207"/>
      <c r="AS1024" s="49">
        <v>287</v>
      </c>
      <c r="AT1024" s="49">
        <v>658</v>
      </c>
      <c r="AU1024" s="49">
        <v>7</v>
      </c>
      <c r="AW1024" s="49"/>
      <c r="AX1024" s="49"/>
      <c r="AY1024" s="49"/>
      <c r="AZ1024" s="484"/>
    </row>
    <row r="1025" spans="1:52">
      <c r="A1025" s="206">
        <v>3515</v>
      </c>
      <c r="B1025" s="206">
        <v>3515287767</v>
      </c>
      <c r="C1025" s="207" t="s">
        <v>1200</v>
      </c>
      <c r="D1025" s="216">
        <f t="shared" si="130"/>
        <v>0</v>
      </c>
      <c r="E1025" s="216">
        <f t="shared" si="130"/>
        <v>0</v>
      </c>
      <c r="F1025" s="216">
        <f t="shared" si="130"/>
        <v>8</v>
      </c>
      <c r="G1025" s="216">
        <f t="shared" si="129"/>
        <v>37</v>
      </c>
      <c r="H1025" s="216">
        <f t="shared" si="129"/>
        <v>6</v>
      </c>
      <c r="I1025" s="216">
        <f t="shared" si="129"/>
        <v>0</v>
      </c>
      <c r="J1025" s="216">
        <f t="shared" si="129"/>
        <v>0</v>
      </c>
      <c r="K1025" s="347">
        <f t="shared" si="123"/>
        <v>1.9685999999999999</v>
      </c>
      <c r="L1025" s="216"/>
      <c r="M1025" s="216">
        <f t="shared" si="124"/>
        <v>0</v>
      </c>
      <c r="N1025" s="216">
        <f t="shared" si="125"/>
        <v>0</v>
      </c>
      <c r="O1025" s="216">
        <f t="shared" si="125"/>
        <v>0</v>
      </c>
      <c r="P1025" s="216">
        <f t="shared" si="126"/>
        <v>13</v>
      </c>
      <c r="Q1025" s="216">
        <f t="shared" si="127"/>
        <v>9</v>
      </c>
      <c r="R1025" s="216">
        <f t="shared" si="128"/>
        <v>51</v>
      </c>
      <c r="S1025" s="219"/>
      <c r="T1025" s="219"/>
      <c r="U1025" s="219"/>
      <c r="V1025" s="219"/>
      <c r="W1025" s="504"/>
      <c r="X1025" s="219"/>
      <c r="Y1025" s="49">
        <v>3515</v>
      </c>
      <c r="Z1025" s="49">
        <v>3515287767</v>
      </c>
      <c r="AA1025" s="235" t="s">
        <v>1200</v>
      </c>
      <c r="AB1025" s="49">
        <v>0</v>
      </c>
      <c r="AC1025" s="49">
        <v>0</v>
      </c>
      <c r="AD1025" s="49">
        <v>8</v>
      </c>
      <c r="AE1025" s="49">
        <v>37</v>
      </c>
      <c r="AF1025" s="49">
        <v>6</v>
      </c>
      <c r="AG1025" s="49">
        <v>0</v>
      </c>
      <c r="AH1025" s="49">
        <v>0</v>
      </c>
      <c r="AI1025" s="206">
        <v>0</v>
      </c>
      <c r="AJ1025" s="206">
        <v>0</v>
      </c>
      <c r="AK1025" s="206">
        <v>0</v>
      </c>
      <c r="AL1025" s="206">
        <v>0</v>
      </c>
      <c r="AM1025" s="206">
        <v>10</v>
      </c>
      <c r="AN1025" s="206">
        <v>0</v>
      </c>
      <c r="AO1025" s="206">
        <v>0</v>
      </c>
      <c r="AP1025" s="206">
        <v>3</v>
      </c>
      <c r="AQ1025" s="49">
        <v>0</v>
      </c>
      <c r="AR1025" s="207"/>
      <c r="AS1025" s="49">
        <v>287</v>
      </c>
      <c r="AT1025" s="49">
        <v>767</v>
      </c>
      <c r="AU1025" s="49">
        <v>9</v>
      </c>
      <c r="AW1025" s="49"/>
      <c r="AX1025" s="49"/>
      <c r="AY1025" s="49"/>
      <c r="AZ1025" s="484"/>
    </row>
    <row r="1026" spans="1:52">
      <c r="A1026" s="206">
        <v>3515</v>
      </c>
      <c r="B1026" s="206">
        <v>3515287770</v>
      </c>
      <c r="C1026" s="207" t="s">
        <v>1200</v>
      </c>
      <c r="D1026" s="216">
        <f t="shared" si="130"/>
        <v>0</v>
      </c>
      <c r="E1026" s="216">
        <f t="shared" si="130"/>
        <v>0</v>
      </c>
      <c r="F1026" s="216">
        <f t="shared" si="130"/>
        <v>0</v>
      </c>
      <c r="G1026" s="216">
        <f t="shared" si="129"/>
        <v>0</v>
      </c>
      <c r="H1026" s="216">
        <f t="shared" si="129"/>
        <v>2</v>
      </c>
      <c r="I1026" s="216">
        <f t="shared" si="129"/>
        <v>0</v>
      </c>
      <c r="J1026" s="216">
        <f t="shared" si="129"/>
        <v>0</v>
      </c>
      <c r="K1026" s="347">
        <f t="shared" si="123"/>
        <v>7.7200000000000005E-2</v>
      </c>
      <c r="L1026" s="216"/>
      <c r="M1026" s="216">
        <f t="shared" si="124"/>
        <v>0</v>
      </c>
      <c r="N1026" s="216">
        <f t="shared" si="125"/>
        <v>0</v>
      </c>
      <c r="O1026" s="216">
        <f t="shared" si="125"/>
        <v>0</v>
      </c>
      <c r="P1026" s="216">
        <f t="shared" si="126"/>
        <v>0</v>
      </c>
      <c r="Q1026" s="216">
        <f t="shared" si="127"/>
        <v>6</v>
      </c>
      <c r="R1026" s="216">
        <f t="shared" si="128"/>
        <v>2</v>
      </c>
      <c r="S1026" s="219"/>
      <c r="T1026" s="219"/>
      <c r="U1026" s="219"/>
      <c r="V1026" s="219"/>
      <c r="W1026" s="504"/>
      <c r="X1026" s="219"/>
      <c r="Y1026" s="49">
        <v>3515</v>
      </c>
      <c r="Z1026" s="49">
        <v>3515287770</v>
      </c>
      <c r="AA1026" s="235" t="s">
        <v>1200</v>
      </c>
      <c r="AB1026" s="49">
        <v>0</v>
      </c>
      <c r="AC1026" s="49">
        <v>0</v>
      </c>
      <c r="AD1026" s="49">
        <v>0</v>
      </c>
      <c r="AE1026" s="49">
        <v>0</v>
      </c>
      <c r="AF1026" s="49">
        <v>2</v>
      </c>
      <c r="AG1026" s="49">
        <v>0</v>
      </c>
      <c r="AH1026" s="49">
        <v>0</v>
      </c>
      <c r="AI1026" s="206">
        <v>0</v>
      </c>
      <c r="AJ1026" s="206">
        <v>0</v>
      </c>
      <c r="AK1026" s="206">
        <v>0</v>
      </c>
      <c r="AL1026" s="206">
        <v>0</v>
      </c>
      <c r="AM1026" s="206">
        <v>0</v>
      </c>
      <c r="AN1026" s="206">
        <v>0</v>
      </c>
      <c r="AO1026" s="206">
        <v>0</v>
      </c>
      <c r="AP1026" s="206">
        <v>0</v>
      </c>
      <c r="AQ1026" s="49">
        <v>0</v>
      </c>
      <c r="AR1026" s="207"/>
      <c r="AS1026" s="49">
        <v>287</v>
      </c>
      <c r="AT1026" s="49">
        <v>770</v>
      </c>
      <c r="AU1026" s="49">
        <v>6</v>
      </c>
      <c r="AW1026" s="49"/>
      <c r="AX1026" s="49"/>
      <c r="AY1026" s="49"/>
      <c r="AZ1026" s="484"/>
    </row>
    <row r="1027" spans="1:52">
      <c r="A1027" s="206">
        <v>3515</v>
      </c>
      <c r="B1027" s="206">
        <v>3515287778</v>
      </c>
      <c r="C1027" s="207" t="s">
        <v>1200</v>
      </c>
      <c r="D1027" s="216">
        <f t="shared" si="130"/>
        <v>0</v>
      </c>
      <c r="E1027" s="216">
        <f t="shared" si="130"/>
        <v>0</v>
      </c>
      <c r="F1027" s="216">
        <f t="shared" si="130"/>
        <v>2</v>
      </c>
      <c r="G1027" s="216">
        <f t="shared" si="129"/>
        <v>3</v>
      </c>
      <c r="H1027" s="216">
        <f t="shared" si="129"/>
        <v>3</v>
      </c>
      <c r="I1027" s="216">
        <f t="shared" si="129"/>
        <v>0</v>
      </c>
      <c r="J1027" s="216">
        <f t="shared" si="129"/>
        <v>0</v>
      </c>
      <c r="K1027" s="347">
        <f t="shared" si="123"/>
        <v>0.30880000000000002</v>
      </c>
      <c r="L1027" s="216"/>
      <c r="M1027" s="216">
        <f t="shared" si="124"/>
        <v>0</v>
      </c>
      <c r="N1027" s="216">
        <f t="shared" si="125"/>
        <v>1</v>
      </c>
      <c r="O1027" s="216">
        <f t="shared" si="125"/>
        <v>0</v>
      </c>
      <c r="P1027" s="216">
        <f t="shared" si="126"/>
        <v>5</v>
      </c>
      <c r="Q1027" s="216">
        <f t="shared" si="127"/>
        <v>9</v>
      </c>
      <c r="R1027" s="216">
        <f t="shared" si="128"/>
        <v>8</v>
      </c>
      <c r="S1027" s="219"/>
      <c r="T1027" s="219"/>
      <c r="U1027" s="219"/>
      <c r="V1027" s="219"/>
      <c r="W1027" s="504"/>
      <c r="X1027" s="219"/>
      <c r="Y1027" s="49">
        <v>3515</v>
      </c>
      <c r="Z1027" s="49">
        <v>3515287778</v>
      </c>
      <c r="AA1027" s="235" t="s">
        <v>1200</v>
      </c>
      <c r="AB1027" s="49">
        <v>0</v>
      </c>
      <c r="AC1027" s="49">
        <v>0</v>
      </c>
      <c r="AD1027" s="49">
        <v>2</v>
      </c>
      <c r="AE1027" s="49">
        <v>3</v>
      </c>
      <c r="AF1027" s="49">
        <v>3</v>
      </c>
      <c r="AG1027" s="49">
        <v>0</v>
      </c>
      <c r="AH1027" s="49">
        <v>0</v>
      </c>
      <c r="AI1027" s="206">
        <v>0</v>
      </c>
      <c r="AJ1027" s="206">
        <v>0</v>
      </c>
      <c r="AK1027" s="206">
        <v>1</v>
      </c>
      <c r="AL1027" s="206">
        <v>0</v>
      </c>
      <c r="AM1027" s="206">
        <v>4</v>
      </c>
      <c r="AN1027" s="206">
        <v>0</v>
      </c>
      <c r="AO1027" s="206">
        <v>0</v>
      </c>
      <c r="AP1027" s="206">
        <v>1</v>
      </c>
      <c r="AQ1027" s="49">
        <v>0</v>
      </c>
      <c r="AR1027" s="207"/>
      <c r="AS1027" s="49">
        <v>287</v>
      </c>
      <c r="AT1027" s="49">
        <v>778</v>
      </c>
      <c r="AU1027" s="49">
        <v>9</v>
      </c>
      <c r="AW1027" s="49"/>
      <c r="AX1027" s="49"/>
      <c r="AY1027" s="49"/>
      <c r="AZ1027" s="484"/>
    </row>
    <row r="1028" spans="1:52">
      <c r="A1028" s="206">
        <v>3516</v>
      </c>
      <c r="B1028" s="206">
        <v>3516332005</v>
      </c>
      <c r="C1028" s="207" t="s">
        <v>1120</v>
      </c>
      <c r="D1028" s="216">
        <f t="shared" si="130"/>
        <v>0</v>
      </c>
      <c r="E1028" s="216">
        <f t="shared" si="130"/>
        <v>0</v>
      </c>
      <c r="F1028" s="216">
        <f t="shared" si="130"/>
        <v>0</v>
      </c>
      <c r="G1028" s="216">
        <f t="shared" si="129"/>
        <v>0</v>
      </c>
      <c r="H1028" s="216">
        <f t="shared" si="129"/>
        <v>30</v>
      </c>
      <c r="I1028" s="216">
        <f t="shared" si="129"/>
        <v>22</v>
      </c>
      <c r="J1028" s="216">
        <f t="shared" si="129"/>
        <v>0</v>
      </c>
      <c r="K1028" s="347">
        <f t="shared" si="123"/>
        <v>2.0072000000000001</v>
      </c>
      <c r="L1028" s="216"/>
      <c r="M1028" s="216">
        <f t="shared" si="124"/>
        <v>0</v>
      </c>
      <c r="N1028" s="216">
        <f t="shared" si="125"/>
        <v>4</v>
      </c>
      <c r="O1028" s="216">
        <f t="shared" si="125"/>
        <v>2</v>
      </c>
      <c r="P1028" s="216">
        <f t="shared" si="126"/>
        <v>18</v>
      </c>
      <c r="Q1028" s="216">
        <f t="shared" si="127"/>
        <v>8</v>
      </c>
      <c r="R1028" s="216">
        <f t="shared" si="128"/>
        <v>52</v>
      </c>
      <c r="S1028" s="219"/>
      <c r="T1028" s="219"/>
      <c r="U1028" s="219"/>
      <c r="V1028" s="219"/>
      <c r="W1028" s="504"/>
      <c r="X1028" s="219"/>
      <c r="Y1028" s="49">
        <v>3516</v>
      </c>
      <c r="Z1028" s="49">
        <v>3516332005</v>
      </c>
      <c r="AA1028" s="235" t="s">
        <v>1120</v>
      </c>
      <c r="AB1028" s="49">
        <v>0</v>
      </c>
      <c r="AC1028" s="49">
        <v>0</v>
      </c>
      <c r="AD1028" s="49">
        <v>0</v>
      </c>
      <c r="AE1028" s="49">
        <v>0</v>
      </c>
      <c r="AF1028" s="49">
        <v>30</v>
      </c>
      <c r="AG1028" s="49">
        <v>22</v>
      </c>
      <c r="AH1028" s="49">
        <v>0</v>
      </c>
      <c r="AI1028" s="206">
        <v>0</v>
      </c>
      <c r="AJ1028" s="206">
        <v>0</v>
      </c>
      <c r="AK1028" s="206">
        <v>4</v>
      </c>
      <c r="AL1028" s="206">
        <v>2</v>
      </c>
      <c r="AM1028" s="206">
        <v>12</v>
      </c>
      <c r="AN1028" s="206">
        <v>0</v>
      </c>
      <c r="AO1028" s="206">
        <v>0</v>
      </c>
      <c r="AP1028" s="206">
        <v>0</v>
      </c>
      <c r="AQ1028" s="49">
        <v>6</v>
      </c>
      <c r="AR1028" s="207"/>
      <c r="AS1028" s="49">
        <v>332</v>
      </c>
      <c r="AT1028" s="49">
        <v>5</v>
      </c>
      <c r="AU1028" s="49">
        <v>8</v>
      </c>
      <c r="AW1028" s="49"/>
      <c r="AX1028" s="49"/>
      <c r="AY1028" s="49"/>
      <c r="AZ1028" s="484"/>
    </row>
    <row r="1029" spans="1:52">
      <c r="A1029" s="206">
        <v>3516</v>
      </c>
      <c r="B1029" s="206">
        <v>3516332061</v>
      </c>
      <c r="C1029" s="207" t="s">
        <v>1120</v>
      </c>
      <c r="D1029" s="216">
        <f t="shared" si="130"/>
        <v>0</v>
      </c>
      <c r="E1029" s="216">
        <f t="shared" si="130"/>
        <v>0</v>
      </c>
      <c r="F1029" s="216">
        <f t="shared" si="130"/>
        <v>0</v>
      </c>
      <c r="G1029" s="216">
        <f t="shared" si="129"/>
        <v>0</v>
      </c>
      <c r="H1029" s="216">
        <f t="shared" si="129"/>
        <v>8</v>
      </c>
      <c r="I1029" s="216">
        <f t="shared" si="129"/>
        <v>5</v>
      </c>
      <c r="J1029" s="216">
        <f t="shared" si="129"/>
        <v>0</v>
      </c>
      <c r="K1029" s="347">
        <f t="shared" si="123"/>
        <v>0.50180000000000002</v>
      </c>
      <c r="L1029" s="216"/>
      <c r="M1029" s="216">
        <f t="shared" si="124"/>
        <v>0</v>
      </c>
      <c r="N1029" s="216">
        <f t="shared" si="125"/>
        <v>0</v>
      </c>
      <c r="O1029" s="216">
        <f t="shared" si="125"/>
        <v>0</v>
      </c>
      <c r="P1029" s="216">
        <f t="shared" si="126"/>
        <v>9</v>
      </c>
      <c r="Q1029" s="216">
        <f t="shared" si="127"/>
        <v>11</v>
      </c>
      <c r="R1029" s="216">
        <f t="shared" si="128"/>
        <v>13</v>
      </c>
      <c r="S1029" s="219"/>
      <c r="T1029" s="219"/>
      <c r="U1029" s="219"/>
      <c r="V1029" s="219"/>
      <c r="W1029" s="504"/>
      <c r="X1029" s="219"/>
      <c r="Y1029" s="49">
        <v>3516</v>
      </c>
      <c r="Z1029" s="49">
        <v>3516332061</v>
      </c>
      <c r="AA1029" s="235" t="s">
        <v>1120</v>
      </c>
      <c r="AB1029" s="49">
        <v>0</v>
      </c>
      <c r="AC1029" s="49">
        <v>0</v>
      </c>
      <c r="AD1029" s="49">
        <v>0</v>
      </c>
      <c r="AE1029" s="49">
        <v>0</v>
      </c>
      <c r="AF1029" s="49">
        <v>8</v>
      </c>
      <c r="AG1029" s="49">
        <v>5</v>
      </c>
      <c r="AH1029" s="49">
        <v>0</v>
      </c>
      <c r="AI1029" s="206">
        <v>0</v>
      </c>
      <c r="AJ1029" s="206">
        <v>0</v>
      </c>
      <c r="AK1029" s="206">
        <v>0</v>
      </c>
      <c r="AL1029" s="206">
        <v>0</v>
      </c>
      <c r="AM1029" s="206">
        <v>5</v>
      </c>
      <c r="AN1029" s="206">
        <v>0</v>
      </c>
      <c r="AO1029" s="206">
        <v>0</v>
      </c>
      <c r="AP1029" s="206">
        <v>0</v>
      </c>
      <c r="AQ1029" s="49">
        <v>4</v>
      </c>
      <c r="AR1029" s="207"/>
      <c r="AS1029" s="49">
        <v>332</v>
      </c>
      <c r="AT1029" s="49">
        <v>61</v>
      </c>
      <c r="AU1029" s="49">
        <v>11</v>
      </c>
      <c r="AW1029" s="49"/>
      <c r="AX1029" s="49"/>
      <c r="AY1029" s="49"/>
      <c r="AZ1029" s="484"/>
    </row>
    <row r="1030" spans="1:52">
      <c r="A1030" s="206">
        <v>3516</v>
      </c>
      <c r="B1030" s="206">
        <v>3516332086</v>
      </c>
      <c r="C1030" s="207" t="s">
        <v>1120</v>
      </c>
      <c r="D1030" s="216">
        <f t="shared" si="130"/>
        <v>0</v>
      </c>
      <c r="E1030" s="216">
        <f t="shared" si="130"/>
        <v>0</v>
      </c>
      <c r="F1030" s="216">
        <f t="shared" si="130"/>
        <v>0</v>
      </c>
      <c r="G1030" s="216">
        <f t="shared" si="129"/>
        <v>0</v>
      </c>
      <c r="H1030" s="216">
        <f t="shared" si="129"/>
        <v>1</v>
      </c>
      <c r="I1030" s="216">
        <f t="shared" si="129"/>
        <v>0</v>
      </c>
      <c r="J1030" s="216">
        <f t="shared" si="129"/>
        <v>0</v>
      </c>
      <c r="K1030" s="347">
        <f t="shared" si="123"/>
        <v>3.8600000000000002E-2</v>
      </c>
      <c r="L1030" s="216"/>
      <c r="M1030" s="216">
        <f t="shared" si="124"/>
        <v>0</v>
      </c>
      <c r="N1030" s="216">
        <f t="shared" si="125"/>
        <v>0</v>
      </c>
      <c r="O1030" s="216">
        <f t="shared" si="125"/>
        <v>0</v>
      </c>
      <c r="P1030" s="216">
        <f t="shared" si="126"/>
        <v>0</v>
      </c>
      <c r="Q1030" s="216">
        <f t="shared" si="127"/>
        <v>8</v>
      </c>
      <c r="R1030" s="216">
        <f t="shared" si="128"/>
        <v>1</v>
      </c>
      <c r="S1030" s="219"/>
      <c r="T1030" s="219"/>
      <c r="U1030" s="219"/>
      <c r="V1030" s="219"/>
      <c r="W1030" s="504"/>
      <c r="X1030" s="219"/>
      <c r="Y1030" s="49">
        <v>3516</v>
      </c>
      <c r="Z1030" s="49">
        <v>3516332086</v>
      </c>
      <c r="AA1030" s="235" t="s">
        <v>1120</v>
      </c>
      <c r="AB1030" s="49">
        <v>0</v>
      </c>
      <c r="AC1030" s="49">
        <v>0</v>
      </c>
      <c r="AD1030" s="49">
        <v>0</v>
      </c>
      <c r="AE1030" s="49">
        <v>0</v>
      </c>
      <c r="AF1030" s="49">
        <v>1</v>
      </c>
      <c r="AG1030" s="49">
        <v>0</v>
      </c>
      <c r="AH1030" s="49">
        <v>0</v>
      </c>
      <c r="AI1030" s="206">
        <v>0</v>
      </c>
      <c r="AJ1030" s="206">
        <v>0</v>
      </c>
      <c r="AK1030" s="206">
        <v>0</v>
      </c>
      <c r="AL1030" s="206">
        <v>0</v>
      </c>
      <c r="AM1030" s="206">
        <v>0</v>
      </c>
      <c r="AN1030" s="206">
        <v>0</v>
      </c>
      <c r="AO1030" s="206">
        <v>0</v>
      </c>
      <c r="AP1030" s="206">
        <v>0</v>
      </c>
      <c r="AQ1030" s="49">
        <v>0</v>
      </c>
      <c r="AR1030" s="207"/>
      <c r="AS1030" s="49">
        <v>332</v>
      </c>
      <c r="AT1030" s="49">
        <v>86</v>
      </c>
      <c r="AU1030" s="49">
        <v>8</v>
      </c>
      <c r="AW1030" s="49"/>
      <c r="AX1030" s="49"/>
      <c r="AY1030" s="49"/>
      <c r="AZ1030" s="484"/>
    </row>
    <row r="1031" spans="1:52">
      <c r="A1031" s="206">
        <v>3516</v>
      </c>
      <c r="B1031" s="206">
        <v>3516332087</v>
      </c>
      <c r="C1031" s="207" t="s">
        <v>1120</v>
      </c>
      <c r="D1031" s="216">
        <f t="shared" si="130"/>
        <v>0</v>
      </c>
      <c r="E1031" s="216">
        <f t="shared" si="130"/>
        <v>0</v>
      </c>
      <c r="F1031" s="216">
        <f t="shared" si="130"/>
        <v>0</v>
      </c>
      <c r="G1031" s="216">
        <f t="shared" si="129"/>
        <v>0</v>
      </c>
      <c r="H1031" s="216">
        <f t="shared" si="129"/>
        <v>1</v>
      </c>
      <c r="I1031" s="216">
        <f t="shared" si="129"/>
        <v>3</v>
      </c>
      <c r="J1031" s="216">
        <f t="shared" si="129"/>
        <v>0</v>
      </c>
      <c r="K1031" s="347">
        <f t="shared" si="123"/>
        <v>0.15440000000000001</v>
      </c>
      <c r="L1031" s="216"/>
      <c r="M1031" s="216">
        <f t="shared" si="124"/>
        <v>0</v>
      </c>
      <c r="N1031" s="216">
        <f t="shared" si="125"/>
        <v>0</v>
      </c>
      <c r="O1031" s="216">
        <f t="shared" si="125"/>
        <v>1</v>
      </c>
      <c r="P1031" s="216">
        <f t="shared" si="126"/>
        <v>4</v>
      </c>
      <c r="Q1031" s="216">
        <f t="shared" si="127"/>
        <v>5</v>
      </c>
      <c r="R1031" s="216">
        <f t="shared" si="128"/>
        <v>4</v>
      </c>
      <c r="S1031" s="219"/>
      <c r="T1031" s="219"/>
      <c r="U1031" s="219"/>
      <c r="V1031" s="219"/>
      <c r="W1031" s="504"/>
      <c r="X1031" s="219"/>
      <c r="Y1031" s="49">
        <v>3516</v>
      </c>
      <c r="Z1031" s="49">
        <v>3516332087</v>
      </c>
      <c r="AA1031" s="235" t="s">
        <v>1120</v>
      </c>
      <c r="AB1031" s="49">
        <v>0</v>
      </c>
      <c r="AC1031" s="49">
        <v>0</v>
      </c>
      <c r="AD1031" s="49">
        <v>0</v>
      </c>
      <c r="AE1031" s="49">
        <v>0</v>
      </c>
      <c r="AF1031" s="49">
        <v>1</v>
      </c>
      <c r="AG1031" s="49">
        <v>3</v>
      </c>
      <c r="AH1031" s="49">
        <v>0</v>
      </c>
      <c r="AI1031" s="206">
        <v>0</v>
      </c>
      <c r="AJ1031" s="206">
        <v>0</v>
      </c>
      <c r="AK1031" s="206">
        <v>0</v>
      </c>
      <c r="AL1031" s="206">
        <v>1</v>
      </c>
      <c r="AM1031" s="206">
        <v>1</v>
      </c>
      <c r="AN1031" s="206">
        <v>0</v>
      </c>
      <c r="AO1031" s="206">
        <v>0</v>
      </c>
      <c r="AP1031" s="206">
        <v>0</v>
      </c>
      <c r="AQ1031" s="49">
        <v>3</v>
      </c>
      <c r="AR1031" s="207"/>
      <c r="AS1031" s="49">
        <v>332</v>
      </c>
      <c r="AT1031" s="49">
        <v>87</v>
      </c>
      <c r="AU1031" s="49">
        <v>5</v>
      </c>
      <c r="AW1031" s="49"/>
      <c r="AX1031" s="49"/>
      <c r="AY1031" s="49"/>
      <c r="AZ1031" s="484"/>
    </row>
    <row r="1032" spans="1:52">
      <c r="A1032" s="206">
        <v>3516</v>
      </c>
      <c r="B1032" s="206">
        <v>3516332137</v>
      </c>
      <c r="C1032" s="207" t="s">
        <v>1120</v>
      </c>
      <c r="D1032" s="216">
        <f t="shared" si="130"/>
        <v>0</v>
      </c>
      <c r="E1032" s="216">
        <f t="shared" si="130"/>
        <v>0</v>
      </c>
      <c r="F1032" s="216">
        <f t="shared" si="130"/>
        <v>0</v>
      </c>
      <c r="G1032" s="216">
        <f t="shared" si="129"/>
        <v>0</v>
      </c>
      <c r="H1032" s="216">
        <f t="shared" si="129"/>
        <v>29</v>
      </c>
      <c r="I1032" s="216">
        <f t="shared" si="129"/>
        <v>33</v>
      </c>
      <c r="J1032" s="216">
        <f t="shared" si="129"/>
        <v>0</v>
      </c>
      <c r="K1032" s="347">
        <f t="shared" si="123"/>
        <v>2.3932000000000002</v>
      </c>
      <c r="L1032" s="216"/>
      <c r="M1032" s="216">
        <f t="shared" si="124"/>
        <v>0</v>
      </c>
      <c r="N1032" s="216">
        <f t="shared" si="125"/>
        <v>3</v>
      </c>
      <c r="O1032" s="216">
        <f t="shared" si="125"/>
        <v>3</v>
      </c>
      <c r="P1032" s="216">
        <f t="shared" si="126"/>
        <v>38</v>
      </c>
      <c r="Q1032" s="216">
        <f t="shared" si="127"/>
        <v>12</v>
      </c>
      <c r="R1032" s="216">
        <f t="shared" si="128"/>
        <v>62</v>
      </c>
      <c r="S1032" s="219"/>
      <c r="T1032" s="219"/>
      <c r="U1032" s="219"/>
      <c r="V1032" s="219"/>
      <c r="W1032" s="504"/>
      <c r="X1032" s="219"/>
      <c r="Y1032" s="49">
        <v>3516</v>
      </c>
      <c r="Z1032" s="49">
        <v>3516332137</v>
      </c>
      <c r="AA1032" s="235" t="s">
        <v>1120</v>
      </c>
      <c r="AB1032" s="49">
        <v>0</v>
      </c>
      <c r="AC1032" s="49">
        <v>0</v>
      </c>
      <c r="AD1032" s="49">
        <v>0</v>
      </c>
      <c r="AE1032" s="49">
        <v>0</v>
      </c>
      <c r="AF1032" s="49">
        <v>29</v>
      </c>
      <c r="AG1032" s="49">
        <v>33</v>
      </c>
      <c r="AH1032" s="49">
        <v>0</v>
      </c>
      <c r="AI1032" s="206">
        <v>0</v>
      </c>
      <c r="AJ1032" s="206">
        <v>0</v>
      </c>
      <c r="AK1032" s="206">
        <v>3</v>
      </c>
      <c r="AL1032" s="206">
        <v>3</v>
      </c>
      <c r="AM1032" s="206">
        <v>16</v>
      </c>
      <c r="AN1032" s="206">
        <v>0</v>
      </c>
      <c r="AO1032" s="206">
        <v>0</v>
      </c>
      <c r="AP1032" s="206">
        <v>0</v>
      </c>
      <c r="AQ1032" s="49">
        <v>22</v>
      </c>
      <c r="AR1032" s="207"/>
      <c r="AS1032" s="49">
        <v>332</v>
      </c>
      <c r="AT1032" s="49">
        <v>137</v>
      </c>
      <c r="AU1032" s="49">
        <v>12</v>
      </c>
      <c r="AW1032" s="49"/>
      <c r="AX1032" s="49"/>
      <c r="AY1032" s="49"/>
      <c r="AZ1032" s="484"/>
    </row>
    <row r="1033" spans="1:52">
      <c r="A1033" s="206">
        <v>3516</v>
      </c>
      <c r="B1033" s="206">
        <v>3516332278</v>
      </c>
      <c r="C1033" s="207" t="s">
        <v>1120</v>
      </c>
      <c r="D1033" s="216">
        <f t="shared" si="130"/>
        <v>0</v>
      </c>
      <c r="E1033" s="216">
        <f t="shared" si="130"/>
        <v>0</v>
      </c>
      <c r="F1033" s="216">
        <f t="shared" si="130"/>
        <v>0</v>
      </c>
      <c r="G1033" s="216">
        <f t="shared" si="129"/>
        <v>0</v>
      </c>
      <c r="H1033" s="216">
        <f t="shared" si="129"/>
        <v>1</v>
      </c>
      <c r="I1033" s="216">
        <f t="shared" si="129"/>
        <v>5</v>
      </c>
      <c r="J1033" s="216">
        <f t="shared" si="129"/>
        <v>0</v>
      </c>
      <c r="K1033" s="347">
        <f t="shared" si="123"/>
        <v>0.2316</v>
      </c>
      <c r="L1033" s="216"/>
      <c r="M1033" s="216">
        <f t="shared" si="124"/>
        <v>0</v>
      </c>
      <c r="N1033" s="216">
        <f t="shared" si="125"/>
        <v>0</v>
      </c>
      <c r="O1033" s="216">
        <f t="shared" si="125"/>
        <v>0</v>
      </c>
      <c r="P1033" s="216">
        <f t="shared" si="126"/>
        <v>1</v>
      </c>
      <c r="Q1033" s="216">
        <f t="shared" si="127"/>
        <v>7</v>
      </c>
      <c r="R1033" s="216">
        <f t="shared" si="128"/>
        <v>6</v>
      </c>
      <c r="S1033" s="219"/>
      <c r="T1033" s="219"/>
      <c r="U1033" s="219"/>
      <c r="V1033" s="219"/>
      <c r="W1033" s="504"/>
      <c r="X1033" s="219"/>
      <c r="Y1033" s="49">
        <v>3516</v>
      </c>
      <c r="Z1033" s="49">
        <v>3516332278</v>
      </c>
      <c r="AA1033" s="235" t="s">
        <v>1120</v>
      </c>
      <c r="AB1033" s="49">
        <v>0</v>
      </c>
      <c r="AC1033" s="49">
        <v>0</v>
      </c>
      <c r="AD1033" s="49">
        <v>0</v>
      </c>
      <c r="AE1033" s="49">
        <v>0</v>
      </c>
      <c r="AF1033" s="49">
        <v>1</v>
      </c>
      <c r="AG1033" s="49">
        <v>5</v>
      </c>
      <c r="AH1033" s="49">
        <v>0</v>
      </c>
      <c r="AI1033" s="206">
        <v>0</v>
      </c>
      <c r="AJ1033" s="206">
        <v>0</v>
      </c>
      <c r="AK1033" s="206">
        <v>0</v>
      </c>
      <c r="AL1033" s="206">
        <v>0</v>
      </c>
      <c r="AM1033" s="206">
        <v>0</v>
      </c>
      <c r="AN1033" s="206">
        <v>0</v>
      </c>
      <c r="AO1033" s="206">
        <v>0</v>
      </c>
      <c r="AP1033" s="206">
        <v>0</v>
      </c>
      <c r="AQ1033" s="49">
        <v>1</v>
      </c>
      <c r="AR1033" s="207"/>
      <c r="AS1033" s="49">
        <v>332</v>
      </c>
      <c r="AT1033" s="49">
        <v>278</v>
      </c>
      <c r="AU1033" s="49">
        <v>7</v>
      </c>
      <c r="AW1033" s="49"/>
      <c r="AX1033" s="49"/>
      <c r="AY1033" s="49"/>
      <c r="AZ1033" s="484"/>
    </row>
    <row r="1034" spans="1:52">
      <c r="A1034" s="206">
        <v>3516</v>
      </c>
      <c r="B1034" s="206">
        <v>3516332281</v>
      </c>
      <c r="C1034" s="207" t="s">
        <v>1120</v>
      </c>
      <c r="D1034" s="216">
        <f t="shared" si="130"/>
        <v>0</v>
      </c>
      <c r="E1034" s="216">
        <f t="shared" si="130"/>
        <v>0</v>
      </c>
      <c r="F1034" s="216">
        <f t="shared" si="130"/>
        <v>0</v>
      </c>
      <c r="G1034" s="216">
        <f t="shared" si="129"/>
        <v>0</v>
      </c>
      <c r="H1034" s="216">
        <f t="shared" si="129"/>
        <v>87</v>
      </c>
      <c r="I1034" s="216">
        <f t="shared" si="129"/>
        <v>68</v>
      </c>
      <c r="J1034" s="216">
        <f t="shared" si="129"/>
        <v>0</v>
      </c>
      <c r="K1034" s="347">
        <f t="shared" si="123"/>
        <v>5.9829999999999997</v>
      </c>
      <c r="L1034" s="216"/>
      <c r="M1034" s="216">
        <f t="shared" si="124"/>
        <v>0</v>
      </c>
      <c r="N1034" s="216">
        <f t="shared" si="125"/>
        <v>6</v>
      </c>
      <c r="O1034" s="216">
        <f t="shared" si="125"/>
        <v>6</v>
      </c>
      <c r="P1034" s="216">
        <f t="shared" si="126"/>
        <v>125</v>
      </c>
      <c r="Q1034" s="216">
        <f t="shared" si="127"/>
        <v>12</v>
      </c>
      <c r="R1034" s="216">
        <f t="shared" si="128"/>
        <v>155</v>
      </c>
      <c r="S1034" s="219"/>
      <c r="T1034" s="219"/>
      <c r="U1034" s="219"/>
      <c r="V1034" s="219"/>
      <c r="W1034" s="504"/>
      <c r="X1034" s="219"/>
      <c r="Y1034" s="49">
        <v>3516</v>
      </c>
      <c r="Z1034" s="49">
        <v>3516332281</v>
      </c>
      <c r="AA1034" s="235" t="s">
        <v>1120</v>
      </c>
      <c r="AB1034" s="49">
        <v>0</v>
      </c>
      <c r="AC1034" s="49">
        <v>0</v>
      </c>
      <c r="AD1034" s="49">
        <v>0</v>
      </c>
      <c r="AE1034" s="49">
        <v>0</v>
      </c>
      <c r="AF1034" s="49">
        <v>87</v>
      </c>
      <c r="AG1034" s="49">
        <v>68</v>
      </c>
      <c r="AH1034" s="49">
        <v>0</v>
      </c>
      <c r="AI1034" s="206">
        <v>0</v>
      </c>
      <c r="AJ1034" s="206">
        <v>0</v>
      </c>
      <c r="AK1034" s="206">
        <v>6</v>
      </c>
      <c r="AL1034" s="206">
        <v>6</v>
      </c>
      <c r="AM1034" s="206">
        <v>74</v>
      </c>
      <c r="AN1034" s="206">
        <v>0</v>
      </c>
      <c r="AO1034" s="206">
        <v>0</v>
      </c>
      <c r="AP1034" s="206">
        <v>0</v>
      </c>
      <c r="AQ1034" s="49">
        <v>51</v>
      </c>
      <c r="AR1034" s="207"/>
      <c r="AS1034" s="49">
        <v>332</v>
      </c>
      <c r="AT1034" s="49">
        <v>281</v>
      </c>
      <c r="AU1034" s="49">
        <v>12</v>
      </c>
      <c r="AW1034" s="49"/>
      <c r="AX1034" s="49"/>
      <c r="AY1034" s="49"/>
      <c r="AZ1034" s="484"/>
    </row>
    <row r="1035" spans="1:52">
      <c r="A1035" s="206">
        <v>3516</v>
      </c>
      <c r="B1035" s="206">
        <v>3516332325</v>
      </c>
      <c r="C1035" s="207" t="s">
        <v>1120</v>
      </c>
      <c r="D1035" s="216">
        <f t="shared" si="130"/>
        <v>0</v>
      </c>
      <c r="E1035" s="216">
        <f t="shared" si="130"/>
        <v>0</v>
      </c>
      <c r="F1035" s="216">
        <f t="shared" si="130"/>
        <v>0</v>
      </c>
      <c r="G1035" s="216">
        <f t="shared" si="129"/>
        <v>0</v>
      </c>
      <c r="H1035" s="216">
        <f t="shared" si="129"/>
        <v>12</v>
      </c>
      <c r="I1035" s="216">
        <f t="shared" si="129"/>
        <v>22</v>
      </c>
      <c r="J1035" s="216">
        <f t="shared" si="129"/>
        <v>0</v>
      </c>
      <c r="K1035" s="347">
        <f t="shared" ref="K1035:K1072" si="131">ROUND(0.0386*(SUM(AD1035:AG1035)+(AC1035*0.5))+0.0486*AH1035,4)</f>
        <v>1.3124</v>
      </c>
      <c r="L1035" s="216"/>
      <c r="M1035" s="216">
        <f t="shared" ref="M1035:M1072" si="132">ROUND(AJ1035+(AI1035*0.5),0)</f>
        <v>0</v>
      </c>
      <c r="N1035" s="216">
        <f t="shared" ref="N1035:O1072" si="133">ROUND(AK1035,0)</f>
        <v>0</v>
      </c>
      <c r="O1035" s="216">
        <f t="shared" si="133"/>
        <v>0</v>
      </c>
      <c r="P1035" s="216">
        <f t="shared" ref="P1035:P1072" si="134">ROUND(((AN1035+AO1035)*0.5)+AM1035+AP1035+AQ1035,0)</f>
        <v>17</v>
      </c>
      <c r="Q1035" s="216">
        <f t="shared" ref="Q1035:Q1072" si="135">AU1035</f>
        <v>9</v>
      </c>
      <c r="R1035" s="216">
        <f t="shared" ref="R1035:R1072" si="136">SUM(F1035:I1035)+ROUND(D1035*0.5,0)+ROUND(J1035*0.5,0)</f>
        <v>34</v>
      </c>
      <c r="S1035" s="219"/>
      <c r="T1035" s="219"/>
      <c r="U1035" s="219"/>
      <c r="V1035" s="219"/>
      <c r="W1035" s="504"/>
      <c r="X1035" s="219"/>
      <c r="Y1035" s="49">
        <v>3516</v>
      </c>
      <c r="Z1035" s="49">
        <v>3516332325</v>
      </c>
      <c r="AA1035" s="235" t="s">
        <v>1120</v>
      </c>
      <c r="AB1035" s="49">
        <v>0</v>
      </c>
      <c r="AC1035" s="49">
        <v>0</v>
      </c>
      <c r="AD1035" s="49">
        <v>0</v>
      </c>
      <c r="AE1035" s="49">
        <v>0</v>
      </c>
      <c r="AF1035" s="49">
        <v>12</v>
      </c>
      <c r="AG1035" s="49">
        <v>22</v>
      </c>
      <c r="AH1035" s="49">
        <v>0</v>
      </c>
      <c r="AI1035" s="206">
        <v>0</v>
      </c>
      <c r="AJ1035" s="206">
        <v>0</v>
      </c>
      <c r="AK1035" s="206">
        <v>0</v>
      </c>
      <c r="AL1035" s="206">
        <v>0</v>
      </c>
      <c r="AM1035" s="206">
        <v>5</v>
      </c>
      <c r="AN1035" s="206">
        <v>0</v>
      </c>
      <c r="AO1035" s="206">
        <v>0</v>
      </c>
      <c r="AP1035" s="206">
        <v>0</v>
      </c>
      <c r="AQ1035" s="49">
        <v>12</v>
      </c>
      <c r="AR1035" s="207"/>
      <c r="AS1035" s="49">
        <v>332</v>
      </c>
      <c r="AT1035" s="49">
        <v>325</v>
      </c>
      <c r="AU1035" s="49">
        <v>9</v>
      </c>
      <c r="AW1035" s="49"/>
      <c r="AX1035" s="49"/>
      <c r="AY1035" s="49"/>
      <c r="AZ1035" s="484"/>
    </row>
    <row r="1036" spans="1:52">
      <c r="A1036" s="206">
        <v>3516</v>
      </c>
      <c r="B1036" s="206">
        <v>3516332332</v>
      </c>
      <c r="C1036" s="207" t="s">
        <v>1120</v>
      </c>
      <c r="D1036" s="216">
        <f t="shared" si="130"/>
        <v>0</v>
      </c>
      <c r="E1036" s="216">
        <f t="shared" si="130"/>
        <v>0</v>
      </c>
      <c r="F1036" s="216">
        <f t="shared" si="130"/>
        <v>0</v>
      </c>
      <c r="G1036" s="216">
        <f t="shared" si="129"/>
        <v>0</v>
      </c>
      <c r="H1036" s="216">
        <f t="shared" si="129"/>
        <v>24</v>
      </c>
      <c r="I1036" s="216">
        <f t="shared" si="129"/>
        <v>16</v>
      </c>
      <c r="J1036" s="216">
        <f t="shared" si="129"/>
        <v>0</v>
      </c>
      <c r="K1036" s="347">
        <f t="shared" si="131"/>
        <v>1.544</v>
      </c>
      <c r="L1036" s="216"/>
      <c r="M1036" s="216">
        <f t="shared" si="132"/>
        <v>0</v>
      </c>
      <c r="N1036" s="216">
        <f t="shared" si="133"/>
        <v>3</v>
      </c>
      <c r="O1036" s="216">
        <f t="shared" si="133"/>
        <v>3</v>
      </c>
      <c r="P1036" s="216">
        <f t="shared" si="134"/>
        <v>25</v>
      </c>
      <c r="Q1036" s="216">
        <f t="shared" si="135"/>
        <v>10</v>
      </c>
      <c r="R1036" s="216">
        <f t="shared" si="136"/>
        <v>40</v>
      </c>
      <c r="S1036" s="219"/>
      <c r="T1036" s="219"/>
      <c r="U1036" s="219"/>
      <c r="V1036" s="219"/>
      <c r="W1036" s="504"/>
      <c r="X1036" s="219"/>
      <c r="Y1036" s="49">
        <v>3516</v>
      </c>
      <c r="Z1036" s="49">
        <v>3516332332</v>
      </c>
      <c r="AA1036" s="235" t="s">
        <v>1120</v>
      </c>
      <c r="AB1036" s="49">
        <v>0</v>
      </c>
      <c r="AC1036" s="49">
        <v>0</v>
      </c>
      <c r="AD1036" s="49">
        <v>0</v>
      </c>
      <c r="AE1036" s="49">
        <v>0</v>
      </c>
      <c r="AF1036" s="49">
        <v>24</v>
      </c>
      <c r="AG1036" s="49">
        <v>16</v>
      </c>
      <c r="AH1036" s="49">
        <v>0</v>
      </c>
      <c r="AI1036" s="206">
        <v>0</v>
      </c>
      <c r="AJ1036" s="206">
        <v>0</v>
      </c>
      <c r="AK1036" s="206">
        <v>3</v>
      </c>
      <c r="AL1036" s="206">
        <v>3</v>
      </c>
      <c r="AM1036" s="206">
        <v>18</v>
      </c>
      <c r="AN1036" s="206">
        <v>0</v>
      </c>
      <c r="AO1036" s="206">
        <v>0</v>
      </c>
      <c r="AP1036" s="206">
        <v>0</v>
      </c>
      <c r="AQ1036" s="49">
        <v>7</v>
      </c>
      <c r="AR1036" s="207"/>
      <c r="AS1036" s="49">
        <v>332</v>
      </c>
      <c r="AT1036" s="49">
        <v>332</v>
      </c>
      <c r="AU1036" s="49">
        <v>10</v>
      </c>
      <c r="AW1036" s="49"/>
      <c r="AX1036" s="49"/>
      <c r="AY1036" s="49"/>
      <c r="AZ1036" s="484"/>
    </row>
    <row r="1037" spans="1:52">
      <c r="A1037" s="206">
        <v>3516</v>
      </c>
      <c r="B1037" s="206">
        <v>3516332683</v>
      </c>
      <c r="C1037" s="207" t="s">
        <v>1120</v>
      </c>
      <c r="D1037" s="216">
        <f t="shared" si="130"/>
        <v>0</v>
      </c>
      <c r="E1037" s="216">
        <f t="shared" si="130"/>
        <v>0</v>
      </c>
      <c r="F1037" s="216">
        <f t="shared" si="130"/>
        <v>0</v>
      </c>
      <c r="G1037" s="216">
        <f t="shared" si="129"/>
        <v>0</v>
      </c>
      <c r="H1037" s="216">
        <f t="shared" si="129"/>
        <v>1</v>
      </c>
      <c r="I1037" s="216">
        <f t="shared" si="129"/>
        <v>0</v>
      </c>
      <c r="J1037" s="216">
        <f t="shared" si="129"/>
        <v>0</v>
      </c>
      <c r="K1037" s="347">
        <f t="shared" si="131"/>
        <v>3.8600000000000002E-2</v>
      </c>
      <c r="L1037" s="216"/>
      <c r="M1037" s="216">
        <f t="shared" si="132"/>
        <v>0</v>
      </c>
      <c r="N1037" s="216">
        <f t="shared" si="133"/>
        <v>0</v>
      </c>
      <c r="O1037" s="216">
        <f t="shared" si="133"/>
        <v>0</v>
      </c>
      <c r="P1037" s="216">
        <f t="shared" si="134"/>
        <v>1</v>
      </c>
      <c r="Q1037" s="216">
        <f t="shared" si="135"/>
        <v>5</v>
      </c>
      <c r="R1037" s="216">
        <f t="shared" si="136"/>
        <v>1</v>
      </c>
      <c r="S1037" s="219"/>
      <c r="T1037" s="219"/>
      <c r="U1037" s="219"/>
      <c r="V1037" s="219"/>
      <c r="W1037" s="504"/>
      <c r="X1037" s="219"/>
      <c r="Y1037" s="49">
        <v>3516</v>
      </c>
      <c r="Z1037" s="49">
        <v>3516332683</v>
      </c>
      <c r="AA1037" s="235" t="s">
        <v>1120</v>
      </c>
      <c r="AB1037" s="49">
        <v>0</v>
      </c>
      <c r="AC1037" s="49">
        <v>0</v>
      </c>
      <c r="AD1037" s="49">
        <v>0</v>
      </c>
      <c r="AE1037" s="49">
        <v>0</v>
      </c>
      <c r="AF1037" s="49">
        <v>1</v>
      </c>
      <c r="AG1037" s="49">
        <v>0</v>
      </c>
      <c r="AH1037" s="49">
        <v>0</v>
      </c>
      <c r="AI1037" s="206">
        <v>0</v>
      </c>
      <c r="AJ1037" s="206">
        <v>0</v>
      </c>
      <c r="AK1037" s="206">
        <v>0</v>
      </c>
      <c r="AL1037" s="206">
        <v>0</v>
      </c>
      <c r="AM1037" s="206">
        <v>1</v>
      </c>
      <c r="AN1037" s="206">
        <v>0</v>
      </c>
      <c r="AO1037" s="206">
        <v>0</v>
      </c>
      <c r="AP1037" s="206">
        <v>0</v>
      </c>
      <c r="AQ1037" s="49">
        <v>0</v>
      </c>
      <c r="AR1037" s="207"/>
      <c r="AS1037" s="49">
        <v>332</v>
      </c>
      <c r="AT1037" s="49">
        <v>683</v>
      </c>
      <c r="AU1037" s="49">
        <v>5</v>
      </c>
      <c r="AW1037" s="49"/>
      <c r="AX1037" s="49"/>
      <c r="AY1037" s="49"/>
      <c r="AZ1037" s="484"/>
    </row>
    <row r="1038" spans="1:52">
      <c r="A1038" s="206">
        <v>3517</v>
      </c>
      <c r="B1038" s="206">
        <v>3517239010</v>
      </c>
      <c r="C1038" s="207" t="s">
        <v>1116</v>
      </c>
      <c r="D1038" s="216">
        <f t="shared" si="130"/>
        <v>0</v>
      </c>
      <c r="E1038" s="216">
        <f t="shared" si="130"/>
        <v>0</v>
      </c>
      <c r="F1038" s="216">
        <f t="shared" si="130"/>
        <v>0</v>
      </c>
      <c r="G1038" s="216">
        <f t="shared" si="129"/>
        <v>0</v>
      </c>
      <c r="H1038" s="216">
        <f t="shared" si="129"/>
        <v>0</v>
      </c>
      <c r="I1038" s="216">
        <f t="shared" si="129"/>
        <v>1</v>
      </c>
      <c r="J1038" s="216">
        <f t="shared" si="129"/>
        <v>0</v>
      </c>
      <c r="K1038" s="347">
        <f t="shared" si="131"/>
        <v>3.8600000000000002E-2</v>
      </c>
      <c r="L1038" s="216"/>
      <c r="M1038" s="216">
        <f t="shared" si="132"/>
        <v>0</v>
      </c>
      <c r="N1038" s="216">
        <f t="shared" si="133"/>
        <v>0</v>
      </c>
      <c r="O1038" s="216">
        <f t="shared" si="133"/>
        <v>0</v>
      </c>
      <c r="P1038" s="216">
        <f t="shared" si="134"/>
        <v>1</v>
      </c>
      <c r="Q1038" s="216">
        <f t="shared" si="135"/>
        <v>3</v>
      </c>
      <c r="R1038" s="216">
        <f t="shared" si="136"/>
        <v>1</v>
      </c>
      <c r="S1038" s="219"/>
      <c r="T1038" s="219"/>
      <c r="U1038" s="219"/>
      <c r="V1038" s="219"/>
      <c r="W1038" s="504"/>
      <c r="X1038" s="219"/>
      <c r="Y1038" s="49">
        <v>3517</v>
      </c>
      <c r="Z1038" s="49">
        <v>3517239010</v>
      </c>
      <c r="AA1038" s="235" t="s">
        <v>1116</v>
      </c>
      <c r="AB1038" s="49">
        <v>0</v>
      </c>
      <c r="AC1038" s="49">
        <v>0</v>
      </c>
      <c r="AD1038" s="49">
        <v>0</v>
      </c>
      <c r="AE1038" s="49">
        <v>0</v>
      </c>
      <c r="AF1038" s="49">
        <v>0</v>
      </c>
      <c r="AG1038" s="49">
        <v>1</v>
      </c>
      <c r="AH1038" s="49">
        <v>0</v>
      </c>
      <c r="AI1038" s="206">
        <v>0</v>
      </c>
      <c r="AJ1038" s="206">
        <v>0</v>
      </c>
      <c r="AK1038" s="206">
        <v>0</v>
      </c>
      <c r="AL1038" s="206">
        <v>0</v>
      </c>
      <c r="AM1038" s="206">
        <v>0</v>
      </c>
      <c r="AN1038" s="206">
        <v>0</v>
      </c>
      <c r="AO1038" s="206">
        <v>0</v>
      </c>
      <c r="AP1038" s="206">
        <v>0</v>
      </c>
      <c r="AQ1038" s="49">
        <v>1</v>
      </c>
      <c r="AR1038" s="207"/>
      <c r="AS1038" s="49">
        <v>239</v>
      </c>
      <c r="AT1038" s="49">
        <v>10</v>
      </c>
      <c r="AU1038" s="49">
        <v>3</v>
      </c>
      <c r="AW1038" s="49"/>
      <c r="AX1038" s="49"/>
      <c r="AY1038" s="49"/>
      <c r="AZ1038" s="484"/>
    </row>
    <row r="1039" spans="1:52">
      <c r="A1039" s="206">
        <v>3517</v>
      </c>
      <c r="B1039" s="206">
        <v>3517239020</v>
      </c>
      <c r="C1039" s="207" t="s">
        <v>1116</v>
      </c>
      <c r="D1039" s="216">
        <f t="shared" si="130"/>
        <v>0</v>
      </c>
      <c r="E1039" s="216">
        <f t="shared" si="130"/>
        <v>0</v>
      </c>
      <c r="F1039" s="216">
        <f t="shared" si="130"/>
        <v>0</v>
      </c>
      <c r="G1039" s="216">
        <f t="shared" si="129"/>
        <v>0</v>
      </c>
      <c r="H1039" s="216">
        <f t="shared" si="129"/>
        <v>0</v>
      </c>
      <c r="I1039" s="216">
        <f t="shared" si="129"/>
        <v>1</v>
      </c>
      <c r="J1039" s="216">
        <f t="shared" si="129"/>
        <v>0</v>
      </c>
      <c r="K1039" s="347">
        <f t="shared" si="131"/>
        <v>3.8600000000000002E-2</v>
      </c>
      <c r="L1039" s="216"/>
      <c r="M1039" s="216">
        <f t="shared" si="132"/>
        <v>0</v>
      </c>
      <c r="N1039" s="216">
        <f t="shared" si="133"/>
        <v>0</v>
      </c>
      <c r="O1039" s="216">
        <f t="shared" si="133"/>
        <v>0</v>
      </c>
      <c r="P1039" s="216">
        <f t="shared" si="134"/>
        <v>0</v>
      </c>
      <c r="Q1039" s="216">
        <f t="shared" si="135"/>
        <v>10</v>
      </c>
      <c r="R1039" s="216">
        <f t="shared" si="136"/>
        <v>1</v>
      </c>
      <c r="S1039" s="219"/>
      <c r="T1039" s="219"/>
      <c r="U1039" s="219"/>
      <c r="V1039" s="219"/>
      <c r="W1039" s="504"/>
      <c r="X1039" s="219"/>
      <c r="Y1039" s="49">
        <v>3517</v>
      </c>
      <c r="Z1039" s="49">
        <v>3517239020</v>
      </c>
      <c r="AA1039" s="235" t="s">
        <v>1116</v>
      </c>
      <c r="AB1039" s="49">
        <v>0</v>
      </c>
      <c r="AC1039" s="49">
        <v>0</v>
      </c>
      <c r="AD1039" s="49">
        <v>0</v>
      </c>
      <c r="AE1039" s="49">
        <v>0</v>
      </c>
      <c r="AF1039" s="49">
        <v>0</v>
      </c>
      <c r="AG1039" s="49">
        <v>1</v>
      </c>
      <c r="AH1039" s="49">
        <v>0</v>
      </c>
      <c r="AI1039" s="206">
        <v>0</v>
      </c>
      <c r="AJ1039" s="206">
        <v>0</v>
      </c>
      <c r="AK1039" s="206">
        <v>0</v>
      </c>
      <c r="AL1039" s="206">
        <v>0</v>
      </c>
      <c r="AM1039" s="206">
        <v>0</v>
      </c>
      <c r="AN1039" s="206">
        <v>0</v>
      </c>
      <c r="AO1039" s="206">
        <v>0</v>
      </c>
      <c r="AP1039" s="206">
        <v>0</v>
      </c>
      <c r="AQ1039" s="49">
        <v>0</v>
      </c>
      <c r="AR1039" s="207"/>
      <c r="AS1039" s="49">
        <v>239</v>
      </c>
      <c r="AT1039" s="49">
        <v>20</v>
      </c>
      <c r="AU1039" s="49">
        <v>10</v>
      </c>
      <c r="AW1039" s="49"/>
      <c r="AX1039" s="49"/>
      <c r="AY1039" s="49"/>
      <c r="AZ1039" s="484"/>
    </row>
    <row r="1040" spans="1:52">
      <c r="A1040" s="206">
        <v>3517</v>
      </c>
      <c r="B1040" s="206">
        <v>3517239036</v>
      </c>
      <c r="C1040" s="207" t="s">
        <v>1116</v>
      </c>
      <c r="D1040" s="216">
        <f t="shared" si="130"/>
        <v>0</v>
      </c>
      <c r="E1040" s="216">
        <f t="shared" si="130"/>
        <v>0</v>
      </c>
      <c r="F1040" s="216">
        <f t="shared" si="130"/>
        <v>0</v>
      </c>
      <c r="G1040" s="216">
        <f t="shared" si="129"/>
        <v>0</v>
      </c>
      <c r="H1040" s="216">
        <f t="shared" si="129"/>
        <v>0</v>
      </c>
      <c r="I1040" s="216">
        <f t="shared" si="129"/>
        <v>5</v>
      </c>
      <c r="J1040" s="216">
        <f t="shared" si="129"/>
        <v>0</v>
      </c>
      <c r="K1040" s="347">
        <f t="shared" si="131"/>
        <v>0.193</v>
      </c>
      <c r="L1040" s="216"/>
      <c r="M1040" s="216">
        <f t="shared" si="132"/>
        <v>0</v>
      </c>
      <c r="N1040" s="216">
        <f t="shared" si="133"/>
        <v>0</v>
      </c>
      <c r="O1040" s="216">
        <f t="shared" si="133"/>
        <v>0</v>
      </c>
      <c r="P1040" s="216">
        <f t="shared" si="134"/>
        <v>4</v>
      </c>
      <c r="Q1040" s="216">
        <f t="shared" si="135"/>
        <v>7</v>
      </c>
      <c r="R1040" s="216">
        <f t="shared" si="136"/>
        <v>5</v>
      </c>
      <c r="S1040" s="219"/>
      <c r="T1040" s="219"/>
      <c r="U1040" s="219"/>
      <c r="V1040" s="219"/>
      <c r="W1040" s="504"/>
      <c r="X1040" s="219"/>
      <c r="Y1040" s="49">
        <v>3517</v>
      </c>
      <c r="Z1040" s="49">
        <v>3517239036</v>
      </c>
      <c r="AA1040" s="235" t="s">
        <v>1116</v>
      </c>
      <c r="AB1040" s="49">
        <v>0</v>
      </c>
      <c r="AC1040" s="49">
        <v>0</v>
      </c>
      <c r="AD1040" s="49">
        <v>0</v>
      </c>
      <c r="AE1040" s="49">
        <v>0</v>
      </c>
      <c r="AF1040" s="49">
        <v>0</v>
      </c>
      <c r="AG1040" s="49">
        <v>5</v>
      </c>
      <c r="AH1040" s="49">
        <v>0</v>
      </c>
      <c r="AI1040" s="206">
        <v>0</v>
      </c>
      <c r="AJ1040" s="206">
        <v>0</v>
      </c>
      <c r="AK1040" s="206">
        <v>0</v>
      </c>
      <c r="AL1040" s="206">
        <v>0</v>
      </c>
      <c r="AM1040" s="206">
        <v>0</v>
      </c>
      <c r="AN1040" s="206">
        <v>0</v>
      </c>
      <c r="AO1040" s="206">
        <v>0</v>
      </c>
      <c r="AP1040" s="206">
        <v>0</v>
      </c>
      <c r="AQ1040" s="49">
        <v>4</v>
      </c>
      <c r="AR1040" s="207"/>
      <c r="AS1040" s="49">
        <v>239</v>
      </c>
      <c r="AT1040" s="49">
        <v>36</v>
      </c>
      <c r="AU1040" s="49">
        <v>7</v>
      </c>
      <c r="AW1040" s="49"/>
      <c r="AX1040" s="49"/>
      <c r="AY1040" s="49"/>
      <c r="AZ1040" s="484"/>
    </row>
    <row r="1041" spans="1:52">
      <c r="A1041" s="206">
        <v>3517</v>
      </c>
      <c r="B1041" s="206">
        <v>3517239052</v>
      </c>
      <c r="C1041" s="207" t="s">
        <v>1116</v>
      </c>
      <c r="D1041" s="216">
        <f t="shared" si="130"/>
        <v>0</v>
      </c>
      <c r="E1041" s="216">
        <f t="shared" si="130"/>
        <v>0</v>
      </c>
      <c r="F1041" s="216">
        <f t="shared" si="130"/>
        <v>0</v>
      </c>
      <c r="G1041" s="216">
        <f t="shared" si="129"/>
        <v>0</v>
      </c>
      <c r="H1041" s="216">
        <f t="shared" si="129"/>
        <v>0</v>
      </c>
      <c r="I1041" s="216">
        <f t="shared" si="129"/>
        <v>20</v>
      </c>
      <c r="J1041" s="216">
        <f t="shared" si="129"/>
        <v>0</v>
      </c>
      <c r="K1041" s="347">
        <f t="shared" si="131"/>
        <v>0.77200000000000002</v>
      </c>
      <c r="L1041" s="216"/>
      <c r="M1041" s="216">
        <f t="shared" si="132"/>
        <v>0</v>
      </c>
      <c r="N1041" s="216">
        <f t="shared" si="133"/>
        <v>0</v>
      </c>
      <c r="O1041" s="216">
        <f t="shared" si="133"/>
        <v>0</v>
      </c>
      <c r="P1041" s="216">
        <f t="shared" si="134"/>
        <v>11</v>
      </c>
      <c r="Q1041" s="216">
        <f t="shared" si="135"/>
        <v>7</v>
      </c>
      <c r="R1041" s="216">
        <f t="shared" si="136"/>
        <v>20</v>
      </c>
      <c r="S1041" s="219"/>
      <c r="T1041" s="219"/>
      <c r="U1041" s="219"/>
      <c r="V1041" s="219"/>
      <c r="W1041" s="504"/>
      <c r="X1041" s="219"/>
      <c r="Y1041" s="49">
        <v>3517</v>
      </c>
      <c r="Z1041" s="49">
        <v>3517239052</v>
      </c>
      <c r="AA1041" s="235" t="s">
        <v>1116</v>
      </c>
      <c r="AB1041" s="49">
        <v>0</v>
      </c>
      <c r="AC1041" s="49">
        <v>0</v>
      </c>
      <c r="AD1041" s="49">
        <v>0</v>
      </c>
      <c r="AE1041" s="49">
        <v>0</v>
      </c>
      <c r="AF1041" s="49">
        <v>0</v>
      </c>
      <c r="AG1041" s="49">
        <v>20</v>
      </c>
      <c r="AH1041" s="49">
        <v>0</v>
      </c>
      <c r="AI1041" s="206">
        <v>0</v>
      </c>
      <c r="AJ1041" s="206">
        <v>0</v>
      </c>
      <c r="AK1041" s="206">
        <v>0</v>
      </c>
      <c r="AL1041" s="206">
        <v>0</v>
      </c>
      <c r="AM1041" s="206">
        <v>0</v>
      </c>
      <c r="AN1041" s="206">
        <v>0</v>
      </c>
      <c r="AO1041" s="206">
        <v>0</v>
      </c>
      <c r="AP1041" s="206">
        <v>0</v>
      </c>
      <c r="AQ1041" s="49">
        <v>11</v>
      </c>
      <c r="AR1041" s="207"/>
      <c r="AS1041" s="49">
        <v>239</v>
      </c>
      <c r="AT1041" s="49">
        <v>52</v>
      </c>
      <c r="AU1041" s="49">
        <v>7</v>
      </c>
      <c r="AW1041" s="49"/>
      <c r="AX1041" s="49"/>
      <c r="AY1041" s="49"/>
      <c r="AZ1041" s="484"/>
    </row>
    <row r="1042" spans="1:52">
      <c r="A1042" s="206">
        <v>3517</v>
      </c>
      <c r="B1042" s="206">
        <v>3517239072</v>
      </c>
      <c r="C1042" s="207" t="s">
        <v>1116</v>
      </c>
      <c r="D1042" s="216">
        <f t="shared" si="130"/>
        <v>0</v>
      </c>
      <c r="E1042" s="216">
        <f t="shared" si="130"/>
        <v>0</v>
      </c>
      <c r="F1042" s="216">
        <f t="shared" si="130"/>
        <v>0</v>
      </c>
      <c r="G1042" s="216">
        <f t="shared" si="129"/>
        <v>0</v>
      </c>
      <c r="H1042" s="216">
        <f t="shared" si="129"/>
        <v>0</v>
      </c>
      <c r="I1042" s="216">
        <f t="shared" si="129"/>
        <v>1</v>
      </c>
      <c r="J1042" s="216">
        <f t="shared" si="129"/>
        <v>0</v>
      </c>
      <c r="K1042" s="347">
        <f t="shared" si="131"/>
        <v>3.8600000000000002E-2</v>
      </c>
      <c r="L1042" s="216"/>
      <c r="M1042" s="216">
        <f t="shared" si="132"/>
        <v>0</v>
      </c>
      <c r="N1042" s="216">
        <f t="shared" si="133"/>
        <v>0</v>
      </c>
      <c r="O1042" s="216">
        <f t="shared" si="133"/>
        <v>0</v>
      </c>
      <c r="P1042" s="216">
        <f t="shared" si="134"/>
        <v>1</v>
      </c>
      <c r="Q1042" s="216">
        <f t="shared" si="135"/>
        <v>6</v>
      </c>
      <c r="R1042" s="216">
        <f t="shared" si="136"/>
        <v>1</v>
      </c>
      <c r="S1042" s="219"/>
      <c r="T1042" s="219"/>
      <c r="U1042" s="219"/>
      <c r="V1042" s="219"/>
      <c r="W1042" s="504"/>
      <c r="X1042" s="219"/>
      <c r="Y1042" s="49">
        <v>3517</v>
      </c>
      <c r="Z1042" s="49">
        <v>3517239072</v>
      </c>
      <c r="AA1042" s="235" t="s">
        <v>1116</v>
      </c>
      <c r="AB1042" s="49">
        <v>0</v>
      </c>
      <c r="AC1042" s="49">
        <v>0</v>
      </c>
      <c r="AD1042" s="49">
        <v>0</v>
      </c>
      <c r="AE1042" s="49">
        <v>0</v>
      </c>
      <c r="AF1042" s="49">
        <v>0</v>
      </c>
      <c r="AG1042" s="49">
        <v>1</v>
      </c>
      <c r="AH1042" s="49">
        <v>0</v>
      </c>
      <c r="AI1042" s="206">
        <v>0</v>
      </c>
      <c r="AJ1042" s="206">
        <v>0</v>
      </c>
      <c r="AK1042" s="206">
        <v>0</v>
      </c>
      <c r="AL1042" s="206">
        <v>0</v>
      </c>
      <c r="AM1042" s="206">
        <v>0</v>
      </c>
      <c r="AN1042" s="206">
        <v>0</v>
      </c>
      <c r="AO1042" s="206">
        <v>0</v>
      </c>
      <c r="AP1042" s="206">
        <v>0</v>
      </c>
      <c r="AQ1042" s="49">
        <v>1</v>
      </c>
      <c r="AR1042" s="207"/>
      <c r="AS1042" s="49">
        <v>239</v>
      </c>
      <c r="AT1042" s="49">
        <v>72</v>
      </c>
      <c r="AU1042" s="49">
        <v>6</v>
      </c>
      <c r="AW1042" s="49"/>
      <c r="AX1042" s="49"/>
      <c r="AY1042" s="49"/>
      <c r="AZ1042" s="484"/>
    </row>
    <row r="1043" spans="1:52">
      <c r="A1043" s="206">
        <v>3517</v>
      </c>
      <c r="B1043" s="206">
        <v>3517239082</v>
      </c>
      <c r="C1043" s="207" t="s">
        <v>1116</v>
      </c>
      <c r="D1043" s="216">
        <f t="shared" si="130"/>
        <v>0</v>
      </c>
      <c r="E1043" s="216">
        <f t="shared" si="130"/>
        <v>0</v>
      </c>
      <c r="F1043" s="216">
        <f t="shared" si="130"/>
        <v>0</v>
      </c>
      <c r="G1043" s="216">
        <f t="shared" si="129"/>
        <v>0</v>
      </c>
      <c r="H1043" s="216">
        <f t="shared" si="129"/>
        <v>0</v>
      </c>
      <c r="I1043" s="216">
        <f t="shared" si="129"/>
        <v>1</v>
      </c>
      <c r="J1043" s="216">
        <f t="shared" si="129"/>
        <v>0</v>
      </c>
      <c r="K1043" s="347">
        <f t="shared" si="131"/>
        <v>3.8600000000000002E-2</v>
      </c>
      <c r="L1043" s="216"/>
      <c r="M1043" s="216">
        <f t="shared" si="132"/>
        <v>0</v>
      </c>
      <c r="N1043" s="216">
        <f t="shared" si="133"/>
        <v>0</v>
      </c>
      <c r="O1043" s="216">
        <f t="shared" si="133"/>
        <v>0</v>
      </c>
      <c r="P1043" s="216">
        <f t="shared" si="134"/>
        <v>1</v>
      </c>
      <c r="Q1043" s="216">
        <f t="shared" si="135"/>
        <v>2</v>
      </c>
      <c r="R1043" s="216">
        <f t="shared" si="136"/>
        <v>1</v>
      </c>
      <c r="S1043" s="219"/>
      <c r="T1043" s="219"/>
      <c r="U1043" s="219"/>
      <c r="V1043" s="219"/>
      <c r="W1043" s="504"/>
      <c r="X1043" s="219"/>
      <c r="Y1043" s="49">
        <v>3517</v>
      </c>
      <c r="Z1043" s="49">
        <v>3517239082</v>
      </c>
      <c r="AA1043" s="235" t="s">
        <v>1116</v>
      </c>
      <c r="AB1043" s="49">
        <v>0</v>
      </c>
      <c r="AC1043" s="49">
        <v>0</v>
      </c>
      <c r="AD1043" s="49">
        <v>0</v>
      </c>
      <c r="AE1043" s="49">
        <v>0</v>
      </c>
      <c r="AF1043" s="49">
        <v>0</v>
      </c>
      <c r="AG1043" s="49">
        <v>1</v>
      </c>
      <c r="AH1043" s="49">
        <v>0</v>
      </c>
      <c r="AI1043" s="206">
        <v>0</v>
      </c>
      <c r="AJ1043" s="206">
        <v>0</v>
      </c>
      <c r="AK1043" s="206">
        <v>0</v>
      </c>
      <c r="AL1043" s="206">
        <v>0</v>
      </c>
      <c r="AM1043" s="206">
        <v>0</v>
      </c>
      <c r="AN1043" s="206">
        <v>0</v>
      </c>
      <c r="AO1043" s="206">
        <v>0</v>
      </c>
      <c r="AP1043" s="206">
        <v>0</v>
      </c>
      <c r="AQ1043" s="49">
        <v>1</v>
      </c>
      <c r="AR1043" s="207"/>
      <c r="AS1043" s="49">
        <v>239</v>
      </c>
      <c r="AT1043" s="49">
        <v>82</v>
      </c>
      <c r="AU1043" s="49">
        <v>2</v>
      </c>
      <c r="AW1043" s="49"/>
      <c r="AX1043" s="49"/>
      <c r="AY1043" s="49"/>
      <c r="AZ1043" s="484"/>
    </row>
    <row r="1044" spans="1:52">
      <c r="A1044" s="206">
        <v>3517</v>
      </c>
      <c r="B1044" s="206">
        <v>3517239083</v>
      </c>
      <c r="C1044" s="207" t="s">
        <v>1116</v>
      </c>
      <c r="D1044" s="216">
        <f t="shared" si="130"/>
        <v>0</v>
      </c>
      <c r="E1044" s="216">
        <f t="shared" si="130"/>
        <v>0</v>
      </c>
      <c r="F1044" s="216">
        <f t="shared" si="130"/>
        <v>0</v>
      </c>
      <c r="G1044" s="216">
        <f t="shared" si="129"/>
        <v>0</v>
      </c>
      <c r="H1044" s="216">
        <f t="shared" si="129"/>
        <v>0</v>
      </c>
      <c r="I1044" s="216">
        <f t="shared" si="129"/>
        <v>2</v>
      </c>
      <c r="J1044" s="216">
        <f t="shared" si="129"/>
        <v>0</v>
      </c>
      <c r="K1044" s="347">
        <f t="shared" si="131"/>
        <v>7.7200000000000005E-2</v>
      </c>
      <c r="L1044" s="216"/>
      <c r="M1044" s="216">
        <f t="shared" si="132"/>
        <v>0</v>
      </c>
      <c r="N1044" s="216">
        <f t="shared" si="133"/>
        <v>0</v>
      </c>
      <c r="O1044" s="216">
        <f t="shared" si="133"/>
        <v>0</v>
      </c>
      <c r="P1044" s="216">
        <f t="shared" si="134"/>
        <v>0</v>
      </c>
      <c r="Q1044" s="216">
        <f t="shared" si="135"/>
        <v>6</v>
      </c>
      <c r="R1044" s="216">
        <f t="shared" si="136"/>
        <v>2</v>
      </c>
      <c r="S1044" s="219"/>
      <c r="T1044" s="219"/>
      <c r="U1044" s="219"/>
      <c r="V1044" s="219"/>
      <c r="W1044" s="504"/>
      <c r="X1044" s="219"/>
      <c r="Y1044" s="49">
        <v>3517</v>
      </c>
      <c r="Z1044" s="49">
        <v>3517239083</v>
      </c>
      <c r="AA1044" s="235" t="s">
        <v>1116</v>
      </c>
      <c r="AB1044" s="49">
        <v>0</v>
      </c>
      <c r="AC1044" s="49">
        <v>0</v>
      </c>
      <c r="AD1044" s="49">
        <v>0</v>
      </c>
      <c r="AE1044" s="49">
        <v>0</v>
      </c>
      <c r="AF1044" s="49">
        <v>0</v>
      </c>
      <c r="AG1044" s="49">
        <v>2</v>
      </c>
      <c r="AH1044" s="49">
        <v>0</v>
      </c>
      <c r="AI1044" s="206">
        <v>0</v>
      </c>
      <c r="AJ1044" s="206">
        <v>0</v>
      </c>
      <c r="AK1044" s="206">
        <v>0</v>
      </c>
      <c r="AL1044" s="206">
        <v>0</v>
      </c>
      <c r="AM1044" s="206">
        <v>0</v>
      </c>
      <c r="AN1044" s="206">
        <v>0</v>
      </c>
      <c r="AO1044" s="206">
        <v>0</v>
      </c>
      <c r="AP1044" s="206">
        <v>0</v>
      </c>
      <c r="AQ1044" s="49">
        <v>0</v>
      </c>
      <c r="AR1044" s="207"/>
      <c r="AS1044" s="49">
        <v>239</v>
      </c>
      <c r="AT1044" s="49">
        <v>83</v>
      </c>
      <c r="AU1044" s="49">
        <v>6</v>
      </c>
      <c r="AW1044" s="49"/>
      <c r="AX1044" s="49"/>
      <c r="AY1044" s="49"/>
      <c r="AZ1044" s="484"/>
    </row>
    <row r="1045" spans="1:52">
      <c r="A1045" s="206">
        <v>3517</v>
      </c>
      <c r="B1045" s="206">
        <v>3517239095</v>
      </c>
      <c r="C1045" s="207" t="s">
        <v>1116</v>
      </c>
      <c r="D1045" s="216">
        <f t="shared" si="130"/>
        <v>0</v>
      </c>
      <c r="E1045" s="216">
        <f t="shared" si="130"/>
        <v>0</v>
      </c>
      <c r="F1045" s="216">
        <f t="shared" si="130"/>
        <v>0</v>
      </c>
      <c r="G1045" s="216">
        <f t="shared" si="129"/>
        <v>0</v>
      </c>
      <c r="H1045" s="216">
        <f t="shared" si="129"/>
        <v>0</v>
      </c>
      <c r="I1045" s="216">
        <f t="shared" si="129"/>
        <v>3</v>
      </c>
      <c r="J1045" s="216">
        <f t="shared" si="129"/>
        <v>0</v>
      </c>
      <c r="K1045" s="347">
        <f t="shared" si="131"/>
        <v>0.1158</v>
      </c>
      <c r="L1045" s="216"/>
      <c r="M1045" s="216">
        <f t="shared" si="132"/>
        <v>0</v>
      </c>
      <c r="N1045" s="216">
        <f t="shared" si="133"/>
        <v>0</v>
      </c>
      <c r="O1045" s="216">
        <f t="shared" si="133"/>
        <v>0</v>
      </c>
      <c r="P1045" s="216">
        <f t="shared" si="134"/>
        <v>3</v>
      </c>
      <c r="Q1045" s="216">
        <f t="shared" si="135"/>
        <v>12</v>
      </c>
      <c r="R1045" s="216">
        <f t="shared" si="136"/>
        <v>3</v>
      </c>
      <c r="S1045" s="219"/>
      <c r="T1045" s="219"/>
      <c r="U1045" s="219"/>
      <c r="V1045" s="219"/>
      <c r="W1045" s="504"/>
      <c r="X1045" s="219"/>
      <c r="Y1045" s="49">
        <v>3517</v>
      </c>
      <c r="Z1045" s="49">
        <v>3517239095</v>
      </c>
      <c r="AA1045" s="235" t="s">
        <v>1116</v>
      </c>
      <c r="AB1045" s="49">
        <v>0</v>
      </c>
      <c r="AC1045" s="49">
        <v>0</v>
      </c>
      <c r="AD1045" s="49">
        <v>0</v>
      </c>
      <c r="AE1045" s="49">
        <v>0</v>
      </c>
      <c r="AF1045" s="49">
        <v>0</v>
      </c>
      <c r="AG1045" s="49">
        <v>3</v>
      </c>
      <c r="AH1045" s="49">
        <v>0</v>
      </c>
      <c r="AI1045" s="206">
        <v>0</v>
      </c>
      <c r="AJ1045" s="206">
        <v>0</v>
      </c>
      <c r="AK1045" s="206">
        <v>0</v>
      </c>
      <c r="AL1045" s="206">
        <v>0</v>
      </c>
      <c r="AM1045" s="206">
        <v>0</v>
      </c>
      <c r="AN1045" s="206">
        <v>0</v>
      </c>
      <c r="AO1045" s="206">
        <v>0</v>
      </c>
      <c r="AP1045" s="206">
        <v>0</v>
      </c>
      <c r="AQ1045" s="49">
        <v>3</v>
      </c>
      <c r="AR1045" s="207"/>
      <c r="AS1045" s="49">
        <v>239</v>
      </c>
      <c r="AT1045" s="49">
        <v>95</v>
      </c>
      <c r="AU1045" s="49">
        <v>12</v>
      </c>
      <c r="AW1045" s="49"/>
      <c r="AX1045" s="49"/>
      <c r="AY1045" s="49"/>
      <c r="AZ1045" s="484"/>
    </row>
    <row r="1046" spans="1:52">
      <c r="A1046" s="206">
        <v>3517</v>
      </c>
      <c r="B1046" s="206">
        <v>3517239096</v>
      </c>
      <c r="C1046" s="207" t="s">
        <v>1116</v>
      </c>
      <c r="D1046" s="216">
        <f t="shared" si="130"/>
        <v>0</v>
      </c>
      <c r="E1046" s="216">
        <f t="shared" si="130"/>
        <v>0</v>
      </c>
      <c r="F1046" s="216">
        <f t="shared" si="130"/>
        <v>0</v>
      </c>
      <c r="G1046" s="216">
        <f t="shared" si="129"/>
        <v>0</v>
      </c>
      <c r="H1046" s="216">
        <f t="shared" si="129"/>
        <v>0</v>
      </c>
      <c r="I1046" s="216">
        <f t="shared" si="129"/>
        <v>4</v>
      </c>
      <c r="J1046" s="216">
        <f t="shared" si="129"/>
        <v>0</v>
      </c>
      <c r="K1046" s="347">
        <f t="shared" si="131"/>
        <v>0.15440000000000001</v>
      </c>
      <c r="L1046" s="216"/>
      <c r="M1046" s="216">
        <f t="shared" si="132"/>
        <v>0</v>
      </c>
      <c r="N1046" s="216">
        <f t="shared" si="133"/>
        <v>0</v>
      </c>
      <c r="O1046" s="216">
        <f t="shared" si="133"/>
        <v>0</v>
      </c>
      <c r="P1046" s="216">
        <f t="shared" si="134"/>
        <v>4</v>
      </c>
      <c r="Q1046" s="216">
        <f t="shared" si="135"/>
        <v>8</v>
      </c>
      <c r="R1046" s="216">
        <f t="shared" si="136"/>
        <v>4</v>
      </c>
      <c r="S1046" s="219"/>
      <c r="T1046" s="219"/>
      <c r="U1046" s="219"/>
      <c r="V1046" s="219"/>
      <c r="W1046" s="504"/>
      <c r="X1046" s="219"/>
      <c r="Y1046" s="49">
        <v>3517</v>
      </c>
      <c r="Z1046" s="49">
        <v>3517239096</v>
      </c>
      <c r="AA1046" s="235" t="s">
        <v>1116</v>
      </c>
      <c r="AB1046" s="49">
        <v>0</v>
      </c>
      <c r="AC1046" s="49">
        <v>0</v>
      </c>
      <c r="AD1046" s="49">
        <v>0</v>
      </c>
      <c r="AE1046" s="49">
        <v>0</v>
      </c>
      <c r="AF1046" s="49">
        <v>0</v>
      </c>
      <c r="AG1046" s="49">
        <v>4</v>
      </c>
      <c r="AH1046" s="49">
        <v>0</v>
      </c>
      <c r="AI1046" s="206">
        <v>0</v>
      </c>
      <c r="AJ1046" s="206">
        <v>0</v>
      </c>
      <c r="AK1046" s="206">
        <v>0</v>
      </c>
      <c r="AL1046" s="206">
        <v>0</v>
      </c>
      <c r="AM1046" s="206">
        <v>0</v>
      </c>
      <c r="AN1046" s="206">
        <v>0</v>
      </c>
      <c r="AO1046" s="206">
        <v>0</v>
      </c>
      <c r="AP1046" s="206">
        <v>0</v>
      </c>
      <c r="AQ1046" s="49">
        <v>4</v>
      </c>
      <c r="AR1046" s="207"/>
      <c r="AS1046" s="49">
        <v>239</v>
      </c>
      <c r="AT1046" s="49">
        <v>96</v>
      </c>
      <c r="AU1046" s="49">
        <v>8</v>
      </c>
      <c r="AW1046" s="49"/>
      <c r="AX1046" s="49"/>
      <c r="AY1046" s="49"/>
      <c r="AZ1046" s="484"/>
    </row>
    <row r="1047" spans="1:52">
      <c r="A1047" s="206">
        <v>3517</v>
      </c>
      <c r="B1047" s="206">
        <v>3517239131</v>
      </c>
      <c r="C1047" s="207" t="s">
        <v>1116</v>
      </c>
      <c r="D1047" s="216">
        <f t="shared" si="130"/>
        <v>0</v>
      </c>
      <c r="E1047" s="216">
        <f t="shared" si="130"/>
        <v>0</v>
      </c>
      <c r="F1047" s="216">
        <f t="shared" si="130"/>
        <v>0</v>
      </c>
      <c r="G1047" s="216">
        <f t="shared" si="129"/>
        <v>0</v>
      </c>
      <c r="H1047" s="216">
        <f t="shared" si="129"/>
        <v>0</v>
      </c>
      <c r="I1047" s="216">
        <f t="shared" si="129"/>
        <v>1</v>
      </c>
      <c r="J1047" s="216">
        <f t="shared" si="129"/>
        <v>0</v>
      </c>
      <c r="K1047" s="347">
        <f t="shared" si="131"/>
        <v>3.8600000000000002E-2</v>
      </c>
      <c r="L1047" s="216"/>
      <c r="M1047" s="216">
        <f t="shared" si="132"/>
        <v>0</v>
      </c>
      <c r="N1047" s="216">
        <f t="shared" si="133"/>
        <v>0</v>
      </c>
      <c r="O1047" s="216">
        <f t="shared" si="133"/>
        <v>0</v>
      </c>
      <c r="P1047" s="216">
        <f t="shared" si="134"/>
        <v>1</v>
      </c>
      <c r="Q1047" s="216">
        <f t="shared" si="135"/>
        <v>2</v>
      </c>
      <c r="R1047" s="216">
        <f t="shared" si="136"/>
        <v>1</v>
      </c>
      <c r="S1047" s="219"/>
      <c r="T1047" s="219"/>
      <c r="U1047" s="219"/>
      <c r="V1047" s="219"/>
      <c r="W1047" s="504"/>
      <c r="X1047" s="219"/>
      <c r="Y1047" s="49">
        <v>3517</v>
      </c>
      <c r="Z1047" s="49">
        <v>3517239131</v>
      </c>
      <c r="AA1047" s="235" t="s">
        <v>1116</v>
      </c>
      <c r="AB1047" s="49">
        <v>0</v>
      </c>
      <c r="AC1047" s="49">
        <v>0</v>
      </c>
      <c r="AD1047" s="49">
        <v>0</v>
      </c>
      <c r="AE1047" s="49">
        <v>0</v>
      </c>
      <c r="AF1047" s="49">
        <v>0</v>
      </c>
      <c r="AG1047" s="49">
        <v>1</v>
      </c>
      <c r="AH1047" s="49">
        <v>0</v>
      </c>
      <c r="AI1047" s="206">
        <v>0</v>
      </c>
      <c r="AJ1047" s="206">
        <v>0</v>
      </c>
      <c r="AK1047" s="206">
        <v>0</v>
      </c>
      <c r="AL1047" s="206">
        <v>0</v>
      </c>
      <c r="AM1047" s="206">
        <v>0</v>
      </c>
      <c r="AN1047" s="206">
        <v>0</v>
      </c>
      <c r="AO1047" s="206">
        <v>0</v>
      </c>
      <c r="AP1047" s="206">
        <v>0</v>
      </c>
      <c r="AQ1047" s="49">
        <v>1</v>
      </c>
      <c r="AR1047" s="207"/>
      <c r="AS1047" s="49">
        <v>239</v>
      </c>
      <c r="AT1047" s="49">
        <v>131</v>
      </c>
      <c r="AU1047" s="49">
        <v>2</v>
      </c>
      <c r="AW1047" s="49"/>
      <c r="AX1047" s="49"/>
      <c r="AY1047" s="49"/>
      <c r="AZ1047" s="484"/>
    </row>
    <row r="1048" spans="1:52">
      <c r="A1048" s="206">
        <v>3517</v>
      </c>
      <c r="B1048" s="206">
        <v>3517239165</v>
      </c>
      <c r="C1048" s="207" t="s">
        <v>1116</v>
      </c>
      <c r="D1048" s="216">
        <f t="shared" si="130"/>
        <v>0</v>
      </c>
      <c r="E1048" s="216">
        <f t="shared" si="130"/>
        <v>0</v>
      </c>
      <c r="F1048" s="216">
        <f t="shared" si="130"/>
        <v>0</v>
      </c>
      <c r="G1048" s="216">
        <f t="shared" si="129"/>
        <v>0</v>
      </c>
      <c r="H1048" s="216">
        <f t="shared" si="129"/>
        <v>0</v>
      </c>
      <c r="I1048" s="216">
        <f t="shared" si="129"/>
        <v>1</v>
      </c>
      <c r="J1048" s="216">
        <f t="shared" si="129"/>
        <v>0</v>
      </c>
      <c r="K1048" s="347">
        <f t="shared" si="131"/>
        <v>3.8600000000000002E-2</v>
      </c>
      <c r="L1048" s="216"/>
      <c r="M1048" s="216">
        <f t="shared" si="132"/>
        <v>0</v>
      </c>
      <c r="N1048" s="216">
        <f t="shared" si="133"/>
        <v>0</v>
      </c>
      <c r="O1048" s="216">
        <f t="shared" si="133"/>
        <v>0</v>
      </c>
      <c r="P1048" s="216">
        <f t="shared" si="134"/>
        <v>1</v>
      </c>
      <c r="Q1048" s="216">
        <f t="shared" si="135"/>
        <v>10</v>
      </c>
      <c r="R1048" s="216">
        <f t="shared" si="136"/>
        <v>1</v>
      </c>
      <c r="S1048" s="219"/>
      <c r="T1048" s="219"/>
      <c r="U1048" s="219"/>
      <c r="V1048" s="219"/>
      <c r="W1048" s="504"/>
      <c r="X1048" s="219"/>
      <c r="Y1048" s="49">
        <v>3517</v>
      </c>
      <c r="Z1048" s="49">
        <v>3517239165</v>
      </c>
      <c r="AA1048" s="235" t="s">
        <v>1116</v>
      </c>
      <c r="AB1048" s="49">
        <v>0</v>
      </c>
      <c r="AC1048" s="49">
        <v>0</v>
      </c>
      <c r="AD1048" s="49">
        <v>0</v>
      </c>
      <c r="AE1048" s="49">
        <v>0</v>
      </c>
      <c r="AF1048" s="49">
        <v>0</v>
      </c>
      <c r="AG1048" s="49">
        <v>1</v>
      </c>
      <c r="AH1048" s="49">
        <v>0</v>
      </c>
      <c r="AI1048" s="206">
        <v>0</v>
      </c>
      <c r="AJ1048" s="206">
        <v>0</v>
      </c>
      <c r="AK1048" s="206">
        <v>0</v>
      </c>
      <c r="AL1048" s="206">
        <v>0</v>
      </c>
      <c r="AM1048" s="206">
        <v>0</v>
      </c>
      <c r="AN1048" s="206">
        <v>0</v>
      </c>
      <c r="AO1048" s="206">
        <v>0</v>
      </c>
      <c r="AP1048" s="206">
        <v>0</v>
      </c>
      <c r="AQ1048" s="49">
        <v>1</v>
      </c>
      <c r="AR1048" s="207"/>
      <c r="AS1048" s="49">
        <v>239</v>
      </c>
      <c r="AT1048" s="49">
        <v>165</v>
      </c>
      <c r="AU1048" s="49">
        <v>10</v>
      </c>
      <c r="AW1048" s="49"/>
      <c r="AX1048" s="49"/>
      <c r="AY1048" s="49"/>
      <c r="AZ1048" s="484"/>
    </row>
    <row r="1049" spans="1:52">
      <c r="A1049" s="206">
        <v>3517</v>
      </c>
      <c r="B1049" s="206">
        <v>3517239167</v>
      </c>
      <c r="C1049" s="207" t="s">
        <v>1116</v>
      </c>
      <c r="D1049" s="216">
        <f t="shared" si="130"/>
        <v>0</v>
      </c>
      <c r="E1049" s="216">
        <f t="shared" si="130"/>
        <v>0</v>
      </c>
      <c r="F1049" s="216">
        <f t="shared" si="130"/>
        <v>0</v>
      </c>
      <c r="G1049" s="216">
        <f t="shared" si="129"/>
        <v>0</v>
      </c>
      <c r="H1049" s="216">
        <f t="shared" si="129"/>
        <v>0</v>
      </c>
      <c r="I1049" s="216">
        <f t="shared" si="129"/>
        <v>1</v>
      </c>
      <c r="J1049" s="216">
        <f t="shared" si="129"/>
        <v>0</v>
      </c>
      <c r="K1049" s="347">
        <f t="shared" si="131"/>
        <v>3.8600000000000002E-2</v>
      </c>
      <c r="L1049" s="216"/>
      <c r="M1049" s="216">
        <f t="shared" si="132"/>
        <v>0</v>
      </c>
      <c r="N1049" s="216">
        <f t="shared" si="133"/>
        <v>0</v>
      </c>
      <c r="O1049" s="216">
        <f t="shared" si="133"/>
        <v>0</v>
      </c>
      <c r="P1049" s="216">
        <f t="shared" si="134"/>
        <v>1</v>
      </c>
      <c r="Q1049" s="216">
        <f t="shared" si="135"/>
        <v>4</v>
      </c>
      <c r="R1049" s="216">
        <f t="shared" si="136"/>
        <v>1</v>
      </c>
      <c r="S1049" s="219"/>
      <c r="T1049" s="219"/>
      <c r="U1049" s="219"/>
      <c r="V1049" s="219"/>
      <c r="W1049" s="504"/>
      <c r="X1049" s="219"/>
      <c r="Y1049" s="49">
        <v>3517</v>
      </c>
      <c r="Z1049" s="49">
        <v>3517239167</v>
      </c>
      <c r="AA1049" s="235" t="s">
        <v>1116</v>
      </c>
      <c r="AB1049" s="49">
        <v>0</v>
      </c>
      <c r="AC1049" s="49">
        <v>0</v>
      </c>
      <c r="AD1049" s="49">
        <v>0</v>
      </c>
      <c r="AE1049" s="49">
        <v>0</v>
      </c>
      <c r="AF1049" s="49">
        <v>0</v>
      </c>
      <c r="AG1049" s="49">
        <v>1</v>
      </c>
      <c r="AH1049" s="49">
        <v>0</v>
      </c>
      <c r="AI1049" s="206">
        <v>0</v>
      </c>
      <c r="AJ1049" s="206">
        <v>0</v>
      </c>
      <c r="AK1049" s="206">
        <v>0</v>
      </c>
      <c r="AL1049" s="206">
        <v>0</v>
      </c>
      <c r="AM1049" s="206">
        <v>0</v>
      </c>
      <c r="AN1049" s="206">
        <v>0</v>
      </c>
      <c r="AO1049" s="206">
        <v>0</v>
      </c>
      <c r="AP1049" s="206">
        <v>0</v>
      </c>
      <c r="AQ1049" s="49">
        <v>1</v>
      </c>
      <c r="AR1049" s="207"/>
      <c r="AS1049" s="49">
        <v>239</v>
      </c>
      <c r="AT1049" s="49">
        <v>167</v>
      </c>
      <c r="AU1049" s="49">
        <v>4</v>
      </c>
      <c r="AW1049" s="49"/>
      <c r="AX1049" s="49"/>
      <c r="AY1049" s="49"/>
      <c r="AZ1049" s="484"/>
    </row>
    <row r="1050" spans="1:52">
      <c r="A1050" s="206">
        <v>3517</v>
      </c>
      <c r="B1050" s="206">
        <v>3517239171</v>
      </c>
      <c r="C1050" s="207" t="s">
        <v>1116</v>
      </c>
      <c r="D1050" s="216">
        <f t="shared" si="130"/>
        <v>0</v>
      </c>
      <c r="E1050" s="216">
        <f t="shared" si="130"/>
        <v>0</v>
      </c>
      <c r="F1050" s="216">
        <f t="shared" si="130"/>
        <v>0</v>
      </c>
      <c r="G1050" s="216">
        <f t="shared" si="129"/>
        <v>0</v>
      </c>
      <c r="H1050" s="216">
        <f t="shared" si="129"/>
        <v>0</v>
      </c>
      <c r="I1050" s="216">
        <f t="shared" si="129"/>
        <v>9</v>
      </c>
      <c r="J1050" s="216">
        <f t="shared" si="129"/>
        <v>0</v>
      </c>
      <c r="K1050" s="347">
        <f t="shared" si="131"/>
        <v>0.34739999999999999</v>
      </c>
      <c r="L1050" s="216"/>
      <c r="M1050" s="216">
        <f t="shared" si="132"/>
        <v>0</v>
      </c>
      <c r="N1050" s="216">
        <f t="shared" si="133"/>
        <v>0</v>
      </c>
      <c r="O1050" s="216">
        <f t="shared" si="133"/>
        <v>0</v>
      </c>
      <c r="P1050" s="216">
        <f t="shared" si="134"/>
        <v>6</v>
      </c>
      <c r="Q1050" s="216">
        <f t="shared" si="135"/>
        <v>4</v>
      </c>
      <c r="R1050" s="216">
        <f t="shared" si="136"/>
        <v>9</v>
      </c>
      <c r="S1050" s="219"/>
      <c r="T1050" s="219"/>
      <c r="U1050" s="219"/>
      <c r="V1050" s="219"/>
      <c r="W1050" s="504"/>
      <c r="X1050" s="219"/>
      <c r="Y1050" s="49">
        <v>3517</v>
      </c>
      <c r="Z1050" s="49">
        <v>3517239171</v>
      </c>
      <c r="AA1050" s="235" t="s">
        <v>1116</v>
      </c>
      <c r="AB1050" s="49">
        <v>0</v>
      </c>
      <c r="AC1050" s="49">
        <v>0</v>
      </c>
      <c r="AD1050" s="49">
        <v>0</v>
      </c>
      <c r="AE1050" s="49">
        <v>0</v>
      </c>
      <c r="AF1050" s="49">
        <v>0</v>
      </c>
      <c r="AG1050" s="49">
        <v>9</v>
      </c>
      <c r="AH1050" s="49">
        <v>0</v>
      </c>
      <c r="AI1050" s="206">
        <v>0</v>
      </c>
      <c r="AJ1050" s="206">
        <v>0</v>
      </c>
      <c r="AK1050" s="206">
        <v>0</v>
      </c>
      <c r="AL1050" s="206">
        <v>0</v>
      </c>
      <c r="AM1050" s="206">
        <v>0</v>
      </c>
      <c r="AN1050" s="206">
        <v>0</v>
      </c>
      <c r="AO1050" s="206">
        <v>0</v>
      </c>
      <c r="AP1050" s="206">
        <v>0</v>
      </c>
      <c r="AQ1050" s="49">
        <v>6</v>
      </c>
      <c r="AR1050" s="207"/>
      <c r="AS1050" s="49">
        <v>239</v>
      </c>
      <c r="AT1050" s="49">
        <v>171</v>
      </c>
      <c r="AU1050" s="49">
        <v>4</v>
      </c>
      <c r="AW1050" s="49"/>
      <c r="AX1050" s="49"/>
      <c r="AY1050" s="49"/>
      <c r="AZ1050" s="484"/>
    </row>
    <row r="1051" spans="1:52">
      <c r="A1051" s="206">
        <v>3517</v>
      </c>
      <c r="B1051" s="206">
        <v>3517239172</v>
      </c>
      <c r="C1051" s="207" t="s">
        <v>1116</v>
      </c>
      <c r="D1051" s="216">
        <f t="shared" si="130"/>
        <v>0</v>
      </c>
      <c r="E1051" s="216">
        <f t="shared" si="130"/>
        <v>0</v>
      </c>
      <c r="F1051" s="216">
        <f t="shared" si="130"/>
        <v>0</v>
      </c>
      <c r="G1051" s="216">
        <f t="shared" si="129"/>
        <v>0</v>
      </c>
      <c r="H1051" s="216">
        <f t="shared" si="129"/>
        <v>0</v>
      </c>
      <c r="I1051" s="216">
        <f t="shared" si="129"/>
        <v>1</v>
      </c>
      <c r="J1051" s="216">
        <f t="shared" si="129"/>
        <v>0</v>
      </c>
      <c r="K1051" s="347">
        <f t="shared" si="131"/>
        <v>3.8600000000000002E-2</v>
      </c>
      <c r="L1051" s="216"/>
      <c r="M1051" s="216">
        <f t="shared" si="132"/>
        <v>0</v>
      </c>
      <c r="N1051" s="216">
        <f t="shared" si="133"/>
        <v>0</v>
      </c>
      <c r="O1051" s="216">
        <f t="shared" si="133"/>
        <v>0</v>
      </c>
      <c r="P1051" s="216">
        <f t="shared" si="134"/>
        <v>1</v>
      </c>
      <c r="Q1051" s="216">
        <f t="shared" si="135"/>
        <v>8</v>
      </c>
      <c r="R1051" s="216">
        <f t="shared" si="136"/>
        <v>1</v>
      </c>
      <c r="S1051" s="219"/>
      <c r="T1051" s="219"/>
      <c r="U1051" s="219"/>
      <c r="V1051" s="219"/>
      <c r="W1051" s="504"/>
      <c r="X1051" s="219"/>
      <c r="Y1051" s="49">
        <v>3517</v>
      </c>
      <c r="Z1051" s="49">
        <v>3517239172</v>
      </c>
      <c r="AA1051" s="235" t="s">
        <v>1116</v>
      </c>
      <c r="AB1051" s="49">
        <v>0</v>
      </c>
      <c r="AC1051" s="49">
        <v>0</v>
      </c>
      <c r="AD1051" s="49">
        <v>0</v>
      </c>
      <c r="AE1051" s="49">
        <v>0</v>
      </c>
      <c r="AF1051" s="49">
        <v>0</v>
      </c>
      <c r="AG1051" s="49">
        <v>1</v>
      </c>
      <c r="AH1051" s="49">
        <v>0</v>
      </c>
      <c r="AI1051" s="206">
        <v>0</v>
      </c>
      <c r="AJ1051" s="206">
        <v>0</v>
      </c>
      <c r="AK1051" s="206">
        <v>0</v>
      </c>
      <c r="AL1051" s="206">
        <v>0</v>
      </c>
      <c r="AM1051" s="206">
        <v>0</v>
      </c>
      <c r="AN1051" s="206">
        <v>0</v>
      </c>
      <c r="AO1051" s="206">
        <v>0</v>
      </c>
      <c r="AP1051" s="206">
        <v>0</v>
      </c>
      <c r="AQ1051" s="49">
        <v>1</v>
      </c>
      <c r="AR1051" s="207"/>
      <c r="AS1051" s="49">
        <v>239</v>
      </c>
      <c r="AT1051" s="49">
        <v>172</v>
      </c>
      <c r="AU1051" s="49">
        <v>8</v>
      </c>
      <c r="AW1051" s="49"/>
      <c r="AX1051" s="49"/>
      <c r="AY1051" s="49"/>
      <c r="AZ1051" s="484"/>
    </row>
    <row r="1052" spans="1:52">
      <c r="A1052" s="206">
        <v>3517</v>
      </c>
      <c r="B1052" s="206">
        <v>3517239182</v>
      </c>
      <c r="C1052" s="207" t="s">
        <v>1116</v>
      </c>
      <c r="D1052" s="216">
        <f t="shared" si="130"/>
        <v>0</v>
      </c>
      <c r="E1052" s="216">
        <f t="shared" si="130"/>
        <v>0</v>
      </c>
      <c r="F1052" s="216">
        <f t="shared" si="130"/>
        <v>0</v>
      </c>
      <c r="G1052" s="216">
        <f t="shared" si="129"/>
        <v>0</v>
      </c>
      <c r="H1052" s="216">
        <f t="shared" si="129"/>
        <v>0</v>
      </c>
      <c r="I1052" s="216">
        <f t="shared" si="129"/>
        <v>6</v>
      </c>
      <c r="J1052" s="216">
        <f t="shared" si="129"/>
        <v>0</v>
      </c>
      <c r="K1052" s="347">
        <f t="shared" si="131"/>
        <v>0.2316</v>
      </c>
      <c r="L1052" s="216"/>
      <c r="M1052" s="216">
        <f t="shared" si="132"/>
        <v>0</v>
      </c>
      <c r="N1052" s="216">
        <f t="shared" si="133"/>
        <v>0</v>
      </c>
      <c r="O1052" s="216">
        <f t="shared" si="133"/>
        <v>0</v>
      </c>
      <c r="P1052" s="216">
        <f t="shared" si="134"/>
        <v>5</v>
      </c>
      <c r="Q1052" s="216">
        <f t="shared" si="135"/>
        <v>8</v>
      </c>
      <c r="R1052" s="216">
        <f t="shared" si="136"/>
        <v>6</v>
      </c>
      <c r="S1052" s="219"/>
      <c r="T1052" s="219"/>
      <c r="U1052" s="219"/>
      <c r="V1052" s="219"/>
      <c r="W1052" s="504"/>
      <c r="X1052" s="219"/>
      <c r="Y1052" s="49">
        <v>3517</v>
      </c>
      <c r="Z1052" s="49">
        <v>3517239182</v>
      </c>
      <c r="AA1052" s="235" t="s">
        <v>1116</v>
      </c>
      <c r="AB1052" s="49">
        <v>0</v>
      </c>
      <c r="AC1052" s="49">
        <v>0</v>
      </c>
      <c r="AD1052" s="49">
        <v>0</v>
      </c>
      <c r="AE1052" s="49">
        <v>0</v>
      </c>
      <c r="AF1052" s="49">
        <v>0</v>
      </c>
      <c r="AG1052" s="49">
        <v>6</v>
      </c>
      <c r="AH1052" s="49">
        <v>0</v>
      </c>
      <c r="AI1052" s="206">
        <v>0</v>
      </c>
      <c r="AJ1052" s="206">
        <v>0</v>
      </c>
      <c r="AK1052" s="206">
        <v>0</v>
      </c>
      <c r="AL1052" s="206">
        <v>0</v>
      </c>
      <c r="AM1052" s="206">
        <v>0</v>
      </c>
      <c r="AN1052" s="206">
        <v>0</v>
      </c>
      <c r="AO1052" s="206">
        <v>0</v>
      </c>
      <c r="AP1052" s="206">
        <v>0</v>
      </c>
      <c r="AQ1052" s="49">
        <v>5</v>
      </c>
      <c r="AR1052" s="207"/>
      <c r="AS1052" s="49">
        <v>239</v>
      </c>
      <c r="AT1052" s="49">
        <v>182</v>
      </c>
      <c r="AU1052" s="49">
        <v>8</v>
      </c>
      <c r="AW1052" s="49"/>
      <c r="AX1052" s="49"/>
      <c r="AY1052" s="49"/>
      <c r="AZ1052" s="484"/>
    </row>
    <row r="1053" spans="1:52">
      <c r="A1053" s="206">
        <v>3517</v>
      </c>
      <c r="B1053" s="206">
        <v>3517239185</v>
      </c>
      <c r="C1053" s="207" t="s">
        <v>1116</v>
      </c>
      <c r="D1053" s="216">
        <f t="shared" si="130"/>
        <v>0</v>
      </c>
      <c r="E1053" s="216">
        <f t="shared" si="130"/>
        <v>0</v>
      </c>
      <c r="F1053" s="216">
        <f t="shared" si="130"/>
        <v>0</v>
      </c>
      <c r="G1053" s="216">
        <f t="shared" si="129"/>
        <v>0</v>
      </c>
      <c r="H1053" s="216">
        <f t="shared" si="129"/>
        <v>0</v>
      </c>
      <c r="I1053" s="216">
        <f t="shared" si="129"/>
        <v>1</v>
      </c>
      <c r="J1053" s="216">
        <f t="shared" si="129"/>
        <v>0</v>
      </c>
      <c r="K1053" s="347">
        <f t="shared" si="131"/>
        <v>3.8600000000000002E-2</v>
      </c>
      <c r="L1053" s="216"/>
      <c r="M1053" s="216">
        <f t="shared" si="132"/>
        <v>0</v>
      </c>
      <c r="N1053" s="216">
        <f t="shared" si="133"/>
        <v>0</v>
      </c>
      <c r="O1053" s="216">
        <f t="shared" si="133"/>
        <v>0</v>
      </c>
      <c r="P1053" s="216">
        <f t="shared" si="134"/>
        <v>1</v>
      </c>
      <c r="Q1053" s="216">
        <f t="shared" si="135"/>
        <v>10</v>
      </c>
      <c r="R1053" s="216">
        <f t="shared" si="136"/>
        <v>1</v>
      </c>
      <c r="S1053" s="219"/>
      <c r="T1053" s="219"/>
      <c r="U1053" s="219"/>
      <c r="V1053" s="219"/>
      <c r="W1053" s="504"/>
      <c r="X1053" s="219"/>
      <c r="Y1053" s="49">
        <v>3517</v>
      </c>
      <c r="Z1053" s="49">
        <v>3517239185</v>
      </c>
      <c r="AA1053" s="235" t="s">
        <v>1116</v>
      </c>
      <c r="AB1053" s="49">
        <v>0</v>
      </c>
      <c r="AC1053" s="49">
        <v>0</v>
      </c>
      <c r="AD1053" s="49">
        <v>0</v>
      </c>
      <c r="AE1053" s="49">
        <v>0</v>
      </c>
      <c r="AF1053" s="49">
        <v>0</v>
      </c>
      <c r="AG1053" s="49">
        <v>1</v>
      </c>
      <c r="AH1053" s="49">
        <v>0</v>
      </c>
      <c r="AI1053" s="206">
        <v>0</v>
      </c>
      <c r="AJ1053" s="206">
        <v>0</v>
      </c>
      <c r="AK1053" s="206">
        <v>0</v>
      </c>
      <c r="AL1053" s="206">
        <v>0</v>
      </c>
      <c r="AM1053" s="206">
        <v>0</v>
      </c>
      <c r="AN1053" s="206">
        <v>0</v>
      </c>
      <c r="AO1053" s="206">
        <v>0</v>
      </c>
      <c r="AP1053" s="206">
        <v>0</v>
      </c>
      <c r="AQ1053" s="49">
        <v>1</v>
      </c>
      <c r="AR1053" s="207"/>
      <c r="AS1053" s="49">
        <v>239</v>
      </c>
      <c r="AT1053" s="49">
        <v>185</v>
      </c>
      <c r="AU1053" s="49">
        <v>10</v>
      </c>
      <c r="AW1053" s="49"/>
      <c r="AX1053" s="49"/>
      <c r="AY1053" s="49"/>
      <c r="AZ1053" s="484"/>
    </row>
    <row r="1054" spans="1:52">
      <c r="A1054" s="206">
        <v>3517</v>
      </c>
      <c r="B1054" s="206">
        <v>3517239201</v>
      </c>
      <c r="C1054" s="207" t="s">
        <v>1116</v>
      </c>
      <c r="D1054" s="216">
        <f t="shared" si="130"/>
        <v>0</v>
      </c>
      <c r="E1054" s="216">
        <f t="shared" si="130"/>
        <v>0</v>
      </c>
      <c r="F1054" s="216">
        <f t="shared" si="130"/>
        <v>0</v>
      </c>
      <c r="G1054" s="216">
        <f t="shared" si="129"/>
        <v>0</v>
      </c>
      <c r="H1054" s="216">
        <f t="shared" si="129"/>
        <v>0</v>
      </c>
      <c r="I1054" s="216">
        <f t="shared" si="129"/>
        <v>1</v>
      </c>
      <c r="J1054" s="216">
        <f t="shared" si="129"/>
        <v>0</v>
      </c>
      <c r="K1054" s="347">
        <f t="shared" si="131"/>
        <v>3.8600000000000002E-2</v>
      </c>
      <c r="L1054" s="216"/>
      <c r="M1054" s="216">
        <f t="shared" si="132"/>
        <v>0</v>
      </c>
      <c r="N1054" s="216">
        <f t="shared" si="133"/>
        <v>0</v>
      </c>
      <c r="O1054" s="216">
        <f t="shared" si="133"/>
        <v>0</v>
      </c>
      <c r="P1054" s="216">
        <f t="shared" si="134"/>
        <v>1</v>
      </c>
      <c r="Q1054" s="216">
        <f t="shared" si="135"/>
        <v>12</v>
      </c>
      <c r="R1054" s="216">
        <f t="shared" si="136"/>
        <v>1</v>
      </c>
      <c r="S1054" s="219"/>
      <c r="T1054" s="219"/>
      <c r="U1054" s="219"/>
      <c r="V1054" s="219"/>
      <c r="W1054" s="504"/>
      <c r="X1054" s="219"/>
      <c r="Y1054" s="49">
        <v>3517</v>
      </c>
      <c r="Z1054" s="49">
        <v>3517239201</v>
      </c>
      <c r="AA1054" s="235" t="s">
        <v>1116</v>
      </c>
      <c r="AB1054" s="49">
        <v>0</v>
      </c>
      <c r="AC1054" s="49">
        <v>0</v>
      </c>
      <c r="AD1054" s="49">
        <v>0</v>
      </c>
      <c r="AE1054" s="49">
        <v>0</v>
      </c>
      <c r="AF1054" s="49">
        <v>0</v>
      </c>
      <c r="AG1054" s="49">
        <v>1</v>
      </c>
      <c r="AH1054" s="49">
        <v>0</v>
      </c>
      <c r="AI1054" s="206">
        <v>0</v>
      </c>
      <c r="AJ1054" s="206">
        <v>0</v>
      </c>
      <c r="AK1054" s="206">
        <v>0</v>
      </c>
      <c r="AL1054" s="206">
        <v>0</v>
      </c>
      <c r="AM1054" s="206">
        <v>0</v>
      </c>
      <c r="AN1054" s="206">
        <v>0</v>
      </c>
      <c r="AO1054" s="206">
        <v>0</v>
      </c>
      <c r="AP1054" s="206">
        <v>0</v>
      </c>
      <c r="AQ1054" s="49">
        <v>1</v>
      </c>
      <c r="AR1054" s="207"/>
      <c r="AS1054" s="49">
        <v>239</v>
      </c>
      <c r="AT1054" s="49">
        <v>201</v>
      </c>
      <c r="AU1054" s="49">
        <v>12</v>
      </c>
      <c r="AW1054" s="49"/>
      <c r="AX1054" s="49"/>
      <c r="AY1054" s="49"/>
      <c r="AZ1054" s="484"/>
    </row>
    <row r="1055" spans="1:52">
      <c r="A1055" s="206">
        <v>3517</v>
      </c>
      <c r="B1055" s="206">
        <v>3517239231</v>
      </c>
      <c r="C1055" s="207" t="s">
        <v>1116</v>
      </c>
      <c r="D1055" s="216">
        <f t="shared" si="130"/>
        <v>0</v>
      </c>
      <c r="E1055" s="216">
        <f t="shared" si="130"/>
        <v>0</v>
      </c>
      <c r="F1055" s="216">
        <f t="shared" si="130"/>
        <v>0</v>
      </c>
      <c r="G1055" s="216">
        <f t="shared" si="129"/>
        <v>0</v>
      </c>
      <c r="H1055" s="216">
        <f t="shared" si="129"/>
        <v>0</v>
      </c>
      <c r="I1055" s="216">
        <f t="shared" si="129"/>
        <v>16</v>
      </c>
      <c r="J1055" s="216">
        <f t="shared" si="129"/>
        <v>0</v>
      </c>
      <c r="K1055" s="347">
        <f t="shared" si="131"/>
        <v>0.61760000000000004</v>
      </c>
      <c r="L1055" s="216"/>
      <c r="M1055" s="216">
        <f t="shared" si="132"/>
        <v>0</v>
      </c>
      <c r="N1055" s="216">
        <f t="shared" si="133"/>
        <v>0</v>
      </c>
      <c r="O1055" s="216">
        <f t="shared" si="133"/>
        <v>0</v>
      </c>
      <c r="P1055" s="216">
        <f t="shared" si="134"/>
        <v>14</v>
      </c>
      <c r="Q1055" s="216">
        <f t="shared" si="135"/>
        <v>4</v>
      </c>
      <c r="R1055" s="216">
        <f t="shared" si="136"/>
        <v>16</v>
      </c>
      <c r="S1055" s="219"/>
      <c r="T1055" s="219"/>
      <c r="U1055" s="219"/>
      <c r="V1055" s="219"/>
      <c r="W1055" s="504"/>
      <c r="X1055" s="219"/>
      <c r="Y1055" s="49">
        <v>3517</v>
      </c>
      <c r="Z1055" s="49">
        <v>3517239231</v>
      </c>
      <c r="AA1055" s="235" t="s">
        <v>1116</v>
      </c>
      <c r="AB1055" s="49">
        <v>0</v>
      </c>
      <c r="AC1055" s="49">
        <v>0</v>
      </c>
      <c r="AD1055" s="49">
        <v>0</v>
      </c>
      <c r="AE1055" s="49">
        <v>0</v>
      </c>
      <c r="AF1055" s="49">
        <v>0</v>
      </c>
      <c r="AG1055" s="49">
        <v>16</v>
      </c>
      <c r="AH1055" s="49">
        <v>0</v>
      </c>
      <c r="AI1055" s="206">
        <v>0</v>
      </c>
      <c r="AJ1055" s="206">
        <v>0</v>
      </c>
      <c r="AK1055" s="206">
        <v>0</v>
      </c>
      <c r="AL1055" s="206">
        <v>0</v>
      </c>
      <c r="AM1055" s="206">
        <v>0</v>
      </c>
      <c r="AN1055" s="206">
        <v>0</v>
      </c>
      <c r="AO1055" s="206">
        <v>0</v>
      </c>
      <c r="AP1055" s="206">
        <v>0</v>
      </c>
      <c r="AQ1055" s="49">
        <v>14</v>
      </c>
      <c r="AR1055" s="207"/>
      <c r="AS1055" s="49">
        <v>239</v>
      </c>
      <c r="AT1055" s="49">
        <v>231</v>
      </c>
      <c r="AU1055" s="49">
        <v>4</v>
      </c>
      <c r="AW1055" s="49"/>
      <c r="AX1055" s="49"/>
      <c r="AY1055" s="49"/>
      <c r="AZ1055" s="484"/>
    </row>
    <row r="1056" spans="1:52">
      <c r="A1056" s="206">
        <v>3517</v>
      </c>
      <c r="B1056" s="206">
        <v>3517239239</v>
      </c>
      <c r="C1056" s="207" t="s">
        <v>1116</v>
      </c>
      <c r="D1056" s="216">
        <f t="shared" si="130"/>
        <v>0</v>
      </c>
      <c r="E1056" s="216">
        <f t="shared" si="130"/>
        <v>0</v>
      </c>
      <c r="F1056" s="216">
        <f t="shared" si="130"/>
        <v>0</v>
      </c>
      <c r="G1056" s="216">
        <f t="shared" si="129"/>
        <v>0</v>
      </c>
      <c r="H1056" s="216">
        <f t="shared" si="129"/>
        <v>0</v>
      </c>
      <c r="I1056" s="216">
        <f t="shared" si="129"/>
        <v>79</v>
      </c>
      <c r="J1056" s="216">
        <f t="shared" ref="J1056:J1072" si="137">ROUND(AH1056,0)</f>
        <v>0</v>
      </c>
      <c r="K1056" s="347">
        <f t="shared" si="131"/>
        <v>3.0493999999999999</v>
      </c>
      <c r="L1056" s="216"/>
      <c r="M1056" s="216">
        <f t="shared" si="132"/>
        <v>0</v>
      </c>
      <c r="N1056" s="216">
        <f t="shared" si="133"/>
        <v>0</v>
      </c>
      <c r="O1056" s="216">
        <f t="shared" si="133"/>
        <v>0</v>
      </c>
      <c r="P1056" s="216">
        <f t="shared" si="134"/>
        <v>52</v>
      </c>
      <c r="Q1056" s="216">
        <f t="shared" si="135"/>
        <v>6</v>
      </c>
      <c r="R1056" s="216">
        <f t="shared" si="136"/>
        <v>79</v>
      </c>
      <c r="S1056" s="219"/>
      <c r="T1056" s="219"/>
      <c r="U1056" s="219"/>
      <c r="V1056" s="219"/>
      <c r="W1056" s="504"/>
      <c r="X1056" s="219"/>
      <c r="Y1056" s="49">
        <v>3517</v>
      </c>
      <c r="Z1056" s="49">
        <v>3517239239</v>
      </c>
      <c r="AA1056" s="235" t="s">
        <v>1116</v>
      </c>
      <c r="AB1056" s="49">
        <v>0</v>
      </c>
      <c r="AC1056" s="49">
        <v>0</v>
      </c>
      <c r="AD1056" s="49">
        <v>0</v>
      </c>
      <c r="AE1056" s="49">
        <v>0</v>
      </c>
      <c r="AF1056" s="49">
        <v>0</v>
      </c>
      <c r="AG1056" s="49">
        <v>79</v>
      </c>
      <c r="AH1056" s="49">
        <v>0</v>
      </c>
      <c r="AI1056" s="206">
        <v>0</v>
      </c>
      <c r="AJ1056" s="206">
        <v>0</v>
      </c>
      <c r="AK1056" s="206">
        <v>0</v>
      </c>
      <c r="AL1056" s="206">
        <v>0</v>
      </c>
      <c r="AM1056" s="206">
        <v>0</v>
      </c>
      <c r="AN1056" s="206">
        <v>0</v>
      </c>
      <c r="AO1056" s="206">
        <v>0</v>
      </c>
      <c r="AP1056" s="206">
        <v>0</v>
      </c>
      <c r="AQ1056" s="49">
        <v>52</v>
      </c>
      <c r="AR1056" s="207"/>
      <c r="AS1056" s="49">
        <v>239</v>
      </c>
      <c r="AT1056" s="49">
        <v>239</v>
      </c>
      <c r="AU1056" s="49">
        <v>6</v>
      </c>
      <c r="AW1056" s="49"/>
      <c r="AX1056" s="49"/>
      <c r="AY1056" s="49"/>
      <c r="AZ1056" s="484"/>
    </row>
    <row r="1057" spans="1:52">
      <c r="A1057" s="206">
        <v>3517</v>
      </c>
      <c r="B1057" s="206">
        <v>3517239251</v>
      </c>
      <c r="C1057" s="207" t="s">
        <v>1116</v>
      </c>
      <c r="D1057" s="216">
        <f t="shared" si="130"/>
        <v>0</v>
      </c>
      <c r="E1057" s="216">
        <f t="shared" si="130"/>
        <v>0</v>
      </c>
      <c r="F1057" s="216">
        <f t="shared" si="130"/>
        <v>0</v>
      </c>
      <c r="G1057" s="216">
        <f t="shared" si="130"/>
        <v>0</v>
      </c>
      <c r="H1057" s="216">
        <f t="shared" si="130"/>
        <v>0</v>
      </c>
      <c r="I1057" s="216">
        <f t="shared" si="130"/>
        <v>2</v>
      </c>
      <c r="J1057" s="216">
        <f t="shared" si="137"/>
        <v>0</v>
      </c>
      <c r="K1057" s="347">
        <f t="shared" si="131"/>
        <v>7.7200000000000005E-2</v>
      </c>
      <c r="L1057" s="216"/>
      <c r="M1057" s="216">
        <f t="shared" si="132"/>
        <v>0</v>
      </c>
      <c r="N1057" s="216">
        <f t="shared" si="133"/>
        <v>0</v>
      </c>
      <c r="O1057" s="216">
        <f t="shared" si="133"/>
        <v>0</v>
      </c>
      <c r="P1057" s="216">
        <f t="shared" si="134"/>
        <v>2</v>
      </c>
      <c r="Q1057" s="216">
        <f t="shared" si="135"/>
        <v>9</v>
      </c>
      <c r="R1057" s="216">
        <f t="shared" si="136"/>
        <v>2</v>
      </c>
      <c r="S1057" s="219"/>
      <c r="T1057" s="219"/>
      <c r="U1057" s="219"/>
      <c r="V1057" s="219"/>
      <c r="W1057" s="504"/>
      <c r="X1057" s="219"/>
      <c r="Y1057" s="49">
        <v>3517</v>
      </c>
      <c r="Z1057" s="49">
        <v>3517239251</v>
      </c>
      <c r="AA1057" s="235" t="s">
        <v>1116</v>
      </c>
      <c r="AB1057" s="49">
        <v>0</v>
      </c>
      <c r="AC1057" s="49">
        <v>0</v>
      </c>
      <c r="AD1057" s="49">
        <v>0</v>
      </c>
      <c r="AE1057" s="49">
        <v>0</v>
      </c>
      <c r="AF1057" s="49">
        <v>0</v>
      </c>
      <c r="AG1057" s="49">
        <v>2</v>
      </c>
      <c r="AH1057" s="49">
        <v>0</v>
      </c>
      <c r="AI1057" s="206">
        <v>0</v>
      </c>
      <c r="AJ1057" s="206">
        <v>0</v>
      </c>
      <c r="AK1057" s="206">
        <v>0</v>
      </c>
      <c r="AL1057" s="206">
        <v>0</v>
      </c>
      <c r="AM1057" s="206">
        <v>0</v>
      </c>
      <c r="AN1057" s="206">
        <v>0</v>
      </c>
      <c r="AO1057" s="206">
        <v>0</v>
      </c>
      <c r="AP1057" s="206">
        <v>0</v>
      </c>
      <c r="AQ1057" s="49">
        <v>2</v>
      </c>
      <c r="AR1057" s="207"/>
      <c r="AS1057" s="49">
        <v>239</v>
      </c>
      <c r="AT1057" s="49">
        <v>251</v>
      </c>
      <c r="AU1057" s="49">
        <v>9</v>
      </c>
      <c r="AW1057" s="49"/>
      <c r="AX1057" s="49"/>
      <c r="AY1057" s="49"/>
      <c r="AZ1057" s="484"/>
    </row>
    <row r="1058" spans="1:52">
      <c r="A1058" s="206">
        <v>3517</v>
      </c>
      <c r="B1058" s="206">
        <v>3517239261</v>
      </c>
      <c r="C1058" s="207" t="s">
        <v>1116</v>
      </c>
      <c r="D1058" s="216">
        <f t="shared" ref="D1058:I1072" si="138">ROUND(AB1058,0)</f>
        <v>0</v>
      </c>
      <c r="E1058" s="216">
        <f t="shared" si="138"/>
        <v>0</v>
      </c>
      <c r="F1058" s="216">
        <f t="shared" si="138"/>
        <v>0</v>
      </c>
      <c r="G1058" s="216">
        <f t="shared" si="138"/>
        <v>0</v>
      </c>
      <c r="H1058" s="216">
        <f t="shared" si="138"/>
        <v>0</v>
      </c>
      <c r="I1058" s="216">
        <f t="shared" si="138"/>
        <v>2</v>
      </c>
      <c r="J1058" s="216">
        <f t="shared" si="137"/>
        <v>0</v>
      </c>
      <c r="K1058" s="347">
        <f t="shared" si="131"/>
        <v>7.7200000000000005E-2</v>
      </c>
      <c r="L1058" s="216"/>
      <c r="M1058" s="216">
        <f t="shared" si="132"/>
        <v>0</v>
      </c>
      <c r="N1058" s="216">
        <f t="shared" si="133"/>
        <v>0</v>
      </c>
      <c r="O1058" s="216">
        <f t="shared" si="133"/>
        <v>0</v>
      </c>
      <c r="P1058" s="216">
        <f t="shared" si="134"/>
        <v>1</v>
      </c>
      <c r="Q1058" s="216">
        <f t="shared" si="135"/>
        <v>5</v>
      </c>
      <c r="R1058" s="216">
        <f t="shared" si="136"/>
        <v>2</v>
      </c>
      <c r="S1058" s="219"/>
      <c r="T1058" s="219"/>
      <c r="U1058" s="219"/>
      <c r="V1058" s="219"/>
      <c r="W1058" s="504"/>
      <c r="X1058" s="219"/>
      <c r="Y1058" s="49">
        <v>3517</v>
      </c>
      <c r="Z1058" s="49">
        <v>3517239261</v>
      </c>
      <c r="AA1058" s="235" t="s">
        <v>1116</v>
      </c>
      <c r="AB1058" s="49">
        <v>0</v>
      </c>
      <c r="AC1058" s="49">
        <v>0</v>
      </c>
      <c r="AD1058" s="49">
        <v>0</v>
      </c>
      <c r="AE1058" s="49">
        <v>0</v>
      </c>
      <c r="AF1058" s="49">
        <v>0</v>
      </c>
      <c r="AG1058" s="49">
        <v>2</v>
      </c>
      <c r="AH1058" s="49">
        <v>0</v>
      </c>
      <c r="AI1058" s="206">
        <v>0</v>
      </c>
      <c r="AJ1058" s="206">
        <v>0</v>
      </c>
      <c r="AK1058" s="206">
        <v>0</v>
      </c>
      <c r="AL1058" s="206">
        <v>0</v>
      </c>
      <c r="AM1058" s="206">
        <v>0</v>
      </c>
      <c r="AN1058" s="206">
        <v>0</v>
      </c>
      <c r="AO1058" s="206">
        <v>0</v>
      </c>
      <c r="AP1058" s="206">
        <v>0</v>
      </c>
      <c r="AQ1058" s="49">
        <v>1</v>
      </c>
      <c r="AR1058" s="207"/>
      <c r="AS1058" s="49">
        <v>239</v>
      </c>
      <c r="AT1058" s="49">
        <v>261</v>
      </c>
      <c r="AU1058" s="49">
        <v>5</v>
      </c>
      <c r="AW1058" s="49"/>
      <c r="AX1058" s="49"/>
      <c r="AY1058" s="49"/>
      <c r="AZ1058" s="484"/>
    </row>
    <row r="1059" spans="1:52">
      <c r="A1059" s="206">
        <v>3517</v>
      </c>
      <c r="B1059" s="206">
        <v>3517239293</v>
      </c>
      <c r="C1059" s="207" t="s">
        <v>1116</v>
      </c>
      <c r="D1059" s="216">
        <f t="shared" si="138"/>
        <v>0</v>
      </c>
      <c r="E1059" s="216">
        <f t="shared" si="138"/>
        <v>0</v>
      </c>
      <c r="F1059" s="216">
        <f t="shared" si="138"/>
        <v>0</v>
      </c>
      <c r="G1059" s="216">
        <f t="shared" si="138"/>
        <v>0</v>
      </c>
      <c r="H1059" s="216">
        <f t="shared" si="138"/>
        <v>0</v>
      </c>
      <c r="I1059" s="216">
        <f t="shared" si="138"/>
        <v>2</v>
      </c>
      <c r="J1059" s="216">
        <f t="shared" si="137"/>
        <v>0</v>
      </c>
      <c r="K1059" s="347">
        <f t="shared" si="131"/>
        <v>7.7200000000000005E-2</v>
      </c>
      <c r="L1059" s="216"/>
      <c r="M1059" s="216">
        <f t="shared" si="132"/>
        <v>0</v>
      </c>
      <c r="N1059" s="216">
        <f t="shared" si="133"/>
        <v>0</v>
      </c>
      <c r="O1059" s="216">
        <f t="shared" si="133"/>
        <v>0</v>
      </c>
      <c r="P1059" s="216">
        <f t="shared" si="134"/>
        <v>1</v>
      </c>
      <c r="Q1059" s="216">
        <f t="shared" si="135"/>
        <v>10</v>
      </c>
      <c r="R1059" s="216">
        <f t="shared" si="136"/>
        <v>2</v>
      </c>
      <c r="S1059" s="219"/>
      <c r="T1059" s="219"/>
      <c r="U1059" s="219"/>
      <c r="V1059" s="219"/>
      <c r="W1059" s="504"/>
      <c r="X1059" s="219"/>
      <c r="Y1059" s="49">
        <v>3517</v>
      </c>
      <c r="Z1059" s="49">
        <v>3517239293</v>
      </c>
      <c r="AA1059" s="235" t="s">
        <v>1116</v>
      </c>
      <c r="AB1059" s="49">
        <v>0</v>
      </c>
      <c r="AC1059" s="49">
        <v>0</v>
      </c>
      <c r="AD1059" s="49">
        <v>0</v>
      </c>
      <c r="AE1059" s="49">
        <v>0</v>
      </c>
      <c r="AF1059" s="49">
        <v>0</v>
      </c>
      <c r="AG1059" s="49">
        <v>2</v>
      </c>
      <c r="AH1059" s="49">
        <v>0</v>
      </c>
      <c r="AI1059" s="206">
        <v>0</v>
      </c>
      <c r="AJ1059" s="206">
        <v>0</v>
      </c>
      <c r="AK1059" s="206">
        <v>0</v>
      </c>
      <c r="AL1059" s="206">
        <v>0</v>
      </c>
      <c r="AM1059" s="206">
        <v>0</v>
      </c>
      <c r="AN1059" s="206">
        <v>0</v>
      </c>
      <c r="AO1059" s="206">
        <v>0</v>
      </c>
      <c r="AP1059" s="206">
        <v>0</v>
      </c>
      <c r="AQ1059" s="49">
        <v>1</v>
      </c>
      <c r="AR1059" s="207"/>
      <c r="AS1059" s="49">
        <v>239</v>
      </c>
      <c r="AT1059" s="49">
        <v>293</v>
      </c>
      <c r="AU1059" s="49">
        <v>10</v>
      </c>
      <c r="AW1059" s="49"/>
      <c r="AX1059" s="49"/>
      <c r="AY1059" s="49"/>
      <c r="AZ1059" s="484"/>
    </row>
    <row r="1060" spans="1:52">
      <c r="A1060" s="206">
        <v>3517</v>
      </c>
      <c r="B1060" s="206">
        <v>3517239310</v>
      </c>
      <c r="C1060" s="207" t="s">
        <v>1116</v>
      </c>
      <c r="D1060" s="216">
        <f t="shared" si="138"/>
        <v>0</v>
      </c>
      <c r="E1060" s="216">
        <f t="shared" si="138"/>
        <v>0</v>
      </c>
      <c r="F1060" s="216">
        <f t="shared" si="138"/>
        <v>0</v>
      </c>
      <c r="G1060" s="216">
        <f t="shared" si="138"/>
        <v>0</v>
      </c>
      <c r="H1060" s="216">
        <f t="shared" si="138"/>
        <v>0</v>
      </c>
      <c r="I1060" s="216">
        <f t="shared" si="138"/>
        <v>32</v>
      </c>
      <c r="J1060" s="216">
        <f t="shared" si="137"/>
        <v>0</v>
      </c>
      <c r="K1060" s="347">
        <f t="shared" si="131"/>
        <v>1.2352000000000001</v>
      </c>
      <c r="L1060" s="216"/>
      <c r="M1060" s="216">
        <f t="shared" si="132"/>
        <v>0</v>
      </c>
      <c r="N1060" s="216">
        <f t="shared" si="133"/>
        <v>0</v>
      </c>
      <c r="O1060" s="216">
        <f t="shared" si="133"/>
        <v>0</v>
      </c>
      <c r="P1060" s="216">
        <f t="shared" si="134"/>
        <v>26</v>
      </c>
      <c r="Q1060" s="216">
        <f t="shared" si="135"/>
        <v>10</v>
      </c>
      <c r="R1060" s="216">
        <f t="shared" si="136"/>
        <v>32</v>
      </c>
      <c r="S1060" s="219"/>
      <c r="T1060" s="219"/>
      <c r="U1060" s="219"/>
      <c r="V1060" s="219"/>
      <c r="W1060" s="504"/>
      <c r="X1060" s="219"/>
      <c r="Y1060" s="49">
        <v>3517</v>
      </c>
      <c r="Z1060" s="49">
        <v>3517239310</v>
      </c>
      <c r="AA1060" s="235" t="s">
        <v>1116</v>
      </c>
      <c r="AB1060" s="49">
        <v>0</v>
      </c>
      <c r="AC1060" s="49">
        <v>0</v>
      </c>
      <c r="AD1060" s="49">
        <v>0</v>
      </c>
      <c r="AE1060" s="49">
        <v>0</v>
      </c>
      <c r="AF1060" s="49">
        <v>0</v>
      </c>
      <c r="AG1060" s="49">
        <v>32</v>
      </c>
      <c r="AH1060" s="49">
        <v>0</v>
      </c>
      <c r="AI1060" s="206">
        <v>0</v>
      </c>
      <c r="AJ1060" s="206">
        <v>0</v>
      </c>
      <c r="AK1060" s="206">
        <v>0</v>
      </c>
      <c r="AL1060" s="206">
        <v>0</v>
      </c>
      <c r="AM1060" s="206">
        <v>0</v>
      </c>
      <c r="AN1060" s="206">
        <v>0</v>
      </c>
      <c r="AO1060" s="206">
        <v>0</v>
      </c>
      <c r="AP1060" s="206">
        <v>0</v>
      </c>
      <c r="AQ1060" s="49">
        <v>26</v>
      </c>
      <c r="AR1060" s="207"/>
      <c r="AS1060" s="49">
        <v>239</v>
      </c>
      <c r="AT1060" s="49">
        <v>310</v>
      </c>
      <c r="AU1060" s="49">
        <v>10</v>
      </c>
      <c r="AW1060" s="49"/>
      <c r="AX1060" s="49"/>
      <c r="AY1060" s="49"/>
      <c r="AZ1060" s="484"/>
    </row>
    <row r="1061" spans="1:52">
      <c r="A1061" s="206">
        <v>3517</v>
      </c>
      <c r="B1061" s="206">
        <v>3517239336</v>
      </c>
      <c r="C1061" s="207" t="s">
        <v>1116</v>
      </c>
      <c r="D1061" s="216">
        <f t="shared" si="138"/>
        <v>0</v>
      </c>
      <c r="E1061" s="216">
        <f t="shared" si="138"/>
        <v>0</v>
      </c>
      <c r="F1061" s="216">
        <f t="shared" si="138"/>
        <v>0</v>
      </c>
      <c r="G1061" s="216">
        <f t="shared" si="138"/>
        <v>0</v>
      </c>
      <c r="H1061" s="216">
        <f t="shared" si="138"/>
        <v>0</v>
      </c>
      <c r="I1061" s="216">
        <f t="shared" si="138"/>
        <v>2</v>
      </c>
      <c r="J1061" s="216">
        <f t="shared" si="137"/>
        <v>0</v>
      </c>
      <c r="K1061" s="347">
        <f t="shared" si="131"/>
        <v>7.7200000000000005E-2</v>
      </c>
      <c r="L1061" s="216"/>
      <c r="M1061" s="216">
        <f t="shared" si="132"/>
        <v>0</v>
      </c>
      <c r="N1061" s="216">
        <f t="shared" si="133"/>
        <v>0</v>
      </c>
      <c r="O1061" s="216">
        <f t="shared" si="133"/>
        <v>0</v>
      </c>
      <c r="P1061" s="216">
        <f t="shared" si="134"/>
        <v>0</v>
      </c>
      <c r="Q1061" s="216">
        <f t="shared" si="135"/>
        <v>8</v>
      </c>
      <c r="R1061" s="216">
        <f t="shared" si="136"/>
        <v>2</v>
      </c>
      <c r="S1061" s="219"/>
      <c r="T1061" s="219"/>
      <c r="U1061" s="219"/>
      <c r="V1061" s="219"/>
      <c r="W1061" s="504"/>
      <c r="X1061" s="219"/>
      <c r="Y1061" s="49">
        <v>3517</v>
      </c>
      <c r="Z1061" s="49">
        <v>3517239336</v>
      </c>
      <c r="AA1061" s="235" t="s">
        <v>1116</v>
      </c>
      <c r="AB1061" s="49">
        <v>0</v>
      </c>
      <c r="AC1061" s="49">
        <v>0</v>
      </c>
      <c r="AD1061" s="49">
        <v>0</v>
      </c>
      <c r="AE1061" s="49">
        <v>0</v>
      </c>
      <c r="AF1061" s="49">
        <v>0</v>
      </c>
      <c r="AG1061" s="49">
        <v>2</v>
      </c>
      <c r="AH1061" s="49">
        <v>0</v>
      </c>
      <c r="AI1061" s="206">
        <v>0</v>
      </c>
      <c r="AJ1061" s="206">
        <v>0</v>
      </c>
      <c r="AK1061" s="206">
        <v>0</v>
      </c>
      <c r="AL1061" s="206">
        <v>0</v>
      </c>
      <c r="AM1061" s="206">
        <v>0</v>
      </c>
      <c r="AN1061" s="206">
        <v>0</v>
      </c>
      <c r="AO1061" s="206">
        <v>0</v>
      </c>
      <c r="AP1061" s="206">
        <v>0</v>
      </c>
      <c r="AQ1061" s="49">
        <v>0</v>
      </c>
      <c r="AR1061" s="207"/>
      <c r="AS1061" s="49">
        <v>239</v>
      </c>
      <c r="AT1061" s="49">
        <v>336</v>
      </c>
      <c r="AU1061" s="49">
        <v>8</v>
      </c>
      <c r="AW1061" s="49"/>
      <c r="AX1061" s="49"/>
      <c r="AY1061" s="49"/>
      <c r="AZ1061" s="484"/>
    </row>
    <row r="1062" spans="1:52">
      <c r="A1062" s="206">
        <v>3517</v>
      </c>
      <c r="B1062" s="206">
        <v>3517239625</v>
      </c>
      <c r="C1062" s="207" t="s">
        <v>1116</v>
      </c>
      <c r="D1062" s="216">
        <f t="shared" si="138"/>
        <v>0</v>
      </c>
      <c r="E1062" s="216">
        <f t="shared" si="138"/>
        <v>0</v>
      </c>
      <c r="F1062" s="216">
        <f t="shared" si="138"/>
        <v>0</v>
      </c>
      <c r="G1062" s="216">
        <f t="shared" si="138"/>
        <v>0</v>
      </c>
      <c r="H1062" s="216">
        <f t="shared" si="138"/>
        <v>0</v>
      </c>
      <c r="I1062" s="216">
        <f t="shared" si="138"/>
        <v>2</v>
      </c>
      <c r="J1062" s="216">
        <f t="shared" si="137"/>
        <v>0</v>
      </c>
      <c r="K1062" s="347">
        <f t="shared" si="131"/>
        <v>7.7200000000000005E-2</v>
      </c>
      <c r="L1062" s="216"/>
      <c r="M1062" s="216">
        <f t="shared" si="132"/>
        <v>0</v>
      </c>
      <c r="N1062" s="216">
        <f t="shared" si="133"/>
        <v>0</v>
      </c>
      <c r="O1062" s="216">
        <f t="shared" si="133"/>
        <v>0</v>
      </c>
      <c r="P1062" s="216">
        <f t="shared" si="134"/>
        <v>2</v>
      </c>
      <c r="Q1062" s="216">
        <f t="shared" si="135"/>
        <v>6</v>
      </c>
      <c r="R1062" s="216">
        <f t="shared" si="136"/>
        <v>2</v>
      </c>
      <c r="S1062" s="219"/>
      <c r="T1062" s="219"/>
      <c r="U1062" s="219"/>
      <c r="V1062" s="219"/>
      <c r="W1062" s="504"/>
      <c r="X1062" s="219"/>
      <c r="Y1062" s="49">
        <v>3517</v>
      </c>
      <c r="Z1062" s="49">
        <v>3517239625</v>
      </c>
      <c r="AA1062" s="235" t="s">
        <v>1116</v>
      </c>
      <c r="AB1062" s="49">
        <v>0</v>
      </c>
      <c r="AC1062" s="49">
        <v>0</v>
      </c>
      <c r="AD1062" s="49">
        <v>0</v>
      </c>
      <c r="AE1062" s="49">
        <v>0</v>
      </c>
      <c r="AF1062" s="49">
        <v>0</v>
      </c>
      <c r="AG1062" s="49">
        <v>2</v>
      </c>
      <c r="AH1062" s="49">
        <v>0</v>
      </c>
      <c r="AI1062" s="206">
        <v>0</v>
      </c>
      <c r="AJ1062" s="206">
        <v>0</v>
      </c>
      <c r="AK1062" s="206">
        <v>0</v>
      </c>
      <c r="AL1062" s="206">
        <v>0</v>
      </c>
      <c r="AM1062" s="206">
        <v>0</v>
      </c>
      <c r="AN1062" s="206">
        <v>0</v>
      </c>
      <c r="AO1062" s="206">
        <v>0</v>
      </c>
      <c r="AP1062" s="206">
        <v>0</v>
      </c>
      <c r="AQ1062" s="49">
        <v>2</v>
      </c>
      <c r="AR1062" s="207"/>
      <c r="AS1062" s="49">
        <v>239</v>
      </c>
      <c r="AT1062" s="49">
        <v>625</v>
      </c>
      <c r="AU1062" s="49">
        <v>6</v>
      </c>
      <c r="AW1062" s="49"/>
      <c r="AX1062" s="49"/>
      <c r="AY1062" s="49"/>
      <c r="AZ1062" s="484"/>
    </row>
    <row r="1063" spans="1:52">
      <c r="A1063" s="206">
        <v>3517</v>
      </c>
      <c r="B1063" s="206">
        <v>3517239665</v>
      </c>
      <c r="C1063" s="207" t="s">
        <v>1116</v>
      </c>
      <c r="D1063" s="216">
        <f t="shared" si="138"/>
        <v>0</v>
      </c>
      <c r="E1063" s="216">
        <f t="shared" si="138"/>
        <v>0</v>
      </c>
      <c r="F1063" s="216">
        <f t="shared" si="138"/>
        <v>0</v>
      </c>
      <c r="G1063" s="216">
        <f t="shared" si="138"/>
        <v>0</v>
      </c>
      <c r="H1063" s="216">
        <f t="shared" si="138"/>
        <v>0</v>
      </c>
      <c r="I1063" s="216">
        <f t="shared" si="138"/>
        <v>1</v>
      </c>
      <c r="J1063" s="216">
        <f t="shared" si="137"/>
        <v>0</v>
      </c>
      <c r="K1063" s="347">
        <f t="shared" si="131"/>
        <v>3.8600000000000002E-2</v>
      </c>
      <c r="L1063" s="216"/>
      <c r="M1063" s="216">
        <f t="shared" si="132"/>
        <v>0</v>
      </c>
      <c r="N1063" s="216">
        <f t="shared" si="133"/>
        <v>0</v>
      </c>
      <c r="O1063" s="216">
        <f t="shared" si="133"/>
        <v>0</v>
      </c>
      <c r="P1063" s="216">
        <f t="shared" si="134"/>
        <v>1</v>
      </c>
      <c r="Q1063" s="216">
        <f t="shared" si="135"/>
        <v>5</v>
      </c>
      <c r="R1063" s="216">
        <f t="shared" si="136"/>
        <v>1</v>
      </c>
      <c r="S1063" s="219"/>
      <c r="T1063" s="219"/>
      <c r="U1063" s="219"/>
      <c r="V1063" s="219"/>
      <c r="W1063" s="504"/>
      <c r="X1063" s="219"/>
      <c r="Y1063" s="49">
        <v>3517</v>
      </c>
      <c r="Z1063" s="49">
        <v>3517239665</v>
      </c>
      <c r="AA1063" s="235" t="s">
        <v>1116</v>
      </c>
      <c r="AB1063" s="49">
        <v>0</v>
      </c>
      <c r="AC1063" s="49">
        <v>0</v>
      </c>
      <c r="AD1063" s="49">
        <v>0</v>
      </c>
      <c r="AE1063" s="49">
        <v>0</v>
      </c>
      <c r="AF1063" s="49">
        <v>0</v>
      </c>
      <c r="AG1063" s="49">
        <v>1</v>
      </c>
      <c r="AH1063" s="49">
        <v>0</v>
      </c>
      <c r="AI1063" s="206">
        <v>0</v>
      </c>
      <c r="AJ1063" s="206">
        <v>0</v>
      </c>
      <c r="AK1063" s="206">
        <v>0</v>
      </c>
      <c r="AL1063" s="206">
        <v>0</v>
      </c>
      <c r="AM1063" s="206">
        <v>0</v>
      </c>
      <c r="AN1063" s="206">
        <v>0</v>
      </c>
      <c r="AO1063" s="206">
        <v>0</v>
      </c>
      <c r="AP1063" s="206">
        <v>0</v>
      </c>
      <c r="AQ1063" s="49">
        <v>1</v>
      </c>
      <c r="AR1063" s="207"/>
      <c r="AS1063" s="49">
        <v>239</v>
      </c>
      <c r="AT1063" s="49">
        <v>665</v>
      </c>
      <c r="AU1063" s="49">
        <v>5</v>
      </c>
      <c r="AW1063" s="49"/>
      <c r="AX1063" s="49"/>
      <c r="AY1063" s="49"/>
      <c r="AZ1063" s="484"/>
    </row>
    <row r="1064" spans="1:52">
      <c r="A1064" s="206">
        <v>3517</v>
      </c>
      <c r="B1064" s="206">
        <v>3517239740</v>
      </c>
      <c r="C1064" s="207" t="s">
        <v>1116</v>
      </c>
      <c r="D1064" s="216">
        <f t="shared" si="138"/>
        <v>0</v>
      </c>
      <c r="E1064" s="216">
        <f t="shared" si="138"/>
        <v>0</v>
      </c>
      <c r="F1064" s="216">
        <f t="shared" si="138"/>
        <v>0</v>
      </c>
      <c r="G1064" s="216">
        <f t="shared" si="138"/>
        <v>0</v>
      </c>
      <c r="H1064" s="216">
        <f t="shared" si="138"/>
        <v>0</v>
      </c>
      <c r="I1064" s="216">
        <f t="shared" si="138"/>
        <v>4</v>
      </c>
      <c r="J1064" s="216">
        <f t="shared" si="137"/>
        <v>0</v>
      </c>
      <c r="K1064" s="347">
        <f t="shared" si="131"/>
        <v>0.15440000000000001</v>
      </c>
      <c r="L1064" s="216"/>
      <c r="M1064" s="216">
        <f t="shared" si="132"/>
        <v>0</v>
      </c>
      <c r="N1064" s="216">
        <f t="shared" si="133"/>
        <v>0</v>
      </c>
      <c r="O1064" s="216">
        <f t="shared" si="133"/>
        <v>0</v>
      </c>
      <c r="P1064" s="216">
        <f t="shared" si="134"/>
        <v>2</v>
      </c>
      <c r="Q1064" s="216">
        <f t="shared" si="135"/>
        <v>4</v>
      </c>
      <c r="R1064" s="216">
        <f t="shared" si="136"/>
        <v>4</v>
      </c>
      <c r="S1064" s="219"/>
      <c r="T1064" s="219"/>
      <c r="U1064" s="219"/>
      <c r="V1064" s="219"/>
      <c r="W1064" s="504"/>
      <c r="X1064" s="219"/>
      <c r="Y1064" s="49">
        <v>3517</v>
      </c>
      <c r="Z1064" s="49">
        <v>3517239740</v>
      </c>
      <c r="AA1064" s="235" t="s">
        <v>1116</v>
      </c>
      <c r="AB1064" s="49">
        <v>0</v>
      </c>
      <c r="AC1064" s="49">
        <v>0</v>
      </c>
      <c r="AD1064" s="49">
        <v>0</v>
      </c>
      <c r="AE1064" s="49">
        <v>0</v>
      </c>
      <c r="AF1064" s="49">
        <v>0</v>
      </c>
      <c r="AG1064" s="49">
        <v>4</v>
      </c>
      <c r="AH1064" s="49">
        <v>0</v>
      </c>
      <c r="AI1064" s="206">
        <v>0</v>
      </c>
      <c r="AJ1064" s="206">
        <v>0</v>
      </c>
      <c r="AK1064" s="206">
        <v>0</v>
      </c>
      <c r="AL1064" s="206">
        <v>0</v>
      </c>
      <c r="AM1064" s="206">
        <v>0</v>
      </c>
      <c r="AN1064" s="206">
        <v>0</v>
      </c>
      <c r="AO1064" s="206">
        <v>0</v>
      </c>
      <c r="AP1064" s="206">
        <v>0</v>
      </c>
      <c r="AQ1064" s="49">
        <v>2</v>
      </c>
      <c r="AR1064" s="207"/>
      <c r="AS1064" s="49">
        <v>239</v>
      </c>
      <c r="AT1064" s="49">
        <v>740</v>
      </c>
      <c r="AU1064" s="49">
        <v>4</v>
      </c>
      <c r="AW1064" s="49"/>
      <c r="AX1064" s="49"/>
      <c r="AY1064" s="49"/>
      <c r="AZ1064" s="484"/>
    </row>
    <row r="1065" spans="1:52">
      <c r="A1065" s="206">
        <v>3517</v>
      </c>
      <c r="B1065" s="206">
        <v>3517239760</v>
      </c>
      <c r="C1065" s="207" t="s">
        <v>1116</v>
      </c>
      <c r="D1065" s="216">
        <f t="shared" si="138"/>
        <v>0</v>
      </c>
      <c r="E1065" s="216">
        <f t="shared" si="138"/>
        <v>0</v>
      </c>
      <c r="F1065" s="216">
        <f t="shared" si="138"/>
        <v>0</v>
      </c>
      <c r="G1065" s="216">
        <f t="shared" si="138"/>
        <v>0</v>
      </c>
      <c r="H1065" s="216">
        <f t="shared" si="138"/>
        <v>0</v>
      </c>
      <c r="I1065" s="216">
        <f t="shared" si="138"/>
        <v>19</v>
      </c>
      <c r="J1065" s="216">
        <f t="shared" si="137"/>
        <v>0</v>
      </c>
      <c r="K1065" s="347">
        <f t="shared" si="131"/>
        <v>0.73340000000000005</v>
      </c>
      <c r="L1065" s="216"/>
      <c r="M1065" s="216">
        <f t="shared" si="132"/>
        <v>0</v>
      </c>
      <c r="N1065" s="216">
        <f t="shared" si="133"/>
        <v>0</v>
      </c>
      <c r="O1065" s="216">
        <f t="shared" si="133"/>
        <v>0</v>
      </c>
      <c r="P1065" s="216">
        <f t="shared" si="134"/>
        <v>10</v>
      </c>
      <c r="Q1065" s="216">
        <f t="shared" si="135"/>
        <v>5</v>
      </c>
      <c r="R1065" s="216">
        <f t="shared" si="136"/>
        <v>19</v>
      </c>
      <c r="S1065" s="219"/>
      <c r="T1065" s="219"/>
      <c r="U1065" s="219"/>
      <c r="V1065" s="219"/>
      <c r="W1065" s="504"/>
      <c r="X1065" s="219"/>
      <c r="Y1065" s="49">
        <v>3517</v>
      </c>
      <c r="Z1065" s="49">
        <v>3517239760</v>
      </c>
      <c r="AA1065" s="235" t="s">
        <v>1116</v>
      </c>
      <c r="AB1065" s="49">
        <v>0</v>
      </c>
      <c r="AC1065" s="49">
        <v>0</v>
      </c>
      <c r="AD1065" s="49">
        <v>0</v>
      </c>
      <c r="AE1065" s="49">
        <v>0</v>
      </c>
      <c r="AF1065" s="49">
        <v>0</v>
      </c>
      <c r="AG1065" s="49">
        <v>19</v>
      </c>
      <c r="AH1065" s="49">
        <v>0</v>
      </c>
      <c r="AI1065" s="206">
        <v>0</v>
      </c>
      <c r="AJ1065" s="206">
        <v>0</v>
      </c>
      <c r="AK1065" s="206">
        <v>0</v>
      </c>
      <c r="AL1065" s="206">
        <v>0</v>
      </c>
      <c r="AM1065" s="206">
        <v>0</v>
      </c>
      <c r="AN1065" s="206">
        <v>0</v>
      </c>
      <c r="AO1065" s="206">
        <v>0</v>
      </c>
      <c r="AP1065" s="206">
        <v>0</v>
      </c>
      <c r="AQ1065" s="49">
        <v>10</v>
      </c>
      <c r="AR1065" s="207"/>
      <c r="AS1065" s="49">
        <v>239</v>
      </c>
      <c r="AT1065" s="49">
        <v>760</v>
      </c>
      <c r="AU1065" s="49">
        <v>5</v>
      </c>
      <c r="AW1065" s="49"/>
      <c r="AX1065" s="49"/>
      <c r="AY1065" s="49"/>
      <c r="AZ1065" s="484"/>
    </row>
    <row r="1066" spans="1:52">
      <c r="A1066" s="206">
        <v>3517</v>
      </c>
      <c r="B1066" s="206">
        <v>3517239780</v>
      </c>
      <c r="C1066" s="207" t="s">
        <v>1116</v>
      </c>
      <c r="D1066" s="216">
        <f t="shared" si="138"/>
        <v>0</v>
      </c>
      <c r="E1066" s="216">
        <f t="shared" si="138"/>
        <v>0</v>
      </c>
      <c r="F1066" s="216">
        <f t="shared" si="138"/>
        <v>0</v>
      </c>
      <c r="G1066" s="216">
        <f t="shared" si="138"/>
        <v>0</v>
      </c>
      <c r="H1066" s="216">
        <f t="shared" si="138"/>
        <v>0</v>
      </c>
      <c r="I1066" s="216">
        <f t="shared" si="138"/>
        <v>3</v>
      </c>
      <c r="J1066" s="216">
        <f t="shared" si="137"/>
        <v>0</v>
      </c>
      <c r="K1066" s="347">
        <f t="shared" si="131"/>
        <v>0.1158</v>
      </c>
      <c r="L1066" s="216"/>
      <c r="M1066" s="216">
        <f t="shared" si="132"/>
        <v>0</v>
      </c>
      <c r="N1066" s="216">
        <f t="shared" si="133"/>
        <v>0</v>
      </c>
      <c r="O1066" s="216">
        <f t="shared" si="133"/>
        <v>0</v>
      </c>
      <c r="P1066" s="216">
        <f t="shared" si="134"/>
        <v>1</v>
      </c>
      <c r="Q1066" s="216">
        <f t="shared" si="135"/>
        <v>6</v>
      </c>
      <c r="R1066" s="216">
        <f t="shared" si="136"/>
        <v>3</v>
      </c>
      <c r="S1066" s="219"/>
      <c r="T1066" s="219"/>
      <c r="U1066" s="219"/>
      <c r="V1066" s="219"/>
      <c r="W1066" s="504"/>
      <c r="X1066" s="219"/>
      <c r="Y1066" s="49">
        <v>3517</v>
      </c>
      <c r="Z1066" s="49">
        <v>3517239780</v>
      </c>
      <c r="AA1066" s="235" t="s">
        <v>1116</v>
      </c>
      <c r="AB1066" s="49">
        <v>0</v>
      </c>
      <c r="AC1066" s="49">
        <v>0</v>
      </c>
      <c r="AD1066" s="49">
        <v>0</v>
      </c>
      <c r="AE1066" s="49">
        <v>0</v>
      </c>
      <c r="AF1066" s="49">
        <v>0</v>
      </c>
      <c r="AG1066" s="49">
        <v>3</v>
      </c>
      <c r="AH1066" s="49">
        <v>0</v>
      </c>
      <c r="AI1066" s="206">
        <v>0</v>
      </c>
      <c r="AJ1066" s="206">
        <v>0</v>
      </c>
      <c r="AK1066" s="206">
        <v>0</v>
      </c>
      <c r="AL1066" s="206">
        <v>0</v>
      </c>
      <c r="AM1066" s="206">
        <v>0</v>
      </c>
      <c r="AN1066" s="206">
        <v>0</v>
      </c>
      <c r="AO1066" s="206">
        <v>0</v>
      </c>
      <c r="AP1066" s="206">
        <v>0</v>
      </c>
      <c r="AQ1066" s="49">
        <v>1</v>
      </c>
      <c r="AR1066" s="207"/>
      <c r="AS1066" s="49">
        <v>239</v>
      </c>
      <c r="AT1066" s="49">
        <v>780</v>
      </c>
      <c r="AU1066" s="49">
        <v>6</v>
      </c>
      <c r="AW1066" s="49"/>
      <c r="AX1066" s="49"/>
      <c r="AY1066" s="49"/>
      <c r="AZ1066" s="484"/>
    </row>
    <row r="1067" spans="1:52">
      <c r="A1067" s="206">
        <v>3518</v>
      </c>
      <c r="B1067" s="206">
        <v>3518149057</v>
      </c>
      <c r="C1067" s="207" t="s">
        <v>1201</v>
      </c>
      <c r="D1067" s="216">
        <f t="shared" si="138"/>
        <v>0</v>
      </c>
      <c r="E1067" s="216">
        <f t="shared" si="138"/>
        <v>0</v>
      </c>
      <c r="F1067" s="216">
        <f t="shared" si="138"/>
        <v>0</v>
      </c>
      <c r="G1067" s="216">
        <f t="shared" si="138"/>
        <v>0</v>
      </c>
      <c r="H1067" s="216">
        <f t="shared" si="138"/>
        <v>0</v>
      </c>
      <c r="I1067" s="216">
        <f t="shared" si="138"/>
        <v>1</v>
      </c>
      <c r="J1067" s="216">
        <f t="shared" si="137"/>
        <v>0</v>
      </c>
      <c r="K1067" s="347">
        <f t="shared" si="131"/>
        <v>3.8600000000000002E-2</v>
      </c>
      <c r="L1067" s="216"/>
      <c r="M1067" s="216">
        <f t="shared" si="132"/>
        <v>0</v>
      </c>
      <c r="N1067" s="216">
        <f t="shared" si="133"/>
        <v>0</v>
      </c>
      <c r="O1067" s="216">
        <f t="shared" si="133"/>
        <v>1</v>
      </c>
      <c r="P1067" s="216">
        <f t="shared" si="134"/>
        <v>1</v>
      </c>
      <c r="Q1067" s="216">
        <f t="shared" si="135"/>
        <v>12</v>
      </c>
      <c r="R1067" s="216">
        <f t="shared" si="136"/>
        <v>1</v>
      </c>
      <c r="S1067" s="219"/>
      <c r="T1067" s="219"/>
      <c r="U1067" s="219"/>
      <c r="V1067" s="219"/>
      <c r="W1067" s="504"/>
      <c r="X1067" s="219"/>
      <c r="Y1067" s="49">
        <v>3518</v>
      </c>
      <c r="Z1067" s="49">
        <v>3518149057</v>
      </c>
      <c r="AA1067" s="235" t="s">
        <v>1201</v>
      </c>
      <c r="AB1067" s="49">
        <v>0</v>
      </c>
      <c r="AC1067" s="49">
        <v>0</v>
      </c>
      <c r="AD1067" s="49">
        <v>0</v>
      </c>
      <c r="AE1067" s="49">
        <v>0</v>
      </c>
      <c r="AF1067" s="49">
        <v>0</v>
      </c>
      <c r="AG1067" s="49">
        <v>1</v>
      </c>
      <c r="AH1067" s="49">
        <v>0</v>
      </c>
      <c r="AI1067" s="206">
        <v>0</v>
      </c>
      <c r="AJ1067" s="206">
        <v>0</v>
      </c>
      <c r="AK1067" s="206">
        <v>0</v>
      </c>
      <c r="AL1067" s="206">
        <v>1</v>
      </c>
      <c r="AM1067" s="206">
        <v>0</v>
      </c>
      <c r="AN1067" s="206">
        <v>0</v>
      </c>
      <c r="AO1067" s="206">
        <v>0</v>
      </c>
      <c r="AP1067" s="206">
        <v>0</v>
      </c>
      <c r="AQ1067" s="49">
        <v>1</v>
      </c>
      <c r="AR1067" s="207"/>
      <c r="AS1067" s="49">
        <v>149</v>
      </c>
      <c r="AT1067" s="49">
        <v>57</v>
      </c>
      <c r="AU1067" s="49">
        <v>12</v>
      </c>
      <c r="AW1067" s="49"/>
      <c r="AX1067" s="49"/>
      <c r="AY1067" s="49"/>
      <c r="AZ1067" s="484"/>
    </row>
    <row r="1068" spans="1:52">
      <c r="A1068" s="206">
        <v>3518</v>
      </c>
      <c r="B1068" s="206">
        <v>3518149128</v>
      </c>
      <c r="C1068" s="207" t="s">
        <v>1201</v>
      </c>
      <c r="D1068" s="216">
        <f t="shared" si="138"/>
        <v>0</v>
      </c>
      <c r="E1068" s="216">
        <f t="shared" si="138"/>
        <v>0</v>
      </c>
      <c r="F1068" s="216">
        <f t="shared" si="138"/>
        <v>0</v>
      </c>
      <c r="G1068" s="216">
        <f t="shared" si="138"/>
        <v>0</v>
      </c>
      <c r="H1068" s="216">
        <f t="shared" si="138"/>
        <v>0</v>
      </c>
      <c r="I1068" s="216">
        <f t="shared" si="138"/>
        <v>21</v>
      </c>
      <c r="J1068" s="216">
        <f t="shared" si="137"/>
        <v>0</v>
      </c>
      <c r="K1068" s="347">
        <f t="shared" si="131"/>
        <v>0.81059999999999999</v>
      </c>
      <c r="L1068" s="216"/>
      <c r="M1068" s="216">
        <f t="shared" si="132"/>
        <v>0</v>
      </c>
      <c r="N1068" s="216">
        <f t="shared" si="133"/>
        <v>0</v>
      </c>
      <c r="O1068" s="216">
        <f t="shared" si="133"/>
        <v>3</v>
      </c>
      <c r="P1068" s="216">
        <f t="shared" si="134"/>
        <v>20</v>
      </c>
      <c r="Q1068" s="216">
        <f t="shared" si="135"/>
        <v>10</v>
      </c>
      <c r="R1068" s="216">
        <f t="shared" si="136"/>
        <v>21</v>
      </c>
      <c r="S1068" s="219"/>
      <c r="T1068" s="219"/>
      <c r="U1068" s="219"/>
      <c r="V1068" s="219"/>
      <c r="W1068" s="504"/>
      <c r="X1068" s="219"/>
      <c r="Y1068" s="49">
        <v>3518</v>
      </c>
      <c r="Z1068" s="49">
        <v>3518149128</v>
      </c>
      <c r="AA1068" s="235" t="s">
        <v>1201</v>
      </c>
      <c r="AB1068" s="49">
        <v>0</v>
      </c>
      <c r="AC1068" s="49">
        <v>0</v>
      </c>
      <c r="AD1068" s="49">
        <v>0</v>
      </c>
      <c r="AE1068" s="49">
        <v>0</v>
      </c>
      <c r="AF1068" s="49">
        <v>0</v>
      </c>
      <c r="AG1068" s="49">
        <v>21</v>
      </c>
      <c r="AH1068" s="49">
        <v>0</v>
      </c>
      <c r="AI1068" s="206">
        <v>0</v>
      </c>
      <c r="AJ1068" s="206">
        <v>0</v>
      </c>
      <c r="AK1068" s="206">
        <v>0</v>
      </c>
      <c r="AL1068" s="206">
        <v>3</v>
      </c>
      <c r="AM1068" s="206">
        <v>0</v>
      </c>
      <c r="AN1068" s="206">
        <v>0</v>
      </c>
      <c r="AO1068" s="206">
        <v>0</v>
      </c>
      <c r="AP1068" s="206">
        <v>0</v>
      </c>
      <c r="AQ1068" s="49">
        <v>20</v>
      </c>
      <c r="AR1068" s="207"/>
      <c r="AS1068" s="49">
        <v>149</v>
      </c>
      <c r="AT1068" s="49">
        <v>128</v>
      </c>
      <c r="AU1068" s="49">
        <v>10</v>
      </c>
      <c r="AW1068" s="49"/>
      <c r="AX1068" s="49"/>
      <c r="AY1068" s="49"/>
      <c r="AZ1068" s="484"/>
    </row>
    <row r="1069" spans="1:52">
      <c r="A1069" s="206">
        <v>3518</v>
      </c>
      <c r="B1069" s="206">
        <v>3518149149</v>
      </c>
      <c r="C1069" s="207" t="s">
        <v>1201</v>
      </c>
      <c r="D1069" s="216">
        <f t="shared" si="138"/>
        <v>0</v>
      </c>
      <c r="E1069" s="216">
        <f t="shared" si="138"/>
        <v>0</v>
      </c>
      <c r="F1069" s="216">
        <f t="shared" si="138"/>
        <v>0</v>
      </c>
      <c r="G1069" s="216">
        <f t="shared" si="138"/>
        <v>0</v>
      </c>
      <c r="H1069" s="216">
        <f t="shared" si="138"/>
        <v>0</v>
      </c>
      <c r="I1069" s="216">
        <f t="shared" si="138"/>
        <v>107</v>
      </c>
      <c r="J1069" s="216">
        <f t="shared" si="137"/>
        <v>3</v>
      </c>
      <c r="K1069" s="347">
        <f t="shared" si="131"/>
        <v>4.2759999999999998</v>
      </c>
      <c r="L1069" s="216"/>
      <c r="M1069" s="216">
        <f t="shared" si="132"/>
        <v>0</v>
      </c>
      <c r="N1069" s="216">
        <f t="shared" si="133"/>
        <v>0</v>
      </c>
      <c r="O1069" s="216">
        <f t="shared" si="133"/>
        <v>27</v>
      </c>
      <c r="P1069" s="216">
        <f t="shared" si="134"/>
        <v>103</v>
      </c>
      <c r="Q1069" s="216">
        <f t="shared" si="135"/>
        <v>12</v>
      </c>
      <c r="R1069" s="216">
        <f t="shared" si="136"/>
        <v>109</v>
      </c>
      <c r="S1069" s="219"/>
      <c r="T1069" s="219"/>
      <c r="U1069" s="219"/>
      <c r="V1069" s="219"/>
      <c r="W1069" s="504"/>
      <c r="X1069" s="219"/>
      <c r="Y1069" s="49">
        <v>3518</v>
      </c>
      <c r="Z1069" s="49">
        <v>3518149149</v>
      </c>
      <c r="AA1069" s="235" t="s">
        <v>1201</v>
      </c>
      <c r="AB1069" s="49">
        <v>0</v>
      </c>
      <c r="AC1069" s="49">
        <v>0</v>
      </c>
      <c r="AD1069" s="49">
        <v>0</v>
      </c>
      <c r="AE1069" s="49">
        <v>0</v>
      </c>
      <c r="AF1069" s="49">
        <v>0</v>
      </c>
      <c r="AG1069" s="49">
        <v>107</v>
      </c>
      <c r="AH1069" s="49">
        <v>3</v>
      </c>
      <c r="AI1069" s="206">
        <v>0</v>
      </c>
      <c r="AJ1069" s="206">
        <v>0</v>
      </c>
      <c r="AK1069" s="206">
        <v>0</v>
      </c>
      <c r="AL1069" s="206">
        <v>27</v>
      </c>
      <c r="AM1069" s="206">
        <v>0</v>
      </c>
      <c r="AN1069" s="206">
        <v>0</v>
      </c>
      <c r="AO1069" s="206">
        <v>0</v>
      </c>
      <c r="AP1069" s="206">
        <v>0</v>
      </c>
      <c r="AQ1069" s="49">
        <v>103</v>
      </c>
      <c r="AR1069" s="207"/>
      <c r="AS1069" s="49">
        <v>149</v>
      </c>
      <c r="AT1069" s="49">
        <v>149</v>
      </c>
      <c r="AU1069" s="49">
        <v>12</v>
      </c>
      <c r="AW1069" s="49"/>
      <c r="AX1069" s="49"/>
      <c r="AY1069" s="49"/>
      <c r="AZ1069" s="484"/>
    </row>
    <row r="1070" spans="1:52">
      <c r="A1070" s="206">
        <v>3518</v>
      </c>
      <c r="B1070" s="206">
        <v>3518149160</v>
      </c>
      <c r="C1070" s="207" t="s">
        <v>1201</v>
      </c>
      <c r="D1070" s="216">
        <f t="shared" si="138"/>
        <v>0</v>
      </c>
      <c r="E1070" s="216">
        <f t="shared" si="138"/>
        <v>0</v>
      </c>
      <c r="F1070" s="216">
        <f t="shared" si="138"/>
        <v>0</v>
      </c>
      <c r="G1070" s="216">
        <f t="shared" si="138"/>
        <v>0</v>
      </c>
      <c r="H1070" s="216">
        <f t="shared" si="138"/>
        <v>0</v>
      </c>
      <c r="I1070" s="216">
        <f t="shared" si="138"/>
        <v>2</v>
      </c>
      <c r="J1070" s="216">
        <f t="shared" si="137"/>
        <v>0</v>
      </c>
      <c r="K1070" s="347">
        <f t="shared" si="131"/>
        <v>7.7200000000000005E-2</v>
      </c>
      <c r="L1070" s="216"/>
      <c r="M1070" s="216">
        <f t="shared" si="132"/>
        <v>0</v>
      </c>
      <c r="N1070" s="216">
        <f t="shared" si="133"/>
        <v>0</v>
      </c>
      <c r="O1070" s="216">
        <f t="shared" si="133"/>
        <v>0</v>
      </c>
      <c r="P1070" s="216">
        <f t="shared" si="134"/>
        <v>2</v>
      </c>
      <c r="Q1070" s="216">
        <f t="shared" si="135"/>
        <v>11</v>
      </c>
      <c r="R1070" s="216">
        <f t="shared" si="136"/>
        <v>2</v>
      </c>
      <c r="S1070" s="219"/>
      <c r="T1070" s="219"/>
      <c r="U1070" s="219"/>
      <c r="V1070" s="219"/>
      <c r="W1070" s="504"/>
      <c r="X1070" s="219"/>
      <c r="Y1070" s="49">
        <v>3518</v>
      </c>
      <c r="Z1070" s="49">
        <v>3518149160</v>
      </c>
      <c r="AA1070" s="235" t="s">
        <v>1201</v>
      </c>
      <c r="AB1070" s="49">
        <v>0</v>
      </c>
      <c r="AC1070" s="49">
        <v>0</v>
      </c>
      <c r="AD1070" s="49">
        <v>0</v>
      </c>
      <c r="AE1070" s="49">
        <v>0</v>
      </c>
      <c r="AF1070" s="49">
        <v>0</v>
      </c>
      <c r="AG1070" s="49">
        <v>2</v>
      </c>
      <c r="AH1070" s="49">
        <v>0</v>
      </c>
      <c r="AI1070" s="206">
        <v>0</v>
      </c>
      <c r="AJ1070" s="206">
        <v>0</v>
      </c>
      <c r="AK1070" s="206">
        <v>0</v>
      </c>
      <c r="AL1070" s="206">
        <v>0</v>
      </c>
      <c r="AM1070" s="206">
        <v>0</v>
      </c>
      <c r="AN1070" s="206">
        <v>0</v>
      </c>
      <c r="AO1070" s="206">
        <v>0</v>
      </c>
      <c r="AP1070" s="206">
        <v>0</v>
      </c>
      <c r="AQ1070" s="49">
        <v>2</v>
      </c>
      <c r="AR1070" s="207"/>
      <c r="AS1070" s="49">
        <v>149</v>
      </c>
      <c r="AT1070" s="49">
        <v>160</v>
      </c>
      <c r="AU1070" s="49">
        <v>11</v>
      </c>
      <c r="AW1070" s="49"/>
      <c r="AX1070" s="49"/>
      <c r="AY1070" s="49"/>
      <c r="AZ1070" s="484"/>
    </row>
    <row r="1071" spans="1:52">
      <c r="A1071" s="206">
        <v>3518</v>
      </c>
      <c r="B1071" s="206">
        <v>3518149181</v>
      </c>
      <c r="C1071" s="207" t="s">
        <v>1201</v>
      </c>
      <c r="D1071" s="216">
        <f t="shared" si="138"/>
        <v>0</v>
      </c>
      <c r="E1071" s="216">
        <f t="shared" si="138"/>
        <v>0</v>
      </c>
      <c r="F1071" s="216">
        <f t="shared" si="138"/>
        <v>0</v>
      </c>
      <c r="G1071" s="216">
        <f t="shared" si="138"/>
        <v>0</v>
      </c>
      <c r="H1071" s="216">
        <f t="shared" si="138"/>
        <v>0</v>
      </c>
      <c r="I1071" s="216">
        <f t="shared" si="138"/>
        <v>6</v>
      </c>
      <c r="J1071" s="216">
        <f t="shared" si="137"/>
        <v>1</v>
      </c>
      <c r="K1071" s="347">
        <f t="shared" si="131"/>
        <v>0.2802</v>
      </c>
      <c r="L1071" s="216"/>
      <c r="M1071" s="216">
        <f t="shared" si="132"/>
        <v>0</v>
      </c>
      <c r="N1071" s="216">
        <f t="shared" si="133"/>
        <v>0</v>
      </c>
      <c r="O1071" s="216">
        <f t="shared" si="133"/>
        <v>1</v>
      </c>
      <c r="P1071" s="216">
        <f t="shared" si="134"/>
        <v>6</v>
      </c>
      <c r="Q1071" s="216">
        <f t="shared" si="135"/>
        <v>10</v>
      </c>
      <c r="R1071" s="216">
        <f t="shared" si="136"/>
        <v>7</v>
      </c>
      <c r="S1071" s="219"/>
      <c r="T1071" s="219"/>
      <c r="U1071" s="219"/>
      <c r="V1071" s="219"/>
      <c r="W1071" s="504"/>
      <c r="X1071" s="219"/>
      <c r="Y1071" s="49">
        <v>3518</v>
      </c>
      <c r="Z1071" s="49">
        <v>3518149181</v>
      </c>
      <c r="AA1071" s="235" t="s">
        <v>1201</v>
      </c>
      <c r="AB1071" s="49">
        <v>0</v>
      </c>
      <c r="AC1071" s="49">
        <v>0</v>
      </c>
      <c r="AD1071" s="49">
        <v>0</v>
      </c>
      <c r="AE1071" s="49">
        <v>0</v>
      </c>
      <c r="AF1071" s="49">
        <v>0</v>
      </c>
      <c r="AG1071" s="49">
        <v>6</v>
      </c>
      <c r="AH1071" s="49">
        <v>1</v>
      </c>
      <c r="AI1071" s="206">
        <v>0</v>
      </c>
      <c r="AJ1071" s="206">
        <v>0</v>
      </c>
      <c r="AK1071" s="206">
        <v>0</v>
      </c>
      <c r="AL1071" s="206">
        <v>1</v>
      </c>
      <c r="AM1071" s="206">
        <v>0</v>
      </c>
      <c r="AN1071" s="206">
        <v>0</v>
      </c>
      <c r="AO1071" s="206">
        <v>0</v>
      </c>
      <c r="AP1071" s="206">
        <v>0</v>
      </c>
      <c r="AQ1071" s="49">
        <v>6</v>
      </c>
      <c r="AR1071" s="207"/>
      <c r="AS1071" s="49">
        <v>149</v>
      </c>
      <c r="AT1071" s="49">
        <v>181</v>
      </c>
      <c r="AU1071" s="49">
        <v>10</v>
      </c>
      <c r="AW1071" s="49"/>
      <c r="AX1071" s="49"/>
      <c r="AY1071" s="49"/>
      <c r="AZ1071" s="484"/>
    </row>
    <row r="1072" spans="1:52">
      <c r="A1072" s="206">
        <v>3518</v>
      </c>
      <c r="B1072" s="206">
        <v>3518149281</v>
      </c>
      <c r="C1072" s="207" t="s">
        <v>1201</v>
      </c>
      <c r="D1072" s="216">
        <f t="shared" si="138"/>
        <v>0</v>
      </c>
      <c r="E1072" s="216">
        <f t="shared" si="138"/>
        <v>0</v>
      </c>
      <c r="F1072" s="216">
        <f t="shared" si="138"/>
        <v>0</v>
      </c>
      <c r="G1072" s="216">
        <f t="shared" si="138"/>
        <v>0</v>
      </c>
      <c r="H1072" s="216">
        <f t="shared" si="138"/>
        <v>0</v>
      </c>
      <c r="I1072" s="216">
        <f t="shared" si="138"/>
        <v>1</v>
      </c>
      <c r="J1072" s="216">
        <f t="shared" si="137"/>
        <v>0</v>
      </c>
      <c r="K1072" s="347">
        <f t="shared" si="131"/>
        <v>3.8600000000000002E-2</v>
      </c>
      <c r="L1072" s="216"/>
      <c r="M1072" s="216">
        <f t="shared" si="132"/>
        <v>0</v>
      </c>
      <c r="N1072" s="216">
        <f t="shared" si="133"/>
        <v>0</v>
      </c>
      <c r="O1072" s="216">
        <f t="shared" si="133"/>
        <v>1</v>
      </c>
      <c r="P1072" s="216">
        <f t="shared" si="134"/>
        <v>1</v>
      </c>
      <c r="Q1072" s="216">
        <f t="shared" si="135"/>
        <v>12</v>
      </c>
      <c r="R1072" s="216">
        <f t="shared" si="136"/>
        <v>1</v>
      </c>
      <c r="S1072" s="219"/>
      <c r="T1072" s="219"/>
      <c r="U1072" s="219"/>
      <c r="V1072" s="219"/>
      <c r="W1072" s="504"/>
      <c r="X1072" s="219"/>
      <c r="Y1072" s="49">
        <v>3518</v>
      </c>
      <c r="Z1072" s="49">
        <v>3518149281</v>
      </c>
      <c r="AA1072" s="235" t="s">
        <v>1201</v>
      </c>
      <c r="AB1072" s="49">
        <v>0</v>
      </c>
      <c r="AC1072" s="49">
        <v>0</v>
      </c>
      <c r="AD1072" s="49">
        <v>0</v>
      </c>
      <c r="AE1072" s="49">
        <v>0</v>
      </c>
      <c r="AF1072" s="49">
        <v>0</v>
      </c>
      <c r="AG1072" s="49">
        <v>1</v>
      </c>
      <c r="AH1072" s="49">
        <v>0</v>
      </c>
      <c r="AI1072" s="206">
        <v>0</v>
      </c>
      <c r="AJ1072" s="206">
        <v>0</v>
      </c>
      <c r="AK1072" s="206">
        <v>0</v>
      </c>
      <c r="AL1072" s="206">
        <v>1</v>
      </c>
      <c r="AM1072" s="206">
        <v>0</v>
      </c>
      <c r="AN1072" s="206">
        <v>0</v>
      </c>
      <c r="AO1072" s="206">
        <v>0</v>
      </c>
      <c r="AP1072" s="206">
        <v>0</v>
      </c>
      <c r="AQ1072" s="49">
        <v>1</v>
      </c>
      <c r="AR1072" s="207"/>
      <c r="AS1072" s="49">
        <v>149</v>
      </c>
      <c r="AT1072" s="49">
        <v>281</v>
      </c>
      <c r="AU1072" s="49">
        <v>12</v>
      </c>
      <c r="AW1072" s="49"/>
      <c r="AX1072" s="49"/>
      <c r="AY1072" s="49"/>
      <c r="AZ1072" s="484"/>
    </row>
    <row r="1073" spans="1:52">
      <c r="A1073" s="206"/>
      <c r="B1073" s="206"/>
      <c r="D1073" s="216"/>
      <c r="E1073" s="216"/>
      <c r="F1073" s="216"/>
      <c r="G1073" s="216"/>
      <c r="H1073" s="216"/>
      <c r="I1073" s="216"/>
      <c r="J1073" s="216"/>
      <c r="K1073" s="347"/>
      <c r="L1073" s="216"/>
      <c r="M1073" s="216"/>
      <c r="N1073" s="216"/>
      <c r="O1073" s="216"/>
      <c r="P1073" s="216"/>
      <c r="Q1073" s="216"/>
      <c r="R1073" s="216"/>
      <c r="S1073" s="219"/>
      <c r="T1073" s="219"/>
      <c r="U1073" s="219"/>
      <c r="V1073" s="219"/>
      <c r="W1073" s="219"/>
      <c r="X1073" s="219"/>
      <c r="Y1073" s="49"/>
      <c r="Z1073" s="49"/>
      <c r="AA1073" s="235"/>
      <c r="AB1073" s="49"/>
      <c r="AC1073" s="49"/>
      <c r="AD1073" s="49"/>
      <c r="AE1073" s="49"/>
      <c r="AF1073" s="49"/>
      <c r="AG1073" s="49"/>
      <c r="AH1073" s="49"/>
      <c r="AQ1073" s="49"/>
      <c r="AR1073" s="207"/>
      <c r="AS1073" s="49"/>
      <c r="AT1073" s="49"/>
      <c r="AU1073" s="49"/>
      <c r="AW1073" s="49"/>
      <c r="AX1073" s="49"/>
      <c r="AY1073" s="49"/>
      <c r="AZ1073" s="484"/>
    </row>
    <row r="1074" spans="1:52">
      <c r="A1074" s="398">
        <v>9999</v>
      </c>
      <c r="B1074" s="236">
        <v>999999999</v>
      </c>
      <c r="C1074" s="237" t="s">
        <v>751</v>
      </c>
      <c r="D1074" s="342">
        <f t="shared" ref="D1074:P1074" si="139">SUBTOTAL(9,D10:D1073)</f>
        <v>601</v>
      </c>
      <c r="E1074" s="218">
        <f t="shared" si="139"/>
        <v>0</v>
      </c>
      <c r="F1074" s="218">
        <f t="shared" si="139"/>
        <v>2630</v>
      </c>
      <c r="G1074" s="218">
        <f t="shared" si="139"/>
        <v>14455</v>
      </c>
      <c r="H1074" s="218">
        <f t="shared" si="139"/>
        <v>14545</v>
      </c>
      <c r="I1074" s="343">
        <f t="shared" si="139"/>
        <v>13682</v>
      </c>
      <c r="J1074" s="344">
        <f t="shared" si="139"/>
        <v>4</v>
      </c>
      <c r="K1074" s="342">
        <f t="shared" si="139"/>
        <v>1749.2376000000074</v>
      </c>
      <c r="L1074" s="343">
        <f t="shared" si="139"/>
        <v>0</v>
      </c>
      <c r="M1074" s="218">
        <f t="shared" si="139"/>
        <v>3621</v>
      </c>
      <c r="N1074" s="218">
        <f t="shared" si="139"/>
        <v>1181</v>
      </c>
      <c r="O1074" s="343">
        <f t="shared" si="139"/>
        <v>1030</v>
      </c>
      <c r="P1074" s="342">
        <f t="shared" si="139"/>
        <v>28598</v>
      </c>
      <c r="Q1074" s="399" t="s">
        <v>1038</v>
      </c>
      <c r="R1074" s="343">
        <f>SUBTOTAL(9,R10:R1073)</f>
        <v>45634</v>
      </c>
      <c r="S1074" s="219"/>
      <c r="T1074" s="219"/>
      <c r="U1074" s="219"/>
      <c r="V1074" s="219"/>
      <c r="W1074" s="219"/>
      <c r="X1074" s="219"/>
      <c r="Y1074" s="422">
        <v>9999</v>
      </c>
      <c r="Z1074" s="314">
        <v>999999999</v>
      </c>
      <c r="AA1074" s="315" t="s">
        <v>751</v>
      </c>
      <c r="AB1074" s="316">
        <f t="shared" ref="AB1074:AQ1074" si="140">SUM(AB10:AB1073)</f>
        <v>601</v>
      </c>
      <c r="AC1074" s="316">
        <f t="shared" si="140"/>
        <v>0</v>
      </c>
      <c r="AD1074" s="316">
        <f t="shared" si="140"/>
        <v>2630</v>
      </c>
      <c r="AE1074" s="316">
        <f t="shared" si="140"/>
        <v>14455</v>
      </c>
      <c r="AF1074" s="316">
        <f t="shared" si="140"/>
        <v>14545</v>
      </c>
      <c r="AG1074" s="316">
        <f t="shared" si="140"/>
        <v>13682</v>
      </c>
      <c r="AH1074" s="316">
        <f t="shared" si="140"/>
        <v>4</v>
      </c>
      <c r="AI1074" s="316">
        <f t="shared" si="140"/>
        <v>143</v>
      </c>
      <c r="AJ1074" s="316">
        <f t="shared" si="140"/>
        <v>3543</v>
      </c>
      <c r="AK1074" s="316">
        <f t="shared" si="140"/>
        <v>1181</v>
      </c>
      <c r="AL1074" s="316">
        <f t="shared" si="140"/>
        <v>1030</v>
      </c>
      <c r="AM1074" s="316">
        <f t="shared" si="140"/>
        <v>18639</v>
      </c>
      <c r="AN1074" s="316">
        <f t="shared" si="140"/>
        <v>464</v>
      </c>
      <c r="AO1074" s="316">
        <f t="shared" si="140"/>
        <v>0</v>
      </c>
      <c r="AP1074" s="316">
        <f t="shared" si="140"/>
        <v>1748</v>
      </c>
      <c r="AQ1074" s="425">
        <f t="shared" si="140"/>
        <v>7964</v>
      </c>
      <c r="AR1074" s="207"/>
      <c r="AS1074" s="424" t="s">
        <v>1038</v>
      </c>
      <c r="AT1074" s="317" t="s">
        <v>1038</v>
      </c>
      <c r="AU1074" s="423" t="s">
        <v>1038</v>
      </c>
      <c r="AW1074" s="49"/>
      <c r="AX1074" s="49"/>
      <c r="AY1074" s="49"/>
      <c r="AZ1074" s="484"/>
    </row>
    <row r="1075" spans="1:52">
      <c r="AR1075" s="207"/>
      <c r="AW1075" s="49"/>
      <c r="AX1075" s="49"/>
      <c r="AY1075" s="49"/>
      <c r="AZ1075" s="484"/>
    </row>
    <row r="1076" spans="1:52">
      <c r="A1076" s="236">
        <v>9999</v>
      </c>
      <c r="B1076" s="236">
        <v>999999999</v>
      </c>
      <c r="C1076" s="237" t="s">
        <v>1220</v>
      </c>
      <c r="D1076" s="218">
        <v>529</v>
      </c>
      <c r="E1076" s="218">
        <v>0</v>
      </c>
      <c r="F1076" s="218">
        <v>2578</v>
      </c>
      <c r="G1076" s="218">
        <v>14686</v>
      </c>
      <c r="H1076" s="218">
        <v>14694</v>
      </c>
      <c r="I1076" s="218">
        <v>13513</v>
      </c>
      <c r="J1076" s="218">
        <v>0</v>
      </c>
      <c r="K1076" s="218">
        <v>1741.5393000000001</v>
      </c>
      <c r="L1076" s="218">
        <v>0</v>
      </c>
      <c r="M1076" s="218">
        <v>3202</v>
      </c>
      <c r="N1076" s="218">
        <v>1221</v>
      </c>
      <c r="O1076" s="218">
        <v>1032</v>
      </c>
      <c r="P1076" s="218">
        <v>27557</v>
      </c>
      <c r="Q1076" s="399" t="s">
        <v>1038</v>
      </c>
      <c r="R1076" s="344">
        <v>45750</v>
      </c>
      <c r="AR1076" s="207"/>
    </row>
    <row r="1077" spans="1:52">
      <c r="AG1077" s="217"/>
      <c r="AH1077" s="217"/>
      <c r="AR1077" s="207"/>
    </row>
    <row r="1078" spans="1:52">
      <c r="A1078" s="206"/>
      <c r="B1078" s="206"/>
      <c r="C1078" s="206"/>
      <c r="D1078" s="429">
        <f t="shared" ref="D1078:R1078" si="141">IFERROR((D1074-D1076)/D1076*100,"--")</f>
        <v>13.610586011342155</v>
      </c>
      <c r="E1078" s="429" t="str">
        <f t="shared" si="141"/>
        <v>--</v>
      </c>
      <c r="F1078" s="429">
        <f t="shared" si="141"/>
        <v>2.0170674941815361</v>
      </c>
      <c r="G1078" s="429">
        <f t="shared" si="141"/>
        <v>-1.572926596758818</v>
      </c>
      <c r="H1078" s="429">
        <f t="shared" si="141"/>
        <v>-1.0140193276167144</v>
      </c>
      <c r="I1078" s="429">
        <f t="shared" si="141"/>
        <v>1.250647524605935</v>
      </c>
      <c r="J1078" s="429" t="str">
        <f t="shared" si="141"/>
        <v>--</v>
      </c>
      <c r="K1078" s="429">
        <f t="shared" si="141"/>
        <v>0.44203998152710611</v>
      </c>
      <c r="L1078" s="429" t="str">
        <f t="shared" si="141"/>
        <v>--</v>
      </c>
      <c r="M1078" s="429">
        <f t="shared" si="141"/>
        <v>13.085571517801375</v>
      </c>
      <c r="N1078" s="429">
        <f t="shared" si="141"/>
        <v>-3.276003276003276</v>
      </c>
      <c r="O1078" s="429">
        <f t="shared" si="141"/>
        <v>-0.19379844961240311</v>
      </c>
      <c r="P1078" s="429">
        <f t="shared" si="141"/>
        <v>3.7776245600029035</v>
      </c>
      <c r="Q1078" s="429" t="str">
        <f t="shared" si="141"/>
        <v>--</v>
      </c>
      <c r="R1078" s="429">
        <f t="shared" si="141"/>
        <v>-0.253551912568306</v>
      </c>
      <c r="AR1078" s="207"/>
    </row>
    <row r="1079" spans="1:52">
      <c r="R1079" s="219"/>
      <c r="AR1079" s="207"/>
    </row>
    <row r="1080" spans="1:52">
      <c r="B1080" s="207">
        <v>1</v>
      </c>
      <c r="C1080" s="207">
        <v>2</v>
      </c>
      <c r="D1080" s="207">
        <v>3</v>
      </c>
      <c r="E1080" s="207">
        <v>4</v>
      </c>
      <c r="F1080" s="207">
        <v>5</v>
      </c>
      <c r="G1080" s="207">
        <v>6</v>
      </c>
      <c r="H1080" s="207">
        <v>7</v>
      </c>
      <c r="I1080" s="207">
        <v>8</v>
      </c>
      <c r="J1080" s="207">
        <v>9</v>
      </c>
      <c r="K1080" s="207">
        <v>10</v>
      </c>
      <c r="L1080" s="207">
        <v>11</v>
      </c>
      <c r="M1080" s="207">
        <v>13</v>
      </c>
      <c r="N1080" s="207">
        <v>14</v>
      </c>
      <c r="O1080" s="207">
        <v>15</v>
      </c>
      <c r="P1080" s="207">
        <v>16</v>
      </c>
      <c r="Q1080" s="207">
        <v>17</v>
      </c>
      <c r="R1080" s="207">
        <v>18</v>
      </c>
      <c r="S1080" s="207">
        <v>19</v>
      </c>
      <c r="AR1080" s="207"/>
    </row>
    <row r="1081" spans="1:52">
      <c r="K1081" s="207"/>
      <c r="AR1081" s="207"/>
    </row>
    <row r="1082" spans="1:52">
      <c r="I1082" s="219"/>
      <c r="AR1082" s="207"/>
    </row>
    <row r="1083" spans="1:52">
      <c r="AR1083" s="207"/>
    </row>
    <row r="1084" spans="1:52">
      <c r="AR1084" s="207"/>
    </row>
    <row r="1085" spans="1:52">
      <c r="AR1085" s="207"/>
    </row>
    <row r="1086" spans="1:52">
      <c r="AR1086" s="207"/>
    </row>
    <row r="1087" spans="1:52">
      <c r="AR1087" s="207"/>
    </row>
    <row r="1088" spans="1:52">
      <c r="AR1088" s="207"/>
    </row>
    <row r="1089" spans="44:44">
      <c r="AR1089" s="207"/>
    </row>
    <row r="1090" spans="44:44">
      <c r="AR1090" s="207"/>
    </row>
    <row r="1091" spans="44:44">
      <c r="AR1091" s="207"/>
    </row>
    <row r="1092" spans="44:44">
      <c r="AR1092" s="207"/>
    </row>
    <row r="1093" spans="44:44">
      <c r="AR1093" s="207"/>
    </row>
    <row r="1094" spans="44:44">
      <c r="AR1094" s="207"/>
    </row>
    <row r="1095" spans="44:44">
      <c r="AR1095" s="207"/>
    </row>
    <row r="1096" spans="44:44">
      <c r="AR1096" s="207"/>
    </row>
    <row r="1097" spans="44:44">
      <c r="AR1097" s="207"/>
    </row>
    <row r="1098" spans="44:44">
      <c r="AR1098" s="207"/>
    </row>
    <row r="1099" spans="44:44">
      <c r="AR1099" s="207"/>
    </row>
    <row r="1100" spans="44:44">
      <c r="AR1100" s="207"/>
    </row>
    <row r="1101" spans="44:44">
      <c r="AR1101" s="207"/>
    </row>
    <row r="1102" spans="44:44">
      <c r="AR1102" s="207"/>
    </row>
    <row r="1103" spans="44:44">
      <c r="AR1103" s="207"/>
    </row>
    <row r="1104" spans="44:44">
      <c r="AR1104" s="207"/>
    </row>
    <row r="1105" spans="44:44">
      <c r="AR1105" s="207"/>
    </row>
    <row r="1106" spans="44:44">
      <c r="AR1106" s="207"/>
    </row>
    <row r="1107" spans="44:44">
      <c r="AR1107" s="207"/>
    </row>
    <row r="1108" spans="44:44">
      <c r="AR1108" s="207"/>
    </row>
    <row r="1109" spans="44:44">
      <c r="AR1109" s="207"/>
    </row>
    <row r="1110" spans="44:44">
      <c r="AR1110" s="207"/>
    </row>
    <row r="1111" spans="44:44">
      <c r="AR1111" s="207"/>
    </row>
    <row r="1112" spans="44:44">
      <c r="AR1112" s="207"/>
    </row>
    <row r="1113" spans="44:44">
      <c r="AR1113" s="207"/>
    </row>
    <row r="1114" spans="44:44">
      <c r="AR1114" s="207"/>
    </row>
    <row r="1115" spans="44:44">
      <c r="AR1115" s="207"/>
    </row>
    <row r="1116" spans="44:44">
      <c r="AR1116" s="207"/>
    </row>
    <row r="1117" spans="44:44">
      <c r="AR1117" s="207"/>
    </row>
    <row r="1118" spans="44:44">
      <c r="AR1118" s="207"/>
    </row>
    <row r="1119" spans="44:44">
      <c r="AR1119" s="207"/>
    </row>
    <row r="1120" spans="44:44">
      <c r="AR1120" s="207"/>
    </row>
    <row r="1121" spans="44:44">
      <c r="AR1121" s="207"/>
    </row>
    <row r="1122" spans="44:44">
      <c r="AR1122" s="207"/>
    </row>
    <row r="1123" spans="44:44">
      <c r="AR1123" s="207"/>
    </row>
    <row r="1124" spans="44:44">
      <c r="AR1124" s="207"/>
    </row>
    <row r="1125" spans="44:44">
      <c r="AR1125" s="207"/>
    </row>
    <row r="1126" spans="44:44">
      <c r="AR1126" s="207"/>
    </row>
    <row r="1127" spans="44:44">
      <c r="AR1127" s="207"/>
    </row>
    <row r="1128" spans="44:44">
      <c r="AR1128" s="207"/>
    </row>
    <row r="1129" spans="44:44">
      <c r="AR1129" s="207"/>
    </row>
    <row r="1130" spans="44:44">
      <c r="AR1130" s="207"/>
    </row>
    <row r="1131" spans="44:44">
      <c r="AR1131" s="207"/>
    </row>
    <row r="1132" spans="44:44">
      <c r="AR1132" s="207"/>
    </row>
    <row r="1133" spans="44:44">
      <c r="AR1133" s="207"/>
    </row>
    <row r="1134" spans="44:44">
      <c r="AR1134" s="207"/>
    </row>
    <row r="1135" spans="44:44">
      <c r="AR1135" s="207"/>
    </row>
    <row r="1136" spans="44:44">
      <c r="AR1136" s="207"/>
    </row>
    <row r="1137" spans="44:44">
      <c r="AR1137" s="207"/>
    </row>
    <row r="1138" spans="44:44">
      <c r="AR1138" s="207"/>
    </row>
    <row r="1139" spans="44:44">
      <c r="AR1139" s="207"/>
    </row>
    <row r="1140" spans="44:44">
      <c r="AR1140" s="207"/>
    </row>
    <row r="1141" spans="44:44">
      <c r="AR1141" s="207"/>
    </row>
    <row r="1142" spans="44:44">
      <c r="AR1142" s="207"/>
    </row>
    <row r="1143" spans="44:44">
      <c r="AR1143" s="207"/>
    </row>
    <row r="1144" spans="44:44">
      <c r="AR1144" s="207"/>
    </row>
    <row r="1145" spans="44:44">
      <c r="AR1145" s="207"/>
    </row>
    <row r="1146" spans="44:44">
      <c r="AR1146" s="207"/>
    </row>
    <row r="1147" spans="44:44">
      <c r="AR1147" s="207"/>
    </row>
    <row r="1148" spans="44:44">
      <c r="AR1148" s="207"/>
    </row>
    <row r="1149" spans="44:44">
      <c r="AR1149" s="207"/>
    </row>
    <row r="1150" spans="44:44">
      <c r="AR1150" s="207"/>
    </row>
    <row r="1151" spans="44:44">
      <c r="AR1151" s="207"/>
    </row>
    <row r="1152" spans="44:44">
      <c r="AR1152" s="207"/>
    </row>
    <row r="1153" spans="44:44">
      <c r="AR1153" s="207"/>
    </row>
    <row r="1154" spans="44:44">
      <c r="AR1154" s="207"/>
    </row>
    <row r="1155" spans="44:44">
      <c r="AR1155" s="207"/>
    </row>
    <row r="1156" spans="44:44">
      <c r="AR1156" s="207"/>
    </row>
    <row r="1157" spans="44:44">
      <c r="AR1157" s="207"/>
    </row>
    <row r="1158" spans="44:44">
      <c r="AR1158" s="207"/>
    </row>
    <row r="1159" spans="44:44">
      <c r="AR1159" s="207"/>
    </row>
    <row r="1160" spans="44:44">
      <c r="AR1160" s="207"/>
    </row>
    <row r="1161" spans="44:44">
      <c r="AR1161" s="207"/>
    </row>
    <row r="1162" spans="44:44">
      <c r="AR1162" s="207"/>
    </row>
    <row r="1163" spans="44:44">
      <c r="AR1163" s="207"/>
    </row>
    <row r="1164" spans="44:44">
      <c r="AR1164" s="207"/>
    </row>
    <row r="1165" spans="44:44">
      <c r="AR1165" s="207"/>
    </row>
    <row r="1166" spans="44:44">
      <c r="AR1166" s="207"/>
    </row>
    <row r="1167" spans="44:44">
      <c r="AR1167" s="207"/>
    </row>
    <row r="1168" spans="44:44">
      <c r="AR1168" s="207"/>
    </row>
    <row r="1169" spans="44:44">
      <c r="AR1169" s="207"/>
    </row>
    <row r="1170" spans="44:44">
      <c r="AR1170" s="207"/>
    </row>
    <row r="1171" spans="44:44">
      <c r="AR1171" s="207"/>
    </row>
    <row r="1172" spans="44:44">
      <c r="AR1172" s="207"/>
    </row>
    <row r="1173" spans="44:44">
      <c r="AR1173" s="207"/>
    </row>
    <row r="1174" spans="44:44">
      <c r="AR1174" s="207"/>
    </row>
    <row r="1175" spans="44:44">
      <c r="AR1175" s="207"/>
    </row>
    <row r="1176" spans="44:44">
      <c r="AR1176" s="207"/>
    </row>
    <row r="1177" spans="44:44">
      <c r="AR1177" s="207"/>
    </row>
    <row r="1178" spans="44:44">
      <c r="AR1178" s="207"/>
    </row>
    <row r="1179" spans="44:44">
      <c r="AR1179" s="207"/>
    </row>
    <row r="1180" spans="44:44">
      <c r="AR1180" s="207"/>
    </row>
    <row r="1181" spans="44:44">
      <c r="AR1181" s="207"/>
    </row>
    <row r="1182" spans="44:44">
      <c r="AR1182" s="207"/>
    </row>
    <row r="1183" spans="44:44">
      <c r="AR1183" s="207"/>
    </row>
    <row r="1184" spans="44:44">
      <c r="AR1184" s="207"/>
    </row>
    <row r="1185" spans="44:44">
      <c r="AR1185" s="207"/>
    </row>
    <row r="1186" spans="44:44">
      <c r="AR1186" s="207"/>
    </row>
    <row r="1187" spans="44:44">
      <c r="AR1187" s="207"/>
    </row>
    <row r="1188" spans="44:44">
      <c r="AR1188" s="207"/>
    </row>
    <row r="1189" spans="44:44">
      <c r="AR1189" s="207"/>
    </row>
    <row r="1190" spans="44:44">
      <c r="AR1190" s="207"/>
    </row>
    <row r="1191" spans="44:44">
      <c r="AR1191" s="207"/>
    </row>
    <row r="1192" spans="44:44">
      <c r="AR1192" s="207"/>
    </row>
    <row r="1193" spans="44:44">
      <c r="AR1193" s="207"/>
    </row>
    <row r="1194" spans="44:44">
      <c r="AR1194" s="207"/>
    </row>
    <row r="1195" spans="44:44">
      <c r="AR1195" s="207"/>
    </row>
    <row r="1196" spans="44:44">
      <c r="AR1196" s="207"/>
    </row>
    <row r="1197" spans="44:44">
      <c r="AR1197" s="207"/>
    </row>
    <row r="1198" spans="44:44">
      <c r="AR1198" s="207"/>
    </row>
    <row r="1199" spans="44:44">
      <c r="AR1199" s="207"/>
    </row>
    <row r="1200" spans="44:44">
      <c r="AR1200" s="207"/>
    </row>
    <row r="1201" spans="44:44">
      <c r="AR1201" s="207"/>
    </row>
    <row r="1202" spans="44:44">
      <c r="AR1202" s="207"/>
    </row>
    <row r="1203" spans="44:44">
      <c r="AR1203" s="207"/>
    </row>
    <row r="1204" spans="44:44">
      <c r="AR1204" s="207"/>
    </row>
    <row r="1205" spans="44:44">
      <c r="AR1205" s="207"/>
    </row>
    <row r="1206" spans="44:44">
      <c r="AR1206" s="207"/>
    </row>
    <row r="1207" spans="44:44">
      <c r="AR1207" s="207"/>
    </row>
    <row r="1208" spans="44:44">
      <c r="AR1208" s="207"/>
    </row>
    <row r="1209" spans="44:44">
      <c r="AR1209" s="207"/>
    </row>
    <row r="1210" spans="44:44">
      <c r="AR1210" s="207"/>
    </row>
    <row r="1211" spans="44:44">
      <c r="AR1211" s="207"/>
    </row>
    <row r="1212" spans="44:44">
      <c r="AR1212" s="207"/>
    </row>
    <row r="1213" spans="44:44">
      <c r="AR1213" s="207"/>
    </row>
    <row r="1214" spans="44:44">
      <c r="AR1214" s="207"/>
    </row>
    <row r="1215" spans="44:44">
      <c r="AR1215" s="207"/>
    </row>
    <row r="1216" spans="44:44">
      <c r="AR1216" s="207"/>
    </row>
    <row r="1217" spans="44:44">
      <c r="AR1217" s="207"/>
    </row>
    <row r="1218" spans="44:44">
      <c r="AR1218" s="207"/>
    </row>
    <row r="1219" spans="44:44">
      <c r="AR1219" s="207"/>
    </row>
    <row r="1220" spans="44:44">
      <c r="AR1220" s="207"/>
    </row>
    <row r="1221" spans="44:44">
      <c r="AR1221" s="207"/>
    </row>
    <row r="1222" spans="44:44">
      <c r="AR1222" s="207"/>
    </row>
    <row r="1223" spans="44:44">
      <c r="AR1223" s="207"/>
    </row>
    <row r="1224" spans="44:44">
      <c r="AR1224" s="207"/>
    </row>
    <row r="1225" spans="44:44">
      <c r="AR1225" s="207"/>
    </row>
    <row r="1226" spans="44:44">
      <c r="AR1226" s="207"/>
    </row>
    <row r="1227" spans="44:44">
      <c r="AR1227" s="207"/>
    </row>
    <row r="1228" spans="44:44">
      <c r="AR1228" s="207"/>
    </row>
    <row r="1229" spans="44:44">
      <c r="AR1229" s="207"/>
    </row>
    <row r="1230" spans="44:44">
      <c r="AR1230" s="207"/>
    </row>
    <row r="1231" spans="44:44">
      <c r="AR1231" s="207"/>
    </row>
    <row r="1232" spans="44:44">
      <c r="AR1232" s="207"/>
    </row>
    <row r="1233" spans="44:44">
      <c r="AR1233" s="207"/>
    </row>
    <row r="1234" spans="44:44">
      <c r="AR1234" s="207"/>
    </row>
    <row r="1235" spans="44:44">
      <c r="AR1235" s="207"/>
    </row>
    <row r="1236" spans="44:44">
      <c r="AR1236" s="207"/>
    </row>
    <row r="1237" spans="44:44">
      <c r="AR1237" s="207"/>
    </row>
    <row r="1238" spans="44:44">
      <c r="AR1238" s="207"/>
    </row>
    <row r="1239" spans="44:44">
      <c r="AR1239" s="207"/>
    </row>
    <row r="1240" spans="44:44">
      <c r="AR1240" s="207"/>
    </row>
    <row r="1241" spans="44:44">
      <c r="AR1241" s="207"/>
    </row>
    <row r="1242" spans="44:44">
      <c r="AR1242" s="207"/>
    </row>
    <row r="1243" spans="44:44">
      <c r="AR1243" s="207"/>
    </row>
    <row r="1244" spans="44:44">
      <c r="AR1244" s="207"/>
    </row>
    <row r="1245" spans="44:44">
      <c r="AR1245" s="207"/>
    </row>
    <row r="1246" spans="44:44">
      <c r="AR1246" s="207"/>
    </row>
    <row r="1247" spans="44:44">
      <c r="AR1247" s="207"/>
    </row>
    <row r="1248" spans="44:44">
      <c r="AR1248" s="207"/>
    </row>
    <row r="1249" spans="44:44">
      <c r="AR1249" s="207"/>
    </row>
    <row r="1250" spans="44:44">
      <c r="AR1250" s="207"/>
    </row>
    <row r="1251" spans="44:44">
      <c r="AR1251" s="207"/>
    </row>
    <row r="1252" spans="44:44">
      <c r="AR1252" s="207"/>
    </row>
    <row r="1253" spans="44:44">
      <c r="AR1253" s="207"/>
    </row>
    <row r="1254" spans="44:44">
      <c r="AR1254" s="207"/>
    </row>
    <row r="1255" spans="44:44">
      <c r="AR1255" s="207"/>
    </row>
    <row r="1256" spans="44:44">
      <c r="AR1256" s="207"/>
    </row>
    <row r="1257" spans="44:44">
      <c r="AR1257" s="207"/>
    </row>
    <row r="1258" spans="44:44">
      <c r="AR1258" s="207"/>
    </row>
    <row r="1259" spans="44:44">
      <c r="AR1259" s="207"/>
    </row>
    <row r="1260" spans="44:44">
      <c r="AR1260" s="207"/>
    </row>
    <row r="1261" spans="44:44">
      <c r="AR1261" s="207"/>
    </row>
    <row r="1262" spans="44:44">
      <c r="AR1262" s="207"/>
    </row>
    <row r="1263" spans="44:44">
      <c r="AR1263" s="207"/>
    </row>
    <row r="1264" spans="44:44">
      <c r="AR1264" s="207"/>
    </row>
    <row r="1265" spans="44:44">
      <c r="AR1265" s="207"/>
    </row>
    <row r="1266" spans="44:44">
      <c r="AR1266" s="207"/>
    </row>
    <row r="1267" spans="44:44">
      <c r="AR1267" s="207"/>
    </row>
    <row r="1268" spans="44:44">
      <c r="AR1268" s="207"/>
    </row>
    <row r="1269" spans="44:44">
      <c r="AR1269" s="207"/>
    </row>
    <row r="1270" spans="44:44">
      <c r="AR1270" s="207"/>
    </row>
    <row r="1271" spans="44:44">
      <c r="AR1271" s="207"/>
    </row>
    <row r="1272" spans="44:44">
      <c r="AR1272" s="207"/>
    </row>
    <row r="1273" spans="44:44">
      <c r="AR1273" s="207"/>
    </row>
    <row r="1274" spans="44:44">
      <c r="AR1274" s="207"/>
    </row>
    <row r="1275" spans="44:44">
      <c r="AR1275" s="207"/>
    </row>
    <row r="1276" spans="44:44">
      <c r="AR1276" s="207"/>
    </row>
    <row r="1277" spans="44:44">
      <c r="AR1277" s="207"/>
    </row>
    <row r="1278" spans="44:44">
      <c r="AR1278" s="207"/>
    </row>
    <row r="1279" spans="44:44">
      <c r="AR1279" s="207"/>
    </row>
    <row r="1280" spans="44:44">
      <c r="AR1280" s="207"/>
    </row>
    <row r="1281" spans="44:44">
      <c r="AR1281" s="207"/>
    </row>
    <row r="1282" spans="44:44">
      <c r="AR1282" s="207"/>
    </row>
    <row r="1283" spans="44:44">
      <c r="AR1283" s="207"/>
    </row>
    <row r="1284" spans="44:44">
      <c r="AR1284" s="207"/>
    </row>
    <row r="1285" spans="44:44">
      <c r="AR1285" s="207"/>
    </row>
    <row r="1286" spans="44:44">
      <c r="AR1286" s="207"/>
    </row>
    <row r="1287" spans="44:44">
      <c r="AR1287" s="207"/>
    </row>
    <row r="1288" spans="44:44">
      <c r="AR1288" s="207"/>
    </row>
    <row r="1289" spans="44:44">
      <c r="AR1289" s="207"/>
    </row>
    <row r="1290" spans="44:44">
      <c r="AR1290" s="207"/>
    </row>
    <row r="1291" spans="44:44">
      <c r="AR1291" s="207"/>
    </row>
    <row r="1292" spans="44:44">
      <c r="AR1292" s="207"/>
    </row>
    <row r="1293" spans="44:44">
      <c r="AR1293" s="207"/>
    </row>
    <row r="1294" spans="44:44">
      <c r="AR1294" s="207"/>
    </row>
    <row r="1295" spans="44:44">
      <c r="AR1295" s="207"/>
    </row>
    <row r="1296" spans="44:44">
      <c r="AR1296" s="207"/>
    </row>
    <row r="1297" spans="44:44">
      <c r="AR1297" s="207"/>
    </row>
    <row r="1298" spans="44:44">
      <c r="AR1298" s="207"/>
    </row>
    <row r="1299" spans="44:44">
      <c r="AR1299" s="207"/>
    </row>
    <row r="1300" spans="44:44">
      <c r="AR1300" s="207"/>
    </row>
    <row r="1301" spans="44:44">
      <c r="AR1301" s="207"/>
    </row>
    <row r="1302" spans="44:44">
      <c r="AR1302" s="207"/>
    </row>
    <row r="1303" spans="44:44">
      <c r="AR1303" s="207"/>
    </row>
    <row r="1304" spans="44:44">
      <c r="AR1304" s="207"/>
    </row>
    <row r="1305" spans="44:44">
      <c r="AR1305" s="207"/>
    </row>
    <row r="1306" spans="44:44">
      <c r="AR1306" s="207"/>
    </row>
    <row r="1307" spans="44:44">
      <c r="AR1307" s="207"/>
    </row>
    <row r="1308" spans="44:44">
      <c r="AR1308" s="207"/>
    </row>
    <row r="1309" spans="44:44">
      <c r="AR1309" s="207"/>
    </row>
    <row r="1310" spans="44:44">
      <c r="AR1310" s="207"/>
    </row>
    <row r="1311" spans="44:44">
      <c r="AR1311" s="207"/>
    </row>
    <row r="1312" spans="44:44">
      <c r="AR1312" s="207"/>
    </row>
    <row r="1313" spans="44:44">
      <c r="AR1313" s="207"/>
    </row>
    <row r="1314" spans="44:44">
      <c r="AR1314" s="207"/>
    </row>
    <row r="1315" spans="44:44">
      <c r="AR1315" s="207"/>
    </row>
    <row r="1316" spans="44:44">
      <c r="AR1316" s="207"/>
    </row>
    <row r="1317" spans="44:44">
      <c r="AR1317" s="207"/>
    </row>
    <row r="1318" spans="44:44">
      <c r="AR1318" s="207"/>
    </row>
    <row r="1319" spans="44:44">
      <c r="AR1319" s="207"/>
    </row>
    <row r="1320" spans="44:44">
      <c r="AR1320" s="207"/>
    </row>
    <row r="1321" spans="44:44">
      <c r="AR1321" s="207"/>
    </row>
    <row r="1322" spans="44:44">
      <c r="AR1322" s="207"/>
    </row>
    <row r="1323" spans="44:44">
      <c r="AR1323" s="207"/>
    </row>
    <row r="1324" spans="44:44">
      <c r="AR1324" s="207"/>
    </row>
    <row r="1325" spans="44:44">
      <c r="AR1325" s="207"/>
    </row>
    <row r="1326" spans="44:44">
      <c r="AR1326" s="207"/>
    </row>
    <row r="1327" spans="44:44">
      <c r="AR1327" s="207"/>
    </row>
    <row r="1328" spans="44:44">
      <c r="AR1328" s="207"/>
    </row>
    <row r="1329" spans="44:44">
      <c r="AR1329" s="207"/>
    </row>
    <row r="1330" spans="44:44">
      <c r="AR1330" s="207"/>
    </row>
    <row r="1331" spans="44:44">
      <c r="AR1331" s="207"/>
    </row>
    <row r="1332" spans="44:44">
      <c r="AR1332" s="207"/>
    </row>
    <row r="1333" spans="44:44">
      <c r="AR1333" s="207"/>
    </row>
    <row r="1334" spans="44:44">
      <c r="AR1334" s="207"/>
    </row>
    <row r="1335" spans="44:44">
      <c r="AR1335" s="207"/>
    </row>
    <row r="1336" spans="44:44">
      <c r="AR1336" s="207"/>
    </row>
    <row r="1337" spans="44:44">
      <c r="AR1337" s="207"/>
    </row>
    <row r="1338" spans="44:44">
      <c r="AR1338" s="207"/>
    </row>
    <row r="1339" spans="44:44">
      <c r="AR1339" s="207"/>
    </row>
    <row r="1340" spans="44:44">
      <c r="AR1340" s="207"/>
    </row>
    <row r="1341" spans="44:44">
      <c r="AR1341" s="207"/>
    </row>
    <row r="1342" spans="44:44">
      <c r="AR1342" s="207"/>
    </row>
    <row r="1343" spans="44:44">
      <c r="AR1343" s="207"/>
    </row>
    <row r="1344" spans="44:44">
      <c r="AR1344" s="207"/>
    </row>
    <row r="1345" spans="44:44">
      <c r="AR1345" s="207"/>
    </row>
    <row r="1346" spans="44:44">
      <c r="AR1346" s="207"/>
    </row>
    <row r="1347" spans="44:44">
      <c r="AR1347" s="207"/>
    </row>
    <row r="1348" spans="44:44">
      <c r="AR1348" s="207"/>
    </row>
    <row r="1349" spans="44:44">
      <c r="AR1349" s="207"/>
    </row>
    <row r="1350" spans="44:44">
      <c r="AR1350" s="207"/>
    </row>
    <row r="1351" spans="44:44">
      <c r="AR1351" s="207"/>
    </row>
    <row r="1352" spans="44:44">
      <c r="AR1352" s="207"/>
    </row>
    <row r="1353" spans="44:44">
      <c r="AR1353" s="207"/>
    </row>
    <row r="1354" spans="44:44">
      <c r="AR1354" s="207"/>
    </row>
    <row r="1355" spans="44:44">
      <c r="AR1355" s="207"/>
    </row>
    <row r="1356" spans="44:44">
      <c r="AR1356" s="207"/>
    </row>
    <row r="1357" spans="44:44">
      <c r="AR1357" s="207"/>
    </row>
    <row r="1358" spans="44:44">
      <c r="AR1358" s="207"/>
    </row>
    <row r="1359" spans="44:44">
      <c r="AR1359" s="207"/>
    </row>
    <row r="1360" spans="44:44">
      <c r="AR1360" s="207"/>
    </row>
    <row r="1361" spans="44:44">
      <c r="AR1361" s="207"/>
    </row>
    <row r="1362" spans="44:44">
      <c r="AR1362" s="207"/>
    </row>
    <row r="1363" spans="44:44">
      <c r="AR1363" s="207"/>
    </row>
    <row r="1364" spans="44:44">
      <c r="AR1364" s="207"/>
    </row>
    <row r="1365" spans="44:44">
      <c r="AR1365" s="207"/>
    </row>
    <row r="1366" spans="44:44">
      <c r="AR1366" s="207"/>
    </row>
    <row r="1367" spans="44:44">
      <c r="AR1367" s="207"/>
    </row>
    <row r="1368" spans="44:44">
      <c r="AR1368" s="207"/>
    </row>
    <row r="1369" spans="44:44">
      <c r="AR1369" s="207"/>
    </row>
    <row r="1370" spans="44:44">
      <c r="AR1370" s="207"/>
    </row>
    <row r="1371" spans="44:44">
      <c r="AR1371" s="207"/>
    </row>
    <row r="1372" spans="44:44">
      <c r="AR1372" s="207"/>
    </row>
    <row r="1373" spans="44:44">
      <c r="AR1373" s="207"/>
    </row>
    <row r="1374" spans="44:44">
      <c r="AR1374" s="207"/>
    </row>
    <row r="1375" spans="44:44">
      <c r="AR1375" s="207"/>
    </row>
    <row r="1376" spans="44:44">
      <c r="AR1376" s="207"/>
    </row>
    <row r="1377" spans="44:44">
      <c r="AR1377" s="207"/>
    </row>
    <row r="1378" spans="44:44">
      <c r="AR1378" s="207"/>
    </row>
    <row r="1379" spans="44:44">
      <c r="AR1379" s="207"/>
    </row>
    <row r="1380" spans="44:44">
      <c r="AR1380" s="207"/>
    </row>
    <row r="1381" spans="44:44">
      <c r="AR1381" s="207"/>
    </row>
    <row r="1382" spans="44:44">
      <c r="AR1382" s="207"/>
    </row>
    <row r="1383" spans="44:44">
      <c r="AR1383" s="207"/>
    </row>
    <row r="1384" spans="44:44">
      <c r="AR1384" s="207"/>
    </row>
    <row r="1385" spans="44:44">
      <c r="AR1385" s="207"/>
    </row>
    <row r="1386" spans="44:44">
      <c r="AR1386" s="207"/>
    </row>
    <row r="1387" spans="44:44">
      <c r="AR1387" s="207"/>
    </row>
    <row r="1388" spans="44:44">
      <c r="AR1388" s="207"/>
    </row>
    <row r="1389" spans="44:44">
      <c r="AR1389" s="207"/>
    </row>
    <row r="1390" spans="44:44">
      <c r="AR1390" s="207"/>
    </row>
    <row r="1391" spans="44:44">
      <c r="AR1391" s="207"/>
    </row>
    <row r="1392" spans="44:44">
      <c r="AR1392" s="207"/>
    </row>
    <row r="1393" spans="44:44">
      <c r="AR1393" s="207"/>
    </row>
    <row r="1394" spans="44:44">
      <c r="AR1394" s="207"/>
    </row>
    <row r="1395" spans="44:44">
      <c r="AR1395" s="207"/>
    </row>
    <row r="1396" spans="44:44">
      <c r="AR1396" s="207"/>
    </row>
    <row r="1397" spans="44:44">
      <c r="AR1397" s="207"/>
    </row>
    <row r="1398" spans="44:44">
      <c r="AR1398" s="207"/>
    </row>
    <row r="1399" spans="44:44">
      <c r="AR1399" s="207"/>
    </row>
    <row r="1400" spans="44:44">
      <c r="AR1400" s="207"/>
    </row>
    <row r="1401" spans="44:44">
      <c r="AR1401" s="207"/>
    </row>
    <row r="1402" spans="44:44">
      <c r="AR1402" s="207"/>
    </row>
    <row r="1403" spans="44:44">
      <c r="AR1403" s="207"/>
    </row>
    <row r="1404" spans="44:44">
      <c r="AR1404" s="207"/>
    </row>
    <row r="1405" spans="44:44">
      <c r="AR1405" s="207"/>
    </row>
    <row r="1406" spans="44:44">
      <c r="AR1406" s="207"/>
    </row>
    <row r="1407" spans="44:44">
      <c r="AR1407" s="207"/>
    </row>
    <row r="1408" spans="44:44">
      <c r="AR1408" s="207"/>
    </row>
    <row r="1409" spans="44:44">
      <c r="AR1409" s="207"/>
    </row>
    <row r="1410" spans="44:44">
      <c r="AR1410" s="207"/>
    </row>
    <row r="1411" spans="44:44">
      <c r="AR1411" s="207"/>
    </row>
    <row r="1412" spans="44:44">
      <c r="AR1412" s="207"/>
    </row>
    <row r="1413" spans="44:44">
      <c r="AR1413" s="207"/>
    </row>
    <row r="1414" spans="44:44">
      <c r="AR1414" s="207"/>
    </row>
    <row r="1415" spans="44:44">
      <c r="AR1415" s="207"/>
    </row>
    <row r="1416" spans="44:44">
      <c r="AR1416" s="207"/>
    </row>
    <row r="1417" spans="44:44">
      <c r="AR1417" s="207"/>
    </row>
    <row r="1418" spans="44:44">
      <c r="AR1418" s="207"/>
    </row>
    <row r="1419" spans="44:44">
      <c r="AR1419" s="207"/>
    </row>
    <row r="1420" spans="44:44">
      <c r="AR1420" s="207"/>
    </row>
    <row r="1421" spans="44:44">
      <c r="AR1421" s="207"/>
    </row>
    <row r="1422" spans="44:44">
      <c r="AR1422" s="207"/>
    </row>
    <row r="1423" spans="44:44">
      <c r="AR1423" s="207"/>
    </row>
    <row r="1424" spans="44:44">
      <c r="AR1424" s="207"/>
    </row>
    <row r="1425" spans="44:44">
      <c r="AR1425" s="207"/>
    </row>
    <row r="1426" spans="44:44">
      <c r="AR1426" s="207"/>
    </row>
    <row r="1427" spans="44:44">
      <c r="AR1427" s="207"/>
    </row>
    <row r="1428" spans="44:44">
      <c r="AR1428" s="207"/>
    </row>
    <row r="1429" spans="44:44">
      <c r="AR1429" s="207"/>
    </row>
    <row r="1430" spans="44:44">
      <c r="AR1430" s="207"/>
    </row>
    <row r="1431" spans="44:44">
      <c r="AR1431" s="207"/>
    </row>
    <row r="1432" spans="44:44">
      <c r="AR1432" s="207"/>
    </row>
    <row r="1433" spans="44:44">
      <c r="AR1433" s="207"/>
    </row>
    <row r="1434" spans="44:44">
      <c r="AR1434" s="207"/>
    </row>
    <row r="1435" spans="44:44">
      <c r="AR1435" s="207"/>
    </row>
    <row r="1436" spans="44:44">
      <c r="AR1436" s="207"/>
    </row>
    <row r="1437" spans="44:44">
      <c r="AR1437" s="207"/>
    </row>
    <row r="1438" spans="44:44">
      <c r="AR1438" s="207"/>
    </row>
    <row r="1439" spans="44:44">
      <c r="AR1439" s="207"/>
    </row>
    <row r="1440" spans="44:44">
      <c r="AR1440" s="207"/>
    </row>
    <row r="1441" spans="44:44">
      <c r="AR1441" s="207"/>
    </row>
    <row r="1442" spans="44:44">
      <c r="AR1442" s="207"/>
    </row>
    <row r="1443" spans="44:44">
      <c r="AR1443" s="207"/>
    </row>
    <row r="1444" spans="44:44">
      <c r="AR1444" s="207"/>
    </row>
    <row r="1445" spans="44:44">
      <c r="AR1445" s="207"/>
    </row>
    <row r="1446" spans="44:44">
      <c r="AR1446" s="207"/>
    </row>
    <row r="1447" spans="44:44">
      <c r="AR1447" s="207"/>
    </row>
    <row r="1448" spans="44:44">
      <c r="AR1448" s="207"/>
    </row>
    <row r="1449" spans="44:44">
      <c r="AR1449" s="207"/>
    </row>
    <row r="1450" spans="44:44">
      <c r="AR1450" s="207"/>
    </row>
    <row r="1451" spans="44:44">
      <c r="AR1451" s="207"/>
    </row>
    <row r="1452" spans="44:44">
      <c r="AR1452" s="207"/>
    </row>
    <row r="1453" spans="44:44">
      <c r="AR1453" s="207"/>
    </row>
    <row r="1454" spans="44:44">
      <c r="AR1454" s="207"/>
    </row>
    <row r="1455" spans="44:44">
      <c r="AR1455" s="207"/>
    </row>
    <row r="1456" spans="44:44">
      <c r="AR1456" s="207"/>
    </row>
    <row r="1457" spans="44:44">
      <c r="AR1457" s="207"/>
    </row>
    <row r="1458" spans="44:44">
      <c r="AR1458" s="207"/>
    </row>
    <row r="1459" spans="44:44">
      <c r="AR1459" s="207"/>
    </row>
    <row r="1460" spans="44:44">
      <c r="AR1460" s="207"/>
    </row>
    <row r="1461" spans="44:44">
      <c r="AR1461" s="207"/>
    </row>
    <row r="1462" spans="44:44">
      <c r="AR1462" s="207"/>
    </row>
    <row r="1463" spans="44:44">
      <c r="AR1463" s="207"/>
    </row>
    <row r="1464" spans="44:44">
      <c r="AR1464" s="207"/>
    </row>
    <row r="1465" spans="44:44">
      <c r="AR1465" s="207"/>
    </row>
    <row r="1466" spans="44:44">
      <c r="AR1466" s="207"/>
    </row>
    <row r="1467" spans="44:44">
      <c r="AR1467" s="207"/>
    </row>
    <row r="1468" spans="44:44">
      <c r="AR1468" s="207"/>
    </row>
    <row r="1469" spans="44:44">
      <c r="AR1469" s="207"/>
    </row>
    <row r="1470" spans="44:44">
      <c r="AR1470" s="207"/>
    </row>
    <row r="1471" spans="44:44">
      <c r="AR1471" s="207"/>
    </row>
    <row r="1472" spans="44:44">
      <c r="AR1472" s="207"/>
    </row>
    <row r="1473" spans="44:44">
      <c r="AR1473" s="207"/>
    </row>
    <row r="1474" spans="44:44">
      <c r="AR1474" s="207"/>
    </row>
    <row r="1475" spans="44:44">
      <c r="AR1475" s="207"/>
    </row>
    <row r="1476" spans="44:44">
      <c r="AR1476" s="207"/>
    </row>
    <row r="1477" spans="44:44">
      <c r="AR1477" s="207"/>
    </row>
    <row r="1478" spans="44:44">
      <c r="AR1478" s="207"/>
    </row>
    <row r="1479" spans="44:44">
      <c r="AR1479" s="207"/>
    </row>
    <row r="1480" spans="44:44">
      <c r="AR1480" s="207"/>
    </row>
    <row r="1481" spans="44:44">
      <c r="AR1481" s="207"/>
    </row>
    <row r="1482" spans="44:44">
      <c r="AR1482" s="207"/>
    </row>
    <row r="1483" spans="44:44">
      <c r="AR1483" s="207"/>
    </row>
    <row r="1484" spans="44:44">
      <c r="AR1484" s="207"/>
    </row>
    <row r="1485" spans="44:44">
      <c r="AR1485" s="207"/>
    </row>
    <row r="1486" spans="44:44">
      <c r="AR1486" s="207"/>
    </row>
    <row r="1487" spans="44:44">
      <c r="AR1487" s="207"/>
    </row>
    <row r="1488" spans="44:44">
      <c r="AR1488" s="207"/>
    </row>
    <row r="1489" spans="44:44">
      <c r="AR1489" s="207"/>
    </row>
    <row r="1490" spans="44:44">
      <c r="AR1490" s="207"/>
    </row>
    <row r="1491" spans="44:44">
      <c r="AR1491" s="207"/>
    </row>
    <row r="1492" spans="44:44">
      <c r="AR1492" s="207"/>
    </row>
    <row r="1493" spans="44:44">
      <c r="AR1493" s="207"/>
    </row>
    <row r="1494" spans="44:44">
      <c r="AR1494" s="207"/>
    </row>
    <row r="1495" spans="44:44">
      <c r="AR1495" s="207"/>
    </row>
    <row r="1496" spans="44:44">
      <c r="AR1496" s="207"/>
    </row>
    <row r="1497" spans="44:44">
      <c r="AR1497" s="207"/>
    </row>
    <row r="1498" spans="44:44">
      <c r="AR1498" s="207"/>
    </row>
    <row r="1499" spans="44:44">
      <c r="AR1499" s="207"/>
    </row>
    <row r="1500" spans="44:44">
      <c r="AR1500" s="207"/>
    </row>
    <row r="1501" spans="44:44">
      <c r="AR1501" s="207"/>
    </row>
    <row r="1502" spans="44:44">
      <c r="AR1502" s="207"/>
    </row>
    <row r="1503" spans="44:44">
      <c r="AR1503" s="207"/>
    </row>
    <row r="1504" spans="44:44">
      <c r="AR1504" s="207"/>
    </row>
    <row r="1505" spans="44:44">
      <c r="AR1505" s="207"/>
    </row>
    <row r="1506" spans="44:44">
      <c r="AR1506" s="207"/>
    </row>
    <row r="1507" spans="44:44">
      <c r="AR1507" s="207"/>
    </row>
    <row r="1508" spans="44:44">
      <c r="AR1508" s="207"/>
    </row>
    <row r="1509" spans="44:44">
      <c r="AR1509" s="207"/>
    </row>
    <row r="1510" spans="44:44">
      <c r="AR1510" s="207"/>
    </row>
    <row r="1511" spans="44:44">
      <c r="AR1511" s="207"/>
    </row>
    <row r="1512" spans="44:44">
      <c r="AR1512" s="207"/>
    </row>
    <row r="1513" spans="44:44">
      <c r="AR1513" s="207"/>
    </row>
    <row r="1514" spans="44:44">
      <c r="AR1514" s="207"/>
    </row>
    <row r="1515" spans="44:44">
      <c r="AR1515" s="207"/>
    </row>
    <row r="1516" spans="44:44">
      <c r="AR1516" s="207"/>
    </row>
    <row r="1517" spans="44:44">
      <c r="AR1517" s="207"/>
    </row>
    <row r="1518" spans="44:44">
      <c r="AR1518" s="207"/>
    </row>
    <row r="1519" spans="44:44">
      <c r="AR1519" s="207"/>
    </row>
    <row r="1520" spans="44:44">
      <c r="AR1520" s="207"/>
    </row>
    <row r="1521" spans="44:44">
      <c r="AR1521" s="207"/>
    </row>
    <row r="1522" spans="44:44">
      <c r="AR1522" s="207"/>
    </row>
    <row r="1523" spans="44:44">
      <c r="AR1523" s="207"/>
    </row>
    <row r="1524" spans="44:44">
      <c r="AR1524" s="207"/>
    </row>
    <row r="1525" spans="44:44">
      <c r="AR1525" s="207"/>
    </row>
    <row r="1526" spans="44:44">
      <c r="AR1526" s="207"/>
    </row>
    <row r="1527" spans="44:44">
      <c r="AR1527" s="207"/>
    </row>
    <row r="1528" spans="44:44">
      <c r="AR1528" s="207"/>
    </row>
    <row r="1529" spans="44:44">
      <c r="AR1529" s="207"/>
    </row>
    <row r="1530" spans="44:44">
      <c r="AR1530" s="207"/>
    </row>
    <row r="1531" spans="44:44">
      <c r="AR1531" s="207"/>
    </row>
    <row r="1532" spans="44:44">
      <c r="AR1532" s="207"/>
    </row>
    <row r="1533" spans="44:44">
      <c r="AR1533" s="207"/>
    </row>
    <row r="1534" spans="44:44">
      <c r="AR1534" s="207"/>
    </row>
    <row r="1535" spans="44:44">
      <c r="AR1535" s="207"/>
    </row>
    <row r="1536" spans="44:44">
      <c r="AR1536" s="207"/>
    </row>
    <row r="1537" spans="44:44">
      <c r="AR1537" s="207"/>
    </row>
    <row r="1538" spans="44:44">
      <c r="AR1538" s="207"/>
    </row>
    <row r="1539" spans="44:44">
      <c r="AR1539" s="207"/>
    </row>
    <row r="1540" spans="44:44">
      <c r="AR1540" s="207"/>
    </row>
    <row r="1541" spans="44:44">
      <c r="AR1541" s="207"/>
    </row>
    <row r="1542" spans="44:44">
      <c r="AR1542" s="207"/>
    </row>
    <row r="1543" spans="44:44">
      <c r="AR1543" s="207"/>
    </row>
    <row r="1544" spans="44:44">
      <c r="AR1544" s="207"/>
    </row>
    <row r="1545" spans="44:44">
      <c r="AR1545" s="207"/>
    </row>
    <row r="1546" spans="44:44">
      <c r="AR1546" s="207"/>
    </row>
    <row r="1547" spans="44:44">
      <c r="AR1547" s="207"/>
    </row>
    <row r="1548" spans="44:44">
      <c r="AR1548" s="207"/>
    </row>
    <row r="1549" spans="44:44">
      <c r="AR1549" s="207"/>
    </row>
    <row r="1550" spans="44:44">
      <c r="AR1550" s="207"/>
    </row>
    <row r="1551" spans="44:44">
      <c r="AR1551" s="207"/>
    </row>
    <row r="1552" spans="44:44">
      <c r="AR1552" s="207"/>
    </row>
    <row r="1553" spans="44:44">
      <c r="AR1553" s="207"/>
    </row>
    <row r="1554" spans="44:44">
      <c r="AR1554" s="207"/>
    </row>
    <row r="1555" spans="44:44">
      <c r="AR1555" s="207"/>
    </row>
    <row r="1556" spans="44:44">
      <c r="AR1556" s="207"/>
    </row>
    <row r="1557" spans="44:44">
      <c r="AR1557" s="207"/>
    </row>
    <row r="1558" spans="44:44">
      <c r="AR1558" s="207"/>
    </row>
    <row r="1559" spans="44:44">
      <c r="AR1559" s="207"/>
    </row>
    <row r="1560" spans="44:44">
      <c r="AR1560" s="207"/>
    </row>
    <row r="1561" spans="44:44">
      <c r="AR1561" s="207"/>
    </row>
    <row r="1562" spans="44:44">
      <c r="AR1562" s="207"/>
    </row>
    <row r="1563" spans="44:44">
      <c r="AR1563" s="207"/>
    </row>
    <row r="1564" spans="44:44">
      <c r="AR1564" s="207"/>
    </row>
    <row r="1565" spans="44:44">
      <c r="AR1565" s="207"/>
    </row>
    <row r="1566" spans="44:44">
      <c r="AR1566" s="207"/>
    </row>
    <row r="1567" spans="44:44">
      <c r="AR1567" s="207"/>
    </row>
    <row r="1568" spans="44:44">
      <c r="AR1568" s="207"/>
    </row>
    <row r="1569" spans="44:44">
      <c r="AR1569" s="207"/>
    </row>
    <row r="1570" spans="44:44">
      <c r="AR1570" s="207"/>
    </row>
    <row r="1571" spans="44:44">
      <c r="AR1571" s="207"/>
    </row>
    <row r="1572" spans="44:44">
      <c r="AR1572" s="207"/>
    </row>
    <row r="1573" spans="44:44">
      <c r="AR1573" s="207"/>
    </row>
    <row r="1574" spans="44:44">
      <c r="AR1574" s="207"/>
    </row>
    <row r="1575" spans="44:44">
      <c r="AR1575" s="207"/>
    </row>
    <row r="1576" spans="44:44">
      <c r="AR1576" s="207"/>
    </row>
    <row r="1577" spans="44:44">
      <c r="AR1577" s="207"/>
    </row>
    <row r="1578" spans="44:44">
      <c r="AR1578" s="207"/>
    </row>
    <row r="1579" spans="44:44">
      <c r="AR1579" s="207"/>
    </row>
    <row r="1580" spans="44:44">
      <c r="AR1580" s="207"/>
    </row>
    <row r="1581" spans="44:44">
      <c r="AR1581" s="207"/>
    </row>
    <row r="1582" spans="44:44">
      <c r="AR1582" s="207"/>
    </row>
    <row r="1583" spans="44:44">
      <c r="AR1583" s="207"/>
    </row>
    <row r="1584" spans="44:44">
      <c r="AR1584" s="207"/>
    </row>
    <row r="1585" spans="44:44">
      <c r="AR1585" s="207"/>
    </row>
    <row r="1586" spans="44:44">
      <c r="AR1586" s="207"/>
    </row>
    <row r="1587" spans="44:44">
      <c r="AR1587" s="207"/>
    </row>
    <row r="1588" spans="44:44">
      <c r="AR1588" s="207"/>
    </row>
    <row r="1589" spans="44:44">
      <c r="AR1589" s="207"/>
    </row>
    <row r="1590" spans="44:44">
      <c r="AR1590" s="207"/>
    </row>
    <row r="1591" spans="44:44">
      <c r="AR1591" s="207"/>
    </row>
    <row r="1592" spans="44:44">
      <c r="AR1592" s="207"/>
    </row>
    <row r="1593" spans="44:44">
      <c r="AR1593" s="207"/>
    </row>
    <row r="1594" spans="44:44">
      <c r="AR1594" s="207"/>
    </row>
    <row r="1595" spans="44:44">
      <c r="AR1595" s="207"/>
    </row>
    <row r="1596" spans="44:44">
      <c r="AR1596" s="207"/>
    </row>
    <row r="1597" spans="44:44">
      <c r="AR1597" s="207"/>
    </row>
    <row r="1598" spans="44:44">
      <c r="AR1598" s="207"/>
    </row>
    <row r="1599" spans="44:44">
      <c r="AR1599" s="207"/>
    </row>
    <row r="1600" spans="44:44">
      <c r="AR1600" s="207"/>
    </row>
    <row r="1601" spans="44:44">
      <c r="AR1601" s="207"/>
    </row>
    <row r="1602" spans="44:44">
      <c r="AR1602" s="207"/>
    </row>
    <row r="1603" spans="44:44">
      <c r="AR1603" s="207"/>
    </row>
    <row r="1604" spans="44:44">
      <c r="AR1604" s="207"/>
    </row>
    <row r="1605" spans="44:44">
      <c r="AR1605" s="207"/>
    </row>
    <row r="1606" spans="44:44">
      <c r="AR1606" s="207"/>
    </row>
    <row r="1607" spans="44:44">
      <c r="AR1607" s="207"/>
    </row>
    <row r="1608" spans="44:44">
      <c r="AR1608" s="207"/>
    </row>
    <row r="1609" spans="44:44">
      <c r="AR1609" s="207"/>
    </row>
    <row r="1610" spans="44:44">
      <c r="AR1610" s="207"/>
    </row>
    <row r="1611" spans="44:44">
      <c r="AR1611" s="207"/>
    </row>
    <row r="1612" spans="44:44">
      <c r="AR1612" s="207"/>
    </row>
    <row r="1613" spans="44:44">
      <c r="AR1613" s="207"/>
    </row>
    <row r="1614" spans="44:44">
      <c r="AR1614" s="207"/>
    </row>
    <row r="1615" spans="44:44">
      <c r="AR1615" s="207"/>
    </row>
    <row r="1616" spans="44:44">
      <c r="AR1616" s="207"/>
    </row>
    <row r="1617" spans="44:44">
      <c r="AR1617" s="207"/>
    </row>
    <row r="1618" spans="44:44">
      <c r="AR1618" s="207"/>
    </row>
    <row r="1619" spans="44:44">
      <c r="AR1619" s="207"/>
    </row>
    <row r="1620" spans="44:44">
      <c r="AR1620" s="207"/>
    </row>
    <row r="1621" spans="44:44">
      <c r="AR1621" s="207"/>
    </row>
    <row r="1622" spans="44:44">
      <c r="AR1622" s="207"/>
    </row>
    <row r="1623" spans="44:44">
      <c r="AR1623" s="207"/>
    </row>
    <row r="1624" spans="44:44">
      <c r="AR1624" s="207"/>
    </row>
    <row r="1625" spans="44:44">
      <c r="AR1625" s="207"/>
    </row>
    <row r="1626" spans="44:44">
      <c r="AR1626" s="207"/>
    </row>
    <row r="1627" spans="44:44">
      <c r="AR1627" s="207"/>
    </row>
    <row r="1628" spans="44:44">
      <c r="AR1628" s="207"/>
    </row>
    <row r="1629" spans="44:44">
      <c r="AR1629" s="207"/>
    </row>
    <row r="1630" spans="44:44">
      <c r="AR1630" s="207"/>
    </row>
    <row r="1631" spans="44:44">
      <c r="AR1631" s="207"/>
    </row>
    <row r="1632" spans="44:44">
      <c r="AR1632" s="207"/>
    </row>
    <row r="1633" spans="44:44">
      <c r="AR1633" s="207"/>
    </row>
    <row r="1634" spans="44:44">
      <c r="AR1634" s="207"/>
    </row>
    <row r="1635" spans="44:44">
      <c r="AR1635" s="207"/>
    </row>
    <row r="1636" spans="44:44">
      <c r="AR1636" s="207"/>
    </row>
    <row r="1637" spans="44:44">
      <c r="AR1637" s="207"/>
    </row>
    <row r="1638" spans="44:44">
      <c r="AR1638" s="207"/>
    </row>
    <row r="1639" spans="44:44">
      <c r="AR1639" s="207"/>
    </row>
    <row r="1640" spans="44:44">
      <c r="AR1640" s="207"/>
    </row>
    <row r="1641" spans="44:44">
      <c r="AR1641" s="207"/>
    </row>
    <row r="1642" spans="44:44">
      <c r="AR1642" s="207"/>
    </row>
    <row r="1643" spans="44:44">
      <c r="AR1643" s="207"/>
    </row>
    <row r="1644" spans="44:44">
      <c r="AR1644" s="207"/>
    </row>
    <row r="1645" spans="44:44">
      <c r="AR1645" s="207"/>
    </row>
    <row r="1646" spans="44:44">
      <c r="AR1646" s="207"/>
    </row>
    <row r="1647" spans="44:44">
      <c r="AR1647" s="207"/>
    </row>
    <row r="1648" spans="44:44">
      <c r="AR1648" s="207"/>
    </row>
    <row r="1649" spans="44:44">
      <c r="AR1649" s="207"/>
    </row>
    <row r="1650" spans="44:44">
      <c r="AR1650" s="207"/>
    </row>
    <row r="1651" spans="44:44">
      <c r="AR1651" s="207"/>
    </row>
    <row r="1652" spans="44:44">
      <c r="AR1652" s="207"/>
    </row>
    <row r="1653" spans="44:44">
      <c r="AR1653" s="207"/>
    </row>
    <row r="1654" spans="44:44">
      <c r="AR1654" s="207"/>
    </row>
    <row r="1655" spans="44:44">
      <c r="AR1655" s="207"/>
    </row>
    <row r="1656" spans="44:44">
      <c r="AR1656" s="207"/>
    </row>
    <row r="1657" spans="44:44">
      <c r="AR1657" s="207"/>
    </row>
    <row r="1658" spans="44:44">
      <c r="AR1658" s="207"/>
    </row>
    <row r="1659" spans="44:44">
      <c r="AR1659" s="207"/>
    </row>
    <row r="1660" spans="44:44">
      <c r="AR1660" s="207"/>
    </row>
    <row r="1661" spans="44:44">
      <c r="AR1661" s="207"/>
    </row>
    <row r="1662" spans="44:44">
      <c r="AR1662" s="207"/>
    </row>
    <row r="1663" spans="44:44">
      <c r="AR1663" s="207"/>
    </row>
    <row r="1664" spans="44:44">
      <c r="AR1664" s="207"/>
    </row>
    <row r="1665" spans="44:44">
      <c r="AR1665" s="207"/>
    </row>
    <row r="1666" spans="44:44">
      <c r="AR1666" s="207"/>
    </row>
    <row r="1667" spans="44:44">
      <c r="AR1667" s="207"/>
    </row>
    <row r="1668" spans="44:44">
      <c r="AR1668" s="207"/>
    </row>
    <row r="1669" spans="44:44">
      <c r="AR1669" s="207"/>
    </row>
    <row r="1670" spans="44:44">
      <c r="AR1670" s="207"/>
    </row>
    <row r="1671" spans="44:44">
      <c r="AR1671" s="207"/>
    </row>
    <row r="1672" spans="44:44">
      <c r="AR1672" s="207"/>
    </row>
    <row r="1673" spans="44:44">
      <c r="AR1673" s="207"/>
    </row>
    <row r="1674" spans="44:44">
      <c r="AR1674" s="207"/>
    </row>
    <row r="1675" spans="44:44">
      <c r="AR1675" s="207"/>
    </row>
    <row r="1676" spans="44:44">
      <c r="AR1676" s="207"/>
    </row>
    <row r="1677" spans="44:44">
      <c r="AR1677" s="207"/>
    </row>
    <row r="1678" spans="44:44">
      <c r="AR1678" s="207"/>
    </row>
    <row r="1679" spans="44:44">
      <c r="AR1679" s="207"/>
    </row>
    <row r="1680" spans="44:44">
      <c r="AR1680" s="207"/>
    </row>
    <row r="1681" spans="44:44">
      <c r="AR1681" s="207"/>
    </row>
    <row r="1682" spans="44:44">
      <c r="AR1682" s="207"/>
    </row>
    <row r="1683" spans="44:44">
      <c r="AR1683" s="207"/>
    </row>
    <row r="1684" spans="44:44">
      <c r="AR1684" s="207"/>
    </row>
    <row r="1685" spans="44:44">
      <c r="AR1685" s="207"/>
    </row>
    <row r="1686" spans="44:44">
      <c r="AR1686" s="207"/>
    </row>
    <row r="1687" spans="44:44">
      <c r="AR1687" s="207"/>
    </row>
    <row r="1688" spans="44:44">
      <c r="AR1688" s="207"/>
    </row>
    <row r="1689" spans="44:44">
      <c r="AR1689" s="207"/>
    </row>
    <row r="1690" spans="44:44">
      <c r="AR1690" s="207"/>
    </row>
    <row r="1691" spans="44:44">
      <c r="AR1691" s="207"/>
    </row>
    <row r="1692" spans="44:44">
      <c r="AR1692" s="207"/>
    </row>
    <row r="1693" spans="44:44">
      <c r="AR1693" s="207"/>
    </row>
    <row r="1694" spans="44:44">
      <c r="AR1694" s="207"/>
    </row>
    <row r="1695" spans="44:44">
      <c r="AR1695" s="207"/>
    </row>
    <row r="1696" spans="44:44">
      <c r="AR1696" s="207"/>
    </row>
    <row r="1697" spans="44:44">
      <c r="AR1697" s="207"/>
    </row>
    <row r="1698" spans="44:44">
      <c r="AR1698" s="207"/>
    </row>
    <row r="1699" spans="44:44">
      <c r="AR1699" s="207"/>
    </row>
    <row r="1700" spans="44:44">
      <c r="AR1700" s="207"/>
    </row>
    <row r="1701" spans="44:44">
      <c r="AR1701" s="207"/>
    </row>
    <row r="1702" spans="44:44">
      <c r="AR1702" s="207"/>
    </row>
    <row r="1703" spans="44:44">
      <c r="AR1703" s="207"/>
    </row>
    <row r="1704" spans="44:44">
      <c r="AR1704" s="207"/>
    </row>
    <row r="1705" spans="44:44">
      <c r="AR1705" s="207"/>
    </row>
    <row r="1706" spans="44:44">
      <c r="AR1706" s="207"/>
    </row>
    <row r="1707" spans="44:44">
      <c r="AR1707" s="207"/>
    </row>
    <row r="1708" spans="44:44">
      <c r="AR1708" s="207"/>
    </row>
    <row r="1709" spans="44:44">
      <c r="AR1709" s="207"/>
    </row>
    <row r="1710" spans="44:44">
      <c r="AR1710" s="207"/>
    </row>
    <row r="1711" spans="44:44">
      <c r="AR1711" s="207"/>
    </row>
    <row r="1712" spans="44:44">
      <c r="AR1712" s="207"/>
    </row>
    <row r="1713" spans="44:44">
      <c r="AR1713" s="207"/>
    </row>
    <row r="1714" spans="44:44">
      <c r="AR1714" s="207"/>
    </row>
    <row r="1715" spans="44:44">
      <c r="AR1715" s="207"/>
    </row>
    <row r="1716" spans="44:44">
      <c r="AR1716" s="207"/>
    </row>
    <row r="1717" spans="44:44">
      <c r="AR1717" s="207"/>
    </row>
    <row r="1718" spans="44:44">
      <c r="AR1718" s="207"/>
    </row>
    <row r="1719" spans="44:44">
      <c r="AR1719" s="207"/>
    </row>
    <row r="1720" spans="44:44">
      <c r="AR1720" s="207"/>
    </row>
    <row r="1721" spans="44:44">
      <c r="AR1721" s="207"/>
    </row>
    <row r="1722" spans="44:44">
      <c r="AR1722" s="207"/>
    </row>
    <row r="1723" spans="44:44">
      <c r="AR1723" s="207"/>
    </row>
    <row r="1724" spans="44:44">
      <c r="AR1724" s="207"/>
    </row>
    <row r="1725" spans="44:44">
      <c r="AR1725" s="207"/>
    </row>
    <row r="1726" spans="44:44">
      <c r="AR1726" s="207"/>
    </row>
    <row r="1727" spans="44:44">
      <c r="AR1727" s="207"/>
    </row>
    <row r="1728" spans="44:44">
      <c r="AR1728" s="207"/>
    </row>
    <row r="1729" spans="44:44">
      <c r="AR1729" s="207"/>
    </row>
    <row r="1730" spans="44:44">
      <c r="AR1730" s="207"/>
    </row>
    <row r="1731" spans="44:44">
      <c r="AR1731" s="207"/>
    </row>
    <row r="1732" spans="44:44">
      <c r="AR1732" s="207"/>
    </row>
    <row r="1733" spans="44:44">
      <c r="AR1733" s="207"/>
    </row>
    <row r="1734" spans="44:44">
      <c r="AR1734" s="207"/>
    </row>
    <row r="1735" spans="44:44">
      <c r="AR1735" s="207"/>
    </row>
    <row r="1736" spans="44:44">
      <c r="AR1736" s="207"/>
    </row>
    <row r="1737" spans="44:44">
      <c r="AR1737" s="207"/>
    </row>
    <row r="1738" spans="44:44">
      <c r="AR1738" s="207"/>
    </row>
    <row r="1739" spans="44:44">
      <c r="AR1739" s="207"/>
    </row>
    <row r="1740" spans="44:44">
      <c r="AR1740" s="207"/>
    </row>
    <row r="1741" spans="44:44">
      <c r="AR1741" s="207"/>
    </row>
    <row r="1742" spans="44:44">
      <c r="AR1742" s="207"/>
    </row>
    <row r="1743" spans="44:44">
      <c r="AR1743" s="207"/>
    </row>
    <row r="1744" spans="44:44">
      <c r="AR1744" s="207"/>
    </row>
    <row r="1745" spans="44:44">
      <c r="AR1745" s="207"/>
    </row>
    <row r="1746" spans="44:44">
      <c r="AR1746" s="207"/>
    </row>
    <row r="1747" spans="44:44">
      <c r="AR1747" s="207"/>
    </row>
    <row r="1748" spans="44:44">
      <c r="AR1748" s="207"/>
    </row>
    <row r="1749" spans="44:44">
      <c r="AR1749" s="207"/>
    </row>
    <row r="1750" spans="44:44">
      <c r="AR1750" s="207"/>
    </row>
    <row r="1751" spans="44:44">
      <c r="AR1751" s="207"/>
    </row>
    <row r="1752" spans="44:44">
      <c r="AR1752" s="207"/>
    </row>
    <row r="1753" spans="44:44">
      <c r="AR1753" s="207"/>
    </row>
    <row r="1754" spans="44:44">
      <c r="AR1754" s="207"/>
    </row>
    <row r="1755" spans="44:44">
      <c r="AR1755" s="207"/>
    </row>
    <row r="1756" spans="44:44">
      <c r="AR1756" s="207"/>
    </row>
    <row r="1757" spans="44:44">
      <c r="AR1757" s="207"/>
    </row>
    <row r="1758" spans="44:44">
      <c r="AR1758" s="207"/>
    </row>
    <row r="1759" spans="44:44">
      <c r="AR1759" s="207"/>
    </row>
    <row r="1760" spans="44:44">
      <c r="AR1760" s="207"/>
    </row>
    <row r="1761" spans="44:44">
      <c r="AR1761" s="207"/>
    </row>
    <row r="1762" spans="44:44">
      <c r="AR1762" s="207"/>
    </row>
    <row r="1763" spans="44:44">
      <c r="AR1763" s="207"/>
    </row>
    <row r="1764" spans="44:44">
      <c r="AR1764" s="207"/>
    </row>
    <row r="1765" spans="44:44">
      <c r="AR1765" s="207"/>
    </row>
    <row r="1766" spans="44:44">
      <c r="AR1766" s="207"/>
    </row>
    <row r="1767" spans="44:44">
      <c r="AR1767" s="207"/>
    </row>
    <row r="1768" spans="44:44">
      <c r="AR1768" s="207"/>
    </row>
    <row r="1769" spans="44:44">
      <c r="AR1769" s="207"/>
    </row>
    <row r="1770" spans="44:44">
      <c r="AR1770" s="207"/>
    </row>
    <row r="1771" spans="44:44">
      <c r="AR1771" s="207"/>
    </row>
    <row r="1772" spans="44:44">
      <c r="AR1772" s="207"/>
    </row>
    <row r="1773" spans="44:44">
      <c r="AR1773" s="207"/>
    </row>
    <row r="1774" spans="44:44">
      <c r="AR1774" s="207"/>
    </row>
    <row r="1775" spans="44:44">
      <c r="AR1775" s="207"/>
    </row>
    <row r="1776" spans="44:44">
      <c r="AR1776" s="207"/>
    </row>
    <row r="1777" spans="44:44">
      <c r="AR1777" s="207"/>
    </row>
    <row r="1778" spans="44:44">
      <c r="AR1778" s="207"/>
    </row>
    <row r="1779" spans="44:44">
      <c r="AR1779" s="207"/>
    </row>
    <row r="1780" spans="44:44">
      <c r="AR1780" s="207"/>
    </row>
    <row r="1781" spans="44:44">
      <c r="AR1781" s="207"/>
    </row>
    <row r="1782" spans="44:44">
      <c r="AR1782" s="207"/>
    </row>
    <row r="1783" spans="44:44">
      <c r="AR1783" s="207"/>
    </row>
    <row r="1784" spans="44:44">
      <c r="AR1784" s="207"/>
    </row>
    <row r="1785" spans="44:44">
      <c r="AR1785" s="207"/>
    </row>
    <row r="1786" spans="44:44">
      <c r="AR1786" s="207"/>
    </row>
    <row r="1787" spans="44:44">
      <c r="AR1787" s="207"/>
    </row>
    <row r="1788" spans="44:44">
      <c r="AR1788" s="207"/>
    </row>
    <row r="1789" spans="44:44">
      <c r="AR1789" s="207"/>
    </row>
    <row r="1790" spans="44:44">
      <c r="AR1790" s="207"/>
    </row>
    <row r="1791" spans="44:44">
      <c r="AR1791" s="207"/>
    </row>
    <row r="1792" spans="44:44">
      <c r="AR1792" s="207"/>
    </row>
    <row r="1793" spans="44:44">
      <c r="AR1793" s="207"/>
    </row>
    <row r="1794" spans="44:44">
      <c r="AR1794" s="207"/>
    </row>
    <row r="1795" spans="44:44">
      <c r="AR1795" s="207"/>
    </row>
    <row r="1796" spans="44:44">
      <c r="AR1796" s="207"/>
    </row>
    <row r="1797" spans="44:44">
      <c r="AR1797" s="207"/>
    </row>
    <row r="1798" spans="44:44">
      <c r="AR1798" s="207"/>
    </row>
    <row r="1799" spans="44:44">
      <c r="AR1799" s="207"/>
    </row>
    <row r="1800" spans="44:44">
      <c r="AR1800" s="207"/>
    </row>
    <row r="1801" spans="44:44">
      <c r="AR1801" s="207"/>
    </row>
    <row r="1802" spans="44:44">
      <c r="AR1802" s="207"/>
    </row>
    <row r="1803" spans="44:44">
      <c r="AR1803" s="207"/>
    </row>
    <row r="1804" spans="44:44">
      <c r="AR1804" s="207"/>
    </row>
    <row r="1805" spans="44:44">
      <c r="AR1805" s="207"/>
    </row>
    <row r="1806" spans="44:44">
      <c r="AR1806" s="207"/>
    </row>
    <row r="1807" spans="44:44">
      <c r="AR1807" s="207"/>
    </row>
    <row r="1808" spans="44:44">
      <c r="AR1808" s="207"/>
    </row>
    <row r="1809" spans="44:44">
      <c r="AR1809" s="207"/>
    </row>
    <row r="1810" spans="44:44">
      <c r="AR1810" s="207"/>
    </row>
    <row r="1811" spans="44:44">
      <c r="AR1811" s="207"/>
    </row>
    <row r="1812" spans="44:44">
      <c r="AR1812" s="207"/>
    </row>
    <row r="1813" spans="44:44">
      <c r="AR1813" s="207"/>
    </row>
    <row r="1814" spans="44:44">
      <c r="AR1814" s="207"/>
    </row>
    <row r="1815" spans="44:44">
      <c r="AR1815" s="207"/>
    </row>
    <row r="1816" spans="44:44">
      <c r="AR1816" s="207"/>
    </row>
    <row r="1817" spans="44:44">
      <c r="AR1817" s="207"/>
    </row>
    <row r="1818" spans="44:44">
      <c r="AR1818" s="207"/>
    </row>
    <row r="1819" spans="44:44">
      <c r="AR1819" s="207"/>
    </row>
    <row r="1820" spans="44:44">
      <c r="AR1820" s="207"/>
    </row>
    <row r="1821" spans="44:44">
      <c r="AR1821" s="207"/>
    </row>
    <row r="1822" spans="44:44">
      <c r="AR1822" s="207"/>
    </row>
    <row r="1823" spans="44:44">
      <c r="AR1823" s="207"/>
    </row>
    <row r="1824" spans="44:44">
      <c r="AR1824" s="207"/>
    </row>
    <row r="1825" spans="44:44">
      <c r="AR1825" s="207"/>
    </row>
    <row r="1826" spans="44:44">
      <c r="AR1826" s="207"/>
    </row>
    <row r="1827" spans="44:44">
      <c r="AR1827" s="207"/>
    </row>
    <row r="1828" spans="44:44">
      <c r="AR1828" s="207"/>
    </row>
    <row r="1829" spans="44:44">
      <c r="AR1829" s="207"/>
    </row>
    <row r="1830" spans="44:44">
      <c r="AR1830" s="207"/>
    </row>
    <row r="1831" spans="44:44">
      <c r="AR1831" s="207"/>
    </row>
    <row r="1832" spans="44:44">
      <c r="AR1832" s="207"/>
    </row>
    <row r="1833" spans="44:44">
      <c r="AR1833" s="207"/>
    </row>
    <row r="1834" spans="44:44">
      <c r="AR1834" s="207"/>
    </row>
    <row r="1835" spans="44:44">
      <c r="AR1835" s="207"/>
    </row>
    <row r="1836" spans="44:44">
      <c r="AR1836" s="207"/>
    </row>
    <row r="1837" spans="44:44">
      <c r="AR1837" s="207"/>
    </row>
    <row r="1838" spans="44:44">
      <c r="AR1838" s="207"/>
    </row>
    <row r="1839" spans="44:44">
      <c r="AR1839" s="207"/>
    </row>
    <row r="1840" spans="44:44">
      <c r="AR1840" s="207"/>
    </row>
    <row r="1841" spans="44:44">
      <c r="AR1841" s="207"/>
    </row>
    <row r="1842" spans="44:44">
      <c r="AR1842" s="207"/>
    </row>
    <row r="1843" spans="44:44">
      <c r="AR1843" s="207"/>
    </row>
    <row r="1844" spans="44:44">
      <c r="AR1844" s="207"/>
    </row>
    <row r="1845" spans="44:44">
      <c r="AR1845" s="207"/>
    </row>
    <row r="1846" spans="44:44">
      <c r="AR1846" s="207"/>
    </row>
    <row r="1847" spans="44:44">
      <c r="AR1847" s="207"/>
    </row>
    <row r="1848" spans="44:44">
      <c r="AR1848" s="207"/>
    </row>
    <row r="1849" spans="44:44">
      <c r="AR1849" s="207"/>
    </row>
    <row r="1850" spans="44:44">
      <c r="AR1850" s="207"/>
    </row>
    <row r="1851" spans="44:44">
      <c r="AR1851" s="207"/>
    </row>
    <row r="1852" spans="44:44">
      <c r="AR1852" s="207"/>
    </row>
    <row r="1853" spans="44:44">
      <c r="AR1853" s="207"/>
    </row>
    <row r="1854" spans="44:44">
      <c r="AR1854" s="207"/>
    </row>
    <row r="1855" spans="44:44">
      <c r="AR1855" s="207"/>
    </row>
    <row r="1856" spans="44:44">
      <c r="AR1856" s="207"/>
    </row>
    <row r="1857" spans="44:44">
      <c r="AR1857" s="207"/>
    </row>
    <row r="1858" spans="44:44">
      <c r="AR1858" s="207"/>
    </row>
    <row r="1859" spans="44:44">
      <c r="AR1859" s="207"/>
    </row>
    <row r="1860" spans="44:44">
      <c r="AR1860" s="207"/>
    </row>
    <row r="1861" spans="44:44">
      <c r="AR1861" s="207"/>
    </row>
    <row r="1862" spans="44:44">
      <c r="AR1862" s="207"/>
    </row>
    <row r="1863" spans="44:44">
      <c r="AR1863" s="207"/>
    </row>
    <row r="1864" spans="44:44">
      <c r="AR1864" s="207"/>
    </row>
    <row r="1865" spans="44:44">
      <c r="AR1865" s="207"/>
    </row>
    <row r="1866" spans="44:44">
      <c r="AR1866" s="207"/>
    </row>
    <row r="1867" spans="44:44">
      <c r="AR1867" s="207"/>
    </row>
    <row r="1868" spans="44:44">
      <c r="AR1868" s="207"/>
    </row>
    <row r="1869" spans="44:44">
      <c r="AR1869" s="207"/>
    </row>
    <row r="1870" spans="44:44">
      <c r="AR1870" s="207"/>
    </row>
    <row r="1871" spans="44:44">
      <c r="AR1871" s="207"/>
    </row>
    <row r="1872" spans="44:44">
      <c r="AR1872" s="207"/>
    </row>
    <row r="1873" spans="44:44">
      <c r="AR1873" s="207"/>
    </row>
    <row r="1874" spans="44:44">
      <c r="AR1874" s="207"/>
    </row>
    <row r="1875" spans="44:44">
      <c r="AR1875" s="207"/>
    </row>
    <row r="1876" spans="44:44">
      <c r="AR1876" s="207"/>
    </row>
    <row r="1877" spans="44:44">
      <c r="AR1877" s="207"/>
    </row>
    <row r="1878" spans="44:44">
      <c r="AR1878" s="207"/>
    </row>
    <row r="1879" spans="44:44">
      <c r="AR1879" s="207"/>
    </row>
    <row r="1880" spans="44:44">
      <c r="AR1880" s="207"/>
    </row>
    <row r="1881" spans="44:44">
      <c r="AR1881" s="207"/>
    </row>
    <row r="1882" spans="44:44">
      <c r="AR1882" s="207"/>
    </row>
    <row r="1883" spans="44:44">
      <c r="AR1883" s="207"/>
    </row>
    <row r="1884" spans="44:44">
      <c r="AR1884" s="207"/>
    </row>
    <row r="1885" spans="44:44">
      <c r="AR1885" s="207"/>
    </row>
    <row r="1886" spans="44:44">
      <c r="AR1886" s="207"/>
    </row>
    <row r="1887" spans="44:44">
      <c r="AR1887" s="207"/>
    </row>
    <row r="1888" spans="44:44">
      <c r="AR1888" s="207"/>
    </row>
    <row r="1889" spans="44:44">
      <c r="AR1889" s="207"/>
    </row>
    <row r="1890" spans="44:44">
      <c r="AR1890" s="207"/>
    </row>
    <row r="1891" spans="44:44">
      <c r="AR1891" s="207"/>
    </row>
    <row r="1892" spans="44:44">
      <c r="AR1892" s="207"/>
    </row>
    <row r="1893" spans="44:44">
      <c r="AR1893" s="207"/>
    </row>
    <row r="1894" spans="44:44">
      <c r="AR1894" s="207"/>
    </row>
    <row r="1895" spans="44:44">
      <c r="AR1895" s="207"/>
    </row>
    <row r="1896" spans="44:44">
      <c r="AR1896" s="207"/>
    </row>
    <row r="1897" spans="44:44">
      <c r="AR1897" s="207"/>
    </row>
    <row r="1898" spans="44:44">
      <c r="AR1898" s="207"/>
    </row>
    <row r="1899" spans="44:44">
      <c r="AR1899" s="207"/>
    </row>
    <row r="1900" spans="44:44">
      <c r="AR1900" s="207"/>
    </row>
    <row r="1901" spans="44:44">
      <c r="AR1901" s="207"/>
    </row>
    <row r="1902" spans="44:44">
      <c r="AR1902" s="207"/>
    </row>
    <row r="1903" spans="44:44">
      <c r="AR1903" s="207"/>
    </row>
    <row r="1904" spans="44:44">
      <c r="AR1904" s="207"/>
    </row>
    <row r="1905" spans="44:44">
      <c r="AR1905" s="207"/>
    </row>
    <row r="1906" spans="44:44">
      <c r="AR1906" s="207"/>
    </row>
    <row r="1907" spans="44:44">
      <c r="AR1907" s="207"/>
    </row>
    <row r="1908" spans="44:44">
      <c r="AR1908" s="207"/>
    </row>
    <row r="1909" spans="44:44">
      <c r="AR1909" s="207"/>
    </row>
    <row r="1910" spans="44:44">
      <c r="AR1910" s="207"/>
    </row>
    <row r="1911" spans="44:44">
      <c r="AR1911" s="207"/>
    </row>
    <row r="1912" spans="44:44">
      <c r="AR1912" s="207"/>
    </row>
    <row r="1913" spans="44:44">
      <c r="AR1913" s="207"/>
    </row>
    <row r="1914" spans="44:44">
      <c r="AR1914" s="207"/>
    </row>
  </sheetData>
  <autoFilter ref="A9:AV1072" xr:uid="{829EC708-E8C4-4393-8E30-4E521C70BAA9}"/>
  <sortState xmlns:xlrd2="http://schemas.microsoft.com/office/spreadsheetml/2017/richdata2" ref="Z10:AR1166">
    <sortCondition ref="Z10"/>
  </sortState>
  <phoneticPr fontId="0" type="noConversion"/>
  <pageMargins left="0.75" right="0.75" top="1" bottom="1" header="0.5" footer="0.5"/>
  <pageSetup paperSize="5" orientation="landscape" r:id="rId1"/>
  <headerFooter alignWithMargins="0">
    <oddHeader>&amp;A</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S1072"/>
  <sheetViews>
    <sheetView showGridLines="0" zoomScale="80" zoomScaleNormal="80" workbookViewId="0">
      <pane ySplit="9" topLeftCell="A10" activePane="bottomLeft" state="frozen"/>
      <selection activeCell="X102" sqref="X102:X105"/>
      <selection pane="bottomLeft" activeCell="X102" sqref="X102:X105"/>
    </sheetView>
  </sheetViews>
  <sheetFormatPr defaultColWidth="9.33203125" defaultRowHeight="15"/>
  <cols>
    <col min="1" max="1" width="6.83203125" style="25" customWidth="1"/>
    <col min="2" max="2" width="6.1640625" style="25" customWidth="1"/>
    <col min="3" max="3" width="89.6640625" style="24" customWidth="1"/>
    <col min="4" max="4" width="15" style="24" customWidth="1"/>
    <col min="5" max="5" width="6.83203125" style="25" customWidth="1"/>
    <col min="6" max="6" width="8.6640625" style="25" customWidth="1"/>
    <col min="7" max="7" width="6.83203125" style="25" customWidth="1"/>
    <col min="8" max="8" width="12.33203125" style="24" customWidth="1"/>
    <col min="9" max="9" width="10.33203125" style="24" customWidth="1"/>
    <col min="10" max="10" width="9.6640625" style="24" customWidth="1"/>
    <col min="11" max="11" width="11.33203125" style="26" customWidth="1"/>
    <col min="12" max="12" width="13.33203125" style="26" customWidth="1"/>
    <col min="13" max="13" width="12" style="26" customWidth="1"/>
    <col min="14" max="14" width="9.1640625" style="26" customWidth="1"/>
    <col min="15" max="15" width="5" style="24" customWidth="1"/>
    <col min="16" max="16" width="15.33203125" style="24" bestFit="1" customWidth="1"/>
    <col min="17" max="17" width="11" style="24" bestFit="1" customWidth="1"/>
    <col min="18" max="16384" width="9.33203125" style="24"/>
  </cols>
  <sheetData>
    <row r="1" spans="1:19" ht="45">
      <c r="A1" s="20" t="s">
        <v>1240</v>
      </c>
      <c r="B1" s="20"/>
      <c r="D1" s="71" t="s">
        <v>355</v>
      </c>
      <c r="E1" s="21"/>
      <c r="F1" s="21"/>
      <c r="G1" s="21"/>
      <c r="H1" s="21"/>
      <c r="I1" s="22"/>
      <c r="J1" s="75">
        <v>1</v>
      </c>
      <c r="L1" s="23"/>
      <c r="M1" s="23"/>
      <c r="N1" s="23"/>
    </row>
    <row r="2" spans="1:19" hidden="1">
      <c r="D2" s="72"/>
      <c r="H2" s="25"/>
    </row>
    <row r="3" spans="1:19" hidden="1">
      <c r="D3" s="72"/>
      <c r="H3" s="25"/>
    </row>
    <row r="4" spans="1:19" hidden="1">
      <c r="D4" s="72"/>
      <c r="H4" s="25"/>
    </row>
    <row r="5" spans="1:19" hidden="1">
      <c r="D5" s="72"/>
      <c r="H5" s="25"/>
    </row>
    <row r="6" spans="1:19">
      <c r="D6" s="73"/>
      <c r="H6" s="25"/>
    </row>
    <row r="7" spans="1:19" ht="32.1" customHeight="1">
      <c r="A7" s="109" t="s">
        <v>695</v>
      </c>
      <c r="B7" s="109" t="s">
        <v>694</v>
      </c>
      <c r="C7" s="68"/>
      <c r="D7" s="109"/>
      <c r="E7" s="109" t="s">
        <v>695</v>
      </c>
      <c r="F7" s="109" t="s">
        <v>696</v>
      </c>
      <c r="G7" s="109" t="s">
        <v>697</v>
      </c>
      <c r="H7" s="110" t="s">
        <v>698</v>
      </c>
      <c r="I7" s="110" t="s">
        <v>1216</v>
      </c>
      <c r="J7" s="501" t="s">
        <v>1214</v>
      </c>
      <c r="K7" s="109" t="s">
        <v>700</v>
      </c>
      <c r="L7" s="109" t="s">
        <v>701</v>
      </c>
      <c r="M7" s="109" t="s">
        <v>700</v>
      </c>
      <c r="N7" s="109" t="s">
        <v>702</v>
      </c>
    </row>
    <row r="8" spans="1:19" ht="32.1" customHeight="1">
      <c r="A8" s="69" t="s">
        <v>237</v>
      </c>
      <c r="B8" s="69" t="s">
        <v>703</v>
      </c>
      <c r="C8" s="70" t="s">
        <v>704</v>
      </c>
      <c r="D8" s="69" t="s">
        <v>705</v>
      </c>
      <c r="E8" s="69" t="s">
        <v>237</v>
      </c>
      <c r="F8" s="69" t="s">
        <v>237</v>
      </c>
      <c r="G8" s="69" t="s">
        <v>237</v>
      </c>
      <c r="H8" s="108" t="s">
        <v>706</v>
      </c>
      <c r="I8" s="108" t="s">
        <v>1213</v>
      </c>
      <c r="J8" s="500" t="s">
        <v>1215</v>
      </c>
      <c r="K8" s="69" t="s">
        <v>707</v>
      </c>
      <c r="L8" s="69" t="s">
        <v>708</v>
      </c>
      <c r="M8" s="69" t="s">
        <v>709</v>
      </c>
      <c r="N8" s="69" t="s">
        <v>708</v>
      </c>
    </row>
    <row r="9" spans="1:19">
      <c r="A9" s="74"/>
      <c r="B9" s="74" t="s">
        <v>1129</v>
      </c>
      <c r="C9" s="74"/>
      <c r="D9" s="74" t="s">
        <v>1152</v>
      </c>
      <c r="E9" s="74"/>
      <c r="F9" s="74"/>
      <c r="G9" s="74"/>
      <c r="H9" s="74"/>
      <c r="I9" s="74"/>
      <c r="J9" s="74"/>
      <c r="K9" s="74"/>
      <c r="L9" s="74"/>
      <c r="M9" s="74"/>
      <c r="N9" s="74"/>
    </row>
    <row r="10" spans="1:19">
      <c r="A10" s="27">
        <f>IF(VALUE(MID(D10,1,1))=4,VALUE(MID(D10,1,3)),VALUE(MID(D10,1,4)))</f>
        <v>409</v>
      </c>
      <c r="B10" s="27">
        <v>1</v>
      </c>
      <c r="C10" s="28" t="str">
        <f t="shared" ref="C10" si="0">IF(H10=1,A10 &amp; " - " &amp;VLOOKUP(A10,codeCHA,2)&amp;" Charter School - "&amp;VLOOKUP(G10,code436,2)&amp;" pupils",IF(OR(A10=450,A10=466),A10 &amp; " - " &amp;VLOOKUP(A10,codeCHA,2)&amp;" Charter School - "&amp;VLOOKUP(F10,code436,2)&amp;" District - "&amp;VLOOKUP(G10,code436,2)&amp;" pupils",A10 &amp; " - " &amp;VLOOKUP(A10,codeCHA,2)&amp;" Charter School - "&amp;VLOOKUP(F10,code436,2)&amp;" Campus - "&amp;VLOOKUP(G10,code436,2)&amp;" pupils"))</f>
        <v>409 - ALMA DEL MAR Charter School - ACUSHNET pupils</v>
      </c>
      <c r="D10" s="29">
        <v>409201003</v>
      </c>
      <c r="E10" s="27">
        <f>A10</f>
        <v>409</v>
      </c>
      <c r="F10" s="25">
        <f t="shared" ref="F10" si="1">IF(VALUE(MID(D10,1,1))=4,VALUE(MID(D10,4,3)),VALUE(MID(D10,5,3)))</f>
        <v>201</v>
      </c>
      <c r="G10" s="25">
        <f t="shared" ref="G10" si="2">IF(VALUE(MID(D10,1,1))=4,VALUE(MID(D10,7,3)),VALUE(MID(D10,8,3)))</f>
        <v>3</v>
      </c>
      <c r="H10" s="25">
        <f t="shared" ref="H10" si="3">IF(OR(A10=410,A10=466,A10=487),2,1)</f>
        <v>1</v>
      </c>
      <c r="I10" s="30">
        <f t="shared" ref="I10" si="4">VLOOKUP(F10,distinfo,4)</f>
        <v>1</v>
      </c>
      <c r="J10" s="27">
        <f t="shared" ref="J10:J73" si="5">VLOOKUP(D10,enro_chafnd,16)</f>
        <v>7</v>
      </c>
      <c r="K10" s="31"/>
      <c r="L10" s="32">
        <f t="shared" ref="L10" si="6">IF(VLOOKUP(D10,rate_chafnd,40,FALSE)&gt;0,VLOOKUP(D10,rate_chafnd,40),VLOOKUP(G10,distinfo,7))</f>
        <v>9935</v>
      </c>
      <c r="M10" s="32"/>
      <c r="N10" s="32">
        <f t="shared" ref="N10" si="7">VLOOKUP(G10,distinfo,9)</f>
        <v>1088</v>
      </c>
      <c r="O10" s="33"/>
      <c r="P10" s="105"/>
      <c r="Q10" s="105"/>
      <c r="R10" s="106"/>
      <c r="S10" s="106"/>
    </row>
    <row r="11" spans="1:19">
      <c r="A11" s="27">
        <f t="shared" ref="A11:A74" si="8">IF(VALUE(MID(D11,1,1))=4,VALUE(MID(D11,1,3)),VALUE(MID(D11,1,4)))</f>
        <v>409</v>
      </c>
      <c r="B11" s="27">
        <v>2</v>
      </c>
      <c r="C11" s="28" t="str">
        <f t="shared" ref="C11:C74" si="9">IF(H11=1,A11 &amp; " - " &amp;VLOOKUP(A11,codeCHA,2)&amp;" Charter School - "&amp;VLOOKUP(G11,code436,2)&amp;" pupils",IF(OR(A11=450,A11=466),A11 &amp; " - " &amp;VLOOKUP(A11,codeCHA,2)&amp;" Charter School - "&amp;VLOOKUP(F11,code436,2)&amp;" District - "&amp;VLOOKUP(G11,code436,2)&amp;" pupils",A11 &amp; " - " &amp;VLOOKUP(A11,codeCHA,2)&amp;" Charter School - "&amp;VLOOKUP(F11,code436,2)&amp;" Campus - "&amp;VLOOKUP(G11,code436,2)&amp;" pupils"))</f>
        <v>409 - ALMA DEL MAR Charter School - ASHLAND pupils</v>
      </c>
      <c r="D11" s="29">
        <v>409201014</v>
      </c>
      <c r="E11" s="27">
        <f t="shared" ref="E11:E74" si="10">A11</f>
        <v>409</v>
      </c>
      <c r="F11" s="25">
        <f t="shared" ref="F11:F74" si="11">IF(VALUE(MID(D11,1,1))=4,VALUE(MID(D11,4,3)),VALUE(MID(D11,5,3)))</f>
        <v>201</v>
      </c>
      <c r="G11" s="25">
        <f t="shared" ref="G11:G74" si="12">IF(VALUE(MID(D11,1,1))=4,VALUE(MID(D11,7,3)),VALUE(MID(D11,8,3)))</f>
        <v>14</v>
      </c>
      <c r="H11" s="25">
        <f t="shared" ref="H11:H74" si="13">IF(OR(A11=410,A11=466,A11=487),2,1)</f>
        <v>1</v>
      </c>
      <c r="I11" s="30">
        <f t="shared" ref="I11:I74" si="14">VLOOKUP(F11,distinfo,4)</f>
        <v>1</v>
      </c>
      <c r="J11" s="27">
        <f t="shared" si="5"/>
        <v>5</v>
      </c>
      <c r="K11" s="31"/>
      <c r="L11" s="32">
        <f t="shared" ref="L11:L74" si="15">IF(VLOOKUP(D11,rate_chafnd,40,FALSE)&gt;0,VLOOKUP(D11,rate_chafnd,40),VLOOKUP(G11,distinfo,7))</f>
        <v>10064</v>
      </c>
      <c r="M11" s="32"/>
      <c r="N11" s="32">
        <f t="shared" ref="N11:N74" si="16">VLOOKUP(G11,distinfo,9)</f>
        <v>1088</v>
      </c>
      <c r="O11" s="33"/>
      <c r="P11" s="105"/>
      <c r="Q11" s="105"/>
      <c r="R11" s="106"/>
      <c r="S11" s="106"/>
    </row>
    <row r="12" spans="1:19">
      <c r="A12" s="27">
        <f t="shared" si="8"/>
        <v>409</v>
      </c>
      <c r="B12" s="27">
        <v>3</v>
      </c>
      <c r="C12" s="28" t="str">
        <f t="shared" si="9"/>
        <v>409 - ALMA DEL MAR Charter School - FAIRHAVEN pupils</v>
      </c>
      <c r="D12" s="29">
        <v>409201094</v>
      </c>
      <c r="E12" s="27">
        <f t="shared" si="10"/>
        <v>409</v>
      </c>
      <c r="F12" s="25">
        <f t="shared" si="11"/>
        <v>201</v>
      </c>
      <c r="G12" s="25">
        <f t="shared" si="12"/>
        <v>94</v>
      </c>
      <c r="H12" s="25">
        <f t="shared" si="13"/>
        <v>1</v>
      </c>
      <c r="I12" s="30">
        <f t="shared" si="14"/>
        <v>1</v>
      </c>
      <c r="J12" s="27">
        <f t="shared" si="5"/>
        <v>8</v>
      </c>
      <c r="K12" s="31"/>
      <c r="L12" s="32">
        <f t="shared" si="15"/>
        <v>15433</v>
      </c>
      <c r="M12" s="32"/>
      <c r="N12" s="32">
        <f t="shared" si="16"/>
        <v>1088</v>
      </c>
      <c r="O12" s="33"/>
      <c r="P12" s="105"/>
      <c r="Q12" s="105"/>
      <c r="R12" s="106"/>
      <c r="S12" s="106"/>
    </row>
    <row r="13" spans="1:19">
      <c r="A13" s="27">
        <f t="shared" si="8"/>
        <v>409</v>
      </c>
      <c r="B13" s="27">
        <v>4</v>
      </c>
      <c r="C13" s="28" t="str">
        <f t="shared" si="9"/>
        <v>409 - ALMA DEL MAR Charter School - FALL RIVER pupils</v>
      </c>
      <c r="D13" s="29">
        <v>409201095</v>
      </c>
      <c r="E13" s="27">
        <f t="shared" si="10"/>
        <v>409</v>
      </c>
      <c r="F13" s="25">
        <f t="shared" si="11"/>
        <v>201</v>
      </c>
      <c r="G13" s="25">
        <f t="shared" si="12"/>
        <v>95</v>
      </c>
      <c r="H13" s="25">
        <f t="shared" si="13"/>
        <v>1</v>
      </c>
      <c r="I13" s="30">
        <f t="shared" si="14"/>
        <v>1</v>
      </c>
      <c r="J13" s="27">
        <f t="shared" si="5"/>
        <v>12</v>
      </c>
      <c r="K13" s="31"/>
      <c r="L13" s="32">
        <f t="shared" si="15"/>
        <v>16591</v>
      </c>
      <c r="M13" s="32"/>
      <c r="N13" s="32">
        <f t="shared" si="16"/>
        <v>1088</v>
      </c>
      <c r="O13" s="33"/>
      <c r="P13" s="105"/>
      <c r="Q13" s="105"/>
      <c r="R13" s="106"/>
      <c r="S13" s="106"/>
    </row>
    <row r="14" spans="1:19">
      <c r="A14" s="27">
        <f t="shared" si="8"/>
        <v>409</v>
      </c>
      <c r="B14" s="27">
        <v>5</v>
      </c>
      <c r="C14" s="28" t="str">
        <f t="shared" si="9"/>
        <v>409 - ALMA DEL MAR Charter School - NEW BEDFORD pupils</v>
      </c>
      <c r="D14" s="29">
        <v>409201201</v>
      </c>
      <c r="E14" s="27">
        <f t="shared" si="10"/>
        <v>409</v>
      </c>
      <c r="F14" s="25">
        <f t="shared" si="11"/>
        <v>201</v>
      </c>
      <c r="G14" s="25">
        <f t="shared" si="12"/>
        <v>201</v>
      </c>
      <c r="H14" s="25">
        <f t="shared" si="13"/>
        <v>1</v>
      </c>
      <c r="I14" s="30">
        <f t="shared" si="14"/>
        <v>1</v>
      </c>
      <c r="J14" s="27">
        <f t="shared" si="5"/>
        <v>12</v>
      </c>
      <c r="K14" s="31"/>
      <c r="L14" s="32">
        <f t="shared" si="15"/>
        <v>15947</v>
      </c>
      <c r="M14" s="32"/>
      <c r="N14" s="32">
        <f t="shared" si="16"/>
        <v>1088</v>
      </c>
      <c r="O14" s="33"/>
      <c r="P14" s="105"/>
      <c r="Q14" s="105"/>
      <c r="R14" s="106"/>
      <c r="S14" s="106"/>
    </row>
    <row r="15" spans="1:19">
      <c r="A15" s="27">
        <f t="shared" si="8"/>
        <v>409</v>
      </c>
      <c r="B15" s="27">
        <v>6</v>
      </c>
      <c r="C15" s="28" t="str">
        <f t="shared" si="9"/>
        <v>409 - ALMA DEL MAR Charter School - WESTPORT pupils</v>
      </c>
      <c r="D15" s="29">
        <v>409201331</v>
      </c>
      <c r="E15" s="27">
        <f t="shared" si="10"/>
        <v>409</v>
      </c>
      <c r="F15" s="25">
        <f t="shared" si="11"/>
        <v>201</v>
      </c>
      <c r="G15" s="25">
        <f t="shared" si="12"/>
        <v>331</v>
      </c>
      <c r="H15" s="25">
        <f t="shared" si="13"/>
        <v>1</v>
      </c>
      <c r="I15" s="30">
        <f t="shared" si="14"/>
        <v>1</v>
      </c>
      <c r="J15" s="27">
        <f t="shared" si="5"/>
        <v>7</v>
      </c>
      <c r="K15" s="31"/>
      <c r="L15" s="32">
        <f t="shared" si="15"/>
        <v>9935</v>
      </c>
      <c r="M15" s="32"/>
      <c r="N15" s="32">
        <f t="shared" si="16"/>
        <v>1088</v>
      </c>
      <c r="O15" s="33"/>
      <c r="P15" s="105"/>
      <c r="Q15" s="105"/>
      <c r="R15" s="106"/>
      <c r="S15" s="106"/>
    </row>
    <row r="16" spans="1:19">
      <c r="A16" s="27">
        <f t="shared" si="8"/>
        <v>409</v>
      </c>
      <c r="B16" s="27">
        <v>7</v>
      </c>
      <c r="C16" s="28" t="str">
        <f t="shared" si="9"/>
        <v>409 - ALMA DEL MAR Charter School - FREETOWN LAKEVILLE pupils</v>
      </c>
      <c r="D16" s="29">
        <v>409201665</v>
      </c>
      <c r="E16" s="27">
        <f t="shared" si="10"/>
        <v>409</v>
      </c>
      <c r="F16" s="25">
        <f t="shared" si="11"/>
        <v>201</v>
      </c>
      <c r="G16" s="25">
        <f t="shared" si="12"/>
        <v>665</v>
      </c>
      <c r="H16" s="25">
        <f t="shared" si="13"/>
        <v>1</v>
      </c>
      <c r="I16" s="30">
        <f t="shared" si="14"/>
        <v>1</v>
      </c>
      <c r="J16" s="27">
        <f t="shared" si="5"/>
        <v>5</v>
      </c>
      <c r="K16" s="31"/>
      <c r="L16" s="32">
        <f t="shared" si="15"/>
        <v>9754</v>
      </c>
      <c r="M16" s="32"/>
      <c r="N16" s="32">
        <f t="shared" si="16"/>
        <v>1088</v>
      </c>
      <c r="O16" s="33"/>
      <c r="P16" s="105"/>
      <c r="Q16" s="105"/>
      <c r="R16" s="106"/>
      <c r="S16" s="106"/>
    </row>
    <row r="17" spans="1:19">
      <c r="A17" s="27">
        <f t="shared" si="8"/>
        <v>410</v>
      </c>
      <c r="B17" s="27">
        <v>8</v>
      </c>
      <c r="C17" s="28" t="str">
        <f t="shared" si="9"/>
        <v>410 - EXCEL ACADEMY Charter School - BOSTON Campus - BOSTON pupils</v>
      </c>
      <c r="D17" s="29">
        <v>410035035</v>
      </c>
      <c r="E17" s="27">
        <f t="shared" si="10"/>
        <v>410</v>
      </c>
      <c r="F17" s="25">
        <f t="shared" si="11"/>
        <v>35</v>
      </c>
      <c r="G17" s="25">
        <f t="shared" si="12"/>
        <v>35</v>
      </c>
      <c r="H17" s="25">
        <f t="shared" si="13"/>
        <v>2</v>
      </c>
      <c r="I17" s="30">
        <f t="shared" si="14"/>
        <v>1.0880000000000001</v>
      </c>
      <c r="J17" s="27">
        <f t="shared" si="5"/>
        <v>11</v>
      </c>
      <c r="K17" s="31"/>
      <c r="L17" s="32">
        <f t="shared" si="15"/>
        <v>16888</v>
      </c>
      <c r="M17" s="32"/>
      <c r="N17" s="32">
        <f t="shared" si="16"/>
        <v>1088</v>
      </c>
      <c r="O17" s="33"/>
      <c r="P17" s="105"/>
      <c r="Q17" s="105"/>
      <c r="R17" s="106"/>
      <c r="S17" s="106"/>
    </row>
    <row r="18" spans="1:19">
      <c r="A18" s="27">
        <f t="shared" si="8"/>
        <v>410</v>
      </c>
      <c r="B18" s="27">
        <v>9</v>
      </c>
      <c r="C18" s="28" t="str">
        <f t="shared" si="9"/>
        <v>410 - EXCEL ACADEMY Charter School - BOSTON Campus - CHELSEA pupils</v>
      </c>
      <c r="D18" s="29">
        <v>410035057</v>
      </c>
      <c r="E18" s="27">
        <f t="shared" si="10"/>
        <v>410</v>
      </c>
      <c r="F18" s="25">
        <f t="shared" si="11"/>
        <v>35</v>
      </c>
      <c r="G18" s="25">
        <f t="shared" si="12"/>
        <v>57</v>
      </c>
      <c r="H18" s="25">
        <f t="shared" si="13"/>
        <v>2</v>
      </c>
      <c r="I18" s="30">
        <f t="shared" si="14"/>
        <v>1.0880000000000001</v>
      </c>
      <c r="J18" s="27">
        <f t="shared" si="5"/>
        <v>12</v>
      </c>
      <c r="K18" s="31"/>
      <c r="L18" s="32">
        <f t="shared" si="15"/>
        <v>17561</v>
      </c>
      <c r="M18" s="32"/>
      <c r="N18" s="32">
        <f t="shared" si="16"/>
        <v>1088</v>
      </c>
      <c r="O18" s="33"/>
      <c r="P18" s="105"/>
      <c r="Q18" s="105"/>
      <c r="R18" s="106"/>
      <c r="S18" s="106"/>
    </row>
    <row r="19" spans="1:19">
      <c r="A19" s="27">
        <f t="shared" si="8"/>
        <v>410</v>
      </c>
      <c r="B19" s="27">
        <v>10</v>
      </c>
      <c r="C19" s="28" t="str">
        <f t="shared" si="9"/>
        <v>410 - EXCEL ACADEMY Charter School - BOSTON Campus - DANVERS pupils</v>
      </c>
      <c r="D19" s="29">
        <v>410035071</v>
      </c>
      <c r="E19" s="27">
        <f t="shared" si="10"/>
        <v>410</v>
      </c>
      <c r="F19" s="25">
        <f t="shared" si="11"/>
        <v>35</v>
      </c>
      <c r="G19" s="25">
        <f t="shared" si="12"/>
        <v>71</v>
      </c>
      <c r="H19" s="25">
        <f t="shared" si="13"/>
        <v>2</v>
      </c>
      <c r="I19" s="30">
        <f t="shared" si="14"/>
        <v>1.0880000000000001</v>
      </c>
      <c r="J19" s="27">
        <f t="shared" si="5"/>
        <v>5</v>
      </c>
      <c r="K19" s="31"/>
      <c r="L19" s="32">
        <f t="shared" si="15"/>
        <v>17197</v>
      </c>
      <c r="M19" s="32"/>
      <c r="N19" s="32">
        <f t="shared" si="16"/>
        <v>1088</v>
      </c>
      <c r="O19" s="33"/>
      <c r="P19" s="105"/>
      <c r="Q19" s="105"/>
      <c r="R19" s="106"/>
      <c r="S19" s="106"/>
    </row>
    <row r="20" spans="1:19">
      <c r="A20" s="27">
        <f t="shared" si="8"/>
        <v>410</v>
      </c>
      <c r="B20" s="27">
        <v>11</v>
      </c>
      <c r="C20" s="28" t="str">
        <f t="shared" si="9"/>
        <v>410 - EXCEL ACADEMY Charter School - BOSTON Campus - EVERETT pupils</v>
      </c>
      <c r="D20" s="29">
        <v>410035093</v>
      </c>
      <c r="E20" s="27">
        <f t="shared" si="10"/>
        <v>410</v>
      </c>
      <c r="F20" s="25">
        <f t="shared" si="11"/>
        <v>35</v>
      </c>
      <c r="G20" s="25">
        <f t="shared" si="12"/>
        <v>93</v>
      </c>
      <c r="H20" s="25">
        <f t="shared" si="13"/>
        <v>2</v>
      </c>
      <c r="I20" s="30">
        <f t="shared" si="14"/>
        <v>1.0880000000000001</v>
      </c>
      <c r="J20" s="27">
        <f t="shared" si="5"/>
        <v>11</v>
      </c>
      <c r="K20" s="31"/>
      <c r="L20" s="32">
        <f t="shared" si="15"/>
        <v>18045</v>
      </c>
      <c r="M20" s="32"/>
      <c r="N20" s="32">
        <f t="shared" si="16"/>
        <v>1088</v>
      </c>
      <c r="O20" s="33"/>
      <c r="P20" s="105"/>
      <c r="Q20" s="105"/>
      <c r="R20" s="106"/>
      <c r="S20" s="106"/>
    </row>
    <row r="21" spans="1:19">
      <c r="A21" s="27">
        <f t="shared" si="8"/>
        <v>410</v>
      </c>
      <c r="B21" s="27">
        <v>12</v>
      </c>
      <c r="C21" s="28" t="str">
        <f t="shared" si="9"/>
        <v>410 - EXCEL ACADEMY Charter School - BOSTON Campus - GARDNER pupils</v>
      </c>
      <c r="D21" s="29">
        <v>410035103</v>
      </c>
      <c r="E21" s="27">
        <f t="shared" si="10"/>
        <v>410</v>
      </c>
      <c r="F21" s="25">
        <f t="shared" si="11"/>
        <v>35</v>
      </c>
      <c r="G21" s="25">
        <f t="shared" si="12"/>
        <v>103</v>
      </c>
      <c r="H21" s="25">
        <f t="shared" si="13"/>
        <v>2</v>
      </c>
      <c r="I21" s="30">
        <f t="shared" si="14"/>
        <v>1.0880000000000001</v>
      </c>
      <c r="J21" s="27">
        <f t="shared" si="5"/>
        <v>10</v>
      </c>
      <c r="K21" s="31"/>
      <c r="L21" s="32">
        <f t="shared" si="15"/>
        <v>18742</v>
      </c>
      <c r="M21" s="32"/>
      <c r="N21" s="32">
        <f t="shared" si="16"/>
        <v>1088</v>
      </c>
      <c r="O21" s="33"/>
      <c r="P21" s="105"/>
      <c r="Q21" s="105"/>
      <c r="R21" s="106"/>
      <c r="S21" s="106"/>
    </row>
    <row r="22" spans="1:19">
      <c r="A22" s="27">
        <f t="shared" si="8"/>
        <v>410</v>
      </c>
      <c r="B22" s="27">
        <v>13</v>
      </c>
      <c r="C22" s="28" t="str">
        <f t="shared" si="9"/>
        <v>410 - EXCEL ACADEMY Charter School - BOSTON Campus - LAWRENCE pupils</v>
      </c>
      <c r="D22" s="29">
        <v>410035149</v>
      </c>
      <c r="E22" s="27">
        <f t="shared" si="10"/>
        <v>410</v>
      </c>
      <c r="F22" s="25">
        <f t="shared" si="11"/>
        <v>35</v>
      </c>
      <c r="G22" s="25">
        <f t="shared" si="12"/>
        <v>149</v>
      </c>
      <c r="H22" s="25">
        <f t="shared" si="13"/>
        <v>2</v>
      </c>
      <c r="I22" s="30">
        <f t="shared" si="14"/>
        <v>1.0880000000000001</v>
      </c>
      <c r="J22" s="27">
        <f t="shared" si="5"/>
        <v>12</v>
      </c>
      <c r="K22" s="31"/>
      <c r="L22" s="32">
        <f t="shared" si="15"/>
        <v>12440</v>
      </c>
      <c r="M22" s="32"/>
      <c r="N22" s="32">
        <f t="shared" si="16"/>
        <v>1088</v>
      </c>
      <c r="O22" s="33"/>
      <c r="P22" s="105"/>
      <c r="Q22" s="105"/>
      <c r="R22" s="106"/>
      <c r="S22" s="106"/>
    </row>
    <row r="23" spans="1:19">
      <c r="A23" s="27">
        <f t="shared" si="8"/>
        <v>410</v>
      </c>
      <c r="B23" s="27">
        <v>14</v>
      </c>
      <c r="C23" s="28" t="str">
        <f t="shared" si="9"/>
        <v>410 - EXCEL ACADEMY Charter School - BOSTON Campus - LOWELL pupils</v>
      </c>
      <c r="D23" s="29">
        <v>410035160</v>
      </c>
      <c r="E23" s="27">
        <f t="shared" si="10"/>
        <v>410</v>
      </c>
      <c r="F23" s="25">
        <f t="shared" si="11"/>
        <v>35</v>
      </c>
      <c r="G23" s="25">
        <f t="shared" si="12"/>
        <v>160</v>
      </c>
      <c r="H23" s="25">
        <f t="shared" si="13"/>
        <v>2</v>
      </c>
      <c r="I23" s="30">
        <f t="shared" si="14"/>
        <v>1.0880000000000001</v>
      </c>
      <c r="J23" s="27">
        <f t="shared" si="5"/>
        <v>11</v>
      </c>
      <c r="K23" s="31"/>
      <c r="L23" s="32">
        <f t="shared" si="15"/>
        <v>19084</v>
      </c>
      <c r="M23" s="32"/>
      <c r="N23" s="32">
        <f t="shared" si="16"/>
        <v>1088</v>
      </c>
      <c r="O23" s="33"/>
      <c r="P23" s="105"/>
      <c r="Q23" s="105"/>
      <c r="R23" s="106"/>
      <c r="S23" s="106"/>
    </row>
    <row r="24" spans="1:19">
      <c r="A24" s="27">
        <f t="shared" si="8"/>
        <v>410</v>
      </c>
      <c r="B24" s="27">
        <v>15</v>
      </c>
      <c r="C24" s="28" t="str">
        <f t="shared" si="9"/>
        <v>410 - EXCEL ACADEMY Charter School - BOSTON Campus - LYNN pupils</v>
      </c>
      <c r="D24" s="29">
        <v>410035163</v>
      </c>
      <c r="E24" s="27">
        <f t="shared" si="10"/>
        <v>410</v>
      </c>
      <c r="F24" s="25">
        <f t="shared" si="11"/>
        <v>35</v>
      </c>
      <c r="G24" s="25">
        <f t="shared" si="12"/>
        <v>163</v>
      </c>
      <c r="H24" s="25">
        <f t="shared" si="13"/>
        <v>2</v>
      </c>
      <c r="I24" s="30">
        <f t="shared" si="14"/>
        <v>1.0880000000000001</v>
      </c>
      <c r="J24" s="27">
        <f t="shared" si="5"/>
        <v>11</v>
      </c>
      <c r="K24" s="31"/>
      <c r="L24" s="32">
        <f t="shared" si="15"/>
        <v>16603</v>
      </c>
      <c r="M24" s="32"/>
      <c r="N24" s="32">
        <f t="shared" si="16"/>
        <v>1088</v>
      </c>
      <c r="O24" s="33"/>
      <c r="P24" s="105"/>
      <c r="Q24" s="105"/>
      <c r="R24" s="106"/>
      <c r="S24" s="106"/>
    </row>
    <row r="25" spans="1:19">
      <c r="A25" s="27">
        <f t="shared" si="8"/>
        <v>410</v>
      </c>
      <c r="B25" s="27">
        <v>16</v>
      </c>
      <c r="C25" s="28" t="str">
        <f t="shared" si="9"/>
        <v>410 - EXCEL ACADEMY Charter School - BOSTON Campus - MALDEN pupils</v>
      </c>
      <c r="D25" s="29">
        <v>410035165</v>
      </c>
      <c r="E25" s="27">
        <f t="shared" si="10"/>
        <v>410</v>
      </c>
      <c r="F25" s="25">
        <f t="shared" si="11"/>
        <v>35</v>
      </c>
      <c r="G25" s="25">
        <f t="shared" si="12"/>
        <v>165</v>
      </c>
      <c r="H25" s="25">
        <f t="shared" si="13"/>
        <v>2</v>
      </c>
      <c r="I25" s="30">
        <f t="shared" si="14"/>
        <v>1.0880000000000001</v>
      </c>
      <c r="J25" s="27">
        <f t="shared" si="5"/>
        <v>10</v>
      </c>
      <c r="K25" s="31"/>
      <c r="L25" s="32">
        <f t="shared" si="15"/>
        <v>15017</v>
      </c>
      <c r="M25" s="32"/>
      <c r="N25" s="32">
        <f t="shared" si="16"/>
        <v>1088</v>
      </c>
      <c r="O25" s="33"/>
      <c r="P25" s="105"/>
      <c r="Q25" s="105"/>
      <c r="R25" s="106"/>
      <c r="S25" s="106"/>
    </row>
    <row r="26" spans="1:19">
      <c r="A26" s="27">
        <f t="shared" si="8"/>
        <v>410</v>
      </c>
      <c r="B26" s="27">
        <v>17</v>
      </c>
      <c r="C26" s="28" t="str">
        <f t="shared" si="9"/>
        <v>410 - EXCEL ACADEMY Charter School - BOSTON Campus - NORTH READING pupils</v>
      </c>
      <c r="D26" s="29">
        <v>410035217</v>
      </c>
      <c r="E26" s="27">
        <f t="shared" si="10"/>
        <v>410</v>
      </c>
      <c r="F26" s="25">
        <f t="shared" si="11"/>
        <v>35</v>
      </c>
      <c r="G26" s="25">
        <f t="shared" si="12"/>
        <v>217</v>
      </c>
      <c r="H26" s="25">
        <f t="shared" si="13"/>
        <v>2</v>
      </c>
      <c r="I26" s="30">
        <f t="shared" si="14"/>
        <v>1.0880000000000001</v>
      </c>
      <c r="J26" s="27">
        <f t="shared" si="5"/>
        <v>3</v>
      </c>
      <c r="K26" s="31"/>
      <c r="L26" s="32">
        <f t="shared" si="15"/>
        <v>16962</v>
      </c>
      <c r="M26" s="32"/>
      <c r="N26" s="32">
        <f t="shared" si="16"/>
        <v>1088</v>
      </c>
      <c r="O26" s="33"/>
      <c r="P26" s="105"/>
      <c r="Q26" s="105"/>
      <c r="R26" s="106"/>
      <c r="S26" s="106"/>
    </row>
    <row r="27" spans="1:19">
      <c r="A27" s="27">
        <f t="shared" si="8"/>
        <v>410</v>
      </c>
      <c r="B27" s="27">
        <v>18</v>
      </c>
      <c r="C27" s="28" t="str">
        <f t="shared" si="9"/>
        <v>410 - EXCEL ACADEMY Charter School - BOSTON Campus - RANDOLPH pupils</v>
      </c>
      <c r="D27" s="29">
        <v>410035244</v>
      </c>
      <c r="E27" s="27">
        <f t="shared" si="10"/>
        <v>410</v>
      </c>
      <c r="F27" s="25">
        <f t="shared" si="11"/>
        <v>35</v>
      </c>
      <c r="G27" s="25">
        <f t="shared" si="12"/>
        <v>244</v>
      </c>
      <c r="H27" s="25">
        <f t="shared" si="13"/>
        <v>2</v>
      </c>
      <c r="I27" s="30">
        <f t="shared" si="14"/>
        <v>1.0880000000000001</v>
      </c>
      <c r="J27" s="27">
        <f t="shared" si="5"/>
        <v>10</v>
      </c>
      <c r="K27" s="31"/>
      <c r="L27" s="32">
        <f t="shared" si="15"/>
        <v>18742</v>
      </c>
      <c r="M27" s="32"/>
      <c r="N27" s="32">
        <f t="shared" si="16"/>
        <v>1088</v>
      </c>
      <c r="O27" s="33"/>
      <c r="P27" s="105"/>
      <c r="Q27" s="105"/>
      <c r="R27" s="106"/>
      <c r="S27" s="106"/>
    </row>
    <row r="28" spans="1:19">
      <c r="A28" s="27">
        <f t="shared" si="8"/>
        <v>410</v>
      </c>
      <c r="B28" s="27">
        <v>19</v>
      </c>
      <c r="C28" s="28" t="str">
        <f t="shared" si="9"/>
        <v>410 - EXCEL ACADEMY Charter School - BOSTON Campus - REVERE pupils</v>
      </c>
      <c r="D28" s="29">
        <v>410035248</v>
      </c>
      <c r="E28" s="27">
        <f t="shared" si="10"/>
        <v>410</v>
      </c>
      <c r="F28" s="25">
        <f t="shared" si="11"/>
        <v>35</v>
      </c>
      <c r="G28" s="25">
        <f t="shared" si="12"/>
        <v>248</v>
      </c>
      <c r="H28" s="25">
        <f t="shared" si="13"/>
        <v>2</v>
      </c>
      <c r="I28" s="30">
        <f t="shared" si="14"/>
        <v>1.0880000000000001</v>
      </c>
      <c r="J28" s="27">
        <f t="shared" si="5"/>
        <v>11</v>
      </c>
      <c r="K28" s="31"/>
      <c r="L28" s="32">
        <f t="shared" si="15"/>
        <v>16290</v>
      </c>
      <c r="M28" s="32"/>
      <c r="N28" s="32">
        <f t="shared" si="16"/>
        <v>1088</v>
      </c>
      <c r="O28" s="33"/>
      <c r="P28" s="105"/>
      <c r="Q28" s="105"/>
      <c r="R28" s="106"/>
      <c r="S28" s="106"/>
    </row>
    <row r="29" spans="1:19">
      <c r="A29" s="27">
        <f t="shared" si="8"/>
        <v>410</v>
      </c>
      <c r="B29" s="27">
        <v>20</v>
      </c>
      <c r="C29" s="28" t="str">
        <f t="shared" si="9"/>
        <v>410 - EXCEL ACADEMY Charter School - BOSTON Campus - SAUGUS pupils</v>
      </c>
      <c r="D29" s="29">
        <v>410035262</v>
      </c>
      <c r="E29" s="27">
        <f t="shared" si="10"/>
        <v>410</v>
      </c>
      <c r="F29" s="25">
        <f t="shared" si="11"/>
        <v>35</v>
      </c>
      <c r="G29" s="25">
        <f t="shared" si="12"/>
        <v>262</v>
      </c>
      <c r="H29" s="25">
        <f t="shared" si="13"/>
        <v>2</v>
      </c>
      <c r="I29" s="30">
        <f t="shared" si="14"/>
        <v>1.0880000000000001</v>
      </c>
      <c r="J29" s="27">
        <f t="shared" si="5"/>
        <v>9</v>
      </c>
      <c r="K29" s="31"/>
      <c r="L29" s="32">
        <f t="shared" si="15"/>
        <v>19135</v>
      </c>
      <c r="M29" s="32"/>
      <c r="N29" s="32">
        <f t="shared" si="16"/>
        <v>1088</v>
      </c>
      <c r="O29" s="33"/>
      <c r="P29" s="105"/>
      <c r="Q29" s="105"/>
      <c r="R29" s="106"/>
      <c r="S29" s="106"/>
    </row>
    <row r="30" spans="1:19">
      <c r="A30" s="27">
        <f t="shared" si="8"/>
        <v>410</v>
      </c>
      <c r="B30" s="27">
        <v>21</v>
      </c>
      <c r="C30" s="28" t="str">
        <f t="shared" si="9"/>
        <v>410 - EXCEL ACADEMY Charter School - BOSTON Campus - WINTHROP pupils</v>
      </c>
      <c r="D30" s="29">
        <v>410035346</v>
      </c>
      <c r="E30" s="27">
        <f t="shared" si="10"/>
        <v>410</v>
      </c>
      <c r="F30" s="25">
        <f t="shared" si="11"/>
        <v>35</v>
      </c>
      <c r="G30" s="25">
        <f t="shared" si="12"/>
        <v>346</v>
      </c>
      <c r="H30" s="25">
        <f t="shared" si="13"/>
        <v>2</v>
      </c>
      <c r="I30" s="30">
        <f t="shared" si="14"/>
        <v>1.0880000000000001</v>
      </c>
      <c r="J30" s="27">
        <f t="shared" si="5"/>
        <v>8</v>
      </c>
      <c r="K30" s="31"/>
      <c r="L30" s="32">
        <f t="shared" si="15"/>
        <v>14788</v>
      </c>
      <c r="M30" s="32"/>
      <c r="N30" s="32">
        <f t="shared" si="16"/>
        <v>1088</v>
      </c>
      <c r="O30" s="33"/>
      <c r="P30" s="105"/>
      <c r="Q30" s="105"/>
      <c r="R30" s="106"/>
      <c r="S30" s="106"/>
    </row>
    <row r="31" spans="1:19">
      <c r="A31" s="27">
        <f t="shared" si="8"/>
        <v>410</v>
      </c>
      <c r="B31" s="27">
        <v>22</v>
      </c>
      <c r="C31" s="28" t="str">
        <f t="shared" si="9"/>
        <v>410 - EXCEL ACADEMY Charter School - CHELSEA Campus - BOSTON pupils</v>
      </c>
      <c r="D31" s="29">
        <v>410057035</v>
      </c>
      <c r="E31" s="27">
        <f t="shared" si="10"/>
        <v>410</v>
      </c>
      <c r="F31" s="25">
        <f t="shared" si="11"/>
        <v>57</v>
      </c>
      <c r="G31" s="25">
        <f t="shared" si="12"/>
        <v>35</v>
      </c>
      <c r="H31" s="25">
        <f t="shared" si="13"/>
        <v>2</v>
      </c>
      <c r="I31" s="30">
        <f t="shared" si="14"/>
        <v>1.04</v>
      </c>
      <c r="J31" s="27">
        <f t="shared" si="5"/>
        <v>11</v>
      </c>
      <c r="K31" s="31"/>
      <c r="L31" s="32">
        <f t="shared" si="15"/>
        <v>14694</v>
      </c>
      <c r="M31" s="32"/>
      <c r="N31" s="32">
        <f t="shared" si="16"/>
        <v>1088</v>
      </c>
      <c r="O31" s="33"/>
      <c r="P31" s="105"/>
      <c r="Q31" s="105"/>
      <c r="R31" s="106"/>
      <c r="S31" s="106"/>
    </row>
    <row r="32" spans="1:19">
      <c r="A32" s="27">
        <f t="shared" si="8"/>
        <v>410</v>
      </c>
      <c r="B32" s="27">
        <v>23</v>
      </c>
      <c r="C32" s="28" t="str">
        <f t="shared" si="9"/>
        <v>410 - EXCEL ACADEMY Charter School - CHELSEA Campus - CHELSEA pupils</v>
      </c>
      <c r="D32" s="29">
        <v>410057057</v>
      </c>
      <c r="E32" s="27">
        <f t="shared" si="10"/>
        <v>410</v>
      </c>
      <c r="F32" s="25">
        <f t="shared" si="11"/>
        <v>57</v>
      </c>
      <c r="G32" s="25">
        <f t="shared" si="12"/>
        <v>57</v>
      </c>
      <c r="H32" s="25">
        <f t="shared" si="13"/>
        <v>2</v>
      </c>
      <c r="I32" s="30">
        <f t="shared" si="14"/>
        <v>1.04</v>
      </c>
      <c r="J32" s="27">
        <f t="shared" si="5"/>
        <v>12</v>
      </c>
      <c r="K32" s="31"/>
      <c r="L32" s="32">
        <f t="shared" si="15"/>
        <v>15492</v>
      </c>
      <c r="M32" s="32"/>
      <c r="N32" s="32">
        <f t="shared" si="16"/>
        <v>1088</v>
      </c>
      <c r="O32" s="33"/>
      <c r="P32" s="105"/>
      <c r="Q32" s="105"/>
      <c r="R32" s="106"/>
      <c r="S32" s="106"/>
    </row>
    <row r="33" spans="1:19">
      <c r="A33" s="27">
        <f t="shared" si="8"/>
        <v>410</v>
      </c>
      <c r="B33" s="27">
        <v>24</v>
      </c>
      <c r="C33" s="28" t="str">
        <f t="shared" si="9"/>
        <v>410 - EXCEL ACADEMY Charter School - CHELSEA Campus - EVERETT pupils</v>
      </c>
      <c r="D33" s="29">
        <v>410057093</v>
      </c>
      <c r="E33" s="27">
        <f t="shared" si="10"/>
        <v>410</v>
      </c>
      <c r="F33" s="25">
        <f t="shared" si="11"/>
        <v>57</v>
      </c>
      <c r="G33" s="25">
        <f t="shared" si="12"/>
        <v>93</v>
      </c>
      <c r="H33" s="25">
        <f t="shared" si="13"/>
        <v>2</v>
      </c>
      <c r="I33" s="30">
        <f t="shared" si="14"/>
        <v>1.04</v>
      </c>
      <c r="J33" s="27">
        <f t="shared" si="5"/>
        <v>11</v>
      </c>
      <c r="K33" s="31"/>
      <c r="L33" s="32">
        <f t="shared" si="15"/>
        <v>15448</v>
      </c>
      <c r="M33" s="32"/>
      <c r="N33" s="32">
        <f t="shared" si="16"/>
        <v>1088</v>
      </c>
      <c r="O33" s="33"/>
      <c r="P33" s="105"/>
      <c r="Q33" s="105"/>
      <c r="R33" s="106"/>
      <c r="S33" s="106"/>
    </row>
    <row r="34" spans="1:19">
      <c r="A34" s="27">
        <f t="shared" si="8"/>
        <v>410</v>
      </c>
      <c r="B34" s="27">
        <v>25</v>
      </c>
      <c r="C34" s="28" t="str">
        <f t="shared" si="9"/>
        <v>410 - EXCEL ACADEMY Charter School - CHELSEA Campus - GARDNER pupils</v>
      </c>
      <c r="D34" s="29">
        <v>410057103</v>
      </c>
      <c r="E34" s="27">
        <f t="shared" si="10"/>
        <v>410</v>
      </c>
      <c r="F34" s="25">
        <f t="shared" si="11"/>
        <v>57</v>
      </c>
      <c r="G34" s="25">
        <f t="shared" si="12"/>
        <v>103</v>
      </c>
      <c r="H34" s="25">
        <f t="shared" si="13"/>
        <v>2</v>
      </c>
      <c r="I34" s="30">
        <f t="shared" si="14"/>
        <v>1.04</v>
      </c>
      <c r="J34" s="27">
        <f t="shared" si="5"/>
        <v>10</v>
      </c>
      <c r="K34" s="31"/>
      <c r="L34" s="32">
        <f t="shared" si="15"/>
        <v>10063</v>
      </c>
      <c r="M34" s="32"/>
      <c r="N34" s="32">
        <f t="shared" si="16"/>
        <v>1088</v>
      </c>
      <c r="O34" s="33"/>
      <c r="P34" s="105"/>
      <c r="Q34" s="105"/>
      <c r="R34" s="106"/>
      <c r="S34" s="106"/>
    </row>
    <row r="35" spans="1:19">
      <c r="A35" s="27">
        <f t="shared" si="8"/>
        <v>410</v>
      </c>
      <c r="B35" s="27">
        <v>26</v>
      </c>
      <c r="C35" s="28" t="str">
        <f t="shared" si="9"/>
        <v>410 - EXCEL ACADEMY Charter School - CHELSEA Campus - LYNN pupils</v>
      </c>
      <c r="D35" s="29">
        <v>410057163</v>
      </c>
      <c r="E35" s="27">
        <f t="shared" si="10"/>
        <v>410</v>
      </c>
      <c r="F35" s="25">
        <f t="shared" si="11"/>
        <v>57</v>
      </c>
      <c r="G35" s="25">
        <f t="shared" si="12"/>
        <v>163</v>
      </c>
      <c r="H35" s="25">
        <f t="shared" si="13"/>
        <v>2</v>
      </c>
      <c r="I35" s="30">
        <f t="shared" si="14"/>
        <v>1.04</v>
      </c>
      <c r="J35" s="27">
        <f t="shared" si="5"/>
        <v>11</v>
      </c>
      <c r="K35" s="31"/>
      <c r="L35" s="32">
        <f t="shared" si="15"/>
        <v>14848</v>
      </c>
      <c r="M35" s="32"/>
      <c r="N35" s="32">
        <f t="shared" si="16"/>
        <v>1088</v>
      </c>
      <c r="O35" s="33"/>
      <c r="P35" s="105"/>
      <c r="Q35" s="105"/>
      <c r="R35" s="106"/>
      <c r="S35" s="106"/>
    </row>
    <row r="36" spans="1:19">
      <c r="A36" s="27">
        <f t="shared" si="8"/>
        <v>410</v>
      </c>
      <c r="B36" s="27">
        <v>27</v>
      </c>
      <c r="C36" s="28" t="str">
        <f t="shared" si="9"/>
        <v>410 - EXCEL ACADEMY Charter School - CHELSEA Campus - REVERE pupils</v>
      </c>
      <c r="D36" s="29">
        <v>410057248</v>
      </c>
      <c r="E36" s="27">
        <f t="shared" si="10"/>
        <v>410</v>
      </c>
      <c r="F36" s="25">
        <f t="shared" si="11"/>
        <v>57</v>
      </c>
      <c r="G36" s="25">
        <f t="shared" si="12"/>
        <v>248</v>
      </c>
      <c r="H36" s="25">
        <f t="shared" si="13"/>
        <v>2</v>
      </c>
      <c r="I36" s="30">
        <f t="shared" si="14"/>
        <v>1.04</v>
      </c>
      <c r="J36" s="27">
        <f t="shared" si="5"/>
        <v>11</v>
      </c>
      <c r="K36" s="31"/>
      <c r="L36" s="32">
        <f t="shared" si="15"/>
        <v>14294</v>
      </c>
      <c r="M36" s="32"/>
      <c r="N36" s="32">
        <f t="shared" si="16"/>
        <v>1088</v>
      </c>
      <c r="O36" s="33"/>
      <c r="P36" s="105"/>
      <c r="Q36" s="105"/>
      <c r="R36" s="106"/>
      <c r="S36" s="106"/>
    </row>
    <row r="37" spans="1:19">
      <c r="A37" s="27">
        <f t="shared" si="8"/>
        <v>410</v>
      </c>
      <c r="B37" s="27">
        <v>28</v>
      </c>
      <c r="C37" s="28" t="str">
        <f t="shared" si="9"/>
        <v>410 - EXCEL ACADEMY Charter School - CHELSEA Campus - SAUGUS pupils</v>
      </c>
      <c r="D37" s="29">
        <v>410057262</v>
      </c>
      <c r="E37" s="27">
        <f t="shared" si="10"/>
        <v>410</v>
      </c>
      <c r="F37" s="25">
        <f t="shared" si="11"/>
        <v>57</v>
      </c>
      <c r="G37" s="25">
        <f t="shared" si="12"/>
        <v>262</v>
      </c>
      <c r="H37" s="25">
        <f t="shared" si="13"/>
        <v>2</v>
      </c>
      <c r="I37" s="30">
        <f t="shared" si="14"/>
        <v>1.04</v>
      </c>
      <c r="J37" s="27">
        <f t="shared" si="5"/>
        <v>9</v>
      </c>
      <c r="K37" s="31"/>
      <c r="L37" s="32">
        <f t="shared" si="15"/>
        <v>18861</v>
      </c>
      <c r="M37" s="32"/>
      <c r="N37" s="32">
        <f t="shared" si="16"/>
        <v>1088</v>
      </c>
      <c r="O37" s="33"/>
      <c r="P37" s="105"/>
      <c r="Q37" s="105"/>
      <c r="R37" s="106"/>
      <c r="S37" s="106"/>
    </row>
    <row r="38" spans="1:19">
      <c r="A38" s="27">
        <f t="shared" si="8"/>
        <v>410</v>
      </c>
      <c r="B38" s="27">
        <v>29</v>
      </c>
      <c r="C38" s="28" t="str">
        <f t="shared" si="9"/>
        <v>410 - EXCEL ACADEMY Charter School - CHELSEA Campus - TAUNTON pupils</v>
      </c>
      <c r="D38" s="29">
        <v>410057293</v>
      </c>
      <c r="E38" s="27">
        <f t="shared" si="10"/>
        <v>410</v>
      </c>
      <c r="F38" s="25">
        <f t="shared" si="11"/>
        <v>57</v>
      </c>
      <c r="G38" s="25">
        <f t="shared" si="12"/>
        <v>293</v>
      </c>
      <c r="H38" s="25">
        <f t="shared" si="13"/>
        <v>2</v>
      </c>
      <c r="I38" s="30">
        <f t="shared" si="14"/>
        <v>1.04</v>
      </c>
      <c r="J38" s="27">
        <f t="shared" si="5"/>
        <v>10</v>
      </c>
      <c r="K38" s="31"/>
      <c r="L38" s="32">
        <f t="shared" si="15"/>
        <v>16115</v>
      </c>
      <c r="M38" s="32"/>
      <c r="N38" s="32">
        <f t="shared" si="16"/>
        <v>1088</v>
      </c>
      <c r="O38" s="33"/>
      <c r="P38" s="105"/>
      <c r="Q38" s="105"/>
      <c r="R38" s="106"/>
      <c r="S38" s="106"/>
    </row>
    <row r="39" spans="1:19">
      <c r="A39" s="27">
        <f t="shared" si="8"/>
        <v>412</v>
      </c>
      <c r="B39" s="27">
        <v>30</v>
      </c>
      <c r="C39" s="28" t="str">
        <f t="shared" si="9"/>
        <v>412 - ACADEMY OF THE PACIFIC RIM Charter School - BOSTON pupils</v>
      </c>
      <c r="D39" s="29">
        <v>412035035</v>
      </c>
      <c r="E39" s="27">
        <f t="shared" si="10"/>
        <v>412</v>
      </c>
      <c r="F39" s="25">
        <f t="shared" si="11"/>
        <v>35</v>
      </c>
      <c r="G39" s="25">
        <f t="shared" si="12"/>
        <v>35</v>
      </c>
      <c r="H39" s="25">
        <f t="shared" si="13"/>
        <v>1</v>
      </c>
      <c r="I39" s="30">
        <f t="shared" si="14"/>
        <v>1.0880000000000001</v>
      </c>
      <c r="J39" s="27">
        <f t="shared" si="5"/>
        <v>11</v>
      </c>
      <c r="K39" s="31"/>
      <c r="L39" s="32">
        <f t="shared" si="15"/>
        <v>16285</v>
      </c>
      <c r="M39" s="32"/>
      <c r="N39" s="32">
        <f t="shared" si="16"/>
        <v>1088</v>
      </c>
      <c r="O39" s="33"/>
      <c r="P39" s="105"/>
      <c r="Q39" s="105"/>
      <c r="R39" s="106"/>
      <c r="S39" s="106"/>
    </row>
    <row r="40" spans="1:19">
      <c r="A40" s="27">
        <f t="shared" si="8"/>
        <v>412</v>
      </c>
      <c r="B40" s="27">
        <v>31</v>
      </c>
      <c r="C40" s="28" t="str">
        <f t="shared" si="9"/>
        <v>412 - ACADEMY OF THE PACIFIC RIM Charter School - BROCKTON pupils</v>
      </c>
      <c r="D40" s="29">
        <v>412035044</v>
      </c>
      <c r="E40" s="27">
        <f t="shared" si="10"/>
        <v>412</v>
      </c>
      <c r="F40" s="25">
        <f t="shared" si="11"/>
        <v>35</v>
      </c>
      <c r="G40" s="25">
        <f t="shared" si="12"/>
        <v>44</v>
      </c>
      <c r="H40" s="25">
        <f t="shared" si="13"/>
        <v>1</v>
      </c>
      <c r="I40" s="30">
        <f t="shared" si="14"/>
        <v>1.0880000000000001</v>
      </c>
      <c r="J40" s="27">
        <f t="shared" si="5"/>
        <v>11</v>
      </c>
      <c r="K40" s="31"/>
      <c r="L40" s="32">
        <f t="shared" si="15"/>
        <v>12886</v>
      </c>
      <c r="M40" s="32"/>
      <c r="N40" s="32">
        <f t="shared" si="16"/>
        <v>1088</v>
      </c>
      <c r="O40" s="33"/>
      <c r="P40" s="105"/>
      <c r="Q40" s="105"/>
      <c r="R40" s="106"/>
      <c r="S40" s="106"/>
    </row>
    <row r="41" spans="1:19">
      <c r="A41" s="27">
        <f t="shared" si="8"/>
        <v>412</v>
      </c>
      <c r="B41" s="27">
        <v>32</v>
      </c>
      <c r="C41" s="28" t="str">
        <f t="shared" si="9"/>
        <v>412 - ACADEMY OF THE PACIFIC RIM Charter School - NORWOOD pupils</v>
      </c>
      <c r="D41" s="29">
        <v>412035220</v>
      </c>
      <c r="E41" s="27">
        <f t="shared" si="10"/>
        <v>412</v>
      </c>
      <c r="F41" s="25">
        <f t="shared" si="11"/>
        <v>35</v>
      </c>
      <c r="G41" s="25">
        <f t="shared" si="12"/>
        <v>220</v>
      </c>
      <c r="H41" s="25">
        <f t="shared" si="13"/>
        <v>1</v>
      </c>
      <c r="I41" s="30">
        <f t="shared" si="14"/>
        <v>1.0880000000000001</v>
      </c>
      <c r="J41" s="27">
        <f t="shared" si="5"/>
        <v>7</v>
      </c>
      <c r="K41" s="31"/>
      <c r="L41" s="32">
        <f t="shared" si="15"/>
        <v>15407</v>
      </c>
      <c r="M41" s="32"/>
      <c r="N41" s="32">
        <f t="shared" si="16"/>
        <v>1088</v>
      </c>
      <c r="O41" s="33"/>
      <c r="P41" s="105"/>
      <c r="Q41" s="105"/>
      <c r="R41" s="106"/>
      <c r="S41" s="106"/>
    </row>
    <row r="42" spans="1:19">
      <c r="A42" s="27">
        <f t="shared" si="8"/>
        <v>412</v>
      </c>
      <c r="B42" s="27">
        <v>33</v>
      </c>
      <c r="C42" s="28" t="str">
        <f t="shared" si="9"/>
        <v>412 - ACADEMY OF THE PACIFIC RIM Charter School - QUINCY pupils</v>
      </c>
      <c r="D42" s="29">
        <v>412035243</v>
      </c>
      <c r="E42" s="27">
        <f t="shared" si="10"/>
        <v>412</v>
      </c>
      <c r="F42" s="25">
        <f t="shared" si="11"/>
        <v>35</v>
      </c>
      <c r="G42" s="25">
        <f t="shared" si="12"/>
        <v>243</v>
      </c>
      <c r="H42" s="25">
        <f t="shared" si="13"/>
        <v>1</v>
      </c>
      <c r="I42" s="30">
        <f t="shared" si="14"/>
        <v>1.0880000000000001</v>
      </c>
      <c r="J42" s="27">
        <f t="shared" si="5"/>
        <v>9</v>
      </c>
      <c r="K42" s="31"/>
      <c r="L42" s="32">
        <f t="shared" si="15"/>
        <v>10434</v>
      </c>
      <c r="M42" s="32"/>
      <c r="N42" s="32">
        <f t="shared" si="16"/>
        <v>1088</v>
      </c>
      <c r="O42" s="33"/>
      <c r="P42" s="105"/>
      <c r="Q42" s="105"/>
      <c r="R42" s="106"/>
      <c r="S42" s="106"/>
    </row>
    <row r="43" spans="1:19">
      <c r="A43" s="27">
        <f t="shared" si="8"/>
        <v>412</v>
      </c>
      <c r="B43" s="27">
        <v>34</v>
      </c>
      <c r="C43" s="28" t="str">
        <f t="shared" si="9"/>
        <v>412 - ACADEMY OF THE PACIFIC RIM Charter School - RANDOLPH pupils</v>
      </c>
      <c r="D43" s="29">
        <v>412035244</v>
      </c>
      <c r="E43" s="27">
        <f t="shared" si="10"/>
        <v>412</v>
      </c>
      <c r="F43" s="25">
        <f t="shared" si="11"/>
        <v>35</v>
      </c>
      <c r="G43" s="25">
        <f t="shared" si="12"/>
        <v>244</v>
      </c>
      <c r="H43" s="25">
        <f t="shared" si="13"/>
        <v>1</v>
      </c>
      <c r="I43" s="30">
        <f t="shared" si="14"/>
        <v>1.0880000000000001</v>
      </c>
      <c r="J43" s="27">
        <f t="shared" si="5"/>
        <v>10</v>
      </c>
      <c r="K43" s="31"/>
      <c r="L43" s="32">
        <f t="shared" si="15"/>
        <v>15447</v>
      </c>
      <c r="M43" s="32"/>
      <c r="N43" s="32">
        <f t="shared" si="16"/>
        <v>1088</v>
      </c>
      <c r="O43" s="33"/>
      <c r="P43" s="105"/>
      <c r="Q43" s="105"/>
      <c r="R43" s="106"/>
      <c r="S43" s="106"/>
    </row>
    <row r="44" spans="1:19">
      <c r="A44" s="27">
        <f t="shared" si="8"/>
        <v>412</v>
      </c>
      <c r="B44" s="27">
        <v>35</v>
      </c>
      <c r="C44" s="28" t="str">
        <f t="shared" si="9"/>
        <v>412 - ACADEMY OF THE PACIFIC RIM Charter School - STOUGHTON pupils</v>
      </c>
      <c r="D44" s="29">
        <v>412035285</v>
      </c>
      <c r="E44" s="27">
        <f t="shared" si="10"/>
        <v>412</v>
      </c>
      <c r="F44" s="25">
        <f t="shared" si="11"/>
        <v>35</v>
      </c>
      <c r="G44" s="25">
        <f t="shared" si="12"/>
        <v>285</v>
      </c>
      <c r="H44" s="25">
        <f t="shared" si="13"/>
        <v>1</v>
      </c>
      <c r="I44" s="30">
        <f t="shared" si="14"/>
        <v>1.0880000000000001</v>
      </c>
      <c r="J44" s="27">
        <f t="shared" si="5"/>
        <v>8</v>
      </c>
      <c r="K44" s="31"/>
      <c r="L44" s="32">
        <f t="shared" si="15"/>
        <v>13683</v>
      </c>
      <c r="M44" s="32"/>
      <c r="N44" s="32">
        <f t="shared" si="16"/>
        <v>1088</v>
      </c>
      <c r="O44" s="33"/>
      <c r="P44" s="105"/>
      <c r="Q44" s="105"/>
      <c r="R44" s="106"/>
      <c r="S44" s="106"/>
    </row>
    <row r="45" spans="1:19">
      <c r="A45" s="27">
        <f t="shared" si="8"/>
        <v>412</v>
      </c>
      <c r="B45" s="27">
        <v>36</v>
      </c>
      <c r="C45" s="28" t="str">
        <f t="shared" si="9"/>
        <v>412 - ACADEMY OF THE PACIFIC RIM Charter School - TAUNTON pupils</v>
      </c>
      <c r="D45" s="29">
        <v>412035293</v>
      </c>
      <c r="E45" s="27">
        <f t="shared" si="10"/>
        <v>412</v>
      </c>
      <c r="F45" s="25">
        <f t="shared" si="11"/>
        <v>35</v>
      </c>
      <c r="G45" s="25">
        <f t="shared" si="12"/>
        <v>293</v>
      </c>
      <c r="H45" s="25">
        <f t="shared" si="13"/>
        <v>1</v>
      </c>
      <c r="I45" s="30">
        <f t="shared" si="14"/>
        <v>1.0880000000000001</v>
      </c>
      <c r="J45" s="27">
        <f t="shared" si="5"/>
        <v>10</v>
      </c>
      <c r="K45" s="31"/>
      <c r="L45" s="32">
        <f t="shared" si="15"/>
        <v>10434</v>
      </c>
      <c r="M45" s="32"/>
      <c r="N45" s="32">
        <f t="shared" si="16"/>
        <v>1088</v>
      </c>
      <c r="O45" s="33"/>
      <c r="P45" s="105"/>
      <c r="Q45" s="105"/>
      <c r="R45" s="106"/>
      <c r="S45" s="106"/>
    </row>
    <row r="46" spans="1:19">
      <c r="A46" s="27">
        <f t="shared" si="8"/>
        <v>412</v>
      </c>
      <c r="B46" s="27">
        <v>37</v>
      </c>
      <c r="C46" s="28" t="str">
        <f t="shared" si="9"/>
        <v>412 - ACADEMY OF THE PACIFIC RIM Charter School - WALPOLE pupils</v>
      </c>
      <c r="D46" s="29">
        <v>412035307</v>
      </c>
      <c r="E46" s="27">
        <f t="shared" si="10"/>
        <v>412</v>
      </c>
      <c r="F46" s="25">
        <f t="shared" si="11"/>
        <v>35</v>
      </c>
      <c r="G46" s="25">
        <f t="shared" si="12"/>
        <v>307</v>
      </c>
      <c r="H46" s="25">
        <f t="shared" si="13"/>
        <v>1</v>
      </c>
      <c r="I46" s="30">
        <f t="shared" si="14"/>
        <v>1.0880000000000001</v>
      </c>
      <c r="J46" s="27">
        <f t="shared" si="5"/>
        <v>4</v>
      </c>
      <c r="K46" s="31"/>
      <c r="L46" s="32">
        <f t="shared" si="15"/>
        <v>12004</v>
      </c>
      <c r="M46" s="32"/>
      <c r="N46" s="32">
        <f t="shared" si="16"/>
        <v>1088</v>
      </c>
      <c r="O46" s="33"/>
      <c r="P46" s="105"/>
      <c r="Q46" s="105"/>
      <c r="R46" s="106"/>
      <c r="S46" s="106"/>
    </row>
    <row r="47" spans="1:19">
      <c r="A47" s="27">
        <f t="shared" si="8"/>
        <v>413</v>
      </c>
      <c r="B47" s="27">
        <v>38</v>
      </c>
      <c r="C47" s="28" t="str">
        <f t="shared" si="9"/>
        <v>413 - FOUR RIVERS Charter School - ERVING pupils</v>
      </c>
      <c r="D47" s="29">
        <v>413114091</v>
      </c>
      <c r="E47" s="27">
        <f t="shared" si="10"/>
        <v>413</v>
      </c>
      <c r="F47" s="25">
        <f t="shared" si="11"/>
        <v>114</v>
      </c>
      <c r="G47" s="25">
        <f t="shared" si="12"/>
        <v>91</v>
      </c>
      <c r="H47" s="25">
        <f t="shared" si="13"/>
        <v>1</v>
      </c>
      <c r="I47" s="30">
        <f t="shared" si="14"/>
        <v>1</v>
      </c>
      <c r="J47" s="27">
        <f t="shared" si="5"/>
        <v>9</v>
      </c>
      <c r="K47" s="31"/>
      <c r="L47" s="32">
        <f t="shared" si="15"/>
        <v>11611</v>
      </c>
      <c r="M47" s="32"/>
      <c r="N47" s="32">
        <f t="shared" si="16"/>
        <v>1088</v>
      </c>
      <c r="O47" s="33"/>
      <c r="P47" s="105"/>
      <c r="Q47" s="105"/>
      <c r="R47" s="106"/>
      <c r="S47" s="106"/>
    </row>
    <row r="48" spans="1:19">
      <c r="A48" s="27">
        <f t="shared" si="8"/>
        <v>413</v>
      </c>
      <c r="B48" s="27">
        <v>39</v>
      </c>
      <c r="C48" s="28" t="str">
        <f t="shared" si="9"/>
        <v>413 - FOUR RIVERS Charter School - GREENFIELD pupils</v>
      </c>
      <c r="D48" s="29">
        <v>413114114</v>
      </c>
      <c r="E48" s="27">
        <f t="shared" si="10"/>
        <v>413</v>
      </c>
      <c r="F48" s="25">
        <f t="shared" si="11"/>
        <v>114</v>
      </c>
      <c r="G48" s="25">
        <f t="shared" si="12"/>
        <v>114</v>
      </c>
      <c r="H48" s="25">
        <f t="shared" si="13"/>
        <v>1</v>
      </c>
      <c r="I48" s="30">
        <f t="shared" si="14"/>
        <v>1</v>
      </c>
      <c r="J48" s="27">
        <f t="shared" si="5"/>
        <v>10</v>
      </c>
      <c r="K48" s="31"/>
      <c r="L48" s="32">
        <f t="shared" si="15"/>
        <v>13317</v>
      </c>
      <c r="M48" s="32"/>
      <c r="N48" s="32">
        <f t="shared" si="16"/>
        <v>1088</v>
      </c>
      <c r="O48" s="33"/>
      <c r="P48" s="105"/>
      <c r="Q48" s="105"/>
      <c r="R48" s="106"/>
      <c r="S48" s="106"/>
    </row>
    <row r="49" spans="1:19">
      <c r="A49" s="27">
        <f t="shared" si="8"/>
        <v>413</v>
      </c>
      <c r="B49" s="27">
        <v>40</v>
      </c>
      <c r="C49" s="28" t="str">
        <f t="shared" si="9"/>
        <v>413 - FOUR RIVERS Charter School - HATFIELD pupils</v>
      </c>
      <c r="D49" s="29">
        <v>413114127</v>
      </c>
      <c r="E49" s="27">
        <f t="shared" si="10"/>
        <v>413</v>
      </c>
      <c r="F49" s="25">
        <f t="shared" si="11"/>
        <v>114</v>
      </c>
      <c r="G49" s="25">
        <f t="shared" si="12"/>
        <v>127</v>
      </c>
      <c r="H49" s="25">
        <f t="shared" si="13"/>
        <v>1</v>
      </c>
      <c r="I49" s="30">
        <f t="shared" si="14"/>
        <v>1</v>
      </c>
      <c r="J49" s="27">
        <f t="shared" si="5"/>
        <v>5</v>
      </c>
      <c r="K49" s="31"/>
      <c r="L49" s="32">
        <f t="shared" si="15"/>
        <v>11611</v>
      </c>
      <c r="M49" s="32"/>
      <c r="N49" s="32">
        <f t="shared" si="16"/>
        <v>1088</v>
      </c>
      <c r="O49" s="33"/>
      <c r="P49" s="105"/>
      <c r="Q49" s="105"/>
      <c r="R49" s="106"/>
      <c r="S49" s="106"/>
    </row>
    <row r="50" spans="1:19">
      <c r="A50" s="27">
        <f t="shared" si="8"/>
        <v>413</v>
      </c>
      <c r="B50" s="27">
        <v>41</v>
      </c>
      <c r="C50" s="28" t="str">
        <f t="shared" si="9"/>
        <v>413 - FOUR RIVERS Charter School - NORTHAMPTON pupils</v>
      </c>
      <c r="D50" s="29">
        <v>413114210</v>
      </c>
      <c r="E50" s="27">
        <f t="shared" si="10"/>
        <v>413</v>
      </c>
      <c r="F50" s="25">
        <f t="shared" si="11"/>
        <v>114</v>
      </c>
      <c r="G50" s="25">
        <f t="shared" si="12"/>
        <v>210</v>
      </c>
      <c r="H50" s="25">
        <f t="shared" si="13"/>
        <v>1</v>
      </c>
      <c r="I50" s="30">
        <f t="shared" si="14"/>
        <v>1</v>
      </c>
      <c r="J50" s="27">
        <f t="shared" si="5"/>
        <v>6</v>
      </c>
      <c r="K50" s="31"/>
      <c r="L50" s="32">
        <f t="shared" si="15"/>
        <v>11611</v>
      </c>
      <c r="M50" s="32"/>
      <c r="N50" s="32">
        <f t="shared" si="16"/>
        <v>1088</v>
      </c>
      <c r="O50" s="33"/>
      <c r="P50" s="105"/>
      <c r="Q50" s="105"/>
      <c r="R50" s="106"/>
      <c r="S50" s="106"/>
    </row>
    <row r="51" spans="1:19">
      <c r="A51" s="27">
        <f t="shared" si="8"/>
        <v>413</v>
      </c>
      <c r="B51" s="27">
        <v>42</v>
      </c>
      <c r="C51" s="28" t="str">
        <f t="shared" si="9"/>
        <v>413 - FOUR RIVERS Charter School - ROWE pupils</v>
      </c>
      <c r="D51" s="29">
        <v>413114253</v>
      </c>
      <c r="E51" s="27">
        <f t="shared" si="10"/>
        <v>413</v>
      </c>
      <c r="F51" s="25">
        <f t="shared" si="11"/>
        <v>114</v>
      </c>
      <c r="G51" s="25">
        <f t="shared" si="12"/>
        <v>253</v>
      </c>
      <c r="H51" s="25">
        <f t="shared" si="13"/>
        <v>1</v>
      </c>
      <c r="I51" s="30">
        <f t="shared" si="14"/>
        <v>1</v>
      </c>
      <c r="J51" s="27">
        <f t="shared" si="5"/>
        <v>10</v>
      </c>
      <c r="K51" s="31"/>
      <c r="L51" s="32">
        <f t="shared" si="15"/>
        <v>11611</v>
      </c>
      <c r="M51" s="32"/>
      <c r="N51" s="32">
        <f t="shared" si="16"/>
        <v>1088</v>
      </c>
      <c r="O51" s="33"/>
      <c r="P51" s="105"/>
      <c r="Q51" s="105"/>
      <c r="R51" s="106"/>
      <c r="S51" s="106"/>
    </row>
    <row r="52" spans="1:19">
      <c r="A52" s="27">
        <f t="shared" si="8"/>
        <v>413</v>
      </c>
      <c r="B52" s="27">
        <v>43</v>
      </c>
      <c r="C52" s="28" t="str">
        <f t="shared" si="9"/>
        <v>413 - FOUR RIVERS Charter School - AMHERST PELHAM pupils</v>
      </c>
      <c r="D52" s="29">
        <v>413114605</v>
      </c>
      <c r="E52" s="27">
        <f t="shared" si="10"/>
        <v>413</v>
      </c>
      <c r="F52" s="25">
        <f t="shared" si="11"/>
        <v>114</v>
      </c>
      <c r="G52" s="25">
        <f t="shared" si="12"/>
        <v>605</v>
      </c>
      <c r="H52" s="25">
        <f t="shared" si="13"/>
        <v>1</v>
      </c>
      <c r="I52" s="30">
        <f t="shared" si="14"/>
        <v>1</v>
      </c>
      <c r="J52" s="27">
        <f t="shared" si="5"/>
        <v>6</v>
      </c>
      <c r="K52" s="31"/>
      <c r="L52" s="32">
        <f t="shared" si="15"/>
        <v>15477</v>
      </c>
      <c r="M52" s="32"/>
      <c r="N52" s="32">
        <f t="shared" si="16"/>
        <v>1088</v>
      </c>
      <c r="O52" s="33"/>
      <c r="P52" s="105"/>
      <c r="Q52" s="105"/>
      <c r="R52" s="106"/>
      <c r="S52" s="106"/>
    </row>
    <row r="53" spans="1:19">
      <c r="A53" s="27">
        <f t="shared" si="8"/>
        <v>413</v>
      </c>
      <c r="B53" s="27">
        <v>44</v>
      </c>
      <c r="C53" s="28" t="str">
        <f t="shared" si="9"/>
        <v>413 - FOUR RIVERS Charter School - ATHOL ROYALSTON pupils</v>
      </c>
      <c r="D53" s="29">
        <v>413114615</v>
      </c>
      <c r="E53" s="27">
        <f t="shared" si="10"/>
        <v>413</v>
      </c>
      <c r="F53" s="25">
        <f t="shared" si="11"/>
        <v>114</v>
      </c>
      <c r="G53" s="25">
        <f t="shared" si="12"/>
        <v>615</v>
      </c>
      <c r="H53" s="25">
        <f t="shared" si="13"/>
        <v>1</v>
      </c>
      <c r="I53" s="30">
        <f t="shared" si="14"/>
        <v>1</v>
      </c>
      <c r="J53" s="27">
        <f t="shared" si="5"/>
        <v>10</v>
      </c>
      <c r="K53" s="31"/>
      <c r="L53" s="32">
        <f t="shared" si="15"/>
        <v>11611</v>
      </c>
      <c r="M53" s="32"/>
      <c r="N53" s="32">
        <f t="shared" si="16"/>
        <v>1088</v>
      </c>
      <c r="O53" s="33"/>
      <c r="P53" s="105"/>
      <c r="Q53" s="105"/>
      <c r="R53" s="106"/>
      <c r="S53" s="106"/>
    </row>
    <row r="54" spans="1:19">
      <c r="A54" s="27">
        <f t="shared" si="8"/>
        <v>413</v>
      </c>
      <c r="B54" s="27">
        <v>45</v>
      </c>
      <c r="C54" s="28" t="str">
        <f t="shared" si="9"/>
        <v>413 - FOUR RIVERS Charter School - CENTRAL BERKSHIRE pupils</v>
      </c>
      <c r="D54" s="29">
        <v>413114635</v>
      </c>
      <c r="E54" s="27">
        <f t="shared" si="10"/>
        <v>413</v>
      </c>
      <c r="F54" s="25">
        <f t="shared" si="11"/>
        <v>114</v>
      </c>
      <c r="G54" s="25">
        <f t="shared" si="12"/>
        <v>635</v>
      </c>
      <c r="H54" s="25">
        <f t="shared" si="13"/>
        <v>1</v>
      </c>
      <c r="I54" s="30">
        <f t="shared" si="14"/>
        <v>1</v>
      </c>
      <c r="J54" s="27">
        <f t="shared" si="5"/>
        <v>8</v>
      </c>
      <c r="K54" s="31"/>
      <c r="L54" s="32">
        <f t="shared" si="15"/>
        <v>16930</v>
      </c>
      <c r="M54" s="32"/>
      <c r="N54" s="32">
        <f t="shared" si="16"/>
        <v>1088</v>
      </c>
      <c r="O54" s="33"/>
      <c r="P54" s="105"/>
      <c r="Q54" s="105"/>
      <c r="R54" s="106"/>
      <c r="S54" s="106"/>
    </row>
    <row r="55" spans="1:19">
      <c r="A55" s="27">
        <f t="shared" si="8"/>
        <v>413</v>
      </c>
      <c r="B55" s="27">
        <v>46</v>
      </c>
      <c r="C55" s="28" t="str">
        <f t="shared" si="9"/>
        <v>413 - FOUR RIVERS Charter School - FRONTIER pupils</v>
      </c>
      <c r="D55" s="29">
        <v>413114670</v>
      </c>
      <c r="E55" s="27">
        <f t="shared" si="10"/>
        <v>413</v>
      </c>
      <c r="F55" s="25">
        <f t="shared" si="11"/>
        <v>114</v>
      </c>
      <c r="G55" s="25">
        <f t="shared" si="12"/>
        <v>670</v>
      </c>
      <c r="H55" s="25">
        <f t="shared" si="13"/>
        <v>1</v>
      </c>
      <c r="I55" s="30">
        <f t="shared" si="14"/>
        <v>1</v>
      </c>
      <c r="J55" s="27">
        <f t="shared" si="5"/>
        <v>6</v>
      </c>
      <c r="K55" s="31"/>
      <c r="L55" s="32">
        <f t="shared" si="15"/>
        <v>11961</v>
      </c>
      <c r="M55" s="32"/>
      <c r="N55" s="32">
        <f t="shared" si="16"/>
        <v>1088</v>
      </c>
      <c r="O55" s="33"/>
      <c r="P55" s="105"/>
      <c r="Q55" s="105"/>
      <c r="R55" s="106"/>
      <c r="S55" s="106"/>
    </row>
    <row r="56" spans="1:19">
      <c r="A56" s="27">
        <f t="shared" si="8"/>
        <v>413</v>
      </c>
      <c r="B56" s="27">
        <v>47</v>
      </c>
      <c r="C56" s="28" t="str">
        <f t="shared" si="9"/>
        <v>413 - FOUR RIVERS Charter School - GILL MONTAGUE pupils</v>
      </c>
      <c r="D56" s="29">
        <v>413114674</v>
      </c>
      <c r="E56" s="27">
        <f t="shared" si="10"/>
        <v>413</v>
      </c>
      <c r="F56" s="25">
        <f t="shared" si="11"/>
        <v>114</v>
      </c>
      <c r="G56" s="25">
        <f t="shared" si="12"/>
        <v>674</v>
      </c>
      <c r="H56" s="25">
        <f t="shared" si="13"/>
        <v>1</v>
      </c>
      <c r="I56" s="30">
        <f t="shared" si="14"/>
        <v>1</v>
      </c>
      <c r="J56" s="27">
        <f t="shared" si="5"/>
        <v>10</v>
      </c>
      <c r="K56" s="31"/>
      <c r="L56" s="32">
        <f t="shared" si="15"/>
        <v>13239</v>
      </c>
      <c r="M56" s="32"/>
      <c r="N56" s="32">
        <f t="shared" si="16"/>
        <v>1088</v>
      </c>
      <c r="O56" s="33"/>
      <c r="P56" s="105"/>
      <c r="Q56" s="105"/>
      <c r="R56" s="106"/>
      <c r="S56" s="106"/>
    </row>
    <row r="57" spans="1:19">
      <c r="A57" s="27">
        <f t="shared" si="8"/>
        <v>413</v>
      </c>
      <c r="B57" s="27">
        <v>48</v>
      </c>
      <c r="C57" s="28" t="str">
        <f t="shared" si="9"/>
        <v>413 - FOUR RIVERS Charter School - HAMPSHIRE pupils</v>
      </c>
      <c r="D57" s="29">
        <v>413114683</v>
      </c>
      <c r="E57" s="27">
        <f t="shared" si="10"/>
        <v>413</v>
      </c>
      <c r="F57" s="25">
        <f t="shared" si="11"/>
        <v>114</v>
      </c>
      <c r="G57" s="25">
        <f t="shared" si="12"/>
        <v>683</v>
      </c>
      <c r="H57" s="25">
        <f t="shared" si="13"/>
        <v>1</v>
      </c>
      <c r="I57" s="30">
        <f t="shared" si="14"/>
        <v>1</v>
      </c>
      <c r="J57" s="27">
        <f t="shared" si="5"/>
        <v>5</v>
      </c>
      <c r="K57" s="31"/>
      <c r="L57" s="32">
        <f t="shared" si="15"/>
        <v>16022</v>
      </c>
      <c r="M57" s="32"/>
      <c r="N57" s="32">
        <f t="shared" si="16"/>
        <v>1088</v>
      </c>
      <c r="O57" s="33"/>
      <c r="P57" s="105"/>
      <c r="Q57" s="105"/>
      <c r="R57" s="106"/>
      <c r="S57" s="106"/>
    </row>
    <row r="58" spans="1:19">
      <c r="A58" s="27">
        <f t="shared" si="8"/>
        <v>413</v>
      </c>
      <c r="B58" s="27">
        <v>49</v>
      </c>
      <c r="C58" s="28" t="str">
        <f t="shared" si="9"/>
        <v>413 - FOUR RIVERS Charter School - MOHAWK TRAIL pupils</v>
      </c>
      <c r="D58" s="29">
        <v>413114717</v>
      </c>
      <c r="E58" s="27">
        <f t="shared" si="10"/>
        <v>413</v>
      </c>
      <c r="F58" s="25">
        <f t="shared" si="11"/>
        <v>114</v>
      </c>
      <c r="G58" s="25">
        <f t="shared" si="12"/>
        <v>717</v>
      </c>
      <c r="H58" s="25">
        <f t="shared" si="13"/>
        <v>1</v>
      </c>
      <c r="I58" s="30">
        <f t="shared" si="14"/>
        <v>1</v>
      </c>
      <c r="J58" s="27">
        <f t="shared" si="5"/>
        <v>9</v>
      </c>
      <c r="K58" s="31"/>
      <c r="L58" s="32">
        <f t="shared" si="15"/>
        <v>13292</v>
      </c>
      <c r="M58" s="32"/>
      <c r="N58" s="32">
        <f t="shared" si="16"/>
        <v>1088</v>
      </c>
      <c r="O58" s="33"/>
      <c r="P58" s="105"/>
      <c r="Q58" s="105"/>
      <c r="R58" s="106"/>
      <c r="S58" s="106"/>
    </row>
    <row r="59" spans="1:19">
      <c r="A59" s="27">
        <f t="shared" si="8"/>
        <v>413</v>
      </c>
      <c r="B59" s="27">
        <v>50</v>
      </c>
      <c r="C59" s="28" t="str">
        <f t="shared" si="9"/>
        <v>413 - FOUR RIVERS Charter School - PIONEER pupils</v>
      </c>
      <c r="D59" s="29">
        <v>413114750</v>
      </c>
      <c r="E59" s="27">
        <f t="shared" si="10"/>
        <v>413</v>
      </c>
      <c r="F59" s="25">
        <f t="shared" si="11"/>
        <v>114</v>
      </c>
      <c r="G59" s="25">
        <f t="shared" si="12"/>
        <v>750</v>
      </c>
      <c r="H59" s="25">
        <f t="shared" si="13"/>
        <v>1</v>
      </c>
      <c r="I59" s="30">
        <f t="shared" si="14"/>
        <v>1</v>
      </c>
      <c r="J59" s="27">
        <f t="shared" si="5"/>
        <v>7</v>
      </c>
      <c r="K59" s="31"/>
      <c r="L59" s="32">
        <f t="shared" si="15"/>
        <v>12688</v>
      </c>
      <c r="M59" s="32"/>
      <c r="N59" s="32">
        <f t="shared" si="16"/>
        <v>1088</v>
      </c>
      <c r="O59" s="33"/>
      <c r="P59" s="105"/>
      <c r="Q59" s="105"/>
      <c r="R59" s="106"/>
      <c r="S59" s="106"/>
    </row>
    <row r="60" spans="1:19">
      <c r="A60" s="27">
        <f t="shared" si="8"/>
        <v>413</v>
      </c>
      <c r="B60" s="27">
        <v>51</v>
      </c>
      <c r="C60" s="28" t="str">
        <f t="shared" si="9"/>
        <v>413 - FOUR RIVERS Charter School - RALPH C MAHAR pupils</v>
      </c>
      <c r="D60" s="29">
        <v>413114755</v>
      </c>
      <c r="E60" s="27">
        <f t="shared" si="10"/>
        <v>413</v>
      </c>
      <c r="F60" s="25">
        <f t="shared" si="11"/>
        <v>114</v>
      </c>
      <c r="G60" s="25">
        <f t="shared" si="12"/>
        <v>755</v>
      </c>
      <c r="H60" s="25">
        <f t="shared" si="13"/>
        <v>1</v>
      </c>
      <c r="I60" s="30">
        <f t="shared" si="14"/>
        <v>1</v>
      </c>
      <c r="J60" s="27">
        <f t="shared" si="5"/>
        <v>10</v>
      </c>
      <c r="K60" s="31"/>
      <c r="L60" s="32">
        <f t="shared" si="15"/>
        <v>12144</v>
      </c>
      <c r="M60" s="32"/>
      <c r="N60" s="32">
        <f t="shared" si="16"/>
        <v>1088</v>
      </c>
      <c r="O60" s="33"/>
      <c r="P60" s="105"/>
      <c r="Q60" s="105"/>
      <c r="R60" s="106"/>
      <c r="S60" s="106"/>
    </row>
    <row r="61" spans="1:19">
      <c r="A61" s="27">
        <f t="shared" si="8"/>
        <v>414</v>
      </c>
      <c r="B61" s="27">
        <v>52</v>
      </c>
      <c r="C61" s="28" t="str">
        <f t="shared" si="9"/>
        <v>414 - BERKSHIRE ARTS AND TECHNOLOGY Charter School - CLARKSBURG pupils</v>
      </c>
      <c r="D61" s="29">
        <v>414603063</v>
      </c>
      <c r="E61" s="27">
        <f t="shared" si="10"/>
        <v>414</v>
      </c>
      <c r="F61" s="25">
        <f t="shared" si="11"/>
        <v>603</v>
      </c>
      <c r="G61" s="25">
        <f t="shared" si="12"/>
        <v>63</v>
      </c>
      <c r="H61" s="25">
        <f t="shared" si="13"/>
        <v>1</v>
      </c>
      <c r="I61" s="30">
        <f t="shared" si="14"/>
        <v>1</v>
      </c>
      <c r="J61" s="27">
        <f t="shared" si="5"/>
        <v>8</v>
      </c>
      <c r="K61" s="31"/>
      <c r="L61" s="32">
        <f t="shared" si="15"/>
        <v>13743</v>
      </c>
      <c r="M61" s="32"/>
      <c r="N61" s="32">
        <f t="shared" si="16"/>
        <v>1088</v>
      </c>
      <c r="O61" s="33"/>
      <c r="P61" s="105"/>
      <c r="Q61" s="105"/>
      <c r="R61" s="106"/>
      <c r="S61" s="106"/>
    </row>
    <row r="62" spans="1:19">
      <c r="A62" s="27">
        <f t="shared" si="8"/>
        <v>414</v>
      </c>
      <c r="B62" s="27">
        <v>53</v>
      </c>
      <c r="C62" s="28" t="str">
        <f t="shared" si="9"/>
        <v>414 - BERKSHIRE ARTS AND TECHNOLOGY Charter School - FLORIDA pupils</v>
      </c>
      <c r="D62" s="29">
        <v>414603098</v>
      </c>
      <c r="E62" s="27">
        <f t="shared" si="10"/>
        <v>414</v>
      </c>
      <c r="F62" s="25">
        <f t="shared" si="11"/>
        <v>603</v>
      </c>
      <c r="G62" s="25">
        <f t="shared" si="12"/>
        <v>98</v>
      </c>
      <c r="H62" s="25">
        <f t="shared" si="13"/>
        <v>1</v>
      </c>
      <c r="I62" s="30">
        <f t="shared" si="14"/>
        <v>1</v>
      </c>
      <c r="J62" s="27">
        <f t="shared" si="5"/>
        <v>9</v>
      </c>
      <c r="K62" s="31"/>
      <c r="L62" s="32">
        <f t="shared" si="15"/>
        <v>11611</v>
      </c>
      <c r="M62" s="32"/>
      <c r="N62" s="32">
        <f t="shared" si="16"/>
        <v>1088</v>
      </c>
      <c r="O62" s="33"/>
      <c r="P62" s="105"/>
      <c r="Q62" s="105"/>
      <c r="R62" s="106"/>
      <c r="S62" s="106"/>
    </row>
    <row r="63" spans="1:19">
      <c r="A63" s="27">
        <f t="shared" si="8"/>
        <v>414</v>
      </c>
      <c r="B63" s="27">
        <v>54</v>
      </c>
      <c r="C63" s="28" t="str">
        <f t="shared" si="9"/>
        <v>414 - BERKSHIRE ARTS AND TECHNOLOGY Charter School - NORTH ADAMS pupils</v>
      </c>
      <c r="D63" s="29">
        <v>414603209</v>
      </c>
      <c r="E63" s="27">
        <f t="shared" si="10"/>
        <v>414</v>
      </c>
      <c r="F63" s="25">
        <f t="shared" si="11"/>
        <v>603</v>
      </c>
      <c r="G63" s="25">
        <f t="shared" si="12"/>
        <v>209</v>
      </c>
      <c r="H63" s="25">
        <f t="shared" si="13"/>
        <v>1</v>
      </c>
      <c r="I63" s="30">
        <f t="shared" si="14"/>
        <v>1</v>
      </c>
      <c r="J63" s="27">
        <f t="shared" si="5"/>
        <v>11</v>
      </c>
      <c r="K63" s="31"/>
      <c r="L63" s="32">
        <f t="shared" si="15"/>
        <v>14686</v>
      </c>
      <c r="M63" s="32"/>
      <c r="N63" s="32">
        <f t="shared" si="16"/>
        <v>1088</v>
      </c>
      <c r="O63" s="33"/>
      <c r="P63" s="105"/>
      <c r="Q63" s="105"/>
      <c r="R63" s="106"/>
      <c r="S63" s="106"/>
    </row>
    <row r="64" spans="1:19">
      <c r="A64" s="27">
        <f t="shared" si="8"/>
        <v>414</v>
      </c>
      <c r="B64" s="27">
        <v>55</v>
      </c>
      <c r="C64" s="28" t="str">
        <f t="shared" si="9"/>
        <v>414 - BERKSHIRE ARTS AND TECHNOLOGY Charter School - PITTSFIELD pupils</v>
      </c>
      <c r="D64" s="29">
        <v>414603236</v>
      </c>
      <c r="E64" s="27">
        <f t="shared" si="10"/>
        <v>414</v>
      </c>
      <c r="F64" s="25">
        <f t="shared" si="11"/>
        <v>603</v>
      </c>
      <c r="G64" s="25">
        <f t="shared" si="12"/>
        <v>236</v>
      </c>
      <c r="H64" s="25">
        <f t="shared" si="13"/>
        <v>1</v>
      </c>
      <c r="I64" s="30">
        <f t="shared" si="14"/>
        <v>1</v>
      </c>
      <c r="J64" s="27">
        <f t="shared" si="5"/>
        <v>10</v>
      </c>
      <c r="K64" s="31"/>
      <c r="L64" s="32">
        <f t="shared" si="15"/>
        <v>14744</v>
      </c>
      <c r="M64" s="32"/>
      <c r="N64" s="32">
        <f t="shared" si="16"/>
        <v>1088</v>
      </c>
      <c r="O64" s="33"/>
      <c r="P64" s="105"/>
      <c r="Q64" s="105"/>
      <c r="R64" s="106"/>
      <c r="S64" s="106"/>
    </row>
    <row r="65" spans="1:19">
      <c r="A65" s="27">
        <f t="shared" si="8"/>
        <v>414</v>
      </c>
      <c r="B65" s="27">
        <v>56</v>
      </c>
      <c r="C65" s="28" t="str">
        <f t="shared" si="9"/>
        <v>414 - BERKSHIRE ARTS AND TECHNOLOGY Charter School - SAVOY pupils</v>
      </c>
      <c r="D65" s="29">
        <v>414603263</v>
      </c>
      <c r="E65" s="27">
        <f t="shared" si="10"/>
        <v>414</v>
      </c>
      <c r="F65" s="25">
        <f t="shared" si="11"/>
        <v>603</v>
      </c>
      <c r="G65" s="25">
        <f t="shared" si="12"/>
        <v>263</v>
      </c>
      <c r="H65" s="25">
        <f t="shared" si="13"/>
        <v>1</v>
      </c>
      <c r="I65" s="30">
        <f t="shared" si="14"/>
        <v>1</v>
      </c>
      <c r="J65" s="27">
        <f t="shared" si="5"/>
        <v>10</v>
      </c>
      <c r="K65" s="31"/>
      <c r="L65" s="32">
        <f t="shared" si="15"/>
        <v>11611</v>
      </c>
      <c r="M65" s="32"/>
      <c r="N65" s="32">
        <f t="shared" si="16"/>
        <v>1088</v>
      </c>
      <c r="O65" s="33"/>
      <c r="P65" s="105"/>
      <c r="Q65" s="105"/>
      <c r="R65" s="106"/>
      <c r="S65" s="106"/>
    </row>
    <row r="66" spans="1:19">
      <c r="A66" s="27">
        <f t="shared" si="8"/>
        <v>414</v>
      </c>
      <c r="B66" s="27">
        <v>57</v>
      </c>
      <c r="C66" s="28" t="str">
        <f t="shared" si="9"/>
        <v>414 - BERKSHIRE ARTS AND TECHNOLOGY Charter School - HOOSAC VALLEY pupils</v>
      </c>
      <c r="D66" s="29">
        <v>414603603</v>
      </c>
      <c r="E66" s="27">
        <f t="shared" si="10"/>
        <v>414</v>
      </c>
      <c r="F66" s="25">
        <f t="shared" si="11"/>
        <v>603</v>
      </c>
      <c r="G66" s="25">
        <f t="shared" si="12"/>
        <v>603</v>
      </c>
      <c r="H66" s="25">
        <f t="shared" si="13"/>
        <v>1</v>
      </c>
      <c r="I66" s="30">
        <f t="shared" si="14"/>
        <v>1</v>
      </c>
      <c r="J66" s="27">
        <f t="shared" si="5"/>
        <v>10</v>
      </c>
      <c r="K66" s="31"/>
      <c r="L66" s="32">
        <f t="shared" si="15"/>
        <v>13872</v>
      </c>
      <c r="M66" s="32"/>
      <c r="N66" s="32">
        <f t="shared" si="16"/>
        <v>1088</v>
      </c>
      <c r="O66" s="33"/>
      <c r="P66" s="105"/>
      <c r="Q66" s="105"/>
      <c r="R66" s="106"/>
      <c r="S66" s="106"/>
    </row>
    <row r="67" spans="1:19">
      <c r="A67" s="27">
        <f t="shared" si="8"/>
        <v>414</v>
      </c>
      <c r="B67" s="27">
        <v>58</v>
      </c>
      <c r="C67" s="28" t="str">
        <f t="shared" si="9"/>
        <v>414 - BERKSHIRE ARTS AND TECHNOLOGY Charter School - CENTRAL BERKSHIRE pupils</v>
      </c>
      <c r="D67" s="29">
        <v>414603635</v>
      </c>
      <c r="E67" s="27">
        <f t="shared" si="10"/>
        <v>414</v>
      </c>
      <c r="F67" s="25">
        <f t="shared" si="11"/>
        <v>603</v>
      </c>
      <c r="G67" s="25">
        <f t="shared" si="12"/>
        <v>635</v>
      </c>
      <c r="H67" s="25">
        <f t="shared" si="13"/>
        <v>1</v>
      </c>
      <c r="I67" s="30">
        <f t="shared" si="14"/>
        <v>1</v>
      </c>
      <c r="J67" s="27">
        <f t="shared" si="5"/>
        <v>8</v>
      </c>
      <c r="K67" s="31"/>
      <c r="L67" s="32">
        <f t="shared" si="15"/>
        <v>12905</v>
      </c>
      <c r="M67" s="32"/>
      <c r="N67" s="32">
        <f t="shared" si="16"/>
        <v>1088</v>
      </c>
      <c r="O67" s="33"/>
      <c r="P67" s="105"/>
      <c r="Q67" s="105"/>
      <c r="R67" s="106"/>
      <c r="S67" s="106"/>
    </row>
    <row r="68" spans="1:19">
      <c r="A68" s="27">
        <f t="shared" si="8"/>
        <v>414</v>
      </c>
      <c r="B68" s="27">
        <v>59</v>
      </c>
      <c r="C68" s="28" t="str">
        <f t="shared" si="9"/>
        <v>414 - BERKSHIRE ARTS AND TECHNOLOGY Charter School - MOUNT GREYLOCK pupils</v>
      </c>
      <c r="D68" s="29">
        <v>414603715</v>
      </c>
      <c r="E68" s="27">
        <f t="shared" si="10"/>
        <v>414</v>
      </c>
      <c r="F68" s="25">
        <f t="shared" si="11"/>
        <v>603</v>
      </c>
      <c r="G68" s="25">
        <f t="shared" si="12"/>
        <v>715</v>
      </c>
      <c r="H68" s="25">
        <f t="shared" si="13"/>
        <v>1</v>
      </c>
      <c r="I68" s="30">
        <f t="shared" si="14"/>
        <v>1</v>
      </c>
      <c r="J68" s="27">
        <f t="shared" si="5"/>
        <v>5</v>
      </c>
      <c r="K68" s="31"/>
      <c r="L68" s="32">
        <f t="shared" si="15"/>
        <v>11321</v>
      </c>
      <c r="M68" s="32"/>
      <c r="N68" s="32">
        <f t="shared" si="16"/>
        <v>1088</v>
      </c>
      <c r="O68" s="33"/>
      <c r="P68" s="105"/>
      <c r="Q68" s="105"/>
      <c r="R68" s="106"/>
      <c r="S68" s="106"/>
    </row>
    <row r="69" spans="1:19">
      <c r="A69" s="27">
        <f t="shared" si="8"/>
        <v>416</v>
      </c>
      <c r="B69" s="27">
        <v>60</v>
      </c>
      <c r="C69" s="28" t="str">
        <f t="shared" si="9"/>
        <v>416 - BOSTON PREPARATORY Charter School - ABINGTON pupils</v>
      </c>
      <c r="D69" s="29">
        <v>416035001</v>
      </c>
      <c r="E69" s="27">
        <f t="shared" si="10"/>
        <v>416</v>
      </c>
      <c r="F69" s="25">
        <f t="shared" si="11"/>
        <v>35</v>
      </c>
      <c r="G69" s="25">
        <f t="shared" si="12"/>
        <v>1</v>
      </c>
      <c r="H69" s="25">
        <f t="shared" si="13"/>
        <v>1</v>
      </c>
      <c r="I69" s="30">
        <f t="shared" si="14"/>
        <v>1.0880000000000001</v>
      </c>
      <c r="J69" s="27">
        <f t="shared" si="5"/>
        <v>7</v>
      </c>
      <c r="K69" s="31"/>
      <c r="L69" s="32">
        <f t="shared" si="15"/>
        <v>15888</v>
      </c>
      <c r="M69" s="32"/>
      <c r="N69" s="32">
        <f t="shared" si="16"/>
        <v>1088</v>
      </c>
      <c r="O69" s="33"/>
      <c r="P69" s="105"/>
      <c r="Q69" s="105"/>
      <c r="R69" s="106"/>
      <c r="S69" s="106"/>
    </row>
    <row r="70" spans="1:19">
      <c r="A70" s="27">
        <f t="shared" si="8"/>
        <v>416</v>
      </c>
      <c r="B70" s="27">
        <v>61</v>
      </c>
      <c r="C70" s="28" t="str">
        <f t="shared" si="9"/>
        <v>416 - BOSTON PREPARATORY Charter School - BOSTON pupils</v>
      </c>
      <c r="D70" s="29">
        <v>416035035</v>
      </c>
      <c r="E70" s="27">
        <f t="shared" si="10"/>
        <v>416</v>
      </c>
      <c r="F70" s="25">
        <f t="shared" si="11"/>
        <v>35</v>
      </c>
      <c r="G70" s="25">
        <f t="shared" si="12"/>
        <v>35</v>
      </c>
      <c r="H70" s="25">
        <f t="shared" si="13"/>
        <v>1</v>
      </c>
      <c r="I70" s="30">
        <f t="shared" si="14"/>
        <v>1.0880000000000001</v>
      </c>
      <c r="J70" s="27">
        <f t="shared" si="5"/>
        <v>11</v>
      </c>
      <c r="K70" s="31"/>
      <c r="L70" s="32">
        <f t="shared" si="15"/>
        <v>17157</v>
      </c>
      <c r="M70" s="32"/>
      <c r="N70" s="32">
        <f t="shared" si="16"/>
        <v>1088</v>
      </c>
      <c r="O70" s="33"/>
      <c r="P70" s="105"/>
      <c r="Q70" s="105"/>
      <c r="R70" s="106"/>
      <c r="S70" s="106"/>
    </row>
    <row r="71" spans="1:19">
      <c r="A71" s="27">
        <f t="shared" si="8"/>
        <v>416</v>
      </c>
      <c r="B71" s="27">
        <v>62</v>
      </c>
      <c r="C71" s="28" t="str">
        <f t="shared" si="9"/>
        <v>416 - BOSTON PREPARATORY Charter School - BROCKTON pupils</v>
      </c>
      <c r="D71" s="29">
        <v>416035044</v>
      </c>
      <c r="E71" s="27">
        <f t="shared" si="10"/>
        <v>416</v>
      </c>
      <c r="F71" s="25">
        <f t="shared" si="11"/>
        <v>35</v>
      </c>
      <c r="G71" s="25">
        <f t="shared" si="12"/>
        <v>44</v>
      </c>
      <c r="H71" s="25">
        <f t="shared" si="13"/>
        <v>1</v>
      </c>
      <c r="I71" s="30">
        <f t="shared" si="14"/>
        <v>1.0880000000000001</v>
      </c>
      <c r="J71" s="27">
        <f t="shared" si="5"/>
        <v>11</v>
      </c>
      <c r="K71" s="31"/>
      <c r="L71" s="32">
        <f t="shared" si="15"/>
        <v>13115</v>
      </c>
      <c r="M71" s="32"/>
      <c r="N71" s="32">
        <f t="shared" si="16"/>
        <v>1088</v>
      </c>
      <c r="O71" s="33"/>
      <c r="P71" s="105"/>
      <c r="Q71" s="105"/>
      <c r="R71" s="106"/>
      <c r="S71" s="106"/>
    </row>
    <row r="72" spans="1:19">
      <c r="A72" s="27">
        <f t="shared" si="8"/>
        <v>416</v>
      </c>
      <c r="B72" s="27">
        <v>63</v>
      </c>
      <c r="C72" s="28" t="str">
        <f t="shared" si="9"/>
        <v>416 - BOSTON PREPARATORY Charter School - BURLINGTON pupils</v>
      </c>
      <c r="D72" s="29">
        <v>416035048</v>
      </c>
      <c r="E72" s="27">
        <f t="shared" si="10"/>
        <v>416</v>
      </c>
      <c r="F72" s="25">
        <f t="shared" si="11"/>
        <v>35</v>
      </c>
      <c r="G72" s="25">
        <f t="shared" si="12"/>
        <v>48</v>
      </c>
      <c r="H72" s="25">
        <f t="shared" si="13"/>
        <v>1</v>
      </c>
      <c r="I72" s="30">
        <f t="shared" si="14"/>
        <v>1.0880000000000001</v>
      </c>
      <c r="J72" s="27">
        <f t="shared" si="5"/>
        <v>4</v>
      </c>
      <c r="K72" s="31"/>
      <c r="L72" s="32">
        <f t="shared" si="15"/>
        <v>17079</v>
      </c>
      <c r="M72" s="32"/>
      <c r="N72" s="32">
        <f t="shared" si="16"/>
        <v>1088</v>
      </c>
      <c r="O72" s="33"/>
      <c r="P72" s="105"/>
      <c r="Q72" s="105"/>
      <c r="R72" s="106"/>
      <c r="S72" s="106"/>
    </row>
    <row r="73" spans="1:19">
      <c r="A73" s="27">
        <f t="shared" si="8"/>
        <v>416</v>
      </c>
      <c r="B73" s="27">
        <v>64</v>
      </c>
      <c r="C73" s="28" t="str">
        <f t="shared" si="9"/>
        <v>416 - BOSTON PREPARATORY Charter School - DEDHAM pupils</v>
      </c>
      <c r="D73" s="29">
        <v>416035073</v>
      </c>
      <c r="E73" s="27">
        <f t="shared" si="10"/>
        <v>416</v>
      </c>
      <c r="F73" s="25">
        <f t="shared" si="11"/>
        <v>35</v>
      </c>
      <c r="G73" s="25">
        <f t="shared" si="12"/>
        <v>73</v>
      </c>
      <c r="H73" s="25">
        <f t="shared" si="13"/>
        <v>1</v>
      </c>
      <c r="I73" s="30">
        <f t="shared" si="14"/>
        <v>1.0880000000000001</v>
      </c>
      <c r="J73" s="27">
        <f t="shared" si="5"/>
        <v>6</v>
      </c>
      <c r="K73" s="31"/>
      <c r="L73" s="32">
        <f t="shared" si="15"/>
        <v>12440</v>
      </c>
      <c r="M73" s="32"/>
      <c r="N73" s="32">
        <f t="shared" si="16"/>
        <v>1088</v>
      </c>
      <c r="O73" s="33"/>
      <c r="P73" s="105"/>
      <c r="Q73" s="105"/>
      <c r="R73" s="106"/>
      <c r="S73" s="106"/>
    </row>
    <row r="74" spans="1:19">
      <c r="A74" s="27">
        <f t="shared" si="8"/>
        <v>416</v>
      </c>
      <c r="B74" s="27">
        <v>65</v>
      </c>
      <c r="C74" s="28" t="str">
        <f t="shared" si="9"/>
        <v>416 - BOSTON PREPARATORY Charter School - EVERETT pupils</v>
      </c>
      <c r="D74" s="29">
        <v>416035093</v>
      </c>
      <c r="E74" s="27">
        <f t="shared" si="10"/>
        <v>416</v>
      </c>
      <c r="F74" s="25">
        <f t="shared" si="11"/>
        <v>35</v>
      </c>
      <c r="G74" s="25">
        <f t="shared" si="12"/>
        <v>93</v>
      </c>
      <c r="H74" s="25">
        <f t="shared" si="13"/>
        <v>1</v>
      </c>
      <c r="I74" s="30">
        <f t="shared" si="14"/>
        <v>1.0880000000000001</v>
      </c>
      <c r="J74" s="27">
        <f t="shared" ref="J74:J137" si="17">VLOOKUP(D74,enro_chafnd,16)</f>
        <v>11</v>
      </c>
      <c r="K74" s="31"/>
      <c r="L74" s="32">
        <f t="shared" si="15"/>
        <v>17078</v>
      </c>
      <c r="M74" s="32"/>
      <c r="N74" s="32">
        <f t="shared" si="16"/>
        <v>1088</v>
      </c>
      <c r="O74" s="33"/>
      <c r="P74" s="105"/>
      <c r="Q74" s="105"/>
      <c r="R74" s="106"/>
      <c r="S74" s="106"/>
    </row>
    <row r="75" spans="1:19">
      <c r="A75" s="27">
        <f t="shared" ref="A75:A138" si="18">IF(VALUE(MID(D75,1,1))=4,VALUE(MID(D75,1,3)),VALUE(MID(D75,1,4)))</f>
        <v>416</v>
      </c>
      <c r="B75" s="27">
        <v>66</v>
      </c>
      <c r="C75" s="28" t="str">
        <f t="shared" ref="C75:C138" si="19">IF(H75=1,A75 &amp; " - " &amp;VLOOKUP(A75,codeCHA,2)&amp;" Charter School - "&amp;VLOOKUP(G75,code436,2)&amp;" pupils",IF(OR(A75=450,A75=466),A75 &amp; " - " &amp;VLOOKUP(A75,codeCHA,2)&amp;" Charter School - "&amp;VLOOKUP(F75,code436,2)&amp;" District - "&amp;VLOOKUP(G75,code436,2)&amp;" pupils",A75 &amp; " - " &amp;VLOOKUP(A75,codeCHA,2)&amp;" Charter School - "&amp;VLOOKUP(F75,code436,2)&amp;" Campus - "&amp;VLOOKUP(G75,code436,2)&amp;" pupils"))</f>
        <v>416 - BOSTON PREPARATORY Charter School - HOLBROOK pupils</v>
      </c>
      <c r="D75" s="29">
        <v>416035133</v>
      </c>
      <c r="E75" s="27">
        <f t="shared" ref="E75:E138" si="20">A75</f>
        <v>416</v>
      </c>
      <c r="F75" s="25">
        <f t="shared" ref="F75:F138" si="21">IF(VALUE(MID(D75,1,1))=4,VALUE(MID(D75,4,3)),VALUE(MID(D75,5,3)))</f>
        <v>35</v>
      </c>
      <c r="G75" s="25">
        <f t="shared" ref="G75:G138" si="22">IF(VALUE(MID(D75,1,1))=4,VALUE(MID(D75,7,3)),VALUE(MID(D75,8,3)))</f>
        <v>133</v>
      </c>
      <c r="H75" s="25">
        <f t="shared" ref="H75:H138" si="23">IF(OR(A75=410,A75=466,A75=487),2,1)</f>
        <v>1</v>
      </c>
      <c r="I75" s="30">
        <f t="shared" ref="I75:I138" si="24">VLOOKUP(F75,distinfo,4)</f>
        <v>1.0880000000000001</v>
      </c>
      <c r="J75" s="27">
        <f t="shared" si="17"/>
        <v>9</v>
      </c>
      <c r="K75" s="31"/>
      <c r="L75" s="32">
        <f t="shared" ref="L75:L138" si="25">IF(VLOOKUP(D75,rate_chafnd,40,FALSE)&gt;0,VLOOKUP(D75,rate_chafnd,40),VLOOKUP(G75,distinfo,7))</f>
        <v>18459</v>
      </c>
      <c r="M75" s="32"/>
      <c r="N75" s="32">
        <f t="shared" ref="N75:N138" si="26">VLOOKUP(G75,distinfo,9)</f>
        <v>1088</v>
      </c>
      <c r="O75" s="33"/>
      <c r="P75" s="105"/>
      <c r="Q75" s="105"/>
      <c r="R75" s="106"/>
      <c r="S75" s="106"/>
    </row>
    <row r="76" spans="1:19">
      <c r="A76" s="27">
        <f t="shared" si="18"/>
        <v>416</v>
      </c>
      <c r="B76" s="27">
        <v>67</v>
      </c>
      <c r="C76" s="28" t="str">
        <f t="shared" si="19"/>
        <v>416 - BOSTON PREPARATORY Charter School - MILTON pupils</v>
      </c>
      <c r="D76" s="29">
        <v>416035189</v>
      </c>
      <c r="E76" s="27">
        <f t="shared" si="20"/>
        <v>416</v>
      </c>
      <c r="F76" s="25">
        <f t="shared" si="21"/>
        <v>35</v>
      </c>
      <c r="G76" s="25">
        <f t="shared" si="22"/>
        <v>189</v>
      </c>
      <c r="H76" s="25">
        <f t="shared" si="23"/>
        <v>1</v>
      </c>
      <c r="I76" s="30">
        <f t="shared" si="24"/>
        <v>1.0880000000000001</v>
      </c>
      <c r="J76" s="27">
        <f t="shared" si="17"/>
        <v>3</v>
      </c>
      <c r="K76" s="31"/>
      <c r="L76" s="32">
        <f t="shared" si="25"/>
        <v>14955</v>
      </c>
      <c r="M76" s="32"/>
      <c r="N76" s="32">
        <f t="shared" si="26"/>
        <v>1088</v>
      </c>
      <c r="O76" s="33"/>
      <c r="P76" s="105"/>
      <c r="Q76" s="105"/>
      <c r="R76" s="106"/>
      <c r="S76" s="106"/>
    </row>
    <row r="77" spans="1:19">
      <c r="A77" s="27">
        <f t="shared" si="18"/>
        <v>416</v>
      </c>
      <c r="B77" s="27">
        <v>68</v>
      </c>
      <c r="C77" s="28" t="str">
        <f t="shared" si="19"/>
        <v>416 - BOSTON PREPARATORY Charter School - RANDOLPH pupils</v>
      </c>
      <c r="D77" s="29">
        <v>416035244</v>
      </c>
      <c r="E77" s="27">
        <f t="shared" si="20"/>
        <v>416</v>
      </c>
      <c r="F77" s="25">
        <f t="shared" si="21"/>
        <v>35</v>
      </c>
      <c r="G77" s="25">
        <f t="shared" si="22"/>
        <v>244</v>
      </c>
      <c r="H77" s="25">
        <f t="shared" si="23"/>
        <v>1</v>
      </c>
      <c r="I77" s="30">
        <f t="shared" si="24"/>
        <v>1.0880000000000001</v>
      </c>
      <c r="J77" s="27">
        <f t="shared" si="17"/>
        <v>10</v>
      </c>
      <c r="K77" s="31"/>
      <c r="L77" s="32">
        <f t="shared" si="25"/>
        <v>16832</v>
      </c>
      <c r="M77" s="32"/>
      <c r="N77" s="32">
        <f t="shared" si="26"/>
        <v>1088</v>
      </c>
      <c r="O77" s="33"/>
      <c r="P77" s="105"/>
      <c r="Q77" s="105"/>
      <c r="R77" s="106"/>
      <c r="S77" s="106"/>
    </row>
    <row r="78" spans="1:19">
      <c r="A78" s="27">
        <f t="shared" si="18"/>
        <v>416</v>
      </c>
      <c r="B78" s="27">
        <v>69</v>
      </c>
      <c r="C78" s="28" t="str">
        <f t="shared" si="19"/>
        <v>416 - BOSTON PREPARATORY Charter School - STOUGHTON pupils</v>
      </c>
      <c r="D78" s="29">
        <v>416035285</v>
      </c>
      <c r="E78" s="27">
        <f t="shared" si="20"/>
        <v>416</v>
      </c>
      <c r="F78" s="25">
        <f t="shared" si="21"/>
        <v>35</v>
      </c>
      <c r="G78" s="25">
        <f t="shared" si="22"/>
        <v>285</v>
      </c>
      <c r="H78" s="25">
        <f t="shared" si="23"/>
        <v>1</v>
      </c>
      <c r="I78" s="30">
        <f t="shared" si="24"/>
        <v>1.0880000000000001</v>
      </c>
      <c r="J78" s="27">
        <f t="shared" si="17"/>
        <v>8</v>
      </c>
      <c r="K78" s="31"/>
      <c r="L78" s="32">
        <f t="shared" si="25"/>
        <v>13302</v>
      </c>
      <c r="M78" s="32"/>
      <c r="N78" s="32">
        <f t="shared" si="26"/>
        <v>1088</v>
      </c>
      <c r="O78" s="33"/>
      <c r="P78" s="105"/>
      <c r="Q78" s="105"/>
      <c r="R78" s="106"/>
      <c r="S78" s="106"/>
    </row>
    <row r="79" spans="1:19">
      <c r="A79" s="27">
        <f t="shared" si="18"/>
        <v>417</v>
      </c>
      <c r="B79" s="27">
        <v>70</v>
      </c>
      <c r="C79" s="28" t="str">
        <f t="shared" si="19"/>
        <v>417 - BRIDGE BOSTON Charter School - BOSTON pupils</v>
      </c>
      <c r="D79" s="29">
        <v>417035035</v>
      </c>
      <c r="E79" s="27">
        <f t="shared" si="20"/>
        <v>417</v>
      </c>
      <c r="F79" s="25">
        <f t="shared" si="21"/>
        <v>35</v>
      </c>
      <c r="G79" s="25">
        <f t="shared" si="22"/>
        <v>35</v>
      </c>
      <c r="H79" s="25">
        <f t="shared" si="23"/>
        <v>1</v>
      </c>
      <c r="I79" s="30">
        <f t="shared" si="24"/>
        <v>1.0880000000000001</v>
      </c>
      <c r="J79" s="27">
        <f t="shared" si="17"/>
        <v>11</v>
      </c>
      <c r="K79" s="31"/>
      <c r="L79" s="32">
        <f t="shared" si="25"/>
        <v>16795</v>
      </c>
      <c r="M79" s="32"/>
      <c r="N79" s="32">
        <f t="shared" si="26"/>
        <v>1088</v>
      </c>
      <c r="O79" s="33"/>
      <c r="P79" s="105"/>
      <c r="Q79" s="105"/>
      <c r="R79" s="106"/>
      <c r="S79" s="106"/>
    </row>
    <row r="80" spans="1:19">
      <c r="A80" s="27">
        <f t="shared" si="18"/>
        <v>417</v>
      </c>
      <c r="B80" s="27">
        <v>71</v>
      </c>
      <c r="C80" s="28" t="str">
        <f t="shared" si="19"/>
        <v>417 - BRIDGE BOSTON Charter School - BROCKTON pupils</v>
      </c>
      <c r="D80" s="29">
        <v>417035044</v>
      </c>
      <c r="E80" s="27">
        <f t="shared" si="20"/>
        <v>417</v>
      </c>
      <c r="F80" s="25">
        <f t="shared" si="21"/>
        <v>35</v>
      </c>
      <c r="G80" s="25">
        <f t="shared" si="22"/>
        <v>44</v>
      </c>
      <c r="H80" s="25">
        <f t="shared" si="23"/>
        <v>1</v>
      </c>
      <c r="I80" s="30">
        <f t="shared" si="24"/>
        <v>1.0880000000000001</v>
      </c>
      <c r="J80" s="27">
        <f t="shared" si="17"/>
        <v>11</v>
      </c>
      <c r="K80" s="31"/>
      <c r="L80" s="32">
        <f t="shared" si="25"/>
        <v>17476</v>
      </c>
      <c r="M80" s="32"/>
      <c r="N80" s="32">
        <f t="shared" si="26"/>
        <v>1088</v>
      </c>
      <c r="O80" s="33"/>
      <c r="P80" s="105"/>
      <c r="Q80" s="105"/>
      <c r="R80" s="106"/>
      <c r="S80" s="106"/>
    </row>
    <row r="81" spans="1:19">
      <c r="A81" s="27">
        <f t="shared" si="18"/>
        <v>417</v>
      </c>
      <c r="B81" s="27">
        <v>72</v>
      </c>
      <c r="C81" s="28" t="str">
        <f t="shared" si="19"/>
        <v>417 - BRIDGE BOSTON Charter School - EVERETT pupils</v>
      </c>
      <c r="D81" s="29">
        <v>417035093</v>
      </c>
      <c r="E81" s="27">
        <f t="shared" si="20"/>
        <v>417</v>
      </c>
      <c r="F81" s="25">
        <f t="shared" si="21"/>
        <v>35</v>
      </c>
      <c r="G81" s="25">
        <f t="shared" si="22"/>
        <v>93</v>
      </c>
      <c r="H81" s="25">
        <f t="shared" si="23"/>
        <v>1</v>
      </c>
      <c r="I81" s="30">
        <f t="shared" si="24"/>
        <v>1.0880000000000001</v>
      </c>
      <c r="J81" s="27">
        <f t="shared" si="17"/>
        <v>11</v>
      </c>
      <c r="K81" s="31"/>
      <c r="L81" s="32">
        <f t="shared" si="25"/>
        <v>17078</v>
      </c>
      <c r="M81" s="32"/>
      <c r="N81" s="32">
        <f t="shared" si="26"/>
        <v>1088</v>
      </c>
      <c r="O81" s="33"/>
      <c r="P81" s="105"/>
      <c r="Q81" s="105"/>
      <c r="R81" s="106"/>
      <c r="S81" s="106"/>
    </row>
    <row r="82" spans="1:19">
      <c r="A82" s="27">
        <f t="shared" si="18"/>
        <v>417</v>
      </c>
      <c r="B82" s="27">
        <v>73</v>
      </c>
      <c r="C82" s="28" t="str">
        <f t="shared" si="19"/>
        <v>417 - BRIDGE BOSTON Charter School - FRAMINGHAM pupils</v>
      </c>
      <c r="D82" s="29">
        <v>417035100</v>
      </c>
      <c r="E82" s="27">
        <f t="shared" si="20"/>
        <v>417</v>
      </c>
      <c r="F82" s="25">
        <f t="shared" si="21"/>
        <v>35</v>
      </c>
      <c r="G82" s="25">
        <f t="shared" si="22"/>
        <v>100</v>
      </c>
      <c r="H82" s="25">
        <f t="shared" si="23"/>
        <v>1</v>
      </c>
      <c r="I82" s="30">
        <f t="shared" si="24"/>
        <v>1.0880000000000001</v>
      </c>
      <c r="J82" s="27">
        <f t="shared" si="17"/>
        <v>10</v>
      </c>
      <c r="K82" s="31"/>
      <c r="L82" s="32">
        <f t="shared" si="25"/>
        <v>16935</v>
      </c>
      <c r="M82" s="32"/>
      <c r="N82" s="32">
        <f t="shared" si="26"/>
        <v>1088</v>
      </c>
      <c r="O82" s="33"/>
      <c r="P82" s="105"/>
      <c r="Q82" s="105"/>
      <c r="R82" s="106"/>
      <c r="S82" s="106"/>
    </row>
    <row r="83" spans="1:19">
      <c r="A83" s="27">
        <f t="shared" si="18"/>
        <v>417</v>
      </c>
      <c r="B83" s="27">
        <v>74</v>
      </c>
      <c r="C83" s="28" t="str">
        <f t="shared" si="19"/>
        <v>417 - BRIDGE BOSTON Charter School - HOLBROOK pupils</v>
      </c>
      <c r="D83" s="29">
        <v>417035133</v>
      </c>
      <c r="E83" s="27">
        <f t="shared" si="20"/>
        <v>417</v>
      </c>
      <c r="F83" s="25">
        <f t="shared" si="21"/>
        <v>35</v>
      </c>
      <c r="G83" s="25">
        <f t="shared" si="22"/>
        <v>133</v>
      </c>
      <c r="H83" s="25">
        <f t="shared" si="23"/>
        <v>1</v>
      </c>
      <c r="I83" s="30">
        <f t="shared" si="24"/>
        <v>1.0880000000000001</v>
      </c>
      <c r="J83" s="27">
        <f t="shared" si="17"/>
        <v>9</v>
      </c>
      <c r="K83" s="31"/>
      <c r="L83" s="32">
        <f t="shared" si="25"/>
        <v>10723</v>
      </c>
      <c r="M83" s="32"/>
      <c r="N83" s="32">
        <f t="shared" si="26"/>
        <v>1088</v>
      </c>
      <c r="O83" s="33"/>
      <c r="P83" s="105"/>
      <c r="Q83" s="105"/>
      <c r="R83" s="106"/>
      <c r="S83" s="106"/>
    </row>
    <row r="84" spans="1:19">
      <c r="A84" s="27">
        <f t="shared" si="18"/>
        <v>417</v>
      </c>
      <c r="B84" s="27">
        <v>75</v>
      </c>
      <c r="C84" s="28" t="str">
        <f t="shared" si="19"/>
        <v>417 - BRIDGE BOSTON Charter School - MANSFIELD pupils</v>
      </c>
      <c r="D84" s="29">
        <v>417035167</v>
      </c>
      <c r="E84" s="27">
        <f t="shared" si="20"/>
        <v>417</v>
      </c>
      <c r="F84" s="25">
        <f t="shared" si="21"/>
        <v>35</v>
      </c>
      <c r="G84" s="25">
        <f t="shared" si="22"/>
        <v>167</v>
      </c>
      <c r="H84" s="25">
        <f t="shared" si="23"/>
        <v>1</v>
      </c>
      <c r="I84" s="30">
        <f t="shared" si="24"/>
        <v>1.0880000000000001</v>
      </c>
      <c r="J84" s="27">
        <f t="shared" si="17"/>
        <v>4</v>
      </c>
      <c r="K84" s="31"/>
      <c r="L84" s="32">
        <f t="shared" si="25"/>
        <v>15471</v>
      </c>
      <c r="M84" s="32"/>
      <c r="N84" s="32">
        <f t="shared" si="26"/>
        <v>1088</v>
      </c>
      <c r="O84" s="33"/>
      <c r="P84" s="105"/>
      <c r="Q84" s="105"/>
      <c r="R84" s="106"/>
      <c r="S84" s="106"/>
    </row>
    <row r="85" spans="1:19">
      <c r="A85" s="27">
        <f t="shared" si="18"/>
        <v>417</v>
      </c>
      <c r="B85" s="27">
        <v>76</v>
      </c>
      <c r="C85" s="28" t="str">
        <f t="shared" si="19"/>
        <v>417 - BRIDGE BOSTON Charter School - RANDOLPH pupils</v>
      </c>
      <c r="D85" s="29">
        <v>417035244</v>
      </c>
      <c r="E85" s="27">
        <f t="shared" si="20"/>
        <v>417</v>
      </c>
      <c r="F85" s="25">
        <f t="shared" si="21"/>
        <v>35</v>
      </c>
      <c r="G85" s="25">
        <f t="shared" si="22"/>
        <v>244</v>
      </c>
      <c r="H85" s="25">
        <f t="shared" si="23"/>
        <v>1</v>
      </c>
      <c r="I85" s="30">
        <f t="shared" si="24"/>
        <v>1.0880000000000001</v>
      </c>
      <c r="J85" s="27">
        <f t="shared" si="17"/>
        <v>10</v>
      </c>
      <c r="K85" s="31"/>
      <c r="L85" s="32">
        <f t="shared" si="25"/>
        <v>16161</v>
      </c>
      <c r="M85" s="32"/>
      <c r="N85" s="32">
        <f t="shared" si="26"/>
        <v>1088</v>
      </c>
      <c r="O85" s="33"/>
      <c r="P85" s="105"/>
      <c r="Q85" s="105"/>
      <c r="R85" s="106"/>
      <c r="S85" s="106"/>
    </row>
    <row r="86" spans="1:19">
      <c r="A86" s="27">
        <f t="shared" si="18"/>
        <v>417</v>
      </c>
      <c r="B86" s="27">
        <v>77</v>
      </c>
      <c r="C86" s="28" t="str">
        <f t="shared" si="19"/>
        <v>417 - BRIDGE BOSTON Charter School - STOUGHTON pupils</v>
      </c>
      <c r="D86" s="29">
        <v>417035285</v>
      </c>
      <c r="E86" s="27">
        <f t="shared" si="20"/>
        <v>417</v>
      </c>
      <c r="F86" s="25">
        <f t="shared" si="21"/>
        <v>35</v>
      </c>
      <c r="G86" s="25">
        <f t="shared" si="22"/>
        <v>285</v>
      </c>
      <c r="H86" s="25">
        <f t="shared" si="23"/>
        <v>1</v>
      </c>
      <c r="I86" s="30">
        <f t="shared" si="24"/>
        <v>1.0880000000000001</v>
      </c>
      <c r="J86" s="27">
        <f t="shared" si="17"/>
        <v>8</v>
      </c>
      <c r="K86" s="31"/>
      <c r="L86" s="32">
        <f t="shared" si="25"/>
        <v>15438</v>
      </c>
      <c r="M86" s="32"/>
      <c r="N86" s="32">
        <f t="shared" si="26"/>
        <v>1088</v>
      </c>
      <c r="O86" s="33"/>
      <c r="P86" s="105"/>
      <c r="Q86" s="105"/>
      <c r="R86" s="106"/>
      <c r="S86" s="106"/>
    </row>
    <row r="87" spans="1:19">
      <c r="A87" s="27">
        <f t="shared" si="18"/>
        <v>418</v>
      </c>
      <c r="B87" s="27">
        <v>78</v>
      </c>
      <c r="C87" s="28" t="str">
        <f t="shared" si="19"/>
        <v>418 - CHRISTA MCAULIFFE Charter School - ASHLAND pupils</v>
      </c>
      <c r="D87" s="29">
        <v>418100014</v>
      </c>
      <c r="E87" s="27">
        <f t="shared" si="20"/>
        <v>418</v>
      </c>
      <c r="F87" s="25">
        <f t="shared" si="21"/>
        <v>100</v>
      </c>
      <c r="G87" s="25">
        <f t="shared" si="22"/>
        <v>14</v>
      </c>
      <c r="H87" s="25">
        <f t="shared" si="23"/>
        <v>1</v>
      </c>
      <c r="I87" s="30">
        <f t="shared" si="24"/>
        <v>1.0149999999999999</v>
      </c>
      <c r="J87" s="27">
        <f t="shared" si="17"/>
        <v>5</v>
      </c>
      <c r="K87" s="31"/>
      <c r="L87" s="32">
        <f t="shared" si="25"/>
        <v>9870</v>
      </c>
      <c r="M87" s="32"/>
      <c r="N87" s="32">
        <f t="shared" si="26"/>
        <v>1088</v>
      </c>
      <c r="O87" s="33"/>
      <c r="P87" s="105"/>
      <c r="Q87" s="105"/>
      <c r="R87" s="106"/>
      <c r="S87" s="106"/>
    </row>
    <row r="88" spans="1:19">
      <c r="A88" s="27">
        <f t="shared" si="18"/>
        <v>418</v>
      </c>
      <c r="B88" s="27">
        <v>79</v>
      </c>
      <c r="C88" s="28" t="str">
        <f t="shared" si="19"/>
        <v>418 - CHRISTA MCAULIFFE Charter School - FRAMINGHAM pupils</v>
      </c>
      <c r="D88" s="29">
        <v>418100100</v>
      </c>
      <c r="E88" s="27">
        <f t="shared" si="20"/>
        <v>418</v>
      </c>
      <c r="F88" s="25">
        <f t="shared" si="21"/>
        <v>100</v>
      </c>
      <c r="G88" s="25">
        <f t="shared" si="22"/>
        <v>100</v>
      </c>
      <c r="H88" s="25">
        <f t="shared" si="23"/>
        <v>1</v>
      </c>
      <c r="I88" s="30">
        <f t="shared" si="24"/>
        <v>1.0149999999999999</v>
      </c>
      <c r="J88" s="27">
        <f t="shared" si="17"/>
        <v>10</v>
      </c>
      <c r="K88" s="31"/>
      <c r="L88" s="32">
        <f t="shared" si="25"/>
        <v>13238</v>
      </c>
      <c r="M88" s="32"/>
      <c r="N88" s="32">
        <f t="shared" si="26"/>
        <v>1088</v>
      </c>
      <c r="O88" s="33"/>
      <c r="P88" s="105"/>
      <c r="Q88" s="105"/>
      <c r="R88" s="106"/>
      <c r="S88" s="106"/>
    </row>
    <row r="89" spans="1:19">
      <c r="A89" s="27">
        <f t="shared" si="18"/>
        <v>418</v>
      </c>
      <c r="B89" s="27">
        <v>80</v>
      </c>
      <c r="C89" s="28" t="str">
        <f t="shared" si="19"/>
        <v>418 - CHRISTA MCAULIFFE Charter School - HOLLISTON pupils</v>
      </c>
      <c r="D89" s="29">
        <v>418100136</v>
      </c>
      <c r="E89" s="27">
        <f t="shared" si="20"/>
        <v>418</v>
      </c>
      <c r="F89" s="25">
        <f t="shared" si="21"/>
        <v>100</v>
      </c>
      <c r="G89" s="25">
        <f t="shared" si="22"/>
        <v>136</v>
      </c>
      <c r="H89" s="25">
        <f t="shared" si="23"/>
        <v>1</v>
      </c>
      <c r="I89" s="30">
        <f t="shared" si="24"/>
        <v>1.0149999999999999</v>
      </c>
      <c r="J89" s="27">
        <f t="shared" si="17"/>
        <v>3</v>
      </c>
      <c r="K89" s="31"/>
      <c r="L89" s="32">
        <f t="shared" si="25"/>
        <v>11758</v>
      </c>
      <c r="M89" s="32"/>
      <c r="N89" s="32">
        <f t="shared" si="26"/>
        <v>1088</v>
      </c>
      <c r="O89" s="33"/>
      <c r="P89" s="105"/>
      <c r="Q89" s="105"/>
      <c r="R89" s="106"/>
      <c r="S89" s="106"/>
    </row>
    <row r="90" spans="1:19">
      <c r="A90" s="27">
        <f t="shared" si="18"/>
        <v>418</v>
      </c>
      <c r="B90" s="27">
        <v>81</v>
      </c>
      <c r="C90" s="28" t="str">
        <f t="shared" si="19"/>
        <v>418 - CHRISTA MCAULIFFE Charter School - HOPKINTON pupils</v>
      </c>
      <c r="D90" s="29">
        <v>418100139</v>
      </c>
      <c r="E90" s="27">
        <f t="shared" si="20"/>
        <v>418</v>
      </c>
      <c r="F90" s="25">
        <f t="shared" si="21"/>
        <v>100</v>
      </c>
      <c r="G90" s="25">
        <f t="shared" si="22"/>
        <v>139</v>
      </c>
      <c r="H90" s="25">
        <f t="shared" si="23"/>
        <v>1</v>
      </c>
      <c r="I90" s="30">
        <f t="shared" si="24"/>
        <v>1.0149999999999999</v>
      </c>
      <c r="J90" s="27">
        <f t="shared" si="17"/>
        <v>2</v>
      </c>
      <c r="K90" s="31"/>
      <c r="L90" s="32">
        <f t="shared" si="25"/>
        <v>11939</v>
      </c>
      <c r="M90" s="32"/>
      <c r="N90" s="32">
        <f t="shared" si="26"/>
        <v>1088</v>
      </c>
      <c r="O90" s="33"/>
      <c r="P90" s="105"/>
      <c r="Q90" s="105"/>
      <c r="R90" s="106"/>
      <c r="S90" s="106"/>
    </row>
    <row r="91" spans="1:19">
      <c r="A91" s="27">
        <f t="shared" si="18"/>
        <v>418</v>
      </c>
      <c r="B91" s="27">
        <v>82</v>
      </c>
      <c r="C91" s="28" t="str">
        <f t="shared" si="19"/>
        <v>418 - CHRISTA MCAULIFFE Charter School - MARLBOROUGH pupils</v>
      </c>
      <c r="D91" s="29">
        <v>418100170</v>
      </c>
      <c r="E91" s="27">
        <f t="shared" si="20"/>
        <v>418</v>
      </c>
      <c r="F91" s="25">
        <f t="shared" si="21"/>
        <v>100</v>
      </c>
      <c r="G91" s="25">
        <f t="shared" si="22"/>
        <v>170</v>
      </c>
      <c r="H91" s="25">
        <f t="shared" si="23"/>
        <v>1</v>
      </c>
      <c r="I91" s="30">
        <f t="shared" si="24"/>
        <v>1.0149999999999999</v>
      </c>
      <c r="J91" s="27">
        <f t="shared" si="17"/>
        <v>10</v>
      </c>
      <c r="K91" s="31"/>
      <c r="L91" s="32">
        <f t="shared" si="25"/>
        <v>12239</v>
      </c>
      <c r="M91" s="32"/>
      <c r="N91" s="32">
        <f t="shared" si="26"/>
        <v>1088</v>
      </c>
      <c r="O91" s="33"/>
      <c r="P91" s="105"/>
      <c r="Q91" s="105"/>
      <c r="R91" s="106"/>
      <c r="S91" s="106"/>
    </row>
    <row r="92" spans="1:19">
      <c r="A92" s="27">
        <f t="shared" si="18"/>
        <v>418</v>
      </c>
      <c r="B92" s="27">
        <v>83</v>
      </c>
      <c r="C92" s="28" t="str">
        <f t="shared" si="19"/>
        <v>418 - CHRISTA MCAULIFFE Charter School - MAYNARD pupils</v>
      </c>
      <c r="D92" s="29">
        <v>418100174</v>
      </c>
      <c r="E92" s="27">
        <f t="shared" si="20"/>
        <v>418</v>
      </c>
      <c r="F92" s="25">
        <f t="shared" si="21"/>
        <v>100</v>
      </c>
      <c r="G92" s="25">
        <f t="shared" si="22"/>
        <v>174</v>
      </c>
      <c r="H92" s="25">
        <f t="shared" si="23"/>
        <v>1</v>
      </c>
      <c r="I92" s="30">
        <f t="shared" si="24"/>
        <v>1.0149999999999999</v>
      </c>
      <c r="J92" s="27">
        <f t="shared" si="17"/>
        <v>5</v>
      </c>
      <c r="K92" s="31"/>
      <c r="L92" s="32">
        <f t="shared" si="25"/>
        <v>9870</v>
      </c>
      <c r="M92" s="32"/>
      <c r="N92" s="32">
        <f t="shared" si="26"/>
        <v>1088</v>
      </c>
      <c r="O92" s="33"/>
      <c r="P92" s="105"/>
      <c r="Q92" s="105"/>
      <c r="R92" s="106"/>
      <c r="S92" s="106"/>
    </row>
    <row r="93" spans="1:19">
      <c r="A93" s="27">
        <f t="shared" si="18"/>
        <v>418</v>
      </c>
      <c r="B93" s="27">
        <v>84</v>
      </c>
      <c r="C93" s="28" t="str">
        <f t="shared" si="19"/>
        <v>418 - CHRISTA MCAULIFFE Charter School - MILFORD pupils</v>
      </c>
      <c r="D93" s="29">
        <v>418100185</v>
      </c>
      <c r="E93" s="27">
        <f t="shared" si="20"/>
        <v>418</v>
      </c>
      <c r="F93" s="25">
        <f t="shared" si="21"/>
        <v>100</v>
      </c>
      <c r="G93" s="25">
        <f t="shared" si="22"/>
        <v>185</v>
      </c>
      <c r="H93" s="25">
        <f t="shared" si="23"/>
        <v>1</v>
      </c>
      <c r="I93" s="30">
        <f t="shared" si="24"/>
        <v>1.0149999999999999</v>
      </c>
      <c r="J93" s="27">
        <f t="shared" si="17"/>
        <v>10</v>
      </c>
      <c r="K93" s="31"/>
      <c r="L93" s="32">
        <f t="shared" si="25"/>
        <v>12831</v>
      </c>
      <c r="M93" s="32"/>
      <c r="N93" s="32">
        <f t="shared" si="26"/>
        <v>1088</v>
      </c>
      <c r="O93" s="33"/>
      <c r="P93" s="105"/>
      <c r="Q93" s="105"/>
      <c r="R93" s="106"/>
      <c r="S93" s="106"/>
    </row>
    <row r="94" spans="1:19">
      <c r="A94" s="27">
        <f t="shared" si="18"/>
        <v>418</v>
      </c>
      <c r="B94" s="27">
        <v>85</v>
      </c>
      <c r="C94" s="28" t="str">
        <f t="shared" si="19"/>
        <v>418 - CHRISTA MCAULIFFE Charter School - NATICK pupils</v>
      </c>
      <c r="D94" s="29">
        <v>418100198</v>
      </c>
      <c r="E94" s="27">
        <f t="shared" si="20"/>
        <v>418</v>
      </c>
      <c r="F94" s="25">
        <f t="shared" si="21"/>
        <v>100</v>
      </c>
      <c r="G94" s="25">
        <f t="shared" si="22"/>
        <v>198</v>
      </c>
      <c r="H94" s="25">
        <f t="shared" si="23"/>
        <v>1</v>
      </c>
      <c r="I94" s="30">
        <f t="shared" si="24"/>
        <v>1.0149999999999999</v>
      </c>
      <c r="J94" s="27">
        <f t="shared" si="17"/>
        <v>3</v>
      </c>
      <c r="K94" s="31"/>
      <c r="L94" s="32">
        <f t="shared" si="25"/>
        <v>10197</v>
      </c>
      <c r="M94" s="32"/>
      <c r="N94" s="32">
        <f t="shared" si="26"/>
        <v>1088</v>
      </c>
      <c r="O94" s="33"/>
      <c r="P94" s="105"/>
      <c r="Q94" s="105"/>
      <c r="R94" s="106"/>
      <c r="S94" s="106"/>
    </row>
    <row r="95" spans="1:19">
      <c r="A95" s="27">
        <f t="shared" si="18"/>
        <v>418</v>
      </c>
      <c r="B95" s="27">
        <v>86</v>
      </c>
      <c r="C95" s="28" t="str">
        <f t="shared" si="19"/>
        <v>418 - CHRISTA MCAULIFFE Charter School - SOUTHBOROUGH pupils</v>
      </c>
      <c r="D95" s="29">
        <v>418100276</v>
      </c>
      <c r="E95" s="27">
        <f t="shared" si="20"/>
        <v>418</v>
      </c>
      <c r="F95" s="25">
        <f t="shared" si="21"/>
        <v>100</v>
      </c>
      <c r="G95" s="25">
        <f t="shared" si="22"/>
        <v>276</v>
      </c>
      <c r="H95" s="25">
        <f t="shared" si="23"/>
        <v>1</v>
      </c>
      <c r="I95" s="30">
        <f t="shared" si="24"/>
        <v>1.0149999999999999</v>
      </c>
      <c r="J95" s="27">
        <f t="shared" si="17"/>
        <v>2</v>
      </c>
      <c r="K95" s="31"/>
      <c r="L95" s="32">
        <f t="shared" si="25"/>
        <v>9870</v>
      </c>
      <c r="M95" s="32"/>
      <c r="N95" s="32">
        <f t="shared" si="26"/>
        <v>1088</v>
      </c>
      <c r="O95" s="33"/>
      <c r="P95" s="105"/>
      <c r="Q95" s="105"/>
      <c r="R95" s="106"/>
      <c r="S95" s="106"/>
    </row>
    <row r="96" spans="1:19">
      <c r="A96" s="27">
        <f t="shared" si="18"/>
        <v>418</v>
      </c>
      <c r="B96" s="27">
        <v>87</v>
      </c>
      <c r="C96" s="28" t="str">
        <f t="shared" si="19"/>
        <v>418 - CHRISTA MCAULIFFE Charter School - SUDBURY pupils</v>
      </c>
      <c r="D96" s="29">
        <v>418100288</v>
      </c>
      <c r="E96" s="27">
        <f t="shared" si="20"/>
        <v>418</v>
      </c>
      <c r="F96" s="25">
        <f t="shared" si="21"/>
        <v>100</v>
      </c>
      <c r="G96" s="25">
        <f t="shared" si="22"/>
        <v>288</v>
      </c>
      <c r="H96" s="25">
        <f t="shared" si="23"/>
        <v>1</v>
      </c>
      <c r="I96" s="30">
        <f t="shared" si="24"/>
        <v>1.0149999999999999</v>
      </c>
      <c r="J96" s="27">
        <f t="shared" si="17"/>
        <v>2</v>
      </c>
      <c r="K96" s="31"/>
      <c r="L96" s="32">
        <f t="shared" si="25"/>
        <v>12973</v>
      </c>
      <c r="M96" s="32"/>
      <c r="N96" s="32">
        <f t="shared" si="26"/>
        <v>1088</v>
      </c>
      <c r="O96" s="33"/>
      <c r="P96" s="105"/>
      <c r="Q96" s="105"/>
      <c r="R96" s="106"/>
      <c r="S96" s="106"/>
    </row>
    <row r="97" spans="1:19">
      <c r="A97" s="27">
        <f t="shared" si="18"/>
        <v>418</v>
      </c>
      <c r="B97" s="27">
        <v>88</v>
      </c>
      <c r="C97" s="28" t="str">
        <f t="shared" si="19"/>
        <v>418 - CHRISTA MCAULIFFE Charter School - WAYLAND pupils</v>
      </c>
      <c r="D97" s="29">
        <v>418100315</v>
      </c>
      <c r="E97" s="27">
        <f t="shared" si="20"/>
        <v>418</v>
      </c>
      <c r="F97" s="25">
        <f t="shared" si="21"/>
        <v>100</v>
      </c>
      <c r="G97" s="25">
        <f t="shared" si="22"/>
        <v>315</v>
      </c>
      <c r="H97" s="25">
        <f t="shared" si="23"/>
        <v>1</v>
      </c>
      <c r="I97" s="30">
        <f t="shared" si="24"/>
        <v>1.0149999999999999</v>
      </c>
      <c r="J97" s="27">
        <f t="shared" si="17"/>
        <v>2</v>
      </c>
      <c r="K97" s="31"/>
      <c r="L97" s="32">
        <f t="shared" si="25"/>
        <v>9870</v>
      </c>
      <c r="M97" s="32"/>
      <c r="N97" s="32">
        <f t="shared" si="26"/>
        <v>1088</v>
      </c>
      <c r="O97" s="33"/>
      <c r="P97" s="105"/>
      <c r="Q97" s="105"/>
      <c r="R97" s="106"/>
      <c r="S97" s="106"/>
    </row>
    <row r="98" spans="1:19">
      <c r="A98" s="27">
        <f t="shared" si="18"/>
        <v>418</v>
      </c>
      <c r="B98" s="27">
        <v>89</v>
      </c>
      <c r="C98" s="28" t="str">
        <f t="shared" si="19"/>
        <v>418 - CHRISTA MCAULIFFE Charter School - WELLESLEY pupils</v>
      </c>
      <c r="D98" s="29">
        <v>418100317</v>
      </c>
      <c r="E98" s="27">
        <f t="shared" si="20"/>
        <v>418</v>
      </c>
      <c r="F98" s="25">
        <f t="shared" si="21"/>
        <v>100</v>
      </c>
      <c r="G98" s="25">
        <f t="shared" si="22"/>
        <v>317</v>
      </c>
      <c r="H98" s="25">
        <f t="shared" si="23"/>
        <v>1</v>
      </c>
      <c r="I98" s="30">
        <f t="shared" si="24"/>
        <v>1.0149999999999999</v>
      </c>
      <c r="J98" s="27">
        <f t="shared" si="17"/>
        <v>2</v>
      </c>
      <c r="K98" s="31"/>
      <c r="L98" s="32">
        <f t="shared" si="25"/>
        <v>14008</v>
      </c>
      <c r="M98" s="32"/>
      <c r="N98" s="32">
        <f t="shared" si="26"/>
        <v>1088</v>
      </c>
      <c r="O98" s="33"/>
      <c r="P98" s="105"/>
      <c r="Q98" s="105"/>
      <c r="R98" s="106"/>
      <c r="S98" s="106"/>
    </row>
    <row r="99" spans="1:19">
      <c r="A99" s="27">
        <f t="shared" si="18"/>
        <v>418</v>
      </c>
      <c r="B99" s="27">
        <v>90</v>
      </c>
      <c r="C99" s="28" t="str">
        <f t="shared" si="19"/>
        <v>418 - CHRISTA MCAULIFFE Charter School - WESTBOROUGH pupils</v>
      </c>
      <c r="D99" s="29">
        <v>418100321</v>
      </c>
      <c r="E99" s="27">
        <f t="shared" si="20"/>
        <v>418</v>
      </c>
      <c r="F99" s="25">
        <f t="shared" si="21"/>
        <v>100</v>
      </c>
      <c r="G99" s="25">
        <f t="shared" si="22"/>
        <v>321</v>
      </c>
      <c r="H99" s="25">
        <f t="shared" si="23"/>
        <v>1</v>
      </c>
      <c r="I99" s="30">
        <f t="shared" si="24"/>
        <v>1.0149999999999999</v>
      </c>
      <c r="J99" s="27">
        <f t="shared" si="17"/>
        <v>3</v>
      </c>
      <c r="K99" s="31"/>
      <c r="L99" s="32">
        <f t="shared" si="25"/>
        <v>14118</v>
      </c>
      <c r="M99" s="32"/>
      <c r="N99" s="32">
        <f t="shared" si="26"/>
        <v>1088</v>
      </c>
      <c r="O99" s="33"/>
      <c r="P99" s="105"/>
      <c r="Q99" s="105"/>
      <c r="R99" s="106"/>
      <c r="S99" s="106"/>
    </row>
    <row r="100" spans="1:19">
      <c r="A100" s="27">
        <f t="shared" si="18"/>
        <v>418</v>
      </c>
      <c r="B100" s="27">
        <v>91</v>
      </c>
      <c r="C100" s="28" t="str">
        <f t="shared" si="19"/>
        <v>418 - CHRISTA MCAULIFFE Charter School - WORCESTER pupils</v>
      </c>
      <c r="D100" s="29">
        <v>418100348</v>
      </c>
      <c r="E100" s="27">
        <f t="shared" si="20"/>
        <v>418</v>
      </c>
      <c r="F100" s="25">
        <f t="shared" si="21"/>
        <v>100</v>
      </c>
      <c r="G100" s="25">
        <f t="shared" si="22"/>
        <v>348</v>
      </c>
      <c r="H100" s="25">
        <f t="shared" si="23"/>
        <v>1</v>
      </c>
      <c r="I100" s="30">
        <f t="shared" si="24"/>
        <v>1.0149999999999999</v>
      </c>
      <c r="J100" s="27">
        <f t="shared" si="17"/>
        <v>11</v>
      </c>
      <c r="K100" s="31"/>
      <c r="L100" s="32">
        <f t="shared" si="25"/>
        <v>9870</v>
      </c>
      <c r="M100" s="32"/>
      <c r="N100" s="32">
        <f t="shared" si="26"/>
        <v>1088</v>
      </c>
      <c r="O100" s="33"/>
      <c r="P100" s="105"/>
      <c r="Q100" s="105"/>
      <c r="R100" s="106"/>
      <c r="S100" s="106"/>
    </row>
    <row r="101" spans="1:19">
      <c r="A101" s="27">
        <f t="shared" si="18"/>
        <v>418</v>
      </c>
      <c r="B101" s="27">
        <v>92</v>
      </c>
      <c r="C101" s="28" t="str">
        <f t="shared" si="19"/>
        <v>418 - CHRISTA MCAULIFFE Charter School - MENDON UPTON pupils</v>
      </c>
      <c r="D101" s="29">
        <v>418100710</v>
      </c>
      <c r="E101" s="27">
        <f t="shared" si="20"/>
        <v>418</v>
      </c>
      <c r="F101" s="25">
        <f t="shared" si="21"/>
        <v>100</v>
      </c>
      <c r="G101" s="25">
        <f t="shared" si="22"/>
        <v>710</v>
      </c>
      <c r="H101" s="25">
        <f t="shared" si="23"/>
        <v>1</v>
      </c>
      <c r="I101" s="30">
        <f t="shared" si="24"/>
        <v>1.0149999999999999</v>
      </c>
      <c r="J101" s="27">
        <f t="shared" si="17"/>
        <v>3</v>
      </c>
      <c r="K101" s="31"/>
      <c r="L101" s="32">
        <f t="shared" si="25"/>
        <v>9870</v>
      </c>
      <c r="M101" s="32"/>
      <c r="N101" s="32">
        <f t="shared" si="26"/>
        <v>1088</v>
      </c>
      <c r="O101" s="33"/>
      <c r="P101" s="105"/>
      <c r="Q101" s="105"/>
      <c r="R101" s="106"/>
      <c r="S101" s="106"/>
    </row>
    <row r="102" spans="1:19">
      <c r="A102" s="27">
        <f t="shared" si="18"/>
        <v>419</v>
      </c>
      <c r="B102" s="27">
        <v>93</v>
      </c>
      <c r="C102" s="28" t="str">
        <f t="shared" si="19"/>
        <v>419 - HELEN Y. DAVIS LEADERSHIP ACADEMY Charter School - BOSTON pupils</v>
      </c>
      <c r="D102" s="29">
        <v>419035035</v>
      </c>
      <c r="E102" s="27">
        <f t="shared" si="20"/>
        <v>419</v>
      </c>
      <c r="F102" s="25">
        <f t="shared" si="21"/>
        <v>35</v>
      </c>
      <c r="G102" s="25">
        <f t="shared" si="22"/>
        <v>35</v>
      </c>
      <c r="H102" s="25">
        <f t="shared" si="23"/>
        <v>1</v>
      </c>
      <c r="I102" s="30">
        <f t="shared" si="24"/>
        <v>1.0880000000000001</v>
      </c>
      <c r="J102" s="27">
        <f t="shared" si="17"/>
        <v>11</v>
      </c>
      <c r="K102" s="31"/>
      <c r="L102" s="32">
        <f t="shared" si="25"/>
        <v>15617</v>
      </c>
      <c r="M102" s="32"/>
      <c r="N102" s="32">
        <f t="shared" si="26"/>
        <v>1088</v>
      </c>
      <c r="O102" s="33"/>
      <c r="P102" s="105"/>
      <c r="Q102" s="105"/>
      <c r="R102" s="106"/>
      <c r="S102" s="106"/>
    </row>
    <row r="103" spans="1:19">
      <c r="A103" s="27">
        <f t="shared" si="18"/>
        <v>419</v>
      </c>
      <c r="B103" s="27">
        <v>94</v>
      </c>
      <c r="C103" s="28" t="str">
        <f t="shared" si="19"/>
        <v>419 - HELEN Y. DAVIS LEADERSHIP ACADEMY Charter School - BROCKTON pupils</v>
      </c>
      <c r="D103" s="29">
        <v>419035044</v>
      </c>
      <c r="E103" s="27">
        <f t="shared" si="20"/>
        <v>419</v>
      </c>
      <c r="F103" s="25">
        <f t="shared" si="21"/>
        <v>35</v>
      </c>
      <c r="G103" s="25">
        <f t="shared" si="22"/>
        <v>44</v>
      </c>
      <c r="H103" s="25">
        <f t="shared" si="23"/>
        <v>1</v>
      </c>
      <c r="I103" s="30">
        <f t="shared" si="24"/>
        <v>1.0880000000000001</v>
      </c>
      <c r="J103" s="27">
        <f t="shared" si="17"/>
        <v>11</v>
      </c>
      <c r="K103" s="31"/>
      <c r="L103" s="32">
        <f t="shared" si="25"/>
        <v>14420</v>
      </c>
      <c r="M103" s="32"/>
      <c r="N103" s="32">
        <f t="shared" si="26"/>
        <v>1088</v>
      </c>
      <c r="O103" s="33"/>
      <c r="P103" s="105"/>
      <c r="Q103" s="105"/>
      <c r="R103" s="106"/>
      <c r="S103" s="106"/>
    </row>
    <row r="104" spans="1:19">
      <c r="A104" s="27">
        <f t="shared" si="18"/>
        <v>419</v>
      </c>
      <c r="B104" s="27">
        <v>95</v>
      </c>
      <c r="C104" s="28" t="str">
        <f t="shared" si="19"/>
        <v>419 - HELEN Y. DAVIS LEADERSHIP ACADEMY Charter School - MALDEN pupils</v>
      </c>
      <c r="D104" s="29">
        <v>419035165</v>
      </c>
      <c r="E104" s="27">
        <f t="shared" si="20"/>
        <v>419</v>
      </c>
      <c r="F104" s="25">
        <f t="shared" si="21"/>
        <v>35</v>
      </c>
      <c r="G104" s="25">
        <f t="shared" si="22"/>
        <v>165</v>
      </c>
      <c r="H104" s="25">
        <f t="shared" si="23"/>
        <v>1</v>
      </c>
      <c r="I104" s="30">
        <f t="shared" si="24"/>
        <v>1.0880000000000001</v>
      </c>
      <c r="J104" s="27">
        <f t="shared" si="17"/>
        <v>10</v>
      </c>
      <c r="K104" s="31"/>
      <c r="L104" s="32">
        <f t="shared" si="25"/>
        <v>10434</v>
      </c>
      <c r="M104" s="32"/>
      <c r="N104" s="32">
        <f t="shared" si="26"/>
        <v>1088</v>
      </c>
      <c r="O104" s="33"/>
      <c r="P104" s="105"/>
      <c r="Q104" s="105"/>
      <c r="R104" s="106"/>
      <c r="S104" s="106"/>
    </row>
    <row r="105" spans="1:19">
      <c r="A105" s="27">
        <f t="shared" si="18"/>
        <v>419</v>
      </c>
      <c r="B105" s="27">
        <v>96</v>
      </c>
      <c r="C105" s="28" t="str">
        <f t="shared" si="19"/>
        <v>419 - HELEN Y. DAVIS LEADERSHIP ACADEMY Charter School - QUINCY pupils</v>
      </c>
      <c r="D105" s="29">
        <v>419035243</v>
      </c>
      <c r="E105" s="27">
        <f t="shared" si="20"/>
        <v>419</v>
      </c>
      <c r="F105" s="25">
        <f t="shared" si="21"/>
        <v>35</v>
      </c>
      <c r="G105" s="25">
        <f t="shared" si="22"/>
        <v>243</v>
      </c>
      <c r="H105" s="25">
        <f t="shared" si="23"/>
        <v>1</v>
      </c>
      <c r="I105" s="30">
        <f t="shared" si="24"/>
        <v>1.0880000000000001</v>
      </c>
      <c r="J105" s="27">
        <f t="shared" si="17"/>
        <v>9</v>
      </c>
      <c r="K105" s="31"/>
      <c r="L105" s="32">
        <f t="shared" si="25"/>
        <v>16453</v>
      </c>
      <c r="M105" s="32"/>
      <c r="N105" s="32">
        <f t="shared" si="26"/>
        <v>1088</v>
      </c>
      <c r="O105" s="33"/>
      <c r="P105" s="105"/>
      <c r="Q105" s="105"/>
      <c r="R105" s="106"/>
      <c r="S105" s="106"/>
    </row>
    <row r="106" spans="1:19">
      <c r="A106" s="27">
        <f t="shared" si="18"/>
        <v>419</v>
      </c>
      <c r="B106" s="27">
        <v>97</v>
      </c>
      <c r="C106" s="28" t="str">
        <f t="shared" si="19"/>
        <v>419 - HELEN Y. DAVIS LEADERSHIP ACADEMY Charter School - RANDOLPH pupils</v>
      </c>
      <c r="D106" s="29">
        <v>419035244</v>
      </c>
      <c r="E106" s="27">
        <f t="shared" si="20"/>
        <v>419</v>
      </c>
      <c r="F106" s="25">
        <f t="shared" si="21"/>
        <v>35</v>
      </c>
      <c r="G106" s="25">
        <f t="shared" si="22"/>
        <v>244</v>
      </c>
      <c r="H106" s="25">
        <f t="shared" si="23"/>
        <v>1</v>
      </c>
      <c r="I106" s="30">
        <f t="shared" si="24"/>
        <v>1.0880000000000001</v>
      </c>
      <c r="J106" s="27">
        <f t="shared" si="17"/>
        <v>10</v>
      </c>
      <c r="K106" s="31"/>
      <c r="L106" s="32">
        <f t="shared" si="25"/>
        <v>13585</v>
      </c>
      <c r="M106" s="32"/>
      <c r="N106" s="32">
        <f t="shared" si="26"/>
        <v>1088</v>
      </c>
      <c r="O106" s="33"/>
      <c r="P106" s="105"/>
      <c r="Q106" s="105"/>
      <c r="R106" s="106"/>
      <c r="S106" s="106"/>
    </row>
    <row r="107" spans="1:19">
      <c r="A107" s="27">
        <f t="shared" si="18"/>
        <v>419</v>
      </c>
      <c r="B107" s="27">
        <v>98</v>
      </c>
      <c r="C107" s="28" t="str">
        <f t="shared" si="19"/>
        <v>419 - HELEN Y. DAVIS LEADERSHIP ACADEMY Charter School - TAUNTON pupils</v>
      </c>
      <c r="D107" s="29">
        <v>419035293</v>
      </c>
      <c r="E107" s="27">
        <f t="shared" si="20"/>
        <v>419</v>
      </c>
      <c r="F107" s="25">
        <f t="shared" si="21"/>
        <v>35</v>
      </c>
      <c r="G107" s="25">
        <f t="shared" si="22"/>
        <v>293</v>
      </c>
      <c r="H107" s="25">
        <f t="shared" si="23"/>
        <v>1</v>
      </c>
      <c r="I107" s="30">
        <f t="shared" si="24"/>
        <v>1.0880000000000001</v>
      </c>
      <c r="J107" s="27">
        <f t="shared" si="17"/>
        <v>10</v>
      </c>
      <c r="K107" s="31"/>
      <c r="L107" s="32">
        <f t="shared" si="25"/>
        <v>16736</v>
      </c>
      <c r="M107" s="32"/>
      <c r="N107" s="32">
        <f t="shared" si="26"/>
        <v>1088</v>
      </c>
      <c r="O107" s="33"/>
      <c r="P107" s="105"/>
      <c r="Q107" s="105"/>
      <c r="R107" s="106"/>
      <c r="S107" s="106"/>
    </row>
    <row r="108" spans="1:19">
      <c r="A108" s="27">
        <f t="shared" si="18"/>
        <v>420</v>
      </c>
      <c r="B108" s="27">
        <v>99</v>
      </c>
      <c r="C108" s="28" t="str">
        <f t="shared" si="19"/>
        <v>420 - BENJAMIN BANNEKER Charter School - ARLINGTON pupils</v>
      </c>
      <c r="D108" s="29">
        <v>420049010</v>
      </c>
      <c r="E108" s="27">
        <f t="shared" si="20"/>
        <v>420</v>
      </c>
      <c r="F108" s="25">
        <f t="shared" si="21"/>
        <v>49</v>
      </c>
      <c r="G108" s="25">
        <f t="shared" si="22"/>
        <v>10</v>
      </c>
      <c r="H108" s="25">
        <f t="shared" si="23"/>
        <v>1</v>
      </c>
      <c r="I108" s="30">
        <f t="shared" si="24"/>
        <v>1.1160000000000001</v>
      </c>
      <c r="J108" s="27">
        <f t="shared" si="17"/>
        <v>3</v>
      </c>
      <c r="K108" s="31"/>
      <c r="L108" s="32">
        <f t="shared" si="25"/>
        <v>14427</v>
      </c>
      <c r="M108" s="32"/>
      <c r="N108" s="32">
        <f t="shared" si="26"/>
        <v>1088</v>
      </c>
      <c r="O108" s="33"/>
      <c r="P108" s="105"/>
      <c r="Q108" s="105"/>
      <c r="R108" s="106"/>
      <c r="S108" s="106"/>
    </row>
    <row r="109" spans="1:19">
      <c r="A109" s="27">
        <f t="shared" si="18"/>
        <v>420</v>
      </c>
      <c r="B109" s="27">
        <v>100</v>
      </c>
      <c r="C109" s="28" t="str">
        <f t="shared" si="19"/>
        <v>420 - BENJAMIN BANNEKER Charter School - BELMONT pupils</v>
      </c>
      <c r="D109" s="29">
        <v>420049026</v>
      </c>
      <c r="E109" s="27">
        <f t="shared" si="20"/>
        <v>420</v>
      </c>
      <c r="F109" s="25">
        <f t="shared" si="21"/>
        <v>49</v>
      </c>
      <c r="G109" s="25">
        <f t="shared" si="22"/>
        <v>26</v>
      </c>
      <c r="H109" s="25">
        <f t="shared" si="23"/>
        <v>1</v>
      </c>
      <c r="I109" s="30">
        <f t="shared" si="24"/>
        <v>1.1160000000000001</v>
      </c>
      <c r="J109" s="27">
        <f t="shared" si="17"/>
        <v>3</v>
      </c>
      <c r="K109" s="31"/>
      <c r="L109" s="32">
        <f t="shared" si="25"/>
        <v>12083</v>
      </c>
      <c r="M109" s="32"/>
      <c r="N109" s="32">
        <f t="shared" si="26"/>
        <v>1088</v>
      </c>
      <c r="O109" s="33"/>
      <c r="P109" s="105"/>
      <c r="Q109" s="105"/>
      <c r="R109" s="106"/>
      <c r="S109" s="106"/>
    </row>
    <row r="110" spans="1:19">
      <c r="A110" s="27">
        <f t="shared" si="18"/>
        <v>420</v>
      </c>
      <c r="B110" s="27">
        <v>101</v>
      </c>
      <c r="C110" s="28" t="str">
        <f t="shared" si="19"/>
        <v>420 - BENJAMIN BANNEKER Charter School - BILLERICA pupils</v>
      </c>
      <c r="D110" s="29">
        <v>420049031</v>
      </c>
      <c r="E110" s="27">
        <f t="shared" si="20"/>
        <v>420</v>
      </c>
      <c r="F110" s="25">
        <f t="shared" si="21"/>
        <v>49</v>
      </c>
      <c r="G110" s="25">
        <f t="shared" si="22"/>
        <v>31</v>
      </c>
      <c r="H110" s="25">
        <f t="shared" si="23"/>
        <v>1</v>
      </c>
      <c r="I110" s="30">
        <f t="shared" si="24"/>
        <v>1.1160000000000001</v>
      </c>
      <c r="J110" s="27">
        <f t="shared" si="17"/>
        <v>5</v>
      </c>
      <c r="K110" s="31"/>
      <c r="L110" s="32">
        <f t="shared" si="25"/>
        <v>11003</v>
      </c>
      <c r="M110" s="32"/>
      <c r="N110" s="32">
        <f t="shared" si="26"/>
        <v>1088</v>
      </c>
      <c r="O110" s="33"/>
      <c r="P110" s="105"/>
      <c r="Q110" s="105"/>
      <c r="R110" s="106"/>
      <c r="S110" s="106"/>
    </row>
    <row r="111" spans="1:19">
      <c r="A111" s="27">
        <f t="shared" si="18"/>
        <v>420</v>
      </c>
      <c r="B111" s="27">
        <v>102</v>
      </c>
      <c r="C111" s="28" t="str">
        <f t="shared" si="19"/>
        <v>420 - BENJAMIN BANNEKER Charter School - BOSTON pupils</v>
      </c>
      <c r="D111" s="29">
        <v>420049035</v>
      </c>
      <c r="E111" s="27">
        <f t="shared" si="20"/>
        <v>420</v>
      </c>
      <c r="F111" s="25">
        <f t="shared" si="21"/>
        <v>49</v>
      </c>
      <c r="G111" s="25">
        <f t="shared" si="22"/>
        <v>35</v>
      </c>
      <c r="H111" s="25">
        <f t="shared" si="23"/>
        <v>1</v>
      </c>
      <c r="I111" s="30">
        <f t="shared" si="24"/>
        <v>1.1160000000000001</v>
      </c>
      <c r="J111" s="27">
        <f t="shared" si="17"/>
        <v>11</v>
      </c>
      <c r="K111" s="31"/>
      <c r="L111" s="32">
        <f t="shared" si="25"/>
        <v>15103</v>
      </c>
      <c r="M111" s="32"/>
      <c r="N111" s="32">
        <f t="shared" si="26"/>
        <v>1088</v>
      </c>
      <c r="O111" s="33"/>
      <c r="P111" s="105"/>
      <c r="Q111" s="105"/>
      <c r="R111" s="106"/>
      <c r="S111" s="106"/>
    </row>
    <row r="112" spans="1:19">
      <c r="A112" s="27">
        <f t="shared" si="18"/>
        <v>420</v>
      </c>
      <c r="B112" s="27">
        <v>103</v>
      </c>
      <c r="C112" s="28" t="str">
        <f t="shared" si="19"/>
        <v>420 - BENJAMIN BANNEKER Charter School - BROCKTON pupils</v>
      </c>
      <c r="D112" s="29">
        <v>420049044</v>
      </c>
      <c r="E112" s="27">
        <f t="shared" si="20"/>
        <v>420</v>
      </c>
      <c r="F112" s="25">
        <f t="shared" si="21"/>
        <v>49</v>
      </c>
      <c r="G112" s="25">
        <f t="shared" si="22"/>
        <v>44</v>
      </c>
      <c r="H112" s="25">
        <f t="shared" si="23"/>
        <v>1</v>
      </c>
      <c r="I112" s="30">
        <f t="shared" si="24"/>
        <v>1.1160000000000001</v>
      </c>
      <c r="J112" s="27">
        <f t="shared" si="17"/>
        <v>11</v>
      </c>
      <c r="K112" s="31"/>
      <c r="L112" s="32">
        <f t="shared" si="25"/>
        <v>14561</v>
      </c>
      <c r="M112" s="32"/>
      <c r="N112" s="32">
        <f t="shared" si="26"/>
        <v>1088</v>
      </c>
      <c r="O112" s="33"/>
      <c r="P112" s="105"/>
      <c r="Q112" s="105"/>
      <c r="R112" s="106"/>
      <c r="S112" s="106"/>
    </row>
    <row r="113" spans="1:19">
      <c r="A113" s="27">
        <f t="shared" si="18"/>
        <v>420</v>
      </c>
      <c r="B113" s="27">
        <v>104</v>
      </c>
      <c r="C113" s="28" t="str">
        <f t="shared" si="19"/>
        <v>420 - BENJAMIN BANNEKER Charter School - CAMBRIDGE pupils</v>
      </c>
      <c r="D113" s="29">
        <v>420049049</v>
      </c>
      <c r="E113" s="27">
        <f t="shared" si="20"/>
        <v>420</v>
      </c>
      <c r="F113" s="25">
        <f t="shared" si="21"/>
        <v>49</v>
      </c>
      <c r="G113" s="25">
        <f t="shared" si="22"/>
        <v>49</v>
      </c>
      <c r="H113" s="25">
        <f t="shared" si="23"/>
        <v>1</v>
      </c>
      <c r="I113" s="30">
        <f t="shared" si="24"/>
        <v>1.1160000000000001</v>
      </c>
      <c r="J113" s="27">
        <f t="shared" si="17"/>
        <v>8</v>
      </c>
      <c r="K113" s="31"/>
      <c r="L113" s="32">
        <f t="shared" si="25"/>
        <v>16041</v>
      </c>
      <c r="M113" s="32"/>
      <c r="N113" s="32">
        <f t="shared" si="26"/>
        <v>1088</v>
      </c>
      <c r="O113" s="33"/>
      <c r="P113" s="105"/>
      <c r="Q113" s="105"/>
      <c r="R113" s="106"/>
      <c r="S113" s="106"/>
    </row>
    <row r="114" spans="1:19">
      <c r="A114" s="27">
        <f t="shared" si="18"/>
        <v>420</v>
      </c>
      <c r="B114" s="27">
        <v>105</v>
      </c>
      <c r="C114" s="28" t="str">
        <f t="shared" si="19"/>
        <v>420 - BENJAMIN BANNEKER Charter School - CHELSEA pupils</v>
      </c>
      <c r="D114" s="29">
        <v>420049057</v>
      </c>
      <c r="E114" s="27">
        <f t="shared" si="20"/>
        <v>420</v>
      </c>
      <c r="F114" s="25">
        <f t="shared" si="21"/>
        <v>49</v>
      </c>
      <c r="G114" s="25">
        <f t="shared" si="22"/>
        <v>57</v>
      </c>
      <c r="H114" s="25">
        <f t="shared" si="23"/>
        <v>1</v>
      </c>
      <c r="I114" s="30">
        <f t="shared" si="24"/>
        <v>1.1160000000000001</v>
      </c>
      <c r="J114" s="27">
        <f t="shared" si="17"/>
        <v>12</v>
      </c>
      <c r="K114" s="31"/>
      <c r="L114" s="32">
        <f t="shared" si="25"/>
        <v>12396</v>
      </c>
      <c r="M114" s="32"/>
      <c r="N114" s="32">
        <f t="shared" si="26"/>
        <v>1088</v>
      </c>
      <c r="O114" s="33"/>
      <c r="P114" s="105"/>
      <c r="Q114" s="105"/>
      <c r="R114" s="106"/>
      <c r="S114" s="106"/>
    </row>
    <row r="115" spans="1:19">
      <c r="A115" s="27">
        <f t="shared" si="18"/>
        <v>420</v>
      </c>
      <c r="B115" s="27">
        <v>106</v>
      </c>
      <c r="C115" s="28" t="str">
        <f t="shared" si="19"/>
        <v>420 - BENJAMIN BANNEKER Charter School - CONCORD pupils</v>
      </c>
      <c r="D115" s="29">
        <v>420049067</v>
      </c>
      <c r="E115" s="27">
        <f t="shared" si="20"/>
        <v>420</v>
      </c>
      <c r="F115" s="25">
        <f t="shared" si="21"/>
        <v>49</v>
      </c>
      <c r="G115" s="25">
        <f t="shared" si="22"/>
        <v>67</v>
      </c>
      <c r="H115" s="25">
        <f t="shared" si="23"/>
        <v>1</v>
      </c>
      <c r="I115" s="30">
        <f t="shared" si="24"/>
        <v>1.1160000000000001</v>
      </c>
      <c r="J115" s="27">
        <f t="shared" si="17"/>
        <v>2</v>
      </c>
      <c r="K115" s="31"/>
      <c r="L115" s="32">
        <f t="shared" si="25"/>
        <v>15566</v>
      </c>
      <c r="M115" s="32"/>
      <c r="N115" s="32">
        <f t="shared" si="26"/>
        <v>1088</v>
      </c>
      <c r="O115" s="33"/>
      <c r="P115" s="105"/>
      <c r="Q115" s="105"/>
      <c r="R115" s="106"/>
      <c r="S115" s="106"/>
    </row>
    <row r="116" spans="1:19">
      <c r="A116" s="27">
        <f t="shared" si="18"/>
        <v>420</v>
      </c>
      <c r="B116" s="27">
        <v>107</v>
      </c>
      <c r="C116" s="28" t="str">
        <f t="shared" si="19"/>
        <v>420 - BENJAMIN BANNEKER Charter School - EVERETT pupils</v>
      </c>
      <c r="D116" s="29">
        <v>420049093</v>
      </c>
      <c r="E116" s="27">
        <f t="shared" si="20"/>
        <v>420</v>
      </c>
      <c r="F116" s="25">
        <f t="shared" si="21"/>
        <v>49</v>
      </c>
      <c r="G116" s="25">
        <f t="shared" si="22"/>
        <v>93</v>
      </c>
      <c r="H116" s="25">
        <f t="shared" si="23"/>
        <v>1</v>
      </c>
      <c r="I116" s="30">
        <f t="shared" si="24"/>
        <v>1.1160000000000001</v>
      </c>
      <c r="J116" s="27">
        <f t="shared" si="17"/>
        <v>11</v>
      </c>
      <c r="K116" s="31"/>
      <c r="L116" s="32">
        <f t="shared" si="25"/>
        <v>14617</v>
      </c>
      <c r="M116" s="32"/>
      <c r="N116" s="32">
        <f t="shared" si="26"/>
        <v>1088</v>
      </c>
      <c r="O116" s="33"/>
      <c r="P116" s="105"/>
      <c r="Q116" s="105"/>
      <c r="R116" s="106"/>
      <c r="S116" s="106"/>
    </row>
    <row r="117" spans="1:19">
      <c r="A117" s="27">
        <f t="shared" si="18"/>
        <v>420</v>
      </c>
      <c r="B117" s="27">
        <v>108</v>
      </c>
      <c r="C117" s="28" t="str">
        <f t="shared" si="19"/>
        <v>420 - BENJAMIN BANNEKER Charter School - HAVERHILL pupils</v>
      </c>
      <c r="D117" s="29">
        <v>420049128</v>
      </c>
      <c r="E117" s="27">
        <f t="shared" si="20"/>
        <v>420</v>
      </c>
      <c r="F117" s="25">
        <f t="shared" si="21"/>
        <v>49</v>
      </c>
      <c r="G117" s="25">
        <f t="shared" si="22"/>
        <v>128</v>
      </c>
      <c r="H117" s="25">
        <f t="shared" si="23"/>
        <v>1</v>
      </c>
      <c r="I117" s="30">
        <f t="shared" si="24"/>
        <v>1.1160000000000001</v>
      </c>
      <c r="J117" s="27">
        <f t="shared" si="17"/>
        <v>10</v>
      </c>
      <c r="K117" s="31"/>
      <c r="L117" s="32">
        <f t="shared" si="25"/>
        <v>17451</v>
      </c>
      <c r="M117" s="32"/>
      <c r="N117" s="32">
        <f t="shared" si="26"/>
        <v>1088</v>
      </c>
      <c r="O117" s="33"/>
      <c r="P117" s="105"/>
      <c r="Q117" s="105"/>
      <c r="R117" s="106"/>
      <c r="S117" s="106"/>
    </row>
    <row r="118" spans="1:19">
      <c r="A118" s="27">
        <f t="shared" si="18"/>
        <v>420</v>
      </c>
      <c r="B118" s="27">
        <v>109</v>
      </c>
      <c r="C118" s="28" t="str">
        <f t="shared" si="19"/>
        <v>420 - BENJAMIN BANNEKER Charter School - LYNN pupils</v>
      </c>
      <c r="D118" s="29">
        <v>420049163</v>
      </c>
      <c r="E118" s="27">
        <f t="shared" si="20"/>
        <v>420</v>
      </c>
      <c r="F118" s="25">
        <f t="shared" si="21"/>
        <v>49</v>
      </c>
      <c r="G118" s="25">
        <f t="shared" si="22"/>
        <v>163</v>
      </c>
      <c r="H118" s="25">
        <f t="shared" si="23"/>
        <v>1</v>
      </c>
      <c r="I118" s="30">
        <f t="shared" si="24"/>
        <v>1.1160000000000001</v>
      </c>
      <c r="J118" s="27">
        <f t="shared" si="17"/>
        <v>11</v>
      </c>
      <c r="K118" s="31"/>
      <c r="L118" s="32">
        <f t="shared" si="25"/>
        <v>14254</v>
      </c>
      <c r="M118" s="32"/>
      <c r="N118" s="32">
        <f t="shared" si="26"/>
        <v>1088</v>
      </c>
      <c r="O118" s="33"/>
      <c r="P118" s="105"/>
      <c r="Q118" s="105"/>
      <c r="R118" s="106"/>
      <c r="S118" s="106"/>
    </row>
    <row r="119" spans="1:19">
      <c r="A119" s="27">
        <f t="shared" si="18"/>
        <v>420</v>
      </c>
      <c r="B119" s="27">
        <v>110</v>
      </c>
      <c r="C119" s="28" t="str">
        <f t="shared" si="19"/>
        <v>420 - BENJAMIN BANNEKER Charter School - MALDEN pupils</v>
      </c>
      <c r="D119" s="29">
        <v>420049165</v>
      </c>
      <c r="E119" s="27">
        <f t="shared" si="20"/>
        <v>420</v>
      </c>
      <c r="F119" s="25">
        <f t="shared" si="21"/>
        <v>49</v>
      </c>
      <c r="G119" s="25">
        <f t="shared" si="22"/>
        <v>165</v>
      </c>
      <c r="H119" s="25">
        <f t="shared" si="23"/>
        <v>1</v>
      </c>
      <c r="I119" s="30">
        <f t="shared" si="24"/>
        <v>1.1160000000000001</v>
      </c>
      <c r="J119" s="27">
        <f t="shared" si="17"/>
        <v>10</v>
      </c>
      <c r="K119" s="31"/>
      <c r="L119" s="32">
        <f t="shared" si="25"/>
        <v>15699</v>
      </c>
      <c r="M119" s="32"/>
      <c r="N119" s="32">
        <f t="shared" si="26"/>
        <v>1088</v>
      </c>
      <c r="O119" s="33"/>
      <c r="P119" s="105"/>
      <c r="Q119" s="105"/>
      <c r="R119" s="106"/>
      <c r="S119" s="106"/>
    </row>
    <row r="120" spans="1:19">
      <c r="A120" s="27">
        <f t="shared" si="18"/>
        <v>420</v>
      </c>
      <c r="B120" s="27">
        <v>111</v>
      </c>
      <c r="C120" s="28" t="str">
        <f t="shared" si="19"/>
        <v>420 - BENJAMIN BANNEKER Charter School - MEDFORD pupils</v>
      </c>
      <c r="D120" s="29">
        <v>420049176</v>
      </c>
      <c r="E120" s="27">
        <f t="shared" si="20"/>
        <v>420</v>
      </c>
      <c r="F120" s="25">
        <f t="shared" si="21"/>
        <v>49</v>
      </c>
      <c r="G120" s="25">
        <f t="shared" si="22"/>
        <v>176</v>
      </c>
      <c r="H120" s="25">
        <f t="shared" si="23"/>
        <v>1</v>
      </c>
      <c r="I120" s="30">
        <f t="shared" si="24"/>
        <v>1.1160000000000001</v>
      </c>
      <c r="J120" s="27">
        <f t="shared" si="17"/>
        <v>8</v>
      </c>
      <c r="K120" s="31"/>
      <c r="L120" s="32">
        <f t="shared" si="25"/>
        <v>14258</v>
      </c>
      <c r="M120" s="32"/>
      <c r="N120" s="32">
        <f t="shared" si="26"/>
        <v>1088</v>
      </c>
      <c r="O120" s="33"/>
      <c r="P120" s="105"/>
      <c r="Q120" s="105"/>
      <c r="R120" s="106"/>
      <c r="S120" s="106"/>
    </row>
    <row r="121" spans="1:19">
      <c r="A121" s="27">
        <f t="shared" si="18"/>
        <v>420</v>
      </c>
      <c r="B121" s="27">
        <v>112</v>
      </c>
      <c r="C121" s="28" t="str">
        <f t="shared" si="19"/>
        <v>420 - BENJAMIN BANNEKER Charter School - METHUEN pupils</v>
      </c>
      <c r="D121" s="29">
        <v>420049181</v>
      </c>
      <c r="E121" s="27">
        <f t="shared" si="20"/>
        <v>420</v>
      </c>
      <c r="F121" s="25">
        <f t="shared" si="21"/>
        <v>49</v>
      </c>
      <c r="G121" s="25">
        <f t="shared" si="22"/>
        <v>181</v>
      </c>
      <c r="H121" s="25">
        <f t="shared" si="23"/>
        <v>1</v>
      </c>
      <c r="I121" s="30">
        <f t="shared" si="24"/>
        <v>1.1160000000000001</v>
      </c>
      <c r="J121" s="27">
        <f t="shared" si="17"/>
        <v>10</v>
      </c>
      <c r="K121" s="31"/>
      <c r="L121" s="32">
        <f t="shared" si="25"/>
        <v>20311</v>
      </c>
      <c r="M121" s="32"/>
      <c r="N121" s="32">
        <f t="shared" si="26"/>
        <v>1088</v>
      </c>
      <c r="O121" s="33"/>
      <c r="P121" s="105"/>
      <c r="Q121" s="105"/>
      <c r="R121" s="106"/>
      <c r="S121" s="106"/>
    </row>
    <row r="122" spans="1:19">
      <c r="A122" s="27">
        <f t="shared" si="18"/>
        <v>420</v>
      </c>
      <c r="B122" s="27">
        <v>113</v>
      </c>
      <c r="C122" s="28" t="str">
        <f t="shared" si="19"/>
        <v>420 - BENJAMIN BANNEKER Charter School - NEEDHAM pupils</v>
      </c>
      <c r="D122" s="29">
        <v>420049199</v>
      </c>
      <c r="E122" s="27">
        <f t="shared" si="20"/>
        <v>420</v>
      </c>
      <c r="F122" s="25">
        <f t="shared" si="21"/>
        <v>49</v>
      </c>
      <c r="G122" s="25">
        <f t="shared" si="22"/>
        <v>199</v>
      </c>
      <c r="H122" s="25">
        <f t="shared" si="23"/>
        <v>1</v>
      </c>
      <c r="I122" s="30">
        <f t="shared" si="24"/>
        <v>1.1160000000000001</v>
      </c>
      <c r="J122" s="27">
        <f t="shared" si="17"/>
        <v>2</v>
      </c>
      <c r="K122" s="31"/>
      <c r="L122" s="32">
        <f t="shared" si="25"/>
        <v>14303</v>
      </c>
      <c r="M122" s="32"/>
      <c r="N122" s="32">
        <f t="shared" si="26"/>
        <v>1088</v>
      </c>
      <c r="O122" s="33"/>
      <c r="P122" s="105"/>
      <c r="Q122" s="105"/>
      <c r="R122" s="106"/>
      <c r="S122" s="106"/>
    </row>
    <row r="123" spans="1:19">
      <c r="A123" s="27">
        <f t="shared" si="18"/>
        <v>420</v>
      </c>
      <c r="B123" s="27">
        <v>114</v>
      </c>
      <c r="C123" s="28" t="str">
        <f t="shared" si="19"/>
        <v>420 - BENJAMIN BANNEKER Charter School - RANDOLPH pupils</v>
      </c>
      <c r="D123" s="29">
        <v>420049244</v>
      </c>
      <c r="E123" s="27">
        <f t="shared" si="20"/>
        <v>420</v>
      </c>
      <c r="F123" s="25">
        <f t="shared" si="21"/>
        <v>49</v>
      </c>
      <c r="G123" s="25">
        <f t="shared" si="22"/>
        <v>244</v>
      </c>
      <c r="H123" s="25">
        <f t="shared" si="23"/>
        <v>1</v>
      </c>
      <c r="I123" s="30">
        <f t="shared" si="24"/>
        <v>1.1160000000000001</v>
      </c>
      <c r="J123" s="27">
        <f t="shared" si="17"/>
        <v>10</v>
      </c>
      <c r="K123" s="31"/>
      <c r="L123" s="32">
        <f t="shared" si="25"/>
        <v>13209</v>
      </c>
      <c r="M123" s="32"/>
      <c r="N123" s="32">
        <f t="shared" si="26"/>
        <v>1088</v>
      </c>
      <c r="O123" s="33"/>
      <c r="P123" s="105"/>
      <c r="Q123" s="105"/>
      <c r="R123" s="106"/>
      <c r="S123" s="106"/>
    </row>
    <row r="124" spans="1:19">
      <c r="A124" s="27">
        <f t="shared" si="18"/>
        <v>420</v>
      </c>
      <c r="B124" s="27">
        <v>115</v>
      </c>
      <c r="C124" s="28" t="str">
        <f t="shared" si="19"/>
        <v>420 - BENJAMIN BANNEKER Charter School - REVERE pupils</v>
      </c>
      <c r="D124" s="29">
        <v>420049248</v>
      </c>
      <c r="E124" s="27">
        <f t="shared" si="20"/>
        <v>420</v>
      </c>
      <c r="F124" s="25">
        <f t="shared" si="21"/>
        <v>49</v>
      </c>
      <c r="G124" s="25">
        <f t="shared" si="22"/>
        <v>248</v>
      </c>
      <c r="H124" s="25">
        <f t="shared" si="23"/>
        <v>1</v>
      </c>
      <c r="I124" s="30">
        <f t="shared" si="24"/>
        <v>1.1160000000000001</v>
      </c>
      <c r="J124" s="27">
        <f t="shared" si="17"/>
        <v>11</v>
      </c>
      <c r="K124" s="31"/>
      <c r="L124" s="32">
        <f t="shared" si="25"/>
        <v>11786</v>
      </c>
      <c r="M124" s="32"/>
      <c r="N124" s="32">
        <f t="shared" si="26"/>
        <v>1088</v>
      </c>
      <c r="O124" s="33"/>
      <c r="P124" s="105"/>
      <c r="Q124" s="105"/>
      <c r="R124" s="106"/>
      <c r="S124" s="106"/>
    </row>
    <row r="125" spans="1:19">
      <c r="A125" s="27">
        <f t="shared" si="18"/>
        <v>420</v>
      </c>
      <c r="B125" s="27">
        <v>116</v>
      </c>
      <c r="C125" s="28" t="str">
        <f t="shared" si="19"/>
        <v>420 - BENJAMIN BANNEKER Charter School - SAUGUS pupils</v>
      </c>
      <c r="D125" s="29">
        <v>420049262</v>
      </c>
      <c r="E125" s="27">
        <f t="shared" si="20"/>
        <v>420</v>
      </c>
      <c r="F125" s="25">
        <f t="shared" si="21"/>
        <v>49</v>
      </c>
      <c r="G125" s="25">
        <f t="shared" si="22"/>
        <v>262</v>
      </c>
      <c r="H125" s="25">
        <f t="shared" si="23"/>
        <v>1</v>
      </c>
      <c r="I125" s="30">
        <f t="shared" si="24"/>
        <v>1.1160000000000001</v>
      </c>
      <c r="J125" s="27">
        <f t="shared" si="17"/>
        <v>9</v>
      </c>
      <c r="K125" s="31"/>
      <c r="L125" s="32">
        <f t="shared" si="25"/>
        <v>17219</v>
      </c>
      <c r="M125" s="32"/>
      <c r="N125" s="32">
        <f t="shared" si="26"/>
        <v>1088</v>
      </c>
      <c r="O125" s="33"/>
      <c r="P125" s="105"/>
      <c r="Q125" s="105"/>
      <c r="R125" s="106"/>
      <c r="S125" s="106"/>
    </row>
    <row r="126" spans="1:19">
      <c r="A126" s="27">
        <f t="shared" si="18"/>
        <v>420</v>
      </c>
      <c r="B126" s="27">
        <v>117</v>
      </c>
      <c r="C126" s="28" t="str">
        <f t="shared" si="19"/>
        <v>420 - BENJAMIN BANNEKER Charter School - STONEHAM pupils</v>
      </c>
      <c r="D126" s="29">
        <v>420049284</v>
      </c>
      <c r="E126" s="27">
        <f t="shared" si="20"/>
        <v>420</v>
      </c>
      <c r="F126" s="25">
        <f t="shared" si="21"/>
        <v>49</v>
      </c>
      <c r="G126" s="25">
        <f t="shared" si="22"/>
        <v>284</v>
      </c>
      <c r="H126" s="25">
        <f t="shared" si="23"/>
        <v>1</v>
      </c>
      <c r="I126" s="30">
        <f t="shared" si="24"/>
        <v>1.1160000000000001</v>
      </c>
      <c r="J126" s="27">
        <f t="shared" si="17"/>
        <v>5</v>
      </c>
      <c r="K126" s="31"/>
      <c r="L126" s="32">
        <f t="shared" si="25"/>
        <v>11003</v>
      </c>
      <c r="M126" s="32"/>
      <c r="N126" s="32">
        <f t="shared" si="26"/>
        <v>1088</v>
      </c>
      <c r="O126" s="33"/>
      <c r="P126" s="105"/>
      <c r="Q126" s="105"/>
      <c r="R126" s="106"/>
      <c r="S126" s="106"/>
    </row>
    <row r="127" spans="1:19">
      <c r="A127" s="27">
        <f t="shared" si="18"/>
        <v>420</v>
      </c>
      <c r="B127" s="27">
        <v>118</v>
      </c>
      <c r="C127" s="28" t="str">
        <f t="shared" si="19"/>
        <v>420 - BENJAMIN BANNEKER Charter School - TEWKSBURY pupils</v>
      </c>
      <c r="D127" s="29">
        <v>420049295</v>
      </c>
      <c r="E127" s="27">
        <f t="shared" si="20"/>
        <v>420</v>
      </c>
      <c r="F127" s="25">
        <f t="shared" si="21"/>
        <v>49</v>
      </c>
      <c r="G127" s="25">
        <f t="shared" si="22"/>
        <v>295</v>
      </c>
      <c r="H127" s="25">
        <f t="shared" si="23"/>
        <v>1</v>
      </c>
      <c r="I127" s="30">
        <f t="shared" si="24"/>
        <v>1.1160000000000001</v>
      </c>
      <c r="J127" s="27">
        <f t="shared" si="17"/>
        <v>5</v>
      </c>
      <c r="K127" s="31"/>
      <c r="L127" s="32">
        <f t="shared" si="25"/>
        <v>11060</v>
      </c>
      <c r="M127" s="32"/>
      <c r="N127" s="32">
        <f t="shared" si="26"/>
        <v>1088</v>
      </c>
      <c r="O127" s="33"/>
      <c r="P127" s="105"/>
      <c r="Q127" s="105"/>
      <c r="R127" s="106"/>
      <c r="S127" s="106"/>
    </row>
    <row r="128" spans="1:19">
      <c r="A128" s="27">
        <f t="shared" si="18"/>
        <v>420</v>
      </c>
      <c r="B128" s="27">
        <v>119</v>
      </c>
      <c r="C128" s="28" t="str">
        <f t="shared" si="19"/>
        <v>420 - BENJAMIN BANNEKER Charter School - WATERTOWN pupils</v>
      </c>
      <c r="D128" s="29">
        <v>420049314</v>
      </c>
      <c r="E128" s="27">
        <f t="shared" si="20"/>
        <v>420</v>
      </c>
      <c r="F128" s="25">
        <f t="shared" si="21"/>
        <v>49</v>
      </c>
      <c r="G128" s="25">
        <f t="shared" si="22"/>
        <v>314</v>
      </c>
      <c r="H128" s="25">
        <f t="shared" si="23"/>
        <v>1</v>
      </c>
      <c r="I128" s="30">
        <f t="shared" si="24"/>
        <v>1.1160000000000001</v>
      </c>
      <c r="J128" s="27">
        <f t="shared" si="17"/>
        <v>7</v>
      </c>
      <c r="K128" s="31"/>
      <c r="L128" s="32">
        <f t="shared" si="25"/>
        <v>16621</v>
      </c>
      <c r="M128" s="32"/>
      <c r="N128" s="32">
        <f t="shared" si="26"/>
        <v>1088</v>
      </c>
      <c r="O128" s="33"/>
      <c r="P128" s="105"/>
      <c r="Q128" s="105"/>
      <c r="R128" s="106"/>
      <c r="S128" s="106"/>
    </row>
    <row r="129" spans="1:19">
      <c r="A129" s="27">
        <f t="shared" si="18"/>
        <v>420</v>
      </c>
      <c r="B129" s="27">
        <v>120</v>
      </c>
      <c r="C129" s="28" t="str">
        <f t="shared" si="19"/>
        <v>420 - BENJAMIN BANNEKER Charter School - WESTBOROUGH pupils</v>
      </c>
      <c r="D129" s="29">
        <v>420049321</v>
      </c>
      <c r="E129" s="27">
        <f t="shared" si="20"/>
        <v>420</v>
      </c>
      <c r="F129" s="25">
        <f t="shared" si="21"/>
        <v>49</v>
      </c>
      <c r="G129" s="25">
        <f t="shared" si="22"/>
        <v>321</v>
      </c>
      <c r="H129" s="25">
        <f t="shared" si="23"/>
        <v>1</v>
      </c>
      <c r="I129" s="30">
        <f t="shared" si="24"/>
        <v>1.1160000000000001</v>
      </c>
      <c r="J129" s="27">
        <f t="shared" si="17"/>
        <v>3</v>
      </c>
      <c r="K129" s="31"/>
      <c r="L129" s="32">
        <f t="shared" si="25"/>
        <v>11031</v>
      </c>
      <c r="M129" s="32"/>
      <c r="N129" s="32">
        <f t="shared" si="26"/>
        <v>1088</v>
      </c>
      <c r="O129" s="33"/>
      <c r="P129" s="105"/>
      <c r="Q129" s="105"/>
      <c r="R129" s="106"/>
      <c r="S129" s="106"/>
    </row>
    <row r="130" spans="1:19">
      <c r="A130" s="27">
        <f t="shared" si="18"/>
        <v>420</v>
      </c>
      <c r="B130" s="27">
        <v>121</v>
      </c>
      <c r="C130" s="28" t="str">
        <f t="shared" si="19"/>
        <v>420 - BENJAMIN BANNEKER Charter School - WOBURN pupils</v>
      </c>
      <c r="D130" s="29">
        <v>420049347</v>
      </c>
      <c r="E130" s="27">
        <f t="shared" si="20"/>
        <v>420</v>
      </c>
      <c r="F130" s="25">
        <f t="shared" si="21"/>
        <v>49</v>
      </c>
      <c r="G130" s="25">
        <f t="shared" si="22"/>
        <v>347</v>
      </c>
      <c r="H130" s="25">
        <f t="shared" si="23"/>
        <v>1</v>
      </c>
      <c r="I130" s="30">
        <f t="shared" si="24"/>
        <v>1.1160000000000001</v>
      </c>
      <c r="J130" s="27">
        <f t="shared" si="17"/>
        <v>8</v>
      </c>
      <c r="K130" s="31"/>
      <c r="L130" s="32">
        <f t="shared" si="25"/>
        <v>16520</v>
      </c>
      <c r="M130" s="32"/>
      <c r="N130" s="32">
        <f t="shared" si="26"/>
        <v>1088</v>
      </c>
      <c r="O130" s="33"/>
      <c r="P130" s="105"/>
      <c r="Q130" s="105"/>
      <c r="R130" s="106"/>
      <c r="S130" s="106"/>
    </row>
    <row r="131" spans="1:19">
      <c r="A131" s="27">
        <f t="shared" si="18"/>
        <v>420</v>
      </c>
      <c r="B131" s="27">
        <v>122</v>
      </c>
      <c r="C131" s="28" t="str">
        <f t="shared" si="19"/>
        <v>420 - BENJAMIN BANNEKER Charter School - AYER SHIRLEY pupils</v>
      </c>
      <c r="D131" s="29">
        <v>420049616</v>
      </c>
      <c r="E131" s="27">
        <f t="shared" si="20"/>
        <v>420</v>
      </c>
      <c r="F131" s="25">
        <f t="shared" si="21"/>
        <v>49</v>
      </c>
      <c r="G131" s="25">
        <f t="shared" si="22"/>
        <v>616</v>
      </c>
      <c r="H131" s="25">
        <f t="shared" si="23"/>
        <v>1</v>
      </c>
      <c r="I131" s="30">
        <f t="shared" si="24"/>
        <v>1.1160000000000001</v>
      </c>
      <c r="J131" s="27">
        <f t="shared" si="17"/>
        <v>6</v>
      </c>
      <c r="K131" s="31"/>
      <c r="L131" s="32">
        <f t="shared" si="25"/>
        <v>16323</v>
      </c>
      <c r="M131" s="32"/>
      <c r="N131" s="32">
        <f t="shared" si="26"/>
        <v>1088</v>
      </c>
      <c r="O131" s="33"/>
      <c r="P131" s="105"/>
      <c r="Q131" s="105"/>
      <c r="R131" s="106"/>
      <c r="S131" s="106"/>
    </row>
    <row r="132" spans="1:19">
      <c r="A132" s="27">
        <f t="shared" si="18"/>
        <v>428</v>
      </c>
      <c r="B132" s="27">
        <v>123</v>
      </c>
      <c r="C132" s="28" t="str">
        <f t="shared" si="19"/>
        <v>428 - BROOKE Charter School - ATTLEBORO pupils</v>
      </c>
      <c r="D132" s="29">
        <v>428035016</v>
      </c>
      <c r="E132" s="27">
        <f t="shared" si="20"/>
        <v>428</v>
      </c>
      <c r="F132" s="25">
        <f t="shared" si="21"/>
        <v>35</v>
      </c>
      <c r="G132" s="25">
        <f t="shared" si="22"/>
        <v>16</v>
      </c>
      <c r="H132" s="25">
        <f t="shared" si="23"/>
        <v>1</v>
      </c>
      <c r="I132" s="30">
        <f t="shared" si="24"/>
        <v>1.0880000000000001</v>
      </c>
      <c r="J132" s="27">
        <f t="shared" si="17"/>
        <v>8</v>
      </c>
      <c r="K132" s="31"/>
      <c r="L132" s="32">
        <f t="shared" si="25"/>
        <v>11717</v>
      </c>
      <c r="M132" s="32"/>
      <c r="N132" s="32">
        <f t="shared" si="26"/>
        <v>1088</v>
      </c>
      <c r="O132" s="33"/>
      <c r="P132" s="105"/>
      <c r="Q132" s="105"/>
      <c r="R132" s="106"/>
      <c r="S132" s="106"/>
    </row>
    <row r="133" spans="1:19">
      <c r="A133" s="27">
        <f t="shared" si="18"/>
        <v>428</v>
      </c>
      <c r="B133" s="27">
        <v>124</v>
      </c>
      <c r="C133" s="28" t="str">
        <f t="shared" si="19"/>
        <v>428 - BROOKE Charter School - BOSTON pupils</v>
      </c>
      <c r="D133" s="29">
        <v>428035035</v>
      </c>
      <c r="E133" s="27">
        <f t="shared" si="20"/>
        <v>428</v>
      </c>
      <c r="F133" s="25">
        <f t="shared" si="21"/>
        <v>35</v>
      </c>
      <c r="G133" s="25">
        <f t="shared" si="22"/>
        <v>35</v>
      </c>
      <c r="H133" s="25">
        <f t="shared" si="23"/>
        <v>1</v>
      </c>
      <c r="I133" s="30">
        <f t="shared" si="24"/>
        <v>1.0880000000000001</v>
      </c>
      <c r="J133" s="27">
        <f t="shared" si="17"/>
        <v>11</v>
      </c>
      <c r="K133" s="31"/>
      <c r="L133" s="32">
        <f t="shared" si="25"/>
        <v>16004</v>
      </c>
      <c r="M133" s="32"/>
      <c r="N133" s="32">
        <f t="shared" si="26"/>
        <v>1088</v>
      </c>
      <c r="O133" s="33"/>
      <c r="P133" s="105"/>
      <c r="Q133" s="105"/>
      <c r="R133" s="106"/>
      <c r="S133" s="106"/>
    </row>
    <row r="134" spans="1:19">
      <c r="A134" s="27">
        <f t="shared" si="18"/>
        <v>428</v>
      </c>
      <c r="B134" s="27">
        <v>125</v>
      </c>
      <c r="C134" s="28" t="str">
        <f t="shared" si="19"/>
        <v>428 - BROOKE Charter School - BROCKTON pupils</v>
      </c>
      <c r="D134" s="29">
        <v>428035044</v>
      </c>
      <c r="E134" s="27">
        <f t="shared" si="20"/>
        <v>428</v>
      </c>
      <c r="F134" s="25">
        <f t="shared" si="21"/>
        <v>35</v>
      </c>
      <c r="G134" s="25">
        <f t="shared" si="22"/>
        <v>44</v>
      </c>
      <c r="H134" s="25">
        <f t="shared" si="23"/>
        <v>1</v>
      </c>
      <c r="I134" s="30">
        <f t="shared" si="24"/>
        <v>1.0880000000000001</v>
      </c>
      <c r="J134" s="27">
        <f t="shared" si="17"/>
        <v>11</v>
      </c>
      <c r="K134" s="31"/>
      <c r="L134" s="32">
        <f t="shared" si="25"/>
        <v>16407</v>
      </c>
      <c r="M134" s="32"/>
      <c r="N134" s="32">
        <f t="shared" si="26"/>
        <v>1088</v>
      </c>
      <c r="O134" s="33"/>
      <c r="P134" s="105"/>
      <c r="Q134" s="105"/>
      <c r="R134" s="106"/>
      <c r="S134" s="106"/>
    </row>
    <row r="135" spans="1:19">
      <c r="A135" s="27">
        <f t="shared" si="18"/>
        <v>428</v>
      </c>
      <c r="B135" s="27">
        <v>126</v>
      </c>
      <c r="C135" s="28" t="str">
        <f t="shared" si="19"/>
        <v>428 - BROOKE Charter School - CAMBRIDGE pupils</v>
      </c>
      <c r="D135" s="29">
        <v>428035049</v>
      </c>
      <c r="E135" s="27">
        <f t="shared" si="20"/>
        <v>428</v>
      </c>
      <c r="F135" s="25">
        <f t="shared" si="21"/>
        <v>35</v>
      </c>
      <c r="G135" s="25">
        <f t="shared" si="22"/>
        <v>49</v>
      </c>
      <c r="H135" s="25">
        <f t="shared" si="23"/>
        <v>1</v>
      </c>
      <c r="I135" s="30">
        <f t="shared" si="24"/>
        <v>1.0880000000000001</v>
      </c>
      <c r="J135" s="27">
        <f t="shared" si="17"/>
        <v>8</v>
      </c>
      <c r="K135" s="31"/>
      <c r="L135" s="32">
        <f t="shared" si="25"/>
        <v>16568</v>
      </c>
      <c r="M135" s="32"/>
      <c r="N135" s="32">
        <f t="shared" si="26"/>
        <v>1088</v>
      </c>
      <c r="O135" s="33"/>
      <c r="P135" s="105"/>
      <c r="Q135" s="105"/>
      <c r="R135" s="106"/>
      <c r="S135" s="106"/>
    </row>
    <row r="136" spans="1:19">
      <c r="A136" s="27">
        <f t="shared" si="18"/>
        <v>428</v>
      </c>
      <c r="B136" s="27">
        <v>127</v>
      </c>
      <c r="C136" s="28" t="str">
        <f t="shared" si="19"/>
        <v>428 - BROOKE Charter School - CANTON pupils</v>
      </c>
      <c r="D136" s="29">
        <v>428035050</v>
      </c>
      <c r="E136" s="27">
        <f t="shared" si="20"/>
        <v>428</v>
      </c>
      <c r="F136" s="25">
        <f t="shared" si="21"/>
        <v>35</v>
      </c>
      <c r="G136" s="25">
        <f t="shared" si="22"/>
        <v>50</v>
      </c>
      <c r="H136" s="25">
        <f t="shared" si="23"/>
        <v>1</v>
      </c>
      <c r="I136" s="30">
        <f t="shared" si="24"/>
        <v>1.0880000000000001</v>
      </c>
      <c r="J136" s="27">
        <f t="shared" si="17"/>
        <v>4</v>
      </c>
      <c r="K136" s="31"/>
      <c r="L136" s="32">
        <f t="shared" si="25"/>
        <v>16007</v>
      </c>
      <c r="M136" s="32"/>
      <c r="N136" s="32">
        <f t="shared" si="26"/>
        <v>1088</v>
      </c>
      <c r="O136" s="33"/>
      <c r="P136" s="105"/>
      <c r="Q136" s="105"/>
      <c r="R136" s="106"/>
      <c r="S136" s="106"/>
    </row>
    <row r="137" spans="1:19">
      <c r="A137" s="27">
        <f t="shared" si="18"/>
        <v>428</v>
      </c>
      <c r="B137" s="27">
        <v>128</v>
      </c>
      <c r="C137" s="28" t="str">
        <f t="shared" si="19"/>
        <v>428 - BROOKE Charter School - CHELSEA pupils</v>
      </c>
      <c r="D137" s="29">
        <v>428035057</v>
      </c>
      <c r="E137" s="27">
        <f t="shared" si="20"/>
        <v>428</v>
      </c>
      <c r="F137" s="25">
        <f t="shared" si="21"/>
        <v>35</v>
      </c>
      <c r="G137" s="25">
        <f t="shared" si="22"/>
        <v>57</v>
      </c>
      <c r="H137" s="25">
        <f t="shared" si="23"/>
        <v>1</v>
      </c>
      <c r="I137" s="30">
        <f t="shared" si="24"/>
        <v>1.0880000000000001</v>
      </c>
      <c r="J137" s="27">
        <f t="shared" si="17"/>
        <v>12</v>
      </c>
      <c r="K137" s="31"/>
      <c r="L137" s="32">
        <f t="shared" si="25"/>
        <v>16701</v>
      </c>
      <c r="M137" s="32"/>
      <c r="N137" s="32">
        <f t="shared" si="26"/>
        <v>1088</v>
      </c>
      <c r="O137" s="33"/>
      <c r="P137" s="105"/>
      <c r="Q137" s="105"/>
      <c r="R137" s="106"/>
      <c r="S137" s="106"/>
    </row>
    <row r="138" spans="1:19">
      <c r="A138" s="27">
        <f t="shared" si="18"/>
        <v>428</v>
      </c>
      <c r="B138" s="27">
        <v>129</v>
      </c>
      <c r="C138" s="28" t="str">
        <f t="shared" si="19"/>
        <v>428 - BROOKE Charter School - DEDHAM pupils</v>
      </c>
      <c r="D138" s="29">
        <v>428035073</v>
      </c>
      <c r="E138" s="27">
        <f t="shared" si="20"/>
        <v>428</v>
      </c>
      <c r="F138" s="25">
        <f t="shared" si="21"/>
        <v>35</v>
      </c>
      <c r="G138" s="25">
        <f t="shared" si="22"/>
        <v>73</v>
      </c>
      <c r="H138" s="25">
        <f t="shared" si="23"/>
        <v>1</v>
      </c>
      <c r="I138" s="30">
        <f t="shared" si="24"/>
        <v>1.0880000000000001</v>
      </c>
      <c r="J138" s="27">
        <f t="shared" ref="J138:J201" si="27">VLOOKUP(D138,enro_chafnd,16)</f>
        <v>6</v>
      </c>
      <c r="K138" s="31"/>
      <c r="L138" s="32">
        <f t="shared" si="25"/>
        <v>13937</v>
      </c>
      <c r="M138" s="32"/>
      <c r="N138" s="32">
        <f t="shared" si="26"/>
        <v>1088</v>
      </c>
      <c r="O138" s="33"/>
      <c r="P138" s="105"/>
      <c r="Q138" s="105"/>
      <c r="R138" s="106"/>
      <c r="S138" s="106"/>
    </row>
    <row r="139" spans="1:19">
      <c r="A139" s="27">
        <f t="shared" ref="A139:A202" si="28">IF(VALUE(MID(D139,1,1))=4,VALUE(MID(D139,1,3)),VALUE(MID(D139,1,4)))</f>
        <v>428</v>
      </c>
      <c r="B139" s="27">
        <v>130</v>
      </c>
      <c r="C139" s="28" t="str">
        <f t="shared" ref="C139:C202" si="29">IF(H139=1,A139 &amp; " - " &amp;VLOOKUP(A139,codeCHA,2)&amp;" Charter School - "&amp;VLOOKUP(G139,code436,2)&amp;" pupils",IF(OR(A139=450,A139=466),A139 &amp; " - " &amp;VLOOKUP(A139,codeCHA,2)&amp;" Charter School - "&amp;VLOOKUP(F139,code436,2)&amp;" District - "&amp;VLOOKUP(G139,code436,2)&amp;" pupils",A139 &amp; " - " &amp;VLOOKUP(A139,codeCHA,2)&amp;" Charter School - "&amp;VLOOKUP(F139,code436,2)&amp;" Campus - "&amp;VLOOKUP(G139,code436,2)&amp;" pupils"))</f>
        <v>428 - BROOKE Charter School - DRACUT pupils</v>
      </c>
      <c r="D139" s="29">
        <v>428035079</v>
      </c>
      <c r="E139" s="27">
        <f t="shared" ref="E139:E202" si="30">A139</f>
        <v>428</v>
      </c>
      <c r="F139" s="25">
        <f t="shared" ref="F139:F202" si="31">IF(VALUE(MID(D139,1,1))=4,VALUE(MID(D139,4,3)),VALUE(MID(D139,5,3)))</f>
        <v>35</v>
      </c>
      <c r="G139" s="25">
        <f t="shared" ref="G139:G202" si="32">IF(VALUE(MID(D139,1,1))=4,VALUE(MID(D139,7,3)),VALUE(MID(D139,8,3)))</f>
        <v>79</v>
      </c>
      <c r="H139" s="25">
        <f t="shared" ref="H139:H202" si="33">IF(OR(A139=410,A139=466,A139=487),2,1)</f>
        <v>1</v>
      </c>
      <c r="I139" s="30">
        <f t="shared" ref="I139:I202" si="34">VLOOKUP(F139,distinfo,4)</f>
        <v>1.0880000000000001</v>
      </c>
      <c r="J139" s="27">
        <f t="shared" si="27"/>
        <v>7</v>
      </c>
      <c r="K139" s="31"/>
      <c r="L139" s="32">
        <f t="shared" ref="L139:L202" si="35">IF(VLOOKUP(D139,rate_chafnd,40,FALSE)&gt;0,VLOOKUP(D139,rate_chafnd,40),VLOOKUP(G139,distinfo,7))</f>
        <v>17894</v>
      </c>
      <c r="M139" s="32"/>
      <c r="N139" s="32">
        <f t="shared" ref="N139:N202" si="36">VLOOKUP(G139,distinfo,9)</f>
        <v>1088</v>
      </c>
      <c r="O139" s="33"/>
      <c r="P139" s="105"/>
      <c r="Q139" s="105"/>
      <c r="R139" s="106"/>
      <c r="S139" s="106"/>
    </row>
    <row r="140" spans="1:19">
      <c r="A140" s="27">
        <f t="shared" si="28"/>
        <v>428</v>
      </c>
      <c r="B140" s="27">
        <v>131</v>
      </c>
      <c r="C140" s="28" t="str">
        <f t="shared" si="29"/>
        <v>428 - BROOKE Charter School - EVERETT pupils</v>
      </c>
      <c r="D140" s="29">
        <v>428035093</v>
      </c>
      <c r="E140" s="27">
        <f t="shared" si="30"/>
        <v>428</v>
      </c>
      <c r="F140" s="25">
        <f t="shared" si="31"/>
        <v>35</v>
      </c>
      <c r="G140" s="25">
        <f t="shared" si="32"/>
        <v>93</v>
      </c>
      <c r="H140" s="25">
        <f t="shared" si="33"/>
        <v>1</v>
      </c>
      <c r="I140" s="30">
        <f t="shared" si="34"/>
        <v>1.0880000000000001</v>
      </c>
      <c r="J140" s="27">
        <f t="shared" si="27"/>
        <v>11</v>
      </c>
      <c r="K140" s="31"/>
      <c r="L140" s="32">
        <f t="shared" si="35"/>
        <v>17419</v>
      </c>
      <c r="M140" s="32"/>
      <c r="N140" s="32">
        <f t="shared" si="36"/>
        <v>1088</v>
      </c>
      <c r="O140" s="33"/>
      <c r="P140" s="105"/>
      <c r="Q140" s="105"/>
      <c r="R140" s="106"/>
      <c r="S140" s="106"/>
    </row>
    <row r="141" spans="1:19">
      <c r="A141" s="27">
        <f t="shared" si="28"/>
        <v>428</v>
      </c>
      <c r="B141" s="27">
        <v>132</v>
      </c>
      <c r="C141" s="28" t="str">
        <f t="shared" si="29"/>
        <v>428 - BROOKE Charter School - FALL RIVER pupils</v>
      </c>
      <c r="D141" s="29">
        <v>428035095</v>
      </c>
      <c r="E141" s="27">
        <f t="shared" si="30"/>
        <v>428</v>
      </c>
      <c r="F141" s="25">
        <f t="shared" si="31"/>
        <v>35</v>
      </c>
      <c r="G141" s="25">
        <f t="shared" si="32"/>
        <v>95</v>
      </c>
      <c r="H141" s="25">
        <f t="shared" si="33"/>
        <v>1</v>
      </c>
      <c r="I141" s="30">
        <f t="shared" si="34"/>
        <v>1.0880000000000001</v>
      </c>
      <c r="J141" s="27">
        <f t="shared" si="27"/>
        <v>12</v>
      </c>
      <c r="K141" s="31"/>
      <c r="L141" s="32">
        <f t="shared" si="35"/>
        <v>17817</v>
      </c>
      <c r="M141" s="32"/>
      <c r="N141" s="32">
        <f t="shared" si="36"/>
        <v>1088</v>
      </c>
      <c r="O141" s="33"/>
      <c r="P141" s="105"/>
      <c r="Q141" s="105"/>
      <c r="R141" s="106"/>
      <c r="S141" s="106"/>
    </row>
    <row r="142" spans="1:19">
      <c r="A142" s="27">
        <f t="shared" si="28"/>
        <v>428</v>
      </c>
      <c r="B142" s="27">
        <v>133</v>
      </c>
      <c r="C142" s="28" t="str">
        <f t="shared" si="29"/>
        <v>428 - BROOKE Charter School - HAVERHILL pupils</v>
      </c>
      <c r="D142" s="29">
        <v>428035128</v>
      </c>
      <c r="E142" s="27">
        <f t="shared" si="30"/>
        <v>428</v>
      </c>
      <c r="F142" s="25">
        <f t="shared" si="31"/>
        <v>35</v>
      </c>
      <c r="G142" s="25">
        <f t="shared" si="32"/>
        <v>128</v>
      </c>
      <c r="H142" s="25">
        <f t="shared" si="33"/>
        <v>1</v>
      </c>
      <c r="I142" s="30">
        <f t="shared" si="34"/>
        <v>1.0880000000000001</v>
      </c>
      <c r="J142" s="27">
        <f t="shared" si="27"/>
        <v>10</v>
      </c>
      <c r="K142" s="31"/>
      <c r="L142" s="32">
        <f t="shared" si="35"/>
        <v>17134</v>
      </c>
      <c r="M142" s="32"/>
      <c r="N142" s="32">
        <f t="shared" si="36"/>
        <v>1088</v>
      </c>
      <c r="O142" s="33"/>
      <c r="P142" s="105"/>
      <c r="Q142" s="105"/>
      <c r="R142" s="106"/>
      <c r="S142" s="106"/>
    </row>
    <row r="143" spans="1:19">
      <c r="A143" s="27">
        <f t="shared" si="28"/>
        <v>428</v>
      </c>
      <c r="B143" s="27">
        <v>134</v>
      </c>
      <c r="C143" s="28" t="str">
        <f t="shared" si="29"/>
        <v>428 - BROOKE Charter School - HOLBROOK pupils</v>
      </c>
      <c r="D143" s="29">
        <v>428035133</v>
      </c>
      <c r="E143" s="27">
        <f t="shared" si="30"/>
        <v>428</v>
      </c>
      <c r="F143" s="25">
        <f t="shared" si="31"/>
        <v>35</v>
      </c>
      <c r="G143" s="25">
        <f t="shared" si="32"/>
        <v>133</v>
      </c>
      <c r="H143" s="25">
        <f t="shared" si="33"/>
        <v>1</v>
      </c>
      <c r="I143" s="30">
        <f t="shared" si="34"/>
        <v>1.0880000000000001</v>
      </c>
      <c r="J143" s="27">
        <f t="shared" si="27"/>
        <v>9</v>
      </c>
      <c r="K143" s="31"/>
      <c r="L143" s="32">
        <f t="shared" si="35"/>
        <v>13109</v>
      </c>
      <c r="M143" s="32"/>
      <c r="N143" s="32">
        <f t="shared" si="36"/>
        <v>1088</v>
      </c>
      <c r="O143" s="33"/>
      <c r="P143" s="105"/>
      <c r="Q143" s="105"/>
      <c r="R143" s="106"/>
      <c r="S143" s="106"/>
    </row>
    <row r="144" spans="1:19">
      <c r="A144" s="27">
        <f t="shared" si="28"/>
        <v>428</v>
      </c>
      <c r="B144" s="27">
        <v>135</v>
      </c>
      <c r="C144" s="28" t="str">
        <f t="shared" si="29"/>
        <v>428 - BROOKE Charter School - LYNN pupils</v>
      </c>
      <c r="D144" s="29">
        <v>428035163</v>
      </c>
      <c r="E144" s="27">
        <f t="shared" si="30"/>
        <v>428</v>
      </c>
      <c r="F144" s="25">
        <f t="shared" si="31"/>
        <v>35</v>
      </c>
      <c r="G144" s="25">
        <f t="shared" si="32"/>
        <v>163</v>
      </c>
      <c r="H144" s="25">
        <f t="shared" si="33"/>
        <v>1</v>
      </c>
      <c r="I144" s="30">
        <f t="shared" si="34"/>
        <v>1.0880000000000001</v>
      </c>
      <c r="J144" s="27">
        <f t="shared" si="27"/>
        <v>11</v>
      </c>
      <c r="K144" s="31"/>
      <c r="L144" s="32">
        <f t="shared" si="35"/>
        <v>13795</v>
      </c>
      <c r="M144" s="32"/>
      <c r="N144" s="32">
        <f t="shared" si="36"/>
        <v>1088</v>
      </c>
      <c r="O144" s="33"/>
      <c r="P144" s="105"/>
      <c r="Q144" s="105"/>
      <c r="R144" s="106"/>
      <c r="S144" s="106"/>
    </row>
    <row r="145" spans="1:19">
      <c r="A145" s="27">
        <f t="shared" si="28"/>
        <v>428</v>
      </c>
      <c r="B145" s="27">
        <v>136</v>
      </c>
      <c r="C145" s="28" t="str">
        <f t="shared" si="29"/>
        <v>428 - BROOKE Charter School - MALDEN pupils</v>
      </c>
      <c r="D145" s="29">
        <v>428035165</v>
      </c>
      <c r="E145" s="27">
        <f t="shared" si="30"/>
        <v>428</v>
      </c>
      <c r="F145" s="25">
        <f t="shared" si="31"/>
        <v>35</v>
      </c>
      <c r="G145" s="25">
        <f t="shared" si="32"/>
        <v>165</v>
      </c>
      <c r="H145" s="25">
        <f t="shared" si="33"/>
        <v>1</v>
      </c>
      <c r="I145" s="30">
        <f t="shared" si="34"/>
        <v>1.0880000000000001</v>
      </c>
      <c r="J145" s="27">
        <f t="shared" si="27"/>
        <v>10</v>
      </c>
      <c r="K145" s="31"/>
      <c r="L145" s="32">
        <f t="shared" si="35"/>
        <v>17352</v>
      </c>
      <c r="M145" s="32"/>
      <c r="N145" s="32">
        <f t="shared" si="36"/>
        <v>1088</v>
      </c>
      <c r="O145" s="33"/>
      <c r="P145" s="105"/>
      <c r="Q145" s="105"/>
      <c r="R145" s="106"/>
      <c r="S145" s="106"/>
    </row>
    <row r="146" spans="1:19">
      <c r="A146" s="27">
        <f t="shared" si="28"/>
        <v>428</v>
      </c>
      <c r="B146" s="27">
        <v>137</v>
      </c>
      <c r="C146" s="28" t="str">
        <f t="shared" si="29"/>
        <v>428 - BROOKE Charter School - MILTON pupils</v>
      </c>
      <c r="D146" s="29">
        <v>428035189</v>
      </c>
      <c r="E146" s="27">
        <f t="shared" si="30"/>
        <v>428</v>
      </c>
      <c r="F146" s="25">
        <f t="shared" si="31"/>
        <v>35</v>
      </c>
      <c r="G146" s="25">
        <f t="shared" si="32"/>
        <v>189</v>
      </c>
      <c r="H146" s="25">
        <f t="shared" si="33"/>
        <v>1</v>
      </c>
      <c r="I146" s="30">
        <f t="shared" si="34"/>
        <v>1.0880000000000001</v>
      </c>
      <c r="J146" s="27">
        <f t="shared" si="27"/>
        <v>3</v>
      </c>
      <c r="K146" s="31"/>
      <c r="L146" s="32">
        <f t="shared" si="35"/>
        <v>12440</v>
      </c>
      <c r="M146" s="32"/>
      <c r="N146" s="32">
        <f t="shared" si="36"/>
        <v>1088</v>
      </c>
      <c r="O146" s="33"/>
      <c r="P146" s="105"/>
      <c r="Q146" s="105"/>
      <c r="R146" s="106"/>
      <c r="S146" s="106"/>
    </row>
    <row r="147" spans="1:19">
      <c r="A147" s="27">
        <f t="shared" si="28"/>
        <v>428</v>
      </c>
      <c r="B147" s="27">
        <v>138</v>
      </c>
      <c r="C147" s="28" t="str">
        <f t="shared" si="29"/>
        <v>428 - BROOKE Charter School - NORWOOD pupils</v>
      </c>
      <c r="D147" s="29">
        <v>428035220</v>
      </c>
      <c r="E147" s="27">
        <f t="shared" si="30"/>
        <v>428</v>
      </c>
      <c r="F147" s="25">
        <f t="shared" si="31"/>
        <v>35</v>
      </c>
      <c r="G147" s="25">
        <f t="shared" si="32"/>
        <v>220</v>
      </c>
      <c r="H147" s="25">
        <f t="shared" si="33"/>
        <v>1</v>
      </c>
      <c r="I147" s="30">
        <f t="shared" si="34"/>
        <v>1.0880000000000001</v>
      </c>
      <c r="J147" s="27">
        <f t="shared" si="27"/>
        <v>7</v>
      </c>
      <c r="K147" s="31"/>
      <c r="L147" s="32">
        <f t="shared" si="35"/>
        <v>15065</v>
      </c>
      <c r="M147" s="32"/>
      <c r="N147" s="32">
        <f t="shared" si="36"/>
        <v>1088</v>
      </c>
      <c r="O147" s="33"/>
      <c r="P147" s="105"/>
      <c r="Q147" s="105"/>
      <c r="R147" s="106"/>
      <c r="S147" s="106"/>
    </row>
    <row r="148" spans="1:19">
      <c r="A148" s="27">
        <f t="shared" si="28"/>
        <v>428</v>
      </c>
      <c r="B148" s="27">
        <v>139</v>
      </c>
      <c r="C148" s="28" t="str">
        <f t="shared" si="29"/>
        <v>428 - BROOKE Charter School - QUINCY pupils</v>
      </c>
      <c r="D148" s="29">
        <v>428035243</v>
      </c>
      <c r="E148" s="27">
        <f t="shared" si="30"/>
        <v>428</v>
      </c>
      <c r="F148" s="25">
        <f t="shared" si="31"/>
        <v>35</v>
      </c>
      <c r="G148" s="25">
        <f t="shared" si="32"/>
        <v>243</v>
      </c>
      <c r="H148" s="25">
        <f t="shared" si="33"/>
        <v>1</v>
      </c>
      <c r="I148" s="30">
        <f t="shared" si="34"/>
        <v>1.0880000000000001</v>
      </c>
      <c r="J148" s="27">
        <f t="shared" si="27"/>
        <v>9</v>
      </c>
      <c r="K148" s="31"/>
      <c r="L148" s="32">
        <f t="shared" si="35"/>
        <v>11636</v>
      </c>
      <c r="M148" s="32"/>
      <c r="N148" s="32">
        <f t="shared" si="36"/>
        <v>1088</v>
      </c>
      <c r="O148" s="33"/>
      <c r="P148" s="105"/>
      <c r="Q148" s="105"/>
      <c r="R148" s="106"/>
      <c r="S148" s="106"/>
    </row>
    <row r="149" spans="1:19">
      <c r="A149" s="27">
        <f t="shared" si="28"/>
        <v>428</v>
      </c>
      <c r="B149" s="27">
        <v>140</v>
      </c>
      <c r="C149" s="28" t="str">
        <f t="shared" si="29"/>
        <v>428 - BROOKE Charter School - RANDOLPH pupils</v>
      </c>
      <c r="D149" s="29">
        <v>428035244</v>
      </c>
      <c r="E149" s="27">
        <f t="shared" si="30"/>
        <v>428</v>
      </c>
      <c r="F149" s="25">
        <f t="shared" si="31"/>
        <v>35</v>
      </c>
      <c r="G149" s="25">
        <f t="shared" si="32"/>
        <v>244</v>
      </c>
      <c r="H149" s="25">
        <f t="shared" si="33"/>
        <v>1</v>
      </c>
      <c r="I149" s="30">
        <f t="shared" si="34"/>
        <v>1.0880000000000001</v>
      </c>
      <c r="J149" s="27">
        <f t="shared" si="27"/>
        <v>10</v>
      </c>
      <c r="K149" s="31"/>
      <c r="L149" s="32">
        <f t="shared" si="35"/>
        <v>13586</v>
      </c>
      <c r="M149" s="32"/>
      <c r="N149" s="32">
        <f t="shared" si="36"/>
        <v>1088</v>
      </c>
      <c r="O149" s="33"/>
      <c r="P149" s="105"/>
      <c r="Q149" s="105"/>
      <c r="R149" s="106"/>
      <c r="S149" s="106"/>
    </row>
    <row r="150" spans="1:19">
      <c r="A150" s="27">
        <f t="shared" si="28"/>
        <v>428</v>
      </c>
      <c r="B150" s="27">
        <v>141</v>
      </c>
      <c r="C150" s="28" t="str">
        <f t="shared" si="29"/>
        <v>428 - BROOKE Charter School - REVERE pupils</v>
      </c>
      <c r="D150" s="29">
        <v>428035248</v>
      </c>
      <c r="E150" s="27">
        <f t="shared" si="30"/>
        <v>428</v>
      </c>
      <c r="F150" s="25">
        <f t="shared" si="31"/>
        <v>35</v>
      </c>
      <c r="G150" s="25">
        <f t="shared" si="32"/>
        <v>248</v>
      </c>
      <c r="H150" s="25">
        <f t="shared" si="33"/>
        <v>1</v>
      </c>
      <c r="I150" s="30">
        <f t="shared" si="34"/>
        <v>1.0880000000000001</v>
      </c>
      <c r="J150" s="27">
        <f t="shared" si="27"/>
        <v>11</v>
      </c>
      <c r="K150" s="31"/>
      <c r="L150" s="32">
        <f t="shared" si="35"/>
        <v>15204</v>
      </c>
      <c r="M150" s="32"/>
      <c r="N150" s="32">
        <f t="shared" si="36"/>
        <v>1088</v>
      </c>
      <c r="O150" s="33"/>
      <c r="P150" s="105"/>
      <c r="Q150" s="105"/>
      <c r="R150" s="106"/>
      <c r="S150" s="106"/>
    </row>
    <row r="151" spans="1:19">
      <c r="A151" s="27">
        <f t="shared" si="28"/>
        <v>428</v>
      </c>
      <c r="B151" s="27">
        <v>142</v>
      </c>
      <c r="C151" s="28" t="str">
        <f t="shared" si="29"/>
        <v>428 - BROOKE Charter School - ROCKLAND pupils</v>
      </c>
      <c r="D151" s="29">
        <v>428035251</v>
      </c>
      <c r="E151" s="27">
        <f t="shared" si="30"/>
        <v>428</v>
      </c>
      <c r="F151" s="25">
        <f t="shared" si="31"/>
        <v>35</v>
      </c>
      <c r="G151" s="25">
        <f t="shared" si="32"/>
        <v>251</v>
      </c>
      <c r="H151" s="25">
        <f t="shared" si="33"/>
        <v>1</v>
      </c>
      <c r="I151" s="30">
        <f t="shared" si="34"/>
        <v>1.0880000000000001</v>
      </c>
      <c r="J151" s="27">
        <f t="shared" si="27"/>
        <v>9</v>
      </c>
      <c r="K151" s="31"/>
      <c r="L151" s="32">
        <f t="shared" si="35"/>
        <v>16652</v>
      </c>
      <c r="M151" s="32"/>
      <c r="N151" s="32">
        <f t="shared" si="36"/>
        <v>1088</v>
      </c>
      <c r="O151" s="33"/>
      <c r="P151" s="105"/>
      <c r="Q151" s="105"/>
      <c r="R151" s="106"/>
      <c r="S151" s="106"/>
    </row>
    <row r="152" spans="1:19">
      <c r="A152" s="27">
        <f t="shared" si="28"/>
        <v>428</v>
      </c>
      <c r="B152" s="27">
        <v>143</v>
      </c>
      <c r="C152" s="28" t="str">
        <f t="shared" si="29"/>
        <v>428 - BROOKE Charter School - SAUGUS pupils</v>
      </c>
      <c r="D152" s="29">
        <v>428035262</v>
      </c>
      <c r="E152" s="27">
        <f t="shared" si="30"/>
        <v>428</v>
      </c>
      <c r="F152" s="25">
        <f t="shared" si="31"/>
        <v>35</v>
      </c>
      <c r="G152" s="25">
        <f t="shared" si="32"/>
        <v>262</v>
      </c>
      <c r="H152" s="25">
        <f t="shared" si="33"/>
        <v>1</v>
      </c>
      <c r="I152" s="30">
        <f t="shared" si="34"/>
        <v>1.0880000000000001</v>
      </c>
      <c r="J152" s="27">
        <f t="shared" si="27"/>
        <v>9</v>
      </c>
      <c r="K152" s="31"/>
      <c r="L152" s="32">
        <f t="shared" si="35"/>
        <v>16718</v>
      </c>
      <c r="M152" s="32"/>
      <c r="N152" s="32">
        <f t="shared" si="36"/>
        <v>1088</v>
      </c>
      <c r="O152" s="33"/>
      <c r="P152" s="105"/>
      <c r="Q152" s="105"/>
      <c r="R152" s="106"/>
      <c r="S152" s="106"/>
    </row>
    <row r="153" spans="1:19">
      <c r="A153" s="27">
        <f t="shared" si="28"/>
        <v>428</v>
      </c>
      <c r="B153" s="27">
        <v>144</v>
      </c>
      <c r="C153" s="28" t="str">
        <f t="shared" si="29"/>
        <v>428 - BROOKE Charter School - STOUGHTON pupils</v>
      </c>
      <c r="D153" s="29">
        <v>428035285</v>
      </c>
      <c r="E153" s="27">
        <f t="shared" si="30"/>
        <v>428</v>
      </c>
      <c r="F153" s="25">
        <f t="shared" si="31"/>
        <v>35</v>
      </c>
      <c r="G153" s="25">
        <f t="shared" si="32"/>
        <v>285</v>
      </c>
      <c r="H153" s="25">
        <f t="shared" si="33"/>
        <v>1</v>
      </c>
      <c r="I153" s="30">
        <f t="shared" si="34"/>
        <v>1.0880000000000001</v>
      </c>
      <c r="J153" s="27">
        <f t="shared" si="27"/>
        <v>8</v>
      </c>
      <c r="K153" s="31"/>
      <c r="L153" s="32">
        <f t="shared" si="35"/>
        <v>12440</v>
      </c>
      <c r="M153" s="32"/>
      <c r="N153" s="32">
        <f t="shared" si="36"/>
        <v>1088</v>
      </c>
      <c r="O153" s="33"/>
      <c r="P153" s="105"/>
      <c r="Q153" s="105"/>
      <c r="R153" s="106"/>
      <c r="S153" s="106"/>
    </row>
    <row r="154" spans="1:19">
      <c r="A154" s="27">
        <f t="shared" si="28"/>
        <v>428</v>
      </c>
      <c r="B154" s="27">
        <v>145</v>
      </c>
      <c r="C154" s="28" t="str">
        <f t="shared" si="29"/>
        <v>428 - BROOKE Charter School - TAUNTON pupils</v>
      </c>
      <c r="D154" s="29">
        <v>428035293</v>
      </c>
      <c r="E154" s="27">
        <f t="shared" si="30"/>
        <v>428</v>
      </c>
      <c r="F154" s="25">
        <f t="shared" si="31"/>
        <v>35</v>
      </c>
      <c r="G154" s="25">
        <f t="shared" si="32"/>
        <v>293</v>
      </c>
      <c r="H154" s="25">
        <f t="shared" si="33"/>
        <v>1</v>
      </c>
      <c r="I154" s="30">
        <f t="shared" si="34"/>
        <v>1.0880000000000001</v>
      </c>
      <c r="J154" s="27">
        <f t="shared" si="27"/>
        <v>10</v>
      </c>
      <c r="K154" s="31"/>
      <c r="L154" s="32">
        <f t="shared" si="35"/>
        <v>17436</v>
      </c>
      <c r="M154" s="32"/>
      <c r="N154" s="32">
        <f t="shared" si="36"/>
        <v>1088</v>
      </c>
      <c r="O154" s="33"/>
      <c r="P154" s="105"/>
      <c r="Q154" s="105"/>
      <c r="R154" s="106"/>
      <c r="S154" s="106"/>
    </row>
    <row r="155" spans="1:19">
      <c r="A155" s="27">
        <f t="shared" si="28"/>
        <v>428</v>
      </c>
      <c r="B155" s="27">
        <v>146</v>
      </c>
      <c r="C155" s="28" t="str">
        <f t="shared" si="29"/>
        <v>428 - BROOKE Charter School - WALPOLE pupils</v>
      </c>
      <c r="D155" s="29">
        <v>428035307</v>
      </c>
      <c r="E155" s="27">
        <f t="shared" si="30"/>
        <v>428</v>
      </c>
      <c r="F155" s="25">
        <f t="shared" si="31"/>
        <v>35</v>
      </c>
      <c r="G155" s="25">
        <f t="shared" si="32"/>
        <v>307</v>
      </c>
      <c r="H155" s="25">
        <f t="shared" si="33"/>
        <v>1</v>
      </c>
      <c r="I155" s="30">
        <f t="shared" si="34"/>
        <v>1.0880000000000001</v>
      </c>
      <c r="J155" s="27">
        <f t="shared" si="27"/>
        <v>4</v>
      </c>
      <c r="K155" s="31"/>
      <c r="L155" s="32">
        <f t="shared" si="35"/>
        <v>15206</v>
      </c>
      <c r="M155" s="32"/>
      <c r="N155" s="32">
        <f t="shared" si="36"/>
        <v>1088</v>
      </c>
      <c r="O155" s="33"/>
      <c r="P155" s="105"/>
      <c r="Q155" s="105"/>
      <c r="R155" s="106"/>
      <c r="S155" s="106"/>
    </row>
    <row r="156" spans="1:19">
      <c r="A156" s="27">
        <f t="shared" si="28"/>
        <v>428</v>
      </c>
      <c r="B156" s="27">
        <v>147</v>
      </c>
      <c r="C156" s="28" t="str">
        <f t="shared" si="29"/>
        <v>428 - BROOKE Charter School - WALTHAM pupils</v>
      </c>
      <c r="D156" s="29">
        <v>428035308</v>
      </c>
      <c r="E156" s="27">
        <f t="shared" si="30"/>
        <v>428</v>
      </c>
      <c r="F156" s="25">
        <f t="shared" si="31"/>
        <v>35</v>
      </c>
      <c r="G156" s="25">
        <f t="shared" si="32"/>
        <v>308</v>
      </c>
      <c r="H156" s="25">
        <f t="shared" si="33"/>
        <v>1</v>
      </c>
      <c r="I156" s="30">
        <f t="shared" si="34"/>
        <v>1.0880000000000001</v>
      </c>
      <c r="J156" s="27">
        <f t="shared" si="27"/>
        <v>9</v>
      </c>
      <c r="K156" s="31"/>
      <c r="L156" s="32">
        <f t="shared" si="35"/>
        <v>16453</v>
      </c>
      <c r="M156" s="32"/>
      <c r="N156" s="32">
        <f t="shared" si="36"/>
        <v>1088</v>
      </c>
      <c r="O156" s="33"/>
      <c r="P156" s="105"/>
      <c r="Q156" s="105"/>
      <c r="R156" s="106"/>
      <c r="S156" s="106"/>
    </row>
    <row r="157" spans="1:19">
      <c r="A157" s="27">
        <f t="shared" si="28"/>
        <v>428</v>
      </c>
      <c r="B157" s="27">
        <v>148</v>
      </c>
      <c r="C157" s="28" t="str">
        <f t="shared" si="29"/>
        <v>428 - BROOKE Charter School - WATERTOWN pupils</v>
      </c>
      <c r="D157" s="29">
        <v>428035314</v>
      </c>
      <c r="E157" s="27">
        <f t="shared" si="30"/>
        <v>428</v>
      </c>
      <c r="F157" s="25">
        <f t="shared" si="31"/>
        <v>35</v>
      </c>
      <c r="G157" s="25">
        <f t="shared" si="32"/>
        <v>314</v>
      </c>
      <c r="H157" s="25">
        <f t="shared" si="33"/>
        <v>1</v>
      </c>
      <c r="I157" s="30">
        <f t="shared" si="34"/>
        <v>1.0880000000000001</v>
      </c>
      <c r="J157" s="27">
        <f t="shared" si="27"/>
        <v>7</v>
      </c>
      <c r="K157" s="31"/>
      <c r="L157" s="32">
        <f t="shared" si="35"/>
        <v>13847</v>
      </c>
      <c r="M157" s="32"/>
      <c r="N157" s="32">
        <f t="shared" si="36"/>
        <v>1088</v>
      </c>
      <c r="O157" s="33"/>
      <c r="P157" s="105"/>
      <c r="Q157" s="105"/>
      <c r="R157" s="106"/>
      <c r="S157" s="106"/>
    </row>
    <row r="158" spans="1:19">
      <c r="A158" s="27">
        <f t="shared" si="28"/>
        <v>428</v>
      </c>
      <c r="B158" s="27">
        <v>149</v>
      </c>
      <c r="C158" s="28" t="str">
        <f t="shared" si="29"/>
        <v>428 - BROOKE Charter School - WEYMOUTH pupils</v>
      </c>
      <c r="D158" s="29">
        <v>428035336</v>
      </c>
      <c r="E158" s="27">
        <f t="shared" si="30"/>
        <v>428</v>
      </c>
      <c r="F158" s="25">
        <f t="shared" si="31"/>
        <v>35</v>
      </c>
      <c r="G158" s="25">
        <f t="shared" si="32"/>
        <v>336</v>
      </c>
      <c r="H158" s="25">
        <f t="shared" si="33"/>
        <v>1</v>
      </c>
      <c r="I158" s="30">
        <f t="shared" si="34"/>
        <v>1.0880000000000001</v>
      </c>
      <c r="J158" s="27">
        <f t="shared" si="27"/>
        <v>8</v>
      </c>
      <c r="K158" s="31"/>
      <c r="L158" s="32">
        <f t="shared" si="35"/>
        <v>10699</v>
      </c>
      <c r="M158" s="32"/>
      <c r="N158" s="32">
        <f t="shared" si="36"/>
        <v>1088</v>
      </c>
      <c r="O158" s="33"/>
      <c r="P158" s="105"/>
      <c r="Q158" s="105"/>
      <c r="R158" s="106"/>
      <c r="S158" s="106"/>
    </row>
    <row r="159" spans="1:19">
      <c r="A159" s="27">
        <f t="shared" si="28"/>
        <v>428</v>
      </c>
      <c r="B159" s="27">
        <v>150</v>
      </c>
      <c r="C159" s="28" t="str">
        <f t="shared" si="29"/>
        <v>428 - BROOKE Charter School - WINTHROP pupils</v>
      </c>
      <c r="D159" s="29">
        <v>428035346</v>
      </c>
      <c r="E159" s="27">
        <f t="shared" si="30"/>
        <v>428</v>
      </c>
      <c r="F159" s="25">
        <f t="shared" si="31"/>
        <v>35</v>
      </c>
      <c r="G159" s="25">
        <f t="shared" si="32"/>
        <v>346</v>
      </c>
      <c r="H159" s="25">
        <f t="shared" si="33"/>
        <v>1</v>
      </c>
      <c r="I159" s="30">
        <f t="shared" si="34"/>
        <v>1.0880000000000001</v>
      </c>
      <c r="J159" s="27">
        <f t="shared" si="27"/>
        <v>8</v>
      </c>
      <c r="K159" s="31"/>
      <c r="L159" s="32">
        <f t="shared" si="35"/>
        <v>14480</v>
      </c>
      <c r="M159" s="32"/>
      <c r="N159" s="32">
        <f t="shared" si="36"/>
        <v>1088</v>
      </c>
      <c r="O159" s="33"/>
      <c r="P159" s="105"/>
      <c r="Q159" s="105"/>
      <c r="R159" s="106"/>
      <c r="S159" s="106"/>
    </row>
    <row r="160" spans="1:19">
      <c r="A160" s="27">
        <f t="shared" si="28"/>
        <v>428</v>
      </c>
      <c r="B160" s="27">
        <v>151</v>
      </c>
      <c r="C160" s="28" t="str">
        <f t="shared" si="29"/>
        <v>428 - BROOKE Charter School - WRENTHAM pupils</v>
      </c>
      <c r="D160" s="29">
        <v>428035350</v>
      </c>
      <c r="E160" s="27">
        <f t="shared" si="30"/>
        <v>428</v>
      </c>
      <c r="F160" s="25">
        <f t="shared" si="31"/>
        <v>35</v>
      </c>
      <c r="G160" s="25">
        <f t="shared" si="32"/>
        <v>350</v>
      </c>
      <c r="H160" s="25">
        <f t="shared" si="33"/>
        <v>1</v>
      </c>
      <c r="I160" s="30">
        <f t="shared" si="34"/>
        <v>1.0880000000000001</v>
      </c>
      <c r="J160" s="27">
        <f t="shared" si="27"/>
        <v>3</v>
      </c>
      <c r="K160" s="31"/>
      <c r="L160" s="32">
        <f t="shared" si="35"/>
        <v>15353</v>
      </c>
      <c r="M160" s="32"/>
      <c r="N160" s="32">
        <f t="shared" si="36"/>
        <v>1088</v>
      </c>
      <c r="O160" s="33"/>
      <c r="P160" s="105"/>
      <c r="Q160" s="105"/>
      <c r="R160" s="106"/>
      <c r="S160" s="106"/>
    </row>
    <row r="161" spans="1:19">
      <c r="A161" s="27">
        <f t="shared" si="28"/>
        <v>429</v>
      </c>
      <c r="B161" s="27">
        <v>152</v>
      </c>
      <c r="C161" s="28" t="str">
        <f t="shared" si="29"/>
        <v>429 - KIPP ACADEMY LYNN Charter School - BEVERLY pupils</v>
      </c>
      <c r="D161" s="29">
        <v>429163030</v>
      </c>
      <c r="E161" s="27">
        <f t="shared" si="30"/>
        <v>429</v>
      </c>
      <c r="F161" s="25">
        <f t="shared" si="31"/>
        <v>163</v>
      </c>
      <c r="G161" s="25">
        <f t="shared" si="32"/>
        <v>30</v>
      </c>
      <c r="H161" s="25">
        <f t="shared" si="33"/>
        <v>1</v>
      </c>
      <c r="I161" s="30">
        <f t="shared" si="34"/>
        <v>1</v>
      </c>
      <c r="J161" s="27">
        <f t="shared" si="27"/>
        <v>7</v>
      </c>
      <c r="K161" s="31"/>
      <c r="L161" s="32">
        <f t="shared" si="35"/>
        <v>16668</v>
      </c>
      <c r="M161" s="32"/>
      <c r="N161" s="32">
        <f t="shared" si="36"/>
        <v>1088</v>
      </c>
      <c r="O161" s="33"/>
      <c r="P161" s="105"/>
      <c r="Q161" s="105"/>
      <c r="R161" s="106"/>
      <c r="S161" s="106"/>
    </row>
    <row r="162" spans="1:19">
      <c r="A162" s="27">
        <f t="shared" si="28"/>
        <v>429</v>
      </c>
      <c r="B162" s="27">
        <v>153</v>
      </c>
      <c r="C162" s="28" t="str">
        <f t="shared" si="29"/>
        <v>429 - KIPP ACADEMY LYNN Charter School - BOSTON pupils</v>
      </c>
      <c r="D162" s="29">
        <v>429163035</v>
      </c>
      <c r="E162" s="27">
        <f t="shared" si="30"/>
        <v>429</v>
      </c>
      <c r="F162" s="25">
        <f t="shared" si="31"/>
        <v>163</v>
      </c>
      <c r="G162" s="25">
        <f t="shared" si="32"/>
        <v>35</v>
      </c>
      <c r="H162" s="25">
        <f t="shared" si="33"/>
        <v>1</v>
      </c>
      <c r="I162" s="30">
        <f t="shared" si="34"/>
        <v>1</v>
      </c>
      <c r="J162" s="27">
        <f t="shared" si="27"/>
        <v>11</v>
      </c>
      <c r="K162" s="31"/>
      <c r="L162" s="32">
        <f t="shared" si="35"/>
        <v>10683</v>
      </c>
      <c r="M162" s="32"/>
      <c r="N162" s="32">
        <f t="shared" si="36"/>
        <v>1088</v>
      </c>
      <c r="O162" s="33"/>
      <c r="P162" s="105"/>
      <c r="Q162" s="105"/>
      <c r="R162" s="106"/>
      <c r="S162" s="106"/>
    </row>
    <row r="163" spans="1:19">
      <c r="A163" s="27">
        <f t="shared" si="28"/>
        <v>429</v>
      </c>
      <c r="B163" s="27">
        <v>154</v>
      </c>
      <c r="C163" s="28" t="str">
        <f t="shared" si="29"/>
        <v>429 - KIPP ACADEMY LYNN Charter School - CAMBRIDGE pupils</v>
      </c>
      <c r="D163" s="29">
        <v>429163049</v>
      </c>
      <c r="E163" s="27">
        <f t="shared" si="30"/>
        <v>429</v>
      </c>
      <c r="F163" s="25">
        <f t="shared" si="31"/>
        <v>163</v>
      </c>
      <c r="G163" s="25">
        <f t="shared" si="32"/>
        <v>49</v>
      </c>
      <c r="H163" s="25">
        <f t="shared" si="33"/>
        <v>1</v>
      </c>
      <c r="I163" s="30">
        <f t="shared" si="34"/>
        <v>1</v>
      </c>
      <c r="J163" s="27">
        <f t="shared" si="27"/>
        <v>8</v>
      </c>
      <c r="K163" s="31"/>
      <c r="L163" s="32">
        <f t="shared" si="35"/>
        <v>16930</v>
      </c>
      <c r="M163" s="32"/>
      <c r="N163" s="32">
        <f t="shared" si="36"/>
        <v>1088</v>
      </c>
      <c r="O163" s="33"/>
      <c r="P163" s="105"/>
      <c r="Q163" s="105"/>
      <c r="R163" s="106"/>
      <c r="S163" s="106"/>
    </row>
    <row r="164" spans="1:19">
      <c r="A164" s="27">
        <f t="shared" si="28"/>
        <v>429</v>
      </c>
      <c r="B164" s="27">
        <v>155</v>
      </c>
      <c r="C164" s="28" t="str">
        <f t="shared" si="29"/>
        <v>429 - KIPP ACADEMY LYNN Charter School - CHELSEA pupils</v>
      </c>
      <c r="D164" s="29">
        <v>429163057</v>
      </c>
      <c r="E164" s="27">
        <f t="shared" si="30"/>
        <v>429</v>
      </c>
      <c r="F164" s="25">
        <f t="shared" si="31"/>
        <v>163</v>
      </c>
      <c r="G164" s="25">
        <f t="shared" si="32"/>
        <v>57</v>
      </c>
      <c r="H164" s="25">
        <f t="shared" si="33"/>
        <v>1</v>
      </c>
      <c r="I164" s="30">
        <f t="shared" si="34"/>
        <v>1</v>
      </c>
      <c r="J164" s="27">
        <f t="shared" si="27"/>
        <v>12</v>
      </c>
      <c r="K164" s="31"/>
      <c r="L164" s="32">
        <f t="shared" si="35"/>
        <v>19346</v>
      </c>
      <c r="M164" s="32"/>
      <c r="N164" s="32">
        <f t="shared" si="36"/>
        <v>1088</v>
      </c>
      <c r="O164" s="33"/>
      <c r="P164" s="105"/>
      <c r="Q164" s="105"/>
      <c r="R164" s="106"/>
      <c r="S164" s="106"/>
    </row>
    <row r="165" spans="1:19">
      <c r="A165" s="27">
        <f t="shared" si="28"/>
        <v>429</v>
      </c>
      <c r="B165" s="27">
        <v>156</v>
      </c>
      <c r="C165" s="28" t="str">
        <f t="shared" si="29"/>
        <v>429 - KIPP ACADEMY LYNN Charter School - DANVERS pupils</v>
      </c>
      <c r="D165" s="29">
        <v>429163071</v>
      </c>
      <c r="E165" s="27">
        <f t="shared" si="30"/>
        <v>429</v>
      </c>
      <c r="F165" s="25">
        <f t="shared" si="31"/>
        <v>163</v>
      </c>
      <c r="G165" s="25">
        <f t="shared" si="32"/>
        <v>71</v>
      </c>
      <c r="H165" s="25">
        <f t="shared" si="33"/>
        <v>1</v>
      </c>
      <c r="I165" s="30">
        <f t="shared" si="34"/>
        <v>1</v>
      </c>
      <c r="J165" s="27">
        <f t="shared" si="27"/>
        <v>5</v>
      </c>
      <c r="K165" s="31"/>
      <c r="L165" s="32">
        <f t="shared" si="35"/>
        <v>16022</v>
      </c>
      <c r="M165" s="32"/>
      <c r="N165" s="32">
        <f t="shared" si="36"/>
        <v>1088</v>
      </c>
      <c r="O165" s="33"/>
      <c r="P165" s="105"/>
      <c r="Q165" s="105"/>
      <c r="R165" s="106"/>
      <c r="S165" s="106"/>
    </row>
    <row r="166" spans="1:19">
      <c r="A166" s="27">
        <f t="shared" si="28"/>
        <v>429</v>
      </c>
      <c r="B166" s="27">
        <v>157</v>
      </c>
      <c r="C166" s="28" t="str">
        <f t="shared" si="29"/>
        <v>429 - KIPP ACADEMY LYNN Charter School - HAVERHILL pupils</v>
      </c>
      <c r="D166" s="29">
        <v>429163128</v>
      </c>
      <c r="E166" s="27">
        <f t="shared" si="30"/>
        <v>429</v>
      </c>
      <c r="F166" s="25">
        <f t="shared" si="31"/>
        <v>163</v>
      </c>
      <c r="G166" s="25">
        <f t="shared" si="32"/>
        <v>128</v>
      </c>
      <c r="H166" s="25">
        <f t="shared" si="33"/>
        <v>1</v>
      </c>
      <c r="I166" s="30">
        <f t="shared" si="34"/>
        <v>1</v>
      </c>
      <c r="J166" s="27">
        <f t="shared" si="27"/>
        <v>10</v>
      </c>
      <c r="K166" s="31"/>
      <c r="L166" s="32">
        <f t="shared" si="35"/>
        <v>17054</v>
      </c>
      <c r="M166" s="32"/>
      <c r="N166" s="32">
        <f t="shared" si="36"/>
        <v>1088</v>
      </c>
      <c r="O166" s="33"/>
      <c r="P166" s="105"/>
      <c r="Q166" s="105"/>
      <c r="R166" s="106"/>
      <c r="S166" s="106"/>
    </row>
    <row r="167" spans="1:19">
      <c r="A167" s="27">
        <f t="shared" si="28"/>
        <v>429</v>
      </c>
      <c r="B167" s="27">
        <v>158</v>
      </c>
      <c r="C167" s="28" t="str">
        <f t="shared" si="29"/>
        <v>429 - KIPP ACADEMY LYNN Charter School - LYNN pupils</v>
      </c>
      <c r="D167" s="29">
        <v>429163163</v>
      </c>
      <c r="E167" s="27">
        <f t="shared" si="30"/>
        <v>429</v>
      </c>
      <c r="F167" s="25">
        <f t="shared" si="31"/>
        <v>163</v>
      </c>
      <c r="G167" s="25">
        <f t="shared" si="32"/>
        <v>163</v>
      </c>
      <c r="H167" s="25">
        <f t="shared" si="33"/>
        <v>1</v>
      </c>
      <c r="I167" s="30">
        <f t="shared" si="34"/>
        <v>1</v>
      </c>
      <c r="J167" s="27">
        <f t="shared" si="27"/>
        <v>11</v>
      </c>
      <c r="K167" s="31"/>
      <c r="L167" s="32">
        <f t="shared" si="35"/>
        <v>15458</v>
      </c>
      <c r="M167" s="32"/>
      <c r="N167" s="32">
        <f t="shared" si="36"/>
        <v>1088</v>
      </c>
      <c r="O167" s="33"/>
      <c r="P167" s="105"/>
      <c r="Q167" s="105"/>
      <c r="R167" s="106"/>
      <c r="S167" s="106"/>
    </row>
    <row r="168" spans="1:19">
      <c r="A168" s="27">
        <f t="shared" si="28"/>
        <v>429</v>
      </c>
      <c r="B168" s="27">
        <v>159</v>
      </c>
      <c r="C168" s="28" t="str">
        <f t="shared" si="29"/>
        <v>429 - KIPP ACADEMY LYNN Charter School - MALDEN pupils</v>
      </c>
      <c r="D168" s="29">
        <v>429163165</v>
      </c>
      <c r="E168" s="27">
        <f t="shared" si="30"/>
        <v>429</v>
      </c>
      <c r="F168" s="25">
        <f t="shared" si="31"/>
        <v>163</v>
      </c>
      <c r="G168" s="25">
        <f t="shared" si="32"/>
        <v>165</v>
      </c>
      <c r="H168" s="25">
        <f t="shared" si="33"/>
        <v>1</v>
      </c>
      <c r="I168" s="30">
        <f t="shared" si="34"/>
        <v>1</v>
      </c>
      <c r="J168" s="27">
        <f t="shared" si="27"/>
        <v>10</v>
      </c>
      <c r="K168" s="31"/>
      <c r="L168" s="32">
        <f t="shared" si="35"/>
        <v>15957</v>
      </c>
      <c r="M168" s="32"/>
      <c r="N168" s="32">
        <f t="shared" si="36"/>
        <v>1088</v>
      </c>
      <c r="O168" s="33"/>
      <c r="P168" s="105"/>
      <c r="Q168" s="105"/>
      <c r="R168" s="106"/>
      <c r="S168" s="106"/>
    </row>
    <row r="169" spans="1:19">
      <c r="A169" s="27">
        <f t="shared" si="28"/>
        <v>429</v>
      </c>
      <c r="B169" s="27">
        <v>160</v>
      </c>
      <c r="C169" s="28" t="str">
        <f t="shared" si="29"/>
        <v>429 - KIPP ACADEMY LYNN Charter School - MARBLEHEAD pupils</v>
      </c>
      <c r="D169" s="29">
        <v>429163168</v>
      </c>
      <c r="E169" s="27">
        <f t="shared" si="30"/>
        <v>429</v>
      </c>
      <c r="F169" s="25">
        <f t="shared" si="31"/>
        <v>163</v>
      </c>
      <c r="G169" s="25">
        <f t="shared" si="32"/>
        <v>168</v>
      </c>
      <c r="H169" s="25">
        <f t="shared" si="33"/>
        <v>1</v>
      </c>
      <c r="I169" s="30">
        <f t="shared" si="34"/>
        <v>1</v>
      </c>
      <c r="J169" s="27">
        <f t="shared" si="27"/>
        <v>3</v>
      </c>
      <c r="K169" s="31"/>
      <c r="L169" s="32">
        <f t="shared" si="35"/>
        <v>12959</v>
      </c>
      <c r="M169" s="32"/>
      <c r="N169" s="32">
        <f t="shared" si="36"/>
        <v>1088</v>
      </c>
      <c r="O169" s="33"/>
      <c r="P169" s="105"/>
      <c r="Q169" s="105"/>
      <c r="R169" s="106"/>
      <c r="S169" s="106"/>
    </row>
    <row r="170" spans="1:19">
      <c r="A170" s="27">
        <f t="shared" si="28"/>
        <v>429</v>
      </c>
      <c r="B170" s="27">
        <v>161</v>
      </c>
      <c r="C170" s="28" t="str">
        <f t="shared" si="29"/>
        <v>429 - KIPP ACADEMY LYNN Charter School - PEABODY pupils</v>
      </c>
      <c r="D170" s="29">
        <v>429163229</v>
      </c>
      <c r="E170" s="27">
        <f t="shared" si="30"/>
        <v>429</v>
      </c>
      <c r="F170" s="25">
        <f t="shared" si="31"/>
        <v>163</v>
      </c>
      <c r="G170" s="25">
        <f t="shared" si="32"/>
        <v>229</v>
      </c>
      <c r="H170" s="25">
        <f t="shared" si="33"/>
        <v>1</v>
      </c>
      <c r="I170" s="30">
        <f t="shared" si="34"/>
        <v>1</v>
      </c>
      <c r="J170" s="27">
        <f t="shared" si="27"/>
        <v>9</v>
      </c>
      <c r="K170" s="31"/>
      <c r="L170" s="32">
        <f t="shared" si="35"/>
        <v>15540</v>
      </c>
      <c r="M170" s="32"/>
      <c r="N170" s="32">
        <f t="shared" si="36"/>
        <v>1088</v>
      </c>
      <c r="O170" s="33"/>
      <c r="P170" s="105"/>
      <c r="Q170" s="105"/>
      <c r="R170" s="106"/>
      <c r="S170" s="106"/>
    </row>
    <row r="171" spans="1:19">
      <c r="A171" s="27">
        <f t="shared" si="28"/>
        <v>429</v>
      </c>
      <c r="B171" s="27">
        <v>162</v>
      </c>
      <c r="C171" s="28" t="str">
        <f t="shared" si="29"/>
        <v>429 - KIPP ACADEMY LYNN Charter School - READING pupils</v>
      </c>
      <c r="D171" s="29">
        <v>429163246</v>
      </c>
      <c r="E171" s="27">
        <f t="shared" si="30"/>
        <v>429</v>
      </c>
      <c r="F171" s="25">
        <f t="shared" si="31"/>
        <v>163</v>
      </c>
      <c r="G171" s="25">
        <f t="shared" si="32"/>
        <v>246</v>
      </c>
      <c r="H171" s="25">
        <f t="shared" si="33"/>
        <v>1</v>
      </c>
      <c r="I171" s="30">
        <f t="shared" si="34"/>
        <v>1</v>
      </c>
      <c r="J171" s="27">
        <f t="shared" si="27"/>
        <v>2</v>
      </c>
      <c r="K171" s="31"/>
      <c r="L171" s="32">
        <f t="shared" si="35"/>
        <v>11611</v>
      </c>
      <c r="M171" s="32"/>
      <c r="N171" s="32">
        <f t="shared" si="36"/>
        <v>1088</v>
      </c>
      <c r="O171" s="33"/>
      <c r="P171" s="105"/>
      <c r="Q171" s="105"/>
      <c r="R171" s="106"/>
      <c r="S171" s="106"/>
    </row>
    <row r="172" spans="1:19">
      <c r="A172" s="27">
        <f t="shared" si="28"/>
        <v>429</v>
      </c>
      <c r="B172" s="27">
        <v>163</v>
      </c>
      <c r="C172" s="28" t="str">
        <f t="shared" si="29"/>
        <v>429 - KIPP ACADEMY LYNN Charter School - REVERE pupils</v>
      </c>
      <c r="D172" s="29">
        <v>429163248</v>
      </c>
      <c r="E172" s="27">
        <f t="shared" si="30"/>
        <v>429</v>
      </c>
      <c r="F172" s="25">
        <f t="shared" si="31"/>
        <v>163</v>
      </c>
      <c r="G172" s="25">
        <f t="shared" si="32"/>
        <v>248</v>
      </c>
      <c r="H172" s="25">
        <f t="shared" si="33"/>
        <v>1</v>
      </c>
      <c r="I172" s="30">
        <f t="shared" si="34"/>
        <v>1</v>
      </c>
      <c r="J172" s="27">
        <f t="shared" si="27"/>
        <v>11</v>
      </c>
      <c r="K172" s="31"/>
      <c r="L172" s="32">
        <f t="shared" si="35"/>
        <v>17272</v>
      </c>
      <c r="M172" s="32"/>
      <c r="N172" s="32">
        <f t="shared" si="36"/>
        <v>1088</v>
      </c>
      <c r="O172" s="33"/>
      <c r="P172" s="105"/>
      <c r="Q172" s="105"/>
      <c r="R172" s="106"/>
      <c r="S172" s="106"/>
    </row>
    <row r="173" spans="1:19">
      <c r="A173" s="27">
        <f t="shared" si="28"/>
        <v>429</v>
      </c>
      <c r="B173" s="27">
        <v>164</v>
      </c>
      <c r="C173" s="28" t="str">
        <f t="shared" si="29"/>
        <v>429 - KIPP ACADEMY LYNN Charter School - SALEM pupils</v>
      </c>
      <c r="D173" s="29">
        <v>429163258</v>
      </c>
      <c r="E173" s="27">
        <f t="shared" si="30"/>
        <v>429</v>
      </c>
      <c r="F173" s="25">
        <f t="shared" si="31"/>
        <v>163</v>
      </c>
      <c r="G173" s="25">
        <f t="shared" si="32"/>
        <v>258</v>
      </c>
      <c r="H173" s="25">
        <f t="shared" si="33"/>
        <v>1</v>
      </c>
      <c r="I173" s="30">
        <f t="shared" si="34"/>
        <v>1</v>
      </c>
      <c r="J173" s="27">
        <f t="shared" si="27"/>
        <v>10</v>
      </c>
      <c r="K173" s="31"/>
      <c r="L173" s="32">
        <f t="shared" si="35"/>
        <v>14457</v>
      </c>
      <c r="M173" s="32"/>
      <c r="N173" s="32">
        <f t="shared" si="36"/>
        <v>1088</v>
      </c>
      <c r="O173" s="33"/>
      <c r="P173" s="105"/>
      <c r="Q173" s="105"/>
      <c r="R173" s="106"/>
      <c r="S173" s="106"/>
    </row>
    <row r="174" spans="1:19">
      <c r="A174" s="27">
        <f t="shared" si="28"/>
        <v>429</v>
      </c>
      <c r="B174" s="27">
        <v>165</v>
      </c>
      <c r="C174" s="28" t="str">
        <f t="shared" si="29"/>
        <v>429 - KIPP ACADEMY LYNN Charter School - SAUGUS pupils</v>
      </c>
      <c r="D174" s="29">
        <v>429163262</v>
      </c>
      <c r="E174" s="27">
        <f t="shared" si="30"/>
        <v>429</v>
      </c>
      <c r="F174" s="25">
        <f t="shared" si="31"/>
        <v>163</v>
      </c>
      <c r="G174" s="25">
        <f t="shared" si="32"/>
        <v>262</v>
      </c>
      <c r="H174" s="25">
        <f t="shared" si="33"/>
        <v>1</v>
      </c>
      <c r="I174" s="30">
        <f t="shared" si="34"/>
        <v>1</v>
      </c>
      <c r="J174" s="27">
        <f t="shared" si="27"/>
        <v>9</v>
      </c>
      <c r="K174" s="31"/>
      <c r="L174" s="32">
        <f t="shared" si="35"/>
        <v>16227</v>
      </c>
      <c r="M174" s="32"/>
      <c r="N174" s="32">
        <f t="shared" si="36"/>
        <v>1088</v>
      </c>
      <c r="O174" s="33"/>
      <c r="P174" s="105"/>
      <c r="Q174" s="105"/>
      <c r="R174" s="106"/>
      <c r="S174" s="106"/>
    </row>
    <row r="175" spans="1:19">
      <c r="A175" s="27">
        <f t="shared" si="28"/>
        <v>429</v>
      </c>
      <c r="B175" s="27">
        <v>166</v>
      </c>
      <c r="C175" s="28" t="str">
        <f t="shared" si="29"/>
        <v>429 - KIPP ACADEMY LYNN Charter School - SWAMPSCOTT pupils</v>
      </c>
      <c r="D175" s="29">
        <v>429163291</v>
      </c>
      <c r="E175" s="27">
        <f t="shared" si="30"/>
        <v>429</v>
      </c>
      <c r="F175" s="25">
        <f t="shared" si="31"/>
        <v>163</v>
      </c>
      <c r="G175" s="25">
        <f t="shared" si="32"/>
        <v>291</v>
      </c>
      <c r="H175" s="25">
        <f t="shared" si="33"/>
        <v>1</v>
      </c>
      <c r="I175" s="30">
        <f t="shared" si="34"/>
        <v>1</v>
      </c>
      <c r="J175" s="27">
        <f t="shared" si="27"/>
        <v>5</v>
      </c>
      <c r="K175" s="31"/>
      <c r="L175" s="32">
        <f t="shared" si="35"/>
        <v>14809</v>
      </c>
      <c r="M175" s="32"/>
      <c r="N175" s="32">
        <f t="shared" si="36"/>
        <v>1088</v>
      </c>
      <c r="O175" s="33"/>
      <c r="P175" s="105"/>
      <c r="Q175" s="105"/>
      <c r="R175" s="106"/>
      <c r="S175" s="106"/>
    </row>
    <row r="176" spans="1:19">
      <c r="A176" s="27">
        <f t="shared" si="28"/>
        <v>429</v>
      </c>
      <c r="B176" s="27">
        <v>167</v>
      </c>
      <c r="C176" s="28" t="str">
        <f t="shared" si="29"/>
        <v>429 - KIPP ACADEMY LYNN Charter School - WOBURN pupils</v>
      </c>
      <c r="D176" s="29">
        <v>429163347</v>
      </c>
      <c r="E176" s="27">
        <f t="shared" si="30"/>
        <v>429</v>
      </c>
      <c r="F176" s="25">
        <f t="shared" si="31"/>
        <v>163</v>
      </c>
      <c r="G176" s="25">
        <f t="shared" si="32"/>
        <v>347</v>
      </c>
      <c r="H176" s="25">
        <f t="shared" si="33"/>
        <v>1</v>
      </c>
      <c r="I176" s="30">
        <f t="shared" si="34"/>
        <v>1</v>
      </c>
      <c r="J176" s="27">
        <f t="shared" si="27"/>
        <v>8</v>
      </c>
      <c r="K176" s="31"/>
      <c r="L176" s="32">
        <f t="shared" si="35"/>
        <v>10683</v>
      </c>
      <c r="M176" s="32"/>
      <c r="N176" s="32">
        <f t="shared" si="36"/>
        <v>1088</v>
      </c>
      <c r="O176" s="33"/>
      <c r="P176" s="105"/>
      <c r="Q176" s="105"/>
      <c r="R176" s="106"/>
      <c r="S176" s="106"/>
    </row>
    <row r="177" spans="1:19">
      <c r="A177" s="27">
        <f t="shared" si="28"/>
        <v>429</v>
      </c>
      <c r="B177" s="27">
        <v>168</v>
      </c>
      <c r="C177" s="28" t="str">
        <f t="shared" si="29"/>
        <v>429 - KIPP ACADEMY LYNN Charter School - TRITON pupils</v>
      </c>
      <c r="D177" s="29">
        <v>429163773</v>
      </c>
      <c r="E177" s="27">
        <f t="shared" si="30"/>
        <v>429</v>
      </c>
      <c r="F177" s="25">
        <f t="shared" si="31"/>
        <v>163</v>
      </c>
      <c r="G177" s="25">
        <f t="shared" si="32"/>
        <v>773</v>
      </c>
      <c r="H177" s="25">
        <f t="shared" si="33"/>
        <v>1</v>
      </c>
      <c r="I177" s="30">
        <f t="shared" si="34"/>
        <v>1</v>
      </c>
      <c r="J177" s="27">
        <f t="shared" si="27"/>
        <v>6</v>
      </c>
      <c r="K177" s="31"/>
      <c r="L177" s="32">
        <f t="shared" si="35"/>
        <v>11611</v>
      </c>
      <c r="M177" s="32"/>
      <c r="N177" s="32">
        <f t="shared" si="36"/>
        <v>1088</v>
      </c>
      <c r="O177" s="33"/>
      <c r="P177" s="105"/>
      <c r="Q177" s="105"/>
      <c r="R177" s="106"/>
      <c r="S177" s="106"/>
    </row>
    <row r="178" spans="1:19">
      <c r="A178" s="27">
        <f t="shared" si="28"/>
        <v>430</v>
      </c>
      <c r="B178" s="27">
        <v>169</v>
      </c>
      <c r="C178" s="28" t="str">
        <f t="shared" si="29"/>
        <v>430 - ADVANCED MATH AND SCIENCE ACADEMY Charter School - BELLINGHAM pupils</v>
      </c>
      <c r="D178" s="29">
        <v>430170025</v>
      </c>
      <c r="E178" s="27">
        <f t="shared" si="30"/>
        <v>430</v>
      </c>
      <c r="F178" s="25">
        <f t="shared" si="31"/>
        <v>170</v>
      </c>
      <c r="G178" s="25">
        <f t="shared" si="32"/>
        <v>25</v>
      </c>
      <c r="H178" s="25">
        <f t="shared" si="33"/>
        <v>1</v>
      </c>
      <c r="I178" s="30">
        <f t="shared" si="34"/>
        <v>1.024</v>
      </c>
      <c r="J178" s="27">
        <f t="shared" si="27"/>
        <v>6</v>
      </c>
      <c r="K178" s="31"/>
      <c r="L178" s="32">
        <f t="shared" si="35"/>
        <v>11363</v>
      </c>
      <c r="M178" s="32"/>
      <c r="N178" s="32">
        <f t="shared" si="36"/>
        <v>1088</v>
      </c>
      <c r="O178" s="33"/>
      <c r="P178" s="105"/>
      <c r="Q178" s="105"/>
      <c r="R178" s="106"/>
      <c r="S178" s="106"/>
    </row>
    <row r="179" spans="1:19">
      <c r="A179" s="27">
        <f t="shared" si="28"/>
        <v>430</v>
      </c>
      <c r="B179" s="27">
        <v>170</v>
      </c>
      <c r="C179" s="28" t="str">
        <f t="shared" si="29"/>
        <v>430 - ADVANCED MATH AND SCIENCE ACADEMY Charter School - CLINTON pupils</v>
      </c>
      <c r="D179" s="29">
        <v>430170064</v>
      </c>
      <c r="E179" s="27">
        <f t="shared" si="30"/>
        <v>430</v>
      </c>
      <c r="F179" s="25">
        <f t="shared" si="31"/>
        <v>170</v>
      </c>
      <c r="G179" s="25">
        <f t="shared" si="32"/>
        <v>64</v>
      </c>
      <c r="H179" s="25">
        <f t="shared" si="33"/>
        <v>1</v>
      </c>
      <c r="I179" s="30">
        <f t="shared" si="34"/>
        <v>1.024</v>
      </c>
      <c r="J179" s="27">
        <f t="shared" si="27"/>
        <v>10</v>
      </c>
      <c r="K179" s="31"/>
      <c r="L179" s="32">
        <f t="shared" si="35"/>
        <v>12712</v>
      </c>
      <c r="M179" s="32"/>
      <c r="N179" s="32">
        <f t="shared" si="36"/>
        <v>1088</v>
      </c>
      <c r="O179" s="33"/>
      <c r="P179" s="105"/>
      <c r="Q179" s="105"/>
      <c r="R179" s="106"/>
      <c r="S179" s="106"/>
    </row>
    <row r="180" spans="1:19">
      <c r="A180" s="27">
        <f t="shared" si="28"/>
        <v>430</v>
      </c>
      <c r="B180" s="27">
        <v>171</v>
      </c>
      <c r="C180" s="28" t="str">
        <f t="shared" si="29"/>
        <v>430 - ADVANCED MATH AND SCIENCE ACADEMY Charter School - FALMOUTH pupils</v>
      </c>
      <c r="D180" s="29">
        <v>430170096</v>
      </c>
      <c r="E180" s="27">
        <f t="shared" si="30"/>
        <v>430</v>
      </c>
      <c r="F180" s="25">
        <f t="shared" si="31"/>
        <v>170</v>
      </c>
      <c r="G180" s="25">
        <f t="shared" si="32"/>
        <v>96</v>
      </c>
      <c r="H180" s="25">
        <f t="shared" si="33"/>
        <v>1</v>
      </c>
      <c r="I180" s="30">
        <f t="shared" si="34"/>
        <v>1.024</v>
      </c>
      <c r="J180" s="27">
        <f t="shared" si="27"/>
        <v>8</v>
      </c>
      <c r="K180" s="31"/>
      <c r="L180" s="32">
        <f t="shared" si="35"/>
        <v>11837</v>
      </c>
      <c r="M180" s="32"/>
      <c r="N180" s="32">
        <f t="shared" si="36"/>
        <v>1088</v>
      </c>
      <c r="O180" s="33"/>
      <c r="P180" s="105"/>
      <c r="Q180" s="105"/>
      <c r="R180" s="106"/>
      <c r="S180" s="106"/>
    </row>
    <row r="181" spans="1:19">
      <c r="A181" s="27">
        <f t="shared" si="28"/>
        <v>430</v>
      </c>
      <c r="B181" s="27">
        <v>172</v>
      </c>
      <c r="C181" s="28" t="str">
        <f t="shared" si="29"/>
        <v>430 - ADVANCED MATH AND SCIENCE ACADEMY Charter School - FRAMINGHAM pupils</v>
      </c>
      <c r="D181" s="29">
        <v>430170100</v>
      </c>
      <c r="E181" s="27">
        <f t="shared" si="30"/>
        <v>430</v>
      </c>
      <c r="F181" s="25">
        <f t="shared" si="31"/>
        <v>170</v>
      </c>
      <c r="G181" s="25">
        <f t="shared" si="32"/>
        <v>100</v>
      </c>
      <c r="H181" s="25">
        <f t="shared" si="33"/>
        <v>1</v>
      </c>
      <c r="I181" s="30">
        <f t="shared" si="34"/>
        <v>1.024</v>
      </c>
      <c r="J181" s="27">
        <f t="shared" si="27"/>
        <v>10</v>
      </c>
      <c r="K181" s="31"/>
      <c r="L181" s="32">
        <f t="shared" si="35"/>
        <v>11205</v>
      </c>
      <c r="M181" s="32"/>
      <c r="N181" s="32">
        <f t="shared" si="36"/>
        <v>1088</v>
      </c>
      <c r="O181" s="33"/>
      <c r="P181" s="105"/>
      <c r="Q181" s="105"/>
      <c r="R181" s="106"/>
      <c r="S181" s="106"/>
    </row>
    <row r="182" spans="1:19">
      <c r="A182" s="27">
        <f t="shared" si="28"/>
        <v>430</v>
      </c>
      <c r="B182" s="27">
        <v>173</v>
      </c>
      <c r="C182" s="28" t="str">
        <f t="shared" si="29"/>
        <v>430 - ADVANCED MATH AND SCIENCE ACADEMY Charter School - FRANKLIN pupils</v>
      </c>
      <c r="D182" s="29">
        <v>430170101</v>
      </c>
      <c r="E182" s="27">
        <f t="shared" si="30"/>
        <v>430</v>
      </c>
      <c r="F182" s="25">
        <f t="shared" si="31"/>
        <v>170</v>
      </c>
      <c r="G182" s="25">
        <f t="shared" si="32"/>
        <v>101</v>
      </c>
      <c r="H182" s="25">
        <f t="shared" si="33"/>
        <v>1</v>
      </c>
      <c r="I182" s="30">
        <f t="shared" si="34"/>
        <v>1.024</v>
      </c>
      <c r="J182" s="27">
        <f t="shared" si="27"/>
        <v>3</v>
      </c>
      <c r="K182" s="31"/>
      <c r="L182" s="32">
        <f t="shared" si="35"/>
        <v>10889</v>
      </c>
      <c r="M182" s="32"/>
      <c r="N182" s="32">
        <f t="shared" si="36"/>
        <v>1088</v>
      </c>
      <c r="O182" s="33"/>
      <c r="P182" s="105"/>
      <c r="Q182" s="105"/>
      <c r="R182" s="106"/>
      <c r="S182" s="106"/>
    </row>
    <row r="183" spans="1:19">
      <c r="A183" s="27">
        <f t="shared" si="28"/>
        <v>430</v>
      </c>
      <c r="B183" s="27">
        <v>174</v>
      </c>
      <c r="C183" s="28" t="str">
        <f t="shared" si="29"/>
        <v>430 - ADVANCED MATH AND SCIENCE ACADEMY Charter School - GRAFTON pupils</v>
      </c>
      <c r="D183" s="29">
        <v>430170110</v>
      </c>
      <c r="E183" s="27">
        <f t="shared" si="30"/>
        <v>430</v>
      </c>
      <c r="F183" s="25">
        <f t="shared" si="31"/>
        <v>170</v>
      </c>
      <c r="G183" s="25">
        <f t="shared" si="32"/>
        <v>110</v>
      </c>
      <c r="H183" s="25">
        <f t="shared" si="33"/>
        <v>1</v>
      </c>
      <c r="I183" s="30">
        <f t="shared" si="34"/>
        <v>1.024</v>
      </c>
      <c r="J183" s="27">
        <f t="shared" si="27"/>
        <v>4</v>
      </c>
      <c r="K183" s="31"/>
      <c r="L183" s="32">
        <f t="shared" si="35"/>
        <v>11918</v>
      </c>
      <c r="M183" s="32"/>
      <c r="N183" s="32">
        <f t="shared" si="36"/>
        <v>1088</v>
      </c>
      <c r="O183" s="33"/>
      <c r="P183" s="105"/>
      <c r="Q183" s="105"/>
      <c r="R183" s="106"/>
      <c r="S183" s="106"/>
    </row>
    <row r="184" spans="1:19">
      <c r="A184" s="27">
        <f t="shared" si="28"/>
        <v>430</v>
      </c>
      <c r="B184" s="27">
        <v>175</v>
      </c>
      <c r="C184" s="28" t="str">
        <f t="shared" si="29"/>
        <v>430 - ADVANCED MATH AND SCIENCE ACADEMY Charter School - HOLLISTON pupils</v>
      </c>
      <c r="D184" s="29">
        <v>430170136</v>
      </c>
      <c r="E184" s="27">
        <f t="shared" si="30"/>
        <v>430</v>
      </c>
      <c r="F184" s="25">
        <f t="shared" si="31"/>
        <v>170</v>
      </c>
      <c r="G184" s="25">
        <f t="shared" si="32"/>
        <v>136</v>
      </c>
      <c r="H184" s="25">
        <f t="shared" si="33"/>
        <v>1</v>
      </c>
      <c r="I184" s="30">
        <f t="shared" si="34"/>
        <v>1.024</v>
      </c>
      <c r="J184" s="27">
        <f t="shared" si="27"/>
        <v>3</v>
      </c>
      <c r="K184" s="31"/>
      <c r="L184" s="32">
        <f t="shared" si="35"/>
        <v>9940</v>
      </c>
      <c r="M184" s="32"/>
      <c r="N184" s="32">
        <f t="shared" si="36"/>
        <v>1088</v>
      </c>
      <c r="O184" s="33"/>
      <c r="P184" s="105"/>
      <c r="Q184" s="105"/>
      <c r="R184" s="106"/>
      <c r="S184" s="106"/>
    </row>
    <row r="185" spans="1:19">
      <c r="A185" s="27">
        <f t="shared" si="28"/>
        <v>430</v>
      </c>
      <c r="B185" s="27">
        <v>176</v>
      </c>
      <c r="C185" s="28" t="str">
        <f t="shared" si="29"/>
        <v>430 - ADVANCED MATH AND SCIENCE ACADEMY Charter School - HOPKINTON pupils</v>
      </c>
      <c r="D185" s="29">
        <v>430170139</v>
      </c>
      <c r="E185" s="27">
        <f t="shared" si="30"/>
        <v>430</v>
      </c>
      <c r="F185" s="25">
        <f t="shared" si="31"/>
        <v>170</v>
      </c>
      <c r="G185" s="25">
        <f t="shared" si="32"/>
        <v>139</v>
      </c>
      <c r="H185" s="25">
        <f t="shared" si="33"/>
        <v>1</v>
      </c>
      <c r="I185" s="30">
        <f t="shared" si="34"/>
        <v>1.024</v>
      </c>
      <c r="J185" s="27">
        <f t="shared" si="27"/>
        <v>2</v>
      </c>
      <c r="K185" s="31"/>
      <c r="L185" s="32">
        <f t="shared" si="35"/>
        <v>11205</v>
      </c>
      <c r="M185" s="32"/>
      <c r="N185" s="32">
        <f t="shared" si="36"/>
        <v>1088</v>
      </c>
      <c r="O185" s="33"/>
      <c r="P185" s="105"/>
      <c r="Q185" s="105"/>
      <c r="R185" s="106"/>
      <c r="S185" s="106"/>
    </row>
    <row r="186" spans="1:19">
      <c r="A186" s="27">
        <f t="shared" si="28"/>
        <v>430</v>
      </c>
      <c r="B186" s="27">
        <v>177</v>
      </c>
      <c r="C186" s="28" t="str">
        <f t="shared" si="29"/>
        <v>430 - ADVANCED MATH AND SCIENCE ACADEMY Charter School - HUDSON pupils</v>
      </c>
      <c r="D186" s="29">
        <v>430170141</v>
      </c>
      <c r="E186" s="27">
        <f t="shared" si="30"/>
        <v>430</v>
      </c>
      <c r="F186" s="25">
        <f t="shared" si="31"/>
        <v>170</v>
      </c>
      <c r="G186" s="25">
        <f t="shared" si="32"/>
        <v>141</v>
      </c>
      <c r="H186" s="25">
        <f t="shared" si="33"/>
        <v>1</v>
      </c>
      <c r="I186" s="30">
        <f t="shared" si="34"/>
        <v>1.024</v>
      </c>
      <c r="J186" s="27">
        <f t="shared" si="27"/>
        <v>7</v>
      </c>
      <c r="K186" s="31"/>
      <c r="L186" s="32">
        <f t="shared" si="35"/>
        <v>11685</v>
      </c>
      <c r="M186" s="32"/>
      <c r="N186" s="32">
        <f t="shared" si="36"/>
        <v>1088</v>
      </c>
      <c r="O186" s="33"/>
      <c r="P186" s="105"/>
      <c r="Q186" s="105"/>
      <c r="R186" s="106"/>
      <c r="S186" s="106"/>
    </row>
    <row r="187" spans="1:19">
      <c r="A187" s="27">
        <f t="shared" si="28"/>
        <v>430</v>
      </c>
      <c r="B187" s="27">
        <v>178</v>
      </c>
      <c r="C187" s="28" t="str">
        <f t="shared" si="29"/>
        <v>430 - ADVANCED MATH AND SCIENCE ACADEMY Charter School - LEOMINSTER pupils</v>
      </c>
      <c r="D187" s="29">
        <v>430170153</v>
      </c>
      <c r="E187" s="27">
        <f t="shared" si="30"/>
        <v>430</v>
      </c>
      <c r="F187" s="25">
        <f t="shared" si="31"/>
        <v>170</v>
      </c>
      <c r="G187" s="25">
        <f t="shared" si="32"/>
        <v>153</v>
      </c>
      <c r="H187" s="25">
        <f t="shared" si="33"/>
        <v>1</v>
      </c>
      <c r="I187" s="30">
        <f t="shared" si="34"/>
        <v>1.024</v>
      </c>
      <c r="J187" s="27">
        <f t="shared" si="27"/>
        <v>10</v>
      </c>
      <c r="K187" s="31"/>
      <c r="L187" s="32">
        <f t="shared" si="35"/>
        <v>9940</v>
      </c>
      <c r="M187" s="32"/>
      <c r="N187" s="32">
        <f t="shared" si="36"/>
        <v>1088</v>
      </c>
      <c r="O187" s="33"/>
      <c r="P187" s="105"/>
      <c r="Q187" s="105"/>
      <c r="R187" s="106"/>
      <c r="S187" s="106"/>
    </row>
    <row r="188" spans="1:19">
      <c r="A188" s="27">
        <f t="shared" si="28"/>
        <v>430</v>
      </c>
      <c r="B188" s="27">
        <v>179</v>
      </c>
      <c r="C188" s="28" t="str">
        <f t="shared" si="29"/>
        <v>430 - ADVANCED MATH AND SCIENCE ACADEMY Charter School - LITTLETON pupils</v>
      </c>
      <c r="D188" s="29">
        <v>430170158</v>
      </c>
      <c r="E188" s="27">
        <f t="shared" si="30"/>
        <v>430</v>
      </c>
      <c r="F188" s="25">
        <f t="shared" si="31"/>
        <v>170</v>
      </c>
      <c r="G188" s="25">
        <f t="shared" si="32"/>
        <v>158</v>
      </c>
      <c r="H188" s="25">
        <f t="shared" si="33"/>
        <v>1</v>
      </c>
      <c r="I188" s="30">
        <f t="shared" si="34"/>
        <v>1.024</v>
      </c>
      <c r="J188" s="27">
        <f t="shared" si="27"/>
        <v>3</v>
      </c>
      <c r="K188" s="31"/>
      <c r="L188" s="32">
        <f t="shared" si="35"/>
        <v>11837</v>
      </c>
      <c r="M188" s="32"/>
      <c r="N188" s="32">
        <f t="shared" si="36"/>
        <v>1088</v>
      </c>
      <c r="O188" s="33"/>
      <c r="P188" s="105"/>
      <c r="Q188" s="105"/>
      <c r="R188" s="106"/>
      <c r="S188" s="106"/>
    </row>
    <row r="189" spans="1:19">
      <c r="A189" s="27">
        <f t="shared" si="28"/>
        <v>430</v>
      </c>
      <c r="B189" s="27">
        <v>180</v>
      </c>
      <c r="C189" s="28" t="str">
        <f t="shared" si="29"/>
        <v>430 - ADVANCED MATH AND SCIENCE ACADEMY Charter School - LUNENBURG pupils</v>
      </c>
      <c r="D189" s="29">
        <v>430170162</v>
      </c>
      <c r="E189" s="27">
        <f t="shared" si="30"/>
        <v>430</v>
      </c>
      <c r="F189" s="25">
        <f t="shared" si="31"/>
        <v>170</v>
      </c>
      <c r="G189" s="25">
        <f t="shared" si="32"/>
        <v>162</v>
      </c>
      <c r="H189" s="25">
        <f t="shared" si="33"/>
        <v>1</v>
      </c>
      <c r="I189" s="30">
        <f t="shared" si="34"/>
        <v>1.024</v>
      </c>
      <c r="J189" s="27">
        <f t="shared" si="27"/>
        <v>5</v>
      </c>
      <c r="K189" s="31"/>
      <c r="L189" s="32">
        <f t="shared" si="35"/>
        <v>11837</v>
      </c>
      <c r="M189" s="32"/>
      <c r="N189" s="32">
        <f t="shared" si="36"/>
        <v>1088</v>
      </c>
      <c r="O189" s="33"/>
      <c r="P189" s="105"/>
      <c r="Q189" s="105"/>
      <c r="R189" s="106"/>
      <c r="S189" s="106"/>
    </row>
    <row r="190" spans="1:19">
      <c r="A190" s="27">
        <f t="shared" si="28"/>
        <v>430</v>
      </c>
      <c r="B190" s="27">
        <v>181</v>
      </c>
      <c r="C190" s="28" t="str">
        <f t="shared" si="29"/>
        <v>430 - ADVANCED MATH AND SCIENCE ACADEMY Charter School - MARLBOROUGH pupils</v>
      </c>
      <c r="D190" s="29">
        <v>430170170</v>
      </c>
      <c r="E190" s="27">
        <f t="shared" si="30"/>
        <v>430</v>
      </c>
      <c r="F190" s="25">
        <f t="shared" si="31"/>
        <v>170</v>
      </c>
      <c r="G190" s="25">
        <f t="shared" si="32"/>
        <v>170</v>
      </c>
      <c r="H190" s="25">
        <f t="shared" si="33"/>
        <v>1</v>
      </c>
      <c r="I190" s="30">
        <f t="shared" si="34"/>
        <v>1.024</v>
      </c>
      <c r="J190" s="27">
        <f t="shared" si="27"/>
        <v>10</v>
      </c>
      <c r="K190" s="31"/>
      <c r="L190" s="32">
        <f t="shared" si="35"/>
        <v>12302</v>
      </c>
      <c r="M190" s="32"/>
      <c r="N190" s="32">
        <f t="shared" si="36"/>
        <v>1088</v>
      </c>
      <c r="O190" s="33"/>
      <c r="P190" s="105"/>
      <c r="Q190" s="105"/>
      <c r="R190" s="106"/>
      <c r="S190" s="106"/>
    </row>
    <row r="191" spans="1:19">
      <c r="A191" s="27">
        <f t="shared" si="28"/>
        <v>430</v>
      </c>
      <c r="B191" s="27">
        <v>182</v>
      </c>
      <c r="C191" s="28" t="str">
        <f t="shared" si="29"/>
        <v>430 - ADVANCED MATH AND SCIENCE ACADEMY Charter School - MAYNARD pupils</v>
      </c>
      <c r="D191" s="29">
        <v>430170174</v>
      </c>
      <c r="E191" s="27">
        <f t="shared" si="30"/>
        <v>430</v>
      </c>
      <c r="F191" s="25">
        <f t="shared" si="31"/>
        <v>170</v>
      </c>
      <c r="G191" s="25">
        <f t="shared" si="32"/>
        <v>174</v>
      </c>
      <c r="H191" s="25">
        <f t="shared" si="33"/>
        <v>1</v>
      </c>
      <c r="I191" s="30">
        <f t="shared" si="34"/>
        <v>1.024</v>
      </c>
      <c r="J191" s="27">
        <f t="shared" si="27"/>
        <v>5</v>
      </c>
      <c r="K191" s="31"/>
      <c r="L191" s="32">
        <f t="shared" si="35"/>
        <v>11129</v>
      </c>
      <c r="M191" s="32"/>
      <c r="N191" s="32">
        <f t="shared" si="36"/>
        <v>1088</v>
      </c>
      <c r="O191" s="33"/>
      <c r="P191" s="105"/>
      <c r="Q191" s="105"/>
      <c r="R191" s="106"/>
      <c r="S191" s="106"/>
    </row>
    <row r="192" spans="1:19">
      <c r="A192" s="27">
        <f t="shared" si="28"/>
        <v>430</v>
      </c>
      <c r="B192" s="27">
        <v>183</v>
      </c>
      <c r="C192" s="28" t="str">
        <f t="shared" si="29"/>
        <v>430 - ADVANCED MATH AND SCIENCE ACADEMY Charter School - NATICK pupils</v>
      </c>
      <c r="D192" s="29">
        <v>430170198</v>
      </c>
      <c r="E192" s="27">
        <f t="shared" si="30"/>
        <v>430</v>
      </c>
      <c r="F192" s="25">
        <f t="shared" si="31"/>
        <v>170</v>
      </c>
      <c r="G192" s="25">
        <f t="shared" si="32"/>
        <v>198</v>
      </c>
      <c r="H192" s="25">
        <f t="shared" si="33"/>
        <v>1</v>
      </c>
      <c r="I192" s="30">
        <f t="shared" si="34"/>
        <v>1.024</v>
      </c>
      <c r="J192" s="27">
        <f t="shared" si="27"/>
        <v>3</v>
      </c>
      <c r="K192" s="31"/>
      <c r="L192" s="32">
        <f t="shared" si="35"/>
        <v>10889</v>
      </c>
      <c r="M192" s="32"/>
      <c r="N192" s="32">
        <f t="shared" si="36"/>
        <v>1088</v>
      </c>
      <c r="O192" s="33"/>
      <c r="P192" s="105"/>
      <c r="Q192" s="105"/>
      <c r="R192" s="106"/>
      <c r="S192" s="106"/>
    </row>
    <row r="193" spans="1:19">
      <c r="A193" s="27">
        <f t="shared" si="28"/>
        <v>430</v>
      </c>
      <c r="B193" s="27">
        <v>184</v>
      </c>
      <c r="C193" s="28" t="str">
        <f t="shared" si="29"/>
        <v>430 - ADVANCED MATH AND SCIENCE ACADEMY Charter School - NORTHBOROUGH pupils</v>
      </c>
      <c r="D193" s="29">
        <v>430170213</v>
      </c>
      <c r="E193" s="27">
        <f t="shared" si="30"/>
        <v>430</v>
      </c>
      <c r="F193" s="25">
        <f t="shared" si="31"/>
        <v>170</v>
      </c>
      <c r="G193" s="25">
        <f t="shared" si="32"/>
        <v>213</v>
      </c>
      <c r="H193" s="25">
        <f t="shared" si="33"/>
        <v>1</v>
      </c>
      <c r="I193" s="30">
        <f t="shared" si="34"/>
        <v>1.024</v>
      </c>
      <c r="J193" s="27">
        <f t="shared" si="27"/>
        <v>4</v>
      </c>
      <c r="K193" s="31"/>
      <c r="L193" s="32">
        <f t="shared" si="35"/>
        <v>9940</v>
      </c>
      <c r="M193" s="32"/>
      <c r="N193" s="32">
        <f t="shared" si="36"/>
        <v>1088</v>
      </c>
      <c r="O193" s="33"/>
      <c r="P193" s="105"/>
      <c r="Q193" s="105"/>
      <c r="R193" s="106"/>
      <c r="S193" s="106"/>
    </row>
    <row r="194" spans="1:19">
      <c r="A194" s="27">
        <f t="shared" si="28"/>
        <v>430</v>
      </c>
      <c r="B194" s="27">
        <v>185</v>
      </c>
      <c r="C194" s="28" t="str">
        <f t="shared" si="29"/>
        <v>430 - ADVANCED MATH AND SCIENCE ACADEMY Charter School - SHREWSBURY pupils</v>
      </c>
      <c r="D194" s="29">
        <v>430170271</v>
      </c>
      <c r="E194" s="27">
        <f t="shared" si="30"/>
        <v>430</v>
      </c>
      <c r="F194" s="25">
        <f t="shared" si="31"/>
        <v>170</v>
      </c>
      <c r="G194" s="25">
        <f t="shared" si="32"/>
        <v>271</v>
      </c>
      <c r="H194" s="25">
        <f t="shared" si="33"/>
        <v>1</v>
      </c>
      <c r="I194" s="30">
        <f t="shared" si="34"/>
        <v>1.024</v>
      </c>
      <c r="J194" s="27">
        <f t="shared" si="27"/>
        <v>4</v>
      </c>
      <c r="K194" s="31"/>
      <c r="L194" s="32">
        <f t="shared" si="35"/>
        <v>11012</v>
      </c>
      <c r="M194" s="32"/>
      <c r="N194" s="32">
        <f t="shared" si="36"/>
        <v>1088</v>
      </c>
      <c r="O194" s="33"/>
      <c r="P194" s="105"/>
      <c r="Q194" s="105"/>
      <c r="R194" s="106"/>
      <c r="S194" s="106"/>
    </row>
    <row r="195" spans="1:19">
      <c r="A195" s="27">
        <f t="shared" si="28"/>
        <v>430</v>
      </c>
      <c r="B195" s="27">
        <v>186</v>
      </c>
      <c r="C195" s="28" t="str">
        <f t="shared" si="29"/>
        <v>430 - ADVANCED MATH AND SCIENCE ACADEMY Charter School - SUDBURY pupils</v>
      </c>
      <c r="D195" s="29">
        <v>430170288</v>
      </c>
      <c r="E195" s="27">
        <f t="shared" si="30"/>
        <v>430</v>
      </c>
      <c r="F195" s="25">
        <f t="shared" si="31"/>
        <v>170</v>
      </c>
      <c r="G195" s="25">
        <f t="shared" si="32"/>
        <v>288</v>
      </c>
      <c r="H195" s="25">
        <f t="shared" si="33"/>
        <v>1</v>
      </c>
      <c r="I195" s="30">
        <f t="shared" si="34"/>
        <v>1.024</v>
      </c>
      <c r="J195" s="27">
        <f t="shared" si="27"/>
        <v>2</v>
      </c>
      <c r="K195" s="31"/>
      <c r="L195" s="32">
        <f t="shared" si="35"/>
        <v>9940</v>
      </c>
      <c r="M195" s="32"/>
      <c r="N195" s="32">
        <f t="shared" si="36"/>
        <v>1088</v>
      </c>
      <c r="O195" s="33"/>
      <c r="P195" s="105"/>
      <c r="Q195" s="105"/>
      <c r="R195" s="106"/>
      <c r="S195" s="106"/>
    </row>
    <row r="196" spans="1:19">
      <c r="A196" s="27">
        <f t="shared" si="28"/>
        <v>430</v>
      </c>
      <c r="B196" s="27">
        <v>187</v>
      </c>
      <c r="C196" s="28" t="str">
        <f t="shared" si="29"/>
        <v>430 - ADVANCED MATH AND SCIENCE ACADEMY Charter School - WESTBOROUGH pupils</v>
      </c>
      <c r="D196" s="29">
        <v>430170321</v>
      </c>
      <c r="E196" s="27">
        <f t="shared" si="30"/>
        <v>430</v>
      </c>
      <c r="F196" s="25">
        <f t="shared" si="31"/>
        <v>170</v>
      </c>
      <c r="G196" s="25">
        <f t="shared" si="32"/>
        <v>321</v>
      </c>
      <c r="H196" s="25">
        <f t="shared" si="33"/>
        <v>1</v>
      </c>
      <c r="I196" s="30">
        <f t="shared" si="34"/>
        <v>1.024</v>
      </c>
      <c r="J196" s="27">
        <f t="shared" si="27"/>
        <v>3</v>
      </c>
      <c r="K196" s="31"/>
      <c r="L196" s="32">
        <f t="shared" si="35"/>
        <v>13130</v>
      </c>
      <c r="M196" s="32"/>
      <c r="N196" s="32">
        <f t="shared" si="36"/>
        <v>1088</v>
      </c>
      <c r="O196" s="33"/>
      <c r="P196" s="105"/>
      <c r="Q196" s="105"/>
      <c r="R196" s="106"/>
      <c r="S196" s="106"/>
    </row>
    <row r="197" spans="1:19">
      <c r="A197" s="27">
        <f t="shared" si="28"/>
        <v>430</v>
      </c>
      <c r="B197" s="27">
        <v>188</v>
      </c>
      <c r="C197" s="28" t="str">
        <f t="shared" si="29"/>
        <v>430 - ADVANCED MATH AND SCIENCE ACADEMY Charter School - WEST BOYLSTON pupils</v>
      </c>
      <c r="D197" s="29">
        <v>430170322</v>
      </c>
      <c r="E197" s="27">
        <f t="shared" si="30"/>
        <v>430</v>
      </c>
      <c r="F197" s="25">
        <f t="shared" si="31"/>
        <v>170</v>
      </c>
      <c r="G197" s="25">
        <f t="shared" si="32"/>
        <v>322</v>
      </c>
      <c r="H197" s="25">
        <f t="shared" si="33"/>
        <v>1</v>
      </c>
      <c r="I197" s="30">
        <f t="shared" si="34"/>
        <v>1.024</v>
      </c>
      <c r="J197" s="27">
        <f t="shared" si="27"/>
        <v>6</v>
      </c>
      <c r="K197" s="31"/>
      <c r="L197" s="32">
        <f t="shared" si="35"/>
        <v>16735</v>
      </c>
      <c r="M197" s="32"/>
      <c r="N197" s="32">
        <f t="shared" si="36"/>
        <v>1088</v>
      </c>
      <c r="O197" s="33"/>
      <c r="P197" s="105"/>
      <c r="Q197" s="105"/>
      <c r="R197" s="106"/>
      <c r="S197" s="106"/>
    </row>
    <row r="198" spans="1:19">
      <c r="A198" s="27">
        <f t="shared" si="28"/>
        <v>430</v>
      </c>
      <c r="B198" s="27">
        <v>189</v>
      </c>
      <c r="C198" s="28" t="str">
        <f t="shared" si="29"/>
        <v>430 - ADVANCED MATH AND SCIENCE ACADEMY Charter School - WORCESTER pupils</v>
      </c>
      <c r="D198" s="29">
        <v>430170348</v>
      </c>
      <c r="E198" s="27">
        <f t="shared" si="30"/>
        <v>430</v>
      </c>
      <c r="F198" s="25">
        <f t="shared" si="31"/>
        <v>170</v>
      </c>
      <c r="G198" s="25">
        <f t="shared" si="32"/>
        <v>348</v>
      </c>
      <c r="H198" s="25">
        <f t="shared" si="33"/>
        <v>1</v>
      </c>
      <c r="I198" s="30">
        <f t="shared" si="34"/>
        <v>1.024</v>
      </c>
      <c r="J198" s="27">
        <f t="shared" si="27"/>
        <v>11</v>
      </c>
      <c r="K198" s="31"/>
      <c r="L198" s="32">
        <f t="shared" si="35"/>
        <v>13364</v>
      </c>
      <c r="M198" s="32"/>
      <c r="N198" s="32">
        <f t="shared" si="36"/>
        <v>1088</v>
      </c>
      <c r="O198" s="33"/>
      <c r="P198" s="105"/>
      <c r="Q198" s="105"/>
      <c r="R198" s="106"/>
      <c r="S198" s="106"/>
    </row>
    <row r="199" spans="1:19">
      <c r="A199" s="27">
        <f t="shared" si="28"/>
        <v>430</v>
      </c>
      <c r="B199" s="27">
        <v>190</v>
      </c>
      <c r="C199" s="28" t="str">
        <f t="shared" si="29"/>
        <v>430 - ADVANCED MATH AND SCIENCE ACADEMY Charter School - ACTON BOXBOROUGH pupils</v>
      </c>
      <c r="D199" s="29">
        <v>430170600</v>
      </c>
      <c r="E199" s="27">
        <f t="shared" si="30"/>
        <v>430</v>
      </c>
      <c r="F199" s="25">
        <f t="shared" si="31"/>
        <v>170</v>
      </c>
      <c r="G199" s="25">
        <f t="shared" si="32"/>
        <v>600</v>
      </c>
      <c r="H199" s="25">
        <f t="shared" si="33"/>
        <v>1</v>
      </c>
      <c r="I199" s="30">
        <f t="shared" si="34"/>
        <v>1.024</v>
      </c>
      <c r="J199" s="27">
        <f t="shared" si="27"/>
        <v>2</v>
      </c>
      <c r="K199" s="31"/>
      <c r="L199" s="32">
        <f t="shared" si="35"/>
        <v>14110</v>
      </c>
      <c r="M199" s="32"/>
      <c r="N199" s="32">
        <f t="shared" si="36"/>
        <v>1088</v>
      </c>
      <c r="O199" s="33"/>
      <c r="P199" s="105"/>
      <c r="Q199" s="105"/>
      <c r="R199" s="106"/>
      <c r="S199" s="106"/>
    </row>
    <row r="200" spans="1:19">
      <c r="A200" s="27">
        <f t="shared" si="28"/>
        <v>430</v>
      </c>
      <c r="B200" s="27">
        <v>191</v>
      </c>
      <c r="C200" s="28" t="str">
        <f t="shared" si="29"/>
        <v>430 - ADVANCED MATH AND SCIENCE ACADEMY Charter School - AYER SHIRLEY pupils</v>
      </c>
      <c r="D200" s="29">
        <v>430170616</v>
      </c>
      <c r="E200" s="27">
        <f t="shared" si="30"/>
        <v>430</v>
      </c>
      <c r="F200" s="25">
        <f t="shared" si="31"/>
        <v>170</v>
      </c>
      <c r="G200" s="25">
        <f t="shared" si="32"/>
        <v>616</v>
      </c>
      <c r="H200" s="25">
        <f t="shared" si="33"/>
        <v>1</v>
      </c>
      <c r="I200" s="30">
        <f t="shared" si="34"/>
        <v>1.024</v>
      </c>
      <c r="J200" s="27">
        <f t="shared" si="27"/>
        <v>6</v>
      </c>
      <c r="K200" s="31"/>
      <c r="L200" s="32">
        <f t="shared" si="35"/>
        <v>9940</v>
      </c>
      <c r="M200" s="32"/>
      <c r="N200" s="32">
        <f t="shared" si="36"/>
        <v>1088</v>
      </c>
      <c r="O200" s="33"/>
      <c r="P200" s="105"/>
      <c r="Q200" s="105"/>
      <c r="R200" s="106"/>
      <c r="S200" s="106"/>
    </row>
    <row r="201" spans="1:19">
      <c r="A201" s="27">
        <f t="shared" si="28"/>
        <v>430</v>
      </c>
      <c r="B201" s="27">
        <v>192</v>
      </c>
      <c r="C201" s="28" t="str">
        <f t="shared" si="29"/>
        <v>430 - ADVANCED MATH AND SCIENCE ACADEMY Charter School - BERLIN BOYLSTON pupils</v>
      </c>
      <c r="D201" s="29">
        <v>430170620</v>
      </c>
      <c r="E201" s="27">
        <f t="shared" si="30"/>
        <v>430</v>
      </c>
      <c r="F201" s="25">
        <f t="shared" si="31"/>
        <v>170</v>
      </c>
      <c r="G201" s="25">
        <f t="shared" si="32"/>
        <v>620</v>
      </c>
      <c r="H201" s="25">
        <f t="shared" si="33"/>
        <v>1</v>
      </c>
      <c r="I201" s="30">
        <f t="shared" si="34"/>
        <v>1.024</v>
      </c>
      <c r="J201" s="27">
        <f t="shared" si="27"/>
        <v>4</v>
      </c>
      <c r="K201" s="31"/>
      <c r="L201" s="32">
        <f t="shared" si="35"/>
        <v>12337</v>
      </c>
      <c r="M201" s="32"/>
      <c r="N201" s="32">
        <f t="shared" si="36"/>
        <v>1088</v>
      </c>
      <c r="O201" s="33"/>
      <c r="P201" s="105"/>
      <c r="Q201" s="105"/>
      <c r="R201" s="106"/>
      <c r="S201" s="106"/>
    </row>
    <row r="202" spans="1:19">
      <c r="A202" s="27">
        <f t="shared" si="28"/>
        <v>430</v>
      </c>
      <c r="B202" s="27">
        <v>193</v>
      </c>
      <c r="C202" s="28" t="str">
        <f t="shared" si="29"/>
        <v>430 - ADVANCED MATH AND SCIENCE ACADEMY Charter School - GROTON DUNSTABLE pupils</v>
      </c>
      <c r="D202" s="29">
        <v>430170673</v>
      </c>
      <c r="E202" s="27">
        <f t="shared" si="30"/>
        <v>430</v>
      </c>
      <c r="F202" s="25">
        <f t="shared" si="31"/>
        <v>170</v>
      </c>
      <c r="G202" s="25">
        <f t="shared" si="32"/>
        <v>673</v>
      </c>
      <c r="H202" s="25">
        <f t="shared" si="33"/>
        <v>1</v>
      </c>
      <c r="I202" s="30">
        <f t="shared" si="34"/>
        <v>1.024</v>
      </c>
      <c r="J202" s="27">
        <f t="shared" ref="J202:J265" si="37">VLOOKUP(D202,enro_chafnd,16)</f>
        <v>3</v>
      </c>
      <c r="K202" s="31"/>
      <c r="L202" s="32">
        <f t="shared" si="35"/>
        <v>9940</v>
      </c>
      <c r="M202" s="32"/>
      <c r="N202" s="32">
        <f t="shared" si="36"/>
        <v>1088</v>
      </c>
      <c r="O202" s="33"/>
      <c r="P202" s="105"/>
      <c r="Q202" s="105"/>
      <c r="R202" s="106"/>
      <c r="S202" s="106"/>
    </row>
    <row r="203" spans="1:19">
      <c r="A203" s="27">
        <f t="shared" ref="A203:A266" si="38">IF(VALUE(MID(D203,1,1))=4,VALUE(MID(D203,1,3)),VALUE(MID(D203,1,4)))</f>
        <v>430</v>
      </c>
      <c r="B203" s="27">
        <v>194</v>
      </c>
      <c r="C203" s="28" t="str">
        <f t="shared" ref="C203:C266" si="39">IF(H203=1,A203 &amp; " - " &amp;VLOOKUP(A203,codeCHA,2)&amp;" Charter School - "&amp;VLOOKUP(G203,code436,2)&amp;" pupils",IF(OR(A203=450,A203=466),A203 &amp; " - " &amp;VLOOKUP(A203,codeCHA,2)&amp;" Charter School - "&amp;VLOOKUP(F203,code436,2)&amp;" District - "&amp;VLOOKUP(G203,code436,2)&amp;" pupils",A203 &amp; " - " &amp;VLOOKUP(A203,codeCHA,2)&amp;" Charter School - "&amp;VLOOKUP(F203,code436,2)&amp;" Campus - "&amp;VLOOKUP(G203,code436,2)&amp;" pupils"))</f>
        <v>430 - ADVANCED MATH AND SCIENCE ACADEMY Charter School - KING PHILIP pupils</v>
      </c>
      <c r="D203" s="29">
        <v>430170690</v>
      </c>
      <c r="E203" s="27">
        <f t="shared" ref="E203:E266" si="40">A203</f>
        <v>430</v>
      </c>
      <c r="F203" s="25">
        <f t="shared" ref="F203:F266" si="41">IF(VALUE(MID(D203,1,1))=4,VALUE(MID(D203,4,3)),VALUE(MID(D203,5,3)))</f>
        <v>170</v>
      </c>
      <c r="G203" s="25">
        <f t="shared" ref="G203:G266" si="42">IF(VALUE(MID(D203,1,1))=4,VALUE(MID(D203,7,3)),VALUE(MID(D203,8,3)))</f>
        <v>690</v>
      </c>
      <c r="H203" s="25">
        <f t="shared" ref="H203:H266" si="43">IF(OR(A203=410,A203=466,A203=487),2,1)</f>
        <v>1</v>
      </c>
      <c r="I203" s="30">
        <f t="shared" ref="I203:I266" si="44">VLOOKUP(F203,distinfo,4)</f>
        <v>1.024</v>
      </c>
      <c r="J203" s="27">
        <f t="shared" si="37"/>
        <v>3</v>
      </c>
      <c r="K203" s="31"/>
      <c r="L203" s="32">
        <f t="shared" ref="L203:L266" si="45">IF(VLOOKUP(D203,rate_chafnd,40,FALSE)&gt;0,VLOOKUP(D203,rate_chafnd,40),VLOOKUP(G203,distinfo,7))</f>
        <v>11837</v>
      </c>
      <c r="M203" s="32"/>
      <c r="N203" s="32">
        <f t="shared" ref="N203:N266" si="46">VLOOKUP(G203,distinfo,9)</f>
        <v>1088</v>
      </c>
      <c r="O203" s="33"/>
      <c r="P203" s="105"/>
      <c r="Q203" s="105"/>
      <c r="R203" s="106"/>
      <c r="S203" s="106"/>
    </row>
    <row r="204" spans="1:19">
      <c r="A204" s="27">
        <f t="shared" si="38"/>
        <v>430</v>
      </c>
      <c r="B204" s="27">
        <v>195</v>
      </c>
      <c r="C204" s="28" t="str">
        <f t="shared" si="39"/>
        <v>430 - ADVANCED MATH AND SCIENCE ACADEMY Charter School - LINCOLN SUDBURY pupils</v>
      </c>
      <c r="D204" s="29">
        <v>430170695</v>
      </c>
      <c r="E204" s="27">
        <f t="shared" si="40"/>
        <v>430</v>
      </c>
      <c r="F204" s="25">
        <f t="shared" si="41"/>
        <v>170</v>
      </c>
      <c r="G204" s="25">
        <f t="shared" si="42"/>
        <v>695</v>
      </c>
      <c r="H204" s="25">
        <f t="shared" si="43"/>
        <v>1</v>
      </c>
      <c r="I204" s="30">
        <f t="shared" si="44"/>
        <v>1.024</v>
      </c>
      <c r="J204" s="27">
        <f t="shared" si="37"/>
        <v>2</v>
      </c>
      <c r="K204" s="31"/>
      <c r="L204" s="32">
        <f t="shared" si="45"/>
        <v>11837</v>
      </c>
      <c r="M204" s="32"/>
      <c r="N204" s="32">
        <f t="shared" si="46"/>
        <v>1088</v>
      </c>
      <c r="O204" s="33"/>
      <c r="P204" s="105"/>
      <c r="Q204" s="105"/>
      <c r="R204" s="106"/>
      <c r="S204" s="106"/>
    </row>
    <row r="205" spans="1:19">
      <c r="A205" s="27">
        <f t="shared" si="38"/>
        <v>430</v>
      </c>
      <c r="B205" s="27">
        <v>196</v>
      </c>
      <c r="C205" s="28" t="str">
        <f t="shared" si="39"/>
        <v>430 - ADVANCED MATH AND SCIENCE ACADEMY Charter School - MENDON UPTON pupils</v>
      </c>
      <c r="D205" s="29">
        <v>430170710</v>
      </c>
      <c r="E205" s="27">
        <f t="shared" si="40"/>
        <v>430</v>
      </c>
      <c r="F205" s="25">
        <f t="shared" si="41"/>
        <v>170</v>
      </c>
      <c r="G205" s="25">
        <f t="shared" si="42"/>
        <v>710</v>
      </c>
      <c r="H205" s="25">
        <f t="shared" si="43"/>
        <v>1</v>
      </c>
      <c r="I205" s="30">
        <f t="shared" si="44"/>
        <v>1.024</v>
      </c>
      <c r="J205" s="27">
        <f t="shared" si="37"/>
        <v>3</v>
      </c>
      <c r="K205" s="31"/>
      <c r="L205" s="32">
        <f t="shared" si="45"/>
        <v>11363</v>
      </c>
      <c r="M205" s="32"/>
      <c r="N205" s="32">
        <f t="shared" si="46"/>
        <v>1088</v>
      </c>
      <c r="O205" s="33"/>
      <c r="P205" s="105"/>
      <c r="Q205" s="105"/>
      <c r="R205" s="106"/>
      <c r="S205" s="106"/>
    </row>
    <row r="206" spans="1:19">
      <c r="A206" s="27">
        <f t="shared" si="38"/>
        <v>430</v>
      </c>
      <c r="B206" s="27">
        <v>197</v>
      </c>
      <c r="C206" s="28" t="str">
        <f t="shared" si="39"/>
        <v>430 - ADVANCED MATH AND SCIENCE ACADEMY Charter School - NASHOBA pupils</v>
      </c>
      <c r="D206" s="29">
        <v>430170725</v>
      </c>
      <c r="E206" s="27">
        <f t="shared" si="40"/>
        <v>430</v>
      </c>
      <c r="F206" s="25">
        <f t="shared" si="41"/>
        <v>170</v>
      </c>
      <c r="G206" s="25">
        <f t="shared" si="42"/>
        <v>725</v>
      </c>
      <c r="H206" s="25">
        <f t="shared" si="43"/>
        <v>1</v>
      </c>
      <c r="I206" s="30">
        <f t="shared" si="44"/>
        <v>1.024</v>
      </c>
      <c r="J206" s="27">
        <f t="shared" si="37"/>
        <v>3</v>
      </c>
      <c r="K206" s="31"/>
      <c r="L206" s="32">
        <f t="shared" si="45"/>
        <v>11364</v>
      </c>
      <c r="M206" s="32"/>
      <c r="N206" s="32">
        <f t="shared" si="46"/>
        <v>1088</v>
      </c>
      <c r="O206" s="33"/>
      <c r="P206" s="105"/>
      <c r="Q206" s="105"/>
      <c r="R206" s="106"/>
      <c r="S206" s="106"/>
    </row>
    <row r="207" spans="1:19">
      <c r="A207" s="27">
        <f t="shared" si="38"/>
        <v>430</v>
      </c>
      <c r="B207" s="27">
        <v>198</v>
      </c>
      <c r="C207" s="28" t="str">
        <f t="shared" si="39"/>
        <v>430 - ADVANCED MATH AND SCIENCE ACADEMY Charter School - NORTHBORO SOUTHBORO pupils</v>
      </c>
      <c r="D207" s="29">
        <v>430170730</v>
      </c>
      <c r="E207" s="27">
        <f t="shared" si="40"/>
        <v>430</v>
      </c>
      <c r="F207" s="25">
        <f t="shared" si="41"/>
        <v>170</v>
      </c>
      <c r="G207" s="25">
        <f t="shared" si="42"/>
        <v>730</v>
      </c>
      <c r="H207" s="25">
        <f t="shared" si="43"/>
        <v>1</v>
      </c>
      <c r="I207" s="30">
        <f t="shared" si="44"/>
        <v>1.024</v>
      </c>
      <c r="J207" s="27">
        <f t="shared" si="37"/>
        <v>3</v>
      </c>
      <c r="K207" s="31"/>
      <c r="L207" s="32">
        <f t="shared" si="45"/>
        <v>12551</v>
      </c>
      <c r="M207" s="32"/>
      <c r="N207" s="32">
        <f t="shared" si="46"/>
        <v>1088</v>
      </c>
      <c r="O207" s="33"/>
      <c r="P207" s="105"/>
      <c r="Q207" s="105"/>
      <c r="R207" s="106"/>
      <c r="S207" s="106"/>
    </row>
    <row r="208" spans="1:19">
      <c r="A208" s="27">
        <f t="shared" si="38"/>
        <v>430</v>
      </c>
      <c r="B208" s="27">
        <v>199</v>
      </c>
      <c r="C208" s="28" t="str">
        <f t="shared" si="39"/>
        <v>430 - ADVANCED MATH AND SCIENCE ACADEMY Charter School - NORTH MIDDLESEX pupils</v>
      </c>
      <c r="D208" s="29">
        <v>430170735</v>
      </c>
      <c r="E208" s="27">
        <f t="shared" si="40"/>
        <v>430</v>
      </c>
      <c r="F208" s="25">
        <f t="shared" si="41"/>
        <v>170</v>
      </c>
      <c r="G208" s="25">
        <f t="shared" si="42"/>
        <v>735</v>
      </c>
      <c r="H208" s="25">
        <f t="shared" si="43"/>
        <v>1</v>
      </c>
      <c r="I208" s="30">
        <f t="shared" si="44"/>
        <v>1.024</v>
      </c>
      <c r="J208" s="27">
        <f t="shared" si="37"/>
        <v>6</v>
      </c>
      <c r="K208" s="31"/>
      <c r="L208" s="32">
        <f t="shared" si="45"/>
        <v>10889</v>
      </c>
      <c r="M208" s="32"/>
      <c r="N208" s="32">
        <f t="shared" si="46"/>
        <v>1088</v>
      </c>
      <c r="O208" s="33"/>
      <c r="P208" s="105"/>
      <c r="Q208" s="105"/>
      <c r="R208" s="106"/>
      <c r="S208" s="106"/>
    </row>
    <row r="209" spans="1:19">
      <c r="A209" s="27">
        <f t="shared" si="38"/>
        <v>430</v>
      </c>
      <c r="B209" s="27">
        <v>200</v>
      </c>
      <c r="C209" s="28" t="str">
        <f t="shared" si="39"/>
        <v>430 - ADVANCED MATH AND SCIENCE ACADEMY Charter School - WACHUSETT pupils</v>
      </c>
      <c r="D209" s="29">
        <v>430170775</v>
      </c>
      <c r="E209" s="27">
        <f t="shared" si="40"/>
        <v>430</v>
      </c>
      <c r="F209" s="25">
        <f t="shared" si="41"/>
        <v>170</v>
      </c>
      <c r="G209" s="25">
        <f t="shared" si="42"/>
        <v>775</v>
      </c>
      <c r="H209" s="25">
        <f t="shared" si="43"/>
        <v>1</v>
      </c>
      <c r="I209" s="30">
        <f t="shared" si="44"/>
        <v>1.024</v>
      </c>
      <c r="J209" s="27">
        <f t="shared" si="37"/>
        <v>4</v>
      </c>
      <c r="K209" s="31"/>
      <c r="L209" s="32">
        <f t="shared" si="45"/>
        <v>13085</v>
      </c>
      <c r="M209" s="32"/>
      <c r="N209" s="32">
        <f t="shared" si="46"/>
        <v>1088</v>
      </c>
      <c r="O209" s="33"/>
      <c r="P209" s="105"/>
      <c r="Q209" s="105"/>
      <c r="R209" s="106"/>
      <c r="S209" s="106"/>
    </row>
    <row r="210" spans="1:19">
      <c r="A210" s="27">
        <f t="shared" si="38"/>
        <v>432</v>
      </c>
      <c r="B210" s="27">
        <v>201</v>
      </c>
      <c r="C210" s="28" t="str">
        <f t="shared" si="39"/>
        <v>432 - CAPE COD LIGHTHOUSE Charter School - BARNSTABLE pupils</v>
      </c>
      <c r="D210" s="29">
        <v>432712020</v>
      </c>
      <c r="E210" s="27">
        <f t="shared" si="40"/>
        <v>432</v>
      </c>
      <c r="F210" s="25">
        <f t="shared" si="41"/>
        <v>712</v>
      </c>
      <c r="G210" s="25">
        <f t="shared" si="42"/>
        <v>20</v>
      </c>
      <c r="H210" s="25">
        <f t="shared" si="43"/>
        <v>1</v>
      </c>
      <c r="I210" s="30">
        <f t="shared" si="44"/>
        <v>1</v>
      </c>
      <c r="J210" s="27">
        <f t="shared" si="37"/>
        <v>10</v>
      </c>
      <c r="K210" s="31"/>
      <c r="L210" s="32">
        <f t="shared" si="45"/>
        <v>10785</v>
      </c>
      <c r="M210" s="32"/>
      <c r="N210" s="32">
        <f t="shared" si="46"/>
        <v>1088</v>
      </c>
      <c r="O210" s="33"/>
      <c r="P210" s="105"/>
      <c r="Q210" s="105"/>
      <c r="R210" s="106"/>
      <c r="S210" s="106"/>
    </row>
    <row r="211" spans="1:19">
      <c r="A211" s="27">
        <f t="shared" si="38"/>
        <v>432</v>
      </c>
      <c r="B211" s="27">
        <v>202</v>
      </c>
      <c r="C211" s="28" t="str">
        <f t="shared" si="39"/>
        <v>432 - CAPE COD LIGHTHOUSE Charter School - FALMOUTH pupils</v>
      </c>
      <c r="D211" s="29">
        <v>432712096</v>
      </c>
      <c r="E211" s="27">
        <f t="shared" si="40"/>
        <v>432</v>
      </c>
      <c r="F211" s="25">
        <f t="shared" si="41"/>
        <v>712</v>
      </c>
      <c r="G211" s="25">
        <f t="shared" si="42"/>
        <v>96</v>
      </c>
      <c r="H211" s="25">
        <f t="shared" si="43"/>
        <v>1</v>
      </c>
      <c r="I211" s="30">
        <f t="shared" si="44"/>
        <v>1</v>
      </c>
      <c r="J211" s="27">
        <f t="shared" si="37"/>
        <v>8</v>
      </c>
      <c r="K211" s="31"/>
      <c r="L211" s="32">
        <f t="shared" si="45"/>
        <v>9754</v>
      </c>
      <c r="M211" s="32"/>
      <c r="N211" s="32">
        <f t="shared" si="46"/>
        <v>1088</v>
      </c>
      <c r="O211" s="33"/>
      <c r="P211" s="105"/>
      <c r="Q211" s="105"/>
      <c r="R211" s="106"/>
      <c r="S211" s="106"/>
    </row>
    <row r="212" spans="1:19">
      <c r="A212" s="27">
        <f t="shared" si="38"/>
        <v>432</v>
      </c>
      <c r="B212" s="27">
        <v>203</v>
      </c>
      <c r="C212" s="28" t="str">
        <f t="shared" si="39"/>
        <v>432 - CAPE COD LIGHTHOUSE Charter School - MASHPEE pupils</v>
      </c>
      <c r="D212" s="29">
        <v>432712172</v>
      </c>
      <c r="E212" s="27">
        <f t="shared" si="40"/>
        <v>432</v>
      </c>
      <c r="F212" s="25">
        <f t="shared" si="41"/>
        <v>712</v>
      </c>
      <c r="G212" s="25">
        <f t="shared" si="42"/>
        <v>172</v>
      </c>
      <c r="H212" s="25">
        <f t="shared" si="43"/>
        <v>1</v>
      </c>
      <c r="I212" s="30">
        <f t="shared" si="44"/>
        <v>1</v>
      </c>
      <c r="J212" s="27">
        <f t="shared" si="37"/>
        <v>8</v>
      </c>
      <c r="K212" s="31"/>
      <c r="L212" s="32">
        <f t="shared" si="45"/>
        <v>9754</v>
      </c>
      <c r="M212" s="32"/>
      <c r="N212" s="32">
        <f t="shared" si="46"/>
        <v>1088</v>
      </c>
      <c r="O212" s="33"/>
      <c r="P212" s="105"/>
      <c r="Q212" s="105"/>
      <c r="R212" s="106"/>
      <c r="S212" s="106"/>
    </row>
    <row r="213" spans="1:19">
      <c r="A213" s="27">
        <f t="shared" si="38"/>
        <v>432</v>
      </c>
      <c r="B213" s="27">
        <v>204</v>
      </c>
      <c r="C213" s="28" t="str">
        <f t="shared" si="39"/>
        <v>432 - CAPE COD LIGHTHOUSE Charter School - SANDWICH pupils</v>
      </c>
      <c r="D213" s="29">
        <v>432712261</v>
      </c>
      <c r="E213" s="27">
        <f t="shared" si="40"/>
        <v>432</v>
      </c>
      <c r="F213" s="25">
        <f t="shared" si="41"/>
        <v>712</v>
      </c>
      <c r="G213" s="25">
        <f t="shared" si="42"/>
        <v>261</v>
      </c>
      <c r="H213" s="25">
        <f t="shared" si="43"/>
        <v>1</v>
      </c>
      <c r="I213" s="30">
        <f t="shared" si="44"/>
        <v>1</v>
      </c>
      <c r="J213" s="27">
        <f t="shared" si="37"/>
        <v>5</v>
      </c>
      <c r="K213" s="31"/>
      <c r="L213" s="32">
        <f t="shared" si="45"/>
        <v>10195</v>
      </c>
      <c r="M213" s="32"/>
      <c r="N213" s="32">
        <f t="shared" si="46"/>
        <v>1088</v>
      </c>
      <c r="O213" s="33"/>
      <c r="P213" s="105"/>
      <c r="Q213" s="105"/>
      <c r="R213" s="106"/>
      <c r="S213" s="106"/>
    </row>
    <row r="214" spans="1:19">
      <c r="A214" s="27">
        <f t="shared" si="38"/>
        <v>432</v>
      </c>
      <c r="B214" s="27">
        <v>205</v>
      </c>
      <c r="C214" s="28" t="str">
        <f t="shared" si="39"/>
        <v>432 - CAPE COD LIGHTHOUSE Charter School - TRURO pupils</v>
      </c>
      <c r="D214" s="29">
        <v>432712300</v>
      </c>
      <c r="E214" s="27">
        <f t="shared" si="40"/>
        <v>432</v>
      </c>
      <c r="F214" s="25">
        <f t="shared" si="41"/>
        <v>712</v>
      </c>
      <c r="G214" s="25">
        <f t="shared" si="42"/>
        <v>300</v>
      </c>
      <c r="H214" s="25">
        <f t="shared" si="43"/>
        <v>1</v>
      </c>
      <c r="I214" s="30">
        <f t="shared" si="44"/>
        <v>1</v>
      </c>
      <c r="J214" s="27">
        <f t="shared" si="37"/>
        <v>9</v>
      </c>
      <c r="K214" s="31"/>
      <c r="L214" s="32">
        <f t="shared" si="45"/>
        <v>9754</v>
      </c>
      <c r="M214" s="32"/>
      <c r="N214" s="32">
        <f t="shared" si="46"/>
        <v>1088</v>
      </c>
      <c r="O214" s="33"/>
      <c r="P214" s="105"/>
      <c r="Q214" s="105"/>
      <c r="R214" s="106"/>
      <c r="S214" s="106"/>
    </row>
    <row r="215" spans="1:19">
      <c r="A215" s="27">
        <f t="shared" si="38"/>
        <v>432</v>
      </c>
      <c r="B215" s="27">
        <v>206</v>
      </c>
      <c r="C215" s="28" t="str">
        <f t="shared" si="39"/>
        <v>432 - CAPE COD LIGHTHOUSE Charter School - DENNIS YARMOUTH pupils</v>
      </c>
      <c r="D215" s="29">
        <v>432712645</v>
      </c>
      <c r="E215" s="27">
        <f t="shared" si="40"/>
        <v>432</v>
      </c>
      <c r="F215" s="25">
        <f t="shared" si="41"/>
        <v>712</v>
      </c>
      <c r="G215" s="25">
        <f t="shared" si="42"/>
        <v>645</v>
      </c>
      <c r="H215" s="25">
        <f t="shared" si="43"/>
        <v>1</v>
      </c>
      <c r="I215" s="30">
        <f t="shared" si="44"/>
        <v>1</v>
      </c>
      <c r="J215" s="27">
        <f t="shared" si="37"/>
        <v>10</v>
      </c>
      <c r="K215" s="31"/>
      <c r="L215" s="32">
        <f t="shared" si="45"/>
        <v>11702</v>
      </c>
      <c r="M215" s="32"/>
      <c r="N215" s="32">
        <f t="shared" si="46"/>
        <v>1088</v>
      </c>
      <c r="O215" s="33"/>
      <c r="P215" s="105"/>
      <c r="Q215" s="105"/>
      <c r="R215" s="106"/>
      <c r="S215" s="106"/>
    </row>
    <row r="216" spans="1:19">
      <c r="A216" s="27">
        <f t="shared" si="38"/>
        <v>432</v>
      </c>
      <c r="B216" s="27">
        <v>207</v>
      </c>
      <c r="C216" s="28" t="str">
        <f t="shared" si="39"/>
        <v>432 - CAPE COD LIGHTHOUSE Charter School - NAUSET pupils</v>
      </c>
      <c r="D216" s="29">
        <v>432712660</v>
      </c>
      <c r="E216" s="27">
        <f t="shared" si="40"/>
        <v>432</v>
      </c>
      <c r="F216" s="25">
        <f t="shared" si="41"/>
        <v>712</v>
      </c>
      <c r="G216" s="25">
        <f t="shared" si="42"/>
        <v>660</v>
      </c>
      <c r="H216" s="25">
        <f t="shared" si="43"/>
        <v>1</v>
      </c>
      <c r="I216" s="30">
        <f t="shared" si="44"/>
        <v>1</v>
      </c>
      <c r="J216" s="27">
        <f t="shared" si="37"/>
        <v>7</v>
      </c>
      <c r="K216" s="31"/>
      <c r="L216" s="32">
        <f t="shared" si="45"/>
        <v>11440</v>
      </c>
      <c r="M216" s="32"/>
      <c r="N216" s="32">
        <f t="shared" si="46"/>
        <v>1088</v>
      </c>
      <c r="O216" s="33"/>
      <c r="P216" s="105"/>
      <c r="Q216" s="105"/>
      <c r="R216" s="106"/>
      <c r="S216" s="106"/>
    </row>
    <row r="217" spans="1:19">
      <c r="A217" s="27">
        <f t="shared" si="38"/>
        <v>432</v>
      </c>
      <c r="B217" s="27">
        <v>208</v>
      </c>
      <c r="C217" s="28" t="str">
        <f t="shared" si="39"/>
        <v>432 - CAPE COD LIGHTHOUSE Charter School - MONOMOY pupils</v>
      </c>
      <c r="D217" s="29">
        <v>432712712</v>
      </c>
      <c r="E217" s="27">
        <f t="shared" si="40"/>
        <v>432</v>
      </c>
      <c r="F217" s="25">
        <f t="shared" si="41"/>
        <v>712</v>
      </c>
      <c r="G217" s="25">
        <f t="shared" si="42"/>
        <v>712</v>
      </c>
      <c r="H217" s="25">
        <f t="shared" si="43"/>
        <v>1</v>
      </c>
      <c r="I217" s="30">
        <f t="shared" si="44"/>
        <v>1</v>
      </c>
      <c r="J217" s="27">
        <f t="shared" si="37"/>
        <v>7</v>
      </c>
      <c r="K217" s="31"/>
      <c r="L217" s="32">
        <f t="shared" si="45"/>
        <v>11651</v>
      </c>
      <c r="M217" s="32"/>
      <c r="N217" s="32">
        <f t="shared" si="46"/>
        <v>1088</v>
      </c>
      <c r="O217" s="33"/>
      <c r="P217" s="105"/>
      <c r="Q217" s="105"/>
      <c r="R217" s="106"/>
      <c r="S217" s="106"/>
    </row>
    <row r="218" spans="1:19">
      <c r="A218" s="27">
        <f t="shared" si="38"/>
        <v>435</v>
      </c>
      <c r="B218" s="27">
        <v>209</v>
      </c>
      <c r="C218" s="28" t="str">
        <f t="shared" si="39"/>
        <v>435 - INNOVATION ACADEMY Charter School - ANDOVER pupils</v>
      </c>
      <c r="D218" s="29">
        <v>435301009</v>
      </c>
      <c r="E218" s="27">
        <f t="shared" si="40"/>
        <v>435</v>
      </c>
      <c r="F218" s="25">
        <f t="shared" si="41"/>
        <v>301</v>
      </c>
      <c r="G218" s="25">
        <f t="shared" si="42"/>
        <v>9</v>
      </c>
      <c r="H218" s="25">
        <f t="shared" si="43"/>
        <v>1</v>
      </c>
      <c r="I218" s="30">
        <f t="shared" si="44"/>
        <v>1</v>
      </c>
      <c r="J218" s="27">
        <f t="shared" si="37"/>
        <v>3</v>
      </c>
      <c r="K218" s="31"/>
      <c r="L218" s="32">
        <f t="shared" si="45"/>
        <v>11611</v>
      </c>
      <c r="M218" s="32"/>
      <c r="N218" s="32">
        <f t="shared" si="46"/>
        <v>1088</v>
      </c>
      <c r="O218" s="33"/>
      <c r="P218" s="105"/>
      <c r="Q218" s="105"/>
      <c r="R218" s="106"/>
      <c r="S218" s="106"/>
    </row>
    <row r="219" spans="1:19">
      <c r="A219" s="27">
        <f t="shared" si="38"/>
        <v>435</v>
      </c>
      <c r="B219" s="27">
        <v>210</v>
      </c>
      <c r="C219" s="28" t="str">
        <f t="shared" si="39"/>
        <v>435 - INNOVATION ACADEMY Charter School - BILLERICA pupils</v>
      </c>
      <c r="D219" s="29">
        <v>435301031</v>
      </c>
      <c r="E219" s="27">
        <f t="shared" si="40"/>
        <v>435</v>
      </c>
      <c r="F219" s="25">
        <f t="shared" si="41"/>
        <v>301</v>
      </c>
      <c r="G219" s="25">
        <f t="shared" si="42"/>
        <v>31</v>
      </c>
      <c r="H219" s="25">
        <f t="shared" si="43"/>
        <v>1</v>
      </c>
      <c r="I219" s="30">
        <f t="shared" si="44"/>
        <v>1</v>
      </c>
      <c r="J219" s="27">
        <f t="shared" si="37"/>
        <v>5</v>
      </c>
      <c r="K219" s="31"/>
      <c r="L219" s="32">
        <f t="shared" si="45"/>
        <v>11717</v>
      </c>
      <c r="M219" s="32"/>
      <c r="N219" s="32">
        <f t="shared" si="46"/>
        <v>1088</v>
      </c>
      <c r="O219" s="33"/>
      <c r="P219" s="105"/>
      <c r="Q219" s="105"/>
      <c r="R219" s="106"/>
      <c r="S219" s="106"/>
    </row>
    <row r="220" spans="1:19">
      <c r="A220" s="27">
        <f t="shared" si="38"/>
        <v>435</v>
      </c>
      <c r="B220" s="27">
        <v>211</v>
      </c>
      <c r="C220" s="28" t="str">
        <f t="shared" si="39"/>
        <v>435 - INNOVATION ACADEMY Charter School - BURLINGTON pupils</v>
      </c>
      <c r="D220" s="29">
        <v>435301048</v>
      </c>
      <c r="E220" s="27">
        <f t="shared" si="40"/>
        <v>435</v>
      </c>
      <c r="F220" s="25">
        <f t="shared" si="41"/>
        <v>301</v>
      </c>
      <c r="G220" s="25">
        <f t="shared" si="42"/>
        <v>48</v>
      </c>
      <c r="H220" s="25">
        <f t="shared" si="43"/>
        <v>1</v>
      </c>
      <c r="I220" s="30">
        <f t="shared" si="44"/>
        <v>1</v>
      </c>
      <c r="J220" s="27">
        <f t="shared" si="37"/>
        <v>4</v>
      </c>
      <c r="K220" s="31"/>
      <c r="L220" s="32">
        <f t="shared" si="45"/>
        <v>11611</v>
      </c>
      <c r="M220" s="32"/>
      <c r="N220" s="32">
        <f t="shared" si="46"/>
        <v>1088</v>
      </c>
      <c r="O220" s="33"/>
      <c r="P220" s="105"/>
      <c r="Q220" s="105"/>
      <c r="R220" s="106"/>
      <c r="S220" s="106"/>
    </row>
    <row r="221" spans="1:19">
      <c r="A221" s="27">
        <f t="shared" si="38"/>
        <v>435</v>
      </c>
      <c r="B221" s="27">
        <v>212</v>
      </c>
      <c r="C221" s="28" t="str">
        <f t="shared" si="39"/>
        <v>435 - INNOVATION ACADEMY Charter School - CHELMSFORD pupils</v>
      </c>
      <c r="D221" s="29">
        <v>435301056</v>
      </c>
      <c r="E221" s="27">
        <f t="shared" si="40"/>
        <v>435</v>
      </c>
      <c r="F221" s="25">
        <f t="shared" si="41"/>
        <v>301</v>
      </c>
      <c r="G221" s="25">
        <f t="shared" si="42"/>
        <v>56</v>
      </c>
      <c r="H221" s="25">
        <f t="shared" si="43"/>
        <v>1</v>
      </c>
      <c r="I221" s="30">
        <f t="shared" si="44"/>
        <v>1</v>
      </c>
      <c r="J221" s="27">
        <f t="shared" si="37"/>
        <v>4</v>
      </c>
      <c r="K221" s="31"/>
      <c r="L221" s="32">
        <f t="shared" si="45"/>
        <v>11316</v>
      </c>
      <c r="M221" s="32"/>
      <c r="N221" s="32">
        <f t="shared" si="46"/>
        <v>1088</v>
      </c>
      <c r="O221" s="33"/>
      <c r="P221" s="105"/>
      <c r="Q221" s="105"/>
      <c r="R221" s="106"/>
      <c r="S221" s="106"/>
    </row>
    <row r="222" spans="1:19">
      <c r="A222" s="27">
        <f t="shared" si="38"/>
        <v>435</v>
      </c>
      <c r="B222" s="27">
        <v>213</v>
      </c>
      <c r="C222" s="28" t="str">
        <f t="shared" si="39"/>
        <v>435 - INNOVATION ACADEMY Charter School - DRACUT pupils</v>
      </c>
      <c r="D222" s="29">
        <v>435301079</v>
      </c>
      <c r="E222" s="27">
        <f t="shared" si="40"/>
        <v>435</v>
      </c>
      <c r="F222" s="25">
        <f t="shared" si="41"/>
        <v>301</v>
      </c>
      <c r="G222" s="25">
        <f t="shared" si="42"/>
        <v>79</v>
      </c>
      <c r="H222" s="25">
        <f t="shared" si="43"/>
        <v>1</v>
      </c>
      <c r="I222" s="30">
        <f t="shared" si="44"/>
        <v>1</v>
      </c>
      <c r="J222" s="27">
        <f t="shared" si="37"/>
        <v>7</v>
      </c>
      <c r="K222" s="31"/>
      <c r="L222" s="32">
        <f t="shared" si="45"/>
        <v>12081</v>
      </c>
      <c r="M222" s="32"/>
      <c r="N222" s="32">
        <f t="shared" si="46"/>
        <v>1088</v>
      </c>
      <c r="O222" s="33"/>
      <c r="P222" s="105"/>
      <c r="Q222" s="105"/>
      <c r="R222" s="106"/>
      <c r="S222" s="106"/>
    </row>
    <row r="223" spans="1:19">
      <c r="A223" s="27">
        <f t="shared" si="38"/>
        <v>435</v>
      </c>
      <c r="B223" s="27">
        <v>214</v>
      </c>
      <c r="C223" s="28" t="str">
        <f t="shared" si="39"/>
        <v>435 - INNOVATION ACADEMY Charter School - HAVERHILL pupils</v>
      </c>
      <c r="D223" s="29">
        <v>435301128</v>
      </c>
      <c r="E223" s="27">
        <f t="shared" si="40"/>
        <v>435</v>
      </c>
      <c r="F223" s="25">
        <f t="shared" si="41"/>
        <v>301</v>
      </c>
      <c r="G223" s="25">
        <f t="shared" si="42"/>
        <v>128</v>
      </c>
      <c r="H223" s="25">
        <f t="shared" si="43"/>
        <v>1</v>
      </c>
      <c r="I223" s="30">
        <f t="shared" si="44"/>
        <v>1</v>
      </c>
      <c r="J223" s="27">
        <f t="shared" si="37"/>
        <v>10</v>
      </c>
      <c r="K223" s="31"/>
      <c r="L223" s="32">
        <f t="shared" si="45"/>
        <v>11611</v>
      </c>
      <c r="M223" s="32"/>
      <c r="N223" s="32">
        <f t="shared" si="46"/>
        <v>1088</v>
      </c>
      <c r="O223" s="33"/>
      <c r="P223" s="105"/>
      <c r="Q223" s="105"/>
      <c r="R223" s="106"/>
      <c r="S223" s="106"/>
    </row>
    <row r="224" spans="1:19">
      <c r="A224" s="27">
        <f t="shared" si="38"/>
        <v>435</v>
      </c>
      <c r="B224" s="27">
        <v>215</v>
      </c>
      <c r="C224" s="28" t="str">
        <f t="shared" si="39"/>
        <v>435 - INNOVATION ACADEMY Charter School - LAWRENCE pupils</v>
      </c>
      <c r="D224" s="29">
        <v>435301149</v>
      </c>
      <c r="E224" s="27">
        <f t="shared" si="40"/>
        <v>435</v>
      </c>
      <c r="F224" s="25">
        <f t="shared" si="41"/>
        <v>301</v>
      </c>
      <c r="G224" s="25">
        <f t="shared" si="42"/>
        <v>149</v>
      </c>
      <c r="H224" s="25">
        <f t="shared" si="43"/>
        <v>1</v>
      </c>
      <c r="I224" s="30">
        <f t="shared" si="44"/>
        <v>1</v>
      </c>
      <c r="J224" s="27">
        <f t="shared" si="37"/>
        <v>12</v>
      </c>
      <c r="K224" s="31"/>
      <c r="L224" s="32">
        <f t="shared" si="45"/>
        <v>18088</v>
      </c>
      <c r="M224" s="32"/>
      <c r="N224" s="32">
        <f t="shared" si="46"/>
        <v>1088</v>
      </c>
      <c r="O224" s="33"/>
      <c r="P224" s="105"/>
      <c r="Q224" s="105"/>
      <c r="R224" s="106"/>
      <c r="S224" s="106"/>
    </row>
    <row r="225" spans="1:19">
      <c r="A225" s="27">
        <f t="shared" si="38"/>
        <v>435</v>
      </c>
      <c r="B225" s="27">
        <v>216</v>
      </c>
      <c r="C225" s="28" t="str">
        <f t="shared" si="39"/>
        <v>435 - INNOVATION ACADEMY Charter School - LOWELL pupils</v>
      </c>
      <c r="D225" s="29">
        <v>435301160</v>
      </c>
      <c r="E225" s="27">
        <f t="shared" si="40"/>
        <v>435</v>
      </c>
      <c r="F225" s="25">
        <f t="shared" si="41"/>
        <v>301</v>
      </c>
      <c r="G225" s="25">
        <f t="shared" si="42"/>
        <v>160</v>
      </c>
      <c r="H225" s="25">
        <f t="shared" si="43"/>
        <v>1</v>
      </c>
      <c r="I225" s="30">
        <f t="shared" si="44"/>
        <v>1</v>
      </c>
      <c r="J225" s="27">
        <f t="shared" si="37"/>
        <v>11</v>
      </c>
      <c r="K225" s="31"/>
      <c r="L225" s="32">
        <f t="shared" si="45"/>
        <v>13129</v>
      </c>
      <c r="M225" s="32"/>
      <c r="N225" s="32">
        <f t="shared" si="46"/>
        <v>1088</v>
      </c>
      <c r="O225" s="33"/>
      <c r="P225" s="105"/>
      <c r="Q225" s="105"/>
      <c r="R225" s="106"/>
      <c r="S225" s="106"/>
    </row>
    <row r="226" spans="1:19">
      <c r="A226" s="27">
        <f t="shared" si="38"/>
        <v>435</v>
      </c>
      <c r="B226" s="27">
        <v>217</v>
      </c>
      <c r="C226" s="28" t="str">
        <f t="shared" si="39"/>
        <v>435 - INNOVATION ACADEMY Charter School - LUNENBURG pupils</v>
      </c>
      <c r="D226" s="29">
        <v>435301162</v>
      </c>
      <c r="E226" s="27">
        <f t="shared" si="40"/>
        <v>435</v>
      </c>
      <c r="F226" s="25">
        <f t="shared" si="41"/>
        <v>301</v>
      </c>
      <c r="G226" s="25">
        <f t="shared" si="42"/>
        <v>162</v>
      </c>
      <c r="H226" s="25">
        <f t="shared" si="43"/>
        <v>1</v>
      </c>
      <c r="I226" s="30">
        <f t="shared" si="44"/>
        <v>1</v>
      </c>
      <c r="J226" s="27">
        <f t="shared" si="37"/>
        <v>5</v>
      </c>
      <c r="K226" s="31"/>
      <c r="L226" s="32">
        <f t="shared" si="45"/>
        <v>11611</v>
      </c>
      <c r="M226" s="32"/>
      <c r="N226" s="32">
        <f t="shared" si="46"/>
        <v>1088</v>
      </c>
      <c r="O226" s="33"/>
      <c r="P226" s="105"/>
      <c r="Q226" s="105"/>
      <c r="R226" s="106"/>
      <c r="S226" s="106"/>
    </row>
    <row r="227" spans="1:19">
      <c r="A227" s="27">
        <f t="shared" si="38"/>
        <v>435</v>
      </c>
      <c r="B227" s="27">
        <v>218</v>
      </c>
      <c r="C227" s="28" t="str">
        <f t="shared" si="39"/>
        <v>435 - INNOVATION ACADEMY Charter School - NORTH ANDOVER pupils</v>
      </c>
      <c r="D227" s="29">
        <v>435301211</v>
      </c>
      <c r="E227" s="27">
        <f t="shared" si="40"/>
        <v>435</v>
      </c>
      <c r="F227" s="25">
        <f t="shared" si="41"/>
        <v>301</v>
      </c>
      <c r="G227" s="25">
        <f t="shared" si="42"/>
        <v>211</v>
      </c>
      <c r="H227" s="25">
        <f t="shared" si="43"/>
        <v>1</v>
      </c>
      <c r="I227" s="30">
        <f t="shared" si="44"/>
        <v>1</v>
      </c>
      <c r="J227" s="27">
        <f t="shared" si="37"/>
        <v>5</v>
      </c>
      <c r="K227" s="31"/>
      <c r="L227" s="32">
        <f t="shared" si="45"/>
        <v>11611</v>
      </c>
      <c r="M227" s="32"/>
      <c r="N227" s="32">
        <f t="shared" si="46"/>
        <v>1088</v>
      </c>
      <c r="O227" s="33"/>
      <c r="P227" s="105"/>
      <c r="Q227" s="105"/>
      <c r="R227" s="106"/>
      <c r="S227" s="106"/>
    </row>
    <row r="228" spans="1:19">
      <c r="A228" s="27">
        <f t="shared" si="38"/>
        <v>435</v>
      </c>
      <c r="B228" s="27">
        <v>219</v>
      </c>
      <c r="C228" s="28" t="str">
        <f t="shared" si="39"/>
        <v>435 - INNOVATION ACADEMY Charter School - TEWKSBURY pupils</v>
      </c>
      <c r="D228" s="29">
        <v>435301295</v>
      </c>
      <c r="E228" s="27">
        <f t="shared" si="40"/>
        <v>435</v>
      </c>
      <c r="F228" s="25">
        <f t="shared" si="41"/>
        <v>301</v>
      </c>
      <c r="G228" s="25">
        <f t="shared" si="42"/>
        <v>295</v>
      </c>
      <c r="H228" s="25">
        <f t="shared" si="43"/>
        <v>1</v>
      </c>
      <c r="I228" s="30">
        <f t="shared" si="44"/>
        <v>1</v>
      </c>
      <c r="J228" s="27">
        <f t="shared" si="37"/>
        <v>5</v>
      </c>
      <c r="K228" s="31"/>
      <c r="L228" s="32">
        <f t="shared" si="45"/>
        <v>11154</v>
      </c>
      <c r="M228" s="32"/>
      <c r="N228" s="32">
        <f t="shared" si="46"/>
        <v>1088</v>
      </c>
      <c r="O228" s="33"/>
      <c r="P228" s="105"/>
      <c r="Q228" s="105"/>
      <c r="R228" s="106"/>
      <c r="S228" s="106"/>
    </row>
    <row r="229" spans="1:19">
      <c r="A229" s="27">
        <f t="shared" si="38"/>
        <v>435</v>
      </c>
      <c r="B229" s="27">
        <v>220</v>
      </c>
      <c r="C229" s="28" t="str">
        <f t="shared" si="39"/>
        <v>435 - INNOVATION ACADEMY Charter School - TYNGSBOROUGH pupils</v>
      </c>
      <c r="D229" s="29">
        <v>435301301</v>
      </c>
      <c r="E229" s="27">
        <f t="shared" si="40"/>
        <v>435</v>
      </c>
      <c r="F229" s="25">
        <f t="shared" si="41"/>
        <v>301</v>
      </c>
      <c r="G229" s="25">
        <f t="shared" si="42"/>
        <v>301</v>
      </c>
      <c r="H229" s="25">
        <f t="shared" si="43"/>
        <v>1</v>
      </c>
      <c r="I229" s="30">
        <f t="shared" si="44"/>
        <v>1</v>
      </c>
      <c r="J229" s="27">
        <f t="shared" si="37"/>
        <v>5</v>
      </c>
      <c r="K229" s="31"/>
      <c r="L229" s="32">
        <f t="shared" si="45"/>
        <v>12543</v>
      </c>
      <c r="M229" s="32"/>
      <c r="N229" s="32">
        <f t="shared" si="46"/>
        <v>1088</v>
      </c>
      <c r="O229" s="33"/>
      <c r="P229" s="105"/>
      <c r="Q229" s="105"/>
      <c r="R229" s="106"/>
      <c r="S229" s="106"/>
    </row>
    <row r="230" spans="1:19">
      <c r="A230" s="27">
        <f t="shared" si="38"/>
        <v>435</v>
      </c>
      <c r="B230" s="27">
        <v>221</v>
      </c>
      <c r="C230" s="28" t="str">
        <f t="shared" si="39"/>
        <v>435 - INNOVATION ACADEMY Charter School - WESTFORD pupils</v>
      </c>
      <c r="D230" s="29">
        <v>435301326</v>
      </c>
      <c r="E230" s="27">
        <f t="shared" si="40"/>
        <v>435</v>
      </c>
      <c r="F230" s="25">
        <f t="shared" si="41"/>
        <v>301</v>
      </c>
      <c r="G230" s="25">
        <f t="shared" si="42"/>
        <v>326</v>
      </c>
      <c r="H230" s="25">
        <f t="shared" si="43"/>
        <v>1</v>
      </c>
      <c r="I230" s="30">
        <f t="shared" si="44"/>
        <v>1</v>
      </c>
      <c r="J230" s="27">
        <f t="shared" si="37"/>
        <v>2</v>
      </c>
      <c r="K230" s="31"/>
      <c r="L230" s="32">
        <f t="shared" si="45"/>
        <v>10869</v>
      </c>
      <c r="M230" s="32"/>
      <c r="N230" s="32">
        <f t="shared" si="46"/>
        <v>1088</v>
      </c>
      <c r="O230" s="33"/>
      <c r="P230" s="105"/>
      <c r="Q230" s="105"/>
      <c r="R230" s="106"/>
      <c r="S230" s="106"/>
    </row>
    <row r="231" spans="1:19">
      <c r="A231" s="27">
        <f t="shared" si="38"/>
        <v>435</v>
      </c>
      <c r="B231" s="27">
        <v>222</v>
      </c>
      <c r="C231" s="28" t="str">
        <f t="shared" si="39"/>
        <v>435 - INNOVATION ACADEMY Charter School - GROTON DUNSTABLE pupils</v>
      </c>
      <c r="D231" s="29">
        <v>435301673</v>
      </c>
      <c r="E231" s="27">
        <f t="shared" si="40"/>
        <v>435</v>
      </c>
      <c r="F231" s="25">
        <f t="shared" si="41"/>
        <v>301</v>
      </c>
      <c r="G231" s="25">
        <f t="shared" si="42"/>
        <v>673</v>
      </c>
      <c r="H231" s="25">
        <f t="shared" si="43"/>
        <v>1</v>
      </c>
      <c r="I231" s="30">
        <f t="shared" si="44"/>
        <v>1</v>
      </c>
      <c r="J231" s="27">
        <f t="shared" si="37"/>
        <v>3</v>
      </c>
      <c r="K231" s="31"/>
      <c r="L231" s="32">
        <f t="shared" si="45"/>
        <v>11799</v>
      </c>
      <c r="M231" s="32"/>
      <c r="N231" s="32">
        <f t="shared" si="46"/>
        <v>1088</v>
      </c>
      <c r="O231" s="33"/>
      <c r="P231" s="105"/>
      <c r="Q231" s="105"/>
      <c r="R231" s="106"/>
      <c r="S231" s="106"/>
    </row>
    <row r="232" spans="1:19">
      <c r="A232" s="27">
        <f t="shared" si="38"/>
        <v>435</v>
      </c>
      <c r="B232" s="27">
        <v>223</v>
      </c>
      <c r="C232" s="28" t="str">
        <f t="shared" si="39"/>
        <v>435 - INNOVATION ACADEMY Charter School - NASHOBA pupils</v>
      </c>
      <c r="D232" s="29">
        <v>435301725</v>
      </c>
      <c r="E232" s="27">
        <f t="shared" si="40"/>
        <v>435</v>
      </c>
      <c r="F232" s="25">
        <f t="shared" si="41"/>
        <v>301</v>
      </c>
      <c r="G232" s="25">
        <f t="shared" si="42"/>
        <v>725</v>
      </c>
      <c r="H232" s="25">
        <f t="shared" si="43"/>
        <v>1</v>
      </c>
      <c r="I232" s="30">
        <f t="shared" si="44"/>
        <v>1</v>
      </c>
      <c r="J232" s="27">
        <f t="shared" si="37"/>
        <v>3</v>
      </c>
      <c r="K232" s="31"/>
      <c r="L232" s="32">
        <f t="shared" si="45"/>
        <v>11611</v>
      </c>
      <c r="M232" s="32"/>
      <c r="N232" s="32">
        <f t="shared" si="46"/>
        <v>1088</v>
      </c>
      <c r="O232" s="33"/>
      <c r="P232" s="105"/>
      <c r="Q232" s="105"/>
      <c r="R232" s="106"/>
      <c r="S232" s="106"/>
    </row>
    <row r="233" spans="1:19">
      <c r="A233" s="27">
        <f t="shared" si="38"/>
        <v>435</v>
      </c>
      <c r="B233" s="27">
        <v>224</v>
      </c>
      <c r="C233" s="28" t="str">
        <f t="shared" si="39"/>
        <v>435 - INNOVATION ACADEMY Charter School - NORTH MIDDLESEX pupils</v>
      </c>
      <c r="D233" s="29">
        <v>435301735</v>
      </c>
      <c r="E233" s="27">
        <f t="shared" si="40"/>
        <v>435</v>
      </c>
      <c r="F233" s="25">
        <f t="shared" si="41"/>
        <v>301</v>
      </c>
      <c r="G233" s="25">
        <f t="shared" si="42"/>
        <v>735</v>
      </c>
      <c r="H233" s="25">
        <f t="shared" si="43"/>
        <v>1</v>
      </c>
      <c r="I233" s="30">
        <f t="shared" si="44"/>
        <v>1</v>
      </c>
      <c r="J233" s="27">
        <f t="shared" si="37"/>
        <v>6</v>
      </c>
      <c r="K233" s="31"/>
      <c r="L233" s="32">
        <f t="shared" si="45"/>
        <v>12116</v>
      </c>
      <c r="M233" s="32"/>
      <c r="N233" s="32">
        <f t="shared" si="46"/>
        <v>1088</v>
      </c>
      <c r="O233" s="33"/>
      <c r="P233" s="105"/>
      <c r="Q233" s="105"/>
      <c r="R233" s="106"/>
      <c r="S233" s="106"/>
    </row>
    <row r="234" spans="1:19">
      <c r="A234" s="27">
        <f t="shared" si="38"/>
        <v>436</v>
      </c>
      <c r="B234" s="27">
        <v>225</v>
      </c>
      <c r="C234" s="28" t="str">
        <f t="shared" si="39"/>
        <v>436 - COMMUNITY CS OF CAMBRIDGE Charter School - ABINGTON pupils</v>
      </c>
      <c r="D234" s="29">
        <v>436049001</v>
      </c>
      <c r="E234" s="27">
        <f t="shared" si="40"/>
        <v>436</v>
      </c>
      <c r="F234" s="25">
        <f t="shared" si="41"/>
        <v>49</v>
      </c>
      <c r="G234" s="25">
        <f t="shared" si="42"/>
        <v>1</v>
      </c>
      <c r="H234" s="25">
        <f t="shared" si="43"/>
        <v>1</v>
      </c>
      <c r="I234" s="30">
        <f t="shared" si="44"/>
        <v>1.1160000000000001</v>
      </c>
      <c r="J234" s="27">
        <f t="shared" si="37"/>
        <v>7</v>
      </c>
      <c r="K234" s="31"/>
      <c r="L234" s="32">
        <f t="shared" si="45"/>
        <v>12704</v>
      </c>
      <c r="M234" s="32"/>
      <c r="N234" s="32">
        <f t="shared" si="46"/>
        <v>1088</v>
      </c>
      <c r="O234" s="33"/>
      <c r="P234" s="105"/>
      <c r="Q234" s="105"/>
      <c r="R234" s="106"/>
      <c r="S234" s="106"/>
    </row>
    <row r="235" spans="1:19">
      <c r="A235" s="27">
        <f t="shared" si="38"/>
        <v>436</v>
      </c>
      <c r="B235" s="27">
        <v>226</v>
      </c>
      <c r="C235" s="28" t="str">
        <f t="shared" si="39"/>
        <v>436 - COMMUNITY CS OF CAMBRIDGE Charter School - ARLINGTON pupils</v>
      </c>
      <c r="D235" s="29">
        <v>436049010</v>
      </c>
      <c r="E235" s="27">
        <f t="shared" si="40"/>
        <v>436</v>
      </c>
      <c r="F235" s="25">
        <f t="shared" si="41"/>
        <v>49</v>
      </c>
      <c r="G235" s="25">
        <f t="shared" si="42"/>
        <v>10</v>
      </c>
      <c r="H235" s="25">
        <f t="shared" si="43"/>
        <v>1</v>
      </c>
      <c r="I235" s="30">
        <f t="shared" si="44"/>
        <v>1.1160000000000001</v>
      </c>
      <c r="J235" s="27">
        <f t="shared" si="37"/>
        <v>3</v>
      </c>
      <c r="K235" s="31"/>
      <c r="L235" s="32">
        <f t="shared" si="45"/>
        <v>17330</v>
      </c>
      <c r="M235" s="32"/>
      <c r="N235" s="32">
        <f t="shared" si="46"/>
        <v>1088</v>
      </c>
      <c r="O235" s="33"/>
      <c r="P235" s="105"/>
      <c r="Q235" s="105"/>
      <c r="R235" s="106"/>
      <c r="S235" s="106"/>
    </row>
    <row r="236" spans="1:19">
      <c r="A236" s="27">
        <f t="shared" si="38"/>
        <v>436</v>
      </c>
      <c r="B236" s="27">
        <v>227</v>
      </c>
      <c r="C236" s="28" t="str">
        <f t="shared" si="39"/>
        <v>436 - COMMUNITY CS OF CAMBRIDGE Charter School - BILLERICA pupils</v>
      </c>
      <c r="D236" s="29">
        <v>436049031</v>
      </c>
      <c r="E236" s="27">
        <f t="shared" si="40"/>
        <v>436</v>
      </c>
      <c r="F236" s="25">
        <f t="shared" si="41"/>
        <v>49</v>
      </c>
      <c r="G236" s="25">
        <f t="shared" si="42"/>
        <v>31</v>
      </c>
      <c r="H236" s="25">
        <f t="shared" si="43"/>
        <v>1</v>
      </c>
      <c r="I236" s="30">
        <f t="shared" si="44"/>
        <v>1.1160000000000001</v>
      </c>
      <c r="J236" s="27">
        <f t="shared" si="37"/>
        <v>5</v>
      </c>
      <c r="K236" s="31"/>
      <c r="L236" s="32">
        <f t="shared" si="45"/>
        <v>17571</v>
      </c>
      <c r="M236" s="32"/>
      <c r="N236" s="32">
        <f t="shared" si="46"/>
        <v>1088</v>
      </c>
      <c r="O236" s="33"/>
      <c r="P236" s="105"/>
      <c r="Q236" s="105"/>
      <c r="R236" s="106"/>
      <c r="S236" s="106"/>
    </row>
    <row r="237" spans="1:19">
      <c r="A237" s="27">
        <f t="shared" si="38"/>
        <v>436</v>
      </c>
      <c r="B237" s="27">
        <v>228</v>
      </c>
      <c r="C237" s="28" t="str">
        <f t="shared" si="39"/>
        <v>436 - COMMUNITY CS OF CAMBRIDGE Charter School - BOSTON pupils</v>
      </c>
      <c r="D237" s="29">
        <v>436049035</v>
      </c>
      <c r="E237" s="27">
        <f t="shared" si="40"/>
        <v>436</v>
      </c>
      <c r="F237" s="25">
        <f t="shared" si="41"/>
        <v>49</v>
      </c>
      <c r="G237" s="25">
        <f t="shared" si="42"/>
        <v>35</v>
      </c>
      <c r="H237" s="25">
        <f t="shared" si="43"/>
        <v>1</v>
      </c>
      <c r="I237" s="30">
        <f t="shared" si="44"/>
        <v>1.1160000000000001</v>
      </c>
      <c r="J237" s="27">
        <f t="shared" si="37"/>
        <v>11</v>
      </c>
      <c r="K237" s="31"/>
      <c r="L237" s="32">
        <f t="shared" si="45"/>
        <v>15920</v>
      </c>
      <c r="M237" s="32"/>
      <c r="N237" s="32">
        <f t="shared" si="46"/>
        <v>1088</v>
      </c>
      <c r="O237" s="33"/>
      <c r="P237" s="105"/>
      <c r="Q237" s="105"/>
      <c r="R237" s="106"/>
      <c r="S237" s="106"/>
    </row>
    <row r="238" spans="1:19">
      <c r="A238" s="27">
        <f t="shared" si="38"/>
        <v>436</v>
      </c>
      <c r="B238" s="27">
        <v>229</v>
      </c>
      <c r="C238" s="28" t="str">
        <f t="shared" si="39"/>
        <v>436 - COMMUNITY CS OF CAMBRIDGE Charter School - BROCKTON pupils</v>
      </c>
      <c r="D238" s="29">
        <v>436049044</v>
      </c>
      <c r="E238" s="27">
        <f t="shared" si="40"/>
        <v>436</v>
      </c>
      <c r="F238" s="25">
        <f t="shared" si="41"/>
        <v>49</v>
      </c>
      <c r="G238" s="25">
        <f t="shared" si="42"/>
        <v>44</v>
      </c>
      <c r="H238" s="25">
        <f t="shared" si="43"/>
        <v>1</v>
      </c>
      <c r="I238" s="30">
        <f t="shared" si="44"/>
        <v>1.1160000000000001</v>
      </c>
      <c r="J238" s="27">
        <f t="shared" si="37"/>
        <v>11</v>
      </c>
      <c r="K238" s="31"/>
      <c r="L238" s="32">
        <f t="shared" si="45"/>
        <v>19502</v>
      </c>
      <c r="M238" s="32"/>
      <c r="N238" s="32">
        <f t="shared" si="46"/>
        <v>1088</v>
      </c>
      <c r="O238" s="33"/>
      <c r="P238" s="105"/>
      <c r="Q238" s="105"/>
      <c r="R238" s="106"/>
      <c r="S238" s="106"/>
    </row>
    <row r="239" spans="1:19">
      <c r="A239" s="27">
        <f t="shared" si="38"/>
        <v>436</v>
      </c>
      <c r="B239" s="27">
        <v>230</v>
      </c>
      <c r="C239" s="28" t="str">
        <f t="shared" si="39"/>
        <v>436 - COMMUNITY CS OF CAMBRIDGE Charter School - CAMBRIDGE pupils</v>
      </c>
      <c r="D239" s="29">
        <v>436049049</v>
      </c>
      <c r="E239" s="27">
        <f t="shared" si="40"/>
        <v>436</v>
      </c>
      <c r="F239" s="25">
        <f t="shared" si="41"/>
        <v>49</v>
      </c>
      <c r="G239" s="25">
        <f t="shared" si="42"/>
        <v>49</v>
      </c>
      <c r="H239" s="25">
        <f t="shared" si="43"/>
        <v>1</v>
      </c>
      <c r="I239" s="30">
        <f t="shared" si="44"/>
        <v>1.1160000000000001</v>
      </c>
      <c r="J239" s="27">
        <f t="shared" si="37"/>
        <v>8</v>
      </c>
      <c r="K239" s="31"/>
      <c r="L239" s="32">
        <f t="shared" si="45"/>
        <v>16184</v>
      </c>
      <c r="M239" s="32"/>
      <c r="N239" s="32">
        <f t="shared" si="46"/>
        <v>1088</v>
      </c>
      <c r="O239" s="33"/>
      <c r="P239" s="105"/>
      <c r="Q239" s="105"/>
      <c r="R239" s="106"/>
      <c r="S239" s="106"/>
    </row>
    <row r="240" spans="1:19">
      <c r="A240" s="27">
        <f t="shared" si="38"/>
        <v>436</v>
      </c>
      <c r="B240" s="27">
        <v>231</v>
      </c>
      <c r="C240" s="28" t="str">
        <f t="shared" si="39"/>
        <v>436 - COMMUNITY CS OF CAMBRIDGE Charter School - CHELSEA pupils</v>
      </c>
      <c r="D240" s="29">
        <v>436049057</v>
      </c>
      <c r="E240" s="27">
        <f t="shared" si="40"/>
        <v>436</v>
      </c>
      <c r="F240" s="25">
        <f t="shared" si="41"/>
        <v>49</v>
      </c>
      <c r="G240" s="25">
        <f t="shared" si="42"/>
        <v>57</v>
      </c>
      <c r="H240" s="25">
        <f t="shared" si="43"/>
        <v>1</v>
      </c>
      <c r="I240" s="30">
        <f t="shared" si="44"/>
        <v>1.1160000000000001</v>
      </c>
      <c r="J240" s="27">
        <f t="shared" si="37"/>
        <v>12</v>
      </c>
      <c r="K240" s="31"/>
      <c r="L240" s="32">
        <f t="shared" si="45"/>
        <v>18011</v>
      </c>
      <c r="M240" s="32"/>
      <c r="N240" s="32">
        <f t="shared" si="46"/>
        <v>1088</v>
      </c>
      <c r="O240" s="33"/>
      <c r="P240" s="105"/>
      <c r="Q240" s="105"/>
      <c r="R240" s="106"/>
      <c r="S240" s="106"/>
    </row>
    <row r="241" spans="1:19">
      <c r="A241" s="27">
        <f t="shared" si="38"/>
        <v>436</v>
      </c>
      <c r="B241" s="27">
        <v>232</v>
      </c>
      <c r="C241" s="28" t="str">
        <f t="shared" si="39"/>
        <v>436 - COMMUNITY CS OF CAMBRIDGE Charter School - EVERETT pupils</v>
      </c>
      <c r="D241" s="29">
        <v>436049093</v>
      </c>
      <c r="E241" s="27">
        <f t="shared" si="40"/>
        <v>436</v>
      </c>
      <c r="F241" s="25">
        <f t="shared" si="41"/>
        <v>49</v>
      </c>
      <c r="G241" s="25">
        <f t="shared" si="42"/>
        <v>93</v>
      </c>
      <c r="H241" s="25">
        <f t="shared" si="43"/>
        <v>1</v>
      </c>
      <c r="I241" s="30">
        <f t="shared" si="44"/>
        <v>1.1160000000000001</v>
      </c>
      <c r="J241" s="27">
        <f t="shared" si="37"/>
        <v>11</v>
      </c>
      <c r="K241" s="31"/>
      <c r="L241" s="32">
        <f t="shared" si="45"/>
        <v>16893</v>
      </c>
      <c r="M241" s="32"/>
      <c r="N241" s="32">
        <f t="shared" si="46"/>
        <v>1088</v>
      </c>
      <c r="O241" s="33"/>
      <c r="P241" s="105"/>
      <c r="Q241" s="105"/>
      <c r="R241" s="106"/>
      <c r="S241" s="106"/>
    </row>
    <row r="242" spans="1:19">
      <c r="A242" s="27">
        <f t="shared" si="38"/>
        <v>436</v>
      </c>
      <c r="B242" s="27">
        <v>233</v>
      </c>
      <c r="C242" s="28" t="str">
        <f t="shared" si="39"/>
        <v>436 - COMMUNITY CS OF CAMBRIDGE Charter School - HOLBROOK pupils</v>
      </c>
      <c r="D242" s="29">
        <v>436049133</v>
      </c>
      <c r="E242" s="27">
        <f t="shared" si="40"/>
        <v>436</v>
      </c>
      <c r="F242" s="25">
        <f t="shared" si="41"/>
        <v>49</v>
      </c>
      <c r="G242" s="25">
        <f t="shared" si="42"/>
        <v>133</v>
      </c>
      <c r="H242" s="25">
        <f t="shared" si="43"/>
        <v>1</v>
      </c>
      <c r="I242" s="30">
        <f t="shared" si="44"/>
        <v>1.1160000000000001</v>
      </c>
      <c r="J242" s="27">
        <f t="shared" si="37"/>
        <v>9</v>
      </c>
      <c r="K242" s="31"/>
      <c r="L242" s="32">
        <f t="shared" si="45"/>
        <v>12704</v>
      </c>
      <c r="M242" s="32"/>
      <c r="N242" s="32">
        <f t="shared" si="46"/>
        <v>1088</v>
      </c>
      <c r="O242" s="33"/>
      <c r="P242" s="105"/>
      <c r="Q242" s="105"/>
      <c r="R242" s="106"/>
      <c r="S242" s="106"/>
    </row>
    <row r="243" spans="1:19">
      <c r="A243" s="27">
        <f t="shared" si="38"/>
        <v>436</v>
      </c>
      <c r="B243" s="27">
        <v>234</v>
      </c>
      <c r="C243" s="28" t="str">
        <f t="shared" si="39"/>
        <v>436 - COMMUNITY CS OF CAMBRIDGE Charter School - LAWRENCE pupils</v>
      </c>
      <c r="D243" s="29">
        <v>436049149</v>
      </c>
      <c r="E243" s="27">
        <f t="shared" si="40"/>
        <v>436</v>
      </c>
      <c r="F243" s="25">
        <f t="shared" si="41"/>
        <v>49</v>
      </c>
      <c r="G243" s="25">
        <f t="shared" si="42"/>
        <v>149</v>
      </c>
      <c r="H243" s="25">
        <f t="shared" si="43"/>
        <v>1</v>
      </c>
      <c r="I243" s="30">
        <f t="shared" si="44"/>
        <v>1.1160000000000001</v>
      </c>
      <c r="J243" s="27">
        <f t="shared" si="37"/>
        <v>12</v>
      </c>
      <c r="K243" s="31"/>
      <c r="L243" s="32">
        <f t="shared" si="45"/>
        <v>12704</v>
      </c>
      <c r="M243" s="32"/>
      <c r="N243" s="32">
        <f t="shared" si="46"/>
        <v>1088</v>
      </c>
      <c r="O243" s="33"/>
      <c r="P243" s="105"/>
      <c r="Q243" s="105"/>
      <c r="R243" s="106"/>
      <c r="S243" s="106"/>
    </row>
    <row r="244" spans="1:19">
      <c r="A244" s="27">
        <f t="shared" si="38"/>
        <v>436</v>
      </c>
      <c r="B244" s="27">
        <v>235</v>
      </c>
      <c r="C244" s="28" t="str">
        <f t="shared" si="39"/>
        <v>436 - COMMUNITY CS OF CAMBRIDGE Charter School - LEXINGTON pupils</v>
      </c>
      <c r="D244" s="29">
        <v>436049155</v>
      </c>
      <c r="E244" s="27">
        <f t="shared" si="40"/>
        <v>436</v>
      </c>
      <c r="F244" s="25">
        <f t="shared" si="41"/>
        <v>49</v>
      </c>
      <c r="G244" s="25">
        <f t="shared" si="42"/>
        <v>155</v>
      </c>
      <c r="H244" s="25">
        <f t="shared" si="43"/>
        <v>1</v>
      </c>
      <c r="I244" s="30">
        <f t="shared" si="44"/>
        <v>1.1160000000000001</v>
      </c>
      <c r="J244" s="27">
        <f t="shared" si="37"/>
        <v>2</v>
      </c>
      <c r="K244" s="31"/>
      <c r="L244" s="32">
        <f t="shared" si="45"/>
        <v>11677</v>
      </c>
      <c r="M244" s="32"/>
      <c r="N244" s="32">
        <f t="shared" si="46"/>
        <v>1088</v>
      </c>
      <c r="O244" s="33"/>
      <c r="P244" s="105"/>
      <c r="Q244" s="105"/>
      <c r="R244" s="106"/>
      <c r="S244" s="106"/>
    </row>
    <row r="245" spans="1:19">
      <c r="A245" s="27">
        <f t="shared" si="38"/>
        <v>436</v>
      </c>
      <c r="B245" s="27">
        <v>236</v>
      </c>
      <c r="C245" s="28" t="str">
        <f t="shared" si="39"/>
        <v>436 - COMMUNITY CS OF CAMBRIDGE Charter School - LYNN pupils</v>
      </c>
      <c r="D245" s="29">
        <v>436049163</v>
      </c>
      <c r="E245" s="27">
        <f t="shared" si="40"/>
        <v>436</v>
      </c>
      <c r="F245" s="25">
        <f t="shared" si="41"/>
        <v>49</v>
      </c>
      <c r="G245" s="25">
        <f t="shared" si="42"/>
        <v>163</v>
      </c>
      <c r="H245" s="25">
        <f t="shared" si="43"/>
        <v>1</v>
      </c>
      <c r="I245" s="30">
        <f t="shared" si="44"/>
        <v>1.1160000000000001</v>
      </c>
      <c r="J245" s="27">
        <f t="shared" si="37"/>
        <v>11</v>
      </c>
      <c r="K245" s="31"/>
      <c r="L245" s="32">
        <f t="shared" si="45"/>
        <v>12863</v>
      </c>
      <c r="M245" s="32"/>
      <c r="N245" s="32">
        <f t="shared" si="46"/>
        <v>1088</v>
      </c>
      <c r="O245" s="33"/>
      <c r="P245" s="105"/>
      <c r="Q245" s="105"/>
      <c r="R245" s="106"/>
      <c r="S245" s="106"/>
    </row>
    <row r="246" spans="1:19">
      <c r="A246" s="27">
        <f t="shared" si="38"/>
        <v>436</v>
      </c>
      <c r="B246" s="27">
        <v>237</v>
      </c>
      <c r="C246" s="28" t="str">
        <f t="shared" si="39"/>
        <v>436 - COMMUNITY CS OF CAMBRIDGE Charter School - MALDEN pupils</v>
      </c>
      <c r="D246" s="29">
        <v>436049165</v>
      </c>
      <c r="E246" s="27">
        <f t="shared" si="40"/>
        <v>436</v>
      </c>
      <c r="F246" s="25">
        <f t="shared" si="41"/>
        <v>49</v>
      </c>
      <c r="G246" s="25">
        <f t="shared" si="42"/>
        <v>165</v>
      </c>
      <c r="H246" s="25">
        <f t="shared" si="43"/>
        <v>1</v>
      </c>
      <c r="I246" s="30">
        <f t="shared" si="44"/>
        <v>1.1160000000000001</v>
      </c>
      <c r="J246" s="27">
        <f t="shared" si="37"/>
        <v>10</v>
      </c>
      <c r="K246" s="31"/>
      <c r="L246" s="32">
        <f t="shared" si="45"/>
        <v>15741</v>
      </c>
      <c r="M246" s="32"/>
      <c r="N246" s="32">
        <f t="shared" si="46"/>
        <v>1088</v>
      </c>
      <c r="O246" s="33"/>
      <c r="P246" s="105"/>
      <c r="Q246" s="105"/>
      <c r="R246" s="106"/>
      <c r="S246" s="106"/>
    </row>
    <row r="247" spans="1:19">
      <c r="A247" s="27">
        <f t="shared" si="38"/>
        <v>436</v>
      </c>
      <c r="B247" s="27">
        <v>238</v>
      </c>
      <c r="C247" s="28" t="str">
        <f t="shared" si="39"/>
        <v>436 - COMMUNITY CS OF CAMBRIDGE Charter School - MEDFORD pupils</v>
      </c>
      <c r="D247" s="29">
        <v>436049176</v>
      </c>
      <c r="E247" s="27">
        <f t="shared" si="40"/>
        <v>436</v>
      </c>
      <c r="F247" s="25">
        <f t="shared" si="41"/>
        <v>49</v>
      </c>
      <c r="G247" s="25">
        <f t="shared" si="42"/>
        <v>176</v>
      </c>
      <c r="H247" s="25">
        <f t="shared" si="43"/>
        <v>1</v>
      </c>
      <c r="I247" s="30">
        <f t="shared" si="44"/>
        <v>1.1160000000000001</v>
      </c>
      <c r="J247" s="27">
        <f t="shared" si="37"/>
        <v>8</v>
      </c>
      <c r="K247" s="31"/>
      <c r="L247" s="32">
        <f t="shared" si="45"/>
        <v>13364</v>
      </c>
      <c r="M247" s="32"/>
      <c r="N247" s="32">
        <f t="shared" si="46"/>
        <v>1088</v>
      </c>
      <c r="O247" s="33"/>
      <c r="P247" s="105"/>
      <c r="Q247" s="105"/>
      <c r="R247" s="106"/>
      <c r="S247" s="106"/>
    </row>
    <row r="248" spans="1:19">
      <c r="A248" s="27">
        <f t="shared" si="38"/>
        <v>436</v>
      </c>
      <c r="B248" s="27">
        <v>239</v>
      </c>
      <c r="C248" s="28" t="str">
        <f t="shared" si="39"/>
        <v>436 - COMMUNITY CS OF CAMBRIDGE Charter School - NEEDHAM pupils</v>
      </c>
      <c r="D248" s="29">
        <v>436049199</v>
      </c>
      <c r="E248" s="27">
        <f t="shared" si="40"/>
        <v>436</v>
      </c>
      <c r="F248" s="25">
        <f t="shared" si="41"/>
        <v>49</v>
      </c>
      <c r="G248" s="25">
        <f t="shared" si="42"/>
        <v>199</v>
      </c>
      <c r="H248" s="25">
        <f t="shared" si="43"/>
        <v>1</v>
      </c>
      <c r="I248" s="30">
        <f t="shared" si="44"/>
        <v>1.1160000000000001</v>
      </c>
      <c r="J248" s="27">
        <f t="shared" si="37"/>
        <v>2</v>
      </c>
      <c r="K248" s="31"/>
      <c r="L248" s="32">
        <f t="shared" si="45"/>
        <v>17210</v>
      </c>
      <c r="M248" s="32"/>
      <c r="N248" s="32">
        <f t="shared" si="46"/>
        <v>1088</v>
      </c>
      <c r="O248" s="33"/>
      <c r="P248" s="105"/>
      <c r="Q248" s="105"/>
      <c r="R248" s="106"/>
      <c r="S248" s="106"/>
    </row>
    <row r="249" spans="1:19">
      <c r="A249" s="27">
        <f t="shared" si="38"/>
        <v>436</v>
      </c>
      <c r="B249" s="27">
        <v>240</v>
      </c>
      <c r="C249" s="28" t="str">
        <f t="shared" si="39"/>
        <v>436 - COMMUNITY CS OF CAMBRIDGE Charter School - RANDOLPH pupils</v>
      </c>
      <c r="D249" s="29">
        <v>436049244</v>
      </c>
      <c r="E249" s="27">
        <f t="shared" si="40"/>
        <v>436</v>
      </c>
      <c r="F249" s="25">
        <f t="shared" si="41"/>
        <v>49</v>
      </c>
      <c r="G249" s="25">
        <f t="shared" si="42"/>
        <v>244</v>
      </c>
      <c r="H249" s="25">
        <f t="shared" si="43"/>
        <v>1</v>
      </c>
      <c r="I249" s="30">
        <f t="shared" si="44"/>
        <v>1.1160000000000001</v>
      </c>
      <c r="J249" s="27">
        <f t="shared" si="37"/>
        <v>10</v>
      </c>
      <c r="K249" s="31"/>
      <c r="L249" s="32">
        <f t="shared" si="45"/>
        <v>12704</v>
      </c>
      <c r="M249" s="32"/>
      <c r="N249" s="32">
        <f t="shared" si="46"/>
        <v>1088</v>
      </c>
      <c r="O249" s="33"/>
      <c r="P249" s="105"/>
      <c r="Q249" s="105"/>
      <c r="R249" s="106"/>
      <c r="S249" s="106"/>
    </row>
    <row r="250" spans="1:19">
      <c r="A250" s="27">
        <f t="shared" si="38"/>
        <v>436</v>
      </c>
      <c r="B250" s="27">
        <v>241</v>
      </c>
      <c r="C250" s="28" t="str">
        <f t="shared" si="39"/>
        <v>436 - COMMUNITY CS OF CAMBRIDGE Charter School - REVERE pupils</v>
      </c>
      <c r="D250" s="29">
        <v>436049248</v>
      </c>
      <c r="E250" s="27">
        <f t="shared" si="40"/>
        <v>436</v>
      </c>
      <c r="F250" s="25">
        <f t="shared" si="41"/>
        <v>49</v>
      </c>
      <c r="G250" s="25">
        <f t="shared" si="42"/>
        <v>248</v>
      </c>
      <c r="H250" s="25">
        <f t="shared" si="43"/>
        <v>1</v>
      </c>
      <c r="I250" s="30">
        <f t="shared" si="44"/>
        <v>1.1160000000000001</v>
      </c>
      <c r="J250" s="27">
        <f t="shared" si="37"/>
        <v>11</v>
      </c>
      <c r="K250" s="31"/>
      <c r="L250" s="32">
        <f t="shared" si="45"/>
        <v>17289</v>
      </c>
      <c r="M250" s="32"/>
      <c r="N250" s="32">
        <f t="shared" si="46"/>
        <v>1088</v>
      </c>
      <c r="O250" s="33"/>
      <c r="P250" s="105"/>
      <c r="Q250" s="105"/>
      <c r="R250" s="106"/>
      <c r="S250" s="106"/>
    </row>
    <row r="251" spans="1:19">
      <c r="A251" s="27">
        <f t="shared" si="38"/>
        <v>436</v>
      </c>
      <c r="B251" s="27">
        <v>242</v>
      </c>
      <c r="C251" s="28" t="str">
        <f t="shared" si="39"/>
        <v>436 - COMMUNITY CS OF CAMBRIDGE Charter School - SOMERVILLE pupils</v>
      </c>
      <c r="D251" s="29">
        <v>436049274</v>
      </c>
      <c r="E251" s="27">
        <f t="shared" si="40"/>
        <v>436</v>
      </c>
      <c r="F251" s="25">
        <f t="shared" si="41"/>
        <v>49</v>
      </c>
      <c r="G251" s="25">
        <f t="shared" si="42"/>
        <v>274</v>
      </c>
      <c r="H251" s="25">
        <f t="shared" si="43"/>
        <v>1</v>
      </c>
      <c r="I251" s="30">
        <f t="shared" si="44"/>
        <v>1.1160000000000001</v>
      </c>
      <c r="J251" s="27">
        <f t="shared" si="37"/>
        <v>10</v>
      </c>
      <c r="K251" s="31"/>
      <c r="L251" s="32">
        <f t="shared" si="45"/>
        <v>19842</v>
      </c>
      <c r="M251" s="32"/>
      <c r="N251" s="32">
        <f t="shared" si="46"/>
        <v>1088</v>
      </c>
      <c r="O251" s="33"/>
      <c r="P251" s="105"/>
      <c r="Q251" s="105"/>
      <c r="R251" s="106"/>
      <c r="S251" s="106"/>
    </row>
    <row r="252" spans="1:19">
      <c r="A252" s="27">
        <f t="shared" si="38"/>
        <v>436</v>
      </c>
      <c r="B252" s="27">
        <v>243</v>
      </c>
      <c r="C252" s="28" t="str">
        <f t="shared" si="39"/>
        <v>436 - COMMUNITY CS OF CAMBRIDGE Charter School - WALTHAM pupils</v>
      </c>
      <c r="D252" s="29">
        <v>436049308</v>
      </c>
      <c r="E252" s="27">
        <f t="shared" si="40"/>
        <v>436</v>
      </c>
      <c r="F252" s="25">
        <f t="shared" si="41"/>
        <v>49</v>
      </c>
      <c r="G252" s="25">
        <f t="shared" si="42"/>
        <v>308</v>
      </c>
      <c r="H252" s="25">
        <f t="shared" si="43"/>
        <v>1</v>
      </c>
      <c r="I252" s="30">
        <f t="shared" si="44"/>
        <v>1.1160000000000001</v>
      </c>
      <c r="J252" s="27">
        <f t="shared" si="37"/>
        <v>9</v>
      </c>
      <c r="K252" s="31"/>
      <c r="L252" s="32">
        <f t="shared" si="45"/>
        <v>15783</v>
      </c>
      <c r="M252" s="32"/>
      <c r="N252" s="32">
        <f t="shared" si="46"/>
        <v>1088</v>
      </c>
      <c r="O252" s="33"/>
      <c r="P252" s="105"/>
      <c r="Q252" s="105"/>
      <c r="R252" s="106"/>
      <c r="S252" s="106"/>
    </row>
    <row r="253" spans="1:19">
      <c r="A253" s="27">
        <f t="shared" si="38"/>
        <v>436</v>
      </c>
      <c r="B253" s="27">
        <v>244</v>
      </c>
      <c r="C253" s="28" t="str">
        <f t="shared" si="39"/>
        <v>436 - COMMUNITY CS OF CAMBRIDGE Charter School - WEYMOUTH pupils</v>
      </c>
      <c r="D253" s="29">
        <v>436049336</v>
      </c>
      <c r="E253" s="27">
        <f t="shared" si="40"/>
        <v>436</v>
      </c>
      <c r="F253" s="25">
        <f t="shared" si="41"/>
        <v>49</v>
      </c>
      <c r="G253" s="25">
        <f t="shared" si="42"/>
        <v>336</v>
      </c>
      <c r="H253" s="25">
        <f t="shared" si="43"/>
        <v>1</v>
      </c>
      <c r="I253" s="30">
        <f t="shared" si="44"/>
        <v>1.1160000000000001</v>
      </c>
      <c r="J253" s="27">
        <f t="shared" si="37"/>
        <v>8</v>
      </c>
      <c r="K253" s="31"/>
      <c r="L253" s="32">
        <f t="shared" si="45"/>
        <v>12704</v>
      </c>
      <c r="M253" s="32"/>
      <c r="N253" s="32">
        <f t="shared" si="46"/>
        <v>1088</v>
      </c>
      <c r="O253" s="33"/>
      <c r="P253" s="105"/>
      <c r="Q253" s="105"/>
      <c r="R253" s="106"/>
      <c r="S253" s="106"/>
    </row>
    <row r="254" spans="1:19">
      <c r="A254" s="27">
        <f t="shared" si="38"/>
        <v>437</v>
      </c>
      <c r="B254" s="27">
        <v>245</v>
      </c>
      <c r="C254" s="28" t="str">
        <f t="shared" si="39"/>
        <v>437 - CITY ON A HILL Charter School - BOSTON pupils</v>
      </c>
      <c r="D254" s="29">
        <v>437035035</v>
      </c>
      <c r="E254" s="27">
        <f t="shared" si="40"/>
        <v>437</v>
      </c>
      <c r="F254" s="25">
        <f t="shared" si="41"/>
        <v>35</v>
      </c>
      <c r="G254" s="25">
        <f t="shared" si="42"/>
        <v>35</v>
      </c>
      <c r="H254" s="25">
        <f t="shared" si="43"/>
        <v>1</v>
      </c>
      <c r="I254" s="30">
        <f t="shared" si="44"/>
        <v>1.0880000000000001</v>
      </c>
      <c r="J254" s="27">
        <f t="shared" si="37"/>
        <v>11</v>
      </c>
      <c r="K254" s="31"/>
      <c r="L254" s="32">
        <f t="shared" si="45"/>
        <v>18499</v>
      </c>
      <c r="M254" s="32"/>
      <c r="N254" s="32">
        <f t="shared" si="46"/>
        <v>1088</v>
      </c>
      <c r="O254" s="33"/>
      <c r="P254" s="105"/>
      <c r="Q254" s="105"/>
      <c r="R254" s="106"/>
      <c r="S254" s="106"/>
    </row>
    <row r="255" spans="1:19">
      <c r="A255" s="27">
        <f t="shared" si="38"/>
        <v>437</v>
      </c>
      <c r="B255" s="27">
        <v>246</v>
      </c>
      <c r="C255" s="28" t="str">
        <f t="shared" si="39"/>
        <v>437 - CITY ON A HILL Charter School - BROCKTON pupils</v>
      </c>
      <c r="D255" s="29">
        <v>437035044</v>
      </c>
      <c r="E255" s="27">
        <f t="shared" si="40"/>
        <v>437</v>
      </c>
      <c r="F255" s="25">
        <f t="shared" si="41"/>
        <v>35</v>
      </c>
      <c r="G255" s="25">
        <f t="shared" si="42"/>
        <v>44</v>
      </c>
      <c r="H255" s="25">
        <f t="shared" si="43"/>
        <v>1</v>
      </c>
      <c r="I255" s="30">
        <f t="shared" si="44"/>
        <v>1.0880000000000001</v>
      </c>
      <c r="J255" s="27">
        <f t="shared" si="37"/>
        <v>11</v>
      </c>
      <c r="K255" s="31"/>
      <c r="L255" s="32">
        <f t="shared" si="45"/>
        <v>12440</v>
      </c>
      <c r="M255" s="32"/>
      <c r="N255" s="32">
        <f t="shared" si="46"/>
        <v>1088</v>
      </c>
      <c r="O255" s="33"/>
      <c r="P255" s="105"/>
      <c r="Q255" s="105"/>
      <c r="R255" s="106"/>
      <c r="S255" s="106"/>
    </row>
    <row r="256" spans="1:19">
      <c r="A256" s="27">
        <f t="shared" si="38"/>
        <v>437</v>
      </c>
      <c r="B256" s="27">
        <v>247</v>
      </c>
      <c r="C256" s="28" t="str">
        <f t="shared" si="39"/>
        <v>437 - CITY ON A HILL Charter School - CANTON pupils</v>
      </c>
      <c r="D256" s="29">
        <v>437035050</v>
      </c>
      <c r="E256" s="27">
        <f t="shared" si="40"/>
        <v>437</v>
      </c>
      <c r="F256" s="25">
        <f t="shared" si="41"/>
        <v>35</v>
      </c>
      <c r="G256" s="25">
        <f t="shared" si="42"/>
        <v>50</v>
      </c>
      <c r="H256" s="25">
        <f t="shared" si="43"/>
        <v>1</v>
      </c>
      <c r="I256" s="30">
        <f t="shared" si="44"/>
        <v>1.0880000000000001</v>
      </c>
      <c r="J256" s="27">
        <f t="shared" si="37"/>
        <v>4</v>
      </c>
      <c r="K256" s="31"/>
      <c r="L256" s="32">
        <f t="shared" si="45"/>
        <v>17079</v>
      </c>
      <c r="M256" s="32"/>
      <c r="N256" s="32">
        <f t="shared" si="46"/>
        <v>1088</v>
      </c>
      <c r="O256" s="33"/>
      <c r="P256" s="105"/>
      <c r="Q256" s="105"/>
      <c r="R256" s="106"/>
      <c r="S256" s="106"/>
    </row>
    <row r="257" spans="1:19">
      <c r="A257" s="27">
        <f t="shared" si="38"/>
        <v>437</v>
      </c>
      <c r="B257" s="27">
        <v>248</v>
      </c>
      <c r="C257" s="28" t="str">
        <f t="shared" si="39"/>
        <v>437 - CITY ON A HILL Charter School - MILTON pupils</v>
      </c>
      <c r="D257" s="29">
        <v>437035189</v>
      </c>
      <c r="E257" s="27">
        <f t="shared" si="40"/>
        <v>437</v>
      </c>
      <c r="F257" s="25">
        <f t="shared" si="41"/>
        <v>35</v>
      </c>
      <c r="G257" s="25">
        <f t="shared" si="42"/>
        <v>189</v>
      </c>
      <c r="H257" s="25">
        <f t="shared" si="43"/>
        <v>1</v>
      </c>
      <c r="I257" s="30">
        <f t="shared" si="44"/>
        <v>1.0880000000000001</v>
      </c>
      <c r="J257" s="27">
        <f t="shared" si="37"/>
        <v>3</v>
      </c>
      <c r="K257" s="31"/>
      <c r="L257" s="32">
        <f t="shared" si="45"/>
        <v>16962</v>
      </c>
      <c r="M257" s="32"/>
      <c r="N257" s="32">
        <f t="shared" si="46"/>
        <v>1088</v>
      </c>
      <c r="O257" s="33"/>
      <c r="P257" s="105"/>
      <c r="Q257" s="105"/>
      <c r="R257" s="106"/>
      <c r="S257" s="106"/>
    </row>
    <row r="258" spans="1:19">
      <c r="A258" s="27">
        <f t="shared" si="38"/>
        <v>437</v>
      </c>
      <c r="B258" s="27">
        <v>249</v>
      </c>
      <c r="C258" s="28" t="str">
        <f t="shared" si="39"/>
        <v>437 - CITY ON A HILL Charter School - RANDOLPH pupils</v>
      </c>
      <c r="D258" s="29">
        <v>437035244</v>
      </c>
      <c r="E258" s="27">
        <f t="shared" si="40"/>
        <v>437</v>
      </c>
      <c r="F258" s="25">
        <f t="shared" si="41"/>
        <v>35</v>
      </c>
      <c r="G258" s="25">
        <f t="shared" si="42"/>
        <v>244</v>
      </c>
      <c r="H258" s="25">
        <f t="shared" si="43"/>
        <v>1</v>
      </c>
      <c r="I258" s="30">
        <f t="shared" si="44"/>
        <v>1.0880000000000001</v>
      </c>
      <c r="J258" s="27">
        <f t="shared" si="37"/>
        <v>10</v>
      </c>
      <c r="K258" s="31"/>
      <c r="L258" s="32">
        <f t="shared" si="45"/>
        <v>15441</v>
      </c>
      <c r="M258" s="32"/>
      <c r="N258" s="32">
        <f t="shared" si="46"/>
        <v>1088</v>
      </c>
      <c r="O258" s="33"/>
      <c r="P258" s="105"/>
      <c r="Q258" s="105"/>
      <c r="R258" s="106"/>
      <c r="S258" s="106"/>
    </row>
    <row r="259" spans="1:19">
      <c r="A259" s="27">
        <f t="shared" si="38"/>
        <v>438</v>
      </c>
      <c r="B259" s="27">
        <v>250</v>
      </c>
      <c r="C259" s="28" t="str">
        <f t="shared" si="39"/>
        <v>438 - CODMAN ACADEMY Charter School - BOSTON pupils</v>
      </c>
      <c r="D259" s="29">
        <v>438035035</v>
      </c>
      <c r="E259" s="27">
        <f t="shared" si="40"/>
        <v>438</v>
      </c>
      <c r="F259" s="25">
        <f t="shared" si="41"/>
        <v>35</v>
      </c>
      <c r="G259" s="25">
        <f t="shared" si="42"/>
        <v>35</v>
      </c>
      <c r="H259" s="25">
        <f t="shared" si="43"/>
        <v>1</v>
      </c>
      <c r="I259" s="30">
        <f t="shared" si="44"/>
        <v>1.0880000000000001</v>
      </c>
      <c r="J259" s="27">
        <f t="shared" si="37"/>
        <v>11</v>
      </c>
      <c r="K259" s="31"/>
      <c r="L259" s="32">
        <f t="shared" si="45"/>
        <v>17497</v>
      </c>
      <c r="M259" s="32"/>
      <c r="N259" s="32">
        <f t="shared" si="46"/>
        <v>1088</v>
      </c>
      <c r="O259" s="33"/>
      <c r="P259" s="105"/>
      <c r="Q259" s="105"/>
      <c r="R259" s="106"/>
      <c r="S259" s="106"/>
    </row>
    <row r="260" spans="1:19">
      <c r="A260" s="27">
        <f t="shared" si="38"/>
        <v>438</v>
      </c>
      <c r="B260" s="27">
        <v>251</v>
      </c>
      <c r="C260" s="28" t="str">
        <f t="shared" si="39"/>
        <v>438 - CODMAN ACADEMY Charter School - BRAINTREE pupils</v>
      </c>
      <c r="D260" s="29">
        <v>438035040</v>
      </c>
      <c r="E260" s="27">
        <f t="shared" si="40"/>
        <v>438</v>
      </c>
      <c r="F260" s="25">
        <f t="shared" si="41"/>
        <v>35</v>
      </c>
      <c r="G260" s="25">
        <f t="shared" si="42"/>
        <v>40</v>
      </c>
      <c r="H260" s="25">
        <f t="shared" si="43"/>
        <v>1</v>
      </c>
      <c r="I260" s="30">
        <f t="shared" si="44"/>
        <v>1.0880000000000001</v>
      </c>
      <c r="J260" s="27">
        <f t="shared" si="37"/>
        <v>6</v>
      </c>
      <c r="K260" s="31"/>
      <c r="L260" s="32">
        <f t="shared" si="45"/>
        <v>17611</v>
      </c>
      <c r="M260" s="32"/>
      <c r="N260" s="32">
        <f t="shared" si="46"/>
        <v>1088</v>
      </c>
      <c r="O260" s="33"/>
      <c r="P260" s="105"/>
      <c r="Q260" s="105"/>
      <c r="R260" s="106"/>
      <c r="S260" s="106"/>
    </row>
    <row r="261" spans="1:19">
      <c r="A261" s="27">
        <f t="shared" si="38"/>
        <v>438</v>
      </c>
      <c r="B261" s="27">
        <v>252</v>
      </c>
      <c r="C261" s="28" t="str">
        <f t="shared" si="39"/>
        <v>438 - CODMAN ACADEMY Charter School - BROCKTON pupils</v>
      </c>
      <c r="D261" s="29">
        <v>438035044</v>
      </c>
      <c r="E261" s="27">
        <f t="shared" si="40"/>
        <v>438</v>
      </c>
      <c r="F261" s="25">
        <f t="shared" si="41"/>
        <v>35</v>
      </c>
      <c r="G261" s="25">
        <f t="shared" si="42"/>
        <v>44</v>
      </c>
      <c r="H261" s="25">
        <f t="shared" si="43"/>
        <v>1</v>
      </c>
      <c r="I261" s="30">
        <f t="shared" si="44"/>
        <v>1.0880000000000001</v>
      </c>
      <c r="J261" s="27">
        <f t="shared" si="37"/>
        <v>11</v>
      </c>
      <c r="K261" s="31"/>
      <c r="L261" s="32">
        <f t="shared" si="45"/>
        <v>18109</v>
      </c>
      <c r="M261" s="32"/>
      <c r="N261" s="32">
        <f t="shared" si="46"/>
        <v>1088</v>
      </c>
      <c r="O261" s="33"/>
      <c r="P261" s="105"/>
      <c r="Q261" s="105"/>
      <c r="R261" s="106"/>
      <c r="S261" s="106"/>
    </row>
    <row r="262" spans="1:19">
      <c r="A262" s="27">
        <f t="shared" si="38"/>
        <v>438</v>
      </c>
      <c r="B262" s="27">
        <v>253</v>
      </c>
      <c r="C262" s="28" t="str">
        <f t="shared" si="39"/>
        <v>438 - CODMAN ACADEMY Charter School - CANTON pupils</v>
      </c>
      <c r="D262" s="29">
        <v>438035050</v>
      </c>
      <c r="E262" s="27">
        <f t="shared" si="40"/>
        <v>438</v>
      </c>
      <c r="F262" s="25">
        <f t="shared" si="41"/>
        <v>35</v>
      </c>
      <c r="G262" s="25">
        <f t="shared" si="42"/>
        <v>50</v>
      </c>
      <c r="H262" s="25">
        <f t="shared" si="43"/>
        <v>1</v>
      </c>
      <c r="I262" s="30">
        <f t="shared" si="44"/>
        <v>1.0880000000000001</v>
      </c>
      <c r="J262" s="27">
        <f t="shared" si="37"/>
        <v>4</v>
      </c>
      <c r="K262" s="31"/>
      <c r="L262" s="32">
        <f t="shared" si="45"/>
        <v>17079</v>
      </c>
      <c r="M262" s="32"/>
      <c r="N262" s="32">
        <f t="shared" si="46"/>
        <v>1088</v>
      </c>
      <c r="O262" s="33"/>
      <c r="P262" s="105"/>
      <c r="Q262" s="105"/>
      <c r="R262" s="106"/>
      <c r="S262" s="106"/>
    </row>
    <row r="263" spans="1:19">
      <c r="A263" s="27">
        <f t="shared" si="38"/>
        <v>438</v>
      </c>
      <c r="B263" s="27">
        <v>254</v>
      </c>
      <c r="C263" s="28" t="str">
        <f t="shared" si="39"/>
        <v>438 - CODMAN ACADEMY Charter School - RANDOLPH pupils</v>
      </c>
      <c r="D263" s="29">
        <v>438035244</v>
      </c>
      <c r="E263" s="27">
        <f t="shared" si="40"/>
        <v>438</v>
      </c>
      <c r="F263" s="25">
        <f t="shared" si="41"/>
        <v>35</v>
      </c>
      <c r="G263" s="25">
        <f t="shared" si="42"/>
        <v>244</v>
      </c>
      <c r="H263" s="25">
        <f t="shared" si="43"/>
        <v>1</v>
      </c>
      <c r="I263" s="30">
        <f t="shared" si="44"/>
        <v>1.0880000000000001</v>
      </c>
      <c r="J263" s="27">
        <f t="shared" si="37"/>
        <v>10</v>
      </c>
      <c r="K263" s="31"/>
      <c r="L263" s="32">
        <f t="shared" si="45"/>
        <v>18160</v>
      </c>
      <c r="M263" s="32"/>
      <c r="N263" s="32">
        <f t="shared" si="46"/>
        <v>1088</v>
      </c>
      <c r="O263" s="33"/>
      <c r="P263" s="105"/>
      <c r="Q263" s="105"/>
      <c r="R263" s="106"/>
      <c r="S263" s="106"/>
    </row>
    <row r="264" spans="1:19">
      <c r="A264" s="27">
        <f t="shared" si="38"/>
        <v>438</v>
      </c>
      <c r="B264" s="27">
        <v>255</v>
      </c>
      <c r="C264" s="28" t="str">
        <f t="shared" si="39"/>
        <v>438 - CODMAN ACADEMY Charter School - WINTHROP pupils</v>
      </c>
      <c r="D264" s="29">
        <v>438035346</v>
      </c>
      <c r="E264" s="27">
        <f t="shared" si="40"/>
        <v>438</v>
      </c>
      <c r="F264" s="25">
        <f t="shared" si="41"/>
        <v>35</v>
      </c>
      <c r="G264" s="25">
        <f t="shared" si="42"/>
        <v>346</v>
      </c>
      <c r="H264" s="25">
        <f t="shared" si="43"/>
        <v>1</v>
      </c>
      <c r="I264" s="30">
        <f t="shared" si="44"/>
        <v>1.0880000000000001</v>
      </c>
      <c r="J264" s="27">
        <f t="shared" si="37"/>
        <v>8</v>
      </c>
      <c r="K264" s="31"/>
      <c r="L264" s="32">
        <f t="shared" si="45"/>
        <v>18177</v>
      </c>
      <c r="M264" s="32"/>
      <c r="N264" s="32">
        <f t="shared" si="46"/>
        <v>1088</v>
      </c>
      <c r="O264" s="33"/>
      <c r="P264" s="105"/>
      <c r="Q264" s="105"/>
      <c r="R264" s="106"/>
      <c r="S264" s="106"/>
    </row>
    <row r="265" spans="1:19">
      <c r="A265" s="27">
        <f t="shared" si="38"/>
        <v>439</v>
      </c>
      <c r="B265" s="27">
        <v>256</v>
      </c>
      <c r="C265" s="28" t="str">
        <f t="shared" si="39"/>
        <v>439 - CONSERVATORY LAB Charter School - BOSTON pupils</v>
      </c>
      <c r="D265" s="29">
        <v>439035035</v>
      </c>
      <c r="E265" s="27">
        <f t="shared" si="40"/>
        <v>439</v>
      </c>
      <c r="F265" s="25">
        <f t="shared" si="41"/>
        <v>35</v>
      </c>
      <c r="G265" s="25">
        <f t="shared" si="42"/>
        <v>35</v>
      </c>
      <c r="H265" s="25">
        <f t="shared" si="43"/>
        <v>1</v>
      </c>
      <c r="I265" s="30">
        <f t="shared" si="44"/>
        <v>1.0880000000000001</v>
      </c>
      <c r="J265" s="27">
        <f t="shared" si="37"/>
        <v>11</v>
      </c>
      <c r="K265" s="31"/>
      <c r="L265" s="32">
        <f t="shared" si="45"/>
        <v>16079</v>
      </c>
      <c r="M265" s="32"/>
      <c r="N265" s="32">
        <f t="shared" si="46"/>
        <v>1088</v>
      </c>
      <c r="O265" s="33"/>
      <c r="P265" s="105"/>
      <c r="Q265" s="105"/>
      <c r="R265" s="106"/>
      <c r="S265" s="106"/>
    </row>
    <row r="266" spans="1:19">
      <c r="A266" s="27">
        <f t="shared" si="38"/>
        <v>439</v>
      </c>
      <c r="B266" s="27">
        <v>257</v>
      </c>
      <c r="C266" s="28" t="str">
        <f t="shared" si="39"/>
        <v>439 - CONSERVATORY LAB Charter School - BROCKTON pupils</v>
      </c>
      <c r="D266" s="29">
        <v>439035044</v>
      </c>
      <c r="E266" s="27">
        <f t="shared" si="40"/>
        <v>439</v>
      </c>
      <c r="F266" s="25">
        <f t="shared" si="41"/>
        <v>35</v>
      </c>
      <c r="G266" s="25">
        <f t="shared" si="42"/>
        <v>44</v>
      </c>
      <c r="H266" s="25">
        <f t="shared" si="43"/>
        <v>1</v>
      </c>
      <c r="I266" s="30">
        <f t="shared" si="44"/>
        <v>1.0880000000000001</v>
      </c>
      <c r="J266" s="27">
        <f t="shared" ref="J266:J329" si="47">VLOOKUP(D266,enro_chafnd,16)</f>
        <v>11</v>
      </c>
      <c r="K266" s="31"/>
      <c r="L266" s="32">
        <f t="shared" si="45"/>
        <v>15961</v>
      </c>
      <c r="M266" s="32"/>
      <c r="N266" s="32">
        <f t="shared" si="46"/>
        <v>1088</v>
      </c>
      <c r="O266" s="33"/>
      <c r="P266" s="105"/>
      <c r="Q266" s="105"/>
      <c r="R266" s="106"/>
      <c r="S266" s="106"/>
    </row>
    <row r="267" spans="1:19">
      <c r="A267" s="27">
        <f t="shared" ref="A267:A330" si="48">IF(VALUE(MID(D267,1,1))=4,VALUE(MID(D267,1,3)),VALUE(MID(D267,1,4)))</f>
        <v>439</v>
      </c>
      <c r="B267" s="27">
        <v>258</v>
      </c>
      <c r="C267" s="28" t="str">
        <f t="shared" ref="C267:C330" si="49">IF(H267=1,A267 &amp; " - " &amp;VLOOKUP(A267,codeCHA,2)&amp;" Charter School - "&amp;VLOOKUP(G267,code436,2)&amp;" pupils",IF(OR(A267=450,A267=466),A267 &amp; " - " &amp;VLOOKUP(A267,codeCHA,2)&amp;" Charter School - "&amp;VLOOKUP(F267,code436,2)&amp;" District - "&amp;VLOOKUP(G267,code436,2)&amp;" pupils",A267 &amp; " - " &amp;VLOOKUP(A267,codeCHA,2)&amp;" Charter School - "&amp;VLOOKUP(F267,code436,2)&amp;" Campus - "&amp;VLOOKUP(G267,code436,2)&amp;" pupils"))</f>
        <v>439 - CONSERVATORY LAB Charter School - CANTON pupils</v>
      </c>
      <c r="D267" s="29">
        <v>439035050</v>
      </c>
      <c r="E267" s="27">
        <f t="shared" ref="E267:E330" si="50">A267</f>
        <v>439</v>
      </c>
      <c r="F267" s="25">
        <f t="shared" ref="F267:F330" si="51">IF(VALUE(MID(D267,1,1))=4,VALUE(MID(D267,4,3)),VALUE(MID(D267,5,3)))</f>
        <v>35</v>
      </c>
      <c r="G267" s="25">
        <f t="shared" ref="G267:G330" si="52">IF(VALUE(MID(D267,1,1))=4,VALUE(MID(D267,7,3)),VALUE(MID(D267,8,3)))</f>
        <v>50</v>
      </c>
      <c r="H267" s="25">
        <f t="shared" ref="H267:H330" si="53">IF(OR(A267=410,A267=466,A267=487),2,1)</f>
        <v>1</v>
      </c>
      <c r="I267" s="30">
        <f t="shared" ref="I267:I330" si="54">VLOOKUP(F267,distinfo,4)</f>
        <v>1.0880000000000001</v>
      </c>
      <c r="J267" s="27">
        <f t="shared" si="47"/>
        <v>4</v>
      </c>
      <c r="K267" s="31"/>
      <c r="L267" s="32">
        <f t="shared" ref="L267:L330" si="55">IF(VLOOKUP(D267,rate_chafnd,40,FALSE)&gt;0,VLOOKUP(D267,rate_chafnd,40),VLOOKUP(G267,distinfo,7))</f>
        <v>10434</v>
      </c>
      <c r="M267" s="32"/>
      <c r="N267" s="32">
        <f t="shared" ref="N267:N330" si="56">VLOOKUP(G267,distinfo,9)</f>
        <v>1088</v>
      </c>
      <c r="O267" s="33"/>
      <c r="P267" s="105"/>
      <c r="Q267" s="105"/>
      <c r="R267" s="106"/>
      <c r="S267" s="106"/>
    </row>
    <row r="268" spans="1:19">
      <c r="A268" s="27">
        <f t="shared" si="48"/>
        <v>439</v>
      </c>
      <c r="B268" s="27">
        <v>259</v>
      </c>
      <c r="C268" s="28" t="str">
        <f t="shared" si="49"/>
        <v>439 - CONSERVATORY LAB Charter School - DEDHAM pupils</v>
      </c>
      <c r="D268" s="29">
        <v>439035073</v>
      </c>
      <c r="E268" s="27">
        <f t="shared" si="50"/>
        <v>439</v>
      </c>
      <c r="F268" s="25">
        <f t="shared" si="51"/>
        <v>35</v>
      </c>
      <c r="G268" s="25">
        <f t="shared" si="52"/>
        <v>73</v>
      </c>
      <c r="H268" s="25">
        <f t="shared" si="53"/>
        <v>1</v>
      </c>
      <c r="I268" s="30">
        <f t="shared" si="54"/>
        <v>1.0880000000000001</v>
      </c>
      <c r="J268" s="27">
        <f t="shared" si="47"/>
        <v>6</v>
      </c>
      <c r="K268" s="31"/>
      <c r="L268" s="32">
        <f t="shared" si="55"/>
        <v>13389</v>
      </c>
      <c r="M268" s="32"/>
      <c r="N268" s="32">
        <f t="shared" si="56"/>
        <v>1088</v>
      </c>
      <c r="O268" s="33"/>
      <c r="P268" s="105"/>
      <c r="Q268" s="105"/>
      <c r="R268" s="106"/>
      <c r="S268" s="106"/>
    </row>
    <row r="269" spans="1:19">
      <c r="A269" s="27">
        <f t="shared" si="48"/>
        <v>439</v>
      </c>
      <c r="B269" s="27">
        <v>260</v>
      </c>
      <c r="C269" s="28" t="str">
        <f t="shared" si="49"/>
        <v>439 - CONSERVATORY LAB Charter School - EASTON pupils</v>
      </c>
      <c r="D269" s="29">
        <v>439035088</v>
      </c>
      <c r="E269" s="27">
        <f t="shared" si="50"/>
        <v>439</v>
      </c>
      <c r="F269" s="25">
        <f t="shared" si="51"/>
        <v>35</v>
      </c>
      <c r="G269" s="25">
        <f t="shared" si="52"/>
        <v>88</v>
      </c>
      <c r="H269" s="25">
        <f t="shared" si="53"/>
        <v>1</v>
      </c>
      <c r="I269" s="30">
        <f t="shared" si="54"/>
        <v>1.0880000000000001</v>
      </c>
      <c r="J269" s="27">
        <f t="shared" si="47"/>
        <v>4</v>
      </c>
      <c r="K269" s="31"/>
      <c r="L269" s="32">
        <f t="shared" si="55"/>
        <v>15471</v>
      </c>
      <c r="M269" s="32"/>
      <c r="N269" s="32">
        <f t="shared" si="56"/>
        <v>1088</v>
      </c>
      <c r="O269" s="33"/>
      <c r="P269" s="105"/>
      <c r="Q269" s="105"/>
      <c r="R269" s="106"/>
      <c r="S269" s="106"/>
    </row>
    <row r="270" spans="1:19">
      <c r="A270" s="27">
        <f t="shared" si="48"/>
        <v>439</v>
      </c>
      <c r="B270" s="27">
        <v>261</v>
      </c>
      <c r="C270" s="28" t="str">
        <f t="shared" si="49"/>
        <v>439 - CONSERVATORY LAB Charter School - RANDOLPH pupils</v>
      </c>
      <c r="D270" s="29">
        <v>439035244</v>
      </c>
      <c r="E270" s="27">
        <f t="shared" si="50"/>
        <v>439</v>
      </c>
      <c r="F270" s="25">
        <f t="shared" si="51"/>
        <v>35</v>
      </c>
      <c r="G270" s="25">
        <f t="shared" si="52"/>
        <v>244</v>
      </c>
      <c r="H270" s="25">
        <f t="shared" si="53"/>
        <v>1</v>
      </c>
      <c r="I270" s="30">
        <f t="shared" si="54"/>
        <v>1.0880000000000001</v>
      </c>
      <c r="J270" s="27">
        <f t="shared" si="47"/>
        <v>10</v>
      </c>
      <c r="K270" s="31"/>
      <c r="L270" s="32">
        <f t="shared" si="55"/>
        <v>13847</v>
      </c>
      <c r="M270" s="32"/>
      <c r="N270" s="32">
        <f t="shared" si="56"/>
        <v>1088</v>
      </c>
      <c r="O270" s="33"/>
      <c r="P270" s="105"/>
      <c r="Q270" s="105"/>
      <c r="R270" s="106"/>
      <c r="S270" s="106"/>
    </row>
    <row r="271" spans="1:19">
      <c r="A271" s="27">
        <f t="shared" si="48"/>
        <v>439</v>
      </c>
      <c r="B271" s="27">
        <v>262</v>
      </c>
      <c r="C271" s="28" t="str">
        <f t="shared" si="49"/>
        <v>439 - CONSERVATORY LAB Charter School - STONEHAM pupils</v>
      </c>
      <c r="D271" s="29">
        <v>439035284</v>
      </c>
      <c r="E271" s="27">
        <f t="shared" si="50"/>
        <v>439</v>
      </c>
      <c r="F271" s="25">
        <f t="shared" si="51"/>
        <v>35</v>
      </c>
      <c r="G271" s="25">
        <f t="shared" si="52"/>
        <v>284</v>
      </c>
      <c r="H271" s="25">
        <f t="shared" si="53"/>
        <v>1</v>
      </c>
      <c r="I271" s="30">
        <f t="shared" si="54"/>
        <v>1.0880000000000001</v>
      </c>
      <c r="J271" s="27">
        <f t="shared" si="47"/>
        <v>5</v>
      </c>
      <c r="K271" s="31"/>
      <c r="L271" s="32">
        <f t="shared" si="55"/>
        <v>15390</v>
      </c>
      <c r="M271" s="32"/>
      <c r="N271" s="32">
        <f t="shared" si="56"/>
        <v>1088</v>
      </c>
      <c r="O271" s="33"/>
      <c r="P271" s="105"/>
      <c r="Q271" s="105"/>
      <c r="R271" s="106"/>
      <c r="S271" s="106"/>
    </row>
    <row r="272" spans="1:19">
      <c r="A272" s="27">
        <f t="shared" si="48"/>
        <v>439</v>
      </c>
      <c r="B272" s="27">
        <v>263</v>
      </c>
      <c r="C272" s="28" t="str">
        <f t="shared" si="49"/>
        <v>439 - CONSERVATORY LAB Charter School - STOUGHTON pupils</v>
      </c>
      <c r="D272" s="29">
        <v>439035285</v>
      </c>
      <c r="E272" s="27">
        <f t="shared" si="50"/>
        <v>439</v>
      </c>
      <c r="F272" s="25">
        <f t="shared" si="51"/>
        <v>35</v>
      </c>
      <c r="G272" s="25">
        <f t="shared" si="52"/>
        <v>285</v>
      </c>
      <c r="H272" s="25">
        <f t="shared" si="53"/>
        <v>1</v>
      </c>
      <c r="I272" s="30">
        <f t="shared" si="54"/>
        <v>1.0880000000000001</v>
      </c>
      <c r="J272" s="27">
        <f t="shared" si="47"/>
        <v>8</v>
      </c>
      <c r="K272" s="31"/>
      <c r="L272" s="32">
        <f t="shared" si="55"/>
        <v>13672</v>
      </c>
      <c r="M272" s="32"/>
      <c r="N272" s="32">
        <f t="shared" si="56"/>
        <v>1088</v>
      </c>
      <c r="O272" s="33"/>
      <c r="P272" s="105"/>
      <c r="Q272" s="105"/>
      <c r="R272" s="106"/>
      <c r="S272" s="106"/>
    </row>
    <row r="273" spans="1:19">
      <c r="A273" s="27">
        <f t="shared" si="48"/>
        <v>439</v>
      </c>
      <c r="B273" s="27">
        <v>264</v>
      </c>
      <c r="C273" s="28" t="str">
        <f t="shared" si="49"/>
        <v>439 - CONSERVATORY LAB Charter School - WOBURN pupils</v>
      </c>
      <c r="D273" s="29">
        <v>439035347</v>
      </c>
      <c r="E273" s="27">
        <f t="shared" si="50"/>
        <v>439</v>
      </c>
      <c r="F273" s="25">
        <f t="shared" si="51"/>
        <v>35</v>
      </c>
      <c r="G273" s="25">
        <f t="shared" si="52"/>
        <v>347</v>
      </c>
      <c r="H273" s="25">
        <f t="shared" si="53"/>
        <v>1</v>
      </c>
      <c r="I273" s="30">
        <f t="shared" si="54"/>
        <v>1.0880000000000001</v>
      </c>
      <c r="J273" s="27">
        <f t="shared" si="47"/>
        <v>8</v>
      </c>
      <c r="K273" s="31"/>
      <c r="L273" s="32">
        <f t="shared" si="55"/>
        <v>17940</v>
      </c>
      <c r="M273" s="32"/>
      <c r="N273" s="32">
        <f t="shared" si="56"/>
        <v>1088</v>
      </c>
      <c r="O273" s="33"/>
      <c r="P273" s="105"/>
      <c r="Q273" s="105"/>
      <c r="R273" s="106"/>
      <c r="S273" s="106"/>
    </row>
    <row r="274" spans="1:19">
      <c r="A274" s="27">
        <f t="shared" si="48"/>
        <v>440</v>
      </c>
      <c r="B274" s="27">
        <v>265</v>
      </c>
      <c r="C274" s="28" t="str">
        <f t="shared" si="49"/>
        <v>440 - COMMUNITY DAY Charter School - ANDOVER pupils</v>
      </c>
      <c r="D274" s="29">
        <v>440149009</v>
      </c>
      <c r="E274" s="27">
        <f t="shared" si="50"/>
        <v>440</v>
      </c>
      <c r="F274" s="25">
        <f t="shared" si="51"/>
        <v>149</v>
      </c>
      <c r="G274" s="25">
        <f t="shared" si="52"/>
        <v>9</v>
      </c>
      <c r="H274" s="25">
        <f t="shared" si="53"/>
        <v>1</v>
      </c>
      <c r="I274" s="30">
        <f t="shared" si="54"/>
        <v>1</v>
      </c>
      <c r="J274" s="27">
        <f t="shared" si="47"/>
        <v>3</v>
      </c>
      <c r="K274" s="31"/>
      <c r="L274" s="32">
        <f t="shared" si="55"/>
        <v>11481</v>
      </c>
      <c r="M274" s="32"/>
      <c r="N274" s="32">
        <f t="shared" si="56"/>
        <v>1088</v>
      </c>
      <c r="O274" s="33"/>
      <c r="P274" s="105"/>
      <c r="Q274" s="105"/>
      <c r="R274" s="106"/>
      <c r="S274" s="106"/>
    </row>
    <row r="275" spans="1:19">
      <c r="A275" s="27">
        <f t="shared" si="48"/>
        <v>440</v>
      </c>
      <c r="B275" s="27">
        <v>266</v>
      </c>
      <c r="C275" s="28" t="str">
        <f t="shared" si="49"/>
        <v>440 - COMMUNITY DAY Charter School - BILLERICA pupils</v>
      </c>
      <c r="D275" s="29">
        <v>440149031</v>
      </c>
      <c r="E275" s="27">
        <f t="shared" si="50"/>
        <v>440</v>
      </c>
      <c r="F275" s="25">
        <f t="shared" si="51"/>
        <v>149</v>
      </c>
      <c r="G275" s="25">
        <f t="shared" si="52"/>
        <v>31</v>
      </c>
      <c r="H275" s="25">
        <f t="shared" si="53"/>
        <v>1</v>
      </c>
      <c r="I275" s="30">
        <f t="shared" si="54"/>
        <v>1</v>
      </c>
      <c r="J275" s="27">
        <f t="shared" si="47"/>
        <v>5</v>
      </c>
      <c r="K275" s="31"/>
      <c r="L275" s="32">
        <f t="shared" si="55"/>
        <v>9754</v>
      </c>
      <c r="M275" s="32"/>
      <c r="N275" s="32">
        <f t="shared" si="56"/>
        <v>1088</v>
      </c>
      <c r="O275" s="33"/>
      <c r="P275" s="105"/>
      <c r="Q275" s="105"/>
      <c r="R275" s="106"/>
      <c r="S275" s="106"/>
    </row>
    <row r="276" spans="1:19">
      <c r="A276" s="27">
        <f t="shared" si="48"/>
        <v>440</v>
      </c>
      <c r="B276" s="27">
        <v>267</v>
      </c>
      <c r="C276" s="28" t="str">
        <f t="shared" si="49"/>
        <v>440 - COMMUNITY DAY Charter School - DRACUT pupils</v>
      </c>
      <c r="D276" s="29">
        <v>440149079</v>
      </c>
      <c r="E276" s="27">
        <f t="shared" si="50"/>
        <v>440</v>
      </c>
      <c r="F276" s="25">
        <f t="shared" si="51"/>
        <v>149</v>
      </c>
      <c r="G276" s="25">
        <f t="shared" si="52"/>
        <v>79</v>
      </c>
      <c r="H276" s="25">
        <f t="shared" si="53"/>
        <v>1</v>
      </c>
      <c r="I276" s="30">
        <f t="shared" si="54"/>
        <v>1</v>
      </c>
      <c r="J276" s="27">
        <f t="shared" si="47"/>
        <v>7</v>
      </c>
      <c r="K276" s="31"/>
      <c r="L276" s="32">
        <f t="shared" si="55"/>
        <v>17725</v>
      </c>
      <c r="M276" s="32"/>
      <c r="N276" s="32">
        <f t="shared" si="56"/>
        <v>1088</v>
      </c>
      <c r="O276" s="33"/>
      <c r="P276" s="105"/>
      <c r="Q276" s="105"/>
      <c r="R276" s="106"/>
      <c r="S276" s="106"/>
    </row>
    <row r="277" spans="1:19">
      <c r="A277" s="27">
        <f t="shared" si="48"/>
        <v>440</v>
      </c>
      <c r="B277" s="27">
        <v>268</v>
      </c>
      <c r="C277" s="28" t="str">
        <f t="shared" si="49"/>
        <v>440 - COMMUNITY DAY Charter School - HAVERHILL pupils</v>
      </c>
      <c r="D277" s="29">
        <v>440149128</v>
      </c>
      <c r="E277" s="27">
        <f t="shared" si="50"/>
        <v>440</v>
      </c>
      <c r="F277" s="25">
        <f t="shared" si="51"/>
        <v>149</v>
      </c>
      <c r="G277" s="25">
        <f t="shared" si="52"/>
        <v>128</v>
      </c>
      <c r="H277" s="25">
        <f t="shared" si="53"/>
        <v>1</v>
      </c>
      <c r="I277" s="30">
        <f t="shared" si="54"/>
        <v>1</v>
      </c>
      <c r="J277" s="27">
        <f t="shared" si="47"/>
        <v>10</v>
      </c>
      <c r="K277" s="31"/>
      <c r="L277" s="32">
        <f t="shared" si="55"/>
        <v>14361</v>
      </c>
      <c r="M277" s="32"/>
      <c r="N277" s="32">
        <f t="shared" si="56"/>
        <v>1088</v>
      </c>
      <c r="O277" s="33"/>
      <c r="P277" s="105"/>
      <c r="Q277" s="105"/>
      <c r="R277" s="106"/>
      <c r="S277" s="106"/>
    </row>
    <row r="278" spans="1:19">
      <c r="A278" s="27">
        <f t="shared" si="48"/>
        <v>440</v>
      </c>
      <c r="B278" s="27">
        <v>269</v>
      </c>
      <c r="C278" s="28" t="str">
        <f t="shared" si="49"/>
        <v>440 - COMMUNITY DAY Charter School - LAWRENCE pupils</v>
      </c>
      <c r="D278" s="29">
        <v>440149149</v>
      </c>
      <c r="E278" s="27">
        <f t="shared" si="50"/>
        <v>440</v>
      </c>
      <c r="F278" s="25">
        <f t="shared" si="51"/>
        <v>149</v>
      </c>
      <c r="G278" s="25">
        <f t="shared" si="52"/>
        <v>149</v>
      </c>
      <c r="H278" s="25">
        <f t="shared" si="53"/>
        <v>1</v>
      </c>
      <c r="I278" s="30">
        <f t="shared" si="54"/>
        <v>1</v>
      </c>
      <c r="J278" s="27">
        <f t="shared" si="47"/>
        <v>12</v>
      </c>
      <c r="K278" s="31"/>
      <c r="L278" s="32">
        <f t="shared" si="55"/>
        <v>15811</v>
      </c>
      <c r="M278" s="32"/>
      <c r="N278" s="32">
        <f t="shared" si="56"/>
        <v>1088</v>
      </c>
      <c r="O278" s="33"/>
      <c r="P278" s="105"/>
      <c r="Q278" s="105"/>
      <c r="R278" s="106"/>
      <c r="S278" s="106"/>
    </row>
    <row r="279" spans="1:19">
      <c r="A279" s="27">
        <f t="shared" si="48"/>
        <v>440</v>
      </c>
      <c r="B279" s="27">
        <v>270</v>
      </c>
      <c r="C279" s="28" t="str">
        <f t="shared" si="49"/>
        <v>440 - COMMUNITY DAY Charter School - LOWELL pupils</v>
      </c>
      <c r="D279" s="29">
        <v>440149160</v>
      </c>
      <c r="E279" s="27">
        <f t="shared" si="50"/>
        <v>440</v>
      </c>
      <c r="F279" s="25">
        <f t="shared" si="51"/>
        <v>149</v>
      </c>
      <c r="G279" s="25">
        <f t="shared" si="52"/>
        <v>160</v>
      </c>
      <c r="H279" s="25">
        <f t="shared" si="53"/>
        <v>1</v>
      </c>
      <c r="I279" s="30">
        <f t="shared" si="54"/>
        <v>1</v>
      </c>
      <c r="J279" s="27">
        <f t="shared" si="47"/>
        <v>11</v>
      </c>
      <c r="K279" s="31"/>
      <c r="L279" s="32">
        <f t="shared" si="55"/>
        <v>14249</v>
      </c>
      <c r="M279" s="32"/>
      <c r="N279" s="32">
        <f t="shared" si="56"/>
        <v>1088</v>
      </c>
      <c r="O279" s="33"/>
      <c r="P279" s="105"/>
      <c r="Q279" s="105"/>
      <c r="R279" s="106"/>
      <c r="S279" s="106"/>
    </row>
    <row r="280" spans="1:19">
      <c r="A280" s="27">
        <f t="shared" si="48"/>
        <v>440</v>
      </c>
      <c r="B280" s="27">
        <v>271</v>
      </c>
      <c r="C280" s="28" t="str">
        <f t="shared" si="49"/>
        <v>440 - COMMUNITY DAY Charter School - METHUEN pupils</v>
      </c>
      <c r="D280" s="29">
        <v>440149181</v>
      </c>
      <c r="E280" s="27">
        <f t="shared" si="50"/>
        <v>440</v>
      </c>
      <c r="F280" s="25">
        <f t="shared" si="51"/>
        <v>149</v>
      </c>
      <c r="G280" s="25">
        <f t="shared" si="52"/>
        <v>181</v>
      </c>
      <c r="H280" s="25">
        <f t="shared" si="53"/>
        <v>1</v>
      </c>
      <c r="I280" s="30">
        <f t="shared" si="54"/>
        <v>1</v>
      </c>
      <c r="J280" s="27">
        <f t="shared" si="47"/>
        <v>10</v>
      </c>
      <c r="K280" s="31"/>
      <c r="L280" s="32">
        <f t="shared" si="55"/>
        <v>13485</v>
      </c>
      <c r="M280" s="32"/>
      <c r="N280" s="32">
        <f t="shared" si="56"/>
        <v>1088</v>
      </c>
      <c r="O280" s="33"/>
      <c r="P280" s="105"/>
      <c r="Q280" s="105"/>
      <c r="R280" s="106"/>
      <c r="S280" s="106"/>
    </row>
    <row r="281" spans="1:19">
      <c r="A281" s="27">
        <f t="shared" si="48"/>
        <v>440</v>
      </c>
      <c r="B281" s="27">
        <v>272</v>
      </c>
      <c r="C281" s="28" t="str">
        <f t="shared" si="49"/>
        <v>440 - COMMUNITY DAY Charter School - NORTH ANDOVER pupils</v>
      </c>
      <c r="D281" s="29">
        <v>440149211</v>
      </c>
      <c r="E281" s="27">
        <f t="shared" si="50"/>
        <v>440</v>
      </c>
      <c r="F281" s="25">
        <f t="shared" si="51"/>
        <v>149</v>
      </c>
      <c r="G281" s="25">
        <f t="shared" si="52"/>
        <v>211</v>
      </c>
      <c r="H281" s="25">
        <f t="shared" si="53"/>
        <v>1</v>
      </c>
      <c r="I281" s="30">
        <f t="shared" si="54"/>
        <v>1</v>
      </c>
      <c r="J281" s="27">
        <f t="shared" si="47"/>
        <v>5</v>
      </c>
      <c r="K281" s="31"/>
      <c r="L281" s="32">
        <f t="shared" si="55"/>
        <v>12617</v>
      </c>
      <c r="M281" s="32"/>
      <c r="N281" s="32">
        <f t="shared" si="56"/>
        <v>1088</v>
      </c>
      <c r="O281" s="33"/>
      <c r="P281" s="105"/>
      <c r="Q281" s="105"/>
      <c r="R281" s="106"/>
      <c r="S281" s="106"/>
    </row>
    <row r="282" spans="1:19">
      <c r="A282" s="27">
        <f t="shared" si="48"/>
        <v>440</v>
      </c>
      <c r="B282" s="27">
        <v>273</v>
      </c>
      <c r="C282" s="28" t="str">
        <f t="shared" si="49"/>
        <v>440 - COMMUNITY DAY Charter School - PENTUCKET pupils</v>
      </c>
      <c r="D282" s="29">
        <v>440149745</v>
      </c>
      <c r="E282" s="27">
        <f t="shared" si="50"/>
        <v>440</v>
      </c>
      <c r="F282" s="25">
        <f t="shared" si="51"/>
        <v>149</v>
      </c>
      <c r="G282" s="25">
        <f t="shared" si="52"/>
        <v>745</v>
      </c>
      <c r="H282" s="25">
        <f t="shared" si="53"/>
        <v>1</v>
      </c>
      <c r="I282" s="30">
        <f t="shared" si="54"/>
        <v>1</v>
      </c>
      <c r="J282" s="27">
        <f t="shared" si="47"/>
        <v>3</v>
      </c>
      <c r="K282" s="31"/>
      <c r="L282" s="32">
        <f t="shared" si="55"/>
        <v>10115</v>
      </c>
      <c r="M282" s="32"/>
      <c r="N282" s="32">
        <f t="shared" si="56"/>
        <v>1088</v>
      </c>
      <c r="O282" s="33"/>
      <c r="P282" s="105"/>
      <c r="Q282" s="105"/>
      <c r="R282" s="106"/>
      <c r="S282" s="106"/>
    </row>
    <row r="283" spans="1:19">
      <c r="A283" s="27">
        <f t="shared" si="48"/>
        <v>441</v>
      </c>
      <c r="B283" s="27">
        <v>274</v>
      </c>
      <c r="C283" s="28" t="str">
        <f t="shared" si="49"/>
        <v>441 - SPRINGFIELD INTERNATIONAL Charter School - AGAWAM pupils</v>
      </c>
      <c r="D283" s="29">
        <v>441281005</v>
      </c>
      <c r="E283" s="27">
        <f t="shared" si="50"/>
        <v>441</v>
      </c>
      <c r="F283" s="25">
        <f t="shared" si="51"/>
        <v>281</v>
      </c>
      <c r="G283" s="25">
        <f t="shared" si="52"/>
        <v>5</v>
      </c>
      <c r="H283" s="25">
        <f t="shared" si="53"/>
        <v>1</v>
      </c>
      <c r="I283" s="30">
        <f t="shared" si="54"/>
        <v>1</v>
      </c>
      <c r="J283" s="27">
        <f t="shared" si="47"/>
        <v>8</v>
      </c>
      <c r="K283" s="31"/>
      <c r="L283" s="32">
        <f t="shared" si="55"/>
        <v>15433</v>
      </c>
      <c r="M283" s="32"/>
      <c r="N283" s="32">
        <f t="shared" si="56"/>
        <v>1088</v>
      </c>
      <c r="O283" s="33"/>
      <c r="P283" s="105"/>
      <c r="Q283" s="105"/>
      <c r="R283" s="106"/>
      <c r="S283" s="106"/>
    </row>
    <row r="284" spans="1:19">
      <c r="A284" s="27">
        <f t="shared" si="48"/>
        <v>441</v>
      </c>
      <c r="B284" s="27">
        <v>275</v>
      </c>
      <c r="C284" s="28" t="str">
        <f t="shared" si="49"/>
        <v>441 - SPRINGFIELD INTERNATIONAL Charter School - CHICOPEE pupils</v>
      </c>
      <c r="D284" s="29">
        <v>441281061</v>
      </c>
      <c r="E284" s="27">
        <f t="shared" si="50"/>
        <v>441</v>
      </c>
      <c r="F284" s="25">
        <f t="shared" si="51"/>
        <v>281</v>
      </c>
      <c r="G284" s="25">
        <f t="shared" si="52"/>
        <v>61</v>
      </c>
      <c r="H284" s="25">
        <f t="shared" si="53"/>
        <v>1</v>
      </c>
      <c r="I284" s="30">
        <f t="shared" si="54"/>
        <v>1</v>
      </c>
      <c r="J284" s="27">
        <f t="shared" si="47"/>
        <v>11</v>
      </c>
      <c r="K284" s="31"/>
      <c r="L284" s="32">
        <f t="shared" si="55"/>
        <v>16154</v>
      </c>
      <c r="M284" s="32"/>
      <c r="N284" s="32">
        <f t="shared" si="56"/>
        <v>1088</v>
      </c>
      <c r="O284" s="33"/>
      <c r="P284" s="105"/>
      <c r="Q284" s="105"/>
      <c r="R284" s="106"/>
      <c r="S284" s="106"/>
    </row>
    <row r="285" spans="1:19">
      <c r="A285" s="27">
        <f t="shared" si="48"/>
        <v>441</v>
      </c>
      <c r="B285" s="27">
        <v>276</v>
      </c>
      <c r="C285" s="28" t="str">
        <f t="shared" si="49"/>
        <v>441 - SPRINGFIELD INTERNATIONAL Charter School - EAST LONGMEADOW pupils</v>
      </c>
      <c r="D285" s="29">
        <v>441281087</v>
      </c>
      <c r="E285" s="27">
        <f t="shared" si="50"/>
        <v>441</v>
      </c>
      <c r="F285" s="25">
        <f t="shared" si="51"/>
        <v>281</v>
      </c>
      <c r="G285" s="25">
        <f t="shared" si="52"/>
        <v>87</v>
      </c>
      <c r="H285" s="25">
        <f t="shared" si="53"/>
        <v>1</v>
      </c>
      <c r="I285" s="30">
        <f t="shared" si="54"/>
        <v>1</v>
      </c>
      <c r="J285" s="27">
        <f t="shared" si="47"/>
        <v>5</v>
      </c>
      <c r="K285" s="31"/>
      <c r="L285" s="32">
        <f t="shared" si="55"/>
        <v>14904</v>
      </c>
      <c r="M285" s="32"/>
      <c r="N285" s="32">
        <f t="shared" si="56"/>
        <v>1088</v>
      </c>
      <c r="O285" s="33"/>
      <c r="P285" s="105"/>
      <c r="Q285" s="105"/>
      <c r="R285" s="106"/>
      <c r="S285" s="106"/>
    </row>
    <row r="286" spans="1:19">
      <c r="A286" s="27">
        <f t="shared" si="48"/>
        <v>441</v>
      </c>
      <c r="B286" s="27">
        <v>277</v>
      </c>
      <c r="C286" s="28" t="str">
        <f t="shared" si="49"/>
        <v>441 - SPRINGFIELD INTERNATIONAL Charter School - HOLYOKE pupils</v>
      </c>
      <c r="D286" s="29">
        <v>441281137</v>
      </c>
      <c r="E286" s="27">
        <f t="shared" si="50"/>
        <v>441</v>
      </c>
      <c r="F286" s="25">
        <f t="shared" si="51"/>
        <v>281</v>
      </c>
      <c r="G286" s="25">
        <f t="shared" si="52"/>
        <v>137</v>
      </c>
      <c r="H286" s="25">
        <f t="shared" si="53"/>
        <v>1</v>
      </c>
      <c r="I286" s="30">
        <f t="shared" si="54"/>
        <v>1</v>
      </c>
      <c r="J286" s="27">
        <f t="shared" si="47"/>
        <v>12</v>
      </c>
      <c r="K286" s="31"/>
      <c r="L286" s="32">
        <f t="shared" si="55"/>
        <v>18148</v>
      </c>
      <c r="M286" s="32"/>
      <c r="N286" s="32">
        <f t="shared" si="56"/>
        <v>1088</v>
      </c>
      <c r="O286" s="33"/>
      <c r="P286" s="105"/>
      <c r="Q286" s="105"/>
      <c r="R286" s="106"/>
      <c r="S286" s="106"/>
    </row>
    <row r="287" spans="1:19">
      <c r="A287" s="27">
        <f t="shared" si="48"/>
        <v>441</v>
      </c>
      <c r="B287" s="27">
        <v>278</v>
      </c>
      <c r="C287" s="28" t="str">
        <f t="shared" si="49"/>
        <v>441 - SPRINGFIELD INTERNATIONAL Charter School - LONGMEADOW pupils</v>
      </c>
      <c r="D287" s="29">
        <v>441281159</v>
      </c>
      <c r="E287" s="27">
        <f t="shared" si="50"/>
        <v>441</v>
      </c>
      <c r="F287" s="25">
        <f t="shared" si="51"/>
        <v>281</v>
      </c>
      <c r="G287" s="25">
        <f t="shared" si="52"/>
        <v>159</v>
      </c>
      <c r="H287" s="25">
        <f t="shared" si="53"/>
        <v>1</v>
      </c>
      <c r="I287" s="30">
        <f t="shared" si="54"/>
        <v>1</v>
      </c>
      <c r="J287" s="27">
        <f t="shared" si="47"/>
        <v>3</v>
      </c>
      <c r="K287" s="31"/>
      <c r="L287" s="32">
        <f t="shared" si="55"/>
        <v>16223</v>
      </c>
      <c r="M287" s="32"/>
      <c r="N287" s="32">
        <f t="shared" si="56"/>
        <v>1088</v>
      </c>
      <c r="O287" s="33"/>
      <c r="P287" s="105"/>
      <c r="Q287" s="105"/>
      <c r="R287" s="106"/>
      <c r="S287" s="106"/>
    </row>
    <row r="288" spans="1:19">
      <c r="A288" s="27">
        <f t="shared" si="48"/>
        <v>441</v>
      </c>
      <c r="B288" s="27">
        <v>279</v>
      </c>
      <c r="C288" s="28" t="str">
        <f t="shared" si="49"/>
        <v>441 - SPRINGFIELD INTERNATIONAL Charter School - LUDLOW pupils</v>
      </c>
      <c r="D288" s="29">
        <v>441281161</v>
      </c>
      <c r="E288" s="27">
        <f t="shared" si="50"/>
        <v>441</v>
      </c>
      <c r="F288" s="25">
        <f t="shared" si="51"/>
        <v>281</v>
      </c>
      <c r="G288" s="25">
        <f t="shared" si="52"/>
        <v>161</v>
      </c>
      <c r="H288" s="25">
        <f t="shared" si="53"/>
        <v>1</v>
      </c>
      <c r="I288" s="30">
        <f t="shared" si="54"/>
        <v>1</v>
      </c>
      <c r="J288" s="27">
        <f t="shared" si="47"/>
        <v>7</v>
      </c>
      <c r="K288" s="31"/>
      <c r="L288" s="32">
        <f t="shared" si="55"/>
        <v>13211</v>
      </c>
      <c r="M288" s="32"/>
      <c r="N288" s="32">
        <f t="shared" si="56"/>
        <v>1088</v>
      </c>
      <c r="O288" s="33"/>
      <c r="P288" s="105"/>
      <c r="Q288" s="105"/>
      <c r="R288" s="106"/>
      <c r="S288" s="106"/>
    </row>
    <row r="289" spans="1:19">
      <c r="A289" s="27">
        <f t="shared" si="48"/>
        <v>441</v>
      </c>
      <c r="B289" s="27">
        <v>280</v>
      </c>
      <c r="C289" s="28" t="str">
        <f t="shared" si="49"/>
        <v>441 - SPRINGFIELD INTERNATIONAL Charter School - MONSON pupils</v>
      </c>
      <c r="D289" s="29">
        <v>441281191</v>
      </c>
      <c r="E289" s="27">
        <f t="shared" si="50"/>
        <v>441</v>
      </c>
      <c r="F289" s="25">
        <f t="shared" si="51"/>
        <v>281</v>
      </c>
      <c r="G289" s="25">
        <f t="shared" si="52"/>
        <v>191</v>
      </c>
      <c r="H289" s="25">
        <f t="shared" si="53"/>
        <v>1</v>
      </c>
      <c r="I289" s="30">
        <f t="shared" si="54"/>
        <v>1</v>
      </c>
      <c r="J289" s="27">
        <f t="shared" si="47"/>
        <v>8</v>
      </c>
      <c r="K289" s="31"/>
      <c r="L289" s="32">
        <f t="shared" si="55"/>
        <v>10115</v>
      </c>
      <c r="M289" s="32"/>
      <c r="N289" s="32">
        <f t="shared" si="56"/>
        <v>1088</v>
      </c>
      <c r="O289" s="33"/>
      <c r="P289" s="105"/>
      <c r="Q289" s="105"/>
      <c r="R289" s="106"/>
      <c r="S289" s="106"/>
    </row>
    <row r="290" spans="1:19">
      <c r="A290" s="27">
        <f t="shared" si="48"/>
        <v>441</v>
      </c>
      <c r="B290" s="27">
        <v>281</v>
      </c>
      <c r="C290" s="28" t="str">
        <f t="shared" si="49"/>
        <v>441 - SPRINGFIELD INTERNATIONAL Charter School - SPRINGFIELD pupils</v>
      </c>
      <c r="D290" s="29">
        <v>441281281</v>
      </c>
      <c r="E290" s="27">
        <f t="shared" si="50"/>
        <v>441</v>
      </c>
      <c r="F290" s="25">
        <f t="shared" si="51"/>
        <v>281</v>
      </c>
      <c r="G290" s="25">
        <f t="shared" si="52"/>
        <v>281</v>
      </c>
      <c r="H290" s="25">
        <f t="shared" si="53"/>
        <v>1</v>
      </c>
      <c r="I290" s="30">
        <f t="shared" si="54"/>
        <v>1</v>
      </c>
      <c r="J290" s="27">
        <f t="shared" si="47"/>
        <v>12</v>
      </c>
      <c r="K290" s="31"/>
      <c r="L290" s="32">
        <f t="shared" si="55"/>
        <v>14725</v>
      </c>
      <c r="M290" s="32"/>
      <c r="N290" s="32">
        <f t="shared" si="56"/>
        <v>1088</v>
      </c>
      <c r="O290" s="33"/>
      <c r="P290" s="105"/>
      <c r="Q290" s="105"/>
      <c r="R290" s="106"/>
      <c r="S290" s="106"/>
    </row>
    <row r="291" spans="1:19">
      <c r="A291" s="27">
        <f t="shared" si="48"/>
        <v>441</v>
      </c>
      <c r="B291" s="27">
        <v>282</v>
      </c>
      <c r="C291" s="28" t="str">
        <f t="shared" si="49"/>
        <v>441 - SPRINGFIELD INTERNATIONAL Charter School - WESTFIELD pupils</v>
      </c>
      <c r="D291" s="29">
        <v>441281325</v>
      </c>
      <c r="E291" s="27">
        <f t="shared" si="50"/>
        <v>441</v>
      </c>
      <c r="F291" s="25">
        <f t="shared" si="51"/>
        <v>281</v>
      </c>
      <c r="G291" s="25">
        <f t="shared" si="52"/>
        <v>325</v>
      </c>
      <c r="H291" s="25">
        <f t="shared" si="53"/>
        <v>1</v>
      </c>
      <c r="I291" s="30">
        <f t="shared" si="54"/>
        <v>1</v>
      </c>
      <c r="J291" s="27">
        <f t="shared" si="47"/>
        <v>9</v>
      </c>
      <c r="K291" s="31"/>
      <c r="L291" s="32">
        <f t="shared" si="55"/>
        <v>15695</v>
      </c>
      <c r="M291" s="32"/>
      <c r="N291" s="32">
        <f t="shared" si="56"/>
        <v>1088</v>
      </c>
      <c r="O291" s="33"/>
      <c r="P291" s="105"/>
      <c r="Q291" s="105"/>
      <c r="R291" s="106"/>
      <c r="S291" s="106"/>
    </row>
    <row r="292" spans="1:19">
      <c r="A292" s="27">
        <f t="shared" si="48"/>
        <v>441</v>
      </c>
      <c r="B292" s="27">
        <v>283</v>
      </c>
      <c r="C292" s="28" t="str">
        <f t="shared" si="49"/>
        <v>441 - SPRINGFIELD INTERNATIONAL Charter School - WEST SPRINGFIELD pupils</v>
      </c>
      <c r="D292" s="29">
        <v>441281332</v>
      </c>
      <c r="E292" s="27">
        <f t="shared" si="50"/>
        <v>441</v>
      </c>
      <c r="F292" s="25">
        <f t="shared" si="51"/>
        <v>281</v>
      </c>
      <c r="G292" s="25">
        <f t="shared" si="52"/>
        <v>332</v>
      </c>
      <c r="H292" s="25">
        <f t="shared" si="53"/>
        <v>1</v>
      </c>
      <c r="I292" s="30">
        <f t="shared" si="54"/>
        <v>1</v>
      </c>
      <c r="J292" s="27">
        <f t="shared" si="47"/>
        <v>10</v>
      </c>
      <c r="K292" s="31"/>
      <c r="L292" s="32">
        <f t="shared" si="55"/>
        <v>14533</v>
      </c>
      <c r="M292" s="32"/>
      <c r="N292" s="32">
        <f t="shared" si="56"/>
        <v>1088</v>
      </c>
      <c r="O292" s="33"/>
      <c r="P292" s="105"/>
      <c r="Q292" s="105"/>
      <c r="R292" s="106"/>
      <c r="S292" s="106"/>
    </row>
    <row r="293" spans="1:19">
      <c r="A293" s="27">
        <f t="shared" si="48"/>
        <v>441</v>
      </c>
      <c r="B293" s="27">
        <v>284</v>
      </c>
      <c r="C293" s="28" t="str">
        <f t="shared" si="49"/>
        <v>441 - SPRINGFIELD INTERNATIONAL Charter School - HAMPDEN WILBRAHAM pupils</v>
      </c>
      <c r="D293" s="29">
        <v>441281680</v>
      </c>
      <c r="E293" s="27">
        <f t="shared" si="50"/>
        <v>441</v>
      </c>
      <c r="F293" s="25">
        <f t="shared" si="51"/>
        <v>281</v>
      </c>
      <c r="G293" s="25">
        <f t="shared" si="52"/>
        <v>680</v>
      </c>
      <c r="H293" s="25">
        <f t="shared" si="53"/>
        <v>1</v>
      </c>
      <c r="I293" s="30">
        <f t="shared" si="54"/>
        <v>1</v>
      </c>
      <c r="J293" s="27">
        <f t="shared" si="47"/>
        <v>5</v>
      </c>
      <c r="K293" s="31"/>
      <c r="L293" s="32">
        <f t="shared" si="55"/>
        <v>11960</v>
      </c>
      <c r="M293" s="32"/>
      <c r="N293" s="32">
        <f t="shared" si="56"/>
        <v>1088</v>
      </c>
      <c r="O293" s="33"/>
      <c r="P293" s="105"/>
      <c r="Q293" s="105"/>
      <c r="R293" s="106"/>
      <c r="S293" s="106"/>
    </row>
    <row r="294" spans="1:19">
      <c r="A294" s="27">
        <f t="shared" si="48"/>
        <v>444</v>
      </c>
      <c r="B294" s="27">
        <v>285</v>
      </c>
      <c r="C294" s="28" t="str">
        <f t="shared" si="49"/>
        <v>444 - NEIGHBORHOOD HOUSE Charter School - BOSTON pupils</v>
      </c>
      <c r="D294" s="29">
        <v>444035035</v>
      </c>
      <c r="E294" s="27">
        <f t="shared" si="50"/>
        <v>444</v>
      </c>
      <c r="F294" s="25">
        <f t="shared" si="51"/>
        <v>35</v>
      </c>
      <c r="G294" s="25">
        <f t="shared" si="52"/>
        <v>35</v>
      </c>
      <c r="H294" s="25">
        <f t="shared" si="53"/>
        <v>1</v>
      </c>
      <c r="I294" s="30">
        <f t="shared" si="54"/>
        <v>1.0880000000000001</v>
      </c>
      <c r="J294" s="27">
        <f t="shared" si="47"/>
        <v>11</v>
      </c>
      <c r="K294" s="31"/>
      <c r="L294" s="32">
        <f t="shared" si="55"/>
        <v>15957</v>
      </c>
      <c r="M294" s="32"/>
      <c r="N294" s="32">
        <f t="shared" si="56"/>
        <v>1088</v>
      </c>
      <c r="O294" s="33"/>
      <c r="P294" s="105"/>
      <c r="Q294" s="105"/>
      <c r="R294" s="106"/>
      <c r="S294" s="106"/>
    </row>
    <row r="295" spans="1:19">
      <c r="A295" s="27">
        <f t="shared" si="48"/>
        <v>444</v>
      </c>
      <c r="B295" s="27">
        <v>286</v>
      </c>
      <c r="C295" s="28" t="str">
        <f t="shared" si="49"/>
        <v>444 - NEIGHBORHOOD HOUSE Charter School - BROCKTON pupils</v>
      </c>
      <c r="D295" s="29">
        <v>444035044</v>
      </c>
      <c r="E295" s="27">
        <f t="shared" si="50"/>
        <v>444</v>
      </c>
      <c r="F295" s="25">
        <f t="shared" si="51"/>
        <v>35</v>
      </c>
      <c r="G295" s="25">
        <f t="shared" si="52"/>
        <v>44</v>
      </c>
      <c r="H295" s="25">
        <f t="shared" si="53"/>
        <v>1</v>
      </c>
      <c r="I295" s="30">
        <f t="shared" si="54"/>
        <v>1.0880000000000001</v>
      </c>
      <c r="J295" s="27">
        <f t="shared" si="47"/>
        <v>11</v>
      </c>
      <c r="K295" s="31"/>
      <c r="L295" s="32">
        <f t="shared" si="55"/>
        <v>14091</v>
      </c>
      <c r="M295" s="32"/>
      <c r="N295" s="32">
        <f t="shared" si="56"/>
        <v>1088</v>
      </c>
      <c r="O295" s="33"/>
      <c r="P295" s="105"/>
      <c r="Q295" s="105"/>
      <c r="R295" s="106"/>
      <c r="S295" s="106"/>
    </row>
    <row r="296" spans="1:19">
      <c r="A296" s="27">
        <f t="shared" si="48"/>
        <v>444</v>
      </c>
      <c r="B296" s="27">
        <v>287</v>
      </c>
      <c r="C296" s="28" t="str">
        <f t="shared" si="49"/>
        <v>444 - NEIGHBORHOOD HOUSE Charter School - CAMBRIDGE pupils</v>
      </c>
      <c r="D296" s="29">
        <v>444035049</v>
      </c>
      <c r="E296" s="27">
        <f t="shared" si="50"/>
        <v>444</v>
      </c>
      <c r="F296" s="25">
        <f t="shared" si="51"/>
        <v>35</v>
      </c>
      <c r="G296" s="25">
        <f t="shared" si="52"/>
        <v>49</v>
      </c>
      <c r="H296" s="25">
        <f t="shared" si="53"/>
        <v>1</v>
      </c>
      <c r="I296" s="30">
        <f t="shared" si="54"/>
        <v>1.0880000000000001</v>
      </c>
      <c r="J296" s="27">
        <f t="shared" si="47"/>
        <v>8</v>
      </c>
      <c r="K296" s="31"/>
      <c r="L296" s="32">
        <f t="shared" si="55"/>
        <v>16568</v>
      </c>
      <c r="M296" s="32"/>
      <c r="N296" s="32">
        <f t="shared" si="56"/>
        <v>1088</v>
      </c>
      <c r="O296" s="33"/>
      <c r="P296" s="105"/>
      <c r="Q296" s="105"/>
      <c r="R296" s="106"/>
      <c r="S296" s="106"/>
    </row>
    <row r="297" spans="1:19">
      <c r="A297" s="27">
        <f t="shared" si="48"/>
        <v>444</v>
      </c>
      <c r="B297" s="27">
        <v>288</v>
      </c>
      <c r="C297" s="28" t="str">
        <f t="shared" si="49"/>
        <v>444 - NEIGHBORHOOD HOUSE Charter School - CHELSEA pupils</v>
      </c>
      <c r="D297" s="29">
        <v>444035057</v>
      </c>
      <c r="E297" s="27">
        <f t="shared" si="50"/>
        <v>444</v>
      </c>
      <c r="F297" s="25">
        <f t="shared" si="51"/>
        <v>35</v>
      </c>
      <c r="G297" s="25">
        <f t="shared" si="52"/>
        <v>57</v>
      </c>
      <c r="H297" s="25">
        <f t="shared" si="53"/>
        <v>1</v>
      </c>
      <c r="I297" s="30">
        <f t="shared" si="54"/>
        <v>1.0880000000000001</v>
      </c>
      <c r="J297" s="27">
        <f t="shared" si="47"/>
        <v>12</v>
      </c>
      <c r="K297" s="31"/>
      <c r="L297" s="32">
        <f t="shared" si="55"/>
        <v>19426</v>
      </c>
      <c r="M297" s="32"/>
      <c r="N297" s="32">
        <f t="shared" si="56"/>
        <v>1088</v>
      </c>
      <c r="O297" s="33"/>
      <c r="P297" s="105"/>
      <c r="Q297" s="105"/>
      <c r="R297" s="106"/>
      <c r="S297" s="106"/>
    </row>
    <row r="298" spans="1:19">
      <c r="A298" s="27">
        <f t="shared" si="48"/>
        <v>444</v>
      </c>
      <c r="B298" s="27">
        <v>289</v>
      </c>
      <c r="C298" s="28" t="str">
        <f t="shared" si="49"/>
        <v>444 - NEIGHBORHOOD HOUSE Charter School - DEDHAM pupils</v>
      </c>
      <c r="D298" s="29">
        <v>444035073</v>
      </c>
      <c r="E298" s="27">
        <f t="shared" si="50"/>
        <v>444</v>
      </c>
      <c r="F298" s="25">
        <f t="shared" si="51"/>
        <v>35</v>
      </c>
      <c r="G298" s="25">
        <f t="shared" si="52"/>
        <v>73</v>
      </c>
      <c r="H298" s="25">
        <f t="shared" si="53"/>
        <v>1</v>
      </c>
      <c r="I298" s="30">
        <f t="shared" si="54"/>
        <v>1.0880000000000001</v>
      </c>
      <c r="J298" s="27">
        <f t="shared" si="47"/>
        <v>6</v>
      </c>
      <c r="K298" s="31"/>
      <c r="L298" s="32">
        <f t="shared" si="55"/>
        <v>10831</v>
      </c>
      <c r="M298" s="32"/>
      <c r="N298" s="32">
        <f t="shared" si="56"/>
        <v>1088</v>
      </c>
      <c r="O298" s="33"/>
      <c r="P298" s="105"/>
      <c r="Q298" s="105"/>
      <c r="R298" s="106"/>
      <c r="S298" s="106"/>
    </row>
    <row r="299" spans="1:19">
      <c r="A299" s="27">
        <f t="shared" si="48"/>
        <v>444</v>
      </c>
      <c r="B299" s="27">
        <v>290</v>
      </c>
      <c r="C299" s="28" t="str">
        <f t="shared" si="49"/>
        <v>444 - NEIGHBORHOOD HOUSE Charter School - HOLBROOK pupils</v>
      </c>
      <c r="D299" s="29">
        <v>444035133</v>
      </c>
      <c r="E299" s="27">
        <f t="shared" si="50"/>
        <v>444</v>
      </c>
      <c r="F299" s="25">
        <f t="shared" si="51"/>
        <v>35</v>
      </c>
      <c r="G299" s="25">
        <f t="shared" si="52"/>
        <v>133</v>
      </c>
      <c r="H299" s="25">
        <f t="shared" si="53"/>
        <v>1</v>
      </c>
      <c r="I299" s="30">
        <f t="shared" si="54"/>
        <v>1.0880000000000001</v>
      </c>
      <c r="J299" s="27">
        <f t="shared" si="47"/>
        <v>9</v>
      </c>
      <c r="K299" s="31"/>
      <c r="L299" s="32">
        <f t="shared" si="55"/>
        <v>17839</v>
      </c>
      <c r="M299" s="32"/>
      <c r="N299" s="32">
        <f t="shared" si="56"/>
        <v>1088</v>
      </c>
      <c r="O299" s="33"/>
      <c r="P299" s="105"/>
      <c r="Q299" s="105"/>
      <c r="R299" s="106"/>
      <c r="S299" s="106"/>
    </row>
    <row r="300" spans="1:19">
      <c r="A300" s="27">
        <f t="shared" si="48"/>
        <v>444</v>
      </c>
      <c r="B300" s="27">
        <v>291</v>
      </c>
      <c r="C300" s="28" t="str">
        <f t="shared" si="49"/>
        <v>444 - NEIGHBORHOOD HOUSE Charter School - LYNN pupils</v>
      </c>
      <c r="D300" s="29">
        <v>444035163</v>
      </c>
      <c r="E300" s="27">
        <f t="shared" si="50"/>
        <v>444</v>
      </c>
      <c r="F300" s="25">
        <f t="shared" si="51"/>
        <v>35</v>
      </c>
      <c r="G300" s="25">
        <f t="shared" si="52"/>
        <v>163</v>
      </c>
      <c r="H300" s="25">
        <f t="shared" si="53"/>
        <v>1</v>
      </c>
      <c r="I300" s="30">
        <f t="shared" si="54"/>
        <v>1.0880000000000001</v>
      </c>
      <c r="J300" s="27">
        <f t="shared" si="47"/>
        <v>11</v>
      </c>
      <c r="K300" s="31"/>
      <c r="L300" s="32">
        <f t="shared" si="55"/>
        <v>12440</v>
      </c>
      <c r="M300" s="32"/>
      <c r="N300" s="32">
        <f t="shared" si="56"/>
        <v>1088</v>
      </c>
      <c r="O300" s="33"/>
      <c r="P300" s="105"/>
      <c r="Q300" s="105"/>
      <c r="R300" s="106"/>
      <c r="S300" s="106"/>
    </row>
    <row r="301" spans="1:19">
      <c r="A301" s="27">
        <f t="shared" si="48"/>
        <v>444</v>
      </c>
      <c r="B301" s="27">
        <v>292</v>
      </c>
      <c r="C301" s="28" t="str">
        <f t="shared" si="49"/>
        <v>444 - NEIGHBORHOOD HOUSE Charter School - NORTH ATTLEBOROUGH pupils</v>
      </c>
      <c r="D301" s="29">
        <v>444035212</v>
      </c>
      <c r="E301" s="27">
        <f t="shared" si="50"/>
        <v>444</v>
      </c>
      <c r="F301" s="25">
        <f t="shared" si="51"/>
        <v>35</v>
      </c>
      <c r="G301" s="25">
        <f t="shared" si="52"/>
        <v>212</v>
      </c>
      <c r="H301" s="25">
        <f t="shared" si="53"/>
        <v>1</v>
      </c>
      <c r="I301" s="30">
        <f t="shared" si="54"/>
        <v>1.0880000000000001</v>
      </c>
      <c r="J301" s="27">
        <f t="shared" si="47"/>
        <v>5</v>
      </c>
      <c r="K301" s="31"/>
      <c r="L301" s="32">
        <f t="shared" si="55"/>
        <v>17197</v>
      </c>
      <c r="M301" s="32"/>
      <c r="N301" s="32">
        <f t="shared" si="56"/>
        <v>1088</v>
      </c>
      <c r="O301" s="33"/>
      <c r="P301" s="105"/>
      <c r="Q301" s="105"/>
      <c r="R301" s="106"/>
      <c r="S301" s="106"/>
    </row>
    <row r="302" spans="1:19">
      <c r="A302" s="27">
        <f t="shared" si="48"/>
        <v>444</v>
      </c>
      <c r="B302" s="27">
        <v>293</v>
      </c>
      <c r="C302" s="28" t="str">
        <f t="shared" si="49"/>
        <v>444 - NEIGHBORHOOD HOUSE Charter School - NORWOOD pupils</v>
      </c>
      <c r="D302" s="29">
        <v>444035220</v>
      </c>
      <c r="E302" s="27">
        <f t="shared" si="50"/>
        <v>444</v>
      </c>
      <c r="F302" s="25">
        <f t="shared" si="51"/>
        <v>35</v>
      </c>
      <c r="G302" s="25">
        <f t="shared" si="52"/>
        <v>220</v>
      </c>
      <c r="H302" s="25">
        <f t="shared" si="53"/>
        <v>1</v>
      </c>
      <c r="I302" s="30">
        <f t="shared" si="54"/>
        <v>1.0880000000000001</v>
      </c>
      <c r="J302" s="27">
        <f t="shared" si="47"/>
        <v>7</v>
      </c>
      <c r="K302" s="31"/>
      <c r="L302" s="32">
        <f t="shared" si="55"/>
        <v>10831</v>
      </c>
      <c r="M302" s="32"/>
      <c r="N302" s="32">
        <f t="shared" si="56"/>
        <v>1088</v>
      </c>
      <c r="O302" s="33"/>
      <c r="P302" s="105"/>
      <c r="Q302" s="105"/>
      <c r="R302" s="106"/>
      <c r="S302" s="106"/>
    </row>
    <row r="303" spans="1:19">
      <c r="A303" s="27">
        <f t="shared" si="48"/>
        <v>444</v>
      </c>
      <c r="B303" s="27">
        <v>294</v>
      </c>
      <c r="C303" s="28" t="str">
        <f t="shared" si="49"/>
        <v>444 - NEIGHBORHOOD HOUSE Charter School - QUINCY pupils</v>
      </c>
      <c r="D303" s="29">
        <v>444035243</v>
      </c>
      <c r="E303" s="27">
        <f t="shared" si="50"/>
        <v>444</v>
      </c>
      <c r="F303" s="25">
        <f t="shared" si="51"/>
        <v>35</v>
      </c>
      <c r="G303" s="25">
        <f t="shared" si="52"/>
        <v>243</v>
      </c>
      <c r="H303" s="25">
        <f t="shared" si="53"/>
        <v>1</v>
      </c>
      <c r="I303" s="30">
        <f t="shared" si="54"/>
        <v>1.0880000000000001</v>
      </c>
      <c r="J303" s="27">
        <f t="shared" si="47"/>
        <v>9</v>
      </c>
      <c r="K303" s="31"/>
      <c r="L303" s="32">
        <f t="shared" si="55"/>
        <v>18459</v>
      </c>
      <c r="M303" s="32"/>
      <c r="N303" s="32">
        <f t="shared" si="56"/>
        <v>1088</v>
      </c>
      <c r="O303" s="33"/>
      <c r="P303" s="105"/>
      <c r="Q303" s="105"/>
      <c r="R303" s="106"/>
      <c r="S303" s="106"/>
    </row>
    <row r="304" spans="1:19">
      <c r="A304" s="27">
        <f t="shared" si="48"/>
        <v>444</v>
      </c>
      <c r="B304" s="27">
        <v>295</v>
      </c>
      <c r="C304" s="28" t="str">
        <f t="shared" si="49"/>
        <v>444 - NEIGHBORHOOD HOUSE Charter School - RANDOLPH pupils</v>
      </c>
      <c r="D304" s="29">
        <v>444035244</v>
      </c>
      <c r="E304" s="27">
        <f t="shared" si="50"/>
        <v>444</v>
      </c>
      <c r="F304" s="25">
        <f t="shared" si="51"/>
        <v>35</v>
      </c>
      <c r="G304" s="25">
        <f t="shared" si="52"/>
        <v>244</v>
      </c>
      <c r="H304" s="25">
        <f t="shared" si="53"/>
        <v>1</v>
      </c>
      <c r="I304" s="30">
        <f t="shared" si="54"/>
        <v>1.0880000000000001</v>
      </c>
      <c r="J304" s="27">
        <f t="shared" si="47"/>
        <v>10</v>
      </c>
      <c r="K304" s="31"/>
      <c r="L304" s="32">
        <f t="shared" si="55"/>
        <v>17160</v>
      </c>
      <c r="M304" s="32"/>
      <c r="N304" s="32">
        <f t="shared" si="56"/>
        <v>1088</v>
      </c>
      <c r="O304" s="33"/>
      <c r="P304" s="105"/>
      <c r="Q304" s="105"/>
      <c r="R304" s="106"/>
      <c r="S304" s="106"/>
    </row>
    <row r="305" spans="1:19">
      <c r="A305" s="27">
        <f t="shared" si="48"/>
        <v>444</v>
      </c>
      <c r="B305" s="27">
        <v>296</v>
      </c>
      <c r="C305" s="28" t="str">
        <f t="shared" si="49"/>
        <v>444 - NEIGHBORHOOD HOUSE Charter School - STONEHAM pupils</v>
      </c>
      <c r="D305" s="29">
        <v>444035284</v>
      </c>
      <c r="E305" s="27">
        <f t="shared" si="50"/>
        <v>444</v>
      </c>
      <c r="F305" s="25">
        <f t="shared" si="51"/>
        <v>35</v>
      </c>
      <c r="G305" s="25">
        <f t="shared" si="52"/>
        <v>284</v>
      </c>
      <c r="H305" s="25">
        <f t="shared" si="53"/>
        <v>1</v>
      </c>
      <c r="I305" s="30">
        <f t="shared" si="54"/>
        <v>1.0880000000000001</v>
      </c>
      <c r="J305" s="27">
        <f t="shared" si="47"/>
        <v>5</v>
      </c>
      <c r="K305" s="31"/>
      <c r="L305" s="32">
        <f t="shared" si="55"/>
        <v>15191</v>
      </c>
      <c r="M305" s="32"/>
      <c r="N305" s="32">
        <f t="shared" si="56"/>
        <v>1088</v>
      </c>
      <c r="O305" s="33"/>
      <c r="P305" s="105"/>
      <c r="Q305" s="105"/>
      <c r="R305" s="106"/>
      <c r="S305" s="106"/>
    </row>
    <row r="306" spans="1:19">
      <c r="A306" s="27">
        <f t="shared" si="48"/>
        <v>444</v>
      </c>
      <c r="B306" s="27">
        <v>297</v>
      </c>
      <c r="C306" s="28" t="str">
        <f t="shared" si="49"/>
        <v>444 - NEIGHBORHOOD HOUSE Charter School - TAUNTON pupils</v>
      </c>
      <c r="D306" s="29">
        <v>444035293</v>
      </c>
      <c r="E306" s="27">
        <f t="shared" si="50"/>
        <v>444</v>
      </c>
      <c r="F306" s="25">
        <f t="shared" si="51"/>
        <v>35</v>
      </c>
      <c r="G306" s="25">
        <f t="shared" si="52"/>
        <v>293</v>
      </c>
      <c r="H306" s="25">
        <f t="shared" si="53"/>
        <v>1</v>
      </c>
      <c r="I306" s="30">
        <f t="shared" si="54"/>
        <v>1.0880000000000001</v>
      </c>
      <c r="J306" s="27">
        <f t="shared" si="47"/>
        <v>10</v>
      </c>
      <c r="K306" s="31"/>
      <c r="L306" s="32">
        <f t="shared" si="55"/>
        <v>19822</v>
      </c>
      <c r="M306" s="32"/>
      <c r="N306" s="32">
        <f t="shared" si="56"/>
        <v>1088</v>
      </c>
      <c r="O306" s="33"/>
      <c r="P306" s="105"/>
      <c r="Q306" s="105"/>
      <c r="R306" s="106"/>
      <c r="S306" s="106"/>
    </row>
    <row r="307" spans="1:19">
      <c r="A307" s="27">
        <f t="shared" si="48"/>
        <v>444</v>
      </c>
      <c r="B307" s="27">
        <v>298</v>
      </c>
      <c r="C307" s="28" t="str">
        <f t="shared" si="49"/>
        <v>444 - NEIGHBORHOOD HOUSE Charter School - WEYMOUTH pupils</v>
      </c>
      <c r="D307" s="29">
        <v>444035336</v>
      </c>
      <c r="E307" s="27">
        <f t="shared" si="50"/>
        <v>444</v>
      </c>
      <c r="F307" s="25">
        <f t="shared" si="51"/>
        <v>35</v>
      </c>
      <c r="G307" s="25">
        <f t="shared" si="52"/>
        <v>336</v>
      </c>
      <c r="H307" s="25">
        <f t="shared" si="53"/>
        <v>1</v>
      </c>
      <c r="I307" s="30">
        <f t="shared" si="54"/>
        <v>1.0880000000000001</v>
      </c>
      <c r="J307" s="27">
        <f t="shared" si="47"/>
        <v>8</v>
      </c>
      <c r="K307" s="31"/>
      <c r="L307" s="32">
        <f t="shared" si="55"/>
        <v>12312</v>
      </c>
      <c r="M307" s="32"/>
      <c r="N307" s="32">
        <f t="shared" si="56"/>
        <v>1088</v>
      </c>
      <c r="O307" s="33"/>
      <c r="P307" s="105"/>
      <c r="Q307" s="105"/>
      <c r="R307" s="106"/>
      <c r="S307" s="106"/>
    </row>
    <row r="308" spans="1:19">
      <c r="A308" s="27">
        <f t="shared" si="48"/>
        <v>444</v>
      </c>
      <c r="B308" s="27">
        <v>299</v>
      </c>
      <c r="C308" s="28" t="str">
        <f t="shared" si="49"/>
        <v>444 - NEIGHBORHOOD HOUSE Charter School - BRIDGEWATER RAYNHAM pupils</v>
      </c>
      <c r="D308" s="29">
        <v>444035625</v>
      </c>
      <c r="E308" s="27">
        <f t="shared" si="50"/>
        <v>444</v>
      </c>
      <c r="F308" s="25">
        <f t="shared" si="51"/>
        <v>35</v>
      </c>
      <c r="G308" s="25">
        <f t="shared" si="52"/>
        <v>625</v>
      </c>
      <c r="H308" s="25">
        <f t="shared" si="53"/>
        <v>1</v>
      </c>
      <c r="I308" s="30">
        <f t="shared" si="54"/>
        <v>1.0880000000000001</v>
      </c>
      <c r="J308" s="27">
        <f t="shared" si="47"/>
        <v>6</v>
      </c>
      <c r="K308" s="31"/>
      <c r="L308" s="32">
        <f t="shared" si="55"/>
        <v>18890</v>
      </c>
      <c r="M308" s="32"/>
      <c r="N308" s="32">
        <f t="shared" si="56"/>
        <v>1088</v>
      </c>
      <c r="O308" s="33"/>
      <c r="P308" s="105"/>
      <c r="Q308" s="105"/>
      <c r="R308" s="106"/>
      <c r="S308" s="106"/>
    </row>
    <row r="309" spans="1:19">
      <c r="A309" s="27">
        <f t="shared" si="48"/>
        <v>445</v>
      </c>
      <c r="B309" s="27">
        <v>300</v>
      </c>
      <c r="C309" s="28" t="str">
        <f t="shared" si="49"/>
        <v>445 - ABBY KELLEY FOSTER Charter School - AUBURN pupils</v>
      </c>
      <c r="D309" s="29">
        <v>445348017</v>
      </c>
      <c r="E309" s="27">
        <f t="shared" si="50"/>
        <v>445</v>
      </c>
      <c r="F309" s="25">
        <f t="shared" si="51"/>
        <v>348</v>
      </c>
      <c r="G309" s="25">
        <f t="shared" si="52"/>
        <v>17</v>
      </c>
      <c r="H309" s="25">
        <f t="shared" si="53"/>
        <v>1</v>
      </c>
      <c r="I309" s="30">
        <f t="shared" si="54"/>
        <v>1</v>
      </c>
      <c r="J309" s="27">
        <f t="shared" si="47"/>
        <v>6</v>
      </c>
      <c r="K309" s="31"/>
      <c r="L309" s="32">
        <f t="shared" si="55"/>
        <v>16458</v>
      </c>
      <c r="M309" s="32"/>
      <c r="N309" s="32">
        <f t="shared" si="56"/>
        <v>1088</v>
      </c>
      <c r="O309" s="33"/>
      <c r="P309" s="105"/>
      <c r="Q309" s="105"/>
      <c r="R309" s="106"/>
      <c r="S309" s="106"/>
    </row>
    <row r="310" spans="1:19">
      <c r="A310" s="27">
        <f t="shared" si="48"/>
        <v>445</v>
      </c>
      <c r="B310" s="27">
        <v>301</v>
      </c>
      <c r="C310" s="28" t="str">
        <f t="shared" si="49"/>
        <v>445 - ABBY KELLEY FOSTER Charter School - CLINTON pupils</v>
      </c>
      <c r="D310" s="29">
        <v>445348064</v>
      </c>
      <c r="E310" s="27">
        <f t="shared" si="50"/>
        <v>445</v>
      </c>
      <c r="F310" s="25">
        <f t="shared" si="51"/>
        <v>348</v>
      </c>
      <c r="G310" s="25">
        <f t="shared" si="52"/>
        <v>64</v>
      </c>
      <c r="H310" s="25">
        <f t="shared" si="53"/>
        <v>1</v>
      </c>
      <c r="I310" s="30">
        <f t="shared" si="54"/>
        <v>1</v>
      </c>
      <c r="J310" s="27">
        <f t="shared" si="47"/>
        <v>10</v>
      </c>
      <c r="K310" s="31"/>
      <c r="L310" s="32">
        <f t="shared" si="55"/>
        <v>11611</v>
      </c>
      <c r="M310" s="32"/>
      <c r="N310" s="32">
        <f t="shared" si="56"/>
        <v>1088</v>
      </c>
      <c r="O310" s="33"/>
      <c r="P310" s="105"/>
      <c r="Q310" s="105"/>
      <c r="R310" s="106"/>
      <c r="S310" s="106"/>
    </row>
    <row r="311" spans="1:19">
      <c r="A311" s="27">
        <f t="shared" si="48"/>
        <v>445</v>
      </c>
      <c r="B311" s="27">
        <v>302</v>
      </c>
      <c r="C311" s="28" t="str">
        <f t="shared" si="49"/>
        <v>445 - ABBY KELLEY FOSTER Charter School - FITCHBURG pupils</v>
      </c>
      <c r="D311" s="29">
        <v>445348097</v>
      </c>
      <c r="E311" s="27">
        <f t="shared" si="50"/>
        <v>445</v>
      </c>
      <c r="F311" s="25">
        <f t="shared" si="51"/>
        <v>348</v>
      </c>
      <c r="G311" s="25">
        <f t="shared" si="52"/>
        <v>97</v>
      </c>
      <c r="H311" s="25">
        <f t="shared" si="53"/>
        <v>1</v>
      </c>
      <c r="I311" s="30">
        <f t="shared" si="54"/>
        <v>1</v>
      </c>
      <c r="J311" s="27">
        <f t="shared" si="47"/>
        <v>11</v>
      </c>
      <c r="K311" s="31"/>
      <c r="L311" s="32">
        <f t="shared" si="55"/>
        <v>18828</v>
      </c>
      <c r="M311" s="32"/>
      <c r="N311" s="32">
        <f t="shared" si="56"/>
        <v>1088</v>
      </c>
      <c r="O311" s="33"/>
      <c r="P311" s="105"/>
      <c r="Q311" s="105"/>
      <c r="R311" s="106"/>
      <c r="S311" s="106"/>
    </row>
    <row r="312" spans="1:19">
      <c r="A312" s="27">
        <f t="shared" si="48"/>
        <v>445</v>
      </c>
      <c r="B312" s="27">
        <v>303</v>
      </c>
      <c r="C312" s="28" t="str">
        <f t="shared" si="49"/>
        <v>445 - ABBY KELLEY FOSTER Charter School - GRAFTON pupils</v>
      </c>
      <c r="D312" s="29">
        <v>445348110</v>
      </c>
      <c r="E312" s="27">
        <f t="shared" si="50"/>
        <v>445</v>
      </c>
      <c r="F312" s="25">
        <f t="shared" si="51"/>
        <v>348</v>
      </c>
      <c r="G312" s="25">
        <f t="shared" si="52"/>
        <v>110</v>
      </c>
      <c r="H312" s="25">
        <f t="shared" si="53"/>
        <v>1</v>
      </c>
      <c r="I312" s="30">
        <f t="shared" si="54"/>
        <v>1</v>
      </c>
      <c r="J312" s="27">
        <f t="shared" si="47"/>
        <v>4</v>
      </c>
      <c r="K312" s="31"/>
      <c r="L312" s="32">
        <f t="shared" si="55"/>
        <v>14984</v>
      </c>
      <c r="M312" s="32"/>
      <c r="N312" s="32">
        <f t="shared" si="56"/>
        <v>1088</v>
      </c>
      <c r="O312" s="33"/>
      <c r="P312" s="105"/>
      <c r="Q312" s="105"/>
      <c r="R312" s="106"/>
      <c r="S312" s="106"/>
    </row>
    <row r="313" spans="1:19">
      <c r="A313" s="27">
        <f t="shared" si="48"/>
        <v>445</v>
      </c>
      <c r="B313" s="27">
        <v>304</v>
      </c>
      <c r="C313" s="28" t="str">
        <f t="shared" si="49"/>
        <v>445 - ABBY KELLEY FOSTER Charter School - LEICESTER pupils</v>
      </c>
      <c r="D313" s="29">
        <v>445348151</v>
      </c>
      <c r="E313" s="27">
        <f t="shared" si="50"/>
        <v>445</v>
      </c>
      <c r="F313" s="25">
        <f t="shared" si="51"/>
        <v>348</v>
      </c>
      <c r="G313" s="25">
        <f t="shared" si="52"/>
        <v>151</v>
      </c>
      <c r="H313" s="25">
        <f t="shared" si="53"/>
        <v>1</v>
      </c>
      <c r="I313" s="30">
        <f t="shared" si="54"/>
        <v>1</v>
      </c>
      <c r="J313" s="27">
        <f t="shared" si="47"/>
        <v>7</v>
      </c>
      <c r="K313" s="31"/>
      <c r="L313" s="32">
        <f t="shared" si="55"/>
        <v>14536</v>
      </c>
      <c r="M313" s="32"/>
      <c r="N313" s="32">
        <f t="shared" si="56"/>
        <v>1088</v>
      </c>
      <c r="O313" s="33"/>
      <c r="P313" s="105"/>
      <c r="Q313" s="105"/>
      <c r="R313" s="106"/>
      <c r="S313" s="106"/>
    </row>
    <row r="314" spans="1:19">
      <c r="A314" s="27">
        <f t="shared" si="48"/>
        <v>445</v>
      </c>
      <c r="B314" s="27">
        <v>305</v>
      </c>
      <c r="C314" s="28" t="str">
        <f t="shared" si="49"/>
        <v>445 - ABBY KELLEY FOSTER Charter School - LEOMINSTER pupils</v>
      </c>
      <c r="D314" s="29">
        <v>445348153</v>
      </c>
      <c r="E314" s="27">
        <f t="shared" si="50"/>
        <v>445</v>
      </c>
      <c r="F314" s="25">
        <f t="shared" si="51"/>
        <v>348</v>
      </c>
      <c r="G314" s="25">
        <f t="shared" si="52"/>
        <v>153</v>
      </c>
      <c r="H314" s="25">
        <f t="shared" si="53"/>
        <v>1</v>
      </c>
      <c r="I314" s="30">
        <f t="shared" si="54"/>
        <v>1</v>
      </c>
      <c r="J314" s="27">
        <f t="shared" si="47"/>
        <v>10</v>
      </c>
      <c r="K314" s="31"/>
      <c r="L314" s="32">
        <f t="shared" si="55"/>
        <v>15777</v>
      </c>
      <c r="M314" s="32"/>
      <c r="N314" s="32">
        <f t="shared" si="56"/>
        <v>1088</v>
      </c>
      <c r="O314" s="33"/>
      <c r="P314" s="105"/>
      <c r="Q314" s="105"/>
      <c r="R314" s="106"/>
      <c r="S314" s="106"/>
    </row>
    <row r="315" spans="1:19">
      <c r="A315" s="27">
        <f t="shared" si="48"/>
        <v>445</v>
      </c>
      <c r="B315" s="27">
        <v>306</v>
      </c>
      <c r="C315" s="28" t="str">
        <f t="shared" si="49"/>
        <v>445 - ABBY KELLEY FOSTER Charter School - MARLBOROUGH pupils</v>
      </c>
      <c r="D315" s="29">
        <v>445348170</v>
      </c>
      <c r="E315" s="27">
        <f t="shared" si="50"/>
        <v>445</v>
      </c>
      <c r="F315" s="25">
        <f t="shared" si="51"/>
        <v>348</v>
      </c>
      <c r="G315" s="25">
        <f t="shared" si="52"/>
        <v>170</v>
      </c>
      <c r="H315" s="25">
        <f t="shared" si="53"/>
        <v>1</v>
      </c>
      <c r="I315" s="30">
        <f t="shared" si="54"/>
        <v>1</v>
      </c>
      <c r="J315" s="27">
        <f t="shared" si="47"/>
        <v>10</v>
      </c>
      <c r="K315" s="31"/>
      <c r="L315" s="32">
        <f t="shared" si="55"/>
        <v>10115</v>
      </c>
      <c r="M315" s="32"/>
      <c r="N315" s="32">
        <f t="shared" si="56"/>
        <v>1088</v>
      </c>
      <c r="O315" s="33"/>
      <c r="P315" s="105"/>
      <c r="Q315" s="105"/>
      <c r="R315" s="106"/>
      <c r="S315" s="106"/>
    </row>
    <row r="316" spans="1:19">
      <c r="A316" s="27">
        <f t="shared" si="48"/>
        <v>445</v>
      </c>
      <c r="B316" s="27">
        <v>307</v>
      </c>
      <c r="C316" s="28" t="str">
        <f t="shared" si="49"/>
        <v>445 - ABBY KELLEY FOSTER Charter School - MILLBURY pupils</v>
      </c>
      <c r="D316" s="29">
        <v>445348186</v>
      </c>
      <c r="E316" s="27">
        <f t="shared" si="50"/>
        <v>445</v>
      </c>
      <c r="F316" s="25">
        <f t="shared" si="51"/>
        <v>348</v>
      </c>
      <c r="G316" s="25">
        <f t="shared" si="52"/>
        <v>186</v>
      </c>
      <c r="H316" s="25">
        <f t="shared" si="53"/>
        <v>1</v>
      </c>
      <c r="I316" s="30">
        <f t="shared" si="54"/>
        <v>1</v>
      </c>
      <c r="J316" s="27">
        <f t="shared" si="47"/>
        <v>7</v>
      </c>
      <c r="K316" s="31"/>
      <c r="L316" s="32">
        <f t="shared" si="55"/>
        <v>14368</v>
      </c>
      <c r="M316" s="32"/>
      <c r="N316" s="32">
        <f t="shared" si="56"/>
        <v>1088</v>
      </c>
      <c r="O316" s="33"/>
      <c r="P316" s="105"/>
      <c r="Q316" s="105"/>
      <c r="R316" s="106"/>
      <c r="S316" s="106"/>
    </row>
    <row r="317" spans="1:19">
      <c r="A317" s="27">
        <f t="shared" si="48"/>
        <v>445</v>
      </c>
      <c r="B317" s="27">
        <v>308</v>
      </c>
      <c r="C317" s="28" t="str">
        <f t="shared" si="49"/>
        <v>445 - ABBY KELLEY FOSTER Charter School - NORTHBRIDGE pupils</v>
      </c>
      <c r="D317" s="29">
        <v>445348214</v>
      </c>
      <c r="E317" s="27">
        <f t="shared" si="50"/>
        <v>445</v>
      </c>
      <c r="F317" s="25">
        <f t="shared" si="51"/>
        <v>348</v>
      </c>
      <c r="G317" s="25">
        <f t="shared" si="52"/>
        <v>214</v>
      </c>
      <c r="H317" s="25">
        <f t="shared" si="53"/>
        <v>1</v>
      </c>
      <c r="I317" s="30">
        <f t="shared" si="54"/>
        <v>1</v>
      </c>
      <c r="J317" s="27">
        <f t="shared" si="47"/>
        <v>8</v>
      </c>
      <c r="K317" s="31"/>
      <c r="L317" s="32">
        <f t="shared" si="55"/>
        <v>15073</v>
      </c>
      <c r="M317" s="32"/>
      <c r="N317" s="32">
        <f t="shared" si="56"/>
        <v>1088</v>
      </c>
      <c r="O317" s="33"/>
      <c r="P317" s="105"/>
      <c r="Q317" s="105"/>
      <c r="R317" s="106"/>
      <c r="S317" s="106"/>
    </row>
    <row r="318" spans="1:19">
      <c r="A318" s="27">
        <f t="shared" si="48"/>
        <v>445</v>
      </c>
      <c r="B318" s="27">
        <v>309</v>
      </c>
      <c r="C318" s="28" t="str">
        <f t="shared" si="49"/>
        <v>445 - ABBY KELLEY FOSTER Charter School - OXFORD pupils</v>
      </c>
      <c r="D318" s="29">
        <v>445348226</v>
      </c>
      <c r="E318" s="27">
        <f t="shared" si="50"/>
        <v>445</v>
      </c>
      <c r="F318" s="25">
        <f t="shared" si="51"/>
        <v>348</v>
      </c>
      <c r="G318" s="25">
        <f t="shared" si="52"/>
        <v>226</v>
      </c>
      <c r="H318" s="25">
        <f t="shared" si="53"/>
        <v>1</v>
      </c>
      <c r="I318" s="30">
        <f t="shared" si="54"/>
        <v>1</v>
      </c>
      <c r="J318" s="27">
        <f t="shared" si="47"/>
        <v>9</v>
      </c>
      <c r="K318" s="31"/>
      <c r="L318" s="32">
        <f t="shared" si="55"/>
        <v>13090</v>
      </c>
      <c r="M318" s="32"/>
      <c r="N318" s="32">
        <f t="shared" si="56"/>
        <v>1088</v>
      </c>
      <c r="O318" s="33"/>
      <c r="P318" s="105"/>
      <c r="Q318" s="105"/>
      <c r="R318" s="106"/>
      <c r="S318" s="106"/>
    </row>
    <row r="319" spans="1:19">
      <c r="A319" s="27">
        <f t="shared" si="48"/>
        <v>445</v>
      </c>
      <c r="B319" s="27">
        <v>310</v>
      </c>
      <c r="C319" s="28" t="str">
        <f t="shared" si="49"/>
        <v>445 - ABBY KELLEY FOSTER Charter School - SHREWSBURY pupils</v>
      </c>
      <c r="D319" s="29">
        <v>445348271</v>
      </c>
      <c r="E319" s="27">
        <f t="shared" si="50"/>
        <v>445</v>
      </c>
      <c r="F319" s="25">
        <f t="shared" si="51"/>
        <v>348</v>
      </c>
      <c r="G319" s="25">
        <f t="shared" si="52"/>
        <v>271</v>
      </c>
      <c r="H319" s="25">
        <f t="shared" si="53"/>
        <v>1</v>
      </c>
      <c r="I319" s="30">
        <f t="shared" si="54"/>
        <v>1</v>
      </c>
      <c r="J319" s="27">
        <f t="shared" si="47"/>
        <v>4</v>
      </c>
      <c r="K319" s="31"/>
      <c r="L319" s="32">
        <f t="shared" si="55"/>
        <v>13362</v>
      </c>
      <c r="M319" s="32"/>
      <c r="N319" s="32">
        <f t="shared" si="56"/>
        <v>1088</v>
      </c>
      <c r="O319" s="33"/>
      <c r="P319" s="105"/>
      <c r="Q319" s="105"/>
      <c r="R319" s="106"/>
      <c r="S319" s="106"/>
    </row>
    <row r="320" spans="1:19">
      <c r="A320" s="27">
        <f t="shared" si="48"/>
        <v>445</v>
      </c>
      <c r="B320" s="27">
        <v>311</v>
      </c>
      <c r="C320" s="28" t="str">
        <f t="shared" si="49"/>
        <v>445 - ABBY KELLEY FOSTER Charter School - SOUTHBRIDGE pupils</v>
      </c>
      <c r="D320" s="29">
        <v>445348277</v>
      </c>
      <c r="E320" s="27">
        <f t="shared" si="50"/>
        <v>445</v>
      </c>
      <c r="F320" s="25">
        <f t="shared" si="51"/>
        <v>348</v>
      </c>
      <c r="G320" s="25">
        <f t="shared" si="52"/>
        <v>277</v>
      </c>
      <c r="H320" s="25">
        <f t="shared" si="53"/>
        <v>1</v>
      </c>
      <c r="I320" s="30">
        <f t="shared" si="54"/>
        <v>1</v>
      </c>
      <c r="J320" s="27">
        <f t="shared" si="47"/>
        <v>12</v>
      </c>
      <c r="K320" s="31"/>
      <c r="L320" s="32">
        <f t="shared" si="55"/>
        <v>16591</v>
      </c>
      <c r="M320" s="32"/>
      <c r="N320" s="32">
        <f t="shared" si="56"/>
        <v>1088</v>
      </c>
      <c r="O320" s="33"/>
      <c r="P320" s="105"/>
      <c r="Q320" s="105"/>
      <c r="R320" s="106"/>
      <c r="S320" s="106"/>
    </row>
    <row r="321" spans="1:19">
      <c r="A321" s="27">
        <f t="shared" si="48"/>
        <v>445</v>
      </c>
      <c r="B321" s="27">
        <v>312</v>
      </c>
      <c r="C321" s="28" t="str">
        <f t="shared" si="49"/>
        <v>445 - ABBY KELLEY FOSTER Charter School - SUTTON pupils</v>
      </c>
      <c r="D321" s="29">
        <v>445348290</v>
      </c>
      <c r="E321" s="27">
        <f t="shared" si="50"/>
        <v>445</v>
      </c>
      <c r="F321" s="25">
        <f t="shared" si="51"/>
        <v>348</v>
      </c>
      <c r="G321" s="25">
        <f t="shared" si="52"/>
        <v>290</v>
      </c>
      <c r="H321" s="25">
        <f t="shared" si="53"/>
        <v>1</v>
      </c>
      <c r="I321" s="30">
        <f t="shared" si="54"/>
        <v>1</v>
      </c>
      <c r="J321" s="27">
        <f t="shared" si="47"/>
        <v>4</v>
      </c>
      <c r="K321" s="31"/>
      <c r="L321" s="32">
        <f t="shared" si="55"/>
        <v>14056</v>
      </c>
      <c r="M321" s="32"/>
      <c r="N321" s="32">
        <f t="shared" si="56"/>
        <v>1088</v>
      </c>
      <c r="O321" s="33"/>
      <c r="P321" s="105"/>
      <c r="Q321" s="105"/>
      <c r="R321" s="106"/>
      <c r="S321" s="106"/>
    </row>
    <row r="322" spans="1:19">
      <c r="A322" s="27">
        <f t="shared" si="48"/>
        <v>445</v>
      </c>
      <c r="B322" s="27">
        <v>313</v>
      </c>
      <c r="C322" s="28" t="str">
        <f t="shared" si="49"/>
        <v>445 - ABBY KELLEY FOSTER Charter School - WEBSTER pupils</v>
      </c>
      <c r="D322" s="29">
        <v>445348316</v>
      </c>
      <c r="E322" s="27">
        <f t="shared" si="50"/>
        <v>445</v>
      </c>
      <c r="F322" s="25">
        <f t="shared" si="51"/>
        <v>348</v>
      </c>
      <c r="G322" s="25">
        <f t="shared" si="52"/>
        <v>316</v>
      </c>
      <c r="H322" s="25">
        <f t="shared" si="53"/>
        <v>1</v>
      </c>
      <c r="I322" s="30">
        <f t="shared" si="54"/>
        <v>1</v>
      </c>
      <c r="J322" s="27">
        <f t="shared" si="47"/>
        <v>11</v>
      </c>
      <c r="K322" s="31"/>
      <c r="L322" s="32">
        <f t="shared" si="55"/>
        <v>15648</v>
      </c>
      <c r="M322" s="32"/>
      <c r="N322" s="32">
        <f t="shared" si="56"/>
        <v>1088</v>
      </c>
      <c r="O322" s="33"/>
      <c r="P322" s="105"/>
      <c r="Q322" s="105"/>
      <c r="R322" s="106"/>
      <c r="S322" s="106"/>
    </row>
    <row r="323" spans="1:19">
      <c r="A323" s="27">
        <f t="shared" si="48"/>
        <v>445</v>
      </c>
      <c r="B323" s="27">
        <v>314</v>
      </c>
      <c r="C323" s="28" t="str">
        <f t="shared" si="49"/>
        <v>445 - ABBY KELLEY FOSTER Charter School - WEST BOYLSTON pupils</v>
      </c>
      <c r="D323" s="29">
        <v>445348322</v>
      </c>
      <c r="E323" s="27">
        <f t="shared" si="50"/>
        <v>445</v>
      </c>
      <c r="F323" s="25">
        <f t="shared" si="51"/>
        <v>348</v>
      </c>
      <c r="G323" s="25">
        <f t="shared" si="52"/>
        <v>322</v>
      </c>
      <c r="H323" s="25">
        <f t="shared" si="53"/>
        <v>1</v>
      </c>
      <c r="I323" s="30">
        <f t="shared" si="54"/>
        <v>1</v>
      </c>
      <c r="J323" s="27">
        <f t="shared" si="47"/>
        <v>6</v>
      </c>
      <c r="K323" s="31"/>
      <c r="L323" s="32">
        <f t="shared" si="55"/>
        <v>16825</v>
      </c>
      <c r="M323" s="32"/>
      <c r="N323" s="32">
        <f t="shared" si="56"/>
        <v>1088</v>
      </c>
      <c r="O323" s="33"/>
      <c r="P323" s="105"/>
      <c r="Q323" s="105"/>
      <c r="R323" s="106"/>
      <c r="S323" s="106"/>
    </row>
    <row r="324" spans="1:19">
      <c r="A324" s="27">
        <f t="shared" si="48"/>
        <v>445</v>
      </c>
      <c r="B324" s="27">
        <v>315</v>
      </c>
      <c r="C324" s="28" t="str">
        <f t="shared" si="49"/>
        <v>445 - ABBY KELLEY FOSTER Charter School - WORCESTER pupils</v>
      </c>
      <c r="D324" s="29">
        <v>445348348</v>
      </c>
      <c r="E324" s="27">
        <f t="shared" si="50"/>
        <v>445</v>
      </c>
      <c r="F324" s="25">
        <f t="shared" si="51"/>
        <v>348</v>
      </c>
      <c r="G324" s="25">
        <f t="shared" si="52"/>
        <v>348</v>
      </c>
      <c r="H324" s="25">
        <f t="shared" si="53"/>
        <v>1</v>
      </c>
      <c r="I324" s="30">
        <f t="shared" si="54"/>
        <v>1</v>
      </c>
      <c r="J324" s="27">
        <f t="shared" si="47"/>
        <v>11</v>
      </c>
      <c r="K324" s="31"/>
      <c r="L324" s="32">
        <f t="shared" si="55"/>
        <v>14848</v>
      </c>
      <c r="M324" s="32"/>
      <c r="N324" s="32">
        <f t="shared" si="56"/>
        <v>1088</v>
      </c>
      <c r="O324" s="33"/>
      <c r="P324" s="105"/>
      <c r="Q324" s="105"/>
      <c r="R324" s="106"/>
      <c r="S324" s="106"/>
    </row>
    <row r="325" spans="1:19">
      <c r="A325" s="27">
        <f t="shared" si="48"/>
        <v>445</v>
      </c>
      <c r="B325" s="27">
        <v>316</v>
      </c>
      <c r="C325" s="28" t="str">
        <f t="shared" si="49"/>
        <v>445 - ABBY KELLEY FOSTER Charter School - BERLIN BOYLSTON pupils</v>
      </c>
      <c r="D325" s="29">
        <v>445348620</v>
      </c>
      <c r="E325" s="27">
        <f t="shared" si="50"/>
        <v>445</v>
      </c>
      <c r="F325" s="25">
        <f t="shared" si="51"/>
        <v>348</v>
      </c>
      <c r="G325" s="25">
        <f t="shared" si="52"/>
        <v>620</v>
      </c>
      <c r="H325" s="25">
        <f t="shared" si="53"/>
        <v>1</v>
      </c>
      <c r="I325" s="30">
        <f t="shared" si="54"/>
        <v>1</v>
      </c>
      <c r="J325" s="27">
        <f t="shared" si="47"/>
        <v>4</v>
      </c>
      <c r="K325" s="31"/>
      <c r="L325" s="32">
        <f t="shared" si="55"/>
        <v>10115</v>
      </c>
      <c r="M325" s="32"/>
      <c r="N325" s="32">
        <f t="shared" si="56"/>
        <v>1088</v>
      </c>
      <c r="O325" s="33"/>
      <c r="P325" s="105"/>
      <c r="Q325" s="105"/>
      <c r="R325" s="106"/>
      <c r="S325" s="106"/>
    </row>
    <row r="326" spans="1:19">
      <c r="A326" s="27">
        <f t="shared" si="48"/>
        <v>445</v>
      </c>
      <c r="B326" s="27">
        <v>317</v>
      </c>
      <c r="C326" s="28" t="str">
        <f t="shared" si="49"/>
        <v>445 - ABBY KELLEY FOSTER Charter School - DUDLEY CHARLTON pupils</v>
      </c>
      <c r="D326" s="29">
        <v>445348658</v>
      </c>
      <c r="E326" s="27">
        <f t="shared" si="50"/>
        <v>445</v>
      </c>
      <c r="F326" s="25">
        <f t="shared" si="51"/>
        <v>348</v>
      </c>
      <c r="G326" s="25">
        <f t="shared" si="52"/>
        <v>658</v>
      </c>
      <c r="H326" s="25">
        <f t="shared" si="53"/>
        <v>1</v>
      </c>
      <c r="I326" s="30">
        <f t="shared" si="54"/>
        <v>1</v>
      </c>
      <c r="J326" s="27">
        <f t="shared" si="47"/>
        <v>7</v>
      </c>
      <c r="K326" s="31"/>
      <c r="L326" s="32">
        <f t="shared" si="55"/>
        <v>15752</v>
      </c>
      <c r="M326" s="32"/>
      <c r="N326" s="32">
        <f t="shared" si="56"/>
        <v>1088</v>
      </c>
      <c r="O326" s="33"/>
      <c r="P326" s="105"/>
      <c r="Q326" s="105"/>
      <c r="R326" s="106"/>
      <c r="S326" s="106"/>
    </row>
    <row r="327" spans="1:19">
      <c r="A327" s="27">
        <f t="shared" si="48"/>
        <v>445</v>
      </c>
      <c r="B327" s="27">
        <v>318</v>
      </c>
      <c r="C327" s="28" t="str">
        <f t="shared" si="49"/>
        <v>445 - ABBY KELLEY FOSTER Charter School - QUABBIN pupils</v>
      </c>
      <c r="D327" s="29">
        <v>445348753</v>
      </c>
      <c r="E327" s="27">
        <f t="shared" si="50"/>
        <v>445</v>
      </c>
      <c r="F327" s="25">
        <f t="shared" si="51"/>
        <v>348</v>
      </c>
      <c r="G327" s="25">
        <f t="shared" si="52"/>
        <v>753</v>
      </c>
      <c r="H327" s="25">
        <f t="shared" si="53"/>
        <v>1</v>
      </c>
      <c r="I327" s="30">
        <f t="shared" si="54"/>
        <v>1</v>
      </c>
      <c r="J327" s="27">
        <f t="shared" si="47"/>
        <v>7</v>
      </c>
      <c r="K327" s="31"/>
      <c r="L327" s="32">
        <f t="shared" si="55"/>
        <v>10477</v>
      </c>
      <c r="M327" s="32"/>
      <c r="N327" s="32">
        <f t="shared" si="56"/>
        <v>1088</v>
      </c>
      <c r="O327" s="33"/>
      <c r="P327" s="105"/>
      <c r="Q327" s="105"/>
      <c r="R327" s="106"/>
      <c r="S327" s="106"/>
    </row>
    <row r="328" spans="1:19">
      <c r="A328" s="27">
        <f t="shared" si="48"/>
        <v>445</v>
      </c>
      <c r="B328" s="27">
        <v>319</v>
      </c>
      <c r="C328" s="28" t="str">
        <f t="shared" si="49"/>
        <v>445 - ABBY KELLEY FOSTER Charter School - SPENCER EAST BROOKFIELD pupils</v>
      </c>
      <c r="D328" s="29">
        <v>445348767</v>
      </c>
      <c r="E328" s="27">
        <f t="shared" si="50"/>
        <v>445</v>
      </c>
      <c r="F328" s="25">
        <f t="shared" si="51"/>
        <v>348</v>
      </c>
      <c r="G328" s="25">
        <f t="shared" si="52"/>
        <v>767</v>
      </c>
      <c r="H328" s="25">
        <f t="shared" si="53"/>
        <v>1</v>
      </c>
      <c r="I328" s="30">
        <f t="shared" si="54"/>
        <v>1</v>
      </c>
      <c r="J328" s="27">
        <f t="shared" si="47"/>
        <v>9</v>
      </c>
      <c r="K328" s="31"/>
      <c r="L328" s="32">
        <f t="shared" si="55"/>
        <v>11611</v>
      </c>
      <c r="M328" s="32"/>
      <c r="N328" s="32">
        <f t="shared" si="56"/>
        <v>1088</v>
      </c>
      <c r="O328" s="33"/>
      <c r="P328" s="105"/>
      <c r="Q328" s="105"/>
      <c r="R328" s="106"/>
      <c r="S328" s="106"/>
    </row>
    <row r="329" spans="1:19">
      <c r="A329" s="27">
        <f t="shared" si="48"/>
        <v>445</v>
      </c>
      <c r="B329" s="27">
        <v>320</v>
      </c>
      <c r="C329" s="28" t="str">
        <f t="shared" si="49"/>
        <v>445 - ABBY KELLEY FOSTER Charter School - WACHUSETT pupils</v>
      </c>
      <c r="D329" s="29">
        <v>445348775</v>
      </c>
      <c r="E329" s="27">
        <f t="shared" si="50"/>
        <v>445</v>
      </c>
      <c r="F329" s="25">
        <f t="shared" si="51"/>
        <v>348</v>
      </c>
      <c r="G329" s="25">
        <f t="shared" si="52"/>
        <v>775</v>
      </c>
      <c r="H329" s="25">
        <f t="shared" si="53"/>
        <v>1</v>
      </c>
      <c r="I329" s="30">
        <f t="shared" si="54"/>
        <v>1</v>
      </c>
      <c r="J329" s="27">
        <f t="shared" si="47"/>
        <v>4</v>
      </c>
      <c r="K329" s="31"/>
      <c r="L329" s="32">
        <f t="shared" si="55"/>
        <v>11126</v>
      </c>
      <c r="M329" s="32"/>
      <c r="N329" s="32">
        <f t="shared" si="56"/>
        <v>1088</v>
      </c>
      <c r="O329" s="33"/>
      <c r="P329" s="105"/>
      <c r="Q329" s="105"/>
      <c r="R329" s="106"/>
      <c r="S329" s="106"/>
    </row>
    <row r="330" spans="1:19">
      <c r="A330" s="27">
        <f t="shared" si="48"/>
        <v>446</v>
      </c>
      <c r="B330" s="27">
        <v>321</v>
      </c>
      <c r="C330" s="28" t="str">
        <f t="shared" si="49"/>
        <v>446 - FOXBOROUGH REGIONAL Charter School - ABINGTON pupils</v>
      </c>
      <c r="D330" s="29">
        <v>446099001</v>
      </c>
      <c r="E330" s="27">
        <f t="shared" si="50"/>
        <v>446</v>
      </c>
      <c r="F330" s="25">
        <f t="shared" si="51"/>
        <v>99</v>
      </c>
      <c r="G330" s="25">
        <f t="shared" si="52"/>
        <v>1</v>
      </c>
      <c r="H330" s="25">
        <f t="shared" si="53"/>
        <v>1</v>
      </c>
      <c r="I330" s="30">
        <f t="shared" si="54"/>
        <v>1.0649999999999999</v>
      </c>
      <c r="J330" s="27">
        <f t="shared" ref="J330:J393" si="57">VLOOKUP(D330,enro_chafnd,16)</f>
        <v>7</v>
      </c>
      <c r="K330" s="31"/>
      <c r="L330" s="32">
        <f t="shared" si="55"/>
        <v>15606</v>
      </c>
      <c r="M330" s="32"/>
      <c r="N330" s="32">
        <f t="shared" si="56"/>
        <v>1088</v>
      </c>
      <c r="O330" s="33"/>
      <c r="P330" s="105"/>
      <c r="Q330" s="105"/>
      <c r="R330" s="106"/>
      <c r="S330" s="106"/>
    </row>
    <row r="331" spans="1:19">
      <c r="A331" s="27">
        <f t="shared" ref="A331:A394" si="58">IF(VALUE(MID(D331,1,1))=4,VALUE(MID(D331,1,3)),VALUE(MID(D331,1,4)))</f>
        <v>446</v>
      </c>
      <c r="B331" s="27">
        <v>322</v>
      </c>
      <c r="C331" s="28" t="str">
        <f t="shared" ref="C331:C394" si="59">IF(H331=1,A331 &amp; " - " &amp;VLOOKUP(A331,codeCHA,2)&amp;" Charter School - "&amp;VLOOKUP(G331,code436,2)&amp;" pupils",IF(OR(A331=450,A331=466),A331 &amp; " - " &amp;VLOOKUP(A331,codeCHA,2)&amp;" Charter School - "&amp;VLOOKUP(F331,code436,2)&amp;" District - "&amp;VLOOKUP(G331,code436,2)&amp;" pupils",A331 &amp; " - " &amp;VLOOKUP(A331,codeCHA,2)&amp;" Charter School - "&amp;VLOOKUP(F331,code436,2)&amp;" Campus - "&amp;VLOOKUP(G331,code436,2)&amp;" pupils"))</f>
        <v>446 - FOXBOROUGH REGIONAL Charter School - ATTLEBORO pupils</v>
      </c>
      <c r="D331" s="29">
        <v>446099016</v>
      </c>
      <c r="E331" s="27">
        <f t="shared" ref="E331:E394" si="60">A331</f>
        <v>446</v>
      </c>
      <c r="F331" s="25">
        <f t="shared" ref="F331:F394" si="61">IF(VALUE(MID(D331,1,1))=4,VALUE(MID(D331,4,3)),VALUE(MID(D331,5,3)))</f>
        <v>99</v>
      </c>
      <c r="G331" s="25">
        <f t="shared" ref="G331:G394" si="62">IF(VALUE(MID(D331,1,1))=4,VALUE(MID(D331,7,3)),VALUE(MID(D331,8,3)))</f>
        <v>16</v>
      </c>
      <c r="H331" s="25">
        <f t="shared" ref="H331:H394" si="63">IF(OR(A331=410,A331=466,A331=487),2,1)</f>
        <v>1</v>
      </c>
      <c r="I331" s="30">
        <f t="shared" ref="I331:I394" si="64">VLOOKUP(F331,distinfo,4)</f>
        <v>1.0649999999999999</v>
      </c>
      <c r="J331" s="27">
        <f t="shared" si="57"/>
        <v>8</v>
      </c>
      <c r="K331" s="31"/>
      <c r="L331" s="32">
        <f t="shared" ref="L331:L394" si="65">IF(VLOOKUP(D331,rate_chafnd,40,FALSE)&gt;0,VLOOKUP(D331,rate_chafnd,40),VLOOKUP(G331,distinfo,7))</f>
        <v>12750</v>
      </c>
      <c r="M331" s="32"/>
      <c r="N331" s="32">
        <f t="shared" ref="N331:N394" si="66">VLOOKUP(G331,distinfo,9)</f>
        <v>1088</v>
      </c>
      <c r="O331" s="33"/>
      <c r="P331" s="105"/>
      <c r="Q331" s="105"/>
      <c r="R331" s="106"/>
      <c r="S331" s="106"/>
    </row>
    <row r="332" spans="1:19">
      <c r="A332" s="27">
        <f t="shared" si="58"/>
        <v>446</v>
      </c>
      <c r="B332" s="27">
        <v>323</v>
      </c>
      <c r="C332" s="28" t="str">
        <f t="shared" si="59"/>
        <v>446 - FOXBOROUGH REGIONAL Charter School - AVON pupils</v>
      </c>
      <c r="D332" s="29">
        <v>446099018</v>
      </c>
      <c r="E332" s="27">
        <f t="shared" si="60"/>
        <v>446</v>
      </c>
      <c r="F332" s="25">
        <f t="shared" si="61"/>
        <v>99</v>
      </c>
      <c r="G332" s="25">
        <f t="shared" si="62"/>
        <v>18</v>
      </c>
      <c r="H332" s="25">
        <f t="shared" si="63"/>
        <v>1</v>
      </c>
      <c r="I332" s="30">
        <f t="shared" si="64"/>
        <v>1.0649999999999999</v>
      </c>
      <c r="J332" s="27">
        <f t="shared" si="57"/>
        <v>9</v>
      </c>
      <c r="K332" s="31"/>
      <c r="L332" s="32">
        <f t="shared" si="65"/>
        <v>13741</v>
      </c>
      <c r="M332" s="32"/>
      <c r="N332" s="32">
        <f t="shared" si="66"/>
        <v>1088</v>
      </c>
      <c r="O332" s="33"/>
      <c r="P332" s="105"/>
      <c r="Q332" s="105"/>
      <c r="R332" s="106"/>
      <c r="S332" s="106"/>
    </row>
    <row r="333" spans="1:19">
      <c r="A333" s="27">
        <f t="shared" si="58"/>
        <v>446</v>
      </c>
      <c r="B333" s="27">
        <v>324</v>
      </c>
      <c r="C333" s="28" t="str">
        <f t="shared" si="59"/>
        <v>446 - FOXBOROUGH REGIONAL Charter School - BERKLEY pupils</v>
      </c>
      <c r="D333" s="29">
        <v>446099027</v>
      </c>
      <c r="E333" s="27">
        <f t="shared" si="60"/>
        <v>446</v>
      </c>
      <c r="F333" s="25">
        <f t="shared" si="61"/>
        <v>99</v>
      </c>
      <c r="G333" s="25">
        <f t="shared" si="62"/>
        <v>27</v>
      </c>
      <c r="H333" s="25">
        <f t="shared" si="63"/>
        <v>1</v>
      </c>
      <c r="I333" s="30">
        <f t="shared" si="64"/>
        <v>1.0649999999999999</v>
      </c>
      <c r="J333" s="27">
        <f t="shared" si="57"/>
        <v>5</v>
      </c>
      <c r="K333" s="31"/>
      <c r="L333" s="32">
        <f t="shared" si="65"/>
        <v>15311</v>
      </c>
      <c r="M333" s="32"/>
      <c r="N333" s="32">
        <f t="shared" si="66"/>
        <v>1088</v>
      </c>
      <c r="O333" s="33"/>
      <c r="P333" s="105"/>
      <c r="Q333" s="105"/>
      <c r="R333" s="106"/>
      <c r="S333" s="106"/>
    </row>
    <row r="334" spans="1:19">
      <c r="A334" s="27">
        <f t="shared" si="58"/>
        <v>446</v>
      </c>
      <c r="B334" s="27">
        <v>325</v>
      </c>
      <c r="C334" s="28" t="str">
        <f t="shared" si="59"/>
        <v>446 - FOXBOROUGH REGIONAL Charter School - BOSTON pupils</v>
      </c>
      <c r="D334" s="29">
        <v>446099035</v>
      </c>
      <c r="E334" s="27">
        <f t="shared" si="60"/>
        <v>446</v>
      </c>
      <c r="F334" s="25">
        <f t="shared" si="61"/>
        <v>99</v>
      </c>
      <c r="G334" s="25">
        <f t="shared" si="62"/>
        <v>35</v>
      </c>
      <c r="H334" s="25">
        <f t="shared" si="63"/>
        <v>1</v>
      </c>
      <c r="I334" s="30">
        <f t="shared" si="64"/>
        <v>1.0649999999999999</v>
      </c>
      <c r="J334" s="27">
        <f t="shared" si="57"/>
        <v>11</v>
      </c>
      <c r="K334" s="31"/>
      <c r="L334" s="32">
        <f t="shared" si="65"/>
        <v>19673</v>
      </c>
      <c r="M334" s="32"/>
      <c r="N334" s="32">
        <f t="shared" si="66"/>
        <v>1088</v>
      </c>
      <c r="O334" s="33"/>
      <c r="P334" s="105"/>
      <c r="Q334" s="105"/>
      <c r="R334" s="106"/>
      <c r="S334" s="106"/>
    </row>
    <row r="335" spans="1:19">
      <c r="A335" s="27">
        <f t="shared" si="58"/>
        <v>446</v>
      </c>
      <c r="B335" s="27">
        <v>326</v>
      </c>
      <c r="C335" s="28" t="str">
        <f t="shared" si="59"/>
        <v>446 - FOXBOROUGH REGIONAL Charter School - BRAINTREE pupils</v>
      </c>
      <c r="D335" s="29">
        <v>446099040</v>
      </c>
      <c r="E335" s="27">
        <f t="shared" si="60"/>
        <v>446</v>
      </c>
      <c r="F335" s="25">
        <f t="shared" si="61"/>
        <v>99</v>
      </c>
      <c r="G335" s="25">
        <f t="shared" si="62"/>
        <v>40</v>
      </c>
      <c r="H335" s="25">
        <f t="shared" si="63"/>
        <v>1</v>
      </c>
      <c r="I335" s="30">
        <f t="shared" si="64"/>
        <v>1.0649999999999999</v>
      </c>
      <c r="J335" s="27">
        <f t="shared" si="57"/>
        <v>6</v>
      </c>
      <c r="K335" s="31"/>
      <c r="L335" s="32">
        <f t="shared" si="65"/>
        <v>16015</v>
      </c>
      <c r="M335" s="32"/>
      <c r="N335" s="32">
        <f t="shared" si="66"/>
        <v>1088</v>
      </c>
      <c r="O335" s="33"/>
      <c r="P335" s="105"/>
      <c r="Q335" s="105"/>
      <c r="R335" s="106"/>
      <c r="S335" s="106"/>
    </row>
    <row r="336" spans="1:19">
      <c r="A336" s="27">
        <f t="shared" si="58"/>
        <v>446</v>
      </c>
      <c r="B336" s="27">
        <v>327</v>
      </c>
      <c r="C336" s="28" t="str">
        <f t="shared" si="59"/>
        <v>446 - FOXBOROUGH REGIONAL Charter School - BROCKTON pupils</v>
      </c>
      <c r="D336" s="29">
        <v>446099044</v>
      </c>
      <c r="E336" s="27">
        <f t="shared" si="60"/>
        <v>446</v>
      </c>
      <c r="F336" s="25">
        <f t="shared" si="61"/>
        <v>99</v>
      </c>
      <c r="G336" s="25">
        <f t="shared" si="62"/>
        <v>44</v>
      </c>
      <c r="H336" s="25">
        <f t="shared" si="63"/>
        <v>1</v>
      </c>
      <c r="I336" s="30">
        <f t="shared" si="64"/>
        <v>1.0649999999999999</v>
      </c>
      <c r="J336" s="27">
        <f t="shared" si="57"/>
        <v>11</v>
      </c>
      <c r="K336" s="31"/>
      <c r="L336" s="32">
        <f t="shared" si="65"/>
        <v>15088</v>
      </c>
      <c r="M336" s="32"/>
      <c r="N336" s="32">
        <f t="shared" si="66"/>
        <v>1088</v>
      </c>
      <c r="O336" s="33"/>
      <c r="P336" s="105"/>
      <c r="Q336" s="105"/>
      <c r="R336" s="106"/>
      <c r="S336" s="106"/>
    </row>
    <row r="337" spans="1:19">
      <c r="A337" s="27">
        <f t="shared" si="58"/>
        <v>446</v>
      </c>
      <c r="B337" s="27">
        <v>328</v>
      </c>
      <c r="C337" s="28" t="str">
        <f t="shared" si="59"/>
        <v>446 - FOXBOROUGH REGIONAL Charter School - CANTON pupils</v>
      </c>
      <c r="D337" s="29">
        <v>446099050</v>
      </c>
      <c r="E337" s="27">
        <f t="shared" si="60"/>
        <v>446</v>
      </c>
      <c r="F337" s="25">
        <f t="shared" si="61"/>
        <v>99</v>
      </c>
      <c r="G337" s="25">
        <f t="shared" si="62"/>
        <v>50</v>
      </c>
      <c r="H337" s="25">
        <f t="shared" si="63"/>
        <v>1</v>
      </c>
      <c r="I337" s="30">
        <f t="shared" si="64"/>
        <v>1.0649999999999999</v>
      </c>
      <c r="J337" s="27">
        <f t="shared" si="57"/>
        <v>4</v>
      </c>
      <c r="K337" s="31"/>
      <c r="L337" s="32">
        <f t="shared" si="65"/>
        <v>15154</v>
      </c>
      <c r="M337" s="32"/>
      <c r="N337" s="32">
        <f t="shared" si="66"/>
        <v>1088</v>
      </c>
      <c r="O337" s="33"/>
      <c r="P337" s="105"/>
      <c r="Q337" s="105"/>
      <c r="R337" s="106"/>
      <c r="S337" s="106"/>
    </row>
    <row r="338" spans="1:19">
      <c r="A338" s="27">
        <f t="shared" si="58"/>
        <v>446</v>
      </c>
      <c r="B338" s="27">
        <v>329</v>
      </c>
      <c r="C338" s="28" t="str">
        <f t="shared" si="59"/>
        <v>446 - FOXBOROUGH REGIONAL Charter School - DEDHAM pupils</v>
      </c>
      <c r="D338" s="29">
        <v>446099073</v>
      </c>
      <c r="E338" s="27">
        <f t="shared" si="60"/>
        <v>446</v>
      </c>
      <c r="F338" s="25">
        <f t="shared" si="61"/>
        <v>99</v>
      </c>
      <c r="G338" s="25">
        <f t="shared" si="62"/>
        <v>73</v>
      </c>
      <c r="H338" s="25">
        <f t="shared" si="63"/>
        <v>1</v>
      </c>
      <c r="I338" s="30">
        <f t="shared" si="64"/>
        <v>1.0649999999999999</v>
      </c>
      <c r="J338" s="27">
        <f t="shared" si="57"/>
        <v>6</v>
      </c>
      <c r="K338" s="31"/>
      <c r="L338" s="32">
        <f t="shared" si="65"/>
        <v>15588</v>
      </c>
      <c r="M338" s="32"/>
      <c r="N338" s="32">
        <f t="shared" si="66"/>
        <v>1088</v>
      </c>
      <c r="O338" s="33"/>
      <c r="P338" s="105"/>
      <c r="Q338" s="105"/>
      <c r="R338" s="106"/>
      <c r="S338" s="106"/>
    </row>
    <row r="339" spans="1:19">
      <c r="A339" s="27">
        <f t="shared" si="58"/>
        <v>446</v>
      </c>
      <c r="B339" s="27">
        <v>330</v>
      </c>
      <c r="C339" s="28" t="str">
        <f t="shared" si="59"/>
        <v>446 - FOXBOROUGH REGIONAL Charter School - EAST BRIDGEWATER pupils</v>
      </c>
      <c r="D339" s="29">
        <v>446099083</v>
      </c>
      <c r="E339" s="27">
        <f t="shared" si="60"/>
        <v>446</v>
      </c>
      <c r="F339" s="25">
        <f t="shared" si="61"/>
        <v>99</v>
      </c>
      <c r="G339" s="25">
        <f t="shared" si="62"/>
        <v>83</v>
      </c>
      <c r="H339" s="25">
        <f t="shared" si="63"/>
        <v>1</v>
      </c>
      <c r="I339" s="30">
        <f t="shared" si="64"/>
        <v>1.0649999999999999</v>
      </c>
      <c r="J339" s="27">
        <f t="shared" si="57"/>
        <v>6</v>
      </c>
      <c r="K339" s="31"/>
      <c r="L339" s="32">
        <f t="shared" si="65"/>
        <v>12223</v>
      </c>
      <c r="M339" s="32"/>
      <c r="N339" s="32">
        <f t="shared" si="66"/>
        <v>1088</v>
      </c>
      <c r="O339" s="33"/>
      <c r="P339" s="105"/>
      <c r="Q339" s="105"/>
      <c r="R339" s="106"/>
      <c r="S339" s="106"/>
    </row>
    <row r="340" spans="1:19">
      <c r="A340" s="27">
        <f t="shared" si="58"/>
        <v>446</v>
      </c>
      <c r="B340" s="27">
        <v>331</v>
      </c>
      <c r="C340" s="28" t="str">
        <f t="shared" si="59"/>
        <v>446 - FOXBOROUGH REGIONAL Charter School - EASTON pupils</v>
      </c>
      <c r="D340" s="29">
        <v>446099088</v>
      </c>
      <c r="E340" s="27">
        <f t="shared" si="60"/>
        <v>446</v>
      </c>
      <c r="F340" s="25">
        <f t="shared" si="61"/>
        <v>99</v>
      </c>
      <c r="G340" s="25">
        <f t="shared" si="62"/>
        <v>88</v>
      </c>
      <c r="H340" s="25">
        <f t="shared" si="63"/>
        <v>1</v>
      </c>
      <c r="I340" s="30">
        <f t="shared" si="64"/>
        <v>1.0649999999999999</v>
      </c>
      <c r="J340" s="27">
        <f t="shared" si="57"/>
        <v>4</v>
      </c>
      <c r="K340" s="31"/>
      <c r="L340" s="32">
        <f t="shared" si="65"/>
        <v>12978</v>
      </c>
      <c r="M340" s="32"/>
      <c r="N340" s="32">
        <f t="shared" si="66"/>
        <v>1088</v>
      </c>
      <c r="O340" s="33"/>
      <c r="P340" s="105"/>
      <c r="Q340" s="105"/>
      <c r="R340" s="106"/>
      <c r="S340" s="106"/>
    </row>
    <row r="341" spans="1:19">
      <c r="A341" s="27">
        <f t="shared" si="58"/>
        <v>446</v>
      </c>
      <c r="B341" s="27">
        <v>332</v>
      </c>
      <c r="C341" s="28" t="str">
        <f t="shared" si="59"/>
        <v>446 - FOXBOROUGH REGIONAL Charter School - FALL RIVER pupils</v>
      </c>
      <c r="D341" s="29">
        <v>446099095</v>
      </c>
      <c r="E341" s="27">
        <f t="shared" si="60"/>
        <v>446</v>
      </c>
      <c r="F341" s="25">
        <f t="shared" si="61"/>
        <v>99</v>
      </c>
      <c r="G341" s="25">
        <f t="shared" si="62"/>
        <v>95</v>
      </c>
      <c r="H341" s="25">
        <f t="shared" si="63"/>
        <v>1</v>
      </c>
      <c r="I341" s="30">
        <f t="shared" si="64"/>
        <v>1.0649999999999999</v>
      </c>
      <c r="J341" s="27">
        <f t="shared" si="57"/>
        <v>12</v>
      </c>
      <c r="K341" s="31"/>
      <c r="L341" s="32">
        <f t="shared" si="65"/>
        <v>12223</v>
      </c>
      <c r="M341" s="32"/>
      <c r="N341" s="32">
        <f t="shared" si="66"/>
        <v>1088</v>
      </c>
      <c r="O341" s="33"/>
      <c r="P341" s="105"/>
      <c r="Q341" s="105"/>
      <c r="R341" s="106"/>
      <c r="S341" s="106"/>
    </row>
    <row r="342" spans="1:19">
      <c r="A342" s="27">
        <f t="shared" si="58"/>
        <v>446</v>
      </c>
      <c r="B342" s="27">
        <v>333</v>
      </c>
      <c r="C342" s="28" t="str">
        <f t="shared" si="59"/>
        <v>446 - FOXBOROUGH REGIONAL Charter School - FOXBOROUGH pupils</v>
      </c>
      <c r="D342" s="29">
        <v>446099099</v>
      </c>
      <c r="E342" s="27">
        <f t="shared" si="60"/>
        <v>446</v>
      </c>
      <c r="F342" s="25">
        <f t="shared" si="61"/>
        <v>99</v>
      </c>
      <c r="G342" s="25">
        <f t="shared" si="62"/>
        <v>99</v>
      </c>
      <c r="H342" s="25">
        <f t="shared" si="63"/>
        <v>1</v>
      </c>
      <c r="I342" s="30">
        <f t="shared" si="64"/>
        <v>1.0649999999999999</v>
      </c>
      <c r="J342" s="27">
        <f t="shared" si="57"/>
        <v>5</v>
      </c>
      <c r="K342" s="31"/>
      <c r="L342" s="32">
        <f t="shared" si="65"/>
        <v>13115</v>
      </c>
      <c r="M342" s="32"/>
      <c r="N342" s="32">
        <f t="shared" si="66"/>
        <v>1088</v>
      </c>
      <c r="O342" s="33"/>
      <c r="P342" s="105"/>
      <c r="Q342" s="105"/>
      <c r="R342" s="106"/>
      <c r="S342" s="106"/>
    </row>
    <row r="343" spans="1:19">
      <c r="A343" s="27">
        <f t="shared" si="58"/>
        <v>446</v>
      </c>
      <c r="B343" s="27">
        <v>334</v>
      </c>
      <c r="C343" s="28" t="str">
        <f t="shared" si="59"/>
        <v>446 - FOXBOROUGH REGIONAL Charter School - FRANKLIN pupils</v>
      </c>
      <c r="D343" s="29">
        <v>446099101</v>
      </c>
      <c r="E343" s="27">
        <f t="shared" si="60"/>
        <v>446</v>
      </c>
      <c r="F343" s="25">
        <f t="shared" si="61"/>
        <v>99</v>
      </c>
      <c r="G343" s="25">
        <f t="shared" si="62"/>
        <v>101</v>
      </c>
      <c r="H343" s="25">
        <f t="shared" si="63"/>
        <v>1</v>
      </c>
      <c r="I343" s="30">
        <f t="shared" si="64"/>
        <v>1.0649999999999999</v>
      </c>
      <c r="J343" s="27">
        <f t="shared" si="57"/>
        <v>3</v>
      </c>
      <c r="K343" s="31"/>
      <c r="L343" s="32">
        <f t="shared" si="65"/>
        <v>16659</v>
      </c>
      <c r="M343" s="32"/>
      <c r="N343" s="32">
        <f t="shared" si="66"/>
        <v>1088</v>
      </c>
      <c r="O343" s="33"/>
      <c r="P343" s="105"/>
      <c r="Q343" s="105"/>
      <c r="R343" s="106"/>
      <c r="S343" s="106"/>
    </row>
    <row r="344" spans="1:19">
      <c r="A344" s="27">
        <f t="shared" si="58"/>
        <v>446</v>
      </c>
      <c r="B344" s="27">
        <v>335</v>
      </c>
      <c r="C344" s="28" t="str">
        <f t="shared" si="59"/>
        <v>446 - FOXBOROUGH REGIONAL Charter School - HOLBROOK pupils</v>
      </c>
      <c r="D344" s="29">
        <v>446099133</v>
      </c>
      <c r="E344" s="27">
        <f t="shared" si="60"/>
        <v>446</v>
      </c>
      <c r="F344" s="25">
        <f t="shared" si="61"/>
        <v>99</v>
      </c>
      <c r="G344" s="25">
        <f t="shared" si="62"/>
        <v>133</v>
      </c>
      <c r="H344" s="25">
        <f t="shared" si="63"/>
        <v>1</v>
      </c>
      <c r="I344" s="30">
        <f t="shared" si="64"/>
        <v>1.0649999999999999</v>
      </c>
      <c r="J344" s="27">
        <f t="shared" si="57"/>
        <v>9</v>
      </c>
      <c r="K344" s="31"/>
      <c r="L344" s="32">
        <f t="shared" si="65"/>
        <v>16946</v>
      </c>
      <c r="M344" s="32"/>
      <c r="N344" s="32">
        <f t="shared" si="66"/>
        <v>1088</v>
      </c>
      <c r="O344" s="33"/>
      <c r="P344" s="105"/>
      <c r="Q344" s="105"/>
      <c r="R344" s="106"/>
      <c r="S344" s="106"/>
    </row>
    <row r="345" spans="1:19">
      <c r="A345" s="27">
        <f t="shared" si="58"/>
        <v>446</v>
      </c>
      <c r="B345" s="27">
        <v>336</v>
      </c>
      <c r="C345" s="28" t="str">
        <f t="shared" si="59"/>
        <v>446 - FOXBOROUGH REGIONAL Charter School - HOLLISTON pupils</v>
      </c>
      <c r="D345" s="29">
        <v>446099136</v>
      </c>
      <c r="E345" s="27">
        <f t="shared" si="60"/>
        <v>446</v>
      </c>
      <c r="F345" s="25">
        <f t="shared" si="61"/>
        <v>99</v>
      </c>
      <c r="G345" s="25">
        <f t="shared" si="62"/>
        <v>136</v>
      </c>
      <c r="H345" s="25">
        <f t="shared" si="63"/>
        <v>1</v>
      </c>
      <c r="I345" s="30">
        <f t="shared" si="64"/>
        <v>1.0649999999999999</v>
      </c>
      <c r="J345" s="27">
        <f t="shared" si="57"/>
        <v>3</v>
      </c>
      <c r="K345" s="31"/>
      <c r="L345" s="32">
        <f t="shared" si="65"/>
        <v>14692</v>
      </c>
      <c r="M345" s="32"/>
      <c r="N345" s="32">
        <f t="shared" si="66"/>
        <v>1088</v>
      </c>
      <c r="O345" s="33"/>
      <c r="P345" s="105"/>
      <c r="Q345" s="105"/>
      <c r="R345" s="106"/>
      <c r="S345" s="106"/>
    </row>
    <row r="346" spans="1:19">
      <c r="A346" s="27">
        <f t="shared" si="58"/>
        <v>446</v>
      </c>
      <c r="B346" s="27">
        <v>337</v>
      </c>
      <c r="C346" s="28" t="str">
        <f t="shared" si="59"/>
        <v>446 - FOXBOROUGH REGIONAL Charter School - MANSFIELD pupils</v>
      </c>
      <c r="D346" s="29">
        <v>446099167</v>
      </c>
      <c r="E346" s="27">
        <f t="shared" si="60"/>
        <v>446</v>
      </c>
      <c r="F346" s="25">
        <f t="shared" si="61"/>
        <v>99</v>
      </c>
      <c r="G346" s="25">
        <f t="shared" si="62"/>
        <v>167</v>
      </c>
      <c r="H346" s="25">
        <f t="shared" si="63"/>
        <v>1</v>
      </c>
      <c r="I346" s="30">
        <f t="shared" si="64"/>
        <v>1.0649999999999999</v>
      </c>
      <c r="J346" s="27">
        <f t="shared" si="57"/>
        <v>4</v>
      </c>
      <c r="K346" s="31"/>
      <c r="L346" s="32">
        <f t="shared" si="65"/>
        <v>13359</v>
      </c>
      <c r="M346" s="32"/>
      <c r="N346" s="32">
        <f t="shared" si="66"/>
        <v>1088</v>
      </c>
      <c r="O346" s="33"/>
      <c r="P346" s="105"/>
      <c r="Q346" s="105"/>
      <c r="R346" s="106"/>
      <c r="S346" s="106"/>
    </row>
    <row r="347" spans="1:19">
      <c r="A347" s="27">
        <f t="shared" si="58"/>
        <v>446</v>
      </c>
      <c r="B347" s="27">
        <v>338</v>
      </c>
      <c r="C347" s="28" t="str">
        <f t="shared" si="59"/>
        <v>446 - FOXBOROUGH REGIONAL Charter School - MEDWAY pupils</v>
      </c>
      <c r="D347" s="29">
        <v>446099177</v>
      </c>
      <c r="E347" s="27">
        <f t="shared" si="60"/>
        <v>446</v>
      </c>
      <c r="F347" s="25">
        <f t="shared" si="61"/>
        <v>99</v>
      </c>
      <c r="G347" s="25">
        <f t="shared" si="62"/>
        <v>177</v>
      </c>
      <c r="H347" s="25">
        <f t="shared" si="63"/>
        <v>1</v>
      </c>
      <c r="I347" s="30">
        <f t="shared" si="64"/>
        <v>1.0649999999999999</v>
      </c>
      <c r="J347" s="27">
        <f t="shared" si="57"/>
        <v>3</v>
      </c>
      <c r="K347" s="31"/>
      <c r="L347" s="32">
        <f t="shared" si="65"/>
        <v>15675</v>
      </c>
      <c r="M347" s="32"/>
      <c r="N347" s="32">
        <f t="shared" si="66"/>
        <v>1088</v>
      </c>
      <c r="O347" s="33"/>
      <c r="P347" s="105"/>
      <c r="Q347" s="105"/>
      <c r="R347" s="106"/>
      <c r="S347" s="106"/>
    </row>
    <row r="348" spans="1:19">
      <c r="A348" s="27">
        <f t="shared" si="58"/>
        <v>446</v>
      </c>
      <c r="B348" s="27">
        <v>339</v>
      </c>
      <c r="C348" s="28" t="str">
        <f t="shared" si="59"/>
        <v>446 - FOXBOROUGH REGIONAL Charter School - MIDDLEBOROUGH pupils</v>
      </c>
      <c r="D348" s="29">
        <v>446099182</v>
      </c>
      <c r="E348" s="27">
        <f t="shared" si="60"/>
        <v>446</v>
      </c>
      <c r="F348" s="25">
        <f t="shared" si="61"/>
        <v>99</v>
      </c>
      <c r="G348" s="25">
        <f t="shared" si="62"/>
        <v>182</v>
      </c>
      <c r="H348" s="25">
        <f t="shared" si="63"/>
        <v>1</v>
      </c>
      <c r="I348" s="30">
        <f t="shared" si="64"/>
        <v>1.0649999999999999</v>
      </c>
      <c r="J348" s="27">
        <f t="shared" si="57"/>
        <v>8</v>
      </c>
      <c r="K348" s="31"/>
      <c r="L348" s="32">
        <f t="shared" si="65"/>
        <v>13138</v>
      </c>
      <c r="M348" s="32"/>
      <c r="N348" s="32">
        <f t="shared" si="66"/>
        <v>1088</v>
      </c>
      <c r="O348" s="33"/>
      <c r="P348" s="105"/>
      <c r="Q348" s="105"/>
      <c r="R348" s="106"/>
      <c r="S348" s="106"/>
    </row>
    <row r="349" spans="1:19">
      <c r="A349" s="27">
        <f t="shared" si="58"/>
        <v>446</v>
      </c>
      <c r="B349" s="27">
        <v>340</v>
      </c>
      <c r="C349" s="28" t="str">
        <f t="shared" si="59"/>
        <v>446 - FOXBOROUGH REGIONAL Charter School - MILLIS pupils</v>
      </c>
      <c r="D349" s="29">
        <v>446099187</v>
      </c>
      <c r="E349" s="27">
        <f t="shared" si="60"/>
        <v>446</v>
      </c>
      <c r="F349" s="25">
        <f t="shared" si="61"/>
        <v>99</v>
      </c>
      <c r="G349" s="25">
        <f t="shared" si="62"/>
        <v>187</v>
      </c>
      <c r="H349" s="25">
        <f t="shared" si="63"/>
        <v>1</v>
      </c>
      <c r="I349" s="30">
        <f t="shared" si="64"/>
        <v>1.0649999999999999</v>
      </c>
      <c r="J349" s="27">
        <f t="shared" si="57"/>
        <v>4</v>
      </c>
      <c r="K349" s="31"/>
      <c r="L349" s="32">
        <f t="shared" si="65"/>
        <v>17770</v>
      </c>
      <c r="M349" s="32"/>
      <c r="N349" s="32">
        <f t="shared" si="66"/>
        <v>1088</v>
      </c>
      <c r="O349" s="33"/>
      <c r="P349" s="105"/>
      <c r="Q349" s="105"/>
      <c r="R349" s="106"/>
      <c r="S349" s="106"/>
    </row>
    <row r="350" spans="1:19">
      <c r="A350" s="27">
        <f t="shared" si="58"/>
        <v>446</v>
      </c>
      <c r="B350" s="27">
        <v>341</v>
      </c>
      <c r="C350" s="28" t="str">
        <f t="shared" si="59"/>
        <v>446 - FOXBOROUGH REGIONAL Charter School - NORFOLK pupils</v>
      </c>
      <c r="D350" s="29">
        <v>446099208</v>
      </c>
      <c r="E350" s="27">
        <f t="shared" si="60"/>
        <v>446</v>
      </c>
      <c r="F350" s="25">
        <f t="shared" si="61"/>
        <v>99</v>
      </c>
      <c r="G350" s="25">
        <f t="shared" si="62"/>
        <v>208</v>
      </c>
      <c r="H350" s="25">
        <f t="shared" si="63"/>
        <v>1</v>
      </c>
      <c r="I350" s="30">
        <f t="shared" si="64"/>
        <v>1.0649999999999999</v>
      </c>
      <c r="J350" s="27">
        <f t="shared" si="57"/>
        <v>2</v>
      </c>
      <c r="K350" s="31"/>
      <c r="L350" s="32">
        <f t="shared" si="65"/>
        <v>13506</v>
      </c>
      <c r="M350" s="32"/>
      <c r="N350" s="32">
        <f t="shared" si="66"/>
        <v>1088</v>
      </c>
      <c r="O350" s="33"/>
      <c r="P350" s="105"/>
      <c r="Q350" s="105"/>
      <c r="R350" s="106"/>
      <c r="S350" s="106"/>
    </row>
    <row r="351" spans="1:19">
      <c r="A351" s="27">
        <f t="shared" si="58"/>
        <v>446</v>
      </c>
      <c r="B351" s="27">
        <v>342</v>
      </c>
      <c r="C351" s="28" t="str">
        <f t="shared" si="59"/>
        <v>446 - FOXBOROUGH REGIONAL Charter School - NORTH ATTLEBOROUGH pupils</v>
      </c>
      <c r="D351" s="29">
        <v>446099212</v>
      </c>
      <c r="E351" s="27">
        <f t="shared" si="60"/>
        <v>446</v>
      </c>
      <c r="F351" s="25">
        <f t="shared" si="61"/>
        <v>99</v>
      </c>
      <c r="G351" s="25">
        <f t="shared" si="62"/>
        <v>212</v>
      </c>
      <c r="H351" s="25">
        <f t="shared" si="63"/>
        <v>1</v>
      </c>
      <c r="I351" s="30">
        <f t="shared" si="64"/>
        <v>1.0649999999999999</v>
      </c>
      <c r="J351" s="27">
        <f t="shared" si="57"/>
        <v>5</v>
      </c>
      <c r="K351" s="31"/>
      <c r="L351" s="32">
        <f t="shared" si="65"/>
        <v>12456</v>
      </c>
      <c r="M351" s="32"/>
      <c r="N351" s="32">
        <f t="shared" si="66"/>
        <v>1088</v>
      </c>
      <c r="O351" s="33"/>
      <c r="P351" s="105"/>
      <c r="Q351" s="105"/>
      <c r="R351" s="106"/>
      <c r="S351" s="106"/>
    </row>
    <row r="352" spans="1:19">
      <c r="A352" s="27">
        <f t="shared" si="58"/>
        <v>446</v>
      </c>
      <c r="B352" s="27">
        <v>343</v>
      </c>
      <c r="C352" s="28" t="str">
        <f t="shared" si="59"/>
        <v>446 - FOXBOROUGH REGIONAL Charter School - NORTON pupils</v>
      </c>
      <c r="D352" s="29">
        <v>446099218</v>
      </c>
      <c r="E352" s="27">
        <f t="shared" si="60"/>
        <v>446</v>
      </c>
      <c r="F352" s="25">
        <f t="shared" si="61"/>
        <v>99</v>
      </c>
      <c r="G352" s="25">
        <f t="shared" si="62"/>
        <v>218</v>
      </c>
      <c r="H352" s="25">
        <f t="shared" si="63"/>
        <v>1</v>
      </c>
      <c r="I352" s="30">
        <f t="shared" si="64"/>
        <v>1.0649999999999999</v>
      </c>
      <c r="J352" s="27">
        <f t="shared" si="57"/>
        <v>5</v>
      </c>
      <c r="K352" s="31"/>
      <c r="L352" s="32">
        <f t="shared" si="65"/>
        <v>12265</v>
      </c>
      <c r="M352" s="32"/>
      <c r="N352" s="32">
        <f t="shared" si="66"/>
        <v>1088</v>
      </c>
      <c r="O352" s="33"/>
      <c r="P352" s="105"/>
      <c r="Q352" s="105"/>
      <c r="R352" s="106"/>
      <c r="S352" s="106"/>
    </row>
    <row r="353" spans="1:19">
      <c r="A353" s="27">
        <f t="shared" si="58"/>
        <v>446</v>
      </c>
      <c r="B353" s="27">
        <v>344</v>
      </c>
      <c r="C353" s="28" t="str">
        <f t="shared" si="59"/>
        <v>446 - FOXBOROUGH REGIONAL Charter School - NORWOOD pupils</v>
      </c>
      <c r="D353" s="29">
        <v>446099220</v>
      </c>
      <c r="E353" s="27">
        <f t="shared" si="60"/>
        <v>446</v>
      </c>
      <c r="F353" s="25">
        <f t="shared" si="61"/>
        <v>99</v>
      </c>
      <c r="G353" s="25">
        <f t="shared" si="62"/>
        <v>220</v>
      </c>
      <c r="H353" s="25">
        <f t="shared" si="63"/>
        <v>1</v>
      </c>
      <c r="I353" s="30">
        <f t="shared" si="64"/>
        <v>1.0649999999999999</v>
      </c>
      <c r="J353" s="27">
        <f t="shared" si="57"/>
        <v>7</v>
      </c>
      <c r="K353" s="31"/>
      <c r="L353" s="32">
        <f t="shared" si="65"/>
        <v>13547</v>
      </c>
      <c r="M353" s="32"/>
      <c r="N353" s="32">
        <f t="shared" si="66"/>
        <v>1088</v>
      </c>
      <c r="O353" s="33"/>
      <c r="P353" s="105"/>
      <c r="Q353" s="105"/>
      <c r="R353" s="106"/>
      <c r="S353" s="106"/>
    </row>
    <row r="354" spans="1:19">
      <c r="A354" s="27">
        <f t="shared" si="58"/>
        <v>446</v>
      </c>
      <c r="B354" s="27">
        <v>345</v>
      </c>
      <c r="C354" s="28" t="str">
        <f t="shared" si="59"/>
        <v>446 - FOXBOROUGH REGIONAL Charter School - PLAINVILLE pupils</v>
      </c>
      <c r="D354" s="29">
        <v>446099238</v>
      </c>
      <c r="E354" s="27">
        <f t="shared" si="60"/>
        <v>446</v>
      </c>
      <c r="F354" s="25">
        <f t="shared" si="61"/>
        <v>99</v>
      </c>
      <c r="G354" s="25">
        <f t="shared" si="62"/>
        <v>238</v>
      </c>
      <c r="H354" s="25">
        <f t="shared" si="63"/>
        <v>1</v>
      </c>
      <c r="I354" s="30">
        <f t="shared" si="64"/>
        <v>1.0649999999999999</v>
      </c>
      <c r="J354" s="27">
        <f t="shared" si="57"/>
        <v>6</v>
      </c>
      <c r="K354" s="31"/>
      <c r="L354" s="32">
        <f t="shared" si="65"/>
        <v>12572</v>
      </c>
      <c r="M354" s="32"/>
      <c r="N354" s="32">
        <f t="shared" si="66"/>
        <v>1088</v>
      </c>
      <c r="O354" s="33"/>
      <c r="P354" s="105"/>
      <c r="Q354" s="105"/>
      <c r="R354" s="106"/>
      <c r="S354" s="106"/>
    </row>
    <row r="355" spans="1:19">
      <c r="A355" s="27">
        <f t="shared" si="58"/>
        <v>446</v>
      </c>
      <c r="B355" s="27">
        <v>346</v>
      </c>
      <c r="C355" s="28" t="str">
        <f t="shared" si="59"/>
        <v>446 - FOXBOROUGH REGIONAL Charter School - RANDOLPH pupils</v>
      </c>
      <c r="D355" s="29">
        <v>446099244</v>
      </c>
      <c r="E355" s="27">
        <f t="shared" si="60"/>
        <v>446</v>
      </c>
      <c r="F355" s="25">
        <f t="shared" si="61"/>
        <v>99</v>
      </c>
      <c r="G355" s="25">
        <f t="shared" si="62"/>
        <v>244</v>
      </c>
      <c r="H355" s="25">
        <f t="shared" si="63"/>
        <v>1</v>
      </c>
      <c r="I355" s="30">
        <f t="shared" si="64"/>
        <v>1.0649999999999999</v>
      </c>
      <c r="J355" s="27">
        <f t="shared" si="57"/>
        <v>10</v>
      </c>
      <c r="K355" s="31"/>
      <c r="L355" s="32">
        <f t="shared" si="65"/>
        <v>12433</v>
      </c>
      <c r="M355" s="32"/>
      <c r="N355" s="32">
        <f t="shared" si="66"/>
        <v>1088</v>
      </c>
      <c r="O355" s="33"/>
      <c r="P355" s="105"/>
      <c r="Q355" s="105"/>
      <c r="R355" s="106"/>
      <c r="S355" s="106"/>
    </row>
    <row r="356" spans="1:19">
      <c r="A356" s="27">
        <f t="shared" si="58"/>
        <v>446</v>
      </c>
      <c r="B356" s="27">
        <v>347</v>
      </c>
      <c r="C356" s="28" t="str">
        <f t="shared" si="59"/>
        <v>446 - FOXBOROUGH REGIONAL Charter School - SEEKONK pupils</v>
      </c>
      <c r="D356" s="29">
        <v>446099265</v>
      </c>
      <c r="E356" s="27">
        <f t="shared" si="60"/>
        <v>446</v>
      </c>
      <c r="F356" s="25">
        <f t="shared" si="61"/>
        <v>99</v>
      </c>
      <c r="G356" s="25">
        <f t="shared" si="62"/>
        <v>265</v>
      </c>
      <c r="H356" s="25">
        <f t="shared" si="63"/>
        <v>1</v>
      </c>
      <c r="I356" s="30">
        <f t="shared" si="64"/>
        <v>1.0649999999999999</v>
      </c>
      <c r="J356" s="27">
        <f t="shared" si="57"/>
        <v>4</v>
      </c>
      <c r="K356" s="31"/>
      <c r="L356" s="32">
        <f t="shared" si="65"/>
        <v>10644</v>
      </c>
      <c r="M356" s="32"/>
      <c r="N356" s="32">
        <f t="shared" si="66"/>
        <v>1088</v>
      </c>
      <c r="O356" s="33"/>
      <c r="P356" s="105"/>
      <c r="Q356" s="105"/>
      <c r="R356" s="106"/>
      <c r="S356" s="106"/>
    </row>
    <row r="357" spans="1:19">
      <c r="A357" s="27">
        <f t="shared" si="58"/>
        <v>446</v>
      </c>
      <c r="B357" s="27">
        <v>348</v>
      </c>
      <c r="C357" s="28" t="str">
        <f t="shared" si="59"/>
        <v>446 - FOXBOROUGH REGIONAL Charter School - SHARON pupils</v>
      </c>
      <c r="D357" s="29">
        <v>446099266</v>
      </c>
      <c r="E357" s="27">
        <f t="shared" si="60"/>
        <v>446</v>
      </c>
      <c r="F357" s="25">
        <f t="shared" si="61"/>
        <v>99</v>
      </c>
      <c r="G357" s="25">
        <f t="shared" si="62"/>
        <v>266</v>
      </c>
      <c r="H357" s="25">
        <f t="shared" si="63"/>
        <v>1</v>
      </c>
      <c r="I357" s="30">
        <f t="shared" si="64"/>
        <v>1.0649999999999999</v>
      </c>
      <c r="J357" s="27">
        <f t="shared" si="57"/>
        <v>3</v>
      </c>
      <c r="K357" s="31"/>
      <c r="L357" s="32">
        <f t="shared" si="65"/>
        <v>12150</v>
      </c>
      <c r="M357" s="32"/>
      <c r="N357" s="32">
        <f t="shared" si="66"/>
        <v>1088</v>
      </c>
      <c r="O357" s="33"/>
      <c r="P357" s="105"/>
      <c r="Q357" s="105"/>
      <c r="R357" s="106"/>
      <c r="S357" s="106"/>
    </row>
    <row r="358" spans="1:19">
      <c r="A358" s="27">
        <f t="shared" si="58"/>
        <v>446</v>
      </c>
      <c r="B358" s="27">
        <v>349</v>
      </c>
      <c r="C358" s="28" t="str">
        <f t="shared" si="59"/>
        <v>446 - FOXBOROUGH REGIONAL Charter School - STOUGHTON pupils</v>
      </c>
      <c r="D358" s="29">
        <v>446099285</v>
      </c>
      <c r="E358" s="27">
        <f t="shared" si="60"/>
        <v>446</v>
      </c>
      <c r="F358" s="25">
        <f t="shared" si="61"/>
        <v>99</v>
      </c>
      <c r="G358" s="25">
        <f t="shared" si="62"/>
        <v>285</v>
      </c>
      <c r="H358" s="25">
        <f t="shared" si="63"/>
        <v>1</v>
      </c>
      <c r="I358" s="30">
        <f t="shared" si="64"/>
        <v>1.0649999999999999</v>
      </c>
      <c r="J358" s="27">
        <f t="shared" si="57"/>
        <v>8</v>
      </c>
      <c r="K358" s="31"/>
      <c r="L358" s="32">
        <f t="shared" si="65"/>
        <v>13311</v>
      </c>
      <c r="M358" s="32"/>
      <c r="N358" s="32">
        <f t="shared" si="66"/>
        <v>1088</v>
      </c>
      <c r="O358" s="33"/>
      <c r="P358" s="105"/>
      <c r="Q358" s="105"/>
      <c r="R358" s="106"/>
      <c r="S358" s="106"/>
    </row>
    <row r="359" spans="1:19">
      <c r="A359" s="27">
        <f t="shared" si="58"/>
        <v>446</v>
      </c>
      <c r="B359" s="27">
        <v>350</v>
      </c>
      <c r="C359" s="28" t="str">
        <f t="shared" si="59"/>
        <v>446 - FOXBOROUGH REGIONAL Charter School - TAUNTON pupils</v>
      </c>
      <c r="D359" s="29">
        <v>446099293</v>
      </c>
      <c r="E359" s="27">
        <f t="shared" si="60"/>
        <v>446</v>
      </c>
      <c r="F359" s="25">
        <f t="shared" si="61"/>
        <v>99</v>
      </c>
      <c r="G359" s="25">
        <f t="shared" si="62"/>
        <v>293</v>
      </c>
      <c r="H359" s="25">
        <f t="shared" si="63"/>
        <v>1</v>
      </c>
      <c r="I359" s="30">
        <f t="shared" si="64"/>
        <v>1.0649999999999999</v>
      </c>
      <c r="J359" s="27">
        <f t="shared" si="57"/>
        <v>10</v>
      </c>
      <c r="K359" s="31"/>
      <c r="L359" s="32">
        <f t="shared" si="65"/>
        <v>16323</v>
      </c>
      <c r="M359" s="32"/>
      <c r="N359" s="32">
        <f t="shared" si="66"/>
        <v>1088</v>
      </c>
      <c r="O359" s="33"/>
      <c r="P359" s="105"/>
      <c r="Q359" s="105"/>
      <c r="R359" s="106"/>
      <c r="S359" s="106"/>
    </row>
    <row r="360" spans="1:19">
      <c r="A360" s="27">
        <f t="shared" si="58"/>
        <v>446</v>
      </c>
      <c r="B360" s="27">
        <v>351</v>
      </c>
      <c r="C360" s="28" t="str">
        <f t="shared" si="59"/>
        <v>446 - FOXBOROUGH REGIONAL Charter School - WALPOLE pupils</v>
      </c>
      <c r="D360" s="29">
        <v>446099307</v>
      </c>
      <c r="E360" s="27">
        <f t="shared" si="60"/>
        <v>446</v>
      </c>
      <c r="F360" s="25">
        <f t="shared" si="61"/>
        <v>99</v>
      </c>
      <c r="G360" s="25">
        <f t="shared" si="62"/>
        <v>307</v>
      </c>
      <c r="H360" s="25">
        <f t="shared" si="63"/>
        <v>1</v>
      </c>
      <c r="I360" s="30">
        <f t="shared" si="64"/>
        <v>1.0649999999999999</v>
      </c>
      <c r="J360" s="27">
        <f t="shared" si="57"/>
        <v>4</v>
      </c>
      <c r="K360" s="31"/>
      <c r="L360" s="32">
        <f t="shared" si="65"/>
        <v>13840</v>
      </c>
      <c r="M360" s="32"/>
      <c r="N360" s="32">
        <f t="shared" si="66"/>
        <v>1088</v>
      </c>
      <c r="O360" s="33"/>
      <c r="P360" s="105"/>
      <c r="Q360" s="105"/>
      <c r="R360" s="106"/>
      <c r="S360" s="106"/>
    </row>
    <row r="361" spans="1:19">
      <c r="A361" s="27">
        <f t="shared" si="58"/>
        <v>446</v>
      </c>
      <c r="B361" s="27">
        <v>352</v>
      </c>
      <c r="C361" s="28" t="str">
        <f t="shared" si="59"/>
        <v>446 - FOXBOROUGH REGIONAL Charter School - WAREHAM pupils</v>
      </c>
      <c r="D361" s="29">
        <v>446099310</v>
      </c>
      <c r="E361" s="27">
        <f t="shared" si="60"/>
        <v>446</v>
      </c>
      <c r="F361" s="25">
        <f t="shared" si="61"/>
        <v>99</v>
      </c>
      <c r="G361" s="25">
        <f t="shared" si="62"/>
        <v>310</v>
      </c>
      <c r="H361" s="25">
        <f t="shared" si="63"/>
        <v>1</v>
      </c>
      <c r="I361" s="30">
        <f t="shared" si="64"/>
        <v>1.0649999999999999</v>
      </c>
      <c r="J361" s="27">
        <f t="shared" si="57"/>
        <v>10</v>
      </c>
      <c r="K361" s="31"/>
      <c r="L361" s="32">
        <f t="shared" si="65"/>
        <v>16826</v>
      </c>
      <c r="M361" s="32"/>
      <c r="N361" s="32">
        <f t="shared" si="66"/>
        <v>1088</v>
      </c>
      <c r="O361" s="33"/>
      <c r="P361" s="105"/>
      <c r="Q361" s="105"/>
      <c r="R361" s="106"/>
      <c r="S361" s="106"/>
    </row>
    <row r="362" spans="1:19">
      <c r="A362" s="27">
        <f t="shared" si="58"/>
        <v>446</v>
      </c>
      <c r="B362" s="27">
        <v>353</v>
      </c>
      <c r="C362" s="28" t="str">
        <f t="shared" si="59"/>
        <v>446 - FOXBOROUGH REGIONAL Charter School - WEST BRIDGEWATER pupils</v>
      </c>
      <c r="D362" s="29">
        <v>446099323</v>
      </c>
      <c r="E362" s="27">
        <f t="shared" si="60"/>
        <v>446</v>
      </c>
      <c r="F362" s="25">
        <f t="shared" si="61"/>
        <v>99</v>
      </c>
      <c r="G362" s="25">
        <f t="shared" si="62"/>
        <v>323</v>
      </c>
      <c r="H362" s="25">
        <f t="shared" si="63"/>
        <v>1</v>
      </c>
      <c r="I362" s="30">
        <f t="shared" si="64"/>
        <v>1.0649999999999999</v>
      </c>
      <c r="J362" s="27">
        <f t="shared" si="57"/>
        <v>5</v>
      </c>
      <c r="K362" s="31"/>
      <c r="L362" s="32">
        <f t="shared" si="65"/>
        <v>11187</v>
      </c>
      <c r="M362" s="32"/>
      <c r="N362" s="32">
        <f t="shared" si="66"/>
        <v>1088</v>
      </c>
      <c r="O362" s="33"/>
      <c r="P362" s="105"/>
      <c r="Q362" s="105"/>
      <c r="R362" s="106"/>
      <c r="S362" s="106"/>
    </row>
    <row r="363" spans="1:19">
      <c r="A363" s="27">
        <f t="shared" si="58"/>
        <v>446</v>
      </c>
      <c r="B363" s="27">
        <v>354</v>
      </c>
      <c r="C363" s="28" t="str">
        <f t="shared" si="59"/>
        <v>446 - FOXBOROUGH REGIONAL Charter School - WEYMOUTH pupils</v>
      </c>
      <c r="D363" s="29">
        <v>446099336</v>
      </c>
      <c r="E363" s="27">
        <f t="shared" si="60"/>
        <v>446</v>
      </c>
      <c r="F363" s="25">
        <f t="shared" si="61"/>
        <v>99</v>
      </c>
      <c r="G363" s="25">
        <f t="shared" si="62"/>
        <v>336</v>
      </c>
      <c r="H363" s="25">
        <f t="shared" si="63"/>
        <v>1</v>
      </c>
      <c r="I363" s="30">
        <f t="shared" si="64"/>
        <v>1.0649999999999999</v>
      </c>
      <c r="J363" s="27">
        <f t="shared" si="57"/>
        <v>8</v>
      </c>
      <c r="K363" s="31"/>
      <c r="L363" s="32">
        <f t="shared" si="65"/>
        <v>11240</v>
      </c>
      <c r="M363" s="32"/>
      <c r="N363" s="32">
        <f t="shared" si="66"/>
        <v>1088</v>
      </c>
      <c r="O363" s="33"/>
      <c r="P363" s="105"/>
      <c r="Q363" s="105"/>
      <c r="R363" s="106"/>
      <c r="S363" s="106"/>
    </row>
    <row r="364" spans="1:19">
      <c r="A364" s="27">
        <f t="shared" si="58"/>
        <v>446</v>
      </c>
      <c r="B364" s="27">
        <v>355</v>
      </c>
      <c r="C364" s="28" t="str">
        <f t="shared" si="59"/>
        <v>446 - FOXBOROUGH REGIONAL Charter School - WRENTHAM pupils</v>
      </c>
      <c r="D364" s="29">
        <v>446099350</v>
      </c>
      <c r="E364" s="27">
        <f t="shared" si="60"/>
        <v>446</v>
      </c>
      <c r="F364" s="25">
        <f t="shared" si="61"/>
        <v>99</v>
      </c>
      <c r="G364" s="25">
        <f t="shared" si="62"/>
        <v>350</v>
      </c>
      <c r="H364" s="25">
        <f t="shared" si="63"/>
        <v>1</v>
      </c>
      <c r="I364" s="30">
        <f t="shared" si="64"/>
        <v>1.0649999999999999</v>
      </c>
      <c r="J364" s="27">
        <f t="shared" si="57"/>
        <v>3</v>
      </c>
      <c r="K364" s="31"/>
      <c r="L364" s="32">
        <f t="shared" si="65"/>
        <v>12922</v>
      </c>
      <c r="M364" s="32"/>
      <c r="N364" s="32">
        <f t="shared" si="66"/>
        <v>1088</v>
      </c>
      <c r="O364" s="33"/>
      <c r="P364" s="105"/>
      <c r="Q364" s="105"/>
      <c r="R364" s="106"/>
      <c r="S364" s="106"/>
    </row>
    <row r="365" spans="1:19">
      <c r="A365" s="27">
        <f t="shared" si="58"/>
        <v>446</v>
      </c>
      <c r="B365" s="27">
        <v>356</v>
      </c>
      <c r="C365" s="28" t="str">
        <f t="shared" si="59"/>
        <v>446 - FOXBOROUGH REGIONAL Charter School - BRIDGEWATER RAYNHAM pupils</v>
      </c>
      <c r="D365" s="29">
        <v>446099625</v>
      </c>
      <c r="E365" s="27">
        <f t="shared" si="60"/>
        <v>446</v>
      </c>
      <c r="F365" s="25">
        <f t="shared" si="61"/>
        <v>99</v>
      </c>
      <c r="G365" s="25">
        <f t="shared" si="62"/>
        <v>625</v>
      </c>
      <c r="H365" s="25">
        <f t="shared" si="63"/>
        <v>1</v>
      </c>
      <c r="I365" s="30">
        <f t="shared" si="64"/>
        <v>1.0649999999999999</v>
      </c>
      <c r="J365" s="27">
        <f t="shared" si="57"/>
        <v>6</v>
      </c>
      <c r="K365" s="31"/>
      <c r="L365" s="32">
        <f t="shared" si="65"/>
        <v>14881</v>
      </c>
      <c r="M365" s="32"/>
      <c r="N365" s="32">
        <f t="shared" si="66"/>
        <v>1088</v>
      </c>
      <c r="O365" s="33"/>
      <c r="P365" s="105"/>
      <c r="Q365" s="105"/>
      <c r="R365" s="106"/>
      <c r="S365" s="106"/>
    </row>
    <row r="366" spans="1:19">
      <c r="A366" s="27">
        <f t="shared" si="58"/>
        <v>446</v>
      </c>
      <c r="B366" s="27">
        <v>357</v>
      </c>
      <c r="C366" s="28" t="str">
        <f t="shared" si="59"/>
        <v>446 - FOXBOROUGH REGIONAL Charter School - DIGHTON REHOBOTH pupils</v>
      </c>
      <c r="D366" s="29">
        <v>446099650</v>
      </c>
      <c r="E366" s="27">
        <f t="shared" si="60"/>
        <v>446</v>
      </c>
      <c r="F366" s="25">
        <f t="shared" si="61"/>
        <v>99</v>
      </c>
      <c r="G366" s="25">
        <f t="shared" si="62"/>
        <v>650</v>
      </c>
      <c r="H366" s="25">
        <f t="shared" si="63"/>
        <v>1</v>
      </c>
      <c r="I366" s="30">
        <f t="shared" si="64"/>
        <v>1.0649999999999999</v>
      </c>
      <c r="J366" s="27">
        <f t="shared" si="57"/>
        <v>5</v>
      </c>
      <c r="K366" s="31"/>
      <c r="L366" s="32">
        <f t="shared" si="65"/>
        <v>10256</v>
      </c>
      <c r="M366" s="32"/>
      <c r="N366" s="32">
        <f t="shared" si="66"/>
        <v>1088</v>
      </c>
      <c r="O366" s="33"/>
      <c r="P366" s="105"/>
      <c r="Q366" s="105"/>
      <c r="R366" s="106"/>
      <c r="S366" s="106"/>
    </row>
    <row r="367" spans="1:19">
      <c r="A367" s="27">
        <f t="shared" si="58"/>
        <v>446</v>
      </c>
      <c r="B367" s="27">
        <v>358</v>
      </c>
      <c r="C367" s="28" t="str">
        <f t="shared" si="59"/>
        <v>446 - FOXBOROUGH REGIONAL Charter School - FREETOWN LAKEVILLE pupils</v>
      </c>
      <c r="D367" s="29">
        <v>446099665</v>
      </c>
      <c r="E367" s="27">
        <f t="shared" si="60"/>
        <v>446</v>
      </c>
      <c r="F367" s="25">
        <f t="shared" si="61"/>
        <v>99</v>
      </c>
      <c r="G367" s="25">
        <f t="shared" si="62"/>
        <v>665</v>
      </c>
      <c r="H367" s="25">
        <f t="shared" si="63"/>
        <v>1</v>
      </c>
      <c r="I367" s="30">
        <f t="shared" si="64"/>
        <v>1.0649999999999999</v>
      </c>
      <c r="J367" s="27">
        <f t="shared" si="57"/>
        <v>5</v>
      </c>
      <c r="K367" s="31"/>
      <c r="L367" s="32">
        <f t="shared" si="65"/>
        <v>13573</v>
      </c>
      <c r="M367" s="32"/>
      <c r="N367" s="32">
        <f t="shared" si="66"/>
        <v>1088</v>
      </c>
      <c r="O367" s="33"/>
      <c r="P367" s="105"/>
      <c r="Q367" s="105"/>
      <c r="R367" s="106"/>
      <c r="S367" s="106"/>
    </row>
    <row r="368" spans="1:19">
      <c r="A368" s="27">
        <f t="shared" si="58"/>
        <v>446</v>
      </c>
      <c r="B368" s="27">
        <v>359</v>
      </c>
      <c r="C368" s="28" t="str">
        <f t="shared" si="59"/>
        <v>446 - FOXBOROUGH REGIONAL Charter School - KING PHILIP pupils</v>
      </c>
      <c r="D368" s="29">
        <v>446099690</v>
      </c>
      <c r="E368" s="27">
        <f t="shared" si="60"/>
        <v>446</v>
      </c>
      <c r="F368" s="25">
        <f t="shared" si="61"/>
        <v>99</v>
      </c>
      <c r="G368" s="25">
        <f t="shared" si="62"/>
        <v>690</v>
      </c>
      <c r="H368" s="25">
        <f t="shared" si="63"/>
        <v>1</v>
      </c>
      <c r="I368" s="30">
        <f t="shared" si="64"/>
        <v>1.0649999999999999</v>
      </c>
      <c r="J368" s="27">
        <f t="shared" si="57"/>
        <v>3</v>
      </c>
      <c r="K368" s="31"/>
      <c r="L368" s="32">
        <f t="shared" si="65"/>
        <v>12780</v>
      </c>
      <c r="M368" s="32"/>
      <c r="N368" s="32">
        <f t="shared" si="66"/>
        <v>1088</v>
      </c>
      <c r="O368" s="33"/>
      <c r="P368" s="105"/>
      <c r="Q368" s="105"/>
      <c r="R368" s="106"/>
      <c r="S368" s="106"/>
    </row>
    <row r="369" spans="1:19">
      <c r="A369" s="27">
        <f t="shared" si="58"/>
        <v>446</v>
      </c>
      <c r="B369" s="27">
        <v>360</v>
      </c>
      <c r="C369" s="28" t="str">
        <f t="shared" si="59"/>
        <v>446 - FOXBOROUGH REGIONAL Charter School - SOMERSET BERKLEY pupils</v>
      </c>
      <c r="D369" s="29">
        <v>446099763</v>
      </c>
      <c r="E369" s="27">
        <f t="shared" si="60"/>
        <v>446</v>
      </c>
      <c r="F369" s="25">
        <f t="shared" si="61"/>
        <v>99</v>
      </c>
      <c r="G369" s="25">
        <f t="shared" si="62"/>
        <v>763</v>
      </c>
      <c r="H369" s="25">
        <f t="shared" si="63"/>
        <v>1</v>
      </c>
      <c r="I369" s="30">
        <f t="shared" si="64"/>
        <v>1.0649999999999999</v>
      </c>
      <c r="J369" s="27">
        <f t="shared" si="57"/>
        <v>5</v>
      </c>
      <c r="K369" s="31"/>
      <c r="L369" s="32">
        <f t="shared" si="65"/>
        <v>16890</v>
      </c>
      <c r="M369" s="32"/>
      <c r="N369" s="32">
        <f t="shared" si="66"/>
        <v>1088</v>
      </c>
      <c r="O369" s="33"/>
      <c r="P369" s="105"/>
      <c r="Q369" s="105"/>
      <c r="R369" s="106"/>
      <c r="S369" s="106"/>
    </row>
    <row r="370" spans="1:19">
      <c r="A370" s="27">
        <f t="shared" si="58"/>
        <v>447</v>
      </c>
      <c r="B370" s="27">
        <v>361</v>
      </c>
      <c r="C370" s="28" t="str">
        <f t="shared" si="59"/>
        <v>447 - BENJAMIN FRANKLIN CLASSICAL Charter School - BELLINGHAM pupils</v>
      </c>
      <c r="D370" s="29">
        <v>447101025</v>
      </c>
      <c r="E370" s="27">
        <f t="shared" si="60"/>
        <v>447</v>
      </c>
      <c r="F370" s="25">
        <f t="shared" si="61"/>
        <v>101</v>
      </c>
      <c r="G370" s="25">
        <f t="shared" si="62"/>
        <v>25</v>
      </c>
      <c r="H370" s="25">
        <f t="shared" si="63"/>
        <v>1</v>
      </c>
      <c r="I370" s="30">
        <f t="shared" si="64"/>
        <v>1.056</v>
      </c>
      <c r="J370" s="27">
        <f t="shared" si="57"/>
        <v>6</v>
      </c>
      <c r="K370" s="31"/>
      <c r="L370" s="32">
        <f t="shared" si="65"/>
        <v>12001</v>
      </c>
      <c r="M370" s="32"/>
      <c r="N370" s="32">
        <f t="shared" si="66"/>
        <v>1088</v>
      </c>
      <c r="O370" s="33"/>
      <c r="P370" s="105"/>
      <c r="Q370" s="105"/>
      <c r="R370" s="106"/>
      <c r="S370" s="106"/>
    </row>
    <row r="371" spans="1:19">
      <c r="A371" s="27">
        <f t="shared" si="58"/>
        <v>447</v>
      </c>
      <c r="B371" s="27">
        <v>362</v>
      </c>
      <c r="C371" s="28" t="str">
        <f t="shared" si="59"/>
        <v>447 - BENJAMIN FRANKLIN CLASSICAL Charter School - CANTON pupils</v>
      </c>
      <c r="D371" s="29">
        <v>447101050</v>
      </c>
      <c r="E371" s="27">
        <f t="shared" si="60"/>
        <v>447</v>
      </c>
      <c r="F371" s="25">
        <f t="shared" si="61"/>
        <v>101</v>
      </c>
      <c r="G371" s="25">
        <f t="shared" si="62"/>
        <v>50</v>
      </c>
      <c r="H371" s="25">
        <f t="shared" si="63"/>
        <v>1</v>
      </c>
      <c r="I371" s="30">
        <f t="shared" si="64"/>
        <v>1.056</v>
      </c>
      <c r="J371" s="27">
        <f t="shared" si="57"/>
        <v>4</v>
      </c>
      <c r="K371" s="31"/>
      <c r="L371" s="32">
        <f t="shared" si="65"/>
        <v>10187</v>
      </c>
      <c r="M371" s="32"/>
      <c r="N371" s="32">
        <f t="shared" si="66"/>
        <v>1088</v>
      </c>
      <c r="O371" s="33"/>
      <c r="P371" s="105"/>
      <c r="Q371" s="105"/>
      <c r="R371" s="106"/>
      <c r="S371" s="106"/>
    </row>
    <row r="372" spans="1:19">
      <c r="A372" s="27">
        <f t="shared" si="58"/>
        <v>447</v>
      </c>
      <c r="B372" s="27">
        <v>363</v>
      </c>
      <c r="C372" s="28" t="str">
        <f t="shared" si="59"/>
        <v>447 - BENJAMIN FRANKLIN CLASSICAL Charter School - FRAMINGHAM pupils</v>
      </c>
      <c r="D372" s="29">
        <v>447101100</v>
      </c>
      <c r="E372" s="27">
        <f t="shared" si="60"/>
        <v>447</v>
      </c>
      <c r="F372" s="25">
        <f t="shared" si="61"/>
        <v>101</v>
      </c>
      <c r="G372" s="25">
        <f t="shared" si="62"/>
        <v>100</v>
      </c>
      <c r="H372" s="25">
        <f t="shared" si="63"/>
        <v>1</v>
      </c>
      <c r="I372" s="30">
        <f t="shared" si="64"/>
        <v>1.056</v>
      </c>
      <c r="J372" s="27">
        <f t="shared" si="57"/>
        <v>10</v>
      </c>
      <c r="K372" s="31"/>
      <c r="L372" s="32">
        <f t="shared" si="65"/>
        <v>16706</v>
      </c>
      <c r="M372" s="32"/>
      <c r="N372" s="32">
        <f t="shared" si="66"/>
        <v>1088</v>
      </c>
      <c r="O372" s="33"/>
      <c r="P372" s="105"/>
      <c r="Q372" s="105"/>
      <c r="R372" s="106"/>
      <c r="S372" s="106"/>
    </row>
    <row r="373" spans="1:19">
      <c r="A373" s="27">
        <f t="shared" si="58"/>
        <v>447</v>
      </c>
      <c r="B373" s="27">
        <v>364</v>
      </c>
      <c r="C373" s="28" t="str">
        <f t="shared" si="59"/>
        <v>447 - BENJAMIN FRANKLIN CLASSICAL Charter School - FRANKLIN pupils</v>
      </c>
      <c r="D373" s="29">
        <v>447101101</v>
      </c>
      <c r="E373" s="27">
        <f t="shared" si="60"/>
        <v>447</v>
      </c>
      <c r="F373" s="25">
        <f t="shared" si="61"/>
        <v>101</v>
      </c>
      <c r="G373" s="25">
        <f t="shared" si="62"/>
        <v>101</v>
      </c>
      <c r="H373" s="25">
        <f t="shared" si="63"/>
        <v>1</v>
      </c>
      <c r="I373" s="30">
        <f t="shared" si="64"/>
        <v>1.056</v>
      </c>
      <c r="J373" s="27">
        <f t="shared" si="57"/>
        <v>3</v>
      </c>
      <c r="K373" s="31"/>
      <c r="L373" s="32">
        <f t="shared" si="65"/>
        <v>11116</v>
      </c>
      <c r="M373" s="32"/>
      <c r="N373" s="32">
        <f t="shared" si="66"/>
        <v>1088</v>
      </c>
      <c r="O373" s="33"/>
      <c r="P373" s="105"/>
      <c r="Q373" s="105"/>
      <c r="R373" s="106"/>
      <c r="S373" s="106"/>
    </row>
    <row r="374" spans="1:19">
      <c r="A374" s="27">
        <f t="shared" si="58"/>
        <v>447</v>
      </c>
      <c r="B374" s="27">
        <v>365</v>
      </c>
      <c r="C374" s="28" t="str">
        <f t="shared" si="59"/>
        <v>447 - BENJAMIN FRANKLIN CLASSICAL Charter School - HOLLISTON pupils</v>
      </c>
      <c r="D374" s="29">
        <v>447101136</v>
      </c>
      <c r="E374" s="27">
        <f t="shared" si="60"/>
        <v>447</v>
      </c>
      <c r="F374" s="25">
        <f t="shared" si="61"/>
        <v>101</v>
      </c>
      <c r="G374" s="25">
        <f t="shared" si="62"/>
        <v>136</v>
      </c>
      <c r="H374" s="25">
        <f t="shared" si="63"/>
        <v>1</v>
      </c>
      <c r="I374" s="30">
        <f t="shared" si="64"/>
        <v>1.056</v>
      </c>
      <c r="J374" s="27">
        <f t="shared" si="57"/>
        <v>3</v>
      </c>
      <c r="K374" s="31"/>
      <c r="L374" s="32">
        <f t="shared" si="65"/>
        <v>11029</v>
      </c>
      <c r="M374" s="32"/>
      <c r="N374" s="32">
        <f t="shared" si="66"/>
        <v>1088</v>
      </c>
      <c r="O374" s="33"/>
      <c r="P374" s="105"/>
      <c r="Q374" s="105"/>
      <c r="R374" s="106"/>
      <c r="S374" s="106"/>
    </row>
    <row r="375" spans="1:19">
      <c r="A375" s="27">
        <f t="shared" si="58"/>
        <v>447</v>
      </c>
      <c r="B375" s="27">
        <v>366</v>
      </c>
      <c r="C375" s="28" t="str">
        <f t="shared" si="59"/>
        <v>447 - BENJAMIN FRANKLIN CLASSICAL Charter School - HOPEDALE pupils</v>
      </c>
      <c r="D375" s="29">
        <v>447101138</v>
      </c>
      <c r="E375" s="27">
        <f t="shared" si="60"/>
        <v>447</v>
      </c>
      <c r="F375" s="25">
        <f t="shared" si="61"/>
        <v>101</v>
      </c>
      <c r="G375" s="25">
        <f t="shared" si="62"/>
        <v>138</v>
      </c>
      <c r="H375" s="25">
        <f t="shared" si="63"/>
        <v>1</v>
      </c>
      <c r="I375" s="30">
        <f t="shared" si="64"/>
        <v>1.056</v>
      </c>
      <c r="J375" s="27">
        <f t="shared" si="57"/>
        <v>5</v>
      </c>
      <c r="K375" s="31"/>
      <c r="L375" s="32">
        <f t="shared" si="65"/>
        <v>12749</v>
      </c>
      <c r="M375" s="32"/>
      <c r="N375" s="32">
        <f t="shared" si="66"/>
        <v>1088</v>
      </c>
      <c r="O375" s="33"/>
      <c r="P375" s="105"/>
      <c r="Q375" s="105"/>
      <c r="R375" s="106"/>
      <c r="S375" s="106"/>
    </row>
    <row r="376" spans="1:19">
      <c r="A376" s="27">
        <f t="shared" si="58"/>
        <v>447</v>
      </c>
      <c r="B376" s="27">
        <v>367</v>
      </c>
      <c r="C376" s="28" t="str">
        <f t="shared" si="59"/>
        <v>447 - BENJAMIN FRANKLIN CLASSICAL Charter School - MANSFIELD pupils</v>
      </c>
      <c r="D376" s="29">
        <v>447101167</v>
      </c>
      <c r="E376" s="27">
        <f t="shared" si="60"/>
        <v>447</v>
      </c>
      <c r="F376" s="25">
        <f t="shared" si="61"/>
        <v>101</v>
      </c>
      <c r="G376" s="25">
        <f t="shared" si="62"/>
        <v>167</v>
      </c>
      <c r="H376" s="25">
        <f t="shared" si="63"/>
        <v>1</v>
      </c>
      <c r="I376" s="30">
        <f t="shared" si="64"/>
        <v>1.056</v>
      </c>
      <c r="J376" s="27">
        <f t="shared" si="57"/>
        <v>4</v>
      </c>
      <c r="K376" s="31"/>
      <c r="L376" s="32">
        <f t="shared" si="65"/>
        <v>12637</v>
      </c>
      <c r="M376" s="32"/>
      <c r="N376" s="32">
        <f t="shared" si="66"/>
        <v>1088</v>
      </c>
      <c r="O376" s="33"/>
      <c r="P376" s="105"/>
      <c r="Q376" s="105"/>
      <c r="R376" s="106"/>
      <c r="S376" s="106"/>
    </row>
    <row r="377" spans="1:19">
      <c r="A377" s="27">
        <f t="shared" si="58"/>
        <v>447</v>
      </c>
      <c r="B377" s="27">
        <v>368</v>
      </c>
      <c r="C377" s="28" t="str">
        <f t="shared" si="59"/>
        <v>447 - BENJAMIN FRANKLIN CLASSICAL Charter School - MEDFIELD pupils</v>
      </c>
      <c r="D377" s="29">
        <v>447101175</v>
      </c>
      <c r="E377" s="27">
        <f t="shared" si="60"/>
        <v>447</v>
      </c>
      <c r="F377" s="25">
        <f t="shared" si="61"/>
        <v>101</v>
      </c>
      <c r="G377" s="25">
        <f t="shared" si="62"/>
        <v>175</v>
      </c>
      <c r="H377" s="25">
        <f t="shared" si="63"/>
        <v>1</v>
      </c>
      <c r="I377" s="30">
        <f t="shared" si="64"/>
        <v>1.056</v>
      </c>
      <c r="J377" s="27">
        <f t="shared" si="57"/>
        <v>2</v>
      </c>
      <c r="K377" s="31"/>
      <c r="L377" s="32">
        <f t="shared" si="65"/>
        <v>14192</v>
      </c>
      <c r="M377" s="32"/>
      <c r="N377" s="32">
        <f t="shared" si="66"/>
        <v>1088</v>
      </c>
      <c r="O377" s="33"/>
      <c r="P377" s="105"/>
      <c r="Q377" s="105"/>
      <c r="R377" s="106"/>
      <c r="S377" s="106"/>
    </row>
    <row r="378" spans="1:19">
      <c r="A378" s="27">
        <f t="shared" si="58"/>
        <v>447</v>
      </c>
      <c r="B378" s="27">
        <v>369</v>
      </c>
      <c r="C378" s="28" t="str">
        <f t="shared" si="59"/>
        <v>447 - BENJAMIN FRANKLIN CLASSICAL Charter School - MEDWAY pupils</v>
      </c>
      <c r="D378" s="29">
        <v>447101177</v>
      </c>
      <c r="E378" s="27">
        <f t="shared" si="60"/>
        <v>447</v>
      </c>
      <c r="F378" s="25">
        <f t="shared" si="61"/>
        <v>101</v>
      </c>
      <c r="G378" s="25">
        <f t="shared" si="62"/>
        <v>177</v>
      </c>
      <c r="H378" s="25">
        <f t="shared" si="63"/>
        <v>1</v>
      </c>
      <c r="I378" s="30">
        <f t="shared" si="64"/>
        <v>1.056</v>
      </c>
      <c r="J378" s="27">
        <f t="shared" si="57"/>
        <v>3</v>
      </c>
      <c r="K378" s="31"/>
      <c r="L378" s="32">
        <f t="shared" si="65"/>
        <v>11779</v>
      </c>
      <c r="M378" s="32"/>
      <c r="N378" s="32">
        <f t="shared" si="66"/>
        <v>1088</v>
      </c>
      <c r="O378" s="33"/>
      <c r="P378" s="105"/>
      <c r="Q378" s="105"/>
      <c r="R378" s="106"/>
      <c r="S378" s="106"/>
    </row>
    <row r="379" spans="1:19">
      <c r="A379" s="27">
        <f t="shared" si="58"/>
        <v>447</v>
      </c>
      <c r="B379" s="27">
        <v>370</v>
      </c>
      <c r="C379" s="28" t="str">
        <f t="shared" si="59"/>
        <v>447 - BENJAMIN FRANKLIN CLASSICAL Charter School - MILFORD pupils</v>
      </c>
      <c r="D379" s="29">
        <v>447101185</v>
      </c>
      <c r="E379" s="27">
        <f t="shared" si="60"/>
        <v>447</v>
      </c>
      <c r="F379" s="25">
        <f t="shared" si="61"/>
        <v>101</v>
      </c>
      <c r="G379" s="25">
        <f t="shared" si="62"/>
        <v>185</v>
      </c>
      <c r="H379" s="25">
        <f t="shared" si="63"/>
        <v>1</v>
      </c>
      <c r="I379" s="30">
        <f t="shared" si="64"/>
        <v>1.056</v>
      </c>
      <c r="J379" s="27">
        <f t="shared" si="57"/>
        <v>10</v>
      </c>
      <c r="K379" s="31"/>
      <c r="L379" s="32">
        <f t="shared" si="65"/>
        <v>13707</v>
      </c>
      <c r="M379" s="32"/>
      <c r="N379" s="32">
        <f t="shared" si="66"/>
        <v>1088</v>
      </c>
      <c r="O379" s="33"/>
      <c r="P379" s="105"/>
      <c r="Q379" s="105"/>
      <c r="R379" s="106"/>
      <c r="S379" s="106"/>
    </row>
    <row r="380" spans="1:19">
      <c r="A380" s="27">
        <f t="shared" si="58"/>
        <v>447</v>
      </c>
      <c r="B380" s="27">
        <v>371</v>
      </c>
      <c r="C380" s="28" t="str">
        <f t="shared" si="59"/>
        <v>447 - BENJAMIN FRANKLIN CLASSICAL Charter School - MILLIS pupils</v>
      </c>
      <c r="D380" s="29">
        <v>447101187</v>
      </c>
      <c r="E380" s="27">
        <f t="shared" si="60"/>
        <v>447</v>
      </c>
      <c r="F380" s="25">
        <f t="shared" si="61"/>
        <v>101</v>
      </c>
      <c r="G380" s="25">
        <f t="shared" si="62"/>
        <v>187</v>
      </c>
      <c r="H380" s="25">
        <f t="shared" si="63"/>
        <v>1</v>
      </c>
      <c r="I380" s="30">
        <f t="shared" si="64"/>
        <v>1.056</v>
      </c>
      <c r="J380" s="27">
        <f t="shared" si="57"/>
        <v>4</v>
      </c>
      <c r="K380" s="31"/>
      <c r="L380" s="32">
        <f t="shared" si="65"/>
        <v>11820</v>
      </c>
      <c r="M380" s="32"/>
      <c r="N380" s="32">
        <f t="shared" si="66"/>
        <v>1088</v>
      </c>
      <c r="O380" s="33"/>
      <c r="P380" s="105"/>
      <c r="Q380" s="105"/>
      <c r="R380" s="106"/>
      <c r="S380" s="106"/>
    </row>
    <row r="381" spans="1:19">
      <c r="A381" s="27">
        <f t="shared" si="58"/>
        <v>447</v>
      </c>
      <c r="B381" s="27">
        <v>372</v>
      </c>
      <c r="C381" s="28" t="str">
        <f t="shared" si="59"/>
        <v>447 - BENJAMIN FRANKLIN CLASSICAL Charter School - NORFOLK pupils</v>
      </c>
      <c r="D381" s="29">
        <v>447101208</v>
      </c>
      <c r="E381" s="27">
        <f t="shared" si="60"/>
        <v>447</v>
      </c>
      <c r="F381" s="25">
        <f t="shared" si="61"/>
        <v>101</v>
      </c>
      <c r="G381" s="25">
        <f t="shared" si="62"/>
        <v>208</v>
      </c>
      <c r="H381" s="25">
        <f t="shared" si="63"/>
        <v>1</v>
      </c>
      <c r="I381" s="30">
        <f t="shared" si="64"/>
        <v>1.056</v>
      </c>
      <c r="J381" s="27">
        <f t="shared" si="57"/>
        <v>2</v>
      </c>
      <c r="K381" s="31"/>
      <c r="L381" s="32">
        <f t="shared" si="65"/>
        <v>12070</v>
      </c>
      <c r="M381" s="32"/>
      <c r="N381" s="32">
        <f t="shared" si="66"/>
        <v>1088</v>
      </c>
      <c r="O381" s="33"/>
      <c r="P381" s="105"/>
      <c r="Q381" s="105"/>
      <c r="R381" s="106"/>
      <c r="S381" s="106"/>
    </row>
    <row r="382" spans="1:19">
      <c r="A382" s="27">
        <f t="shared" si="58"/>
        <v>447</v>
      </c>
      <c r="B382" s="27">
        <v>373</v>
      </c>
      <c r="C382" s="28" t="str">
        <f t="shared" si="59"/>
        <v>447 - BENJAMIN FRANKLIN CLASSICAL Charter School - NORTH ATTLEBOROUGH pupils</v>
      </c>
      <c r="D382" s="29">
        <v>447101212</v>
      </c>
      <c r="E382" s="27">
        <f t="shared" si="60"/>
        <v>447</v>
      </c>
      <c r="F382" s="25">
        <f t="shared" si="61"/>
        <v>101</v>
      </c>
      <c r="G382" s="25">
        <f t="shared" si="62"/>
        <v>212</v>
      </c>
      <c r="H382" s="25">
        <f t="shared" si="63"/>
        <v>1</v>
      </c>
      <c r="I382" s="30">
        <f t="shared" si="64"/>
        <v>1.056</v>
      </c>
      <c r="J382" s="27">
        <f t="shared" si="57"/>
        <v>5</v>
      </c>
      <c r="K382" s="31"/>
      <c r="L382" s="32">
        <f t="shared" si="65"/>
        <v>11334</v>
      </c>
      <c r="M382" s="32"/>
      <c r="N382" s="32">
        <f t="shared" si="66"/>
        <v>1088</v>
      </c>
      <c r="O382" s="33"/>
      <c r="P382" s="105"/>
      <c r="Q382" s="105"/>
      <c r="R382" s="106"/>
      <c r="S382" s="106"/>
    </row>
    <row r="383" spans="1:19">
      <c r="A383" s="27">
        <f t="shared" si="58"/>
        <v>447</v>
      </c>
      <c r="B383" s="27">
        <v>374</v>
      </c>
      <c r="C383" s="28" t="str">
        <f t="shared" si="59"/>
        <v>447 - BENJAMIN FRANKLIN CLASSICAL Charter School - NORTHBRIDGE pupils</v>
      </c>
      <c r="D383" s="29">
        <v>447101214</v>
      </c>
      <c r="E383" s="27">
        <f t="shared" si="60"/>
        <v>447</v>
      </c>
      <c r="F383" s="25">
        <f t="shared" si="61"/>
        <v>101</v>
      </c>
      <c r="G383" s="25">
        <f t="shared" si="62"/>
        <v>214</v>
      </c>
      <c r="H383" s="25">
        <f t="shared" si="63"/>
        <v>1</v>
      </c>
      <c r="I383" s="30">
        <f t="shared" si="64"/>
        <v>1.056</v>
      </c>
      <c r="J383" s="27">
        <f t="shared" si="57"/>
        <v>8</v>
      </c>
      <c r="K383" s="31"/>
      <c r="L383" s="32">
        <f t="shared" si="65"/>
        <v>18830</v>
      </c>
      <c r="M383" s="32"/>
      <c r="N383" s="32">
        <f t="shared" si="66"/>
        <v>1088</v>
      </c>
      <c r="O383" s="33"/>
      <c r="P383" s="105"/>
      <c r="Q383" s="105"/>
      <c r="R383" s="106"/>
      <c r="S383" s="106"/>
    </row>
    <row r="384" spans="1:19">
      <c r="A384" s="27">
        <f t="shared" si="58"/>
        <v>447</v>
      </c>
      <c r="B384" s="27">
        <v>375</v>
      </c>
      <c r="C384" s="28" t="str">
        <f t="shared" si="59"/>
        <v>447 - BENJAMIN FRANKLIN CLASSICAL Charter School - NORWOOD pupils</v>
      </c>
      <c r="D384" s="29">
        <v>447101220</v>
      </c>
      <c r="E384" s="27">
        <f t="shared" si="60"/>
        <v>447</v>
      </c>
      <c r="F384" s="25">
        <f t="shared" si="61"/>
        <v>101</v>
      </c>
      <c r="G384" s="25">
        <f t="shared" si="62"/>
        <v>220</v>
      </c>
      <c r="H384" s="25">
        <f t="shared" si="63"/>
        <v>1</v>
      </c>
      <c r="I384" s="30">
        <f t="shared" si="64"/>
        <v>1.056</v>
      </c>
      <c r="J384" s="27">
        <f t="shared" si="57"/>
        <v>7</v>
      </c>
      <c r="K384" s="31"/>
      <c r="L384" s="32">
        <f t="shared" si="65"/>
        <v>10187</v>
      </c>
      <c r="M384" s="32"/>
      <c r="N384" s="32">
        <f t="shared" si="66"/>
        <v>1088</v>
      </c>
      <c r="O384" s="33"/>
      <c r="P384" s="105"/>
      <c r="Q384" s="105"/>
      <c r="R384" s="106"/>
      <c r="S384" s="106"/>
    </row>
    <row r="385" spans="1:19">
      <c r="A385" s="27">
        <f t="shared" si="58"/>
        <v>447</v>
      </c>
      <c r="B385" s="27">
        <v>376</v>
      </c>
      <c r="C385" s="28" t="str">
        <f t="shared" si="59"/>
        <v>447 - BENJAMIN FRANKLIN CLASSICAL Charter School - PLAINVILLE pupils</v>
      </c>
      <c r="D385" s="29">
        <v>447101238</v>
      </c>
      <c r="E385" s="27">
        <f t="shared" si="60"/>
        <v>447</v>
      </c>
      <c r="F385" s="25">
        <f t="shared" si="61"/>
        <v>101</v>
      </c>
      <c r="G385" s="25">
        <f t="shared" si="62"/>
        <v>238</v>
      </c>
      <c r="H385" s="25">
        <f t="shared" si="63"/>
        <v>1</v>
      </c>
      <c r="I385" s="30">
        <f t="shared" si="64"/>
        <v>1.056</v>
      </c>
      <c r="J385" s="27">
        <f t="shared" si="57"/>
        <v>6</v>
      </c>
      <c r="K385" s="31"/>
      <c r="L385" s="32">
        <f t="shared" si="65"/>
        <v>11328</v>
      </c>
      <c r="M385" s="32"/>
      <c r="N385" s="32">
        <f t="shared" si="66"/>
        <v>1088</v>
      </c>
      <c r="O385" s="33"/>
      <c r="P385" s="105"/>
      <c r="Q385" s="105"/>
      <c r="R385" s="106"/>
      <c r="S385" s="106"/>
    </row>
    <row r="386" spans="1:19">
      <c r="A386" s="27">
        <f t="shared" si="58"/>
        <v>447</v>
      </c>
      <c r="B386" s="27">
        <v>377</v>
      </c>
      <c r="C386" s="28" t="str">
        <f t="shared" si="59"/>
        <v>447 - BENJAMIN FRANKLIN CLASSICAL Charter School - SHARON pupils</v>
      </c>
      <c r="D386" s="29">
        <v>447101266</v>
      </c>
      <c r="E386" s="27">
        <f t="shared" si="60"/>
        <v>447</v>
      </c>
      <c r="F386" s="25">
        <f t="shared" si="61"/>
        <v>101</v>
      </c>
      <c r="G386" s="25">
        <f t="shared" si="62"/>
        <v>266</v>
      </c>
      <c r="H386" s="25">
        <f t="shared" si="63"/>
        <v>1</v>
      </c>
      <c r="I386" s="30">
        <f t="shared" si="64"/>
        <v>1.056</v>
      </c>
      <c r="J386" s="27">
        <f t="shared" si="57"/>
        <v>3</v>
      </c>
      <c r="K386" s="31"/>
      <c r="L386" s="32">
        <f t="shared" si="65"/>
        <v>10571</v>
      </c>
      <c r="M386" s="32"/>
      <c r="N386" s="32">
        <f t="shared" si="66"/>
        <v>1088</v>
      </c>
      <c r="O386" s="33"/>
      <c r="P386" s="105"/>
      <c r="Q386" s="105"/>
      <c r="R386" s="106"/>
      <c r="S386" s="106"/>
    </row>
    <row r="387" spans="1:19">
      <c r="A387" s="27">
        <f t="shared" si="58"/>
        <v>447</v>
      </c>
      <c r="B387" s="27">
        <v>378</v>
      </c>
      <c r="C387" s="28" t="str">
        <f t="shared" si="59"/>
        <v>447 - BENJAMIN FRANKLIN CLASSICAL Charter School - WALPOLE pupils</v>
      </c>
      <c r="D387" s="29">
        <v>447101307</v>
      </c>
      <c r="E387" s="27">
        <f t="shared" si="60"/>
        <v>447</v>
      </c>
      <c r="F387" s="25">
        <f t="shared" si="61"/>
        <v>101</v>
      </c>
      <c r="G387" s="25">
        <f t="shared" si="62"/>
        <v>307</v>
      </c>
      <c r="H387" s="25">
        <f t="shared" si="63"/>
        <v>1</v>
      </c>
      <c r="I387" s="30">
        <f t="shared" si="64"/>
        <v>1.056</v>
      </c>
      <c r="J387" s="27">
        <f t="shared" si="57"/>
        <v>4</v>
      </c>
      <c r="K387" s="31"/>
      <c r="L387" s="32">
        <f t="shared" si="65"/>
        <v>10462</v>
      </c>
      <c r="M387" s="32"/>
      <c r="N387" s="32">
        <f t="shared" si="66"/>
        <v>1088</v>
      </c>
      <c r="O387" s="33"/>
      <c r="P387" s="105"/>
      <c r="Q387" s="105"/>
      <c r="R387" s="106"/>
      <c r="S387" s="106"/>
    </row>
    <row r="388" spans="1:19">
      <c r="A388" s="27">
        <f t="shared" si="58"/>
        <v>447</v>
      </c>
      <c r="B388" s="27">
        <v>379</v>
      </c>
      <c r="C388" s="28" t="str">
        <f t="shared" si="59"/>
        <v>447 - BENJAMIN FRANKLIN CLASSICAL Charter School - WRENTHAM pupils</v>
      </c>
      <c r="D388" s="29">
        <v>447101350</v>
      </c>
      <c r="E388" s="27">
        <f t="shared" si="60"/>
        <v>447</v>
      </c>
      <c r="F388" s="25">
        <f t="shared" si="61"/>
        <v>101</v>
      </c>
      <c r="G388" s="25">
        <f t="shared" si="62"/>
        <v>350</v>
      </c>
      <c r="H388" s="25">
        <f t="shared" si="63"/>
        <v>1</v>
      </c>
      <c r="I388" s="30">
        <f t="shared" si="64"/>
        <v>1.056</v>
      </c>
      <c r="J388" s="27">
        <f t="shared" si="57"/>
        <v>3</v>
      </c>
      <c r="K388" s="31"/>
      <c r="L388" s="32">
        <f t="shared" si="65"/>
        <v>11604</v>
      </c>
      <c r="M388" s="32"/>
      <c r="N388" s="32">
        <f t="shared" si="66"/>
        <v>1088</v>
      </c>
      <c r="O388" s="33"/>
      <c r="P388" s="105"/>
      <c r="Q388" s="105"/>
      <c r="R388" s="106"/>
      <c r="S388" s="106"/>
    </row>
    <row r="389" spans="1:19">
      <c r="A389" s="27">
        <f t="shared" si="58"/>
        <v>447</v>
      </c>
      <c r="B389" s="27">
        <v>380</v>
      </c>
      <c r="C389" s="28" t="str">
        <f t="shared" si="59"/>
        <v>447 - BENJAMIN FRANKLIN CLASSICAL Charter School - BLACKSTONE MILLVILLE pupils</v>
      </c>
      <c r="D389" s="29">
        <v>447101622</v>
      </c>
      <c r="E389" s="27">
        <f t="shared" si="60"/>
        <v>447</v>
      </c>
      <c r="F389" s="25">
        <f t="shared" si="61"/>
        <v>101</v>
      </c>
      <c r="G389" s="25">
        <f t="shared" si="62"/>
        <v>622</v>
      </c>
      <c r="H389" s="25">
        <f t="shared" si="63"/>
        <v>1</v>
      </c>
      <c r="I389" s="30">
        <f t="shared" si="64"/>
        <v>1.056</v>
      </c>
      <c r="J389" s="27">
        <f t="shared" si="57"/>
        <v>7</v>
      </c>
      <c r="K389" s="31"/>
      <c r="L389" s="32">
        <f t="shared" si="65"/>
        <v>11477</v>
      </c>
      <c r="M389" s="32"/>
      <c r="N389" s="32">
        <f t="shared" si="66"/>
        <v>1088</v>
      </c>
      <c r="O389" s="33"/>
      <c r="P389" s="105"/>
      <c r="Q389" s="105"/>
      <c r="R389" s="106"/>
      <c r="S389" s="106"/>
    </row>
    <row r="390" spans="1:19">
      <c r="A390" s="27">
        <f t="shared" si="58"/>
        <v>447</v>
      </c>
      <c r="B390" s="27">
        <v>381</v>
      </c>
      <c r="C390" s="28" t="str">
        <f t="shared" si="59"/>
        <v>447 - BENJAMIN FRANKLIN CLASSICAL Charter School - KING PHILIP pupils</v>
      </c>
      <c r="D390" s="29">
        <v>447101690</v>
      </c>
      <c r="E390" s="27">
        <f t="shared" si="60"/>
        <v>447</v>
      </c>
      <c r="F390" s="25">
        <f t="shared" si="61"/>
        <v>101</v>
      </c>
      <c r="G390" s="25">
        <f t="shared" si="62"/>
        <v>690</v>
      </c>
      <c r="H390" s="25">
        <f t="shared" si="63"/>
        <v>1</v>
      </c>
      <c r="I390" s="30">
        <f t="shared" si="64"/>
        <v>1.056</v>
      </c>
      <c r="J390" s="27">
        <f t="shared" si="57"/>
        <v>3</v>
      </c>
      <c r="K390" s="31"/>
      <c r="L390" s="32">
        <f t="shared" si="65"/>
        <v>10627</v>
      </c>
      <c r="M390" s="32"/>
      <c r="N390" s="32">
        <f t="shared" si="66"/>
        <v>1088</v>
      </c>
      <c r="O390" s="33"/>
      <c r="P390" s="105"/>
      <c r="Q390" s="105"/>
      <c r="R390" s="106"/>
      <c r="S390" s="106"/>
    </row>
    <row r="391" spans="1:19">
      <c r="A391" s="27">
        <f t="shared" si="58"/>
        <v>447</v>
      </c>
      <c r="B391" s="27">
        <v>382</v>
      </c>
      <c r="C391" s="28" t="str">
        <f t="shared" si="59"/>
        <v>447 - BENJAMIN FRANKLIN CLASSICAL Charter School - MENDON UPTON pupils</v>
      </c>
      <c r="D391" s="29">
        <v>447101710</v>
      </c>
      <c r="E391" s="27">
        <f t="shared" si="60"/>
        <v>447</v>
      </c>
      <c r="F391" s="25">
        <f t="shared" si="61"/>
        <v>101</v>
      </c>
      <c r="G391" s="25">
        <f t="shared" si="62"/>
        <v>710</v>
      </c>
      <c r="H391" s="25">
        <f t="shared" si="63"/>
        <v>1</v>
      </c>
      <c r="I391" s="30">
        <f t="shared" si="64"/>
        <v>1.056</v>
      </c>
      <c r="J391" s="27">
        <f t="shared" si="57"/>
        <v>3</v>
      </c>
      <c r="K391" s="31"/>
      <c r="L391" s="32">
        <f t="shared" si="65"/>
        <v>11415</v>
      </c>
      <c r="M391" s="32"/>
      <c r="N391" s="32">
        <f t="shared" si="66"/>
        <v>1088</v>
      </c>
      <c r="O391" s="33"/>
      <c r="P391" s="105"/>
      <c r="Q391" s="105"/>
      <c r="R391" s="106"/>
      <c r="S391" s="106"/>
    </row>
    <row r="392" spans="1:19">
      <c r="A392" s="27">
        <f t="shared" si="58"/>
        <v>449</v>
      </c>
      <c r="B392" s="27">
        <v>383</v>
      </c>
      <c r="C392" s="28" t="str">
        <f t="shared" si="59"/>
        <v>449 - BOSTON COLLEGIATE Charter School - BOSTON pupils</v>
      </c>
      <c r="D392" s="29">
        <v>449035035</v>
      </c>
      <c r="E392" s="27">
        <f t="shared" si="60"/>
        <v>449</v>
      </c>
      <c r="F392" s="25">
        <f t="shared" si="61"/>
        <v>35</v>
      </c>
      <c r="G392" s="25">
        <f t="shared" si="62"/>
        <v>35</v>
      </c>
      <c r="H392" s="25">
        <f t="shared" si="63"/>
        <v>1</v>
      </c>
      <c r="I392" s="30">
        <f t="shared" si="64"/>
        <v>1.0880000000000001</v>
      </c>
      <c r="J392" s="27">
        <f t="shared" si="57"/>
        <v>11</v>
      </c>
      <c r="K392" s="31"/>
      <c r="L392" s="32">
        <f t="shared" si="65"/>
        <v>14659</v>
      </c>
      <c r="M392" s="32"/>
      <c r="N392" s="32">
        <f t="shared" si="66"/>
        <v>1088</v>
      </c>
      <c r="O392" s="33"/>
      <c r="P392" s="105"/>
      <c r="Q392" s="105"/>
      <c r="R392" s="106"/>
      <c r="S392" s="106"/>
    </row>
    <row r="393" spans="1:19">
      <c r="A393" s="27">
        <f t="shared" si="58"/>
        <v>449</v>
      </c>
      <c r="B393" s="27">
        <v>384</v>
      </c>
      <c r="C393" s="28" t="str">
        <f t="shared" si="59"/>
        <v>449 - BOSTON COLLEGIATE Charter School - BROCKTON pupils</v>
      </c>
      <c r="D393" s="29">
        <v>449035044</v>
      </c>
      <c r="E393" s="27">
        <f t="shared" si="60"/>
        <v>449</v>
      </c>
      <c r="F393" s="25">
        <f t="shared" si="61"/>
        <v>35</v>
      </c>
      <c r="G393" s="25">
        <f t="shared" si="62"/>
        <v>44</v>
      </c>
      <c r="H393" s="25">
        <f t="shared" si="63"/>
        <v>1</v>
      </c>
      <c r="I393" s="30">
        <f t="shared" si="64"/>
        <v>1.0880000000000001</v>
      </c>
      <c r="J393" s="27">
        <f t="shared" si="57"/>
        <v>11</v>
      </c>
      <c r="K393" s="31"/>
      <c r="L393" s="32">
        <f t="shared" si="65"/>
        <v>12440</v>
      </c>
      <c r="M393" s="32"/>
      <c r="N393" s="32">
        <f t="shared" si="66"/>
        <v>1088</v>
      </c>
      <c r="O393" s="33"/>
      <c r="P393" s="105"/>
      <c r="Q393" s="105"/>
      <c r="R393" s="106"/>
      <c r="S393" s="106"/>
    </row>
    <row r="394" spans="1:19">
      <c r="A394" s="27">
        <f t="shared" si="58"/>
        <v>449</v>
      </c>
      <c r="B394" s="27">
        <v>385</v>
      </c>
      <c r="C394" s="28" t="str">
        <f t="shared" si="59"/>
        <v>449 - BOSTON COLLEGIATE Charter School - CANTON pupils</v>
      </c>
      <c r="D394" s="29">
        <v>449035050</v>
      </c>
      <c r="E394" s="27">
        <f t="shared" si="60"/>
        <v>449</v>
      </c>
      <c r="F394" s="25">
        <f t="shared" si="61"/>
        <v>35</v>
      </c>
      <c r="G394" s="25">
        <f t="shared" si="62"/>
        <v>50</v>
      </c>
      <c r="H394" s="25">
        <f t="shared" si="63"/>
        <v>1</v>
      </c>
      <c r="I394" s="30">
        <f t="shared" si="64"/>
        <v>1.0880000000000001</v>
      </c>
      <c r="J394" s="27">
        <f t="shared" ref="J394:J457" si="67">VLOOKUP(D394,enro_chafnd,16)</f>
        <v>4</v>
      </c>
      <c r="K394" s="31"/>
      <c r="L394" s="32">
        <f t="shared" si="65"/>
        <v>11437</v>
      </c>
      <c r="M394" s="32"/>
      <c r="N394" s="32">
        <f t="shared" si="66"/>
        <v>1088</v>
      </c>
      <c r="O394" s="33"/>
      <c r="P394" s="105"/>
      <c r="Q394" s="105"/>
      <c r="R394" s="106"/>
      <c r="S394" s="106"/>
    </row>
    <row r="395" spans="1:19">
      <c r="A395" s="27">
        <f t="shared" ref="A395:A458" si="68">IF(VALUE(MID(D395,1,1))=4,VALUE(MID(D395,1,3)),VALUE(MID(D395,1,4)))</f>
        <v>449</v>
      </c>
      <c r="B395" s="27">
        <v>386</v>
      </c>
      <c r="C395" s="28" t="str">
        <f t="shared" ref="C395:C458" si="69">IF(H395=1,A395 &amp; " - " &amp;VLOOKUP(A395,codeCHA,2)&amp;" Charter School - "&amp;VLOOKUP(G395,code436,2)&amp;" pupils",IF(OR(A395=450,A395=466),A395 &amp; " - " &amp;VLOOKUP(A395,codeCHA,2)&amp;" Charter School - "&amp;VLOOKUP(F395,code436,2)&amp;" District - "&amp;VLOOKUP(G395,code436,2)&amp;" pupils",A395 &amp; " - " &amp;VLOOKUP(A395,codeCHA,2)&amp;" Charter School - "&amp;VLOOKUP(F395,code436,2)&amp;" Campus - "&amp;VLOOKUP(G395,code436,2)&amp;" pupils"))</f>
        <v>449 - BOSTON COLLEGIATE Charter School - DEDHAM pupils</v>
      </c>
      <c r="D395" s="29">
        <v>449035073</v>
      </c>
      <c r="E395" s="27">
        <f t="shared" ref="E395:E458" si="70">A395</f>
        <v>449</v>
      </c>
      <c r="F395" s="25">
        <f t="shared" ref="F395:F458" si="71">IF(VALUE(MID(D395,1,1))=4,VALUE(MID(D395,4,3)),VALUE(MID(D395,5,3)))</f>
        <v>35</v>
      </c>
      <c r="G395" s="25">
        <f t="shared" ref="G395:G458" si="72">IF(VALUE(MID(D395,1,1))=4,VALUE(MID(D395,7,3)),VALUE(MID(D395,8,3)))</f>
        <v>73</v>
      </c>
      <c r="H395" s="25">
        <f t="shared" ref="H395:H458" si="73">IF(OR(A395=410,A395=466,A395=487),2,1)</f>
        <v>1</v>
      </c>
      <c r="I395" s="30">
        <f t="shared" ref="I395:I458" si="74">VLOOKUP(F395,distinfo,4)</f>
        <v>1.0880000000000001</v>
      </c>
      <c r="J395" s="27">
        <f t="shared" si="67"/>
        <v>6</v>
      </c>
      <c r="K395" s="31"/>
      <c r="L395" s="32">
        <f t="shared" ref="L395:L458" si="75">IF(VLOOKUP(D395,rate_chafnd,40,FALSE)&gt;0,VLOOKUP(D395,rate_chafnd,40),VLOOKUP(G395,distinfo,7))</f>
        <v>17611</v>
      </c>
      <c r="M395" s="32"/>
      <c r="N395" s="32">
        <f t="shared" ref="N395:N458" si="76">VLOOKUP(G395,distinfo,9)</f>
        <v>1088</v>
      </c>
      <c r="O395" s="33"/>
      <c r="P395" s="105"/>
      <c r="Q395" s="105"/>
      <c r="R395" s="106"/>
      <c r="S395" s="106"/>
    </row>
    <row r="396" spans="1:19">
      <c r="A396" s="27">
        <f t="shared" si="68"/>
        <v>449</v>
      </c>
      <c r="B396" s="27">
        <v>387</v>
      </c>
      <c r="C396" s="28" t="str">
        <f t="shared" si="69"/>
        <v>449 - BOSTON COLLEGIATE Charter School - HOLBROOK pupils</v>
      </c>
      <c r="D396" s="29">
        <v>449035133</v>
      </c>
      <c r="E396" s="27">
        <f t="shared" si="70"/>
        <v>449</v>
      </c>
      <c r="F396" s="25">
        <f t="shared" si="71"/>
        <v>35</v>
      </c>
      <c r="G396" s="25">
        <f t="shared" si="72"/>
        <v>133</v>
      </c>
      <c r="H396" s="25">
        <f t="shared" si="73"/>
        <v>1</v>
      </c>
      <c r="I396" s="30">
        <f t="shared" si="74"/>
        <v>1.0880000000000001</v>
      </c>
      <c r="J396" s="27">
        <f t="shared" si="67"/>
        <v>9</v>
      </c>
      <c r="K396" s="31"/>
      <c r="L396" s="32">
        <f t="shared" si="75"/>
        <v>10434</v>
      </c>
      <c r="M396" s="32"/>
      <c r="N396" s="32">
        <f t="shared" si="76"/>
        <v>1088</v>
      </c>
      <c r="O396" s="33"/>
      <c r="P396" s="105"/>
      <c r="Q396" s="105"/>
      <c r="R396" s="106"/>
      <c r="S396" s="106"/>
    </row>
    <row r="397" spans="1:19">
      <c r="A397" s="27">
        <f t="shared" si="68"/>
        <v>449</v>
      </c>
      <c r="B397" s="27">
        <v>388</v>
      </c>
      <c r="C397" s="28" t="str">
        <f t="shared" si="69"/>
        <v>449 - BOSTON COLLEGIATE Charter School - MILTON pupils</v>
      </c>
      <c r="D397" s="29">
        <v>449035189</v>
      </c>
      <c r="E397" s="27">
        <f t="shared" si="70"/>
        <v>449</v>
      </c>
      <c r="F397" s="25">
        <f t="shared" si="71"/>
        <v>35</v>
      </c>
      <c r="G397" s="25">
        <f t="shared" si="72"/>
        <v>189</v>
      </c>
      <c r="H397" s="25">
        <f t="shared" si="73"/>
        <v>1</v>
      </c>
      <c r="I397" s="30">
        <f t="shared" si="74"/>
        <v>1.0880000000000001</v>
      </c>
      <c r="J397" s="27">
        <f t="shared" si="67"/>
        <v>3</v>
      </c>
      <c r="K397" s="31"/>
      <c r="L397" s="32">
        <f t="shared" si="75"/>
        <v>15959</v>
      </c>
      <c r="M397" s="32"/>
      <c r="N397" s="32">
        <f t="shared" si="76"/>
        <v>1088</v>
      </c>
      <c r="O397" s="33"/>
      <c r="P397" s="105"/>
      <c r="Q397" s="105"/>
      <c r="R397" s="106"/>
      <c r="S397" s="106"/>
    </row>
    <row r="398" spans="1:19">
      <c r="A398" s="27">
        <f t="shared" si="68"/>
        <v>449</v>
      </c>
      <c r="B398" s="27">
        <v>389</v>
      </c>
      <c r="C398" s="28" t="str">
        <f t="shared" si="69"/>
        <v>449 - BOSTON COLLEGIATE Charter School - QUINCY pupils</v>
      </c>
      <c r="D398" s="29">
        <v>449035243</v>
      </c>
      <c r="E398" s="27">
        <f t="shared" si="70"/>
        <v>449</v>
      </c>
      <c r="F398" s="25">
        <f t="shared" si="71"/>
        <v>35</v>
      </c>
      <c r="G398" s="25">
        <f t="shared" si="72"/>
        <v>243</v>
      </c>
      <c r="H398" s="25">
        <f t="shared" si="73"/>
        <v>1</v>
      </c>
      <c r="I398" s="30">
        <f t="shared" si="74"/>
        <v>1.0880000000000001</v>
      </c>
      <c r="J398" s="27">
        <f t="shared" si="67"/>
        <v>9</v>
      </c>
      <c r="K398" s="31"/>
      <c r="L398" s="32">
        <f t="shared" si="75"/>
        <v>12440</v>
      </c>
      <c r="M398" s="32"/>
      <c r="N398" s="32">
        <f t="shared" si="76"/>
        <v>1088</v>
      </c>
      <c r="O398" s="33"/>
      <c r="P398" s="105"/>
      <c r="Q398" s="105"/>
      <c r="R398" s="106"/>
      <c r="S398" s="106"/>
    </row>
    <row r="399" spans="1:19">
      <c r="A399" s="27">
        <f t="shared" si="68"/>
        <v>449</v>
      </c>
      <c r="B399" s="27">
        <v>390</v>
      </c>
      <c r="C399" s="28" t="str">
        <f t="shared" si="69"/>
        <v>449 - BOSTON COLLEGIATE Charter School - RANDOLPH pupils</v>
      </c>
      <c r="D399" s="29">
        <v>449035244</v>
      </c>
      <c r="E399" s="27">
        <f t="shared" si="70"/>
        <v>449</v>
      </c>
      <c r="F399" s="25">
        <f t="shared" si="71"/>
        <v>35</v>
      </c>
      <c r="G399" s="25">
        <f t="shared" si="72"/>
        <v>244</v>
      </c>
      <c r="H399" s="25">
        <f t="shared" si="73"/>
        <v>1</v>
      </c>
      <c r="I399" s="30">
        <f t="shared" si="74"/>
        <v>1.0880000000000001</v>
      </c>
      <c r="J399" s="27">
        <f t="shared" si="67"/>
        <v>10</v>
      </c>
      <c r="K399" s="31"/>
      <c r="L399" s="32">
        <f t="shared" si="75"/>
        <v>13606</v>
      </c>
      <c r="M399" s="32"/>
      <c r="N399" s="32">
        <f t="shared" si="76"/>
        <v>1088</v>
      </c>
      <c r="O399" s="33"/>
      <c r="P399" s="105"/>
      <c r="Q399" s="105"/>
      <c r="R399" s="106"/>
      <c r="S399" s="106"/>
    </row>
    <row r="400" spans="1:19">
      <c r="A400" s="27">
        <f t="shared" si="68"/>
        <v>449</v>
      </c>
      <c r="B400" s="27">
        <v>391</v>
      </c>
      <c r="C400" s="28" t="str">
        <f t="shared" si="69"/>
        <v>449 - BOSTON COLLEGIATE Charter School - STOUGHTON pupils</v>
      </c>
      <c r="D400" s="29">
        <v>449035285</v>
      </c>
      <c r="E400" s="27">
        <f t="shared" si="70"/>
        <v>449</v>
      </c>
      <c r="F400" s="25">
        <f t="shared" si="71"/>
        <v>35</v>
      </c>
      <c r="G400" s="25">
        <f t="shared" si="72"/>
        <v>285</v>
      </c>
      <c r="H400" s="25">
        <f t="shared" si="73"/>
        <v>1</v>
      </c>
      <c r="I400" s="30">
        <f t="shared" si="74"/>
        <v>1.0880000000000001</v>
      </c>
      <c r="J400" s="27">
        <f t="shared" si="67"/>
        <v>8</v>
      </c>
      <c r="K400" s="31"/>
      <c r="L400" s="32">
        <f t="shared" si="75"/>
        <v>15308</v>
      </c>
      <c r="M400" s="32"/>
      <c r="N400" s="32">
        <f t="shared" si="76"/>
        <v>1088</v>
      </c>
      <c r="O400" s="33"/>
      <c r="P400" s="105"/>
      <c r="Q400" s="105"/>
      <c r="R400" s="106"/>
      <c r="S400" s="106"/>
    </row>
    <row r="401" spans="1:19">
      <c r="A401" s="27">
        <f t="shared" si="68"/>
        <v>449</v>
      </c>
      <c r="B401" s="27">
        <v>392</v>
      </c>
      <c r="C401" s="28" t="str">
        <f t="shared" si="69"/>
        <v>449 - BOSTON COLLEGIATE Charter School - WEYMOUTH pupils</v>
      </c>
      <c r="D401" s="29">
        <v>449035336</v>
      </c>
      <c r="E401" s="27">
        <f t="shared" si="70"/>
        <v>449</v>
      </c>
      <c r="F401" s="25">
        <f t="shared" si="71"/>
        <v>35</v>
      </c>
      <c r="G401" s="25">
        <f t="shared" si="72"/>
        <v>336</v>
      </c>
      <c r="H401" s="25">
        <f t="shared" si="73"/>
        <v>1</v>
      </c>
      <c r="I401" s="30">
        <f t="shared" si="74"/>
        <v>1.0880000000000001</v>
      </c>
      <c r="J401" s="27">
        <f t="shared" si="67"/>
        <v>8</v>
      </c>
      <c r="K401" s="31"/>
      <c r="L401" s="32">
        <f t="shared" si="75"/>
        <v>12440</v>
      </c>
      <c r="M401" s="32"/>
      <c r="N401" s="32">
        <f t="shared" si="76"/>
        <v>1088</v>
      </c>
      <c r="O401" s="33"/>
      <c r="P401" s="105"/>
      <c r="Q401" s="105"/>
      <c r="R401" s="106"/>
      <c r="S401" s="106"/>
    </row>
    <row r="402" spans="1:19">
      <c r="A402" s="27">
        <f t="shared" si="68"/>
        <v>449</v>
      </c>
      <c r="B402" s="27">
        <v>393</v>
      </c>
      <c r="C402" s="28" t="str">
        <f t="shared" si="69"/>
        <v>449 - BOSTON COLLEGIATE Charter School - WOBURN pupils</v>
      </c>
      <c r="D402" s="29">
        <v>449035347</v>
      </c>
      <c r="E402" s="27">
        <f t="shared" si="70"/>
        <v>449</v>
      </c>
      <c r="F402" s="25">
        <f t="shared" si="71"/>
        <v>35</v>
      </c>
      <c r="G402" s="25">
        <f t="shared" si="72"/>
        <v>347</v>
      </c>
      <c r="H402" s="25">
        <f t="shared" si="73"/>
        <v>1</v>
      </c>
      <c r="I402" s="30">
        <f t="shared" si="74"/>
        <v>1.0880000000000001</v>
      </c>
      <c r="J402" s="27">
        <f t="shared" si="67"/>
        <v>8</v>
      </c>
      <c r="K402" s="31"/>
      <c r="L402" s="32">
        <f t="shared" si="75"/>
        <v>16170</v>
      </c>
      <c r="M402" s="32"/>
      <c r="N402" s="32">
        <f t="shared" si="76"/>
        <v>1088</v>
      </c>
      <c r="O402" s="33"/>
      <c r="P402" s="105"/>
      <c r="Q402" s="105"/>
      <c r="R402" s="106"/>
      <c r="S402" s="106"/>
    </row>
    <row r="403" spans="1:19">
      <c r="A403" s="27">
        <f t="shared" si="68"/>
        <v>449</v>
      </c>
      <c r="B403" s="27">
        <v>394</v>
      </c>
      <c r="C403" s="28" t="str">
        <f t="shared" si="69"/>
        <v>449 - BOSTON COLLEGIATE Charter School - BRIDGEWATER RAYNHAM pupils</v>
      </c>
      <c r="D403" s="29">
        <v>449035625</v>
      </c>
      <c r="E403" s="27">
        <f t="shared" si="70"/>
        <v>449</v>
      </c>
      <c r="F403" s="25">
        <f t="shared" si="71"/>
        <v>35</v>
      </c>
      <c r="G403" s="25">
        <f t="shared" si="72"/>
        <v>625</v>
      </c>
      <c r="H403" s="25">
        <f t="shared" si="73"/>
        <v>1</v>
      </c>
      <c r="I403" s="30">
        <f t="shared" si="74"/>
        <v>1.0880000000000001</v>
      </c>
      <c r="J403" s="27">
        <f t="shared" si="67"/>
        <v>6</v>
      </c>
      <c r="K403" s="31"/>
      <c r="L403" s="32">
        <f t="shared" si="75"/>
        <v>17611</v>
      </c>
      <c r="M403" s="32"/>
      <c r="N403" s="32">
        <f t="shared" si="76"/>
        <v>1088</v>
      </c>
      <c r="O403" s="33"/>
      <c r="P403" s="105"/>
      <c r="Q403" s="105"/>
      <c r="R403" s="106"/>
      <c r="S403" s="106"/>
    </row>
    <row r="404" spans="1:19">
      <c r="A404" s="27">
        <f t="shared" si="68"/>
        <v>450</v>
      </c>
      <c r="B404" s="27">
        <v>395</v>
      </c>
      <c r="C404" s="28" t="str">
        <f t="shared" si="69"/>
        <v>450 - HILLTOWN COOPERATIVE Charter School - AMHERST pupils</v>
      </c>
      <c r="D404" s="29">
        <v>450086008</v>
      </c>
      <c r="E404" s="27">
        <f t="shared" si="70"/>
        <v>450</v>
      </c>
      <c r="F404" s="25">
        <f t="shared" si="71"/>
        <v>86</v>
      </c>
      <c r="G404" s="25">
        <f t="shared" si="72"/>
        <v>8</v>
      </c>
      <c r="H404" s="25">
        <f t="shared" si="73"/>
        <v>1</v>
      </c>
      <c r="I404" s="30">
        <f t="shared" si="74"/>
        <v>1</v>
      </c>
      <c r="J404" s="27">
        <f t="shared" si="67"/>
        <v>7</v>
      </c>
      <c r="K404" s="31"/>
      <c r="L404" s="32">
        <f t="shared" si="75"/>
        <v>10025</v>
      </c>
      <c r="M404" s="32"/>
      <c r="N404" s="32">
        <f t="shared" si="76"/>
        <v>1088</v>
      </c>
      <c r="O404" s="33"/>
      <c r="P404" s="105"/>
      <c r="Q404" s="105"/>
      <c r="R404" s="106"/>
      <c r="S404" s="106"/>
    </row>
    <row r="405" spans="1:19">
      <c r="A405" s="27">
        <f t="shared" si="68"/>
        <v>450</v>
      </c>
      <c r="B405" s="27">
        <v>396</v>
      </c>
      <c r="C405" s="28" t="str">
        <f t="shared" si="69"/>
        <v>450 - HILLTOWN COOPERATIVE Charter School - EASTHAMPTON pupils</v>
      </c>
      <c r="D405" s="29">
        <v>450086086</v>
      </c>
      <c r="E405" s="27">
        <f t="shared" si="70"/>
        <v>450</v>
      </c>
      <c r="F405" s="25">
        <f t="shared" si="71"/>
        <v>86</v>
      </c>
      <c r="G405" s="25">
        <f t="shared" si="72"/>
        <v>86</v>
      </c>
      <c r="H405" s="25">
        <f t="shared" si="73"/>
        <v>1</v>
      </c>
      <c r="I405" s="30">
        <f t="shared" si="74"/>
        <v>1</v>
      </c>
      <c r="J405" s="27">
        <f t="shared" si="67"/>
        <v>8</v>
      </c>
      <c r="K405" s="31"/>
      <c r="L405" s="32">
        <f t="shared" si="75"/>
        <v>11728</v>
      </c>
      <c r="M405" s="32"/>
      <c r="N405" s="32">
        <f t="shared" si="76"/>
        <v>1088</v>
      </c>
      <c r="O405" s="33"/>
      <c r="P405" s="105"/>
      <c r="Q405" s="105"/>
      <c r="R405" s="106"/>
      <c r="S405" s="106"/>
    </row>
    <row r="406" spans="1:19">
      <c r="A406" s="27">
        <f t="shared" si="68"/>
        <v>450</v>
      </c>
      <c r="B406" s="27">
        <v>397</v>
      </c>
      <c r="C406" s="28" t="str">
        <f t="shared" si="69"/>
        <v>450 - HILLTOWN COOPERATIVE Charter School - HADLEY pupils</v>
      </c>
      <c r="D406" s="29">
        <v>450086117</v>
      </c>
      <c r="E406" s="27">
        <f t="shared" si="70"/>
        <v>450</v>
      </c>
      <c r="F406" s="25">
        <f t="shared" si="71"/>
        <v>86</v>
      </c>
      <c r="G406" s="25">
        <f t="shared" si="72"/>
        <v>117</v>
      </c>
      <c r="H406" s="25">
        <f t="shared" si="73"/>
        <v>1</v>
      </c>
      <c r="I406" s="30">
        <f t="shared" si="74"/>
        <v>1</v>
      </c>
      <c r="J406" s="27">
        <f t="shared" si="67"/>
        <v>5</v>
      </c>
      <c r="K406" s="31"/>
      <c r="L406" s="32">
        <f t="shared" si="75"/>
        <v>10115</v>
      </c>
      <c r="M406" s="32"/>
      <c r="N406" s="32">
        <f t="shared" si="76"/>
        <v>1088</v>
      </c>
      <c r="O406" s="33"/>
      <c r="P406" s="105"/>
      <c r="Q406" s="105"/>
      <c r="R406" s="106"/>
      <c r="S406" s="106"/>
    </row>
    <row r="407" spans="1:19">
      <c r="A407" s="27">
        <f t="shared" si="68"/>
        <v>450</v>
      </c>
      <c r="B407" s="27">
        <v>398</v>
      </c>
      <c r="C407" s="28" t="str">
        <f t="shared" si="69"/>
        <v>450 - HILLTOWN COOPERATIVE Charter School - HATFIELD pupils</v>
      </c>
      <c r="D407" s="29">
        <v>450086127</v>
      </c>
      <c r="E407" s="27">
        <f t="shared" si="70"/>
        <v>450</v>
      </c>
      <c r="F407" s="25">
        <f t="shared" si="71"/>
        <v>86</v>
      </c>
      <c r="G407" s="25">
        <f t="shared" si="72"/>
        <v>127</v>
      </c>
      <c r="H407" s="25">
        <f t="shared" si="73"/>
        <v>1</v>
      </c>
      <c r="I407" s="30">
        <f t="shared" si="74"/>
        <v>1</v>
      </c>
      <c r="J407" s="27">
        <f t="shared" si="67"/>
        <v>5</v>
      </c>
      <c r="K407" s="31"/>
      <c r="L407" s="32">
        <f t="shared" si="75"/>
        <v>10115</v>
      </c>
      <c r="M407" s="32"/>
      <c r="N407" s="32">
        <f t="shared" si="76"/>
        <v>1088</v>
      </c>
      <c r="O407" s="33"/>
      <c r="P407" s="105"/>
      <c r="Q407" s="105"/>
      <c r="R407" s="106"/>
      <c r="S407" s="106"/>
    </row>
    <row r="408" spans="1:19">
      <c r="A408" s="27">
        <f t="shared" si="68"/>
        <v>450</v>
      </c>
      <c r="B408" s="27">
        <v>399</v>
      </c>
      <c r="C408" s="28" t="str">
        <f t="shared" si="69"/>
        <v>450 - HILLTOWN COOPERATIVE Charter School - NORTHAMPTON pupils</v>
      </c>
      <c r="D408" s="29">
        <v>450086210</v>
      </c>
      <c r="E408" s="27">
        <f t="shared" si="70"/>
        <v>450</v>
      </c>
      <c r="F408" s="25">
        <f t="shared" si="71"/>
        <v>86</v>
      </c>
      <c r="G408" s="25">
        <f t="shared" si="72"/>
        <v>210</v>
      </c>
      <c r="H408" s="25">
        <f t="shared" si="73"/>
        <v>1</v>
      </c>
      <c r="I408" s="30">
        <f t="shared" si="74"/>
        <v>1</v>
      </c>
      <c r="J408" s="27">
        <f t="shared" si="67"/>
        <v>6</v>
      </c>
      <c r="K408" s="31"/>
      <c r="L408" s="32">
        <f t="shared" si="75"/>
        <v>11025</v>
      </c>
      <c r="M408" s="32"/>
      <c r="N408" s="32">
        <f t="shared" si="76"/>
        <v>1088</v>
      </c>
      <c r="O408" s="33"/>
      <c r="P408" s="105"/>
      <c r="Q408" s="105"/>
      <c r="R408" s="106"/>
      <c r="S408" s="106"/>
    </row>
    <row r="409" spans="1:19">
      <c r="A409" s="27">
        <f t="shared" si="68"/>
        <v>450</v>
      </c>
      <c r="B409" s="27">
        <v>400</v>
      </c>
      <c r="C409" s="28" t="str">
        <f t="shared" si="69"/>
        <v>450 - HILLTOWN COOPERATIVE Charter School - SOUTHAMPTON pupils</v>
      </c>
      <c r="D409" s="29">
        <v>450086275</v>
      </c>
      <c r="E409" s="27">
        <f t="shared" si="70"/>
        <v>450</v>
      </c>
      <c r="F409" s="25">
        <f t="shared" si="71"/>
        <v>86</v>
      </c>
      <c r="G409" s="25">
        <f t="shared" si="72"/>
        <v>275</v>
      </c>
      <c r="H409" s="25">
        <f t="shared" si="73"/>
        <v>1</v>
      </c>
      <c r="I409" s="30">
        <f t="shared" si="74"/>
        <v>1</v>
      </c>
      <c r="J409" s="27">
        <f t="shared" si="67"/>
        <v>4</v>
      </c>
      <c r="K409" s="31"/>
      <c r="L409" s="32">
        <f t="shared" si="75"/>
        <v>10032</v>
      </c>
      <c r="M409" s="32"/>
      <c r="N409" s="32">
        <f t="shared" si="76"/>
        <v>1088</v>
      </c>
      <c r="O409" s="33"/>
      <c r="P409" s="105"/>
      <c r="Q409" s="105"/>
      <c r="R409" s="106"/>
      <c r="S409" s="106"/>
    </row>
    <row r="410" spans="1:19">
      <c r="A410" s="27">
        <f t="shared" si="68"/>
        <v>450</v>
      </c>
      <c r="B410" s="27">
        <v>401</v>
      </c>
      <c r="C410" s="28" t="str">
        <f t="shared" si="69"/>
        <v>450 - HILLTOWN COOPERATIVE Charter School - SOUTH HADLEY pupils</v>
      </c>
      <c r="D410" s="29">
        <v>450086278</v>
      </c>
      <c r="E410" s="27">
        <f t="shared" si="70"/>
        <v>450</v>
      </c>
      <c r="F410" s="25">
        <f t="shared" si="71"/>
        <v>86</v>
      </c>
      <c r="G410" s="25">
        <f t="shared" si="72"/>
        <v>278</v>
      </c>
      <c r="H410" s="25">
        <f t="shared" si="73"/>
        <v>1</v>
      </c>
      <c r="I410" s="30">
        <f t="shared" si="74"/>
        <v>1</v>
      </c>
      <c r="J410" s="27">
        <f t="shared" si="67"/>
        <v>7</v>
      </c>
      <c r="K410" s="31"/>
      <c r="L410" s="32">
        <f t="shared" si="75"/>
        <v>11447</v>
      </c>
      <c r="M410" s="32"/>
      <c r="N410" s="32">
        <f t="shared" si="76"/>
        <v>1088</v>
      </c>
      <c r="O410" s="33"/>
      <c r="P410" s="105"/>
      <c r="Q410" s="105"/>
      <c r="R410" s="106"/>
      <c r="S410" s="106"/>
    </row>
    <row r="411" spans="1:19">
      <c r="A411" s="27">
        <f t="shared" si="68"/>
        <v>450</v>
      </c>
      <c r="B411" s="27">
        <v>402</v>
      </c>
      <c r="C411" s="28" t="str">
        <f t="shared" si="69"/>
        <v>450 - HILLTOWN COOPERATIVE Charter School - WESTHAMPTON pupils</v>
      </c>
      <c r="D411" s="29">
        <v>450086327</v>
      </c>
      <c r="E411" s="27">
        <f t="shared" si="70"/>
        <v>450</v>
      </c>
      <c r="F411" s="25">
        <f t="shared" si="71"/>
        <v>86</v>
      </c>
      <c r="G411" s="25">
        <f t="shared" si="72"/>
        <v>327</v>
      </c>
      <c r="H411" s="25">
        <f t="shared" si="73"/>
        <v>1</v>
      </c>
      <c r="I411" s="30">
        <f t="shared" si="74"/>
        <v>1</v>
      </c>
      <c r="J411" s="27">
        <f t="shared" si="67"/>
        <v>6</v>
      </c>
      <c r="K411" s="31"/>
      <c r="L411" s="32">
        <f t="shared" si="75"/>
        <v>9978</v>
      </c>
      <c r="M411" s="32"/>
      <c r="N411" s="32">
        <f t="shared" si="76"/>
        <v>1088</v>
      </c>
      <c r="O411" s="33"/>
      <c r="P411" s="105"/>
      <c r="Q411" s="105"/>
      <c r="R411" s="106"/>
      <c r="S411" s="106"/>
    </row>
    <row r="412" spans="1:19">
      <c r="A412" s="27">
        <f t="shared" si="68"/>
        <v>450</v>
      </c>
      <c r="B412" s="27">
        <v>403</v>
      </c>
      <c r="C412" s="28" t="str">
        <f t="shared" si="69"/>
        <v>450 - HILLTOWN COOPERATIVE Charter School - WHATELY pupils</v>
      </c>
      <c r="D412" s="29">
        <v>450086337</v>
      </c>
      <c r="E412" s="27">
        <f t="shared" si="70"/>
        <v>450</v>
      </c>
      <c r="F412" s="25">
        <f t="shared" si="71"/>
        <v>86</v>
      </c>
      <c r="G412" s="25">
        <f t="shared" si="72"/>
        <v>337</v>
      </c>
      <c r="H412" s="25">
        <f t="shared" si="73"/>
        <v>1</v>
      </c>
      <c r="I412" s="30">
        <f t="shared" si="74"/>
        <v>1</v>
      </c>
      <c r="J412" s="27">
        <f t="shared" si="67"/>
        <v>5</v>
      </c>
      <c r="K412" s="31"/>
      <c r="L412" s="32">
        <f t="shared" si="75"/>
        <v>14525</v>
      </c>
      <c r="M412" s="32"/>
      <c r="N412" s="32">
        <f t="shared" si="76"/>
        <v>1088</v>
      </c>
      <c r="O412" s="33"/>
      <c r="P412" s="105"/>
      <c r="Q412" s="105"/>
      <c r="R412" s="106"/>
      <c r="S412" s="106"/>
    </row>
    <row r="413" spans="1:19">
      <c r="A413" s="27">
        <f t="shared" si="68"/>
        <v>450</v>
      </c>
      <c r="B413" s="27">
        <v>404</v>
      </c>
      <c r="C413" s="28" t="str">
        <f t="shared" si="69"/>
        <v>450 - HILLTOWN COOPERATIVE Charter School - WILLIAMSBURG pupils</v>
      </c>
      <c r="D413" s="29">
        <v>450086340</v>
      </c>
      <c r="E413" s="27">
        <f t="shared" si="70"/>
        <v>450</v>
      </c>
      <c r="F413" s="25">
        <f t="shared" si="71"/>
        <v>86</v>
      </c>
      <c r="G413" s="25">
        <f t="shared" si="72"/>
        <v>340</v>
      </c>
      <c r="H413" s="25">
        <f t="shared" si="73"/>
        <v>1</v>
      </c>
      <c r="I413" s="30">
        <f t="shared" si="74"/>
        <v>1</v>
      </c>
      <c r="J413" s="27">
        <f t="shared" si="67"/>
        <v>6</v>
      </c>
      <c r="K413" s="31"/>
      <c r="L413" s="32">
        <f t="shared" si="75"/>
        <v>10012</v>
      </c>
      <c r="M413" s="32"/>
      <c r="N413" s="32">
        <f t="shared" si="76"/>
        <v>1088</v>
      </c>
      <c r="O413" s="33"/>
      <c r="P413" s="105"/>
      <c r="Q413" s="105"/>
      <c r="R413" s="106"/>
      <c r="S413" s="106"/>
    </row>
    <row r="414" spans="1:19">
      <c r="A414" s="27">
        <f t="shared" si="68"/>
        <v>450</v>
      </c>
      <c r="B414" s="27">
        <v>405</v>
      </c>
      <c r="C414" s="28" t="str">
        <f t="shared" si="69"/>
        <v>450 - HILLTOWN COOPERATIVE Charter School - AMHERST PELHAM pupils</v>
      </c>
      <c r="D414" s="29">
        <v>450086605</v>
      </c>
      <c r="E414" s="27">
        <f t="shared" si="70"/>
        <v>450</v>
      </c>
      <c r="F414" s="25">
        <f t="shared" si="71"/>
        <v>86</v>
      </c>
      <c r="G414" s="25">
        <f t="shared" si="72"/>
        <v>605</v>
      </c>
      <c r="H414" s="25">
        <f t="shared" si="73"/>
        <v>1</v>
      </c>
      <c r="I414" s="30">
        <f t="shared" si="74"/>
        <v>1</v>
      </c>
      <c r="J414" s="27">
        <f t="shared" si="67"/>
        <v>6</v>
      </c>
      <c r="K414" s="31"/>
      <c r="L414" s="32">
        <f t="shared" si="75"/>
        <v>9754</v>
      </c>
      <c r="M414" s="32"/>
      <c r="N414" s="32">
        <f t="shared" si="76"/>
        <v>1088</v>
      </c>
      <c r="O414" s="33"/>
      <c r="P414" s="105"/>
      <c r="Q414" s="105"/>
      <c r="R414" s="106"/>
      <c r="S414" s="106"/>
    </row>
    <row r="415" spans="1:19">
      <c r="A415" s="27">
        <f t="shared" si="68"/>
        <v>450</v>
      </c>
      <c r="B415" s="27">
        <v>406</v>
      </c>
      <c r="C415" s="28" t="str">
        <f t="shared" si="69"/>
        <v>450 - HILLTOWN COOPERATIVE Charter School - HAMPSHIRE pupils</v>
      </c>
      <c r="D415" s="29">
        <v>450086683</v>
      </c>
      <c r="E415" s="27">
        <f t="shared" si="70"/>
        <v>450</v>
      </c>
      <c r="F415" s="25">
        <f t="shared" si="71"/>
        <v>86</v>
      </c>
      <c r="G415" s="25">
        <f t="shared" si="72"/>
        <v>683</v>
      </c>
      <c r="H415" s="25">
        <f t="shared" si="73"/>
        <v>1</v>
      </c>
      <c r="I415" s="30">
        <f t="shared" si="74"/>
        <v>1</v>
      </c>
      <c r="J415" s="27">
        <f t="shared" si="67"/>
        <v>5</v>
      </c>
      <c r="K415" s="31"/>
      <c r="L415" s="32">
        <f t="shared" si="75"/>
        <v>9754</v>
      </c>
      <c r="M415" s="32"/>
      <c r="N415" s="32">
        <f t="shared" si="76"/>
        <v>1088</v>
      </c>
      <c r="O415" s="33"/>
      <c r="P415" s="105"/>
      <c r="Q415" s="105"/>
      <c r="R415" s="106"/>
      <c r="S415" s="106"/>
    </row>
    <row r="416" spans="1:19">
      <c r="A416" s="27">
        <f t="shared" si="68"/>
        <v>453</v>
      </c>
      <c r="B416" s="27">
        <v>407</v>
      </c>
      <c r="C416" s="28" t="str">
        <f t="shared" si="69"/>
        <v>453 - HOLYOKE COMMUNITY Charter School - AGAWAM pupils</v>
      </c>
      <c r="D416" s="29">
        <v>453137005</v>
      </c>
      <c r="E416" s="27">
        <f t="shared" si="70"/>
        <v>453</v>
      </c>
      <c r="F416" s="25">
        <f t="shared" si="71"/>
        <v>137</v>
      </c>
      <c r="G416" s="25">
        <f t="shared" si="72"/>
        <v>5</v>
      </c>
      <c r="H416" s="25">
        <f t="shared" si="73"/>
        <v>1</v>
      </c>
      <c r="I416" s="30">
        <f t="shared" si="74"/>
        <v>1</v>
      </c>
      <c r="J416" s="27">
        <f t="shared" si="67"/>
        <v>8</v>
      </c>
      <c r="K416" s="31"/>
      <c r="L416" s="32">
        <f t="shared" si="75"/>
        <v>11854</v>
      </c>
      <c r="M416" s="32"/>
      <c r="N416" s="32">
        <f t="shared" si="76"/>
        <v>1088</v>
      </c>
      <c r="O416" s="33"/>
      <c r="P416" s="105"/>
      <c r="Q416" s="105"/>
      <c r="R416" s="106"/>
      <c r="S416" s="106"/>
    </row>
    <row r="417" spans="1:19">
      <c r="A417" s="27">
        <f t="shared" si="68"/>
        <v>453</v>
      </c>
      <c r="B417" s="27">
        <v>408</v>
      </c>
      <c r="C417" s="28" t="str">
        <f t="shared" si="69"/>
        <v>453 - HOLYOKE COMMUNITY Charter School - CHICOPEE pupils</v>
      </c>
      <c r="D417" s="29">
        <v>453137061</v>
      </c>
      <c r="E417" s="27">
        <f t="shared" si="70"/>
        <v>453</v>
      </c>
      <c r="F417" s="25">
        <f t="shared" si="71"/>
        <v>137</v>
      </c>
      <c r="G417" s="25">
        <f t="shared" si="72"/>
        <v>61</v>
      </c>
      <c r="H417" s="25">
        <f t="shared" si="73"/>
        <v>1</v>
      </c>
      <c r="I417" s="30">
        <f t="shared" si="74"/>
        <v>1</v>
      </c>
      <c r="J417" s="27">
        <f t="shared" si="67"/>
        <v>11</v>
      </c>
      <c r="K417" s="31"/>
      <c r="L417" s="32">
        <f t="shared" si="75"/>
        <v>14959</v>
      </c>
      <c r="M417" s="32"/>
      <c r="N417" s="32">
        <f t="shared" si="76"/>
        <v>1088</v>
      </c>
      <c r="O417" s="33"/>
      <c r="P417" s="105"/>
      <c r="Q417" s="105"/>
      <c r="R417" s="106"/>
      <c r="S417" s="106"/>
    </row>
    <row r="418" spans="1:19">
      <c r="A418" s="27">
        <f t="shared" si="68"/>
        <v>453</v>
      </c>
      <c r="B418" s="27">
        <v>409</v>
      </c>
      <c r="C418" s="28" t="str">
        <f t="shared" si="69"/>
        <v>453 - HOLYOKE COMMUNITY Charter School - EASTHAMPTON pupils</v>
      </c>
      <c r="D418" s="29">
        <v>453137086</v>
      </c>
      <c r="E418" s="27">
        <f t="shared" si="70"/>
        <v>453</v>
      </c>
      <c r="F418" s="25">
        <f t="shared" si="71"/>
        <v>137</v>
      </c>
      <c r="G418" s="25">
        <f t="shared" si="72"/>
        <v>86</v>
      </c>
      <c r="H418" s="25">
        <f t="shared" si="73"/>
        <v>1</v>
      </c>
      <c r="I418" s="30">
        <f t="shared" si="74"/>
        <v>1</v>
      </c>
      <c r="J418" s="27">
        <f t="shared" si="67"/>
        <v>8</v>
      </c>
      <c r="K418" s="31"/>
      <c r="L418" s="32">
        <f t="shared" si="75"/>
        <v>15193</v>
      </c>
      <c r="M418" s="32"/>
      <c r="N418" s="32">
        <f t="shared" si="76"/>
        <v>1088</v>
      </c>
      <c r="O418" s="33"/>
      <c r="P418" s="105"/>
      <c r="Q418" s="105"/>
      <c r="R418" s="106"/>
      <c r="S418" s="106"/>
    </row>
    <row r="419" spans="1:19">
      <c r="A419" s="27">
        <f t="shared" si="68"/>
        <v>453</v>
      </c>
      <c r="B419" s="27">
        <v>410</v>
      </c>
      <c r="C419" s="28" t="str">
        <f t="shared" si="69"/>
        <v>453 - HOLYOKE COMMUNITY Charter School - GRANBY pupils</v>
      </c>
      <c r="D419" s="29">
        <v>453137111</v>
      </c>
      <c r="E419" s="27">
        <f t="shared" si="70"/>
        <v>453</v>
      </c>
      <c r="F419" s="25">
        <f t="shared" si="71"/>
        <v>137</v>
      </c>
      <c r="G419" s="25">
        <f t="shared" si="72"/>
        <v>111</v>
      </c>
      <c r="H419" s="25">
        <f t="shared" si="73"/>
        <v>1</v>
      </c>
      <c r="I419" s="30">
        <f t="shared" si="74"/>
        <v>1</v>
      </c>
      <c r="J419" s="27">
        <f t="shared" si="67"/>
        <v>7</v>
      </c>
      <c r="K419" s="31"/>
      <c r="L419" s="32">
        <f t="shared" si="75"/>
        <v>15171</v>
      </c>
      <c r="M419" s="32"/>
      <c r="N419" s="32">
        <f t="shared" si="76"/>
        <v>1088</v>
      </c>
      <c r="O419" s="33"/>
      <c r="P419" s="105"/>
      <c r="Q419" s="105"/>
      <c r="R419" s="106"/>
      <c r="S419" s="106"/>
    </row>
    <row r="420" spans="1:19">
      <c r="A420" s="27">
        <f t="shared" si="68"/>
        <v>453</v>
      </c>
      <c r="B420" s="27">
        <v>411</v>
      </c>
      <c r="C420" s="28" t="str">
        <f t="shared" si="69"/>
        <v>453 - HOLYOKE COMMUNITY Charter School - GREENFIELD pupils</v>
      </c>
      <c r="D420" s="29">
        <v>453137114</v>
      </c>
      <c r="E420" s="27">
        <f t="shared" si="70"/>
        <v>453</v>
      </c>
      <c r="F420" s="25">
        <f t="shared" si="71"/>
        <v>137</v>
      </c>
      <c r="G420" s="25">
        <f t="shared" si="72"/>
        <v>114</v>
      </c>
      <c r="H420" s="25">
        <f t="shared" si="73"/>
        <v>1</v>
      </c>
      <c r="I420" s="30">
        <f t="shared" si="74"/>
        <v>1</v>
      </c>
      <c r="J420" s="27">
        <f t="shared" si="67"/>
        <v>10</v>
      </c>
      <c r="K420" s="31"/>
      <c r="L420" s="32">
        <f t="shared" si="75"/>
        <v>15777</v>
      </c>
      <c r="M420" s="32"/>
      <c r="N420" s="32">
        <f t="shared" si="76"/>
        <v>1088</v>
      </c>
      <c r="O420" s="33"/>
      <c r="P420" s="105"/>
      <c r="Q420" s="105"/>
      <c r="R420" s="106"/>
      <c r="S420" s="106"/>
    </row>
    <row r="421" spans="1:19">
      <c r="A421" s="27">
        <f t="shared" si="68"/>
        <v>453</v>
      </c>
      <c r="B421" s="27">
        <v>412</v>
      </c>
      <c r="C421" s="28" t="str">
        <f t="shared" si="69"/>
        <v>453 - HOLYOKE COMMUNITY Charter School - HOLYOKE pupils</v>
      </c>
      <c r="D421" s="29">
        <v>453137137</v>
      </c>
      <c r="E421" s="27">
        <f t="shared" si="70"/>
        <v>453</v>
      </c>
      <c r="F421" s="25">
        <f t="shared" si="71"/>
        <v>137</v>
      </c>
      <c r="G421" s="25">
        <f t="shared" si="72"/>
        <v>137</v>
      </c>
      <c r="H421" s="25">
        <f t="shared" si="73"/>
        <v>1</v>
      </c>
      <c r="I421" s="30">
        <f t="shared" si="74"/>
        <v>1</v>
      </c>
      <c r="J421" s="27">
        <f t="shared" si="67"/>
        <v>12</v>
      </c>
      <c r="K421" s="31"/>
      <c r="L421" s="32">
        <f t="shared" si="75"/>
        <v>16116</v>
      </c>
      <c r="M421" s="32"/>
      <c r="N421" s="32">
        <f t="shared" si="76"/>
        <v>1088</v>
      </c>
      <c r="O421" s="33"/>
      <c r="P421" s="105"/>
      <c r="Q421" s="105"/>
      <c r="R421" s="106"/>
      <c r="S421" s="106"/>
    </row>
    <row r="422" spans="1:19">
      <c r="A422" s="27">
        <f t="shared" si="68"/>
        <v>453</v>
      </c>
      <c r="B422" s="27">
        <v>413</v>
      </c>
      <c r="C422" s="28" t="str">
        <f t="shared" si="69"/>
        <v>453 - HOLYOKE COMMUNITY Charter School - LUDLOW pupils</v>
      </c>
      <c r="D422" s="29">
        <v>453137161</v>
      </c>
      <c r="E422" s="27">
        <f t="shared" si="70"/>
        <v>453</v>
      </c>
      <c r="F422" s="25">
        <f t="shared" si="71"/>
        <v>137</v>
      </c>
      <c r="G422" s="25">
        <f t="shared" si="72"/>
        <v>161</v>
      </c>
      <c r="H422" s="25">
        <f t="shared" si="73"/>
        <v>1</v>
      </c>
      <c r="I422" s="30">
        <f t="shared" si="74"/>
        <v>1</v>
      </c>
      <c r="J422" s="27">
        <f t="shared" si="67"/>
        <v>7</v>
      </c>
      <c r="K422" s="31"/>
      <c r="L422" s="32">
        <f t="shared" si="75"/>
        <v>15171</v>
      </c>
      <c r="M422" s="32"/>
      <c r="N422" s="32">
        <f t="shared" si="76"/>
        <v>1088</v>
      </c>
      <c r="O422" s="33"/>
      <c r="P422" s="105"/>
      <c r="Q422" s="105"/>
      <c r="R422" s="106"/>
      <c r="S422" s="106"/>
    </row>
    <row r="423" spans="1:19">
      <c r="A423" s="27">
        <f t="shared" si="68"/>
        <v>453</v>
      </c>
      <c r="B423" s="27">
        <v>414</v>
      </c>
      <c r="C423" s="28" t="str">
        <f t="shared" si="69"/>
        <v>453 - HOLYOKE COMMUNITY Charter School - NORTHAMPTON pupils</v>
      </c>
      <c r="D423" s="29">
        <v>453137210</v>
      </c>
      <c r="E423" s="27">
        <f t="shared" si="70"/>
        <v>453</v>
      </c>
      <c r="F423" s="25">
        <f t="shared" si="71"/>
        <v>137</v>
      </c>
      <c r="G423" s="25">
        <f t="shared" si="72"/>
        <v>210</v>
      </c>
      <c r="H423" s="25">
        <f t="shared" si="73"/>
        <v>1</v>
      </c>
      <c r="I423" s="30">
        <f t="shared" si="74"/>
        <v>1</v>
      </c>
      <c r="J423" s="27">
        <f t="shared" si="67"/>
        <v>6</v>
      </c>
      <c r="K423" s="31"/>
      <c r="L423" s="32">
        <f t="shared" si="75"/>
        <v>14729</v>
      </c>
      <c r="M423" s="32"/>
      <c r="N423" s="32">
        <f t="shared" si="76"/>
        <v>1088</v>
      </c>
      <c r="O423" s="33"/>
      <c r="P423" s="105"/>
      <c r="Q423" s="105"/>
      <c r="R423" s="106"/>
      <c r="S423" s="106"/>
    </row>
    <row r="424" spans="1:19">
      <c r="A424" s="27">
        <f t="shared" si="68"/>
        <v>453</v>
      </c>
      <c r="B424" s="27">
        <v>415</v>
      </c>
      <c r="C424" s="28" t="str">
        <f t="shared" si="69"/>
        <v>453 - HOLYOKE COMMUNITY Charter School - PALMER pupils</v>
      </c>
      <c r="D424" s="29">
        <v>453137227</v>
      </c>
      <c r="E424" s="27">
        <f t="shared" si="70"/>
        <v>453</v>
      </c>
      <c r="F424" s="25">
        <f t="shared" si="71"/>
        <v>137</v>
      </c>
      <c r="G424" s="25">
        <f t="shared" si="72"/>
        <v>227</v>
      </c>
      <c r="H424" s="25">
        <f t="shared" si="73"/>
        <v>1</v>
      </c>
      <c r="I424" s="30">
        <f t="shared" si="74"/>
        <v>1</v>
      </c>
      <c r="J424" s="27">
        <f t="shared" si="67"/>
        <v>10</v>
      </c>
      <c r="K424" s="31"/>
      <c r="L424" s="32">
        <f t="shared" si="75"/>
        <v>18511</v>
      </c>
      <c r="M424" s="32"/>
      <c r="N424" s="32">
        <f t="shared" si="76"/>
        <v>1088</v>
      </c>
      <c r="O424" s="33"/>
      <c r="P424" s="105"/>
      <c r="Q424" s="105"/>
      <c r="R424" s="106"/>
      <c r="S424" s="106"/>
    </row>
    <row r="425" spans="1:19">
      <c r="A425" s="27">
        <f t="shared" si="68"/>
        <v>453</v>
      </c>
      <c r="B425" s="27">
        <v>416</v>
      </c>
      <c r="C425" s="28" t="str">
        <f t="shared" si="69"/>
        <v>453 - HOLYOKE COMMUNITY Charter School - SOUTH HADLEY pupils</v>
      </c>
      <c r="D425" s="29">
        <v>453137278</v>
      </c>
      <c r="E425" s="27">
        <f t="shared" si="70"/>
        <v>453</v>
      </c>
      <c r="F425" s="25">
        <f t="shared" si="71"/>
        <v>137</v>
      </c>
      <c r="G425" s="25">
        <f t="shared" si="72"/>
        <v>278</v>
      </c>
      <c r="H425" s="25">
        <f t="shared" si="73"/>
        <v>1</v>
      </c>
      <c r="I425" s="30">
        <f t="shared" si="74"/>
        <v>1</v>
      </c>
      <c r="J425" s="27">
        <f t="shared" si="67"/>
        <v>7</v>
      </c>
      <c r="K425" s="31"/>
      <c r="L425" s="32">
        <f t="shared" si="75"/>
        <v>12553</v>
      </c>
      <c r="M425" s="32"/>
      <c r="N425" s="32">
        <f t="shared" si="76"/>
        <v>1088</v>
      </c>
      <c r="O425" s="33"/>
      <c r="P425" s="105"/>
      <c r="Q425" s="105"/>
      <c r="R425" s="106"/>
      <c r="S425" s="106"/>
    </row>
    <row r="426" spans="1:19">
      <c r="A426" s="27">
        <f t="shared" si="68"/>
        <v>453</v>
      </c>
      <c r="B426" s="27">
        <v>417</v>
      </c>
      <c r="C426" s="28" t="str">
        <f t="shared" si="69"/>
        <v>453 - HOLYOKE COMMUNITY Charter School - SPRINGFIELD pupils</v>
      </c>
      <c r="D426" s="29">
        <v>453137281</v>
      </c>
      <c r="E426" s="27">
        <f t="shared" si="70"/>
        <v>453</v>
      </c>
      <c r="F426" s="25">
        <f t="shared" si="71"/>
        <v>137</v>
      </c>
      <c r="G426" s="25">
        <f t="shared" si="72"/>
        <v>281</v>
      </c>
      <c r="H426" s="25">
        <f t="shared" si="73"/>
        <v>1</v>
      </c>
      <c r="I426" s="30">
        <f t="shared" si="74"/>
        <v>1</v>
      </c>
      <c r="J426" s="27">
        <f t="shared" si="67"/>
        <v>12</v>
      </c>
      <c r="K426" s="31"/>
      <c r="L426" s="32">
        <f t="shared" si="75"/>
        <v>15868</v>
      </c>
      <c r="M426" s="32"/>
      <c r="N426" s="32">
        <f t="shared" si="76"/>
        <v>1088</v>
      </c>
      <c r="O426" s="33"/>
      <c r="P426" s="105"/>
      <c r="Q426" s="105"/>
      <c r="R426" s="106"/>
      <c r="S426" s="106"/>
    </row>
    <row r="427" spans="1:19">
      <c r="A427" s="27">
        <f t="shared" si="68"/>
        <v>453</v>
      </c>
      <c r="B427" s="27">
        <v>418</v>
      </c>
      <c r="C427" s="28" t="str">
        <f t="shared" si="69"/>
        <v>453 - HOLYOKE COMMUNITY Charter School - WESTFIELD pupils</v>
      </c>
      <c r="D427" s="29">
        <v>453137325</v>
      </c>
      <c r="E427" s="27">
        <f t="shared" si="70"/>
        <v>453</v>
      </c>
      <c r="F427" s="25">
        <f t="shared" si="71"/>
        <v>137</v>
      </c>
      <c r="G427" s="25">
        <f t="shared" si="72"/>
        <v>325</v>
      </c>
      <c r="H427" s="25">
        <f t="shared" si="73"/>
        <v>1</v>
      </c>
      <c r="I427" s="30">
        <f t="shared" si="74"/>
        <v>1</v>
      </c>
      <c r="J427" s="27">
        <f t="shared" si="67"/>
        <v>9</v>
      </c>
      <c r="K427" s="31"/>
      <c r="L427" s="32">
        <f t="shared" si="75"/>
        <v>16018</v>
      </c>
      <c r="M427" s="32"/>
      <c r="N427" s="32">
        <f t="shared" si="76"/>
        <v>1088</v>
      </c>
      <c r="O427" s="33"/>
      <c r="P427" s="105"/>
      <c r="Q427" s="105"/>
      <c r="R427" s="106"/>
      <c r="S427" s="106"/>
    </row>
    <row r="428" spans="1:19">
      <c r="A428" s="27">
        <f t="shared" si="68"/>
        <v>453</v>
      </c>
      <c r="B428" s="27">
        <v>419</v>
      </c>
      <c r="C428" s="28" t="str">
        <f t="shared" si="69"/>
        <v>453 - HOLYOKE COMMUNITY Charter School - WEST SPRINGFIELD pupils</v>
      </c>
      <c r="D428" s="29">
        <v>453137332</v>
      </c>
      <c r="E428" s="27">
        <f t="shared" si="70"/>
        <v>453</v>
      </c>
      <c r="F428" s="25">
        <f t="shared" si="71"/>
        <v>137</v>
      </c>
      <c r="G428" s="25">
        <f t="shared" si="72"/>
        <v>332</v>
      </c>
      <c r="H428" s="25">
        <f t="shared" si="73"/>
        <v>1</v>
      </c>
      <c r="I428" s="30">
        <f t="shared" si="74"/>
        <v>1</v>
      </c>
      <c r="J428" s="27">
        <f t="shared" si="67"/>
        <v>10</v>
      </c>
      <c r="K428" s="31"/>
      <c r="L428" s="32">
        <f t="shared" si="75"/>
        <v>15079</v>
      </c>
      <c r="M428" s="32"/>
      <c r="N428" s="32">
        <f t="shared" si="76"/>
        <v>1088</v>
      </c>
      <c r="O428" s="33"/>
      <c r="P428" s="105"/>
      <c r="Q428" s="105"/>
      <c r="R428" s="106"/>
      <c r="S428" s="106"/>
    </row>
    <row r="429" spans="1:19">
      <c r="A429" s="27">
        <f t="shared" si="68"/>
        <v>453</v>
      </c>
      <c r="B429" s="27">
        <v>420</v>
      </c>
      <c r="C429" s="28" t="str">
        <f t="shared" si="69"/>
        <v>453 - HOLYOKE COMMUNITY Charter School - HAMPDEN WILBRAHAM pupils</v>
      </c>
      <c r="D429" s="29">
        <v>453137680</v>
      </c>
      <c r="E429" s="27">
        <f t="shared" si="70"/>
        <v>453</v>
      </c>
      <c r="F429" s="25">
        <f t="shared" si="71"/>
        <v>137</v>
      </c>
      <c r="G429" s="25">
        <f t="shared" si="72"/>
        <v>680</v>
      </c>
      <c r="H429" s="25">
        <f t="shared" si="73"/>
        <v>1</v>
      </c>
      <c r="I429" s="30">
        <f t="shared" si="74"/>
        <v>1</v>
      </c>
      <c r="J429" s="27">
        <f t="shared" si="67"/>
        <v>5</v>
      </c>
      <c r="K429" s="31"/>
      <c r="L429" s="32">
        <f t="shared" si="75"/>
        <v>10115</v>
      </c>
      <c r="M429" s="32"/>
      <c r="N429" s="32">
        <f t="shared" si="76"/>
        <v>1088</v>
      </c>
      <c r="O429" s="33"/>
      <c r="P429" s="105"/>
      <c r="Q429" s="105"/>
      <c r="R429" s="106"/>
      <c r="S429" s="106"/>
    </row>
    <row r="430" spans="1:19">
      <c r="A430" s="27">
        <f t="shared" si="68"/>
        <v>454</v>
      </c>
      <c r="B430" s="27">
        <v>421</v>
      </c>
      <c r="C430" s="28" t="str">
        <f t="shared" si="69"/>
        <v>454 - LAWRENCE FAMILY DEVELOPMENT Charter School - ANDOVER pupils</v>
      </c>
      <c r="D430" s="29">
        <v>454149009</v>
      </c>
      <c r="E430" s="27">
        <f t="shared" si="70"/>
        <v>454</v>
      </c>
      <c r="F430" s="25">
        <f t="shared" si="71"/>
        <v>149</v>
      </c>
      <c r="G430" s="25">
        <f t="shared" si="72"/>
        <v>9</v>
      </c>
      <c r="H430" s="25">
        <f t="shared" si="73"/>
        <v>1</v>
      </c>
      <c r="I430" s="30">
        <f t="shared" si="74"/>
        <v>1</v>
      </c>
      <c r="J430" s="27">
        <f t="shared" si="67"/>
        <v>3</v>
      </c>
      <c r="K430" s="31"/>
      <c r="L430" s="32">
        <f t="shared" si="75"/>
        <v>14225</v>
      </c>
      <c r="M430" s="32"/>
      <c r="N430" s="32">
        <f t="shared" si="76"/>
        <v>1088</v>
      </c>
      <c r="O430" s="33"/>
      <c r="P430" s="105"/>
      <c r="Q430" s="105"/>
      <c r="R430" s="106"/>
      <c r="S430" s="106"/>
    </row>
    <row r="431" spans="1:19">
      <c r="A431" s="27">
        <f t="shared" si="68"/>
        <v>454</v>
      </c>
      <c r="B431" s="27">
        <v>422</v>
      </c>
      <c r="C431" s="28" t="str">
        <f t="shared" si="69"/>
        <v>454 - LAWRENCE FAMILY DEVELOPMENT Charter School - GARDNER pupils</v>
      </c>
      <c r="D431" s="29">
        <v>454149103</v>
      </c>
      <c r="E431" s="27">
        <f t="shared" si="70"/>
        <v>454</v>
      </c>
      <c r="F431" s="25">
        <f t="shared" si="71"/>
        <v>149</v>
      </c>
      <c r="G431" s="25">
        <f t="shared" si="72"/>
        <v>103</v>
      </c>
      <c r="H431" s="25">
        <f t="shared" si="73"/>
        <v>1</v>
      </c>
      <c r="I431" s="30">
        <f t="shared" si="74"/>
        <v>1</v>
      </c>
      <c r="J431" s="27">
        <f t="shared" si="67"/>
        <v>10</v>
      </c>
      <c r="K431" s="31"/>
      <c r="L431" s="32">
        <f t="shared" si="75"/>
        <v>15638</v>
      </c>
      <c r="M431" s="32"/>
      <c r="N431" s="32">
        <f t="shared" si="76"/>
        <v>1088</v>
      </c>
      <c r="O431" s="33"/>
      <c r="P431" s="105"/>
      <c r="Q431" s="105"/>
      <c r="R431" s="106"/>
      <c r="S431" s="106"/>
    </row>
    <row r="432" spans="1:19">
      <c r="A432" s="27">
        <f t="shared" si="68"/>
        <v>454</v>
      </c>
      <c r="B432" s="27">
        <v>423</v>
      </c>
      <c r="C432" s="28" t="str">
        <f t="shared" si="69"/>
        <v>454 - LAWRENCE FAMILY DEVELOPMENT Charter School - HAVERHILL pupils</v>
      </c>
      <c r="D432" s="29">
        <v>454149128</v>
      </c>
      <c r="E432" s="27">
        <f t="shared" si="70"/>
        <v>454</v>
      </c>
      <c r="F432" s="25">
        <f t="shared" si="71"/>
        <v>149</v>
      </c>
      <c r="G432" s="25">
        <f t="shared" si="72"/>
        <v>128</v>
      </c>
      <c r="H432" s="25">
        <f t="shared" si="73"/>
        <v>1</v>
      </c>
      <c r="I432" s="30">
        <f t="shared" si="74"/>
        <v>1</v>
      </c>
      <c r="J432" s="27">
        <f t="shared" si="67"/>
        <v>10</v>
      </c>
      <c r="K432" s="31"/>
      <c r="L432" s="32">
        <f t="shared" si="75"/>
        <v>15552</v>
      </c>
      <c r="M432" s="32"/>
      <c r="N432" s="32">
        <f t="shared" si="76"/>
        <v>1088</v>
      </c>
      <c r="O432" s="33"/>
      <c r="P432" s="105"/>
      <c r="Q432" s="105"/>
      <c r="R432" s="106"/>
      <c r="S432" s="106"/>
    </row>
    <row r="433" spans="1:19">
      <c r="A433" s="27">
        <f t="shared" si="68"/>
        <v>454</v>
      </c>
      <c r="B433" s="27">
        <v>424</v>
      </c>
      <c r="C433" s="28" t="str">
        <f t="shared" si="69"/>
        <v>454 - LAWRENCE FAMILY DEVELOPMENT Charter School - LAWRENCE pupils</v>
      </c>
      <c r="D433" s="29">
        <v>454149149</v>
      </c>
      <c r="E433" s="27">
        <f t="shared" si="70"/>
        <v>454</v>
      </c>
      <c r="F433" s="25">
        <f t="shared" si="71"/>
        <v>149</v>
      </c>
      <c r="G433" s="25">
        <f t="shared" si="72"/>
        <v>149</v>
      </c>
      <c r="H433" s="25">
        <f t="shared" si="73"/>
        <v>1</v>
      </c>
      <c r="I433" s="30">
        <f t="shared" si="74"/>
        <v>1</v>
      </c>
      <c r="J433" s="27">
        <f t="shared" si="67"/>
        <v>12</v>
      </c>
      <c r="K433" s="31"/>
      <c r="L433" s="32">
        <f t="shared" si="75"/>
        <v>16132</v>
      </c>
      <c r="M433" s="32"/>
      <c r="N433" s="32">
        <f t="shared" si="76"/>
        <v>1088</v>
      </c>
      <c r="O433" s="33"/>
      <c r="P433" s="105"/>
      <c r="Q433" s="105"/>
      <c r="R433" s="106"/>
      <c r="S433" s="106"/>
    </row>
    <row r="434" spans="1:19">
      <c r="A434" s="27">
        <f t="shared" si="68"/>
        <v>454</v>
      </c>
      <c r="B434" s="27">
        <v>425</v>
      </c>
      <c r="C434" s="28" t="str">
        <f t="shared" si="69"/>
        <v>454 - LAWRENCE FAMILY DEVELOPMENT Charter School - METHUEN pupils</v>
      </c>
      <c r="D434" s="29">
        <v>454149181</v>
      </c>
      <c r="E434" s="27">
        <f t="shared" si="70"/>
        <v>454</v>
      </c>
      <c r="F434" s="25">
        <f t="shared" si="71"/>
        <v>149</v>
      </c>
      <c r="G434" s="25">
        <f t="shared" si="72"/>
        <v>181</v>
      </c>
      <c r="H434" s="25">
        <f t="shared" si="73"/>
        <v>1</v>
      </c>
      <c r="I434" s="30">
        <f t="shared" si="74"/>
        <v>1</v>
      </c>
      <c r="J434" s="27">
        <f t="shared" si="67"/>
        <v>10</v>
      </c>
      <c r="K434" s="31"/>
      <c r="L434" s="32">
        <f t="shared" si="75"/>
        <v>15204</v>
      </c>
      <c r="M434" s="32"/>
      <c r="N434" s="32">
        <f t="shared" si="76"/>
        <v>1088</v>
      </c>
      <c r="O434" s="33"/>
      <c r="P434" s="105"/>
      <c r="Q434" s="105"/>
      <c r="R434" s="106"/>
      <c r="S434" s="106"/>
    </row>
    <row r="435" spans="1:19">
      <c r="A435" s="27">
        <f t="shared" si="68"/>
        <v>454</v>
      </c>
      <c r="B435" s="27">
        <v>426</v>
      </c>
      <c r="C435" s="28" t="str">
        <f t="shared" si="69"/>
        <v>454 - LAWRENCE FAMILY DEVELOPMENT Charter School - NORTH ANDOVER pupils</v>
      </c>
      <c r="D435" s="29">
        <v>454149211</v>
      </c>
      <c r="E435" s="27">
        <f t="shared" si="70"/>
        <v>454</v>
      </c>
      <c r="F435" s="25">
        <f t="shared" si="71"/>
        <v>149</v>
      </c>
      <c r="G435" s="25">
        <f t="shared" si="72"/>
        <v>211</v>
      </c>
      <c r="H435" s="25">
        <f t="shared" si="73"/>
        <v>1</v>
      </c>
      <c r="I435" s="30">
        <f t="shared" si="74"/>
        <v>1</v>
      </c>
      <c r="J435" s="27">
        <f t="shared" si="67"/>
        <v>5</v>
      </c>
      <c r="K435" s="31"/>
      <c r="L435" s="32">
        <f t="shared" si="75"/>
        <v>12935</v>
      </c>
      <c r="M435" s="32"/>
      <c r="N435" s="32">
        <f t="shared" si="76"/>
        <v>1088</v>
      </c>
      <c r="O435" s="33"/>
      <c r="P435" s="105"/>
      <c r="Q435" s="105"/>
      <c r="R435" s="106"/>
      <c r="S435" s="106"/>
    </row>
    <row r="436" spans="1:19">
      <c r="A436" s="27">
        <f t="shared" si="68"/>
        <v>455</v>
      </c>
      <c r="B436" s="27">
        <v>427</v>
      </c>
      <c r="C436" s="28" t="str">
        <f t="shared" si="69"/>
        <v>455 - HILL VIEW MONTESSORI Charter School - AMESBURY pupils</v>
      </c>
      <c r="D436" s="29">
        <v>455128007</v>
      </c>
      <c r="E436" s="27">
        <f t="shared" si="70"/>
        <v>455</v>
      </c>
      <c r="F436" s="25">
        <f t="shared" si="71"/>
        <v>128</v>
      </c>
      <c r="G436" s="25">
        <f t="shared" si="72"/>
        <v>7</v>
      </c>
      <c r="H436" s="25">
        <f t="shared" si="73"/>
        <v>1</v>
      </c>
      <c r="I436" s="30">
        <f t="shared" si="74"/>
        <v>1</v>
      </c>
      <c r="J436" s="27">
        <f t="shared" si="67"/>
        <v>6</v>
      </c>
      <c r="K436" s="31"/>
      <c r="L436" s="32">
        <f t="shared" si="75"/>
        <v>14909</v>
      </c>
      <c r="M436" s="32"/>
      <c r="N436" s="32">
        <f t="shared" si="76"/>
        <v>1088</v>
      </c>
      <c r="O436" s="33"/>
      <c r="P436" s="105"/>
      <c r="Q436" s="105"/>
      <c r="R436" s="106"/>
      <c r="S436" s="106"/>
    </row>
    <row r="437" spans="1:19">
      <c r="A437" s="27">
        <f t="shared" si="68"/>
        <v>455</v>
      </c>
      <c r="B437" s="27">
        <v>428</v>
      </c>
      <c r="C437" s="28" t="str">
        <f t="shared" si="69"/>
        <v>455 - HILL VIEW MONTESSORI Charter School - HAVERHILL pupils</v>
      </c>
      <c r="D437" s="29">
        <v>455128128</v>
      </c>
      <c r="E437" s="27">
        <f t="shared" si="70"/>
        <v>455</v>
      </c>
      <c r="F437" s="25">
        <f t="shared" si="71"/>
        <v>128</v>
      </c>
      <c r="G437" s="25">
        <f t="shared" si="72"/>
        <v>128</v>
      </c>
      <c r="H437" s="25">
        <f t="shared" si="73"/>
        <v>1</v>
      </c>
      <c r="I437" s="30">
        <f t="shared" si="74"/>
        <v>1</v>
      </c>
      <c r="J437" s="27">
        <f t="shared" si="67"/>
        <v>10</v>
      </c>
      <c r="K437" s="31"/>
      <c r="L437" s="32">
        <f t="shared" si="75"/>
        <v>12530</v>
      </c>
      <c r="M437" s="32"/>
      <c r="N437" s="32">
        <f t="shared" si="76"/>
        <v>1088</v>
      </c>
      <c r="O437" s="33"/>
      <c r="P437" s="105"/>
      <c r="Q437" s="105"/>
      <c r="R437" s="106"/>
      <c r="S437" s="106"/>
    </row>
    <row r="438" spans="1:19">
      <c r="A438" s="27">
        <f t="shared" si="68"/>
        <v>455</v>
      </c>
      <c r="B438" s="27">
        <v>429</v>
      </c>
      <c r="C438" s="28" t="str">
        <f t="shared" si="69"/>
        <v>455 - HILL VIEW MONTESSORI Charter School - LAWRENCE pupils</v>
      </c>
      <c r="D438" s="29">
        <v>455128149</v>
      </c>
      <c r="E438" s="27">
        <f t="shared" si="70"/>
        <v>455</v>
      </c>
      <c r="F438" s="25">
        <f t="shared" si="71"/>
        <v>128</v>
      </c>
      <c r="G438" s="25">
        <f t="shared" si="72"/>
        <v>149</v>
      </c>
      <c r="H438" s="25">
        <f t="shared" si="73"/>
        <v>1</v>
      </c>
      <c r="I438" s="30">
        <f t="shared" si="74"/>
        <v>1</v>
      </c>
      <c r="J438" s="27">
        <f t="shared" si="67"/>
        <v>12</v>
      </c>
      <c r="K438" s="31"/>
      <c r="L438" s="32">
        <f t="shared" si="75"/>
        <v>13263</v>
      </c>
      <c r="M438" s="32"/>
      <c r="N438" s="32">
        <f t="shared" si="76"/>
        <v>1088</v>
      </c>
      <c r="O438" s="33"/>
      <c r="P438" s="105"/>
      <c r="Q438" s="105"/>
      <c r="R438" s="106"/>
      <c r="S438" s="106"/>
    </row>
    <row r="439" spans="1:19">
      <c r="A439" s="27">
        <f t="shared" si="68"/>
        <v>455</v>
      </c>
      <c r="B439" s="27">
        <v>430</v>
      </c>
      <c r="C439" s="28" t="str">
        <f t="shared" si="69"/>
        <v>455 - HILL VIEW MONTESSORI Charter School - METHUEN pupils</v>
      </c>
      <c r="D439" s="29">
        <v>455128181</v>
      </c>
      <c r="E439" s="27">
        <f t="shared" si="70"/>
        <v>455</v>
      </c>
      <c r="F439" s="25">
        <f t="shared" si="71"/>
        <v>128</v>
      </c>
      <c r="G439" s="25">
        <f t="shared" si="72"/>
        <v>181</v>
      </c>
      <c r="H439" s="25">
        <f t="shared" si="73"/>
        <v>1</v>
      </c>
      <c r="I439" s="30">
        <f t="shared" si="74"/>
        <v>1</v>
      </c>
      <c r="J439" s="27">
        <f t="shared" si="67"/>
        <v>10</v>
      </c>
      <c r="K439" s="31"/>
      <c r="L439" s="32">
        <f t="shared" si="75"/>
        <v>9875</v>
      </c>
      <c r="M439" s="32"/>
      <c r="N439" s="32">
        <f t="shared" si="76"/>
        <v>1088</v>
      </c>
      <c r="O439" s="33"/>
      <c r="P439" s="105"/>
      <c r="Q439" s="105"/>
      <c r="R439" s="106"/>
      <c r="S439" s="106"/>
    </row>
    <row r="440" spans="1:19">
      <c r="A440" s="27">
        <f t="shared" si="68"/>
        <v>455</v>
      </c>
      <c r="B440" s="27">
        <v>431</v>
      </c>
      <c r="C440" s="28" t="str">
        <f t="shared" si="69"/>
        <v>455 - HILL VIEW MONTESSORI Charter School - PENTUCKET pupils</v>
      </c>
      <c r="D440" s="29">
        <v>455128745</v>
      </c>
      <c r="E440" s="27">
        <f t="shared" si="70"/>
        <v>455</v>
      </c>
      <c r="F440" s="25">
        <f t="shared" si="71"/>
        <v>128</v>
      </c>
      <c r="G440" s="25">
        <f t="shared" si="72"/>
        <v>745</v>
      </c>
      <c r="H440" s="25">
        <f t="shared" si="73"/>
        <v>1</v>
      </c>
      <c r="I440" s="30">
        <f t="shared" si="74"/>
        <v>1</v>
      </c>
      <c r="J440" s="27">
        <f t="shared" si="67"/>
        <v>3</v>
      </c>
      <c r="K440" s="31"/>
      <c r="L440" s="32">
        <f t="shared" si="75"/>
        <v>12789</v>
      </c>
      <c r="M440" s="32"/>
      <c r="N440" s="32">
        <f t="shared" si="76"/>
        <v>1088</v>
      </c>
      <c r="O440" s="33"/>
      <c r="P440" s="105"/>
      <c r="Q440" s="105"/>
      <c r="R440" s="106"/>
      <c r="S440" s="106"/>
    </row>
    <row r="441" spans="1:19">
      <c r="A441" s="27">
        <f t="shared" si="68"/>
        <v>456</v>
      </c>
      <c r="B441" s="27">
        <v>432</v>
      </c>
      <c r="C441" s="28" t="str">
        <f t="shared" si="69"/>
        <v>456 - LOWELL COMMUNITY Charter School - ANDOVER pupils</v>
      </c>
      <c r="D441" s="29">
        <v>456160009</v>
      </c>
      <c r="E441" s="27">
        <f t="shared" si="70"/>
        <v>456</v>
      </c>
      <c r="F441" s="25">
        <f t="shared" si="71"/>
        <v>160</v>
      </c>
      <c r="G441" s="25">
        <f t="shared" si="72"/>
        <v>9</v>
      </c>
      <c r="H441" s="25">
        <f t="shared" si="73"/>
        <v>1</v>
      </c>
      <c r="I441" s="30">
        <f t="shared" si="74"/>
        <v>1</v>
      </c>
      <c r="J441" s="27">
        <f t="shared" si="67"/>
        <v>3</v>
      </c>
      <c r="K441" s="31"/>
      <c r="L441" s="32">
        <f t="shared" si="75"/>
        <v>9935</v>
      </c>
      <c r="M441" s="32"/>
      <c r="N441" s="32">
        <f t="shared" si="76"/>
        <v>1088</v>
      </c>
      <c r="O441" s="33"/>
      <c r="P441" s="105"/>
      <c r="Q441" s="105"/>
      <c r="R441" s="106"/>
      <c r="S441" s="106"/>
    </row>
    <row r="442" spans="1:19">
      <c r="A442" s="27">
        <f t="shared" si="68"/>
        <v>456</v>
      </c>
      <c r="B442" s="27">
        <v>433</v>
      </c>
      <c r="C442" s="28" t="str">
        <f t="shared" si="69"/>
        <v>456 - LOWELL COMMUNITY Charter School - BILLERICA pupils</v>
      </c>
      <c r="D442" s="29">
        <v>456160031</v>
      </c>
      <c r="E442" s="27">
        <f t="shared" si="70"/>
        <v>456</v>
      </c>
      <c r="F442" s="25">
        <f t="shared" si="71"/>
        <v>160</v>
      </c>
      <c r="G442" s="25">
        <f t="shared" si="72"/>
        <v>31</v>
      </c>
      <c r="H442" s="25">
        <f t="shared" si="73"/>
        <v>1</v>
      </c>
      <c r="I442" s="30">
        <f t="shared" si="74"/>
        <v>1</v>
      </c>
      <c r="J442" s="27">
        <f t="shared" si="67"/>
        <v>5</v>
      </c>
      <c r="K442" s="31"/>
      <c r="L442" s="32">
        <f t="shared" si="75"/>
        <v>13136</v>
      </c>
      <c r="M442" s="32"/>
      <c r="N442" s="32">
        <f t="shared" si="76"/>
        <v>1088</v>
      </c>
      <c r="O442" s="33"/>
      <c r="P442" s="105"/>
      <c r="Q442" s="105"/>
      <c r="R442" s="106"/>
      <c r="S442" s="106"/>
    </row>
    <row r="443" spans="1:19">
      <c r="A443" s="27">
        <f t="shared" si="68"/>
        <v>456</v>
      </c>
      <c r="B443" s="27">
        <v>434</v>
      </c>
      <c r="C443" s="28" t="str">
        <f t="shared" si="69"/>
        <v>456 - LOWELL COMMUNITY Charter School - CHELMSFORD pupils</v>
      </c>
      <c r="D443" s="29">
        <v>456160056</v>
      </c>
      <c r="E443" s="27">
        <f t="shared" si="70"/>
        <v>456</v>
      </c>
      <c r="F443" s="25">
        <f t="shared" si="71"/>
        <v>160</v>
      </c>
      <c r="G443" s="25">
        <f t="shared" si="72"/>
        <v>56</v>
      </c>
      <c r="H443" s="25">
        <f t="shared" si="73"/>
        <v>1</v>
      </c>
      <c r="I443" s="30">
        <f t="shared" si="74"/>
        <v>1</v>
      </c>
      <c r="J443" s="27">
        <f t="shared" si="67"/>
        <v>4</v>
      </c>
      <c r="K443" s="31"/>
      <c r="L443" s="32">
        <f t="shared" si="75"/>
        <v>15612</v>
      </c>
      <c r="M443" s="32"/>
      <c r="N443" s="32">
        <f t="shared" si="76"/>
        <v>1088</v>
      </c>
      <c r="O443" s="33"/>
      <c r="P443" s="105"/>
      <c r="Q443" s="105"/>
      <c r="R443" s="106"/>
      <c r="S443" s="106"/>
    </row>
    <row r="444" spans="1:19">
      <c r="A444" s="27">
        <f t="shared" si="68"/>
        <v>456</v>
      </c>
      <c r="B444" s="27">
        <v>435</v>
      </c>
      <c r="C444" s="28" t="str">
        <f t="shared" si="69"/>
        <v>456 - LOWELL COMMUNITY Charter School - DRACUT pupils</v>
      </c>
      <c r="D444" s="29">
        <v>456160079</v>
      </c>
      <c r="E444" s="27">
        <f t="shared" si="70"/>
        <v>456</v>
      </c>
      <c r="F444" s="25">
        <f t="shared" si="71"/>
        <v>160</v>
      </c>
      <c r="G444" s="25">
        <f t="shared" si="72"/>
        <v>79</v>
      </c>
      <c r="H444" s="25">
        <f t="shared" si="73"/>
        <v>1</v>
      </c>
      <c r="I444" s="30">
        <f t="shared" si="74"/>
        <v>1</v>
      </c>
      <c r="J444" s="27">
        <f t="shared" si="67"/>
        <v>7</v>
      </c>
      <c r="K444" s="31"/>
      <c r="L444" s="32">
        <f t="shared" si="75"/>
        <v>14611</v>
      </c>
      <c r="M444" s="32"/>
      <c r="N444" s="32">
        <f t="shared" si="76"/>
        <v>1088</v>
      </c>
      <c r="O444" s="33"/>
      <c r="P444" s="105"/>
      <c r="Q444" s="105"/>
      <c r="R444" s="106"/>
      <c r="S444" s="106"/>
    </row>
    <row r="445" spans="1:19">
      <c r="A445" s="27">
        <f t="shared" si="68"/>
        <v>456</v>
      </c>
      <c r="B445" s="27">
        <v>436</v>
      </c>
      <c r="C445" s="28" t="str">
        <f t="shared" si="69"/>
        <v>456 - LOWELL COMMUNITY Charter School - FITCHBURG pupils</v>
      </c>
      <c r="D445" s="29">
        <v>456160097</v>
      </c>
      <c r="E445" s="27">
        <f t="shared" si="70"/>
        <v>456</v>
      </c>
      <c r="F445" s="25">
        <f t="shared" si="71"/>
        <v>160</v>
      </c>
      <c r="G445" s="25">
        <f t="shared" si="72"/>
        <v>97</v>
      </c>
      <c r="H445" s="25">
        <f t="shared" si="73"/>
        <v>1</v>
      </c>
      <c r="I445" s="30">
        <f t="shared" si="74"/>
        <v>1</v>
      </c>
      <c r="J445" s="27">
        <f t="shared" si="67"/>
        <v>11</v>
      </c>
      <c r="K445" s="31"/>
      <c r="L445" s="32">
        <f t="shared" si="75"/>
        <v>18803</v>
      </c>
      <c r="M445" s="32"/>
      <c r="N445" s="32">
        <f t="shared" si="76"/>
        <v>1088</v>
      </c>
      <c r="O445" s="33"/>
      <c r="P445" s="105"/>
      <c r="Q445" s="105"/>
      <c r="R445" s="106"/>
      <c r="S445" s="106"/>
    </row>
    <row r="446" spans="1:19">
      <c r="A446" s="27">
        <f t="shared" si="68"/>
        <v>456</v>
      </c>
      <c r="B446" s="27">
        <v>437</v>
      </c>
      <c r="C446" s="28" t="str">
        <f t="shared" si="69"/>
        <v>456 - LOWELL COMMUNITY Charter School - HAVERHILL pupils</v>
      </c>
      <c r="D446" s="29">
        <v>456160128</v>
      </c>
      <c r="E446" s="27">
        <f t="shared" si="70"/>
        <v>456</v>
      </c>
      <c r="F446" s="25">
        <f t="shared" si="71"/>
        <v>160</v>
      </c>
      <c r="G446" s="25">
        <f t="shared" si="72"/>
        <v>128</v>
      </c>
      <c r="H446" s="25">
        <f t="shared" si="73"/>
        <v>1</v>
      </c>
      <c r="I446" s="30">
        <f t="shared" si="74"/>
        <v>1</v>
      </c>
      <c r="J446" s="27">
        <f t="shared" si="67"/>
        <v>10</v>
      </c>
      <c r="K446" s="31"/>
      <c r="L446" s="32">
        <f t="shared" si="75"/>
        <v>9754</v>
      </c>
      <c r="M446" s="32"/>
      <c r="N446" s="32">
        <f t="shared" si="76"/>
        <v>1088</v>
      </c>
      <c r="O446" s="33"/>
      <c r="P446" s="105"/>
      <c r="Q446" s="105"/>
      <c r="R446" s="106"/>
      <c r="S446" s="106"/>
    </row>
    <row r="447" spans="1:19">
      <c r="A447" s="27">
        <f t="shared" si="68"/>
        <v>456</v>
      </c>
      <c r="B447" s="27">
        <v>438</v>
      </c>
      <c r="C447" s="28" t="str">
        <f t="shared" si="69"/>
        <v>456 - LOWELL COMMUNITY Charter School - LAWRENCE pupils</v>
      </c>
      <c r="D447" s="29">
        <v>456160149</v>
      </c>
      <c r="E447" s="27">
        <f t="shared" si="70"/>
        <v>456</v>
      </c>
      <c r="F447" s="25">
        <f t="shared" si="71"/>
        <v>160</v>
      </c>
      <c r="G447" s="25">
        <f t="shared" si="72"/>
        <v>149</v>
      </c>
      <c r="H447" s="25">
        <f t="shared" si="73"/>
        <v>1</v>
      </c>
      <c r="I447" s="30">
        <f t="shared" si="74"/>
        <v>1</v>
      </c>
      <c r="J447" s="27">
        <f t="shared" si="67"/>
        <v>12</v>
      </c>
      <c r="K447" s="31"/>
      <c r="L447" s="32">
        <f t="shared" si="75"/>
        <v>16140</v>
      </c>
      <c r="M447" s="32"/>
      <c r="N447" s="32">
        <f t="shared" si="76"/>
        <v>1088</v>
      </c>
      <c r="O447" s="33"/>
      <c r="P447" s="105"/>
      <c r="Q447" s="105"/>
      <c r="R447" s="106"/>
      <c r="S447" s="106"/>
    </row>
    <row r="448" spans="1:19">
      <c r="A448" s="27">
        <f t="shared" si="68"/>
        <v>456</v>
      </c>
      <c r="B448" s="27">
        <v>439</v>
      </c>
      <c r="C448" s="28" t="str">
        <f t="shared" si="69"/>
        <v>456 - LOWELL COMMUNITY Charter School - LEOMINSTER pupils</v>
      </c>
      <c r="D448" s="29">
        <v>456160153</v>
      </c>
      <c r="E448" s="27">
        <f t="shared" si="70"/>
        <v>456</v>
      </c>
      <c r="F448" s="25">
        <f t="shared" si="71"/>
        <v>160</v>
      </c>
      <c r="G448" s="25">
        <f t="shared" si="72"/>
        <v>153</v>
      </c>
      <c r="H448" s="25">
        <f t="shared" si="73"/>
        <v>1</v>
      </c>
      <c r="I448" s="30">
        <f t="shared" si="74"/>
        <v>1</v>
      </c>
      <c r="J448" s="27">
        <f t="shared" si="67"/>
        <v>10</v>
      </c>
      <c r="K448" s="31"/>
      <c r="L448" s="32">
        <f t="shared" si="75"/>
        <v>17054</v>
      </c>
      <c r="M448" s="32"/>
      <c r="N448" s="32">
        <f t="shared" si="76"/>
        <v>1088</v>
      </c>
      <c r="O448" s="33"/>
      <c r="P448" s="105"/>
      <c r="Q448" s="105"/>
      <c r="R448" s="106"/>
      <c r="S448" s="106"/>
    </row>
    <row r="449" spans="1:19">
      <c r="A449" s="27">
        <f t="shared" si="68"/>
        <v>456</v>
      </c>
      <c r="B449" s="27">
        <v>440</v>
      </c>
      <c r="C449" s="28" t="str">
        <f t="shared" si="69"/>
        <v>456 - LOWELL COMMUNITY Charter School - LOWELL pupils</v>
      </c>
      <c r="D449" s="29">
        <v>456160160</v>
      </c>
      <c r="E449" s="27">
        <f t="shared" si="70"/>
        <v>456</v>
      </c>
      <c r="F449" s="25">
        <f t="shared" si="71"/>
        <v>160</v>
      </c>
      <c r="G449" s="25">
        <f t="shared" si="72"/>
        <v>160</v>
      </c>
      <c r="H449" s="25">
        <f t="shared" si="73"/>
        <v>1</v>
      </c>
      <c r="I449" s="30">
        <f t="shared" si="74"/>
        <v>1</v>
      </c>
      <c r="J449" s="27">
        <f t="shared" si="67"/>
        <v>11</v>
      </c>
      <c r="K449" s="31"/>
      <c r="L449" s="32">
        <f t="shared" si="75"/>
        <v>16180</v>
      </c>
      <c r="M449" s="32"/>
      <c r="N449" s="32">
        <f t="shared" si="76"/>
        <v>1088</v>
      </c>
      <c r="O449" s="33"/>
      <c r="P449" s="105"/>
      <c r="Q449" s="105"/>
      <c r="R449" s="106"/>
      <c r="S449" s="106"/>
    </row>
    <row r="450" spans="1:19">
      <c r="A450" s="27">
        <f t="shared" si="68"/>
        <v>456</v>
      </c>
      <c r="B450" s="27">
        <v>441</v>
      </c>
      <c r="C450" s="28" t="str">
        <f t="shared" si="69"/>
        <v>456 - LOWELL COMMUNITY Charter School - LYNN pupils</v>
      </c>
      <c r="D450" s="29">
        <v>456160163</v>
      </c>
      <c r="E450" s="27">
        <f t="shared" si="70"/>
        <v>456</v>
      </c>
      <c r="F450" s="25">
        <f t="shared" si="71"/>
        <v>160</v>
      </c>
      <c r="G450" s="25">
        <f t="shared" si="72"/>
        <v>163</v>
      </c>
      <c r="H450" s="25">
        <f t="shared" si="73"/>
        <v>1</v>
      </c>
      <c r="I450" s="30">
        <f t="shared" si="74"/>
        <v>1</v>
      </c>
      <c r="J450" s="27">
        <f t="shared" si="67"/>
        <v>11</v>
      </c>
      <c r="K450" s="31"/>
      <c r="L450" s="32">
        <f t="shared" si="75"/>
        <v>16224</v>
      </c>
      <c r="M450" s="32"/>
      <c r="N450" s="32">
        <f t="shared" si="76"/>
        <v>1088</v>
      </c>
      <c r="O450" s="33"/>
      <c r="P450" s="105"/>
      <c r="Q450" s="105"/>
      <c r="R450" s="106"/>
      <c r="S450" s="106"/>
    </row>
    <row r="451" spans="1:19">
      <c r="A451" s="27">
        <f t="shared" si="68"/>
        <v>456</v>
      </c>
      <c r="B451" s="27">
        <v>442</v>
      </c>
      <c r="C451" s="28" t="str">
        <f t="shared" si="69"/>
        <v>456 - LOWELL COMMUNITY Charter School - MARLBOROUGH pupils</v>
      </c>
      <c r="D451" s="29">
        <v>456160170</v>
      </c>
      <c r="E451" s="27">
        <f t="shared" si="70"/>
        <v>456</v>
      </c>
      <c r="F451" s="25">
        <f t="shared" si="71"/>
        <v>160</v>
      </c>
      <c r="G451" s="25">
        <f t="shared" si="72"/>
        <v>170</v>
      </c>
      <c r="H451" s="25">
        <f t="shared" si="73"/>
        <v>1</v>
      </c>
      <c r="I451" s="30">
        <f t="shared" si="74"/>
        <v>1</v>
      </c>
      <c r="J451" s="27">
        <f t="shared" si="67"/>
        <v>10</v>
      </c>
      <c r="K451" s="31"/>
      <c r="L451" s="32">
        <f t="shared" si="75"/>
        <v>12669</v>
      </c>
      <c r="M451" s="32"/>
      <c r="N451" s="32">
        <f t="shared" si="76"/>
        <v>1088</v>
      </c>
      <c r="O451" s="33"/>
      <c r="P451" s="105"/>
      <c r="Q451" s="105"/>
      <c r="R451" s="106"/>
      <c r="S451" s="106"/>
    </row>
    <row r="452" spans="1:19">
      <c r="A452" s="27">
        <f t="shared" si="68"/>
        <v>456</v>
      </c>
      <c r="B452" s="27">
        <v>443</v>
      </c>
      <c r="C452" s="28" t="str">
        <f t="shared" si="69"/>
        <v>456 - LOWELL COMMUNITY Charter School - TEWKSBURY pupils</v>
      </c>
      <c r="D452" s="29">
        <v>456160295</v>
      </c>
      <c r="E452" s="27">
        <f t="shared" si="70"/>
        <v>456</v>
      </c>
      <c r="F452" s="25">
        <f t="shared" si="71"/>
        <v>160</v>
      </c>
      <c r="G452" s="25">
        <f t="shared" si="72"/>
        <v>295</v>
      </c>
      <c r="H452" s="25">
        <f t="shared" si="73"/>
        <v>1</v>
      </c>
      <c r="I452" s="30">
        <f t="shared" si="74"/>
        <v>1</v>
      </c>
      <c r="J452" s="27">
        <f t="shared" si="67"/>
        <v>5</v>
      </c>
      <c r="K452" s="31"/>
      <c r="L452" s="32">
        <f t="shared" si="75"/>
        <v>12810</v>
      </c>
      <c r="M452" s="32"/>
      <c r="N452" s="32">
        <f t="shared" si="76"/>
        <v>1088</v>
      </c>
      <c r="O452" s="33"/>
      <c r="P452" s="105"/>
      <c r="Q452" s="105"/>
      <c r="R452" s="106"/>
      <c r="S452" s="106"/>
    </row>
    <row r="453" spans="1:19">
      <c r="A453" s="27">
        <f t="shared" si="68"/>
        <v>456</v>
      </c>
      <c r="B453" s="27">
        <v>444</v>
      </c>
      <c r="C453" s="28" t="str">
        <f t="shared" si="69"/>
        <v>456 - LOWELL COMMUNITY Charter School - TYNGSBOROUGH pupils</v>
      </c>
      <c r="D453" s="29">
        <v>456160301</v>
      </c>
      <c r="E453" s="27">
        <f t="shared" si="70"/>
        <v>456</v>
      </c>
      <c r="F453" s="25">
        <f t="shared" si="71"/>
        <v>160</v>
      </c>
      <c r="G453" s="25">
        <f t="shared" si="72"/>
        <v>301</v>
      </c>
      <c r="H453" s="25">
        <f t="shared" si="73"/>
        <v>1</v>
      </c>
      <c r="I453" s="30">
        <f t="shared" si="74"/>
        <v>1</v>
      </c>
      <c r="J453" s="27">
        <f t="shared" si="67"/>
        <v>5</v>
      </c>
      <c r="K453" s="31"/>
      <c r="L453" s="32">
        <f t="shared" si="75"/>
        <v>9935</v>
      </c>
      <c r="M453" s="32"/>
      <c r="N453" s="32">
        <f t="shared" si="76"/>
        <v>1088</v>
      </c>
      <c r="O453" s="33"/>
      <c r="P453" s="105"/>
      <c r="Q453" s="105"/>
      <c r="R453" s="106"/>
      <c r="S453" s="106"/>
    </row>
    <row r="454" spans="1:19">
      <c r="A454" s="27">
        <f t="shared" si="68"/>
        <v>456</v>
      </c>
      <c r="B454" s="27">
        <v>445</v>
      </c>
      <c r="C454" s="28" t="str">
        <f t="shared" si="69"/>
        <v>456 - LOWELL COMMUNITY Charter School - AYER SHIRLEY pupils</v>
      </c>
      <c r="D454" s="29">
        <v>456160616</v>
      </c>
      <c r="E454" s="27">
        <f t="shared" si="70"/>
        <v>456</v>
      </c>
      <c r="F454" s="25">
        <f t="shared" si="71"/>
        <v>160</v>
      </c>
      <c r="G454" s="25">
        <f t="shared" si="72"/>
        <v>616</v>
      </c>
      <c r="H454" s="25">
        <f t="shared" si="73"/>
        <v>1</v>
      </c>
      <c r="I454" s="30">
        <f t="shared" si="74"/>
        <v>1</v>
      </c>
      <c r="J454" s="27">
        <f t="shared" si="67"/>
        <v>6</v>
      </c>
      <c r="K454" s="31"/>
      <c r="L454" s="32">
        <f t="shared" si="75"/>
        <v>17463</v>
      </c>
      <c r="M454" s="32"/>
      <c r="N454" s="32">
        <f t="shared" si="76"/>
        <v>1088</v>
      </c>
      <c r="O454" s="33"/>
      <c r="P454" s="105"/>
      <c r="Q454" s="105"/>
      <c r="R454" s="106"/>
      <c r="S454" s="106"/>
    </row>
    <row r="455" spans="1:19">
      <c r="A455" s="27">
        <f t="shared" si="68"/>
        <v>456</v>
      </c>
      <c r="B455" s="27">
        <v>446</v>
      </c>
      <c r="C455" s="28" t="str">
        <f t="shared" si="69"/>
        <v>456 - LOWELL COMMUNITY Charter School - NORTH MIDDLESEX pupils</v>
      </c>
      <c r="D455" s="29">
        <v>456160735</v>
      </c>
      <c r="E455" s="27">
        <f t="shared" si="70"/>
        <v>456</v>
      </c>
      <c r="F455" s="25">
        <f t="shared" si="71"/>
        <v>160</v>
      </c>
      <c r="G455" s="25">
        <f t="shared" si="72"/>
        <v>735</v>
      </c>
      <c r="H455" s="25">
        <f t="shared" si="73"/>
        <v>1</v>
      </c>
      <c r="I455" s="30">
        <f t="shared" si="74"/>
        <v>1</v>
      </c>
      <c r="J455" s="27">
        <f t="shared" si="67"/>
        <v>6</v>
      </c>
      <c r="K455" s="31"/>
      <c r="L455" s="32">
        <f t="shared" si="75"/>
        <v>13295</v>
      </c>
      <c r="M455" s="32"/>
      <c r="N455" s="32">
        <f t="shared" si="76"/>
        <v>1088</v>
      </c>
      <c r="O455" s="33"/>
      <c r="P455" s="105"/>
      <c r="Q455" s="105"/>
      <c r="R455" s="106"/>
      <c r="S455" s="106"/>
    </row>
    <row r="456" spans="1:19">
      <c r="A456" s="27">
        <f t="shared" si="68"/>
        <v>458</v>
      </c>
      <c r="B456" s="27">
        <v>447</v>
      </c>
      <c r="C456" s="28" t="str">
        <f t="shared" si="69"/>
        <v>458 - LOWELL MIDDLESEX ACADEMY Charter School - BILLERICA pupils</v>
      </c>
      <c r="D456" s="29">
        <v>458160031</v>
      </c>
      <c r="E456" s="27">
        <f t="shared" si="70"/>
        <v>458</v>
      </c>
      <c r="F456" s="25">
        <f t="shared" si="71"/>
        <v>160</v>
      </c>
      <c r="G456" s="25">
        <f t="shared" si="72"/>
        <v>31</v>
      </c>
      <c r="H456" s="25">
        <f t="shared" si="73"/>
        <v>1</v>
      </c>
      <c r="I456" s="30">
        <f t="shared" si="74"/>
        <v>1</v>
      </c>
      <c r="J456" s="27">
        <f t="shared" si="67"/>
        <v>5</v>
      </c>
      <c r="K456" s="31"/>
      <c r="L456" s="32">
        <f t="shared" si="75"/>
        <v>16022</v>
      </c>
      <c r="M456" s="32"/>
      <c r="N456" s="32">
        <f t="shared" si="76"/>
        <v>1088</v>
      </c>
      <c r="O456" s="33"/>
      <c r="P456" s="105"/>
      <c r="Q456" s="105"/>
      <c r="R456" s="106"/>
      <c r="S456" s="106"/>
    </row>
    <row r="457" spans="1:19">
      <c r="A457" s="27">
        <f t="shared" si="68"/>
        <v>458</v>
      </c>
      <c r="B457" s="27">
        <v>448</v>
      </c>
      <c r="C457" s="28" t="str">
        <f t="shared" si="69"/>
        <v>458 - LOWELL MIDDLESEX ACADEMY Charter School - CHELMSFORD pupils</v>
      </c>
      <c r="D457" s="29">
        <v>458160056</v>
      </c>
      <c r="E457" s="27">
        <f t="shared" si="70"/>
        <v>458</v>
      </c>
      <c r="F457" s="25">
        <f t="shared" si="71"/>
        <v>160</v>
      </c>
      <c r="G457" s="25">
        <f t="shared" si="72"/>
        <v>56</v>
      </c>
      <c r="H457" s="25">
        <f t="shared" si="73"/>
        <v>1</v>
      </c>
      <c r="I457" s="30">
        <f t="shared" si="74"/>
        <v>1</v>
      </c>
      <c r="J457" s="27">
        <f t="shared" si="67"/>
        <v>4</v>
      </c>
      <c r="K457" s="31"/>
      <c r="L457" s="32">
        <f t="shared" si="75"/>
        <v>13762</v>
      </c>
      <c r="M457" s="32"/>
      <c r="N457" s="32">
        <f t="shared" si="76"/>
        <v>1088</v>
      </c>
      <c r="O457" s="33"/>
      <c r="P457" s="105"/>
      <c r="Q457" s="105"/>
      <c r="R457" s="106"/>
      <c r="S457" s="106"/>
    </row>
    <row r="458" spans="1:19">
      <c r="A458" s="27">
        <f t="shared" si="68"/>
        <v>458</v>
      </c>
      <c r="B458" s="27">
        <v>449</v>
      </c>
      <c r="C458" s="28" t="str">
        <f t="shared" si="69"/>
        <v>458 - LOWELL MIDDLESEX ACADEMY Charter School - DRACUT pupils</v>
      </c>
      <c r="D458" s="29">
        <v>458160079</v>
      </c>
      <c r="E458" s="27">
        <f t="shared" si="70"/>
        <v>458</v>
      </c>
      <c r="F458" s="25">
        <f t="shared" si="71"/>
        <v>160</v>
      </c>
      <c r="G458" s="25">
        <f t="shared" si="72"/>
        <v>79</v>
      </c>
      <c r="H458" s="25">
        <f t="shared" si="73"/>
        <v>1</v>
      </c>
      <c r="I458" s="30">
        <f t="shared" si="74"/>
        <v>1</v>
      </c>
      <c r="J458" s="27">
        <f t="shared" ref="J458:J521" si="77">VLOOKUP(D458,enro_chafnd,16)</f>
        <v>7</v>
      </c>
      <c r="K458" s="31"/>
      <c r="L458" s="32">
        <f t="shared" si="75"/>
        <v>12454</v>
      </c>
      <c r="M458" s="32"/>
      <c r="N458" s="32">
        <f t="shared" si="76"/>
        <v>1088</v>
      </c>
      <c r="O458" s="33"/>
      <c r="P458" s="105"/>
      <c r="Q458" s="105"/>
      <c r="R458" s="106"/>
      <c r="S458" s="106"/>
    </row>
    <row r="459" spans="1:19">
      <c r="A459" s="27">
        <f t="shared" ref="A459:A522" si="78">IF(VALUE(MID(D459,1,1))=4,VALUE(MID(D459,1,3)),VALUE(MID(D459,1,4)))</f>
        <v>458</v>
      </c>
      <c r="B459" s="27">
        <v>450</v>
      </c>
      <c r="C459" s="28" t="str">
        <f t="shared" ref="C459:C522" si="79">IF(H459=1,A459 &amp; " - " &amp;VLOOKUP(A459,codeCHA,2)&amp;" Charter School - "&amp;VLOOKUP(G459,code436,2)&amp;" pupils",IF(OR(A459=450,A459=466),A459 &amp; " - " &amp;VLOOKUP(A459,codeCHA,2)&amp;" Charter School - "&amp;VLOOKUP(F459,code436,2)&amp;" District - "&amp;VLOOKUP(G459,code436,2)&amp;" pupils",A459 &amp; " - " &amp;VLOOKUP(A459,codeCHA,2)&amp;" Charter School - "&amp;VLOOKUP(F459,code436,2)&amp;" Campus - "&amp;VLOOKUP(G459,code436,2)&amp;" pupils"))</f>
        <v>458 - LOWELL MIDDLESEX ACADEMY Charter School - LAWRENCE pupils</v>
      </c>
      <c r="D459" s="29">
        <v>458160149</v>
      </c>
      <c r="E459" s="27">
        <f t="shared" ref="E459:E522" si="80">A459</f>
        <v>458</v>
      </c>
      <c r="F459" s="25">
        <f t="shared" ref="F459:F522" si="81">IF(VALUE(MID(D459,1,1))=4,VALUE(MID(D459,4,3)),VALUE(MID(D459,5,3)))</f>
        <v>160</v>
      </c>
      <c r="G459" s="25">
        <f t="shared" ref="G459:G522" si="82">IF(VALUE(MID(D459,1,1))=4,VALUE(MID(D459,7,3)),VALUE(MID(D459,8,3)))</f>
        <v>149</v>
      </c>
      <c r="H459" s="25">
        <f t="shared" ref="H459:H522" si="83">IF(OR(A459=410,A459=466,A459=487),2,1)</f>
        <v>1</v>
      </c>
      <c r="I459" s="30">
        <f t="shared" ref="I459:I522" si="84">VLOOKUP(F459,distinfo,4)</f>
        <v>1</v>
      </c>
      <c r="J459" s="27">
        <f t="shared" si="77"/>
        <v>12</v>
      </c>
      <c r="K459" s="31"/>
      <c r="L459" s="32">
        <f t="shared" ref="L459:L522" si="85">IF(VLOOKUP(D459,rate_chafnd,40,FALSE)&gt;0,VLOOKUP(D459,rate_chafnd,40),VLOOKUP(G459,distinfo,7))</f>
        <v>18088</v>
      </c>
      <c r="M459" s="32"/>
      <c r="N459" s="32">
        <f t="shared" ref="N459:N522" si="86">VLOOKUP(G459,distinfo,9)</f>
        <v>1088</v>
      </c>
      <c r="O459" s="33"/>
      <c r="P459" s="105"/>
      <c r="Q459" s="105"/>
      <c r="R459" s="106"/>
      <c r="S459" s="106"/>
    </row>
    <row r="460" spans="1:19">
      <c r="A460" s="27">
        <f t="shared" si="78"/>
        <v>458</v>
      </c>
      <c r="B460" s="27">
        <v>451</v>
      </c>
      <c r="C460" s="28" t="str">
        <f t="shared" si="79"/>
        <v>458 - LOWELL MIDDLESEX ACADEMY Charter School - LOWELL pupils</v>
      </c>
      <c r="D460" s="29">
        <v>458160160</v>
      </c>
      <c r="E460" s="27">
        <f t="shared" si="80"/>
        <v>458</v>
      </c>
      <c r="F460" s="25">
        <f t="shared" si="81"/>
        <v>160</v>
      </c>
      <c r="G460" s="25">
        <f t="shared" si="82"/>
        <v>160</v>
      </c>
      <c r="H460" s="25">
        <f t="shared" si="83"/>
        <v>1</v>
      </c>
      <c r="I460" s="30">
        <f t="shared" si="84"/>
        <v>1</v>
      </c>
      <c r="J460" s="27">
        <f t="shared" si="77"/>
        <v>11</v>
      </c>
      <c r="K460" s="31"/>
      <c r="L460" s="32">
        <f t="shared" si="85"/>
        <v>17303</v>
      </c>
      <c r="M460" s="32"/>
      <c r="N460" s="32">
        <f t="shared" si="86"/>
        <v>1088</v>
      </c>
      <c r="O460" s="33"/>
      <c r="P460" s="105"/>
      <c r="Q460" s="105"/>
      <c r="R460" s="106"/>
      <c r="S460" s="106"/>
    </row>
    <row r="461" spans="1:19">
      <c r="A461" s="27">
        <f t="shared" si="78"/>
        <v>458</v>
      </c>
      <c r="B461" s="27">
        <v>452</v>
      </c>
      <c r="C461" s="28" t="str">
        <f t="shared" si="79"/>
        <v>458 - LOWELL MIDDLESEX ACADEMY Charter School - TEWKSBURY pupils</v>
      </c>
      <c r="D461" s="29">
        <v>458160295</v>
      </c>
      <c r="E461" s="27">
        <f t="shared" si="80"/>
        <v>458</v>
      </c>
      <c r="F461" s="25">
        <f t="shared" si="81"/>
        <v>160</v>
      </c>
      <c r="G461" s="25">
        <f t="shared" si="82"/>
        <v>295</v>
      </c>
      <c r="H461" s="25">
        <f t="shared" si="83"/>
        <v>1</v>
      </c>
      <c r="I461" s="30">
        <f t="shared" si="84"/>
        <v>1</v>
      </c>
      <c r="J461" s="27">
        <f t="shared" si="77"/>
        <v>5</v>
      </c>
      <c r="K461" s="31"/>
      <c r="L461" s="32">
        <f t="shared" si="85"/>
        <v>14258</v>
      </c>
      <c r="M461" s="32"/>
      <c r="N461" s="32">
        <f t="shared" si="86"/>
        <v>1088</v>
      </c>
      <c r="O461" s="33"/>
      <c r="P461" s="105"/>
      <c r="Q461" s="105"/>
      <c r="R461" s="106"/>
      <c r="S461" s="106"/>
    </row>
    <row r="462" spans="1:19">
      <c r="A462" s="27">
        <f t="shared" si="78"/>
        <v>458</v>
      </c>
      <c r="B462" s="27">
        <v>453</v>
      </c>
      <c r="C462" s="28" t="str">
        <f t="shared" si="79"/>
        <v>458 - LOWELL MIDDLESEX ACADEMY Charter School - NORTH MIDDLESEX pupils</v>
      </c>
      <c r="D462" s="29">
        <v>458160735</v>
      </c>
      <c r="E462" s="27">
        <f t="shared" si="80"/>
        <v>458</v>
      </c>
      <c r="F462" s="25">
        <f t="shared" si="81"/>
        <v>160</v>
      </c>
      <c r="G462" s="25">
        <f t="shared" si="82"/>
        <v>735</v>
      </c>
      <c r="H462" s="25">
        <f t="shared" si="83"/>
        <v>1</v>
      </c>
      <c r="I462" s="30">
        <f t="shared" si="84"/>
        <v>1</v>
      </c>
      <c r="J462" s="27">
        <f t="shared" si="77"/>
        <v>6</v>
      </c>
      <c r="K462" s="31"/>
      <c r="L462" s="32">
        <f t="shared" si="85"/>
        <v>11611</v>
      </c>
      <c r="M462" s="32"/>
      <c r="N462" s="32">
        <f t="shared" si="86"/>
        <v>1088</v>
      </c>
      <c r="O462" s="33"/>
      <c r="P462" s="105"/>
      <c r="Q462" s="105"/>
      <c r="R462" s="106"/>
      <c r="S462" s="106"/>
    </row>
    <row r="463" spans="1:19">
      <c r="A463" s="27">
        <f t="shared" si="78"/>
        <v>463</v>
      </c>
      <c r="B463" s="27">
        <v>454</v>
      </c>
      <c r="C463" s="28" t="str">
        <f t="shared" si="79"/>
        <v>463 - KIPP ACADEMY BOSTON Charter School - BOSTON pupils</v>
      </c>
      <c r="D463" s="29">
        <v>463035035</v>
      </c>
      <c r="E463" s="27">
        <f t="shared" si="80"/>
        <v>463</v>
      </c>
      <c r="F463" s="25">
        <f t="shared" si="81"/>
        <v>35</v>
      </c>
      <c r="G463" s="25">
        <f t="shared" si="82"/>
        <v>35</v>
      </c>
      <c r="H463" s="25">
        <f t="shared" si="83"/>
        <v>1</v>
      </c>
      <c r="I463" s="30">
        <f t="shared" si="84"/>
        <v>1.0880000000000001</v>
      </c>
      <c r="J463" s="27">
        <f t="shared" si="77"/>
        <v>11</v>
      </c>
      <c r="K463" s="31"/>
      <c r="L463" s="32">
        <f t="shared" si="85"/>
        <v>16774</v>
      </c>
      <c r="M463" s="32"/>
      <c r="N463" s="32">
        <f t="shared" si="86"/>
        <v>1088</v>
      </c>
      <c r="O463" s="33"/>
      <c r="P463" s="105"/>
      <c r="Q463" s="105"/>
      <c r="R463" s="106"/>
      <c r="S463" s="106"/>
    </row>
    <row r="464" spans="1:19">
      <c r="A464" s="27">
        <f t="shared" si="78"/>
        <v>463</v>
      </c>
      <c r="B464" s="27">
        <v>455</v>
      </c>
      <c r="C464" s="28" t="str">
        <f t="shared" si="79"/>
        <v>463 - KIPP ACADEMY BOSTON Charter School - BROCKTON pupils</v>
      </c>
      <c r="D464" s="29">
        <v>463035044</v>
      </c>
      <c r="E464" s="27">
        <f t="shared" si="80"/>
        <v>463</v>
      </c>
      <c r="F464" s="25">
        <f t="shared" si="81"/>
        <v>35</v>
      </c>
      <c r="G464" s="25">
        <f t="shared" si="82"/>
        <v>44</v>
      </c>
      <c r="H464" s="25">
        <f t="shared" si="83"/>
        <v>1</v>
      </c>
      <c r="I464" s="30">
        <f t="shared" si="84"/>
        <v>1.0880000000000001</v>
      </c>
      <c r="J464" s="27">
        <f t="shared" si="77"/>
        <v>11</v>
      </c>
      <c r="K464" s="31"/>
      <c r="L464" s="32">
        <f t="shared" si="85"/>
        <v>17283</v>
      </c>
      <c r="M464" s="32"/>
      <c r="N464" s="32">
        <f t="shared" si="86"/>
        <v>1088</v>
      </c>
      <c r="O464" s="33"/>
      <c r="P464" s="105"/>
      <c r="Q464" s="105"/>
      <c r="R464" s="106"/>
      <c r="S464" s="106"/>
    </row>
    <row r="465" spans="1:19">
      <c r="A465" s="27">
        <f t="shared" si="78"/>
        <v>463</v>
      </c>
      <c r="B465" s="27">
        <v>456</v>
      </c>
      <c r="C465" s="28" t="str">
        <f t="shared" si="79"/>
        <v>463 - KIPP ACADEMY BOSTON Charter School - HOLBROOK pupils</v>
      </c>
      <c r="D465" s="29">
        <v>463035133</v>
      </c>
      <c r="E465" s="27">
        <f t="shared" si="80"/>
        <v>463</v>
      </c>
      <c r="F465" s="25">
        <f t="shared" si="81"/>
        <v>35</v>
      </c>
      <c r="G465" s="25">
        <f t="shared" si="82"/>
        <v>133</v>
      </c>
      <c r="H465" s="25">
        <f t="shared" si="83"/>
        <v>1</v>
      </c>
      <c r="I465" s="30">
        <f t="shared" si="84"/>
        <v>1.0880000000000001</v>
      </c>
      <c r="J465" s="27">
        <f t="shared" si="77"/>
        <v>9</v>
      </c>
      <c r="K465" s="31"/>
      <c r="L465" s="32">
        <f t="shared" si="85"/>
        <v>16453</v>
      </c>
      <c r="M465" s="32"/>
      <c r="N465" s="32">
        <f t="shared" si="86"/>
        <v>1088</v>
      </c>
      <c r="O465" s="33"/>
      <c r="P465" s="105"/>
      <c r="Q465" s="105"/>
      <c r="R465" s="106"/>
      <c r="S465" s="106"/>
    </row>
    <row r="466" spans="1:19">
      <c r="A466" s="27">
        <f t="shared" si="78"/>
        <v>463</v>
      </c>
      <c r="B466" s="27">
        <v>457</v>
      </c>
      <c r="C466" s="28" t="str">
        <f t="shared" si="79"/>
        <v>463 - KIPP ACADEMY BOSTON Charter School - NEWTON pupils</v>
      </c>
      <c r="D466" s="29">
        <v>463035207</v>
      </c>
      <c r="E466" s="27">
        <f t="shared" si="80"/>
        <v>463</v>
      </c>
      <c r="F466" s="25">
        <f t="shared" si="81"/>
        <v>35</v>
      </c>
      <c r="G466" s="25">
        <f t="shared" si="82"/>
        <v>207</v>
      </c>
      <c r="H466" s="25">
        <f t="shared" si="83"/>
        <v>1</v>
      </c>
      <c r="I466" s="30">
        <f t="shared" si="84"/>
        <v>1.0880000000000001</v>
      </c>
      <c r="J466" s="27">
        <f t="shared" si="77"/>
        <v>3</v>
      </c>
      <c r="K466" s="31"/>
      <c r="L466" s="32">
        <f t="shared" si="85"/>
        <v>15353</v>
      </c>
      <c r="M466" s="32"/>
      <c r="N466" s="32">
        <f t="shared" si="86"/>
        <v>1088</v>
      </c>
      <c r="O466" s="33"/>
      <c r="P466" s="105"/>
      <c r="Q466" s="105"/>
      <c r="R466" s="106"/>
      <c r="S466" s="106"/>
    </row>
    <row r="467" spans="1:19">
      <c r="A467" s="27">
        <f t="shared" si="78"/>
        <v>463</v>
      </c>
      <c r="B467" s="27">
        <v>458</v>
      </c>
      <c r="C467" s="28" t="str">
        <f t="shared" si="79"/>
        <v>463 - KIPP ACADEMY BOSTON Charter School - NORWELL pupils</v>
      </c>
      <c r="D467" s="29">
        <v>463035219</v>
      </c>
      <c r="E467" s="27">
        <f t="shared" si="80"/>
        <v>463</v>
      </c>
      <c r="F467" s="25">
        <f t="shared" si="81"/>
        <v>35</v>
      </c>
      <c r="G467" s="25">
        <f t="shared" si="82"/>
        <v>219</v>
      </c>
      <c r="H467" s="25">
        <f t="shared" si="83"/>
        <v>1</v>
      </c>
      <c r="I467" s="30">
        <f t="shared" si="84"/>
        <v>1.0880000000000001</v>
      </c>
      <c r="J467" s="27">
        <f t="shared" si="77"/>
        <v>2</v>
      </c>
      <c r="K467" s="31"/>
      <c r="L467" s="32">
        <f t="shared" si="85"/>
        <v>14838</v>
      </c>
      <c r="M467" s="32"/>
      <c r="N467" s="32">
        <f t="shared" si="86"/>
        <v>1088</v>
      </c>
      <c r="O467" s="33"/>
      <c r="P467" s="105"/>
      <c r="Q467" s="105"/>
      <c r="R467" s="106"/>
      <c r="S467" s="106"/>
    </row>
    <row r="468" spans="1:19">
      <c r="A468" s="27">
        <f t="shared" si="78"/>
        <v>463</v>
      </c>
      <c r="B468" s="27">
        <v>459</v>
      </c>
      <c r="C468" s="28" t="str">
        <f t="shared" si="79"/>
        <v>463 - KIPP ACADEMY BOSTON Charter School - NORWOOD pupils</v>
      </c>
      <c r="D468" s="29">
        <v>463035220</v>
      </c>
      <c r="E468" s="27">
        <f t="shared" si="80"/>
        <v>463</v>
      </c>
      <c r="F468" s="25">
        <f t="shared" si="81"/>
        <v>35</v>
      </c>
      <c r="G468" s="25">
        <f t="shared" si="82"/>
        <v>220</v>
      </c>
      <c r="H468" s="25">
        <f t="shared" si="83"/>
        <v>1</v>
      </c>
      <c r="I468" s="30">
        <f t="shared" si="84"/>
        <v>1.0880000000000001</v>
      </c>
      <c r="J468" s="27">
        <f t="shared" si="77"/>
        <v>7</v>
      </c>
      <c r="K468" s="31"/>
      <c r="L468" s="32">
        <f t="shared" si="85"/>
        <v>16020</v>
      </c>
      <c r="M468" s="32"/>
      <c r="N468" s="32">
        <f t="shared" si="86"/>
        <v>1088</v>
      </c>
      <c r="O468" s="33"/>
      <c r="P468" s="105"/>
      <c r="Q468" s="105"/>
      <c r="R468" s="106"/>
      <c r="S468" s="106"/>
    </row>
    <row r="469" spans="1:19">
      <c r="A469" s="27">
        <f t="shared" si="78"/>
        <v>463</v>
      </c>
      <c r="B469" s="27">
        <v>460</v>
      </c>
      <c r="C469" s="28" t="str">
        <f t="shared" si="79"/>
        <v>463 - KIPP ACADEMY BOSTON Charter School - QUINCY pupils</v>
      </c>
      <c r="D469" s="29">
        <v>463035243</v>
      </c>
      <c r="E469" s="27">
        <f t="shared" si="80"/>
        <v>463</v>
      </c>
      <c r="F469" s="25">
        <f t="shared" si="81"/>
        <v>35</v>
      </c>
      <c r="G469" s="25">
        <f t="shared" si="82"/>
        <v>243</v>
      </c>
      <c r="H469" s="25">
        <f t="shared" si="83"/>
        <v>1</v>
      </c>
      <c r="I469" s="30">
        <f t="shared" si="84"/>
        <v>1.0880000000000001</v>
      </c>
      <c r="J469" s="27">
        <f t="shared" si="77"/>
        <v>9</v>
      </c>
      <c r="K469" s="31"/>
      <c r="L469" s="32">
        <f t="shared" si="85"/>
        <v>16814</v>
      </c>
      <c r="M469" s="32"/>
      <c r="N469" s="32">
        <f t="shared" si="86"/>
        <v>1088</v>
      </c>
      <c r="O469" s="33"/>
      <c r="P469" s="105"/>
      <c r="Q469" s="105"/>
      <c r="R469" s="106"/>
      <c r="S469" s="106"/>
    </row>
    <row r="470" spans="1:19">
      <c r="A470" s="27">
        <f t="shared" si="78"/>
        <v>463</v>
      </c>
      <c r="B470" s="27">
        <v>461</v>
      </c>
      <c r="C470" s="28" t="str">
        <f t="shared" si="79"/>
        <v>463 - KIPP ACADEMY BOSTON Charter School - RANDOLPH pupils</v>
      </c>
      <c r="D470" s="29">
        <v>463035244</v>
      </c>
      <c r="E470" s="27">
        <f t="shared" si="80"/>
        <v>463</v>
      </c>
      <c r="F470" s="25">
        <f t="shared" si="81"/>
        <v>35</v>
      </c>
      <c r="G470" s="25">
        <f t="shared" si="82"/>
        <v>244</v>
      </c>
      <c r="H470" s="25">
        <f t="shared" si="83"/>
        <v>1</v>
      </c>
      <c r="I470" s="30">
        <f t="shared" si="84"/>
        <v>1.0880000000000001</v>
      </c>
      <c r="J470" s="27">
        <f t="shared" si="77"/>
        <v>10</v>
      </c>
      <c r="K470" s="31"/>
      <c r="L470" s="32">
        <f t="shared" si="85"/>
        <v>13841</v>
      </c>
      <c r="M470" s="32"/>
      <c r="N470" s="32">
        <f t="shared" si="86"/>
        <v>1088</v>
      </c>
      <c r="O470" s="33"/>
      <c r="P470" s="105"/>
      <c r="Q470" s="105"/>
      <c r="R470" s="106"/>
      <c r="S470" s="106"/>
    </row>
    <row r="471" spans="1:19">
      <c r="A471" s="27">
        <f t="shared" si="78"/>
        <v>463</v>
      </c>
      <c r="B471" s="27">
        <v>462</v>
      </c>
      <c r="C471" s="28" t="str">
        <f t="shared" si="79"/>
        <v>463 - KIPP ACADEMY BOSTON Charter School - ROCKLAND pupils</v>
      </c>
      <c r="D471" s="29">
        <v>463035251</v>
      </c>
      <c r="E471" s="27">
        <f t="shared" si="80"/>
        <v>463</v>
      </c>
      <c r="F471" s="25">
        <f t="shared" si="81"/>
        <v>35</v>
      </c>
      <c r="G471" s="25">
        <f t="shared" si="82"/>
        <v>251</v>
      </c>
      <c r="H471" s="25">
        <f t="shared" si="83"/>
        <v>1</v>
      </c>
      <c r="I471" s="30">
        <f t="shared" si="84"/>
        <v>1.0880000000000001</v>
      </c>
      <c r="J471" s="27">
        <f t="shared" si="77"/>
        <v>9</v>
      </c>
      <c r="K471" s="31"/>
      <c r="L471" s="32">
        <f t="shared" si="85"/>
        <v>16652</v>
      </c>
      <c r="M471" s="32"/>
      <c r="N471" s="32">
        <f t="shared" si="86"/>
        <v>1088</v>
      </c>
      <c r="O471" s="33"/>
      <c r="P471" s="105"/>
      <c r="Q471" s="105"/>
      <c r="R471" s="106"/>
      <c r="S471" s="106"/>
    </row>
    <row r="472" spans="1:19">
      <c r="A472" s="27">
        <f t="shared" si="78"/>
        <v>463</v>
      </c>
      <c r="B472" s="27">
        <v>463</v>
      </c>
      <c r="C472" s="28" t="str">
        <f t="shared" si="79"/>
        <v>463 - KIPP ACADEMY BOSTON Charter School - STOUGHTON pupils</v>
      </c>
      <c r="D472" s="29">
        <v>463035285</v>
      </c>
      <c r="E472" s="27">
        <f t="shared" si="80"/>
        <v>463</v>
      </c>
      <c r="F472" s="25">
        <f t="shared" si="81"/>
        <v>35</v>
      </c>
      <c r="G472" s="25">
        <f t="shared" si="82"/>
        <v>285</v>
      </c>
      <c r="H472" s="25">
        <f t="shared" si="83"/>
        <v>1</v>
      </c>
      <c r="I472" s="30">
        <f t="shared" si="84"/>
        <v>1.0880000000000001</v>
      </c>
      <c r="J472" s="27">
        <f t="shared" si="77"/>
        <v>8</v>
      </c>
      <c r="K472" s="31"/>
      <c r="L472" s="32">
        <f t="shared" si="85"/>
        <v>11369</v>
      </c>
      <c r="M472" s="32"/>
      <c r="N472" s="32">
        <f t="shared" si="86"/>
        <v>1088</v>
      </c>
      <c r="O472" s="33"/>
      <c r="P472" s="105"/>
      <c r="Q472" s="105"/>
      <c r="R472" s="106"/>
      <c r="S472" s="106"/>
    </row>
    <row r="473" spans="1:19">
      <c r="A473" s="27">
        <f t="shared" si="78"/>
        <v>463</v>
      </c>
      <c r="B473" s="27">
        <v>464</v>
      </c>
      <c r="C473" s="28" t="str">
        <f t="shared" si="79"/>
        <v>463 - KIPP ACADEMY BOSTON Charter School - TAUNTON pupils</v>
      </c>
      <c r="D473" s="29">
        <v>463035293</v>
      </c>
      <c r="E473" s="27">
        <f t="shared" si="80"/>
        <v>463</v>
      </c>
      <c r="F473" s="25">
        <f t="shared" si="81"/>
        <v>35</v>
      </c>
      <c r="G473" s="25">
        <f t="shared" si="82"/>
        <v>293</v>
      </c>
      <c r="H473" s="25">
        <f t="shared" si="83"/>
        <v>1</v>
      </c>
      <c r="I473" s="30">
        <f t="shared" si="84"/>
        <v>1.0880000000000001</v>
      </c>
      <c r="J473" s="27">
        <f t="shared" si="77"/>
        <v>10</v>
      </c>
      <c r="K473" s="31"/>
      <c r="L473" s="32">
        <f t="shared" si="85"/>
        <v>10831</v>
      </c>
      <c r="M473" s="32"/>
      <c r="N473" s="32">
        <f t="shared" si="86"/>
        <v>1088</v>
      </c>
      <c r="O473" s="33"/>
      <c r="P473" s="105"/>
      <c r="Q473" s="105"/>
      <c r="R473" s="106"/>
      <c r="S473" s="106"/>
    </row>
    <row r="474" spans="1:19">
      <c r="A474" s="27">
        <f t="shared" si="78"/>
        <v>463</v>
      </c>
      <c r="B474" s="27">
        <v>465</v>
      </c>
      <c r="C474" s="28" t="str">
        <f t="shared" si="79"/>
        <v>463 - KIPP ACADEMY BOSTON Charter School - WEYMOUTH pupils</v>
      </c>
      <c r="D474" s="29">
        <v>463035336</v>
      </c>
      <c r="E474" s="27">
        <f t="shared" si="80"/>
        <v>463</v>
      </c>
      <c r="F474" s="25">
        <f t="shared" si="81"/>
        <v>35</v>
      </c>
      <c r="G474" s="25">
        <f t="shared" si="82"/>
        <v>336</v>
      </c>
      <c r="H474" s="25">
        <f t="shared" si="83"/>
        <v>1</v>
      </c>
      <c r="I474" s="30">
        <f t="shared" si="84"/>
        <v>1.0880000000000001</v>
      </c>
      <c r="J474" s="27">
        <f t="shared" si="77"/>
        <v>8</v>
      </c>
      <c r="K474" s="31"/>
      <c r="L474" s="32">
        <f t="shared" si="85"/>
        <v>10633</v>
      </c>
      <c r="M474" s="32"/>
      <c r="N474" s="32">
        <f t="shared" si="86"/>
        <v>1088</v>
      </c>
      <c r="O474" s="33"/>
      <c r="P474" s="105"/>
      <c r="Q474" s="105"/>
      <c r="R474" s="106"/>
      <c r="S474" s="106"/>
    </row>
    <row r="475" spans="1:19">
      <c r="A475" s="27">
        <f t="shared" si="78"/>
        <v>463</v>
      </c>
      <c r="B475" s="27">
        <v>466</v>
      </c>
      <c r="C475" s="28" t="str">
        <f t="shared" si="79"/>
        <v>463 - KIPP ACADEMY BOSTON Charter School - NASHOBA pupils</v>
      </c>
      <c r="D475" s="29">
        <v>463035725</v>
      </c>
      <c r="E475" s="27">
        <f t="shared" si="80"/>
        <v>463</v>
      </c>
      <c r="F475" s="25">
        <f t="shared" si="81"/>
        <v>35</v>
      </c>
      <c r="G475" s="25">
        <f t="shared" si="82"/>
        <v>725</v>
      </c>
      <c r="H475" s="25">
        <f t="shared" si="83"/>
        <v>1</v>
      </c>
      <c r="I475" s="30">
        <f t="shared" si="84"/>
        <v>1.0880000000000001</v>
      </c>
      <c r="J475" s="27">
        <f t="shared" si="77"/>
        <v>3</v>
      </c>
      <c r="K475" s="31"/>
      <c r="L475" s="32">
        <f t="shared" si="85"/>
        <v>18041</v>
      </c>
      <c r="M475" s="32"/>
      <c r="N475" s="32">
        <f t="shared" si="86"/>
        <v>1088</v>
      </c>
      <c r="O475" s="33"/>
      <c r="P475" s="105"/>
      <c r="Q475" s="105"/>
      <c r="R475" s="106"/>
      <c r="S475" s="106"/>
    </row>
    <row r="476" spans="1:19">
      <c r="A476" s="27">
        <f t="shared" si="78"/>
        <v>464</v>
      </c>
      <c r="B476" s="27">
        <v>467</v>
      </c>
      <c r="C476" s="28" t="str">
        <f t="shared" si="79"/>
        <v>464 - MARBLEHEAD COMMUNITY Charter School - BEVERLY pupils</v>
      </c>
      <c r="D476" s="29">
        <v>464168030</v>
      </c>
      <c r="E476" s="27">
        <f t="shared" si="80"/>
        <v>464</v>
      </c>
      <c r="F476" s="25">
        <f t="shared" si="81"/>
        <v>168</v>
      </c>
      <c r="G476" s="25">
        <f t="shared" si="82"/>
        <v>30</v>
      </c>
      <c r="H476" s="25">
        <f t="shared" si="83"/>
        <v>1</v>
      </c>
      <c r="I476" s="30">
        <f t="shared" si="84"/>
        <v>1</v>
      </c>
      <c r="J476" s="27">
        <f t="shared" si="77"/>
        <v>7</v>
      </c>
      <c r="K476" s="31"/>
      <c r="L476" s="32">
        <f t="shared" si="85"/>
        <v>12553</v>
      </c>
      <c r="M476" s="32"/>
      <c r="N476" s="32">
        <f t="shared" si="86"/>
        <v>1088</v>
      </c>
      <c r="O476" s="33"/>
      <c r="P476" s="105"/>
      <c r="Q476" s="105"/>
      <c r="R476" s="106"/>
      <c r="S476" s="106"/>
    </row>
    <row r="477" spans="1:19">
      <c r="A477" s="27">
        <f t="shared" si="78"/>
        <v>464</v>
      </c>
      <c r="B477" s="27">
        <v>468</v>
      </c>
      <c r="C477" s="28" t="str">
        <f t="shared" si="79"/>
        <v>464 - MARBLEHEAD COMMUNITY Charter School - LYNN pupils</v>
      </c>
      <c r="D477" s="29">
        <v>464168163</v>
      </c>
      <c r="E477" s="27">
        <f t="shared" si="80"/>
        <v>464</v>
      </c>
      <c r="F477" s="25">
        <f t="shared" si="81"/>
        <v>168</v>
      </c>
      <c r="G477" s="25">
        <f t="shared" si="82"/>
        <v>163</v>
      </c>
      <c r="H477" s="25">
        <f t="shared" si="83"/>
        <v>1</v>
      </c>
      <c r="I477" s="30">
        <f t="shared" si="84"/>
        <v>1</v>
      </c>
      <c r="J477" s="27">
        <f t="shared" si="77"/>
        <v>11</v>
      </c>
      <c r="K477" s="31"/>
      <c r="L477" s="32">
        <f t="shared" si="85"/>
        <v>13981</v>
      </c>
      <c r="M477" s="32"/>
      <c r="N477" s="32">
        <f t="shared" si="86"/>
        <v>1088</v>
      </c>
      <c r="O477" s="33"/>
      <c r="P477" s="105"/>
      <c r="Q477" s="105"/>
      <c r="R477" s="106"/>
      <c r="S477" s="106"/>
    </row>
    <row r="478" spans="1:19">
      <c r="A478" s="27">
        <f t="shared" si="78"/>
        <v>464</v>
      </c>
      <c r="B478" s="27">
        <v>469</v>
      </c>
      <c r="C478" s="28" t="str">
        <f t="shared" si="79"/>
        <v>464 - MARBLEHEAD COMMUNITY Charter School - MARBLEHEAD pupils</v>
      </c>
      <c r="D478" s="29">
        <v>464168168</v>
      </c>
      <c r="E478" s="27">
        <f t="shared" si="80"/>
        <v>464</v>
      </c>
      <c r="F478" s="25">
        <f t="shared" si="81"/>
        <v>168</v>
      </c>
      <c r="G478" s="25">
        <f t="shared" si="82"/>
        <v>168</v>
      </c>
      <c r="H478" s="25">
        <f t="shared" si="83"/>
        <v>1</v>
      </c>
      <c r="I478" s="30">
        <f t="shared" si="84"/>
        <v>1</v>
      </c>
      <c r="J478" s="27">
        <f t="shared" si="77"/>
        <v>3</v>
      </c>
      <c r="K478" s="31"/>
      <c r="L478" s="32">
        <f t="shared" si="85"/>
        <v>10779</v>
      </c>
      <c r="M478" s="32"/>
      <c r="N478" s="32">
        <f t="shared" si="86"/>
        <v>1088</v>
      </c>
      <c r="O478" s="33"/>
      <c r="P478" s="105"/>
      <c r="Q478" s="105"/>
      <c r="R478" s="106"/>
      <c r="S478" s="106"/>
    </row>
    <row r="479" spans="1:19">
      <c r="A479" s="27">
        <f t="shared" si="78"/>
        <v>464</v>
      </c>
      <c r="B479" s="27">
        <v>470</v>
      </c>
      <c r="C479" s="28" t="str">
        <f t="shared" si="79"/>
        <v>464 - MARBLEHEAD COMMUNITY Charter School - NAHANT pupils</v>
      </c>
      <c r="D479" s="29">
        <v>464168196</v>
      </c>
      <c r="E479" s="27">
        <f t="shared" si="80"/>
        <v>464</v>
      </c>
      <c r="F479" s="25">
        <f t="shared" si="81"/>
        <v>168</v>
      </c>
      <c r="G479" s="25">
        <f t="shared" si="82"/>
        <v>196</v>
      </c>
      <c r="H479" s="25">
        <f t="shared" si="83"/>
        <v>1</v>
      </c>
      <c r="I479" s="30">
        <f t="shared" si="84"/>
        <v>1</v>
      </c>
      <c r="J479" s="27">
        <f t="shared" si="77"/>
        <v>5</v>
      </c>
      <c r="K479" s="31"/>
      <c r="L479" s="32">
        <f t="shared" si="85"/>
        <v>10935</v>
      </c>
      <c r="M479" s="32"/>
      <c r="N479" s="32">
        <f t="shared" si="86"/>
        <v>1088</v>
      </c>
      <c r="O479" s="33"/>
      <c r="P479" s="105"/>
      <c r="Q479" s="105"/>
      <c r="R479" s="106"/>
      <c r="S479" s="106"/>
    </row>
    <row r="480" spans="1:19">
      <c r="A480" s="27">
        <f t="shared" si="78"/>
        <v>464</v>
      </c>
      <c r="B480" s="27">
        <v>471</v>
      </c>
      <c r="C480" s="28" t="str">
        <f t="shared" si="79"/>
        <v>464 - MARBLEHEAD COMMUNITY Charter School - PEABODY pupils</v>
      </c>
      <c r="D480" s="29">
        <v>464168229</v>
      </c>
      <c r="E480" s="27">
        <f t="shared" si="80"/>
        <v>464</v>
      </c>
      <c r="F480" s="25">
        <f t="shared" si="81"/>
        <v>168</v>
      </c>
      <c r="G480" s="25">
        <f t="shared" si="82"/>
        <v>229</v>
      </c>
      <c r="H480" s="25">
        <f t="shared" si="83"/>
        <v>1</v>
      </c>
      <c r="I480" s="30">
        <f t="shared" si="84"/>
        <v>1</v>
      </c>
      <c r="J480" s="27">
        <f t="shared" si="77"/>
        <v>9</v>
      </c>
      <c r="K480" s="31"/>
      <c r="L480" s="32">
        <f t="shared" si="85"/>
        <v>13595</v>
      </c>
      <c r="M480" s="32"/>
      <c r="N480" s="32">
        <f t="shared" si="86"/>
        <v>1088</v>
      </c>
      <c r="O480" s="33"/>
      <c r="P480" s="105"/>
      <c r="Q480" s="105"/>
      <c r="R480" s="106"/>
      <c r="S480" s="106"/>
    </row>
    <row r="481" spans="1:19">
      <c r="A481" s="27">
        <f t="shared" si="78"/>
        <v>464</v>
      </c>
      <c r="B481" s="27">
        <v>472</v>
      </c>
      <c r="C481" s="28" t="str">
        <f t="shared" si="79"/>
        <v>464 - MARBLEHEAD COMMUNITY Charter School - REVERE pupils</v>
      </c>
      <c r="D481" s="29">
        <v>464168248</v>
      </c>
      <c r="E481" s="27">
        <f t="shared" si="80"/>
        <v>464</v>
      </c>
      <c r="F481" s="25">
        <f t="shared" si="81"/>
        <v>168</v>
      </c>
      <c r="G481" s="25">
        <f t="shared" si="82"/>
        <v>248</v>
      </c>
      <c r="H481" s="25">
        <f t="shared" si="83"/>
        <v>1</v>
      </c>
      <c r="I481" s="30">
        <f t="shared" si="84"/>
        <v>1</v>
      </c>
      <c r="J481" s="27">
        <f t="shared" si="77"/>
        <v>11</v>
      </c>
      <c r="K481" s="31"/>
      <c r="L481" s="32">
        <f t="shared" si="85"/>
        <v>13014</v>
      </c>
      <c r="M481" s="32"/>
      <c r="N481" s="32">
        <f t="shared" si="86"/>
        <v>1088</v>
      </c>
      <c r="O481" s="33"/>
      <c r="P481" s="105"/>
      <c r="Q481" s="105"/>
      <c r="R481" s="106"/>
      <c r="S481" s="106"/>
    </row>
    <row r="482" spans="1:19">
      <c r="A482" s="27">
        <f t="shared" si="78"/>
        <v>464</v>
      </c>
      <c r="B482" s="27">
        <v>473</v>
      </c>
      <c r="C482" s="28" t="str">
        <f t="shared" si="79"/>
        <v>464 - MARBLEHEAD COMMUNITY Charter School - SALEM pupils</v>
      </c>
      <c r="D482" s="29">
        <v>464168258</v>
      </c>
      <c r="E482" s="27">
        <f t="shared" si="80"/>
        <v>464</v>
      </c>
      <c r="F482" s="25">
        <f t="shared" si="81"/>
        <v>168</v>
      </c>
      <c r="G482" s="25">
        <f t="shared" si="82"/>
        <v>258</v>
      </c>
      <c r="H482" s="25">
        <f t="shared" si="83"/>
        <v>1</v>
      </c>
      <c r="I482" s="30">
        <f t="shared" si="84"/>
        <v>1</v>
      </c>
      <c r="J482" s="27">
        <f t="shared" si="77"/>
        <v>10</v>
      </c>
      <c r="K482" s="31"/>
      <c r="L482" s="32">
        <f t="shared" si="85"/>
        <v>12731</v>
      </c>
      <c r="M482" s="32"/>
      <c r="N482" s="32">
        <f t="shared" si="86"/>
        <v>1088</v>
      </c>
      <c r="O482" s="33"/>
      <c r="P482" s="105"/>
      <c r="Q482" s="105"/>
      <c r="R482" s="106"/>
      <c r="S482" s="106"/>
    </row>
    <row r="483" spans="1:19">
      <c r="A483" s="27">
        <f t="shared" si="78"/>
        <v>464</v>
      </c>
      <c r="B483" s="27">
        <v>474</v>
      </c>
      <c r="C483" s="28" t="str">
        <f t="shared" si="79"/>
        <v>464 - MARBLEHEAD COMMUNITY Charter School - SWAMPSCOTT pupils</v>
      </c>
      <c r="D483" s="29">
        <v>464168291</v>
      </c>
      <c r="E483" s="27">
        <f t="shared" si="80"/>
        <v>464</v>
      </c>
      <c r="F483" s="25">
        <f t="shared" si="81"/>
        <v>168</v>
      </c>
      <c r="G483" s="25">
        <f t="shared" si="82"/>
        <v>291</v>
      </c>
      <c r="H483" s="25">
        <f t="shared" si="83"/>
        <v>1</v>
      </c>
      <c r="I483" s="30">
        <f t="shared" si="84"/>
        <v>1</v>
      </c>
      <c r="J483" s="27">
        <f t="shared" si="77"/>
        <v>5</v>
      </c>
      <c r="K483" s="31"/>
      <c r="L483" s="32">
        <f t="shared" si="85"/>
        <v>10497</v>
      </c>
      <c r="M483" s="32"/>
      <c r="N483" s="32">
        <f t="shared" si="86"/>
        <v>1088</v>
      </c>
      <c r="O483" s="33"/>
      <c r="P483" s="105"/>
      <c r="Q483" s="105"/>
      <c r="R483" s="106"/>
      <c r="S483" s="106"/>
    </row>
    <row r="484" spans="1:19">
      <c r="A484" s="27">
        <f t="shared" si="78"/>
        <v>466</v>
      </c>
      <c r="B484" s="27">
        <v>475</v>
      </c>
      <c r="C484" s="28" t="str">
        <f t="shared" si="79"/>
        <v>466 - MARTHA'S VINEYARD Charter School - MARTHAS VINEYARD District - MARTHAS VINEYARD pupils</v>
      </c>
      <c r="D484" s="29">
        <v>466700700</v>
      </c>
      <c r="E484" s="27">
        <f t="shared" si="80"/>
        <v>466</v>
      </c>
      <c r="F484" s="25">
        <f t="shared" si="81"/>
        <v>700</v>
      </c>
      <c r="G484" s="25">
        <f t="shared" si="82"/>
        <v>700</v>
      </c>
      <c r="H484" s="25">
        <f t="shared" si="83"/>
        <v>2</v>
      </c>
      <c r="I484" s="30">
        <f t="shared" si="84"/>
        <v>1</v>
      </c>
      <c r="J484" s="27">
        <f t="shared" si="77"/>
        <v>8</v>
      </c>
      <c r="K484" s="31"/>
      <c r="L484" s="32">
        <f t="shared" si="85"/>
        <v>14190</v>
      </c>
      <c r="M484" s="32"/>
      <c r="N484" s="32">
        <f t="shared" si="86"/>
        <v>1088</v>
      </c>
      <c r="O484" s="33"/>
      <c r="P484" s="105"/>
      <c r="Q484" s="105"/>
      <c r="R484" s="106"/>
      <c r="S484" s="106"/>
    </row>
    <row r="485" spans="1:19">
      <c r="A485" s="27">
        <f t="shared" si="78"/>
        <v>466</v>
      </c>
      <c r="B485" s="27">
        <v>476</v>
      </c>
      <c r="C485" s="28" t="str">
        <f t="shared" si="79"/>
        <v>466 - MARTHA'S VINEYARD Charter School - UPISLAND District - EDGARTOWN pupils</v>
      </c>
      <c r="D485" s="29">
        <v>466774089</v>
      </c>
      <c r="E485" s="27">
        <f t="shared" si="80"/>
        <v>466</v>
      </c>
      <c r="F485" s="25">
        <f t="shared" si="81"/>
        <v>774</v>
      </c>
      <c r="G485" s="25">
        <f t="shared" si="82"/>
        <v>89</v>
      </c>
      <c r="H485" s="25">
        <f t="shared" si="83"/>
        <v>2</v>
      </c>
      <c r="I485" s="30">
        <f t="shared" si="84"/>
        <v>1</v>
      </c>
      <c r="J485" s="27">
        <f t="shared" si="77"/>
        <v>10</v>
      </c>
      <c r="K485" s="31"/>
      <c r="L485" s="32">
        <f t="shared" si="85"/>
        <v>14172</v>
      </c>
      <c r="M485" s="32"/>
      <c r="N485" s="32">
        <f t="shared" si="86"/>
        <v>1088</v>
      </c>
      <c r="O485" s="33"/>
      <c r="P485" s="105"/>
      <c r="Q485" s="105"/>
      <c r="R485" s="106"/>
      <c r="S485" s="106"/>
    </row>
    <row r="486" spans="1:19">
      <c r="A486" s="27">
        <f t="shared" si="78"/>
        <v>466</v>
      </c>
      <c r="B486" s="27">
        <v>477</v>
      </c>
      <c r="C486" s="28" t="str">
        <f t="shared" si="79"/>
        <v>466 - MARTHA'S VINEYARD Charter School - UPISLAND District - FALMOUTH pupils</v>
      </c>
      <c r="D486" s="29">
        <v>466774096</v>
      </c>
      <c r="E486" s="27">
        <f t="shared" si="80"/>
        <v>466</v>
      </c>
      <c r="F486" s="25">
        <f t="shared" si="81"/>
        <v>774</v>
      </c>
      <c r="G486" s="25">
        <f t="shared" si="82"/>
        <v>96</v>
      </c>
      <c r="H486" s="25">
        <f t="shared" si="83"/>
        <v>2</v>
      </c>
      <c r="I486" s="30">
        <f t="shared" si="84"/>
        <v>1</v>
      </c>
      <c r="J486" s="27">
        <f t="shared" si="77"/>
        <v>8</v>
      </c>
      <c r="K486" s="31"/>
      <c r="L486" s="32">
        <f t="shared" si="85"/>
        <v>12558</v>
      </c>
      <c r="M486" s="32"/>
      <c r="N486" s="32">
        <f t="shared" si="86"/>
        <v>1088</v>
      </c>
      <c r="O486" s="33"/>
      <c r="P486" s="105"/>
      <c r="Q486" s="105"/>
      <c r="R486" s="106"/>
      <c r="S486" s="106"/>
    </row>
    <row r="487" spans="1:19">
      <c r="A487" s="27">
        <f t="shared" si="78"/>
        <v>466</v>
      </c>
      <c r="B487" s="27">
        <v>478</v>
      </c>
      <c r="C487" s="28" t="str">
        <f t="shared" si="79"/>
        <v>466 - MARTHA'S VINEYARD Charter School - UPISLAND District - OAK BLUFFS pupils</v>
      </c>
      <c r="D487" s="29">
        <v>466774221</v>
      </c>
      <c r="E487" s="27">
        <f t="shared" si="80"/>
        <v>466</v>
      </c>
      <c r="F487" s="25">
        <f t="shared" si="81"/>
        <v>774</v>
      </c>
      <c r="G487" s="25">
        <f t="shared" si="82"/>
        <v>221</v>
      </c>
      <c r="H487" s="25">
        <f t="shared" si="83"/>
        <v>2</v>
      </c>
      <c r="I487" s="30">
        <f t="shared" si="84"/>
        <v>1</v>
      </c>
      <c r="J487" s="27">
        <f t="shared" si="77"/>
        <v>9</v>
      </c>
      <c r="K487" s="31"/>
      <c r="L487" s="32">
        <f t="shared" si="85"/>
        <v>13264</v>
      </c>
      <c r="M487" s="32"/>
      <c r="N487" s="32">
        <f t="shared" si="86"/>
        <v>1088</v>
      </c>
      <c r="O487" s="33"/>
      <c r="P487" s="105"/>
      <c r="Q487" s="105"/>
      <c r="R487" s="106"/>
      <c r="S487" s="106"/>
    </row>
    <row r="488" spans="1:19">
      <c r="A488" s="27">
        <f t="shared" si="78"/>
        <v>466</v>
      </c>
      <c r="B488" s="27">
        <v>479</v>
      </c>
      <c r="C488" s="28" t="str">
        <f t="shared" si="79"/>
        <v>466 - MARTHA'S VINEYARD Charter School - UPISLAND District - TISBURY pupils</v>
      </c>
      <c r="D488" s="29">
        <v>466774296</v>
      </c>
      <c r="E488" s="27">
        <f t="shared" si="80"/>
        <v>466</v>
      </c>
      <c r="F488" s="25">
        <f t="shared" si="81"/>
        <v>774</v>
      </c>
      <c r="G488" s="25">
        <f t="shared" si="82"/>
        <v>296</v>
      </c>
      <c r="H488" s="25">
        <f t="shared" si="83"/>
        <v>2</v>
      </c>
      <c r="I488" s="30">
        <f t="shared" si="84"/>
        <v>1</v>
      </c>
      <c r="J488" s="27">
        <f t="shared" si="77"/>
        <v>10</v>
      </c>
      <c r="K488" s="31"/>
      <c r="L488" s="32">
        <f t="shared" si="85"/>
        <v>12679</v>
      </c>
      <c r="M488" s="32"/>
      <c r="N488" s="32">
        <f t="shared" si="86"/>
        <v>1088</v>
      </c>
      <c r="O488" s="33"/>
      <c r="P488" s="105"/>
      <c r="Q488" s="105"/>
      <c r="R488" s="106"/>
      <c r="S488" s="106"/>
    </row>
    <row r="489" spans="1:19">
      <c r="A489" s="27">
        <f t="shared" si="78"/>
        <v>466</v>
      </c>
      <c r="B489" s="27">
        <v>480</v>
      </c>
      <c r="C489" s="28" t="str">
        <f t="shared" si="79"/>
        <v>466 - MARTHA'S VINEYARD Charter School - UPISLAND District - UPISLAND pupils</v>
      </c>
      <c r="D489" s="29">
        <v>466774774</v>
      </c>
      <c r="E489" s="27">
        <f t="shared" si="80"/>
        <v>466</v>
      </c>
      <c r="F489" s="25">
        <f t="shared" si="81"/>
        <v>774</v>
      </c>
      <c r="G489" s="25">
        <f t="shared" si="82"/>
        <v>774</v>
      </c>
      <c r="H489" s="25">
        <f t="shared" si="83"/>
        <v>2</v>
      </c>
      <c r="I489" s="30">
        <f t="shared" si="84"/>
        <v>1</v>
      </c>
      <c r="J489" s="27">
        <f t="shared" si="77"/>
        <v>7</v>
      </c>
      <c r="K489" s="31"/>
      <c r="L489" s="32">
        <f t="shared" si="85"/>
        <v>13522</v>
      </c>
      <c r="M489" s="32"/>
      <c r="N489" s="32">
        <f t="shared" si="86"/>
        <v>1088</v>
      </c>
      <c r="O489" s="33"/>
      <c r="P489" s="105"/>
      <c r="Q489" s="105"/>
      <c r="R489" s="106"/>
      <c r="S489" s="106"/>
    </row>
    <row r="490" spans="1:19">
      <c r="A490" s="27">
        <f t="shared" si="78"/>
        <v>469</v>
      </c>
      <c r="B490" s="27">
        <v>481</v>
      </c>
      <c r="C490" s="28" t="str">
        <f t="shared" si="79"/>
        <v>469 - MATCH Charter School - AVON pupils</v>
      </c>
      <c r="D490" s="29">
        <v>469035018</v>
      </c>
      <c r="E490" s="27">
        <f t="shared" si="80"/>
        <v>469</v>
      </c>
      <c r="F490" s="25">
        <f t="shared" si="81"/>
        <v>35</v>
      </c>
      <c r="G490" s="25">
        <f t="shared" si="82"/>
        <v>18</v>
      </c>
      <c r="H490" s="25">
        <f t="shared" si="83"/>
        <v>1</v>
      </c>
      <c r="I490" s="30">
        <f t="shared" si="84"/>
        <v>1.0880000000000001</v>
      </c>
      <c r="J490" s="27">
        <f t="shared" si="77"/>
        <v>9</v>
      </c>
      <c r="K490" s="31"/>
      <c r="L490" s="32">
        <f t="shared" si="85"/>
        <v>16851</v>
      </c>
      <c r="M490" s="32"/>
      <c r="N490" s="32">
        <f t="shared" si="86"/>
        <v>1088</v>
      </c>
      <c r="O490" s="33"/>
      <c r="P490" s="105"/>
      <c r="Q490" s="105"/>
      <c r="R490" s="106"/>
      <c r="S490" s="106"/>
    </row>
    <row r="491" spans="1:19">
      <c r="A491" s="27">
        <f t="shared" si="78"/>
        <v>469</v>
      </c>
      <c r="B491" s="27">
        <v>482</v>
      </c>
      <c r="C491" s="28" t="str">
        <f t="shared" si="79"/>
        <v>469 - MATCH Charter School - BOSTON pupils</v>
      </c>
      <c r="D491" s="29">
        <v>469035035</v>
      </c>
      <c r="E491" s="27">
        <f t="shared" si="80"/>
        <v>469</v>
      </c>
      <c r="F491" s="25">
        <f t="shared" si="81"/>
        <v>35</v>
      </c>
      <c r="G491" s="25">
        <f t="shared" si="82"/>
        <v>35</v>
      </c>
      <c r="H491" s="25">
        <f t="shared" si="83"/>
        <v>1</v>
      </c>
      <c r="I491" s="30">
        <f t="shared" si="84"/>
        <v>1.0880000000000001</v>
      </c>
      <c r="J491" s="27">
        <f t="shared" si="77"/>
        <v>11</v>
      </c>
      <c r="K491" s="31"/>
      <c r="L491" s="32">
        <f t="shared" si="85"/>
        <v>17012</v>
      </c>
      <c r="M491" s="32"/>
      <c r="N491" s="32">
        <f t="shared" si="86"/>
        <v>1088</v>
      </c>
      <c r="O491" s="33"/>
      <c r="P491" s="105"/>
      <c r="Q491" s="105"/>
      <c r="R491" s="106"/>
      <c r="S491" s="106"/>
    </row>
    <row r="492" spans="1:19">
      <c r="A492" s="27">
        <f t="shared" si="78"/>
        <v>469</v>
      </c>
      <c r="B492" s="27">
        <v>483</v>
      </c>
      <c r="C492" s="28" t="str">
        <f t="shared" si="79"/>
        <v>469 - MATCH Charter School - BRAINTREE pupils</v>
      </c>
      <c r="D492" s="29">
        <v>469035040</v>
      </c>
      <c r="E492" s="27">
        <f t="shared" si="80"/>
        <v>469</v>
      </c>
      <c r="F492" s="25">
        <f t="shared" si="81"/>
        <v>35</v>
      </c>
      <c r="G492" s="25">
        <f t="shared" si="82"/>
        <v>40</v>
      </c>
      <c r="H492" s="25">
        <f t="shared" si="83"/>
        <v>1</v>
      </c>
      <c r="I492" s="30">
        <f t="shared" si="84"/>
        <v>1.0880000000000001</v>
      </c>
      <c r="J492" s="27">
        <f t="shared" si="77"/>
        <v>6</v>
      </c>
      <c r="K492" s="31"/>
      <c r="L492" s="32">
        <f t="shared" si="85"/>
        <v>17611</v>
      </c>
      <c r="M492" s="32"/>
      <c r="N492" s="32">
        <f t="shared" si="86"/>
        <v>1088</v>
      </c>
      <c r="O492" s="33"/>
      <c r="P492" s="105"/>
      <c r="Q492" s="105"/>
      <c r="R492" s="106"/>
      <c r="S492" s="106"/>
    </row>
    <row r="493" spans="1:19">
      <c r="A493" s="27">
        <f t="shared" si="78"/>
        <v>469</v>
      </c>
      <c r="B493" s="27">
        <v>484</v>
      </c>
      <c r="C493" s="28" t="str">
        <f t="shared" si="79"/>
        <v>469 - MATCH Charter School - BROCKTON pupils</v>
      </c>
      <c r="D493" s="29">
        <v>469035044</v>
      </c>
      <c r="E493" s="27">
        <f t="shared" si="80"/>
        <v>469</v>
      </c>
      <c r="F493" s="25">
        <f t="shared" si="81"/>
        <v>35</v>
      </c>
      <c r="G493" s="25">
        <f t="shared" si="82"/>
        <v>44</v>
      </c>
      <c r="H493" s="25">
        <f t="shared" si="83"/>
        <v>1</v>
      </c>
      <c r="I493" s="30">
        <f t="shared" si="84"/>
        <v>1.0880000000000001</v>
      </c>
      <c r="J493" s="27">
        <f t="shared" si="77"/>
        <v>11</v>
      </c>
      <c r="K493" s="31"/>
      <c r="L493" s="32">
        <f t="shared" si="85"/>
        <v>16273</v>
      </c>
      <c r="M493" s="32"/>
      <c r="N493" s="32">
        <f t="shared" si="86"/>
        <v>1088</v>
      </c>
      <c r="O493" s="33"/>
      <c r="P493" s="105"/>
      <c r="Q493" s="105"/>
      <c r="R493" s="106"/>
      <c r="S493" s="106"/>
    </row>
    <row r="494" spans="1:19">
      <c r="A494" s="27">
        <f t="shared" si="78"/>
        <v>469</v>
      </c>
      <c r="B494" s="27">
        <v>485</v>
      </c>
      <c r="C494" s="28" t="str">
        <f t="shared" si="79"/>
        <v>469 - MATCH Charter School - CAMBRIDGE pupils</v>
      </c>
      <c r="D494" s="29">
        <v>469035049</v>
      </c>
      <c r="E494" s="27">
        <f t="shared" si="80"/>
        <v>469</v>
      </c>
      <c r="F494" s="25">
        <f t="shared" si="81"/>
        <v>35</v>
      </c>
      <c r="G494" s="25">
        <f t="shared" si="82"/>
        <v>49</v>
      </c>
      <c r="H494" s="25">
        <f t="shared" si="83"/>
        <v>1</v>
      </c>
      <c r="I494" s="30">
        <f t="shared" si="84"/>
        <v>1.0880000000000001</v>
      </c>
      <c r="J494" s="27">
        <f t="shared" si="77"/>
        <v>8</v>
      </c>
      <c r="K494" s="31"/>
      <c r="L494" s="32">
        <f t="shared" si="85"/>
        <v>18177</v>
      </c>
      <c r="M494" s="32"/>
      <c r="N494" s="32">
        <f t="shared" si="86"/>
        <v>1088</v>
      </c>
      <c r="O494" s="33"/>
      <c r="P494" s="105"/>
      <c r="Q494" s="105"/>
      <c r="R494" s="106"/>
      <c r="S494" s="106"/>
    </row>
    <row r="495" spans="1:19">
      <c r="A495" s="27">
        <f t="shared" si="78"/>
        <v>469</v>
      </c>
      <c r="B495" s="27">
        <v>486</v>
      </c>
      <c r="C495" s="28" t="str">
        <f t="shared" si="79"/>
        <v>469 - MATCH Charter School - CANTON pupils</v>
      </c>
      <c r="D495" s="29">
        <v>469035050</v>
      </c>
      <c r="E495" s="27">
        <f t="shared" si="80"/>
        <v>469</v>
      </c>
      <c r="F495" s="25">
        <f t="shared" si="81"/>
        <v>35</v>
      </c>
      <c r="G495" s="25">
        <f t="shared" si="82"/>
        <v>50</v>
      </c>
      <c r="H495" s="25">
        <f t="shared" si="83"/>
        <v>1</v>
      </c>
      <c r="I495" s="30">
        <f t="shared" si="84"/>
        <v>1.0880000000000001</v>
      </c>
      <c r="J495" s="27">
        <f t="shared" si="77"/>
        <v>4</v>
      </c>
      <c r="K495" s="31"/>
      <c r="L495" s="32">
        <f t="shared" si="85"/>
        <v>15443</v>
      </c>
      <c r="M495" s="32"/>
      <c r="N495" s="32">
        <f t="shared" si="86"/>
        <v>1088</v>
      </c>
      <c r="O495" s="33"/>
      <c r="P495" s="105"/>
      <c r="Q495" s="105"/>
      <c r="R495" s="106"/>
      <c r="S495" s="106"/>
    </row>
    <row r="496" spans="1:19">
      <c r="A496" s="27">
        <f t="shared" si="78"/>
        <v>469</v>
      </c>
      <c r="B496" s="27">
        <v>487</v>
      </c>
      <c r="C496" s="28" t="str">
        <f t="shared" si="79"/>
        <v>469 - MATCH Charter School - DEDHAM pupils</v>
      </c>
      <c r="D496" s="29">
        <v>469035073</v>
      </c>
      <c r="E496" s="27">
        <f t="shared" si="80"/>
        <v>469</v>
      </c>
      <c r="F496" s="25">
        <f t="shared" si="81"/>
        <v>35</v>
      </c>
      <c r="G496" s="25">
        <f t="shared" si="82"/>
        <v>73</v>
      </c>
      <c r="H496" s="25">
        <f t="shared" si="83"/>
        <v>1</v>
      </c>
      <c r="I496" s="30">
        <f t="shared" si="84"/>
        <v>1.0880000000000001</v>
      </c>
      <c r="J496" s="27">
        <f t="shared" si="77"/>
        <v>6</v>
      </c>
      <c r="K496" s="31"/>
      <c r="L496" s="32">
        <f t="shared" si="85"/>
        <v>16807</v>
      </c>
      <c r="M496" s="32"/>
      <c r="N496" s="32">
        <f t="shared" si="86"/>
        <v>1088</v>
      </c>
      <c r="O496" s="33"/>
      <c r="P496" s="105"/>
      <c r="Q496" s="105"/>
      <c r="R496" s="106"/>
      <c r="S496" s="106"/>
    </row>
    <row r="497" spans="1:19">
      <c r="A497" s="27">
        <f t="shared" si="78"/>
        <v>469</v>
      </c>
      <c r="B497" s="27">
        <v>488</v>
      </c>
      <c r="C497" s="28" t="str">
        <f t="shared" si="79"/>
        <v>469 - MATCH Charter School - EVERETT pupils</v>
      </c>
      <c r="D497" s="29">
        <v>469035093</v>
      </c>
      <c r="E497" s="27">
        <f t="shared" si="80"/>
        <v>469</v>
      </c>
      <c r="F497" s="25">
        <f t="shared" si="81"/>
        <v>35</v>
      </c>
      <c r="G497" s="25">
        <f t="shared" si="82"/>
        <v>93</v>
      </c>
      <c r="H497" s="25">
        <f t="shared" si="83"/>
        <v>1</v>
      </c>
      <c r="I497" s="30">
        <f t="shared" si="84"/>
        <v>1.0880000000000001</v>
      </c>
      <c r="J497" s="27">
        <f t="shared" si="77"/>
        <v>11</v>
      </c>
      <c r="K497" s="31"/>
      <c r="L497" s="32">
        <f t="shared" si="85"/>
        <v>18081</v>
      </c>
      <c r="M497" s="32"/>
      <c r="N497" s="32">
        <f t="shared" si="86"/>
        <v>1088</v>
      </c>
      <c r="O497" s="33"/>
      <c r="P497" s="105"/>
      <c r="Q497" s="105"/>
      <c r="R497" s="106"/>
      <c r="S497" s="106"/>
    </row>
    <row r="498" spans="1:19">
      <c r="A498" s="27">
        <f t="shared" si="78"/>
        <v>469</v>
      </c>
      <c r="B498" s="27">
        <v>489</v>
      </c>
      <c r="C498" s="28" t="str">
        <f t="shared" si="79"/>
        <v>469 - MATCH Charter School - FALL RIVER pupils</v>
      </c>
      <c r="D498" s="29">
        <v>469035095</v>
      </c>
      <c r="E498" s="27">
        <f t="shared" si="80"/>
        <v>469</v>
      </c>
      <c r="F498" s="25">
        <f t="shared" si="81"/>
        <v>35</v>
      </c>
      <c r="G498" s="25">
        <f t="shared" si="82"/>
        <v>95</v>
      </c>
      <c r="H498" s="25">
        <f t="shared" si="83"/>
        <v>1</v>
      </c>
      <c r="I498" s="30">
        <f t="shared" si="84"/>
        <v>1.0880000000000001</v>
      </c>
      <c r="J498" s="27">
        <f t="shared" si="77"/>
        <v>12</v>
      </c>
      <c r="K498" s="31"/>
      <c r="L498" s="32">
        <f t="shared" si="85"/>
        <v>17817</v>
      </c>
      <c r="M498" s="32"/>
      <c r="N498" s="32">
        <f t="shared" si="86"/>
        <v>1088</v>
      </c>
      <c r="O498" s="33"/>
      <c r="P498" s="105"/>
      <c r="Q498" s="105"/>
      <c r="R498" s="106"/>
      <c r="S498" s="106"/>
    </row>
    <row r="499" spans="1:19">
      <c r="A499" s="27">
        <f t="shared" si="78"/>
        <v>469</v>
      </c>
      <c r="B499" s="27">
        <v>490</v>
      </c>
      <c r="C499" s="28" t="str">
        <f t="shared" si="79"/>
        <v>469 - MATCH Charter School - HOLBROOK pupils</v>
      </c>
      <c r="D499" s="29">
        <v>469035133</v>
      </c>
      <c r="E499" s="27">
        <f t="shared" si="80"/>
        <v>469</v>
      </c>
      <c r="F499" s="25">
        <f t="shared" si="81"/>
        <v>35</v>
      </c>
      <c r="G499" s="25">
        <f t="shared" si="82"/>
        <v>133</v>
      </c>
      <c r="H499" s="25">
        <f t="shared" si="83"/>
        <v>1</v>
      </c>
      <c r="I499" s="30">
        <f t="shared" si="84"/>
        <v>1.0880000000000001</v>
      </c>
      <c r="J499" s="27">
        <f t="shared" si="77"/>
        <v>9</v>
      </c>
      <c r="K499" s="31"/>
      <c r="L499" s="32">
        <f t="shared" si="85"/>
        <v>16453</v>
      </c>
      <c r="M499" s="32"/>
      <c r="N499" s="32">
        <f t="shared" si="86"/>
        <v>1088</v>
      </c>
      <c r="O499" s="33"/>
      <c r="P499" s="105"/>
      <c r="Q499" s="105"/>
      <c r="R499" s="106"/>
      <c r="S499" s="106"/>
    </row>
    <row r="500" spans="1:19">
      <c r="A500" s="27">
        <f t="shared" si="78"/>
        <v>469</v>
      </c>
      <c r="B500" s="27">
        <v>491</v>
      </c>
      <c r="C500" s="28" t="str">
        <f t="shared" si="79"/>
        <v>469 - MATCH Charter School - MALDEN pupils</v>
      </c>
      <c r="D500" s="29">
        <v>469035165</v>
      </c>
      <c r="E500" s="27">
        <f t="shared" si="80"/>
        <v>469</v>
      </c>
      <c r="F500" s="25">
        <f t="shared" si="81"/>
        <v>35</v>
      </c>
      <c r="G500" s="25">
        <f t="shared" si="82"/>
        <v>165</v>
      </c>
      <c r="H500" s="25">
        <f t="shared" si="83"/>
        <v>1</v>
      </c>
      <c r="I500" s="30">
        <f t="shared" si="84"/>
        <v>1.0880000000000001</v>
      </c>
      <c r="J500" s="27">
        <f t="shared" si="77"/>
        <v>10</v>
      </c>
      <c r="K500" s="31"/>
      <c r="L500" s="32">
        <f t="shared" si="85"/>
        <v>16736</v>
      </c>
      <c r="M500" s="32"/>
      <c r="N500" s="32">
        <f t="shared" si="86"/>
        <v>1088</v>
      </c>
      <c r="O500" s="33"/>
      <c r="P500" s="105"/>
      <c r="Q500" s="105"/>
      <c r="R500" s="106"/>
      <c r="S500" s="106"/>
    </row>
    <row r="501" spans="1:19">
      <c r="A501" s="27">
        <f t="shared" si="78"/>
        <v>469</v>
      </c>
      <c r="B501" s="27">
        <v>492</v>
      </c>
      <c r="C501" s="28" t="str">
        <f t="shared" si="79"/>
        <v>469 - MATCH Charter School - MEDFORD pupils</v>
      </c>
      <c r="D501" s="29">
        <v>469035176</v>
      </c>
      <c r="E501" s="27">
        <f t="shared" si="80"/>
        <v>469</v>
      </c>
      <c r="F501" s="25">
        <f t="shared" si="81"/>
        <v>35</v>
      </c>
      <c r="G501" s="25">
        <f t="shared" si="82"/>
        <v>176</v>
      </c>
      <c r="H501" s="25">
        <f t="shared" si="83"/>
        <v>1</v>
      </c>
      <c r="I501" s="30">
        <f t="shared" si="84"/>
        <v>1.0880000000000001</v>
      </c>
      <c r="J501" s="27">
        <f t="shared" si="77"/>
        <v>8</v>
      </c>
      <c r="K501" s="31"/>
      <c r="L501" s="32">
        <f t="shared" si="85"/>
        <v>16568</v>
      </c>
      <c r="M501" s="32"/>
      <c r="N501" s="32">
        <f t="shared" si="86"/>
        <v>1088</v>
      </c>
      <c r="O501" s="33"/>
      <c r="P501" s="105"/>
      <c r="Q501" s="105"/>
      <c r="R501" s="106"/>
      <c r="S501" s="106"/>
    </row>
    <row r="502" spans="1:19">
      <c r="A502" s="27">
        <f t="shared" si="78"/>
        <v>469</v>
      </c>
      <c r="B502" s="27">
        <v>493</v>
      </c>
      <c r="C502" s="28" t="str">
        <f t="shared" si="79"/>
        <v>469 - MATCH Charter School - MILTON pupils</v>
      </c>
      <c r="D502" s="29">
        <v>469035189</v>
      </c>
      <c r="E502" s="27">
        <f t="shared" si="80"/>
        <v>469</v>
      </c>
      <c r="F502" s="25">
        <f t="shared" si="81"/>
        <v>35</v>
      </c>
      <c r="G502" s="25">
        <f t="shared" si="82"/>
        <v>189</v>
      </c>
      <c r="H502" s="25">
        <f t="shared" si="83"/>
        <v>1</v>
      </c>
      <c r="I502" s="30">
        <f t="shared" si="84"/>
        <v>1.0880000000000001</v>
      </c>
      <c r="J502" s="27">
        <f t="shared" si="77"/>
        <v>3</v>
      </c>
      <c r="K502" s="31"/>
      <c r="L502" s="32">
        <f t="shared" si="85"/>
        <v>14502</v>
      </c>
      <c r="M502" s="32"/>
      <c r="N502" s="32">
        <f t="shared" si="86"/>
        <v>1088</v>
      </c>
      <c r="O502" s="33"/>
      <c r="P502" s="105"/>
      <c r="Q502" s="105"/>
      <c r="R502" s="106"/>
      <c r="S502" s="106"/>
    </row>
    <row r="503" spans="1:19">
      <c r="A503" s="27">
        <f t="shared" si="78"/>
        <v>469</v>
      </c>
      <c r="B503" s="27">
        <v>494</v>
      </c>
      <c r="C503" s="28" t="str">
        <f t="shared" si="79"/>
        <v>469 - MATCH Charter School - NORWOOD pupils</v>
      </c>
      <c r="D503" s="29">
        <v>469035220</v>
      </c>
      <c r="E503" s="27">
        <f t="shared" si="80"/>
        <v>469</v>
      </c>
      <c r="F503" s="25">
        <f t="shared" si="81"/>
        <v>35</v>
      </c>
      <c r="G503" s="25">
        <f t="shared" si="82"/>
        <v>220</v>
      </c>
      <c r="H503" s="25">
        <f t="shared" si="83"/>
        <v>1</v>
      </c>
      <c r="I503" s="30">
        <f t="shared" si="84"/>
        <v>1.0880000000000001</v>
      </c>
      <c r="J503" s="27">
        <f t="shared" si="77"/>
        <v>7</v>
      </c>
      <c r="K503" s="31"/>
      <c r="L503" s="32">
        <f t="shared" si="85"/>
        <v>17431</v>
      </c>
      <c r="M503" s="32"/>
      <c r="N503" s="32">
        <f t="shared" si="86"/>
        <v>1088</v>
      </c>
      <c r="O503" s="33"/>
      <c r="P503" s="105"/>
      <c r="Q503" s="105"/>
      <c r="R503" s="106"/>
      <c r="S503" s="106"/>
    </row>
    <row r="504" spans="1:19">
      <c r="A504" s="27">
        <f t="shared" si="78"/>
        <v>469</v>
      </c>
      <c r="B504" s="27">
        <v>495</v>
      </c>
      <c r="C504" s="28" t="str">
        <f t="shared" si="79"/>
        <v>469 - MATCH Charter School - RANDOLPH pupils</v>
      </c>
      <c r="D504" s="29">
        <v>469035244</v>
      </c>
      <c r="E504" s="27">
        <f t="shared" si="80"/>
        <v>469</v>
      </c>
      <c r="F504" s="25">
        <f t="shared" si="81"/>
        <v>35</v>
      </c>
      <c r="G504" s="25">
        <f t="shared" si="82"/>
        <v>244</v>
      </c>
      <c r="H504" s="25">
        <f t="shared" si="83"/>
        <v>1</v>
      </c>
      <c r="I504" s="30">
        <f t="shared" si="84"/>
        <v>1.0880000000000001</v>
      </c>
      <c r="J504" s="27">
        <f t="shared" si="77"/>
        <v>10</v>
      </c>
      <c r="K504" s="31"/>
      <c r="L504" s="32">
        <f t="shared" si="85"/>
        <v>14028</v>
      </c>
      <c r="M504" s="32"/>
      <c r="N504" s="32">
        <f t="shared" si="86"/>
        <v>1088</v>
      </c>
      <c r="O504" s="33"/>
      <c r="P504" s="105"/>
      <c r="Q504" s="105"/>
      <c r="R504" s="106"/>
      <c r="S504" s="106"/>
    </row>
    <row r="505" spans="1:19">
      <c r="A505" s="27">
        <f t="shared" si="78"/>
        <v>469</v>
      </c>
      <c r="B505" s="27">
        <v>496</v>
      </c>
      <c r="C505" s="28" t="str">
        <f t="shared" si="79"/>
        <v>469 - MATCH Charter School - STOUGHTON pupils</v>
      </c>
      <c r="D505" s="29">
        <v>469035285</v>
      </c>
      <c r="E505" s="27">
        <f t="shared" si="80"/>
        <v>469</v>
      </c>
      <c r="F505" s="25">
        <f t="shared" si="81"/>
        <v>35</v>
      </c>
      <c r="G505" s="25">
        <f t="shared" si="82"/>
        <v>285</v>
      </c>
      <c r="H505" s="25">
        <f t="shared" si="83"/>
        <v>1</v>
      </c>
      <c r="I505" s="30">
        <f t="shared" si="84"/>
        <v>1.0880000000000001</v>
      </c>
      <c r="J505" s="27">
        <f t="shared" si="77"/>
        <v>8</v>
      </c>
      <c r="K505" s="31"/>
      <c r="L505" s="32">
        <f t="shared" si="85"/>
        <v>10752</v>
      </c>
      <c r="M505" s="32"/>
      <c r="N505" s="32">
        <f t="shared" si="86"/>
        <v>1088</v>
      </c>
      <c r="O505" s="33"/>
      <c r="P505" s="105"/>
      <c r="Q505" s="105"/>
      <c r="R505" s="106"/>
      <c r="S505" s="106"/>
    </row>
    <row r="506" spans="1:19">
      <c r="A506" s="27">
        <f t="shared" si="78"/>
        <v>469</v>
      </c>
      <c r="B506" s="27">
        <v>497</v>
      </c>
      <c r="C506" s="28" t="str">
        <f t="shared" si="79"/>
        <v>469 - MATCH Charter School - TAUNTON pupils</v>
      </c>
      <c r="D506" s="29">
        <v>469035293</v>
      </c>
      <c r="E506" s="27">
        <f t="shared" si="80"/>
        <v>469</v>
      </c>
      <c r="F506" s="25">
        <f t="shared" si="81"/>
        <v>35</v>
      </c>
      <c r="G506" s="25">
        <f t="shared" si="82"/>
        <v>293</v>
      </c>
      <c r="H506" s="25">
        <f t="shared" si="83"/>
        <v>1</v>
      </c>
      <c r="I506" s="30">
        <f t="shared" si="84"/>
        <v>1.0880000000000001</v>
      </c>
      <c r="J506" s="27">
        <f t="shared" si="77"/>
        <v>10</v>
      </c>
      <c r="K506" s="31"/>
      <c r="L506" s="32">
        <f t="shared" si="85"/>
        <v>17897</v>
      </c>
      <c r="M506" s="32"/>
      <c r="N506" s="32">
        <f t="shared" si="86"/>
        <v>1088</v>
      </c>
      <c r="O506" s="33"/>
      <c r="P506" s="105"/>
      <c r="Q506" s="105"/>
      <c r="R506" s="106"/>
      <c r="S506" s="106"/>
    </row>
    <row r="507" spans="1:19">
      <c r="A507" s="27">
        <f t="shared" si="78"/>
        <v>470</v>
      </c>
      <c r="B507" s="27">
        <v>498</v>
      </c>
      <c r="C507" s="28" t="str">
        <f t="shared" si="79"/>
        <v>470 - MYSTIC VALLEY REGIONAL Charter School - ANDOVER pupils</v>
      </c>
      <c r="D507" s="29">
        <v>470165009</v>
      </c>
      <c r="E507" s="27">
        <f t="shared" si="80"/>
        <v>470</v>
      </c>
      <c r="F507" s="25">
        <f t="shared" si="81"/>
        <v>165</v>
      </c>
      <c r="G507" s="25">
        <f t="shared" si="82"/>
        <v>9</v>
      </c>
      <c r="H507" s="25">
        <f t="shared" si="83"/>
        <v>1</v>
      </c>
      <c r="I507" s="30">
        <f t="shared" si="84"/>
        <v>1.038</v>
      </c>
      <c r="J507" s="27">
        <f t="shared" si="77"/>
        <v>3</v>
      </c>
      <c r="K507" s="31"/>
      <c r="L507" s="32">
        <f t="shared" si="85"/>
        <v>14476</v>
      </c>
      <c r="M507" s="32"/>
      <c r="N507" s="32">
        <f t="shared" si="86"/>
        <v>1088</v>
      </c>
      <c r="O507" s="33"/>
      <c r="P507" s="105"/>
      <c r="Q507" s="105"/>
      <c r="R507" s="106"/>
      <c r="S507" s="106"/>
    </row>
    <row r="508" spans="1:19">
      <c r="A508" s="27">
        <f t="shared" si="78"/>
        <v>470</v>
      </c>
      <c r="B508" s="27">
        <v>499</v>
      </c>
      <c r="C508" s="28" t="str">
        <f t="shared" si="79"/>
        <v>470 - MYSTIC VALLEY REGIONAL Charter School - ARLINGTON pupils</v>
      </c>
      <c r="D508" s="29">
        <v>470165010</v>
      </c>
      <c r="E508" s="27">
        <f t="shared" si="80"/>
        <v>470</v>
      </c>
      <c r="F508" s="25">
        <f t="shared" si="81"/>
        <v>165</v>
      </c>
      <c r="G508" s="25">
        <f t="shared" si="82"/>
        <v>10</v>
      </c>
      <c r="H508" s="25">
        <f t="shared" si="83"/>
        <v>1</v>
      </c>
      <c r="I508" s="30">
        <f t="shared" si="84"/>
        <v>1.038</v>
      </c>
      <c r="J508" s="27">
        <f t="shared" si="77"/>
        <v>3</v>
      </c>
      <c r="K508" s="31"/>
      <c r="L508" s="32">
        <f t="shared" si="85"/>
        <v>14048</v>
      </c>
      <c r="M508" s="32"/>
      <c r="N508" s="32">
        <f t="shared" si="86"/>
        <v>1088</v>
      </c>
      <c r="O508" s="33"/>
      <c r="P508" s="105"/>
      <c r="Q508" s="105"/>
      <c r="R508" s="106"/>
      <c r="S508" s="106"/>
    </row>
    <row r="509" spans="1:19">
      <c r="A509" s="27">
        <f t="shared" si="78"/>
        <v>470</v>
      </c>
      <c r="B509" s="27">
        <v>500</v>
      </c>
      <c r="C509" s="28" t="str">
        <f t="shared" si="79"/>
        <v>470 - MYSTIC VALLEY REGIONAL Charter School - BILLERICA pupils</v>
      </c>
      <c r="D509" s="29">
        <v>470165031</v>
      </c>
      <c r="E509" s="27">
        <f t="shared" si="80"/>
        <v>470</v>
      </c>
      <c r="F509" s="25">
        <f t="shared" si="81"/>
        <v>165</v>
      </c>
      <c r="G509" s="25">
        <f t="shared" si="82"/>
        <v>31</v>
      </c>
      <c r="H509" s="25">
        <f t="shared" si="83"/>
        <v>1</v>
      </c>
      <c r="I509" s="30">
        <f t="shared" si="84"/>
        <v>1.038</v>
      </c>
      <c r="J509" s="27">
        <f t="shared" si="77"/>
        <v>5</v>
      </c>
      <c r="K509" s="31"/>
      <c r="L509" s="32">
        <f t="shared" si="85"/>
        <v>10236</v>
      </c>
      <c r="M509" s="32"/>
      <c r="N509" s="32">
        <f t="shared" si="86"/>
        <v>1088</v>
      </c>
      <c r="O509" s="33"/>
      <c r="P509" s="105"/>
      <c r="Q509" s="105"/>
      <c r="R509" s="106"/>
      <c r="S509" s="106"/>
    </row>
    <row r="510" spans="1:19">
      <c r="A510" s="27">
        <f t="shared" si="78"/>
        <v>470</v>
      </c>
      <c r="B510" s="27">
        <v>501</v>
      </c>
      <c r="C510" s="28" t="str">
        <f t="shared" si="79"/>
        <v>470 - MYSTIC VALLEY REGIONAL Charter School - BOSTON pupils</v>
      </c>
      <c r="D510" s="29">
        <v>470165035</v>
      </c>
      <c r="E510" s="27">
        <f t="shared" si="80"/>
        <v>470</v>
      </c>
      <c r="F510" s="25">
        <f t="shared" si="81"/>
        <v>165</v>
      </c>
      <c r="G510" s="25">
        <f t="shared" si="82"/>
        <v>35</v>
      </c>
      <c r="H510" s="25">
        <f t="shared" si="83"/>
        <v>1</v>
      </c>
      <c r="I510" s="30">
        <f t="shared" si="84"/>
        <v>1.038</v>
      </c>
      <c r="J510" s="27">
        <f t="shared" si="77"/>
        <v>11</v>
      </c>
      <c r="K510" s="31"/>
      <c r="L510" s="32">
        <f t="shared" si="85"/>
        <v>13995</v>
      </c>
      <c r="M510" s="32"/>
      <c r="N510" s="32">
        <f t="shared" si="86"/>
        <v>1088</v>
      </c>
      <c r="O510" s="33"/>
      <c r="P510" s="105"/>
      <c r="Q510" s="105"/>
      <c r="R510" s="106"/>
      <c r="S510" s="106"/>
    </row>
    <row r="511" spans="1:19">
      <c r="A511" s="27">
        <f t="shared" si="78"/>
        <v>470</v>
      </c>
      <c r="B511" s="27">
        <v>502</v>
      </c>
      <c r="C511" s="28" t="str">
        <f t="shared" si="79"/>
        <v>470 - MYSTIC VALLEY REGIONAL Charter School - CHELSEA pupils</v>
      </c>
      <c r="D511" s="29">
        <v>470165057</v>
      </c>
      <c r="E511" s="27">
        <f t="shared" si="80"/>
        <v>470</v>
      </c>
      <c r="F511" s="25">
        <f t="shared" si="81"/>
        <v>165</v>
      </c>
      <c r="G511" s="25">
        <f t="shared" si="82"/>
        <v>57</v>
      </c>
      <c r="H511" s="25">
        <f t="shared" si="83"/>
        <v>1</v>
      </c>
      <c r="I511" s="30">
        <f t="shared" si="84"/>
        <v>1.038</v>
      </c>
      <c r="J511" s="27">
        <f t="shared" si="77"/>
        <v>12</v>
      </c>
      <c r="K511" s="31"/>
      <c r="L511" s="32">
        <f t="shared" si="85"/>
        <v>15386</v>
      </c>
      <c r="M511" s="32"/>
      <c r="N511" s="32">
        <f t="shared" si="86"/>
        <v>1088</v>
      </c>
      <c r="O511" s="33"/>
      <c r="P511" s="105"/>
      <c r="Q511" s="105"/>
      <c r="R511" s="106"/>
      <c r="S511" s="106"/>
    </row>
    <row r="512" spans="1:19">
      <c r="A512" s="27">
        <f t="shared" si="78"/>
        <v>470</v>
      </c>
      <c r="B512" s="27">
        <v>503</v>
      </c>
      <c r="C512" s="28" t="str">
        <f t="shared" si="79"/>
        <v>470 - MYSTIC VALLEY REGIONAL Charter School - DANVERS pupils</v>
      </c>
      <c r="D512" s="29">
        <v>470165071</v>
      </c>
      <c r="E512" s="27">
        <f t="shared" si="80"/>
        <v>470</v>
      </c>
      <c r="F512" s="25">
        <f t="shared" si="81"/>
        <v>165</v>
      </c>
      <c r="G512" s="25">
        <f t="shared" si="82"/>
        <v>71</v>
      </c>
      <c r="H512" s="25">
        <f t="shared" si="83"/>
        <v>1</v>
      </c>
      <c r="I512" s="30">
        <f t="shared" si="84"/>
        <v>1.038</v>
      </c>
      <c r="J512" s="27">
        <f t="shared" si="77"/>
        <v>5</v>
      </c>
      <c r="K512" s="31"/>
      <c r="L512" s="32">
        <f t="shared" si="85"/>
        <v>10814</v>
      </c>
      <c r="M512" s="32"/>
      <c r="N512" s="32">
        <f t="shared" si="86"/>
        <v>1088</v>
      </c>
      <c r="O512" s="33"/>
      <c r="P512" s="105"/>
      <c r="Q512" s="105"/>
      <c r="R512" s="106"/>
      <c r="S512" s="106"/>
    </row>
    <row r="513" spans="1:19">
      <c r="A513" s="27">
        <f t="shared" si="78"/>
        <v>470</v>
      </c>
      <c r="B513" s="27">
        <v>504</v>
      </c>
      <c r="C513" s="28" t="str">
        <f t="shared" si="79"/>
        <v>470 - MYSTIC VALLEY REGIONAL Charter School - EVERETT pupils</v>
      </c>
      <c r="D513" s="29">
        <v>470165093</v>
      </c>
      <c r="E513" s="27">
        <f t="shared" si="80"/>
        <v>470</v>
      </c>
      <c r="F513" s="25">
        <f t="shared" si="81"/>
        <v>165</v>
      </c>
      <c r="G513" s="25">
        <f t="shared" si="82"/>
        <v>93</v>
      </c>
      <c r="H513" s="25">
        <f t="shared" si="83"/>
        <v>1</v>
      </c>
      <c r="I513" s="30">
        <f t="shared" si="84"/>
        <v>1.038</v>
      </c>
      <c r="J513" s="27">
        <f t="shared" si="77"/>
        <v>11</v>
      </c>
      <c r="K513" s="31"/>
      <c r="L513" s="32">
        <f t="shared" si="85"/>
        <v>14400</v>
      </c>
      <c r="M513" s="32"/>
      <c r="N513" s="32">
        <f t="shared" si="86"/>
        <v>1088</v>
      </c>
      <c r="O513" s="33"/>
      <c r="P513" s="105"/>
      <c r="Q513" s="105"/>
      <c r="R513" s="106"/>
      <c r="S513" s="106"/>
    </row>
    <row r="514" spans="1:19">
      <c r="A514" s="27">
        <f t="shared" si="78"/>
        <v>470</v>
      </c>
      <c r="B514" s="27">
        <v>505</v>
      </c>
      <c r="C514" s="28" t="str">
        <f t="shared" si="79"/>
        <v>470 - MYSTIC VALLEY REGIONAL Charter School - HAVERHILL pupils</v>
      </c>
      <c r="D514" s="29">
        <v>470165128</v>
      </c>
      <c r="E514" s="27">
        <f t="shared" si="80"/>
        <v>470</v>
      </c>
      <c r="F514" s="25">
        <f t="shared" si="81"/>
        <v>165</v>
      </c>
      <c r="G514" s="25">
        <f t="shared" si="82"/>
        <v>128</v>
      </c>
      <c r="H514" s="25">
        <f t="shared" si="83"/>
        <v>1</v>
      </c>
      <c r="I514" s="30">
        <f t="shared" si="84"/>
        <v>1.038</v>
      </c>
      <c r="J514" s="27">
        <f t="shared" si="77"/>
        <v>10</v>
      </c>
      <c r="K514" s="31"/>
      <c r="L514" s="32">
        <f t="shared" si="85"/>
        <v>12119</v>
      </c>
      <c r="M514" s="32"/>
      <c r="N514" s="32">
        <f t="shared" si="86"/>
        <v>1088</v>
      </c>
      <c r="O514" s="33"/>
      <c r="P514" s="105"/>
      <c r="Q514" s="105"/>
      <c r="R514" s="106"/>
      <c r="S514" s="106"/>
    </row>
    <row r="515" spans="1:19">
      <c r="A515" s="27">
        <f t="shared" si="78"/>
        <v>470</v>
      </c>
      <c r="B515" s="27">
        <v>506</v>
      </c>
      <c r="C515" s="28" t="str">
        <f t="shared" si="79"/>
        <v>470 - MYSTIC VALLEY REGIONAL Charter School - LAWRENCE pupils</v>
      </c>
      <c r="D515" s="29">
        <v>470165149</v>
      </c>
      <c r="E515" s="27">
        <f t="shared" si="80"/>
        <v>470</v>
      </c>
      <c r="F515" s="25">
        <f t="shared" si="81"/>
        <v>165</v>
      </c>
      <c r="G515" s="25">
        <f t="shared" si="82"/>
        <v>149</v>
      </c>
      <c r="H515" s="25">
        <f t="shared" si="83"/>
        <v>1</v>
      </c>
      <c r="I515" s="30">
        <f t="shared" si="84"/>
        <v>1.038</v>
      </c>
      <c r="J515" s="27">
        <f t="shared" si="77"/>
        <v>12</v>
      </c>
      <c r="K515" s="31"/>
      <c r="L515" s="32">
        <f t="shared" si="85"/>
        <v>11969</v>
      </c>
      <c r="M515" s="32"/>
      <c r="N515" s="32">
        <f t="shared" si="86"/>
        <v>1088</v>
      </c>
      <c r="O515" s="33"/>
      <c r="P515" s="105"/>
      <c r="Q515" s="105"/>
      <c r="R515" s="106"/>
      <c r="S515" s="106"/>
    </row>
    <row r="516" spans="1:19">
      <c r="A516" s="27">
        <f t="shared" si="78"/>
        <v>470</v>
      </c>
      <c r="B516" s="27">
        <v>507</v>
      </c>
      <c r="C516" s="28" t="str">
        <f t="shared" si="79"/>
        <v>470 - MYSTIC VALLEY REGIONAL Charter School - LYNN pupils</v>
      </c>
      <c r="D516" s="29">
        <v>470165163</v>
      </c>
      <c r="E516" s="27">
        <f t="shared" si="80"/>
        <v>470</v>
      </c>
      <c r="F516" s="25">
        <f t="shared" si="81"/>
        <v>165</v>
      </c>
      <c r="G516" s="25">
        <f t="shared" si="82"/>
        <v>163</v>
      </c>
      <c r="H516" s="25">
        <f t="shared" si="83"/>
        <v>1</v>
      </c>
      <c r="I516" s="30">
        <f t="shared" si="84"/>
        <v>1.038</v>
      </c>
      <c r="J516" s="27">
        <f t="shared" si="77"/>
        <v>11</v>
      </c>
      <c r="K516" s="31"/>
      <c r="L516" s="32">
        <f t="shared" si="85"/>
        <v>14564</v>
      </c>
      <c r="M516" s="32"/>
      <c r="N516" s="32">
        <f t="shared" si="86"/>
        <v>1088</v>
      </c>
      <c r="O516" s="33"/>
      <c r="P516" s="105"/>
      <c r="Q516" s="105"/>
      <c r="R516" s="106"/>
      <c r="S516" s="106"/>
    </row>
    <row r="517" spans="1:19">
      <c r="A517" s="27">
        <f t="shared" si="78"/>
        <v>470</v>
      </c>
      <c r="B517" s="27">
        <v>508</v>
      </c>
      <c r="C517" s="28" t="str">
        <f t="shared" si="79"/>
        <v>470 - MYSTIC VALLEY REGIONAL Charter School - LYNNFIELD pupils</v>
      </c>
      <c r="D517" s="29">
        <v>470165164</v>
      </c>
      <c r="E517" s="27">
        <f t="shared" si="80"/>
        <v>470</v>
      </c>
      <c r="F517" s="25">
        <f t="shared" si="81"/>
        <v>165</v>
      </c>
      <c r="G517" s="25">
        <f t="shared" si="82"/>
        <v>164</v>
      </c>
      <c r="H517" s="25">
        <f t="shared" si="83"/>
        <v>1</v>
      </c>
      <c r="I517" s="30">
        <f t="shared" si="84"/>
        <v>1.038</v>
      </c>
      <c r="J517" s="27">
        <f t="shared" si="77"/>
        <v>2</v>
      </c>
      <c r="K517" s="31"/>
      <c r="L517" s="32">
        <f t="shared" si="85"/>
        <v>12604</v>
      </c>
      <c r="M517" s="32"/>
      <c r="N517" s="32">
        <f t="shared" si="86"/>
        <v>1088</v>
      </c>
      <c r="O517" s="33"/>
      <c r="P517" s="105"/>
      <c r="Q517" s="105"/>
      <c r="R517" s="106"/>
      <c r="S517" s="106"/>
    </row>
    <row r="518" spans="1:19">
      <c r="A518" s="27">
        <f t="shared" si="78"/>
        <v>470</v>
      </c>
      <c r="B518" s="27">
        <v>509</v>
      </c>
      <c r="C518" s="28" t="str">
        <f t="shared" si="79"/>
        <v>470 - MYSTIC VALLEY REGIONAL Charter School - MALDEN pupils</v>
      </c>
      <c r="D518" s="29">
        <v>470165165</v>
      </c>
      <c r="E518" s="27">
        <f t="shared" si="80"/>
        <v>470</v>
      </c>
      <c r="F518" s="25">
        <f t="shared" si="81"/>
        <v>165</v>
      </c>
      <c r="G518" s="25">
        <f t="shared" si="82"/>
        <v>165</v>
      </c>
      <c r="H518" s="25">
        <f t="shared" si="83"/>
        <v>1</v>
      </c>
      <c r="I518" s="30">
        <f t="shared" si="84"/>
        <v>1.038</v>
      </c>
      <c r="J518" s="27">
        <f t="shared" si="77"/>
        <v>10</v>
      </c>
      <c r="K518" s="31"/>
      <c r="L518" s="32">
        <f t="shared" si="85"/>
        <v>13220</v>
      </c>
      <c r="M518" s="32"/>
      <c r="N518" s="32">
        <f t="shared" si="86"/>
        <v>1088</v>
      </c>
      <c r="O518" s="33"/>
      <c r="P518" s="105"/>
      <c r="Q518" s="105"/>
      <c r="R518" s="106"/>
      <c r="S518" s="106"/>
    </row>
    <row r="519" spans="1:19">
      <c r="A519" s="27">
        <f t="shared" si="78"/>
        <v>470</v>
      </c>
      <c r="B519" s="27">
        <v>510</v>
      </c>
      <c r="C519" s="28" t="str">
        <f t="shared" si="79"/>
        <v>470 - MYSTIC VALLEY REGIONAL Charter School - MEDFORD pupils</v>
      </c>
      <c r="D519" s="29">
        <v>470165176</v>
      </c>
      <c r="E519" s="27">
        <f t="shared" si="80"/>
        <v>470</v>
      </c>
      <c r="F519" s="25">
        <f t="shared" si="81"/>
        <v>165</v>
      </c>
      <c r="G519" s="25">
        <f t="shared" si="82"/>
        <v>176</v>
      </c>
      <c r="H519" s="25">
        <f t="shared" si="83"/>
        <v>1</v>
      </c>
      <c r="I519" s="30">
        <f t="shared" si="84"/>
        <v>1.038</v>
      </c>
      <c r="J519" s="27">
        <f t="shared" si="77"/>
        <v>8</v>
      </c>
      <c r="K519" s="31"/>
      <c r="L519" s="32">
        <f t="shared" si="85"/>
        <v>12529</v>
      </c>
      <c r="M519" s="32"/>
      <c r="N519" s="32">
        <f t="shared" si="86"/>
        <v>1088</v>
      </c>
      <c r="O519" s="33"/>
      <c r="P519" s="105"/>
      <c r="Q519" s="105"/>
      <c r="R519" s="106"/>
      <c r="S519" s="106"/>
    </row>
    <row r="520" spans="1:19">
      <c r="A520" s="27">
        <f t="shared" si="78"/>
        <v>470</v>
      </c>
      <c r="B520" s="27">
        <v>511</v>
      </c>
      <c r="C520" s="28" t="str">
        <f t="shared" si="79"/>
        <v>470 - MYSTIC VALLEY REGIONAL Charter School - MELROSE pupils</v>
      </c>
      <c r="D520" s="29">
        <v>470165178</v>
      </c>
      <c r="E520" s="27">
        <f t="shared" si="80"/>
        <v>470</v>
      </c>
      <c r="F520" s="25">
        <f t="shared" si="81"/>
        <v>165</v>
      </c>
      <c r="G520" s="25">
        <f t="shared" si="82"/>
        <v>178</v>
      </c>
      <c r="H520" s="25">
        <f t="shared" si="83"/>
        <v>1</v>
      </c>
      <c r="I520" s="30">
        <f t="shared" si="84"/>
        <v>1.038</v>
      </c>
      <c r="J520" s="27">
        <f t="shared" si="77"/>
        <v>3</v>
      </c>
      <c r="K520" s="31"/>
      <c r="L520" s="32">
        <f t="shared" si="85"/>
        <v>11320</v>
      </c>
      <c r="M520" s="32"/>
      <c r="N520" s="32">
        <f t="shared" si="86"/>
        <v>1088</v>
      </c>
      <c r="O520" s="33"/>
      <c r="P520" s="105"/>
      <c r="Q520" s="105"/>
      <c r="R520" s="106"/>
      <c r="S520" s="106"/>
    </row>
    <row r="521" spans="1:19">
      <c r="A521" s="27">
        <f t="shared" si="78"/>
        <v>470</v>
      </c>
      <c r="B521" s="27">
        <v>512</v>
      </c>
      <c r="C521" s="28" t="str">
        <f t="shared" si="79"/>
        <v>470 - MYSTIC VALLEY REGIONAL Charter School - MIDDLETON pupils</v>
      </c>
      <c r="D521" s="29">
        <v>470165184</v>
      </c>
      <c r="E521" s="27">
        <f t="shared" si="80"/>
        <v>470</v>
      </c>
      <c r="F521" s="25">
        <f t="shared" si="81"/>
        <v>165</v>
      </c>
      <c r="G521" s="25">
        <f t="shared" si="82"/>
        <v>184</v>
      </c>
      <c r="H521" s="25">
        <f t="shared" si="83"/>
        <v>1</v>
      </c>
      <c r="I521" s="30">
        <f t="shared" si="84"/>
        <v>1.038</v>
      </c>
      <c r="J521" s="27">
        <f t="shared" si="77"/>
        <v>3</v>
      </c>
      <c r="K521" s="31"/>
      <c r="L521" s="32">
        <f t="shared" si="85"/>
        <v>10424</v>
      </c>
      <c r="M521" s="32"/>
      <c r="N521" s="32">
        <f t="shared" si="86"/>
        <v>1088</v>
      </c>
      <c r="O521" s="33"/>
      <c r="P521" s="105"/>
      <c r="Q521" s="105"/>
      <c r="R521" s="106"/>
      <c r="S521" s="106"/>
    </row>
    <row r="522" spans="1:19">
      <c r="A522" s="27">
        <f t="shared" si="78"/>
        <v>470</v>
      </c>
      <c r="B522" s="27">
        <v>513</v>
      </c>
      <c r="C522" s="28" t="str">
        <f t="shared" si="79"/>
        <v>470 - MYSTIC VALLEY REGIONAL Charter School - NORTH READING pupils</v>
      </c>
      <c r="D522" s="29">
        <v>470165217</v>
      </c>
      <c r="E522" s="27">
        <f t="shared" si="80"/>
        <v>470</v>
      </c>
      <c r="F522" s="25">
        <f t="shared" si="81"/>
        <v>165</v>
      </c>
      <c r="G522" s="25">
        <f t="shared" si="82"/>
        <v>217</v>
      </c>
      <c r="H522" s="25">
        <f t="shared" si="83"/>
        <v>1</v>
      </c>
      <c r="I522" s="30">
        <f t="shared" si="84"/>
        <v>1.038</v>
      </c>
      <c r="J522" s="27">
        <f t="shared" ref="J522:J585" si="87">VLOOKUP(D522,enro_chafnd,16)</f>
        <v>3</v>
      </c>
      <c r="K522" s="31"/>
      <c r="L522" s="32">
        <f t="shared" si="85"/>
        <v>11969</v>
      </c>
      <c r="M522" s="32"/>
      <c r="N522" s="32">
        <f t="shared" si="86"/>
        <v>1088</v>
      </c>
      <c r="O522" s="33"/>
      <c r="P522" s="105"/>
      <c r="Q522" s="105"/>
      <c r="R522" s="106"/>
      <c r="S522" s="106"/>
    </row>
    <row r="523" spans="1:19">
      <c r="A523" s="27">
        <f t="shared" ref="A523:A586" si="88">IF(VALUE(MID(D523,1,1))=4,VALUE(MID(D523,1,3)),VALUE(MID(D523,1,4)))</f>
        <v>470</v>
      </c>
      <c r="B523" s="27">
        <v>514</v>
      </c>
      <c r="C523" s="28" t="str">
        <f t="shared" ref="C523:C586" si="89">IF(H523=1,A523 &amp; " - " &amp;VLOOKUP(A523,codeCHA,2)&amp;" Charter School - "&amp;VLOOKUP(G523,code436,2)&amp;" pupils",IF(OR(A523=450,A523=466),A523 &amp; " - " &amp;VLOOKUP(A523,codeCHA,2)&amp;" Charter School - "&amp;VLOOKUP(F523,code436,2)&amp;" District - "&amp;VLOOKUP(G523,code436,2)&amp;" pupils",A523 &amp; " - " &amp;VLOOKUP(A523,codeCHA,2)&amp;" Charter School - "&amp;VLOOKUP(F523,code436,2)&amp;" Campus - "&amp;VLOOKUP(G523,code436,2)&amp;" pupils"))</f>
        <v>470 - MYSTIC VALLEY REGIONAL Charter School - PEABODY pupils</v>
      </c>
      <c r="D523" s="29">
        <v>470165229</v>
      </c>
      <c r="E523" s="27">
        <f t="shared" ref="E523:E586" si="90">A523</f>
        <v>470</v>
      </c>
      <c r="F523" s="25">
        <f t="shared" ref="F523:F586" si="91">IF(VALUE(MID(D523,1,1))=4,VALUE(MID(D523,4,3)),VALUE(MID(D523,5,3)))</f>
        <v>165</v>
      </c>
      <c r="G523" s="25">
        <f t="shared" ref="G523:G586" si="92">IF(VALUE(MID(D523,1,1))=4,VALUE(MID(D523,7,3)),VALUE(MID(D523,8,3)))</f>
        <v>229</v>
      </c>
      <c r="H523" s="25">
        <f t="shared" ref="H523:H586" si="93">IF(OR(A523=410,A523=466,A523=487),2,1)</f>
        <v>1</v>
      </c>
      <c r="I523" s="30">
        <f t="shared" ref="I523:I586" si="94">VLOOKUP(F523,distinfo,4)</f>
        <v>1.038</v>
      </c>
      <c r="J523" s="27">
        <f t="shared" si="87"/>
        <v>9</v>
      </c>
      <c r="K523" s="31"/>
      <c r="L523" s="32">
        <f t="shared" ref="L523:L586" si="95">IF(VLOOKUP(D523,rate_chafnd,40,FALSE)&gt;0,VLOOKUP(D523,rate_chafnd,40),VLOOKUP(G523,distinfo,7))</f>
        <v>11958</v>
      </c>
      <c r="M523" s="32"/>
      <c r="N523" s="32">
        <f t="shared" ref="N523:N586" si="96">VLOOKUP(G523,distinfo,9)</f>
        <v>1088</v>
      </c>
      <c r="O523" s="33"/>
      <c r="P523" s="105"/>
      <c r="Q523" s="105"/>
      <c r="R523" s="106"/>
      <c r="S523" s="106"/>
    </row>
    <row r="524" spans="1:19">
      <c r="A524" s="27">
        <f t="shared" si="88"/>
        <v>470</v>
      </c>
      <c r="B524" s="27">
        <v>515</v>
      </c>
      <c r="C524" s="28" t="str">
        <f t="shared" si="89"/>
        <v>470 - MYSTIC VALLEY REGIONAL Charter School - READING pupils</v>
      </c>
      <c r="D524" s="29">
        <v>470165246</v>
      </c>
      <c r="E524" s="27">
        <f t="shared" si="90"/>
        <v>470</v>
      </c>
      <c r="F524" s="25">
        <f t="shared" si="91"/>
        <v>165</v>
      </c>
      <c r="G524" s="25">
        <f t="shared" si="92"/>
        <v>246</v>
      </c>
      <c r="H524" s="25">
        <f t="shared" si="93"/>
        <v>1</v>
      </c>
      <c r="I524" s="30">
        <f t="shared" si="94"/>
        <v>1.038</v>
      </c>
      <c r="J524" s="27">
        <f t="shared" si="87"/>
        <v>2</v>
      </c>
      <c r="K524" s="31"/>
      <c r="L524" s="32">
        <f t="shared" si="95"/>
        <v>10424</v>
      </c>
      <c r="M524" s="32"/>
      <c r="N524" s="32">
        <f t="shared" si="96"/>
        <v>1088</v>
      </c>
      <c r="O524" s="33"/>
      <c r="P524" s="105"/>
      <c r="Q524" s="105"/>
      <c r="R524" s="106"/>
      <c r="S524" s="106"/>
    </row>
    <row r="525" spans="1:19">
      <c r="A525" s="27">
        <f t="shared" si="88"/>
        <v>470</v>
      </c>
      <c r="B525" s="27">
        <v>516</v>
      </c>
      <c r="C525" s="28" t="str">
        <f t="shared" si="89"/>
        <v>470 - MYSTIC VALLEY REGIONAL Charter School - REVERE pupils</v>
      </c>
      <c r="D525" s="29">
        <v>470165248</v>
      </c>
      <c r="E525" s="27">
        <f t="shared" si="90"/>
        <v>470</v>
      </c>
      <c r="F525" s="25">
        <f t="shared" si="91"/>
        <v>165</v>
      </c>
      <c r="G525" s="25">
        <f t="shared" si="92"/>
        <v>248</v>
      </c>
      <c r="H525" s="25">
        <f t="shared" si="93"/>
        <v>1</v>
      </c>
      <c r="I525" s="30">
        <f t="shared" si="94"/>
        <v>1.038</v>
      </c>
      <c r="J525" s="27">
        <f t="shared" si="87"/>
        <v>11</v>
      </c>
      <c r="K525" s="31"/>
      <c r="L525" s="32">
        <f t="shared" si="95"/>
        <v>14205</v>
      </c>
      <c r="M525" s="32"/>
      <c r="N525" s="32">
        <f t="shared" si="96"/>
        <v>1088</v>
      </c>
      <c r="O525" s="33"/>
      <c r="P525" s="105"/>
      <c r="Q525" s="105"/>
      <c r="R525" s="106"/>
      <c r="S525" s="106"/>
    </row>
    <row r="526" spans="1:19">
      <c r="A526" s="27">
        <f t="shared" si="88"/>
        <v>470</v>
      </c>
      <c r="B526" s="27">
        <v>517</v>
      </c>
      <c r="C526" s="28" t="str">
        <f t="shared" si="89"/>
        <v>470 - MYSTIC VALLEY REGIONAL Charter School - SAUGUS pupils</v>
      </c>
      <c r="D526" s="29">
        <v>470165262</v>
      </c>
      <c r="E526" s="27">
        <f t="shared" si="90"/>
        <v>470</v>
      </c>
      <c r="F526" s="25">
        <f t="shared" si="91"/>
        <v>165</v>
      </c>
      <c r="G526" s="25">
        <f t="shared" si="92"/>
        <v>262</v>
      </c>
      <c r="H526" s="25">
        <f t="shared" si="93"/>
        <v>1</v>
      </c>
      <c r="I526" s="30">
        <f t="shared" si="94"/>
        <v>1.038</v>
      </c>
      <c r="J526" s="27">
        <f t="shared" si="87"/>
        <v>9</v>
      </c>
      <c r="K526" s="31"/>
      <c r="L526" s="32">
        <f t="shared" si="95"/>
        <v>12485</v>
      </c>
      <c r="M526" s="32"/>
      <c r="N526" s="32">
        <f t="shared" si="96"/>
        <v>1088</v>
      </c>
      <c r="O526" s="33"/>
      <c r="P526" s="105"/>
      <c r="Q526" s="105"/>
      <c r="R526" s="106"/>
      <c r="S526" s="106"/>
    </row>
    <row r="527" spans="1:19">
      <c r="A527" s="27">
        <f t="shared" si="88"/>
        <v>470</v>
      </c>
      <c r="B527" s="27">
        <v>518</v>
      </c>
      <c r="C527" s="28" t="str">
        <f t="shared" si="89"/>
        <v>470 - MYSTIC VALLEY REGIONAL Charter School - SOMERVILLE pupils</v>
      </c>
      <c r="D527" s="29">
        <v>470165274</v>
      </c>
      <c r="E527" s="27">
        <f t="shared" si="90"/>
        <v>470</v>
      </c>
      <c r="F527" s="25">
        <f t="shared" si="91"/>
        <v>165</v>
      </c>
      <c r="G527" s="25">
        <f t="shared" si="92"/>
        <v>274</v>
      </c>
      <c r="H527" s="25">
        <f t="shared" si="93"/>
        <v>1</v>
      </c>
      <c r="I527" s="30">
        <f t="shared" si="94"/>
        <v>1.038</v>
      </c>
      <c r="J527" s="27">
        <f t="shared" si="87"/>
        <v>10</v>
      </c>
      <c r="K527" s="31"/>
      <c r="L527" s="32">
        <f t="shared" si="95"/>
        <v>10424</v>
      </c>
      <c r="M527" s="32"/>
      <c r="N527" s="32">
        <f t="shared" si="96"/>
        <v>1088</v>
      </c>
      <c r="O527" s="33"/>
      <c r="P527" s="105"/>
      <c r="Q527" s="105"/>
      <c r="R527" s="106"/>
      <c r="S527" s="106"/>
    </row>
    <row r="528" spans="1:19">
      <c r="A528" s="27">
        <f t="shared" si="88"/>
        <v>470</v>
      </c>
      <c r="B528" s="27">
        <v>519</v>
      </c>
      <c r="C528" s="28" t="str">
        <f t="shared" si="89"/>
        <v>470 - MYSTIC VALLEY REGIONAL Charter School - STONEHAM pupils</v>
      </c>
      <c r="D528" s="29">
        <v>470165284</v>
      </c>
      <c r="E528" s="27">
        <f t="shared" si="90"/>
        <v>470</v>
      </c>
      <c r="F528" s="25">
        <f t="shared" si="91"/>
        <v>165</v>
      </c>
      <c r="G528" s="25">
        <f t="shared" si="92"/>
        <v>284</v>
      </c>
      <c r="H528" s="25">
        <f t="shared" si="93"/>
        <v>1</v>
      </c>
      <c r="I528" s="30">
        <f t="shared" si="94"/>
        <v>1.038</v>
      </c>
      <c r="J528" s="27">
        <f t="shared" si="87"/>
        <v>5</v>
      </c>
      <c r="K528" s="31"/>
      <c r="L528" s="32">
        <f t="shared" si="95"/>
        <v>11618</v>
      </c>
      <c r="M528" s="32"/>
      <c r="N528" s="32">
        <f t="shared" si="96"/>
        <v>1088</v>
      </c>
      <c r="O528" s="33"/>
      <c r="P528" s="105"/>
      <c r="Q528" s="105"/>
      <c r="R528" s="106"/>
      <c r="S528" s="106"/>
    </row>
    <row r="529" spans="1:19">
      <c r="A529" s="27">
        <f t="shared" si="88"/>
        <v>470</v>
      </c>
      <c r="B529" s="27">
        <v>520</v>
      </c>
      <c r="C529" s="28" t="str">
        <f t="shared" si="89"/>
        <v>470 - MYSTIC VALLEY REGIONAL Charter School - WAKEFIELD pupils</v>
      </c>
      <c r="D529" s="29">
        <v>470165305</v>
      </c>
      <c r="E529" s="27">
        <f t="shared" si="90"/>
        <v>470</v>
      </c>
      <c r="F529" s="25">
        <f t="shared" si="91"/>
        <v>165</v>
      </c>
      <c r="G529" s="25">
        <f t="shared" si="92"/>
        <v>305</v>
      </c>
      <c r="H529" s="25">
        <f t="shared" si="93"/>
        <v>1</v>
      </c>
      <c r="I529" s="30">
        <f t="shared" si="94"/>
        <v>1.038</v>
      </c>
      <c r="J529" s="27">
        <f t="shared" si="87"/>
        <v>4</v>
      </c>
      <c r="K529" s="31"/>
      <c r="L529" s="32">
        <f t="shared" si="95"/>
        <v>11443</v>
      </c>
      <c r="M529" s="32"/>
      <c r="N529" s="32">
        <f t="shared" si="96"/>
        <v>1088</v>
      </c>
      <c r="O529" s="33"/>
      <c r="P529" s="105"/>
      <c r="Q529" s="105"/>
      <c r="R529" s="106"/>
      <c r="S529" s="106"/>
    </row>
    <row r="530" spans="1:19">
      <c r="A530" s="27">
        <f t="shared" si="88"/>
        <v>470</v>
      </c>
      <c r="B530" s="27">
        <v>521</v>
      </c>
      <c r="C530" s="28" t="str">
        <f t="shared" si="89"/>
        <v>470 - MYSTIC VALLEY REGIONAL Charter School - WILMINGTON pupils</v>
      </c>
      <c r="D530" s="29">
        <v>470165342</v>
      </c>
      <c r="E530" s="27">
        <f t="shared" si="90"/>
        <v>470</v>
      </c>
      <c r="F530" s="25">
        <f t="shared" si="91"/>
        <v>165</v>
      </c>
      <c r="G530" s="25">
        <f t="shared" si="92"/>
        <v>342</v>
      </c>
      <c r="H530" s="25">
        <f t="shared" si="93"/>
        <v>1</v>
      </c>
      <c r="I530" s="30">
        <f t="shared" si="94"/>
        <v>1.038</v>
      </c>
      <c r="J530" s="27">
        <f t="shared" si="87"/>
        <v>3</v>
      </c>
      <c r="K530" s="31"/>
      <c r="L530" s="32">
        <f t="shared" si="95"/>
        <v>12899</v>
      </c>
      <c r="M530" s="32"/>
      <c r="N530" s="32">
        <f t="shared" si="96"/>
        <v>1088</v>
      </c>
      <c r="O530" s="33"/>
      <c r="P530" s="105"/>
      <c r="Q530" s="105"/>
      <c r="R530" s="106"/>
      <c r="S530" s="106"/>
    </row>
    <row r="531" spans="1:19">
      <c r="A531" s="27">
        <f t="shared" si="88"/>
        <v>470</v>
      </c>
      <c r="B531" s="27">
        <v>522</v>
      </c>
      <c r="C531" s="28" t="str">
        <f t="shared" si="89"/>
        <v>470 - MYSTIC VALLEY REGIONAL Charter School - WINCHESTER pupils</v>
      </c>
      <c r="D531" s="29">
        <v>470165344</v>
      </c>
      <c r="E531" s="27">
        <f t="shared" si="90"/>
        <v>470</v>
      </c>
      <c r="F531" s="25">
        <f t="shared" si="91"/>
        <v>165</v>
      </c>
      <c r="G531" s="25">
        <f t="shared" si="92"/>
        <v>344</v>
      </c>
      <c r="H531" s="25">
        <f t="shared" si="93"/>
        <v>1</v>
      </c>
      <c r="I531" s="30">
        <f t="shared" si="94"/>
        <v>1.038</v>
      </c>
      <c r="J531" s="27">
        <f t="shared" si="87"/>
        <v>2</v>
      </c>
      <c r="K531" s="31"/>
      <c r="L531" s="32">
        <f t="shared" si="95"/>
        <v>14646</v>
      </c>
      <c r="M531" s="32"/>
      <c r="N531" s="32">
        <f t="shared" si="96"/>
        <v>1088</v>
      </c>
      <c r="O531" s="33"/>
      <c r="P531" s="105"/>
      <c r="Q531" s="105"/>
      <c r="R531" s="106"/>
      <c r="S531" s="106"/>
    </row>
    <row r="532" spans="1:19">
      <c r="A532" s="27">
        <f t="shared" si="88"/>
        <v>470</v>
      </c>
      <c r="B532" s="27">
        <v>523</v>
      </c>
      <c r="C532" s="28" t="str">
        <f t="shared" si="89"/>
        <v>470 - MYSTIC VALLEY REGIONAL Charter School - WINTHROP pupils</v>
      </c>
      <c r="D532" s="29">
        <v>470165346</v>
      </c>
      <c r="E532" s="27">
        <f t="shared" si="90"/>
        <v>470</v>
      </c>
      <c r="F532" s="25">
        <f t="shared" si="91"/>
        <v>165</v>
      </c>
      <c r="G532" s="25">
        <f t="shared" si="92"/>
        <v>346</v>
      </c>
      <c r="H532" s="25">
        <f t="shared" si="93"/>
        <v>1</v>
      </c>
      <c r="I532" s="30">
        <f t="shared" si="94"/>
        <v>1.038</v>
      </c>
      <c r="J532" s="27">
        <f t="shared" si="87"/>
        <v>8</v>
      </c>
      <c r="K532" s="31"/>
      <c r="L532" s="32">
        <f t="shared" si="95"/>
        <v>18506</v>
      </c>
      <c r="M532" s="32"/>
      <c r="N532" s="32">
        <f t="shared" si="96"/>
        <v>1088</v>
      </c>
      <c r="O532" s="33"/>
      <c r="P532" s="105"/>
      <c r="Q532" s="105"/>
      <c r="R532" s="106"/>
      <c r="S532" s="106"/>
    </row>
    <row r="533" spans="1:19">
      <c r="A533" s="27">
        <f t="shared" si="88"/>
        <v>470</v>
      </c>
      <c r="B533" s="27">
        <v>524</v>
      </c>
      <c r="C533" s="28" t="str">
        <f t="shared" si="89"/>
        <v>470 - MYSTIC VALLEY REGIONAL Charter School - WOBURN pupils</v>
      </c>
      <c r="D533" s="29">
        <v>470165347</v>
      </c>
      <c r="E533" s="27">
        <f t="shared" si="90"/>
        <v>470</v>
      </c>
      <c r="F533" s="25">
        <f t="shared" si="91"/>
        <v>165</v>
      </c>
      <c r="G533" s="25">
        <f t="shared" si="92"/>
        <v>347</v>
      </c>
      <c r="H533" s="25">
        <f t="shared" si="93"/>
        <v>1</v>
      </c>
      <c r="I533" s="30">
        <f t="shared" si="94"/>
        <v>1.038</v>
      </c>
      <c r="J533" s="27">
        <f t="shared" si="87"/>
        <v>8</v>
      </c>
      <c r="K533" s="31"/>
      <c r="L533" s="32">
        <f t="shared" si="95"/>
        <v>12485</v>
      </c>
      <c r="M533" s="32"/>
      <c r="N533" s="32">
        <f t="shared" si="96"/>
        <v>1088</v>
      </c>
      <c r="O533" s="33"/>
      <c r="P533" s="105"/>
      <c r="Q533" s="105"/>
      <c r="R533" s="106"/>
      <c r="S533" s="106"/>
    </row>
    <row r="534" spans="1:19">
      <c r="A534" s="27">
        <f t="shared" si="88"/>
        <v>470</v>
      </c>
      <c r="B534" s="27">
        <v>525</v>
      </c>
      <c r="C534" s="28" t="str">
        <f t="shared" si="89"/>
        <v>470 - MYSTIC VALLEY REGIONAL Charter School - MASCONOMET pupils</v>
      </c>
      <c r="D534" s="29">
        <v>470165705</v>
      </c>
      <c r="E534" s="27">
        <f t="shared" si="90"/>
        <v>470</v>
      </c>
      <c r="F534" s="25">
        <f t="shared" si="91"/>
        <v>165</v>
      </c>
      <c r="G534" s="25">
        <f t="shared" si="92"/>
        <v>705</v>
      </c>
      <c r="H534" s="25">
        <f t="shared" si="93"/>
        <v>1</v>
      </c>
      <c r="I534" s="30">
        <f t="shared" si="94"/>
        <v>1.038</v>
      </c>
      <c r="J534" s="27">
        <f t="shared" si="87"/>
        <v>2</v>
      </c>
      <c r="K534" s="31"/>
      <c r="L534" s="32">
        <f t="shared" si="95"/>
        <v>11008</v>
      </c>
      <c r="M534" s="32"/>
      <c r="N534" s="32">
        <f t="shared" si="96"/>
        <v>1088</v>
      </c>
      <c r="O534" s="33"/>
      <c r="P534" s="105"/>
      <c r="Q534" s="105"/>
      <c r="R534" s="106"/>
      <c r="S534" s="106"/>
    </row>
    <row r="535" spans="1:19">
      <c r="A535" s="27">
        <f t="shared" si="88"/>
        <v>474</v>
      </c>
      <c r="B535" s="27">
        <v>526</v>
      </c>
      <c r="C535" s="28" t="str">
        <f t="shared" si="89"/>
        <v>474 - SIZER SCHOOL, A NORTH CENTRAL CHARTER ESSENTIAL SCHOOL Charter School - CHELSEA pupils</v>
      </c>
      <c r="D535" s="29">
        <v>474097057</v>
      </c>
      <c r="E535" s="27">
        <f t="shared" si="90"/>
        <v>474</v>
      </c>
      <c r="F535" s="25">
        <f t="shared" si="91"/>
        <v>97</v>
      </c>
      <c r="G535" s="25">
        <f t="shared" si="92"/>
        <v>57</v>
      </c>
      <c r="H535" s="25">
        <f t="shared" si="93"/>
        <v>1</v>
      </c>
      <c r="I535" s="30">
        <f t="shared" si="94"/>
        <v>1</v>
      </c>
      <c r="J535" s="27">
        <f t="shared" si="87"/>
        <v>12</v>
      </c>
      <c r="K535" s="31"/>
      <c r="L535" s="32">
        <f t="shared" si="95"/>
        <v>16231</v>
      </c>
      <c r="M535" s="32"/>
      <c r="N535" s="32">
        <f t="shared" si="96"/>
        <v>1088</v>
      </c>
      <c r="O535" s="33"/>
      <c r="P535" s="105"/>
      <c r="Q535" s="105"/>
      <c r="R535" s="106"/>
      <c r="S535" s="106"/>
    </row>
    <row r="536" spans="1:19">
      <c r="A536" s="27">
        <f t="shared" si="88"/>
        <v>474</v>
      </c>
      <c r="B536" s="27">
        <v>527</v>
      </c>
      <c r="C536" s="28" t="str">
        <f t="shared" si="89"/>
        <v>474 - SIZER SCHOOL, A NORTH CENTRAL CHARTER ESSENTIAL SCHOOL Charter School - CLINTON pupils</v>
      </c>
      <c r="D536" s="29">
        <v>474097064</v>
      </c>
      <c r="E536" s="27">
        <f t="shared" si="90"/>
        <v>474</v>
      </c>
      <c r="F536" s="25">
        <f t="shared" si="91"/>
        <v>97</v>
      </c>
      <c r="G536" s="25">
        <f t="shared" si="92"/>
        <v>64</v>
      </c>
      <c r="H536" s="25">
        <f t="shared" si="93"/>
        <v>1</v>
      </c>
      <c r="I536" s="30">
        <f t="shared" si="94"/>
        <v>1</v>
      </c>
      <c r="J536" s="27">
        <f t="shared" si="87"/>
        <v>10</v>
      </c>
      <c r="K536" s="31"/>
      <c r="L536" s="32">
        <f t="shared" si="95"/>
        <v>11611</v>
      </c>
      <c r="M536" s="32"/>
      <c r="N536" s="32">
        <f t="shared" si="96"/>
        <v>1088</v>
      </c>
      <c r="O536" s="33"/>
      <c r="P536" s="105"/>
      <c r="Q536" s="105"/>
      <c r="R536" s="106"/>
      <c r="S536" s="106"/>
    </row>
    <row r="537" spans="1:19">
      <c r="A537" s="27">
        <f t="shared" si="88"/>
        <v>474</v>
      </c>
      <c r="B537" s="27">
        <v>528</v>
      </c>
      <c r="C537" s="28" t="str">
        <f t="shared" si="89"/>
        <v>474 - SIZER SCHOOL, A NORTH CENTRAL CHARTER ESSENTIAL SCHOOL Charter School - FITCHBURG pupils</v>
      </c>
      <c r="D537" s="29">
        <v>474097097</v>
      </c>
      <c r="E537" s="27">
        <f t="shared" si="90"/>
        <v>474</v>
      </c>
      <c r="F537" s="25">
        <f t="shared" si="91"/>
        <v>97</v>
      </c>
      <c r="G537" s="25">
        <f t="shared" si="92"/>
        <v>97</v>
      </c>
      <c r="H537" s="25">
        <f t="shared" si="93"/>
        <v>1</v>
      </c>
      <c r="I537" s="30">
        <f t="shared" si="94"/>
        <v>1</v>
      </c>
      <c r="J537" s="27">
        <f t="shared" si="87"/>
        <v>11</v>
      </c>
      <c r="K537" s="31"/>
      <c r="L537" s="32">
        <f t="shared" si="95"/>
        <v>14849</v>
      </c>
      <c r="M537" s="32"/>
      <c r="N537" s="32">
        <f t="shared" si="96"/>
        <v>1088</v>
      </c>
      <c r="O537" s="33"/>
      <c r="P537" s="105"/>
      <c r="Q537" s="105"/>
      <c r="R537" s="106"/>
      <c r="S537" s="106"/>
    </row>
    <row r="538" spans="1:19">
      <c r="A538" s="27">
        <f t="shared" si="88"/>
        <v>474</v>
      </c>
      <c r="B538" s="27">
        <v>529</v>
      </c>
      <c r="C538" s="28" t="str">
        <f t="shared" si="89"/>
        <v>474 - SIZER SCHOOL, A NORTH CENTRAL CHARTER ESSENTIAL SCHOOL Charter School - GARDNER pupils</v>
      </c>
      <c r="D538" s="29">
        <v>474097103</v>
      </c>
      <c r="E538" s="27">
        <f t="shared" si="90"/>
        <v>474</v>
      </c>
      <c r="F538" s="25">
        <f t="shared" si="91"/>
        <v>97</v>
      </c>
      <c r="G538" s="25">
        <f t="shared" si="92"/>
        <v>103</v>
      </c>
      <c r="H538" s="25">
        <f t="shared" si="93"/>
        <v>1</v>
      </c>
      <c r="I538" s="30">
        <f t="shared" si="94"/>
        <v>1</v>
      </c>
      <c r="J538" s="27">
        <f t="shared" si="87"/>
        <v>10</v>
      </c>
      <c r="K538" s="31"/>
      <c r="L538" s="32">
        <f t="shared" si="95"/>
        <v>14439</v>
      </c>
      <c r="M538" s="32"/>
      <c r="N538" s="32">
        <f t="shared" si="96"/>
        <v>1088</v>
      </c>
      <c r="O538" s="33"/>
      <c r="P538" s="105"/>
      <c r="Q538" s="105"/>
      <c r="R538" s="106"/>
      <c r="S538" s="106"/>
    </row>
    <row r="539" spans="1:19">
      <c r="A539" s="27">
        <f t="shared" si="88"/>
        <v>474</v>
      </c>
      <c r="B539" s="27">
        <v>530</v>
      </c>
      <c r="C539" s="28" t="str">
        <f t="shared" si="89"/>
        <v>474 - SIZER SCHOOL, A NORTH CENTRAL CHARTER ESSENTIAL SCHOOL Charter School - LEOMINSTER pupils</v>
      </c>
      <c r="D539" s="29">
        <v>474097153</v>
      </c>
      <c r="E539" s="27">
        <f t="shared" si="90"/>
        <v>474</v>
      </c>
      <c r="F539" s="25">
        <f t="shared" si="91"/>
        <v>97</v>
      </c>
      <c r="G539" s="25">
        <f t="shared" si="92"/>
        <v>153</v>
      </c>
      <c r="H539" s="25">
        <f t="shared" si="93"/>
        <v>1</v>
      </c>
      <c r="I539" s="30">
        <f t="shared" si="94"/>
        <v>1</v>
      </c>
      <c r="J539" s="27">
        <f t="shared" si="87"/>
        <v>10</v>
      </c>
      <c r="K539" s="31"/>
      <c r="L539" s="32">
        <f t="shared" si="95"/>
        <v>13830</v>
      </c>
      <c r="M539" s="32"/>
      <c r="N539" s="32">
        <f t="shared" si="96"/>
        <v>1088</v>
      </c>
      <c r="O539" s="33"/>
      <c r="P539" s="105"/>
      <c r="Q539" s="105"/>
      <c r="R539" s="106"/>
      <c r="S539" s="106"/>
    </row>
    <row r="540" spans="1:19">
      <c r="A540" s="27">
        <f t="shared" si="88"/>
        <v>474</v>
      </c>
      <c r="B540" s="27">
        <v>531</v>
      </c>
      <c r="C540" s="28" t="str">
        <f t="shared" si="89"/>
        <v>474 - SIZER SCHOOL, A NORTH CENTRAL CHARTER ESSENTIAL SCHOOL Charter School - LUNENBURG pupils</v>
      </c>
      <c r="D540" s="29">
        <v>474097162</v>
      </c>
      <c r="E540" s="27">
        <f t="shared" si="90"/>
        <v>474</v>
      </c>
      <c r="F540" s="25">
        <f t="shared" si="91"/>
        <v>97</v>
      </c>
      <c r="G540" s="25">
        <f t="shared" si="92"/>
        <v>162</v>
      </c>
      <c r="H540" s="25">
        <f t="shared" si="93"/>
        <v>1</v>
      </c>
      <c r="I540" s="30">
        <f t="shared" si="94"/>
        <v>1</v>
      </c>
      <c r="J540" s="27">
        <f t="shared" si="87"/>
        <v>5</v>
      </c>
      <c r="K540" s="31"/>
      <c r="L540" s="32">
        <f t="shared" si="95"/>
        <v>12523</v>
      </c>
      <c r="M540" s="32"/>
      <c r="N540" s="32">
        <f t="shared" si="96"/>
        <v>1088</v>
      </c>
      <c r="O540" s="33"/>
      <c r="P540" s="105"/>
      <c r="Q540" s="105"/>
      <c r="R540" s="106"/>
      <c r="S540" s="106"/>
    </row>
    <row r="541" spans="1:19">
      <c r="A541" s="27">
        <f t="shared" si="88"/>
        <v>474</v>
      </c>
      <c r="B541" s="27">
        <v>532</v>
      </c>
      <c r="C541" s="28" t="str">
        <f t="shared" si="89"/>
        <v>474 - SIZER SCHOOL, A NORTH CENTRAL CHARTER ESSENTIAL SCHOOL Charter School - WINCHENDON pupils</v>
      </c>
      <c r="D541" s="29">
        <v>474097343</v>
      </c>
      <c r="E541" s="27">
        <f t="shared" si="90"/>
        <v>474</v>
      </c>
      <c r="F541" s="25">
        <f t="shared" si="91"/>
        <v>97</v>
      </c>
      <c r="G541" s="25">
        <f t="shared" si="92"/>
        <v>343</v>
      </c>
      <c r="H541" s="25">
        <f t="shared" si="93"/>
        <v>1</v>
      </c>
      <c r="I541" s="30">
        <f t="shared" si="94"/>
        <v>1</v>
      </c>
      <c r="J541" s="27">
        <f t="shared" si="87"/>
        <v>10</v>
      </c>
      <c r="K541" s="31"/>
      <c r="L541" s="32">
        <f t="shared" si="95"/>
        <v>12303</v>
      </c>
      <c r="M541" s="32"/>
      <c r="N541" s="32">
        <f t="shared" si="96"/>
        <v>1088</v>
      </c>
      <c r="O541" s="33"/>
      <c r="P541" s="105"/>
      <c r="Q541" s="105"/>
      <c r="R541" s="106"/>
      <c r="S541" s="106"/>
    </row>
    <row r="542" spans="1:19">
      <c r="A542" s="27">
        <f t="shared" si="88"/>
        <v>474</v>
      </c>
      <c r="B542" s="27">
        <v>533</v>
      </c>
      <c r="C542" s="28" t="str">
        <f t="shared" si="89"/>
        <v>474 - SIZER SCHOOL, A NORTH CENTRAL CHARTER ESSENTIAL SCHOOL Charter School - ASHBURNHAM WESTMINSTER pupils</v>
      </c>
      <c r="D542" s="29">
        <v>474097610</v>
      </c>
      <c r="E542" s="27">
        <f t="shared" si="90"/>
        <v>474</v>
      </c>
      <c r="F542" s="25">
        <f t="shared" si="91"/>
        <v>97</v>
      </c>
      <c r="G542" s="25">
        <f t="shared" si="92"/>
        <v>610</v>
      </c>
      <c r="H542" s="25">
        <f t="shared" si="93"/>
        <v>1</v>
      </c>
      <c r="I542" s="30">
        <f t="shared" si="94"/>
        <v>1</v>
      </c>
      <c r="J542" s="27">
        <f t="shared" si="87"/>
        <v>5</v>
      </c>
      <c r="K542" s="31"/>
      <c r="L542" s="32">
        <f t="shared" si="95"/>
        <v>11844</v>
      </c>
      <c r="M542" s="32"/>
      <c r="N542" s="32">
        <f t="shared" si="96"/>
        <v>1088</v>
      </c>
      <c r="O542" s="33"/>
      <c r="P542" s="105"/>
      <c r="Q542" s="105"/>
      <c r="R542" s="106"/>
      <c r="S542" s="106"/>
    </row>
    <row r="543" spans="1:19">
      <c r="A543" s="27">
        <f t="shared" si="88"/>
        <v>474</v>
      </c>
      <c r="B543" s="27">
        <v>534</v>
      </c>
      <c r="C543" s="28" t="str">
        <f t="shared" si="89"/>
        <v>474 - SIZER SCHOOL, A NORTH CENTRAL CHARTER ESSENTIAL SCHOOL Charter School - ATHOL ROYALSTON pupils</v>
      </c>
      <c r="D543" s="29">
        <v>474097615</v>
      </c>
      <c r="E543" s="27">
        <f t="shared" si="90"/>
        <v>474</v>
      </c>
      <c r="F543" s="25">
        <f t="shared" si="91"/>
        <v>97</v>
      </c>
      <c r="G543" s="25">
        <f t="shared" si="92"/>
        <v>615</v>
      </c>
      <c r="H543" s="25">
        <f t="shared" si="93"/>
        <v>1</v>
      </c>
      <c r="I543" s="30">
        <f t="shared" si="94"/>
        <v>1</v>
      </c>
      <c r="J543" s="27">
        <f t="shared" si="87"/>
        <v>10</v>
      </c>
      <c r="K543" s="31"/>
      <c r="L543" s="32">
        <f t="shared" si="95"/>
        <v>14888</v>
      </c>
      <c r="M543" s="32"/>
      <c r="N543" s="32">
        <f t="shared" si="96"/>
        <v>1088</v>
      </c>
      <c r="O543" s="33"/>
      <c r="P543" s="105"/>
      <c r="Q543" s="105"/>
      <c r="R543" s="106"/>
      <c r="S543" s="106"/>
    </row>
    <row r="544" spans="1:19">
      <c r="A544" s="27">
        <f t="shared" si="88"/>
        <v>474</v>
      </c>
      <c r="B544" s="27">
        <v>535</v>
      </c>
      <c r="C544" s="28" t="str">
        <f t="shared" si="89"/>
        <v>474 - SIZER SCHOOL, A NORTH CENTRAL CHARTER ESSENTIAL SCHOOL Charter School - AYER SHIRLEY pupils</v>
      </c>
      <c r="D544" s="29">
        <v>474097616</v>
      </c>
      <c r="E544" s="27">
        <f t="shared" si="90"/>
        <v>474</v>
      </c>
      <c r="F544" s="25">
        <f t="shared" si="91"/>
        <v>97</v>
      </c>
      <c r="G544" s="25">
        <f t="shared" si="92"/>
        <v>616</v>
      </c>
      <c r="H544" s="25">
        <f t="shared" si="93"/>
        <v>1</v>
      </c>
      <c r="I544" s="30">
        <f t="shared" si="94"/>
        <v>1</v>
      </c>
      <c r="J544" s="27">
        <f t="shared" si="87"/>
        <v>6</v>
      </c>
      <c r="K544" s="31"/>
      <c r="L544" s="32">
        <f t="shared" si="95"/>
        <v>16406</v>
      </c>
      <c r="M544" s="32"/>
      <c r="N544" s="32">
        <f t="shared" si="96"/>
        <v>1088</v>
      </c>
      <c r="O544" s="33"/>
      <c r="P544" s="105"/>
      <c r="Q544" s="105"/>
      <c r="R544" s="106"/>
      <c r="S544" s="106"/>
    </row>
    <row r="545" spans="1:19">
      <c r="A545" s="27">
        <f t="shared" si="88"/>
        <v>474</v>
      </c>
      <c r="B545" s="27">
        <v>536</v>
      </c>
      <c r="C545" s="28" t="str">
        <f t="shared" si="89"/>
        <v>474 - SIZER SCHOOL, A NORTH CENTRAL CHARTER ESSENTIAL SCHOOL Charter School - BERLIN BOYLSTON pupils</v>
      </c>
      <c r="D545" s="29">
        <v>474097620</v>
      </c>
      <c r="E545" s="27">
        <f t="shared" si="90"/>
        <v>474</v>
      </c>
      <c r="F545" s="25">
        <f t="shared" si="91"/>
        <v>97</v>
      </c>
      <c r="G545" s="25">
        <f t="shared" si="92"/>
        <v>620</v>
      </c>
      <c r="H545" s="25">
        <f t="shared" si="93"/>
        <v>1</v>
      </c>
      <c r="I545" s="30">
        <f t="shared" si="94"/>
        <v>1</v>
      </c>
      <c r="J545" s="27">
        <f t="shared" si="87"/>
        <v>4</v>
      </c>
      <c r="K545" s="31"/>
      <c r="L545" s="32">
        <f t="shared" si="95"/>
        <v>14056</v>
      </c>
      <c r="M545" s="32"/>
      <c r="N545" s="32">
        <f t="shared" si="96"/>
        <v>1088</v>
      </c>
      <c r="O545" s="33"/>
      <c r="P545" s="105"/>
      <c r="Q545" s="105"/>
      <c r="R545" s="106"/>
      <c r="S545" s="106"/>
    </row>
    <row r="546" spans="1:19">
      <c r="A546" s="27">
        <f t="shared" si="88"/>
        <v>474</v>
      </c>
      <c r="B546" s="27">
        <v>537</v>
      </c>
      <c r="C546" s="28" t="str">
        <f t="shared" si="89"/>
        <v>474 - SIZER SCHOOL, A NORTH CENTRAL CHARTER ESSENTIAL SCHOOL Charter School - GROTON DUNSTABLE pupils</v>
      </c>
      <c r="D546" s="29">
        <v>474097673</v>
      </c>
      <c r="E546" s="27">
        <f t="shared" si="90"/>
        <v>474</v>
      </c>
      <c r="F546" s="25">
        <f t="shared" si="91"/>
        <v>97</v>
      </c>
      <c r="G546" s="25">
        <f t="shared" si="92"/>
        <v>673</v>
      </c>
      <c r="H546" s="25">
        <f t="shared" si="93"/>
        <v>1</v>
      </c>
      <c r="I546" s="30">
        <f t="shared" si="94"/>
        <v>1</v>
      </c>
      <c r="J546" s="27">
        <f t="shared" si="87"/>
        <v>3</v>
      </c>
      <c r="K546" s="31"/>
      <c r="L546" s="32">
        <f t="shared" si="95"/>
        <v>9754</v>
      </c>
      <c r="M546" s="32"/>
      <c r="N546" s="32">
        <f t="shared" si="96"/>
        <v>1088</v>
      </c>
      <c r="O546" s="33"/>
      <c r="P546" s="105"/>
      <c r="Q546" s="105"/>
      <c r="R546" s="106"/>
      <c r="S546" s="106"/>
    </row>
    <row r="547" spans="1:19">
      <c r="A547" s="27">
        <f t="shared" si="88"/>
        <v>474</v>
      </c>
      <c r="B547" s="27">
        <v>538</v>
      </c>
      <c r="C547" s="28" t="str">
        <f t="shared" si="89"/>
        <v>474 - SIZER SCHOOL, A NORTH CENTRAL CHARTER ESSENTIAL SCHOOL Charter School - NARRAGANSETT pupils</v>
      </c>
      <c r="D547" s="29">
        <v>474097720</v>
      </c>
      <c r="E547" s="27">
        <f t="shared" si="90"/>
        <v>474</v>
      </c>
      <c r="F547" s="25">
        <f t="shared" si="91"/>
        <v>97</v>
      </c>
      <c r="G547" s="25">
        <f t="shared" si="92"/>
        <v>720</v>
      </c>
      <c r="H547" s="25">
        <f t="shared" si="93"/>
        <v>1</v>
      </c>
      <c r="I547" s="30">
        <f t="shared" si="94"/>
        <v>1</v>
      </c>
      <c r="J547" s="27">
        <f t="shared" si="87"/>
        <v>8</v>
      </c>
      <c r="K547" s="31"/>
      <c r="L547" s="32">
        <f t="shared" si="95"/>
        <v>13741</v>
      </c>
      <c r="M547" s="32"/>
      <c r="N547" s="32">
        <f t="shared" si="96"/>
        <v>1088</v>
      </c>
      <c r="O547" s="33"/>
      <c r="P547" s="105"/>
      <c r="Q547" s="105"/>
      <c r="R547" s="106"/>
      <c r="S547" s="106"/>
    </row>
    <row r="548" spans="1:19">
      <c r="A548" s="27">
        <f t="shared" si="88"/>
        <v>474</v>
      </c>
      <c r="B548" s="27">
        <v>539</v>
      </c>
      <c r="C548" s="28" t="str">
        <f t="shared" si="89"/>
        <v>474 - SIZER SCHOOL, A NORTH CENTRAL CHARTER ESSENTIAL SCHOOL Charter School - NORTH MIDDLESEX pupils</v>
      </c>
      <c r="D548" s="29">
        <v>474097735</v>
      </c>
      <c r="E548" s="27">
        <f t="shared" si="90"/>
        <v>474</v>
      </c>
      <c r="F548" s="25">
        <f t="shared" si="91"/>
        <v>97</v>
      </c>
      <c r="G548" s="25">
        <f t="shared" si="92"/>
        <v>735</v>
      </c>
      <c r="H548" s="25">
        <f t="shared" si="93"/>
        <v>1</v>
      </c>
      <c r="I548" s="30">
        <f t="shared" si="94"/>
        <v>1</v>
      </c>
      <c r="J548" s="27">
        <f t="shared" si="87"/>
        <v>6</v>
      </c>
      <c r="K548" s="31"/>
      <c r="L548" s="32">
        <f t="shared" si="95"/>
        <v>13396</v>
      </c>
      <c r="M548" s="32"/>
      <c r="N548" s="32">
        <f t="shared" si="96"/>
        <v>1088</v>
      </c>
      <c r="O548" s="33"/>
      <c r="P548" s="105"/>
      <c r="Q548" s="105"/>
      <c r="R548" s="106"/>
      <c r="S548" s="106"/>
    </row>
    <row r="549" spans="1:19">
      <c r="A549" s="27">
        <f t="shared" si="88"/>
        <v>474</v>
      </c>
      <c r="B549" s="27">
        <v>540</v>
      </c>
      <c r="C549" s="28" t="str">
        <f t="shared" si="89"/>
        <v>474 - SIZER SCHOOL, A NORTH CENTRAL CHARTER ESSENTIAL SCHOOL Charter School - QUABBIN pupils</v>
      </c>
      <c r="D549" s="29">
        <v>474097753</v>
      </c>
      <c r="E549" s="27">
        <f t="shared" si="90"/>
        <v>474</v>
      </c>
      <c r="F549" s="25">
        <f t="shared" si="91"/>
        <v>97</v>
      </c>
      <c r="G549" s="25">
        <f t="shared" si="92"/>
        <v>753</v>
      </c>
      <c r="H549" s="25">
        <f t="shared" si="93"/>
        <v>1</v>
      </c>
      <c r="I549" s="30">
        <f t="shared" si="94"/>
        <v>1</v>
      </c>
      <c r="J549" s="27">
        <f t="shared" si="87"/>
        <v>7</v>
      </c>
      <c r="K549" s="31"/>
      <c r="L549" s="32">
        <f t="shared" si="95"/>
        <v>11611</v>
      </c>
      <c r="M549" s="32"/>
      <c r="N549" s="32">
        <f t="shared" si="96"/>
        <v>1088</v>
      </c>
      <c r="O549" s="33"/>
      <c r="P549" s="105"/>
      <c r="Q549" s="105"/>
      <c r="R549" s="106"/>
      <c r="S549" s="106"/>
    </row>
    <row r="550" spans="1:19">
      <c r="A550" s="27">
        <f t="shared" si="88"/>
        <v>474</v>
      </c>
      <c r="B550" s="27">
        <v>541</v>
      </c>
      <c r="C550" s="28" t="str">
        <f t="shared" si="89"/>
        <v>474 - SIZER SCHOOL, A NORTH CENTRAL CHARTER ESSENTIAL SCHOOL Charter School - WACHUSETT pupils</v>
      </c>
      <c r="D550" s="29">
        <v>474097775</v>
      </c>
      <c r="E550" s="27">
        <f t="shared" si="90"/>
        <v>474</v>
      </c>
      <c r="F550" s="25">
        <f t="shared" si="91"/>
        <v>97</v>
      </c>
      <c r="G550" s="25">
        <f t="shared" si="92"/>
        <v>775</v>
      </c>
      <c r="H550" s="25">
        <f t="shared" si="93"/>
        <v>1</v>
      </c>
      <c r="I550" s="30">
        <f t="shared" si="94"/>
        <v>1</v>
      </c>
      <c r="J550" s="27">
        <f t="shared" si="87"/>
        <v>4</v>
      </c>
      <c r="K550" s="31"/>
      <c r="L550" s="32">
        <f t="shared" si="95"/>
        <v>14984</v>
      </c>
      <c r="M550" s="32"/>
      <c r="N550" s="32">
        <f t="shared" si="96"/>
        <v>1088</v>
      </c>
      <c r="O550" s="33"/>
      <c r="P550" s="105"/>
      <c r="Q550" s="105"/>
      <c r="R550" s="106"/>
      <c r="S550" s="106"/>
    </row>
    <row r="551" spans="1:19">
      <c r="A551" s="27">
        <f t="shared" si="88"/>
        <v>478</v>
      </c>
      <c r="B551" s="27">
        <v>542</v>
      </c>
      <c r="C551" s="28" t="str">
        <f t="shared" si="89"/>
        <v>478 - FRANCIS W. PARKER CHARTER ESSENTIAL Charter School - BEDFORD pupils</v>
      </c>
      <c r="D551" s="29">
        <v>478352023</v>
      </c>
      <c r="E551" s="27">
        <f t="shared" si="90"/>
        <v>478</v>
      </c>
      <c r="F551" s="25">
        <f t="shared" si="91"/>
        <v>352</v>
      </c>
      <c r="G551" s="25">
        <f t="shared" si="92"/>
        <v>23</v>
      </c>
      <c r="H551" s="25">
        <f t="shared" si="93"/>
        <v>1</v>
      </c>
      <c r="I551" s="30">
        <f t="shared" si="94"/>
        <v>1</v>
      </c>
      <c r="J551" s="27">
        <f t="shared" si="87"/>
        <v>3</v>
      </c>
      <c r="K551" s="31"/>
      <c r="L551" s="32">
        <f t="shared" si="95"/>
        <v>11611</v>
      </c>
      <c r="M551" s="32"/>
      <c r="N551" s="32">
        <f t="shared" si="96"/>
        <v>1088</v>
      </c>
      <c r="O551" s="33"/>
      <c r="P551" s="105"/>
      <c r="Q551" s="105"/>
      <c r="R551" s="106"/>
      <c r="S551" s="106"/>
    </row>
    <row r="552" spans="1:19">
      <c r="A552" s="27">
        <f t="shared" si="88"/>
        <v>478</v>
      </c>
      <c r="B552" s="27">
        <v>543</v>
      </c>
      <c r="C552" s="28" t="str">
        <f t="shared" si="89"/>
        <v>478 - FRANCIS W. PARKER CHARTER ESSENTIAL Charter School - CHELMSFORD pupils</v>
      </c>
      <c r="D552" s="29">
        <v>478352056</v>
      </c>
      <c r="E552" s="27">
        <f t="shared" si="90"/>
        <v>478</v>
      </c>
      <c r="F552" s="25">
        <f t="shared" si="91"/>
        <v>352</v>
      </c>
      <c r="G552" s="25">
        <f t="shared" si="92"/>
        <v>56</v>
      </c>
      <c r="H552" s="25">
        <f t="shared" si="93"/>
        <v>1</v>
      </c>
      <c r="I552" s="30">
        <f t="shared" si="94"/>
        <v>1</v>
      </c>
      <c r="J552" s="27">
        <f t="shared" si="87"/>
        <v>4</v>
      </c>
      <c r="K552" s="31"/>
      <c r="L552" s="32">
        <f t="shared" si="95"/>
        <v>14056</v>
      </c>
      <c r="M552" s="32"/>
      <c r="N552" s="32">
        <f t="shared" si="96"/>
        <v>1088</v>
      </c>
      <c r="O552" s="33"/>
      <c r="P552" s="105"/>
      <c r="Q552" s="105"/>
      <c r="R552" s="106"/>
      <c r="S552" s="106"/>
    </row>
    <row r="553" spans="1:19">
      <c r="A553" s="27">
        <f t="shared" si="88"/>
        <v>478</v>
      </c>
      <c r="B553" s="27">
        <v>544</v>
      </c>
      <c r="C553" s="28" t="str">
        <f t="shared" si="89"/>
        <v>478 - FRANCIS W. PARKER CHARTER ESSENTIAL Charter School - CLINTON pupils</v>
      </c>
      <c r="D553" s="29">
        <v>478352064</v>
      </c>
      <c r="E553" s="27">
        <f t="shared" si="90"/>
        <v>478</v>
      </c>
      <c r="F553" s="25">
        <f t="shared" si="91"/>
        <v>352</v>
      </c>
      <c r="G553" s="25">
        <f t="shared" si="92"/>
        <v>64</v>
      </c>
      <c r="H553" s="25">
        <f t="shared" si="93"/>
        <v>1</v>
      </c>
      <c r="I553" s="30">
        <f t="shared" si="94"/>
        <v>1</v>
      </c>
      <c r="J553" s="27">
        <f t="shared" si="87"/>
        <v>10</v>
      </c>
      <c r="K553" s="31"/>
      <c r="L553" s="32">
        <f t="shared" si="95"/>
        <v>13604</v>
      </c>
      <c r="M553" s="32"/>
      <c r="N553" s="32">
        <f t="shared" si="96"/>
        <v>1088</v>
      </c>
      <c r="O553" s="33"/>
      <c r="P553" s="105"/>
      <c r="Q553" s="105"/>
      <c r="R553" s="106"/>
      <c r="S553" s="106"/>
    </row>
    <row r="554" spans="1:19">
      <c r="A554" s="27">
        <f t="shared" si="88"/>
        <v>478</v>
      </c>
      <c r="B554" s="27">
        <v>545</v>
      </c>
      <c r="C554" s="28" t="str">
        <f t="shared" si="89"/>
        <v>478 - FRANCIS W. PARKER CHARTER ESSENTIAL Charter School - CONCORD pupils</v>
      </c>
      <c r="D554" s="29">
        <v>478352067</v>
      </c>
      <c r="E554" s="27">
        <f t="shared" si="90"/>
        <v>478</v>
      </c>
      <c r="F554" s="25">
        <f t="shared" si="91"/>
        <v>352</v>
      </c>
      <c r="G554" s="25">
        <f t="shared" si="92"/>
        <v>67</v>
      </c>
      <c r="H554" s="25">
        <f t="shared" si="93"/>
        <v>1</v>
      </c>
      <c r="I554" s="30">
        <f t="shared" si="94"/>
        <v>1</v>
      </c>
      <c r="J554" s="27">
        <f t="shared" si="87"/>
        <v>2</v>
      </c>
      <c r="K554" s="31"/>
      <c r="L554" s="32">
        <f t="shared" si="95"/>
        <v>9754</v>
      </c>
      <c r="M554" s="32"/>
      <c r="N554" s="32">
        <f t="shared" si="96"/>
        <v>1088</v>
      </c>
      <c r="O554" s="33"/>
      <c r="P554" s="105"/>
      <c r="Q554" s="105"/>
      <c r="R554" s="106"/>
      <c r="S554" s="106"/>
    </row>
    <row r="555" spans="1:19">
      <c r="A555" s="27">
        <f t="shared" si="88"/>
        <v>478</v>
      </c>
      <c r="B555" s="27">
        <v>546</v>
      </c>
      <c r="C555" s="28" t="str">
        <f t="shared" si="89"/>
        <v>478 - FRANCIS W. PARKER CHARTER ESSENTIAL Charter School - FITCHBURG pupils</v>
      </c>
      <c r="D555" s="29">
        <v>478352097</v>
      </c>
      <c r="E555" s="27">
        <f t="shared" si="90"/>
        <v>478</v>
      </c>
      <c r="F555" s="25">
        <f t="shared" si="91"/>
        <v>352</v>
      </c>
      <c r="G555" s="25">
        <f t="shared" si="92"/>
        <v>97</v>
      </c>
      <c r="H555" s="25">
        <f t="shared" si="93"/>
        <v>1</v>
      </c>
      <c r="I555" s="30">
        <f t="shared" si="94"/>
        <v>1</v>
      </c>
      <c r="J555" s="27">
        <f t="shared" si="87"/>
        <v>11</v>
      </c>
      <c r="K555" s="31"/>
      <c r="L555" s="32">
        <f t="shared" si="95"/>
        <v>12717</v>
      </c>
      <c r="M555" s="32"/>
      <c r="N555" s="32">
        <f t="shared" si="96"/>
        <v>1088</v>
      </c>
      <c r="O555" s="33"/>
      <c r="P555" s="105"/>
      <c r="Q555" s="105"/>
      <c r="R555" s="106"/>
      <c r="S555" s="106"/>
    </row>
    <row r="556" spans="1:19">
      <c r="A556" s="27">
        <f t="shared" si="88"/>
        <v>478</v>
      </c>
      <c r="B556" s="27">
        <v>547</v>
      </c>
      <c r="C556" s="28" t="str">
        <f t="shared" si="89"/>
        <v>478 - FRANCIS W. PARKER CHARTER ESSENTIAL Charter School - HARVARD pupils</v>
      </c>
      <c r="D556" s="29">
        <v>478352125</v>
      </c>
      <c r="E556" s="27">
        <f t="shared" si="90"/>
        <v>478</v>
      </c>
      <c r="F556" s="25">
        <f t="shared" si="91"/>
        <v>352</v>
      </c>
      <c r="G556" s="25">
        <f t="shared" si="92"/>
        <v>125</v>
      </c>
      <c r="H556" s="25">
        <f t="shared" si="93"/>
        <v>1</v>
      </c>
      <c r="I556" s="30">
        <f t="shared" si="94"/>
        <v>1</v>
      </c>
      <c r="J556" s="27">
        <f t="shared" si="87"/>
        <v>2</v>
      </c>
      <c r="K556" s="31"/>
      <c r="L556" s="32">
        <f t="shared" si="95"/>
        <v>11473</v>
      </c>
      <c r="M556" s="32"/>
      <c r="N556" s="32">
        <f t="shared" si="96"/>
        <v>1088</v>
      </c>
      <c r="O556" s="33"/>
      <c r="P556" s="105"/>
      <c r="Q556" s="105"/>
      <c r="R556" s="106"/>
      <c r="S556" s="106"/>
    </row>
    <row r="557" spans="1:19">
      <c r="A557" s="27">
        <f t="shared" si="88"/>
        <v>478</v>
      </c>
      <c r="B557" s="27">
        <v>548</v>
      </c>
      <c r="C557" s="28" t="str">
        <f t="shared" si="89"/>
        <v>478 - FRANCIS W. PARKER CHARTER ESSENTIAL Charter School - HUDSON pupils</v>
      </c>
      <c r="D557" s="29">
        <v>478352141</v>
      </c>
      <c r="E557" s="27">
        <f t="shared" si="90"/>
        <v>478</v>
      </c>
      <c r="F557" s="25">
        <f t="shared" si="91"/>
        <v>352</v>
      </c>
      <c r="G557" s="25">
        <f t="shared" si="92"/>
        <v>141</v>
      </c>
      <c r="H557" s="25">
        <f t="shared" si="93"/>
        <v>1</v>
      </c>
      <c r="I557" s="30">
        <f t="shared" si="94"/>
        <v>1</v>
      </c>
      <c r="J557" s="27">
        <f t="shared" si="87"/>
        <v>7</v>
      </c>
      <c r="K557" s="31"/>
      <c r="L557" s="32">
        <f t="shared" si="95"/>
        <v>11240</v>
      </c>
      <c r="M557" s="32"/>
      <c r="N557" s="32">
        <f t="shared" si="96"/>
        <v>1088</v>
      </c>
      <c r="O557" s="33"/>
      <c r="P557" s="105"/>
      <c r="Q557" s="105"/>
      <c r="R557" s="106"/>
      <c r="S557" s="106"/>
    </row>
    <row r="558" spans="1:19">
      <c r="A558" s="27">
        <f t="shared" si="88"/>
        <v>478</v>
      </c>
      <c r="B558" s="27">
        <v>549</v>
      </c>
      <c r="C558" s="28" t="str">
        <f t="shared" si="89"/>
        <v>478 - FRANCIS W. PARKER CHARTER ESSENTIAL Charter School - LEOMINSTER pupils</v>
      </c>
      <c r="D558" s="29">
        <v>478352153</v>
      </c>
      <c r="E558" s="27">
        <f t="shared" si="90"/>
        <v>478</v>
      </c>
      <c r="F558" s="25">
        <f t="shared" si="91"/>
        <v>352</v>
      </c>
      <c r="G558" s="25">
        <f t="shared" si="92"/>
        <v>153</v>
      </c>
      <c r="H558" s="25">
        <f t="shared" si="93"/>
        <v>1</v>
      </c>
      <c r="I558" s="30">
        <f t="shared" si="94"/>
        <v>1</v>
      </c>
      <c r="J558" s="27">
        <f t="shared" si="87"/>
        <v>10</v>
      </c>
      <c r="K558" s="31"/>
      <c r="L558" s="32">
        <f t="shared" si="95"/>
        <v>12078</v>
      </c>
      <c r="M558" s="32"/>
      <c r="N558" s="32">
        <f t="shared" si="96"/>
        <v>1088</v>
      </c>
      <c r="O558" s="33"/>
      <c r="P558" s="105"/>
      <c r="Q558" s="105"/>
      <c r="R558" s="106"/>
      <c r="S558" s="106"/>
    </row>
    <row r="559" spans="1:19">
      <c r="A559" s="27">
        <f t="shared" si="88"/>
        <v>478</v>
      </c>
      <c r="B559" s="27">
        <v>550</v>
      </c>
      <c r="C559" s="28" t="str">
        <f t="shared" si="89"/>
        <v>478 - FRANCIS W. PARKER CHARTER ESSENTIAL Charter School - LITTLETON pupils</v>
      </c>
      <c r="D559" s="29">
        <v>478352158</v>
      </c>
      <c r="E559" s="27">
        <f t="shared" si="90"/>
        <v>478</v>
      </c>
      <c r="F559" s="25">
        <f t="shared" si="91"/>
        <v>352</v>
      </c>
      <c r="G559" s="25">
        <f t="shared" si="92"/>
        <v>158</v>
      </c>
      <c r="H559" s="25">
        <f t="shared" si="93"/>
        <v>1</v>
      </c>
      <c r="I559" s="30">
        <f t="shared" si="94"/>
        <v>1</v>
      </c>
      <c r="J559" s="27">
        <f t="shared" si="87"/>
        <v>3</v>
      </c>
      <c r="K559" s="31"/>
      <c r="L559" s="32">
        <f t="shared" si="95"/>
        <v>11865</v>
      </c>
      <c r="M559" s="32"/>
      <c r="N559" s="32">
        <f t="shared" si="96"/>
        <v>1088</v>
      </c>
      <c r="O559" s="33"/>
      <c r="P559" s="105"/>
      <c r="Q559" s="105"/>
      <c r="R559" s="106"/>
      <c r="S559" s="106"/>
    </row>
    <row r="560" spans="1:19">
      <c r="A560" s="27">
        <f t="shared" si="88"/>
        <v>478</v>
      </c>
      <c r="B560" s="27">
        <v>551</v>
      </c>
      <c r="C560" s="28" t="str">
        <f t="shared" si="89"/>
        <v>478 - FRANCIS W. PARKER CHARTER ESSENTIAL Charter School - LUNENBURG pupils</v>
      </c>
      <c r="D560" s="29">
        <v>478352162</v>
      </c>
      <c r="E560" s="27">
        <f t="shared" si="90"/>
        <v>478</v>
      </c>
      <c r="F560" s="25">
        <f t="shared" si="91"/>
        <v>352</v>
      </c>
      <c r="G560" s="25">
        <f t="shared" si="92"/>
        <v>162</v>
      </c>
      <c r="H560" s="25">
        <f t="shared" si="93"/>
        <v>1</v>
      </c>
      <c r="I560" s="30">
        <f t="shared" si="94"/>
        <v>1</v>
      </c>
      <c r="J560" s="27">
        <f t="shared" si="87"/>
        <v>5</v>
      </c>
      <c r="K560" s="31"/>
      <c r="L560" s="32">
        <f t="shared" si="95"/>
        <v>11360</v>
      </c>
      <c r="M560" s="32"/>
      <c r="N560" s="32">
        <f t="shared" si="96"/>
        <v>1088</v>
      </c>
      <c r="O560" s="33"/>
      <c r="P560" s="105"/>
      <c r="Q560" s="105"/>
      <c r="R560" s="106"/>
      <c r="S560" s="106"/>
    </row>
    <row r="561" spans="1:19">
      <c r="A561" s="27">
        <f t="shared" si="88"/>
        <v>478</v>
      </c>
      <c r="B561" s="27">
        <v>552</v>
      </c>
      <c r="C561" s="28" t="str">
        <f t="shared" si="89"/>
        <v>478 - FRANCIS W. PARKER CHARTER ESSENTIAL Charter School - MARLBOROUGH pupils</v>
      </c>
      <c r="D561" s="29">
        <v>478352170</v>
      </c>
      <c r="E561" s="27">
        <f t="shared" si="90"/>
        <v>478</v>
      </c>
      <c r="F561" s="25">
        <f t="shared" si="91"/>
        <v>352</v>
      </c>
      <c r="G561" s="25">
        <f t="shared" si="92"/>
        <v>170</v>
      </c>
      <c r="H561" s="25">
        <f t="shared" si="93"/>
        <v>1</v>
      </c>
      <c r="I561" s="30">
        <f t="shared" si="94"/>
        <v>1</v>
      </c>
      <c r="J561" s="27">
        <f t="shared" si="87"/>
        <v>10</v>
      </c>
      <c r="K561" s="31"/>
      <c r="L561" s="32">
        <f t="shared" si="95"/>
        <v>10373</v>
      </c>
      <c r="M561" s="32"/>
      <c r="N561" s="32">
        <f t="shared" si="96"/>
        <v>1088</v>
      </c>
      <c r="O561" s="33"/>
      <c r="P561" s="105"/>
      <c r="Q561" s="105"/>
      <c r="R561" s="106"/>
      <c r="S561" s="106"/>
    </row>
    <row r="562" spans="1:19">
      <c r="A562" s="27">
        <f t="shared" si="88"/>
        <v>478</v>
      </c>
      <c r="B562" s="27">
        <v>553</v>
      </c>
      <c r="C562" s="28" t="str">
        <f t="shared" si="89"/>
        <v>478 - FRANCIS W. PARKER CHARTER ESSENTIAL Charter School - MAYNARD pupils</v>
      </c>
      <c r="D562" s="29">
        <v>478352174</v>
      </c>
      <c r="E562" s="27">
        <f t="shared" si="90"/>
        <v>478</v>
      </c>
      <c r="F562" s="25">
        <f t="shared" si="91"/>
        <v>352</v>
      </c>
      <c r="G562" s="25">
        <f t="shared" si="92"/>
        <v>174</v>
      </c>
      <c r="H562" s="25">
        <f t="shared" si="93"/>
        <v>1</v>
      </c>
      <c r="I562" s="30">
        <f t="shared" si="94"/>
        <v>1</v>
      </c>
      <c r="J562" s="27">
        <f t="shared" si="87"/>
        <v>5</v>
      </c>
      <c r="K562" s="31"/>
      <c r="L562" s="32">
        <f t="shared" si="95"/>
        <v>11276</v>
      </c>
      <c r="M562" s="32"/>
      <c r="N562" s="32">
        <f t="shared" si="96"/>
        <v>1088</v>
      </c>
      <c r="O562" s="33"/>
      <c r="P562" s="105"/>
      <c r="Q562" s="105"/>
      <c r="R562" s="106"/>
      <c r="S562" s="106"/>
    </row>
    <row r="563" spans="1:19">
      <c r="A563" s="27">
        <f t="shared" si="88"/>
        <v>478</v>
      </c>
      <c r="B563" s="27">
        <v>554</v>
      </c>
      <c r="C563" s="28" t="str">
        <f t="shared" si="89"/>
        <v>478 - FRANCIS W. PARKER CHARTER ESSENTIAL Charter School - SUDBURY pupils</v>
      </c>
      <c r="D563" s="29">
        <v>478352288</v>
      </c>
      <c r="E563" s="27">
        <f t="shared" si="90"/>
        <v>478</v>
      </c>
      <c r="F563" s="25">
        <f t="shared" si="91"/>
        <v>352</v>
      </c>
      <c r="G563" s="25">
        <f t="shared" si="92"/>
        <v>288</v>
      </c>
      <c r="H563" s="25">
        <f t="shared" si="93"/>
        <v>1</v>
      </c>
      <c r="I563" s="30">
        <f t="shared" si="94"/>
        <v>1</v>
      </c>
      <c r="J563" s="27">
        <f t="shared" si="87"/>
        <v>2</v>
      </c>
      <c r="K563" s="31"/>
      <c r="L563" s="32">
        <f t="shared" si="95"/>
        <v>9754</v>
      </c>
      <c r="M563" s="32"/>
      <c r="N563" s="32">
        <f t="shared" si="96"/>
        <v>1088</v>
      </c>
      <c r="O563" s="33"/>
      <c r="P563" s="105"/>
      <c r="Q563" s="105"/>
      <c r="R563" s="106"/>
      <c r="S563" s="106"/>
    </row>
    <row r="564" spans="1:19">
      <c r="A564" s="27">
        <f t="shared" si="88"/>
        <v>478</v>
      </c>
      <c r="B564" s="27">
        <v>555</v>
      </c>
      <c r="C564" s="28" t="str">
        <f t="shared" si="89"/>
        <v>478 - FRANCIS W. PARKER CHARTER ESSENTIAL Charter School - WESTBOROUGH pupils</v>
      </c>
      <c r="D564" s="29">
        <v>478352321</v>
      </c>
      <c r="E564" s="27">
        <f t="shared" si="90"/>
        <v>478</v>
      </c>
      <c r="F564" s="25">
        <f t="shared" si="91"/>
        <v>352</v>
      </c>
      <c r="G564" s="25">
        <f t="shared" si="92"/>
        <v>321</v>
      </c>
      <c r="H564" s="25">
        <f t="shared" si="93"/>
        <v>1</v>
      </c>
      <c r="I564" s="30">
        <f t="shared" si="94"/>
        <v>1</v>
      </c>
      <c r="J564" s="27">
        <f t="shared" si="87"/>
        <v>3</v>
      </c>
      <c r="K564" s="31"/>
      <c r="L564" s="32">
        <f t="shared" si="95"/>
        <v>9754</v>
      </c>
      <c r="M564" s="32"/>
      <c r="N564" s="32">
        <f t="shared" si="96"/>
        <v>1088</v>
      </c>
      <c r="O564" s="33"/>
      <c r="P564" s="105"/>
      <c r="Q564" s="105"/>
      <c r="R564" s="106"/>
      <c r="S564" s="106"/>
    </row>
    <row r="565" spans="1:19">
      <c r="A565" s="27">
        <f t="shared" si="88"/>
        <v>478</v>
      </c>
      <c r="B565" s="27">
        <v>556</v>
      </c>
      <c r="C565" s="28" t="str">
        <f t="shared" si="89"/>
        <v>478 - FRANCIS W. PARKER CHARTER ESSENTIAL Charter School - WESTFORD pupils</v>
      </c>
      <c r="D565" s="29">
        <v>478352326</v>
      </c>
      <c r="E565" s="27">
        <f t="shared" si="90"/>
        <v>478</v>
      </c>
      <c r="F565" s="25">
        <f t="shared" si="91"/>
        <v>352</v>
      </c>
      <c r="G565" s="25">
        <f t="shared" si="92"/>
        <v>326</v>
      </c>
      <c r="H565" s="25">
        <f t="shared" si="93"/>
        <v>1</v>
      </c>
      <c r="I565" s="30">
        <f t="shared" si="94"/>
        <v>1</v>
      </c>
      <c r="J565" s="27">
        <f t="shared" si="87"/>
        <v>2</v>
      </c>
      <c r="K565" s="31"/>
      <c r="L565" s="32">
        <f t="shared" si="95"/>
        <v>11611</v>
      </c>
      <c r="M565" s="32"/>
      <c r="N565" s="32">
        <f t="shared" si="96"/>
        <v>1088</v>
      </c>
      <c r="O565" s="33"/>
      <c r="P565" s="105"/>
      <c r="Q565" s="105"/>
      <c r="R565" s="106"/>
      <c r="S565" s="106"/>
    </row>
    <row r="566" spans="1:19">
      <c r="A566" s="27">
        <f t="shared" si="88"/>
        <v>478</v>
      </c>
      <c r="B566" s="27">
        <v>557</v>
      </c>
      <c r="C566" s="28" t="str">
        <f t="shared" si="89"/>
        <v>478 - FRANCIS W. PARKER CHARTER ESSENTIAL Charter School - WINCHENDON pupils</v>
      </c>
      <c r="D566" s="29">
        <v>478352343</v>
      </c>
      <c r="E566" s="27">
        <f t="shared" si="90"/>
        <v>478</v>
      </c>
      <c r="F566" s="25">
        <f t="shared" si="91"/>
        <v>352</v>
      </c>
      <c r="G566" s="25">
        <f t="shared" si="92"/>
        <v>343</v>
      </c>
      <c r="H566" s="25">
        <f t="shared" si="93"/>
        <v>1</v>
      </c>
      <c r="I566" s="30">
        <f t="shared" si="94"/>
        <v>1</v>
      </c>
      <c r="J566" s="27">
        <f t="shared" si="87"/>
        <v>10</v>
      </c>
      <c r="K566" s="31"/>
      <c r="L566" s="32">
        <f t="shared" si="95"/>
        <v>9754</v>
      </c>
      <c r="M566" s="32"/>
      <c r="N566" s="32">
        <f t="shared" si="96"/>
        <v>1088</v>
      </c>
      <c r="O566" s="33"/>
      <c r="P566" s="105"/>
      <c r="Q566" s="105"/>
      <c r="R566" s="106"/>
      <c r="S566" s="106"/>
    </row>
    <row r="567" spans="1:19">
      <c r="A567" s="27">
        <f t="shared" si="88"/>
        <v>478</v>
      </c>
      <c r="B567" s="27">
        <v>558</v>
      </c>
      <c r="C567" s="28" t="str">
        <f t="shared" si="89"/>
        <v>478 - FRANCIS W. PARKER CHARTER ESSENTIAL Charter School - WORCESTER pupils</v>
      </c>
      <c r="D567" s="29">
        <v>478352348</v>
      </c>
      <c r="E567" s="27">
        <f t="shared" si="90"/>
        <v>478</v>
      </c>
      <c r="F567" s="25">
        <f t="shared" si="91"/>
        <v>352</v>
      </c>
      <c r="G567" s="25">
        <f t="shared" si="92"/>
        <v>348</v>
      </c>
      <c r="H567" s="25">
        <f t="shared" si="93"/>
        <v>1</v>
      </c>
      <c r="I567" s="30">
        <f t="shared" si="94"/>
        <v>1</v>
      </c>
      <c r="J567" s="27">
        <f t="shared" si="87"/>
        <v>11</v>
      </c>
      <c r="K567" s="31"/>
      <c r="L567" s="32">
        <f t="shared" si="95"/>
        <v>13252</v>
      </c>
      <c r="M567" s="32"/>
      <c r="N567" s="32">
        <f t="shared" si="96"/>
        <v>1088</v>
      </c>
      <c r="O567" s="33"/>
      <c r="P567" s="105"/>
      <c r="Q567" s="105"/>
      <c r="R567" s="106"/>
      <c r="S567" s="106"/>
    </row>
    <row r="568" spans="1:19">
      <c r="A568" s="27">
        <f t="shared" si="88"/>
        <v>478</v>
      </c>
      <c r="B568" s="27">
        <v>559</v>
      </c>
      <c r="C568" s="28" t="str">
        <f t="shared" si="89"/>
        <v>478 - FRANCIS W. PARKER CHARTER ESSENTIAL Charter School - DEVENS pupils</v>
      </c>
      <c r="D568" s="29">
        <v>478352352</v>
      </c>
      <c r="E568" s="27">
        <f t="shared" si="90"/>
        <v>478</v>
      </c>
      <c r="F568" s="25">
        <f t="shared" si="91"/>
        <v>352</v>
      </c>
      <c r="G568" s="25">
        <f t="shared" si="92"/>
        <v>352</v>
      </c>
      <c r="H568" s="25">
        <f t="shared" si="93"/>
        <v>1</v>
      </c>
      <c r="I568" s="30">
        <f t="shared" si="94"/>
        <v>1</v>
      </c>
      <c r="J568" s="27">
        <f t="shared" si="87"/>
        <v>2</v>
      </c>
      <c r="K568" s="31"/>
      <c r="L568" s="32">
        <f t="shared" si="95"/>
        <v>12807</v>
      </c>
      <c r="M568" s="32"/>
      <c r="N568" s="32">
        <f t="shared" si="96"/>
        <v>1088</v>
      </c>
      <c r="O568" s="33"/>
      <c r="P568" s="105"/>
      <c r="Q568" s="105"/>
      <c r="R568" s="106"/>
      <c r="S568" s="106"/>
    </row>
    <row r="569" spans="1:19">
      <c r="A569" s="27">
        <f t="shared" si="88"/>
        <v>478</v>
      </c>
      <c r="B569" s="27">
        <v>560</v>
      </c>
      <c r="C569" s="28" t="str">
        <f t="shared" si="89"/>
        <v>478 - FRANCIS W. PARKER CHARTER ESSENTIAL Charter School - ACTON BOXBOROUGH pupils</v>
      </c>
      <c r="D569" s="29">
        <v>478352600</v>
      </c>
      <c r="E569" s="27">
        <f t="shared" si="90"/>
        <v>478</v>
      </c>
      <c r="F569" s="25">
        <f t="shared" si="91"/>
        <v>352</v>
      </c>
      <c r="G569" s="25">
        <f t="shared" si="92"/>
        <v>600</v>
      </c>
      <c r="H569" s="25">
        <f t="shared" si="93"/>
        <v>1</v>
      </c>
      <c r="I569" s="30">
        <f t="shared" si="94"/>
        <v>1</v>
      </c>
      <c r="J569" s="27">
        <f t="shared" si="87"/>
        <v>2</v>
      </c>
      <c r="K569" s="31"/>
      <c r="L569" s="32">
        <f t="shared" si="95"/>
        <v>11152</v>
      </c>
      <c r="M569" s="32"/>
      <c r="N569" s="32">
        <f t="shared" si="96"/>
        <v>1088</v>
      </c>
      <c r="O569" s="33"/>
      <c r="P569" s="105"/>
      <c r="Q569" s="105"/>
      <c r="R569" s="106"/>
      <c r="S569" s="106"/>
    </row>
    <row r="570" spans="1:19">
      <c r="A570" s="27">
        <f t="shared" si="88"/>
        <v>478</v>
      </c>
      <c r="B570" s="27">
        <v>561</v>
      </c>
      <c r="C570" s="28" t="str">
        <f t="shared" si="89"/>
        <v>478 - FRANCIS W. PARKER CHARTER ESSENTIAL Charter School - ASHBURNHAM WESTMINSTER pupils</v>
      </c>
      <c r="D570" s="29">
        <v>478352610</v>
      </c>
      <c r="E570" s="27">
        <f t="shared" si="90"/>
        <v>478</v>
      </c>
      <c r="F570" s="25">
        <f t="shared" si="91"/>
        <v>352</v>
      </c>
      <c r="G570" s="25">
        <f t="shared" si="92"/>
        <v>610</v>
      </c>
      <c r="H570" s="25">
        <f t="shared" si="93"/>
        <v>1</v>
      </c>
      <c r="I570" s="30">
        <f t="shared" si="94"/>
        <v>1</v>
      </c>
      <c r="J570" s="27">
        <f t="shared" si="87"/>
        <v>5</v>
      </c>
      <c r="K570" s="31"/>
      <c r="L570" s="32">
        <f t="shared" si="95"/>
        <v>11611</v>
      </c>
      <c r="M570" s="32"/>
      <c r="N570" s="32">
        <f t="shared" si="96"/>
        <v>1088</v>
      </c>
      <c r="O570" s="33"/>
      <c r="P570" s="105"/>
      <c r="Q570" s="105"/>
      <c r="R570" s="106"/>
      <c r="S570" s="106"/>
    </row>
    <row r="571" spans="1:19">
      <c r="A571" s="27">
        <f t="shared" si="88"/>
        <v>478</v>
      </c>
      <c r="B571" s="27">
        <v>562</v>
      </c>
      <c r="C571" s="28" t="str">
        <f t="shared" si="89"/>
        <v>478 - FRANCIS W. PARKER CHARTER ESSENTIAL Charter School - AYER SHIRLEY pupils</v>
      </c>
      <c r="D571" s="29">
        <v>478352616</v>
      </c>
      <c r="E571" s="27">
        <f t="shared" si="90"/>
        <v>478</v>
      </c>
      <c r="F571" s="25">
        <f t="shared" si="91"/>
        <v>352</v>
      </c>
      <c r="G571" s="25">
        <f t="shared" si="92"/>
        <v>616</v>
      </c>
      <c r="H571" s="25">
        <f t="shared" si="93"/>
        <v>1</v>
      </c>
      <c r="I571" s="30">
        <f t="shared" si="94"/>
        <v>1</v>
      </c>
      <c r="J571" s="27">
        <f t="shared" si="87"/>
        <v>6</v>
      </c>
      <c r="K571" s="31"/>
      <c r="L571" s="32">
        <f t="shared" si="95"/>
        <v>11579</v>
      </c>
      <c r="M571" s="32"/>
      <c r="N571" s="32">
        <f t="shared" si="96"/>
        <v>1088</v>
      </c>
      <c r="O571" s="33"/>
      <c r="P571" s="105"/>
      <c r="Q571" s="105"/>
      <c r="R571" s="106"/>
      <c r="S571" s="106"/>
    </row>
    <row r="572" spans="1:19">
      <c r="A572" s="27">
        <f t="shared" si="88"/>
        <v>478</v>
      </c>
      <c r="B572" s="27">
        <v>563</v>
      </c>
      <c r="C572" s="28" t="str">
        <f t="shared" si="89"/>
        <v>478 - FRANCIS W. PARKER CHARTER ESSENTIAL Charter School - BERLIN BOYLSTON pupils</v>
      </c>
      <c r="D572" s="29">
        <v>478352620</v>
      </c>
      <c r="E572" s="27">
        <f t="shared" si="90"/>
        <v>478</v>
      </c>
      <c r="F572" s="25">
        <f t="shared" si="91"/>
        <v>352</v>
      </c>
      <c r="G572" s="25">
        <f t="shared" si="92"/>
        <v>620</v>
      </c>
      <c r="H572" s="25">
        <f t="shared" si="93"/>
        <v>1</v>
      </c>
      <c r="I572" s="30">
        <f t="shared" si="94"/>
        <v>1</v>
      </c>
      <c r="J572" s="27">
        <f t="shared" si="87"/>
        <v>4</v>
      </c>
      <c r="K572" s="31"/>
      <c r="L572" s="32">
        <f t="shared" si="95"/>
        <v>11611</v>
      </c>
      <c r="M572" s="32"/>
      <c r="N572" s="32">
        <f t="shared" si="96"/>
        <v>1088</v>
      </c>
      <c r="O572" s="33"/>
      <c r="P572" s="105"/>
      <c r="Q572" s="105"/>
      <c r="R572" s="106"/>
      <c r="S572" s="106"/>
    </row>
    <row r="573" spans="1:19">
      <c r="A573" s="27">
        <f t="shared" si="88"/>
        <v>478</v>
      </c>
      <c r="B573" s="27">
        <v>564</v>
      </c>
      <c r="C573" s="28" t="str">
        <f t="shared" si="89"/>
        <v>478 - FRANCIS W. PARKER CHARTER ESSENTIAL Charter School - CONCORD CARLISLE pupils</v>
      </c>
      <c r="D573" s="29">
        <v>478352640</v>
      </c>
      <c r="E573" s="27">
        <f t="shared" si="90"/>
        <v>478</v>
      </c>
      <c r="F573" s="25">
        <f t="shared" si="91"/>
        <v>352</v>
      </c>
      <c r="G573" s="25">
        <f t="shared" si="92"/>
        <v>640</v>
      </c>
      <c r="H573" s="25">
        <f t="shared" si="93"/>
        <v>1</v>
      </c>
      <c r="I573" s="30">
        <f t="shared" si="94"/>
        <v>1</v>
      </c>
      <c r="J573" s="27">
        <f t="shared" si="87"/>
        <v>2</v>
      </c>
      <c r="K573" s="31"/>
      <c r="L573" s="32">
        <f t="shared" si="95"/>
        <v>11611</v>
      </c>
      <c r="M573" s="32"/>
      <c r="N573" s="32">
        <f t="shared" si="96"/>
        <v>1088</v>
      </c>
      <c r="O573" s="33"/>
      <c r="P573" s="105"/>
      <c r="Q573" s="105"/>
      <c r="R573" s="106"/>
      <c r="S573" s="106"/>
    </row>
    <row r="574" spans="1:19">
      <c r="A574" s="27">
        <f t="shared" si="88"/>
        <v>478</v>
      </c>
      <c r="B574" s="27">
        <v>565</v>
      </c>
      <c r="C574" s="28" t="str">
        <f t="shared" si="89"/>
        <v>478 - FRANCIS W. PARKER CHARTER ESSENTIAL Charter School - GROTON DUNSTABLE pupils</v>
      </c>
      <c r="D574" s="29">
        <v>478352673</v>
      </c>
      <c r="E574" s="27">
        <f t="shared" si="90"/>
        <v>478</v>
      </c>
      <c r="F574" s="25">
        <f t="shared" si="91"/>
        <v>352</v>
      </c>
      <c r="G574" s="25">
        <f t="shared" si="92"/>
        <v>673</v>
      </c>
      <c r="H574" s="25">
        <f t="shared" si="93"/>
        <v>1</v>
      </c>
      <c r="I574" s="30">
        <f t="shared" si="94"/>
        <v>1</v>
      </c>
      <c r="J574" s="27">
        <f t="shared" si="87"/>
        <v>3</v>
      </c>
      <c r="K574" s="31"/>
      <c r="L574" s="32">
        <f t="shared" si="95"/>
        <v>11067</v>
      </c>
      <c r="M574" s="32"/>
      <c r="N574" s="32">
        <f t="shared" si="96"/>
        <v>1088</v>
      </c>
      <c r="O574" s="33"/>
      <c r="P574" s="105"/>
      <c r="Q574" s="105"/>
      <c r="R574" s="106"/>
      <c r="S574" s="106"/>
    </row>
    <row r="575" spans="1:19">
      <c r="A575" s="27">
        <f t="shared" si="88"/>
        <v>478</v>
      </c>
      <c r="B575" s="27">
        <v>566</v>
      </c>
      <c r="C575" s="28" t="str">
        <f t="shared" si="89"/>
        <v>478 - FRANCIS W. PARKER CHARTER ESSENTIAL Charter School - LINCOLN SUDBURY pupils</v>
      </c>
      <c r="D575" s="29">
        <v>478352695</v>
      </c>
      <c r="E575" s="27">
        <f t="shared" si="90"/>
        <v>478</v>
      </c>
      <c r="F575" s="25">
        <f t="shared" si="91"/>
        <v>352</v>
      </c>
      <c r="G575" s="25">
        <f t="shared" si="92"/>
        <v>695</v>
      </c>
      <c r="H575" s="25">
        <f t="shared" si="93"/>
        <v>1</v>
      </c>
      <c r="I575" s="30">
        <f t="shared" si="94"/>
        <v>1</v>
      </c>
      <c r="J575" s="27">
        <f t="shared" si="87"/>
        <v>2</v>
      </c>
      <c r="K575" s="31"/>
      <c r="L575" s="32">
        <f t="shared" si="95"/>
        <v>11611</v>
      </c>
      <c r="M575" s="32"/>
      <c r="N575" s="32">
        <f t="shared" si="96"/>
        <v>1088</v>
      </c>
      <c r="O575" s="33"/>
      <c r="P575" s="105"/>
      <c r="Q575" s="105"/>
      <c r="R575" s="106"/>
      <c r="S575" s="106"/>
    </row>
    <row r="576" spans="1:19">
      <c r="A576" s="27">
        <f t="shared" si="88"/>
        <v>478</v>
      </c>
      <c r="B576" s="27">
        <v>567</v>
      </c>
      <c r="C576" s="28" t="str">
        <f t="shared" si="89"/>
        <v>478 - FRANCIS W. PARKER CHARTER ESSENTIAL Charter School - NARRAGANSETT pupils</v>
      </c>
      <c r="D576" s="29">
        <v>478352720</v>
      </c>
      <c r="E576" s="27">
        <f t="shared" si="90"/>
        <v>478</v>
      </c>
      <c r="F576" s="25">
        <f t="shared" si="91"/>
        <v>352</v>
      </c>
      <c r="G576" s="25">
        <f t="shared" si="92"/>
        <v>720</v>
      </c>
      <c r="H576" s="25">
        <f t="shared" si="93"/>
        <v>1</v>
      </c>
      <c r="I576" s="30">
        <f t="shared" si="94"/>
        <v>1</v>
      </c>
      <c r="J576" s="27">
        <f t="shared" si="87"/>
        <v>8</v>
      </c>
      <c r="K576" s="31"/>
      <c r="L576" s="32">
        <f t="shared" si="95"/>
        <v>10373</v>
      </c>
      <c r="M576" s="32"/>
      <c r="N576" s="32">
        <f t="shared" si="96"/>
        <v>1088</v>
      </c>
      <c r="O576" s="33"/>
      <c r="P576" s="105"/>
      <c r="Q576" s="105"/>
      <c r="R576" s="106"/>
      <c r="S576" s="106"/>
    </row>
    <row r="577" spans="1:19">
      <c r="A577" s="27">
        <f t="shared" si="88"/>
        <v>478</v>
      </c>
      <c r="B577" s="27">
        <v>568</v>
      </c>
      <c r="C577" s="28" t="str">
        <f t="shared" si="89"/>
        <v>478 - FRANCIS W. PARKER CHARTER ESSENTIAL Charter School - NASHOBA pupils</v>
      </c>
      <c r="D577" s="29">
        <v>478352725</v>
      </c>
      <c r="E577" s="27">
        <f t="shared" si="90"/>
        <v>478</v>
      </c>
      <c r="F577" s="25">
        <f t="shared" si="91"/>
        <v>352</v>
      </c>
      <c r="G577" s="25">
        <f t="shared" si="92"/>
        <v>725</v>
      </c>
      <c r="H577" s="25">
        <f t="shared" si="93"/>
        <v>1</v>
      </c>
      <c r="I577" s="30">
        <f t="shared" si="94"/>
        <v>1</v>
      </c>
      <c r="J577" s="27">
        <f t="shared" si="87"/>
        <v>3</v>
      </c>
      <c r="K577" s="31"/>
      <c r="L577" s="32">
        <f t="shared" si="95"/>
        <v>11668</v>
      </c>
      <c r="M577" s="32"/>
      <c r="N577" s="32">
        <f t="shared" si="96"/>
        <v>1088</v>
      </c>
      <c r="O577" s="33"/>
      <c r="P577" s="105"/>
      <c r="Q577" s="105"/>
      <c r="R577" s="106"/>
      <c r="S577" s="106"/>
    </row>
    <row r="578" spans="1:19">
      <c r="A578" s="27">
        <f t="shared" si="88"/>
        <v>478</v>
      </c>
      <c r="B578" s="27">
        <v>569</v>
      </c>
      <c r="C578" s="28" t="str">
        <f t="shared" si="89"/>
        <v>478 - FRANCIS W. PARKER CHARTER ESSENTIAL Charter School - NORTH MIDDLESEX pupils</v>
      </c>
      <c r="D578" s="29">
        <v>478352735</v>
      </c>
      <c r="E578" s="27">
        <f t="shared" si="90"/>
        <v>478</v>
      </c>
      <c r="F578" s="25">
        <f t="shared" si="91"/>
        <v>352</v>
      </c>
      <c r="G578" s="25">
        <f t="shared" si="92"/>
        <v>735</v>
      </c>
      <c r="H578" s="25">
        <f t="shared" si="93"/>
        <v>1</v>
      </c>
      <c r="I578" s="30">
        <f t="shared" si="94"/>
        <v>1</v>
      </c>
      <c r="J578" s="27">
        <f t="shared" si="87"/>
        <v>6</v>
      </c>
      <c r="K578" s="31"/>
      <c r="L578" s="32">
        <f t="shared" si="95"/>
        <v>11751</v>
      </c>
      <c r="M578" s="32"/>
      <c r="N578" s="32">
        <f t="shared" si="96"/>
        <v>1088</v>
      </c>
      <c r="O578" s="33"/>
      <c r="P578" s="105"/>
      <c r="Q578" s="105"/>
      <c r="R578" s="106"/>
      <c r="S578" s="106"/>
    </row>
    <row r="579" spans="1:19">
      <c r="A579" s="27">
        <f t="shared" si="88"/>
        <v>478</v>
      </c>
      <c r="B579" s="27">
        <v>570</v>
      </c>
      <c r="C579" s="28" t="str">
        <f t="shared" si="89"/>
        <v>478 - FRANCIS W. PARKER CHARTER ESSENTIAL Charter School - QUABBIN pupils</v>
      </c>
      <c r="D579" s="29">
        <v>478352753</v>
      </c>
      <c r="E579" s="27">
        <f t="shared" si="90"/>
        <v>478</v>
      </c>
      <c r="F579" s="25">
        <f t="shared" si="91"/>
        <v>352</v>
      </c>
      <c r="G579" s="25">
        <f t="shared" si="92"/>
        <v>753</v>
      </c>
      <c r="H579" s="25">
        <f t="shared" si="93"/>
        <v>1</v>
      </c>
      <c r="I579" s="30">
        <f t="shared" si="94"/>
        <v>1</v>
      </c>
      <c r="J579" s="27">
        <f t="shared" si="87"/>
        <v>7</v>
      </c>
      <c r="K579" s="31"/>
      <c r="L579" s="32">
        <f t="shared" si="95"/>
        <v>11147</v>
      </c>
      <c r="M579" s="32"/>
      <c r="N579" s="32">
        <f t="shared" si="96"/>
        <v>1088</v>
      </c>
      <c r="O579" s="33"/>
      <c r="P579" s="105"/>
      <c r="Q579" s="105"/>
      <c r="R579" s="106"/>
      <c r="S579" s="106"/>
    </row>
    <row r="580" spans="1:19">
      <c r="A580" s="27">
        <f t="shared" si="88"/>
        <v>478</v>
      </c>
      <c r="B580" s="27">
        <v>571</v>
      </c>
      <c r="C580" s="28" t="str">
        <f t="shared" si="89"/>
        <v>478 - FRANCIS W. PARKER CHARTER ESSENTIAL Charter School - TANTASQUA pupils</v>
      </c>
      <c r="D580" s="29">
        <v>478352770</v>
      </c>
      <c r="E580" s="27">
        <f t="shared" si="90"/>
        <v>478</v>
      </c>
      <c r="F580" s="25">
        <f t="shared" si="91"/>
        <v>352</v>
      </c>
      <c r="G580" s="25">
        <f t="shared" si="92"/>
        <v>770</v>
      </c>
      <c r="H580" s="25">
        <f t="shared" si="93"/>
        <v>1</v>
      </c>
      <c r="I580" s="30">
        <f t="shared" si="94"/>
        <v>1</v>
      </c>
      <c r="J580" s="27">
        <f t="shared" si="87"/>
        <v>6</v>
      </c>
      <c r="K580" s="31"/>
      <c r="L580" s="32">
        <f t="shared" si="95"/>
        <v>11611</v>
      </c>
      <c r="M580" s="32"/>
      <c r="N580" s="32">
        <f t="shared" si="96"/>
        <v>1088</v>
      </c>
      <c r="O580" s="33"/>
      <c r="P580" s="105"/>
      <c r="Q580" s="105"/>
      <c r="R580" s="106"/>
      <c r="S580" s="106"/>
    </row>
    <row r="581" spans="1:19">
      <c r="A581" s="27">
        <f t="shared" si="88"/>
        <v>478</v>
      </c>
      <c r="B581" s="27">
        <v>572</v>
      </c>
      <c r="C581" s="28" t="str">
        <f t="shared" si="89"/>
        <v>478 - FRANCIS W. PARKER CHARTER ESSENTIAL Charter School - WACHUSETT pupils</v>
      </c>
      <c r="D581" s="29">
        <v>478352775</v>
      </c>
      <c r="E581" s="27">
        <f t="shared" si="90"/>
        <v>478</v>
      </c>
      <c r="F581" s="25">
        <f t="shared" si="91"/>
        <v>352</v>
      </c>
      <c r="G581" s="25">
        <f t="shared" si="92"/>
        <v>775</v>
      </c>
      <c r="H581" s="25">
        <f t="shared" si="93"/>
        <v>1</v>
      </c>
      <c r="I581" s="30">
        <f t="shared" si="94"/>
        <v>1</v>
      </c>
      <c r="J581" s="27">
        <f t="shared" si="87"/>
        <v>4</v>
      </c>
      <c r="K581" s="31"/>
      <c r="L581" s="32">
        <f t="shared" si="95"/>
        <v>11335</v>
      </c>
      <c r="M581" s="32"/>
      <c r="N581" s="32">
        <f t="shared" si="96"/>
        <v>1088</v>
      </c>
      <c r="O581" s="33"/>
      <c r="P581" s="105"/>
      <c r="Q581" s="105"/>
      <c r="R581" s="106"/>
      <c r="S581" s="106"/>
    </row>
    <row r="582" spans="1:19">
      <c r="A582" s="27">
        <f t="shared" si="88"/>
        <v>479</v>
      </c>
      <c r="B582" s="27">
        <v>573</v>
      </c>
      <c r="C582" s="28" t="str">
        <f t="shared" si="89"/>
        <v>479 - PIONEER VALLEY PERFORMING ARTS Charter School - AGAWAM pupils</v>
      </c>
      <c r="D582" s="29">
        <v>479278005</v>
      </c>
      <c r="E582" s="27">
        <f t="shared" si="90"/>
        <v>479</v>
      </c>
      <c r="F582" s="25">
        <f t="shared" si="91"/>
        <v>278</v>
      </c>
      <c r="G582" s="25">
        <f t="shared" si="92"/>
        <v>5</v>
      </c>
      <c r="H582" s="25">
        <f t="shared" si="93"/>
        <v>1</v>
      </c>
      <c r="I582" s="30">
        <f t="shared" si="94"/>
        <v>1</v>
      </c>
      <c r="J582" s="27">
        <f t="shared" si="87"/>
        <v>8</v>
      </c>
      <c r="K582" s="31"/>
      <c r="L582" s="32">
        <f t="shared" si="95"/>
        <v>12765</v>
      </c>
      <c r="M582" s="32"/>
      <c r="N582" s="32">
        <f t="shared" si="96"/>
        <v>1088</v>
      </c>
      <c r="O582" s="33"/>
      <c r="P582" s="105"/>
      <c r="Q582" s="105"/>
      <c r="R582" s="106"/>
      <c r="S582" s="106"/>
    </row>
    <row r="583" spans="1:19">
      <c r="A583" s="27">
        <f t="shared" si="88"/>
        <v>479</v>
      </c>
      <c r="B583" s="27">
        <v>574</v>
      </c>
      <c r="C583" s="28" t="str">
        <f t="shared" si="89"/>
        <v>479 - PIONEER VALLEY PERFORMING ARTS Charter School - BELCHERTOWN pupils</v>
      </c>
      <c r="D583" s="29">
        <v>479278024</v>
      </c>
      <c r="E583" s="27">
        <f t="shared" si="90"/>
        <v>479</v>
      </c>
      <c r="F583" s="25">
        <f t="shared" si="91"/>
        <v>278</v>
      </c>
      <c r="G583" s="25">
        <f t="shared" si="92"/>
        <v>24</v>
      </c>
      <c r="H583" s="25">
        <f t="shared" si="93"/>
        <v>1</v>
      </c>
      <c r="I583" s="30">
        <f t="shared" si="94"/>
        <v>1</v>
      </c>
      <c r="J583" s="27">
        <f t="shared" si="87"/>
        <v>5</v>
      </c>
      <c r="K583" s="31"/>
      <c r="L583" s="32">
        <f t="shared" si="95"/>
        <v>11236</v>
      </c>
      <c r="M583" s="32"/>
      <c r="N583" s="32">
        <f t="shared" si="96"/>
        <v>1088</v>
      </c>
      <c r="O583" s="33"/>
      <c r="P583" s="105"/>
      <c r="Q583" s="105"/>
      <c r="R583" s="106"/>
      <c r="S583" s="106"/>
    </row>
    <row r="584" spans="1:19">
      <c r="A584" s="27">
        <f t="shared" si="88"/>
        <v>479</v>
      </c>
      <c r="B584" s="27">
        <v>575</v>
      </c>
      <c r="C584" s="28" t="str">
        <f t="shared" si="89"/>
        <v>479 - PIONEER VALLEY PERFORMING ARTS Charter School - CHICOPEE pupils</v>
      </c>
      <c r="D584" s="29">
        <v>479278061</v>
      </c>
      <c r="E584" s="27">
        <f t="shared" si="90"/>
        <v>479</v>
      </c>
      <c r="F584" s="25">
        <f t="shared" si="91"/>
        <v>278</v>
      </c>
      <c r="G584" s="25">
        <f t="shared" si="92"/>
        <v>61</v>
      </c>
      <c r="H584" s="25">
        <f t="shared" si="93"/>
        <v>1</v>
      </c>
      <c r="I584" s="30">
        <f t="shared" si="94"/>
        <v>1</v>
      </c>
      <c r="J584" s="27">
        <f t="shared" si="87"/>
        <v>11</v>
      </c>
      <c r="K584" s="31"/>
      <c r="L584" s="32">
        <f t="shared" si="95"/>
        <v>15046</v>
      </c>
      <c r="M584" s="32"/>
      <c r="N584" s="32">
        <f t="shared" si="96"/>
        <v>1088</v>
      </c>
      <c r="O584" s="33"/>
      <c r="P584" s="105"/>
      <c r="Q584" s="105"/>
      <c r="R584" s="106"/>
      <c r="S584" s="106"/>
    </row>
    <row r="585" spans="1:19">
      <c r="A585" s="27">
        <f t="shared" si="88"/>
        <v>479</v>
      </c>
      <c r="B585" s="27">
        <v>576</v>
      </c>
      <c r="C585" s="28" t="str">
        <f t="shared" si="89"/>
        <v>479 - PIONEER VALLEY PERFORMING ARTS Charter School - EASTHAMPTON pupils</v>
      </c>
      <c r="D585" s="29">
        <v>479278086</v>
      </c>
      <c r="E585" s="27">
        <f t="shared" si="90"/>
        <v>479</v>
      </c>
      <c r="F585" s="25">
        <f t="shared" si="91"/>
        <v>278</v>
      </c>
      <c r="G585" s="25">
        <f t="shared" si="92"/>
        <v>86</v>
      </c>
      <c r="H585" s="25">
        <f t="shared" si="93"/>
        <v>1</v>
      </c>
      <c r="I585" s="30">
        <f t="shared" si="94"/>
        <v>1</v>
      </c>
      <c r="J585" s="27">
        <f t="shared" si="87"/>
        <v>8</v>
      </c>
      <c r="K585" s="31"/>
      <c r="L585" s="32">
        <f t="shared" si="95"/>
        <v>11659</v>
      </c>
      <c r="M585" s="32"/>
      <c r="N585" s="32">
        <f t="shared" si="96"/>
        <v>1088</v>
      </c>
      <c r="O585" s="33"/>
      <c r="P585" s="105"/>
      <c r="Q585" s="105"/>
      <c r="R585" s="106"/>
      <c r="S585" s="106"/>
    </row>
    <row r="586" spans="1:19">
      <c r="A586" s="27">
        <f t="shared" si="88"/>
        <v>479</v>
      </c>
      <c r="B586" s="27">
        <v>577</v>
      </c>
      <c r="C586" s="28" t="str">
        <f t="shared" si="89"/>
        <v>479 - PIONEER VALLEY PERFORMING ARTS Charter School - EAST LONGMEADOW pupils</v>
      </c>
      <c r="D586" s="29">
        <v>479278087</v>
      </c>
      <c r="E586" s="27">
        <f t="shared" si="90"/>
        <v>479</v>
      </c>
      <c r="F586" s="25">
        <f t="shared" si="91"/>
        <v>278</v>
      </c>
      <c r="G586" s="25">
        <f t="shared" si="92"/>
        <v>87</v>
      </c>
      <c r="H586" s="25">
        <f t="shared" si="93"/>
        <v>1</v>
      </c>
      <c r="I586" s="30">
        <f t="shared" si="94"/>
        <v>1</v>
      </c>
      <c r="J586" s="27">
        <f t="shared" ref="J586:J649" si="97">VLOOKUP(D586,enro_chafnd,16)</f>
        <v>5</v>
      </c>
      <c r="K586" s="31"/>
      <c r="L586" s="32">
        <f t="shared" si="95"/>
        <v>13143</v>
      </c>
      <c r="M586" s="32"/>
      <c r="N586" s="32">
        <f t="shared" si="96"/>
        <v>1088</v>
      </c>
      <c r="O586" s="33"/>
      <c r="P586" s="105"/>
      <c r="Q586" s="105"/>
      <c r="R586" s="106"/>
      <c r="S586" s="106"/>
    </row>
    <row r="587" spans="1:19">
      <c r="A587" s="27">
        <f t="shared" ref="A587:A650" si="98">IF(VALUE(MID(D587,1,1))=4,VALUE(MID(D587,1,3)),VALUE(MID(D587,1,4)))</f>
        <v>479</v>
      </c>
      <c r="B587" s="27">
        <v>578</v>
      </c>
      <c r="C587" s="28" t="str">
        <f t="shared" ref="C587:C650" si="99">IF(H587=1,A587 &amp; " - " &amp;VLOOKUP(A587,codeCHA,2)&amp;" Charter School - "&amp;VLOOKUP(G587,code436,2)&amp;" pupils",IF(OR(A587=450,A587=466),A587 &amp; " - " &amp;VLOOKUP(A587,codeCHA,2)&amp;" Charter School - "&amp;VLOOKUP(F587,code436,2)&amp;" District - "&amp;VLOOKUP(G587,code436,2)&amp;" pupils",A587 &amp; " - " &amp;VLOOKUP(A587,codeCHA,2)&amp;" Charter School - "&amp;VLOOKUP(F587,code436,2)&amp;" Campus - "&amp;VLOOKUP(G587,code436,2)&amp;" pupils"))</f>
        <v>479 - PIONEER VALLEY PERFORMING ARTS Charter School - ERVING pupils</v>
      </c>
      <c r="D587" s="29">
        <v>479278091</v>
      </c>
      <c r="E587" s="27">
        <f t="shared" ref="E587:E650" si="100">A587</f>
        <v>479</v>
      </c>
      <c r="F587" s="25">
        <f t="shared" ref="F587:F650" si="101">IF(VALUE(MID(D587,1,1))=4,VALUE(MID(D587,4,3)),VALUE(MID(D587,5,3)))</f>
        <v>278</v>
      </c>
      <c r="G587" s="25">
        <f t="shared" ref="G587:G650" si="102">IF(VALUE(MID(D587,1,1))=4,VALUE(MID(D587,7,3)),VALUE(MID(D587,8,3)))</f>
        <v>91</v>
      </c>
      <c r="H587" s="25">
        <f t="shared" ref="H587:H650" si="103">IF(OR(A587=410,A587=466,A587=487),2,1)</f>
        <v>1</v>
      </c>
      <c r="I587" s="30">
        <f t="shared" ref="I587:I650" si="104">VLOOKUP(F587,distinfo,4)</f>
        <v>1</v>
      </c>
      <c r="J587" s="27">
        <f t="shared" si="97"/>
        <v>9</v>
      </c>
      <c r="K587" s="31"/>
      <c r="L587" s="32">
        <f t="shared" ref="L587:L650" si="105">IF(VLOOKUP(D587,rate_chafnd,40,FALSE)&gt;0,VLOOKUP(D587,rate_chafnd,40),VLOOKUP(G587,distinfo,7))</f>
        <v>11611</v>
      </c>
      <c r="M587" s="32"/>
      <c r="N587" s="32">
        <f t="shared" ref="N587:N650" si="106">VLOOKUP(G587,distinfo,9)</f>
        <v>1088</v>
      </c>
      <c r="O587" s="33"/>
      <c r="P587" s="105"/>
      <c r="Q587" s="105"/>
      <c r="R587" s="106"/>
      <c r="S587" s="106"/>
    </row>
    <row r="588" spans="1:19">
      <c r="A588" s="27">
        <f t="shared" si="98"/>
        <v>479</v>
      </c>
      <c r="B588" s="27">
        <v>579</v>
      </c>
      <c r="C588" s="28" t="str">
        <f t="shared" si="99"/>
        <v>479 - PIONEER VALLEY PERFORMING ARTS Charter School - GRANBY pupils</v>
      </c>
      <c r="D588" s="29">
        <v>479278111</v>
      </c>
      <c r="E588" s="27">
        <f t="shared" si="100"/>
        <v>479</v>
      </c>
      <c r="F588" s="25">
        <f t="shared" si="101"/>
        <v>278</v>
      </c>
      <c r="G588" s="25">
        <f t="shared" si="102"/>
        <v>111</v>
      </c>
      <c r="H588" s="25">
        <f t="shared" si="103"/>
        <v>1</v>
      </c>
      <c r="I588" s="30">
        <f t="shared" si="104"/>
        <v>1</v>
      </c>
      <c r="J588" s="27">
        <f t="shared" si="97"/>
        <v>7</v>
      </c>
      <c r="K588" s="31"/>
      <c r="L588" s="32">
        <f t="shared" si="105"/>
        <v>12811</v>
      </c>
      <c r="M588" s="32"/>
      <c r="N588" s="32">
        <f t="shared" si="106"/>
        <v>1088</v>
      </c>
      <c r="O588" s="33"/>
      <c r="P588" s="105"/>
      <c r="Q588" s="105"/>
      <c r="R588" s="106"/>
      <c r="S588" s="106"/>
    </row>
    <row r="589" spans="1:19">
      <c r="A589" s="27">
        <f t="shared" si="98"/>
        <v>479</v>
      </c>
      <c r="B589" s="27">
        <v>580</v>
      </c>
      <c r="C589" s="28" t="str">
        <f t="shared" si="99"/>
        <v>479 - PIONEER VALLEY PERFORMING ARTS Charter School - GREENFIELD pupils</v>
      </c>
      <c r="D589" s="29">
        <v>479278114</v>
      </c>
      <c r="E589" s="27">
        <f t="shared" si="100"/>
        <v>479</v>
      </c>
      <c r="F589" s="25">
        <f t="shared" si="101"/>
        <v>278</v>
      </c>
      <c r="G589" s="25">
        <f t="shared" si="102"/>
        <v>114</v>
      </c>
      <c r="H589" s="25">
        <f t="shared" si="103"/>
        <v>1</v>
      </c>
      <c r="I589" s="30">
        <f t="shared" si="104"/>
        <v>1</v>
      </c>
      <c r="J589" s="27">
        <f t="shared" si="97"/>
        <v>10</v>
      </c>
      <c r="K589" s="31"/>
      <c r="L589" s="32">
        <f t="shared" si="105"/>
        <v>10683</v>
      </c>
      <c r="M589" s="32"/>
      <c r="N589" s="32">
        <f t="shared" si="106"/>
        <v>1088</v>
      </c>
      <c r="O589" s="33"/>
      <c r="P589" s="105"/>
      <c r="Q589" s="105"/>
      <c r="R589" s="106"/>
      <c r="S589" s="106"/>
    </row>
    <row r="590" spans="1:19">
      <c r="A590" s="27">
        <f t="shared" si="98"/>
        <v>479</v>
      </c>
      <c r="B590" s="27">
        <v>581</v>
      </c>
      <c r="C590" s="28" t="str">
        <f t="shared" si="99"/>
        <v>479 - PIONEER VALLEY PERFORMING ARTS Charter School - HADLEY pupils</v>
      </c>
      <c r="D590" s="29">
        <v>479278117</v>
      </c>
      <c r="E590" s="27">
        <f t="shared" si="100"/>
        <v>479</v>
      </c>
      <c r="F590" s="25">
        <f t="shared" si="101"/>
        <v>278</v>
      </c>
      <c r="G590" s="25">
        <f t="shared" si="102"/>
        <v>117</v>
      </c>
      <c r="H590" s="25">
        <f t="shared" si="103"/>
        <v>1</v>
      </c>
      <c r="I590" s="30">
        <f t="shared" si="104"/>
        <v>1</v>
      </c>
      <c r="J590" s="27">
        <f t="shared" si="97"/>
        <v>5</v>
      </c>
      <c r="K590" s="31"/>
      <c r="L590" s="32">
        <f t="shared" si="105"/>
        <v>12675</v>
      </c>
      <c r="M590" s="32"/>
      <c r="N590" s="32">
        <f t="shared" si="106"/>
        <v>1088</v>
      </c>
      <c r="O590" s="33"/>
      <c r="P590" s="105"/>
      <c r="Q590" s="105"/>
      <c r="R590" s="106"/>
      <c r="S590" s="106"/>
    </row>
    <row r="591" spans="1:19">
      <c r="A591" s="27">
        <f t="shared" si="98"/>
        <v>479</v>
      </c>
      <c r="B591" s="27">
        <v>582</v>
      </c>
      <c r="C591" s="28" t="str">
        <f t="shared" si="99"/>
        <v>479 - PIONEER VALLEY PERFORMING ARTS Charter School - HATFIELD pupils</v>
      </c>
      <c r="D591" s="29">
        <v>479278127</v>
      </c>
      <c r="E591" s="27">
        <f t="shared" si="100"/>
        <v>479</v>
      </c>
      <c r="F591" s="25">
        <f t="shared" si="101"/>
        <v>278</v>
      </c>
      <c r="G591" s="25">
        <f t="shared" si="102"/>
        <v>127</v>
      </c>
      <c r="H591" s="25">
        <f t="shared" si="103"/>
        <v>1</v>
      </c>
      <c r="I591" s="30">
        <f t="shared" si="104"/>
        <v>1</v>
      </c>
      <c r="J591" s="27">
        <f t="shared" si="97"/>
        <v>5</v>
      </c>
      <c r="K591" s="31"/>
      <c r="L591" s="32">
        <f t="shared" si="105"/>
        <v>13070</v>
      </c>
      <c r="M591" s="32"/>
      <c r="N591" s="32">
        <f t="shared" si="106"/>
        <v>1088</v>
      </c>
      <c r="O591" s="33"/>
      <c r="P591" s="105"/>
      <c r="Q591" s="105"/>
      <c r="R591" s="106"/>
      <c r="S591" s="106"/>
    </row>
    <row r="592" spans="1:19">
      <c r="A592" s="27">
        <f t="shared" si="98"/>
        <v>479</v>
      </c>
      <c r="B592" s="27">
        <v>583</v>
      </c>
      <c r="C592" s="28" t="str">
        <f t="shared" si="99"/>
        <v>479 - PIONEER VALLEY PERFORMING ARTS Charter School - HOLYOKE pupils</v>
      </c>
      <c r="D592" s="29">
        <v>479278137</v>
      </c>
      <c r="E592" s="27">
        <f t="shared" si="100"/>
        <v>479</v>
      </c>
      <c r="F592" s="25">
        <f t="shared" si="101"/>
        <v>278</v>
      </c>
      <c r="G592" s="25">
        <f t="shared" si="102"/>
        <v>137</v>
      </c>
      <c r="H592" s="25">
        <f t="shared" si="103"/>
        <v>1</v>
      </c>
      <c r="I592" s="30">
        <f t="shared" si="104"/>
        <v>1</v>
      </c>
      <c r="J592" s="27">
        <f t="shared" si="97"/>
        <v>12</v>
      </c>
      <c r="K592" s="31"/>
      <c r="L592" s="32">
        <f t="shared" si="105"/>
        <v>13220</v>
      </c>
      <c r="M592" s="32"/>
      <c r="N592" s="32">
        <f t="shared" si="106"/>
        <v>1088</v>
      </c>
      <c r="O592" s="33"/>
      <c r="P592" s="105"/>
      <c r="Q592" s="105"/>
      <c r="R592" s="106"/>
      <c r="S592" s="106"/>
    </row>
    <row r="593" spans="1:19">
      <c r="A593" s="27">
        <f t="shared" si="98"/>
        <v>479</v>
      </c>
      <c r="B593" s="27">
        <v>584</v>
      </c>
      <c r="C593" s="28" t="str">
        <f t="shared" si="99"/>
        <v>479 - PIONEER VALLEY PERFORMING ARTS Charter School - LONGMEADOW pupils</v>
      </c>
      <c r="D593" s="29">
        <v>479278159</v>
      </c>
      <c r="E593" s="27">
        <f t="shared" si="100"/>
        <v>479</v>
      </c>
      <c r="F593" s="25">
        <f t="shared" si="101"/>
        <v>278</v>
      </c>
      <c r="G593" s="25">
        <f t="shared" si="102"/>
        <v>159</v>
      </c>
      <c r="H593" s="25">
        <f t="shared" si="103"/>
        <v>1</v>
      </c>
      <c r="I593" s="30">
        <f t="shared" si="104"/>
        <v>1</v>
      </c>
      <c r="J593" s="27">
        <f t="shared" si="97"/>
        <v>3</v>
      </c>
      <c r="K593" s="31"/>
      <c r="L593" s="32">
        <f t="shared" si="105"/>
        <v>11611</v>
      </c>
      <c r="M593" s="32"/>
      <c r="N593" s="32">
        <f t="shared" si="106"/>
        <v>1088</v>
      </c>
      <c r="O593" s="33"/>
      <c r="P593" s="105"/>
      <c r="Q593" s="105"/>
      <c r="R593" s="106"/>
      <c r="S593" s="106"/>
    </row>
    <row r="594" spans="1:19">
      <c r="A594" s="27">
        <f t="shared" si="98"/>
        <v>479</v>
      </c>
      <c r="B594" s="27">
        <v>585</v>
      </c>
      <c r="C594" s="28" t="str">
        <f t="shared" si="99"/>
        <v>479 - PIONEER VALLEY PERFORMING ARTS Charter School - LUDLOW pupils</v>
      </c>
      <c r="D594" s="29">
        <v>479278161</v>
      </c>
      <c r="E594" s="27">
        <f t="shared" si="100"/>
        <v>479</v>
      </c>
      <c r="F594" s="25">
        <f t="shared" si="101"/>
        <v>278</v>
      </c>
      <c r="G594" s="25">
        <f t="shared" si="102"/>
        <v>161</v>
      </c>
      <c r="H594" s="25">
        <f t="shared" si="103"/>
        <v>1</v>
      </c>
      <c r="I594" s="30">
        <f t="shared" si="104"/>
        <v>1</v>
      </c>
      <c r="J594" s="27">
        <f t="shared" si="97"/>
        <v>7</v>
      </c>
      <c r="K594" s="31"/>
      <c r="L594" s="32">
        <f t="shared" si="105"/>
        <v>12987</v>
      </c>
      <c r="M594" s="32"/>
      <c r="N594" s="32">
        <f t="shared" si="106"/>
        <v>1088</v>
      </c>
      <c r="O594" s="33"/>
      <c r="P594" s="105"/>
      <c r="Q594" s="105"/>
      <c r="R594" s="106"/>
      <c r="S594" s="106"/>
    </row>
    <row r="595" spans="1:19">
      <c r="A595" s="27">
        <f t="shared" si="98"/>
        <v>479</v>
      </c>
      <c r="B595" s="27">
        <v>586</v>
      </c>
      <c r="C595" s="28" t="str">
        <f t="shared" si="99"/>
        <v>479 - PIONEER VALLEY PERFORMING ARTS Charter School - MONSON pupils</v>
      </c>
      <c r="D595" s="29">
        <v>479278191</v>
      </c>
      <c r="E595" s="27">
        <f t="shared" si="100"/>
        <v>479</v>
      </c>
      <c r="F595" s="25">
        <f t="shared" si="101"/>
        <v>278</v>
      </c>
      <c r="G595" s="25">
        <f t="shared" si="102"/>
        <v>191</v>
      </c>
      <c r="H595" s="25">
        <f t="shared" si="103"/>
        <v>1</v>
      </c>
      <c r="I595" s="30">
        <f t="shared" si="104"/>
        <v>1</v>
      </c>
      <c r="J595" s="27">
        <f t="shared" si="97"/>
        <v>8</v>
      </c>
      <c r="K595" s="31"/>
      <c r="L595" s="32">
        <f t="shared" si="105"/>
        <v>11310</v>
      </c>
      <c r="M595" s="32"/>
      <c r="N595" s="32">
        <f t="shared" si="106"/>
        <v>1088</v>
      </c>
      <c r="O595" s="33"/>
      <c r="P595" s="105"/>
      <c r="Q595" s="105"/>
      <c r="R595" s="106"/>
      <c r="S595" s="106"/>
    </row>
    <row r="596" spans="1:19">
      <c r="A596" s="27">
        <f t="shared" si="98"/>
        <v>479</v>
      </c>
      <c r="B596" s="27">
        <v>587</v>
      </c>
      <c r="C596" s="28" t="str">
        <f t="shared" si="99"/>
        <v>479 - PIONEER VALLEY PERFORMING ARTS Charter School - NORTHAMPTON pupils</v>
      </c>
      <c r="D596" s="29">
        <v>479278210</v>
      </c>
      <c r="E596" s="27">
        <f t="shared" si="100"/>
        <v>479</v>
      </c>
      <c r="F596" s="25">
        <f t="shared" si="101"/>
        <v>278</v>
      </c>
      <c r="G596" s="25">
        <f t="shared" si="102"/>
        <v>210</v>
      </c>
      <c r="H596" s="25">
        <f t="shared" si="103"/>
        <v>1</v>
      </c>
      <c r="I596" s="30">
        <f t="shared" si="104"/>
        <v>1</v>
      </c>
      <c r="J596" s="27">
        <f t="shared" si="97"/>
        <v>6</v>
      </c>
      <c r="K596" s="31"/>
      <c r="L596" s="32">
        <f t="shared" si="105"/>
        <v>12075</v>
      </c>
      <c r="M596" s="32"/>
      <c r="N596" s="32">
        <f t="shared" si="106"/>
        <v>1088</v>
      </c>
      <c r="O596" s="33"/>
      <c r="P596" s="105"/>
      <c r="Q596" s="105"/>
      <c r="R596" s="106"/>
      <c r="S596" s="106"/>
    </row>
    <row r="597" spans="1:19">
      <c r="A597" s="27">
        <f t="shared" si="98"/>
        <v>479</v>
      </c>
      <c r="B597" s="27">
        <v>588</v>
      </c>
      <c r="C597" s="28" t="str">
        <f t="shared" si="99"/>
        <v>479 - PIONEER VALLEY PERFORMING ARTS Charter School - PALMER pupils</v>
      </c>
      <c r="D597" s="29">
        <v>479278227</v>
      </c>
      <c r="E597" s="27">
        <f t="shared" si="100"/>
        <v>479</v>
      </c>
      <c r="F597" s="25">
        <f t="shared" si="101"/>
        <v>278</v>
      </c>
      <c r="G597" s="25">
        <f t="shared" si="102"/>
        <v>227</v>
      </c>
      <c r="H597" s="25">
        <f t="shared" si="103"/>
        <v>1</v>
      </c>
      <c r="I597" s="30">
        <f t="shared" si="104"/>
        <v>1</v>
      </c>
      <c r="J597" s="27">
        <f t="shared" si="97"/>
        <v>10</v>
      </c>
      <c r="K597" s="31"/>
      <c r="L597" s="32">
        <f t="shared" si="105"/>
        <v>12940</v>
      </c>
      <c r="M597" s="32"/>
      <c r="N597" s="32">
        <f t="shared" si="106"/>
        <v>1088</v>
      </c>
      <c r="O597" s="33"/>
      <c r="P597" s="105"/>
      <c r="Q597" s="105"/>
      <c r="R597" s="106"/>
      <c r="S597" s="106"/>
    </row>
    <row r="598" spans="1:19">
      <c r="A598" s="27">
        <f t="shared" si="98"/>
        <v>479</v>
      </c>
      <c r="B598" s="27">
        <v>589</v>
      </c>
      <c r="C598" s="28" t="str">
        <f t="shared" si="99"/>
        <v>479 - PIONEER VALLEY PERFORMING ARTS Charter School - SOUTH HADLEY pupils</v>
      </c>
      <c r="D598" s="29">
        <v>479278278</v>
      </c>
      <c r="E598" s="27">
        <f t="shared" si="100"/>
        <v>479</v>
      </c>
      <c r="F598" s="25">
        <f t="shared" si="101"/>
        <v>278</v>
      </c>
      <c r="G598" s="25">
        <f t="shared" si="102"/>
        <v>278</v>
      </c>
      <c r="H598" s="25">
        <f t="shared" si="103"/>
        <v>1</v>
      </c>
      <c r="I598" s="30">
        <f t="shared" si="104"/>
        <v>1</v>
      </c>
      <c r="J598" s="27">
        <f t="shared" si="97"/>
        <v>7</v>
      </c>
      <c r="K598" s="31"/>
      <c r="L598" s="32">
        <f t="shared" si="105"/>
        <v>13022</v>
      </c>
      <c r="M598" s="32"/>
      <c r="N598" s="32">
        <f t="shared" si="106"/>
        <v>1088</v>
      </c>
      <c r="O598" s="33"/>
      <c r="P598" s="105"/>
      <c r="Q598" s="105"/>
      <c r="R598" s="106"/>
      <c r="S598" s="106"/>
    </row>
    <row r="599" spans="1:19">
      <c r="A599" s="27">
        <f t="shared" si="98"/>
        <v>479</v>
      </c>
      <c r="B599" s="27">
        <v>590</v>
      </c>
      <c r="C599" s="28" t="str">
        <f t="shared" si="99"/>
        <v>479 - PIONEER VALLEY PERFORMING ARTS Charter School - SPRINGFIELD pupils</v>
      </c>
      <c r="D599" s="29">
        <v>479278281</v>
      </c>
      <c r="E599" s="27">
        <f t="shared" si="100"/>
        <v>479</v>
      </c>
      <c r="F599" s="25">
        <f t="shared" si="101"/>
        <v>278</v>
      </c>
      <c r="G599" s="25">
        <f t="shared" si="102"/>
        <v>281</v>
      </c>
      <c r="H599" s="25">
        <f t="shared" si="103"/>
        <v>1</v>
      </c>
      <c r="I599" s="30">
        <f t="shared" si="104"/>
        <v>1</v>
      </c>
      <c r="J599" s="27">
        <f t="shared" si="97"/>
        <v>12</v>
      </c>
      <c r="K599" s="31"/>
      <c r="L599" s="32">
        <f t="shared" si="105"/>
        <v>16203</v>
      </c>
      <c r="M599" s="32"/>
      <c r="N599" s="32">
        <f t="shared" si="106"/>
        <v>1088</v>
      </c>
      <c r="O599" s="33"/>
      <c r="P599" s="105"/>
      <c r="Q599" s="105"/>
      <c r="R599" s="106"/>
      <c r="S599" s="106"/>
    </row>
    <row r="600" spans="1:19">
      <c r="A600" s="27">
        <f t="shared" si="98"/>
        <v>479</v>
      </c>
      <c r="B600" s="27">
        <v>591</v>
      </c>
      <c r="C600" s="28" t="str">
        <f t="shared" si="99"/>
        <v>479 - PIONEER VALLEY PERFORMING ARTS Charter School - WARE pupils</v>
      </c>
      <c r="D600" s="29">
        <v>479278309</v>
      </c>
      <c r="E600" s="27">
        <f t="shared" si="100"/>
        <v>479</v>
      </c>
      <c r="F600" s="25">
        <f t="shared" si="101"/>
        <v>278</v>
      </c>
      <c r="G600" s="25">
        <f t="shared" si="102"/>
        <v>309</v>
      </c>
      <c r="H600" s="25">
        <f t="shared" si="103"/>
        <v>1</v>
      </c>
      <c r="I600" s="30">
        <f t="shared" si="104"/>
        <v>1</v>
      </c>
      <c r="J600" s="27">
        <f t="shared" si="97"/>
        <v>10</v>
      </c>
      <c r="K600" s="31"/>
      <c r="L600" s="32">
        <f t="shared" si="105"/>
        <v>12144</v>
      </c>
      <c r="M600" s="32"/>
      <c r="N600" s="32">
        <f t="shared" si="106"/>
        <v>1088</v>
      </c>
      <c r="O600" s="33"/>
      <c r="P600" s="105"/>
      <c r="Q600" s="105"/>
      <c r="R600" s="106"/>
      <c r="S600" s="106"/>
    </row>
    <row r="601" spans="1:19">
      <c r="A601" s="27">
        <f t="shared" si="98"/>
        <v>479</v>
      </c>
      <c r="B601" s="27">
        <v>592</v>
      </c>
      <c r="C601" s="28" t="str">
        <f t="shared" si="99"/>
        <v>479 - PIONEER VALLEY PERFORMING ARTS Charter School - WESTFIELD pupils</v>
      </c>
      <c r="D601" s="29">
        <v>479278325</v>
      </c>
      <c r="E601" s="27">
        <f t="shared" si="100"/>
        <v>479</v>
      </c>
      <c r="F601" s="25">
        <f t="shared" si="101"/>
        <v>278</v>
      </c>
      <c r="G601" s="25">
        <f t="shared" si="102"/>
        <v>325</v>
      </c>
      <c r="H601" s="25">
        <f t="shared" si="103"/>
        <v>1</v>
      </c>
      <c r="I601" s="30">
        <f t="shared" si="104"/>
        <v>1</v>
      </c>
      <c r="J601" s="27">
        <f t="shared" si="97"/>
        <v>9</v>
      </c>
      <c r="K601" s="31"/>
      <c r="L601" s="32">
        <f t="shared" si="105"/>
        <v>13473</v>
      </c>
      <c r="M601" s="32"/>
      <c r="N601" s="32">
        <f t="shared" si="106"/>
        <v>1088</v>
      </c>
      <c r="O601" s="33"/>
      <c r="P601" s="105"/>
      <c r="Q601" s="105"/>
      <c r="R601" s="106"/>
      <c r="S601" s="106"/>
    </row>
    <row r="602" spans="1:19">
      <c r="A602" s="27">
        <f t="shared" si="98"/>
        <v>479</v>
      </c>
      <c r="B602" s="27">
        <v>593</v>
      </c>
      <c r="C602" s="28" t="str">
        <f t="shared" si="99"/>
        <v>479 - PIONEER VALLEY PERFORMING ARTS Charter School - WEST SPRINGFIELD pupils</v>
      </c>
      <c r="D602" s="29">
        <v>479278332</v>
      </c>
      <c r="E602" s="27">
        <f t="shared" si="100"/>
        <v>479</v>
      </c>
      <c r="F602" s="25">
        <f t="shared" si="101"/>
        <v>278</v>
      </c>
      <c r="G602" s="25">
        <f t="shared" si="102"/>
        <v>332</v>
      </c>
      <c r="H602" s="25">
        <f t="shared" si="103"/>
        <v>1</v>
      </c>
      <c r="I602" s="30">
        <f t="shared" si="104"/>
        <v>1</v>
      </c>
      <c r="J602" s="27">
        <f t="shared" si="97"/>
        <v>10</v>
      </c>
      <c r="K602" s="31"/>
      <c r="L602" s="32">
        <f t="shared" si="105"/>
        <v>12594</v>
      </c>
      <c r="M602" s="32"/>
      <c r="N602" s="32">
        <f t="shared" si="106"/>
        <v>1088</v>
      </c>
      <c r="O602" s="33"/>
      <c r="P602" s="105"/>
      <c r="Q602" s="105"/>
      <c r="R602" s="106"/>
      <c r="S602" s="106"/>
    </row>
    <row r="603" spans="1:19">
      <c r="A603" s="27">
        <f t="shared" si="98"/>
        <v>479</v>
      </c>
      <c r="B603" s="27">
        <v>594</v>
      </c>
      <c r="C603" s="28" t="str">
        <f t="shared" si="99"/>
        <v>479 - PIONEER VALLEY PERFORMING ARTS Charter School - AMHERST PELHAM pupils</v>
      </c>
      <c r="D603" s="29">
        <v>479278605</v>
      </c>
      <c r="E603" s="27">
        <f t="shared" si="100"/>
        <v>479</v>
      </c>
      <c r="F603" s="25">
        <f t="shared" si="101"/>
        <v>278</v>
      </c>
      <c r="G603" s="25">
        <f t="shared" si="102"/>
        <v>605</v>
      </c>
      <c r="H603" s="25">
        <f t="shared" si="103"/>
        <v>1</v>
      </c>
      <c r="I603" s="30">
        <f t="shared" si="104"/>
        <v>1</v>
      </c>
      <c r="J603" s="27">
        <f t="shared" si="97"/>
        <v>6</v>
      </c>
      <c r="K603" s="31"/>
      <c r="L603" s="32">
        <f t="shared" si="105"/>
        <v>13417</v>
      </c>
      <c r="M603" s="32"/>
      <c r="N603" s="32">
        <f t="shared" si="106"/>
        <v>1088</v>
      </c>
      <c r="O603" s="33"/>
      <c r="P603" s="105"/>
      <c r="Q603" s="105"/>
      <c r="R603" s="106"/>
      <c r="S603" s="106"/>
    </row>
    <row r="604" spans="1:19">
      <c r="A604" s="27">
        <f t="shared" si="98"/>
        <v>479</v>
      </c>
      <c r="B604" s="27">
        <v>595</v>
      </c>
      <c r="C604" s="28" t="str">
        <f t="shared" si="99"/>
        <v>479 - PIONEER VALLEY PERFORMING ARTS Charter School - CENTRAL BERKSHIRE pupils</v>
      </c>
      <c r="D604" s="29">
        <v>479278635</v>
      </c>
      <c r="E604" s="27">
        <f t="shared" si="100"/>
        <v>479</v>
      </c>
      <c r="F604" s="25">
        <f t="shared" si="101"/>
        <v>278</v>
      </c>
      <c r="G604" s="25">
        <f t="shared" si="102"/>
        <v>635</v>
      </c>
      <c r="H604" s="25">
        <f t="shared" si="103"/>
        <v>1</v>
      </c>
      <c r="I604" s="30">
        <f t="shared" si="104"/>
        <v>1</v>
      </c>
      <c r="J604" s="27">
        <f t="shared" si="97"/>
        <v>8</v>
      </c>
      <c r="K604" s="31"/>
      <c r="L604" s="32">
        <f t="shared" si="105"/>
        <v>11611</v>
      </c>
      <c r="M604" s="32"/>
      <c r="N604" s="32">
        <f t="shared" si="106"/>
        <v>1088</v>
      </c>
      <c r="O604" s="33"/>
      <c r="P604" s="105"/>
      <c r="Q604" s="105"/>
      <c r="R604" s="106"/>
      <c r="S604" s="106"/>
    </row>
    <row r="605" spans="1:19">
      <c r="A605" s="27">
        <f t="shared" si="98"/>
        <v>479</v>
      </c>
      <c r="B605" s="27">
        <v>596</v>
      </c>
      <c r="C605" s="28" t="str">
        <f t="shared" si="99"/>
        <v>479 - PIONEER VALLEY PERFORMING ARTS Charter School - FRONTIER pupils</v>
      </c>
      <c r="D605" s="29">
        <v>479278670</v>
      </c>
      <c r="E605" s="27">
        <f t="shared" si="100"/>
        <v>479</v>
      </c>
      <c r="F605" s="25">
        <f t="shared" si="101"/>
        <v>278</v>
      </c>
      <c r="G605" s="25">
        <f t="shared" si="102"/>
        <v>670</v>
      </c>
      <c r="H605" s="25">
        <f t="shared" si="103"/>
        <v>1</v>
      </c>
      <c r="I605" s="30">
        <f t="shared" si="104"/>
        <v>1</v>
      </c>
      <c r="J605" s="27">
        <f t="shared" si="97"/>
        <v>6</v>
      </c>
      <c r="K605" s="31"/>
      <c r="L605" s="32">
        <f t="shared" si="105"/>
        <v>11732</v>
      </c>
      <c r="M605" s="32"/>
      <c r="N605" s="32">
        <f t="shared" si="106"/>
        <v>1088</v>
      </c>
      <c r="O605" s="33"/>
      <c r="P605" s="105"/>
      <c r="Q605" s="105"/>
      <c r="R605" s="106"/>
      <c r="S605" s="106"/>
    </row>
    <row r="606" spans="1:19">
      <c r="A606" s="27">
        <f t="shared" si="98"/>
        <v>479</v>
      </c>
      <c r="B606" s="27">
        <v>597</v>
      </c>
      <c r="C606" s="28" t="str">
        <f t="shared" si="99"/>
        <v>479 - PIONEER VALLEY PERFORMING ARTS Charter School - GATEWAY pupils</v>
      </c>
      <c r="D606" s="29">
        <v>479278672</v>
      </c>
      <c r="E606" s="27">
        <f t="shared" si="100"/>
        <v>479</v>
      </c>
      <c r="F606" s="25">
        <f t="shared" si="101"/>
        <v>278</v>
      </c>
      <c r="G606" s="25">
        <f t="shared" si="102"/>
        <v>672</v>
      </c>
      <c r="H606" s="25">
        <f t="shared" si="103"/>
        <v>1</v>
      </c>
      <c r="I606" s="30">
        <f t="shared" si="104"/>
        <v>1</v>
      </c>
      <c r="J606" s="27">
        <f t="shared" si="97"/>
        <v>9</v>
      </c>
      <c r="K606" s="31"/>
      <c r="L606" s="32">
        <f t="shared" si="105"/>
        <v>12853</v>
      </c>
      <c r="M606" s="32"/>
      <c r="N606" s="32">
        <f t="shared" si="106"/>
        <v>1088</v>
      </c>
      <c r="O606" s="33"/>
      <c r="P606" s="105"/>
      <c r="Q606" s="105"/>
      <c r="R606" s="106"/>
      <c r="S606" s="106"/>
    </row>
    <row r="607" spans="1:19">
      <c r="A607" s="27">
        <f t="shared" si="98"/>
        <v>479</v>
      </c>
      <c r="B607" s="27">
        <v>598</v>
      </c>
      <c r="C607" s="28" t="str">
        <f t="shared" si="99"/>
        <v>479 - PIONEER VALLEY PERFORMING ARTS Charter School - GILL MONTAGUE pupils</v>
      </c>
      <c r="D607" s="29">
        <v>479278674</v>
      </c>
      <c r="E607" s="27">
        <f t="shared" si="100"/>
        <v>479</v>
      </c>
      <c r="F607" s="25">
        <f t="shared" si="101"/>
        <v>278</v>
      </c>
      <c r="G607" s="25">
        <f t="shared" si="102"/>
        <v>674</v>
      </c>
      <c r="H607" s="25">
        <f t="shared" si="103"/>
        <v>1</v>
      </c>
      <c r="I607" s="30">
        <f t="shared" si="104"/>
        <v>1</v>
      </c>
      <c r="J607" s="27">
        <f t="shared" si="97"/>
        <v>10</v>
      </c>
      <c r="K607" s="31"/>
      <c r="L607" s="32">
        <f t="shared" si="105"/>
        <v>13796</v>
      </c>
      <c r="M607" s="32"/>
      <c r="N607" s="32">
        <f t="shared" si="106"/>
        <v>1088</v>
      </c>
      <c r="O607" s="33"/>
      <c r="P607" s="105"/>
      <c r="Q607" s="105"/>
      <c r="R607" s="106"/>
      <c r="S607" s="106"/>
    </row>
    <row r="608" spans="1:19">
      <c r="A608" s="27">
        <f t="shared" si="98"/>
        <v>479</v>
      </c>
      <c r="B608" s="27">
        <v>599</v>
      </c>
      <c r="C608" s="28" t="str">
        <f t="shared" si="99"/>
        <v>479 - PIONEER VALLEY PERFORMING ARTS Charter School - HAMPDEN WILBRAHAM pupils</v>
      </c>
      <c r="D608" s="29">
        <v>479278680</v>
      </c>
      <c r="E608" s="27">
        <f t="shared" si="100"/>
        <v>479</v>
      </c>
      <c r="F608" s="25">
        <f t="shared" si="101"/>
        <v>278</v>
      </c>
      <c r="G608" s="25">
        <f t="shared" si="102"/>
        <v>680</v>
      </c>
      <c r="H608" s="25">
        <f t="shared" si="103"/>
        <v>1</v>
      </c>
      <c r="I608" s="30">
        <f t="shared" si="104"/>
        <v>1</v>
      </c>
      <c r="J608" s="27">
        <f t="shared" si="97"/>
        <v>5</v>
      </c>
      <c r="K608" s="31"/>
      <c r="L608" s="32">
        <f t="shared" si="105"/>
        <v>12076</v>
      </c>
      <c r="M608" s="32"/>
      <c r="N608" s="32">
        <f t="shared" si="106"/>
        <v>1088</v>
      </c>
      <c r="O608" s="33"/>
      <c r="P608" s="105"/>
      <c r="Q608" s="105"/>
      <c r="R608" s="106"/>
      <c r="S608" s="106"/>
    </row>
    <row r="609" spans="1:19">
      <c r="A609" s="27">
        <f t="shared" si="98"/>
        <v>479</v>
      </c>
      <c r="B609" s="27">
        <v>600</v>
      </c>
      <c r="C609" s="28" t="str">
        <f t="shared" si="99"/>
        <v>479 - PIONEER VALLEY PERFORMING ARTS Charter School - HAMPSHIRE pupils</v>
      </c>
      <c r="D609" s="29">
        <v>479278683</v>
      </c>
      <c r="E609" s="27">
        <f t="shared" si="100"/>
        <v>479</v>
      </c>
      <c r="F609" s="25">
        <f t="shared" si="101"/>
        <v>278</v>
      </c>
      <c r="G609" s="25">
        <f t="shared" si="102"/>
        <v>683</v>
      </c>
      <c r="H609" s="25">
        <f t="shared" si="103"/>
        <v>1</v>
      </c>
      <c r="I609" s="30">
        <f t="shared" si="104"/>
        <v>1</v>
      </c>
      <c r="J609" s="27">
        <f t="shared" si="97"/>
        <v>5</v>
      </c>
      <c r="K609" s="31"/>
      <c r="L609" s="32">
        <f t="shared" si="105"/>
        <v>12377</v>
      </c>
      <c r="M609" s="32"/>
      <c r="N609" s="32">
        <f t="shared" si="106"/>
        <v>1088</v>
      </c>
      <c r="O609" s="33"/>
      <c r="P609" s="105"/>
      <c r="Q609" s="105"/>
      <c r="R609" s="106"/>
      <c r="S609" s="106"/>
    </row>
    <row r="610" spans="1:19">
      <c r="A610" s="27">
        <f t="shared" si="98"/>
        <v>479</v>
      </c>
      <c r="B610" s="27">
        <v>601</v>
      </c>
      <c r="C610" s="28" t="str">
        <f t="shared" si="99"/>
        <v>479 - PIONEER VALLEY PERFORMING ARTS Charter School - MOHAWK TRAIL pupils</v>
      </c>
      <c r="D610" s="29">
        <v>479278717</v>
      </c>
      <c r="E610" s="27">
        <f t="shared" si="100"/>
        <v>479</v>
      </c>
      <c r="F610" s="25">
        <f t="shared" si="101"/>
        <v>278</v>
      </c>
      <c r="G610" s="25">
        <f t="shared" si="102"/>
        <v>717</v>
      </c>
      <c r="H610" s="25">
        <f t="shared" si="103"/>
        <v>1</v>
      </c>
      <c r="I610" s="30">
        <f t="shared" si="104"/>
        <v>1</v>
      </c>
      <c r="J610" s="27">
        <f t="shared" si="97"/>
        <v>9</v>
      </c>
      <c r="K610" s="31"/>
      <c r="L610" s="32">
        <f t="shared" si="105"/>
        <v>10683</v>
      </c>
      <c r="M610" s="32"/>
      <c r="N610" s="32">
        <f t="shared" si="106"/>
        <v>1088</v>
      </c>
      <c r="O610" s="33"/>
      <c r="P610" s="105"/>
      <c r="Q610" s="105"/>
      <c r="R610" s="106"/>
      <c r="S610" s="106"/>
    </row>
    <row r="611" spans="1:19">
      <c r="A611" s="27">
        <f t="shared" si="98"/>
        <v>479</v>
      </c>
      <c r="B611" s="27">
        <v>602</v>
      </c>
      <c r="C611" s="28" t="str">
        <f t="shared" si="99"/>
        <v>479 - PIONEER VALLEY PERFORMING ARTS Charter School - PIONEER pupils</v>
      </c>
      <c r="D611" s="29">
        <v>479278750</v>
      </c>
      <c r="E611" s="27">
        <f t="shared" si="100"/>
        <v>479</v>
      </c>
      <c r="F611" s="25">
        <f t="shared" si="101"/>
        <v>278</v>
      </c>
      <c r="G611" s="25">
        <f t="shared" si="102"/>
        <v>750</v>
      </c>
      <c r="H611" s="25">
        <f t="shared" si="103"/>
        <v>1</v>
      </c>
      <c r="I611" s="30">
        <f t="shared" si="104"/>
        <v>1</v>
      </c>
      <c r="J611" s="27">
        <f t="shared" si="97"/>
        <v>7</v>
      </c>
      <c r="K611" s="31"/>
      <c r="L611" s="32">
        <f t="shared" si="105"/>
        <v>9754</v>
      </c>
      <c r="M611" s="32"/>
      <c r="N611" s="32">
        <f t="shared" si="106"/>
        <v>1088</v>
      </c>
      <c r="O611" s="33"/>
      <c r="P611" s="105"/>
      <c r="Q611" s="105"/>
      <c r="R611" s="106"/>
      <c r="S611" s="106"/>
    </row>
    <row r="612" spans="1:19">
      <c r="A612" s="27">
        <f t="shared" si="98"/>
        <v>479</v>
      </c>
      <c r="B612" s="27">
        <v>603</v>
      </c>
      <c r="C612" s="28" t="str">
        <f t="shared" si="99"/>
        <v>479 - PIONEER VALLEY PERFORMING ARTS Charter School - QUABBIN pupils</v>
      </c>
      <c r="D612" s="29">
        <v>479278753</v>
      </c>
      <c r="E612" s="27">
        <f t="shared" si="100"/>
        <v>479</v>
      </c>
      <c r="F612" s="25">
        <f t="shared" si="101"/>
        <v>278</v>
      </c>
      <c r="G612" s="25">
        <f t="shared" si="102"/>
        <v>753</v>
      </c>
      <c r="H612" s="25">
        <f t="shared" si="103"/>
        <v>1</v>
      </c>
      <c r="I612" s="30">
        <f t="shared" si="104"/>
        <v>1</v>
      </c>
      <c r="J612" s="27">
        <f t="shared" si="97"/>
        <v>7</v>
      </c>
      <c r="K612" s="31"/>
      <c r="L612" s="32">
        <f t="shared" si="105"/>
        <v>16668</v>
      </c>
      <c r="M612" s="32"/>
      <c r="N612" s="32">
        <f t="shared" si="106"/>
        <v>1088</v>
      </c>
      <c r="O612" s="33"/>
      <c r="P612" s="105"/>
      <c r="Q612" s="105"/>
      <c r="R612" s="106"/>
      <c r="S612" s="106"/>
    </row>
    <row r="613" spans="1:19">
      <c r="A613" s="27">
        <f t="shared" si="98"/>
        <v>479</v>
      </c>
      <c r="B613" s="27">
        <v>604</v>
      </c>
      <c r="C613" s="28" t="str">
        <f t="shared" si="99"/>
        <v>479 - PIONEER VALLEY PERFORMING ARTS Charter School - RALPH C MAHAR pupils</v>
      </c>
      <c r="D613" s="29">
        <v>479278755</v>
      </c>
      <c r="E613" s="27">
        <f t="shared" si="100"/>
        <v>479</v>
      </c>
      <c r="F613" s="25">
        <f t="shared" si="101"/>
        <v>278</v>
      </c>
      <c r="G613" s="25">
        <f t="shared" si="102"/>
        <v>755</v>
      </c>
      <c r="H613" s="25">
        <f t="shared" si="103"/>
        <v>1</v>
      </c>
      <c r="I613" s="30">
        <f t="shared" si="104"/>
        <v>1</v>
      </c>
      <c r="J613" s="27">
        <f t="shared" si="97"/>
        <v>10</v>
      </c>
      <c r="K613" s="31"/>
      <c r="L613" s="32">
        <f t="shared" si="105"/>
        <v>14069</v>
      </c>
      <c r="M613" s="32"/>
      <c r="N613" s="32">
        <f t="shared" si="106"/>
        <v>1088</v>
      </c>
      <c r="O613" s="33"/>
      <c r="P613" s="105"/>
      <c r="Q613" s="105"/>
      <c r="R613" s="106"/>
      <c r="S613" s="106"/>
    </row>
    <row r="614" spans="1:19">
      <c r="A614" s="27">
        <f t="shared" si="98"/>
        <v>479</v>
      </c>
      <c r="B614" s="27">
        <v>605</v>
      </c>
      <c r="C614" s="28" t="str">
        <f t="shared" si="99"/>
        <v>479 - PIONEER VALLEY PERFORMING ARTS Charter School - SOUTHWICK TOLLAND GRANVILLE pupils</v>
      </c>
      <c r="D614" s="29">
        <v>479278766</v>
      </c>
      <c r="E614" s="27">
        <f t="shared" si="100"/>
        <v>479</v>
      </c>
      <c r="F614" s="25">
        <f t="shared" si="101"/>
        <v>278</v>
      </c>
      <c r="G614" s="25">
        <f t="shared" si="102"/>
        <v>766</v>
      </c>
      <c r="H614" s="25">
        <f t="shared" si="103"/>
        <v>1</v>
      </c>
      <c r="I614" s="30">
        <f t="shared" si="104"/>
        <v>1</v>
      </c>
      <c r="J614" s="27">
        <f t="shared" si="97"/>
        <v>7</v>
      </c>
      <c r="K614" s="31"/>
      <c r="L614" s="32">
        <f t="shared" si="105"/>
        <v>14140</v>
      </c>
      <c r="M614" s="32"/>
      <c r="N614" s="32">
        <f t="shared" si="106"/>
        <v>1088</v>
      </c>
      <c r="O614" s="33"/>
      <c r="P614" s="105"/>
      <c r="Q614" s="105"/>
      <c r="R614" s="106"/>
      <c r="S614" s="106"/>
    </row>
    <row r="615" spans="1:19">
      <c r="A615" s="27">
        <f t="shared" si="98"/>
        <v>481</v>
      </c>
      <c r="B615" s="27">
        <v>606</v>
      </c>
      <c r="C615" s="28" t="str">
        <f t="shared" si="99"/>
        <v>481 - BOSTON RENAISSANCE Charter School - ABINGTON pupils</v>
      </c>
      <c r="D615" s="29">
        <v>481035001</v>
      </c>
      <c r="E615" s="27">
        <f t="shared" si="100"/>
        <v>481</v>
      </c>
      <c r="F615" s="25">
        <f t="shared" si="101"/>
        <v>35</v>
      </c>
      <c r="G615" s="25">
        <f t="shared" si="102"/>
        <v>1</v>
      </c>
      <c r="H615" s="25">
        <f t="shared" si="103"/>
        <v>1</v>
      </c>
      <c r="I615" s="30">
        <f t="shared" si="104"/>
        <v>1.0880000000000001</v>
      </c>
      <c r="J615" s="27">
        <f t="shared" si="97"/>
        <v>7</v>
      </c>
      <c r="K615" s="31"/>
      <c r="L615" s="32">
        <f t="shared" si="105"/>
        <v>4777</v>
      </c>
      <c r="M615" s="32"/>
      <c r="N615" s="32">
        <f t="shared" si="106"/>
        <v>1088</v>
      </c>
      <c r="O615" s="33"/>
      <c r="P615" s="105"/>
      <c r="Q615" s="105"/>
      <c r="R615" s="106"/>
      <c r="S615" s="106"/>
    </row>
    <row r="616" spans="1:19">
      <c r="A616" s="27">
        <f t="shared" si="98"/>
        <v>481</v>
      </c>
      <c r="B616" s="27">
        <v>607</v>
      </c>
      <c r="C616" s="28" t="str">
        <f t="shared" si="99"/>
        <v>481 - BOSTON RENAISSANCE Charter School - ATTLEBORO pupils</v>
      </c>
      <c r="D616" s="29">
        <v>481035016</v>
      </c>
      <c r="E616" s="27">
        <f t="shared" si="100"/>
        <v>481</v>
      </c>
      <c r="F616" s="25">
        <f t="shared" si="101"/>
        <v>35</v>
      </c>
      <c r="G616" s="25">
        <f t="shared" si="102"/>
        <v>16</v>
      </c>
      <c r="H616" s="25">
        <f t="shared" si="103"/>
        <v>1</v>
      </c>
      <c r="I616" s="30">
        <f t="shared" si="104"/>
        <v>1.0880000000000001</v>
      </c>
      <c r="J616" s="27">
        <f t="shared" si="97"/>
        <v>8</v>
      </c>
      <c r="K616" s="31"/>
      <c r="L616" s="32">
        <f t="shared" si="105"/>
        <v>7804</v>
      </c>
      <c r="M616" s="32"/>
      <c r="N616" s="32">
        <f t="shared" si="106"/>
        <v>1088</v>
      </c>
      <c r="O616" s="33"/>
      <c r="P616" s="105"/>
      <c r="Q616" s="105"/>
      <c r="R616" s="106"/>
      <c r="S616" s="106"/>
    </row>
    <row r="617" spans="1:19">
      <c r="A617" s="27">
        <f t="shared" si="98"/>
        <v>481</v>
      </c>
      <c r="B617" s="27">
        <v>608</v>
      </c>
      <c r="C617" s="28" t="str">
        <f t="shared" si="99"/>
        <v>481 - BOSTON RENAISSANCE Charter School - AVON pupils</v>
      </c>
      <c r="D617" s="29">
        <v>481035018</v>
      </c>
      <c r="E617" s="27">
        <f t="shared" si="100"/>
        <v>481</v>
      </c>
      <c r="F617" s="25">
        <f t="shared" si="101"/>
        <v>35</v>
      </c>
      <c r="G617" s="25">
        <f t="shared" si="102"/>
        <v>18</v>
      </c>
      <c r="H617" s="25">
        <f t="shared" si="103"/>
        <v>1</v>
      </c>
      <c r="I617" s="30">
        <f t="shared" si="104"/>
        <v>1.0880000000000001</v>
      </c>
      <c r="J617" s="27">
        <f t="shared" si="97"/>
        <v>9</v>
      </c>
      <c r="K617" s="31"/>
      <c r="L617" s="32">
        <f t="shared" si="105"/>
        <v>10193</v>
      </c>
      <c r="M617" s="32"/>
      <c r="N617" s="32">
        <f t="shared" si="106"/>
        <v>1088</v>
      </c>
      <c r="O617" s="33"/>
      <c r="P617" s="105"/>
      <c r="Q617" s="105"/>
      <c r="R617" s="106"/>
      <c r="S617" s="106"/>
    </row>
    <row r="618" spans="1:19">
      <c r="A618" s="27">
        <f t="shared" si="98"/>
        <v>481</v>
      </c>
      <c r="B618" s="27">
        <v>609</v>
      </c>
      <c r="C618" s="28" t="str">
        <f t="shared" si="99"/>
        <v>481 - BOSTON RENAISSANCE Charter School - BOSTON pupils</v>
      </c>
      <c r="D618" s="29">
        <v>481035035</v>
      </c>
      <c r="E618" s="27">
        <f t="shared" si="100"/>
        <v>481</v>
      </c>
      <c r="F618" s="25">
        <f t="shared" si="101"/>
        <v>35</v>
      </c>
      <c r="G618" s="25">
        <f t="shared" si="102"/>
        <v>35</v>
      </c>
      <c r="H618" s="25">
        <f t="shared" si="103"/>
        <v>1</v>
      </c>
      <c r="I618" s="30">
        <f t="shared" si="104"/>
        <v>1.0880000000000001</v>
      </c>
      <c r="J618" s="27">
        <f t="shared" si="97"/>
        <v>11</v>
      </c>
      <c r="K618" s="31"/>
      <c r="L618" s="32">
        <f t="shared" si="105"/>
        <v>16119</v>
      </c>
      <c r="M618" s="32"/>
      <c r="N618" s="32">
        <f t="shared" si="106"/>
        <v>1088</v>
      </c>
      <c r="O618" s="33"/>
      <c r="P618" s="105"/>
      <c r="Q618" s="105"/>
      <c r="R618" s="106"/>
      <c r="S618" s="106"/>
    </row>
    <row r="619" spans="1:19">
      <c r="A619" s="27">
        <f t="shared" si="98"/>
        <v>481</v>
      </c>
      <c r="B619" s="27">
        <v>610</v>
      </c>
      <c r="C619" s="28" t="str">
        <f t="shared" si="99"/>
        <v>481 - BOSTON RENAISSANCE Charter School - BRAINTREE pupils</v>
      </c>
      <c r="D619" s="29">
        <v>481035040</v>
      </c>
      <c r="E619" s="27">
        <f t="shared" si="100"/>
        <v>481</v>
      </c>
      <c r="F619" s="25">
        <f t="shared" si="101"/>
        <v>35</v>
      </c>
      <c r="G619" s="25">
        <f t="shared" si="102"/>
        <v>40</v>
      </c>
      <c r="H619" s="25">
        <f t="shared" si="103"/>
        <v>1</v>
      </c>
      <c r="I619" s="30">
        <f t="shared" si="104"/>
        <v>1.0880000000000001</v>
      </c>
      <c r="J619" s="27">
        <f t="shared" si="97"/>
        <v>6</v>
      </c>
      <c r="K619" s="31"/>
      <c r="L619" s="32">
        <f t="shared" si="105"/>
        <v>13175</v>
      </c>
      <c r="M619" s="32"/>
      <c r="N619" s="32">
        <f t="shared" si="106"/>
        <v>1088</v>
      </c>
      <c r="O619" s="33"/>
      <c r="P619" s="105"/>
      <c r="Q619" s="105"/>
      <c r="R619" s="106"/>
      <c r="S619" s="106"/>
    </row>
    <row r="620" spans="1:19">
      <c r="A620" s="27">
        <f t="shared" si="98"/>
        <v>481</v>
      </c>
      <c r="B620" s="27">
        <v>611</v>
      </c>
      <c r="C620" s="28" t="str">
        <f t="shared" si="99"/>
        <v>481 - BOSTON RENAISSANCE Charter School - BROCKTON pupils</v>
      </c>
      <c r="D620" s="29">
        <v>481035044</v>
      </c>
      <c r="E620" s="27">
        <f t="shared" si="100"/>
        <v>481</v>
      </c>
      <c r="F620" s="25">
        <f t="shared" si="101"/>
        <v>35</v>
      </c>
      <c r="G620" s="25">
        <f t="shared" si="102"/>
        <v>44</v>
      </c>
      <c r="H620" s="25">
        <f t="shared" si="103"/>
        <v>1</v>
      </c>
      <c r="I620" s="30">
        <f t="shared" si="104"/>
        <v>1.0880000000000001</v>
      </c>
      <c r="J620" s="27">
        <f t="shared" si="97"/>
        <v>11</v>
      </c>
      <c r="K620" s="31"/>
      <c r="L620" s="32">
        <f t="shared" si="105"/>
        <v>15321</v>
      </c>
      <c r="M620" s="32"/>
      <c r="N620" s="32">
        <f t="shared" si="106"/>
        <v>1088</v>
      </c>
      <c r="O620" s="33"/>
      <c r="P620" s="105"/>
      <c r="Q620" s="105"/>
      <c r="R620" s="106"/>
      <c r="S620" s="106"/>
    </row>
    <row r="621" spans="1:19">
      <c r="A621" s="27">
        <f t="shared" si="98"/>
        <v>481</v>
      </c>
      <c r="B621" s="27">
        <v>612</v>
      </c>
      <c r="C621" s="28" t="str">
        <f t="shared" si="99"/>
        <v>481 - BOSTON RENAISSANCE Charter School - CANTON pupils</v>
      </c>
      <c r="D621" s="29">
        <v>481035050</v>
      </c>
      <c r="E621" s="27">
        <f t="shared" si="100"/>
        <v>481</v>
      </c>
      <c r="F621" s="25">
        <f t="shared" si="101"/>
        <v>35</v>
      </c>
      <c r="G621" s="25">
        <f t="shared" si="102"/>
        <v>50</v>
      </c>
      <c r="H621" s="25">
        <f t="shared" si="103"/>
        <v>1</v>
      </c>
      <c r="I621" s="30">
        <f t="shared" si="104"/>
        <v>1.0880000000000001</v>
      </c>
      <c r="J621" s="27">
        <f t="shared" si="97"/>
        <v>4</v>
      </c>
      <c r="K621" s="31"/>
      <c r="L621" s="32">
        <f t="shared" si="105"/>
        <v>9925</v>
      </c>
      <c r="M621" s="32"/>
      <c r="N621" s="32">
        <f t="shared" si="106"/>
        <v>1088</v>
      </c>
      <c r="O621" s="33"/>
      <c r="P621" s="105"/>
      <c r="Q621" s="105"/>
      <c r="R621" s="106"/>
      <c r="S621" s="106"/>
    </row>
    <row r="622" spans="1:19">
      <c r="A622" s="27">
        <f t="shared" si="98"/>
        <v>481</v>
      </c>
      <c r="B622" s="27">
        <v>613</v>
      </c>
      <c r="C622" s="28" t="str">
        <f t="shared" si="99"/>
        <v>481 - BOSTON RENAISSANCE Charter School - CHELSEA pupils</v>
      </c>
      <c r="D622" s="29">
        <v>481035057</v>
      </c>
      <c r="E622" s="27">
        <f t="shared" si="100"/>
        <v>481</v>
      </c>
      <c r="F622" s="25">
        <f t="shared" si="101"/>
        <v>35</v>
      </c>
      <c r="G622" s="25">
        <f t="shared" si="102"/>
        <v>57</v>
      </c>
      <c r="H622" s="25">
        <f t="shared" si="103"/>
        <v>1</v>
      </c>
      <c r="I622" s="30">
        <f t="shared" si="104"/>
        <v>1.0880000000000001</v>
      </c>
      <c r="J622" s="27">
        <f t="shared" si="97"/>
        <v>12</v>
      </c>
      <c r="K622" s="31"/>
      <c r="L622" s="32">
        <f t="shared" si="105"/>
        <v>10776</v>
      </c>
      <c r="M622" s="32"/>
      <c r="N622" s="32">
        <f t="shared" si="106"/>
        <v>1088</v>
      </c>
      <c r="O622" s="33"/>
      <c r="P622" s="105"/>
      <c r="Q622" s="105"/>
      <c r="R622" s="106"/>
      <c r="S622" s="106"/>
    </row>
    <row r="623" spans="1:19">
      <c r="A623" s="27">
        <f t="shared" si="98"/>
        <v>481</v>
      </c>
      <c r="B623" s="27">
        <v>614</v>
      </c>
      <c r="C623" s="28" t="str">
        <f t="shared" si="99"/>
        <v>481 - BOSTON RENAISSANCE Charter School - DEDHAM pupils</v>
      </c>
      <c r="D623" s="29">
        <v>481035073</v>
      </c>
      <c r="E623" s="27">
        <f t="shared" si="100"/>
        <v>481</v>
      </c>
      <c r="F623" s="25">
        <f t="shared" si="101"/>
        <v>35</v>
      </c>
      <c r="G623" s="25">
        <f t="shared" si="102"/>
        <v>73</v>
      </c>
      <c r="H623" s="25">
        <f t="shared" si="103"/>
        <v>1</v>
      </c>
      <c r="I623" s="30">
        <f t="shared" si="104"/>
        <v>1.0880000000000001</v>
      </c>
      <c r="J623" s="27">
        <f t="shared" si="97"/>
        <v>6</v>
      </c>
      <c r="K623" s="31"/>
      <c r="L623" s="32">
        <f t="shared" si="105"/>
        <v>12130</v>
      </c>
      <c r="M623" s="32"/>
      <c r="N623" s="32">
        <f t="shared" si="106"/>
        <v>1088</v>
      </c>
      <c r="O623" s="33"/>
      <c r="P623" s="105"/>
      <c r="Q623" s="105"/>
      <c r="R623" s="106"/>
      <c r="S623" s="106"/>
    </row>
    <row r="624" spans="1:19">
      <c r="A624" s="27">
        <f t="shared" si="98"/>
        <v>481</v>
      </c>
      <c r="B624" s="27">
        <v>615</v>
      </c>
      <c r="C624" s="28" t="str">
        <f t="shared" si="99"/>
        <v>481 - BOSTON RENAISSANCE Charter School - FRANKLIN pupils</v>
      </c>
      <c r="D624" s="29">
        <v>481035101</v>
      </c>
      <c r="E624" s="27">
        <f t="shared" si="100"/>
        <v>481</v>
      </c>
      <c r="F624" s="25">
        <f t="shared" si="101"/>
        <v>35</v>
      </c>
      <c r="G624" s="25">
        <f t="shared" si="102"/>
        <v>101</v>
      </c>
      <c r="H624" s="25">
        <f t="shared" si="103"/>
        <v>1</v>
      </c>
      <c r="I624" s="30">
        <f t="shared" si="104"/>
        <v>1.0880000000000001</v>
      </c>
      <c r="J624" s="27">
        <f t="shared" si="97"/>
        <v>3</v>
      </c>
      <c r="K624" s="31"/>
      <c r="L624" s="32">
        <f t="shared" si="105"/>
        <v>10831</v>
      </c>
      <c r="M624" s="32"/>
      <c r="N624" s="32">
        <f t="shared" si="106"/>
        <v>1088</v>
      </c>
      <c r="O624" s="33"/>
      <c r="P624" s="105"/>
      <c r="Q624" s="105"/>
      <c r="R624" s="106"/>
      <c r="S624" s="106"/>
    </row>
    <row r="625" spans="1:19">
      <c r="A625" s="27">
        <f t="shared" si="98"/>
        <v>481</v>
      </c>
      <c r="B625" s="27">
        <v>616</v>
      </c>
      <c r="C625" s="28" t="str">
        <f t="shared" si="99"/>
        <v>481 - BOSTON RENAISSANCE Charter School - LEXINGTON pupils</v>
      </c>
      <c r="D625" s="29">
        <v>481035155</v>
      </c>
      <c r="E625" s="27">
        <f t="shared" si="100"/>
        <v>481</v>
      </c>
      <c r="F625" s="25">
        <f t="shared" si="101"/>
        <v>35</v>
      </c>
      <c r="G625" s="25">
        <f t="shared" si="102"/>
        <v>155</v>
      </c>
      <c r="H625" s="25">
        <f t="shared" si="103"/>
        <v>1</v>
      </c>
      <c r="I625" s="30">
        <f t="shared" si="104"/>
        <v>1.0880000000000001</v>
      </c>
      <c r="J625" s="27">
        <f t="shared" si="97"/>
        <v>2</v>
      </c>
      <c r="K625" s="31"/>
      <c r="L625" s="32">
        <f t="shared" si="105"/>
        <v>13722</v>
      </c>
      <c r="M625" s="32"/>
      <c r="N625" s="32">
        <f t="shared" si="106"/>
        <v>1088</v>
      </c>
      <c r="O625" s="33"/>
      <c r="P625" s="105"/>
      <c r="Q625" s="105"/>
      <c r="R625" s="106"/>
      <c r="S625" s="106"/>
    </row>
    <row r="626" spans="1:19">
      <c r="A626" s="27">
        <f t="shared" si="98"/>
        <v>481</v>
      </c>
      <c r="B626" s="27">
        <v>617</v>
      </c>
      <c r="C626" s="28" t="str">
        <f t="shared" si="99"/>
        <v>481 - BOSTON RENAISSANCE Charter School - METHUEN pupils</v>
      </c>
      <c r="D626" s="29">
        <v>481035181</v>
      </c>
      <c r="E626" s="27">
        <f t="shared" si="100"/>
        <v>481</v>
      </c>
      <c r="F626" s="25">
        <f t="shared" si="101"/>
        <v>35</v>
      </c>
      <c r="G626" s="25">
        <f t="shared" si="102"/>
        <v>181</v>
      </c>
      <c r="H626" s="25">
        <f t="shared" si="103"/>
        <v>1</v>
      </c>
      <c r="I626" s="30">
        <f t="shared" si="104"/>
        <v>1.0880000000000001</v>
      </c>
      <c r="J626" s="27">
        <f t="shared" si="97"/>
        <v>10</v>
      </c>
      <c r="K626" s="31"/>
      <c r="L626" s="32">
        <f t="shared" si="105"/>
        <v>4777</v>
      </c>
      <c r="M626" s="32"/>
      <c r="N626" s="32">
        <f t="shared" si="106"/>
        <v>1088</v>
      </c>
      <c r="O626" s="33"/>
      <c r="P626" s="105"/>
      <c r="Q626" s="105"/>
      <c r="R626" s="106"/>
      <c r="S626" s="106"/>
    </row>
    <row r="627" spans="1:19">
      <c r="A627" s="27">
        <f t="shared" si="98"/>
        <v>481</v>
      </c>
      <c r="B627" s="27">
        <v>618</v>
      </c>
      <c r="C627" s="28" t="str">
        <f t="shared" si="99"/>
        <v>481 - BOSTON RENAISSANCE Charter School - NORTH ATTLEBOROUGH pupils</v>
      </c>
      <c r="D627" s="29">
        <v>481035212</v>
      </c>
      <c r="E627" s="27">
        <f t="shared" si="100"/>
        <v>481</v>
      </c>
      <c r="F627" s="25">
        <f t="shared" si="101"/>
        <v>35</v>
      </c>
      <c r="G627" s="25">
        <f t="shared" si="102"/>
        <v>212</v>
      </c>
      <c r="H627" s="25">
        <f t="shared" si="103"/>
        <v>1</v>
      </c>
      <c r="I627" s="30">
        <f t="shared" si="104"/>
        <v>1.0880000000000001</v>
      </c>
      <c r="J627" s="27">
        <f t="shared" si="97"/>
        <v>5</v>
      </c>
      <c r="K627" s="31"/>
      <c r="L627" s="32">
        <f t="shared" si="105"/>
        <v>4777</v>
      </c>
      <c r="M627" s="32"/>
      <c r="N627" s="32">
        <f t="shared" si="106"/>
        <v>1088</v>
      </c>
      <c r="O627" s="33"/>
      <c r="P627" s="105"/>
      <c r="Q627" s="105"/>
      <c r="R627" s="106"/>
      <c r="S627" s="106"/>
    </row>
    <row r="628" spans="1:19">
      <c r="A628" s="27">
        <f t="shared" si="98"/>
        <v>481</v>
      </c>
      <c r="B628" s="27">
        <v>619</v>
      </c>
      <c r="C628" s="28" t="str">
        <f t="shared" si="99"/>
        <v>481 - BOSTON RENAISSANCE Charter School - NORTON pupils</v>
      </c>
      <c r="D628" s="29">
        <v>481035218</v>
      </c>
      <c r="E628" s="27">
        <f t="shared" si="100"/>
        <v>481</v>
      </c>
      <c r="F628" s="25">
        <f t="shared" si="101"/>
        <v>35</v>
      </c>
      <c r="G628" s="25">
        <f t="shared" si="102"/>
        <v>218</v>
      </c>
      <c r="H628" s="25">
        <f t="shared" si="103"/>
        <v>1</v>
      </c>
      <c r="I628" s="30">
        <f t="shared" si="104"/>
        <v>1.0880000000000001</v>
      </c>
      <c r="J628" s="27">
        <f t="shared" si="97"/>
        <v>5</v>
      </c>
      <c r="K628" s="31"/>
      <c r="L628" s="32">
        <f t="shared" si="105"/>
        <v>10831</v>
      </c>
      <c r="M628" s="32"/>
      <c r="N628" s="32">
        <f t="shared" si="106"/>
        <v>1088</v>
      </c>
      <c r="O628" s="33"/>
      <c r="P628" s="105"/>
      <c r="Q628" s="105"/>
      <c r="R628" s="106"/>
      <c r="S628" s="106"/>
    </row>
    <row r="629" spans="1:19">
      <c r="A629" s="27">
        <f t="shared" si="98"/>
        <v>481</v>
      </c>
      <c r="B629" s="27">
        <v>620</v>
      </c>
      <c r="C629" s="28" t="str">
        <f t="shared" si="99"/>
        <v>481 - BOSTON RENAISSANCE Charter School - NORWOOD pupils</v>
      </c>
      <c r="D629" s="29">
        <v>481035220</v>
      </c>
      <c r="E629" s="27">
        <f t="shared" si="100"/>
        <v>481</v>
      </c>
      <c r="F629" s="25">
        <f t="shared" si="101"/>
        <v>35</v>
      </c>
      <c r="G629" s="25">
        <f t="shared" si="102"/>
        <v>220</v>
      </c>
      <c r="H629" s="25">
        <f t="shared" si="103"/>
        <v>1</v>
      </c>
      <c r="I629" s="30">
        <f t="shared" si="104"/>
        <v>1.0880000000000001</v>
      </c>
      <c r="J629" s="27">
        <f t="shared" si="97"/>
        <v>7</v>
      </c>
      <c r="K629" s="31"/>
      <c r="L629" s="32">
        <f t="shared" si="105"/>
        <v>9788</v>
      </c>
      <c r="M629" s="32"/>
      <c r="N629" s="32">
        <f t="shared" si="106"/>
        <v>1088</v>
      </c>
      <c r="O629" s="33"/>
      <c r="P629" s="105"/>
      <c r="Q629" s="105"/>
      <c r="R629" s="106"/>
      <c r="S629" s="106"/>
    </row>
    <row r="630" spans="1:19">
      <c r="A630" s="27">
        <f t="shared" si="98"/>
        <v>481</v>
      </c>
      <c r="B630" s="27">
        <v>621</v>
      </c>
      <c r="C630" s="28" t="str">
        <f t="shared" si="99"/>
        <v>481 - BOSTON RENAISSANCE Charter School - QUINCY pupils</v>
      </c>
      <c r="D630" s="29">
        <v>481035243</v>
      </c>
      <c r="E630" s="27">
        <f t="shared" si="100"/>
        <v>481</v>
      </c>
      <c r="F630" s="25">
        <f t="shared" si="101"/>
        <v>35</v>
      </c>
      <c r="G630" s="25">
        <f t="shared" si="102"/>
        <v>243</v>
      </c>
      <c r="H630" s="25">
        <f t="shared" si="103"/>
        <v>1</v>
      </c>
      <c r="I630" s="30">
        <f t="shared" si="104"/>
        <v>1.0880000000000001</v>
      </c>
      <c r="J630" s="27">
        <f t="shared" si="97"/>
        <v>9</v>
      </c>
      <c r="K630" s="31"/>
      <c r="L630" s="32">
        <f t="shared" si="105"/>
        <v>16851</v>
      </c>
      <c r="M630" s="32"/>
      <c r="N630" s="32">
        <f t="shared" si="106"/>
        <v>1088</v>
      </c>
      <c r="O630" s="33"/>
      <c r="P630" s="105"/>
      <c r="Q630" s="105"/>
      <c r="R630" s="106"/>
      <c r="S630" s="106"/>
    </row>
    <row r="631" spans="1:19">
      <c r="A631" s="27">
        <f t="shared" si="98"/>
        <v>481</v>
      </c>
      <c r="B631" s="27">
        <v>622</v>
      </c>
      <c r="C631" s="28" t="str">
        <f t="shared" si="99"/>
        <v>481 - BOSTON RENAISSANCE Charter School - RANDOLPH pupils</v>
      </c>
      <c r="D631" s="29">
        <v>481035244</v>
      </c>
      <c r="E631" s="27">
        <f t="shared" si="100"/>
        <v>481</v>
      </c>
      <c r="F631" s="25">
        <f t="shared" si="101"/>
        <v>35</v>
      </c>
      <c r="G631" s="25">
        <f t="shared" si="102"/>
        <v>244</v>
      </c>
      <c r="H631" s="25">
        <f t="shared" si="103"/>
        <v>1</v>
      </c>
      <c r="I631" s="30">
        <f t="shared" si="104"/>
        <v>1.0880000000000001</v>
      </c>
      <c r="J631" s="27">
        <f t="shared" si="97"/>
        <v>10</v>
      </c>
      <c r="K631" s="31"/>
      <c r="L631" s="32">
        <f t="shared" si="105"/>
        <v>15942</v>
      </c>
      <c r="M631" s="32"/>
      <c r="N631" s="32">
        <f t="shared" si="106"/>
        <v>1088</v>
      </c>
      <c r="O631" s="33"/>
      <c r="P631" s="105"/>
      <c r="Q631" s="105"/>
      <c r="R631" s="106"/>
      <c r="S631" s="106"/>
    </row>
    <row r="632" spans="1:19">
      <c r="A632" s="27">
        <f t="shared" si="98"/>
        <v>481</v>
      </c>
      <c r="B632" s="27">
        <v>623</v>
      </c>
      <c r="C632" s="28" t="str">
        <f t="shared" si="99"/>
        <v>481 - BOSTON RENAISSANCE Charter School - ROCKLAND pupils</v>
      </c>
      <c r="D632" s="29">
        <v>481035251</v>
      </c>
      <c r="E632" s="27">
        <f t="shared" si="100"/>
        <v>481</v>
      </c>
      <c r="F632" s="25">
        <f t="shared" si="101"/>
        <v>35</v>
      </c>
      <c r="G632" s="25">
        <f t="shared" si="102"/>
        <v>251</v>
      </c>
      <c r="H632" s="25">
        <f t="shared" si="103"/>
        <v>1</v>
      </c>
      <c r="I632" s="30">
        <f t="shared" si="104"/>
        <v>1.0880000000000001</v>
      </c>
      <c r="J632" s="27">
        <f t="shared" si="97"/>
        <v>9</v>
      </c>
      <c r="K632" s="31"/>
      <c r="L632" s="32">
        <f t="shared" si="105"/>
        <v>16851</v>
      </c>
      <c r="M632" s="32"/>
      <c r="N632" s="32">
        <f t="shared" si="106"/>
        <v>1088</v>
      </c>
      <c r="O632" s="33"/>
      <c r="P632" s="105"/>
      <c r="Q632" s="105"/>
      <c r="R632" s="106"/>
      <c r="S632" s="106"/>
    </row>
    <row r="633" spans="1:19">
      <c r="A633" s="27">
        <f t="shared" si="98"/>
        <v>481</v>
      </c>
      <c r="B633" s="27">
        <v>624</v>
      </c>
      <c r="C633" s="28" t="str">
        <f t="shared" si="99"/>
        <v>481 - BOSTON RENAISSANCE Charter School - STOUGHTON pupils</v>
      </c>
      <c r="D633" s="29">
        <v>481035285</v>
      </c>
      <c r="E633" s="27">
        <f t="shared" si="100"/>
        <v>481</v>
      </c>
      <c r="F633" s="25">
        <f t="shared" si="101"/>
        <v>35</v>
      </c>
      <c r="G633" s="25">
        <f t="shared" si="102"/>
        <v>285</v>
      </c>
      <c r="H633" s="25">
        <f t="shared" si="103"/>
        <v>1</v>
      </c>
      <c r="I633" s="30">
        <f t="shared" si="104"/>
        <v>1.0880000000000001</v>
      </c>
      <c r="J633" s="27">
        <f t="shared" si="97"/>
        <v>8</v>
      </c>
      <c r="K633" s="31"/>
      <c r="L633" s="32">
        <f t="shared" si="105"/>
        <v>14593</v>
      </c>
      <c r="M633" s="32"/>
      <c r="N633" s="32">
        <f t="shared" si="106"/>
        <v>1088</v>
      </c>
      <c r="O633" s="33"/>
      <c r="P633" s="105"/>
      <c r="Q633" s="105"/>
      <c r="R633" s="106"/>
      <c r="S633" s="106"/>
    </row>
    <row r="634" spans="1:19">
      <c r="A634" s="27">
        <f t="shared" si="98"/>
        <v>481</v>
      </c>
      <c r="B634" s="27">
        <v>625</v>
      </c>
      <c r="C634" s="28" t="str">
        <f t="shared" si="99"/>
        <v>481 - BOSTON RENAISSANCE Charter School - WALPOLE pupils</v>
      </c>
      <c r="D634" s="29">
        <v>481035307</v>
      </c>
      <c r="E634" s="27">
        <f t="shared" si="100"/>
        <v>481</v>
      </c>
      <c r="F634" s="25">
        <f t="shared" si="101"/>
        <v>35</v>
      </c>
      <c r="G634" s="25">
        <f t="shared" si="102"/>
        <v>307</v>
      </c>
      <c r="H634" s="25">
        <f t="shared" si="103"/>
        <v>1</v>
      </c>
      <c r="I634" s="30">
        <f t="shared" si="104"/>
        <v>1.0880000000000001</v>
      </c>
      <c r="J634" s="27">
        <f t="shared" si="97"/>
        <v>4</v>
      </c>
      <c r="K634" s="31"/>
      <c r="L634" s="32">
        <f t="shared" si="105"/>
        <v>7804</v>
      </c>
      <c r="M634" s="32"/>
      <c r="N634" s="32">
        <f t="shared" si="106"/>
        <v>1088</v>
      </c>
      <c r="O634" s="33"/>
      <c r="P634" s="105"/>
      <c r="Q634" s="105"/>
      <c r="R634" s="106"/>
      <c r="S634" s="106"/>
    </row>
    <row r="635" spans="1:19">
      <c r="A635" s="27">
        <f t="shared" si="98"/>
        <v>481</v>
      </c>
      <c r="B635" s="27">
        <v>626</v>
      </c>
      <c r="C635" s="28" t="str">
        <f t="shared" si="99"/>
        <v>481 - BOSTON RENAISSANCE Charter School - WEYMOUTH pupils</v>
      </c>
      <c r="D635" s="29">
        <v>481035336</v>
      </c>
      <c r="E635" s="27">
        <f t="shared" si="100"/>
        <v>481</v>
      </c>
      <c r="F635" s="25">
        <f t="shared" si="101"/>
        <v>35</v>
      </c>
      <c r="G635" s="25">
        <f t="shared" si="102"/>
        <v>336</v>
      </c>
      <c r="H635" s="25">
        <f t="shared" si="103"/>
        <v>1</v>
      </c>
      <c r="I635" s="30">
        <f t="shared" si="104"/>
        <v>1.0880000000000001</v>
      </c>
      <c r="J635" s="27">
        <f t="shared" si="97"/>
        <v>8</v>
      </c>
      <c r="K635" s="31"/>
      <c r="L635" s="32">
        <f t="shared" si="105"/>
        <v>17940</v>
      </c>
      <c r="M635" s="32"/>
      <c r="N635" s="32">
        <f t="shared" si="106"/>
        <v>1088</v>
      </c>
      <c r="O635" s="33"/>
      <c r="P635" s="105"/>
      <c r="Q635" s="105"/>
      <c r="R635" s="106"/>
      <c r="S635" s="106"/>
    </row>
    <row r="636" spans="1:19">
      <c r="A636" s="27">
        <f t="shared" si="98"/>
        <v>482</v>
      </c>
      <c r="B636" s="27">
        <v>627</v>
      </c>
      <c r="C636" s="28" t="str">
        <f t="shared" si="99"/>
        <v>482 - RIVER VALLEY Charter School - AMESBURY pupils</v>
      </c>
      <c r="D636" s="29">
        <v>482204007</v>
      </c>
      <c r="E636" s="27">
        <f t="shared" si="100"/>
        <v>482</v>
      </c>
      <c r="F636" s="25">
        <f t="shared" si="101"/>
        <v>204</v>
      </c>
      <c r="G636" s="25">
        <f t="shared" si="102"/>
        <v>7</v>
      </c>
      <c r="H636" s="25">
        <f t="shared" si="103"/>
        <v>1</v>
      </c>
      <c r="I636" s="30">
        <f t="shared" si="104"/>
        <v>1</v>
      </c>
      <c r="J636" s="27">
        <f t="shared" si="97"/>
        <v>6</v>
      </c>
      <c r="K636" s="31"/>
      <c r="L636" s="32">
        <f t="shared" si="105"/>
        <v>10959</v>
      </c>
      <c r="M636" s="32"/>
      <c r="N636" s="32">
        <f t="shared" si="106"/>
        <v>1088</v>
      </c>
      <c r="O636" s="33"/>
      <c r="P636" s="105"/>
      <c r="Q636" s="105"/>
      <c r="R636" s="106"/>
      <c r="S636" s="106"/>
    </row>
    <row r="637" spans="1:19">
      <c r="A637" s="27">
        <f t="shared" si="98"/>
        <v>482</v>
      </c>
      <c r="B637" s="27">
        <v>628</v>
      </c>
      <c r="C637" s="28" t="str">
        <f t="shared" si="99"/>
        <v>482 - RIVER VALLEY Charter School - BEVERLY pupils</v>
      </c>
      <c r="D637" s="29">
        <v>482204030</v>
      </c>
      <c r="E637" s="27">
        <f t="shared" si="100"/>
        <v>482</v>
      </c>
      <c r="F637" s="25">
        <f t="shared" si="101"/>
        <v>204</v>
      </c>
      <c r="G637" s="25">
        <f t="shared" si="102"/>
        <v>30</v>
      </c>
      <c r="H637" s="25">
        <f t="shared" si="103"/>
        <v>1</v>
      </c>
      <c r="I637" s="30">
        <f t="shared" si="104"/>
        <v>1</v>
      </c>
      <c r="J637" s="27">
        <f t="shared" si="97"/>
        <v>7</v>
      </c>
      <c r="K637" s="31"/>
      <c r="L637" s="32">
        <f t="shared" si="105"/>
        <v>9754</v>
      </c>
      <c r="M637" s="32"/>
      <c r="N637" s="32">
        <f t="shared" si="106"/>
        <v>1088</v>
      </c>
      <c r="O637" s="33"/>
      <c r="P637" s="105"/>
      <c r="Q637" s="105"/>
      <c r="R637" s="106"/>
      <c r="S637" s="106"/>
    </row>
    <row r="638" spans="1:19">
      <c r="A638" s="27">
        <f t="shared" si="98"/>
        <v>482</v>
      </c>
      <c r="B638" s="27">
        <v>629</v>
      </c>
      <c r="C638" s="28" t="str">
        <f t="shared" si="99"/>
        <v>482 - RIVER VALLEY Charter School - BOXFORD pupils</v>
      </c>
      <c r="D638" s="29">
        <v>482204038</v>
      </c>
      <c r="E638" s="27">
        <f t="shared" si="100"/>
        <v>482</v>
      </c>
      <c r="F638" s="25">
        <f t="shared" si="101"/>
        <v>204</v>
      </c>
      <c r="G638" s="25">
        <f t="shared" si="102"/>
        <v>38</v>
      </c>
      <c r="H638" s="25">
        <f t="shared" si="103"/>
        <v>1</v>
      </c>
      <c r="I638" s="30">
        <f t="shared" si="104"/>
        <v>1</v>
      </c>
      <c r="J638" s="27">
        <f t="shared" si="97"/>
        <v>2</v>
      </c>
      <c r="K638" s="31"/>
      <c r="L638" s="32">
        <f t="shared" si="105"/>
        <v>10115</v>
      </c>
      <c r="M638" s="32"/>
      <c r="N638" s="32">
        <f t="shared" si="106"/>
        <v>1088</v>
      </c>
      <c r="O638" s="33"/>
      <c r="P638" s="105"/>
      <c r="Q638" s="105"/>
      <c r="R638" s="106"/>
      <c r="S638" s="106"/>
    </row>
    <row r="639" spans="1:19">
      <c r="A639" s="27">
        <f t="shared" si="98"/>
        <v>482</v>
      </c>
      <c r="B639" s="27">
        <v>630</v>
      </c>
      <c r="C639" s="28" t="str">
        <f t="shared" si="99"/>
        <v>482 - RIVER VALLEY Charter School - GEORGETOWN pupils</v>
      </c>
      <c r="D639" s="29">
        <v>482204105</v>
      </c>
      <c r="E639" s="27">
        <f t="shared" si="100"/>
        <v>482</v>
      </c>
      <c r="F639" s="25">
        <f t="shared" si="101"/>
        <v>204</v>
      </c>
      <c r="G639" s="25">
        <f t="shared" si="102"/>
        <v>105</v>
      </c>
      <c r="H639" s="25">
        <f t="shared" si="103"/>
        <v>1</v>
      </c>
      <c r="I639" s="30">
        <f t="shared" si="104"/>
        <v>1</v>
      </c>
      <c r="J639" s="27">
        <f t="shared" si="97"/>
        <v>3</v>
      </c>
      <c r="K639" s="31"/>
      <c r="L639" s="32">
        <f t="shared" si="105"/>
        <v>9875</v>
      </c>
      <c r="M639" s="32"/>
      <c r="N639" s="32">
        <f t="shared" si="106"/>
        <v>1088</v>
      </c>
      <c r="O639" s="33"/>
      <c r="P639" s="105"/>
      <c r="Q639" s="105"/>
      <c r="R639" s="106"/>
      <c r="S639" s="106"/>
    </row>
    <row r="640" spans="1:19">
      <c r="A640" s="27">
        <f t="shared" si="98"/>
        <v>482</v>
      </c>
      <c r="B640" s="27">
        <v>631</v>
      </c>
      <c r="C640" s="28" t="str">
        <f t="shared" si="99"/>
        <v>482 - RIVER VALLEY Charter School - HAVERHILL pupils</v>
      </c>
      <c r="D640" s="29">
        <v>482204128</v>
      </c>
      <c r="E640" s="27">
        <f t="shared" si="100"/>
        <v>482</v>
      </c>
      <c r="F640" s="25">
        <f t="shared" si="101"/>
        <v>204</v>
      </c>
      <c r="G640" s="25">
        <f t="shared" si="102"/>
        <v>128</v>
      </c>
      <c r="H640" s="25">
        <f t="shared" si="103"/>
        <v>1</v>
      </c>
      <c r="I640" s="30">
        <f t="shared" si="104"/>
        <v>1</v>
      </c>
      <c r="J640" s="27">
        <f t="shared" si="97"/>
        <v>10</v>
      </c>
      <c r="K640" s="31"/>
      <c r="L640" s="32">
        <f t="shared" si="105"/>
        <v>10115</v>
      </c>
      <c r="M640" s="32"/>
      <c r="N640" s="32">
        <f t="shared" si="106"/>
        <v>1088</v>
      </c>
      <c r="O640" s="33"/>
      <c r="P640" s="105"/>
      <c r="Q640" s="105"/>
      <c r="R640" s="106"/>
      <c r="S640" s="106"/>
    </row>
    <row r="641" spans="1:19">
      <c r="A641" s="27">
        <f t="shared" si="98"/>
        <v>482</v>
      </c>
      <c r="B641" s="27">
        <v>632</v>
      </c>
      <c r="C641" s="28" t="str">
        <f t="shared" si="99"/>
        <v>482 - RIVER VALLEY Charter School - LYNNFIELD pupils</v>
      </c>
      <c r="D641" s="29">
        <v>482204164</v>
      </c>
      <c r="E641" s="27">
        <f t="shared" si="100"/>
        <v>482</v>
      </c>
      <c r="F641" s="25">
        <f t="shared" si="101"/>
        <v>204</v>
      </c>
      <c r="G641" s="25">
        <f t="shared" si="102"/>
        <v>164</v>
      </c>
      <c r="H641" s="25">
        <f t="shared" si="103"/>
        <v>1</v>
      </c>
      <c r="I641" s="30">
        <f t="shared" si="104"/>
        <v>1</v>
      </c>
      <c r="J641" s="27">
        <f t="shared" si="97"/>
        <v>2</v>
      </c>
      <c r="K641" s="31"/>
      <c r="L641" s="32">
        <f t="shared" si="105"/>
        <v>10115</v>
      </c>
      <c r="M641" s="32"/>
      <c r="N641" s="32">
        <f t="shared" si="106"/>
        <v>1088</v>
      </c>
      <c r="O641" s="33"/>
      <c r="P641" s="105"/>
      <c r="Q641" s="105"/>
      <c r="R641" s="106"/>
      <c r="S641" s="106"/>
    </row>
    <row r="642" spans="1:19">
      <c r="A642" s="27">
        <f t="shared" si="98"/>
        <v>482</v>
      </c>
      <c r="B642" s="27">
        <v>633</v>
      </c>
      <c r="C642" s="28" t="str">
        <f t="shared" si="99"/>
        <v>482 - RIVER VALLEY Charter School - NEWBURYPORT pupils</v>
      </c>
      <c r="D642" s="29">
        <v>482204204</v>
      </c>
      <c r="E642" s="27">
        <f t="shared" si="100"/>
        <v>482</v>
      </c>
      <c r="F642" s="25">
        <f t="shared" si="101"/>
        <v>204</v>
      </c>
      <c r="G642" s="25">
        <f t="shared" si="102"/>
        <v>204</v>
      </c>
      <c r="H642" s="25">
        <f t="shared" si="103"/>
        <v>1</v>
      </c>
      <c r="I642" s="30">
        <f t="shared" si="104"/>
        <v>1</v>
      </c>
      <c r="J642" s="27">
        <f t="shared" si="97"/>
        <v>3</v>
      </c>
      <c r="K642" s="31"/>
      <c r="L642" s="32">
        <f t="shared" si="105"/>
        <v>10381</v>
      </c>
      <c r="M642" s="32"/>
      <c r="N642" s="32">
        <f t="shared" si="106"/>
        <v>1088</v>
      </c>
      <c r="O642" s="33"/>
      <c r="P642" s="105"/>
      <c r="Q642" s="105"/>
      <c r="R642" s="106"/>
      <c r="S642" s="106"/>
    </row>
    <row r="643" spans="1:19">
      <c r="A643" s="27">
        <f t="shared" si="98"/>
        <v>482</v>
      </c>
      <c r="B643" s="27">
        <v>634</v>
      </c>
      <c r="C643" s="28" t="str">
        <f t="shared" si="99"/>
        <v>482 - RIVER VALLEY Charter School - PENTUCKET pupils</v>
      </c>
      <c r="D643" s="29">
        <v>482204745</v>
      </c>
      <c r="E643" s="27">
        <f t="shared" si="100"/>
        <v>482</v>
      </c>
      <c r="F643" s="25">
        <f t="shared" si="101"/>
        <v>204</v>
      </c>
      <c r="G643" s="25">
        <f t="shared" si="102"/>
        <v>745</v>
      </c>
      <c r="H643" s="25">
        <f t="shared" si="103"/>
        <v>1</v>
      </c>
      <c r="I643" s="30">
        <f t="shared" si="104"/>
        <v>1</v>
      </c>
      <c r="J643" s="27">
        <f t="shared" si="97"/>
        <v>3</v>
      </c>
      <c r="K643" s="31"/>
      <c r="L643" s="32">
        <f t="shared" si="105"/>
        <v>9948</v>
      </c>
      <c r="M643" s="32"/>
      <c r="N643" s="32">
        <f t="shared" si="106"/>
        <v>1088</v>
      </c>
      <c r="O643" s="33"/>
      <c r="P643" s="105"/>
      <c r="Q643" s="105"/>
      <c r="R643" s="106"/>
      <c r="S643" s="106"/>
    </row>
    <row r="644" spans="1:19">
      <c r="A644" s="27">
        <f t="shared" si="98"/>
        <v>482</v>
      </c>
      <c r="B644" s="27">
        <v>635</v>
      </c>
      <c r="C644" s="28" t="str">
        <f t="shared" si="99"/>
        <v>482 - RIVER VALLEY Charter School - TRITON pupils</v>
      </c>
      <c r="D644" s="29">
        <v>482204773</v>
      </c>
      <c r="E644" s="27">
        <f t="shared" si="100"/>
        <v>482</v>
      </c>
      <c r="F644" s="25">
        <f t="shared" si="101"/>
        <v>204</v>
      </c>
      <c r="G644" s="25">
        <f t="shared" si="102"/>
        <v>773</v>
      </c>
      <c r="H644" s="25">
        <f t="shared" si="103"/>
        <v>1</v>
      </c>
      <c r="I644" s="30">
        <f t="shared" si="104"/>
        <v>1</v>
      </c>
      <c r="J644" s="27">
        <f t="shared" si="97"/>
        <v>6</v>
      </c>
      <c r="K644" s="31"/>
      <c r="L644" s="32">
        <f t="shared" si="105"/>
        <v>10373</v>
      </c>
      <c r="M644" s="32"/>
      <c r="N644" s="32">
        <f t="shared" si="106"/>
        <v>1088</v>
      </c>
      <c r="O644" s="33"/>
      <c r="P644" s="105"/>
      <c r="Q644" s="105"/>
      <c r="R644" s="106"/>
      <c r="S644" s="106"/>
    </row>
    <row r="645" spans="1:19">
      <c r="A645" s="27">
        <f t="shared" si="98"/>
        <v>483</v>
      </c>
      <c r="B645" s="27">
        <v>636</v>
      </c>
      <c r="C645" s="28" t="str">
        <f t="shared" si="99"/>
        <v>483 - RISING TIDE Charter School - BARNSTABLE pupils</v>
      </c>
      <c r="D645" s="29">
        <v>483239020</v>
      </c>
      <c r="E645" s="27">
        <f t="shared" si="100"/>
        <v>483</v>
      </c>
      <c r="F645" s="25">
        <f t="shared" si="101"/>
        <v>239</v>
      </c>
      <c r="G645" s="25">
        <f t="shared" si="102"/>
        <v>20</v>
      </c>
      <c r="H645" s="25">
        <f t="shared" si="103"/>
        <v>1</v>
      </c>
      <c r="I645" s="30">
        <f t="shared" si="104"/>
        <v>1.0369999999999999</v>
      </c>
      <c r="J645" s="27">
        <f t="shared" si="97"/>
        <v>10</v>
      </c>
      <c r="K645" s="31"/>
      <c r="L645" s="32">
        <f t="shared" si="105"/>
        <v>14407</v>
      </c>
      <c r="M645" s="32"/>
      <c r="N645" s="32">
        <f t="shared" si="106"/>
        <v>1088</v>
      </c>
      <c r="O645" s="33"/>
      <c r="P645" s="105"/>
      <c r="Q645" s="105"/>
      <c r="R645" s="106"/>
      <c r="S645" s="106"/>
    </row>
    <row r="646" spans="1:19">
      <c r="A646" s="27">
        <f t="shared" si="98"/>
        <v>483</v>
      </c>
      <c r="B646" s="27">
        <v>637</v>
      </c>
      <c r="C646" s="28" t="str">
        <f t="shared" si="99"/>
        <v>483 - RISING TIDE Charter School - BOURNE pupils</v>
      </c>
      <c r="D646" s="29">
        <v>483239036</v>
      </c>
      <c r="E646" s="27">
        <f t="shared" si="100"/>
        <v>483</v>
      </c>
      <c r="F646" s="25">
        <f t="shared" si="101"/>
        <v>239</v>
      </c>
      <c r="G646" s="25">
        <f t="shared" si="102"/>
        <v>36</v>
      </c>
      <c r="H646" s="25">
        <f t="shared" si="103"/>
        <v>1</v>
      </c>
      <c r="I646" s="30">
        <f t="shared" si="104"/>
        <v>1.0369999999999999</v>
      </c>
      <c r="J646" s="27">
        <f t="shared" si="97"/>
        <v>7</v>
      </c>
      <c r="K646" s="31"/>
      <c r="L646" s="32">
        <f t="shared" si="105"/>
        <v>12100</v>
      </c>
      <c r="M646" s="32"/>
      <c r="N646" s="32">
        <f t="shared" si="106"/>
        <v>1088</v>
      </c>
      <c r="O646" s="33"/>
      <c r="P646" s="105"/>
      <c r="Q646" s="105"/>
      <c r="R646" s="106"/>
      <c r="S646" s="106"/>
    </row>
    <row r="647" spans="1:19">
      <c r="A647" s="27">
        <f t="shared" si="98"/>
        <v>483</v>
      </c>
      <c r="B647" s="27">
        <v>638</v>
      </c>
      <c r="C647" s="28" t="str">
        <f t="shared" si="99"/>
        <v>483 - RISING TIDE Charter School - CARVER pupils</v>
      </c>
      <c r="D647" s="29">
        <v>483239052</v>
      </c>
      <c r="E647" s="27">
        <f t="shared" si="100"/>
        <v>483</v>
      </c>
      <c r="F647" s="25">
        <f t="shared" si="101"/>
        <v>239</v>
      </c>
      <c r="G647" s="25">
        <f t="shared" si="102"/>
        <v>52</v>
      </c>
      <c r="H647" s="25">
        <f t="shared" si="103"/>
        <v>1</v>
      </c>
      <c r="I647" s="30">
        <f t="shared" si="104"/>
        <v>1.0369999999999999</v>
      </c>
      <c r="J647" s="27">
        <f t="shared" si="97"/>
        <v>7</v>
      </c>
      <c r="K647" s="31"/>
      <c r="L647" s="32">
        <f t="shared" si="105"/>
        <v>11022</v>
      </c>
      <c r="M647" s="32"/>
      <c r="N647" s="32">
        <f t="shared" si="106"/>
        <v>1088</v>
      </c>
      <c r="O647" s="33"/>
      <c r="P647" s="105"/>
      <c r="Q647" s="105"/>
      <c r="R647" s="106"/>
      <c r="S647" s="106"/>
    </row>
    <row r="648" spans="1:19">
      <c r="A648" s="27">
        <f t="shared" si="98"/>
        <v>483</v>
      </c>
      <c r="B648" s="27">
        <v>639</v>
      </c>
      <c r="C648" s="28" t="str">
        <f t="shared" si="99"/>
        <v>483 - RISING TIDE Charter School - DUXBURY pupils</v>
      </c>
      <c r="D648" s="29">
        <v>483239082</v>
      </c>
      <c r="E648" s="27">
        <f t="shared" si="100"/>
        <v>483</v>
      </c>
      <c r="F648" s="25">
        <f t="shared" si="101"/>
        <v>239</v>
      </c>
      <c r="G648" s="25">
        <f t="shared" si="102"/>
        <v>82</v>
      </c>
      <c r="H648" s="25">
        <f t="shared" si="103"/>
        <v>1</v>
      </c>
      <c r="I648" s="30">
        <f t="shared" si="104"/>
        <v>1.0369999999999999</v>
      </c>
      <c r="J648" s="27">
        <f t="shared" si="97"/>
        <v>2</v>
      </c>
      <c r="K648" s="31"/>
      <c r="L648" s="32">
        <f t="shared" si="105"/>
        <v>11267</v>
      </c>
      <c r="M648" s="32"/>
      <c r="N648" s="32">
        <f t="shared" si="106"/>
        <v>1088</v>
      </c>
      <c r="O648" s="33"/>
      <c r="P648" s="105"/>
      <c r="Q648" s="105"/>
      <c r="R648" s="106"/>
      <c r="S648" s="106"/>
    </row>
    <row r="649" spans="1:19">
      <c r="A649" s="27">
        <f t="shared" si="98"/>
        <v>483</v>
      </c>
      <c r="B649" s="27">
        <v>640</v>
      </c>
      <c r="C649" s="28" t="str">
        <f t="shared" si="99"/>
        <v>483 - RISING TIDE Charter School - EAST BRIDGEWATER pupils</v>
      </c>
      <c r="D649" s="29">
        <v>483239083</v>
      </c>
      <c r="E649" s="27">
        <f t="shared" si="100"/>
        <v>483</v>
      </c>
      <c r="F649" s="25">
        <f t="shared" si="101"/>
        <v>239</v>
      </c>
      <c r="G649" s="25">
        <f t="shared" si="102"/>
        <v>83</v>
      </c>
      <c r="H649" s="25">
        <f t="shared" si="103"/>
        <v>1</v>
      </c>
      <c r="I649" s="30">
        <f t="shared" si="104"/>
        <v>1.0369999999999999</v>
      </c>
      <c r="J649" s="27">
        <f t="shared" si="97"/>
        <v>6</v>
      </c>
      <c r="K649" s="31"/>
      <c r="L649" s="32">
        <f t="shared" si="105"/>
        <v>11960</v>
      </c>
      <c r="M649" s="32"/>
      <c r="N649" s="32">
        <f t="shared" si="106"/>
        <v>1088</v>
      </c>
      <c r="O649" s="33"/>
      <c r="P649" s="105"/>
      <c r="Q649" s="105"/>
      <c r="R649" s="106"/>
      <c r="S649" s="106"/>
    </row>
    <row r="650" spans="1:19">
      <c r="A650" s="27">
        <f t="shared" si="98"/>
        <v>483</v>
      </c>
      <c r="B650" s="27">
        <v>641</v>
      </c>
      <c r="C650" s="28" t="str">
        <f t="shared" si="99"/>
        <v>483 - RISING TIDE Charter School - FALMOUTH pupils</v>
      </c>
      <c r="D650" s="29">
        <v>483239096</v>
      </c>
      <c r="E650" s="27">
        <f t="shared" si="100"/>
        <v>483</v>
      </c>
      <c r="F650" s="25">
        <f t="shared" si="101"/>
        <v>239</v>
      </c>
      <c r="G650" s="25">
        <f t="shared" si="102"/>
        <v>96</v>
      </c>
      <c r="H650" s="25">
        <f t="shared" si="103"/>
        <v>1</v>
      </c>
      <c r="I650" s="30">
        <f t="shared" si="104"/>
        <v>1.0369999999999999</v>
      </c>
      <c r="J650" s="27">
        <f t="shared" ref="J650:J713" si="107">VLOOKUP(D650,enro_chafnd,16)</f>
        <v>8</v>
      </c>
      <c r="K650" s="31"/>
      <c r="L650" s="32">
        <f t="shared" si="105"/>
        <v>10040</v>
      </c>
      <c r="M650" s="32"/>
      <c r="N650" s="32">
        <f t="shared" si="106"/>
        <v>1088</v>
      </c>
      <c r="O650" s="33"/>
      <c r="P650" s="105"/>
      <c r="Q650" s="105"/>
      <c r="R650" s="106"/>
      <c r="S650" s="106"/>
    </row>
    <row r="651" spans="1:19">
      <c r="A651" s="27">
        <f t="shared" ref="A651:A714" si="108">IF(VALUE(MID(D651,1,1))=4,VALUE(MID(D651,1,3)),VALUE(MID(D651,1,4)))</f>
        <v>483</v>
      </c>
      <c r="B651" s="27">
        <v>642</v>
      </c>
      <c r="C651" s="28" t="str">
        <f t="shared" ref="C651:C714" si="109">IF(H651=1,A651 &amp; " - " &amp;VLOOKUP(A651,codeCHA,2)&amp;" Charter School - "&amp;VLOOKUP(G651,code436,2)&amp;" pupils",IF(OR(A651=450,A651=466),A651 &amp; " - " &amp;VLOOKUP(A651,codeCHA,2)&amp;" Charter School - "&amp;VLOOKUP(F651,code436,2)&amp;" District - "&amp;VLOOKUP(G651,code436,2)&amp;" pupils",A651 &amp; " - " &amp;VLOOKUP(A651,codeCHA,2)&amp;" Charter School - "&amp;VLOOKUP(F651,code436,2)&amp;" Campus - "&amp;VLOOKUP(G651,code436,2)&amp;" pupils"))</f>
        <v>483 - RISING TIDE Charter School - HALIFAX pupils</v>
      </c>
      <c r="D651" s="29">
        <v>483239118</v>
      </c>
      <c r="E651" s="27">
        <f t="shared" ref="E651:E714" si="110">A651</f>
        <v>483</v>
      </c>
      <c r="F651" s="25">
        <f t="shared" ref="F651:F714" si="111">IF(VALUE(MID(D651,1,1))=4,VALUE(MID(D651,4,3)),VALUE(MID(D651,5,3)))</f>
        <v>239</v>
      </c>
      <c r="G651" s="25">
        <f t="shared" ref="G651:G714" si="112">IF(VALUE(MID(D651,1,1))=4,VALUE(MID(D651,7,3)),VALUE(MID(D651,8,3)))</f>
        <v>118</v>
      </c>
      <c r="H651" s="25">
        <f t="shared" ref="H651:H714" si="113">IF(OR(A651=410,A651=466,A651=487),2,1)</f>
        <v>1</v>
      </c>
      <c r="I651" s="30">
        <f t="shared" ref="I651:I714" si="114">VLOOKUP(F651,distinfo,4)</f>
        <v>1.0369999999999999</v>
      </c>
      <c r="J651" s="27">
        <f t="shared" si="107"/>
        <v>5</v>
      </c>
      <c r="K651" s="31"/>
      <c r="L651" s="32">
        <f t="shared" ref="L651:L714" si="115">IF(VLOOKUP(D651,rate_chafnd,40,FALSE)&gt;0,VLOOKUP(D651,rate_chafnd,40),VLOOKUP(G651,distinfo,7))</f>
        <v>10416</v>
      </c>
      <c r="M651" s="32"/>
      <c r="N651" s="32">
        <f t="shared" ref="N651:N714" si="116">VLOOKUP(G651,distinfo,9)</f>
        <v>1088</v>
      </c>
      <c r="O651" s="33"/>
      <c r="P651" s="105"/>
      <c r="Q651" s="105"/>
      <c r="R651" s="106"/>
      <c r="S651" s="106"/>
    </row>
    <row r="652" spans="1:19">
      <c r="A652" s="27">
        <f t="shared" si="108"/>
        <v>483</v>
      </c>
      <c r="B652" s="27">
        <v>643</v>
      </c>
      <c r="C652" s="28" t="str">
        <f t="shared" si="109"/>
        <v>483 - RISING TIDE Charter School - HINGHAM pupils</v>
      </c>
      <c r="D652" s="29">
        <v>483239131</v>
      </c>
      <c r="E652" s="27">
        <f t="shared" si="110"/>
        <v>483</v>
      </c>
      <c r="F652" s="25">
        <f t="shared" si="111"/>
        <v>239</v>
      </c>
      <c r="G652" s="25">
        <f t="shared" si="112"/>
        <v>131</v>
      </c>
      <c r="H652" s="25">
        <f t="shared" si="113"/>
        <v>1</v>
      </c>
      <c r="I652" s="30">
        <f t="shared" si="114"/>
        <v>1.0369999999999999</v>
      </c>
      <c r="J652" s="27">
        <f t="shared" si="107"/>
        <v>2</v>
      </c>
      <c r="K652" s="31"/>
      <c r="L652" s="32">
        <f t="shared" si="115"/>
        <v>14069</v>
      </c>
      <c r="M652" s="32"/>
      <c r="N652" s="32">
        <f t="shared" si="116"/>
        <v>1088</v>
      </c>
      <c r="O652" s="33"/>
      <c r="P652" s="105"/>
      <c r="Q652" s="105"/>
      <c r="R652" s="106"/>
      <c r="S652" s="106"/>
    </row>
    <row r="653" spans="1:19">
      <c r="A653" s="27">
        <f t="shared" si="108"/>
        <v>483</v>
      </c>
      <c r="B653" s="27">
        <v>644</v>
      </c>
      <c r="C653" s="28" t="str">
        <f t="shared" si="109"/>
        <v>483 - RISING TIDE Charter School - KINGSTON pupils</v>
      </c>
      <c r="D653" s="29">
        <v>483239145</v>
      </c>
      <c r="E653" s="27">
        <f t="shared" si="110"/>
        <v>483</v>
      </c>
      <c r="F653" s="25">
        <f t="shared" si="111"/>
        <v>239</v>
      </c>
      <c r="G653" s="25">
        <f t="shared" si="112"/>
        <v>145</v>
      </c>
      <c r="H653" s="25">
        <f t="shared" si="113"/>
        <v>1</v>
      </c>
      <c r="I653" s="30">
        <f t="shared" si="114"/>
        <v>1.0369999999999999</v>
      </c>
      <c r="J653" s="27">
        <f t="shared" si="107"/>
        <v>5</v>
      </c>
      <c r="K653" s="31"/>
      <c r="L653" s="32">
        <f t="shared" si="115"/>
        <v>10473</v>
      </c>
      <c r="M653" s="32"/>
      <c r="N653" s="32">
        <f t="shared" si="116"/>
        <v>1088</v>
      </c>
      <c r="O653" s="33"/>
      <c r="P653" s="105"/>
      <c r="Q653" s="105"/>
      <c r="R653" s="106"/>
      <c r="S653" s="106"/>
    </row>
    <row r="654" spans="1:19">
      <c r="A654" s="27">
        <f t="shared" si="108"/>
        <v>483</v>
      </c>
      <c r="B654" s="27">
        <v>645</v>
      </c>
      <c r="C654" s="28" t="str">
        <f t="shared" si="109"/>
        <v>483 - RISING TIDE Charter School - MARSHFIELD pupils</v>
      </c>
      <c r="D654" s="29">
        <v>483239171</v>
      </c>
      <c r="E654" s="27">
        <f t="shared" si="110"/>
        <v>483</v>
      </c>
      <c r="F654" s="25">
        <f t="shared" si="111"/>
        <v>239</v>
      </c>
      <c r="G654" s="25">
        <f t="shared" si="112"/>
        <v>171</v>
      </c>
      <c r="H654" s="25">
        <f t="shared" si="113"/>
        <v>1</v>
      </c>
      <c r="I654" s="30">
        <f t="shared" si="114"/>
        <v>1.0369999999999999</v>
      </c>
      <c r="J654" s="27">
        <f t="shared" si="107"/>
        <v>4</v>
      </c>
      <c r="K654" s="31"/>
      <c r="L654" s="32">
        <f t="shared" si="115"/>
        <v>13019</v>
      </c>
      <c r="M654" s="32"/>
      <c r="N654" s="32">
        <f t="shared" si="116"/>
        <v>1088</v>
      </c>
      <c r="O654" s="33"/>
      <c r="P654" s="105"/>
      <c r="Q654" s="105"/>
      <c r="R654" s="106"/>
      <c r="S654" s="106"/>
    </row>
    <row r="655" spans="1:19">
      <c r="A655" s="27">
        <f t="shared" si="108"/>
        <v>483</v>
      </c>
      <c r="B655" s="27">
        <v>646</v>
      </c>
      <c r="C655" s="28" t="str">
        <f t="shared" si="109"/>
        <v>483 - RISING TIDE Charter School - MASHPEE pupils</v>
      </c>
      <c r="D655" s="29">
        <v>483239172</v>
      </c>
      <c r="E655" s="27">
        <f t="shared" si="110"/>
        <v>483</v>
      </c>
      <c r="F655" s="25">
        <f t="shared" si="111"/>
        <v>239</v>
      </c>
      <c r="G655" s="25">
        <f t="shared" si="112"/>
        <v>172</v>
      </c>
      <c r="H655" s="25">
        <f t="shared" si="113"/>
        <v>1</v>
      </c>
      <c r="I655" s="30">
        <f t="shared" si="114"/>
        <v>1.0369999999999999</v>
      </c>
      <c r="J655" s="27">
        <f t="shared" si="107"/>
        <v>8</v>
      </c>
      <c r="K655" s="31"/>
      <c r="L655" s="32">
        <f t="shared" si="115"/>
        <v>13796</v>
      </c>
      <c r="M655" s="32"/>
      <c r="N655" s="32">
        <f t="shared" si="116"/>
        <v>1088</v>
      </c>
      <c r="O655" s="33"/>
      <c r="P655" s="105"/>
      <c r="Q655" s="105"/>
      <c r="R655" s="106"/>
      <c r="S655" s="106"/>
    </row>
    <row r="656" spans="1:19">
      <c r="A656" s="27">
        <f t="shared" si="108"/>
        <v>483</v>
      </c>
      <c r="B656" s="27">
        <v>647</v>
      </c>
      <c r="C656" s="28" t="str">
        <f t="shared" si="109"/>
        <v>483 - RISING TIDE Charter School - MIDDLEBOROUGH pupils</v>
      </c>
      <c r="D656" s="29">
        <v>483239182</v>
      </c>
      <c r="E656" s="27">
        <f t="shared" si="110"/>
        <v>483</v>
      </c>
      <c r="F656" s="25">
        <f t="shared" si="111"/>
        <v>239</v>
      </c>
      <c r="G656" s="25">
        <f t="shared" si="112"/>
        <v>182</v>
      </c>
      <c r="H656" s="25">
        <f t="shared" si="113"/>
        <v>1</v>
      </c>
      <c r="I656" s="30">
        <f t="shared" si="114"/>
        <v>1.0369999999999999</v>
      </c>
      <c r="J656" s="27">
        <f t="shared" si="107"/>
        <v>8</v>
      </c>
      <c r="K656" s="31"/>
      <c r="L656" s="32">
        <f t="shared" si="115"/>
        <v>12412</v>
      </c>
      <c r="M656" s="32"/>
      <c r="N656" s="32">
        <f t="shared" si="116"/>
        <v>1088</v>
      </c>
      <c r="O656" s="33"/>
      <c r="P656" s="105"/>
      <c r="Q656" s="105"/>
      <c r="R656" s="106"/>
      <c r="S656" s="106"/>
    </row>
    <row r="657" spans="1:19">
      <c r="A657" s="27">
        <f t="shared" si="108"/>
        <v>483</v>
      </c>
      <c r="B657" s="27">
        <v>648</v>
      </c>
      <c r="C657" s="28" t="str">
        <f t="shared" si="109"/>
        <v>483 - RISING TIDE Charter School - NORWELL pupils</v>
      </c>
      <c r="D657" s="29">
        <v>483239219</v>
      </c>
      <c r="E657" s="27">
        <f t="shared" si="110"/>
        <v>483</v>
      </c>
      <c r="F657" s="25">
        <f t="shared" si="111"/>
        <v>239</v>
      </c>
      <c r="G657" s="25">
        <f t="shared" si="112"/>
        <v>219</v>
      </c>
      <c r="H657" s="25">
        <f t="shared" si="113"/>
        <v>1</v>
      </c>
      <c r="I657" s="30">
        <f t="shared" si="114"/>
        <v>1.0369999999999999</v>
      </c>
      <c r="J657" s="27">
        <f t="shared" si="107"/>
        <v>2</v>
      </c>
      <c r="K657" s="31"/>
      <c r="L657" s="32">
        <f t="shared" si="115"/>
        <v>11960</v>
      </c>
      <c r="M657" s="32"/>
      <c r="N657" s="32">
        <f t="shared" si="116"/>
        <v>1088</v>
      </c>
      <c r="O657" s="33"/>
      <c r="P657" s="105"/>
      <c r="Q657" s="105"/>
      <c r="R657" s="106"/>
      <c r="S657" s="106"/>
    </row>
    <row r="658" spans="1:19">
      <c r="A658" s="27">
        <f t="shared" si="108"/>
        <v>483</v>
      </c>
      <c r="B658" s="27">
        <v>649</v>
      </c>
      <c r="C658" s="28" t="str">
        <f t="shared" si="109"/>
        <v>483 - RISING TIDE Charter School - PEMBROKE pupils</v>
      </c>
      <c r="D658" s="29">
        <v>483239231</v>
      </c>
      <c r="E658" s="27">
        <f t="shared" si="110"/>
        <v>483</v>
      </c>
      <c r="F658" s="25">
        <f t="shared" si="111"/>
        <v>239</v>
      </c>
      <c r="G658" s="25">
        <f t="shared" si="112"/>
        <v>231</v>
      </c>
      <c r="H658" s="25">
        <f t="shared" si="113"/>
        <v>1</v>
      </c>
      <c r="I658" s="30">
        <f t="shared" si="114"/>
        <v>1.0369999999999999</v>
      </c>
      <c r="J658" s="27">
        <f t="shared" si="107"/>
        <v>4</v>
      </c>
      <c r="K658" s="31"/>
      <c r="L658" s="32">
        <f t="shared" si="115"/>
        <v>12748</v>
      </c>
      <c r="M658" s="32"/>
      <c r="N658" s="32">
        <f t="shared" si="116"/>
        <v>1088</v>
      </c>
      <c r="O658" s="33"/>
      <c r="P658" s="105"/>
      <c r="Q658" s="105"/>
      <c r="R658" s="106"/>
      <c r="S658" s="106"/>
    </row>
    <row r="659" spans="1:19">
      <c r="A659" s="27">
        <f t="shared" si="108"/>
        <v>483</v>
      </c>
      <c r="B659" s="27">
        <v>650</v>
      </c>
      <c r="C659" s="28" t="str">
        <f t="shared" si="109"/>
        <v>483 - RISING TIDE Charter School - PLYMOUTH pupils</v>
      </c>
      <c r="D659" s="29">
        <v>483239239</v>
      </c>
      <c r="E659" s="27">
        <f t="shared" si="110"/>
        <v>483</v>
      </c>
      <c r="F659" s="25">
        <f t="shared" si="111"/>
        <v>239</v>
      </c>
      <c r="G659" s="25">
        <f t="shared" si="112"/>
        <v>239</v>
      </c>
      <c r="H659" s="25">
        <f t="shared" si="113"/>
        <v>1</v>
      </c>
      <c r="I659" s="30">
        <f t="shared" si="114"/>
        <v>1.0369999999999999</v>
      </c>
      <c r="J659" s="27">
        <f t="shared" si="107"/>
        <v>6</v>
      </c>
      <c r="K659" s="31"/>
      <c r="L659" s="32">
        <f t="shared" si="115"/>
        <v>12023</v>
      </c>
      <c r="M659" s="32"/>
      <c r="N659" s="32">
        <f t="shared" si="116"/>
        <v>1088</v>
      </c>
      <c r="O659" s="33"/>
      <c r="P659" s="105"/>
      <c r="Q659" s="105"/>
      <c r="R659" s="106"/>
      <c r="S659" s="106"/>
    </row>
    <row r="660" spans="1:19">
      <c r="A660" s="27">
        <f t="shared" si="108"/>
        <v>483</v>
      </c>
      <c r="B660" s="27">
        <v>651</v>
      </c>
      <c r="C660" s="28" t="str">
        <f t="shared" si="109"/>
        <v>483 - RISING TIDE Charter School - ROCHESTER pupils</v>
      </c>
      <c r="D660" s="29">
        <v>483239250</v>
      </c>
      <c r="E660" s="27">
        <f t="shared" si="110"/>
        <v>483</v>
      </c>
      <c r="F660" s="25">
        <f t="shared" si="111"/>
        <v>239</v>
      </c>
      <c r="G660" s="25">
        <f t="shared" si="112"/>
        <v>250</v>
      </c>
      <c r="H660" s="25">
        <f t="shared" si="113"/>
        <v>1</v>
      </c>
      <c r="I660" s="30">
        <f t="shared" si="114"/>
        <v>1.0369999999999999</v>
      </c>
      <c r="J660" s="27">
        <f t="shared" si="107"/>
        <v>5</v>
      </c>
      <c r="K660" s="31"/>
      <c r="L660" s="32">
        <f t="shared" si="115"/>
        <v>14972</v>
      </c>
      <c r="M660" s="32"/>
      <c r="N660" s="32">
        <f t="shared" si="116"/>
        <v>1088</v>
      </c>
      <c r="O660" s="33"/>
      <c r="P660" s="105"/>
      <c r="Q660" s="105"/>
      <c r="R660" s="106"/>
      <c r="S660" s="106"/>
    </row>
    <row r="661" spans="1:19">
      <c r="A661" s="27">
        <f t="shared" si="108"/>
        <v>483</v>
      </c>
      <c r="B661" s="27">
        <v>652</v>
      </c>
      <c r="C661" s="28" t="str">
        <f t="shared" si="109"/>
        <v>483 - RISING TIDE Charter School - ROCKLAND pupils</v>
      </c>
      <c r="D661" s="29">
        <v>483239251</v>
      </c>
      <c r="E661" s="27">
        <f t="shared" si="110"/>
        <v>483</v>
      </c>
      <c r="F661" s="25">
        <f t="shared" si="111"/>
        <v>239</v>
      </c>
      <c r="G661" s="25">
        <f t="shared" si="112"/>
        <v>251</v>
      </c>
      <c r="H661" s="25">
        <f t="shared" si="113"/>
        <v>1</v>
      </c>
      <c r="I661" s="30">
        <f t="shared" si="114"/>
        <v>1.0369999999999999</v>
      </c>
      <c r="J661" s="27">
        <f t="shared" si="107"/>
        <v>9</v>
      </c>
      <c r="K661" s="31"/>
      <c r="L661" s="32">
        <f t="shared" si="115"/>
        <v>11960</v>
      </c>
      <c r="M661" s="32"/>
      <c r="N661" s="32">
        <f t="shared" si="116"/>
        <v>1088</v>
      </c>
      <c r="O661" s="33"/>
      <c r="P661" s="105"/>
      <c r="Q661" s="105"/>
      <c r="R661" s="106"/>
      <c r="S661" s="106"/>
    </row>
    <row r="662" spans="1:19">
      <c r="A662" s="27">
        <f t="shared" si="108"/>
        <v>483</v>
      </c>
      <c r="B662" s="27">
        <v>653</v>
      </c>
      <c r="C662" s="28" t="str">
        <f t="shared" si="109"/>
        <v>483 - RISING TIDE Charter School - SANDWICH pupils</v>
      </c>
      <c r="D662" s="29">
        <v>483239261</v>
      </c>
      <c r="E662" s="27">
        <f t="shared" si="110"/>
        <v>483</v>
      </c>
      <c r="F662" s="25">
        <f t="shared" si="111"/>
        <v>239</v>
      </c>
      <c r="G662" s="25">
        <f t="shared" si="112"/>
        <v>261</v>
      </c>
      <c r="H662" s="25">
        <f t="shared" si="113"/>
        <v>1</v>
      </c>
      <c r="I662" s="30">
        <f t="shared" si="114"/>
        <v>1.0369999999999999</v>
      </c>
      <c r="J662" s="27">
        <f t="shared" si="107"/>
        <v>5</v>
      </c>
      <c r="K662" s="31"/>
      <c r="L662" s="32">
        <f t="shared" si="115"/>
        <v>11099</v>
      </c>
      <c r="M662" s="32"/>
      <c r="N662" s="32">
        <f t="shared" si="116"/>
        <v>1088</v>
      </c>
      <c r="O662" s="33"/>
      <c r="P662" s="105"/>
      <c r="Q662" s="105"/>
      <c r="R662" s="106"/>
      <c r="S662" s="106"/>
    </row>
    <row r="663" spans="1:19">
      <c r="A663" s="27">
        <f t="shared" si="108"/>
        <v>483</v>
      </c>
      <c r="B663" s="27">
        <v>654</v>
      </c>
      <c r="C663" s="28" t="str">
        <f t="shared" si="109"/>
        <v>483 - RISING TIDE Charter School - SCITUATE pupils</v>
      </c>
      <c r="D663" s="29">
        <v>483239264</v>
      </c>
      <c r="E663" s="27">
        <f t="shared" si="110"/>
        <v>483</v>
      </c>
      <c r="F663" s="25">
        <f t="shared" si="111"/>
        <v>239</v>
      </c>
      <c r="G663" s="25">
        <f t="shared" si="112"/>
        <v>264</v>
      </c>
      <c r="H663" s="25">
        <f t="shared" si="113"/>
        <v>1</v>
      </c>
      <c r="I663" s="30">
        <f t="shared" si="114"/>
        <v>1.0369999999999999</v>
      </c>
      <c r="J663" s="27">
        <f t="shared" si="107"/>
        <v>3</v>
      </c>
      <c r="K663" s="31"/>
      <c r="L663" s="32">
        <f t="shared" si="115"/>
        <v>11960</v>
      </c>
      <c r="M663" s="32"/>
      <c r="N663" s="32">
        <f t="shared" si="116"/>
        <v>1088</v>
      </c>
      <c r="O663" s="33"/>
      <c r="P663" s="105"/>
      <c r="Q663" s="105"/>
      <c r="R663" s="106"/>
      <c r="S663" s="106"/>
    </row>
    <row r="664" spans="1:19">
      <c r="A664" s="27">
        <f t="shared" si="108"/>
        <v>483</v>
      </c>
      <c r="B664" s="27">
        <v>655</v>
      </c>
      <c r="C664" s="28" t="str">
        <f t="shared" si="109"/>
        <v>483 - RISING TIDE Charter School - TAUNTON pupils</v>
      </c>
      <c r="D664" s="29">
        <v>483239293</v>
      </c>
      <c r="E664" s="27">
        <f t="shared" si="110"/>
        <v>483</v>
      </c>
      <c r="F664" s="25">
        <f t="shared" si="111"/>
        <v>239</v>
      </c>
      <c r="G664" s="25">
        <f t="shared" si="112"/>
        <v>293</v>
      </c>
      <c r="H664" s="25">
        <f t="shared" si="113"/>
        <v>1</v>
      </c>
      <c r="I664" s="30">
        <f t="shared" si="114"/>
        <v>1.0369999999999999</v>
      </c>
      <c r="J664" s="27">
        <f t="shared" si="107"/>
        <v>10</v>
      </c>
      <c r="K664" s="31"/>
      <c r="L664" s="32">
        <f t="shared" si="115"/>
        <v>11960</v>
      </c>
      <c r="M664" s="32"/>
      <c r="N664" s="32">
        <f t="shared" si="116"/>
        <v>1088</v>
      </c>
      <c r="O664" s="33"/>
      <c r="P664" s="105"/>
      <c r="Q664" s="105"/>
      <c r="R664" s="106"/>
      <c r="S664" s="106"/>
    </row>
    <row r="665" spans="1:19">
      <c r="A665" s="27">
        <f t="shared" si="108"/>
        <v>483</v>
      </c>
      <c r="B665" s="27">
        <v>656</v>
      </c>
      <c r="C665" s="28" t="str">
        <f t="shared" si="109"/>
        <v>483 - RISING TIDE Charter School - WAREHAM pupils</v>
      </c>
      <c r="D665" s="29">
        <v>483239310</v>
      </c>
      <c r="E665" s="27">
        <f t="shared" si="110"/>
        <v>483</v>
      </c>
      <c r="F665" s="25">
        <f t="shared" si="111"/>
        <v>239</v>
      </c>
      <c r="G665" s="25">
        <f t="shared" si="112"/>
        <v>310</v>
      </c>
      <c r="H665" s="25">
        <f t="shared" si="113"/>
        <v>1</v>
      </c>
      <c r="I665" s="30">
        <f t="shared" si="114"/>
        <v>1.0369999999999999</v>
      </c>
      <c r="J665" s="27">
        <f t="shared" si="107"/>
        <v>10</v>
      </c>
      <c r="K665" s="31"/>
      <c r="L665" s="32">
        <f t="shared" si="115"/>
        <v>14134</v>
      </c>
      <c r="M665" s="32"/>
      <c r="N665" s="32">
        <f t="shared" si="116"/>
        <v>1088</v>
      </c>
      <c r="O665" s="33"/>
      <c r="P665" s="105"/>
      <c r="Q665" s="105"/>
      <c r="R665" s="106"/>
      <c r="S665" s="106"/>
    </row>
    <row r="666" spans="1:19">
      <c r="A666" s="27">
        <f t="shared" si="108"/>
        <v>483</v>
      </c>
      <c r="B666" s="27">
        <v>657</v>
      </c>
      <c r="C666" s="28" t="str">
        <f t="shared" si="109"/>
        <v>483 - RISING TIDE Charter School - WEYMOUTH pupils</v>
      </c>
      <c r="D666" s="29">
        <v>483239336</v>
      </c>
      <c r="E666" s="27">
        <f t="shared" si="110"/>
        <v>483</v>
      </c>
      <c r="F666" s="25">
        <f t="shared" si="111"/>
        <v>239</v>
      </c>
      <c r="G666" s="25">
        <f t="shared" si="112"/>
        <v>336</v>
      </c>
      <c r="H666" s="25">
        <f t="shared" si="113"/>
        <v>1</v>
      </c>
      <c r="I666" s="30">
        <f t="shared" si="114"/>
        <v>1.0369999999999999</v>
      </c>
      <c r="J666" s="27">
        <f t="shared" si="107"/>
        <v>8</v>
      </c>
      <c r="K666" s="31"/>
      <c r="L666" s="32">
        <f t="shared" si="115"/>
        <v>17454</v>
      </c>
      <c r="M666" s="32"/>
      <c r="N666" s="32">
        <f t="shared" si="116"/>
        <v>1088</v>
      </c>
      <c r="O666" s="33"/>
      <c r="P666" s="105"/>
      <c r="Q666" s="105"/>
      <c r="R666" s="106"/>
      <c r="S666" s="106"/>
    </row>
    <row r="667" spans="1:19">
      <c r="A667" s="27">
        <f t="shared" si="108"/>
        <v>483</v>
      </c>
      <c r="B667" s="27">
        <v>658</v>
      </c>
      <c r="C667" s="28" t="str">
        <f t="shared" si="109"/>
        <v>483 - RISING TIDE Charter School - BRIDGEWATER RAYNHAM pupils</v>
      </c>
      <c r="D667" s="29">
        <v>483239625</v>
      </c>
      <c r="E667" s="27">
        <f t="shared" si="110"/>
        <v>483</v>
      </c>
      <c r="F667" s="25">
        <f t="shared" si="111"/>
        <v>239</v>
      </c>
      <c r="G667" s="25">
        <f t="shared" si="112"/>
        <v>625</v>
      </c>
      <c r="H667" s="25">
        <f t="shared" si="113"/>
        <v>1</v>
      </c>
      <c r="I667" s="30">
        <f t="shared" si="114"/>
        <v>1.0369999999999999</v>
      </c>
      <c r="J667" s="27">
        <f t="shared" si="107"/>
        <v>6</v>
      </c>
      <c r="K667" s="31"/>
      <c r="L667" s="32">
        <f t="shared" si="115"/>
        <v>13611</v>
      </c>
      <c r="M667" s="32"/>
      <c r="N667" s="32">
        <f t="shared" si="116"/>
        <v>1088</v>
      </c>
      <c r="O667" s="33"/>
      <c r="P667" s="105"/>
      <c r="Q667" s="105"/>
      <c r="R667" s="106"/>
      <c r="S667" s="106"/>
    </row>
    <row r="668" spans="1:19">
      <c r="A668" s="27">
        <f t="shared" si="108"/>
        <v>483</v>
      </c>
      <c r="B668" s="27">
        <v>659</v>
      </c>
      <c r="C668" s="28" t="str">
        <f t="shared" si="109"/>
        <v>483 - RISING TIDE Charter School - DENNIS YARMOUTH pupils</v>
      </c>
      <c r="D668" s="29">
        <v>483239645</v>
      </c>
      <c r="E668" s="27">
        <f t="shared" si="110"/>
        <v>483</v>
      </c>
      <c r="F668" s="25">
        <f t="shared" si="111"/>
        <v>239</v>
      </c>
      <c r="G668" s="25">
        <f t="shared" si="112"/>
        <v>645</v>
      </c>
      <c r="H668" s="25">
        <f t="shared" si="113"/>
        <v>1</v>
      </c>
      <c r="I668" s="30">
        <f t="shared" si="114"/>
        <v>1.0369999999999999</v>
      </c>
      <c r="J668" s="27">
        <f t="shared" si="107"/>
        <v>10</v>
      </c>
      <c r="K668" s="31"/>
      <c r="L668" s="32">
        <f t="shared" si="115"/>
        <v>17996</v>
      </c>
      <c r="M668" s="32"/>
      <c r="N668" s="32">
        <f t="shared" si="116"/>
        <v>1088</v>
      </c>
      <c r="O668" s="33"/>
      <c r="P668" s="105"/>
      <c r="Q668" s="105"/>
      <c r="R668" s="106"/>
      <c r="S668" s="106"/>
    </row>
    <row r="669" spans="1:19">
      <c r="A669" s="27">
        <f t="shared" si="108"/>
        <v>483</v>
      </c>
      <c r="B669" s="27">
        <v>660</v>
      </c>
      <c r="C669" s="28" t="str">
        <f t="shared" si="109"/>
        <v>483 - RISING TIDE Charter School - FREETOWN LAKEVILLE pupils</v>
      </c>
      <c r="D669" s="29">
        <v>483239665</v>
      </c>
      <c r="E669" s="27">
        <f t="shared" si="110"/>
        <v>483</v>
      </c>
      <c r="F669" s="25">
        <f t="shared" si="111"/>
        <v>239</v>
      </c>
      <c r="G669" s="25">
        <f t="shared" si="112"/>
        <v>665</v>
      </c>
      <c r="H669" s="25">
        <f t="shared" si="113"/>
        <v>1</v>
      </c>
      <c r="I669" s="30">
        <f t="shared" si="114"/>
        <v>1.0369999999999999</v>
      </c>
      <c r="J669" s="27">
        <f t="shared" si="107"/>
        <v>5</v>
      </c>
      <c r="K669" s="31"/>
      <c r="L669" s="32">
        <f t="shared" si="115"/>
        <v>14719</v>
      </c>
      <c r="M669" s="32"/>
      <c r="N669" s="32">
        <f t="shared" si="116"/>
        <v>1088</v>
      </c>
      <c r="O669" s="33"/>
      <c r="P669" s="105"/>
      <c r="Q669" s="105"/>
      <c r="R669" s="106"/>
      <c r="S669" s="106"/>
    </row>
    <row r="670" spans="1:19">
      <c r="A670" s="27">
        <f t="shared" si="108"/>
        <v>483</v>
      </c>
      <c r="B670" s="27">
        <v>661</v>
      </c>
      <c r="C670" s="28" t="str">
        <f t="shared" si="109"/>
        <v>483 - RISING TIDE Charter School - OLD ROCHESTER pupils</v>
      </c>
      <c r="D670" s="29">
        <v>483239740</v>
      </c>
      <c r="E670" s="27">
        <f t="shared" si="110"/>
        <v>483</v>
      </c>
      <c r="F670" s="25">
        <f t="shared" si="111"/>
        <v>239</v>
      </c>
      <c r="G670" s="25">
        <f t="shared" si="112"/>
        <v>740</v>
      </c>
      <c r="H670" s="25">
        <f t="shared" si="113"/>
        <v>1</v>
      </c>
      <c r="I670" s="30">
        <f t="shared" si="114"/>
        <v>1.0369999999999999</v>
      </c>
      <c r="J670" s="27">
        <f t="shared" si="107"/>
        <v>4</v>
      </c>
      <c r="K670" s="31"/>
      <c r="L670" s="32">
        <f t="shared" si="115"/>
        <v>11960</v>
      </c>
      <c r="M670" s="32"/>
      <c r="N670" s="32">
        <f t="shared" si="116"/>
        <v>1088</v>
      </c>
      <c r="O670" s="33"/>
      <c r="P670" s="105"/>
      <c r="Q670" s="105"/>
      <c r="R670" s="106"/>
      <c r="S670" s="106"/>
    </row>
    <row r="671" spans="1:19">
      <c r="A671" s="27">
        <f t="shared" si="108"/>
        <v>483</v>
      </c>
      <c r="B671" s="27">
        <v>662</v>
      </c>
      <c r="C671" s="28" t="str">
        <f t="shared" si="109"/>
        <v>483 - RISING TIDE Charter School - SILVER LAKE pupils</v>
      </c>
      <c r="D671" s="29">
        <v>483239760</v>
      </c>
      <c r="E671" s="27">
        <f t="shared" si="110"/>
        <v>483</v>
      </c>
      <c r="F671" s="25">
        <f t="shared" si="111"/>
        <v>239</v>
      </c>
      <c r="G671" s="25">
        <f t="shared" si="112"/>
        <v>760</v>
      </c>
      <c r="H671" s="25">
        <f t="shared" si="113"/>
        <v>1</v>
      </c>
      <c r="I671" s="30">
        <f t="shared" si="114"/>
        <v>1.0369999999999999</v>
      </c>
      <c r="J671" s="27">
        <f t="shared" si="107"/>
        <v>5</v>
      </c>
      <c r="K671" s="31"/>
      <c r="L671" s="32">
        <f t="shared" si="115"/>
        <v>12251</v>
      </c>
      <c r="M671" s="32"/>
      <c r="N671" s="32">
        <f t="shared" si="116"/>
        <v>1088</v>
      </c>
      <c r="O671" s="33"/>
      <c r="P671" s="105"/>
      <c r="Q671" s="105"/>
      <c r="R671" s="106"/>
      <c r="S671" s="106"/>
    </row>
    <row r="672" spans="1:19">
      <c r="A672" s="27">
        <f t="shared" si="108"/>
        <v>484</v>
      </c>
      <c r="B672" s="27">
        <v>663</v>
      </c>
      <c r="C672" s="28" t="str">
        <f t="shared" si="109"/>
        <v>484 - ROXBURY PREPARATORY Charter School - ABINGTON pupils</v>
      </c>
      <c r="D672" s="29">
        <v>484035001</v>
      </c>
      <c r="E672" s="27">
        <f t="shared" si="110"/>
        <v>484</v>
      </c>
      <c r="F672" s="25">
        <f t="shared" si="111"/>
        <v>35</v>
      </c>
      <c r="G672" s="25">
        <f t="shared" si="112"/>
        <v>1</v>
      </c>
      <c r="H672" s="25">
        <f t="shared" si="113"/>
        <v>1</v>
      </c>
      <c r="I672" s="30">
        <f t="shared" si="114"/>
        <v>1.0880000000000001</v>
      </c>
      <c r="J672" s="27">
        <f t="shared" si="107"/>
        <v>7</v>
      </c>
      <c r="K672" s="31"/>
      <c r="L672" s="32">
        <f t="shared" si="115"/>
        <v>17894</v>
      </c>
      <c r="M672" s="32"/>
      <c r="N672" s="32">
        <f t="shared" si="116"/>
        <v>1088</v>
      </c>
      <c r="O672" s="33"/>
      <c r="P672" s="105"/>
      <c r="Q672" s="105"/>
      <c r="R672" s="106"/>
      <c r="S672" s="106"/>
    </row>
    <row r="673" spans="1:19">
      <c r="A673" s="27">
        <f t="shared" si="108"/>
        <v>484</v>
      </c>
      <c r="B673" s="27">
        <v>664</v>
      </c>
      <c r="C673" s="28" t="str">
        <f t="shared" si="109"/>
        <v>484 - ROXBURY PREPARATORY Charter School - ATTLEBORO pupils</v>
      </c>
      <c r="D673" s="29">
        <v>484035016</v>
      </c>
      <c r="E673" s="27">
        <f t="shared" si="110"/>
        <v>484</v>
      </c>
      <c r="F673" s="25">
        <f t="shared" si="111"/>
        <v>35</v>
      </c>
      <c r="G673" s="25">
        <f t="shared" si="112"/>
        <v>16</v>
      </c>
      <c r="H673" s="25">
        <f t="shared" si="113"/>
        <v>1</v>
      </c>
      <c r="I673" s="30">
        <f t="shared" si="114"/>
        <v>1.0880000000000001</v>
      </c>
      <c r="J673" s="27">
        <f t="shared" si="107"/>
        <v>8</v>
      </c>
      <c r="K673" s="31"/>
      <c r="L673" s="32">
        <f t="shared" si="115"/>
        <v>16170</v>
      </c>
      <c r="M673" s="32"/>
      <c r="N673" s="32">
        <f t="shared" si="116"/>
        <v>1088</v>
      </c>
      <c r="O673" s="33"/>
      <c r="P673" s="105"/>
      <c r="Q673" s="105"/>
      <c r="R673" s="106"/>
      <c r="S673" s="106"/>
    </row>
    <row r="674" spans="1:19">
      <c r="A674" s="27">
        <f t="shared" si="108"/>
        <v>484</v>
      </c>
      <c r="B674" s="27">
        <v>665</v>
      </c>
      <c r="C674" s="28" t="str">
        <f t="shared" si="109"/>
        <v>484 - ROXBURY PREPARATORY Charter School - BOSTON pupils</v>
      </c>
      <c r="D674" s="29">
        <v>484035035</v>
      </c>
      <c r="E674" s="27">
        <f t="shared" si="110"/>
        <v>484</v>
      </c>
      <c r="F674" s="25">
        <f t="shared" si="111"/>
        <v>35</v>
      </c>
      <c r="G674" s="25">
        <f t="shared" si="112"/>
        <v>35</v>
      </c>
      <c r="H674" s="25">
        <f t="shared" si="113"/>
        <v>1</v>
      </c>
      <c r="I674" s="30">
        <f t="shared" si="114"/>
        <v>1.0880000000000001</v>
      </c>
      <c r="J674" s="27">
        <f t="shared" si="107"/>
        <v>11</v>
      </c>
      <c r="K674" s="31"/>
      <c r="L674" s="32">
        <f t="shared" si="115"/>
        <v>17357</v>
      </c>
      <c r="M674" s="32"/>
      <c r="N674" s="32">
        <f t="shared" si="116"/>
        <v>1088</v>
      </c>
      <c r="O674" s="33"/>
      <c r="P674" s="105"/>
      <c r="Q674" s="105"/>
      <c r="R674" s="106"/>
      <c r="S674" s="106"/>
    </row>
    <row r="675" spans="1:19">
      <c r="A675" s="27">
        <f t="shared" si="108"/>
        <v>484</v>
      </c>
      <c r="B675" s="27">
        <v>666</v>
      </c>
      <c r="C675" s="28" t="str">
        <f t="shared" si="109"/>
        <v>484 - ROXBURY PREPARATORY Charter School - BROCKTON pupils</v>
      </c>
      <c r="D675" s="29">
        <v>484035044</v>
      </c>
      <c r="E675" s="27">
        <f t="shared" si="110"/>
        <v>484</v>
      </c>
      <c r="F675" s="25">
        <f t="shared" si="111"/>
        <v>35</v>
      </c>
      <c r="G675" s="25">
        <f t="shared" si="112"/>
        <v>44</v>
      </c>
      <c r="H675" s="25">
        <f t="shared" si="113"/>
        <v>1</v>
      </c>
      <c r="I675" s="30">
        <f t="shared" si="114"/>
        <v>1.0880000000000001</v>
      </c>
      <c r="J675" s="27">
        <f t="shared" si="107"/>
        <v>11</v>
      </c>
      <c r="K675" s="31"/>
      <c r="L675" s="32">
        <f t="shared" si="115"/>
        <v>13651</v>
      </c>
      <c r="M675" s="32"/>
      <c r="N675" s="32">
        <f t="shared" si="116"/>
        <v>1088</v>
      </c>
      <c r="O675" s="33"/>
      <c r="P675" s="105"/>
      <c r="Q675" s="105"/>
      <c r="R675" s="106"/>
      <c r="S675" s="106"/>
    </row>
    <row r="676" spans="1:19">
      <c r="A676" s="27">
        <f t="shared" si="108"/>
        <v>484</v>
      </c>
      <c r="B676" s="27">
        <v>667</v>
      </c>
      <c r="C676" s="28" t="str">
        <f t="shared" si="109"/>
        <v>484 - ROXBURY PREPARATORY Charter School - BROOKLINE pupils</v>
      </c>
      <c r="D676" s="29">
        <v>484035046</v>
      </c>
      <c r="E676" s="27">
        <f t="shared" si="110"/>
        <v>484</v>
      </c>
      <c r="F676" s="25">
        <f t="shared" si="111"/>
        <v>35</v>
      </c>
      <c r="G676" s="25">
        <f t="shared" si="112"/>
        <v>46</v>
      </c>
      <c r="H676" s="25">
        <f t="shared" si="113"/>
        <v>1</v>
      </c>
      <c r="I676" s="30">
        <f t="shared" si="114"/>
        <v>1.0880000000000001</v>
      </c>
      <c r="J676" s="27">
        <f t="shared" si="107"/>
        <v>3</v>
      </c>
      <c r="K676" s="31"/>
      <c r="L676" s="32">
        <f t="shared" si="115"/>
        <v>10434</v>
      </c>
      <c r="M676" s="32"/>
      <c r="N676" s="32">
        <f t="shared" si="116"/>
        <v>1088</v>
      </c>
      <c r="O676" s="33"/>
      <c r="P676" s="105"/>
      <c r="Q676" s="105"/>
      <c r="R676" s="106"/>
      <c r="S676" s="106"/>
    </row>
    <row r="677" spans="1:19">
      <c r="A677" s="27">
        <f t="shared" si="108"/>
        <v>484</v>
      </c>
      <c r="B677" s="27">
        <v>668</v>
      </c>
      <c r="C677" s="28" t="str">
        <f t="shared" si="109"/>
        <v>484 - ROXBURY PREPARATORY Charter School - CANTON pupils</v>
      </c>
      <c r="D677" s="29">
        <v>484035050</v>
      </c>
      <c r="E677" s="27">
        <f t="shared" si="110"/>
        <v>484</v>
      </c>
      <c r="F677" s="25">
        <f t="shared" si="111"/>
        <v>35</v>
      </c>
      <c r="G677" s="25">
        <f t="shared" si="112"/>
        <v>50</v>
      </c>
      <c r="H677" s="25">
        <f t="shared" si="113"/>
        <v>1</v>
      </c>
      <c r="I677" s="30">
        <f t="shared" si="114"/>
        <v>1.0880000000000001</v>
      </c>
      <c r="J677" s="27">
        <f t="shared" si="107"/>
        <v>4</v>
      </c>
      <c r="K677" s="31"/>
      <c r="L677" s="32">
        <f t="shared" si="115"/>
        <v>15073</v>
      </c>
      <c r="M677" s="32"/>
      <c r="N677" s="32">
        <f t="shared" si="116"/>
        <v>1088</v>
      </c>
      <c r="O677" s="33"/>
      <c r="P677" s="105"/>
      <c r="Q677" s="105"/>
      <c r="R677" s="106"/>
      <c r="S677" s="106"/>
    </row>
    <row r="678" spans="1:19">
      <c r="A678" s="27">
        <f t="shared" si="108"/>
        <v>484</v>
      </c>
      <c r="B678" s="27">
        <v>669</v>
      </c>
      <c r="C678" s="28" t="str">
        <f t="shared" si="109"/>
        <v>484 - ROXBURY PREPARATORY Charter School - EVERETT pupils</v>
      </c>
      <c r="D678" s="29">
        <v>484035093</v>
      </c>
      <c r="E678" s="27">
        <f t="shared" si="110"/>
        <v>484</v>
      </c>
      <c r="F678" s="25">
        <f t="shared" si="111"/>
        <v>35</v>
      </c>
      <c r="G678" s="25">
        <f t="shared" si="112"/>
        <v>93</v>
      </c>
      <c r="H678" s="25">
        <f t="shared" si="113"/>
        <v>1</v>
      </c>
      <c r="I678" s="30">
        <f t="shared" si="114"/>
        <v>1.0880000000000001</v>
      </c>
      <c r="J678" s="27">
        <f t="shared" si="107"/>
        <v>11</v>
      </c>
      <c r="K678" s="31"/>
      <c r="L678" s="32">
        <f t="shared" si="115"/>
        <v>19084</v>
      </c>
      <c r="M678" s="32"/>
      <c r="N678" s="32">
        <f t="shared" si="116"/>
        <v>1088</v>
      </c>
      <c r="O678" s="33"/>
      <c r="P678" s="105"/>
      <c r="Q678" s="105"/>
      <c r="R678" s="106"/>
      <c r="S678" s="106"/>
    </row>
    <row r="679" spans="1:19">
      <c r="A679" s="27">
        <f t="shared" si="108"/>
        <v>484</v>
      </c>
      <c r="B679" s="27">
        <v>670</v>
      </c>
      <c r="C679" s="28" t="str">
        <f t="shared" si="109"/>
        <v>484 - ROXBURY PREPARATORY Charter School - LYNN pupils</v>
      </c>
      <c r="D679" s="29">
        <v>484035163</v>
      </c>
      <c r="E679" s="27">
        <f t="shared" si="110"/>
        <v>484</v>
      </c>
      <c r="F679" s="25">
        <f t="shared" si="111"/>
        <v>35</v>
      </c>
      <c r="G679" s="25">
        <f t="shared" si="112"/>
        <v>163</v>
      </c>
      <c r="H679" s="25">
        <f t="shared" si="113"/>
        <v>1</v>
      </c>
      <c r="I679" s="30">
        <f t="shared" si="114"/>
        <v>1.0880000000000001</v>
      </c>
      <c r="J679" s="27">
        <f t="shared" si="107"/>
        <v>11</v>
      </c>
      <c r="K679" s="31"/>
      <c r="L679" s="32">
        <f t="shared" si="115"/>
        <v>15762</v>
      </c>
      <c r="M679" s="32"/>
      <c r="N679" s="32">
        <f t="shared" si="116"/>
        <v>1088</v>
      </c>
      <c r="O679" s="33"/>
      <c r="P679" s="105"/>
      <c r="Q679" s="105"/>
      <c r="R679" s="106"/>
      <c r="S679" s="106"/>
    </row>
    <row r="680" spans="1:19">
      <c r="A680" s="27">
        <f t="shared" si="108"/>
        <v>484</v>
      </c>
      <c r="B680" s="27">
        <v>671</v>
      </c>
      <c r="C680" s="28" t="str">
        <f t="shared" si="109"/>
        <v>484 - ROXBURY PREPARATORY Charter School - MANSFIELD pupils</v>
      </c>
      <c r="D680" s="29">
        <v>484035167</v>
      </c>
      <c r="E680" s="27">
        <f t="shared" si="110"/>
        <v>484</v>
      </c>
      <c r="F680" s="25">
        <f t="shared" si="111"/>
        <v>35</v>
      </c>
      <c r="G680" s="25">
        <f t="shared" si="112"/>
        <v>167</v>
      </c>
      <c r="H680" s="25">
        <f t="shared" si="113"/>
        <v>1</v>
      </c>
      <c r="I680" s="30">
        <f t="shared" si="114"/>
        <v>1.0880000000000001</v>
      </c>
      <c r="J680" s="27">
        <f t="shared" si="107"/>
        <v>4</v>
      </c>
      <c r="K680" s="31"/>
      <c r="L680" s="32">
        <f t="shared" si="115"/>
        <v>12440</v>
      </c>
      <c r="M680" s="32"/>
      <c r="N680" s="32">
        <f t="shared" si="116"/>
        <v>1088</v>
      </c>
      <c r="O680" s="33"/>
      <c r="P680" s="105"/>
      <c r="Q680" s="105"/>
      <c r="R680" s="106"/>
      <c r="S680" s="106"/>
    </row>
    <row r="681" spans="1:19">
      <c r="A681" s="27">
        <f t="shared" si="108"/>
        <v>484</v>
      </c>
      <c r="B681" s="27">
        <v>672</v>
      </c>
      <c r="C681" s="28" t="str">
        <f t="shared" si="109"/>
        <v>484 - ROXBURY PREPARATORY Charter School - NEWTON pupils</v>
      </c>
      <c r="D681" s="29">
        <v>484035207</v>
      </c>
      <c r="E681" s="27">
        <f t="shared" si="110"/>
        <v>484</v>
      </c>
      <c r="F681" s="25">
        <f t="shared" si="111"/>
        <v>35</v>
      </c>
      <c r="G681" s="25">
        <f t="shared" si="112"/>
        <v>207</v>
      </c>
      <c r="H681" s="25">
        <f t="shared" si="113"/>
        <v>1</v>
      </c>
      <c r="I681" s="30">
        <f t="shared" si="114"/>
        <v>1.0880000000000001</v>
      </c>
      <c r="J681" s="27">
        <f t="shared" si="107"/>
        <v>3</v>
      </c>
      <c r="K681" s="31"/>
      <c r="L681" s="32">
        <f t="shared" si="115"/>
        <v>16962</v>
      </c>
      <c r="M681" s="32"/>
      <c r="N681" s="32">
        <f t="shared" si="116"/>
        <v>1088</v>
      </c>
      <c r="O681" s="33"/>
      <c r="P681" s="105"/>
      <c r="Q681" s="105"/>
      <c r="R681" s="106"/>
      <c r="S681" s="106"/>
    </row>
    <row r="682" spans="1:19">
      <c r="A682" s="27">
        <f t="shared" si="108"/>
        <v>484</v>
      </c>
      <c r="B682" s="27">
        <v>673</v>
      </c>
      <c r="C682" s="28" t="str">
        <f t="shared" si="109"/>
        <v>484 - ROXBURY PREPARATORY Charter School - QUINCY pupils</v>
      </c>
      <c r="D682" s="29">
        <v>484035243</v>
      </c>
      <c r="E682" s="27">
        <f t="shared" si="110"/>
        <v>484</v>
      </c>
      <c r="F682" s="25">
        <f t="shared" si="111"/>
        <v>35</v>
      </c>
      <c r="G682" s="25">
        <f t="shared" si="112"/>
        <v>243</v>
      </c>
      <c r="H682" s="25">
        <f t="shared" si="113"/>
        <v>1</v>
      </c>
      <c r="I682" s="30">
        <f t="shared" si="114"/>
        <v>1.0880000000000001</v>
      </c>
      <c r="J682" s="27">
        <f t="shared" si="107"/>
        <v>9</v>
      </c>
      <c r="K682" s="31"/>
      <c r="L682" s="32">
        <f t="shared" si="115"/>
        <v>15450</v>
      </c>
      <c r="M682" s="32"/>
      <c r="N682" s="32">
        <f t="shared" si="116"/>
        <v>1088</v>
      </c>
      <c r="O682" s="33"/>
      <c r="P682" s="105"/>
      <c r="Q682" s="105"/>
      <c r="R682" s="106"/>
      <c r="S682" s="106"/>
    </row>
    <row r="683" spans="1:19">
      <c r="A683" s="27">
        <f t="shared" si="108"/>
        <v>484</v>
      </c>
      <c r="B683" s="27">
        <v>674</v>
      </c>
      <c r="C683" s="28" t="str">
        <f t="shared" si="109"/>
        <v>484 - ROXBURY PREPARATORY Charter School - RANDOLPH pupils</v>
      </c>
      <c r="D683" s="29">
        <v>484035244</v>
      </c>
      <c r="E683" s="27">
        <f t="shared" si="110"/>
        <v>484</v>
      </c>
      <c r="F683" s="25">
        <f t="shared" si="111"/>
        <v>35</v>
      </c>
      <c r="G683" s="25">
        <f t="shared" si="112"/>
        <v>244</v>
      </c>
      <c r="H683" s="25">
        <f t="shared" si="113"/>
        <v>1</v>
      </c>
      <c r="I683" s="30">
        <f t="shared" si="114"/>
        <v>1.0880000000000001</v>
      </c>
      <c r="J683" s="27">
        <f t="shared" si="107"/>
        <v>10</v>
      </c>
      <c r="K683" s="31"/>
      <c r="L683" s="32">
        <f t="shared" si="115"/>
        <v>16656</v>
      </c>
      <c r="M683" s="32"/>
      <c r="N683" s="32">
        <f t="shared" si="116"/>
        <v>1088</v>
      </c>
      <c r="O683" s="33"/>
      <c r="P683" s="105"/>
      <c r="Q683" s="105"/>
      <c r="R683" s="106"/>
      <c r="S683" s="106"/>
    </row>
    <row r="684" spans="1:19">
      <c r="A684" s="27">
        <f t="shared" si="108"/>
        <v>484</v>
      </c>
      <c r="B684" s="27">
        <v>675</v>
      </c>
      <c r="C684" s="28" t="str">
        <f t="shared" si="109"/>
        <v>484 - ROXBURY PREPARATORY Charter School - REVERE pupils</v>
      </c>
      <c r="D684" s="29">
        <v>484035248</v>
      </c>
      <c r="E684" s="27">
        <f t="shared" si="110"/>
        <v>484</v>
      </c>
      <c r="F684" s="25">
        <f t="shared" si="111"/>
        <v>35</v>
      </c>
      <c r="G684" s="25">
        <f t="shared" si="112"/>
        <v>248</v>
      </c>
      <c r="H684" s="25">
        <f t="shared" si="113"/>
        <v>1</v>
      </c>
      <c r="I684" s="30">
        <f t="shared" si="114"/>
        <v>1.0880000000000001</v>
      </c>
      <c r="J684" s="27">
        <f t="shared" si="107"/>
        <v>11</v>
      </c>
      <c r="K684" s="31"/>
      <c r="L684" s="32">
        <f t="shared" si="115"/>
        <v>19084</v>
      </c>
      <c r="M684" s="32"/>
      <c r="N684" s="32">
        <f t="shared" si="116"/>
        <v>1088</v>
      </c>
      <c r="O684" s="33"/>
      <c r="P684" s="105"/>
      <c r="Q684" s="105"/>
      <c r="R684" s="106"/>
      <c r="S684" s="106"/>
    </row>
    <row r="685" spans="1:19">
      <c r="A685" s="27">
        <f t="shared" si="108"/>
        <v>484</v>
      </c>
      <c r="B685" s="27">
        <v>676</v>
      </c>
      <c r="C685" s="28" t="str">
        <f t="shared" si="109"/>
        <v>484 - ROXBURY PREPARATORY Charter School - STOUGHTON pupils</v>
      </c>
      <c r="D685" s="29">
        <v>484035285</v>
      </c>
      <c r="E685" s="27">
        <f t="shared" si="110"/>
        <v>484</v>
      </c>
      <c r="F685" s="25">
        <f t="shared" si="111"/>
        <v>35</v>
      </c>
      <c r="G685" s="25">
        <f t="shared" si="112"/>
        <v>285</v>
      </c>
      <c r="H685" s="25">
        <f t="shared" si="113"/>
        <v>1</v>
      </c>
      <c r="I685" s="30">
        <f t="shared" si="114"/>
        <v>1.0880000000000001</v>
      </c>
      <c r="J685" s="27">
        <f t="shared" si="107"/>
        <v>8</v>
      </c>
      <c r="K685" s="31"/>
      <c r="L685" s="32">
        <f t="shared" si="115"/>
        <v>15862</v>
      </c>
      <c r="M685" s="32"/>
      <c r="N685" s="32">
        <f t="shared" si="116"/>
        <v>1088</v>
      </c>
      <c r="O685" s="33"/>
      <c r="P685" s="105"/>
      <c r="Q685" s="105"/>
      <c r="R685" s="106"/>
      <c r="S685" s="106"/>
    </row>
    <row r="686" spans="1:19">
      <c r="A686" s="27">
        <f t="shared" si="108"/>
        <v>484</v>
      </c>
      <c r="B686" s="27">
        <v>677</v>
      </c>
      <c r="C686" s="28" t="str">
        <f t="shared" si="109"/>
        <v>484 - ROXBURY PREPARATORY Charter School - WATERTOWN pupils</v>
      </c>
      <c r="D686" s="29">
        <v>484035314</v>
      </c>
      <c r="E686" s="27">
        <f t="shared" si="110"/>
        <v>484</v>
      </c>
      <c r="F686" s="25">
        <f t="shared" si="111"/>
        <v>35</v>
      </c>
      <c r="G686" s="25">
        <f t="shared" si="112"/>
        <v>314</v>
      </c>
      <c r="H686" s="25">
        <f t="shared" si="113"/>
        <v>1</v>
      </c>
      <c r="I686" s="30">
        <f t="shared" si="114"/>
        <v>1.0880000000000001</v>
      </c>
      <c r="J686" s="27">
        <f t="shared" si="107"/>
        <v>7</v>
      </c>
      <c r="K686" s="31"/>
      <c r="L686" s="32">
        <f t="shared" si="115"/>
        <v>16986</v>
      </c>
      <c r="M686" s="32"/>
      <c r="N686" s="32">
        <f t="shared" si="116"/>
        <v>1088</v>
      </c>
      <c r="O686" s="33"/>
      <c r="P686" s="105"/>
      <c r="Q686" s="105"/>
      <c r="R686" s="106"/>
      <c r="S686" s="106"/>
    </row>
    <row r="687" spans="1:19">
      <c r="A687" s="27">
        <f t="shared" si="108"/>
        <v>484</v>
      </c>
      <c r="B687" s="27">
        <v>678</v>
      </c>
      <c r="C687" s="28" t="str">
        <f t="shared" si="109"/>
        <v>484 - ROXBURY PREPARATORY Charter School - WEYMOUTH pupils</v>
      </c>
      <c r="D687" s="29">
        <v>484035336</v>
      </c>
      <c r="E687" s="27">
        <f t="shared" si="110"/>
        <v>484</v>
      </c>
      <c r="F687" s="25">
        <f t="shared" si="111"/>
        <v>35</v>
      </c>
      <c r="G687" s="25">
        <f t="shared" si="112"/>
        <v>336</v>
      </c>
      <c r="H687" s="25">
        <f t="shared" si="113"/>
        <v>1</v>
      </c>
      <c r="I687" s="30">
        <f t="shared" si="114"/>
        <v>1.0880000000000001</v>
      </c>
      <c r="J687" s="27">
        <f t="shared" si="107"/>
        <v>8</v>
      </c>
      <c r="K687" s="31"/>
      <c r="L687" s="32">
        <f t="shared" si="115"/>
        <v>13302</v>
      </c>
      <c r="M687" s="32"/>
      <c r="N687" s="32">
        <f t="shared" si="116"/>
        <v>1088</v>
      </c>
      <c r="O687" s="33"/>
      <c r="P687" s="105"/>
      <c r="Q687" s="105"/>
      <c r="R687" s="106"/>
      <c r="S687" s="106"/>
    </row>
    <row r="688" spans="1:19">
      <c r="A688" s="27">
        <f t="shared" si="108"/>
        <v>484</v>
      </c>
      <c r="B688" s="27">
        <v>679</v>
      </c>
      <c r="C688" s="28" t="str">
        <f t="shared" si="109"/>
        <v>484 - ROXBURY PREPARATORY Charter School - KING PHILIP pupils</v>
      </c>
      <c r="D688" s="29">
        <v>484035690</v>
      </c>
      <c r="E688" s="27">
        <f t="shared" si="110"/>
        <v>484</v>
      </c>
      <c r="F688" s="25">
        <f t="shared" si="111"/>
        <v>35</v>
      </c>
      <c r="G688" s="25">
        <f t="shared" si="112"/>
        <v>690</v>
      </c>
      <c r="H688" s="25">
        <f t="shared" si="113"/>
        <v>1</v>
      </c>
      <c r="I688" s="30">
        <f t="shared" si="114"/>
        <v>1.0880000000000001</v>
      </c>
      <c r="J688" s="27">
        <f t="shared" si="107"/>
        <v>3</v>
      </c>
      <c r="K688" s="31"/>
      <c r="L688" s="32">
        <f t="shared" si="115"/>
        <v>19663</v>
      </c>
      <c r="M688" s="32"/>
      <c r="N688" s="32">
        <f t="shared" si="116"/>
        <v>1088</v>
      </c>
      <c r="O688" s="33"/>
      <c r="P688" s="105"/>
      <c r="Q688" s="105"/>
      <c r="R688" s="106"/>
      <c r="S688" s="106"/>
    </row>
    <row r="689" spans="1:19">
      <c r="A689" s="27">
        <f t="shared" si="108"/>
        <v>485</v>
      </c>
      <c r="B689" s="27">
        <v>680</v>
      </c>
      <c r="C689" s="28" t="str">
        <f t="shared" si="109"/>
        <v>485 - SALEM ACADEMY Charter School - DANVERS pupils</v>
      </c>
      <c r="D689" s="29">
        <v>485258071</v>
      </c>
      <c r="E689" s="27">
        <f t="shared" si="110"/>
        <v>485</v>
      </c>
      <c r="F689" s="25">
        <f t="shared" si="111"/>
        <v>258</v>
      </c>
      <c r="G689" s="25">
        <f t="shared" si="112"/>
        <v>71</v>
      </c>
      <c r="H689" s="25">
        <f t="shared" si="113"/>
        <v>1</v>
      </c>
      <c r="I689" s="30">
        <f t="shared" si="114"/>
        <v>1</v>
      </c>
      <c r="J689" s="27">
        <f t="shared" si="107"/>
        <v>5</v>
      </c>
      <c r="K689" s="31"/>
      <c r="L689" s="32">
        <f t="shared" si="115"/>
        <v>11611</v>
      </c>
      <c r="M689" s="32"/>
      <c r="N689" s="32">
        <f t="shared" si="116"/>
        <v>1088</v>
      </c>
      <c r="O689" s="33"/>
      <c r="P689" s="105"/>
      <c r="Q689" s="105"/>
      <c r="R689" s="106"/>
      <c r="S689" s="106"/>
    </row>
    <row r="690" spans="1:19">
      <c r="A690" s="27">
        <f t="shared" si="108"/>
        <v>485</v>
      </c>
      <c r="B690" s="27">
        <v>681</v>
      </c>
      <c r="C690" s="28" t="str">
        <f t="shared" si="109"/>
        <v>485 - SALEM ACADEMY Charter School - GLOUCESTER pupils</v>
      </c>
      <c r="D690" s="29">
        <v>485258107</v>
      </c>
      <c r="E690" s="27">
        <f t="shared" si="110"/>
        <v>485</v>
      </c>
      <c r="F690" s="25">
        <f t="shared" si="111"/>
        <v>258</v>
      </c>
      <c r="G690" s="25">
        <f t="shared" si="112"/>
        <v>107</v>
      </c>
      <c r="H690" s="25">
        <f t="shared" si="113"/>
        <v>1</v>
      </c>
      <c r="I690" s="30">
        <f t="shared" si="114"/>
        <v>1</v>
      </c>
      <c r="J690" s="27">
        <f t="shared" si="107"/>
        <v>9</v>
      </c>
      <c r="K690" s="31"/>
      <c r="L690" s="32">
        <f t="shared" si="115"/>
        <v>10683</v>
      </c>
      <c r="M690" s="32"/>
      <c r="N690" s="32">
        <f t="shared" si="116"/>
        <v>1088</v>
      </c>
      <c r="O690" s="33"/>
      <c r="P690" s="105"/>
      <c r="Q690" s="105"/>
      <c r="R690" s="106"/>
      <c r="S690" s="106"/>
    </row>
    <row r="691" spans="1:19">
      <c r="A691" s="27">
        <f t="shared" si="108"/>
        <v>485</v>
      </c>
      <c r="B691" s="27">
        <v>682</v>
      </c>
      <c r="C691" s="28" t="str">
        <f t="shared" si="109"/>
        <v>485 - SALEM ACADEMY Charter School - HAVERHILL pupils</v>
      </c>
      <c r="D691" s="29">
        <v>485258128</v>
      </c>
      <c r="E691" s="27">
        <f t="shared" si="110"/>
        <v>485</v>
      </c>
      <c r="F691" s="25">
        <f t="shared" si="111"/>
        <v>258</v>
      </c>
      <c r="G691" s="25">
        <f t="shared" si="112"/>
        <v>128</v>
      </c>
      <c r="H691" s="25">
        <f t="shared" si="113"/>
        <v>1</v>
      </c>
      <c r="I691" s="30">
        <f t="shared" si="114"/>
        <v>1</v>
      </c>
      <c r="J691" s="27">
        <f t="shared" si="107"/>
        <v>10</v>
      </c>
      <c r="K691" s="31"/>
      <c r="L691" s="32">
        <f t="shared" si="115"/>
        <v>15597</v>
      </c>
      <c r="M691" s="32"/>
      <c r="N691" s="32">
        <f t="shared" si="116"/>
        <v>1088</v>
      </c>
      <c r="O691" s="33"/>
      <c r="P691" s="105"/>
      <c r="Q691" s="105"/>
      <c r="R691" s="106"/>
      <c r="S691" s="106"/>
    </row>
    <row r="692" spans="1:19">
      <c r="A692" s="27">
        <f t="shared" si="108"/>
        <v>485</v>
      </c>
      <c r="B692" s="27">
        <v>683</v>
      </c>
      <c r="C692" s="28" t="str">
        <f t="shared" si="109"/>
        <v>485 - SALEM ACADEMY Charter School - LYNN pupils</v>
      </c>
      <c r="D692" s="29">
        <v>485258163</v>
      </c>
      <c r="E692" s="27">
        <f t="shared" si="110"/>
        <v>485</v>
      </c>
      <c r="F692" s="25">
        <f t="shared" si="111"/>
        <v>258</v>
      </c>
      <c r="G692" s="25">
        <f t="shared" si="112"/>
        <v>163</v>
      </c>
      <c r="H692" s="25">
        <f t="shared" si="113"/>
        <v>1</v>
      </c>
      <c r="I692" s="30">
        <f t="shared" si="114"/>
        <v>1</v>
      </c>
      <c r="J692" s="27">
        <f t="shared" si="107"/>
        <v>11</v>
      </c>
      <c r="K692" s="31"/>
      <c r="L692" s="32">
        <f t="shared" si="115"/>
        <v>14812</v>
      </c>
      <c r="M692" s="32"/>
      <c r="N692" s="32">
        <f t="shared" si="116"/>
        <v>1088</v>
      </c>
      <c r="O692" s="33"/>
      <c r="P692" s="105"/>
      <c r="Q692" s="105"/>
      <c r="R692" s="106"/>
      <c r="S692" s="106"/>
    </row>
    <row r="693" spans="1:19">
      <c r="A693" s="27">
        <f t="shared" si="108"/>
        <v>485</v>
      </c>
      <c r="B693" s="27">
        <v>684</v>
      </c>
      <c r="C693" s="28" t="str">
        <f t="shared" si="109"/>
        <v>485 - SALEM ACADEMY Charter School - PEABODY pupils</v>
      </c>
      <c r="D693" s="29">
        <v>485258229</v>
      </c>
      <c r="E693" s="27">
        <f t="shared" si="110"/>
        <v>485</v>
      </c>
      <c r="F693" s="25">
        <f t="shared" si="111"/>
        <v>258</v>
      </c>
      <c r="G693" s="25">
        <f t="shared" si="112"/>
        <v>229</v>
      </c>
      <c r="H693" s="25">
        <f t="shared" si="113"/>
        <v>1</v>
      </c>
      <c r="I693" s="30">
        <f t="shared" si="114"/>
        <v>1</v>
      </c>
      <c r="J693" s="27">
        <f t="shared" si="107"/>
        <v>9</v>
      </c>
      <c r="K693" s="31"/>
      <c r="L693" s="32">
        <f t="shared" si="115"/>
        <v>15205</v>
      </c>
      <c r="M693" s="32"/>
      <c r="N693" s="32">
        <f t="shared" si="116"/>
        <v>1088</v>
      </c>
      <c r="O693" s="33"/>
      <c r="P693" s="105"/>
      <c r="Q693" s="105"/>
      <c r="R693" s="106"/>
      <c r="S693" s="106"/>
    </row>
    <row r="694" spans="1:19">
      <c r="A694" s="27">
        <f t="shared" si="108"/>
        <v>485</v>
      </c>
      <c r="B694" s="27">
        <v>685</v>
      </c>
      <c r="C694" s="28" t="str">
        <f t="shared" si="109"/>
        <v>485 - SALEM ACADEMY Charter School - REVERE pupils</v>
      </c>
      <c r="D694" s="29">
        <v>485258248</v>
      </c>
      <c r="E694" s="27">
        <f t="shared" si="110"/>
        <v>485</v>
      </c>
      <c r="F694" s="25">
        <f t="shared" si="111"/>
        <v>258</v>
      </c>
      <c r="G694" s="25">
        <f t="shared" si="112"/>
        <v>248</v>
      </c>
      <c r="H694" s="25">
        <f t="shared" si="113"/>
        <v>1</v>
      </c>
      <c r="I694" s="30">
        <f t="shared" si="114"/>
        <v>1</v>
      </c>
      <c r="J694" s="27">
        <f t="shared" si="107"/>
        <v>11</v>
      </c>
      <c r="K694" s="31"/>
      <c r="L694" s="32">
        <f t="shared" si="115"/>
        <v>14691</v>
      </c>
      <c r="M694" s="32"/>
      <c r="N694" s="32">
        <f t="shared" si="116"/>
        <v>1088</v>
      </c>
      <c r="O694" s="33"/>
      <c r="P694" s="105"/>
      <c r="Q694" s="105"/>
      <c r="R694" s="106"/>
      <c r="S694" s="106"/>
    </row>
    <row r="695" spans="1:19">
      <c r="A695" s="27">
        <f t="shared" si="108"/>
        <v>485</v>
      </c>
      <c r="B695" s="27">
        <v>686</v>
      </c>
      <c r="C695" s="28" t="str">
        <f t="shared" si="109"/>
        <v>485 - SALEM ACADEMY Charter School - SALEM pupils</v>
      </c>
      <c r="D695" s="29">
        <v>485258258</v>
      </c>
      <c r="E695" s="27">
        <f t="shared" si="110"/>
        <v>485</v>
      </c>
      <c r="F695" s="25">
        <f t="shared" si="111"/>
        <v>258</v>
      </c>
      <c r="G695" s="25">
        <f t="shared" si="112"/>
        <v>258</v>
      </c>
      <c r="H695" s="25">
        <f t="shared" si="113"/>
        <v>1</v>
      </c>
      <c r="I695" s="30">
        <f t="shared" si="114"/>
        <v>1</v>
      </c>
      <c r="J695" s="27">
        <f t="shared" si="107"/>
        <v>10</v>
      </c>
      <c r="K695" s="31"/>
      <c r="L695" s="32">
        <f t="shared" si="115"/>
        <v>13966</v>
      </c>
      <c r="M695" s="32"/>
      <c r="N695" s="32">
        <f t="shared" si="116"/>
        <v>1088</v>
      </c>
      <c r="O695" s="33"/>
      <c r="P695" s="105"/>
      <c r="Q695" s="105"/>
      <c r="R695" s="106"/>
      <c r="S695" s="106"/>
    </row>
    <row r="696" spans="1:19">
      <c r="A696" s="27">
        <f t="shared" si="108"/>
        <v>485</v>
      </c>
      <c r="B696" s="27">
        <v>687</v>
      </c>
      <c r="C696" s="28" t="str">
        <f t="shared" si="109"/>
        <v>485 - SALEM ACADEMY Charter School - SWAMPSCOTT pupils</v>
      </c>
      <c r="D696" s="29">
        <v>485258291</v>
      </c>
      <c r="E696" s="27">
        <f t="shared" si="110"/>
        <v>485</v>
      </c>
      <c r="F696" s="25">
        <f t="shared" si="111"/>
        <v>258</v>
      </c>
      <c r="G696" s="25">
        <f t="shared" si="112"/>
        <v>291</v>
      </c>
      <c r="H696" s="25">
        <f t="shared" si="113"/>
        <v>1</v>
      </c>
      <c r="I696" s="30">
        <f t="shared" si="114"/>
        <v>1</v>
      </c>
      <c r="J696" s="27">
        <f t="shared" si="107"/>
        <v>5</v>
      </c>
      <c r="K696" s="31"/>
      <c r="L696" s="32">
        <f t="shared" si="115"/>
        <v>15196</v>
      </c>
      <c r="M696" s="32"/>
      <c r="N696" s="32">
        <f t="shared" si="116"/>
        <v>1088</v>
      </c>
      <c r="O696" s="33"/>
      <c r="P696" s="105"/>
      <c r="Q696" s="105"/>
      <c r="R696" s="106"/>
      <c r="S696" s="106"/>
    </row>
    <row r="697" spans="1:19">
      <c r="A697" s="27">
        <f t="shared" si="108"/>
        <v>485</v>
      </c>
      <c r="B697" s="27">
        <v>688</v>
      </c>
      <c r="C697" s="28" t="str">
        <f t="shared" si="109"/>
        <v>485 - SALEM ACADEMY Charter School - TEWKSBURY pupils</v>
      </c>
      <c r="D697" s="29">
        <v>485258295</v>
      </c>
      <c r="E697" s="27">
        <f t="shared" si="110"/>
        <v>485</v>
      </c>
      <c r="F697" s="25">
        <f t="shared" si="111"/>
        <v>258</v>
      </c>
      <c r="G697" s="25">
        <f t="shared" si="112"/>
        <v>295</v>
      </c>
      <c r="H697" s="25">
        <f t="shared" si="113"/>
        <v>1</v>
      </c>
      <c r="I697" s="30">
        <f t="shared" si="114"/>
        <v>1</v>
      </c>
      <c r="J697" s="27">
        <f t="shared" si="107"/>
        <v>5</v>
      </c>
      <c r="K697" s="31"/>
      <c r="L697" s="32">
        <f t="shared" si="115"/>
        <v>15093</v>
      </c>
      <c r="M697" s="32"/>
      <c r="N697" s="32">
        <f t="shared" si="116"/>
        <v>1088</v>
      </c>
      <c r="O697" s="33"/>
      <c r="P697" s="105"/>
      <c r="Q697" s="105"/>
      <c r="R697" s="106"/>
      <c r="S697" s="106"/>
    </row>
    <row r="698" spans="1:19">
      <c r="A698" s="27">
        <f t="shared" si="108"/>
        <v>485</v>
      </c>
      <c r="B698" s="27">
        <v>689</v>
      </c>
      <c r="C698" s="28" t="str">
        <f t="shared" si="109"/>
        <v>485 - SALEM ACADEMY Charter School - WAKEFIELD pupils</v>
      </c>
      <c r="D698" s="29">
        <v>485258305</v>
      </c>
      <c r="E698" s="27">
        <f t="shared" si="110"/>
        <v>485</v>
      </c>
      <c r="F698" s="25">
        <f t="shared" si="111"/>
        <v>258</v>
      </c>
      <c r="G698" s="25">
        <f t="shared" si="112"/>
        <v>305</v>
      </c>
      <c r="H698" s="25">
        <f t="shared" si="113"/>
        <v>1</v>
      </c>
      <c r="I698" s="30">
        <f t="shared" si="114"/>
        <v>1</v>
      </c>
      <c r="J698" s="27">
        <f t="shared" si="107"/>
        <v>4</v>
      </c>
      <c r="K698" s="31"/>
      <c r="L698" s="32">
        <f t="shared" si="115"/>
        <v>9754</v>
      </c>
      <c r="M698" s="32"/>
      <c r="N698" s="32">
        <f t="shared" si="116"/>
        <v>1088</v>
      </c>
      <c r="O698" s="33"/>
      <c r="P698" s="105"/>
      <c r="Q698" s="105"/>
      <c r="R698" s="106"/>
      <c r="S698" s="106"/>
    </row>
    <row r="699" spans="1:19">
      <c r="A699" s="27">
        <f t="shared" si="108"/>
        <v>486</v>
      </c>
      <c r="B699" s="27">
        <v>690</v>
      </c>
      <c r="C699" s="28" t="str">
        <f t="shared" si="109"/>
        <v>486 - LEARNING FIRST Charter School - AUBURN pupils</v>
      </c>
      <c r="D699" s="29">
        <v>486348017</v>
      </c>
      <c r="E699" s="27">
        <f t="shared" si="110"/>
        <v>486</v>
      </c>
      <c r="F699" s="25">
        <f t="shared" si="111"/>
        <v>348</v>
      </c>
      <c r="G699" s="25">
        <f t="shared" si="112"/>
        <v>17</v>
      </c>
      <c r="H699" s="25">
        <f t="shared" si="113"/>
        <v>1</v>
      </c>
      <c r="I699" s="30">
        <f t="shared" si="114"/>
        <v>1</v>
      </c>
      <c r="J699" s="27">
        <f t="shared" si="107"/>
        <v>6</v>
      </c>
      <c r="K699" s="31"/>
      <c r="L699" s="32">
        <f t="shared" si="115"/>
        <v>17446</v>
      </c>
      <c r="M699" s="32"/>
      <c r="N699" s="32">
        <f t="shared" si="116"/>
        <v>1088</v>
      </c>
      <c r="O699" s="33"/>
      <c r="P699" s="105"/>
      <c r="Q699" s="105"/>
      <c r="R699" s="106"/>
      <c r="S699" s="106"/>
    </row>
    <row r="700" spans="1:19">
      <c r="A700" s="27">
        <f t="shared" si="108"/>
        <v>486</v>
      </c>
      <c r="B700" s="27">
        <v>691</v>
      </c>
      <c r="C700" s="28" t="str">
        <f t="shared" si="109"/>
        <v>486 - LEARNING FIRST Charter School - LEICESTER pupils</v>
      </c>
      <c r="D700" s="29">
        <v>486348151</v>
      </c>
      <c r="E700" s="27">
        <f t="shared" si="110"/>
        <v>486</v>
      </c>
      <c r="F700" s="25">
        <f t="shared" si="111"/>
        <v>348</v>
      </c>
      <c r="G700" s="25">
        <f t="shared" si="112"/>
        <v>151</v>
      </c>
      <c r="H700" s="25">
        <f t="shared" si="113"/>
        <v>1</v>
      </c>
      <c r="I700" s="30">
        <f t="shared" si="114"/>
        <v>1</v>
      </c>
      <c r="J700" s="27">
        <f t="shared" si="107"/>
        <v>7</v>
      </c>
      <c r="K700" s="31"/>
      <c r="L700" s="32">
        <f t="shared" si="115"/>
        <v>15171</v>
      </c>
      <c r="M700" s="32"/>
      <c r="N700" s="32">
        <f t="shared" si="116"/>
        <v>1088</v>
      </c>
      <c r="O700" s="33"/>
      <c r="P700" s="105"/>
      <c r="Q700" s="105"/>
      <c r="R700" s="106"/>
      <c r="S700" s="106"/>
    </row>
    <row r="701" spans="1:19">
      <c r="A701" s="27">
        <f t="shared" si="108"/>
        <v>486</v>
      </c>
      <c r="B701" s="27">
        <v>692</v>
      </c>
      <c r="C701" s="28" t="str">
        <f t="shared" si="109"/>
        <v>486 - LEARNING FIRST Charter School - LEOMINSTER pupils</v>
      </c>
      <c r="D701" s="29">
        <v>486348153</v>
      </c>
      <c r="E701" s="27">
        <f t="shared" si="110"/>
        <v>486</v>
      </c>
      <c r="F701" s="25">
        <f t="shared" si="111"/>
        <v>348</v>
      </c>
      <c r="G701" s="25">
        <f t="shared" si="112"/>
        <v>153</v>
      </c>
      <c r="H701" s="25">
        <f t="shared" si="113"/>
        <v>1</v>
      </c>
      <c r="I701" s="30">
        <f t="shared" si="114"/>
        <v>1</v>
      </c>
      <c r="J701" s="27">
        <f t="shared" si="107"/>
        <v>10</v>
      </c>
      <c r="K701" s="31"/>
      <c r="L701" s="32">
        <f t="shared" si="115"/>
        <v>10115</v>
      </c>
      <c r="M701" s="32"/>
      <c r="N701" s="32">
        <f t="shared" si="116"/>
        <v>1088</v>
      </c>
      <c r="O701" s="33"/>
      <c r="P701" s="105"/>
      <c r="Q701" s="105"/>
      <c r="R701" s="106"/>
      <c r="S701" s="106"/>
    </row>
    <row r="702" spans="1:19">
      <c r="A702" s="27">
        <f t="shared" si="108"/>
        <v>486</v>
      </c>
      <c r="B702" s="27">
        <v>693</v>
      </c>
      <c r="C702" s="28" t="str">
        <f t="shared" si="109"/>
        <v>486 - LEARNING FIRST Charter School - MILLBURY pupils</v>
      </c>
      <c r="D702" s="29">
        <v>486348186</v>
      </c>
      <c r="E702" s="27">
        <f t="shared" si="110"/>
        <v>486</v>
      </c>
      <c r="F702" s="25">
        <f t="shared" si="111"/>
        <v>348</v>
      </c>
      <c r="G702" s="25">
        <f t="shared" si="112"/>
        <v>186</v>
      </c>
      <c r="H702" s="25">
        <f t="shared" si="113"/>
        <v>1</v>
      </c>
      <c r="I702" s="30">
        <f t="shared" si="114"/>
        <v>1</v>
      </c>
      <c r="J702" s="27">
        <f t="shared" si="107"/>
        <v>7</v>
      </c>
      <c r="K702" s="31"/>
      <c r="L702" s="32">
        <f t="shared" si="115"/>
        <v>16023</v>
      </c>
      <c r="M702" s="32"/>
      <c r="N702" s="32">
        <f t="shared" si="116"/>
        <v>1088</v>
      </c>
      <c r="O702" s="33"/>
      <c r="P702" s="105"/>
      <c r="Q702" s="105"/>
      <c r="R702" s="106"/>
      <c r="S702" s="106"/>
    </row>
    <row r="703" spans="1:19">
      <c r="A703" s="27">
        <f t="shared" si="108"/>
        <v>486</v>
      </c>
      <c r="B703" s="27">
        <v>694</v>
      </c>
      <c r="C703" s="28" t="str">
        <f t="shared" si="109"/>
        <v>486 - LEARNING FIRST Charter School - NORTHBRIDGE pupils</v>
      </c>
      <c r="D703" s="29">
        <v>486348214</v>
      </c>
      <c r="E703" s="27">
        <f t="shared" si="110"/>
        <v>486</v>
      </c>
      <c r="F703" s="25">
        <f t="shared" si="111"/>
        <v>348</v>
      </c>
      <c r="G703" s="25">
        <f t="shared" si="112"/>
        <v>214</v>
      </c>
      <c r="H703" s="25">
        <f t="shared" si="113"/>
        <v>1</v>
      </c>
      <c r="I703" s="30">
        <f t="shared" si="114"/>
        <v>1</v>
      </c>
      <c r="J703" s="27">
        <f t="shared" si="107"/>
        <v>8</v>
      </c>
      <c r="K703" s="31"/>
      <c r="L703" s="32">
        <f t="shared" si="115"/>
        <v>12414</v>
      </c>
      <c r="M703" s="32"/>
      <c r="N703" s="32">
        <f t="shared" si="116"/>
        <v>1088</v>
      </c>
      <c r="O703" s="33"/>
      <c r="P703" s="105"/>
      <c r="Q703" s="105"/>
      <c r="R703" s="106"/>
      <c r="S703" s="106"/>
    </row>
    <row r="704" spans="1:19">
      <c r="A704" s="27">
        <f t="shared" si="108"/>
        <v>486</v>
      </c>
      <c r="B704" s="27">
        <v>695</v>
      </c>
      <c r="C704" s="28" t="str">
        <f t="shared" si="109"/>
        <v>486 - LEARNING FIRST Charter School - NORTH BROOKFIELD pupils</v>
      </c>
      <c r="D704" s="29">
        <v>486348215</v>
      </c>
      <c r="E704" s="27">
        <f t="shared" si="110"/>
        <v>486</v>
      </c>
      <c r="F704" s="25">
        <f t="shared" si="111"/>
        <v>348</v>
      </c>
      <c r="G704" s="25">
        <f t="shared" si="112"/>
        <v>215</v>
      </c>
      <c r="H704" s="25">
        <f t="shared" si="113"/>
        <v>1</v>
      </c>
      <c r="I704" s="30">
        <f t="shared" si="114"/>
        <v>1</v>
      </c>
      <c r="J704" s="27">
        <f t="shared" si="107"/>
        <v>10</v>
      </c>
      <c r="K704" s="31"/>
      <c r="L704" s="32">
        <f t="shared" si="115"/>
        <v>18511</v>
      </c>
      <c r="M704" s="32"/>
      <c r="N704" s="32">
        <f t="shared" si="116"/>
        <v>1088</v>
      </c>
      <c r="O704" s="33"/>
      <c r="P704" s="105"/>
      <c r="Q704" s="105"/>
      <c r="R704" s="106"/>
      <c r="S704" s="106"/>
    </row>
    <row r="705" spans="1:19">
      <c r="A705" s="27">
        <f t="shared" si="108"/>
        <v>486</v>
      </c>
      <c r="B705" s="27">
        <v>696</v>
      </c>
      <c r="C705" s="28" t="str">
        <f t="shared" si="109"/>
        <v>486 - LEARNING FIRST Charter School - OXFORD pupils</v>
      </c>
      <c r="D705" s="29">
        <v>486348226</v>
      </c>
      <c r="E705" s="27">
        <f t="shared" si="110"/>
        <v>486</v>
      </c>
      <c r="F705" s="25">
        <f t="shared" si="111"/>
        <v>348</v>
      </c>
      <c r="G705" s="25">
        <f t="shared" si="112"/>
        <v>226</v>
      </c>
      <c r="H705" s="25">
        <f t="shared" si="113"/>
        <v>1</v>
      </c>
      <c r="I705" s="30">
        <f t="shared" si="114"/>
        <v>1</v>
      </c>
      <c r="J705" s="27">
        <f t="shared" si="107"/>
        <v>9</v>
      </c>
      <c r="K705" s="31"/>
      <c r="L705" s="32">
        <f t="shared" si="115"/>
        <v>15575</v>
      </c>
      <c r="M705" s="32"/>
      <c r="N705" s="32">
        <f t="shared" si="116"/>
        <v>1088</v>
      </c>
      <c r="O705" s="33"/>
      <c r="P705" s="105"/>
      <c r="Q705" s="105"/>
      <c r="R705" s="106"/>
      <c r="S705" s="106"/>
    </row>
    <row r="706" spans="1:19">
      <c r="A706" s="27">
        <f t="shared" si="108"/>
        <v>486</v>
      </c>
      <c r="B706" s="27">
        <v>697</v>
      </c>
      <c r="C706" s="28" t="str">
        <f t="shared" si="109"/>
        <v>486 - LEARNING FIRST Charter School - PALMER pupils</v>
      </c>
      <c r="D706" s="29">
        <v>486348227</v>
      </c>
      <c r="E706" s="27">
        <f t="shared" si="110"/>
        <v>486</v>
      </c>
      <c r="F706" s="25">
        <f t="shared" si="111"/>
        <v>348</v>
      </c>
      <c r="G706" s="25">
        <f t="shared" si="112"/>
        <v>227</v>
      </c>
      <c r="H706" s="25">
        <f t="shared" si="113"/>
        <v>1</v>
      </c>
      <c r="I706" s="30">
        <f t="shared" si="114"/>
        <v>1</v>
      </c>
      <c r="J706" s="27">
        <f t="shared" si="107"/>
        <v>10</v>
      </c>
      <c r="K706" s="31"/>
      <c r="L706" s="32">
        <f t="shared" si="115"/>
        <v>15957</v>
      </c>
      <c r="M706" s="32"/>
      <c r="N706" s="32">
        <f t="shared" si="116"/>
        <v>1088</v>
      </c>
      <c r="O706" s="33"/>
      <c r="P706" s="105"/>
      <c r="Q706" s="105"/>
      <c r="R706" s="106"/>
      <c r="S706" s="106"/>
    </row>
    <row r="707" spans="1:19">
      <c r="A707" s="27">
        <f t="shared" si="108"/>
        <v>486</v>
      </c>
      <c r="B707" s="27">
        <v>698</v>
      </c>
      <c r="C707" s="28" t="str">
        <f t="shared" si="109"/>
        <v>486 - LEARNING FIRST Charter School - SHREWSBURY pupils</v>
      </c>
      <c r="D707" s="29">
        <v>486348271</v>
      </c>
      <c r="E707" s="27">
        <f t="shared" si="110"/>
        <v>486</v>
      </c>
      <c r="F707" s="25">
        <f t="shared" si="111"/>
        <v>348</v>
      </c>
      <c r="G707" s="25">
        <f t="shared" si="112"/>
        <v>271</v>
      </c>
      <c r="H707" s="25">
        <f t="shared" si="113"/>
        <v>1</v>
      </c>
      <c r="I707" s="30">
        <f t="shared" si="114"/>
        <v>1</v>
      </c>
      <c r="J707" s="27">
        <f t="shared" si="107"/>
        <v>4</v>
      </c>
      <c r="K707" s="31"/>
      <c r="L707" s="32">
        <f t="shared" si="115"/>
        <v>14416</v>
      </c>
      <c r="M707" s="32"/>
      <c r="N707" s="32">
        <f t="shared" si="116"/>
        <v>1088</v>
      </c>
      <c r="O707" s="33"/>
      <c r="P707" s="105"/>
      <c r="Q707" s="105"/>
      <c r="R707" s="106"/>
      <c r="S707" s="106"/>
    </row>
    <row r="708" spans="1:19">
      <c r="A708" s="27">
        <f t="shared" si="108"/>
        <v>486</v>
      </c>
      <c r="B708" s="27">
        <v>699</v>
      </c>
      <c r="C708" s="28" t="str">
        <f t="shared" si="109"/>
        <v>486 - LEARNING FIRST Charter School - SOUTHBRIDGE pupils</v>
      </c>
      <c r="D708" s="29">
        <v>486348277</v>
      </c>
      <c r="E708" s="27">
        <f t="shared" si="110"/>
        <v>486</v>
      </c>
      <c r="F708" s="25">
        <f t="shared" si="111"/>
        <v>348</v>
      </c>
      <c r="G708" s="25">
        <f t="shared" si="112"/>
        <v>277</v>
      </c>
      <c r="H708" s="25">
        <f t="shared" si="113"/>
        <v>1</v>
      </c>
      <c r="I708" s="30">
        <f t="shared" si="114"/>
        <v>1</v>
      </c>
      <c r="J708" s="27">
        <f t="shared" si="107"/>
        <v>12</v>
      </c>
      <c r="K708" s="31"/>
      <c r="L708" s="32">
        <f t="shared" si="115"/>
        <v>17446</v>
      </c>
      <c r="M708" s="32"/>
      <c r="N708" s="32">
        <f t="shared" si="116"/>
        <v>1088</v>
      </c>
      <c r="O708" s="33"/>
      <c r="P708" s="105"/>
      <c r="Q708" s="105"/>
      <c r="R708" s="106"/>
      <c r="S708" s="106"/>
    </row>
    <row r="709" spans="1:19">
      <c r="A709" s="27">
        <f t="shared" si="108"/>
        <v>486</v>
      </c>
      <c r="B709" s="27">
        <v>700</v>
      </c>
      <c r="C709" s="28" t="str">
        <f t="shared" si="109"/>
        <v>486 - LEARNING FIRST Charter School - WEBSTER pupils</v>
      </c>
      <c r="D709" s="29">
        <v>486348316</v>
      </c>
      <c r="E709" s="27">
        <f t="shared" si="110"/>
        <v>486</v>
      </c>
      <c r="F709" s="25">
        <f t="shared" si="111"/>
        <v>348</v>
      </c>
      <c r="G709" s="25">
        <f t="shared" si="112"/>
        <v>316</v>
      </c>
      <c r="H709" s="25">
        <f t="shared" si="113"/>
        <v>1</v>
      </c>
      <c r="I709" s="30">
        <f t="shared" si="114"/>
        <v>1</v>
      </c>
      <c r="J709" s="27">
        <f t="shared" si="107"/>
        <v>11</v>
      </c>
      <c r="K709" s="31"/>
      <c r="L709" s="32">
        <f t="shared" si="115"/>
        <v>16631</v>
      </c>
      <c r="M709" s="32"/>
      <c r="N709" s="32">
        <f t="shared" si="116"/>
        <v>1088</v>
      </c>
      <c r="O709" s="33"/>
      <c r="P709" s="105"/>
      <c r="Q709" s="105"/>
      <c r="R709" s="106"/>
      <c r="S709" s="106"/>
    </row>
    <row r="710" spans="1:19">
      <c r="A710" s="27">
        <f t="shared" si="108"/>
        <v>486</v>
      </c>
      <c r="B710" s="27">
        <v>701</v>
      </c>
      <c r="C710" s="28" t="str">
        <f t="shared" si="109"/>
        <v>486 - LEARNING FIRST Charter School - WORCESTER pupils</v>
      </c>
      <c r="D710" s="29">
        <v>486348348</v>
      </c>
      <c r="E710" s="27">
        <f t="shared" si="110"/>
        <v>486</v>
      </c>
      <c r="F710" s="25">
        <f t="shared" si="111"/>
        <v>348</v>
      </c>
      <c r="G710" s="25">
        <f t="shared" si="112"/>
        <v>348</v>
      </c>
      <c r="H710" s="25">
        <f t="shared" si="113"/>
        <v>1</v>
      </c>
      <c r="I710" s="30">
        <f t="shared" si="114"/>
        <v>1</v>
      </c>
      <c r="J710" s="27">
        <f t="shared" si="107"/>
        <v>11</v>
      </c>
      <c r="K710" s="31"/>
      <c r="L710" s="32">
        <f t="shared" si="115"/>
        <v>15898</v>
      </c>
      <c r="M710" s="32"/>
      <c r="N710" s="32">
        <f t="shared" si="116"/>
        <v>1088</v>
      </c>
      <c r="O710" s="33"/>
      <c r="P710" s="105"/>
      <c r="Q710" s="105"/>
      <c r="R710" s="106"/>
      <c r="S710" s="106"/>
    </row>
    <row r="711" spans="1:19">
      <c r="A711" s="27">
        <f t="shared" si="108"/>
        <v>486</v>
      </c>
      <c r="B711" s="27">
        <v>702</v>
      </c>
      <c r="C711" s="28" t="str">
        <f t="shared" si="109"/>
        <v>486 - LEARNING FIRST Charter School - ASHBURNHAM WESTMINSTER pupils</v>
      </c>
      <c r="D711" s="29">
        <v>486348610</v>
      </c>
      <c r="E711" s="27">
        <f t="shared" si="110"/>
        <v>486</v>
      </c>
      <c r="F711" s="25">
        <f t="shared" si="111"/>
        <v>348</v>
      </c>
      <c r="G711" s="25">
        <f t="shared" si="112"/>
        <v>610</v>
      </c>
      <c r="H711" s="25">
        <f t="shared" si="113"/>
        <v>1</v>
      </c>
      <c r="I711" s="30">
        <f t="shared" si="114"/>
        <v>1</v>
      </c>
      <c r="J711" s="27">
        <f t="shared" si="107"/>
        <v>5</v>
      </c>
      <c r="K711" s="31"/>
      <c r="L711" s="32">
        <f t="shared" si="115"/>
        <v>10064</v>
      </c>
      <c r="M711" s="32"/>
      <c r="N711" s="32">
        <f t="shared" si="116"/>
        <v>1088</v>
      </c>
      <c r="O711" s="33"/>
      <c r="P711" s="105"/>
      <c r="Q711" s="105"/>
      <c r="R711" s="106"/>
      <c r="S711" s="106"/>
    </row>
    <row r="712" spans="1:19">
      <c r="A712" s="27">
        <f t="shared" si="108"/>
        <v>486</v>
      </c>
      <c r="B712" s="27">
        <v>703</v>
      </c>
      <c r="C712" s="28" t="str">
        <f t="shared" si="109"/>
        <v>486 - LEARNING FIRST Charter School - DUDLEY CHARLTON pupils</v>
      </c>
      <c r="D712" s="29">
        <v>486348658</v>
      </c>
      <c r="E712" s="27">
        <f t="shared" si="110"/>
        <v>486</v>
      </c>
      <c r="F712" s="25">
        <f t="shared" si="111"/>
        <v>348</v>
      </c>
      <c r="G712" s="25">
        <f t="shared" si="112"/>
        <v>658</v>
      </c>
      <c r="H712" s="25">
        <f t="shared" si="113"/>
        <v>1</v>
      </c>
      <c r="I712" s="30">
        <f t="shared" si="114"/>
        <v>1</v>
      </c>
      <c r="J712" s="27">
        <f t="shared" si="107"/>
        <v>7</v>
      </c>
      <c r="K712" s="31"/>
      <c r="L712" s="32">
        <f t="shared" si="115"/>
        <v>15989</v>
      </c>
      <c r="M712" s="32"/>
      <c r="N712" s="32">
        <f t="shared" si="116"/>
        <v>1088</v>
      </c>
      <c r="O712" s="33"/>
      <c r="P712" s="105"/>
      <c r="Q712" s="105"/>
      <c r="R712" s="106"/>
      <c r="S712" s="106"/>
    </row>
    <row r="713" spans="1:19">
      <c r="A713" s="27">
        <f t="shared" si="108"/>
        <v>486</v>
      </c>
      <c r="B713" s="27">
        <v>704</v>
      </c>
      <c r="C713" s="28" t="str">
        <f t="shared" si="109"/>
        <v>486 - LEARNING FIRST Charter School - QUABBIN pupils</v>
      </c>
      <c r="D713" s="29">
        <v>486348753</v>
      </c>
      <c r="E713" s="27">
        <f t="shared" si="110"/>
        <v>486</v>
      </c>
      <c r="F713" s="25">
        <f t="shared" si="111"/>
        <v>348</v>
      </c>
      <c r="G713" s="25">
        <f t="shared" si="112"/>
        <v>753</v>
      </c>
      <c r="H713" s="25">
        <f t="shared" si="113"/>
        <v>1</v>
      </c>
      <c r="I713" s="30">
        <f t="shared" si="114"/>
        <v>1</v>
      </c>
      <c r="J713" s="27">
        <f t="shared" si="107"/>
        <v>7</v>
      </c>
      <c r="K713" s="31"/>
      <c r="L713" s="32">
        <f t="shared" si="115"/>
        <v>10115</v>
      </c>
      <c r="M713" s="32"/>
      <c r="N713" s="32">
        <f t="shared" si="116"/>
        <v>1088</v>
      </c>
      <c r="O713" s="33"/>
      <c r="P713" s="105"/>
      <c r="Q713" s="105"/>
      <c r="R713" s="106"/>
      <c r="S713" s="106"/>
    </row>
    <row r="714" spans="1:19">
      <c r="A714" s="27">
        <f t="shared" si="108"/>
        <v>486</v>
      </c>
      <c r="B714" s="27">
        <v>705</v>
      </c>
      <c r="C714" s="28" t="str">
        <f t="shared" si="109"/>
        <v>486 - LEARNING FIRST Charter School - SPENCER EAST BROOKFIELD pupils</v>
      </c>
      <c r="D714" s="29">
        <v>486348767</v>
      </c>
      <c r="E714" s="27">
        <f t="shared" si="110"/>
        <v>486</v>
      </c>
      <c r="F714" s="25">
        <f t="shared" si="111"/>
        <v>348</v>
      </c>
      <c r="G714" s="25">
        <f t="shared" si="112"/>
        <v>767</v>
      </c>
      <c r="H714" s="25">
        <f t="shared" si="113"/>
        <v>1</v>
      </c>
      <c r="I714" s="30">
        <f t="shared" si="114"/>
        <v>1</v>
      </c>
      <c r="J714" s="27">
        <f t="shared" ref="J714:J777" si="117">VLOOKUP(D714,enro_chafnd,16)</f>
        <v>9</v>
      </c>
      <c r="K714" s="31"/>
      <c r="L714" s="32">
        <f t="shared" si="115"/>
        <v>14612</v>
      </c>
      <c r="M714" s="32"/>
      <c r="N714" s="32">
        <f t="shared" si="116"/>
        <v>1088</v>
      </c>
      <c r="O714" s="33"/>
      <c r="P714" s="105"/>
      <c r="Q714" s="105"/>
      <c r="R714" s="106"/>
      <c r="S714" s="106"/>
    </row>
    <row r="715" spans="1:19">
      <c r="A715" s="27">
        <f t="shared" ref="A715:A778" si="118">IF(VALUE(MID(D715,1,1))=4,VALUE(MID(D715,1,3)),VALUE(MID(D715,1,4)))</f>
        <v>486</v>
      </c>
      <c r="B715" s="27">
        <v>706</v>
      </c>
      <c r="C715" s="28" t="str">
        <f t="shared" ref="C715:C778" si="119">IF(H715=1,A715 &amp; " - " &amp;VLOOKUP(A715,codeCHA,2)&amp;" Charter School - "&amp;VLOOKUP(G715,code436,2)&amp;" pupils",IF(OR(A715=450,A715=466),A715 &amp; " - " &amp;VLOOKUP(A715,codeCHA,2)&amp;" Charter School - "&amp;VLOOKUP(F715,code436,2)&amp;" District - "&amp;VLOOKUP(G715,code436,2)&amp;" pupils",A715 &amp; " - " &amp;VLOOKUP(A715,codeCHA,2)&amp;" Charter School - "&amp;VLOOKUP(F715,code436,2)&amp;" Campus - "&amp;VLOOKUP(G715,code436,2)&amp;" pupils"))</f>
        <v>486 - LEARNING FIRST Charter School - WACHUSETT pupils</v>
      </c>
      <c r="D715" s="29">
        <v>486348775</v>
      </c>
      <c r="E715" s="27">
        <f t="shared" ref="E715:E778" si="120">A715</f>
        <v>486</v>
      </c>
      <c r="F715" s="25">
        <f t="shared" ref="F715:F778" si="121">IF(VALUE(MID(D715,1,1))=4,VALUE(MID(D715,4,3)),VALUE(MID(D715,5,3)))</f>
        <v>348</v>
      </c>
      <c r="G715" s="25">
        <f t="shared" ref="G715:G778" si="122">IF(VALUE(MID(D715,1,1))=4,VALUE(MID(D715,7,3)),VALUE(MID(D715,8,3)))</f>
        <v>775</v>
      </c>
      <c r="H715" s="25">
        <f t="shared" ref="H715:H778" si="123">IF(OR(A715=410,A715=466,A715=487),2,1)</f>
        <v>1</v>
      </c>
      <c r="I715" s="30">
        <f t="shared" ref="I715:I778" si="124">VLOOKUP(F715,distinfo,4)</f>
        <v>1</v>
      </c>
      <c r="J715" s="27">
        <f t="shared" si="117"/>
        <v>4</v>
      </c>
      <c r="K715" s="31"/>
      <c r="L715" s="32">
        <f t="shared" ref="L715:L778" si="125">IF(VLOOKUP(D715,rate_chafnd,40,FALSE)&gt;0,VLOOKUP(D715,rate_chafnd,40),VLOOKUP(G715,distinfo,7))</f>
        <v>16970</v>
      </c>
      <c r="M715" s="32"/>
      <c r="N715" s="32">
        <f t="shared" ref="N715:N778" si="126">VLOOKUP(G715,distinfo,9)</f>
        <v>1088</v>
      </c>
      <c r="O715" s="33"/>
      <c r="P715" s="105"/>
      <c r="Q715" s="105"/>
      <c r="R715" s="106"/>
      <c r="S715" s="106"/>
    </row>
    <row r="716" spans="1:19">
      <c r="A716" s="27">
        <f t="shared" si="118"/>
        <v>487</v>
      </c>
      <c r="B716" s="27">
        <v>707</v>
      </c>
      <c r="C716" s="28" t="str">
        <f t="shared" si="119"/>
        <v>487 - PROSPECT HILL ACADEMY Charter School - CAMBRIDGE Campus - ATTLEBORO pupils</v>
      </c>
      <c r="D716" s="29">
        <v>487049016</v>
      </c>
      <c r="E716" s="27">
        <f t="shared" si="120"/>
        <v>487</v>
      </c>
      <c r="F716" s="25">
        <f t="shared" si="121"/>
        <v>49</v>
      </c>
      <c r="G716" s="25">
        <f t="shared" si="122"/>
        <v>16</v>
      </c>
      <c r="H716" s="25">
        <f t="shared" si="123"/>
        <v>2</v>
      </c>
      <c r="I716" s="30">
        <f t="shared" si="124"/>
        <v>1.1160000000000001</v>
      </c>
      <c r="J716" s="27">
        <f t="shared" si="117"/>
        <v>8</v>
      </c>
      <c r="K716" s="31"/>
      <c r="L716" s="32">
        <f t="shared" si="125"/>
        <v>21334</v>
      </c>
      <c r="M716" s="32"/>
      <c r="N716" s="32">
        <f t="shared" si="126"/>
        <v>1088</v>
      </c>
      <c r="O716" s="33"/>
      <c r="P716" s="105"/>
      <c r="Q716" s="105"/>
      <c r="R716" s="106"/>
      <c r="S716" s="106"/>
    </row>
    <row r="717" spans="1:19">
      <c r="A717" s="27">
        <f t="shared" si="118"/>
        <v>487</v>
      </c>
      <c r="B717" s="27">
        <v>708</v>
      </c>
      <c r="C717" s="28" t="str">
        <f t="shared" si="119"/>
        <v>487 - PROSPECT HILL ACADEMY Charter School - CAMBRIDGE Campus - AVON pupils</v>
      </c>
      <c r="D717" s="29">
        <v>487049018</v>
      </c>
      <c r="E717" s="27">
        <f t="shared" si="120"/>
        <v>487</v>
      </c>
      <c r="F717" s="25">
        <f t="shared" si="121"/>
        <v>49</v>
      </c>
      <c r="G717" s="25">
        <f t="shared" si="122"/>
        <v>18</v>
      </c>
      <c r="H717" s="25">
        <f t="shared" si="123"/>
        <v>2</v>
      </c>
      <c r="I717" s="30">
        <f t="shared" si="124"/>
        <v>1.1160000000000001</v>
      </c>
      <c r="J717" s="27">
        <f t="shared" si="117"/>
        <v>9</v>
      </c>
      <c r="K717" s="31"/>
      <c r="L717" s="32">
        <f t="shared" si="125"/>
        <v>12704</v>
      </c>
      <c r="M717" s="32"/>
      <c r="N717" s="32">
        <f t="shared" si="126"/>
        <v>1088</v>
      </c>
      <c r="O717" s="33"/>
      <c r="P717" s="105"/>
      <c r="Q717" s="105"/>
      <c r="R717" s="106"/>
      <c r="S717" s="106"/>
    </row>
    <row r="718" spans="1:19">
      <c r="A718" s="27">
        <f t="shared" si="118"/>
        <v>487</v>
      </c>
      <c r="B718" s="27">
        <v>709</v>
      </c>
      <c r="C718" s="28" t="str">
        <f t="shared" si="119"/>
        <v>487 - PROSPECT HILL ACADEMY Charter School - CAMBRIDGE Campus - BOSTON pupils</v>
      </c>
      <c r="D718" s="29">
        <v>487049035</v>
      </c>
      <c r="E718" s="27">
        <f t="shared" si="120"/>
        <v>487</v>
      </c>
      <c r="F718" s="25">
        <f t="shared" si="121"/>
        <v>49</v>
      </c>
      <c r="G718" s="25">
        <f t="shared" si="122"/>
        <v>35</v>
      </c>
      <c r="H718" s="25">
        <f t="shared" si="123"/>
        <v>2</v>
      </c>
      <c r="I718" s="30">
        <f t="shared" si="124"/>
        <v>1.1160000000000001</v>
      </c>
      <c r="J718" s="27">
        <f t="shared" si="117"/>
        <v>11</v>
      </c>
      <c r="K718" s="31"/>
      <c r="L718" s="32">
        <f t="shared" si="125"/>
        <v>17443</v>
      </c>
      <c r="M718" s="32"/>
      <c r="N718" s="32">
        <f t="shared" si="126"/>
        <v>1088</v>
      </c>
      <c r="O718" s="33"/>
      <c r="P718" s="105"/>
      <c r="Q718" s="105"/>
      <c r="R718" s="106"/>
      <c r="S718" s="106"/>
    </row>
    <row r="719" spans="1:19">
      <c r="A719" s="27">
        <f t="shared" si="118"/>
        <v>487</v>
      </c>
      <c r="B719" s="27">
        <v>710</v>
      </c>
      <c r="C719" s="28" t="str">
        <f t="shared" si="119"/>
        <v>487 - PROSPECT HILL ACADEMY Charter School - CAMBRIDGE Campus - BROCKTON pupils</v>
      </c>
      <c r="D719" s="29">
        <v>487049044</v>
      </c>
      <c r="E719" s="27">
        <f t="shared" si="120"/>
        <v>487</v>
      </c>
      <c r="F719" s="25">
        <f t="shared" si="121"/>
        <v>49</v>
      </c>
      <c r="G719" s="25">
        <f t="shared" si="122"/>
        <v>44</v>
      </c>
      <c r="H719" s="25">
        <f t="shared" si="123"/>
        <v>2</v>
      </c>
      <c r="I719" s="30">
        <f t="shared" si="124"/>
        <v>1.1160000000000001</v>
      </c>
      <c r="J719" s="27">
        <f t="shared" si="117"/>
        <v>11</v>
      </c>
      <c r="K719" s="31"/>
      <c r="L719" s="32">
        <f t="shared" si="125"/>
        <v>15030</v>
      </c>
      <c r="M719" s="32"/>
      <c r="N719" s="32">
        <f t="shared" si="126"/>
        <v>1088</v>
      </c>
      <c r="O719" s="33"/>
      <c r="P719" s="105"/>
      <c r="Q719" s="105"/>
      <c r="R719" s="106"/>
      <c r="S719" s="106"/>
    </row>
    <row r="720" spans="1:19">
      <c r="A720" s="27">
        <f t="shared" si="118"/>
        <v>487</v>
      </c>
      <c r="B720" s="27">
        <v>711</v>
      </c>
      <c r="C720" s="28" t="str">
        <f t="shared" si="119"/>
        <v>487 - PROSPECT HILL ACADEMY Charter School - CAMBRIDGE Campus - BURLINGTON pupils</v>
      </c>
      <c r="D720" s="29">
        <v>487049048</v>
      </c>
      <c r="E720" s="27">
        <f t="shared" si="120"/>
        <v>487</v>
      </c>
      <c r="F720" s="25">
        <f t="shared" si="121"/>
        <v>49</v>
      </c>
      <c r="G720" s="25">
        <f t="shared" si="122"/>
        <v>48</v>
      </c>
      <c r="H720" s="25">
        <f t="shared" si="123"/>
        <v>2</v>
      </c>
      <c r="I720" s="30">
        <f t="shared" si="124"/>
        <v>1.1160000000000001</v>
      </c>
      <c r="J720" s="27">
        <f t="shared" si="117"/>
        <v>4</v>
      </c>
      <c r="K720" s="31"/>
      <c r="L720" s="32">
        <f t="shared" si="125"/>
        <v>15397</v>
      </c>
      <c r="M720" s="32"/>
      <c r="N720" s="32">
        <f t="shared" si="126"/>
        <v>1088</v>
      </c>
      <c r="O720" s="33"/>
      <c r="P720" s="105"/>
      <c r="Q720" s="105"/>
      <c r="R720" s="106"/>
      <c r="S720" s="106"/>
    </row>
    <row r="721" spans="1:19">
      <c r="A721" s="27">
        <f t="shared" si="118"/>
        <v>487</v>
      </c>
      <c r="B721" s="27">
        <v>712</v>
      </c>
      <c r="C721" s="28" t="str">
        <f t="shared" si="119"/>
        <v>487 - PROSPECT HILL ACADEMY Charter School - CAMBRIDGE Campus - CAMBRIDGE pupils</v>
      </c>
      <c r="D721" s="29">
        <v>487049049</v>
      </c>
      <c r="E721" s="27">
        <f t="shared" si="120"/>
        <v>487</v>
      </c>
      <c r="F721" s="25">
        <f t="shared" si="121"/>
        <v>49</v>
      </c>
      <c r="G721" s="25">
        <f t="shared" si="122"/>
        <v>49</v>
      </c>
      <c r="H721" s="25">
        <f t="shared" si="123"/>
        <v>2</v>
      </c>
      <c r="I721" s="30">
        <f t="shared" si="124"/>
        <v>1.1160000000000001</v>
      </c>
      <c r="J721" s="27">
        <f t="shared" si="117"/>
        <v>8</v>
      </c>
      <c r="K721" s="31"/>
      <c r="L721" s="32">
        <f t="shared" si="125"/>
        <v>17425</v>
      </c>
      <c r="M721" s="32"/>
      <c r="N721" s="32">
        <f t="shared" si="126"/>
        <v>1088</v>
      </c>
      <c r="O721" s="33"/>
      <c r="P721" s="105"/>
      <c r="Q721" s="105"/>
      <c r="R721" s="106"/>
      <c r="S721" s="106"/>
    </row>
    <row r="722" spans="1:19">
      <c r="A722" s="27">
        <f t="shared" si="118"/>
        <v>487</v>
      </c>
      <c r="B722" s="27">
        <v>713</v>
      </c>
      <c r="C722" s="28" t="str">
        <f t="shared" si="119"/>
        <v>487 - PROSPECT HILL ACADEMY Charter School - CAMBRIDGE Campus - CHELSEA pupils</v>
      </c>
      <c r="D722" s="29">
        <v>487049057</v>
      </c>
      <c r="E722" s="27">
        <f t="shared" si="120"/>
        <v>487</v>
      </c>
      <c r="F722" s="25">
        <f t="shared" si="121"/>
        <v>49</v>
      </c>
      <c r="G722" s="25">
        <f t="shared" si="122"/>
        <v>57</v>
      </c>
      <c r="H722" s="25">
        <f t="shared" si="123"/>
        <v>2</v>
      </c>
      <c r="I722" s="30">
        <f t="shared" si="124"/>
        <v>1.1160000000000001</v>
      </c>
      <c r="J722" s="27">
        <f t="shared" si="117"/>
        <v>12</v>
      </c>
      <c r="K722" s="31"/>
      <c r="L722" s="32">
        <f t="shared" si="125"/>
        <v>15251</v>
      </c>
      <c r="M722" s="32"/>
      <c r="N722" s="32">
        <f t="shared" si="126"/>
        <v>1088</v>
      </c>
      <c r="O722" s="33"/>
      <c r="P722" s="105"/>
      <c r="Q722" s="105"/>
      <c r="R722" s="106"/>
      <c r="S722" s="106"/>
    </row>
    <row r="723" spans="1:19">
      <c r="A723" s="27">
        <f t="shared" si="118"/>
        <v>487</v>
      </c>
      <c r="B723" s="27">
        <v>714</v>
      </c>
      <c r="C723" s="28" t="str">
        <f t="shared" si="119"/>
        <v>487 - PROSPECT HILL ACADEMY Charter School - CAMBRIDGE Campus - EVERETT pupils</v>
      </c>
      <c r="D723" s="29">
        <v>487049093</v>
      </c>
      <c r="E723" s="27">
        <f t="shared" si="120"/>
        <v>487</v>
      </c>
      <c r="F723" s="25">
        <f t="shared" si="121"/>
        <v>49</v>
      </c>
      <c r="G723" s="25">
        <f t="shared" si="122"/>
        <v>93</v>
      </c>
      <c r="H723" s="25">
        <f t="shared" si="123"/>
        <v>2</v>
      </c>
      <c r="I723" s="30">
        <f t="shared" si="124"/>
        <v>1.1160000000000001</v>
      </c>
      <c r="J723" s="27">
        <f t="shared" si="117"/>
        <v>11</v>
      </c>
      <c r="K723" s="31"/>
      <c r="L723" s="32">
        <f t="shared" si="125"/>
        <v>15423</v>
      </c>
      <c r="M723" s="32"/>
      <c r="N723" s="32">
        <f t="shared" si="126"/>
        <v>1088</v>
      </c>
      <c r="O723" s="33"/>
      <c r="P723" s="105"/>
      <c r="Q723" s="105"/>
      <c r="R723" s="106"/>
      <c r="S723" s="106"/>
    </row>
    <row r="724" spans="1:19">
      <c r="A724" s="27">
        <f t="shared" si="118"/>
        <v>487</v>
      </c>
      <c r="B724" s="27">
        <v>715</v>
      </c>
      <c r="C724" s="28" t="str">
        <f t="shared" si="119"/>
        <v>487 - PROSPECT HILL ACADEMY Charter School - CAMBRIDGE Campus - FRAMINGHAM pupils</v>
      </c>
      <c r="D724" s="29">
        <v>487049100</v>
      </c>
      <c r="E724" s="27">
        <f t="shared" si="120"/>
        <v>487</v>
      </c>
      <c r="F724" s="25">
        <f t="shared" si="121"/>
        <v>49</v>
      </c>
      <c r="G724" s="25">
        <f t="shared" si="122"/>
        <v>100</v>
      </c>
      <c r="H724" s="25">
        <f t="shared" si="123"/>
        <v>2</v>
      </c>
      <c r="I724" s="30">
        <f t="shared" si="124"/>
        <v>1.1160000000000001</v>
      </c>
      <c r="J724" s="27">
        <f t="shared" si="117"/>
        <v>10</v>
      </c>
      <c r="K724" s="31"/>
      <c r="L724" s="32">
        <f t="shared" si="125"/>
        <v>14901</v>
      </c>
      <c r="M724" s="32"/>
      <c r="N724" s="32">
        <f t="shared" si="126"/>
        <v>1088</v>
      </c>
      <c r="O724" s="33"/>
      <c r="P724" s="105"/>
      <c r="Q724" s="105"/>
      <c r="R724" s="106"/>
      <c r="S724" s="106"/>
    </row>
    <row r="725" spans="1:19">
      <c r="A725" s="27">
        <f t="shared" si="118"/>
        <v>487</v>
      </c>
      <c r="B725" s="27">
        <v>716</v>
      </c>
      <c r="C725" s="28" t="str">
        <f t="shared" si="119"/>
        <v>487 - PROSPECT HILL ACADEMY Charter School - CAMBRIDGE Campus - HAVERHILL pupils</v>
      </c>
      <c r="D725" s="29">
        <v>487049128</v>
      </c>
      <c r="E725" s="27">
        <f t="shared" si="120"/>
        <v>487</v>
      </c>
      <c r="F725" s="25">
        <f t="shared" si="121"/>
        <v>49</v>
      </c>
      <c r="G725" s="25">
        <f t="shared" si="122"/>
        <v>128</v>
      </c>
      <c r="H725" s="25">
        <f t="shared" si="123"/>
        <v>2</v>
      </c>
      <c r="I725" s="30">
        <f t="shared" si="124"/>
        <v>1.1160000000000001</v>
      </c>
      <c r="J725" s="27">
        <f t="shared" si="117"/>
        <v>10</v>
      </c>
      <c r="K725" s="31"/>
      <c r="L725" s="32">
        <f t="shared" si="125"/>
        <v>14901</v>
      </c>
      <c r="M725" s="32"/>
      <c r="N725" s="32">
        <f t="shared" si="126"/>
        <v>1088</v>
      </c>
      <c r="O725" s="33"/>
      <c r="P725" s="105"/>
      <c r="Q725" s="105"/>
      <c r="R725" s="106"/>
      <c r="S725" s="106"/>
    </row>
    <row r="726" spans="1:19">
      <c r="A726" s="27">
        <f t="shared" si="118"/>
        <v>487</v>
      </c>
      <c r="B726" s="27">
        <v>717</v>
      </c>
      <c r="C726" s="28" t="str">
        <f t="shared" si="119"/>
        <v>487 - PROSPECT HILL ACADEMY Charter School - CAMBRIDGE Campus - LEXINGTON pupils</v>
      </c>
      <c r="D726" s="29">
        <v>487049155</v>
      </c>
      <c r="E726" s="27">
        <f t="shared" si="120"/>
        <v>487</v>
      </c>
      <c r="F726" s="25">
        <f t="shared" si="121"/>
        <v>49</v>
      </c>
      <c r="G726" s="25">
        <f t="shared" si="122"/>
        <v>155</v>
      </c>
      <c r="H726" s="25">
        <f t="shared" si="123"/>
        <v>2</v>
      </c>
      <c r="I726" s="30">
        <f t="shared" si="124"/>
        <v>1.1160000000000001</v>
      </c>
      <c r="J726" s="27">
        <f t="shared" si="117"/>
        <v>2</v>
      </c>
      <c r="K726" s="31"/>
      <c r="L726" s="32">
        <f t="shared" si="125"/>
        <v>12704</v>
      </c>
      <c r="M726" s="32"/>
      <c r="N726" s="32">
        <f t="shared" si="126"/>
        <v>1088</v>
      </c>
      <c r="O726" s="33"/>
      <c r="P726" s="105"/>
      <c r="Q726" s="105"/>
      <c r="R726" s="106"/>
      <c r="S726" s="106"/>
    </row>
    <row r="727" spans="1:19">
      <c r="A727" s="27">
        <f t="shared" si="118"/>
        <v>487</v>
      </c>
      <c r="B727" s="27">
        <v>718</v>
      </c>
      <c r="C727" s="28" t="str">
        <f t="shared" si="119"/>
        <v>487 - PROSPECT HILL ACADEMY Charter School - CAMBRIDGE Campus - LYNN pupils</v>
      </c>
      <c r="D727" s="29">
        <v>487049163</v>
      </c>
      <c r="E727" s="27">
        <f t="shared" si="120"/>
        <v>487</v>
      </c>
      <c r="F727" s="25">
        <f t="shared" si="121"/>
        <v>49</v>
      </c>
      <c r="G727" s="25">
        <f t="shared" si="122"/>
        <v>163</v>
      </c>
      <c r="H727" s="25">
        <f t="shared" si="123"/>
        <v>2</v>
      </c>
      <c r="I727" s="30">
        <f t="shared" si="124"/>
        <v>1.1160000000000001</v>
      </c>
      <c r="J727" s="27">
        <f t="shared" si="117"/>
        <v>11</v>
      </c>
      <c r="K727" s="31"/>
      <c r="L727" s="32">
        <f t="shared" si="125"/>
        <v>16483</v>
      </c>
      <c r="M727" s="32"/>
      <c r="N727" s="32">
        <f t="shared" si="126"/>
        <v>1088</v>
      </c>
      <c r="O727" s="33"/>
      <c r="P727" s="105"/>
      <c r="Q727" s="105"/>
      <c r="R727" s="106"/>
      <c r="S727" s="106"/>
    </row>
    <row r="728" spans="1:19">
      <c r="A728" s="27">
        <f t="shared" si="118"/>
        <v>487</v>
      </c>
      <c r="B728" s="27">
        <v>719</v>
      </c>
      <c r="C728" s="28" t="str">
        <f t="shared" si="119"/>
        <v>487 - PROSPECT HILL ACADEMY Charter School - CAMBRIDGE Campus - MALDEN pupils</v>
      </c>
      <c r="D728" s="29">
        <v>487049165</v>
      </c>
      <c r="E728" s="27">
        <f t="shared" si="120"/>
        <v>487</v>
      </c>
      <c r="F728" s="25">
        <f t="shared" si="121"/>
        <v>49</v>
      </c>
      <c r="G728" s="25">
        <f t="shared" si="122"/>
        <v>165</v>
      </c>
      <c r="H728" s="25">
        <f t="shared" si="123"/>
        <v>2</v>
      </c>
      <c r="I728" s="30">
        <f t="shared" si="124"/>
        <v>1.1160000000000001</v>
      </c>
      <c r="J728" s="27">
        <f t="shared" si="117"/>
        <v>10</v>
      </c>
      <c r="K728" s="31"/>
      <c r="L728" s="32">
        <f t="shared" si="125"/>
        <v>16533</v>
      </c>
      <c r="M728" s="32"/>
      <c r="N728" s="32">
        <f t="shared" si="126"/>
        <v>1088</v>
      </c>
      <c r="O728" s="33"/>
      <c r="P728" s="105"/>
      <c r="Q728" s="105"/>
      <c r="R728" s="106"/>
      <c r="S728" s="106"/>
    </row>
    <row r="729" spans="1:19">
      <c r="A729" s="27">
        <f t="shared" si="118"/>
        <v>487</v>
      </c>
      <c r="B729" s="27">
        <v>720</v>
      </c>
      <c r="C729" s="28" t="str">
        <f t="shared" si="119"/>
        <v>487 - PROSPECT HILL ACADEMY Charter School - CAMBRIDGE Campus - MEDFORD pupils</v>
      </c>
      <c r="D729" s="29">
        <v>487049176</v>
      </c>
      <c r="E729" s="27">
        <f t="shared" si="120"/>
        <v>487</v>
      </c>
      <c r="F729" s="25">
        <f t="shared" si="121"/>
        <v>49</v>
      </c>
      <c r="G729" s="25">
        <f t="shared" si="122"/>
        <v>176</v>
      </c>
      <c r="H729" s="25">
        <f t="shared" si="123"/>
        <v>2</v>
      </c>
      <c r="I729" s="30">
        <f t="shared" si="124"/>
        <v>1.1160000000000001</v>
      </c>
      <c r="J729" s="27">
        <f t="shared" si="117"/>
        <v>8</v>
      </c>
      <c r="K729" s="31"/>
      <c r="L729" s="32">
        <f t="shared" si="125"/>
        <v>16387</v>
      </c>
      <c r="M729" s="32"/>
      <c r="N729" s="32">
        <f t="shared" si="126"/>
        <v>1088</v>
      </c>
      <c r="O729" s="33"/>
      <c r="P729" s="105"/>
      <c r="Q729" s="105"/>
      <c r="R729" s="106"/>
      <c r="S729" s="106"/>
    </row>
    <row r="730" spans="1:19">
      <c r="A730" s="27">
        <f t="shared" si="118"/>
        <v>487</v>
      </c>
      <c r="B730" s="27">
        <v>721</v>
      </c>
      <c r="C730" s="28" t="str">
        <f t="shared" si="119"/>
        <v>487 - PROSPECT HILL ACADEMY Charter School - CAMBRIDGE Campus - MELROSE pupils</v>
      </c>
      <c r="D730" s="29">
        <v>487049178</v>
      </c>
      <c r="E730" s="27">
        <f t="shared" si="120"/>
        <v>487</v>
      </c>
      <c r="F730" s="25">
        <f t="shared" si="121"/>
        <v>49</v>
      </c>
      <c r="G730" s="25">
        <f t="shared" si="122"/>
        <v>178</v>
      </c>
      <c r="H730" s="25">
        <f t="shared" si="123"/>
        <v>2</v>
      </c>
      <c r="I730" s="30">
        <f t="shared" si="124"/>
        <v>1.1160000000000001</v>
      </c>
      <c r="J730" s="27">
        <f t="shared" si="117"/>
        <v>3</v>
      </c>
      <c r="K730" s="31"/>
      <c r="L730" s="32">
        <f t="shared" si="125"/>
        <v>15017</v>
      </c>
      <c r="M730" s="32"/>
      <c r="N730" s="32">
        <f t="shared" si="126"/>
        <v>1088</v>
      </c>
      <c r="O730" s="33"/>
      <c r="P730" s="105"/>
      <c r="Q730" s="105"/>
      <c r="R730" s="106"/>
      <c r="S730" s="106"/>
    </row>
    <row r="731" spans="1:19">
      <c r="A731" s="27">
        <f t="shared" si="118"/>
        <v>487</v>
      </c>
      <c r="B731" s="27">
        <v>722</v>
      </c>
      <c r="C731" s="28" t="str">
        <f t="shared" si="119"/>
        <v>487 - PROSPECT HILL ACADEMY Charter School - CAMBRIDGE Campus - METHUEN pupils</v>
      </c>
      <c r="D731" s="29">
        <v>487049181</v>
      </c>
      <c r="E731" s="27">
        <f t="shared" si="120"/>
        <v>487</v>
      </c>
      <c r="F731" s="25">
        <f t="shared" si="121"/>
        <v>49</v>
      </c>
      <c r="G731" s="25">
        <f t="shared" si="122"/>
        <v>181</v>
      </c>
      <c r="H731" s="25">
        <f t="shared" si="123"/>
        <v>2</v>
      </c>
      <c r="I731" s="30">
        <f t="shared" si="124"/>
        <v>1.1160000000000001</v>
      </c>
      <c r="J731" s="27">
        <f t="shared" si="117"/>
        <v>10</v>
      </c>
      <c r="K731" s="31"/>
      <c r="L731" s="32">
        <f t="shared" si="125"/>
        <v>14901</v>
      </c>
      <c r="M731" s="32"/>
      <c r="N731" s="32">
        <f t="shared" si="126"/>
        <v>1088</v>
      </c>
      <c r="O731" s="33"/>
      <c r="P731" s="105"/>
      <c r="Q731" s="105"/>
      <c r="R731" s="106"/>
      <c r="S731" s="106"/>
    </row>
    <row r="732" spans="1:19">
      <c r="A732" s="27">
        <f t="shared" si="118"/>
        <v>487</v>
      </c>
      <c r="B732" s="27">
        <v>723</v>
      </c>
      <c r="C732" s="28" t="str">
        <f t="shared" si="119"/>
        <v>487 - PROSPECT HILL ACADEMY Charter School - CAMBRIDGE Campus - PEABODY pupils</v>
      </c>
      <c r="D732" s="29">
        <v>487049229</v>
      </c>
      <c r="E732" s="27">
        <f t="shared" si="120"/>
        <v>487</v>
      </c>
      <c r="F732" s="25">
        <f t="shared" si="121"/>
        <v>49</v>
      </c>
      <c r="G732" s="25">
        <f t="shared" si="122"/>
        <v>229</v>
      </c>
      <c r="H732" s="25">
        <f t="shared" si="123"/>
        <v>2</v>
      </c>
      <c r="I732" s="30">
        <f t="shared" si="124"/>
        <v>1.1160000000000001</v>
      </c>
      <c r="J732" s="27">
        <f t="shared" si="117"/>
        <v>9</v>
      </c>
      <c r="K732" s="31"/>
      <c r="L732" s="32">
        <f t="shared" si="125"/>
        <v>12704</v>
      </c>
      <c r="M732" s="32"/>
      <c r="N732" s="32">
        <f t="shared" si="126"/>
        <v>1088</v>
      </c>
      <c r="O732" s="33"/>
      <c r="P732" s="105"/>
      <c r="Q732" s="105"/>
      <c r="R732" s="106"/>
      <c r="S732" s="106"/>
    </row>
    <row r="733" spans="1:19">
      <c r="A733" s="27">
        <f t="shared" si="118"/>
        <v>487</v>
      </c>
      <c r="B733" s="27">
        <v>724</v>
      </c>
      <c r="C733" s="28" t="str">
        <f t="shared" si="119"/>
        <v>487 - PROSPECT HILL ACADEMY Charter School - CAMBRIDGE Campus - RANDOLPH pupils</v>
      </c>
      <c r="D733" s="29">
        <v>487049244</v>
      </c>
      <c r="E733" s="27">
        <f t="shared" si="120"/>
        <v>487</v>
      </c>
      <c r="F733" s="25">
        <f t="shared" si="121"/>
        <v>49</v>
      </c>
      <c r="G733" s="25">
        <f t="shared" si="122"/>
        <v>244</v>
      </c>
      <c r="H733" s="25">
        <f t="shared" si="123"/>
        <v>2</v>
      </c>
      <c r="I733" s="30">
        <f t="shared" si="124"/>
        <v>1.1160000000000001</v>
      </c>
      <c r="J733" s="27">
        <f t="shared" si="117"/>
        <v>10</v>
      </c>
      <c r="K733" s="31"/>
      <c r="L733" s="32">
        <f t="shared" si="125"/>
        <v>14253</v>
      </c>
      <c r="M733" s="32"/>
      <c r="N733" s="32">
        <f t="shared" si="126"/>
        <v>1088</v>
      </c>
      <c r="O733" s="33"/>
      <c r="P733" s="105"/>
      <c r="Q733" s="105"/>
      <c r="R733" s="106"/>
      <c r="S733" s="106"/>
    </row>
    <row r="734" spans="1:19">
      <c r="A734" s="27">
        <f t="shared" si="118"/>
        <v>487</v>
      </c>
      <c r="B734" s="27">
        <v>725</v>
      </c>
      <c r="C734" s="28" t="str">
        <f t="shared" si="119"/>
        <v>487 - PROSPECT HILL ACADEMY Charter School - CAMBRIDGE Campus - REVERE pupils</v>
      </c>
      <c r="D734" s="29">
        <v>487049248</v>
      </c>
      <c r="E734" s="27">
        <f t="shared" si="120"/>
        <v>487</v>
      </c>
      <c r="F734" s="25">
        <f t="shared" si="121"/>
        <v>49</v>
      </c>
      <c r="G734" s="25">
        <f t="shared" si="122"/>
        <v>248</v>
      </c>
      <c r="H734" s="25">
        <f t="shared" si="123"/>
        <v>2</v>
      </c>
      <c r="I734" s="30">
        <f t="shared" si="124"/>
        <v>1.1160000000000001</v>
      </c>
      <c r="J734" s="27">
        <f t="shared" si="117"/>
        <v>11</v>
      </c>
      <c r="K734" s="31"/>
      <c r="L734" s="32">
        <f t="shared" si="125"/>
        <v>16058</v>
      </c>
      <c r="M734" s="32"/>
      <c r="N734" s="32">
        <f t="shared" si="126"/>
        <v>1088</v>
      </c>
      <c r="O734" s="33"/>
      <c r="P734" s="105"/>
      <c r="Q734" s="105"/>
      <c r="R734" s="106"/>
      <c r="S734" s="106"/>
    </row>
    <row r="735" spans="1:19">
      <c r="A735" s="27">
        <f t="shared" si="118"/>
        <v>487</v>
      </c>
      <c r="B735" s="27">
        <v>726</v>
      </c>
      <c r="C735" s="28" t="str">
        <f t="shared" si="119"/>
        <v>487 - PROSPECT HILL ACADEMY Charter School - CAMBRIDGE Campus - SALEM pupils</v>
      </c>
      <c r="D735" s="29">
        <v>487049258</v>
      </c>
      <c r="E735" s="27">
        <f t="shared" si="120"/>
        <v>487</v>
      </c>
      <c r="F735" s="25">
        <f t="shared" si="121"/>
        <v>49</v>
      </c>
      <c r="G735" s="25">
        <f t="shared" si="122"/>
        <v>258</v>
      </c>
      <c r="H735" s="25">
        <f t="shared" si="123"/>
        <v>2</v>
      </c>
      <c r="I735" s="30">
        <f t="shared" si="124"/>
        <v>1.1160000000000001</v>
      </c>
      <c r="J735" s="27">
        <f t="shared" si="117"/>
        <v>10</v>
      </c>
      <c r="K735" s="31"/>
      <c r="L735" s="32">
        <f t="shared" si="125"/>
        <v>17098</v>
      </c>
      <c r="M735" s="32"/>
      <c r="N735" s="32">
        <f t="shared" si="126"/>
        <v>1088</v>
      </c>
      <c r="O735" s="33"/>
      <c r="P735" s="105"/>
      <c r="Q735" s="105"/>
      <c r="R735" s="106"/>
      <c r="S735" s="106"/>
    </row>
    <row r="736" spans="1:19">
      <c r="A736" s="27">
        <f t="shared" si="118"/>
        <v>487</v>
      </c>
      <c r="B736" s="27">
        <v>727</v>
      </c>
      <c r="C736" s="28" t="str">
        <f t="shared" si="119"/>
        <v>487 - PROSPECT HILL ACADEMY Charter School - CAMBRIDGE Campus - SAUGUS pupils</v>
      </c>
      <c r="D736" s="29">
        <v>487049262</v>
      </c>
      <c r="E736" s="27">
        <f t="shared" si="120"/>
        <v>487</v>
      </c>
      <c r="F736" s="25">
        <f t="shared" si="121"/>
        <v>49</v>
      </c>
      <c r="G736" s="25">
        <f t="shared" si="122"/>
        <v>262</v>
      </c>
      <c r="H736" s="25">
        <f t="shared" si="123"/>
        <v>2</v>
      </c>
      <c r="I736" s="30">
        <f t="shared" si="124"/>
        <v>1.1160000000000001</v>
      </c>
      <c r="J736" s="27">
        <f t="shared" si="117"/>
        <v>9</v>
      </c>
      <c r="K736" s="31"/>
      <c r="L736" s="32">
        <f t="shared" si="125"/>
        <v>15270</v>
      </c>
      <c r="M736" s="32"/>
      <c r="N736" s="32">
        <f t="shared" si="126"/>
        <v>1088</v>
      </c>
      <c r="O736" s="33"/>
      <c r="P736" s="105"/>
      <c r="Q736" s="105"/>
      <c r="R736" s="106"/>
      <c r="S736" s="106"/>
    </row>
    <row r="737" spans="1:19">
      <c r="A737" s="27">
        <f t="shared" si="118"/>
        <v>487</v>
      </c>
      <c r="B737" s="27">
        <v>728</v>
      </c>
      <c r="C737" s="28" t="str">
        <f t="shared" si="119"/>
        <v>487 - PROSPECT HILL ACADEMY Charter School - CAMBRIDGE Campus - SOMERVILLE pupils</v>
      </c>
      <c r="D737" s="29">
        <v>487049274</v>
      </c>
      <c r="E737" s="27">
        <f t="shared" si="120"/>
        <v>487</v>
      </c>
      <c r="F737" s="25">
        <f t="shared" si="121"/>
        <v>49</v>
      </c>
      <c r="G737" s="25">
        <f t="shared" si="122"/>
        <v>274</v>
      </c>
      <c r="H737" s="25">
        <f t="shared" si="123"/>
        <v>2</v>
      </c>
      <c r="I737" s="30">
        <f t="shared" si="124"/>
        <v>1.1160000000000001</v>
      </c>
      <c r="J737" s="27">
        <f t="shared" si="117"/>
        <v>10</v>
      </c>
      <c r="K737" s="31"/>
      <c r="L737" s="32">
        <f t="shared" si="125"/>
        <v>16379</v>
      </c>
      <c r="M737" s="32"/>
      <c r="N737" s="32">
        <f t="shared" si="126"/>
        <v>1088</v>
      </c>
      <c r="O737" s="33"/>
      <c r="P737" s="105"/>
      <c r="Q737" s="105"/>
      <c r="R737" s="106"/>
      <c r="S737" s="106"/>
    </row>
    <row r="738" spans="1:19">
      <c r="A738" s="27">
        <f t="shared" si="118"/>
        <v>487</v>
      </c>
      <c r="B738" s="27">
        <v>729</v>
      </c>
      <c r="C738" s="28" t="str">
        <f t="shared" si="119"/>
        <v>487 - PROSPECT HILL ACADEMY Charter School - CAMBRIDGE Campus - STONEHAM pupils</v>
      </c>
      <c r="D738" s="29">
        <v>487049284</v>
      </c>
      <c r="E738" s="27">
        <f t="shared" si="120"/>
        <v>487</v>
      </c>
      <c r="F738" s="25">
        <f t="shared" si="121"/>
        <v>49</v>
      </c>
      <c r="G738" s="25">
        <f t="shared" si="122"/>
        <v>284</v>
      </c>
      <c r="H738" s="25">
        <f t="shared" si="123"/>
        <v>2</v>
      </c>
      <c r="I738" s="30">
        <f t="shared" si="124"/>
        <v>1.1160000000000001</v>
      </c>
      <c r="J738" s="27">
        <f t="shared" si="117"/>
        <v>5</v>
      </c>
      <c r="K738" s="31"/>
      <c r="L738" s="32">
        <f t="shared" si="125"/>
        <v>15517</v>
      </c>
      <c r="M738" s="32"/>
      <c r="N738" s="32">
        <f t="shared" si="126"/>
        <v>1088</v>
      </c>
      <c r="O738" s="33"/>
      <c r="P738" s="105"/>
      <c r="Q738" s="105"/>
      <c r="R738" s="106"/>
      <c r="S738" s="106"/>
    </row>
    <row r="739" spans="1:19">
      <c r="A739" s="27">
        <f t="shared" si="118"/>
        <v>487</v>
      </c>
      <c r="B739" s="27">
        <v>730</v>
      </c>
      <c r="C739" s="28" t="str">
        <f t="shared" si="119"/>
        <v>487 - PROSPECT HILL ACADEMY Charter School - CAMBRIDGE Campus - STOUGHTON pupils</v>
      </c>
      <c r="D739" s="29">
        <v>487049285</v>
      </c>
      <c r="E739" s="27">
        <f t="shared" si="120"/>
        <v>487</v>
      </c>
      <c r="F739" s="25">
        <f t="shared" si="121"/>
        <v>49</v>
      </c>
      <c r="G739" s="25">
        <f t="shared" si="122"/>
        <v>285</v>
      </c>
      <c r="H739" s="25">
        <f t="shared" si="123"/>
        <v>2</v>
      </c>
      <c r="I739" s="30">
        <f t="shared" si="124"/>
        <v>1.1160000000000001</v>
      </c>
      <c r="J739" s="27">
        <f t="shared" si="117"/>
        <v>8</v>
      </c>
      <c r="K739" s="31"/>
      <c r="L739" s="32">
        <f t="shared" si="125"/>
        <v>11334</v>
      </c>
      <c r="M739" s="32"/>
      <c r="N739" s="32">
        <f t="shared" si="126"/>
        <v>1088</v>
      </c>
      <c r="O739" s="33"/>
      <c r="P739" s="105"/>
      <c r="Q739" s="105"/>
      <c r="R739" s="106"/>
      <c r="S739" s="106"/>
    </row>
    <row r="740" spans="1:19">
      <c r="A740" s="27">
        <f t="shared" si="118"/>
        <v>487</v>
      </c>
      <c r="B740" s="27">
        <v>731</v>
      </c>
      <c r="C740" s="28" t="str">
        <f t="shared" si="119"/>
        <v>487 - PROSPECT HILL ACADEMY Charter School - CAMBRIDGE Campus - WAKEFIELD pupils</v>
      </c>
      <c r="D740" s="29">
        <v>487049305</v>
      </c>
      <c r="E740" s="27">
        <f t="shared" si="120"/>
        <v>487</v>
      </c>
      <c r="F740" s="25">
        <f t="shared" si="121"/>
        <v>49</v>
      </c>
      <c r="G740" s="25">
        <f t="shared" si="122"/>
        <v>305</v>
      </c>
      <c r="H740" s="25">
        <f t="shared" si="123"/>
        <v>2</v>
      </c>
      <c r="I740" s="30">
        <f t="shared" si="124"/>
        <v>1.1160000000000001</v>
      </c>
      <c r="J740" s="27">
        <f t="shared" si="117"/>
        <v>4</v>
      </c>
      <c r="K740" s="31"/>
      <c r="L740" s="32">
        <f t="shared" si="125"/>
        <v>17451</v>
      </c>
      <c r="M740" s="32"/>
      <c r="N740" s="32">
        <f t="shared" si="126"/>
        <v>1088</v>
      </c>
      <c r="O740" s="33"/>
      <c r="P740" s="105"/>
      <c r="Q740" s="105"/>
      <c r="R740" s="106"/>
      <c r="S740" s="106"/>
    </row>
    <row r="741" spans="1:19">
      <c r="A741" s="27">
        <f t="shared" si="118"/>
        <v>487</v>
      </c>
      <c r="B741" s="27">
        <v>732</v>
      </c>
      <c r="C741" s="28" t="str">
        <f t="shared" si="119"/>
        <v>487 - PROSPECT HILL ACADEMY Charter School - CAMBRIDGE Campus - WALTHAM pupils</v>
      </c>
      <c r="D741" s="29">
        <v>487049308</v>
      </c>
      <c r="E741" s="27">
        <f t="shared" si="120"/>
        <v>487</v>
      </c>
      <c r="F741" s="25">
        <f t="shared" si="121"/>
        <v>49</v>
      </c>
      <c r="G741" s="25">
        <f t="shared" si="122"/>
        <v>308</v>
      </c>
      <c r="H741" s="25">
        <f t="shared" si="123"/>
        <v>2</v>
      </c>
      <c r="I741" s="30">
        <f t="shared" si="124"/>
        <v>1.1160000000000001</v>
      </c>
      <c r="J741" s="27">
        <f t="shared" si="117"/>
        <v>9</v>
      </c>
      <c r="K741" s="31"/>
      <c r="L741" s="32">
        <f t="shared" si="125"/>
        <v>13216</v>
      </c>
      <c r="M741" s="32"/>
      <c r="N741" s="32">
        <f t="shared" si="126"/>
        <v>1088</v>
      </c>
      <c r="O741" s="33"/>
      <c r="P741" s="105"/>
      <c r="Q741" s="105"/>
      <c r="R741" s="106"/>
      <c r="S741" s="106"/>
    </row>
    <row r="742" spans="1:19">
      <c r="A742" s="27">
        <f t="shared" si="118"/>
        <v>487</v>
      </c>
      <c r="B742" s="27">
        <v>733</v>
      </c>
      <c r="C742" s="28" t="str">
        <f t="shared" si="119"/>
        <v>487 - PROSPECT HILL ACADEMY Charter School - CAMBRIDGE Campus - WATERTOWN pupils</v>
      </c>
      <c r="D742" s="29">
        <v>487049314</v>
      </c>
      <c r="E742" s="27">
        <f t="shared" si="120"/>
        <v>487</v>
      </c>
      <c r="F742" s="25">
        <f t="shared" si="121"/>
        <v>49</v>
      </c>
      <c r="G742" s="25">
        <f t="shared" si="122"/>
        <v>314</v>
      </c>
      <c r="H742" s="25">
        <f t="shared" si="123"/>
        <v>2</v>
      </c>
      <c r="I742" s="30">
        <f t="shared" si="124"/>
        <v>1.1160000000000001</v>
      </c>
      <c r="J742" s="27">
        <f t="shared" si="117"/>
        <v>7</v>
      </c>
      <c r="K742" s="31"/>
      <c r="L742" s="32">
        <f t="shared" si="125"/>
        <v>18284</v>
      </c>
      <c r="M742" s="32"/>
      <c r="N742" s="32">
        <f t="shared" si="126"/>
        <v>1088</v>
      </c>
      <c r="O742" s="33"/>
      <c r="P742" s="105"/>
      <c r="Q742" s="105"/>
      <c r="R742" s="106"/>
      <c r="S742" s="106"/>
    </row>
    <row r="743" spans="1:19">
      <c r="A743" s="27">
        <f t="shared" si="118"/>
        <v>487</v>
      </c>
      <c r="B743" s="27">
        <v>734</v>
      </c>
      <c r="C743" s="28" t="str">
        <f t="shared" si="119"/>
        <v>487 - PROSPECT HILL ACADEMY Charter School - CAMBRIDGE Campus - WOBURN pupils</v>
      </c>
      <c r="D743" s="29">
        <v>487049347</v>
      </c>
      <c r="E743" s="27">
        <f t="shared" si="120"/>
        <v>487</v>
      </c>
      <c r="F743" s="25">
        <f t="shared" si="121"/>
        <v>49</v>
      </c>
      <c r="G743" s="25">
        <f t="shared" si="122"/>
        <v>347</v>
      </c>
      <c r="H743" s="25">
        <f t="shared" si="123"/>
        <v>2</v>
      </c>
      <c r="I743" s="30">
        <f t="shared" si="124"/>
        <v>1.1160000000000001</v>
      </c>
      <c r="J743" s="27">
        <f t="shared" si="117"/>
        <v>8</v>
      </c>
      <c r="K743" s="31"/>
      <c r="L743" s="32">
        <f t="shared" si="125"/>
        <v>16813</v>
      </c>
      <c r="M743" s="32"/>
      <c r="N743" s="32">
        <f t="shared" si="126"/>
        <v>1088</v>
      </c>
      <c r="O743" s="33"/>
      <c r="P743" s="105"/>
      <c r="Q743" s="105"/>
      <c r="R743" s="106"/>
      <c r="S743" s="106"/>
    </row>
    <row r="744" spans="1:19">
      <c r="A744" s="27">
        <f t="shared" si="118"/>
        <v>487</v>
      </c>
      <c r="B744" s="27">
        <v>735</v>
      </c>
      <c r="C744" s="28" t="str">
        <f t="shared" si="119"/>
        <v>487 - PROSPECT HILL ACADEMY Charter School - SOMERVILLE Campus - ARLINGTON pupils</v>
      </c>
      <c r="D744" s="29">
        <v>487274010</v>
      </c>
      <c r="E744" s="27">
        <f t="shared" si="120"/>
        <v>487</v>
      </c>
      <c r="F744" s="25">
        <f t="shared" si="121"/>
        <v>274</v>
      </c>
      <c r="G744" s="25">
        <f t="shared" si="122"/>
        <v>10</v>
      </c>
      <c r="H744" s="25">
        <f t="shared" si="123"/>
        <v>2</v>
      </c>
      <c r="I744" s="30">
        <f t="shared" si="124"/>
        <v>1.0549999999999999</v>
      </c>
      <c r="J744" s="27">
        <f t="shared" si="117"/>
        <v>3</v>
      </c>
      <c r="K744" s="31"/>
      <c r="L744" s="32">
        <f t="shared" si="125"/>
        <v>12135</v>
      </c>
      <c r="M744" s="32"/>
      <c r="N744" s="32">
        <f t="shared" si="126"/>
        <v>1088</v>
      </c>
      <c r="O744" s="33"/>
      <c r="P744" s="105"/>
      <c r="Q744" s="105"/>
      <c r="R744" s="106"/>
      <c r="S744" s="106"/>
    </row>
    <row r="745" spans="1:19">
      <c r="A745" s="27">
        <f t="shared" si="118"/>
        <v>487</v>
      </c>
      <c r="B745" s="27">
        <v>736</v>
      </c>
      <c r="C745" s="28" t="str">
        <f t="shared" si="119"/>
        <v>487 - PROSPECT HILL ACADEMY Charter School - SOMERVILLE Campus - ATTLEBORO pupils</v>
      </c>
      <c r="D745" s="29">
        <v>487274016</v>
      </c>
      <c r="E745" s="27">
        <f t="shared" si="120"/>
        <v>487</v>
      </c>
      <c r="F745" s="25">
        <f t="shared" si="121"/>
        <v>274</v>
      </c>
      <c r="G745" s="25">
        <f t="shared" si="122"/>
        <v>16</v>
      </c>
      <c r="H745" s="25">
        <f t="shared" si="123"/>
        <v>2</v>
      </c>
      <c r="I745" s="30">
        <f t="shared" si="124"/>
        <v>1.0549999999999999</v>
      </c>
      <c r="J745" s="27">
        <f t="shared" si="117"/>
        <v>8</v>
      </c>
      <c r="K745" s="31"/>
      <c r="L745" s="32">
        <f t="shared" si="125"/>
        <v>10563</v>
      </c>
      <c r="M745" s="32"/>
      <c r="N745" s="32">
        <f t="shared" si="126"/>
        <v>1088</v>
      </c>
      <c r="O745" s="33"/>
      <c r="P745" s="105"/>
      <c r="Q745" s="105"/>
      <c r="R745" s="106"/>
      <c r="S745" s="106"/>
    </row>
    <row r="746" spans="1:19">
      <c r="A746" s="27">
        <f t="shared" si="118"/>
        <v>487</v>
      </c>
      <c r="B746" s="27">
        <v>737</v>
      </c>
      <c r="C746" s="28" t="str">
        <f t="shared" si="119"/>
        <v>487 - PROSPECT HILL ACADEMY Charter School - SOMERVILLE Campus - BEDFORD pupils</v>
      </c>
      <c r="D746" s="29">
        <v>487274023</v>
      </c>
      <c r="E746" s="27">
        <f t="shared" si="120"/>
        <v>487</v>
      </c>
      <c r="F746" s="25">
        <f t="shared" si="121"/>
        <v>274</v>
      </c>
      <c r="G746" s="25">
        <f t="shared" si="122"/>
        <v>23</v>
      </c>
      <c r="H746" s="25">
        <f t="shared" si="123"/>
        <v>2</v>
      </c>
      <c r="I746" s="30">
        <f t="shared" si="124"/>
        <v>1.0549999999999999</v>
      </c>
      <c r="J746" s="27">
        <f t="shared" si="117"/>
        <v>3</v>
      </c>
      <c r="K746" s="31"/>
      <c r="L746" s="32">
        <f t="shared" si="125"/>
        <v>14961</v>
      </c>
      <c r="M746" s="32"/>
      <c r="N746" s="32">
        <f t="shared" si="126"/>
        <v>1088</v>
      </c>
      <c r="O746" s="33"/>
      <c r="P746" s="105"/>
      <c r="Q746" s="105"/>
      <c r="R746" s="106"/>
      <c r="S746" s="106"/>
    </row>
    <row r="747" spans="1:19">
      <c r="A747" s="27">
        <f t="shared" si="118"/>
        <v>487</v>
      </c>
      <c r="B747" s="27">
        <v>738</v>
      </c>
      <c r="C747" s="28" t="str">
        <f t="shared" si="119"/>
        <v>487 - PROSPECT HILL ACADEMY Charter School - SOMERVILLE Campus - BELMONT pupils</v>
      </c>
      <c r="D747" s="29">
        <v>487274026</v>
      </c>
      <c r="E747" s="27">
        <f t="shared" si="120"/>
        <v>487</v>
      </c>
      <c r="F747" s="25">
        <f t="shared" si="121"/>
        <v>274</v>
      </c>
      <c r="G747" s="25">
        <f t="shared" si="122"/>
        <v>26</v>
      </c>
      <c r="H747" s="25">
        <f t="shared" si="123"/>
        <v>2</v>
      </c>
      <c r="I747" s="30">
        <f t="shared" si="124"/>
        <v>1.0549999999999999</v>
      </c>
      <c r="J747" s="27">
        <f t="shared" si="117"/>
        <v>3</v>
      </c>
      <c r="K747" s="31"/>
      <c r="L747" s="32">
        <f t="shared" si="125"/>
        <v>14961</v>
      </c>
      <c r="M747" s="32"/>
      <c r="N747" s="32">
        <f t="shared" si="126"/>
        <v>1088</v>
      </c>
      <c r="O747" s="33"/>
      <c r="P747" s="105"/>
      <c r="Q747" s="105"/>
      <c r="R747" s="106"/>
      <c r="S747" s="106"/>
    </row>
    <row r="748" spans="1:19">
      <c r="A748" s="27">
        <f t="shared" si="118"/>
        <v>487</v>
      </c>
      <c r="B748" s="27">
        <v>739</v>
      </c>
      <c r="C748" s="28" t="str">
        <f t="shared" si="119"/>
        <v>487 - PROSPECT HILL ACADEMY Charter School - SOMERVILLE Campus - BEVERLY pupils</v>
      </c>
      <c r="D748" s="29">
        <v>487274030</v>
      </c>
      <c r="E748" s="27">
        <f t="shared" si="120"/>
        <v>487</v>
      </c>
      <c r="F748" s="25">
        <f t="shared" si="121"/>
        <v>274</v>
      </c>
      <c r="G748" s="25">
        <f t="shared" si="122"/>
        <v>30</v>
      </c>
      <c r="H748" s="25">
        <f t="shared" si="123"/>
        <v>2</v>
      </c>
      <c r="I748" s="30">
        <f t="shared" si="124"/>
        <v>1.0549999999999999</v>
      </c>
      <c r="J748" s="27">
        <f t="shared" si="117"/>
        <v>7</v>
      </c>
      <c r="K748" s="31"/>
      <c r="L748" s="32">
        <f t="shared" si="125"/>
        <v>15868</v>
      </c>
      <c r="M748" s="32"/>
      <c r="N748" s="32">
        <f t="shared" si="126"/>
        <v>1088</v>
      </c>
      <c r="O748" s="33"/>
      <c r="P748" s="105"/>
      <c r="Q748" s="105"/>
      <c r="R748" s="106"/>
      <c r="S748" s="106"/>
    </row>
    <row r="749" spans="1:19">
      <c r="A749" s="27">
        <f t="shared" si="118"/>
        <v>487</v>
      </c>
      <c r="B749" s="27">
        <v>740</v>
      </c>
      <c r="C749" s="28" t="str">
        <f t="shared" si="119"/>
        <v>487 - PROSPECT HILL ACADEMY Charter School - SOMERVILLE Campus - BILLERICA pupils</v>
      </c>
      <c r="D749" s="29">
        <v>487274031</v>
      </c>
      <c r="E749" s="27">
        <f t="shared" si="120"/>
        <v>487</v>
      </c>
      <c r="F749" s="25">
        <f t="shared" si="121"/>
        <v>274</v>
      </c>
      <c r="G749" s="25">
        <f t="shared" si="122"/>
        <v>31</v>
      </c>
      <c r="H749" s="25">
        <f t="shared" si="123"/>
        <v>2</v>
      </c>
      <c r="I749" s="30">
        <f t="shared" si="124"/>
        <v>1.0549999999999999</v>
      </c>
      <c r="J749" s="27">
        <f t="shared" si="117"/>
        <v>5</v>
      </c>
      <c r="K749" s="31"/>
      <c r="L749" s="32">
        <f t="shared" si="125"/>
        <v>13544</v>
      </c>
      <c r="M749" s="32"/>
      <c r="N749" s="32">
        <f t="shared" si="126"/>
        <v>1088</v>
      </c>
      <c r="O749" s="33"/>
      <c r="P749" s="105"/>
      <c r="Q749" s="105"/>
      <c r="R749" s="106"/>
      <c r="S749" s="106"/>
    </row>
    <row r="750" spans="1:19">
      <c r="A750" s="27">
        <f t="shared" si="118"/>
        <v>487</v>
      </c>
      <c r="B750" s="27">
        <v>741</v>
      </c>
      <c r="C750" s="28" t="str">
        <f t="shared" si="119"/>
        <v>487 - PROSPECT HILL ACADEMY Charter School - SOMERVILLE Campus - BOSTON pupils</v>
      </c>
      <c r="D750" s="29">
        <v>487274035</v>
      </c>
      <c r="E750" s="27">
        <f t="shared" si="120"/>
        <v>487</v>
      </c>
      <c r="F750" s="25">
        <f t="shared" si="121"/>
        <v>274</v>
      </c>
      <c r="G750" s="25">
        <f t="shared" si="122"/>
        <v>35</v>
      </c>
      <c r="H750" s="25">
        <f t="shared" si="123"/>
        <v>2</v>
      </c>
      <c r="I750" s="30">
        <f t="shared" si="124"/>
        <v>1.0549999999999999</v>
      </c>
      <c r="J750" s="27">
        <f t="shared" si="117"/>
        <v>11</v>
      </c>
      <c r="K750" s="31"/>
      <c r="L750" s="32">
        <f t="shared" si="125"/>
        <v>16587</v>
      </c>
      <c r="M750" s="32"/>
      <c r="N750" s="32">
        <f t="shared" si="126"/>
        <v>1088</v>
      </c>
      <c r="O750" s="33"/>
      <c r="P750" s="105"/>
      <c r="Q750" s="105"/>
      <c r="R750" s="106"/>
      <c r="S750" s="106"/>
    </row>
    <row r="751" spans="1:19">
      <c r="A751" s="27">
        <f t="shared" si="118"/>
        <v>487</v>
      </c>
      <c r="B751" s="27">
        <v>742</v>
      </c>
      <c r="C751" s="28" t="str">
        <f t="shared" si="119"/>
        <v>487 - PROSPECT HILL ACADEMY Charter School - SOMERVILLE Campus - BROCKTON pupils</v>
      </c>
      <c r="D751" s="29">
        <v>487274044</v>
      </c>
      <c r="E751" s="27">
        <f t="shared" si="120"/>
        <v>487</v>
      </c>
      <c r="F751" s="25">
        <f t="shared" si="121"/>
        <v>274</v>
      </c>
      <c r="G751" s="25">
        <f t="shared" si="122"/>
        <v>44</v>
      </c>
      <c r="H751" s="25">
        <f t="shared" si="123"/>
        <v>2</v>
      </c>
      <c r="I751" s="30">
        <f t="shared" si="124"/>
        <v>1.0549999999999999</v>
      </c>
      <c r="J751" s="27">
        <f t="shared" si="117"/>
        <v>11</v>
      </c>
      <c r="K751" s="31"/>
      <c r="L751" s="32">
        <f t="shared" si="125"/>
        <v>17025</v>
      </c>
      <c r="M751" s="32"/>
      <c r="N751" s="32">
        <f t="shared" si="126"/>
        <v>1088</v>
      </c>
      <c r="O751" s="33"/>
      <c r="P751" s="105"/>
      <c r="Q751" s="105"/>
      <c r="R751" s="106"/>
      <c r="S751" s="106"/>
    </row>
    <row r="752" spans="1:19">
      <c r="A752" s="27">
        <f t="shared" si="118"/>
        <v>487</v>
      </c>
      <c r="B752" s="27">
        <v>743</v>
      </c>
      <c r="C752" s="28" t="str">
        <f t="shared" si="119"/>
        <v>487 - PROSPECT HILL ACADEMY Charter School - SOMERVILLE Campus - BURLINGTON pupils</v>
      </c>
      <c r="D752" s="29">
        <v>487274048</v>
      </c>
      <c r="E752" s="27">
        <f t="shared" si="120"/>
        <v>487</v>
      </c>
      <c r="F752" s="25">
        <f t="shared" si="121"/>
        <v>274</v>
      </c>
      <c r="G752" s="25">
        <f t="shared" si="122"/>
        <v>48</v>
      </c>
      <c r="H752" s="25">
        <f t="shared" si="123"/>
        <v>2</v>
      </c>
      <c r="I752" s="30">
        <f t="shared" si="124"/>
        <v>1.0549999999999999</v>
      </c>
      <c r="J752" s="27">
        <f t="shared" si="117"/>
        <v>4</v>
      </c>
      <c r="K752" s="31"/>
      <c r="L752" s="32">
        <f t="shared" si="125"/>
        <v>11899</v>
      </c>
      <c r="M752" s="32"/>
      <c r="N752" s="32">
        <f t="shared" si="126"/>
        <v>1088</v>
      </c>
      <c r="O752" s="33"/>
      <c r="P752" s="105"/>
      <c r="Q752" s="105"/>
      <c r="R752" s="106"/>
      <c r="S752" s="106"/>
    </row>
    <row r="753" spans="1:19">
      <c r="A753" s="27">
        <f t="shared" si="118"/>
        <v>487</v>
      </c>
      <c r="B753" s="27">
        <v>744</v>
      </c>
      <c r="C753" s="28" t="str">
        <f t="shared" si="119"/>
        <v>487 - PROSPECT HILL ACADEMY Charter School - SOMERVILLE Campus - CAMBRIDGE pupils</v>
      </c>
      <c r="D753" s="29">
        <v>487274049</v>
      </c>
      <c r="E753" s="27">
        <f t="shared" si="120"/>
        <v>487</v>
      </c>
      <c r="F753" s="25">
        <f t="shared" si="121"/>
        <v>274</v>
      </c>
      <c r="G753" s="25">
        <f t="shared" si="122"/>
        <v>49</v>
      </c>
      <c r="H753" s="25">
        <f t="shared" si="123"/>
        <v>2</v>
      </c>
      <c r="I753" s="30">
        <f t="shared" si="124"/>
        <v>1.0549999999999999</v>
      </c>
      <c r="J753" s="27">
        <f t="shared" si="117"/>
        <v>8</v>
      </c>
      <c r="K753" s="31"/>
      <c r="L753" s="32">
        <f t="shared" si="125"/>
        <v>15610</v>
      </c>
      <c r="M753" s="32"/>
      <c r="N753" s="32">
        <f t="shared" si="126"/>
        <v>1088</v>
      </c>
      <c r="O753" s="33"/>
      <c r="P753" s="105"/>
      <c r="Q753" s="105"/>
      <c r="R753" s="106"/>
      <c r="S753" s="106"/>
    </row>
    <row r="754" spans="1:19">
      <c r="A754" s="27">
        <f t="shared" si="118"/>
        <v>487</v>
      </c>
      <c r="B754" s="27">
        <v>745</v>
      </c>
      <c r="C754" s="28" t="str">
        <f t="shared" si="119"/>
        <v>487 - PROSPECT HILL ACADEMY Charter School - SOMERVILLE Campus - CHELSEA pupils</v>
      </c>
      <c r="D754" s="29">
        <v>487274057</v>
      </c>
      <c r="E754" s="27">
        <f t="shared" si="120"/>
        <v>487</v>
      </c>
      <c r="F754" s="25">
        <f t="shared" si="121"/>
        <v>274</v>
      </c>
      <c r="G754" s="25">
        <f t="shared" si="122"/>
        <v>57</v>
      </c>
      <c r="H754" s="25">
        <f t="shared" si="123"/>
        <v>2</v>
      </c>
      <c r="I754" s="30">
        <f t="shared" si="124"/>
        <v>1.0549999999999999</v>
      </c>
      <c r="J754" s="27">
        <f t="shared" si="117"/>
        <v>12</v>
      </c>
      <c r="K754" s="31"/>
      <c r="L754" s="32">
        <f t="shared" si="125"/>
        <v>15923</v>
      </c>
      <c r="M754" s="32"/>
      <c r="N754" s="32">
        <f t="shared" si="126"/>
        <v>1088</v>
      </c>
      <c r="O754" s="33"/>
      <c r="P754" s="105"/>
      <c r="Q754" s="105"/>
      <c r="R754" s="106"/>
      <c r="S754" s="106"/>
    </row>
    <row r="755" spans="1:19">
      <c r="A755" s="27">
        <f t="shared" si="118"/>
        <v>487</v>
      </c>
      <c r="B755" s="27">
        <v>746</v>
      </c>
      <c r="C755" s="28" t="str">
        <f t="shared" si="119"/>
        <v>487 - PROSPECT HILL ACADEMY Charter School - SOMERVILLE Campus - EVERETT pupils</v>
      </c>
      <c r="D755" s="29">
        <v>487274093</v>
      </c>
      <c r="E755" s="27">
        <f t="shared" si="120"/>
        <v>487</v>
      </c>
      <c r="F755" s="25">
        <f t="shared" si="121"/>
        <v>274</v>
      </c>
      <c r="G755" s="25">
        <f t="shared" si="122"/>
        <v>93</v>
      </c>
      <c r="H755" s="25">
        <f t="shared" si="123"/>
        <v>2</v>
      </c>
      <c r="I755" s="30">
        <f t="shared" si="124"/>
        <v>1.0549999999999999</v>
      </c>
      <c r="J755" s="27">
        <f t="shared" si="117"/>
        <v>11</v>
      </c>
      <c r="K755" s="31"/>
      <c r="L755" s="32">
        <f t="shared" si="125"/>
        <v>16143</v>
      </c>
      <c r="M755" s="32"/>
      <c r="N755" s="32">
        <f t="shared" si="126"/>
        <v>1088</v>
      </c>
      <c r="O755" s="33"/>
      <c r="P755" s="105"/>
      <c r="Q755" s="105"/>
      <c r="R755" s="106"/>
      <c r="S755" s="106"/>
    </row>
    <row r="756" spans="1:19">
      <c r="A756" s="27">
        <f t="shared" si="118"/>
        <v>487</v>
      </c>
      <c r="B756" s="27">
        <v>747</v>
      </c>
      <c r="C756" s="28" t="str">
        <f t="shared" si="119"/>
        <v>487 - PROSPECT HILL ACADEMY Charter School - SOMERVILLE Campus - GARDNER pupils</v>
      </c>
      <c r="D756" s="29">
        <v>487274103</v>
      </c>
      <c r="E756" s="27">
        <f t="shared" si="120"/>
        <v>487</v>
      </c>
      <c r="F756" s="25">
        <f t="shared" si="121"/>
        <v>274</v>
      </c>
      <c r="G756" s="25">
        <f t="shared" si="122"/>
        <v>103</v>
      </c>
      <c r="H756" s="25">
        <f t="shared" si="123"/>
        <v>2</v>
      </c>
      <c r="I756" s="30">
        <f t="shared" si="124"/>
        <v>1.0549999999999999</v>
      </c>
      <c r="J756" s="27">
        <f t="shared" si="117"/>
        <v>10</v>
      </c>
      <c r="K756" s="31"/>
      <c r="L756" s="32">
        <f t="shared" si="125"/>
        <v>16693</v>
      </c>
      <c r="M756" s="32"/>
      <c r="N756" s="32">
        <f t="shared" si="126"/>
        <v>1088</v>
      </c>
      <c r="O756" s="33"/>
      <c r="P756" s="105"/>
      <c r="Q756" s="105"/>
      <c r="R756" s="106"/>
      <c r="S756" s="106"/>
    </row>
    <row r="757" spans="1:19">
      <c r="A757" s="27">
        <f t="shared" si="118"/>
        <v>487</v>
      </c>
      <c r="B757" s="27">
        <v>748</v>
      </c>
      <c r="C757" s="28" t="str">
        <f t="shared" si="119"/>
        <v>487 - PROSPECT HILL ACADEMY Charter School - SOMERVILLE Campus - HAVERHILL pupils</v>
      </c>
      <c r="D757" s="29">
        <v>487274128</v>
      </c>
      <c r="E757" s="27">
        <f t="shared" si="120"/>
        <v>487</v>
      </c>
      <c r="F757" s="25">
        <f t="shared" si="121"/>
        <v>274</v>
      </c>
      <c r="G757" s="25">
        <f t="shared" si="122"/>
        <v>128</v>
      </c>
      <c r="H757" s="25">
        <f t="shared" si="123"/>
        <v>2</v>
      </c>
      <c r="I757" s="30">
        <f t="shared" si="124"/>
        <v>1.0549999999999999</v>
      </c>
      <c r="J757" s="27">
        <f t="shared" si="117"/>
        <v>10</v>
      </c>
      <c r="K757" s="31"/>
      <c r="L757" s="32">
        <f t="shared" si="125"/>
        <v>9659</v>
      </c>
      <c r="M757" s="32"/>
      <c r="N757" s="32">
        <f t="shared" si="126"/>
        <v>1088</v>
      </c>
      <c r="O757" s="33"/>
      <c r="P757" s="105"/>
      <c r="Q757" s="105"/>
      <c r="R757" s="106"/>
      <c r="S757" s="106"/>
    </row>
    <row r="758" spans="1:19">
      <c r="A758" s="27">
        <f t="shared" si="118"/>
        <v>487</v>
      </c>
      <c r="B758" s="27">
        <v>749</v>
      </c>
      <c r="C758" s="28" t="str">
        <f t="shared" si="119"/>
        <v>487 - PROSPECT HILL ACADEMY Charter School - SOMERVILLE Campus - LAWRENCE pupils</v>
      </c>
      <c r="D758" s="29">
        <v>487274149</v>
      </c>
      <c r="E758" s="27">
        <f t="shared" si="120"/>
        <v>487</v>
      </c>
      <c r="F758" s="25">
        <f t="shared" si="121"/>
        <v>274</v>
      </c>
      <c r="G758" s="25">
        <f t="shared" si="122"/>
        <v>149</v>
      </c>
      <c r="H758" s="25">
        <f t="shared" si="123"/>
        <v>2</v>
      </c>
      <c r="I758" s="30">
        <f t="shared" si="124"/>
        <v>1.0549999999999999</v>
      </c>
      <c r="J758" s="27">
        <f t="shared" si="117"/>
        <v>12</v>
      </c>
      <c r="K758" s="31"/>
      <c r="L758" s="32">
        <f t="shared" si="125"/>
        <v>14837</v>
      </c>
      <c r="M758" s="32"/>
      <c r="N758" s="32">
        <f t="shared" si="126"/>
        <v>1088</v>
      </c>
      <c r="O758" s="33"/>
      <c r="P758" s="105"/>
      <c r="Q758" s="105"/>
      <c r="R758" s="106"/>
      <c r="S758" s="106"/>
    </row>
    <row r="759" spans="1:19">
      <c r="A759" s="27">
        <f t="shared" si="118"/>
        <v>487</v>
      </c>
      <c r="B759" s="27">
        <v>750</v>
      </c>
      <c r="C759" s="28" t="str">
        <f t="shared" si="119"/>
        <v>487 - PROSPECT HILL ACADEMY Charter School - SOMERVILLE Campus - LOWELL pupils</v>
      </c>
      <c r="D759" s="29">
        <v>487274160</v>
      </c>
      <c r="E759" s="27">
        <f t="shared" si="120"/>
        <v>487</v>
      </c>
      <c r="F759" s="25">
        <f t="shared" si="121"/>
        <v>274</v>
      </c>
      <c r="G759" s="25">
        <f t="shared" si="122"/>
        <v>160</v>
      </c>
      <c r="H759" s="25">
        <f t="shared" si="123"/>
        <v>2</v>
      </c>
      <c r="I759" s="30">
        <f t="shared" si="124"/>
        <v>1.0549999999999999</v>
      </c>
      <c r="J759" s="27">
        <f t="shared" si="117"/>
        <v>11</v>
      </c>
      <c r="K759" s="31"/>
      <c r="L759" s="32">
        <f t="shared" si="125"/>
        <v>17025</v>
      </c>
      <c r="M759" s="32"/>
      <c r="N759" s="32">
        <f t="shared" si="126"/>
        <v>1088</v>
      </c>
      <c r="O759" s="33"/>
      <c r="P759" s="105"/>
      <c r="Q759" s="105"/>
      <c r="R759" s="106"/>
      <c r="S759" s="106"/>
    </row>
    <row r="760" spans="1:19">
      <c r="A760" s="27">
        <f t="shared" si="118"/>
        <v>487</v>
      </c>
      <c r="B760" s="27">
        <v>751</v>
      </c>
      <c r="C760" s="28" t="str">
        <f t="shared" si="119"/>
        <v>487 - PROSPECT HILL ACADEMY Charter School - SOMERVILLE Campus - LYNN pupils</v>
      </c>
      <c r="D760" s="29">
        <v>487274163</v>
      </c>
      <c r="E760" s="27">
        <f t="shared" si="120"/>
        <v>487</v>
      </c>
      <c r="F760" s="25">
        <f t="shared" si="121"/>
        <v>274</v>
      </c>
      <c r="G760" s="25">
        <f t="shared" si="122"/>
        <v>163</v>
      </c>
      <c r="H760" s="25">
        <f t="shared" si="123"/>
        <v>2</v>
      </c>
      <c r="I760" s="30">
        <f t="shared" si="124"/>
        <v>1.0549999999999999</v>
      </c>
      <c r="J760" s="27">
        <f t="shared" si="117"/>
        <v>11</v>
      </c>
      <c r="K760" s="31"/>
      <c r="L760" s="32">
        <f t="shared" si="125"/>
        <v>16241</v>
      </c>
      <c r="M760" s="32"/>
      <c r="N760" s="32">
        <f t="shared" si="126"/>
        <v>1088</v>
      </c>
      <c r="O760" s="33"/>
      <c r="P760" s="105"/>
      <c r="Q760" s="105"/>
      <c r="R760" s="106"/>
      <c r="S760" s="106"/>
    </row>
    <row r="761" spans="1:19">
      <c r="A761" s="27">
        <f t="shared" si="118"/>
        <v>487</v>
      </c>
      <c r="B761" s="27">
        <v>752</v>
      </c>
      <c r="C761" s="28" t="str">
        <f t="shared" si="119"/>
        <v>487 - PROSPECT HILL ACADEMY Charter School - SOMERVILLE Campus - MALDEN pupils</v>
      </c>
      <c r="D761" s="29">
        <v>487274165</v>
      </c>
      <c r="E761" s="27">
        <f t="shared" si="120"/>
        <v>487</v>
      </c>
      <c r="F761" s="25">
        <f t="shared" si="121"/>
        <v>274</v>
      </c>
      <c r="G761" s="25">
        <f t="shared" si="122"/>
        <v>165</v>
      </c>
      <c r="H761" s="25">
        <f t="shared" si="123"/>
        <v>2</v>
      </c>
      <c r="I761" s="30">
        <f t="shared" si="124"/>
        <v>1.0549999999999999</v>
      </c>
      <c r="J761" s="27">
        <f t="shared" si="117"/>
        <v>10</v>
      </c>
      <c r="K761" s="31"/>
      <c r="L761" s="32">
        <f t="shared" si="125"/>
        <v>14899</v>
      </c>
      <c r="M761" s="32"/>
      <c r="N761" s="32">
        <f t="shared" si="126"/>
        <v>1088</v>
      </c>
      <c r="O761" s="33"/>
      <c r="P761" s="105"/>
      <c r="Q761" s="105"/>
      <c r="R761" s="106"/>
      <c r="S761" s="106"/>
    </row>
    <row r="762" spans="1:19">
      <c r="A762" s="27">
        <f t="shared" si="118"/>
        <v>487</v>
      </c>
      <c r="B762" s="27">
        <v>753</v>
      </c>
      <c r="C762" s="28" t="str">
        <f t="shared" si="119"/>
        <v>487 - PROSPECT HILL ACADEMY Charter School - SOMERVILLE Campus - MEDFORD pupils</v>
      </c>
      <c r="D762" s="29">
        <v>487274176</v>
      </c>
      <c r="E762" s="27">
        <f t="shared" si="120"/>
        <v>487</v>
      </c>
      <c r="F762" s="25">
        <f t="shared" si="121"/>
        <v>274</v>
      </c>
      <c r="G762" s="25">
        <f t="shared" si="122"/>
        <v>176</v>
      </c>
      <c r="H762" s="25">
        <f t="shared" si="123"/>
        <v>2</v>
      </c>
      <c r="I762" s="30">
        <f t="shared" si="124"/>
        <v>1.0549999999999999</v>
      </c>
      <c r="J762" s="27">
        <f t="shared" si="117"/>
        <v>8</v>
      </c>
      <c r="K762" s="31"/>
      <c r="L762" s="32">
        <f t="shared" si="125"/>
        <v>15007</v>
      </c>
      <c r="M762" s="32"/>
      <c r="N762" s="32">
        <f t="shared" si="126"/>
        <v>1088</v>
      </c>
      <c r="O762" s="33"/>
      <c r="P762" s="105"/>
      <c r="Q762" s="105"/>
      <c r="R762" s="106"/>
      <c r="S762" s="106"/>
    </row>
    <row r="763" spans="1:19">
      <c r="A763" s="27">
        <f t="shared" si="118"/>
        <v>487</v>
      </c>
      <c r="B763" s="27">
        <v>754</v>
      </c>
      <c r="C763" s="28" t="str">
        <f t="shared" si="119"/>
        <v>487 - PROSPECT HILL ACADEMY Charter School - SOMERVILLE Campus - MELROSE pupils</v>
      </c>
      <c r="D763" s="29">
        <v>487274178</v>
      </c>
      <c r="E763" s="27">
        <f t="shared" si="120"/>
        <v>487</v>
      </c>
      <c r="F763" s="25">
        <f t="shared" si="121"/>
        <v>274</v>
      </c>
      <c r="G763" s="25">
        <f t="shared" si="122"/>
        <v>178</v>
      </c>
      <c r="H763" s="25">
        <f t="shared" si="123"/>
        <v>2</v>
      </c>
      <c r="I763" s="30">
        <f t="shared" si="124"/>
        <v>1.0549999999999999</v>
      </c>
      <c r="J763" s="27">
        <f t="shared" si="117"/>
        <v>3</v>
      </c>
      <c r="K763" s="31"/>
      <c r="L763" s="32">
        <f t="shared" si="125"/>
        <v>14833</v>
      </c>
      <c r="M763" s="32"/>
      <c r="N763" s="32">
        <f t="shared" si="126"/>
        <v>1088</v>
      </c>
      <c r="O763" s="33"/>
      <c r="P763" s="105"/>
      <c r="Q763" s="105"/>
      <c r="R763" s="106"/>
      <c r="S763" s="106"/>
    </row>
    <row r="764" spans="1:19">
      <c r="A764" s="27">
        <f t="shared" si="118"/>
        <v>487</v>
      </c>
      <c r="B764" s="27">
        <v>755</v>
      </c>
      <c r="C764" s="28" t="str">
        <f t="shared" si="119"/>
        <v>487 - PROSPECT HILL ACADEMY Charter School - SOMERVILLE Campus - METHUEN pupils</v>
      </c>
      <c r="D764" s="29">
        <v>487274181</v>
      </c>
      <c r="E764" s="27">
        <f t="shared" si="120"/>
        <v>487</v>
      </c>
      <c r="F764" s="25">
        <f t="shared" si="121"/>
        <v>274</v>
      </c>
      <c r="G764" s="25">
        <f t="shared" si="122"/>
        <v>181</v>
      </c>
      <c r="H764" s="25">
        <f t="shared" si="123"/>
        <v>2</v>
      </c>
      <c r="I764" s="30">
        <f t="shared" si="124"/>
        <v>1.0549999999999999</v>
      </c>
      <c r="J764" s="27">
        <f t="shared" si="117"/>
        <v>10</v>
      </c>
      <c r="K764" s="31"/>
      <c r="L764" s="32">
        <f t="shared" si="125"/>
        <v>15959</v>
      </c>
      <c r="M764" s="32"/>
      <c r="N764" s="32">
        <f t="shared" si="126"/>
        <v>1088</v>
      </c>
      <c r="O764" s="33"/>
      <c r="P764" s="105"/>
      <c r="Q764" s="105"/>
      <c r="R764" s="106"/>
      <c r="S764" s="106"/>
    </row>
    <row r="765" spans="1:19">
      <c r="A765" s="27">
        <f t="shared" si="118"/>
        <v>487</v>
      </c>
      <c r="B765" s="27">
        <v>756</v>
      </c>
      <c r="C765" s="28" t="str">
        <f t="shared" si="119"/>
        <v>487 - PROSPECT HILL ACADEMY Charter School - SOMERVILLE Campus - MIDDLEBOROUGH pupils</v>
      </c>
      <c r="D765" s="29">
        <v>487274182</v>
      </c>
      <c r="E765" s="27">
        <f t="shared" si="120"/>
        <v>487</v>
      </c>
      <c r="F765" s="25">
        <f t="shared" si="121"/>
        <v>274</v>
      </c>
      <c r="G765" s="25">
        <f t="shared" si="122"/>
        <v>182</v>
      </c>
      <c r="H765" s="25">
        <f t="shared" si="123"/>
        <v>2</v>
      </c>
      <c r="I765" s="30">
        <f t="shared" si="124"/>
        <v>1.0549999999999999</v>
      </c>
      <c r="J765" s="27">
        <f t="shared" si="117"/>
        <v>8</v>
      </c>
      <c r="K765" s="31"/>
      <c r="L765" s="32">
        <f t="shared" si="125"/>
        <v>10179</v>
      </c>
      <c r="M765" s="32"/>
      <c r="N765" s="32">
        <f t="shared" si="126"/>
        <v>1088</v>
      </c>
      <c r="O765" s="33"/>
      <c r="P765" s="105"/>
      <c r="Q765" s="105"/>
      <c r="R765" s="106"/>
      <c r="S765" s="106"/>
    </row>
    <row r="766" spans="1:19">
      <c r="A766" s="27">
        <f t="shared" si="118"/>
        <v>487</v>
      </c>
      <c r="B766" s="27">
        <v>757</v>
      </c>
      <c r="C766" s="28" t="str">
        <f t="shared" si="119"/>
        <v>487 - PROSPECT HILL ACADEMY Charter School - SOMERVILLE Campus - NORWOOD pupils</v>
      </c>
      <c r="D766" s="29">
        <v>487274220</v>
      </c>
      <c r="E766" s="27">
        <f t="shared" si="120"/>
        <v>487</v>
      </c>
      <c r="F766" s="25">
        <f t="shared" si="121"/>
        <v>274</v>
      </c>
      <c r="G766" s="25">
        <f t="shared" si="122"/>
        <v>220</v>
      </c>
      <c r="H766" s="25">
        <f t="shared" si="123"/>
        <v>2</v>
      </c>
      <c r="I766" s="30">
        <f t="shared" si="124"/>
        <v>1.0549999999999999</v>
      </c>
      <c r="J766" s="27">
        <f t="shared" si="117"/>
        <v>7</v>
      </c>
      <c r="K766" s="31"/>
      <c r="L766" s="32">
        <f t="shared" si="125"/>
        <v>15868</v>
      </c>
      <c r="M766" s="32"/>
      <c r="N766" s="32">
        <f t="shared" si="126"/>
        <v>1088</v>
      </c>
      <c r="O766" s="33"/>
      <c r="P766" s="105"/>
      <c r="Q766" s="105"/>
      <c r="R766" s="106"/>
      <c r="S766" s="106"/>
    </row>
    <row r="767" spans="1:19">
      <c r="A767" s="27">
        <f t="shared" si="118"/>
        <v>487</v>
      </c>
      <c r="B767" s="27">
        <v>758</v>
      </c>
      <c r="C767" s="28" t="str">
        <f t="shared" si="119"/>
        <v>487 - PROSPECT HILL ACADEMY Charter School - SOMERVILLE Campus - PEABODY pupils</v>
      </c>
      <c r="D767" s="29">
        <v>487274229</v>
      </c>
      <c r="E767" s="27">
        <f t="shared" si="120"/>
        <v>487</v>
      </c>
      <c r="F767" s="25">
        <f t="shared" si="121"/>
        <v>274</v>
      </c>
      <c r="G767" s="25">
        <f t="shared" si="122"/>
        <v>229</v>
      </c>
      <c r="H767" s="25">
        <f t="shared" si="123"/>
        <v>2</v>
      </c>
      <c r="I767" s="30">
        <f t="shared" si="124"/>
        <v>1.0549999999999999</v>
      </c>
      <c r="J767" s="27">
        <f t="shared" si="117"/>
        <v>9</v>
      </c>
      <c r="K767" s="31"/>
      <c r="L767" s="32">
        <f t="shared" si="125"/>
        <v>11135</v>
      </c>
      <c r="M767" s="32"/>
      <c r="N767" s="32">
        <f t="shared" si="126"/>
        <v>1088</v>
      </c>
      <c r="O767" s="33"/>
      <c r="P767" s="105"/>
      <c r="Q767" s="105"/>
      <c r="R767" s="106"/>
      <c r="S767" s="106"/>
    </row>
    <row r="768" spans="1:19">
      <c r="A768" s="27">
        <f t="shared" si="118"/>
        <v>487</v>
      </c>
      <c r="B768" s="27">
        <v>759</v>
      </c>
      <c r="C768" s="28" t="str">
        <f t="shared" si="119"/>
        <v>487 - PROSPECT HILL ACADEMY Charter School - SOMERVILLE Campus - RANDOLPH pupils</v>
      </c>
      <c r="D768" s="29">
        <v>487274244</v>
      </c>
      <c r="E768" s="27">
        <f t="shared" si="120"/>
        <v>487</v>
      </c>
      <c r="F768" s="25">
        <f t="shared" si="121"/>
        <v>274</v>
      </c>
      <c r="G768" s="25">
        <f t="shared" si="122"/>
        <v>244</v>
      </c>
      <c r="H768" s="25">
        <f t="shared" si="123"/>
        <v>2</v>
      </c>
      <c r="I768" s="30">
        <f t="shared" si="124"/>
        <v>1.0549999999999999</v>
      </c>
      <c r="J768" s="27">
        <f t="shared" si="117"/>
        <v>10</v>
      </c>
      <c r="K768" s="31"/>
      <c r="L768" s="32">
        <f t="shared" si="125"/>
        <v>10179</v>
      </c>
      <c r="M768" s="32"/>
      <c r="N768" s="32">
        <f t="shared" si="126"/>
        <v>1088</v>
      </c>
      <c r="O768" s="33"/>
      <c r="P768" s="105"/>
      <c r="Q768" s="105"/>
      <c r="R768" s="106"/>
      <c r="S768" s="106"/>
    </row>
    <row r="769" spans="1:19">
      <c r="A769" s="27">
        <f t="shared" si="118"/>
        <v>487</v>
      </c>
      <c r="B769" s="27">
        <v>760</v>
      </c>
      <c r="C769" s="28" t="str">
        <f t="shared" si="119"/>
        <v>487 - PROSPECT HILL ACADEMY Charter School - SOMERVILLE Campus - REVERE pupils</v>
      </c>
      <c r="D769" s="29">
        <v>487274248</v>
      </c>
      <c r="E769" s="27">
        <f t="shared" si="120"/>
        <v>487</v>
      </c>
      <c r="F769" s="25">
        <f t="shared" si="121"/>
        <v>274</v>
      </c>
      <c r="G769" s="25">
        <f t="shared" si="122"/>
        <v>248</v>
      </c>
      <c r="H769" s="25">
        <f t="shared" si="123"/>
        <v>2</v>
      </c>
      <c r="I769" s="30">
        <f t="shared" si="124"/>
        <v>1.0549999999999999</v>
      </c>
      <c r="J769" s="27">
        <f t="shared" si="117"/>
        <v>11</v>
      </c>
      <c r="K769" s="31"/>
      <c r="L769" s="32">
        <f t="shared" si="125"/>
        <v>14276</v>
      </c>
      <c r="M769" s="32"/>
      <c r="N769" s="32">
        <f t="shared" si="126"/>
        <v>1088</v>
      </c>
      <c r="O769" s="33"/>
      <c r="P769" s="105"/>
      <c r="Q769" s="105"/>
      <c r="R769" s="106"/>
      <c r="S769" s="106"/>
    </row>
    <row r="770" spans="1:19">
      <c r="A770" s="27">
        <f t="shared" si="118"/>
        <v>487</v>
      </c>
      <c r="B770" s="27">
        <v>761</v>
      </c>
      <c r="C770" s="28" t="str">
        <f t="shared" si="119"/>
        <v>487 - PROSPECT HILL ACADEMY Charter School - SOMERVILLE Campus - SAUGUS pupils</v>
      </c>
      <c r="D770" s="29">
        <v>487274262</v>
      </c>
      <c r="E770" s="27">
        <f t="shared" si="120"/>
        <v>487</v>
      </c>
      <c r="F770" s="25">
        <f t="shared" si="121"/>
        <v>274</v>
      </c>
      <c r="G770" s="25">
        <f t="shared" si="122"/>
        <v>262</v>
      </c>
      <c r="H770" s="25">
        <f t="shared" si="123"/>
        <v>2</v>
      </c>
      <c r="I770" s="30">
        <f t="shared" si="124"/>
        <v>1.0549999999999999</v>
      </c>
      <c r="J770" s="27">
        <f t="shared" si="117"/>
        <v>9</v>
      </c>
      <c r="K770" s="31"/>
      <c r="L770" s="32">
        <f t="shared" si="125"/>
        <v>13592</v>
      </c>
      <c r="M770" s="32"/>
      <c r="N770" s="32">
        <f t="shared" si="126"/>
        <v>1088</v>
      </c>
      <c r="O770" s="33"/>
      <c r="P770" s="105"/>
      <c r="Q770" s="105"/>
      <c r="R770" s="106"/>
      <c r="S770" s="106"/>
    </row>
    <row r="771" spans="1:19">
      <c r="A771" s="27">
        <f t="shared" si="118"/>
        <v>487</v>
      </c>
      <c r="B771" s="27">
        <v>762</v>
      </c>
      <c r="C771" s="28" t="str">
        <f t="shared" si="119"/>
        <v>487 - PROSPECT HILL ACADEMY Charter School - SOMERVILLE Campus - SOMERVILLE pupils</v>
      </c>
      <c r="D771" s="29">
        <v>487274274</v>
      </c>
      <c r="E771" s="27">
        <f t="shared" si="120"/>
        <v>487</v>
      </c>
      <c r="F771" s="25">
        <f t="shared" si="121"/>
        <v>274</v>
      </c>
      <c r="G771" s="25">
        <f t="shared" si="122"/>
        <v>274</v>
      </c>
      <c r="H771" s="25">
        <f t="shared" si="123"/>
        <v>2</v>
      </c>
      <c r="I771" s="30">
        <f t="shared" si="124"/>
        <v>1.0549999999999999</v>
      </c>
      <c r="J771" s="27">
        <f t="shared" si="117"/>
        <v>10</v>
      </c>
      <c r="K771" s="31"/>
      <c r="L771" s="32">
        <f t="shared" si="125"/>
        <v>16064</v>
      </c>
      <c r="M771" s="32"/>
      <c r="N771" s="32">
        <f t="shared" si="126"/>
        <v>1088</v>
      </c>
      <c r="O771" s="33"/>
      <c r="P771" s="105"/>
      <c r="Q771" s="105"/>
      <c r="R771" s="106"/>
      <c r="S771" s="106"/>
    </row>
    <row r="772" spans="1:19">
      <c r="A772" s="27">
        <f t="shared" si="118"/>
        <v>487</v>
      </c>
      <c r="B772" s="27">
        <v>763</v>
      </c>
      <c r="C772" s="28" t="str">
        <f t="shared" si="119"/>
        <v>487 - PROSPECT HILL ACADEMY Charter School - SOMERVILLE Campus - STONEHAM pupils</v>
      </c>
      <c r="D772" s="29">
        <v>487274284</v>
      </c>
      <c r="E772" s="27">
        <f t="shared" si="120"/>
        <v>487</v>
      </c>
      <c r="F772" s="25">
        <f t="shared" si="121"/>
        <v>274</v>
      </c>
      <c r="G772" s="25">
        <f t="shared" si="122"/>
        <v>284</v>
      </c>
      <c r="H772" s="25">
        <f t="shared" si="123"/>
        <v>2</v>
      </c>
      <c r="I772" s="30">
        <f t="shared" si="124"/>
        <v>1.0549999999999999</v>
      </c>
      <c r="J772" s="27">
        <f t="shared" si="117"/>
        <v>5</v>
      </c>
      <c r="K772" s="31"/>
      <c r="L772" s="32">
        <f t="shared" si="125"/>
        <v>15088</v>
      </c>
      <c r="M772" s="32"/>
      <c r="N772" s="32">
        <f t="shared" si="126"/>
        <v>1088</v>
      </c>
      <c r="O772" s="33"/>
      <c r="P772" s="105"/>
      <c r="Q772" s="105"/>
      <c r="R772" s="106"/>
      <c r="S772" s="106"/>
    </row>
    <row r="773" spans="1:19">
      <c r="A773" s="27">
        <f t="shared" si="118"/>
        <v>487</v>
      </c>
      <c r="B773" s="27">
        <v>764</v>
      </c>
      <c r="C773" s="28" t="str">
        <f t="shared" si="119"/>
        <v>487 - PROSPECT HILL ACADEMY Charter School - SOMERVILLE Campus - WALTHAM pupils</v>
      </c>
      <c r="D773" s="29">
        <v>487274308</v>
      </c>
      <c r="E773" s="27">
        <f t="shared" si="120"/>
        <v>487</v>
      </c>
      <c r="F773" s="25">
        <f t="shared" si="121"/>
        <v>274</v>
      </c>
      <c r="G773" s="25">
        <f t="shared" si="122"/>
        <v>308</v>
      </c>
      <c r="H773" s="25">
        <f t="shared" si="123"/>
        <v>2</v>
      </c>
      <c r="I773" s="30">
        <f t="shared" si="124"/>
        <v>1.0549999999999999</v>
      </c>
      <c r="J773" s="27">
        <f t="shared" si="117"/>
        <v>9</v>
      </c>
      <c r="K773" s="31"/>
      <c r="L773" s="32">
        <f t="shared" si="125"/>
        <v>15676</v>
      </c>
      <c r="M773" s="32"/>
      <c r="N773" s="32">
        <f t="shared" si="126"/>
        <v>1088</v>
      </c>
      <c r="O773" s="33"/>
      <c r="P773" s="105"/>
      <c r="Q773" s="105"/>
      <c r="R773" s="106"/>
      <c r="S773" s="106"/>
    </row>
    <row r="774" spans="1:19">
      <c r="A774" s="27">
        <f t="shared" si="118"/>
        <v>487</v>
      </c>
      <c r="B774" s="27">
        <v>765</v>
      </c>
      <c r="C774" s="28" t="str">
        <f t="shared" si="119"/>
        <v>487 - PROSPECT HILL ACADEMY Charter School - SOMERVILLE Campus - WATERTOWN pupils</v>
      </c>
      <c r="D774" s="29">
        <v>487274314</v>
      </c>
      <c r="E774" s="27">
        <f t="shared" si="120"/>
        <v>487</v>
      </c>
      <c r="F774" s="25">
        <f t="shared" si="121"/>
        <v>274</v>
      </c>
      <c r="G774" s="25">
        <f t="shared" si="122"/>
        <v>314</v>
      </c>
      <c r="H774" s="25">
        <f t="shared" si="123"/>
        <v>2</v>
      </c>
      <c r="I774" s="30">
        <f t="shared" si="124"/>
        <v>1.0549999999999999</v>
      </c>
      <c r="J774" s="27">
        <f t="shared" si="117"/>
        <v>7</v>
      </c>
      <c r="K774" s="31"/>
      <c r="L774" s="32">
        <f t="shared" si="125"/>
        <v>15868</v>
      </c>
      <c r="M774" s="32"/>
      <c r="N774" s="32">
        <f t="shared" si="126"/>
        <v>1088</v>
      </c>
      <c r="O774" s="33"/>
      <c r="P774" s="105"/>
      <c r="Q774" s="105"/>
      <c r="R774" s="106"/>
      <c r="S774" s="106"/>
    </row>
    <row r="775" spans="1:19">
      <c r="A775" s="27">
        <f t="shared" si="118"/>
        <v>487</v>
      </c>
      <c r="B775" s="27">
        <v>766</v>
      </c>
      <c r="C775" s="28" t="str">
        <f t="shared" si="119"/>
        <v>487 - PROSPECT HILL ACADEMY Charter School - SOMERVILLE Campus - WINTHROP pupils</v>
      </c>
      <c r="D775" s="29">
        <v>487274346</v>
      </c>
      <c r="E775" s="27">
        <f t="shared" si="120"/>
        <v>487</v>
      </c>
      <c r="F775" s="25">
        <f t="shared" si="121"/>
        <v>274</v>
      </c>
      <c r="G775" s="25">
        <f t="shared" si="122"/>
        <v>346</v>
      </c>
      <c r="H775" s="25">
        <f t="shared" si="123"/>
        <v>2</v>
      </c>
      <c r="I775" s="30">
        <f t="shared" si="124"/>
        <v>1.0549999999999999</v>
      </c>
      <c r="J775" s="27">
        <f t="shared" si="117"/>
        <v>8</v>
      </c>
      <c r="K775" s="31"/>
      <c r="L775" s="32">
        <f t="shared" si="125"/>
        <v>13235</v>
      </c>
      <c r="M775" s="32"/>
      <c r="N775" s="32">
        <f t="shared" si="126"/>
        <v>1088</v>
      </c>
      <c r="O775" s="33"/>
      <c r="P775" s="105"/>
      <c r="Q775" s="105"/>
      <c r="R775" s="106"/>
      <c r="S775" s="106"/>
    </row>
    <row r="776" spans="1:19">
      <c r="A776" s="27">
        <f t="shared" si="118"/>
        <v>487</v>
      </c>
      <c r="B776" s="27">
        <v>767</v>
      </c>
      <c r="C776" s="28" t="str">
        <f t="shared" si="119"/>
        <v>487 - PROSPECT HILL ACADEMY Charter School - SOMERVILLE Campus - WOBURN pupils</v>
      </c>
      <c r="D776" s="29">
        <v>487274347</v>
      </c>
      <c r="E776" s="27">
        <f t="shared" si="120"/>
        <v>487</v>
      </c>
      <c r="F776" s="25">
        <f t="shared" si="121"/>
        <v>274</v>
      </c>
      <c r="G776" s="25">
        <f t="shared" si="122"/>
        <v>347</v>
      </c>
      <c r="H776" s="25">
        <f t="shared" si="123"/>
        <v>2</v>
      </c>
      <c r="I776" s="30">
        <f t="shared" si="124"/>
        <v>1.0549999999999999</v>
      </c>
      <c r="J776" s="27">
        <f t="shared" si="117"/>
        <v>8</v>
      </c>
      <c r="K776" s="31"/>
      <c r="L776" s="32">
        <f t="shared" si="125"/>
        <v>14927</v>
      </c>
      <c r="M776" s="32"/>
      <c r="N776" s="32">
        <f t="shared" si="126"/>
        <v>1088</v>
      </c>
      <c r="O776" s="33"/>
      <c r="P776" s="105"/>
      <c r="Q776" s="105"/>
      <c r="R776" s="106"/>
      <c r="S776" s="106"/>
    </row>
    <row r="777" spans="1:19">
      <c r="A777" s="27">
        <f t="shared" si="118"/>
        <v>488</v>
      </c>
      <c r="B777" s="27">
        <v>768</v>
      </c>
      <c r="C777" s="28" t="str">
        <f t="shared" si="119"/>
        <v>488 - SOUTH SHORE Charter School - ABINGTON pupils</v>
      </c>
      <c r="D777" s="29">
        <v>488219001</v>
      </c>
      <c r="E777" s="27">
        <f t="shared" si="120"/>
        <v>488</v>
      </c>
      <c r="F777" s="25">
        <f t="shared" si="121"/>
        <v>219</v>
      </c>
      <c r="G777" s="25">
        <f t="shared" si="122"/>
        <v>1</v>
      </c>
      <c r="H777" s="25">
        <f t="shared" si="123"/>
        <v>1</v>
      </c>
      <c r="I777" s="30">
        <f t="shared" si="124"/>
        <v>1.06</v>
      </c>
      <c r="J777" s="27">
        <f t="shared" si="117"/>
        <v>7</v>
      </c>
      <c r="K777" s="31"/>
      <c r="L777" s="32">
        <f t="shared" si="125"/>
        <v>12976</v>
      </c>
      <c r="M777" s="32"/>
      <c r="N777" s="32">
        <f t="shared" si="126"/>
        <v>1088</v>
      </c>
      <c r="O777" s="33"/>
      <c r="P777" s="105"/>
      <c r="Q777" s="105"/>
      <c r="R777" s="106"/>
      <c r="S777" s="106"/>
    </row>
    <row r="778" spans="1:19">
      <c r="A778" s="27">
        <f t="shared" si="118"/>
        <v>488</v>
      </c>
      <c r="B778" s="27">
        <v>769</v>
      </c>
      <c r="C778" s="28" t="str">
        <f t="shared" si="119"/>
        <v>488 - SOUTH SHORE Charter School - ATTLEBORO pupils</v>
      </c>
      <c r="D778" s="29">
        <v>488219016</v>
      </c>
      <c r="E778" s="27">
        <f t="shared" si="120"/>
        <v>488</v>
      </c>
      <c r="F778" s="25">
        <f t="shared" si="121"/>
        <v>219</v>
      </c>
      <c r="G778" s="25">
        <f t="shared" si="122"/>
        <v>16</v>
      </c>
      <c r="H778" s="25">
        <f t="shared" si="123"/>
        <v>1</v>
      </c>
      <c r="I778" s="30">
        <f t="shared" si="124"/>
        <v>1.06</v>
      </c>
      <c r="J778" s="27">
        <f t="shared" ref="J778:J841" si="127">VLOOKUP(D778,enro_chafnd,16)</f>
        <v>8</v>
      </c>
      <c r="K778" s="31"/>
      <c r="L778" s="32">
        <f t="shared" si="125"/>
        <v>16603</v>
      </c>
      <c r="M778" s="32"/>
      <c r="N778" s="32">
        <f t="shared" si="126"/>
        <v>1088</v>
      </c>
      <c r="O778" s="33"/>
      <c r="P778" s="105"/>
      <c r="Q778" s="105"/>
      <c r="R778" s="106"/>
      <c r="S778" s="106"/>
    </row>
    <row r="779" spans="1:19">
      <c r="A779" s="27">
        <f t="shared" ref="A779:A842" si="128">IF(VALUE(MID(D779,1,1))=4,VALUE(MID(D779,1,3)),VALUE(MID(D779,1,4)))</f>
        <v>488</v>
      </c>
      <c r="B779" s="27">
        <v>770</v>
      </c>
      <c r="C779" s="28" t="str">
        <f t="shared" ref="C779:C842" si="129">IF(H779=1,A779 &amp; " - " &amp;VLOOKUP(A779,codeCHA,2)&amp;" Charter School - "&amp;VLOOKUP(G779,code436,2)&amp;" pupils",IF(OR(A779=450,A779=466),A779 &amp; " - " &amp;VLOOKUP(A779,codeCHA,2)&amp;" Charter School - "&amp;VLOOKUP(F779,code436,2)&amp;" District - "&amp;VLOOKUP(G779,code436,2)&amp;" pupils",A779 &amp; " - " &amp;VLOOKUP(A779,codeCHA,2)&amp;" Charter School - "&amp;VLOOKUP(F779,code436,2)&amp;" Campus - "&amp;VLOOKUP(G779,code436,2)&amp;" pupils"))</f>
        <v>488 - SOUTH SHORE Charter School - BOSTON pupils</v>
      </c>
      <c r="D779" s="29">
        <v>488219035</v>
      </c>
      <c r="E779" s="27">
        <f t="shared" ref="E779:E842" si="130">A779</f>
        <v>488</v>
      </c>
      <c r="F779" s="25">
        <f t="shared" ref="F779:F842" si="131">IF(VALUE(MID(D779,1,1))=4,VALUE(MID(D779,4,3)),VALUE(MID(D779,5,3)))</f>
        <v>219</v>
      </c>
      <c r="G779" s="25">
        <f t="shared" ref="G779:G842" si="132">IF(VALUE(MID(D779,1,1))=4,VALUE(MID(D779,7,3)),VALUE(MID(D779,8,3)))</f>
        <v>35</v>
      </c>
      <c r="H779" s="25">
        <f t="shared" ref="H779:H842" si="133">IF(OR(A779=410,A779=466,A779=487),2,1)</f>
        <v>1</v>
      </c>
      <c r="I779" s="30">
        <f t="shared" ref="I779:I842" si="134">VLOOKUP(F779,distinfo,4)</f>
        <v>1.06</v>
      </c>
      <c r="J779" s="27">
        <f t="shared" si="127"/>
        <v>11</v>
      </c>
      <c r="K779" s="31"/>
      <c r="L779" s="32">
        <f t="shared" ref="L779:L842" si="135">IF(VLOOKUP(D779,rate_chafnd,40,FALSE)&gt;0,VLOOKUP(D779,rate_chafnd,40),VLOOKUP(G779,distinfo,7))</f>
        <v>18666</v>
      </c>
      <c r="M779" s="32"/>
      <c r="N779" s="32">
        <f t="shared" ref="N779:N842" si="136">VLOOKUP(G779,distinfo,9)</f>
        <v>1088</v>
      </c>
      <c r="O779" s="33"/>
      <c r="P779" s="105"/>
      <c r="Q779" s="105"/>
      <c r="R779" s="106"/>
      <c r="S779" s="106"/>
    </row>
    <row r="780" spans="1:19">
      <c r="A780" s="27">
        <f t="shared" si="128"/>
        <v>488</v>
      </c>
      <c r="B780" s="27">
        <v>771</v>
      </c>
      <c r="C780" s="28" t="str">
        <f t="shared" si="129"/>
        <v>488 - SOUTH SHORE Charter School - BRAINTREE pupils</v>
      </c>
      <c r="D780" s="29">
        <v>488219040</v>
      </c>
      <c r="E780" s="27">
        <f t="shared" si="130"/>
        <v>488</v>
      </c>
      <c r="F780" s="25">
        <f t="shared" si="131"/>
        <v>219</v>
      </c>
      <c r="G780" s="25">
        <f t="shared" si="132"/>
        <v>40</v>
      </c>
      <c r="H780" s="25">
        <f t="shared" si="133"/>
        <v>1</v>
      </c>
      <c r="I780" s="30">
        <f t="shared" si="134"/>
        <v>1.06</v>
      </c>
      <c r="J780" s="27">
        <f t="shared" si="127"/>
        <v>6</v>
      </c>
      <c r="K780" s="31"/>
      <c r="L780" s="32">
        <f t="shared" si="135"/>
        <v>14629</v>
      </c>
      <c r="M780" s="32"/>
      <c r="N780" s="32">
        <f t="shared" si="136"/>
        <v>1088</v>
      </c>
      <c r="O780" s="33"/>
      <c r="P780" s="105"/>
      <c r="Q780" s="105"/>
      <c r="R780" s="106"/>
      <c r="S780" s="106"/>
    </row>
    <row r="781" spans="1:19">
      <c r="A781" s="27">
        <f t="shared" si="128"/>
        <v>488</v>
      </c>
      <c r="B781" s="27">
        <v>772</v>
      </c>
      <c r="C781" s="28" t="str">
        <f t="shared" si="129"/>
        <v>488 - SOUTH SHORE Charter School - BROCKTON pupils</v>
      </c>
      <c r="D781" s="29">
        <v>488219044</v>
      </c>
      <c r="E781" s="27">
        <f t="shared" si="130"/>
        <v>488</v>
      </c>
      <c r="F781" s="25">
        <f t="shared" si="131"/>
        <v>219</v>
      </c>
      <c r="G781" s="25">
        <f t="shared" si="132"/>
        <v>44</v>
      </c>
      <c r="H781" s="25">
        <f t="shared" si="133"/>
        <v>1</v>
      </c>
      <c r="I781" s="30">
        <f t="shared" si="134"/>
        <v>1.06</v>
      </c>
      <c r="J781" s="27">
        <f t="shared" si="127"/>
        <v>11</v>
      </c>
      <c r="K781" s="31"/>
      <c r="L781" s="32">
        <f t="shared" si="135"/>
        <v>15424</v>
      </c>
      <c r="M781" s="32"/>
      <c r="N781" s="32">
        <f t="shared" si="136"/>
        <v>1088</v>
      </c>
      <c r="O781" s="33"/>
      <c r="P781" s="105"/>
      <c r="Q781" s="105"/>
      <c r="R781" s="106"/>
      <c r="S781" s="106"/>
    </row>
    <row r="782" spans="1:19">
      <c r="A782" s="27">
        <f t="shared" si="128"/>
        <v>488</v>
      </c>
      <c r="B782" s="27">
        <v>773</v>
      </c>
      <c r="C782" s="28" t="str">
        <f t="shared" si="129"/>
        <v>488 - SOUTH SHORE Charter School - CANTON pupils</v>
      </c>
      <c r="D782" s="29">
        <v>488219050</v>
      </c>
      <c r="E782" s="27">
        <f t="shared" si="130"/>
        <v>488</v>
      </c>
      <c r="F782" s="25">
        <f t="shared" si="131"/>
        <v>219</v>
      </c>
      <c r="G782" s="25">
        <f t="shared" si="132"/>
        <v>50</v>
      </c>
      <c r="H782" s="25">
        <f t="shared" si="133"/>
        <v>1</v>
      </c>
      <c r="I782" s="30">
        <f t="shared" si="134"/>
        <v>1.06</v>
      </c>
      <c r="J782" s="27">
        <f t="shared" si="127"/>
        <v>4</v>
      </c>
      <c r="K782" s="31"/>
      <c r="L782" s="32">
        <f t="shared" si="135"/>
        <v>16708</v>
      </c>
      <c r="M782" s="32"/>
      <c r="N782" s="32">
        <f t="shared" si="136"/>
        <v>1088</v>
      </c>
      <c r="O782" s="33"/>
      <c r="P782" s="105"/>
      <c r="Q782" s="105"/>
      <c r="R782" s="106"/>
      <c r="S782" s="106"/>
    </row>
    <row r="783" spans="1:19">
      <c r="A783" s="27">
        <f t="shared" si="128"/>
        <v>488</v>
      </c>
      <c r="B783" s="27">
        <v>774</v>
      </c>
      <c r="C783" s="28" t="str">
        <f t="shared" si="129"/>
        <v>488 - SOUTH SHORE Charter School - CARVER pupils</v>
      </c>
      <c r="D783" s="29">
        <v>488219052</v>
      </c>
      <c r="E783" s="27">
        <f t="shared" si="130"/>
        <v>488</v>
      </c>
      <c r="F783" s="25">
        <f t="shared" si="131"/>
        <v>219</v>
      </c>
      <c r="G783" s="25">
        <f t="shared" si="132"/>
        <v>52</v>
      </c>
      <c r="H783" s="25">
        <f t="shared" si="133"/>
        <v>1</v>
      </c>
      <c r="I783" s="30">
        <f t="shared" si="134"/>
        <v>1.06</v>
      </c>
      <c r="J783" s="27">
        <f t="shared" si="127"/>
        <v>7</v>
      </c>
      <c r="K783" s="31"/>
      <c r="L783" s="32">
        <f t="shared" si="135"/>
        <v>10475</v>
      </c>
      <c r="M783" s="32"/>
      <c r="N783" s="32">
        <f t="shared" si="136"/>
        <v>1088</v>
      </c>
      <c r="O783" s="33"/>
      <c r="P783" s="105"/>
      <c r="Q783" s="105"/>
      <c r="R783" s="106"/>
      <c r="S783" s="106"/>
    </row>
    <row r="784" spans="1:19">
      <c r="A784" s="27">
        <f t="shared" si="128"/>
        <v>488</v>
      </c>
      <c r="B784" s="27">
        <v>775</v>
      </c>
      <c r="C784" s="28" t="str">
        <f t="shared" si="129"/>
        <v>488 - SOUTH SHORE Charter School - COHASSET pupils</v>
      </c>
      <c r="D784" s="29">
        <v>488219065</v>
      </c>
      <c r="E784" s="27">
        <f t="shared" si="130"/>
        <v>488</v>
      </c>
      <c r="F784" s="25">
        <f t="shared" si="131"/>
        <v>219</v>
      </c>
      <c r="G784" s="25">
        <f t="shared" si="132"/>
        <v>65</v>
      </c>
      <c r="H784" s="25">
        <f t="shared" si="133"/>
        <v>1</v>
      </c>
      <c r="I784" s="30">
        <f t="shared" si="134"/>
        <v>1.06</v>
      </c>
      <c r="J784" s="27">
        <f t="shared" si="127"/>
        <v>2</v>
      </c>
      <c r="K784" s="31"/>
      <c r="L784" s="32">
        <f t="shared" si="135"/>
        <v>11514</v>
      </c>
      <c r="M784" s="32"/>
      <c r="N784" s="32">
        <f t="shared" si="136"/>
        <v>1088</v>
      </c>
      <c r="O784" s="33"/>
      <c r="P784" s="105"/>
      <c r="Q784" s="105"/>
      <c r="R784" s="106"/>
      <c r="S784" s="106"/>
    </row>
    <row r="785" spans="1:19">
      <c r="A785" s="27">
        <f t="shared" si="128"/>
        <v>488</v>
      </c>
      <c r="B785" s="27">
        <v>776</v>
      </c>
      <c r="C785" s="28" t="str">
        <f t="shared" si="129"/>
        <v>488 - SOUTH SHORE Charter School - DUXBURY pupils</v>
      </c>
      <c r="D785" s="29">
        <v>488219082</v>
      </c>
      <c r="E785" s="27">
        <f t="shared" si="130"/>
        <v>488</v>
      </c>
      <c r="F785" s="25">
        <f t="shared" si="131"/>
        <v>219</v>
      </c>
      <c r="G785" s="25">
        <f t="shared" si="132"/>
        <v>82</v>
      </c>
      <c r="H785" s="25">
        <f t="shared" si="133"/>
        <v>1</v>
      </c>
      <c r="I785" s="30">
        <f t="shared" si="134"/>
        <v>1.06</v>
      </c>
      <c r="J785" s="27">
        <f t="shared" si="127"/>
        <v>2</v>
      </c>
      <c r="K785" s="31"/>
      <c r="L785" s="32">
        <f t="shared" si="135"/>
        <v>12176</v>
      </c>
      <c r="M785" s="32"/>
      <c r="N785" s="32">
        <f t="shared" si="136"/>
        <v>1088</v>
      </c>
      <c r="O785" s="33"/>
      <c r="P785" s="105"/>
      <c r="Q785" s="105"/>
      <c r="R785" s="106"/>
      <c r="S785" s="106"/>
    </row>
    <row r="786" spans="1:19">
      <c r="A786" s="27">
        <f t="shared" si="128"/>
        <v>488</v>
      </c>
      <c r="B786" s="27">
        <v>777</v>
      </c>
      <c r="C786" s="28" t="str">
        <f t="shared" si="129"/>
        <v>488 - SOUTH SHORE Charter School - EAST BRIDGEWATER pupils</v>
      </c>
      <c r="D786" s="29">
        <v>488219083</v>
      </c>
      <c r="E786" s="27">
        <f t="shared" si="130"/>
        <v>488</v>
      </c>
      <c r="F786" s="25">
        <f t="shared" si="131"/>
        <v>219</v>
      </c>
      <c r="G786" s="25">
        <f t="shared" si="132"/>
        <v>83</v>
      </c>
      <c r="H786" s="25">
        <f t="shared" si="133"/>
        <v>1</v>
      </c>
      <c r="I786" s="30">
        <f t="shared" si="134"/>
        <v>1.06</v>
      </c>
      <c r="J786" s="27">
        <f t="shared" si="127"/>
        <v>6</v>
      </c>
      <c r="K786" s="31"/>
      <c r="L786" s="32">
        <f t="shared" si="135"/>
        <v>14104</v>
      </c>
      <c r="M786" s="32"/>
      <c r="N786" s="32">
        <f t="shared" si="136"/>
        <v>1088</v>
      </c>
      <c r="O786" s="33"/>
      <c r="P786" s="105"/>
      <c r="Q786" s="105"/>
      <c r="R786" s="106"/>
      <c r="S786" s="106"/>
    </row>
    <row r="787" spans="1:19">
      <c r="A787" s="27">
        <f t="shared" si="128"/>
        <v>488</v>
      </c>
      <c r="B787" s="27">
        <v>778</v>
      </c>
      <c r="C787" s="28" t="str">
        <f t="shared" si="129"/>
        <v>488 - SOUTH SHORE Charter School - HALIFAX pupils</v>
      </c>
      <c r="D787" s="29">
        <v>488219118</v>
      </c>
      <c r="E787" s="27">
        <f t="shared" si="130"/>
        <v>488</v>
      </c>
      <c r="F787" s="25">
        <f t="shared" si="131"/>
        <v>219</v>
      </c>
      <c r="G787" s="25">
        <f t="shared" si="132"/>
        <v>118</v>
      </c>
      <c r="H787" s="25">
        <f t="shared" si="133"/>
        <v>1</v>
      </c>
      <c r="I787" s="30">
        <f t="shared" si="134"/>
        <v>1.06</v>
      </c>
      <c r="J787" s="27">
        <f t="shared" si="127"/>
        <v>5</v>
      </c>
      <c r="K787" s="31"/>
      <c r="L787" s="32">
        <f t="shared" si="135"/>
        <v>15057</v>
      </c>
      <c r="M787" s="32"/>
      <c r="N787" s="32">
        <f t="shared" si="136"/>
        <v>1088</v>
      </c>
      <c r="O787" s="33"/>
      <c r="P787" s="105"/>
      <c r="Q787" s="105"/>
      <c r="R787" s="106"/>
      <c r="S787" s="106"/>
    </row>
    <row r="788" spans="1:19">
      <c r="A788" s="27">
        <f t="shared" si="128"/>
        <v>488</v>
      </c>
      <c r="B788" s="27">
        <v>779</v>
      </c>
      <c r="C788" s="28" t="str">
        <f t="shared" si="129"/>
        <v>488 - SOUTH SHORE Charter School - HANOVER pupils</v>
      </c>
      <c r="D788" s="29">
        <v>488219122</v>
      </c>
      <c r="E788" s="27">
        <f t="shared" si="130"/>
        <v>488</v>
      </c>
      <c r="F788" s="25">
        <f t="shared" si="131"/>
        <v>219</v>
      </c>
      <c r="G788" s="25">
        <f t="shared" si="132"/>
        <v>122</v>
      </c>
      <c r="H788" s="25">
        <f t="shared" si="133"/>
        <v>1</v>
      </c>
      <c r="I788" s="30">
        <f t="shared" si="134"/>
        <v>1.06</v>
      </c>
      <c r="J788" s="27">
        <f t="shared" si="127"/>
        <v>3</v>
      </c>
      <c r="K788" s="31"/>
      <c r="L788" s="32">
        <f t="shared" si="135"/>
        <v>12989</v>
      </c>
      <c r="M788" s="32"/>
      <c r="N788" s="32">
        <f t="shared" si="136"/>
        <v>1088</v>
      </c>
      <c r="O788" s="33"/>
      <c r="P788" s="105"/>
      <c r="Q788" s="105"/>
      <c r="R788" s="106"/>
      <c r="S788" s="106"/>
    </row>
    <row r="789" spans="1:19">
      <c r="A789" s="27">
        <f t="shared" si="128"/>
        <v>488</v>
      </c>
      <c r="B789" s="27">
        <v>780</v>
      </c>
      <c r="C789" s="28" t="str">
        <f t="shared" si="129"/>
        <v>488 - SOUTH SHORE Charter School - HINGHAM pupils</v>
      </c>
      <c r="D789" s="29">
        <v>488219131</v>
      </c>
      <c r="E789" s="27">
        <f t="shared" si="130"/>
        <v>488</v>
      </c>
      <c r="F789" s="25">
        <f t="shared" si="131"/>
        <v>219</v>
      </c>
      <c r="G789" s="25">
        <f t="shared" si="132"/>
        <v>131</v>
      </c>
      <c r="H789" s="25">
        <f t="shared" si="133"/>
        <v>1</v>
      </c>
      <c r="I789" s="30">
        <f t="shared" si="134"/>
        <v>1.06</v>
      </c>
      <c r="J789" s="27">
        <f t="shared" si="127"/>
        <v>2</v>
      </c>
      <c r="K789" s="31"/>
      <c r="L789" s="32">
        <f t="shared" si="135"/>
        <v>11529</v>
      </c>
      <c r="M789" s="32"/>
      <c r="N789" s="32">
        <f t="shared" si="136"/>
        <v>1088</v>
      </c>
      <c r="O789" s="33"/>
      <c r="P789" s="105"/>
      <c r="Q789" s="105"/>
      <c r="R789" s="106"/>
      <c r="S789" s="106"/>
    </row>
    <row r="790" spans="1:19">
      <c r="A790" s="27">
        <f t="shared" si="128"/>
        <v>488</v>
      </c>
      <c r="B790" s="27">
        <v>781</v>
      </c>
      <c r="C790" s="28" t="str">
        <f t="shared" si="129"/>
        <v>488 - SOUTH SHORE Charter School - HOLBROOK pupils</v>
      </c>
      <c r="D790" s="29">
        <v>488219133</v>
      </c>
      <c r="E790" s="27">
        <f t="shared" si="130"/>
        <v>488</v>
      </c>
      <c r="F790" s="25">
        <f t="shared" si="131"/>
        <v>219</v>
      </c>
      <c r="G790" s="25">
        <f t="shared" si="132"/>
        <v>133</v>
      </c>
      <c r="H790" s="25">
        <f t="shared" si="133"/>
        <v>1</v>
      </c>
      <c r="I790" s="30">
        <f t="shared" si="134"/>
        <v>1.06</v>
      </c>
      <c r="J790" s="27">
        <f t="shared" si="127"/>
        <v>9</v>
      </c>
      <c r="K790" s="31"/>
      <c r="L790" s="32">
        <f t="shared" si="135"/>
        <v>13801</v>
      </c>
      <c r="M790" s="32"/>
      <c r="N790" s="32">
        <f t="shared" si="136"/>
        <v>1088</v>
      </c>
      <c r="O790" s="33"/>
      <c r="P790" s="105"/>
      <c r="Q790" s="105"/>
      <c r="R790" s="106"/>
      <c r="S790" s="106"/>
    </row>
    <row r="791" spans="1:19">
      <c r="A791" s="27">
        <f t="shared" si="128"/>
        <v>488</v>
      </c>
      <c r="B791" s="27">
        <v>782</v>
      </c>
      <c r="C791" s="28" t="str">
        <f t="shared" si="129"/>
        <v>488 - SOUTH SHORE Charter School - HULL pupils</v>
      </c>
      <c r="D791" s="29">
        <v>488219142</v>
      </c>
      <c r="E791" s="27">
        <f t="shared" si="130"/>
        <v>488</v>
      </c>
      <c r="F791" s="25">
        <f t="shared" si="131"/>
        <v>219</v>
      </c>
      <c r="G791" s="25">
        <f t="shared" si="132"/>
        <v>142</v>
      </c>
      <c r="H791" s="25">
        <f t="shared" si="133"/>
        <v>1</v>
      </c>
      <c r="I791" s="30">
        <f t="shared" si="134"/>
        <v>1.06</v>
      </c>
      <c r="J791" s="27">
        <f t="shared" si="127"/>
        <v>7</v>
      </c>
      <c r="K791" s="31"/>
      <c r="L791" s="32">
        <f t="shared" si="135"/>
        <v>11993</v>
      </c>
      <c r="M791" s="32"/>
      <c r="N791" s="32">
        <f t="shared" si="136"/>
        <v>1088</v>
      </c>
      <c r="O791" s="33"/>
      <c r="P791" s="105"/>
      <c r="Q791" s="105"/>
      <c r="R791" s="106"/>
      <c r="S791" s="106"/>
    </row>
    <row r="792" spans="1:19">
      <c r="A792" s="27">
        <f t="shared" si="128"/>
        <v>488</v>
      </c>
      <c r="B792" s="27">
        <v>783</v>
      </c>
      <c r="C792" s="28" t="str">
        <f t="shared" si="129"/>
        <v>488 - SOUTH SHORE Charter School - KINGSTON pupils</v>
      </c>
      <c r="D792" s="29">
        <v>488219145</v>
      </c>
      <c r="E792" s="27">
        <f t="shared" si="130"/>
        <v>488</v>
      </c>
      <c r="F792" s="25">
        <f t="shared" si="131"/>
        <v>219</v>
      </c>
      <c r="G792" s="25">
        <f t="shared" si="132"/>
        <v>145</v>
      </c>
      <c r="H792" s="25">
        <f t="shared" si="133"/>
        <v>1</v>
      </c>
      <c r="I792" s="30">
        <f t="shared" si="134"/>
        <v>1.06</v>
      </c>
      <c r="J792" s="27">
        <f t="shared" si="127"/>
        <v>5</v>
      </c>
      <c r="K792" s="31"/>
      <c r="L792" s="32">
        <f t="shared" si="135"/>
        <v>14321</v>
      </c>
      <c r="M792" s="32"/>
      <c r="N792" s="32">
        <f t="shared" si="136"/>
        <v>1088</v>
      </c>
      <c r="O792" s="33"/>
      <c r="P792" s="105"/>
      <c r="Q792" s="105"/>
      <c r="R792" s="106"/>
      <c r="S792" s="106"/>
    </row>
    <row r="793" spans="1:19">
      <c r="A793" s="27">
        <f t="shared" si="128"/>
        <v>488</v>
      </c>
      <c r="B793" s="27">
        <v>784</v>
      </c>
      <c r="C793" s="28" t="str">
        <f t="shared" si="129"/>
        <v>488 - SOUTH SHORE Charter School - MARSHFIELD pupils</v>
      </c>
      <c r="D793" s="29">
        <v>488219171</v>
      </c>
      <c r="E793" s="27">
        <f t="shared" si="130"/>
        <v>488</v>
      </c>
      <c r="F793" s="25">
        <f t="shared" si="131"/>
        <v>219</v>
      </c>
      <c r="G793" s="25">
        <f t="shared" si="132"/>
        <v>171</v>
      </c>
      <c r="H793" s="25">
        <f t="shared" si="133"/>
        <v>1</v>
      </c>
      <c r="I793" s="30">
        <f t="shared" si="134"/>
        <v>1.06</v>
      </c>
      <c r="J793" s="27">
        <f t="shared" si="127"/>
        <v>4</v>
      </c>
      <c r="K793" s="31"/>
      <c r="L793" s="32">
        <f t="shared" si="135"/>
        <v>12734</v>
      </c>
      <c r="M793" s="32"/>
      <c r="N793" s="32">
        <f t="shared" si="136"/>
        <v>1088</v>
      </c>
      <c r="O793" s="33"/>
      <c r="P793" s="105"/>
      <c r="Q793" s="105"/>
      <c r="R793" s="106"/>
      <c r="S793" s="106"/>
    </row>
    <row r="794" spans="1:19">
      <c r="A794" s="27">
        <f t="shared" si="128"/>
        <v>488</v>
      </c>
      <c r="B794" s="27">
        <v>785</v>
      </c>
      <c r="C794" s="28" t="str">
        <f t="shared" si="129"/>
        <v>488 - SOUTH SHORE Charter School - MIDDLEBOROUGH pupils</v>
      </c>
      <c r="D794" s="29">
        <v>488219182</v>
      </c>
      <c r="E794" s="27">
        <f t="shared" si="130"/>
        <v>488</v>
      </c>
      <c r="F794" s="25">
        <f t="shared" si="131"/>
        <v>219</v>
      </c>
      <c r="G794" s="25">
        <f t="shared" si="132"/>
        <v>182</v>
      </c>
      <c r="H794" s="25">
        <f t="shared" si="133"/>
        <v>1</v>
      </c>
      <c r="I794" s="30">
        <f t="shared" si="134"/>
        <v>1.06</v>
      </c>
      <c r="J794" s="27">
        <f t="shared" si="127"/>
        <v>8</v>
      </c>
      <c r="K794" s="31"/>
      <c r="L794" s="32">
        <f t="shared" si="135"/>
        <v>10603</v>
      </c>
      <c r="M794" s="32"/>
      <c r="N794" s="32">
        <f t="shared" si="136"/>
        <v>1088</v>
      </c>
      <c r="O794" s="33"/>
      <c r="P794" s="105"/>
      <c r="Q794" s="105"/>
      <c r="R794" s="106"/>
      <c r="S794" s="106"/>
    </row>
    <row r="795" spans="1:19">
      <c r="A795" s="27">
        <f t="shared" si="128"/>
        <v>488</v>
      </c>
      <c r="B795" s="27">
        <v>786</v>
      </c>
      <c r="C795" s="28" t="str">
        <f t="shared" si="129"/>
        <v>488 - SOUTH SHORE Charter School - NORWELL pupils</v>
      </c>
      <c r="D795" s="29">
        <v>488219219</v>
      </c>
      <c r="E795" s="27">
        <f t="shared" si="130"/>
        <v>488</v>
      </c>
      <c r="F795" s="25">
        <f t="shared" si="131"/>
        <v>219</v>
      </c>
      <c r="G795" s="25">
        <f t="shared" si="132"/>
        <v>219</v>
      </c>
      <c r="H795" s="25">
        <f t="shared" si="133"/>
        <v>1</v>
      </c>
      <c r="I795" s="30">
        <f t="shared" si="134"/>
        <v>1.06</v>
      </c>
      <c r="J795" s="27">
        <f t="shared" si="127"/>
        <v>2</v>
      </c>
      <c r="K795" s="31"/>
      <c r="L795" s="32">
        <f t="shared" si="135"/>
        <v>11480</v>
      </c>
      <c r="M795" s="32"/>
      <c r="N795" s="32">
        <f t="shared" si="136"/>
        <v>1088</v>
      </c>
      <c r="O795" s="33"/>
      <c r="P795" s="105"/>
      <c r="Q795" s="105"/>
      <c r="R795" s="106"/>
      <c r="S795" s="106"/>
    </row>
    <row r="796" spans="1:19">
      <c r="A796" s="27">
        <f t="shared" si="128"/>
        <v>488</v>
      </c>
      <c r="B796" s="27">
        <v>787</v>
      </c>
      <c r="C796" s="28" t="str">
        <f t="shared" si="129"/>
        <v>488 - SOUTH SHORE Charter School - PEMBROKE pupils</v>
      </c>
      <c r="D796" s="29">
        <v>488219231</v>
      </c>
      <c r="E796" s="27">
        <f t="shared" si="130"/>
        <v>488</v>
      </c>
      <c r="F796" s="25">
        <f t="shared" si="131"/>
        <v>219</v>
      </c>
      <c r="G796" s="25">
        <f t="shared" si="132"/>
        <v>231</v>
      </c>
      <c r="H796" s="25">
        <f t="shared" si="133"/>
        <v>1</v>
      </c>
      <c r="I796" s="30">
        <f t="shared" si="134"/>
        <v>1.06</v>
      </c>
      <c r="J796" s="27">
        <f t="shared" si="127"/>
        <v>4</v>
      </c>
      <c r="K796" s="31"/>
      <c r="L796" s="32">
        <f t="shared" si="135"/>
        <v>12244</v>
      </c>
      <c r="M796" s="32"/>
      <c r="N796" s="32">
        <f t="shared" si="136"/>
        <v>1088</v>
      </c>
      <c r="O796" s="33"/>
      <c r="P796" s="105"/>
      <c r="Q796" s="105"/>
      <c r="R796" s="106"/>
      <c r="S796" s="106"/>
    </row>
    <row r="797" spans="1:19">
      <c r="A797" s="27">
        <f t="shared" si="128"/>
        <v>488</v>
      </c>
      <c r="B797" s="27">
        <v>788</v>
      </c>
      <c r="C797" s="28" t="str">
        <f t="shared" si="129"/>
        <v>488 - SOUTH SHORE Charter School - PLYMOUTH pupils</v>
      </c>
      <c r="D797" s="29">
        <v>488219239</v>
      </c>
      <c r="E797" s="27">
        <f t="shared" si="130"/>
        <v>488</v>
      </c>
      <c r="F797" s="25">
        <f t="shared" si="131"/>
        <v>219</v>
      </c>
      <c r="G797" s="25">
        <f t="shared" si="132"/>
        <v>239</v>
      </c>
      <c r="H797" s="25">
        <f t="shared" si="133"/>
        <v>1</v>
      </c>
      <c r="I797" s="30">
        <f t="shared" si="134"/>
        <v>1.06</v>
      </c>
      <c r="J797" s="27">
        <f t="shared" si="127"/>
        <v>6</v>
      </c>
      <c r="K797" s="31"/>
      <c r="L797" s="32">
        <f t="shared" si="135"/>
        <v>12508</v>
      </c>
      <c r="M797" s="32"/>
      <c r="N797" s="32">
        <f t="shared" si="136"/>
        <v>1088</v>
      </c>
      <c r="O797" s="33"/>
      <c r="P797" s="105"/>
      <c r="Q797" s="105"/>
      <c r="R797" s="106"/>
      <c r="S797" s="106"/>
    </row>
    <row r="798" spans="1:19">
      <c r="A798" s="27">
        <f t="shared" si="128"/>
        <v>488</v>
      </c>
      <c r="B798" s="27">
        <v>789</v>
      </c>
      <c r="C798" s="28" t="str">
        <f t="shared" si="129"/>
        <v>488 - SOUTH SHORE Charter School - QUINCY pupils</v>
      </c>
      <c r="D798" s="29">
        <v>488219243</v>
      </c>
      <c r="E798" s="27">
        <f t="shared" si="130"/>
        <v>488</v>
      </c>
      <c r="F798" s="25">
        <f t="shared" si="131"/>
        <v>219</v>
      </c>
      <c r="G798" s="25">
        <f t="shared" si="132"/>
        <v>243</v>
      </c>
      <c r="H798" s="25">
        <f t="shared" si="133"/>
        <v>1</v>
      </c>
      <c r="I798" s="30">
        <f t="shared" si="134"/>
        <v>1.06</v>
      </c>
      <c r="J798" s="27">
        <f t="shared" si="127"/>
        <v>9</v>
      </c>
      <c r="K798" s="31"/>
      <c r="L798" s="32">
        <f t="shared" si="135"/>
        <v>13612</v>
      </c>
      <c r="M798" s="32"/>
      <c r="N798" s="32">
        <f t="shared" si="136"/>
        <v>1088</v>
      </c>
      <c r="O798" s="33"/>
      <c r="P798" s="105"/>
      <c r="Q798" s="105"/>
      <c r="R798" s="106"/>
      <c r="S798" s="106"/>
    </row>
    <row r="799" spans="1:19">
      <c r="A799" s="27">
        <f t="shared" si="128"/>
        <v>488</v>
      </c>
      <c r="B799" s="27">
        <v>790</v>
      </c>
      <c r="C799" s="28" t="str">
        <f t="shared" si="129"/>
        <v>488 - SOUTH SHORE Charter School - RANDOLPH pupils</v>
      </c>
      <c r="D799" s="29">
        <v>488219244</v>
      </c>
      <c r="E799" s="27">
        <f t="shared" si="130"/>
        <v>488</v>
      </c>
      <c r="F799" s="25">
        <f t="shared" si="131"/>
        <v>219</v>
      </c>
      <c r="G799" s="25">
        <f t="shared" si="132"/>
        <v>244</v>
      </c>
      <c r="H799" s="25">
        <f t="shared" si="133"/>
        <v>1</v>
      </c>
      <c r="I799" s="30">
        <f t="shared" si="134"/>
        <v>1.06</v>
      </c>
      <c r="J799" s="27">
        <f t="shared" si="127"/>
        <v>10</v>
      </c>
      <c r="K799" s="31"/>
      <c r="L799" s="32">
        <f t="shared" si="135"/>
        <v>14695</v>
      </c>
      <c r="M799" s="32"/>
      <c r="N799" s="32">
        <f t="shared" si="136"/>
        <v>1088</v>
      </c>
      <c r="O799" s="33"/>
      <c r="P799" s="105"/>
      <c r="Q799" s="105"/>
      <c r="R799" s="106"/>
      <c r="S799" s="106"/>
    </row>
    <row r="800" spans="1:19">
      <c r="A800" s="27">
        <f t="shared" si="128"/>
        <v>488</v>
      </c>
      <c r="B800" s="27">
        <v>791</v>
      </c>
      <c r="C800" s="28" t="str">
        <f t="shared" si="129"/>
        <v>488 - SOUTH SHORE Charter School - ROCKLAND pupils</v>
      </c>
      <c r="D800" s="29">
        <v>488219251</v>
      </c>
      <c r="E800" s="27">
        <f t="shared" si="130"/>
        <v>488</v>
      </c>
      <c r="F800" s="25">
        <f t="shared" si="131"/>
        <v>219</v>
      </c>
      <c r="G800" s="25">
        <f t="shared" si="132"/>
        <v>251</v>
      </c>
      <c r="H800" s="25">
        <f t="shared" si="133"/>
        <v>1</v>
      </c>
      <c r="I800" s="30">
        <f t="shared" si="134"/>
        <v>1.06</v>
      </c>
      <c r="J800" s="27">
        <f t="shared" si="127"/>
        <v>9</v>
      </c>
      <c r="K800" s="31"/>
      <c r="L800" s="32">
        <f t="shared" si="135"/>
        <v>13306</v>
      </c>
      <c r="M800" s="32"/>
      <c r="N800" s="32">
        <f t="shared" si="136"/>
        <v>1088</v>
      </c>
      <c r="O800" s="33"/>
      <c r="P800" s="105"/>
      <c r="Q800" s="105"/>
      <c r="R800" s="106"/>
      <c r="S800" s="106"/>
    </row>
    <row r="801" spans="1:19">
      <c r="A801" s="27">
        <f t="shared" si="128"/>
        <v>488</v>
      </c>
      <c r="B801" s="27">
        <v>792</v>
      </c>
      <c r="C801" s="28" t="str">
        <f t="shared" si="129"/>
        <v>488 - SOUTH SHORE Charter School - SCITUATE pupils</v>
      </c>
      <c r="D801" s="29">
        <v>488219264</v>
      </c>
      <c r="E801" s="27">
        <f t="shared" si="130"/>
        <v>488</v>
      </c>
      <c r="F801" s="25">
        <f t="shared" si="131"/>
        <v>219</v>
      </c>
      <c r="G801" s="25">
        <f t="shared" si="132"/>
        <v>264</v>
      </c>
      <c r="H801" s="25">
        <f t="shared" si="133"/>
        <v>1</v>
      </c>
      <c r="I801" s="30">
        <f t="shared" si="134"/>
        <v>1.06</v>
      </c>
      <c r="J801" s="27">
        <f t="shared" si="127"/>
        <v>3</v>
      </c>
      <c r="K801" s="31"/>
      <c r="L801" s="32">
        <f t="shared" si="135"/>
        <v>11430</v>
      </c>
      <c r="M801" s="32"/>
      <c r="N801" s="32">
        <f t="shared" si="136"/>
        <v>1088</v>
      </c>
      <c r="O801" s="33"/>
      <c r="P801" s="105"/>
      <c r="Q801" s="105"/>
      <c r="R801" s="106"/>
      <c r="S801" s="106"/>
    </row>
    <row r="802" spans="1:19">
      <c r="A802" s="27">
        <f t="shared" si="128"/>
        <v>488</v>
      </c>
      <c r="B802" s="27">
        <v>793</v>
      </c>
      <c r="C802" s="28" t="str">
        <f t="shared" si="129"/>
        <v>488 - SOUTH SHORE Charter School - STOUGHTON pupils</v>
      </c>
      <c r="D802" s="29">
        <v>488219285</v>
      </c>
      <c r="E802" s="27">
        <f t="shared" si="130"/>
        <v>488</v>
      </c>
      <c r="F802" s="25">
        <f t="shared" si="131"/>
        <v>219</v>
      </c>
      <c r="G802" s="25">
        <f t="shared" si="132"/>
        <v>285</v>
      </c>
      <c r="H802" s="25">
        <f t="shared" si="133"/>
        <v>1</v>
      </c>
      <c r="I802" s="30">
        <f t="shared" si="134"/>
        <v>1.06</v>
      </c>
      <c r="J802" s="27">
        <f t="shared" si="127"/>
        <v>8</v>
      </c>
      <c r="K802" s="31"/>
      <c r="L802" s="32">
        <f t="shared" si="135"/>
        <v>15388</v>
      </c>
      <c r="M802" s="32"/>
      <c r="N802" s="32">
        <f t="shared" si="136"/>
        <v>1088</v>
      </c>
      <c r="O802" s="33"/>
      <c r="P802" s="105"/>
      <c r="Q802" s="105"/>
      <c r="R802" s="106"/>
      <c r="S802" s="106"/>
    </row>
    <row r="803" spans="1:19">
      <c r="A803" s="27">
        <f t="shared" si="128"/>
        <v>488</v>
      </c>
      <c r="B803" s="27">
        <v>794</v>
      </c>
      <c r="C803" s="28" t="str">
        <f t="shared" si="129"/>
        <v>488 - SOUTH SHORE Charter School - TAUNTON pupils</v>
      </c>
      <c r="D803" s="29">
        <v>488219293</v>
      </c>
      <c r="E803" s="27">
        <f t="shared" si="130"/>
        <v>488</v>
      </c>
      <c r="F803" s="25">
        <f t="shared" si="131"/>
        <v>219</v>
      </c>
      <c r="G803" s="25">
        <f t="shared" si="132"/>
        <v>293</v>
      </c>
      <c r="H803" s="25">
        <f t="shared" si="133"/>
        <v>1</v>
      </c>
      <c r="I803" s="30">
        <f t="shared" si="134"/>
        <v>1.06</v>
      </c>
      <c r="J803" s="27">
        <f t="shared" si="127"/>
        <v>10</v>
      </c>
      <c r="K803" s="31"/>
      <c r="L803" s="32">
        <f t="shared" si="135"/>
        <v>17353</v>
      </c>
      <c r="M803" s="32"/>
      <c r="N803" s="32">
        <f t="shared" si="136"/>
        <v>1088</v>
      </c>
      <c r="O803" s="33"/>
      <c r="P803" s="105"/>
      <c r="Q803" s="105"/>
      <c r="R803" s="106"/>
      <c r="S803" s="106"/>
    </row>
    <row r="804" spans="1:19">
      <c r="A804" s="27">
        <f t="shared" si="128"/>
        <v>488</v>
      </c>
      <c r="B804" s="27">
        <v>795</v>
      </c>
      <c r="C804" s="28" t="str">
        <f t="shared" si="129"/>
        <v>488 - SOUTH SHORE Charter School - WEYMOUTH pupils</v>
      </c>
      <c r="D804" s="29">
        <v>488219336</v>
      </c>
      <c r="E804" s="27">
        <f t="shared" si="130"/>
        <v>488</v>
      </c>
      <c r="F804" s="25">
        <f t="shared" si="131"/>
        <v>219</v>
      </c>
      <c r="G804" s="25">
        <f t="shared" si="132"/>
        <v>336</v>
      </c>
      <c r="H804" s="25">
        <f t="shared" si="133"/>
        <v>1</v>
      </c>
      <c r="I804" s="30">
        <f t="shared" si="134"/>
        <v>1.06</v>
      </c>
      <c r="J804" s="27">
        <f t="shared" si="127"/>
        <v>8</v>
      </c>
      <c r="K804" s="31"/>
      <c r="L804" s="32">
        <f t="shared" si="135"/>
        <v>12768</v>
      </c>
      <c r="M804" s="32"/>
      <c r="N804" s="32">
        <f t="shared" si="136"/>
        <v>1088</v>
      </c>
      <c r="O804" s="33"/>
      <c r="P804" s="105"/>
      <c r="Q804" s="105"/>
      <c r="R804" s="106"/>
      <c r="S804" s="106"/>
    </row>
    <row r="805" spans="1:19">
      <c r="A805" s="27">
        <f t="shared" si="128"/>
        <v>488</v>
      </c>
      <c r="B805" s="27">
        <v>796</v>
      </c>
      <c r="C805" s="28" t="str">
        <f t="shared" si="129"/>
        <v>488 - SOUTH SHORE Charter School - BRIDGEWATER RAYNHAM pupils</v>
      </c>
      <c r="D805" s="29">
        <v>488219625</v>
      </c>
      <c r="E805" s="27">
        <f t="shared" si="130"/>
        <v>488</v>
      </c>
      <c r="F805" s="25">
        <f t="shared" si="131"/>
        <v>219</v>
      </c>
      <c r="G805" s="25">
        <f t="shared" si="132"/>
        <v>625</v>
      </c>
      <c r="H805" s="25">
        <f t="shared" si="133"/>
        <v>1</v>
      </c>
      <c r="I805" s="30">
        <f t="shared" si="134"/>
        <v>1.06</v>
      </c>
      <c r="J805" s="27">
        <f t="shared" si="127"/>
        <v>6</v>
      </c>
      <c r="K805" s="31"/>
      <c r="L805" s="32">
        <f t="shared" si="135"/>
        <v>15760</v>
      </c>
      <c r="M805" s="32"/>
      <c r="N805" s="32">
        <f t="shared" si="136"/>
        <v>1088</v>
      </c>
      <c r="O805" s="33"/>
      <c r="P805" s="105"/>
      <c r="Q805" s="105"/>
      <c r="R805" s="106"/>
      <c r="S805" s="106"/>
    </row>
    <row r="806" spans="1:19">
      <c r="A806" s="27">
        <f t="shared" si="128"/>
        <v>488</v>
      </c>
      <c r="B806" s="27">
        <v>797</v>
      </c>
      <c r="C806" s="28" t="str">
        <f t="shared" si="129"/>
        <v>488 - SOUTH SHORE Charter School - SILVER LAKE pupils</v>
      </c>
      <c r="D806" s="29">
        <v>488219760</v>
      </c>
      <c r="E806" s="27">
        <f t="shared" si="130"/>
        <v>488</v>
      </c>
      <c r="F806" s="25">
        <f t="shared" si="131"/>
        <v>219</v>
      </c>
      <c r="G806" s="25">
        <f t="shared" si="132"/>
        <v>760</v>
      </c>
      <c r="H806" s="25">
        <f t="shared" si="133"/>
        <v>1</v>
      </c>
      <c r="I806" s="30">
        <f t="shared" si="134"/>
        <v>1.06</v>
      </c>
      <c r="J806" s="27">
        <f t="shared" si="127"/>
        <v>5</v>
      </c>
      <c r="K806" s="31"/>
      <c r="L806" s="32">
        <f t="shared" si="135"/>
        <v>11896</v>
      </c>
      <c r="M806" s="32"/>
      <c r="N806" s="32">
        <f t="shared" si="136"/>
        <v>1088</v>
      </c>
      <c r="O806" s="33"/>
      <c r="P806" s="105"/>
      <c r="Q806" s="105"/>
      <c r="R806" s="106"/>
      <c r="S806" s="106"/>
    </row>
    <row r="807" spans="1:19">
      <c r="A807" s="27">
        <f t="shared" si="128"/>
        <v>488</v>
      </c>
      <c r="B807" s="27">
        <v>798</v>
      </c>
      <c r="C807" s="28" t="str">
        <f t="shared" si="129"/>
        <v>488 - SOUTH SHORE Charter School - WHITMAN HANSON pupils</v>
      </c>
      <c r="D807" s="29">
        <v>488219780</v>
      </c>
      <c r="E807" s="27">
        <f t="shared" si="130"/>
        <v>488</v>
      </c>
      <c r="F807" s="25">
        <f t="shared" si="131"/>
        <v>219</v>
      </c>
      <c r="G807" s="25">
        <f t="shared" si="132"/>
        <v>780</v>
      </c>
      <c r="H807" s="25">
        <f t="shared" si="133"/>
        <v>1</v>
      </c>
      <c r="I807" s="30">
        <f t="shared" si="134"/>
        <v>1.06</v>
      </c>
      <c r="J807" s="27">
        <f t="shared" si="127"/>
        <v>6</v>
      </c>
      <c r="K807" s="31"/>
      <c r="L807" s="32">
        <f t="shared" si="135"/>
        <v>12877</v>
      </c>
      <c r="M807" s="32"/>
      <c r="N807" s="32">
        <f t="shared" si="136"/>
        <v>1088</v>
      </c>
      <c r="O807" s="33"/>
      <c r="P807" s="105"/>
      <c r="Q807" s="105"/>
      <c r="R807" s="106"/>
      <c r="S807" s="106"/>
    </row>
    <row r="808" spans="1:19">
      <c r="A808" s="27">
        <f t="shared" si="128"/>
        <v>489</v>
      </c>
      <c r="B808" s="27">
        <v>799</v>
      </c>
      <c r="C808" s="28" t="str">
        <f t="shared" si="129"/>
        <v>489 - STURGIS Charter School - BARNSTABLE pupils</v>
      </c>
      <c r="D808" s="29">
        <v>489020020</v>
      </c>
      <c r="E808" s="27">
        <f t="shared" si="130"/>
        <v>489</v>
      </c>
      <c r="F808" s="25">
        <f t="shared" si="131"/>
        <v>20</v>
      </c>
      <c r="G808" s="25">
        <f t="shared" si="132"/>
        <v>20</v>
      </c>
      <c r="H808" s="25">
        <f t="shared" si="133"/>
        <v>1</v>
      </c>
      <c r="I808" s="30">
        <f t="shared" si="134"/>
        <v>1</v>
      </c>
      <c r="J808" s="27">
        <f t="shared" si="127"/>
        <v>10</v>
      </c>
      <c r="K808" s="31"/>
      <c r="L808" s="32">
        <f t="shared" si="135"/>
        <v>13883</v>
      </c>
      <c r="M808" s="32"/>
      <c r="N808" s="32">
        <f t="shared" si="136"/>
        <v>1088</v>
      </c>
      <c r="O808" s="33"/>
      <c r="P808" s="105"/>
      <c r="Q808" s="105"/>
      <c r="R808" s="106"/>
      <c r="S808" s="106"/>
    </row>
    <row r="809" spans="1:19">
      <c r="A809" s="27">
        <f t="shared" si="128"/>
        <v>489</v>
      </c>
      <c r="B809" s="27">
        <v>800</v>
      </c>
      <c r="C809" s="28" t="str">
        <f t="shared" si="129"/>
        <v>489 - STURGIS Charter School - BOURNE pupils</v>
      </c>
      <c r="D809" s="29">
        <v>489020036</v>
      </c>
      <c r="E809" s="27">
        <f t="shared" si="130"/>
        <v>489</v>
      </c>
      <c r="F809" s="25">
        <f t="shared" si="131"/>
        <v>20</v>
      </c>
      <c r="G809" s="25">
        <f t="shared" si="132"/>
        <v>36</v>
      </c>
      <c r="H809" s="25">
        <f t="shared" si="133"/>
        <v>1</v>
      </c>
      <c r="I809" s="30">
        <f t="shared" si="134"/>
        <v>1</v>
      </c>
      <c r="J809" s="27">
        <f t="shared" si="127"/>
        <v>7</v>
      </c>
      <c r="K809" s="31"/>
      <c r="L809" s="32">
        <f t="shared" si="135"/>
        <v>12654</v>
      </c>
      <c r="M809" s="32"/>
      <c r="N809" s="32">
        <f t="shared" si="136"/>
        <v>1088</v>
      </c>
      <c r="O809" s="33"/>
      <c r="P809" s="105"/>
      <c r="Q809" s="105"/>
      <c r="R809" s="106"/>
      <c r="S809" s="106"/>
    </row>
    <row r="810" spans="1:19">
      <c r="A810" s="27">
        <f t="shared" si="128"/>
        <v>489</v>
      </c>
      <c r="B810" s="27">
        <v>801</v>
      </c>
      <c r="C810" s="28" t="str">
        <f t="shared" si="129"/>
        <v>489 - STURGIS Charter School - CARVER pupils</v>
      </c>
      <c r="D810" s="29">
        <v>489020052</v>
      </c>
      <c r="E810" s="27">
        <f t="shared" si="130"/>
        <v>489</v>
      </c>
      <c r="F810" s="25">
        <f t="shared" si="131"/>
        <v>20</v>
      </c>
      <c r="G810" s="25">
        <f t="shared" si="132"/>
        <v>52</v>
      </c>
      <c r="H810" s="25">
        <f t="shared" si="133"/>
        <v>1</v>
      </c>
      <c r="I810" s="30">
        <f t="shared" si="134"/>
        <v>1</v>
      </c>
      <c r="J810" s="27">
        <f t="shared" si="127"/>
        <v>7</v>
      </c>
      <c r="K810" s="31"/>
      <c r="L810" s="32">
        <f t="shared" si="135"/>
        <v>14140</v>
      </c>
      <c r="M810" s="32"/>
      <c r="N810" s="32">
        <f t="shared" si="136"/>
        <v>1088</v>
      </c>
      <c r="O810" s="33"/>
      <c r="P810" s="105"/>
      <c r="Q810" s="105"/>
      <c r="R810" s="106"/>
      <c r="S810" s="106"/>
    </row>
    <row r="811" spans="1:19">
      <c r="A811" s="27">
        <f t="shared" si="128"/>
        <v>489</v>
      </c>
      <c r="B811" s="27">
        <v>802</v>
      </c>
      <c r="C811" s="28" t="str">
        <f t="shared" si="129"/>
        <v>489 - STURGIS Charter School - FALMOUTH pupils</v>
      </c>
      <c r="D811" s="29">
        <v>489020096</v>
      </c>
      <c r="E811" s="27">
        <f t="shared" si="130"/>
        <v>489</v>
      </c>
      <c r="F811" s="25">
        <f t="shared" si="131"/>
        <v>20</v>
      </c>
      <c r="G811" s="25">
        <f t="shared" si="132"/>
        <v>96</v>
      </c>
      <c r="H811" s="25">
        <f t="shared" si="133"/>
        <v>1</v>
      </c>
      <c r="I811" s="30">
        <f t="shared" si="134"/>
        <v>1</v>
      </c>
      <c r="J811" s="27">
        <f t="shared" si="127"/>
        <v>8</v>
      </c>
      <c r="K811" s="31"/>
      <c r="L811" s="32">
        <f t="shared" si="135"/>
        <v>13238</v>
      </c>
      <c r="M811" s="32"/>
      <c r="N811" s="32">
        <f t="shared" si="136"/>
        <v>1088</v>
      </c>
      <c r="O811" s="33"/>
      <c r="P811" s="105"/>
      <c r="Q811" s="105"/>
      <c r="R811" s="106"/>
      <c r="S811" s="106"/>
    </row>
    <row r="812" spans="1:19">
      <c r="A812" s="27">
        <f t="shared" si="128"/>
        <v>489</v>
      </c>
      <c r="B812" s="27">
        <v>803</v>
      </c>
      <c r="C812" s="28" t="str">
        <f t="shared" si="129"/>
        <v>489 - STURGIS Charter School - MASHPEE pupils</v>
      </c>
      <c r="D812" s="29">
        <v>489020172</v>
      </c>
      <c r="E812" s="27">
        <f t="shared" si="130"/>
        <v>489</v>
      </c>
      <c r="F812" s="25">
        <f t="shared" si="131"/>
        <v>20</v>
      </c>
      <c r="G812" s="25">
        <f t="shared" si="132"/>
        <v>172</v>
      </c>
      <c r="H812" s="25">
        <f t="shared" si="133"/>
        <v>1</v>
      </c>
      <c r="I812" s="30">
        <f t="shared" si="134"/>
        <v>1</v>
      </c>
      <c r="J812" s="27">
        <f t="shared" si="127"/>
        <v>8</v>
      </c>
      <c r="K812" s="31"/>
      <c r="L812" s="32">
        <f t="shared" si="135"/>
        <v>12737</v>
      </c>
      <c r="M812" s="32"/>
      <c r="N812" s="32">
        <f t="shared" si="136"/>
        <v>1088</v>
      </c>
      <c r="O812" s="33"/>
      <c r="P812" s="105"/>
      <c r="Q812" s="105"/>
      <c r="R812" s="106"/>
      <c r="S812" s="106"/>
    </row>
    <row r="813" spans="1:19">
      <c r="A813" s="27">
        <f t="shared" si="128"/>
        <v>489</v>
      </c>
      <c r="B813" s="27">
        <v>804</v>
      </c>
      <c r="C813" s="28" t="str">
        <f t="shared" si="129"/>
        <v>489 - STURGIS Charter School - NANTUCKET pupils</v>
      </c>
      <c r="D813" s="29">
        <v>489020197</v>
      </c>
      <c r="E813" s="27">
        <f t="shared" si="130"/>
        <v>489</v>
      </c>
      <c r="F813" s="25">
        <f t="shared" si="131"/>
        <v>20</v>
      </c>
      <c r="G813" s="25">
        <f t="shared" si="132"/>
        <v>197</v>
      </c>
      <c r="H813" s="25">
        <f t="shared" si="133"/>
        <v>1</v>
      </c>
      <c r="I813" s="30">
        <f t="shared" si="134"/>
        <v>1</v>
      </c>
      <c r="J813" s="27">
        <f t="shared" si="127"/>
        <v>8</v>
      </c>
      <c r="K813" s="31"/>
      <c r="L813" s="32">
        <f t="shared" si="135"/>
        <v>11611</v>
      </c>
      <c r="M813" s="32"/>
      <c r="N813" s="32">
        <f t="shared" si="136"/>
        <v>1088</v>
      </c>
      <c r="O813" s="33"/>
      <c r="P813" s="105"/>
      <c r="Q813" s="105"/>
      <c r="R813" s="106"/>
      <c r="S813" s="106"/>
    </row>
    <row r="814" spans="1:19">
      <c r="A814" s="27">
        <f t="shared" si="128"/>
        <v>489</v>
      </c>
      <c r="B814" s="27">
        <v>805</v>
      </c>
      <c r="C814" s="28" t="str">
        <f t="shared" si="129"/>
        <v>489 - STURGIS Charter School - PLYMOUTH pupils</v>
      </c>
      <c r="D814" s="29">
        <v>489020239</v>
      </c>
      <c r="E814" s="27">
        <f t="shared" si="130"/>
        <v>489</v>
      </c>
      <c r="F814" s="25">
        <f t="shared" si="131"/>
        <v>20</v>
      </c>
      <c r="G814" s="25">
        <f t="shared" si="132"/>
        <v>239</v>
      </c>
      <c r="H814" s="25">
        <f t="shared" si="133"/>
        <v>1</v>
      </c>
      <c r="I814" s="30">
        <f t="shared" si="134"/>
        <v>1</v>
      </c>
      <c r="J814" s="27">
        <f t="shared" si="127"/>
        <v>6</v>
      </c>
      <c r="K814" s="31"/>
      <c r="L814" s="32">
        <f t="shared" si="135"/>
        <v>12165</v>
      </c>
      <c r="M814" s="32"/>
      <c r="N814" s="32">
        <f t="shared" si="136"/>
        <v>1088</v>
      </c>
      <c r="O814" s="33"/>
      <c r="P814" s="105"/>
      <c r="Q814" s="105"/>
      <c r="R814" s="106"/>
      <c r="S814" s="106"/>
    </row>
    <row r="815" spans="1:19">
      <c r="A815" s="27">
        <f t="shared" si="128"/>
        <v>489</v>
      </c>
      <c r="B815" s="27">
        <v>806</v>
      </c>
      <c r="C815" s="28" t="str">
        <f t="shared" si="129"/>
        <v>489 - STURGIS Charter School - PROVINCETOWN pupils</v>
      </c>
      <c r="D815" s="29">
        <v>489020242</v>
      </c>
      <c r="E815" s="27">
        <f t="shared" si="130"/>
        <v>489</v>
      </c>
      <c r="F815" s="25">
        <f t="shared" si="131"/>
        <v>20</v>
      </c>
      <c r="G815" s="25">
        <f t="shared" si="132"/>
        <v>242</v>
      </c>
      <c r="H815" s="25">
        <f t="shared" si="133"/>
        <v>1</v>
      </c>
      <c r="I815" s="30">
        <f t="shared" si="134"/>
        <v>1</v>
      </c>
      <c r="J815" s="27">
        <f t="shared" si="127"/>
        <v>10</v>
      </c>
      <c r="K815" s="31"/>
      <c r="L815" s="32">
        <f t="shared" si="135"/>
        <v>17454</v>
      </c>
      <c r="M815" s="32"/>
      <c r="N815" s="32">
        <f t="shared" si="136"/>
        <v>1088</v>
      </c>
      <c r="O815" s="33"/>
      <c r="P815" s="105"/>
      <c r="Q815" s="105"/>
      <c r="R815" s="106"/>
      <c r="S815" s="106"/>
    </row>
    <row r="816" spans="1:19">
      <c r="A816" s="27">
        <f t="shared" si="128"/>
        <v>489</v>
      </c>
      <c r="B816" s="27">
        <v>807</v>
      </c>
      <c r="C816" s="28" t="str">
        <f t="shared" si="129"/>
        <v>489 - STURGIS Charter School - SANDWICH pupils</v>
      </c>
      <c r="D816" s="29">
        <v>489020261</v>
      </c>
      <c r="E816" s="27">
        <f t="shared" si="130"/>
        <v>489</v>
      </c>
      <c r="F816" s="25">
        <f t="shared" si="131"/>
        <v>20</v>
      </c>
      <c r="G816" s="25">
        <f t="shared" si="132"/>
        <v>261</v>
      </c>
      <c r="H816" s="25">
        <f t="shared" si="133"/>
        <v>1</v>
      </c>
      <c r="I816" s="30">
        <f t="shared" si="134"/>
        <v>1</v>
      </c>
      <c r="J816" s="27">
        <f t="shared" si="127"/>
        <v>5</v>
      </c>
      <c r="K816" s="31"/>
      <c r="L816" s="32">
        <f t="shared" si="135"/>
        <v>12408</v>
      </c>
      <c r="M816" s="32"/>
      <c r="N816" s="32">
        <f t="shared" si="136"/>
        <v>1088</v>
      </c>
      <c r="O816" s="33"/>
      <c r="P816" s="105"/>
      <c r="Q816" s="105"/>
      <c r="R816" s="106"/>
      <c r="S816" s="106"/>
    </row>
    <row r="817" spans="1:19">
      <c r="A817" s="27">
        <f t="shared" si="128"/>
        <v>489</v>
      </c>
      <c r="B817" s="27">
        <v>808</v>
      </c>
      <c r="C817" s="28" t="str">
        <f t="shared" si="129"/>
        <v>489 - STURGIS Charter School - WAREHAM pupils</v>
      </c>
      <c r="D817" s="29">
        <v>489020310</v>
      </c>
      <c r="E817" s="27">
        <f t="shared" si="130"/>
        <v>489</v>
      </c>
      <c r="F817" s="25">
        <f t="shared" si="131"/>
        <v>20</v>
      </c>
      <c r="G817" s="25">
        <f t="shared" si="132"/>
        <v>310</v>
      </c>
      <c r="H817" s="25">
        <f t="shared" si="133"/>
        <v>1</v>
      </c>
      <c r="I817" s="30">
        <f t="shared" si="134"/>
        <v>1</v>
      </c>
      <c r="J817" s="27">
        <f t="shared" si="127"/>
        <v>10</v>
      </c>
      <c r="K817" s="31"/>
      <c r="L817" s="32">
        <f t="shared" si="135"/>
        <v>12390</v>
      </c>
      <c r="M817" s="32"/>
      <c r="N817" s="32">
        <f t="shared" si="136"/>
        <v>1088</v>
      </c>
      <c r="O817" s="33"/>
      <c r="P817" s="105"/>
      <c r="Q817" s="105"/>
      <c r="R817" s="106"/>
      <c r="S817" s="106"/>
    </row>
    <row r="818" spans="1:19">
      <c r="A818" s="27">
        <f t="shared" si="128"/>
        <v>489</v>
      </c>
      <c r="B818" s="27">
        <v>809</v>
      </c>
      <c r="C818" s="28" t="str">
        <f t="shared" si="129"/>
        <v>489 - STURGIS Charter School - DENNIS YARMOUTH pupils</v>
      </c>
      <c r="D818" s="29">
        <v>489020645</v>
      </c>
      <c r="E818" s="27">
        <f t="shared" si="130"/>
        <v>489</v>
      </c>
      <c r="F818" s="25">
        <f t="shared" si="131"/>
        <v>20</v>
      </c>
      <c r="G818" s="25">
        <f t="shared" si="132"/>
        <v>645</v>
      </c>
      <c r="H818" s="25">
        <f t="shared" si="133"/>
        <v>1</v>
      </c>
      <c r="I818" s="30">
        <f t="shared" si="134"/>
        <v>1</v>
      </c>
      <c r="J818" s="27">
        <f t="shared" si="127"/>
        <v>10</v>
      </c>
      <c r="K818" s="31"/>
      <c r="L818" s="32">
        <f t="shared" si="135"/>
        <v>13892</v>
      </c>
      <c r="M818" s="32"/>
      <c r="N818" s="32">
        <f t="shared" si="136"/>
        <v>1088</v>
      </c>
      <c r="O818" s="33"/>
      <c r="P818" s="105"/>
      <c r="Q818" s="105"/>
      <c r="R818" s="106"/>
      <c r="S818" s="106"/>
    </row>
    <row r="819" spans="1:19">
      <c r="A819" s="27">
        <f t="shared" si="128"/>
        <v>489</v>
      </c>
      <c r="B819" s="27">
        <v>810</v>
      </c>
      <c r="C819" s="28" t="str">
        <f t="shared" si="129"/>
        <v>489 - STURGIS Charter School - NAUSET pupils</v>
      </c>
      <c r="D819" s="29">
        <v>489020660</v>
      </c>
      <c r="E819" s="27">
        <f t="shared" si="130"/>
        <v>489</v>
      </c>
      <c r="F819" s="25">
        <f t="shared" si="131"/>
        <v>20</v>
      </c>
      <c r="G819" s="25">
        <f t="shared" si="132"/>
        <v>660</v>
      </c>
      <c r="H819" s="25">
        <f t="shared" si="133"/>
        <v>1</v>
      </c>
      <c r="I819" s="30">
        <f t="shared" si="134"/>
        <v>1</v>
      </c>
      <c r="J819" s="27">
        <f t="shared" si="127"/>
        <v>7</v>
      </c>
      <c r="K819" s="31"/>
      <c r="L819" s="32">
        <f t="shared" si="135"/>
        <v>14140</v>
      </c>
      <c r="M819" s="32"/>
      <c r="N819" s="32">
        <f t="shared" si="136"/>
        <v>1088</v>
      </c>
      <c r="O819" s="33"/>
      <c r="P819" s="105"/>
      <c r="Q819" s="105"/>
      <c r="R819" s="106"/>
      <c r="S819" s="106"/>
    </row>
    <row r="820" spans="1:19">
      <c r="A820" s="27">
        <f t="shared" si="128"/>
        <v>489</v>
      </c>
      <c r="B820" s="27">
        <v>811</v>
      </c>
      <c r="C820" s="28" t="str">
        <f t="shared" si="129"/>
        <v>489 - STURGIS Charter School - MONOMOY pupils</v>
      </c>
      <c r="D820" s="29">
        <v>489020712</v>
      </c>
      <c r="E820" s="27">
        <f t="shared" si="130"/>
        <v>489</v>
      </c>
      <c r="F820" s="25">
        <f t="shared" si="131"/>
        <v>20</v>
      </c>
      <c r="G820" s="25">
        <f t="shared" si="132"/>
        <v>712</v>
      </c>
      <c r="H820" s="25">
        <f t="shared" si="133"/>
        <v>1</v>
      </c>
      <c r="I820" s="30">
        <f t="shared" si="134"/>
        <v>1</v>
      </c>
      <c r="J820" s="27">
        <f t="shared" si="127"/>
        <v>7</v>
      </c>
      <c r="K820" s="31"/>
      <c r="L820" s="32">
        <f t="shared" si="135"/>
        <v>12684</v>
      </c>
      <c r="M820" s="32"/>
      <c r="N820" s="32">
        <f t="shared" si="136"/>
        <v>1088</v>
      </c>
      <c r="O820" s="33"/>
      <c r="P820" s="105"/>
      <c r="Q820" s="105"/>
      <c r="R820" s="106"/>
      <c r="S820" s="106"/>
    </row>
    <row r="821" spans="1:19">
      <c r="A821" s="27">
        <f t="shared" si="128"/>
        <v>491</v>
      </c>
      <c r="B821" s="27">
        <v>812</v>
      </c>
      <c r="C821" s="28" t="str">
        <f t="shared" si="129"/>
        <v>491 - ATLANTIS Charter School - DARTMOUTH pupils</v>
      </c>
      <c r="D821" s="29">
        <v>491095072</v>
      </c>
      <c r="E821" s="27">
        <f t="shared" si="130"/>
        <v>491</v>
      </c>
      <c r="F821" s="25">
        <f t="shared" si="131"/>
        <v>95</v>
      </c>
      <c r="G821" s="25">
        <f t="shared" si="132"/>
        <v>72</v>
      </c>
      <c r="H821" s="25">
        <f t="shared" si="133"/>
        <v>1</v>
      </c>
      <c r="I821" s="30">
        <f t="shared" si="134"/>
        <v>1</v>
      </c>
      <c r="J821" s="27">
        <f t="shared" si="127"/>
        <v>6</v>
      </c>
      <c r="K821" s="31"/>
      <c r="L821" s="32">
        <f t="shared" si="135"/>
        <v>16419</v>
      </c>
      <c r="M821" s="32"/>
      <c r="N821" s="32">
        <f t="shared" si="136"/>
        <v>1088</v>
      </c>
      <c r="O821" s="33"/>
      <c r="P821" s="105"/>
      <c r="Q821" s="105"/>
      <c r="R821" s="106"/>
      <c r="S821" s="106"/>
    </row>
    <row r="822" spans="1:19">
      <c r="A822" s="27">
        <f t="shared" si="128"/>
        <v>491</v>
      </c>
      <c r="B822" s="27">
        <v>813</v>
      </c>
      <c r="C822" s="28" t="str">
        <f t="shared" si="129"/>
        <v>491 - ATLANTIS Charter School - FALL RIVER pupils</v>
      </c>
      <c r="D822" s="29">
        <v>491095095</v>
      </c>
      <c r="E822" s="27">
        <f t="shared" si="130"/>
        <v>491</v>
      </c>
      <c r="F822" s="25">
        <f t="shared" si="131"/>
        <v>95</v>
      </c>
      <c r="G822" s="25">
        <f t="shared" si="132"/>
        <v>95</v>
      </c>
      <c r="H822" s="25">
        <f t="shared" si="133"/>
        <v>1</v>
      </c>
      <c r="I822" s="30">
        <f t="shared" si="134"/>
        <v>1</v>
      </c>
      <c r="J822" s="27">
        <f t="shared" si="127"/>
        <v>12</v>
      </c>
      <c r="K822" s="31"/>
      <c r="L822" s="32">
        <f t="shared" si="135"/>
        <v>15193</v>
      </c>
      <c r="M822" s="32"/>
      <c r="N822" s="32">
        <f t="shared" si="136"/>
        <v>1088</v>
      </c>
      <c r="O822" s="33"/>
      <c r="P822" s="105"/>
      <c r="Q822" s="105"/>
      <c r="R822" s="106"/>
      <c r="S822" s="106"/>
    </row>
    <row r="823" spans="1:19">
      <c r="A823" s="27">
        <f t="shared" si="128"/>
        <v>491</v>
      </c>
      <c r="B823" s="27">
        <v>814</v>
      </c>
      <c r="C823" s="28" t="str">
        <f t="shared" si="129"/>
        <v>491 - ATLANTIS Charter School - NEW BEDFORD pupils</v>
      </c>
      <c r="D823" s="29">
        <v>491095201</v>
      </c>
      <c r="E823" s="27">
        <f t="shared" si="130"/>
        <v>491</v>
      </c>
      <c r="F823" s="25">
        <f t="shared" si="131"/>
        <v>95</v>
      </c>
      <c r="G823" s="25">
        <f t="shared" si="132"/>
        <v>201</v>
      </c>
      <c r="H823" s="25">
        <f t="shared" si="133"/>
        <v>1</v>
      </c>
      <c r="I823" s="30">
        <f t="shared" si="134"/>
        <v>1</v>
      </c>
      <c r="J823" s="27">
        <f t="shared" si="127"/>
        <v>12</v>
      </c>
      <c r="K823" s="31"/>
      <c r="L823" s="32">
        <f t="shared" si="135"/>
        <v>16343</v>
      </c>
      <c r="M823" s="32"/>
      <c r="N823" s="32">
        <f t="shared" si="136"/>
        <v>1088</v>
      </c>
      <c r="O823" s="33"/>
      <c r="P823" s="105"/>
      <c r="Q823" s="105"/>
      <c r="R823" s="106"/>
      <c r="S823" s="106"/>
    </row>
    <row r="824" spans="1:19">
      <c r="A824" s="27">
        <f t="shared" si="128"/>
        <v>491</v>
      </c>
      <c r="B824" s="27">
        <v>815</v>
      </c>
      <c r="C824" s="28" t="str">
        <f t="shared" si="129"/>
        <v>491 - ATLANTIS Charter School - SEEKONK pupils</v>
      </c>
      <c r="D824" s="29">
        <v>491095265</v>
      </c>
      <c r="E824" s="27">
        <f t="shared" si="130"/>
        <v>491</v>
      </c>
      <c r="F824" s="25">
        <f t="shared" si="131"/>
        <v>95</v>
      </c>
      <c r="G824" s="25">
        <f t="shared" si="132"/>
        <v>265</v>
      </c>
      <c r="H824" s="25">
        <f t="shared" si="133"/>
        <v>1</v>
      </c>
      <c r="I824" s="30">
        <f t="shared" si="134"/>
        <v>1</v>
      </c>
      <c r="J824" s="27">
        <f t="shared" si="127"/>
        <v>4</v>
      </c>
      <c r="K824" s="31"/>
      <c r="L824" s="32">
        <f t="shared" si="135"/>
        <v>14984</v>
      </c>
      <c r="M824" s="32"/>
      <c r="N824" s="32">
        <f t="shared" si="136"/>
        <v>1088</v>
      </c>
      <c r="O824" s="33"/>
      <c r="P824" s="105"/>
      <c r="Q824" s="105"/>
      <c r="R824" s="106"/>
      <c r="S824" s="106"/>
    </row>
    <row r="825" spans="1:19">
      <c r="A825" s="27">
        <f t="shared" si="128"/>
        <v>491</v>
      </c>
      <c r="B825" s="27">
        <v>816</v>
      </c>
      <c r="C825" s="28" t="str">
        <f t="shared" si="129"/>
        <v>491 - ATLANTIS Charter School - SOMERSET pupils</v>
      </c>
      <c r="D825" s="29">
        <v>491095273</v>
      </c>
      <c r="E825" s="27">
        <f t="shared" si="130"/>
        <v>491</v>
      </c>
      <c r="F825" s="25">
        <f t="shared" si="131"/>
        <v>95</v>
      </c>
      <c r="G825" s="25">
        <f t="shared" si="132"/>
        <v>273</v>
      </c>
      <c r="H825" s="25">
        <f t="shared" si="133"/>
        <v>1</v>
      </c>
      <c r="I825" s="30">
        <f t="shared" si="134"/>
        <v>1</v>
      </c>
      <c r="J825" s="27">
        <f t="shared" si="127"/>
        <v>7</v>
      </c>
      <c r="K825" s="31"/>
      <c r="L825" s="32">
        <f t="shared" si="135"/>
        <v>12280</v>
      </c>
      <c r="M825" s="32"/>
      <c r="N825" s="32">
        <f t="shared" si="136"/>
        <v>1088</v>
      </c>
      <c r="O825" s="33"/>
      <c r="P825" s="105"/>
      <c r="Q825" s="105"/>
      <c r="R825" s="106"/>
      <c r="S825" s="106"/>
    </row>
    <row r="826" spans="1:19">
      <c r="A826" s="27">
        <f t="shared" si="128"/>
        <v>491</v>
      </c>
      <c r="B826" s="27">
        <v>817</v>
      </c>
      <c r="C826" s="28" t="str">
        <f t="shared" si="129"/>
        <v>491 - ATLANTIS Charter School - SWANSEA pupils</v>
      </c>
      <c r="D826" s="29">
        <v>491095292</v>
      </c>
      <c r="E826" s="27">
        <f t="shared" si="130"/>
        <v>491</v>
      </c>
      <c r="F826" s="25">
        <f t="shared" si="131"/>
        <v>95</v>
      </c>
      <c r="G826" s="25">
        <f t="shared" si="132"/>
        <v>292</v>
      </c>
      <c r="H826" s="25">
        <f t="shared" si="133"/>
        <v>1</v>
      </c>
      <c r="I826" s="30">
        <f t="shared" si="134"/>
        <v>1</v>
      </c>
      <c r="J826" s="27">
        <f t="shared" si="127"/>
        <v>6</v>
      </c>
      <c r="K826" s="31"/>
      <c r="L826" s="32">
        <f t="shared" si="135"/>
        <v>14128</v>
      </c>
      <c r="M826" s="32"/>
      <c r="N826" s="32">
        <f t="shared" si="136"/>
        <v>1088</v>
      </c>
      <c r="O826" s="33"/>
      <c r="P826" s="105"/>
      <c r="Q826" s="105"/>
      <c r="R826" s="106"/>
      <c r="S826" s="106"/>
    </row>
    <row r="827" spans="1:19">
      <c r="A827" s="27">
        <f t="shared" si="128"/>
        <v>491</v>
      </c>
      <c r="B827" s="27">
        <v>818</v>
      </c>
      <c r="C827" s="28" t="str">
        <f t="shared" si="129"/>
        <v>491 - ATLANTIS Charter School - TAUNTON pupils</v>
      </c>
      <c r="D827" s="29">
        <v>491095293</v>
      </c>
      <c r="E827" s="27">
        <f t="shared" si="130"/>
        <v>491</v>
      </c>
      <c r="F827" s="25">
        <f t="shared" si="131"/>
        <v>95</v>
      </c>
      <c r="G827" s="25">
        <f t="shared" si="132"/>
        <v>293</v>
      </c>
      <c r="H827" s="25">
        <f t="shared" si="133"/>
        <v>1</v>
      </c>
      <c r="I827" s="30">
        <f t="shared" si="134"/>
        <v>1</v>
      </c>
      <c r="J827" s="27">
        <f t="shared" si="127"/>
        <v>10</v>
      </c>
      <c r="K827" s="31"/>
      <c r="L827" s="32">
        <f t="shared" si="135"/>
        <v>11611</v>
      </c>
      <c r="M827" s="32"/>
      <c r="N827" s="32">
        <f t="shared" si="136"/>
        <v>1088</v>
      </c>
      <c r="O827" s="33"/>
      <c r="P827" s="105"/>
      <c r="Q827" s="105"/>
      <c r="R827" s="106"/>
      <c r="S827" s="106"/>
    </row>
    <row r="828" spans="1:19">
      <c r="A828" s="27">
        <f t="shared" si="128"/>
        <v>491</v>
      </c>
      <c r="B828" s="27">
        <v>819</v>
      </c>
      <c r="C828" s="28" t="str">
        <f t="shared" si="129"/>
        <v>491 - ATLANTIS Charter School - WESTPORT pupils</v>
      </c>
      <c r="D828" s="29">
        <v>491095331</v>
      </c>
      <c r="E828" s="27">
        <f t="shared" si="130"/>
        <v>491</v>
      </c>
      <c r="F828" s="25">
        <f t="shared" si="131"/>
        <v>95</v>
      </c>
      <c r="G828" s="25">
        <f t="shared" si="132"/>
        <v>331</v>
      </c>
      <c r="H828" s="25">
        <f t="shared" si="133"/>
        <v>1</v>
      </c>
      <c r="I828" s="30">
        <f t="shared" si="134"/>
        <v>1</v>
      </c>
      <c r="J828" s="27">
        <f t="shared" si="127"/>
        <v>7</v>
      </c>
      <c r="K828" s="31"/>
      <c r="L828" s="32">
        <f t="shared" si="135"/>
        <v>13306</v>
      </c>
      <c r="M828" s="32"/>
      <c r="N828" s="32">
        <f t="shared" si="136"/>
        <v>1088</v>
      </c>
      <c r="O828" s="33"/>
      <c r="P828" s="105"/>
      <c r="Q828" s="105"/>
      <c r="R828" s="106"/>
      <c r="S828" s="106"/>
    </row>
    <row r="829" spans="1:19">
      <c r="A829" s="27">
        <f t="shared" si="128"/>
        <v>491</v>
      </c>
      <c r="B829" s="27">
        <v>820</v>
      </c>
      <c r="C829" s="28" t="str">
        <f t="shared" si="129"/>
        <v>491 - ATLANTIS Charter School - DIGHTON REHOBOTH pupils</v>
      </c>
      <c r="D829" s="29">
        <v>491095650</v>
      </c>
      <c r="E829" s="27">
        <f t="shared" si="130"/>
        <v>491</v>
      </c>
      <c r="F829" s="25">
        <f t="shared" si="131"/>
        <v>95</v>
      </c>
      <c r="G829" s="25">
        <f t="shared" si="132"/>
        <v>650</v>
      </c>
      <c r="H829" s="25">
        <f t="shared" si="133"/>
        <v>1</v>
      </c>
      <c r="I829" s="30">
        <f t="shared" si="134"/>
        <v>1</v>
      </c>
      <c r="J829" s="27">
        <f t="shared" si="127"/>
        <v>5</v>
      </c>
      <c r="K829" s="31"/>
      <c r="L829" s="32">
        <f t="shared" si="135"/>
        <v>11212</v>
      </c>
      <c r="M829" s="32"/>
      <c r="N829" s="32">
        <f t="shared" si="136"/>
        <v>1088</v>
      </c>
      <c r="O829" s="33"/>
      <c r="P829" s="105"/>
      <c r="Q829" s="105"/>
      <c r="R829" s="106"/>
      <c r="S829" s="106"/>
    </row>
    <row r="830" spans="1:19">
      <c r="A830" s="27">
        <f t="shared" si="128"/>
        <v>491</v>
      </c>
      <c r="B830" s="27">
        <v>821</v>
      </c>
      <c r="C830" s="28" t="str">
        <f t="shared" si="129"/>
        <v>491 - ATLANTIS Charter School - FREETOWN LAKEVILLE pupils</v>
      </c>
      <c r="D830" s="29">
        <v>491095665</v>
      </c>
      <c r="E830" s="27">
        <f t="shared" si="130"/>
        <v>491</v>
      </c>
      <c r="F830" s="25">
        <f t="shared" si="131"/>
        <v>95</v>
      </c>
      <c r="G830" s="25">
        <f t="shared" si="132"/>
        <v>665</v>
      </c>
      <c r="H830" s="25">
        <f t="shared" si="133"/>
        <v>1</v>
      </c>
      <c r="I830" s="30">
        <f t="shared" si="134"/>
        <v>1</v>
      </c>
      <c r="J830" s="27">
        <f t="shared" si="127"/>
        <v>5</v>
      </c>
      <c r="K830" s="31"/>
      <c r="L830" s="32">
        <f t="shared" si="135"/>
        <v>12753</v>
      </c>
      <c r="M830" s="32"/>
      <c r="N830" s="32">
        <f t="shared" si="136"/>
        <v>1088</v>
      </c>
      <c r="O830" s="33"/>
      <c r="P830" s="105"/>
      <c r="Q830" s="105"/>
      <c r="R830" s="106"/>
      <c r="S830" s="106"/>
    </row>
    <row r="831" spans="1:19">
      <c r="A831" s="27">
        <f t="shared" si="128"/>
        <v>491</v>
      </c>
      <c r="B831" s="27">
        <v>822</v>
      </c>
      <c r="C831" s="28" t="str">
        <f t="shared" si="129"/>
        <v>491 - ATLANTIS Charter School - SOMERSET BERKLEY pupils</v>
      </c>
      <c r="D831" s="29">
        <v>491095763</v>
      </c>
      <c r="E831" s="27">
        <f t="shared" si="130"/>
        <v>491</v>
      </c>
      <c r="F831" s="25">
        <f t="shared" si="131"/>
        <v>95</v>
      </c>
      <c r="G831" s="25">
        <f t="shared" si="132"/>
        <v>763</v>
      </c>
      <c r="H831" s="25">
        <f t="shared" si="133"/>
        <v>1</v>
      </c>
      <c r="I831" s="30">
        <f t="shared" si="134"/>
        <v>1</v>
      </c>
      <c r="J831" s="27">
        <f t="shared" si="127"/>
        <v>5</v>
      </c>
      <c r="K831" s="31"/>
      <c r="L831" s="32">
        <f t="shared" si="135"/>
        <v>13817</v>
      </c>
      <c r="M831" s="32"/>
      <c r="N831" s="32">
        <f t="shared" si="136"/>
        <v>1088</v>
      </c>
      <c r="O831" s="33"/>
      <c r="P831" s="105"/>
      <c r="Q831" s="105"/>
      <c r="R831" s="106"/>
      <c r="S831" s="106"/>
    </row>
    <row r="832" spans="1:19">
      <c r="A832" s="27">
        <f t="shared" si="128"/>
        <v>492</v>
      </c>
      <c r="B832" s="27">
        <v>823</v>
      </c>
      <c r="C832" s="28" t="str">
        <f t="shared" si="129"/>
        <v>492 - MARTIN LUTHER KING JR CS OF EXCELLENCE Charter School - AGAWAM pupils</v>
      </c>
      <c r="D832" s="29">
        <v>492281005</v>
      </c>
      <c r="E832" s="27">
        <f t="shared" si="130"/>
        <v>492</v>
      </c>
      <c r="F832" s="25">
        <f t="shared" si="131"/>
        <v>281</v>
      </c>
      <c r="G832" s="25">
        <f t="shared" si="132"/>
        <v>5</v>
      </c>
      <c r="H832" s="25">
        <f t="shared" si="133"/>
        <v>1</v>
      </c>
      <c r="I832" s="30">
        <f t="shared" si="134"/>
        <v>1</v>
      </c>
      <c r="J832" s="27">
        <f t="shared" si="127"/>
        <v>8</v>
      </c>
      <c r="K832" s="31"/>
      <c r="L832" s="32">
        <f t="shared" si="135"/>
        <v>15433</v>
      </c>
      <c r="M832" s="32"/>
      <c r="N832" s="32">
        <f t="shared" si="136"/>
        <v>1088</v>
      </c>
      <c r="O832" s="33"/>
      <c r="P832" s="105"/>
      <c r="Q832" s="105"/>
      <c r="R832" s="106"/>
      <c r="S832" s="106"/>
    </row>
    <row r="833" spans="1:19">
      <c r="A833" s="27">
        <f t="shared" si="128"/>
        <v>492</v>
      </c>
      <c r="B833" s="27">
        <v>824</v>
      </c>
      <c r="C833" s="28" t="str">
        <f t="shared" si="129"/>
        <v>492 - MARTIN LUTHER KING JR CS OF EXCELLENCE Charter School - CHICOPEE pupils</v>
      </c>
      <c r="D833" s="29">
        <v>492281061</v>
      </c>
      <c r="E833" s="27">
        <f t="shared" si="130"/>
        <v>492</v>
      </c>
      <c r="F833" s="25">
        <f t="shared" si="131"/>
        <v>281</v>
      </c>
      <c r="G833" s="25">
        <f t="shared" si="132"/>
        <v>61</v>
      </c>
      <c r="H833" s="25">
        <f t="shared" si="133"/>
        <v>1</v>
      </c>
      <c r="I833" s="30">
        <f t="shared" si="134"/>
        <v>1</v>
      </c>
      <c r="J833" s="27">
        <f t="shared" si="127"/>
        <v>11</v>
      </c>
      <c r="K833" s="31"/>
      <c r="L833" s="32">
        <f t="shared" si="135"/>
        <v>10115</v>
      </c>
      <c r="M833" s="32"/>
      <c r="N833" s="32">
        <f t="shared" si="136"/>
        <v>1088</v>
      </c>
      <c r="O833" s="33"/>
      <c r="P833" s="105"/>
      <c r="Q833" s="105"/>
      <c r="R833" s="106"/>
      <c r="S833" s="106"/>
    </row>
    <row r="834" spans="1:19">
      <c r="A834" s="27">
        <f t="shared" si="128"/>
        <v>492</v>
      </c>
      <c r="B834" s="27">
        <v>825</v>
      </c>
      <c r="C834" s="28" t="str">
        <f t="shared" si="129"/>
        <v>492 - MARTIN LUTHER KING JR CS OF EXCELLENCE Charter School - SPRINGFIELD pupils</v>
      </c>
      <c r="D834" s="29">
        <v>492281281</v>
      </c>
      <c r="E834" s="27">
        <f t="shared" si="130"/>
        <v>492</v>
      </c>
      <c r="F834" s="25">
        <f t="shared" si="131"/>
        <v>281</v>
      </c>
      <c r="G834" s="25">
        <f t="shared" si="132"/>
        <v>281</v>
      </c>
      <c r="H834" s="25">
        <f t="shared" si="133"/>
        <v>1</v>
      </c>
      <c r="I834" s="30">
        <f t="shared" si="134"/>
        <v>1</v>
      </c>
      <c r="J834" s="27">
        <f t="shared" si="127"/>
        <v>12</v>
      </c>
      <c r="K834" s="31"/>
      <c r="L834" s="32">
        <f t="shared" si="135"/>
        <v>16577</v>
      </c>
      <c r="M834" s="32"/>
      <c r="N834" s="32">
        <f t="shared" si="136"/>
        <v>1088</v>
      </c>
      <c r="O834" s="33"/>
      <c r="P834" s="105"/>
      <c r="Q834" s="105"/>
      <c r="R834" s="106"/>
      <c r="S834" s="106"/>
    </row>
    <row r="835" spans="1:19">
      <c r="A835" s="27">
        <f t="shared" si="128"/>
        <v>493</v>
      </c>
      <c r="B835" s="27">
        <v>826</v>
      </c>
      <c r="C835" s="28" t="str">
        <f t="shared" si="129"/>
        <v>493 - PHOENIX ACADEMY CHELSEA Charter School - BOSTON pupils</v>
      </c>
      <c r="D835" s="29">
        <v>493057035</v>
      </c>
      <c r="E835" s="27">
        <f t="shared" si="130"/>
        <v>493</v>
      </c>
      <c r="F835" s="25">
        <f t="shared" si="131"/>
        <v>57</v>
      </c>
      <c r="G835" s="25">
        <f t="shared" si="132"/>
        <v>35</v>
      </c>
      <c r="H835" s="25">
        <f t="shared" si="133"/>
        <v>1</v>
      </c>
      <c r="I835" s="30">
        <f t="shared" si="134"/>
        <v>1.04</v>
      </c>
      <c r="J835" s="27">
        <f t="shared" si="127"/>
        <v>11</v>
      </c>
      <c r="K835" s="31"/>
      <c r="L835" s="32">
        <f t="shared" si="135"/>
        <v>20022</v>
      </c>
      <c r="M835" s="32"/>
      <c r="N835" s="32">
        <f t="shared" si="136"/>
        <v>1088</v>
      </c>
      <c r="O835" s="33"/>
      <c r="P835" s="105"/>
      <c r="Q835" s="105"/>
      <c r="R835" s="106"/>
      <c r="S835" s="106"/>
    </row>
    <row r="836" spans="1:19">
      <c r="A836" s="27">
        <f t="shared" si="128"/>
        <v>493</v>
      </c>
      <c r="B836" s="27">
        <v>827</v>
      </c>
      <c r="C836" s="28" t="str">
        <f t="shared" si="129"/>
        <v>493 - PHOENIX ACADEMY CHELSEA Charter School - CHELSEA pupils</v>
      </c>
      <c r="D836" s="29">
        <v>493057057</v>
      </c>
      <c r="E836" s="27">
        <f t="shared" si="130"/>
        <v>493</v>
      </c>
      <c r="F836" s="25">
        <f t="shared" si="131"/>
        <v>57</v>
      </c>
      <c r="G836" s="25">
        <f t="shared" si="132"/>
        <v>57</v>
      </c>
      <c r="H836" s="25">
        <f t="shared" si="133"/>
        <v>1</v>
      </c>
      <c r="I836" s="30">
        <f t="shared" si="134"/>
        <v>1.04</v>
      </c>
      <c r="J836" s="27">
        <f t="shared" si="127"/>
        <v>12</v>
      </c>
      <c r="K836" s="31"/>
      <c r="L836" s="32">
        <f t="shared" si="135"/>
        <v>19637</v>
      </c>
      <c r="M836" s="32"/>
      <c r="N836" s="32">
        <f t="shared" si="136"/>
        <v>1088</v>
      </c>
      <c r="O836" s="33"/>
      <c r="P836" s="105"/>
      <c r="Q836" s="105"/>
      <c r="R836" s="106"/>
      <c r="S836" s="106"/>
    </row>
    <row r="837" spans="1:19">
      <c r="A837" s="27">
        <f t="shared" si="128"/>
        <v>493</v>
      </c>
      <c r="B837" s="27">
        <v>828</v>
      </c>
      <c r="C837" s="28" t="str">
        <f t="shared" si="129"/>
        <v>493 - PHOENIX ACADEMY CHELSEA Charter School - EVERETT pupils</v>
      </c>
      <c r="D837" s="29">
        <v>493057093</v>
      </c>
      <c r="E837" s="27">
        <f t="shared" si="130"/>
        <v>493</v>
      </c>
      <c r="F837" s="25">
        <f t="shared" si="131"/>
        <v>57</v>
      </c>
      <c r="G837" s="25">
        <f t="shared" si="132"/>
        <v>93</v>
      </c>
      <c r="H837" s="25">
        <f t="shared" si="133"/>
        <v>1</v>
      </c>
      <c r="I837" s="30">
        <f t="shared" si="134"/>
        <v>1.04</v>
      </c>
      <c r="J837" s="27">
        <f t="shared" si="127"/>
        <v>11</v>
      </c>
      <c r="K837" s="31"/>
      <c r="L837" s="32">
        <f t="shared" si="135"/>
        <v>19674</v>
      </c>
      <c r="M837" s="32"/>
      <c r="N837" s="32">
        <f t="shared" si="136"/>
        <v>1088</v>
      </c>
      <c r="O837" s="33"/>
      <c r="P837" s="105"/>
      <c r="Q837" s="105"/>
      <c r="R837" s="106"/>
      <c r="S837" s="106"/>
    </row>
    <row r="838" spans="1:19">
      <c r="A838" s="27">
        <f t="shared" si="128"/>
        <v>493</v>
      </c>
      <c r="B838" s="27">
        <v>829</v>
      </c>
      <c r="C838" s="28" t="str">
        <f t="shared" si="129"/>
        <v>493 - PHOENIX ACADEMY CHELSEA Charter School - LYNN pupils</v>
      </c>
      <c r="D838" s="29">
        <v>493057163</v>
      </c>
      <c r="E838" s="27">
        <f t="shared" si="130"/>
        <v>493</v>
      </c>
      <c r="F838" s="25">
        <f t="shared" si="131"/>
        <v>57</v>
      </c>
      <c r="G838" s="25">
        <f t="shared" si="132"/>
        <v>163</v>
      </c>
      <c r="H838" s="25">
        <f t="shared" si="133"/>
        <v>1</v>
      </c>
      <c r="I838" s="30">
        <f t="shared" si="134"/>
        <v>1.04</v>
      </c>
      <c r="J838" s="27">
        <f t="shared" si="127"/>
        <v>11</v>
      </c>
      <c r="K838" s="31"/>
      <c r="L838" s="32">
        <f t="shared" si="135"/>
        <v>17491</v>
      </c>
      <c r="M838" s="32"/>
      <c r="N838" s="32">
        <f t="shared" si="136"/>
        <v>1088</v>
      </c>
      <c r="O838" s="33"/>
      <c r="P838" s="105"/>
      <c r="Q838" s="105"/>
      <c r="R838" s="106"/>
      <c r="S838" s="106"/>
    </row>
    <row r="839" spans="1:19">
      <c r="A839" s="27">
        <f t="shared" si="128"/>
        <v>493</v>
      </c>
      <c r="B839" s="27">
        <v>830</v>
      </c>
      <c r="C839" s="28" t="str">
        <f t="shared" si="129"/>
        <v>493 - PHOENIX ACADEMY CHELSEA Charter School - MALDEN pupils</v>
      </c>
      <c r="D839" s="29">
        <v>493057165</v>
      </c>
      <c r="E839" s="27">
        <f t="shared" si="130"/>
        <v>493</v>
      </c>
      <c r="F839" s="25">
        <f t="shared" si="131"/>
        <v>57</v>
      </c>
      <c r="G839" s="25">
        <f t="shared" si="132"/>
        <v>165</v>
      </c>
      <c r="H839" s="25">
        <f t="shared" si="133"/>
        <v>1</v>
      </c>
      <c r="I839" s="30">
        <f t="shared" si="134"/>
        <v>1.04</v>
      </c>
      <c r="J839" s="27">
        <f t="shared" si="127"/>
        <v>10</v>
      </c>
      <c r="K839" s="31"/>
      <c r="L839" s="32">
        <f t="shared" si="135"/>
        <v>18690</v>
      </c>
      <c r="M839" s="32"/>
      <c r="N839" s="32">
        <f t="shared" si="136"/>
        <v>1088</v>
      </c>
      <c r="O839" s="33"/>
      <c r="P839" s="105"/>
      <c r="Q839" s="105"/>
      <c r="R839" s="106"/>
      <c r="S839" s="106"/>
    </row>
    <row r="840" spans="1:19">
      <c r="A840" s="27">
        <f t="shared" si="128"/>
        <v>493</v>
      </c>
      <c r="B840" s="27">
        <v>831</v>
      </c>
      <c r="C840" s="28" t="str">
        <f t="shared" si="129"/>
        <v>493 - PHOENIX ACADEMY CHELSEA Charter School - MEDFORD pupils</v>
      </c>
      <c r="D840" s="29">
        <v>493057176</v>
      </c>
      <c r="E840" s="27">
        <f t="shared" si="130"/>
        <v>493</v>
      </c>
      <c r="F840" s="25">
        <f t="shared" si="131"/>
        <v>57</v>
      </c>
      <c r="G840" s="25">
        <f t="shared" si="132"/>
        <v>176</v>
      </c>
      <c r="H840" s="25">
        <f t="shared" si="133"/>
        <v>1</v>
      </c>
      <c r="I840" s="30">
        <f t="shared" si="134"/>
        <v>1.04</v>
      </c>
      <c r="J840" s="27">
        <f t="shared" si="127"/>
        <v>8</v>
      </c>
      <c r="K840" s="31"/>
      <c r="L840" s="32">
        <f t="shared" si="135"/>
        <v>20097</v>
      </c>
      <c r="M840" s="32"/>
      <c r="N840" s="32">
        <f t="shared" si="136"/>
        <v>1088</v>
      </c>
      <c r="O840" s="33"/>
      <c r="P840" s="105"/>
      <c r="Q840" s="105"/>
      <c r="R840" s="106"/>
      <c r="S840" s="106"/>
    </row>
    <row r="841" spans="1:19">
      <c r="A841" s="27">
        <f t="shared" si="128"/>
        <v>493</v>
      </c>
      <c r="B841" s="27">
        <v>832</v>
      </c>
      <c r="C841" s="28" t="str">
        <f t="shared" si="129"/>
        <v>493 - PHOENIX ACADEMY CHELSEA Charter School - RANDOLPH pupils</v>
      </c>
      <c r="D841" s="29">
        <v>493057244</v>
      </c>
      <c r="E841" s="27">
        <f t="shared" si="130"/>
        <v>493</v>
      </c>
      <c r="F841" s="25">
        <f t="shared" si="131"/>
        <v>57</v>
      </c>
      <c r="G841" s="25">
        <f t="shared" si="132"/>
        <v>244</v>
      </c>
      <c r="H841" s="25">
        <f t="shared" si="133"/>
        <v>1</v>
      </c>
      <c r="I841" s="30">
        <f t="shared" si="134"/>
        <v>1.04</v>
      </c>
      <c r="J841" s="27">
        <f t="shared" si="127"/>
        <v>10</v>
      </c>
      <c r="K841" s="31"/>
      <c r="L841" s="32">
        <f t="shared" si="135"/>
        <v>20640</v>
      </c>
      <c r="M841" s="32"/>
      <c r="N841" s="32">
        <f t="shared" si="136"/>
        <v>1088</v>
      </c>
      <c r="O841" s="33"/>
      <c r="P841" s="105"/>
      <c r="Q841" s="105"/>
      <c r="R841" s="106"/>
      <c r="S841" s="106"/>
    </row>
    <row r="842" spans="1:19">
      <c r="A842" s="27">
        <f t="shared" si="128"/>
        <v>493</v>
      </c>
      <c r="B842" s="27">
        <v>833</v>
      </c>
      <c r="C842" s="28" t="str">
        <f t="shared" si="129"/>
        <v>493 - PHOENIX ACADEMY CHELSEA Charter School - REVERE pupils</v>
      </c>
      <c r="D842" s="29">
        <v>493057248</v>
      </c>
      <c r="E842" s="27">
        <f t="shared" si="130"/>
        <v>493</v>
      </c>
      <c r="F842" s="25">
        <f t="shared" si="131"/>
        <v>57</v>
      </c>
      <c r="G842" s="25">
        <f t="shared" si="132"/>
        <v>248</v>
      </c>
      <c r="H842" s="25">
        <f t="shared" si="133"/>
        <v>1</v>
      </c>
      <c r="I842" s="30">
        <f t="shared" si="134"/>
        <v>1.04</v>
      </c>
      <c r="J842" s="27">
        <f t="shared" ref="J842:J905" si="137">VLOOKUP(D842,enro_chafnd,16)</f>
        <v>11</v>
      </c>
      <c r="K842" s="31"/>
      <c r="L842" s="32">
        <f t="shared" si="135"/>
        <v>18790</v>
      </c>
      <c r="M842" s="32"/>
      <c r="N842" s="32">
        <f t="shared" si="136"/>
        <v>1088</v>
      </c>
      <c r="O842" s="33"/>
      <c r="P842" s="105"/>
      <c r="Q842" s="105"/>
      <c r="R842" s="106"/>
      <c r="S842" s="106"/>
    </row>
    <row r="843" spans="1:19">
      <c r="A843" s="27">
        <f t="shared" ref="A843:A906" si="138">IF(VALUE(MID(D843,1,1))=4,VALUE(MID(D843,1,3)),VALUE(MID(D843,1,4)))</f>
        <v>493</v>
      </c>
      <c r="B843" s="27">
        <v>834</v>
      </c>
      <c r="C843" s="28" t="str">
        <f t="shared" ref="C843:C906" si="139">IF(H843=1,A843 &amp; " - " &amp;VLOOKUP(A843,codeCHA,2)&amp;" Charter School - "&amp;VLOOKUP(G843,code436,2)&amp;" pupils",IF(OR(A843=450,A843=466),A843 &amp; " - " &amp;VLOOKUP(A843,codeCHA,2)&amp;" Charter School - "&amp;VLOOKUP(F843,code436,2)&amp;" District - "&amp;VLOOKUP(G843,code436,2)&amp;" pupils",A843 &amp; " - " &amp;VLOOKUP(A843,codeCHA,2)&amp;" Charter School - "&amp;VLOOKUP(F843,code436,2)&amp;" Campus - "&amp;VLOOKUP(G843,code436,2)&amp;" pupils"))</f>
        <v>493 - PHOENIX ACADEMY CHELSEA Charter School - SAUGUS pupils</v>
      </c>
      <c r="D843" s="29">
        <v>493057262</v>
      </c>
      <c r="E843" s="27">
        <f t="shared" ref="E843:E906" si="140">A843</f>
        <v>493</v>
      </c>
      <c r="F843" s="25">
        <f t="shared" ref="F843:F906" si="141">IF(VALUE(MID(D843,1,1))=4,VALUE(MID(D843,4,3)),VALUE(MID(D843,5,3)))</f>
        <v>57</v>
      </c>
      <c r="G843" s="25">
        <f t="shared" ref="G843:G906" si="142">IF(VALUE(MID(D843,1,1))=4,VALUE(MID(D843,7,3)),VALUE(MID(D843,8,3)))</f>
        <v>262</v>
      </c>
      <c r="H843" s="25">
        <f t="shared" ref="H843:H906" si="143">IF(OR(A843=410,A843=466,A843=487),2,1)</f>
        <v>1</v>
      </c>
      <c r="I843" s="30">
        <f t="shared" ref="I843:I906" si="144">VLOOKUP(F843,distinfo,4)</f>
        <v>1.04</v>
      </c>
      <c r="J843" s="27">
        <f t="shared" si="137"/>
        <v>9</v>
      </c>
      <c r="K843" s="31"/>
      <c r="L843" s="32">
        <f t="shared" ref="L843:L906" si="145">IF(VLOOKUP(D843,rate_chafnd,40,FALSE)&gt;0,VLOOKUP(D843,rate_chafnd,40),VLOOKUP(G843,distinfo,7))</f>
        <v>17575</v>
      </c>
      <c r="M843" s="32"/>
      <c r="N843" s="32">
        <f t="shared" ref="N843:N906" si="146">VLOOKUP(G843,distinfo,9)</f>
        <v>1088</v>
      </c>
      <c r="O843" s="33"/>
      <c r="P843" s="105"/>
      <c r="Q843" s="105"/>
      <c r="R843" s="106"/>
      <c r="S843" s="106"/>
    </row>
    <row r="844" spans="1:19">
      <c r="A844" s="27">
        <f t="shared" si="138"/>
        <v>493</v>
      </c>
      <c r="B844" s="27">
        <v>835</v>
      </c>
      <c r="C844" s="28" t="str">
        <f t="shared" si="139"/>
        <v>493 - PHOENIX ACADEMY CHELSEA Charter School - SOMERVILLE pupils</v>
      </c>
      <c r="D844" s="29">
        <v>493057274</v>
      </c>
      <c r="E844" s="27">
        <f t="shared" si="140"/>
        <v>493</v>
      </c>
      <c r="F844" s="25">
        <f t="shared" si="141"/>
        <v>57</v>
      </c>
      <c r="G844" s="25">
        <f t="shared" si="142"/>
        <v>274</v>
      </c>
      <c r="H844" s="25">
        <f t="shared" si="143"/>
        <v>1</v>
      </c>
      <c r="I844" s="30">
        <f t="shared" si="144"/>
        <v>1.04</v>
      </c>
      <c r="J844" s="27">
        <f t="shared" si="137"/>
        <v>10</v>
      </c>
      <c r="K844" s="31"/>
      <c r="L844" s="32">
        <f t="shared" si="145"/>
        <v>19340</v>
      </c>
      <c r="M844" s="32"/>
      <c r="N844" s="32">
        <f t="shared" si="146"/>
        <v>1088</v>
      </c>
      <c r="O844" s="33"/>
      <c r="P844" s="105"/>
      <c r="Q844" s="105"/>
      <c r="R844" s="106"/>
      <c r="S844" s="106"/>
    </row>
    <row r="845" spans="1:19">
      <c r="A845" s="27">
        <f t="shared" si="138"/>
        <v>493</v>
      </c>
      <c r="B845" s="27">
        <v>836</v>
      </c>
      <c r="C845" s="28" t="str">
        <f t="shared" si="139"/>
        <v>493 - PHOENIX ACADEMY CHELSEA Charter School - WINTHROP pupils</v>
      </c>
      <c r="D845" s="29">
        <v>493057346</v>
      </c>
      <c r="E845" s="27">
        <f t="shared" si="140"/>
        <v>493</v>
      </c>
      <c r="F845" s="25">
        <f t="shared" si="141"/>
        <v>57</v>
      </c>
      <c r="G845" s="25">
        <f t="shared" si="142"/>
        <v>346</v>
      </c>
      <c r="H845" s="25">
        <f t="shared" si="143"/>
        <v>1</v>
      </c>
      <c r="I845" s="30">
        <f t="shared" si="144"/>
        <v>1.04</v>
      </c>
      <c r="J845" s="27">
        <f t="shared" si="137"/>
        <v>8</v>
      </c>
      <c r="K845" s="31"/>
      <c r="L845" s="32">
        <f t="shared" si="145"/>
        <v>20097</v>
      </c>
      <c r="M845" s="32"/>
      <c r="N845" s="32">
        <f t="shared" si="146"/>
        <v>1088</v>
      </c>
      <c r="O845" s="33"/>
      <c r="P845" s="105"/>
      <c r="Q845" s="105"/>
      <c r="R845" s="106"/>
      <c r="S845" s="106"/>
    </row>
    <row r="846" spans="1:19">
      <c r="A846" s="27">
        <f t="shared" si="138"/>
        <v>493</v>
      </c>
      <c r="B846" s="27">
        <v>837</v>
      </c>
      <c r="C846" s="28" t="str">
        <f t="shared" si="139"/>
        <v>493 - PHOENIX ACADEMY CHELSEA Charter School - WORCESTER pupils</v>
      </c>
      <c r="D846" s="29">
        <v>493057348</v>
      </c>
      <c r="E846" s="27">
        <f t="shared" si="140"/>
        <v>493</v>
      </c>
      <c r="F846" s="25">
        <f t="shared" si="141"/>
        <v>57</v>
      </c>
      <c r="G846" s="25">
        <f t="shared" si="142"/>
        <v>348</v>
      </c>
      <c r="H846" s="25">
        <f t="shared" si="143"/>
        <v>1</v>
      </c>
      <c r="I846" s="30">
        <f t="shared" si="144"/>
        <v>1.04</v>
      </c>
      <c r="J846" s="27">
        <f t="shared" si="137"/>
        <v>11</v>
      </c>
      <c r="K846" s="31"/>
      <c r="L846" s="32">
        <f t="shared" si="145"/>
        <v>18368</v>
      </c>
      <c r="M846" s="32"/>
      <c r="N846" s="32">
        <f t="shared" si="146"/>
        <v>1088</v>
      </c>
      <c r="O846" s="33"/>
      <c r="P846" s="105"/>
      <c r="Q846" s="105"/>
      <c r="R846" s="106"/>
      <c r="S846" s="106"/>
    </row>
    <row r="847" spans="1:19">
      <c r="A847" s="27">
        <f t="shared" si="138"/>
        <v>494</v>
      </c>
      <c r="B847" s="27">
        <v>838</v>
      </c>
      <c r="C847" s="28" t="str">
        <f t="shared" si="139"/>
        <v>494 - PIONEER CS OF SCIENCE Charter School - BOSTON pupils</v>
      </c>
      <c r="D847" s="29">
        <v>494093035</v>
      </c>
      <c r="E847" s="27">
        <f t="shared" si="140"/>
        <v>494</v>
      </c>
      <c r="F847" s="25">
        <f t="shared" si="141"/>
        <v>93</v>
      </c>
      <c r="G847" s="25">
        <f t="shared" si="142"/>
        <v>35</v>
      </c>
      <c r="H847" s="25">
        <f t="shared" si="143"/>
        <v>1</v>
      </c>
      <c r="I847" s="30">
        <f t="shared" si="144"/>
        <v>1.0389999999999999</v>
      </c>
      <c r="J847" s="27">
        <f t="shared" si="137"/>
        <v>11</v>
      </c>
      <c r="K847" s="31"/>
      <c r="L847" s="32">
        <f t="shared" si="145"/>
        <v>17196</v>
      </c>
      <c r="M847" s="32"/>
      <c r="N847" s="32">
        <f t="shared" si="146"/>
        <v>1088</v>
      </c>
      <c r="O847" s="33"/>
      <c r="P847" s="105"/>
      <c r="Q847" s="105"/>
      <c r="R847" s="106"/>
      <c r="S847" s="106"/>
    </row>
    <row r="848" spans="1:19">
      <c r="A848" s="27">
        <f t="shared" si="138"/>
        <v>494</v>
      </c>
      <c r="B848" s="27">
        <v>839</v>
      </c>
      <c r="C848" s="28" t="str">
        <f t="shared" si="139"/>
        <v>494 - PIONEER CS OF SCIENCE Charter School - CAMBRIDGE pupils</v>
      </c>
      <c r="D848" s="29">
        <v>494093049</v>
      </c>
      <c r="E848" s="27">
        <f t="shared" si="140"/>
        <v>494</v>
      </c>
      <c r="F848" s="25">
        <f t="shared" si="141"/>
        <v>93</v>
      </c>
      <c r="G848" s="25">
        <f t="shared" si="142"/>
        <v>49</v>
      </c>
      <c r="H848" s="25">
        <f t="shared" si="143"/>
        <v>1</v>
      </c>
      <c r="I848" s="30">
        <f t="shared" si="144"/>
        <v>1.0389999999999999</v>
      </c>
      <c r="J848" s="27">
        <f t="shared" si="137"/>
        <v>8</v>
      </c>
      <c r="K848" s="31"/>
      <c r="L848" s="32">
        <f t="shared" si="145"/>
        <v>16521</v>
      </c>
      <c r="M848" s="32"/>
      <c r="N848" s="32">
        <f t="shared" si="146"/>
        <v>1088</v>
      </c>
      <c r="O848" s="33"/>
      <c r="P848" s="105"/>
      <c r="Q848" s="105"/>
      <c r="R848" s="106"/>
      <c r="S848" s="106"/>
    </row>
    <row r="849" spans="1:19">
      <c r="A849" s="27">
        <f t="shared" si="138"/>
        <v>494</v>
      </c>
      <c r="B849" s="27">
        <v>840</v>
      </c>
      <c r="C849" s="28" t="str">
        <f t="shared" si="139"/>
        <v>494 - PIONEER CS OF SCIENCE Charter School - CHELMSFORD pupils</v>
      </c>
      <c r="D849" s="29">
        <v>494093056</v>
      </c>
      <c r="E849" s="27">
        <f t="shared" si="140"/>
        <v>494</v>
      </c>
      <c r="F849" s="25">
        <f t="shared" si="141"/>
        <v>93</v>
      </c>
      <c r="G849" s="25">
        <f t="shared" si="142"/>
        <v>56</v>
      </c>
      <c r="H849" s="25">
        <f t="shared" si="143"/>
        <v>1</v>
      </c>
      <c r="I849" s="30">
        <f t="shared" si="144"/>
        <v>1.0389999999999999</v>
      </c>
      <c r="J849" s="27">
        <f t="shared" si="137"/>
        <v>4</v>
      </c>
      <c r="K849" s="31"/>
      <c r="L849" s="32">
        <f t="shared" si="145"/>
        <v>10055</v>
      </c>
      <c r="M849" s="32"/>
      <c r="N849" s="32">
        <f t="shared" si="146"/>
        <v>1088</v>
      </c>
      <c r="O849" s="33"/>
      <c r="P849" s="105"/>
      <c r="Q849" s="105"/>
      <c r="R849" s="106"/>
      <c r="S849" s="106"/>
    </row>
    <row r="850" spans="1:19">
      <c r="A850" s="27">
        <f t="shared" si="138"/>
        <v>494</v>
      </c>
      <c r="B850" s="27">
        <v>841</v>
      </c>
      <c r="C850" s="28" t="str">
        <f t="shared" si="139"/>
        <v>494 - PIONEER CS OF SCIENCE Charter School - CHELSEA pupils</v>
      </c>
      <c r="D850" s="29">
        <v>494093057</v>
      </c>
      <c r="E850" s="27">
        <f t="shared" si="140"/>
        <v>494</v>
      </c>
      <c r="F850" s="25">
        <f t="shared" si="141"/>
        <v>93</v>
      </c>
      <c r="G850" s="25">
        <f t="shared" si="142"/>
        <v>57</v>
      </c>
      <c r="H850" s="25">
        <f t="shared" si="143"/>
        <v>1</v>
      </c>
      <c r="I850" s="30">
        <f t="shared" si="144"/>
        <v>1.0389999999999999</v>
      </c>
      <c r="J850" s="27">
        <f t="shared" si="137"/>
        <v>12</v>
      </c>
      <c r="K850" s="31"/>
      <c r="L850" s="32">
        <f t="shared" si="145"/>
        <v>15773</v>
      </c>
      <c r="M850" s="32"/>
      <c r="N850" s="32">
        <f t="shared" si="146"/>
        <v>1088</v>
      </c>
      <c r="O850" s="33"/>
      <c r="P850" s="105"/>
      <c r="Q850" s="105"/>
      <c r="R850" s="106"/>
      <c r="S850" s="106"/>
    </row>
    <row r="851" spans="1:19">
      <c r="A851" s="27">
        <f t="shared" si="138"/>
        <v>494</v>
      </c>
      <c r="B851" s="27">
        <v>842</v>
      </c>
      <c r="C851" s="28" t="str">
        <f t="shared" si="139"/>
        <v>494 - PIONEER CS OF SCIENCE Charter School - DANVERS pupils</v>
      </c>
      <c r="D851" s="29">
        <v>494093071</v>
      </c>
      <c r="E851" s="27">
        <f t="shared" si="140"/>
        <v>494</v>
      </c>
      <c r="F851" s="25">
        <f t="shared" si="141"/>
        <v>93</v>
      </c>
      <c r="G851" s="25">
        <f t="shared" si="142"/>
        <v>71</v>
      </c>
      <c r="H851" s="25">
        <f t="shared" si="143"/>
        <v>1</v>
      </c>
      <c r="I851" s="30">
        <f t="shared" si="144"/>
        <v>1.0389999999999999</v>
      </c>
      <c r="J851" s="27">
        <f t="shared" si="137"/>
        <v>5</v>
      </c>
      <c r="K851" s="31"/>
      <c r="L851" s="32">
        <f t="shared" si="145"/>
        <v>12955</v>
      </c>
      <c r="M851" s="32"/>
      <c r="N851" s="32">
        <f t="shared" si="146"/>
        <v>1088</v>
      </c>
      <c r="O851" s="33"/>
      <c r="P851" s="105"/>
      <c r="Q851" s="105"/>
      <c r="R851" s="106"/>
      <c r="S851" s="106"/>
    </row>
    <row r="852" spans="1:19">
      <c r="A852" s="27">
        <f t="shared" si="138"/>
        <v>494</v>
      </c>
      <c r="B852" s="27">
        <v>843</v>
      </c>
      <c r="C852" s="28" t="str">
        <f t="shared" si="139"/>
        <v>494 - PIONEER CS OF SCIENCE Charter School - EVERETT pupils</v>
      </c>
      <c r="D852" s="29">
        <v>494093093</v>
      </c>
      <c r="E852" s="27">
        <f t="shared" si="140"/>
        <v>494</v>
      </c>
      <c r="F852" s="25">
        <f t="shared" si="141"/>
        <v>93</v>
      </c>
      <c r="G852" s="25">
        <f t="shared" si="142"/>
        <v>93</v>
      </c>
      <c r="H852" s="25">
        <f t="shared" si="143"/>
        <v>1</v>
      </c>
      <c r="I852" s="30">
        <f t="shared" si="144"/>
        <v>1.0389999999999999</v>
      </c>
      <c r="J852" s="27">
        <f t="shared" si="137"/>
        <v>11</v>
      </c>
      <c r="K852" s="31"/>
      <c r="L852" s="32">
        <f t="shared" si="145"/>
        <v>15189</v>
      </c>
      <c r="M852" s="32"/>
      <c r="N852" s="32">
        <f t="shared" si="146"/>
        <v>1088</v>
      </c>
      <c r="O852" s="33"/>
      <c r="P852" s="105"/>
      <c r="Q852" s="105"/>
      <c r="R852" s="106"/>
      <c r="S852" s="106"/>
    </row>
    <row r="853" spans="1:19">
      <c r="A853" s="27">
        <f t="shared" si="138"/>
        <v>494</v>
      </c>
      <c r="B853" s="27">
        <v>844</v>
      </c>
      <c r="C853" s="28" t="str">
        <f t="shared" si="139"/>
        <v>494 - PIONEER CS OF SCIENCE Charter School - HAVERHILL pupils</v>
      </c>
      <c r="D853" s="29">
        <v>494093128</v>
      </c>
      <c r="E853" s="27">
        <f t="shared" si="140"/>
        <v>494</v>
      </c>
      <c r="F853" s="25">
        <f t="shared" si="141"/>
        <v>93</v>
      </c>
      <c r="G853" s="25">
        <f t="shared" si="142"/>
        <v>128</v>
      </c>
      <c r="H853" s="25">
        <f t="shared" si="143"/>
        <v>1</v>
      </c>
      <c r="I853" s="30">
        <f t="shared" si="144"/>
        <v>1.0389999999999999</v>
      </c>
      <c r="J853" s="27">
        <f t="shared" si="137"/>
        <v>10</v>
      </c>
      <c r="K853" s="31"/>
      <c r="L853" s="32">
        <f t="shared" si="145"/>
        <v>10432</v>
      </c>
      <c r="M853" s="32"/>
      <c r="N853" s="32">
        <f t="shared" si="146"/>
        <v>1088</v>
      </c>
      <c r="O853" s="33"/>
      <c r="P853" s="105"/>
      <c r="Q853" s="105"/>
      <c r="R853" s="106"/>
      <c r="S853" s="106"/>
    </row>
    <row r="854" spans="1:19">
      <c r="A854" s="27">
        <f t="shared" si="138"/>
        <v>494</v>
      </c>
      <c r="B854" s="27">
        <v>845</v>
      </c>
      <c r="C854" s="28" t="str">
        <f t="shared" si="139"/>
        <v>494 - PIONEER CS OF SCIENCE Charter School - LYNN pupils</v>
      </c>
      <c r="D854" s="29">
        <v>494093163</v>
      </c>
      <c r="E854" s="27">
        <f t="shared" si="140"/>
        <v>494</v>
      </c>
      <c r="F854" s="25">
        <f t="shared" si="141"/>
        <v>93</v>
      </c>
      <c r="G854" s="25">
        <f t="shared" si="142"/>
        <v>163</v>
      </c>
      <c r="H854" s="25">
        <f t="shared" si="143"/>
        <v>1</v>
      </c>
      <c r="I854" s="30">
        <f t="shared" si="144"/>
        <v>1.0389999999999999</v>
      </c>
      <c r="J854" s="27">
        <f t="shared" si="137"/>
        <v>11</v>
      </c>
      <c r="K854" s="31"/>
      <c r="L854" s="32">
        <f t="shared" si="145"/>
        <v>16182</v>
      </c>
      <c r="M854" s="32"/>
      <c r="N854" s="32">
        <f t="shared" si="146"/>
        <v>1088</v>
      </c>
      <c r="O854" s="33"/>
      <c r="P854" s="105"/>
      <c r="Q854" s="105"/>
      <c r="R854" s="106"/>
      <c r="S854" s="106"/>
    </row>
    <row r="855" spans="1:19">
      <c r="A855" s="27">
        <f t="shared" si="138"/>
        <v>494</v>
      </c>
      <c r="B855" s="27">
        <v>846</v>
      </c>
      <c r="C855" s="28" t="str">
        <f t="shared" si="139"/>
        <v>494 - PIONEER CS OF SCIENCE Charter School - MALDEN pupils</v>
      </c>
      <c r="D855" s="29">
        <v>494093165</v>
      </c>
      <c r="E855" s="27">
        <f t="shared" si="140"/>
        <v>494</v>
      </c>
      <c r="F855" s="25">
        <f t="shared" si="141"/>
        <v>93</v>
      </c>
      <c r="G855" s="25">
        <f t="shared" si="142"/>
        <v>165</v>
      </c>
      <c r="H855" s="25">
        <f t="shared" si="143"/>
        <v>1</v>
      </c>
      <c r="I855" s="30">
        <f t="shared" si="144"/>
        <v>1.0389999999999999</v>
      </c>
      <c r="J855" s="27">
        <f t="shared" si="137"/>
        <v>10</v>
      </c>
      <c r="K855" s="31"/>
      <c r="L855" s="32">
        <f t="shared" si="145"/>
        <v>14857</v>
      </c>
      <c r="M855" s="32"/>
      <c r="N855" s="32">
        <f t="shared" si="146"/>
        <v>1088</v>
      </c>
      <c r="O855" s="33"/>
      <c r="P855" s="105"/>
      <c r="Q855" s="105"/>
      <c r="R855" s="106"/>
      <c r="S855" s="106"/>
    </row>
    <row r="856" spans="1:19">
      <c r="A856" s="27">
        <f t="shared" si="138"/>
        <v>494</v>
      </c>
      <c r="B856" s="27">
        <v>847</v>
      </c>
      <c r="C856" s="28" t="str">
        <f t="shared" si="139"/>
        <v>494 - PIONEER CS OF SCIENCE Charter School - MEDFORD pupils</v>
      </c>
      <c r="D856" s="29">
        <v>494093176</v>
      </c>
      <c r="E856" s="27">
        <f t="shared" si="140"/>
        <v>494</v>
      </c>
      <c r="F856" s="25">
        <f t="shared" si="141"/>
        <v>93</v>
      </c>
      <c r="G856" s="25">
        <f t="shared" si="142"/>
        <v>176</v>
      </c>
      <c r="H856" s="25">
        <f t="shared" si="143"/>
        <v>1</v>
      </c>
      <c r="I856" s="30">
        <f t="shared" si="144"/>
        <v>1.0389999999999999</v>
      </c>
      <c r="J856" s="27">
        <f t="shared" si="137"/>
        <v>8</v>
      </c>
      <c r="K856" s="31"/>
      <c r="L856" s="32">
        <f t="shared" si="145"/>
        <v>16605</v>
      </c>
      <c r="M856" s="32"/>
      <c r="N856" s="32">
        <f t="shared" si="146"/>
        <v>1088</v>
      </c>
      <c r="O856" s="33"/>
      <c r="P856" s="105"/>
      <c r="Q856" s="105"/>
      <c r="R856" s="106"/>
      <c r="S856" s="106"/>
    </row>
    <row r="857" spans="1:19">
      <c r="A857" s="27">
        <f t="shared" si="138"/>
        <v>494</v>
      </c>
      <c r="B857" s="27">
        <v>848</v>
      </c>
      <c r="C857" s="28" t="str">
        <f t="shared" si="139"/>
        <v>494 - PIONEER CS OF SCIENCE Charter School - MELROSE pupils</v>
      </c>
      <c r="D857" s="29">
        <v>494093178</v>
      </c>
      <c r="E857" s="27">
        <f t="shared" si="140"/>
        <v>494</v>
      </c>
      <c r="F857" s="25">
        <f t="shared" si="141"/>
        <v>93</v>
      </c>
      <c r="G857" s="25">
        <f t="shared" si="142"/>
        <v>178</v>
      </c>
      <c r="H857" s="25">
        <f t="shared" si="143"/>
        <v>1</v>
      </c>
      <c r="I857" s="30">
        <f t="shared" si="144"/>
        <v>1.0389999999999999</v>
      </c>
      <c r="J857" s="27">
        <f t="shared" si="137"/>
        <v>3</v>
      </c>
      <c r="K857" s="31"/>
      <c r="L857" s="32">
        <f t="shared" si="145"/>
        <v>10244</v>
      </c>
      <c r="M857" s="32"/>
      <c r="N857" s="32">
        <f t="shared" si="146"/>
        <v>1088</v>
      </c>
      <c r="O857" s="33"/>
      <c r="P857" s="105"/>
      <c r="Q857" s="105"/>
      <c r="R857" s="106"/>
      <c r="S857" s="106"/>
    </row>
    <row r="858" spans="1:19">
      <c r="A858" s="27">
        <f t="shared" si="138"/>
        <v>494</v>
      </c>
      <c r="B858" s="27">
        <v>849</v>
      </c>
      <c r="C858" s="28" t="str">
        <f t="shared" si="139"/>
        <v>494 - PIONEER CS OF SCIENCE Charter School - METHUEN pupils</v>
      </c>
      <c r="D858" s="29">
        <v>494093181</v>
      </c>
      <c r="E858" s="27">
        <f t="shared" si="140"/>
        <v>494</v>
      </c>
      <c r="F858" s="25">
        <f t="shared" si="141"/>
        <v>93</v>
      </c>
      <c r="G858" s="25">
        <f t="shared" si="142"/>
        <v>181</v>
      </c>
      <c r="H858" s="25">
        <f t="shared" si="143"/>
        <v>1</v>
      </c>
      <c r="I858" s="30">
        <f t="shared" si="144"/>
        <v>1.0389999999999999</v>
      </c>
      <c r="J858" s="27">
        <f t="shared" si="137"/>
        <v>10</v>
      </c>
      <c r="K858" s="31"/>
      <c r="L858" s="32">
        <f t="shared" si="145"/>
        <v>17087</v>
      </c>
      <c r="M858" s="32"/>
      <c r="N858" s="32">
        <f t="shared" si="146"/>
        <v>1088</v>
      </c>
      <c r="O858" s="33"/>
      <c r="P858" s="105"/>
      <c r="Q858" s="105"/>
      <c r="R858" s="106"/>
      <c r="S858" s="106"/>
    </row>
    <row r="859" spans="1:19">
      <c r="A859" s="27">
        <f t="shared" si="138"/>
        <v>494</v>
      </c>
      <c r="B859" s="27">
        <v>850</v>
      </c>
      <c r="C859" s="28" t="str">
        <f t="shared" si="139"/>
        <v>494 - PIONEER CS OF SCIENCE Charter School - PEABODY pupils</v>
      </c>
      <c r="D859" s="29">
        <v>494093229</v>
      </c>
      <c r="E859" s="27">
        <f t="shared" si="140"/>
        <v>494</v>
      </c>
      <c r="F859" s="25">
        <f t="shared" si="141"/>
        <v>93</v>
      </c>
      <c r="G859" s="25">
        <f t="shared" si="142"/>
        <v>229</v>
      </c>
      <c r="H859" s="25">
        <f t="shared" si="143"/>
        <v>1</v>
      </c>
      <c r="I859" s="30">
        <f t="shared" si="144"/>
        <v>1.0389999999999999</v>
      </c>
      <c r="J859" s="27">
        <f t="shared" si="137"/>
        <v>9</v>
      </c>
      <c r="K859" s="31"/>
      <c r="L859" s="32">
        <f t="shared" si="145"/>
        <v>18290</v>
      </c>
      <c r="M859" s="32"/>
      <c r="N859" s="32">
        <f t="shared" si="146"/>
        <v>1088</v>
      </c>
      <c r="O859" s="33"/>
      <c r="P859" s="105"/>
      <c r="Q859" s="105"/>
      <c r="R859" s="106"/>
      <c r="S859" s="106"/>
    </row>
    <row r="860" spans="1:19">
      <c r="A860" s="27">
        <f t="shared" si="138"/>
        <v>494</v>
      </c>
      <c r="B860" s="27">
        <v>851</v>
      </c>
      <c r="C860" s="28" t="str">
        <f t="shared" si="139"/>
        <v>494 - PIONEER CS OF SCIENCE Charter School - REVERE pupils</v>
      </c>
      <c r="D860" s="29">
        <v>494093248</v>
      </c>
      <c r="E860" s="27">
        <f t="shared" si="140"/>
        <v>494</v>
      </c>
      <c r="F860" s="25">
        <f t="shared" si="141"/>
        <v>93</v>
      </c>
      <c r="G860" s="25">
        <f t="shared" si="142"/>
        <v>248</v>
      </c>
      <c r="H860" s="25">
        <f t="shared" si="143"/>
        <v>1</v>
      </c>
      <c r="I860" s="30">
        <f t="shared" si="144"/>
        <v>1.0389999999999999</v>
      </c>
      <c r="J860" s="27">
        <f t="shared" si="137"/>
        <v>11</v>
      </c>
      <c r="K860" s="31"/>
      <c r="L860" s="32">
        <f t="shared" si="145"/>
        <v>15431</v>
      </c>
      <c r="M860" s="32"/>
      <c r="N860" s="32">
        <f t="shared" si="146"/>
        <v>1088</v>
      </c>
      <c r="O860" s="33"/>
      <c r="P860" s="105"/>
      <c r="Q860" s="105"/>
      <c r="R860" s="106"/>
      <c r="S860" s="106"/>
    </row>
    <row r="861" spans="1:19">
      <c r="A861" s="27">
        <f t="shared" si="138"/>
        <v>494</v>
      </c>
      <c r="B861" s="27">
        <v>852</v>
      </c>
      <c r="C861" s="28" t="str">
        <f t="shared" si="139"/>
        <v>494 - PIONEER CS OF SCIENCE Charter School - SAUGUS pupils</v>
      </c>
      <c r="D861" s="29">
        <v>494093262</v>
      </c>
      <c r="E861" s="27">
        <f t="shared" si="140"/>
        <v>494</v>
      </c>
      <c r="F861" s="25">
        <f t="shared" si="141"/>
        <v>93</v>
      </c>
      <c r="G861" s="25">
        <f t="shared" si="142"/>
        <v>262</v>
      </c>
      <c r="H861" s="25">
        <f t="shared" si="143"/>
        <v>1</v>
      </c>
      <c r="I861" s="30">
        <f t="shared" si="144"/>
        <v>1.0389999999999999</v>
      </c>
      <c r="J861" s="27">
        <f t="shared" si="137"/>
        <v>9</v>
      </c>
      <c r="K861" s="31"/>
      <c r="L861" s="32">
        <f t="shared" si="145"/>
        <v>14591</v>
      </c>
      <c r="M861" s="32"/>
      <c r="N861" s="32">
        <f t="shared" si="146"/>
        <v>1088</v>
      </c>
      <c r="O861" s="33"/>
      <c r="P861" s="105"/>
      <c r="Q861" s="105"/>
      <c r="R861" s="106"/>
      <c r="S861" s="106"/>
    </row>
    <row r="862" spans="1:19">
      <c r="A862" s="27">
        <f t="shared" si="138"/>
        <v>494</v>
      </c>
      <c r="B862" s="27">
        <v>853</v>
      </c>
      <c r="C862" s="28" t="str">
        <f t="shared" si="139"/>
        <v>494 - PIONEER CS OF SCIENCE Charter School - STONEHAM pupils</v>
      </c>
      <c r="D862" s="29">
        <v>494093284</v>
      </c>
      <c r="E862" s="27">
        <f t="shared" si="140"/>
        <v>494</v>
      </c>
      <c r="F862" s="25">
        <f t="shared" si="141"/>
        <v>93</v>
      </c>
      <c r="G862" s="25">
        <f t="shared" si="142"/>
        <v>284</v>
      </c>
      <c r="H862" s="25">
        <f t="shared" si="143"/>
        <v>1</v>
      </c>
      <c r="I862" s="30">
        <f t="shared" si="144"/>
        <v>1.0389999999999999</v>
      </c>
      <c r="J862" s="27">
        <f t="shared" si="137"/>
        <v>5</v>
      </c>
      <c r="K862" s="31"/>
      <c r="L862" s="32">
        <f t="shared" si="145"/>
        <v>11312</v>
      </c>
      <c r="M862" s="32"/>
      <c r="N862" s="32">
        <f t="shared" si="146"/>
        <v>1088</v>
      </c>
      <c r="O862" s="33"/>
      <c r="P862" s="105"/>
      <c r="Q862" s="105"/>
      <c r="R862" s="106"/>
      <c r="S862" s="106"/>
    </row>
    <row r="863" spans="1:19">
      <c r="A863" s="27">
        <f t="shared" si="138"/>
        <v>494</v>
      </c>
      <c r="B863" s="27">
        <v>854</v>
      </c>
      <c r="C863" s="28" t="str">
        <f t="shared" si="139"/>
        <v>494 - PIONEER CS OF SCIENCE Charter School - SWAMPSCOTT pupils</v>
      </c>
      <c r="D863" s="29">
        <v>494093291</v>
      </c>
      <c r="E863" s="27">
        <f t="shared" si="140"/>
        <v>494</v>
      </c>
      <c r="F863" s="25">
        <f t="shared" si="141"/>
        <v>93</v>
      </c>
      <c r="G863" s="25">
        <f t="shared" si="142"/>
        <v>291</v>
      </c>
      <c r="H863" s="25">
        <f t="shared" si="143"/>
        <v>1</v>
      </c>
      <c r="I863" s="30">
        <f t="shared" si="144"/>
        <v>1.0389999999999999</v>
      </c>
      <c r="J863" s="27">
        <f t="shared" si="137"/>
        <v>5</v>
      </c>
      <c r="K863" s="31"/>
      <c r="L863" s="32">
        <f t="shared" si="145"/>
        <v>15581</v>
      </c>
      <c r="M863" s="32"/>
      <c r="N863" s="32">
        <f t="shared" si="146"/>
        <v>1088</v>
      </c>
      <c r="O863" s="33"/>
      <c r="P863" s="105"/>
      <c r="Q863" s="105"/>
      <c r="R863" s="106"/>
      <c r="S863" s="106"/>
    </row>
    <row r="864" spans="1:19">
      <c r="A864" s="27">
        <f t="shared" si="138"/>
        <v>494</v>
      </c>
      <c r="B864" s="27">
        <v>855</v>
      </c>
      <c r="C864" s="28" t="str">
        <f t="shared" si="139"/>
        <v>494 - PIONEER CS OF SCIENCE Charter School - TAUNTON pupils</v>
      </c>
      <c r="D864" s="29">
        <v>494093293</v>
      </c>
      <c r="E864" s="27">
        <f t="shared" si="140"/>
        <v>494</v>
      </c>
      <c r="F864" s="25">
        <f t="shared" si="141"/>
        <v>93</v>
      </c>
      <c r="G864" s="25">
        <f t="shared" si="142"/>
        <v>293</v>
      </c>
      <c r="H864" s="25">
        <f t="shared" si="143"/>
        <v>1</v>
      </c>
      <c r="I864" s="30">
        <f t="shared" si="144"/>
        <v>1.0389999999999999</v>
      </c>
      <c r="J864" s="27">
        <f t="shared" si="137"/>
        <v>10</v>
      </c>
      <c r="K864" s="31"/>
      <c r="L864" s="32">
        <f t="shared" si="145"/>
        <v>17252</v>
      </c>
      <c r="M864" s="32"/>
      <c r="N864" s="32">
        <f t="shared" si="146"/>
        <v>1088</v>
      </c>
      <c r="O864" s="33"/>
      <c r="P864" s="105"/>
      <c r="Q864" s="105"/>
      <c r="R864" s="106"/>
      <c r="S864" s="106"/>
    </row>
    <row r="865" spans="1:19">
      <c r="A865" s="27">
        <f t="shared" si="138"/>
        <v>494</v>
      </c>
      <c r="B865" s="27">
        <v>856</v>
      </c>
      <c r="C865" s="28" t="str">
        <f t="shared" si="139"/>
        <v>494 - PIONEER CS OF SCIENCE Charter School - WINTHROP pupils</v>
      </c>
      <c r="D865" s="29">
        <v>494093346</v>
      </c>
      <c r="E865" s="27">
        <f t="shared" si="140"/>
        <v>494</v>
      </c>
      <c r="F865" s="25">
        <f t="shared" si="141"/>
        <v>93</v>
      </c>
      <c r="G865" s="25">
        <f t="shared" si="142"/>
        <v>346</v>
      </c>
      <c r="H865" s="25">
        <f t="shared" si="143"/>
        <v>1</v>
      </c>
      <c r="I865" s="30">
        <f t="shared" si="144"/>
        <v>1.0389999999999999</v>
      </c>
      <c r="J865" s="27">
        <f t="shared" si="137"/>
        <v>8</v>
      </c>
      <c r="K865" s="31"/>
      <c r="L865" s="32">
        <f t="shared" si="145"/>
        <v>15559</v>
      </c>
      <c r="M865" s="32"/>
      <c r="N865" s="32">
        <f t="shared" si="146"/>
        <v>1088</v>
      </c>
      <c r="O865" s="33"/>
      <c r="P865" s="105"/>
      <c r="Q865" s="105"/>
      <c r="R865" s="106"/>
      <c r="S865" s="106"/>
    </row>
    <row r="866" spans="1:19">
      <c r="A866" s="27">
        <f t="shared" si="138"/>
        <v>494</v>
      </c>
      <c r="B866" s="27">
        <v>857</v>
      </c>
      <c r="C866" s="28" t="str">
        <f t="shared" si="139"/>
        <v>494 - PIONEER CS OF SCIENCE Charter School - WOBURN pupils</v>
      </c>
      <c r="D866" s="29">
        <v>494093347</v>
      </c>
      <c r="E866" s="27">
        <f t="shared" si="140"/>
        <v>494</v>
      </c>
      <c r="F866" s="25">
        <f t="shared" si="141"/>
        <v>93</v>
      </c>
      <c r="G866" s="25">
        <f t="shared" si="142"/>
        <v>347</v>
      </c>
      <c r="H866" s="25">
        <f t="shared" si="143"/>
        <v>1</v>
      </c>
      <c r="I866" s="30">
        <f t="shared" si="144"/>
        <v>1.0389999999999999</v>
      </c>
      <c r="J866" s="27">
        <f t="shared" si="137"/>
        <v>8</v>
      </c>
      <c r="K866" s="31"/>
      <c r="L866" s="32">
        <f t="shared" si="145"/>
        <v>17067</v>
      </c>
      <c r="M866" s="32"/>
      <c r="N866" s="32">
        <f t="shared" si="146"/>
        <v>1088</v>
      </c>
      <c r="O866" s="33"/>
      <c r="P866" s="105"/>
      <c r="Q866" s="105"/>
      <c r="R866" s="106"/>
      <c r="S866" s="106"/>
    </row>
    <row r="867" spans="1:19">
      <c r="A867" s="27">
        <f t="shared" si="138"/>
        <v>496</v>
      </c>
      <c r="B867" s="27">
        <v>858</v>
      </c>
      <c r="C867" s="28" t="str">
        <f t="shared" si="139"/>
        <v>496 - GLOBAL LEARNING Charter School - DARTMOUTH pupils</v>
      </c>
      <c r="D867" s="29">
        <v>496201072</v>
      </c>
      <c r="E867" s="27">
        <f t="shared" si="140"/>
        <v>496</v>
      </c>
      <c r="F867" s="25">
        <f t="shared" si="141"/>
        <v>201</v>
      </c>
      <c r="G867" s="25">
        <f t="shared" si="142"/>
        <v>72</v>
      </c>
      <c r="H867" s="25">
        <f t="shared" si="143"/>
        <v>1</v>
      </c>
      <c r="I867" s="30">
        <f t="shared" si="144"/>
        <v>1</v>
      </c>
      <c r="J867" s="27">
        <f t="shared" si="137"/>
        <v>6</v>
      </c>
      <c r="K867" s="31"/>
      <c r="L867" s="32">
        <f t="shared" si="145"/>
        <v>13080</v>
      </c>
      <c r="M867" s="32"/>
      <c r="N867" s="32">
        <f t="shared" si="146"/>
        <v>1088</v>
      </c>
      <c r="O867" s="33"/>
      <c r="P867" s="105"/>
      <c r="Q867" s="105"/>
      <c r="R867" s="106"/>
      <c r="S867" s="106"/>
    </row>
    <row r="868" spans="1:19">
      <c r="A868" s="27">
        <f t="shared" si="138"/>
        <v>496</v>
      </c>
      <c r="B868" s="27">
        <v>859</v>
      </c>
      <c r="C868" s="28" t="str">
        <f t="shared" si="139"/>
        <v>496 - GLOBAL LEARNING Charter School - FALL RIVER pupils</v>
      </c>
      <c r="D868" s="29">
        <v>496201095</v>
      </c>
      <c r="E868" s="27">
        <f t="shared" si="140"/>
        <v>496</v>
      </c>
      <c r="F868" s="25">
        <f t="shared" si="141"/>
        <v>201</v>
      </c>
      <c r="G868" s="25">
        <f t="shared" si="142"/>
        <v>95</v>
      </c>
      <c r="H868" s="25">
        <f t="shared" si="143"/>
        <v>1</v>
      </c>
      <c r="I868" s="30">
        <f t="shared" si="144"/>
        <v>1</v>
      </c>
      <c r="J868" s="27">
        <f t="shared" si="137"/>
        <v>12</v>
      </c>
      <c r="K868" s="31"/>
      <c r="L868" s="32">
        <f t="shared" si="145"/>
        <v>15831</v>
      </c>
      <c r="M868" s="32"/>
      <c r="N868" s="32">
        <f t="shared" si="146"/>
        <v>1088</v>
      </c>
      <c r="O868" s="33"/>
      <c r="P868" s="105"/>
      <c r="Q868" s="105"/>
      <c r="R868" s="106"/>
      <c r="S868" s="106"/>
    </row>
    <row r="869" spans="1:19">
      <c r="A869" s="27">
        <f t="shared" si="138"/>
        <v>496</v>
      </c>
      <c r="B869" s="27">
        <v>860</v>
      </c>
      <c r="C869" s="28" t="str">
        <f t="shared" si="139"/>
        <v>496 - GLOBAL LEARNING Charter School - NEW BEDFORD pupils</v>
      </c>
      <c r="D869" s="29">
        <v>496201201</v>
      </c>
      <c r="E869" s="27">
        <f t="shared" si="140"/>
        <v>496</v>
      </c>
      <c r="F869" s="25">
        <f t="shared" si="141"/>
        <v>201</v>
      </c>
      <c r="G869" s="25">
        <f t="shared" si="142"/>
        <v>201</v>
      </c>
      <c r="H869" s="25">
        <f t="shared" si="143"/>
        <v>1</v>
      </c>
      <c r="I869" s="30">
        <f t="shared" si="144"/>
        <v>1</v>
      </c>
      <c r="J869" s="27">
        <f t="shared" si="137"/>
        <v>12</v>
      </c>
      <c r="K869" s="31"/>
      <c r="L869" s="32">
        <f t="shared" si="145"/>
        <v>15506</v>
      </c>
      <c r="M869" s="32"/>
      <c r="N869" s="32">
        <f t="shared" si="146"/>
        <v>1088</v>
      </c>
      <c r="O869" s="33"/>
      <c r="P869" s="105"/>
      <c r="Q869" s="105"/>
      <c r="R869" s="106"/>
      <c r="S869" s="106"/>
    </row>
    <row r="870" spans="1:19">
      <c r="A870" s="27">
        <f t="shared" si="138"/>
        <v>497</v>
      </c>
      <c r="B870" s="27">
        <v>861</v>
      </c>
      <c r="C870" s="28" t="str">
        <f t="shared" si="139"/>
        <v>497 - PIONEER VALLEY CHINESE IMMERSION Charter School - AGAWAM pupils</v>
      </c>
      <c r="D870" s="29">
        <v>497117005</v>
      </c>
      <c r="E870" s="27">
        <f t="shared" si="140"/>
        <v>497</v>
      </c>
      <c r="F870" s="25">
        <f t="shared" si="141"/>
        <v>117</v>
      </c>
      <c r="G870" s="25">
        <f t="shared" si="142"/>
        <v>5</v>
      </c>
      <c r="H870" s="25">
        <f t="shared" si="143"/>
        <v>1</v>
      </c>
      <c r="I870" s="30">
        <f t="shared" si="144"/>
        <v>1</v>
      </c>
      <c r="J870" s="27">
        <f t="shared" si="137"/>
        <v>8</v>
      </c>
      <c r="K870" s="31"/>
      <c r="L870" s="32">
        <f t="shared" si="145"/>
        <v>12019</v>
      </c>
      <c r="M870" s="32"/>
      <c r="N870" s="32">
        <f t="shared" si="146"/>
        <v>1088</v>
      </c>
      <c r="O870" s="33"/>
      <c r="P870" s="105"/>
      <c r="Q870" s="105"/>
      <c r="R870" s="106"/>
      <c r="S870" s="106"/>
    </row>
    <row r="871" spans="1:19">
      <c r="A871" s="27">
        <f t="shared" si="138"/>
        <v>497</v>
      </c>
      <c r="B871" s="27">
        <v>862</v>
      </c>
      <c r="C871" s="28" t="str">
        <f t="shared" si="139"/>
        <v>497 - PIONEER VALLEY CHINESE IMMERSION Charter School - AMHERST pupils</v>
      </c>
      <c r="D871" s="29">
        <v>497117008</v>
      </c>
      <c r="E871" s="27">
        <f t="shared" si="140"/>
        <v>497</v>
      </c>
      <c r="F871" s="25">
        <f t="shared" si="141"/>
        <v>117</v>
      </c>
      <c r="G871" s="25">
        <f t="shared" si="142"/>
        <v>8</v>
      </c>
      <c r="H871" s="25">
        <f t="shared" si="143"/>
        <v>1</v>
      </c>
      <c r="I871" s="30">
        <f t="shared" si="144"/>
        <v>1</v>
      </c>
      <c r="J871" s="27">
        <f t="shared" si="137"/>
        <v>7</v>
      </c>
      <c r="K871" s="31"/>
      <c r="L871" s="32">
        <f t="shared" si="145"/>
        <v>10930</v>
      </c>
      <c r="M871" s="32"/>
      <c r="N871" s="32">
        <f t="shared" si="146"/>
        <v>1088</v>
      </c>
      <c r="O871" s="33"/>
      <c r="P871" s="105"/>
      <c r="Q871" s="105"/>
      <c r="R871" s="106"/>
      <c r="S871" s="106"/>
    </row>
    <row r="872" spans="1:19">
      <c r="A872" s="27">
        <f t="shared" si="138"/>
        <v>497</v>
      </c>
      <c r="B872" s="27">
        <v>863</v>
      </c>
      <c r="C872" s="28" t="str">
        <f t="shared" si="139"/>
        <v>497 - PIONEER VALLEY CHINESE IMMERSION Charter School - BELCHERTOWN pupils</v>
      </c>
      <c r="D872" s="29">
        <v>497117024</v>
      </c>
      <c r="E872" s="27">
        <f t="shared" si="140"/>
        <v>497</v>
      </c>
      <c r="F872" s="25">
        <f t="shared" si="141"/>
        <v>117</v>
      </c>
      <c r="G872" s="25">
        <f t="shared" si="142"/>
        <v>24</v>
      </c>
      <c r="H872" s="25">
        <f t="shared" si="143"/>
        <v>1</v>
      </c>
      <c r="I872" s="30">
        <f t="shared" si="144"/>
        <v>1</v>
      </c>
      <c r="J872" s="27">
        <f t="shared" si="137"/>
        <v>5</v>
      </c>
      <c r="K872" s="31"/>
      <c r="L872" s="32">
        <f t="shared" si="145"/>
        <v>11636</v>
      </c>
      <c r="M872" s="32"/>
      <c r="N872" s="32">
        <f t="shared" si="146"/>
        <v>1088</v>
      </c>
      <c r="O872" s="33"/>
      <c r="P872" s="105"/>
      <c r="Q872" s="105"/>
      <c r="R872" s="106"/>
      <c r="S872" s="106"/>
    </row>
    <row r="873" spans="1:19">
      <c r="A873" s="27">
        <f t="shared" si="138"/>
        <v>497</v>
      </c>
      <c r="B873" s="27">
        <v>864</v>
      </c>
      <c r="C873" s="28" t="str">
        <f t="shared" si="139"/>
        <v>497 - PIONEER VALLEY CHINESE IMMERSION Charter School - CHICOPEE pupils</v>
      </c>
      <c r="D873" s="29">
        <v>497117061</v>
      </c>
      <c r="E873" s="27">
        <f t="shared" si="140"/>
        <v>497</v>
      </c>
      <c r="F873" s="25">
        <f t="shared" si="141"/>
        <v>117</v>
      </c>
      <c r="G873" s="25">
        <f t="shared" si="142"/>
        <v>61</v>
      </c>
      <c r="H873" s="25">
        <f t="shared" si="143"/>
        <v>1</v>
      </c>
      <c r="I873" s="30">
        <f t="shared" si="144"/>
        <v>1</v>
      </c>
      <c r="J873" s="27">
        <f t="shared" si="137"/>
        <v>11</v>
      </c>
      <c r="K873" s="31"/>
      <c r="L873" s="32">
        <f t="shared" si="145"/>
        <v>12979</v>
      </c>
      <c r="M873" s="32"/>
      <c r="N873" s="32">
        <f t="shared" si="146"/>
        <v>1088</v>
      </c>
      <c r="O873" s="33"/>
      <c r="P873" s="105"/>
      <c r="Q873" s="105"/>
      <c r="R873" s="106"/>
      <c r="S873" s="106"/>
    </row>
    <row r="874" spans="1:19">
      <c r="A874" s="27">
        <f t="shared" si="138"/>
        <v>497</v>
      </c>
      <c r="B874" s="27">
        <v>865</v>
      </c>
      <c r="C874" s="28" t="str">
        <f t="shared" si="139"/>
        <v>497 - PIONEER VALLEY CHINESE IMMERSION Charter School - DEERFIELD pupils</v>
      </c>
      <c r="D874" s="29">
        <v>497117074</v>
      </c>
      <c r="E874" s="27">
        <f t="shared" si="140"/>
        <v>497</v>
      </c>
      <c r="F874" s="25">
        <f t="shared" si="141"/>
        <v>117</v>
      </c>
      <c r="G874" s="25">
        <f t="shared" si="142"/>
        <v>74</v>
      </c>
      <c r="H874" s="25">
        <f t="shared" si="143"/>
        <v>1</v>
      </c>
      <c r="I874" s="30">
        <f t="shared" si="144"/>
        <v>1</v>
      </c>
      <c r="J874" s="27">
        <f t="shared" si="137"/>
        <v>4</v>
      </c>
      <c r="K874" s="31"/>
      <c r="L874" s="32">
        <f t="shared" si="145"/>
        <v>11285</v>
      </c>
      <c r="M874" s="32"/>
      <c r="N874" s="32">
        <f t="shared" si="146"/>
        <v>1088</v>
      </c>
      <c r="O874" s="33"/>
      <c r="P874" s="105"/>
      <c r="Q874" s="105"/>
      <c r="R874" s="106"/>
      <c r="S874" s="106"/>
    </row>
    <row r="875" spans="1:19">
      <c r="A875" s="27">
        <f t="shared" si="138"/>
        <v>497</v>
      </c>
      <c r="B875" s="27">
        <v>866</v>
      </c>
      <c r="C875" s="28" t="str">
        <f t="shared" si="139"/>
        <v>497 - PIONEER VALLEY CHINESE IMMERSION Charter School - EASTHAMPTON pupils</v>
      </c>
      <c r="D875" s="29">
        <v>497117086</v>
      </c>
      <c r="E875" s="27">
        <f t="shared" si="140"/>
        <v>497</v>
      </c>
      <c r="F875" s="25">
        <f t="shared" si="141"/>
        <v>117</v>
      </c>
      <c r="G875" s="25">
        <f t="shared" si="142"/>
        <v>86</v>
      </c>
      <c r="H875" s="25">
        <f t="shared" si="143"/>
        <v>1</v>
      </c>
      <c r="I875" s="30">
        <f t="shared" si="144"/>
        <v>1</v>
      </c>
      <c r="J875" s="27">
        <f t="shared" si="137"/>
        <v>8</v>
      </c>
      <c r="K875" s="31"/>
      <c r="L875" s="32">
        <f t="shared" si="145"/>
        <v>11583</v>
      </c>
      <c r="M875" s="32"/>
      <c r="N875" s="32">
        <f t="shared" si="146"/>
        <v>1088</v>
      </c>
      <c r="O875" s="33"/>
      <c r="P875" s="105"/>
      <c r="Q875" s="105"/>
      <c r="R875" s="106"/>
      <c r="S875" s="106"/>
    </row>
    <row r="876" spans="1:19">
      <c r="A876" s="27">
        <f t="shared" si="138"/>
        <v>497</v>
      </c>
      <c r="B876" s="27">
        <v>867</v>
      </c>
      <c r="C876" s="28" t="str">
        <f t="shared" si="139"/>
        <v>497 - PIONEER VALLEY CHINESE IMMERSION Charter School - EAST LONGMEADOW pupils</v>
      </c>
      <c r="D876" s="29">
        <v>497117087</v>
      </c>
      <c r="E876" s="27">
        <f t="shared" si="140"/>
        <v>497</v>
      </c>
      <c r="F876" s="25">
        <f t="shared" si="141"/>
        <v>117</v>
      </c>
      <c r="G876" s="25">
        <f t="shared" si="142"/>
        <v>87</v>
      </c>
      <c r="H876" s="25">
        <f t="shared" si="143"/>
        <v>1</v>
      </c>
      <c r="I876" s="30">
        <f t="shared" si="144"/>
        <v>1</v>
      </c>
      <c r="J876" s="27">
        <f t="shared" si="137"/>
        <v>5</v>
      </c>
      <c r="K876" s="31"/>
      <c r="L876" s="32">
        <f t="shared" si="145"/>
        <v>10115</v>
      </c>
      <c r="M876" s="32"/>
      <c r="N876" s="32">
        <f t="shared" si="146"/>
        <v>1088</v>
      </c>
      <c r="O876" s="33"/>
      <c r="P876" s="105"/>
      <c r="Q876" s="105"/>
      <c r="R876" s="106"/>
      <c r="S876" s="106"/>
    </row>
    <row r="877" spans="1:19">
      <c r="A877" s="27">
        <f t="shared" si="138"/>
        <v>497</v>
      </c>
      <c r="B877" s="27">
        <v>868</v>
      </c>
      <c r="C877" s="28" t="str">
        <f t="shared" si="139"/>
        <v>497 - PIONEER VALLEY CHINESE IMMERSION Charter School - GRANBY pupils</v>
      </c>
      <c r="D877" s="29">
        <v>497117111</v>
      </c>
      <c r="E877" s="27">
        <f t="shared" si="140"/>
        <v>497</v>
      </c>
      <c r="F877" s="25">
        <f t="shared" si="141"/>
        <v>117</v>
      </c>
      <c r="G877" s="25">
        <f t="shared" si="142"/>
        <v>111</v>
      </c>
      <c r="H877" s="25">
        <f t="shared" si="143"/>
        <v>1</v>
      </c>
      <c r="I877" s="30">
        <f t="shared" si="144"/>
        <v>1</v>
      </c>
      <c r="J877" s="27">
        <f t="shared" si="137"/>
        <v>7</v>
      </c>
      <c r="K877" s="31"/>
      <c r="L877" s="32">
        <f t="shared" si="145"/>
        <v>10657</v>
      </c>
      <c r="M877" s="32"/>
      <c r="N877" s="32">
        <f t="shared" si="146"/>
        <v>1088</v>
      </c>
      <c r="O877" s="33"/>
      <c r="P877" s="105"/>
      <c r="Q877" s="105"/>
      <c r="R877" s="106"/>
      <c r="S877" s="106"/>
    </row>
    <row r="878" spans="1:19">
      <c r="A878" s="27">
        <f t="shared" si="138"/>
        <v>497</v>
      </c>
      <c r="B878" s="27">
        <v>869</v>
      </c>
      <c r="C878" s="28" t="str">
        <f t="shared" si="139"/>
        <v>497 - PIONEER VALLEY CHINESE IMMERSION Charter School - GREENFIELD pupils</v>
      </c>
      <c r="D878" s="29">
        <v>497117114</v>
      </c>
      <c r="E878" s="27">
        <f t="shared" si="140"/>
        <v>497</v>
      </c>
      <c r="F878" s="25">
        <f t="shared" si="141"/>
        <v>117</v>
      </c>
      <c r="G878" s="25">
        <f t="shared" si="142"/>
        <v>114</v>
      </c>
      <c r="H878" s="25">
        <f t="shared" si="143"/>
        <v>1</v>
      </c>
      <c r="I878" s="30">
        <f t="shared" si="144"/>
        <v>1</v>
      </c>
      <c r="J878" s="27">
        <f t="shared" si="137"/>
        <v>10</v>
      </c>
      <c r="K878" s="31"/>
      <c r="L878" s="32">
        <f t="shared" si="145"/>
        <v>12599</v>
      </c>
      <c r="M878" s="32"/>
      <c r="N878" s="32">
        <f t="shared" si="146"/>
        <v>1088</v>
      </c>
      <c r="O878" s="33"/>
      <c r="P878" s="105"/>
      <c r="Q878" s="105"/>
      <c r="R878" s="106"/>
      <c r="S878" s="106"/>
    </row>
    <row r="879" spans="1:19">
      <c r="A879" s="27">
        <f t="shared" si="138"/>
        <v>497</v>
      </c>
      <c r="B879" s="27">
        <v>870</v>
      </c>
      <c r="C879" s="28" t="str">
        <f t="shared" si="139"/>
        <v>497 - PIONEER VALLEY CHINESE IMMERSION Charter School - HADLEY pupils</v>
      </c>
      <c r="D879" s="29">
        <v>497117117</v>
      </c>
      <c r="E879" s="27">
        <f t="shared" si="140"/>
        <v>497</v>
      </c>
      <c r="F879" s="25">
        <f t="shared" si="141"/>
        <v>117</v>
      </c>
      <c r="G879" s="25">
        <f t="shared" si="142"/>
        <v>117</v>
      </c>
      <c r="H879" s="25">
        <f t="shared" si="143"/>
        <v>1</v>
      </c>
      <c r="I879" s="30">
        <f t="shared" si="144"/>
        <v>1</v>
      </c>
      <c r="J879" s="27">
        <f t="shared" si="137"/>
        <v>5</v>
      </c>
      <c r="K879" s="31"/>
      <c r="L879" s="32">
        <f t="shared" si="145"/>
        <v>10621</v>
      </c>
      <c r="M879" s="32"/>
      <c r="N879" s="32">
        <f t="shared" si="146"/>
        <v>1088</v>
      </c>
      <c r="O879" s="33"/>
      <c r="P879" s="105"/>
      <c r="Q879" s="105"/>
      <c r="R879" s="106"/>
      <c r="S879" s="106"/>
    </row>
    <row r="880" spans="1:19">
      <c r="A880" s="27">
        <f t="shared" si="138"/>
        <v>497</v>
      </c>
      <c r="B880" s="27">
        <v>871</v>
      </c>
      <c r="C880" s="28" t="str">
        <f t="shared" si="139"/>
        <v>497 - PIONEER VALLEY CHINESE IMMERSION Charter School - HATFIELD pupils</v>
      </c>
      <c r="D880" s="29">
        <v>497117127</v>
      </c>
      <c r="E880" s="27">
        <f t="shared" si="140"/>
        <v>497</v>
      </c>
      <c r="F880" s="25">
        <f t="shared" si="141"/>
        <v>117</v>
      </c>
      <c r="G880" s="25">
        <f t="shared" si="142"/>
        <v>127</v>
      </c>
      <c r="H880" s="25">
        <f t="shared" si="143"/>
        <v>1</v>
      </c>
      <c r="I880" s="30">
        <f t="shared" si="144"/>
        <v>1</v>
      </c>
      <c r="J880" s="27">
        <f t="shared" si="137"/>
        <v>5</v>
      </c>
      <c r="K880" s="31"/>
      <c r="L880" s="32">
        <f t="shared" si="145"/>
        <v>10115</v>
      </c>
      <c r="M880" s="32"/>
      <c r="N880" s="32">
        <f t="shared" si="146"/>
        <v>1088</v>
      </c>
      <c r="O880" s="33"/>
      <c r="P880" s="105"/>
      <c r="Q880" s="105"/>
      <c r="R880" s="106"/>
      <c r="S880" s="106"/>
    </row>
    <row r="881" spans="1:19">
      <c r="A881" s="27">
        <f t="shared" si="138"/>
        <v>497</v>
      </c>
      <c r="B881" s="27">
        <v>872</v>
      </c>
      <c r="C881" s="28" t="str">
        <f t="shared" si="139"/>
        <v>497 - PIONEER VALLEY CHINESE IMMERSION Charter School - HOLYOKE pupils</v>
      </c>
      <c r="D881" s="29">
        <v>497117137</v>
      </c>
      <c r="E881" s="27">
        <f t="shared" si="140"/>
        <v>497</v>
      </c>
      <c r="F881" s="25">
        <f t="shared" si="141"/>
        <v>117</v>
      </c>
      <c r="G881" s="25">
        <f t="shared" si="142"/>
        <v>137</v>
      </c>
      <c r="H881" s="25">
        <f t="shared" si="143"/>
        <v>1</v>
      </c>
      <c r="I881" s="30">
        <f t="shared" si="144"/>
        <v>1</v>
      </c>
      <c r="J881" s="27">
        <f t="shared" si="137"/>
        <v>12</v>
      </c>
      <c r="K881" s="31"/>
      <c r="L881" s="32">
        <f t="shared" si="145"/>
        <v>11940</v>
      </c>
      <c r="M881" s="32"/>
      <c r="N881" s="32">
        <f t="shared" si="146"/>
        <v>1088</v>
      </c>
      <c r="O881" s="33"/>
      <c r="P881" s="105"/>
      <c r="Q881" s="105"/>
      <c r="R881" s="106"/>
      <c r="S881" s="106"/>
    </row>
    <row r="882" spans="1:19">
      <c r="A882" s="27">
        <f t="shared" si="138"/>
        <v>497</v>
      </c>
      <c r="B882" s="27">
        <v>873</v>
      </c>
      <c r="C882" s="28" t="str">
        <f t="shared" si="139"/>
        <v>497 - PIONEER VALLEY CHINESE IMMERSION Charter School - LEVERETT pupils</v>
      </c>
      <c r="D882" s="29">
        <v>497117154</v>
      </c>
      <c r="E882" s="27">
        <f t="shared" si="140"/>
        <v>497</v>
      </c>
      <c r="F882" s="25">
        <f t="shared" si="141"/>
        <v>117</v>
      </c>
      <c r="G882" s="25">
        <f t="shared" si="142"/>
        <v>154</v>
      </c>
      <c r="H882" s="25">
        <f t="shared" si="143"/>
        <v>1</v>
      </c>
      <c r="I882" s="30">
        <f t="shared" si="144"/>
        <v>1</v>
      </c>
      <c r="J882" s="27">
        <f t="shared" si="137"/>
        <v>6</v>
      </c>
      <c r="K882" s="31"/>
      <c r="L882" s="32">
        <f t="shared" si="145"/>
        <v>9754</v>
      </c>
      <c r="M882" s="32"/>
      <c r="N882" s="32">
        <f t="shared" si="146"/>
        <v>1088</v>
      </c>
      <c r="O882" s="33"/>
      <c r="P882" s="105"/>
      <c r="Q882" s="105"/>
      <c r="R882" s="106"/>
      <c r="S882" s="106"/>
    </row>
    <row r="883" spans="1:19">
      <c r="A883" s="27">
        <f t="shared" si="138"/>
        <v>497</v>
      </c>
      <c r="B883" s="27">
        <v>874</v>
      </c>
      <c r="C883" s="28" t="str">
        <f t="shared" si="139"/>
        <v>497 - PIONEER VALLEY CHINESE IMMERSION Charter School - LONGMEADOW pupils</v>
      </c>
      <c r="D883" s="29">
        <v>497117159</v>
      </c>
      <c r="E883" s="27">
        <f t="shared" si="140"/>
        <v>497</v>
      </c>
      <c r="F883" s="25">
        <f t="shared" si="141"/>
        <v>117</v>
      </c>
      <c r="G883" s="25">
        <f t="shared" si="142"/>
        <v>159</v>
      </c>
      <c r="H883" s="25">
        <f t="shared" si="143"/>
        <v>1</v>
      </c>
      <c r="I883" s="30">
        <f t="shared" si="144"/>
        <v>1</v>
      </c>
      <c r="J883" s="27">
        <f t="shared" si="137"/>
        <v>3</v>
      </c>
      <c r="K883" s="31"/>
      <c r="L883" s="32">
        <f t="shared" si="145"/>
        <v>10296</v>
      </c>
      <c r="M883" s="32"/>
      <c r="N883" s="32">
        <f t="shared" si="146"/>
        <v>1088</v>
      </c>
      <c r="O883" s="33"/>
      <c r="P883" s="105"/>
      <c r="Q883" s="105"/>
      <c r="R883" s="106"/>
      <c r="S883" s="106"/>
    </row>
    <row r="884" spans="1:19">
      <c r="A884" s="27">
        <f t="shared" si="138"/>
        <v>497</v>
      </c>
      <c r="B884" s="27">
        <v>875</v>
      </c>
      <c r="C884" s="28" t="str">
        <f t="shared" si="139"/>
        <v>497 - PIONEER VALLEY CHINESE IMMERSION Charter School - LUDLOW pupils</v>
      </c>
      <c r="D884" s="29">
        <v>497117161</v>
      </c>
      <c r="E884" s="27">
        <f t="shared" si="140"/>
        <v>497</v>
      </c>
      <c r="F884" s="25">
        <f t="shared" si="141"/>
        <v>117</v>
      </c>
      <c r="G884" s="25">
        <f t="shared" si="142"/>
        <v>161</v>
      </c>
      <c r="H884" s="25">
        <f t="shared" si="143"/>
        <v>1</v>
      </c>
      <c r="I884" s="30">
        <f t="shared" si="144"/>
        <v>1</v>
      </c>
      <c r="J884" s="27">
        <f t="shared" si="137"/>
        <v>7</v>
      </c>
      <c r="K884" s="31"/>
      <c r="L884" s="32">
        <f t="shared" si="145"/>
        <v>10115</v>
      </c>
      <c r="M884" s="32"/>
      <c r="N884" s="32">
        <f t="shared" si="146"/>
        <v>1088</v>
      </c>
      <c r="O884" s="33"/>
      <c r="P884" s="105"/>
      <c r="Q884" s="105"/>
      <c r="R884" s="106"/>
      <c r="S884" s="106"/>
    </row>
    <row r="885" spans="1:19">
      <c r="A885" s="27">
        <f t="shared" si="138"/>
        <v>497</v>
      </c>
      <c r="B885" s="27">
        <v>876</v>
      </c>
      <c r="C885" s="28" t="str">
        <f t="shared" si="139"/>
        <v>497 - PIONEER VALLEY CHINESE IMMERSION Charter School - NORTHAMPTON pupils</v>
      </c>
      <c r="D885" s="29">
        <v>497117210</v>
      </c>
      <c r="E885" s="27">
        <f t="shared" si="140"/>
        <v>497</v>
      </c>
      <c r="F885" s="25">
        <f t="shared" si="141"/>
        <v>117</v>
      </c>
      <c r="G885" s="25">
        <f t="shared" si="142"/>
        <v>210</v>
      </c>
      <c r="H885" s="25">
        <f t="shared" si="143"/>
        <v>1</v>
      </c>
      <c r="I885" s="30">
        <f t="shared" si="144"/>
        <v>1</v>
      </c>
      <c r="J885" s="27">
        <f t="shared" si="137"/>
        <v>6</v>
      </c>
      <c r="K885" s="31"/>
      <c r="L885" s="32">
        <f t="shared" si="145"/>
        <v>11443</v>
      </c>
      <c r="M885" s="32"/>
      <c r="N885" s="32">
        <f t="shared" si="146"/>
        <v>1088</v>
      </c>
      <c r="O885" s="33"/>
      <c r="P885" s="105"/>
      <c r="Q885" s="105"/>
      <c r="R885" s="106"/>
      <c r="S885" s="106"/>
    </row>
    <row r="886" spans="1:19">
      <c r="A886" s="27">
        <f t="shared" si="138"/>
        <v>497</v>
      </c>
      <c r="B886" s="27">
        <v>877</v>
      </c>
      <c r="C886" s="28" t="str">
        <f t="shared" si="139"/>
        <v>497 - PIONEER VALLEY CHINESE IMMERSION Charter School - ORANGE pupils</v>
      </c>
      <c r="D886" s="29">
        <v>497117223</v>
      </c>
      <c r="E886" s="27">
        <f t="shared" si="140"/>
        <v>497</v>
      </c>
      <c r="F886" s="25">
        <f t="shared" si="141"/>
        <v>117</v>
      </c>
      <c r="G886" s="25">
        <f t="shared" si="142"/>
        <v>223</v>
      </c>
      <c r="H886" s="25">
        <f t="shared" si="143"/>
        <v>1</v>
      </c>
      <c r="I886" s="30">
        <f t="shared" si="144"/>
        <v>1</v>
      </c>
      <c r="J886" s="27">
        <f t="shared" si="137"/>
        <v>11</v>
      </c>
      <c r="K886" s="31"/>
      <c r="L886" s="32">
        <f t="shared" si="145"/>
        <v>10102</v>
      </c>
      <c r="M886" s="32"/>
      <c r="N886" s="32">
        <f t="shared" si="146"/>
        <v>1088</v>
      </c>
      <c r="O886" s="33"/>
      <c r="P886" s="105"/>
      <c r="Q886" s="105"/>
      <c r="R886" s="106"/>
      <c r="S886" s="106"/>
    </row>
    <row r="887" spans="1:19">
      <c r="A887" s="27">
        <f t="shared" si="138"/>
        <v>497</v>
      </c>
      <c r="B887" s="27">
        <v>878</v>
      </c>
      <c r="C887" s="28" t="str">
        <f t="shared" si="139"/>
        <v>497 - PIONEER VALLEY CHINESE IMMERSION Charter School - SHUTESBURY pupils</v>
      </c>
      <c r="D887" s="29">
        <v>497117272</v>
      </c>
      <c r="E887" s="27">
        <f t="shared" si="140"/>
        <v>497</v>
      </c>
      <c r="F887" s="25">
        <f t="shared" si="141"/>
        <v>117</v>
      </c>
      <c r="G887" s="25">
        <f t="shared" si="142"/>
        <v>272</v>
      </c>
      <c r="H887" s="25">
        <f t="shared" si="143"/>
        <v>1</v>
      </c>
      <c r="I887" s="30">
        <f t="shared" si="144"/>
        <v>1</v>
      </c>
      <c r="J887" s="27">
        <f t="shared" si="137"/>
        <v>6</v>
      </c>
      <c r="K887" s="31"/>
      <c r="L887" s="32">
        <f t="shared" si="145"/>
        <v>10115</v>
      </c>
      <c r="M887" s="32"/>
      <c r="N887" s="32">
        <f t="shared" si="146"/>
        <v>1088</v>
      </c>
      <c r="O887" s="33"/>
      <c r="P887" s="105"/>
      <c r="Q887" s="105"/>
      <c r="R887" s="106"/>
      <c r="S887" s="106"/>
    </row>
    <row r="888" spans="1:19">
      <c r="A888" s="27">
        <f t="shared" si="138"/>
        <v>497</v>
      </c>
      <c r="B888" s="27">
        <v>879</v>
      </c>
      <c r="C888" s="28" t="str">
        <f t="shared" si="139"/>
        <v>497 - PIONEER VALLEY CHINESE IMMERSION Charter School - SOUTHAMPTON pupils</v>
      </c>
      <c r="D888" s="29">
        <v>497117275</v>
      </c>
      <c r="E888" s="27">
        <f t="shared" si="140"/>
        <v>497</v>
      </c>
      <c r="F888" s="25">
        <f t="shared" si="141"/>
        <v>117</v>
      </c>
      <c r="G888" s="25">
        <f t="shared" si="142"/>
        <v>275</v>
      </c>
      <c r="H888" s="25">
        <f t="shared" si="143"/>
        <v>1</v>
      </c>
      <c r="I888" s="30">
        <f t="shared" si="144"/>
        <v>1</v>
      </c>
      <c r="J888" s="27">
        <f t="shared" si="137"/>
        <v>4</v>
      </c>
      <c r="K888" s="31"/>
      <c r="L888" s="32">
        <f t="shared" si="145"/>
        <v>12914</v>
      </c>
      <c r="M888" s="32"/>
      <c r="N888" s="32">
        <f t="shared" si="146"/>
        <v>1088</v>
      </c>
      <c r="O888" s="33"/>
      <c r="P888" s="105"/>
      <c r="Q888" s="105"/>
      <c r="R888" s="106"/>
      <c r="S888" s="106"/>
    </row>
    <row r="889" spans="1:19">
      <c r="A889" s="27">
        <f t="shared" si="138"/>
        <v>497</v>
      </c>
      <c r="B889" s="27">
        <v>880</v>
      </c>
      <c r="C889" s="28" t="str">
        <f t="shared" si="139"/>
        <v>497 - PIONEER VALLEY CHINESE IMMERSION Charter School - SOUTH HADLEY pupils</v>
      </c>
      <c r="D889" s="29">
        <v>497117278</v>
      </c>
      <c r="E889" s="27">
        <f t="shared" si="140"/>
        <v>497</v>
      </c>
      <c r="F889" s="25">
        <f t="shared" si="141"/>
        <v>117</v>
      </c>
      <c r="G889" s="25">
        <f t="shared" si="142"/>
        <v>278</v>
      </c>
      <c r="H889" s="25">
        <f t="shared" si="143"/>
        <v>1</v>
      </c>
      <c r="I889" s="30">
        <f t="shared" si="144"/>
        <v>1</v>
      </c>
      <c r="J889" s="27">
        <f t="shared" si="137"/>
        <v>7</v>
      </c>
      <c r="K889" s="31"/>
      <c r="L889" s="32">
        <f t="shared" si="145"/>
        <v>11440</v>
      </c>
      <c r="M889" s="32"/>
      <c r="N889" s="32">
        <f t="shared" si="146"/>
        <v>1088</v>
      </c>
      <c r="O889" s="33"/>
      <c r="P889" s="105"/>
      <c r="Q889" s="105"/>
      <c r="R889" s="106"/>
      <c r="S889" s="106"/>
    </row>
    <row r="890" spans="1:19">
      <c r="A890" s="27">
        <f t="shared" si="138"/>
        <v>497</v>
      </c>
      <c r="B890" s="27">
        <v>881</v>
      </c>
      <c r="C890" s="28" t="str">
        <f t="shared" si="139"/>
        <v>497 - PIONEER VALLEY CHINESE IMMERSION Charter School - SPRINGFIELD pupils</v>
      </c>
      <c r="D890" s="29">
        <v>497117281</v>
      </c>
      <c r="E890" s="27">
        <f t="shared" si="140"/>
        <v>497</v>
      </c>
      <c r="F890" s="25">
        <f t="shared" si="141"/>
        <v>117</v>
      </c>
      <c r="G890" s="25">
        <f t="shared" si="142"/>
        <v>281</v>
      </c>
      <c r="H890" s="25">
        <f t="shared" si="143"/>
        <v>1</v>
      </c>
      <c r="I890" s="30">
        <f t="shared" si="144"/>
        <v>1</v>
      </c>
      <c r="J890" s="27">
        <f t="shared" si="137"/>
        <v>12</v>
      </c>
      <c r="K890" s="31"/>
      <c r="L890" s="32">
        <f t="shared" si="145"/>
        <v>14793</v>
      </c>
      <c r="M890" s="32"/>
      <c r="N890" s="32">
        <f t="shared" si="146"/>
        <v>1088</v>
      </c>
      <c r="O890" s="33"/>
      <c r="P890" s="105"/>
      <c r="Q890" s="105"/>
      <c r="R890" s="106"/>
      <c r="S890" s="106"/>
    </row>
    <row r="891" spans="1:19">
      <c r="A891" s="27">
        <f t="shared" si="138"/>
        <v>497</v>
      </c>
      <c r="B891" s="27">
        <v>882</v>
      </c>
      <c r="C891" s="28" t="str">
        <f t="shared" si="139"/>
        <v>497 - PIONEER VALLEY CHINESE IMMERSION Charter School - SUNDERLAND pupils</v>
      </c>
      <c r="D891" s="29">
        <v>497117289</v>
      </c>
      <c r="E891" s="27">
        <f t="shared" si="140"/>
        <v>497</v>
      </c>
      <c r="F891" s="25">
        <f t="shared" si="141"/>
        <v>117</v>
      </c>
      <c r="G891" s="25">
        <f t="shared" si="142"/>
        <v>289</v>
      </c>
      <c r="H891" s="25">
        <f t="shared" si="143"/>
        <v>1</v>
      </c>
      <c r="I891" s="30">
        <f t="shared" si="144"/>
        <v>1</v>
      </c>
      <c r="J891" s="27">
        <f t="shared" si="137"/>
        <v>7</v>
      </c>
      <c r="K891" s="31"/>
      <c r="L891" s="32">
        <f t="shared" si="145"/>
        <v>9754</v>
      </c>
      <c r="M891" s="32"/>
      <c r="N891" s="32">
        <f t="shared" si="146"/>
        <v>1088</v>
      </c>
      <c r="O891" s="33"/>
      <c r="P891" s="105"/>
      <c r="Q891" s="105"/>
      <c r="R891" s="106"/>
      <c r="S891" s="106"/>
    </row>
    <row r="892" spans="1:19">
      <c r="A892" s="27">
        <f t="shared" si="138"/>
        <v>497</v>
      </c>
      <c r="B892" s="27">
        <v>883</v>
      </c>
      <c r="C892" s="28" t="str">
        <f t="shared" si="139"/>
        <v>497 - PIONEER VALLEY CHINESE IMMERSION Charter School - WESTFIELD pupils</v>
      </c>
      <c r="D892" s="29">
        <v>497117325</v>
      </c>
      <c r="E892" s="27">
        <f t="shared" si="140"/>
        <v>497</v>
      </c>
      <c r="F892" s="25">
        <f t="shared" si="141"/>
        <v>117</v>
      </c>
      <c r="G892" s="25">
        <f t="shared" si="142"/>
        <v>325</v>
      </c>
      <c r="H892" s="25">
        <f t="shared" si="143"/>
        <v>1</v>
      </c>
      <c r="I892" s="30">
        <f t="shared" si="144"/>
        <v>1</v>
      </c>
      <c r="J892" s="27">
        <f t="shared" si="137"/>
        <v>9</v>
      </c>
      <c r="K892" s="31"/>
      <c r="L892" s="32">
        <f t="shared" si="145"/>
        <v>12429</v>
      </c>
      <c r="M892" s="32"/>
      <c r="N892" s="32">
        <f t="shared" si="146"/>
        <v>1088</v>
      </c>
      <c r="O892" s="33"/>
      <c r="P892" s="105"/>
      <c r="Q892" s="105"/>
      <c r="R892" s="106"/>
      <c r="S892" s="106"/>
    </row>
    <row r="893" spans="1:19">
      <c r="A893" s="27">
        <f t="shared" si="138"/>
        <v>497</v>
      </c>
      <c r="B893" s="27">
        <v>884</v>
      </c>
      <c r="C893" s="28" t="str">
        <f t="shared" si="139"/>
        <v>497 - PIONEER VALLEY CHINESE IMMERSION Charter School - WEST SPRINGFIELD pupils</v>
      </c>
      <c r="D893" s="29">
        <v>497117332</v>
      </c>
      <c r="E893" s="27">
        <f t="shared" si="140"/>
        <v>497</v>
      </c>
      <c r="F893" s="25">
        <f t="shared" si="141"/>
        <v>117</v>
      </c>
      <c r="G893" s="25">
        <f t="shared" si="142"/>
        <v>332</v>
      </c>
      <c r="H893" s="25">
        <f t="shared" si="143"/>
        <v>1</v>
      </c>
      <c r="I893" s="30">
        <f t="shared" si="144"/>
        <v>1</v>
      </c>
      <c r="J893" s="27">
        <f t="shared" si="137"/>
        <v>10</v>
      </c>
      <c r="K893" s="31"/>
      <c r="L893" s="32">
        <f t="shared" si="145"/>
        <v>9935</v>
      </c>
      <c r="M893" s="32"/>
      <c r="N893" s="32">
        <f t="shared" si="146"/>
        <v>1088</v>
      </c>
      <c r="O893" s="33"/>
      <c r="P893" s="105"/>
      <c r="Q893" s="105"/>
      <c r="R893" s="106"/>
      <c r="S893" s="106"/>
    </row>
    <row r="894" spans="1:19">
      <c r="A894" s="27">
        <f t="shared" si="138"/>
        <v>497</v>
      </c>
      <c r="B894" s="27">
        <v>885</v>
      </c>
      <c r="C894" s="28" t="str">
        <f t="shared" si="139"/>
        <v>497 - PIONEER VALLEY CHINESE IMMERSION Charter School - WILLIAMSBURG pupils</v>
      </c>
      <c r="D894" s="29">
        <v>497117340</v>
      </c>
      <c r="E894" s="27">
        <f t="shared" si="140"/>
        <v>497</v>
      </c>
      <c r="F894" s="25">
        <f t="shared" si="141"/>
        <v>117</v>
      </c>
      <c r="G894" s="25">
        <f t="shared" si="142"/>
        <v>340</v>
      </c>
      <c r="H894" s="25">
        <f t="shared" si="143"/>
        <v>1</v>
      </c>
      <c r="I894" s="30">
        <f t="shared" si="144"/>
        <v>1</v>
      </c>
      <c r="J894" s="27">
        <f t="shared" si="137"/>
        <v>6</v>
      </c>
      <c r="K894" s="31"/>
      <c r="L894" s="32">
        <f t="shared" si="145"/>
        <v>11559</v>
      </c>
      <c r="M894" s="32"/>
      <c r="N894" s="32">
        <f t="shared" si="146"/>
        <v>1088</v>
      </c>
      <c r="O894" s="33"/>
      <c r="P894" s="105"/>
      <c r="Q894" s="105"/>
      <c r="R894" s="106"/>
      <c r="S894" s="106"/>
    </row>
    <row r="895" spans="1:19">
      <c r="A895" s="27">
        <f t="shared" si="138"/>
        <v>497</v>
      </c>
      <c r="B895" s="27">
        <v>886</v>
      </c>
      <c r="C895" s="28" t="str">
        <f t="shared" si="139"/>
        <v>497 - PIONEER VALLEY CHINESE IMMERSION Charter School - AMHERST PELHAM pupils</v>
      </c>
      <c r="D895" s="29">
        <v>497117605</v>
      </c>
      <c r="E895" s="27">
        <f t="shared" si="140"/>
        <v>497</v>
      </c>
      <c r="F895" s="25">
        <f t="shared" si="141"/>
        <v>117</v>
      </c>
      <c r="G895" s="25">
        <f t="shared" si="142"/>
        <v>605</v>
      </c>
      <c r="H895" s="25">
        <f t="shared" si="143"/>
        <v>1</v>
      </c>
      <c r="I895" s="30">
        <f t="shared" si="144"/>
        <v>1</v>
      </c>
      <c r="J895" s="27">
        <f t="shared" si="137"/>
        <v>6</v>
      </c>
      <c r="K895" s="31"/>
      <c r="L895" s="32">
        <f t="shared" si="145"/>
        <v>12278</v>
      </c>
      <c r="M895" s="32"/>
      <c r="N895" s="32">
        <f t="shared" si="146"/>
        <v>1088</v>
      </c>
      <c r="O895" s="33"/>
      <c r="P895" s="105"/>
      <c r="Q895" s="105"/>
      <c r="R895" s="106"/>
      <c r="S895" s="106"/>
    </row>
    <row r="896" spans="1:19">
      <c r="A896" s="27">
        <f t="shared" si="138"/>
        <v>497</v>
      </c>
      <c r="B896" s="27">
        <v>887</v>
      </c>
      <c r="C896" s="28" t="str">
        <f t="shared" si="139"/>
        <v>497 - PIONEER VALLEY CHINESE IMMERSION Charter School - FRONTIER pupils</v>
      </c>
      <c r="D896" s="29">
        <v>497117670</v>
      </c>
      <c r="E896" s="27">
        <f t="shared" si="140"/>
        <v>497</v>
      </c>
      <c r="F896" s="25">
        <f t="shared" si="141"/>
        <v>117</v>
      </c>
      <c r="G896" s="25">
        <f t="shared" si="142"/>
        <v>670</v>
      </c>
      <c r="H896" s="25">
        <f t="shared" si="143"/>
        <v>1</v>
      </c>
      <c r="I896" s="30">
        <f t="shared" si="144"/>
        <v>1</v>
      </c>
      <c r="J896" s="27">
        <f t="shared" si="137"/>
        <v>6</v>
      </c>
      <c r="K896" s="31"/>
      <c r="L896" s="32">
        <f t="shared" si="145"/>
        <v>12716</v>
      </c>
      <c r="M896" s="32"/>
      <c r="N896" s="32">
        <f t="shared" si="146"/>
        <v>1088</v>
      </c>
      <c r="O896" s="33"/>
      <c r="P896" s="105"/>
      <c r="Q896" s="105"/>
      <c r="R896" s="106"/>
      <c r="S896" s="106"/>
    </row>
    <row r="897" spans="1:19">
      <c r="A897" s="27">
        <f t="shared" si="138"/>
        <v>497</v>
      </c>
      <c r="B897" s="27">
        <v>888</v>
      </c>
      <c r="C897" s="28" t="str">
        <f t="shared" si="139"/>
        <v>497 - PIONEER VALLEY CHINESE IMMERSION Charter School - GATEWAY pupils</v>
      </c>
      <c r="D897" s="29">
        <v>497117672</v>
      </c>
      <c r="E897" s="27">
        <f t="shared" si="140"/>
        <v>497</v>
      </c>
      <c r="F897" s="25">
        <f t="shared" si="141"/>
        <v>117</v>
      </c>
      <c r="G897" s="25">
        <f t="shared" si="142"/>
        <v>672</v>
      </c>
      <c r="H897" s="25">
        <f t="shared" si="143"/>
        <v>1</v>
      </c>
      <c r="I897" s="30">
        <f t="shared" si="144"/>
        <v>1</v>
      </c>
      <c r="J897" s="27">
        <f t="shared" si="137"/>
        <v>9</v>
      </c>
      <c r="K897" s="31"/>
      <c r="L897" s="32">
        <f t="shared" si="145"/>
        <v>11611</v>
      </c>
      <c r="M897" s="32"/>
      <c r="N897" s="32">
        <f t="shared" si="146"/>
        <v>1088</v>
      </c>
      <c r="O897" s="33"/>
      <c r="P897" s="105"/>
      <c r="Q897" s="105"/>
      <c r="R897" s="106"/>
      <c r="S897" s="106"/>
    </row>
    <row r="898" spans="1:19">
      <c r="A898" s="27">
        <f t="shared" si="138"/>
        <v>497</v>
      </c>
      <c r="B898" s="27">
        <v>889</v>
      </c>
      <c r="C898" s="28" t="str">
        <f t="shared" si="139"/>
        <v>497 - PIONEER VALLEY CHINESE IMMERSION Charter School - GILL MONTAGUE pupils</v>
      </c>
      <c r="D898" s="29">
        <v>497117674</v>
      </c>
      <c r="E898" s="27">
        <f t="shared" si="140"/>
        <v>497</v>
      </c>
      <c r="F898" s="25">
        <f t="shared" si="141"/>
        <v>117</v>
      </c>
      <c r="G898" s="25">
        <f t="shared" si="142"/>
        <v>674</v>
      </c>
      <c r="H898" s="25">
        <f t="shared" si="143"/>
        <v>1</v>
      </c>
      <c r="I898" s="30">
        <f t="shared" si="144"/>
        <v>1</v>
      </c>
      <c r="J898" s="27">
        <f t="shared" si="137"/>
        <v>10</v>
      </c>
      <c r="K898" s="31"/>
      <c r="L898" s="32">
        <f t="shared" si="145"/>
        <v>13240</v>
      </c>
      <c r="M898" s="32"/>
      <c r="N898" s="32">
        <f t="shared" si="146"/>
        <v>1088</v>
      </c>
      <c r="O898" s="33"/>
      <c r="P898" s="105"/>
      <c r="Q898" s="105"/>
      <c r="R898" s="106"/>
      <c r="S898" s="106"/>
    </row>
    <row r="899" spans="1:19">
      <c r="A899" s="27">
        <f t="shared" si="138"/>
        <v>497</v>
      </c>
      <c r="B899" s="27">
        <v>890</v>
      </c>
      <c r="C899" s="28" t="str">
        <f t="shared" si="139"/>
        <v>497 - PIONEER VALLEY CHINESE IMMERSION Charter School - HAMPDEN WILBRAHAM pupils</v>
      </c>
      <c r="D899" s="29">
        <v>497117680</v>
      </c>
      <c r="E899" s="27">
        <f t="shared" si="140"/>
        <v>497</v>
      </c>
      <c r="F899" s="25">
        <f t="shared" si="141"/>
        <v>117</v>
      </c>
      <c r="G899" s="25">
        <f t="shared" si="142"/>
        <v>680</v>
      </c>
      <c r="H899" s="25">
        <f t="shared" si="143"/>
        <v>1</v>
      </c>
      <c r="I899" s="30">
        <f t="shared" si="144"/>
        <v>1</v>
      </c>
      <c r="J899" s="27">
        <f t="shared" si="137"/>
        <v>5</v>
      </c>
      <c r="K899" s="31"/>
      <c r="L899" s="32">
        <f t="shared" si="145"/>
        <v>11652</v>
      </c>
      <c r="M899" s="32"/>
      <c r="N899" s="32">
        <f t="shared" si="146"/>
        <v>1088</v>
      </c>
      <c r="O899" s="33"/>
      <c r="P899" s="105"/>
      <c r="Q899" s="105"/>
      <c r="R899" s="106"/>
      <c r="S899" s="106"/>
    </row>
    <row r="900" spans="1:19">
      <c r="A900" s="27">
        <f t="shared" si="138"/>
        <v>497</v>
      </c>
      <c r="B900" s="27">
        <v>891</v>
      </c>
      <c r="C900" s="28" t="str">
        <f t="shared" si="139"/>
        <v>497 - PIONEER VALLEY CHINESE IMMERSION Charter School - HAMPSHIRE pupils</v>
      </c>
      <c r="D900" s="29">
        <v>497117683</v>
      </c>
      <c r="E900" s="27">
        <f t="shared" si="140"/>
        <v>497</v>
      </c>
      <c r="F900" s="25">
        <f t="shared" si="141"/>
        <v>117</v>
      </c>
      <c r="G900" s="25">
        <f t="shared" si="142"/>
        <v>683</v>
      </c>
      <c r="H900" s="25">
        <f t="shared" si="143"/>
        <v>1</v>
      </c>
      <c r="I900" s="30">
        <f t="shared" si="144"/>
        <v>1</v>
      </c>
      <c r="J900" s="27">
        <f t="shared" si="137"/>
        <v>5</v>
      </c>
      <c r="K900" s="31"/>
      <c r="L900" s="32">
        <f t="shared" si="145"/>
        <v>13352</v>
      </c>
      <c r="M900" s="32"/>
      <c r="N900" s="32">
        <f t="shared" si="146"/>
        <v>1088</v>
      </c>
      <c r="O900" s="33"/>
      <c r="P900" s="105"/>
      <c r="Q900" s="105"/>
      <c r="R900" s="106"/>
      <c r="S900" s="106"/>
    </row>
    <row r="901" spans="1:19">
      <c r="A901" s="27">
        <f t="shared" si="138"/>
        <v>497</v>
      </c>
      <c r="B901" s="27">
        <v>892</v>
      </c>
      <c r="C901" s="28" t="str">
        <f t="shared" si="139"/>
        <v>497 - PIONEER VALLEY CHINESE IMMERSION Charter School - PIONEER pupils</v>
      </c>
      <c r="D901" s="29">
        <v>497117750</v>
      </c>
      <c r="E901" s="27">
        <f t="shared" si="140"/>
        <v>497</v>
      </c>
      <c r="F901" s="25">
        <f t="shared" si="141"/>
        <v>117</v>
      </c>
      <c r="G901" s="25">
        <f t="shared" si="142"/>
        <v>750</v>
      </c>
      <c r="H901" s="25">
        <f t="shared" si="143"/>
        <v>1</v>
      </c>
      <c r="I901" s="30">
        <f t="shared" si="144"/>
        <v>1</v>
      </c>
      <c r="J901" s="27">
        <f t="shared" si="137"/>
        <v>7</v>
      </c>
      <c r="K901" s="31"/>
      <c r="L901" s="32">
        <f t="shared" si="145"/>
        <v>10683</v>
      </c>
      <c r="M901" s="32"/>
      <c r="N901" s="32">
        <f t="shared" si="146"/>
        <v>1088</v>
      </c>
      <c r="O901" s="33"/>
      <c r="P901" s="105"/>
      <c r="Q901" s="105"/>
      <c r="R901" s="106"/>
      <c r="S901" s="106"/>
    </row>
    <row r="902" spans="1:19">
      <c r="A902" s="27">
        <f t="shared" si="138"/>
        <v>497</v>
      </c>
      <c r="B902" s="27">
        <v>893</v>
      </c>
      <c r="C902" s="28" t="str">
        <f t="shared" si="139"/>
        <v>497 - PIONEER VALLEY CHINESE IMMERSION Charter School - RALPH C MAHAR pupils</v>
      </c>
      <c r="D902" s="29">
        <v>497117755</v>
      </c>
      <c r="E902" s="27">
        <f t="shared" si="140"/>
        <v>497</v>
      </c>
      <c r="F902" s="25">
        <f t="shared" si="141"/>
        <v>117</v>
      </c>
      <c r="G902" s="25">
        <f t="shared" si="142"/>
        <v>755</v>
      </c>
      <c r="H902" s="25">
        <f t="shared" si="143"/>
        <v>1</v>
      </c>
      <c r="I902" s="30">
        <f t="shared" si="144"/>
        <v>1</v>
      </c>
      <c r="J902" s="27">
        <f t="shared" si="137"/>
        <v>10</v>
      </c>
      <c r="K902" s="31"/>
      <c r="L902" s="32">
        <f t="shared" si="145"/>
        <v>11147</v>
      </c>
      <c r="M902" s="32"/>
      <c r="N902" s="32">
        <f t="shared" si="146"/>
        <v>1088</v>
      </c>
      <c r="O902" s="33"/>
      <c r="P902" s="105"/>
      <c r="Q902" s="105"/>
      <c r="R902" s="106"/>
      <c r="S902" s="106"/>
    </row>
    <row r="903" spans="1:19">
      <c r="A903" s="27">
        <f t="shared" si="138"/>
        <v>497</v>
      </c>
      <c r="B903" s="27">
        <v>894</v>
      </c>
      <c r="C903" s="28" t="str">
        <f t="shared" si="139"/>
        <v>497 - PIONEER VALLEY CHINESE IMMERSION Charter School - SOUTHWICK TOLLAND GRANVILLE pupils</v>
      </c>
      <c r="D903" s="29">
        <v>497117766</v>
      </c>
      <c r="E903" s="27">
        <f t="shared" si="140"/>
        <v>497</v>
      </c>
      <c r="F903" s="25">
        <f t="shared" si="141"/>
        <v>117</v>
      </c>
      <c r="G903" s="25">
        <f t="shared" si="142"/>
        <v>766</v>
      </c>
      <c r="H903" s="25">
        <f t="shared" si="143"/>
        <v>1</v>
      </c>
      <c r="I903" s="30">
        <f t="shared" si="144"/>
        <v>1</v>
      </c>
      <c r="J903" s="27">
        <f t="shared" si="137"/>
        <v>7</v>
      </c>
      <c r="K903" s="31"/>
      <c r="L903" s="32">
        <f t="shared" si="145"/>
        <v>9935</v>
      </c>
      <c r="M903" s="32"/>
      <c r="N903" s="32">
        <f t="shared" si="146"/>
        <v>1088</v>
      </c>
      <c r="O903" s="33"/>
      <c r="P903" s="105"/>
      <c r="Q903" s="105"/>
      <c r="R903" s="106"/>
      <c r="S903" s="106"/>
    </row>
    <row r="904" spans="1:19">
      <c r="A904" s="27">
        <f t="shared" si="138"/>
        <v>498</v>
      </c>
      <c r="B904" s="27">
        <v>895</v>
      </c>
      <c r="C904" s="28" t="str">
        <f t="shared" si="139"/>
        <v>498 - VERITAS PREPARATORY Charter School - EAST LONGMEADOW pupils</v>
      </c>
      <c r="D904" s="29">
        <v>498281087</v>
      </c>
      <c r="E904" s="27">
        <f t="shared" si="140"/>
        <v>498</v>
      </c>
      <c r="F904" s="25">
        <f t="shared" si="141"/>
        <v>281</v>
      </c>
      <c r="G904" s="25">
        <f t="shared" si="142"/>
        <v>87</v>
      </c>
      <c r="H904" s="25">
        <f t="shared" si="143"/>
        <v>1</v>
      </c>
      <c r="I904" s="30">
        <f t="shared" si="144"/>
        <v>1</v>
      </c>
      <c r="J904" s="27">
        <f t="shared" si="137"/>
        <v>5</v>
      </c>
      <c r="K904" s="31"/>
      <c r="L904" s="32">
        <f t="shared" si="145"/>
        <v>14165</v>
      </c>
      <c r="M904" s="32"/>
      <c r="N904" s="32">
        <f t="shared" si="146"/>
        <v>1088</v>
      </c>
      <c r="O904" s="33"/>
      <c r="P904" s="105"/>
      <c r="Q904" s="105"/>
      <c r="R904" s="106"/>
      <c r="S904" s="106"/>
    </row>
    <row r="905" spans="1:19">
      <c r="A905" s="27">
        <f t="shared" si="138"/>
        <v>498</v>
      </c>
      <c r="B905" s="27">
        <v>896</v>
      </c>
      <c r="C905" s="28" t="str">
        <f t="shared" si="139"/>
        <v>498 - VERITAS PREPARATORY Charter School - HOLYOKE pupils</v>
      </c>
      <c r="D905" s="29">
        <v>498281137</v>
      </c>
      <c r="E905" s="27">
        <f t="shared" si="140"/>
        <v>498</v>
      </c>
      <c r="F905" s="25">
        <f t="shared" si="141"/>
        <v>281</v>
      </c>
      <c r="G905" s="25">
        <f t="shared" si="142"/>
        <v>137</v>
      </c>
      <c r="H905" s="25">
        <f t="shared" si="143"/>
        <v>1</v>
      </c>
      <c r="I905" s="30">
        <f t="shared" si="144"/>
        <v>1</v>
      </c>
      <c r="J905" s="27">
        <f t="shared" si="137"/>
        <v>12</v>
      </c>
      <c r="K905" s="31"/>
      <c r="L905" s="32">
        <f t="shared" si="145"/>
        <v>16591</v>
      </c>
      <c r="M905" s="32"/>
      <c r="N905" s="32">
        <f t="shared" si="146"/>
        <v>1088</v>
      </c>
      <c r="O905" s="33"/>
      <c r="P905" s="105"/>
      <c r="Q905" s="105"/>
      <c r="R905" s="106"/>
      <c r="S905" s="106"/>
    </row>
    <row r="906" spans="1:19">
      <c r="A906" s="27">
        <f t="shared" si="138"/>
        <v>498</v>
      </c>
      <c r="B906" s="27">
        <v>897</v>
      </c>
      <c r="C906" s="28" t="str">
        <f t="shared" si="139"/>
        <v>498 - VERITAS PREPARATORY Charter School - SPRINGFIELD pupils</v>
      </c>
      <c r="D906" s="29">
        <v>498281281</v>
      </c>
      <c r="E906" s="27">
        <f t="shared" si="140"/>
        <v>498</v>
      </c>
      <c r="F906" s="25">
        <f t="shared" si="141"/>
        <v>281</v>
      </c>
      <c r="G906" s="25">
        <f t="shared" si="142"/>
        <v>281</v>
      </c>
      <c r="H906" s="25">
        <f t="shared" si="143"/>
        <v>1</v>
      </c>
      <c r="I906" s="30">
        <f t="shared" si="144"/>
        <v>1</v>
      </c>
      <c r="J906" s="27">
        <f t="shared" ref="J906:J969" si="147">VLOOKUP(D906,enro_chafnd,16)</f>
        <v>12</v>
      </c>
      <c r="K906" s="31"/>
      <c r="L906" s="32">
        <f t="shared" si="145"/>
        <v>15770</v>
      </c>
      <c r="M906" s="32"/>
      <c r="N906" s="32">
        <f t="shared" si="146"/>
        <v>1088</v>
      </c>
      <c r="O906" s="33"/>
      <c r="P906" s="105"/>
      <c r="Q906" s="105"/>
      <c r="R906" s="106"/>
      <c r="S906" s="106"/>
    </row>
    <row r="907" spans="1:19">
      <c r="A907" s="27">
        <f t="shared" ref="A907:A970" si="148">IF(VALUE(MID(D907,1,1))=4,VALUE(MID(D907,1,3)),VALUE(MID(D907,1,4)))</f>
        <v>498</v>
      </c>
      <c r="B907" s="27">
        <v>898</v>
      </c>
      <c r="C907" s="28" t="str">
        <f t="shared" ref="C907:C970" si="149">IF(H907=1,A907 &amp; " - " &amp;VLOOKUP(A907,codeCHA,2)&amp;" Charter School - "&amp;VLOOKUP(G907,code436,2)&amp;" pupils",IF(OR(A907=450,A907=466),A907 &amp; " - " &amp;VLOOKUP(A907,codeCHA,2)&amp;" Charter School - "&amp;VLOOKUP(F907,code436,2)&amp;" District - "&amp;VLOOKUP(G907,code436,2)&amp;" pupils",A907 &amp; " - " &amp;VLOOKUP(A907,codeCHA,2)&amp;" Charter School - "&amp;VLOOKUP(F907,code436,2)&amp;" Campus - "&amp;VLOOKUP(G907,code436,2)&amp;" pupils"))</f>
        <v>498 - VERITAS PREPARATORY Charter School - WEST SPRINGFIELD pupils</v>
      </c>
      <c r="D907" s="29">
        <v>498281332</v>
      </c>
      <c r="E907" s="27">
        <f t="shared" ref="E907:E970" si="150">A907</f>
        <v>498</v>
      </c>
      <c r="F907" s="25">
        <f t="shared" ref="F907:F970" si="151">IF(VALUE(MID(D907,1,1))=4,VALUE(MID(D907,4,3)),VALUE(MID(D907,5,3)))</f>
        <v>281</v>
      </c>
      <c r="G907" s="25">
        <f t="shared" ref="G907:G970" si="152">IF(VALUE(MID(D907,1,1))=4,VALUE(MID(D907,7,3)),VALUE(MID(D907,8,3)))</f>
        <v>332</v>
      </c>
      <c r="H907" s="25">
        <f t="shared" ref="H907:H970" si="153">IF(OR(A907=410,A907=466,A907=487),2,1)</f>
        <v>1</v>
      </c>
      <c r="I907" s="30">
        <f t="shared" ref="I907:I970" si="154">VLOOKUP(F907,distinfo,4)</f>
        <v>1</v>
      </c>
      <c r="J907" s="27">
        <f t="shared" si="147"/>
        <v>10</v>
      </c>
      <c r="K907" s="31"/>
      <c r="L907" s="32">
        <f t="shared" ref="L907:L970" si="155">IF(VLOOKUP(D907,rate_chafnd,40,FALSE)&gt;0,VLOOKUP(D907,rate_chafnd,40),VLOOKUP(G907,distinfo,7))</f>
        <v>15597</v>
      </c>
      <c r="M907" s="32"/>
      <c r="N907" s="32">
        <f t="shared" ref="N907:N970" si="156">VLOOKUP(G907,distinfo,9)</f>
        <v>1088</v>
      </c>
      <c r="O907" s="33"/>
      <c r="P907" s="105"/>
      <c r="Q907" s="105"/>
      <c r="R907" s="106"/>
      <c r="S907" s="106"/>
    </row>
    <row r="908" spans="1:19">
      <c r="A908" s="27">
        <f t="shared" si="148"/>
        <v>499</v>
      </c>
      <c r="B908" s="27">
        <v>899</v>
      </c>
      <c r="C908" s="28" t="str">
        <f t="shared" si="149"/>
        <v>499 - HAMPDEN CS OF SCIENCE EAST Charter School - BELCHERTOWN pupils</v>
      </c>
      <c r="D908" s="29">
        <v>499061024</v>
      </c>
      <c r="E908" s="27">
        <f t="shared" si="150"/>
        <v>499</v>
      </c>
      <c r="F908" s="25">
        <f t="shared" si="151"/>
        <v>61</v>
      </c>
      <c r="G908" s="25">
        <f t="shared" si="152"/>
        <v>24</v>
      </c>
      <c r="H908" s="25">
        <f t="shared" si="153"/>
        <v>1</v>
      </c>
      <c r="I908" s="30">
        <f t="shared" si="154"/>
        <v>1</v>
      </c>
      <c r="J908" s="27">
        <f t="shared" si="147"/>
        <v>5</v>
      </c>
      <c r="K908" s="31"/>
      <c r="L908" s="32">
        <f t="shared" si="155"/>
        <v>16022</v>
      </c>
      <c r="M908" s="32"/>
      <c r="N908" s="32">
        <f t="shared" si="156"/>
        <v>1088</v>
      </c>
      <c r="O908" s="33"/>
      <c r="P908" s="105"/>
      <c r="Q908" s="105"/>
      <c r="R908" s="106"/>
      <c r="S908" s="106"/>
    </row>
    <row r="909" spans="1:19">
      <c r="A909" s="27">
        <f t="shared" si="148"/>
        <v>499</v>
      </c>
      <c r="B909" s="27">
        <v>900</v>
      </c>
      <c r="C909" s="28" t="str">
        <f t="shared" si="149"/>
        <v>499 - HAMPDEN CS OF SCIENCE EAST Charter School - CHICOPEE pupils</v>
      </c>
      <c r="D909" s="29">
        <v>499061061</v>
      </c>
      <c r="E909" s="27">
        <f t="shared" si="150"/>
        <v>499</v>
      </c>
      <c r="F909" s="25">
        <f t="shared" si="151"/>
        <v>61</v>
      </c>
      <c r="G909" s="25">
        <f t="shared" si="152"/>
        <v>61</v>
      </c>
      <c r="H909" s="25">
        <f t="shared" si="153"/>
        <v>1</v>
      </c>
      <c r="I909" s="30">
        <f t="shared" si="154"/>
        <v>1</v>
      </c>
      <c r="J909" s="27">
        <f t="shared" si="147"/>
        <v>11</v>
      </c>
      <c r="K909" s="31"/>
      <c r="L909" s="32">
        <f t="shared" si="155"/>
        <v>14426</v>
      </c>
      <c r="M909" s="32"/>
      <c r="N909" s="32">
        <f t="shared" si="156"/>
        <v>1088</v>
      </c>
      <c r="O909" s="33"/>
      <c r="P909" s="105"/>
      <c r="Q909" s="105"/>
      <c r="R909" s="106"/>
      <c r="S909" s="106"/>
    </row>
    <row r="910" spans="1:19">
      <c r="A910" s="27">
        <f t="shared" si="148"/>
        <v>499</v>
      </c>
      <c r="B910" s="27">
        <v>901</v>
      </c>
      <c r="C910" s="28" t="str">
        <f t="shared" si="149"/>
        <v>499 - HAMPDEN CS OF SCIENCE EAST Charter School - EAST LONGMEADOW pupils</v>
      </c>
      <c r="D910" s="29">
        <v>499061087</v>
      </c>
      <c r="E910" s="27">
        <f t="shared" si="150"/>
        <v>499</v>
      </c>
      <c r="F910" s="25">
        <f t="shared" si="151"/>
        <v>61</v>
      </c>
      <c r="G910" s="25">
        <f t="shared" si="152"/>
        <v>87</v>
      </c>
      <c r="H910" s="25">
        <f t="shared" si="153"/>
        <v>1</v>
      </c>
      <c r="I910" s="30">
        <f t="shared" si="154"/>
        <v>1</v>
      </c>
      <c r="J910" s="27">
        <f t="shared" si="147"/>
        <v>5</v>
      </c>
      <c r="K910" s="31"/>
      <c r="L910" s="32">
        <f t="shared" si="155"/>
        <v>11611</v>
      </c>
      <c r="M910" s="32"/>
      <c r="N910" s="32">
        <f t="shared" si="156"/>
        <v>1088</v>
      </c>
      <c r="O910" s="33"/>
      <c r="P910" s="105"/>
      <c r="Q910" s="105"/>
      <c r="R910" s="106"/>
      <c r="S910" s="106"/>
    </row>
    <row r="911" spans="1:19">
      <c r="A911" s="27">
        <f t="shared" si="148"/>
        <v>499</v>
      </c>
      <c r="B911" s="27">
        <v>902</v>
      </c>
      <c r="C911" s="28" t="str">
        <f t="shared" si="149"/>
        <v>499 - HAMPDEN CS OF SCIENCE EAST Charter School - GRANBY pupils</v>
      </c>
      <c r="D911" s="29">
        <v>499061111</v>
      </c>
      <c r="E911" s="27">
        <f t="shared" si="150"/>
        <v>499</v>
      </c>
      <c r="F911" s="25">
        <f t="shared" si="151"/>
        <v>61</v>
      </c>
      <c r="G911" s="25">
        <f t="shared" si="152"/>
        <v>111</v>
      </c>
      <c r="H911" s="25">
        <f t="shared" si="153"/>
        <v>1</v>
      </c>
      <c r="I911" s="30">
        <f t="shared" si="154"/>
        <v>1</v>
      </c>
      <c r="J911" s="27">
        <f t="shared" si="147"/>
        <v>7</v>
      </c>
      <c r="K911" s="31"/>
      <c r="L911" s="32">
        <f t="shared" si="155"/>
        <v>16668</v>
      </c>
      <c r="M911" s="32"/>
      <c r="N911" s="32">
        <f t="shared" si="156"/>
        <v>1088</v>
      </c>
      <c r="O911" s="33"/>
      <c r="P911" s="105"/>
      <c r="Q911" s="105"/>
      <c r="R911" s="106"/>
      <c r="S911" s="106"/>
    </row>
    <row r="912" spans="1:19">
      <c r="A912" s="27">
        <f t="shared" si="148"/>
        <v>499</v>
      </c>
      <c r="B912" s="27">
        <v>903</v>
      </c>
      <c r="C912" s="28" t="str">
        <f t="shared" si="149"/>
        <v>499 - HAMPDEN CS OF SCIENCE EAST Charter School - HOLYOKE pupils</v>
      </c>
      <c r="D912" s="29">
        <v>499061137</v>
      </c>
      <c r="E912" s="27">
        <f t="shared" si="150"/>
        <v>499</v>
      </c>
      <c r="F912" s="25">
        <f t="shared" si="151"/>
        <v>61</v>
      </c>
      <c r="G912" s="25">
        <f t="shared" si="152"/>
        <v>137</v>
      </c>
      <c r="H912" s="25">
        <f t="shared" si="153"/>
        <v>1</v>
      </c>
      <c r="I912" s="30">
        <f t="shared" si="154"/>
        <v>1</v>
      </c>
      <c r="J912" s="27">
        <f t="shared" si="147"/>
        <v>12</v>
      </c>
      <c r="K912" s="31"/>
      <c r="L912" s="32">
        <f t="shared" si="155"/>
        <v>16421</v>
      </c>
      <c r="M912" s="32"/>
      <c r="N912" s="32">
        <f t="shared" si="156"/>
        <v>1088</v>
      </c>
      <c r="P912" s="105"/>
    </row>
    <row r="913" spans="1:16">
      <c r="A913" s="27">
        <f t="shared" si="148"/>
        <v>499</v>
      </c>
      <c r="B913" s="27">
        <v>904</v>
      </c>
      <c r="C913" s="28" t="str">
        <f t="shared" si="149"/>
        <v>499 - HAMPDEN CS OF SCIENCE EAST Charter School - LUDLOW pupils</v>
      </c>
      <c r="D913" s="29">
        <v>499061161</v>
      </c>
      <c r="E913" s="27">
        <f t="shared" si="150"/>
        <v>499</v>
      </c>
      <c r="F913" s="25">
        <f t="shared" si="151"/>
        <v>61</v>
      </c>
      <c r="G913" s="25">
        <f t="shared" si="152"/>
        <v>161</v>
      </c>
      <c r="H913" s="25">
        <f t="shared" si="153"/>
        <v>1</v>
      </c>
      <c r="I913" s="30">
        <f t="shared" si="154"/>
        <v>1</v>
      </c>
      <c r="J913" s="27">
        <f t="shared" si="147"/>
        <v>7</v>
      </c>
      <c r="K913" s="31"/>
      <c r="L913" s="32">
        <f t="shared" si="155"/>
        <v>12454</v>
      </c>
      <c r="M913" s="32"/>
      <c r="N913" s="32">
        <f t="shared" si="156"/>
        <v>1088</v>
      </c>
      <c r="P913" s="105"/>
    </row>
    <row r="914" spans="1:16">
      <c r="A914" s="27">
        <f t="shared" si="148"/>
        <v>499</v>
      </c>
      <c r="B914" s="27">
        <v>905</v>
      </c>
      <c r="C914" s="28" t="str">
        <f t="shared" si="149"/>
        <v>499 - HAMPDEN CS OF SCIENCE EAST Charter School - SOUTH HADLEY pupils</v>
      </c>
      <c r="D914" s="29">
        <v>499061278</v>
      </c>
      <c r="E914" s="27">
        <f t="shared" si="150"/>
        <v>499</v>
      </c>
      <c r="F914" s="25">
        <f t="shared" si="151"/>
        <v>61</v>
      </c>
      <c r="G914" s="25">
        <f t="shared" si="152"/>
        <v>278</v>
      </c>
      <c r="H914" s="25">
        <f t="shared" si="153"/>
        <v>1</v>
      </c>
      <c r="I914" s="30">
        <f t="shared" si="154"/>
        <v>1</v>
      </c>
      <c r="J914" s="27">
        <f t="shared" si="147"/>
        <v>7</v>
      </c>
      <c r="K914" s="31"/>
      <c r="L914" s="32">
        <f t="shared" si="155"/>
        <v>14140</v>
      </c>
      <c r="M914" s="32"/>
      <c r="N914" s="32">
        <f t="shared" si="156"/>
        <v>1088</v>
      </c>
      <c r="P914" s="105"/>
    </row>
    <row r="915" spans="1:16">
      <c r="A915" s="27">
        <f t="shared" si="148"/>
        <v>499</v>
      </c>
      <c r="B915" s="27">
        <v>906</v>
      </c>
      <c r="C915" s="28" t="str">
        <f t="shared" si="149"/>
        <v>499 - HAMPDEN CS OF SCIENCE EAST Charter School - SPRINGFIELD pupils</v>
      </c>
      <c r="D915" s="29">
        <v>499061281</v>
      </c>
      <c r="E915" s="27">
        <f t="shared" si="150"/>
        <v>499</v>
      </c>
      <c r="F915" s="25">
        <f t="shared" si="151"/>
        <v>61</v>
      </c>
      <c r="G915" s="25">
        <f t="shared" si="152"/>
        <v>281</v>
      </c>
      <c r="H915" s="25">
        <f t="shared" si="153"/>
        <v>1</v>
      </c>
      <c r="I915" s="30">
        <f t="shared" si="154"/>
        <v>1</v>
      </c>
      <c r="J915" s="27">
        <f t="shared" si="147"/>
        <v>12</v>
      </c>
      <c r="K915" s="31"/>
      <c r="L915" s="32">
        <f t="shared" si="155"/>
        <v>15617</v>
      </c>
      <c r="M915" s="32"/>
      <c r="N915" s="32">
        <f t="shared" si="156"/>
        <v>1088</v>
      </c>
      <c r="P915" s="105"/>
    </row>
    <row r="916" spans="1:16">
      <c r="A916" s="27">
        <f t="shared" si="148"/>
        <v>499</v>
      </c>
      <c r="B916" s="27">
        <v>907</v>
      </c>
      <c r="C916" s="28" t="str">
        <f t="shared" si="149"/>
        <v>499 - HAMPDEN CS OF SCIENCE EAST Charter School - WEST SPRINGFIELD pupils</v>
      </c>
      <c r="D916" s="29">
        <v>499061332</v>
      </c>
      <c r="E916" s="27">
        <f t="shared" si="150"/>
        <v>499</v>
      </c>
      <c r="F916" s="25">
        <f t="shared" si="151"/>
        <v>61</v>
      </c>
      <c r="G916" s="25">
        <f t="shared" si="152"/>
        <v>332</v>
      </c>
      <c r="H916" s="25">
        <f t="shared" si="153"/>
        <v>1</v>
      </c>
      <c r="I916" s="30">
        <f t="shared" si="154"/>
        <v>1</v>
      </c>
      <c r="J916" s="27">
        <f t="shared" si="147"/>
        <v>10</v>
      </c>
      <c r="K916" s="31"/>
      <c r="L916" s="32">
        <f t="shared" si="155"/>
        <v>17454</v>
      </c>
      <c r="M916" s="32"/>
      <c r="N916" s="32">
        <f t="shared" si="156"/>
        <v>1088</v>
      </c>
      <c r="P916" s="105"/>
    </row>
    <row r="917" spans="1:16">
      <c r="A917" s="27">
        <f t="shared" si="148"/>
        <v>499</v>
      </c>
      <c r="B917" s="27">
        <v>908</v>
      </c>
      <c r="C917" s="28" t="str">
        <f t="shared" si="149"/>
        <v>499 - HAMPDEN CS OF SCIENCE EAST Charter School - FRONTIER pupils</v>
      </c>
      <c r="D917" s="29">
        <v>499061670</v>
      </c>
      <c r="E917" s="27">
        <f t="shared" si="150"/>
        <v>499</v>
      </c>
      <c r="F917" s="25">
        <f t="shared" si="151"/>
        <v>61</v>
      </c>
      <c r="G917" s="25">
        <f t="shared" si="152"/>
        <v>670</v>
      </c>
      <c r="H917" s="25">
        <f t="shared" si="153"/>
        <v>1</v>
      </c>
      <c r="I917" s="30">
        <f t="shared" si="154"/>
        <v>1</v>
      </c>
      <c r="J917" s="27">
        <f t="shared" si="147"/>
        <v>6</v>
      </c>
      <c r="K917" s="31"/>
      <c r="L917" s="32">
        <f t="shared" si="155"/>
        <v>9754</v>
      </c>
      <c r="M917" s="32"/>
      <c r="N917" s="32">
        <f t="shared" si="156"/>
        <v>1088</v>
      </c>
      <c r="P917" s="105"/>
    </row>
    <row r="918" spans="1:16">
      <c r="A918" s="27">
        <f t="shared" si="148"/>
        <v>499</v>
      </c>
      <c r="B918" s="27">
        <v>909</v>
      </c>
      <c r="C918" s="28" t="str">
        <f t="shared" si="149"/>
        <v>499 - HAMPDEN CS OF SCIENCE EAST Charter School - GATEWAY pupils</v>
      </c>
      <c r="D918" s="29">
        <v>499061672</v>
      </c>
      <c r="E918" s="27">
        <f t="shared" si="150"/>
        <v>499</v>
      </c>
      <c r="F918" s="25">
        <f t="shared" si="151"/>
        <v>61</v>
      </c>
      <c r="G918" s="25">
        <f t="shared" si="152"/>
        <v>672</v>
      </c>
      <c r="H918" s="25">
        <f t="shared" si="153"/>
        <v>1</v>
      </c>
      <c r="I918" s="30">
        <f t="shared" si="154"/>
        <v>1</v>
      </c>
      <c r="J918" s="27">
        <f t="shared" si="147"/>
        <v>9</v>
      </c>
      <c r="K918" s="31"/>
      <c r="L918" s="32">
        <f t="shared" si="155"/>
        <v>17192</v>
      </c>
      <c r="M918" s="32"/>
      <c r="N918" s="32">
        <f t="shared" si="156"/>
        <v>1088</v>
      </c>
      <c r="P918" s="105"/>
    </row>
    <row r="919" spans="1:16">
      <c r="A919" s="27">
        <f t="shared" si="148"/>
        <v>499</v>
      </c>
      <c r="B919" s="27">
        <v>910</v>
      </c>
      <c r="C919" s="28" t="str">
        <f t="shared" si="149"/>
        <v>499 - HAMPDEN CS OF SCIENCE EAST Charter School - HAMPDEN WILBRAHAM pupils</v>
      </c>
      <c r="D919" s="29">
        <v>499061680</v>
      </c>
      <c r="E919" s="27">
        <f t="shared" si="150"/>
        <v>499</v>
      </c>
      <c r="F919" s="25">
        <f t="shared" si="151"/>
        <v>61</v>
      </c>
      <c r="G919" s="25">
        <f t="shared" si="152"/>
        <v>680</v>
      </c>
      <c r="H919" s="25">
        <f t="shared" si="153"/>
        <v>1</v>
      </c>
      <c r="I919" s="30">
        <f t="shared" si="154"/>
        <v>1</v>
      </c>
      <c r="J919" s="27">
        <f t="shared" si="147"/>
        <v>5</v>
      </c>
      <c r="K919" s="31"/>
      <c r="L919" s="32">
        <f t="shared" si="155"/>
        <v>9754</v>
      </c>
      <c r="M919" s="32"/>
      <c r="N919" s="32">
        <f t="shared" si="156"/>
        <v>1088</v>
      </c>
      <c r="P919" s="105"/>
    </row>
    <row r="920" spans="1:16">
      <c r="A920" s="27">
        <f t="shared" si="148"/>
        <v>3501</v>
      </c>
      <c r="B920" s="27">
        <v>911</v>
      </c>
      <c r="C920" s="28" t="str">
        <f t="shared" si="149"/>
        <v>3501 - PAULO FREIRE SOCIAL JUSTICE Charter School - CHICOPEE pupils</v>
      </c>
      <c r="D920" s="29">
        <v>3501061061</v>
      </c>
      <c r="E920" s="27">
        <f t="shared" si="150"/>
        <v>3501</v>
      </c>
      <c r="F920" s="25">
        <f t="shared" si="151"/>
        <v>61</v>
      </c>
      <c r="G920" s="25">
        <f t="shared" si="152"/>
        <v>61</v>
      </c>
      <c r="H920" s="25">
        <f t="shared" si="153"/>
        <v>1</v>
      </c>
      <c r="I920" s="30">
        <f t="shared" si="154"/>
        <v>1</v>
      </c>
      <c r="J920" s="27">
        <f t="shared" si="147"/>
        <v>11</v>
      </c>
      <c r="K920" s="31"/>
      <c r="L920" s="32">
        <f t="shared" si="155"/>
        <v>17228</v>
      </c>
      <c r="M920" s="32"/>
      <c r="N920" s="32">
        <f t="shared" si="156"/>
        <v>1088</v>
      </c>
      <c r="P920" s="105"/>
    </row>
    <row r="921" spans="1:16">
      <c r="A921" s="27">
        <f t="shared" si="148"/>
        <v>3501</v>
      </c>
      <c r="B921" s="27">
        <v>912</v>
      </c>
      <c r="C921" s="28" t="str">
        <f t="shared" si="149"/>
        <v>3501 - PAULO FREIRE SOCIAL JUSTICE Charter School - EAST LONGMEADOW pupils</v>
      </c>
      <c r="D921" s="29">
        <v>3501061087</v>
      </c>
      <c r="E921" s="27">
        <f t="shared" si="150"/>
        <v>3501</v>
      </c>
      <c r="F921" s="25">
        <f t="shared" si="151"/>
        <v>61</v>
      </c>
      <c r="G921" s="25">
        <f t="shared" si="152"/>
        <v>87</v>
      </c>
      <c r="H921" s="25">
        <f t="shared" si="153"/>
        <v>1</v>
      </c>
      <c r="I921" s="30">
        <f t="shared" si="154"/>
        <v>1</v>
      </c>
      <c r="J921" s="27">
        <f t="shared" si="147"/>
        <v>5</v>
      </c>
      <c r="K921" s="31"/>
      <c r="L921" s="32">
        <f t="shared" si="155"/>
        <v>16022</v>
      </c>
      <c r="M921" s="32"/>
      <c r="N921" s="32">
        <f t="shared" si="156"/>
        <v>1088</v>
      </c>
      <c r="P921" s="105"/>
    </row>
    <row r="922" spans="1:16">
      <c r="A922" s="27">
        <f t="shared" si="148"/>
        <v>3501</v>
      </c>
      <c r="B922" s="27">
        <v>913</v>
      </c>
      <c r="C922" s="28" t="str">
        <f t="shared" si="149"/>
        <v>3501 - PAULO FREIRE SOCIAL JUSTICE Charter School - HOLYOKE pupils</v>
      </c>
      <c r="D922" s="29">
        <v>3501061137</v>
      </c>
      <c r="E922" s="27">
        <f t="shared" si="150"/>
        <v>3501</v>
      </c>
      <c r="F922" s="25">
        <f t="shared" si="151"/>
        <v>61</v>
      </c>
      <c r="G922" s="25">
        <f t="shared" si="152"/>
        <v>137</v>
      </c>
      <c r="H922" s="25">
        <f t="shared" si="153"/>
        <v>1</v>
      </c>
      <c r="I922" s="30">
        <f t="shared" si="154"/>
        <v>1</v>
      </c>
      <c r="J922" s="27">
        <f t="shared" si="147"/>
        <v>12</v>
      </c>
      <c r="K922" s="31"/>
      <c r="L922" s="32">
        <f t="shared" si="155"/>
        <v>17790</v>
      </c>
      <c r="M922" s="32"/>
      <c r="N922" s="32">
        <f t="shared" si="156"/>
        <v>1088</v>
      </c>
      <c r="P922" s="105"/>
    </row>
    <row r="923" spans="1:16">
      <c r="A923" s="27">
        <f t="shared" si="148"/>
        <v>3501</v>
      </c>
      <c r="B923" s="27">
        <v>914</v>
      </c>
      <c r="C923" s="28" t="str">
        <f t="shared" si="149"/>
        <v>3501 - PAULO FREIRE SOCIAL JUSTICE Charter School - NORTHAMPTON pupils</v>
      </c>
      <c r="D923" s="29">
        <v>3501061210</v>
      </c>
      <c r="E923" s="27">
        <f t="shared" si="150"/>
        <v>3501</v>
      </c>
      <c r="F923" s="25">
        <f t="shared" si="151"/>
        <v>61</v>
      </c>
      <c r="G923" s="25">
        <f t="shared" si="152"/>
        <v>210</v>
      </c>
      <c r="H923" s="25">
        <f t="shared" si="153"/>
        <v>1</v>
      </c>
      <c r="I923" s="30">
        <f t="shared" si="154"/>
        <v>1</v>
      </c>
      <c r="J923" s="27">
        <f t="shared" si="147"/>
        <v>6</v>
      </c>
      <c r="K923" s="31"/>
      <c r="L923" s="32">
        <f t="shared" si="155"/>
        <v>16406</v>
      </c>
      <c r="M923" s="32"/>
      <c r="N923" s="32">
        <f t="shared" si="156"/>
        <v>1088</v>
      </c>
      <c r="P923" s="105"/>
    </row>
    <row r="924" spans="1:16">
      <c r="A924" s="27">
        <f t="shared" si="148"/>
        <v>3501</v>
      </c>
      <c r="B924" s="27">
        <v>915</v>
      </c>
      <c r="C924" s="28" t="str">
        <f t="shared" si="149"/>
        <v>3501 - PAULO FREIRE SOCIAL JUSTICE Charter School - PALMER pupils</v>
      </c>
      <c r="D924" s="29">
        <v>3501061227</v>
      </c>
      <c r="E924" s="27">
        <f t="shared" si="150"/>
        <v>3501</v>
      </c>
      <c r="F924" s="25">
        <f t="shared" si="151"/>
        <v>61</v>
      </c>
      <c r="G924" s="25">
        <f t="shared" si="152"/>
        <v>227</v>
      </c>
      <c r="H924" s="25">
        <f t="shared" si="153"/>
        <v>1</v>
      </c>
      <c r="I924" s="30">
        <f t="shared" si="154"/>
        <v>1</v>
      </c>
      <c r="J924" s="27">
        <f t="shared" si="147"/>
        <v>10</v>
      </c>
      <c r="K924" s="31"/>
      <c r="L924" s="32">
        <f t="shared" si="155"/>
        <v>17454</v>
      </c>
      <c r="M924" s="32"/>
      <c r="N924" s="32">
        <f t="shared" si="156"/>
        <v>1088</v>
      </c>
      <c r="P924" s="105"/>
    </row>
    <row r="925" spans="1:16">
      <c r="A925" s="27">
        <f t="shared" si="148"/>
        <v>3501</v>
      </c>
      <c r="B925" s="27">
        <v>916</v>
      </c>
      <c r="C925" s="28" t="str">
        <f t="shared" si="149"/>
        <v>3501 - PAULO FREIRE SOCIAL JUSTICE Charter School - SOUTH HADLEY pupils</v>
      </c>
      <c r="D925" s="29">
        <v>3501061278</v>
      </c>
      <c r="E925" s="27">
        <f t="shared" si="150"/>
        <v>3501</v>
      </c>
      <c r="F925" s="25">
        <f t="shared" si="151"/>
        <v>61</v>
      </c>
      <c r="G925" s="25">
        <f t="shared" si="152"/>
        <v>278</v>
      </c>
      <c r="H925" s="25">
        <f t="shared" si="153"/>
        <v>1</v>
      </c>
      <c r="I925" s="30">
        <f t="shared" si="154"/>
        <v>1</v>
      </c>
      <c r="J925" s="27">
        <f t="shared" si="147"/>
        <v>7</v>
      </c>
      <c r="K925" s="31"/>
      <c r="L925" s="32">
        <f t="shared" si="155"/>
        <v>18345</v>
      </c>
      <c r="M925" s="32"/>
      <c r="N925" s="32">
        <f t="shared" si="156"/>
        <v>1088</v>
      </c>
      <c r="P925" s="105"/>
    </row>
    <row r="926" spans="1:16">
      <c r="A926" s="27">
        <f t="shared" si="148"/>
        <v>3501</v>
      </c>
      <c r="B926" s="27">
        <v>917</v>
      </c>
      <c r="C926" s="28" t="str">
        <f t="shared" si="149"/>
        <v>3501 - PAULO FREIRE SOCIAL JUSTICE Charter School - SPRINGFIELD pupils</v>
      </c>
      <c r="D926" s="29">
        <v>3501061281</v>
      </c>
      <c r="E926" s="27">
        <f t="shared" si="150"/>
        <v>3501</v>
      </c>
      <c r="F926" s="25">
        <f t="shared" si="151"/>
        <v>61</v>
      </c>
      <c r="G926" s="25">
        <f t="shared" si="152"/>
        <v>281</v>
      </c>
      <c r="H926" s="25">
        <f t="shared" si="153"/>
        <v>1</v>
      </c>
      <c r="I926" s="30">
        <f t="shared" si="154"/>
        <v>1</v>
      </c>
      <c r="J926" s="27">
        <f t="shared" si="147"/>
        <v>12</v>
      </c>
      <c r="K926" s="31"/>
      <c r="L926" s="32">
        <f t="shared" si="155"/>
        <v>17687</v>
      </c>
      <c r="M926" s="32"/>
      <c r="N926" s="32">
        <f t="shared" si="156"/>
        <v>1088</v>
      </c>
      <c r="P926" s="105"/>
    </row>
    <row r="927" spans="1:16">
      <c r="A927" s="27">
        <f t="shared" si="148"/>
        <v>3501</v>
      </c>
      <c r="B927" s="27">
        <v>918</v>
      </c>
      <c r="C927" s="28" t="str">
        <f t="shared" si="149"/>
        <v>3501 - PAULO FREIRE SOCIAL JUSTICE Charter School - WESTFIELD pupils</v>
      </c>
      <c r="D927" s="29">
        <v>3501061325</v>
      </c>
      <c r="E927" s="27">
        <f t="shared" si="150"/>
        <v>3501</v>
      </c>
      <c r="F927" s="25">
        <f t="shared" si="151"/>
        <v>61</v>
      </c>
      <c r="G927" s="25">
        <f t="shared" si="152"/>
        <v>325</v>
      </c>
      <c r="H927" s="25">
        <f t="shared" si="153"/>
        <v>1</v>
      </c>
      <c r="I927" s="30">
        <f t="shared" si="154"/>
        <v>1</v>
      </c>
      <c r="J927" s="27">
        <f t="shared" si="147"/>
        <v>9</v>
      </c>
      <c r="K927" s="31"/>
      <c r="L927" s="32">
        <f t="shared" si="155"/>
        <v>17192</v>
      </c>
      <c r="M927" s="32"/>
      <c r="N927" s="32">
        <f t="shared" si="156"/>
        <v>1088</v>
      </c>
      <c r="P927" s="105"/>
    </row>
    <row r="928" spans="1:16">
      <c r="A928" s="27">
        <f t="shared" si="148"/>
        <v>3501</v>
      </c>
      <c r="B928" s="27">
        <v>919</v>
      </c>
      <c r="C928" s="28" t="str">
        <f t="shared" si="149"/>
        <v>3501 - PAULO FREIRE SOCIAL JUSTICE Charter School - WEST SPRINGFIELD pupils</v>
      </c>
      <c r="D928" s="29">
        <v>3501061332</v>
      </c>
      <c r="E928" s="27">
        <f t="shared" si="150"/>
        <v>3501</v>
      </c>
      <c r="F928" s="25">
        <f t="shared" si="151"/>
        <v>61</v>
      </c>
      <c r="G928" s="25">
        <f t="shared" si="152"/>
        <v>332</v>
      </c>
      <c r="H928" s="25">
        <f t="shared" si="153"/>
        <v>1</v>
      </c>
      <c r="I928" s="30">
        <f t="shared" si="154"/>
        <v>1</v>
      </c>
      <c r="J928" s="27">
        <f t="shared" si="147"/>
        <v>10</v>
      </c>
      <c r="K928" s="31"/>
      <c r="L928" s="32">
        <f t="shared" si="155"/>
        <v>17454</v>
      </c>
      <c r="M928" s="32"/>
      <c r="N928" s="32">
        <f t="shared" si="156"/>
        <v>1088</v>
      </c>
      <c r="P928" s="105"/>
    </row>
    <row r="929" spans="1:16">
      <c r="A929" s="27">
        <f t="shared" si="148"/>
        <v>3502</v>
      </c>
      <c r="B929" s="27">
        <v>920</v>
      </c>
      <c r="C929" s="28" t="str">
        <f t="shared" si="149"/>
        <v>3502 - BAYSTATE ACADEMY Charter School - CHICOPEE pupils</v>
      </c>
      <c r="D929" s="29">
        <v>3502281061</v>
      </c>
      <c r="E929" s="27">
        <f t="shared" si="150"/>
        <v>3502</v>
      </c>
      <c r="F929" s="25">
        <f t="shared" si="151"/>
        <v>281</v>
      </c>
      <c r="G929" s="25">
        <f t="shared" si="152"/>
        <v>61</v>
      </c>
      <c r="H929" s="25">
        <f t="shared" si="153"/>
        <v>1</v>
      </c>
      <c r="I929" s="30">
        <f t="shared" si="154"/>
        <v>1</v>
      </c>
      <c r="J929" s="27">
        <f t="shared" si="147"/>
        <v>11</v>
      </c>
      <c r="K929" s="31"/>
      <c r="L929" s="32">
        <f t="shared" si="155"/>
        <v>14691</v>
      </c>
      <c r="M929" s="32"/>
      <c r="N929" s="32">
        <f t="shared" si="156"/>
        <v>1088</v>
      </c>
      <c r="P929" s="105"/>
    </row>
    <row r="930" spans="1:16">
      <c r="A930" s="27">
        <f t="shared" si="148"/>
        <v>3502</v>
      </c>
      <c r="B930" s="27">
        <v>921</v>
      </c>
      <c r="C930" s="28" t="str">
        <f t="shared" si="149"/>
        <v>3502 - BAYSTATE ACADEMY Charter School - HOLYOKE pupils</v>
      </c>
      <c r="D930" s="29">
        <v>3502281137</v>
      </c>
      <c r="E930" s="27">
        <f t="shared" si="150"/>
        <v>3502</v>
      </c>
      <c r="F930" s="25">
        <f t="shared" si="151"/>
        <v>281</v>
      </c>
      <c r="G930" s="25">
        <f t="shared" si="152"/>
        <v>137</v>
      </c>
      <c r="H930" s="25">
        <f t="shared" si="153"/>
        <v>1</v>
      </c>
      <c r="I930" s="30">
        <f t="shared" si="154"/>
        <v>1</v>
      </c>
      <c r="J930" s="27">
        <f t="shared" si="147"/>
        <v>12</v>
      </c>
      <c r="K930" s="31"/>
      <c r="L930" s="32">
        <f t="shared" si="155"/>
        <v>16231</v>
      </c>
      <c r="M930" s="32"/>
      <c r="N930" s="32">
        <f t="shared" si="156"/>
        <v>1088</v>
      </c>
      <c r="P930" s="105"/>
    </row>
    <row r="931" spans="1:16">
      <c r="A931" s="27">
        <f t="shared" si="148"/>
        <v>3502</v>
      </c>
      <c r="B931" s="27">
        <v>922</v>
      </c>
      <c r="C931" s="28" t="str">
        <f t="shared" si="149"/>
        <v>3502 - BAYSTATE ACADEMY Charter School - LUDLOW pupils</v>
      </c>
      <c r="D931" s="29">
        <v>3502281161</v>
      </c>
      <c r="E931" s="27">
        <f t="shared" si="150"/>
        <v>3502</v>
      </c>
      <c r="F931" s="25">
        <f t="shared" si="151"/>
        <v>281</v>
      </c>
      <c r="G931" s="25">
        <f t="shared" si="152"/>
        <v>161</v>
      </c>
      <c r="H931" s="25">
        <f t="shared" si="153"/>
        <v>1</v>
      </c>
      <c r="I931" s="30">
        <f t="shared" si="154"/>
        <v>1</v>
      </c>
      <c r="J931" s="27">
        <f t="shared" si="147"/>
        <v>7</v>
      </c>
      <c r="K931" s="31"/>
      <c r="L931" s="32">
        <f t="shared" si="155"/>
        <v>14811</v>
      </c>
      <c r="M931" s="32"/>
      <c r="N931" s="32">
        <f t="shared" si="156"/>
        <v>1088</v>
      </c>
      <c r="P931" s="105"/>
    </row>
    <row r="932" spans="1:16">
      <c r="A932" s="27">
        <f t="shared" si="148"/>
        <v>3502</v>
      </c>
      <c r="B932" s="27">
        <v>923</v>
      </c>
      <c r="C932" s="28" t="str">
        <f t="shared" si="149"/>
        <v>3502 - BAYSTATE ACADEMY Charter School - MONSON pupils</v>
      </c>
      <c r="D932" s="29">
        <v>3502281191</v>
      </c>
      <c r="E932" s="27">
        <f t="shared" si="150"/>
        <v>3502</v>
      </c>
      <c r="F932" s="25">
        <f t="shared" si="151"/>
        <v>281</v>
      </c>
      <c r="G932" s="25">
        <f t="shared" si="152"/>
        <v>191</v>
      </c>
      <c r="H932" s="25">
        <f t="shared" si="153"/>
        <v>1</v>
      </c>
      <c r="I932" s="30">
        <f t="shared" si="154"/>
        <v>1</v>
      </c>
      <c r="J932" s="27">
        <f t="shared" si="147"/>
        <v>8</v>
      </c>
      <c r="K932" s="31"/>
      <c r="L932" s="32">
        <f t="shared" si="155"/>
        <v>16930</v>
      </c>
      <c r="M932" s="32"/>
      <c r="N932" s="32">
        <f t="shared" si="156"/>
        <v>1088</v>
      </c>
      <c r="P932" s="105"/>
    </row>
    <row r="933" spans="1:16">
      <c r="A933" s="27">
        <f t="shared" si="148"/>
        <v>3502</v>
      </c>
      <c r="B933" s="27">
        <v>924</v>
      </c>
      <c r="C933" s="28" t="str">
        <f t="shared" si="149"/>
        <v>3502 - BAYSTATE ACADEMY Charter School - SPRINGFIELD pupils</v>
      </c>
      <c r="D933" s="29">
        <v>3502281281</v>
      </c>
      <c r="E933" s="27">
        <f t="shared" si="150"/>
        <v>3502</v>
      </c>
      <c r="F933" s="25">
        <f t="shared" si="151"/>
        <v>281</v>
      </c>
      <c r="G933" s="25">
        <f t="shared" si="152"/>
        <v>281</v>
      </c>
      <c r="H933" s="25">
        <f t="shared" si="153"/>
        <v>1</v>
      </c>
      <c r="I933" s="30">
        <f t="shared" si="154"/>
        <v>1</v>
      </c>
      <c r="J933" s="27">
        <f t="shared" si="147"/>
        <v>12</v>
      </c>
      <c r="K933" s="31"/>
      <c r="L933" s="32">
        <f t="shared" si="155"/>
        <v>16478</v>
      </c>
      <c r="M933" s="32"/>
      <c r="N933" s="32">
        <f t="shared" si="156"/>
        <v>1088</v>
      </c>
      <c r="P933" s="105"/>
    </row>
    <row r="934" spans="1:16">
      <c r="A934" s="27">
        <f t="shared" si="148"/>
        <v>3503</v>
      </c>
      <c r="B934" s="27">
        <v>925</v>
      </c>
      <c r="C934" s="28" t="str">
        <f t="shared" si="149"/>
        <v>3503 - COLLEGIATE CS OF LOWELL Charter School - BILLERICA pupils</v>
      </c>
      <c r="D934" s="29">
        <v>3503160031</v>
      </c>
      <c r="E934" s="27">
        <f t="shared" si="150"/>
        <v>3503</v>
      </c>
      <c r="F934" s="25">
        <f t="shared" si="151"/>
        <v>160</v>
      </c>
      <c r="G934" s="25">
        <f t="shared" si="152"/>
        <v>31</v>
      </c>
      <c r="H934" s="25">
        <f t="shared" si="153"/>
        <v>1</v>
      </c>
      <c r="I934" s="30">
        <f t="shared" si="154"/>
        <v>1</v>
      </c>
      <c r="J934" s="27">
        <f t="shared" si="147"/>
        <v>5</v>
      </c>
      <c r="K934" s="31"/>
      <c r="L934" s="32">
        <f t="shared" si="155"/>
        <v>11895</v>
      </c>
      <c r="M934" s="32"/>
      <c r="N934" s="32">
        <f t="shared" si="156"/>
        <v>1088</v>
      </c>
      <c r="P934" s="105"/>
    </row>
    <row r="935" spans="1:16">
      <c r="A935" s="27">
        <f t="shared" si="148"/>
        <v>3503</v>
      </c>
      <c r="B935" s="27">
        <v>926</v>
      </c>
      <c r="C935" s="28" t="str">
        <f t="shared" si="149"/>
        <v>3503 - COLLEGIATE CS OF LOWELL Charter School - CHELMSFORD pupils</v>
      </c>
      <c r="D935" s="29">
        <v>3503160056</v>
      </c>
      <c r="E935" s="27">
        <f t="shared" si="150"/>
        <v>3503</v>
      </c>
      <c r="F935" s="25">
        <f t="shared" si="151"/>
        <v>160</v>
      </c>
      <c r="G935" s="25">
        <f t="shared" si="152"/>
        <v>56</v>
      </c>
      <c r="H935" s="25">
        <f t="shared" si="153"/>
        <v>1</v>
      </c>
      <c r="I935" s="30">
        <f t="shared" si="154"/>
        <v>1</v>
      </c>
      <c r="J935" s="27">
        <f t="shared" si="147"/>
        <v>4</v>
      </c>
      <c r="K935" s="31"/>
      <c r="L935" s="32">
        <f t="shared" si="155"/>
        <v>13352</v>
      </c>
      <c r="M935" s="32"/>
      <c r="N935" s="32">
        <f t="shared" si="156"/>
        <v>1088</v>
      </c>
      <c r="P935" s="105"/>
    </row>
    <row r="936" spans="1:16">
      <c r="A936" s="27">
        <f t="shared" si="148"/>
        <v>3503</v>
      </c>
      <c r="B936" s="27">
        <v>927</v>
      </c>
      <c r="C936" s="28" t="str">
        <f t="shared" si="149"/>
        <v>3503 - COLLEGIATE CS OF LOWELL Charter School - DRACUT pupils</v>
      </c>
      <c r="D936" s="29">
        <v>3503160079</v>
      </c>
      <c r="E936" s="27">
        <f t="shared" si="150"/>
        <v>3503</v>
      </c>
      <c r="F936" s="25">
        <f t="shared" si="151"/>
        <v>160</v>
      </c>
      <c r="G936" s="25">
        <f t="shared" si="152"/>
        <v>79</v>
      </c>
      <c r="H936" s="25">
        <f t="shared" si="153"/>
        <v>1</v>
      </c>
      <c r="I936" s="30">
        <f t="shared" si="154"/>
        <v>1</v>
      </c>
      <c r="J936" s="27">
        <f t="shared" si="147"/>
        <v>7</v>
      </c>
      <c r="K936" s="31"/>
      <c r="L936" s="32">
        <f t="shared" si="155"/>
        <v>12629</v>
      </c>
      <c r="M936" s="32"/>
      <c r="N936" s="32">
        <f t="shared" si="156"/>
        <v>1088</v>
      </c>
      <c r="P936" s="105"/>
    </row>
    <row r="937" spans="1:16">
      <c r="A937" s="27">
        <f t="shared" si="148"/>
        <v>3503</v>
      </c>
      <c r="B937" s="27">
        <v>928</v>
      </c>
      <c r="C937" s="28" t="str">
        <f t="shared" si="149"/>
        <v>3503 - COLLEGIATE CS OF LOWELL Charter School - HAVERHILL pupils</v>
      </c>
      <c r="D937" s="29">
        <v>3503160128</v>
      </c>
      <c r="E937" s="27">
        <f t="shared" si="150"/>
        <v>3503</v>
      </c>
      <c r="F937" s="25">
        <f t="shared" si="151"/>
        <v>160</v>
      </c>
      <c r="G937" s="25">
        <f t="shared" si="152"/>
        <v>128</v>
      </c>
      <c r="H937" s="25">
        <f t="shared" si="153"/>
        <v>1</v>
      </c>
      <c r="I937" s="30">
        <f t="shared" si="154"/>
        <v>1</v>
      </c>
      <c r="J937" s="27">
        <f t="shared" si="147"/>
        <v>10</v>
      </c>
      <c r="K937" s="31"/>
      <c r="L937" s="32">
        <f t="shared" si="155"/>
        <v>17454</v>
      </c>
      <c r="M937" s="32"/>
      <c r="N937" s="32">
        <f t="shared" si="156"/>
        <v>1088</v>
      </c>
      <c r="P937" s="105"/>
    </row>
    <row r="938" spans="1:16">
      <c r="A938" s="27">
        <f t="shared" si="148"/>
        <v>3503</v>
      </c>
      <c r="B938" s="27">
        <v>929</v>
      </c>
      <c r="C938" s="28" t="str">
        <f t="shared" si="149"/>
        <v>3503 - COLLEGIATE CS OF LOWELL Charter School - LAWRENCE pupils</v>
      </c>
      <c r="D938" s="29">
        <v>3503160149</v>
      </c>
      <c r="E938" s="27">
        <f t="shared" si="150"/>
        <v>3503</v>
      </c>
      <c r="F938" s="25">
        <f t="shared" si="151"/>
        <v>160</v>
      </c>
      <c r="G938" s="25">
        <f t="shared" si="152"/>
        <v>149</v>
      </c>
      <c r="H938" s="25">
        <f t="shared" si="153"/>
        <v>1</v>
      </c>
      <c r="I938" s="30">
        <f t="shared" si="154"/>
        <v>1</v>
      </c>
      <c r="J938" s="27">
        <f t="shared" si="147"/>
        <v>12</v>
      </c>
      <c r="K938" s="31"/>
      <c r="L938" s="32">
        <f t="shared" si="155"/>
        <v>12844</v>
      </c>
      <c r="M938" s="32"/>
      <c r="N938" s="32">
        <f t="shared" si="156"/>
        <v>1088</v>
      </c>
      <c r="P938" s="105"/>
    </row>
    <row r="939" spans="1:16">
      <c r="A939" s="27">
        <f t="shared" si="148"/>
        <v>3503</v>
      </c>
      <c r="B939" s="27">
        <v>930</v>
      </c>
      <c r="C939" s="28" t="str">
        <f t="shared" si="149"/>
        <v>3503 - COLLEGIATE CS OF LOWELL Charter School - LOWELL pupils</v>
      </c>
      <c r="D939" s="29">
        <v>3503160160</v>
      </c>
      <c r="E939" s="27">
        <f t="shared" si="150"/>
        <v>3503</v>
      </c>
      <c r="F939" s="25">
        <f t="shared" si="151"/>
        <v>160</v>
      </c>
      <c r="G939" s="25">
        <f t="shared" si="152"/>
        <v>160</v>
      </c>
      <c r="H939" s="25">
        <f t="shared" si="153"/>
        <v>1</v>
      </c>
      <c r="I939" s="30">
        <f t="shared" si="154"/>
        <v>1</v>
      </c>
      <c r="J939" s="27">
        <f t="shared" si="147"/>
        <v>11</v>
      </c>
      <c r="K939" s="31"/>
      <c r="L939" s="32">
        <f t="shared" si="155"/>
        <v>15136</v>
      </c>
      <c r="M939" s="32"/>
      <c r="N939" s="32">
        <f t="shared" si="156"/>
        <v>1088</v>
      </c>
      <c r="P939" s="105"/>
    </row>
    <row r="940" spans="1:16">
      <c r="A940" s="27">
        <f t="shared" si="148"/>
        <v>3503</v>
      </c>
      <c r="B940" s="27">
        <v>931</v>
      </c>
      <c r="C940" s="28" t="str">
        <f t="shared" si="149"/>
        <v>3503 - COLLEGIATE CS OF LOWELL Charter School - NEWTON pupils</v>
      </c>
      <c r="D940" s="29">
        <v>3503160207</v>
      </c>
      <c r="E940" s="27">
        <f t="shared" si="150"/>
        <v>3503</v>
      </c>
      <c r="F940" s="25">
        <f t="shared" si="151"/>
        <v>160</v>
      </c>
      <c r="G940" s="25">
        <f t="shared" si="152"/>
        <v>207</v>
      </c>
      <c r="H940" s="25">
        <f t="shared" si="153"/>
        <v>1</v>
      </c>
      <c r="I940" s="30">
        <f t="shared" si="154"/>
        <v>1</v>
      </c>
      <c r="J940" s="27">
        <f t="shared" si="147"/>
        <v>3</v>
      </c>
      <c r="K940" s="31"/>
      <c r="L940" s="32">
        <f t="shared" si="155"/>
        <v>13946</v>
      </c>
      <c r="M940" s="32"/>
      <c r="N940" s="32">
        <f t="shared" si="156"/>
        <v>1088</v>
      </c>
      <c r="P940" s="105"/>
    </row>
    <row r="941" spans="1:16">
      <c r="A941" s="27">
        <f t="shared" si="148"/>
        <v>3503</v>
      </c>
      <c r="B941" s="27">
        <v>932</v>
      </c>
      <c r="C941" s="28" t="str">
        <f t="shared" si="149"/>
        <v>3503 - COLLEGIATE CS OF LOWELL Charter School - TEWKSBURY pupils</v>
      </c>
      <c r="D941" s="29">
        <v>3503160295</v>
      </c>
      <c r="E941" s="27">
        <f t="shared" si="150"/>
        <v>3503</v>
      </c>
      <c r="F941" s="25">
        <f t="shared" si="151"/>
        <v>160</v>
      </c>
      <c r="G941" s="25">
        <f t="shared" si="152"/>
        <v>295</v>
      </c>
      <c r="H941" s="25">
        <f t="shared" si="153"/>
        <v>1</v>
      </c>
      <c r="I941" s="30">
        <f t="shared" si="154"/>
        <v>1</v>
      </c>
      <c r="J941" s="27">
        <f t="shared" si="147"/>
        <v>5</v>
      </c>
      <c r="K941" s="31"/>
      <c r="L941" s="32">
        <f t="shared" si="155"/>
        <v>15273</v>
      </c>
      <c r="M941" s="32"/>
      <c r="N941" s="32">
        <f t="shared" si="156"/>
        <v>1088</v>
      </c>
      <c r="P941" s="105"/>
    </row>
    <row r="942" spans="1:16">
      <c r="A942" s="27">
        <f t="shared" si="148"/>
        <v>3503</v>
      </c>
      <c r="B942" s="27">
        <v>933</v>
      </c>
      <c r="C942" s="28" t="str">
        <f t="shared" si="149"/>
        <v>3503 - COLLEGIATE CS OF LOWELL Charter School - TYNGSBOROUGH pupils</v>
      </c>
      <c r="D942" s="29">
        <v>3503160301</v>
      </c>
      <c r="E942" s="27">
        <f t="shared" si="150"/>
        <v>3503</v>
      </c>
      <c r="F942" s="25">
        <f t="shared" si="151"/>
        <v>160</v>
      </c>
      <c r="G942" s="25">
        <f t="shared" si="152"/>
        <v>301</v>
      </c>
      <c r="H942" s="25">
        <f t="shared" si="153"/>
        <v>1</v>
      </c>
      <c r="I942" s="30">
        <f t="shared" si="154"/>
        <v>1</v>
      </c>
      <c r="J942" s="27">
        <f t="shared" si="147"/>
        <v>5</v>
      </c>
      <c r="K942" s="31"/>
      <c r="L942" s="32">
        <f t="shared" si="155"/>
        <v>15403</v>
      </c>
      <c r="M942" s="32"/>
      <c r="N942" s="32">
        <f t="shared" si="156"/>
        <v>1088</v>
      </c>
      <c r="P942" s="105"/>
    </row>
    <row r="943" spans="1:16">
      <c r="A943" s="27">
        <f t="shared" si="148"/>
        <v>3503</v>
      </c>
      <c r="B943" s="27">
        <v>934</v>
      </c>
      <c r="C943" s="28" t="str">
        <f t="shared" si="149"/>
        <v>3503 - COLLEGIATE CS OF LOWELL Charter School - GROTON DUNSTABLE pupils</v>
      </c>
      <c r="D943" s="29">
        <v>3503160673</v>
      </c>
      <c r="E943" s="27">
        <f t="shared" si="150"/>
        <v>3503</v>
      </c>
      <c r="F943" s="25">
        <f t="shared" si="151"/>
        <v>160</v>
      </c>
      <c r="G943" s="25">
        <f t="shared" si="152"/>
        <v>673</v>
      </c>
      <c r="H943" s="25">
        <f t="shared" si="153"/>
        <v>1</v>
      </c>
      <c r="I943" s="30">
        <f t="shared" si="154"/>
        <v>1</v>
      </c>
      <c r="J943" s="27">
        <f t="shared" si="147"/>
        <v>3</v>
      </c>
      <c r="K943" s="31"/>
      <c r="L943" s="32">
        <f t="shared" si="155"/>
        <v>9754</v>
      </c>
      <c r="M943" s="32"/>
      <c r="N943" s="32">
        <f t="shared" si="156"/>
        <v>1088</v>
      </c>
      <c r="P943" s="105"/>
    </row>
    <row r="944" spans="1:16">
      <c r="A944" s="27">
        <f t="shared" si="148"/>
        <v>3506</v>
      </c>
      <c r="B944" s="27">
        <v>935</v>
      </c>
      <c r="C944" s="28" t="str">
        <f t="shared" si="149"/>
        <v>3506 - PIONEER CS OF SCIENCE II Charter School - BEVERLY pupils</v>
      </c>
      <c r="D944" s="29">
        <v>3506262030</v>
      </c>
      <c r="E944" s="27">
        <f t="shared" si="150"/>
        <v>3506</v>
      </c>
      <c r="F944" s="25">
        <f t="shared" si="151"/>
        <v>262</v>
      </c>
      <c r="G944" s="25">
        <f t="shared" si="152"/>
        <v>30</v>
      </c>
      <c r="H944" s="25">
        <f t="shared" si="153"/>
        <v>1</v>
      </c>
      <c r="I944" s="30">
        <f t="shared" si="154"/>
        <v>1</v>
      </c>
      <c r="J944" s="27">
        <f t="shared" si="147"/>
        <v>7</v>
      </c>
      <c r="K944" s="31"/>
      <c r="L944" s="32">
        <f t="shared" si="155"/>
        <v>17926</v>
      </c>
      <c r="M944" s="32"/>
      <c r="N944" s="32">
        <f t="shared" si="156"/>
        <v>1088</v>
      </c>
      <c r="P944" s="105"/>
    </row>
    <row r="945" spans="1:16">
      <c r="A945" s="27">
        <f t="shared" si="148"/>
        <v>3506</v>
      </c>
      <c r="B945" s="27">
        <v>936</v>
      </c>
      <c r="C945" s="28" t="str">
        <f t="shared" si="149"/>
        <v>3506 - PIONEER CS OF SCIENCE II Charter School - BILLERICA pupils</v>
      </c>
      <c r="D945" s="29">
        <v>3506262031</v>
      </c>
      <c r="E945" s="27">
        <f t="shared" si="150"/>
        <v>3506</v>
      </c>
      <c r="F945" s="25">
        <f t="shared" si="151"/>
        <v>262</v>
      </c>
      <c r="G945" s="25">
        <f t="shared" si="152"/>
        <v>31</v>
      </c>
      <c r="H945" s="25">
        <f t="shared" si="153"/>
        <v>1</v>
      </c>
      <c r="I945" s="30">
        <f t="shared" si="154"/>
        <v>1</v>
      </c>
      <c r="J945" s="27">
        <f t="shared" si="147"/>
        <v>5</v>
      </c>
      <c r="K945" s="31"/>
      <c r="L945" s="32">
        <f t="shared" si="155"/>
        <v>11611</v>
      </c>
      <c r="M945" s="32"/>
      <c r="N945" s="32">
        <f t="shared" si="156"/>
        <v>1088</v>
      </c>
      <c r="P945" s="105"/>
    </row>
    <row r="946" spans="1:16">
      <c r="A946" s="27">
        <f t="shared" si="148"/>
        <v>3506</v>
      </c>
      <c r="B946" s="27">
        <v>937</v>
      </c>
      <c r="C946" s="28" t="str">
        <f t="shared" si="149"/>
        <v>3506 - PIONEER CS OF SCIENCE II Charter School - BOSTON pupils</v>
      </c>
      <c r="D946" s="29">
        <v>3506262035</v>
      </c>
      <c r="E946" s="27">
        <f t="shared" si="150"/>
        <v>3506</v>
      </c>
      <c r="F946" s="25">
        <f t="shared" si="151"/>
        <v>262</v>
      </c>
      <c r="G946" s="25">
        <f t="shared" si="152"/>
        <v>35</v>
      </c>
      <c r="H946" s="25">
        <f t="shared" si="153"/>
        <v>1</v>
      </c>
      <c r="I946" s="30">
        <f t="shared" si="154"/>
        <v>1</v>
      </c>
      <c r="J946" s="27">
        <f t="shared" si="147"/>
        <v>11</v>
      </c>
      <c r="K946" s="31"/>
      <c r="L946" s="32">
        <f t="shared" si="155"/>
        <v>18610</v>
      </c>
      <c r="M946" s="32"/>
      <c r="N946" s="32">
        <f t="shared" si="156"/>
        <v>1088</v>
      </c>
      <c r="P946" s="105"/>
    </row>
    <row r="947" spans="1:16">
      <c r="A947" s="27">
        <f t="shared" si="148"/>
        <v>3506</v>
      </c>
      <c r="B947" s="27">
        <v>938</v>
      </c>
      <c r="C947" s="28" t="str">
        <f t="shared" si="149"/>
        <v>3506 - PIONEER CS OF SCIENCE II Charter School - CHELSEA pupils</v>
      </c>
      <c r="D947" s="29">
        <v>3506262057</v>
      </c>
      <c r="E947" s="27">
        <f t="shared" si="150"/>
        <v>3506</v>
      </c>
      <c r="F947" s="25">
        <f t="shared" si="151"/>
        <v>262</v>
      </c>
      <c r="G947" s="25">
        <f t="shared" si="152"/>
        <v>57</v>
      </c>
      <c r="H947" s="25">
        <f t="shared" si="153"/>
        <v>1</v>
      </c>
      <c r="I947" s="30">
        <f t="shared" si="154"/>
        <v>1</v>
      </c>
      <c r="J947" s="27">
        <f t="shared" si="147"/>
        <v>12</v>
      </c>
      <c r="K947" s="31"/>
      <c r="L947" s="32">
        <f t="shared" si="155"/>
        <v>18088</v>
      </c>
      <c r="M947" s="32"/>
      <c r="N947" s="32">
        <f t="shared" si="156"/>
        <v>1088</v>
      </c>
      <c r="P947" s="105"/>
    </row>
    <row r="948" spans="1:16">
      <c r="A948" s="27">
        <f t="shared" si="148"/>
        <v>3506</v>
      </c>
      <c r="B948" s="27">
        <v>939</v>
      </c>
      <c r="C948" s="28" t="str">
        <f t="shared" si="149"/>
        <v>3506 - PIONEER CS OF SCIENCE II Charter School - DANVERS pupils</v>
      </c>
      <c r="D948" s="29">
        <v>3506262071</v>
      </c>
      <c r="E948" s="27">
        <f t="shared" si="150"/>
        <v>3506</v>
      </c>
      <c r="F948" s="25">
        <f t="shared" si="151"/>
        <v>262</v>
      </c>
      <c r="G948" s="25">
        <f t="shared" si="152"/>
        <v>71</v>
      </c>
      <c r="H948" s="25">
        <f t="shared" si="153"/>
        <v>1</v>
      </c>
      <c r="I948" s="30">
        <f t="shared" si="154"/>
        <v>1</v>
      </c>
      <c r="J948" s="27">
        <f t="shared" si="147"/>
        <v>5</v>
      </c>
      <c r="K948" s="31"/>
      <c r="L948" s="32">
        <f t="shared" si="155"/>
        <v>10992</v>
      </c>
      <c r="M948" s="32"/>
      <c r="N948" s="32">
        <f t="shared" si="156"/>
        <v>1088</v>
      </c>
      <c r="P948" s="105"/>
    </row>
    <row r="949" spans="1:16">
      <c r="A949" s="27">
        <f t="shared" si="148"/>
        <v>3506</v>
      </c>
      <c r="B949" s="27">
        <v>940</v>
      </c>
      <c r="C949" s="28" t="str">
        <f t="shared" si="149"/>
        <v>3506 - PIONEER CS OF SCIENCE II Charter School - DRACUT pupils</v>
      </c>
      <c r="D949" s="29">
        <v>3506262079</v>
      </c>
      <c r="E949" s="27">
        <f t="shared" si="150"/>
        <v>3506</v>
      </c>
      <c r="F949" s="25">
        <f t="shared" si="151"/>
        <v>262</v>
      </c>
      <c r="G949" s="25">
        <f t="shared" si="152"/>
        <v>79</v>
      </c>
      <c r="H949" s="25">
        <f t="shared" si="153"/>
        <v>1</v>
      </c>
      <c r="I949" s="30">
        <f t="shared" si="154"/>
        <v>1</v>
      </c>
      <c r="J949" s="27">
        <f t="shared" si="147"/>
        <v>7</v>
      </c>
      <c r="K949" s="31"/>
      <c r="L949" s="32">
        <f t="shared" si="155"/>
        <v>11611</v>
      </c>
      <c r="M949" s="32"/>
      <c r="N949" s="32">
        <f t="shared" si="156"/>
        <v>1088</v>
      </c>
      <c r="P949" s="105"/>
    </row>
    <row r="950" spans="1:16">
      <c r="A950" s="27">
        <f t="shared" si="148"/>
        <v>3506</v>
      </c>
      <c r="B950" s="27">
        <v>941</v>
      </c>
      <c r="C950" s="28" t="str">
        <f t="shared" si="149"/>
        <v>3506 - PIONEER CS OF SCIENCE II Charter School - EVERETT pupils</v>
      </c>
      <c r="D950" s="29">
        <v>3506262093</v>
      </c>
      <c r="E950" s="27">
        <f t="shared" si="150"/>
        <v>3506</v>
      </c>
      <c r="F950" s="25">
        <f t="shared" si="151"/>
        <v>262</v>
      </c>
      <c r="G950" s="25">
        <f t="shared" si="152"/>
        <v>93</v>
      </c>
      <c r="H950" s="25">
        <f t="shared" si="153"/>
        <v>1</v>
      </c>
      <c r="I950" s="30">
        <f t="shared" si="154"/>
        <v>1</v>
      </c>
      <c r="J950" s="27">
        <f t="shared" si="147"/>
        <v>11</v>
      </c>
      <c r="K950" s="31"/>
      <c r="L950" s="32">
        <f t="shared" si="155"/>
        <v>14479</v>
      </c>
      <c r="M950" s="32"/>
      <c r="N950" s="32">
        <f t="shared" si="156"/>
        <v>1088</v>
      </c>
      <c r="P950" s="105"/>
    </row>
    <row r="951" spans="1:16">
      <c r="A951" s="27">
        <f t="shared" si="148"/>
        <v>3506</v>
      </c>
      <c r="B951" s="27">
        <v>942</v>
      </c>
      <c r="C951" s="28" t="str">
        <f t="shared" si="149"/>
        <v>3506 - PIONEER CS OF SCIENCE II Charter School - LAWRENCE pupils</v>
      </c>
      <c r="D951" s="29">
        <v>3506262149</v>
      </c>
      <c r="E951" s="27">
        <f t="shared" si="150"/>
        <v>3506</v>
      </c>
      <c r="F951" s="25">
        <f t="shared" si="151"/>
        <v>262</v>
      </c>
      <c r="G951" s="25">
        <f t="shared" si="152"/>
        <v>149</v>
      </c>
      <c r="H951" s="25">
        <f t="shared" si="153"/>
        <v>1</v>
      </c>
      <c r="I951" s="30">
        <f t="shared" si="154"/>
        <v>1</v>
      </c>
      <c r="J951" s="27">
        <f t="shared" si="147"/>
        <v>12</v>
      </c>
      <c r="K951" s="31"/>
      <c r="L951" s="32">
        <f t="shared" si="155"/>
        <v>14850</v>
      </c>
      <c r="M951" s="32"/>
      <c r="N951" s="32">
        <f t="shared" si="156"/>
        <v>1088</v>
      </c>
      <c r="P951" s="105"/>
    </row>
    <row r="952" spans="1:16">
      <c r="A952" s="27">
        <f t="shared" si="148"/>
        <v>3506</v>
      </c>
      <c r="B952" s="27">
        <v>943</v>
      </c>
      <c r="C952" s="28" t="str">
        <f t="shared" si="149"/>
        <v>3506 - PIONEER CS OF SCIENCE II Charter School - LYNN pupils</v>
      </c>
      <c r="D952" s="29">
        <v>3506262163</v>
      </c>
      <c r="E952" s="27">
        <f t="shared" si="150"/>
        <v>3506</v>
      </c>
      <c r="F952" s="25">
        <f t="shared" si="151"/>
        <v>262</v>
      </c>
      <c r="G952" s="25">
        <f t="shared" si="152"/>
        <v>163</v>
      </c>
      <c r="H952" s="25">
        <f t="shared" si="153"/>
        <v>1</v>
      </c>
      <c r="I952" s="30">
        <f t="shared" si="154"/>
        <v>1</v>
      </c>
      <c r="J952" s="27">
        <f t="shared" si="147"/>
        <v>11</v>
      </c>
      <c r="K952" s="31"/>
      <c r="L952" s="32">
        <f t="shared" si="155"/>
        <v>15094</v>
      </c>
      <c r="M952" s="32"/>
      <c r="N952" s="32">
        <f t="shared" si="156"/>
        <v>1088</v>
      </c>
      <c r="P952" s="105"/>
    </row>
    <row r="953" spans="1:16">
      <c r="A953" s="27">
        <f t="shared" si="148"/>
        <v>3506</v>
      </c>
      <c r="B953" s="27">
        <v>944</v>
      </c>
      <c r="C953" s="28" t="str">
        <f t="shared" si="149"/>
        <v>3506 - PIONEER CS OF SCIENCE II Charter School - MALDEN pupils</v>
      </c>
      <c r="D953" s="29">
        <v>3506262165</v>
      </c>
      <c r="E953" s="27">
        <f t="shared" si="150"/>
        <v>3506</v>
      </c>
      <c r="F953" s="25">
        <f t="shared" si="151"/>
        <v>262</v>
      </c>
      <c r="G953" s="25">
        <f t="shared" si="152"/>
        <v>165</v>
      </c>
      <c r="H953" s="25">
        <f t="shared" si="153"/>
        <v>1</v>
      </c>
      <c r="I953" s="30">
        <f t="shared" si="154"/>
        <v>1</v>
      </c>
      <c r="J953" s="27">
        <f t="shared" si="147"/>
        <v>10</v>
      </c>
      <c r="K953" s="31"/>
      <c r="L953" s="32">
        <f t="shared" si="155"/>
        <v>14050</v>
      </c>
      <c r="M953" s="32"/>
      <c r="N953" s="32">
        <f t="shared" si="156"/>
        <v>1088</v>
      </c>
      <c r="P953" s="105"/>
    </row>
    <row r="954" spans="1:16">
      <c r="A954" s="27">
        <f t="shared" si="148"/>
        <v>3506</v>
      </c>
      <c r="B954" s="27">
        <v>945</v>
      </c>
      <c r="C954" s="28" t="str">
        <f t="shared" si="149"/>
        <v>3506 - PIONEER CS OF SCIENCE II Charter School - MEDFORD pupils</v>
      </c>
      <c r="D954" s="29">
        <v>3506262176</v>
      </c>
      <c r="E954" s="27">
        <f t="shared" si="150"/>
        <v>3506</v>
      </c>
      <c r="F954" s="25">
        <f t="shared" si="151"/>
        <v>262</v>
      </c>
      <c r="G954" s="25">
        <f t="shared" si="152"/>
        <v>176</v>
      </c>
      <c r="H954" s="25">
        <f t="shared" si="153"/>
        <v>1</v>
      </c>
      <c r="I954" s="30">
        <f t="shared" si="154"/>
        <v>1</v>
      </c>
      <c r="J954" s="27">
        <f t="shared" si="147"/>
        <v>8</v>
      </c>
      <c r="K954" s="31"/>
      <c r="L954" s="32">
        <f t="shared" si="155"/>
        <v>13356</v>
      </c>
      <c r="M954" s="32"/>
      <c r="N954" s="32">
        <f t="shared" si="156"/>
        <v>1088</v>
      </c>
      <c r="P954" s="105"/>
    </row>
    <row r="955" spans="1:16">
      <c r="A955" s="27">
        <f t="shared" si="148"/>
        <v>3506</v>
      </c>
      <c r="B955" s="27">
        <v>946</v>
      </c>
      <c r="C955" s="28" t="str">
        <f t="shared" si="149"/>
        <v>3506 - PIONEER CS OF SCIENCE II Charter School - MELROSE pupils</v>
      </c>
      <c r="D955" s="29">
        <v>3506262178</v>
      </c>
      <c r="E955" s="27">
        <f t="shared" si="150"/>
        <v>3506</v>
      </c>
      <c r="F955" s="25">
        <f t="shared" si="151"/>
        <v>262</v>
      </c>
      <c r="G955" s="25">
        <f t="shared" si="152"/>
        <v>178</v>
      </c>
      <c r="H955" s="25">
        <f t="shared" si="153"/>
        <v>1</v>
      </c>
      <c r="I955" s="30">
        <f t="shared" si="154"/>
        <v>1</v>
      </c>
      <c r="J955" s="27">
        <f t="shared" si="147"/>
        <v>3</v>
      </c>
      <c r="K955" s="31"/>
      <c r="L955" s="32">
        <f t="shared" si="155"/>
        <v>14406</v>
      </c>
      <c r="M955" s="32"/>
      <c r="N955" s="32">
        <f t="shared" si="156"/>
        <v>1088</v>
      </c>
      <c r="P955" s="105"/>
    </row>
    <row r="956" spans="1:16">
      <c r="A956" s="27">
        <f t="shared" si="148"/>
        <v>3506</v>
      </c>
      <c r="B956" s="27">
        <v>947</v>
      </c>
      <c r="C956" s="28" t="str">
        <f t="shared" si="149"/>
        <v>3506 - PIONEER CS OF SCIENCE II Charter School - PEABODY pupils</v>
      </c>
      <c r="D956" s="29">
        <v>3506262229</v>
      </c>
      <c r="E956" s="27">
        <f t="shared" si="150"/>
        <v>3506</v>
      </c>
      <c r="F956" s="25">
        <f t="shared" si="151"/>
        <v>262</v>
      </c>
      <c r="G956" s="25">
        <f t="shared" si="152"/>
        <v>229</v>
      </c>
      <c r="H956" s="25">
        <f t="shared" si="153"/>
        <v>1</v>
      </c>
      <c r="I956" s="30">
        <f t="shared" si="154"/>
        <v>1</v>
      </c>
      <c r="J956" s="27">
        <f t="shared" si="147"/>
        <v>9</v>
      </c>
      <c r="K956" s="31"/>
      <c r="L956" s="32">
        <f t="shared" si="155"/>
        <v>13938</v>
      </c>
      <c r="M956" s="32"/>
      <c r="N956" s="32">
        <f t="shared" si="156"/>
        <v>1088</v>
      </c>
      <c r="P956" s="105"/>
    </row>
    <row r="957" spans="1:16">
      <c r="A957" s="27">
        <f t="shared" si="148"/>
        <v>3506</v>
      </c>
      <c r="B957" s="27">
        <v>948</v>
      </c>
      <c r="C957" s="28" t="str">
        <f t="shared" si="149"/>
        <v>3506 - PIONEER CS OF SCIENCE II Charter School - QUINCY pupils</v>
      </c>
      <c r="D957" s="29">
        <v>3506262243</v>
      </c>
      <c r="E957" s="27">
        <f t="shared" si="150"/>
        <v>3506</v>
      </c>
      <c r="F957" s="25">
        <f t="shared" si="151"/>
        <v>262</v>
      </c>
      <c r="G957" s="25">
        <f t="shared" si="152"/>
        <v>243</v>
      </c>
      <c r="H957" s="25">
        <f t="shared" si="153"/>
        <v>1</v>
      </c>
      <c r="I957" s="30">
        <f t="shared" si="154"/>
        <v>1</v>
      </c>
      <c r="J957" s="27">
        <f t="shared" si="147"/>
        <v>9</v>
      </c>
      <c r="K957" s="31"/>
      <c r="L957" s="32">
        <f t="shared" si="155"/>
        <v>9754</v>
      </c>
      <c r="M957" s="32"/>
      <c r="N957" s="32">
        <f t="shared" si="156"/>
        <v>1088</v>
      </c>
      <c r="P957" s="105"/>
    </row>
    <row r="958" spans="1:16">
      <c r="A958" s="27">
        <f t="shared" si="148"/>
        <v>3506</v>
      </c>
      <c r="B958" s="27">
        <v>949</v>
      </c>
      <c r="C958" s="28" t="str">
        <f t="shared" si="149"/>
        <v>3506 - PIONEER CS OF SCIENCE II Charter School - REVERE pupils</v>
      </c>
      <c r="D958" s="29">
        <v>3506262248</v>
      </c>
      <c r="E958" s="27">
        <f t="shared" si="150"/>
        <v>3506</v>
      </c>
      <c r="F958" s="25">
        <f t="shared" si="151"/>
        <v>262</v>
      </c>
      <c r="G958" s="25">
        <f t="shared" si="152"/>
        <v>248</v>
      </c>
      <c r="H958" s="25">
        <f t="shared" si="153"/>
        <v>1</v>
      </c>
      <c r="I958" s="30">
        <f t="shared" si="154"/>
        <v>1</v>
      </c>
      <c r="J958" s="27">
        <f t="shared" si="147"/>
        <v>11</v>
      </c>
      <c r="K958" s="31"/>
      <c r="L958" s="32">
        <f t="shared" si="155"/>
        <v>13834</v>
      </c>
      <c r="M958" s="32"/>
      <c r="N958" s="32">
        <f t="shared" si="156"/>
        <v>1088</v>
      </c>
      <c r="P958" s="105"/>
    </row>
    <row r="959" spans="1:16">
      <c r="A959" s="27">
        <f t="shared" si="148"/>
        <v>3506</v>
      </c>
      <c r="B959" s="27">
        <v>950</v>
      </c>
      <c r="C959" s="28" t="str">
        <f t="shared" si="149"/>
        <v>3506 - PIONEER CS OF SCIENCE II Charter School - SALEM pupils</v>
      </c>
      <c r="D959" s="29">
        <v>3506262258</v>
      </c>
      <c r="E959" s="27">
        <f t="shared" si="150"/>
        <v>3506</v>
      </c>
      <c r="F959" s="25">
        <f t="shared" si="151"/>
        <v>262</v>
      </c>
      <c r="G959" s="25">
        <f t="shared" si="152"/>
        <v>258</v>
      </c>
      <c r="H959" s="25">
        <f t="shared" si="153"/>
        <v>1</v>
      </c>
      <c r="I959" s="30">
        <f t="shared" si="154"/>
        <v>1</v>
      </c>
      <c r="J959" s="27">
        <f t="shared" si="147"/>
        <v>10</v>
      </c>
      <c r="K959" s="31"/>
      <c r="L959" s="32">
        <f t="shared" si="155"/>
        <v>13773</v>
      </c>
      <c r="M959" s="32"/>
      <c r="N959" s="32">
        <f t="shared" si="156"/>
        <v>1088</v>
      </c>
      <c r="P959" s="105"/>
    </row>
    <row r="960" spans="1:16">
      <c r="A960" s="27">
        <f t="shared" si="148"/>
        <v>3506</v>
      </c>
      <c r="B960" s="27">
        <v>951</v>
      </c>
      <c r="C960" s="28" t="str">
        <f t="shared" si="149"/>
        <v>3506 - PIONEER CS OF SCIENCE II Charter School - SAUGUS pupils</v>
      </c>
      <c r="D960" s="29">
        <v>3506262262</v>
      </c>
      <c r="E960" s="27">
        <f t="shared" si="150"/>
        <v>3506</v>
      </c>
      <c r="F960" s="25">
        <f t="shared" si="151"/>
        <v>262</v>
      </c>
      <c r="G960" s="25">
        <f t="shared" si="152"/>
        <v>262</v>
      </c>
      <c r="H960" s="25">
        <f t="shared" si="153"/>
        <v>1</v>
      </c>
      <c r="I960" s="30">
        <f t="shared" si="154"/>
        <v>1</v>
      </c>
      <c r="J960" s="27">
        <f t="shared" si="147"/>
        <v>9</v>
      </c>
      <c r="K960" s="31"/>
      <c r="L960" s="32">
        <f t="shared" si="155"/>
        <v>13698</v>
      </c>
      <c r="M960" s="32"/>
      <c r="N960" s="32">
        <f t="shared" si="156"/>
        <v>1088</v>
      </c>
      <c r="P960" s="105"/>
    </row>
    <row r="961" spans="1:16">
      <c r="A961" s="27">
        <f t="shared" si="148"/>
        <v>3506</v>
      </c>
      <c r="B961" s="27">
        <v>952</v>
      </c>
      <c r="C961" s="28" t="str">
        <f t="shared" si="149"/>
        <v>3506 - PIONEER CS OF SCIENCE II Charter School - SOMERVILLE pupils</v>
      </c>
      <c r="D961" s="29">
        <v>3506262274</v>
      </c>
      <c r="E961" s="27">
        <f t="shared" si="150"/>
        <v>3506</v>
      </c>
      <c r="F961" s="25">
        <f t="shared" si="151"/>
        <v>262</v>
      </c>
      <c r="G961" s="25">
        <f t="shared" si="152"/>
        <v>274</v>
      </c>
      <c r="H961" s="25">
        <f t="shared" si="153"/>
        <v>1</v>
      </c>
      <c r="I961" s="30">
        <f t="shared" si="154"/>
        <v>1</v>
      </c>
      <c r="J961" s="27">
        <f t="shared" si="147"/>
        <v>10</v>
      </c>
      <c r="K961" s="31"/>
      <c r="L961" s="32">
        <f t="shared" si="155"/>
        <v>17454</v>
      </c>
      <c r="M961" s="32"/>
      <c r="N961" s="32">
        <f t="shared" si="156"/>
        <v>1088</v>
      </c>
      <c r="P961" s="105"/>
    </row>
    <row r="962" spans="1:16">
      <c r="A962" s="27">
        <f t="shared" si="148"/>
        <v>3506</v>
      </c>
      <c r="B962" s="27">
        <v>953</v>
      </c>
      <c r="C962" s="28" t="str">
        <f t="shared" si="149"/>
        <v>3506 - PIONEER CS OF SCIENCE II Charter School - STONEHAM pupils</v>
      </c>
      <c r="D962" s="29">
        <v>3506262284</v>
      </c>
      <c r="E962" s="27">
        <f t="shared" si="150"/>
        <v>3506</v>
      </c>
      <c r="F962" s="25">
        <f t="shared" si="151"/>
        <v>262</v>
      </c>
      <c r="G962" s="25">
        <f t="shared" si="152"/>
        <v>284</v>
      </c>
      <c r="H962" s="25">
        <f t="shared" si="153"/>
        <v>1</v>
      </c>
      <c r="I962" s="30">
        <f t="shared" si="154"/>
        <v>1</v>
      </c>
      <c r="J962" s="27">
        <f t="shared" si="147"/>
        <v>5</v>
      </c>
      <c r="K962" s="31"/>
      <c r="L962" s="32">
        <f t="shared" si="155"/>
        <v>12730</v>
      </c>
      <c r="M962" s="32"/>
      <c r="N962" s="32">
        <f t="shared" si="156"/>
        <v>1088</v>
      </c>
      <c r="P962" s="105"/>
    </row>
    <row r="963" spans="1:16">
      <c r="A963" s="27">
        <f t="shared" si="148"/>
        <v>3506</v>
      </c>
      <c r="B963" s="27">
        <v>954</v>
      </c>
      <c r="C963" s="28" t="str">
        <f t="shared" si="149"/>
        <v>3506 - PIONEER CS OF SCIENCE II Charter School - TEWKSBURY pupils</v>
      </c>
      <c r="D963" s="29">
        <v>3506262295</v>
      </c>
      <c r="E963" s="27">
        <f t="shared" si="150"/>
        <v>3506</v>
      </c>
      <c r="F963" s="25">
        <f t="shared" si="151"/>
        <v>262</v>
      </c>
      <c r="G963" s="25">
        <f t="shared" si="152"/>
        <v>295</v>
      </c>
      <c r="H963" s="25">
        <f t="shared" si="153"/>
        <v>1</v>
      </c>
      <c r="I963" s="30">
        <f t="shared" si="154"/>
        <v>1</v>
      </c>
      <c r="J963" s="27">
        <f t="shared" si="147"/>
        <v>5</v>
      </c>
      <c r="K963" s="31"/>
      <c r="L963" s="32">
        <f t="shared" si="155"/>
        <v>11611</v>
      </c>
      <c r="M963" s="32"/>
      <c r="N963" s="32">
        <f t="shared" si="156"/>
        <v>1088</v>
      </c>
      <c r="P963" s="105"/>
    </row>
    <row r="964" spans="1:16">
      <c r="A964" s="27">
        <f t="shared" si="148"/>
        <v>3506</v>
      </c>
      <c r="B964" s="27">
        <v>955</v>
      </c>
      <c r="C964" s="28" t="str">
        <f t="shared" si="149"/>
        <v>3506 - PIONEER CS OF SCIENCE II Charter School - WAKEFIELD pupils</v>
      </c>
      <c r="D964" s="29">
        <v>3506262305</v>
      </c>
      <c r="E964" s="27">
        <f t="shared" si="150"/>
        <v>3506</v>
      </c>
      <c r="F964" s="25">
        <f t="shared" si="151"/>
        <v>262</v>
      </c>
      <c r="G964" s="25">
        <f t="shared" si="152"/>
        <v>305</v>
      </c>
      <c r="H964" s="25">
        <f t="shared" si="153"/>
        <v>1</v>
      </c>
      <c r="I964" s="30">
        <f t="shared" si="154"/>
        <v>1</v>
      </c>
      <c r="J964" s="27">
        <f t="shared" si="147"/>
        <v>4</v>
      </c>
      <c r="K964" s="31"/>
      <c r="L964" s="32">
        <f t="shared" si="155"/>
        <v>10373</v>
      </c>
      <c r="M964" s="32"/>
      <c r="N964" s="32">
        <f t="shared" si="156"/>
        <v>1088</v>
      </c>
      <c r="P964" s="105"/>
    </row>
    <row r="965" spans="1:16">
      <c r="A965" s="27">
        <f t="shared" si="148"/>
        <v>3506</v>
      </c>
      <c r="B965" s="27">
        <v>956</v>
      </c>
      <c r="C965" s="28" t="str">
        <f t="shared" si="149"/>
        <v>3506 - PIONEER CS OF SCIENCE II Charter School - WILMINGTON pupils</v>
      </c>
      <c r="D965" s="29">
        <v>3506262342</v>
      </c>
      <c r="E965" s="27">
        <f t="shared" si="150"/>
        <v>3506</v>
      </c>
      <c r="F965" s="25">
        <f t="shared" si="151"/>
        <v>262</v>
      </c>
      <c r="G965" s="25">
        <f t="shared" si="152"/>
        <v>342</v>
      </c>
      <c r="H965" s="25">
        <f t="shared" si="153"/>
        <v>1</v>
      </c>
      <c r="I965" s="30">
        <f t="shared" si="154"/>
        <v>1</v>
      </c>
      <c r="J965" s="27">
        <f t="shared" si="147"/>
        <v>3</v>
      </c>
      <c r="K965" s="31"/>
      <c r="L965" s="32">
        <f t="shared" si="155"/>
        <v>9754</v>
      </c>
      <c r="M965" s="32"/>
      <c r="N965" s="32">
        <f t="shared" si="156"/>
        <v>1088</v>
      </c>
      <c r="P965" s="105"/>
    </row>
    <row r="966" spans="1:16">
      <c r="A966" s="27">
        <f t="shared" si="148"/>
        <v>3506</v>
      </c>
      <c r="B966" s="27">
        <v>957</v>
      </c>
      <c r="C966" s="28" t="str">
        <f t="shared" si="149"/>
        <v>3506 - PIONEER CS OF SCIENCE II Charter School - WINTHROP pupils</v>
      </c>
      <c r="D966" s="29">
        <v>3506262346</v>
      </c>
      <c r="E966" s="27">
        <f t="shared" si="150"/>
        <v>3506</v>
      </c>
      <c r="F966" s="25">
        <f t="shared" si="151"/>
        <v>262</v>
      </c>
      <c r="G966" s="25">
        <f t="shared" si="152"/>
        <v>346</v>
      </c>
      <c r="H966" s="25">
        <f t="shared" si="153"/>
        <v>1</v>
      </c>
      <c r="I966" s="30">
        <f t="shared" si="154"/>
        <v>1</v>
      </c>
      <c r="J966" s="27">
        <f t="shared" si="147"/>
        <v>8</v>
      </c>
      <c r="K966" s="31"/>
      <c r="L966" s="32">
        <f t="shared" si="155"/>
        <v>15073</v>
      </c>
      <c r="M966" s="32"/>
      <c r="N966" s="32">
        <f t="shared" si="156"/>
        <v>1088</v>
      </c>
      <c r="P966" s="105"/>
    </row>
    <row r="967" spans="1:16">
      <c r="A967" s="27">
        <f t="shared" si="148"/>
        <v>3506</v>
      </c>
      <c r="B967" s="27">
        <v>958</v>
      </c>
      <c r="C967" s="28" t="str">
        <f t="shared" si="149"/>
        <v>3506 - PIONEER CS OF SCIENCE II Charter School - WOBURN pupils</v>
      </c>
      <c r="D967" s="29">
        <v>3506262347</v>
      </c>
      <c r="E967" s="27">
        <f t="shared" si="150"/>
        <v>3506</v>
      </c>
      <c r="F967" s="25">
        <f t="shared" si="151"/>
        <v>262</v>
      </c>
      <c r="G967" s="25">
        <f t="shared" si="152"/>
        <v>347</v>
      </c>
      <c r="H967" s="25">
        <f t="shared" si="153"/>
        <v>1</v>
      </c>
      <c r="I967" s="30">
        <f t="shared" si="154"/>
        <v>1</v>
      </c>
      <c r="J967" s="27">
        <f t="shared" si="147"/>
        <v>8</v>
      </c>
      <c r="K967" s="31"/>
      <c r="L967" s="32">
        <f t="shared" si="155"/>
        <v>14411</v>
      </c>
      <c r="M967" s="32"/>
      <c r="N967" s="32">
        <f t="shared" si="156"/>
        <v>1088</v>
      </c>
      <c r="P967" s="105"/>
    </row>
    <row r="968" spans="1:16">
      <c r="A968" s="27">
        <f t="shared" si="148"/>
        <v>3508</v>
      </c>
      <c r="B968" s="27">
        <v>959</v>
      </c>
      <c r="C968" s="28" t="str">
        <f t="shared" si="149"/>
        <v>3508 - PHOENIX ACADEMY SPRINGFIELD Charter School - CHICOPEE pupils</v>
      </c>
      <c r="D968" s="29">
        <v>3508281061</v>
      </c>
      <c r="E968" s="27">
        <f t="shared" si="150"/>
        <v>3508</v>
      </c>
      <c r="F968" s="25">
        <f t="shared" si="151"/>
        <v>281</v>
      </c>
      <c r="G968" s="25">
        <f t="shared" si="152"/>
        <v>61</v>
      </c>
      <c r="H968" s="25">
        <f t="shared" si="153"/>
        <v>1</v>
      </c>
      <c r="I968" s="30">
        <f t="shared" si="154"/>
        <v>1</v>
      </c>
      <c r="J968" s="27">
        <f t="shared" si="147"/>
        <v>11</v>
      </c>
      <c r="K968" s="31"/>
      <c r="L968" s="32">
        <f t="shared" si="155"/>
        <v>19029</v>
      </c>
      <c r="M968" s="32"/>
      <c r="N968" s="32">
        <f t="shared" si="156"/>
        <v>1088</v>
      </c>
      <c r="P968" s="105"/>
    </row>
    <row r="969" spans="1:16">
      <c r="A969" s="27">
        <f t="shared" si="148"/>
        <v>3508</v>
      </c>
      <c r="B969" s="27">
        <v>960</v>
      </c>
      <c r="C969" s="28" t="str">
        <f t="shared" si="149"/>
        <v>3508 - PHOENIX ACADEMY SPRINGFIELD Charter School - HOLYOKE pupils</v>
      </c>
      <c r="D969" s="29">
        <v>3508281137</v>
      </c>
      <c r="E969" s="27">
        <f t="shared" si="150"/>
        <v>3508</v>
      </c>
      <c r="F969" s="25">
        <f t="shared" si="151"/>
        <v>281</v>
      </c>
      <c r="G969" s="25">
        <f t="shared" si="152"/>
        <v>137</v>
      </c>
      <c r="H969" s="25">
        <f t="shared" si="153"/>
        <v>1</v>
      </c>
      <c r="I969" s="30">
        <f t="shared" si="154"/>
        <v>1</v>
      </c>
      <c r="J969" s="27">
        <f t="shared" si="147"/>
        <v>12</v>
      </c>
      <c r="K969" s="31"/>
      <c r="L969" s="32">
        <f t="shared" si="155"/>
        <v>18088</v>
      </c>
      <c r="M969" s="32"/>
      <c r="N969" s="32">
        <f t="shared" si="156"/>
        <v>1088</v>
      </c>
      <c r="P969" s="105"/>
    </row>
    <row r="970" spans="1:16">
      <c r="A970" s="27">
        <f t="shared" si="148"/>
        <v>3508</v>
      </c>
      <c r="B970" s="27">
        <v>961</v>
      </c>
      <c r="C970" s="28" t="str">
        <f t="shared" si="149"/>
        <v>3508 - PHOENIX ACADEMY SPRINGFIELD Charter School - SPRINGFIELD pupils</v>
      </c>
      <c r="D970" s="29">
        <v>3508281281</v>
      </c>
      <c r="E970" s="27">
        <f t="shared" si="150"/>
        <v>3508</v>
      </c>
      <c r="F970" s="25">
        <f t="shared" si="151"/>
        <v>281</v>
      </c>
      <c r="G970" s="25">
        <f t="shared" si="152"/>
        <v>281</v>
      </c>
      <c r="H970" s="25">
        <f t="shared" si="153"/>
        <v>1</v>
      </c>
      <c r="I970" s="30">
        <f t="shared" si="154"/>
        <v>1</v>
      </c>
      <c r="J970" s="27">
        <f t="shared" ref="J970:J1033" si="157">VLOOKUP(D970,enro_chafnd,16)</f>
        <v>12</v>
      </c>
      <c r="K970" s="31"/>
      <c r="L970" s="32">
        <f t="shared" si="155"/>
        <v>18139</v>
      </c>
      <c r="M970" s="32"/>
      <c r="N970" s="32">
        <f t="shared" si="156"/>
        <v>1088</v>
      </c>
      <c r="P970" s="105"/>
    </row>
    <row r="971" spans="1:16">
      <c r="A971" s="27">
        <f t="shared" ref="A971:A1034" si="158">IF(VALUE(MID(D971,1,1))=4,VALUE(MID(D971,1,3)),VALUE(MID(D971,1,4)))</f>
        <v>3508</v>
      </c>
      <c r="B971" s="27">
        <v>962</v>
      </c>
      <c r="C971" s="28" t="str">
        <f t="shared" ref="C971:C1034" si="159">IF(H971=1,A971 &amp; " - " &amp;VLOOKUP(A971,codeCHA,2)&amp;" Charter School - "&amp;VLOOKUP(G971,code436,2)&amp;" pupils",IF(OR(A971=450,A971=466),A971 &amp; " - " &amp;VLOOKUP(A971,codeCHA,2)&amp;" Charter School - "&amp;VLOOKUP(F971,code436,2)&amp;" District - "&amp;VLOOKUP(G971,code436,2)&amp;" pupils",A971 &amp; " - " &amp;VLOOKUP(A971,codeCHA,2)&amp;" Charter School - "&amp;VLOOKUP(F971,code436,2)&amp;" Campus - "&amp;VLOOKUP(G971,code436,2)&amp;" pupils"))</f>
        <v>3508 - PHOENIX ACADEMY SPRINGFIELD Charter School - WESTFIELD pupils</v>
      </c>
      <c r="D971" s="29">
        <v>3508281325</v>
      </c>
      <c r="E971" s="27">
        <f t="shared" ref="E971:E1034" si="160">A971</f>
        <v>3508</v>
      </c>
      <c r="F971" s="25">
        <f t="shared" ref="F971:F1034" si="161">IF(VALUE(MID(D971,1,1))=4,VALUE(MID(D971,4,3)),VALUE(MID(D971,5,3)))</f>
        <v>281</v>
      </c>
      <c r="G971" s="25">
        <f t="shared" ref="G971:G1034" si="162">IF(VALUE(MID(D971,1,1))=4,VALUE(MID(D971,7,3)),VALUE(MID(D971,8,3)))</f>
        <v>325</v>
      </c>
      <c r="H971" s="25">
        <f t="shared" ref="H971:H1034" si="163">IF(OR(A971=410,A971=466,A971=487),2,1)</f>
        <v>1</v>
      </c>
      <c r="I971" s="30">
        <f t="shared" ref="I971:I1034" si="164">VLOOKUP(F971,distinfo,4)</f>
        <v>1</v>
      </c>
      <c r="J971" s="27">
        <f t="shared" si="157"/>
        <v>9</v>
      </c>
      <c r="K971" s="31"/>
      <c r="L971" s="32">
        <f t="shared" ref="L971:L1034" si="165">IF(VLOOKUP(D971,rate_chafnd,40,FALSE)&gt;0,VLOOKUP(D971,rate_chafnd,40),VLOOKUP(G971,distinfo,7))</f>
        <v>17192</v>
      </c>
      <c r="M971" s="32"/>
      <c r="N971" s="32">
        <f t="shared" ref="N971:N1034" si="166">VLOOKUP(G971,distinfo,9)</f>
        <v>1088</v>
      </c>
      <c r="P971" s="105"/>
    </row>
    <row r="972" spans="1:16">
      <c r="A972" s="27">
        <f t="shared" si="158"/>
        <v>3509</v>
      </c>
      <c r="B972" s="27">
        <v>963</v>
      </c>
      <c r="C972" s="28" t="str">
        <f t="shared" si="159"/>
        <v>3509 - ARGOSY COLLEGIATE Charter School - DARTMOUTH pupils</v>
      </c>
      <c r="D972" s="29">
        <v>3509095072</v>
      </c>
      <c r="E972" s="27">
        <f t="shared" si="160"/>
        <v>3509</v>
      </c>
      <c r="F972" s="25">
        <f t="shared" si="161"/>
        <v>95</v>
      </c>
      <c r="G972" s="25">
        <f t="shared" si="162"/>
        <v>72</v>
      </c>
      <c r="H972" s="25">
        <f t="shared" si="163"/>
        <v>1</v>
      </c>
      <c r="I972" s="30">
        <f t="shared" si="164"/>
        <v>1</v>
      </c>
      <c r="J972" s="27">
        <f t="shared" si="157"/>
        <v>6</v>
      </c>
      <c r="K972" s="31"/>
      <c r="L972" s="32">
        <f t="shared" si="165"/>
        <v>16406</v>
      </c>
      <c r="M972" s="32"/>
      <c r="N972" s="32">
        <f t="shared" si="166"/>
        <v>1088</v>
      </c>
      <c r="P972" s="105"/>
    </row>
    <row r="973" spans="1:16">
      <c r="A973" s="27">
        <f t="shared" si="158"/>
        <v>3509</v>
      </c>
      <c r="B973" s="27">
        <v>964</v>
      </c>
      <c r="C973" s="28" t="str">
        <f t="shared" si="159"/>
        <v>3509 - ARGOSY COLLEGIATE Charter School - FALL RIVER pupils</v>
      </c>
      <c r="D973" s="29">
        <v>3509095095</v>
      </c>
      <c r="E973" s="27">
        <f t="shared" si="160"/>
        <v>3509</v>
      </c>
      <c r="F973" s="25">
        <f t="shared" si="161"/>
        <v>95</v>
      </c>
      <c r="G973" s="25">
        <f t="shared" si="162"/>
        <v>95</v>
      </c>
      <c r="H973" s="25">
        <f t="shared" si="163"/>
        <v>1</v>
      </c>
      <c r="I973" s="30">
        <f t="shared" si="164"/>
        <v>1</v>
      </c>
      <c r="J973" s="27">
        <f t="shared" si="157"/>
        <v>12</v>
      </c>
      <c r="K973" s="31"/>
      <c r="L973" s="32">
        <f t="shared" si="165"/>
        <v>16441</v>
      </c>
      <c r="M973" s="32"/>
      <c r="N973" s="32">
        <f t="shared" si="166"/>
        <v>1088</v>
      </c>
      <c r="P973" s="105"/>
    </row>
    <row r="974" spans="1:16">
      <c r="A974" s="27">
        <f t="shared" si="158"/>
        <v>3509</v>
      </c>
      <c r="B974" s="27">
        <v>965</v>
      </c>
      <c r="C974" s="28" t="str">
        <f t="shared" si="159"/>
        <v>3509 - ARGOSY COLLEGIATE Charter School - NEW BEDFORD pupils</v>
      </c>
      <c r="D974" s="29">
        <v>3509095201</v>
      </c>
      <c r="E974" s="27">
        <f t="shared" si="160"/>
        <v>3509</v>
      </c>
      <c r="F974" s="25">
        <f t="shared" si="161"/>
        <v>95</v>
      </c>
      <c r="G974" s="25">
        <f t="shared" si="162"/>
        <v>201</v>
      </c>
      <c r="H974" s="25">
        <f t="shared" si="163"/>
        <v>1</v>
      </c>
      <c r="I974" s="30">
        <f t="shared" si="164"/>
        <v>1</v>
      </c>
      <c r="J974" s="27">
        <f t="shared" si="157"/>
        <v>12</v>
      </c>
      <c r="K974" s="31"/>
      <c r="L974" s="32">
        <f t="shared" si="165"/>
        <v>17917</v>
      </c>
      <c r="M974" s="32"/>
      <c r="N974" s="32">
        <f t="shared" si="166"/>
        <v>1088</v>
      </c>
      <c r="P974" s="105"/>
    </row>
    <row r="975" spans="1:16">
      <c r="A975" s="27">
        <f t="shared" si="158"/>
        <v>3509</v>
      </c>
      <c r="B975" s="27">
        <v>966</v>
      </c>
      <c r="C975" s="28" t="str">
        <f t="shared" si="159"/>
        <v>3509 - ARGOSY COLLEGIATE Charter School - SEEKONK pupils</v>
      </c>
      <c r="D975" s="29">
        <v>3509095265</v>
      </c>
      <c r="E975" s="27">
        <f t="shared" si="160"/>
        <v>3509</v>
      </c>
      <c r="F975" s="25">
        <f t="shared" si="161"/>
        <v>95</v>
      </c>
      <c r="G975" s="25">
        <f t="shared" si="162"/>
        <v>265</v>
      </c>
      <c r="H975" s="25">
        <f t="shared" si="163"/>
        <v>1</v>
      </c>
      <c r="I975" s="30">
        <f t="shared" si="164"/>
        <v>1</v>
      </c>
      <c r="J975" s="27">
        <f t="shared" si="157"/>
        <v>4</v>
      </c>
      <c r="K975" s="31"/>
      <c r="L975" s="32">
        <f t="shared" si="165"/>
        <v>18428</v>
      </c>
      <c r="M975" s="32"/>
      <c r="N975" s="32">
        <f t="shared" si="166"/>
        <v>1088</v>
      </c>
      <c r="P975" s="105"/>
    </row>
    <row r="976" spans="1:16">
      <c r="A976" s="27">
        <f t="shared" si="158"/>
        <v>3509</v>
      </c>
      <c r="B976" s="27">
        <v>967</v>
      </c>
      <c r="C976" s="28" t="str">
        <f t="shared" si="159"/>
        <v>3509 - ARGOSY COLLEGIATE Charter School - SWANSEA pupils</v>
      </c>
      <c r="D976" s="24">
        <v>3509095292</v>
      </c>
      <c r="E976" s="27">
        <f t="shared" si="160"/>
        <v>3509</v>
      </c>
      <c r="F976" s="25">
        <f t="shared" si="161"/>
        <v>95</v>
      </c>
      <c r="G976" s="25">
        <f t="shared" si="162"/>
        <v>292</v>
      </c>
      <c r="H976" s="25">
        <f t="shared" si="163"/>
        <v>1</v>
      </c>
      <c r="I976" s="30">
        <f t="shared" si="164"/>
        <v>1</v>
      </c>
      <c r="J976" s="27">
        <f t="shared" si="157"/>
        <v>6</v>
      </c>
      <c r="K976" s="31"/>
      <c r="L976" s="32">
        <f t="shared" si="165"/>
        <v>16406</v>
      </c>
      <c r="M976" s="32"/>
      <c r="N976" s="32">
        <f t="shared" si="166"/>
        <v>1088</v>
      </c>
      <c r="P976" s="105"/>
    </row>
    <row r="977" spans="1:16">
      <c r="A977" s="27">
        <f t="shared" si="158"/>
        <v>3509</v>
      </c>
      <c r="B977" s="27">
        <v>968</v>
      </c>
      <c r="C977" s="28" t="str">
        <f t="shared" si="159"/>
        <v>3509 - ARGOSY COLLEGIATE Charter School - WESTPORT pupils</v>
      </c>
      <c r="D977" s="24">
        <v>3509095331</v>
      </c>
      <c r="E977" s="27">
        <f t="shared" si="160"/>
        <v>3509</v>
      </c>
      <c r="F977" s="25">
        <f t="shared" si="161"/>
        <v>95</v>
      </c>
      <c r="G977" s="25">
        <f t="shared" si="162"/>
        <v>331</v>
      </c>
      <c r="H977" s="25">
        <f t="shared" si="163"/>
        <v>1</v>
      </c>
      <c r="I977" s="30">
        <f t="shared" si="164"/>
        <v>1</v>
      </c>
      <c r="J977" s="27">
        <f t="shared" si="157"/>
        <v>7</v>
      </c>
      <c r="K977" s="31"/>
      <c r="L977" s="32">
        <f t="shared" si="165"/>
        <v>11611</v>
      </c>
      <c r="M977" s="32"/>
      <c r="N977" s="32">
        <f t="shared" si="166"/>
        <v>1088</v>
      </c>
      <c r="P977" s="105"/>
    </row>
    <row r="978" spans="1:16">
      <c r="A978" s="27">
        <f t="shared" si="158"/>
        <v>3509</v>
      </c>
      <c r="B978" s="27">
        <v>969</v>
      </c>
      <c r="C978" s="28" t="str">
        <f t="shared" si="159"/>
        <v>3509 - ARGOSY COLLEGIATE Charter School - DIGHTON REHOBOTH pupils</v>
      </c>
      <c r="D978" s="24">
        <v>3509095650</v>
      </c>
      <c r="E978" s="27">
        <f t="shared" si="160"/>
        <v>3509</v>
      </c>
      <c r="F978" s="25">
        <f t="shared" si="161"/>
        <v>95</v>
      </c>
      <c r="G978" s="25">
        <f t="shared" si="162"/>
        <v>650</v>
      </c>
      <c r="H978" s="25">
        <f t="shared" si="163"/>
        <v>1</v>
      </c>
      <c r="I978" s="30">
        <f t="shared" si="164"/>
        <v>1</v>
      </c>
      <c r="J978" s="27">
        <f t="shared" si="157"/>
        <v>5</v>
      </c>
      <c r="K978" s="31"/>
      <c r="L978" s="32">
        <f t="shared" si="165"/>
        <v>11611</v>
      </c>
      <c r="M978" s="32"/>
      <c r="N978" s="32">
        <f t="shared" si="166"/>
        <v>1088</v>
      </c>
      <c r="P978" s="105"/>
    </row>
    <row r="979" spans="1:16">
      <c r="A979" s="27">
        <f t="shared" si="158"/>
        <v>3509</v>
      </c>
      <c r="B979" s="27">
        <v>970</v>
      </c>
      <c r="C979" s="28" t="str">
        <f t="shared" si="159"/>
        <v>3509 - ARGOSY COLLEGIATE Charter School - FREETOWN LAKEVILLE pupils</v>
      </c>
      <c r="D979" s="24">
        <v>3509095665</v>
      </c>
      <c r="E979" s="27">
        <f t="shared" si="160"/>
        <v>3509</v>
      </c>
      <c r="F979" s="25">
        <f t="shared" si="161"/>
        <v>95</v>
      </c>
      <c r="G979" s="25">
        <f t="shared" si="162"/>
        <v>665</v>
      </c>
      <c r="H979" s="25">
        <f t="shared" si="163"/>
        <v>1</v>
      </c>
      <c r="I979" s="30">
        <f t="shared" si="164"/>
        <v>1</v>
      </c>
      <c r="J979" s="27">
        <f t="shared" si="157"/>
        <v>5</v>
      </c>
      <c r="K979" s="31"/>
      <c r="L979" s="32">
        <f t="shared" si="165"/>
        <v>14165</v>
      </c>
      <c r="M979" s="32"/>
      <c r="N979" s="32">
        <f t="shared" si="166"/>
        <v>1088</v>
      </c>
      <c r="P979" s="105"/>
    </row>
    <row r="980" spans="1:16">
      <c r="A980" s="27">
        <f t="shared" si="158"/>
        <v>3510</v>
      </c>
      <c r="B980" s="27">
        <v>971</v>
      </c>
      <c r="C980" s="28" t="str">
        <f t="shared" si="159"/>
        <v>3510 - SPRINGFIELD PREPARATORY Charter School - CHICOPEE pupils</v>
      </c>
      <c r="D980" s="24">
        <v>3510281061</v>
      </c>
      <c r="E980" s="27">
        <f t="shared" si="160"/>
        <v>3510</v>
      </c>
      <c r="F980" s="25">
        <f t="shared" si="161"/>
        <v>281</v>
      </c>
      <c r="G980" s="25">
        <f t="shared" si="162"/>
        <v>61</v>
      </c>
      <c r="H980" s="25">
        <f t="shared" si="163"/>
        <v>1</v>
      </c>
      <c r="I980" s="30">
        <f t="shared" si="164"/>
        <v>1</v>
      </c>
      <c r="J980" s="27">
        <f t="shared" si="157"/>
        <v>11</v>
      </c>
      <c r="K980" s="31"/>
      <c r="L980" s="32">
        <f t="shared" si="165"/>
        <v>16094</v>
      </c>
      <c r="M980" s="32"/>
      <c r="N980" s="32">
        <f t="shared" si="166"/>
        <v>1088</v>
      </c>
      <c r="P980" s="105"/>
    </row>
    <row r="981" spans="1:16">
      <c r="A981" s="27">
        <f t="shared" si="158"/>
        <v>3510</v>
      </c>
      <c r="B981" s="27">
        <v>972</v>
      </c>
      <c r="C981" s="28" t="str">
        <f t="shared" si="159"/>
        <v>3510 - SPRINGFIELD PREPARATORY Charter School - EAST LONGMEADOW pupils</v>
      </c>
      <c r="D981" s="24">
        <v>3510281087</v>
      </c>
      <c r="E981" s="27">
        <f t="shared" si="160"/>
        <v>3510</v>
      </c>
      <c r="F981" s="25">
        <f t="shared" si="161"/>
        <v>281</v>
      </c>
      <c r="G981" s="25">
        <f t="shared" si="162"/>
        <v>87</v>
      </c>
      <c r="H981" s="25">
        <f t="shared" si="163"/>
        <v>1</v>
      </c>
      <c r="I981" s="30">
        <f t="shared" si="164"/>
        <v>1</v>
      </c>
      <c r="J981" s="27">
        <f t="shared" si="157"/>
        <v>5</v>
      </c>
      <c r="K981" s="31"/>
      <c r="L981" s="32">
        <f t="shared" si="165"/>
        <v>13597</v>
      </c>
      <c r="M981" s="32"/>
      <c r="N981" s="32">
        <f t="shared" si="166"/>
        <v>1088</v>
      </c>
      <c r="P981" s="105"/>
    </row>
    <row r="982" spans="1:16">
      <c r="A982" s="27">
        <f t="shared" si="158"/>
        <v>3510</v>
      </c>
      <c r="B982" s="27">
        <v>973</v>
      </c>
      <c r="C982" s="28" t="str">
        <f t="shared" si="159"/>
        <v>3510 - SPRINGFIELD PREPARATORY Charter School - HOLYOKE pupils</v>
      </c>
      <c r="D982" s="24">
        <v>3510281137</v>
      </c>
      <c r="E982" s="27">
        <f t="shared" si="160"/>
        <v>3510</v>
      </c>
      <c r="F982" s="25">
        <f t="shared" si="161"/>
        <v>281</v>
      </c>
      <c r="G982" s="25">
        <f t="shared" si="162"/>
        <v>137</v>
      </c>
      <c r="H982" s="25">
        <f t="shared" si="163"/>
        <v>1</v>
      </c>
      <c r="I982" s="30">
        <f t="shared" si="164"/>
        <v>1</v>
      </c>
      <c r="J982" s="27">
        <f t="shared" si="157"/>
        <v>12</v>
      </c>
      <c r="K982" s="31"/>
      <c r="L982" s="32">
        <f t="shared" si="165"/>
        <v>16471</v>
      </c>
      <c r="M982" s="32"/>
      <c r="N982" s="32">
        <f t="shared" si="166"/>
        <v>1088</v>
      </c>
      <c r="P982" s="105"/>
    </row>
    <row r="983" spans="1:16">
      <c r="A983" s="27">
        <f t="shared" si="158"/>
        <v>3510</v>
      </c>
      <c r="B983" s="27">
        <v>974</v>
      </c>
      <c r="C983" s="28" t="str">
        <f t="shared" si="159"/>
        <v>3510 - SPRINGFIELD PREPARATORY Charter School - SPRINGFIELD pupils</v>
      </c>
      <c r="D983" s="24">
        <v>3510281281</v>
      </c>
      <c r="E983" s="27">
        <f t="shared" si="160"/>
        <v>3510</v>
      </c>
      <c r="F983" s="25">
        <f t="shared" si="161"/>
        <v>281</v>
      </c>
      <c r="G983" s="25">
        <f t="shared" si="162"/>
        <v>281</v>
      </c>
      <c r="H983" s="25">
        <f t="shared" si="163"/>
        <v>1</v>
      </c>
      <c r="I983" s="30">
        <f t="shared" si="164"/>
        <v>1</v>
      </c>
      <c r="J983" s="27">
        <f t="shared" si="157"/>
        <v>12</v>
      </c>
      <c r="K983" s="31"/>
      <c r="L983" s="32">
        <f t="shared" si="165"/>
        <v>15554</v>
      </c>
      <c r="M983" s="32"/>
      <c r="N983" s="32">
        <f t="shared" si="166"/>
        <v>1088</v>
      </c>
      <c r="P983" s="105"/>
    </row>
    <row r="984" spans="1:16">
      <c r="A984" s="27">
        <f t="shared" si="158"/>
        <v>3510</v>
      </c>
      <c r="B984" s="27">
        <v>975</v>
      </c>
      <c r="C984" s="28" t="str">
        <f t="shared" si="159"/>
        <v>3510 - SPRINGFIELD PREPARATORY Charter School - WESTFIELD pupils</v>
      </c>
      <c r="D984" s="24">
        <v>3510281325</v>
      </c>
      <c r="E984" s="27">
        <f t="shared" si="160"/>
        <v>3510</v>
      </c>
      <c r="F984" s="25">
        <f t="shared" si="161"/>
        <v>281</v>
      </c>
      <c r="G984" s="25">
        <f t="shared" si="162"/>
        <v>325</v>
      </c>
      <c r="H984" s="25">
        <f t="shared" si="163"/>
        <v>1</v>
      </c>
      <c r="I984" s="30">
        <f t="shared" si="164"/>
        <v>1</v>
      </c>
      <c r="J984" s="27">
        <f t="shared" si="157"/>
        <v>9</v>
      </c>
      <c r="K984" s="31"/>
      <c r="L984" s="32">
        <f t="shared" si="165"/>
        <v>15558</v>
      </c>
      <c r="M984" s="32"/>
      <c r="N984" s="32">
        <f t="shared" si="166"/>
        <v>1088</v>
      </c>
      <c r="P984" s="105"/>
    </row>
    <row r="985" spans="1:16">
      <c r="A985" s="27">
        <f t="shared" si="158"/>
        <v>3510</v>
      </c>
      <c r="B985" s="27">
        <v>976</v>
      </c>
      <c r="C985" s="28" t="str">
        <f t="shared" si="159"/>
        <v>3510 - SPRINGFIELD PREPARATORY Charter School - WEST SPRINGFIELD pupils</v>
      </c>
      <c r="D985" s="24">
        <v>3510281332</v>
      </c>
      <c r="E985" s="27">
        <f t="shared" si="160"/>
        <v>3510</v>
      </c>
      <c r="F985" s="25">
        <f t="shared" si="161"/>
        <v>281</v>
      </c>
      <c r="G985" s="25">
        <f t="shared" si="162"/>
        <v>332</v>
      </c>
      <c r="H985" s="25">
        <f t="shared" si="163"/>
        <v>1</v>
      </c>
      <c r="I985" s="30">
        <f t="shared" si="164"/>
        <v>1</v>
      </c>
      <c r="J985" s="27">
        <f t="shared" si="157"/>
        <v>10</v>
      </c>
      <c r="K985" s="31"/>
      <c r="L985" s="32">
        <f t="shared" si="165"/>
        <v>15706</v>
      </c>
      <c r="M985" s="32"/>
      <c r="N985" s="32">
        <f t="shared" si="166"/>
        <v>1088</v>
      </c>
      <c r="P985" s="105"/>
    </row>
    <row r="986" spans="1:16">
      <c r="A986" s="27">
        <f t="shared" si="158"/>
        <v>3510</v>
      </c>
      <c r="B986" s="27">
        <v>977</v>
      </c>
      <c r="C986" s="28" t="str">
        <f t="shared" si="159"/>
        <v>3510 - SPRINGFIELD PREPARATORY Charter School - HAMPDEN WILBRAHAM pupils</v>
      </c>
      <c r="D986" s="24">
        <v>3510281680</v>
      </c>
      <c r="E986" s="27">
        <f t="shared" si="160"/>
        <v>3510</v>
      </c>
      <c r="F986" s="25">
        <f t="shared" si="161"/>
        <v>281</v>
      </c>
      <c r="G986" s="25">
        <f t="shared" si="162"/>
        <v>680</v>
      </c>
      <c r="H986" s="25">
        <f t="shared" si="163"/>
        <v>1</v>
      </c>
      <c r="I986" s="30">
        <f t="shared" si="164"/>
        <v>1</v>
      </c>
      <c r="J986" s="27">
        <f t="shared" si="157"/>
        <v>5</v>
      </c>
      <c r="K986" s="31"/>
      <c r="L986" s="32">
        <f t="shared" si="165"/>
        <v>14345</v>
      </c>
      <c r="M986" s="32"/>
      <c r="N986" s="32">
        <f t="shared" si="166"/>
        <v>1088</v>
      </c>
      <c r="P986" s="105"/>
    </row>
    <row r="987" spans="1:16">
      <c r="A987" s="27">
        <f t="shared" si="158"/>
        <v>3513</v>
      </c>
      <c r="B987" s="27">
        <v>978</v>
      </c>
      <c r="C987" s="28" t="str">
        <f t="shared" si="159"/>
        <v>3513 - NEW HEIGHTS CS OF BROCKTON Charter School - ATTLEBORO pupils</v>
      </c>
      <c r="D987" s="24">
        <v>3513044016</v>
      </c>
      <c r="E987" s="27">
        <f t="shared" si="160"/>
        <v>3513</v>
      </c>
      <c r="F987" s="25">
        <f t="shared" si="161"/>
        <v>44</v>
      </c>
      <c r="G987" s="25">
        <f t="shared" si="162"/>
        <v>16</v>
      </c>
      <c r="H987" s="25">
        <f t="shared" si="163"/>
        <v>1</v>
      </c>
      <c r="I987" s="30">
        <f t="shared" si="164"/>
        <v>1</v>
      </c>
      <c r="J987" s="27">
        <f t="shared" si="157"/>
        <v>8</v>
      </c>
      <c r="K987" s="31"/>
      <c r="L987" s="32">
        <f t="shared" si="165"/>
        <v>15073</v>
      </c>
      <c r="M987" s="32"/>
      <c r="N987" s="32">
        <f t="shared" si="166"/>
        <v>1088</v>
      </c>
      <c r="P987" s="105"/>
    </row>
    <row r="988" spans="1:16">
      <c r="A988" s="27">
        <f t="shared" si="158"/>
        <v>3513</v>
      </c>
      <c r="B988" s="27">
        <v>979</v>
      </c>
      <c r="C988" s="28" t="str">
        <f t="shared" si="159"/>
        <v>3513 - NEW HEIGHTS CS OF BROCKTON Charter School - AVON pupils</v>
      </c>
      <c r="D988" s="24">
        <v>3513044018</v>
      </c>
      <c r="E988" s="27">
        <f t="shared" si="160"/>
        <v>3513</v>
      </c>
      <c r="F988" s="25">
        <f t="shared" si="161"/>
        <v>44</v>
      </c>
      <c r="G988" s="25">
        <f t="shared" si="162"/>
        <v>18</v>
      </c>
      <c r="H988" s="25">
        <f t="shared" si="163"/>
        <v>1</v>
      </c>
      <c r="I988" s="30">
        <f t="shared" si="164"/>
        <v>1</v>
      </c>
      <c r="J988" s="27">
        <f t="shared" si="157"/>
        <v>9</v>
      </c>
      <c r="K988" s="31"/>
      <c r="L988" s="32">
        <f t="shared" si="165"/>
        <v>18031</v>
      </c>
      <c r="M988" s="32"/>
      <c r="N988" s="32">
        <f t="shared" si="166"/>
        <v>1088</v>
      </c>
      <c r="P988" s="105"/>
    </row>
    <row r="989" spans="1:16">
      <c r="A989" s="27">
        <f t="shared" si="158"/>
        <v>3513</v>
      </c>
      <c r="B989" s="27">
        <v>980</v>
      </c>
      <c r="C989" s="28" t="str">
        <f t="shared" si="159"/>
        <v>3513 - NEW HEIGHTS CS OF BROCKTON Charter School - BOSTON pupils</v>
      </c>
      <c r="D989" s="24">
        <v>3513044035</v>
      </c>
      <c r="E989" s="27">
        <f t="shared" si="160"/>
        <v>3513</v>
      </c>
      <c r="F989" s="25">
        <f t="shared" si="161"/>
        <v>44</v>
      </c>
      <c r="G989" s="25">
        <f t="shared" si="162"/>
        <v>35</v>
      </c>
      <c r="H989" s="25">
        <f t="shared" si="163"/>
        <v>1</v>
      </c>
      <c r="I989" s="30">
        <f t="shared" si="164"/>
        <v>1</v>
      </c>
      <c r="J989" s="27">
        <f t="shared" si="157"/>
        <v>11</v>
      </c>
      <c r="K989" s="31"/>
      <c r="L989" s="32">
        <f t="shared" si="165"/>
        <v>17174</v>
      </c>
      <c r="M989" s="32"/>
      <c r="N989" s="32">
        <f t="shared" si="166"/>
        <v>1088</v>
      </c>
      <c r="P989" s="105"/>
    </row>
    <row r="990" spans="1:16">
      <c r="A990" s="27">
        <f t="shared" si="158"/>
        <v>3513</v>
      </c>
      <c r="B990" s="27">
        <v>981</v>
      </c>
      <c r="C990" s="28" t="str">
        <f t="shared" si="159"/>
        <v>3513 - NEW HEIGHTS CS OF BROCKTON Charter School - BROCKTON pupils</v>
      </c>
      <c r="D990" s="24">
        <v>3513044044</v>
      </c>
      <c r="E990" s="27">
        <f t="shared" si="160"/>
        <v>3513</v>
      </c>
      <c r="F990" s="25">
        <f t="shared" si="161"/>
        <v>44</v>
      </c>
      <c r="G990" s="25">
        <f t="shared" si="162"/>
        <v>44</v>
      </c>
      <c r="H990" s="25">
        <f t="shared" si="163"/>
        <v>1</v>
      </c>
      <c r="I990" s="30">
        <f t="shared" si="164"/>
        <v>1</v>
      </c>
      <c r="J990" s="27">
        <f t="shared" si="157"/>
        <v>11</v>
      </c>
      <c r="K990" s="31"/>
      <c r="L990" s="32">
        <f t="shared" si="165"/>
        <v>15327</v>
      </c>
      <c r="M990" s="32"/>
      <c r="N990" s="32">
        <f t="shared" si="166"/>
        <v>1088</v>
      </c>
      <c r="P990" s="105"/>
    </row>
    <row r="991" spans="1:16">
      <c r="A991" s="27">
        <f t="shared" si="158"/>
        <v>3513</v>
      </c>
      <c r="B991" s="27">
        <v>982</v>
      </c>
      <c r="C991" s="28" t="str">
        <f t="shared" si="159"/>
        <v>3513 - NEW HEIGHTS CS OF BROCKTON Charter School - CANTON pupils</v>
      </c>
      <c r="D991" s="24">
        <v>3513044050</v>
      </c>
      <c r="E991" s="27">
        <f t="shared" si="160"/>
        <v>3513</v>
      </c>
      <c r="F991" s="25">
        <f t="shared" si="161"/>
        <v>44</v>
      </c>
      <c r="G991" s="25">
        <f t="shared" si="162"/>
        <v>50</v>
      </c>
      <c r="H991" s="25">
        <f t="shared" si="163"/>
        <v>1</v>
      </c>
      <c r="I991" s="30">
        <f t="shared" si="164"/>
        <v>1</v>
      </c>
      <c r="J991" s="27">
        <f t="shared" si="157"/>
        <v>4</v>
      </c>
      <c r="K991" s="31"/>
      <c r="L991" s="32">
        <f t="shared" si="165"/>
        <v>12834</v>
      </c>
      <c r="M991" s="32"/>
      <c r="N991" s="32">
        <f t="shared" si="166"/>
        <v>1088</v>
      </c>
      <c r="P991" s="105"/>
    </row>
    <row r="992" spans="1:16">
      <c r="A992" s="27">
        <f t="shared" si="158"/>
        <v>3513</v>
      </c>
      <c r="B992" s="27">
        <v>983</v>
      </c>
      <c r="C992" s="28" t="str">
        <f t="shared" si="159"/>
        <v>3513 - NEW HEIGHTS CS OF BROCKTON Charter School - EAST BRIDGEWATER pupils</v>
      </c>
      <c r="D992" s="24">
        <v>3513044083</v>
      </c>
      <c r="E992" s="27">
        <f t="shared" si="160"/>
        <v>3513</v>
      </c>
      <c r="F992" s="25">
        <f t="shared" si="161"/>
        <v>44</v>
      </c>
      <c r="G992" s="25">
        <f t="shared" si="162"/>
        <v>83</v>
      </c>
      <c r="H992" s="25">
        <f t="shared" si="163"/>
        <v>1</v>
      </c>
      <c r="I992" s="30">
        <f t="shared" si="164"/>
        <v>1</v>
      </c>
      <c r="J992" s="27">
        <f t="shared" si="157"/>
        <v>6</v>
      </c>
      <c r="K992" s="31"/>
      <c r="L992" s="32">
        <f t="shared" si="165"/>
        <v>18083</v>
      </c>
      <c r="M992" s="32"/>
      <c r="N992" s="32">
        <f t="shared" si="166"/>
        <v>1088</v>
      </c>
      <c r="P992" s="105"/>
    </row>
    <row r="993" spans="1:16">
      <c r="A993" s="27">
        <f t="shared" si="158"/>
        <v>3513</v>
      </c>
      <c r="B993" s="27">
        <v>984</v>
      </c>
      <c r="C993" s="28" t="str">
        <f t="shared" si="159"/>
        <v>3513 - NEW HEIGHTS CS OF BROCKTON Charter School - FALL RIVER pupils</v>
      </c>
      <c r="D993" s="24">
        <v>3513044095</v>
      </c>
      <c r="E993" s="27">
        <f t="shared" si="160"/>
        <v>3513</v>
      </c>
      <c r="F993" s="25">
        <f t="shared" si="161"/>
        <v>44</v>
      </c>
      <c r="G993" s="25">
        <f t="shared" si="162"/>
        <v>95</v>
      </c>
      <c r="H993" s="25">
        <f t="shared" si="163"/>
        <v>1</v>
      </c>
      <c r="I993" s="30">
        <f t="shared" si="164"/>
        <v>1</v>
      </c>
      <c r="J993" s="27">
        <f t="shared" si="157"/>
        <v>12</v>
      </c>
      <c r="K993" s="31"/>
      <c r="L993" s="32">
        <f t="shared" si="165"/>
        <v>19346</v>
      </c>
      <c r="M993" s="32"/>
      <c r="N993" s="32">
        <f t="shared" si="166"/>
        <v>1088</v>
      </c>
      <c r="P993" s="105"/>
    </row>
    <row r="994" spans="1:16">
      <c r="A994" s="27">
        <f t="shared" si="158"/>
        <v>3513</v>
      </c>
      <c r="B994" s="27">
        <v>985</v>
      </c>
      <c r="C994" s="28" t="str">
        <f t="shared" si="159"/>
        <v>3513 - NEW HEIGHTS CS OF BROCKTON Charter School - HOLBROOK pupils</v>
      </c>
      <c r="D994" s="24">
        <v>3513044133</v>
      </c>
      <c r="E994" s="27">
        <f t="shared" si="160"/>
        <v>3513</v>
      </c>
      <c r="F994" s="25">
        <f t="shared" si="161"/>
        <v>44</v>
      </c>
      <c r="G994" s="25">
        <f t="shared" si="162"/>
        <v>133</v>
      </c>
      <c r="H994" s="25">
        <f t="shared" si="163"/>
        <v>1</v>
      </c>
      <c r="I994" s="30">
        <f t="shared" si="164"/>
        <v>1</v>
      </c>
      <c r="J994" s="27">
        <f t="shared" si="157"/>
        <v>9</v>
      </c>
      <c r="K994" s="31"/>
      <c r="L994" s="32">
        <f t="shared" si="165"/>
        <v>16728</v>
      </c>
      <c r="M994" s="32"/>
      <c r="N994" s="32">
        <f t="shared" si="166"/>
        <v>1088</v>
      </c>
      <c r="P994" s="105"/>
    </row>
    <row r="995" spans="1:16">
      <c r="A995" s="27">
        <f t="shared" si="158"/>
        <v>3513</v>
      </c>
      <c r="B995" s="27">
        <v>986</v>
      </c>
      <c r="C995" s="28" t="str">
        <f t="shared" si="159"/>
        <v>3513 - NEW HEIGHTS CS OF BROCKTON Charter School - MIDDLEBOROUGH pupils</v>
      </c>
      <c r="D995" s="24">
        <v>3513044182</v>
      </c>
      <c r="E995" s="27">
        <f t="shared" si="160"/>
        <v>3513</v>
      </c>
      <c r="F995" s="25">
        <f t="shared" si="161"/>
        <v>44</v>
      </c>
      <c r="G995" s="25">
        <f t="shared" si="162"/>
        <v>182</v>
      </c>
      <c r="H995" s="25">
        <f t="shared" si="163"/>
        <v>1</v>
      </c>
      <c r="I995" s="30">
        <f t="shared" si="164"/>
        <v>1</v>
      </c>
      <c r="J995" s="27">
        <f t="shared" si="157"/>
        <v>8</v>
      </c>
      <c r="K995" s="31"/>
      <c r="L995" s="32">
        <f t="shared" si="165"/>
        <v>16930</v>
      </c>
      <c r="M995" s="32"/>
      <c r="N995" s="32">
        <f t="shared" si="166"/>
        <v>1088</v>
      </c>
      <c r="P995" s="105"/>
    </row>
    <row r="996" spans="1:16">
      <c r="A996" s="27">
        <f t="shared" si="158"/>
        <v>3513</v>
      </c>
      <c r="B996" s="27">
        <v>987</v>
      </c>
      <c r="C996" s="28" t="str">
        <f t="shared" si="159"/>
        <v>3513 - NEW HEIGHTS CS OF BROCKTON Charter School - NORTON pupils</v>
      </c>
      <c r="D996" s="24">
        <v>3513044218</v>
      </c>
      <c r="E996" s="27">
        <f t="shared" si="160"/>
        <v>3513</v>
      </c>
      <c r="F996" s="25">
        <f t="shared" si="161"/>
        <v>44</v>
      </c>
      <c r="G996" s="25">
        <f t="shared" si="162"/>
        <v>218</v>
      </c>
      <c r="H996" s="25">
        <f t="shared" si="163"/>
        <v>1</v>
      </c>
      <c r="I996" s="30">
        <f t="shared" si="164"/>
        <v>1</v>
      </c>
      <c r="J996" s="27">
        <f t="shared" si="157"/>
        <v>5</v>
      </c>
      <c r="K996" s="31"/>
      <c r="L996" s="32">
        <f t="shared" si="165"/>
        <v>15093</v>
      </c>
      <c r="M996" s="32"/>
      <c r="N996" s="32">
        <f t="shared" si="166"/>
        <v>1088</v>
      </c>
      <c r="P996" s="105"/>
    </row>
    <row r="997" spans="1:16">
      <c r="A997" s="27">
        <f t="shared" si="158"/>
        <v>3513</v>
      </c>
      <c r="B997" s="27">
        <v>988</v>
      </c>
      <c r="C997" s="28" t="str">
        <f t="shared" si="159"/>
        <v>3513 - NEW HEIGHTS CS OF BROCKTON Charter School - NORWOOD pupils</v>
      </c>
      <c r="D997" s="24">
        <v>3513044220</v>
      </c>
      <c r="E997" s="27">
        <f t="shared" si="160"/>
        <v>3513</v>
      </c>
      <c r="F997" s="25">
        <f t="shared" si="161"/>
        <v>44</v>
      </c>
      <c r="G997" s="25">
        <f t="shared" si="162"/>
        <v>220</v>
      </c>
      <c r="H997" s="25">
        <f t="shared" si="163"/>
        <v>1</v>
      </c>
      <c r="I997" s="30">
        <f t="shared" si="164"/>
        <v>1</v>
      </c>
      <c r="J997" s="27">
        <f t="shared" si="157"/>
        <v>7</v>
      </c>
      <c r="K997" s="31"/>
      <c r="L997" s="32">
        <f t="shared" si="165"/>
        <v>9754</v>
      </c>
      <c r="M997" s="32"/>
      <c r="N997" s="32">
        <f t="shared" si="166"/>
        <v>1088</v>
      </c>
      <c r="P997" s="105"/>
    </row>
    <row r="998" spans="1:16">
      <c r="A998" s="27">
        <f t="shared" si="158"/>
        <v>3513</v>
      </c>
      <c r="B998" s="27">
        <v>989</v>
      </c>
      <c r="C998" s="28" t="str">
        <f t="shared" si="159"/>
        <v>3513 - NEW HEIGHTS CS OF BROCKTON Charter School - RANDOLPH pupils</v>
      </c>
      <c r="D998" s="24">
        <v>3513044244</v>
      </c>
      <c r="E998" s="27">
        <f t="shared" si="160"/>
        <v>3513</v>
      </c>
      <c r="F998" s="25">
        <f t="shared" si="161"/>
        <v>44</v>
      </c>
      <c r="G998" s="25">
        <f t="shared" si="162"/>
        <v>244</v>
      </c>
      <c r="H998" s="25">
        <f t="shared" si="163"/>
        <v>1</v>
      </c>
      <c r="I998" s="30">
        <f t="shared" si="164"/>
        <v>1</v>
      </c>
      <c r="J998" s="27">
        <f t="shared" si="157"/>
        <v>10</v>
      </c>
      <c r="K998" s="31"/>
      <c r="L998" s="32">
        <f t="shared" si="165"/>
        <v>14361</v>
      </c>
      <c r="M998" s="32"/>
      <c r="N998" s="32">
        <f t="shared" si="166"/>
        <v>1088</v>
      </c>
      <c r="P998" s="105"/>
    </row>
    <row r="999" spans="1:16">
      <c r="A999" s="27">
        <f t="shared" si="158"/>
        <v>3513</v>
      </c>
      <c r="B999" s="27">
        <v>990</v>
      </c>
      <c r="C999" s="28" t="str">
        <f t="shared" si="159"/>
        <v>3513 - NEW HEIGHTS CS OF BROCKTON Charter School - STOUGHTON pupils</v>
      </c>
      <c r="D999" s="24">
        <v>3513044285</v>
      </c>
      <c r="E999" s="27">
        <f t="shared" si="160"/>
        <v>3513</v>
      </c>
      <c r="F999" s="25">
        <f t="shared" si="161"/>
        <v>44</v>
      </c>
      <c r="G999" s="25">
        <f t="shared" si="162"/>
        <v>285</v>
      </c>
      <c r="H999" s="25">
        <f t="shared" si="163"/>
        <v>1</v>
      </c>
      <c r="I999" s="30">
        <f t="shared" si="164"/>
        <v>1</v>
      </c>
      <c r="J999" s="27">
        <f t="shared" si="157"/>
        <v>8</v>
      </c>
      <c r="K999" s="31"/>
      <c r="L999" s="32">
        <f t="shared" si="165"/>
        <v>11611</v>
      </c>
      <c r="M999" s="32"/>
      <c r="N999" s="32">
        <f t="shared" si="166"/>
        <v>1088</v>
      </c>
      <c r="P999" s="105"/>
    </row>
    <row r="1000" spans="1:16">
      <c r="A1000" s="27">
        <f t="shared" si="158"/>
        <v>3513</v>
      </c>
      <c r="B1000" s="27">
        <v>991</v>
      </c>
      <c r="C1000" s="28" t="str">
        <f t="shared" si="159"/>
        <v>3513 - NEW HEIGHTS CS OF BROCKTON Charter School - TAUNTON pupils</v>
      </c>
      <c r="D1000" s="24">
        <v>3513044293</v>
      </c>
      <c r="E1000" s="27">
        <f t="shared" si="160"/>
        <v>3513</v>
      </c>
      <c r="F1000" s="25">
        <f t="shared" si="161"/>
        <v>44</v>
      </c>
      <c r="G1000" s="25">
        <f t="shared" si="162"/>
        <v>293</v>
      </c>
      <c r="H1000" s="25">
        <f t="shared" si="163"/>
        <v>1</v>
      </c>
      <c r="I1000" s="30">
        <f t="shared" si="164"/>
        <v>1</v>
      </c>
      <c r="J1000" s="27">
        <f t="shared" si="157"/>
        <v>10</v>
      </c>
      <c r="K1000" s="31"/>
      <c r="L1000" s="32">
        <f t="shared" si="165"/>
        <v>16222</v>
      </c>
      <c r="M1000" s="32"/>
      <c r="N1000" s="32">
        <f t="shared" si="166"/>
        <v>1088</v>
      </c>
      <c r="P1000" s="105"/>
    </row>
    <row r="1001" spans="1:16">
      <c r="A1001" s="27">
        <f t="shared" si="158"/>
        <v>3513</v>
      </c>
      <c r="B1001" s="27">
        <v>992</v>
      </c>
      <c r="C1001" s="28" t="str">
        <f t="shared" si="159"/>
        <v>3513 - NEW HEIGHTS CS OF BROCKTON Charter School - WEST BRIDGEWATER pupils</v>
      </c>
      <c r="D1001" s="24">
        <v>3513044323</v>
      </c>
      <c r="E1001" s="27">
        <f t="shared" si="160"/>
        <v>3513</v>
      </c>
      <c r="F1001" s="25">
        <f t="shared" si="161"/>
        <v>44</v>
      </c>
      <c r="G1001" s="25">
        <f t="shared" si="162"/>
        <v>323</v>
      </c>
      <c r="H1001" s="25">
        <f t="shared" si="163"/>
        <v>1</v>
      </c>
      <c r="I1001" s="30">
        <f t="shared" si="164"/>
        <v>1</v>
      </c>
      <c r="J1001" s="27">
        <f t="shared" si="157"/>
        <v>5</v>
      </c>
      <c r="K1001" s="31"/>
      <c r="L1001" s="32">
        <f t="shared" si="165"/>
        <v>14165</v>
      </c>
      <c r="M1001" s="32"/>
      <c r="N1001" s="32">
        <f t="shared" si="166"/>
        <v>1088</v>
      </c>
      <c r="P1001" s="105"/>
    </row>
    <row r="1002" spans="1:16">
      <c r="A1002" s="27">
        <f t="shared" si="158"/>
        <v>3513</v>
      </c>
      <c r="B1002" s="27">
        <v>993</v>
      </c>
      <c r="C1002" s="28" t="str">
        <f t="shared" si="159"/>
        <v>3513 - NEW HEIGHTS CS OF BROCKTON Charter School - WEYMOUTH pupils</v>
      </c>
      <c r="D1002" s="24">
        <v>3513044336</v>
      </c>
      <c r="E1002" s="27">
        <f t="shared" si="160"/>
        <v>3513</v>
      </c>
      <c r="F1002" s="25">
        <f t="shared" si="161"/>
        <v>44</v>
      </c>
      <c r="G1002" s="25">
        <f t="shared" si="162"/>
        <v>336</v>
      </c>
      <c r="H1002" s="25">
        <f t="shared" si="163"/>
        <v>1</v>
      </c>
      <c r="I1002" s="30">
        <f t="shared" si="164"/>
        <v>1</v>
      </c>
      <c r="J1002" s="27">
        <f t="shared" si="157"/>
        <v>8</v>
      </c>
      <c r="K1002" s="31"/>
      <c r="L1002" s="32">
        <f t="shared" si="165"/>
        <v>15073</v>
      </c>
      <c r="M1002" s="32"/>
      <c r="N1002" s="32">
        <f t="shared" si="166"/>
        <v>1088</v>
      </c>
      <c r="P1002" s="105"/>
    </row>
    <row r="1003" spans="1:16">
      <c r="A1003" s="27">
        <f t="shared" si="158"/>
        <v>3513</v>
      </c>
      <c r="B1003" s="27">
        <v>994</v>
      </c>
      <c r="C1003" s="28" t="str">
        <f t="shared" si="159"/>
        <v>3513 - NEW HEIGHTS CS OF BROCKTON Charter School - BRIDGEWATER RAYNHAM pupils</v>
      </c>
      <c r="D1003" s="24">
        <v>3513044625</v>
      </c>
      <c r="E1003" s="27">
        <f t="shared" si="160"/>
        <v>3513</v>
      </c>
      <c r="F1003" s="25">
        <f t="shared" si="161"/>
        <v>44</v>
      </c>
      <c r="G1003" s="25">
        <f t="shared" si="162"/>
        <v>625</v>
      </c>
      <c r="H1003" s="25">
        <f t="shared" si="163"/>
        <v>1</v>
      </c>
      <c r="I1003" s="30">
        <f t="shared" si="164"/>
        <v>1</v>
      </c>
      <c r="J1003" s="27">
        <f t="shared" si="157"/>
        <v>6</v>
      </c>
      <c r="K1003" s="31"/>
      <c r="L1003" s="32">
        <f t="shared" si="165"/>
        <v>10683</v>
      </c>
      <c r="M1003" s="32"/>
      <c r="N1003" s="32">
        <f t="shared" si="166"/>
        <v>1088</v>
      </c>
      <c r="P1003" s="105"/>
    </row>
    <row r="1004" spans="1:16">
      <c r="A1004" s="27">
        <f t="shared" si="158"/>
        <v>3513</v>
      </c>
      <c r="B1004" s="27">
        <v>995</v>
      </c>
      <c r="C1004" s="28" t="str">
        <f t="shared" si="159"/>
        <v>3513 - NEW HEIGHTS CS OF BROCKTON Charter School - FREETOWN LAKEVILLE pupils</v>
      </c>
      <c r="D1004" s="24">
        <v>3513044665</v>
      </c>
      <c r="E1004" s="27">
        <f t="shared" si="160"/>
        <v>3513</v>
      </c>
      <c r="F1004" s="25">
        <f t="shared" si="161"/>
        <v>44</v>
      </c>
      <c r="G1004" s="25">
        <f t="shared" si="162"/>
        <v>665</v>
      </c>
      <c r="H1004" s="25">
        <f t="shared" si="163"/>
        <v>1</v>
      </c>
      <c r="I1004" s="30">
        <f t="shared" si="164"/>
        <v>1</v>
      </c>
      <c r="J1004" s="27">
        <f t="shared" si="157"/>
        <v>5</v>
      </c>
      <c r="K1004" s="31"/>
      <c r="L1004" s="32">
        <f t="shared" si="165"/>
        <v>14165</v>
      </c>
      <c r="M1004" s="32"/>
      <c r="N1004" s="32">
        <f t="shared" si="166"/>
        <v>1088</v>
      </c>
      <c r="P1004" s="105"/>
    </row>
    <row r="1005" spans="1:16">
      <c r="A1005" s="27">
        <f t="shared" si="158"/>
        <v>3513</v>
      </c>
      <c r="B1005" s="27">
        <v>996</v>
      </c>
      <c r="C1005" s="28" t="str">
        <f t="shared" si="159"/>
        <v>3513 - NEW HEIGHTS CS OF BROCKTON Charter School - SILVER LAKE pupils</v>
      </c>
      <c r="D1005" s="24">
        <v>3513044760</v>
      </c>
      <c r="E1005" s="27">
        <f t="shared" si="160"/>
        <v>3513</v>
      </c>
      <c r="F1005" s="25">
        <f t="shared" si="161"/>
        <v>44</v>
      </c>
      <c r="G1005" s="25">
        <f t="shared" si="162"/>
        <v>760</v>
      </c>
      <c r="H1005" s="25">
        <f t="shared" si="163"/>
        <v>1</v>
      </c>
      <c r="I1005" s="30">
        <f t="shared" si="164"/>
        <v>1</v>
      </c>
      <c r="J1005" s="27">
        <f t="shared" si="157"/>
        <v>5</v>
      </c>
      <c r="K1005" s="31"/>
      <c r="L1005" s="32">
        <f t="shared" si="165"/>
        <v>14552</v>
      </c>
      <c r="M1005" s="32"/>
      <c r="N1005" s="32">
        <f t="shared" si="166"/>
        <v>1088</v>
      </c>
      <c r="P1005" s="105"/>
    </row>
    <row r="1006" spans="1:16">
      <c r="A1006" s="27">
        <f t="shared" si="158"/>
        <v>3513</v>
      </c>
      <c r="B1006" s="27">
        <v>997</v>
      </c>
      <c r="C1006" s="28" t="str">
        <f t="shared" si="159"/>
        <v>3513 - NEW HEIGHTS CS OF BROCKTON Charter School - WHITMAN HANSON pupils</v>
      </c>
      <c r="D1006" s="24">
        <v>3513044780</v>
      </c>
      <c r="E1006" s="27">
        <f t="shared" si="160"/>
        <v>3513</v>
      </c>
      <c r="F1006" s="25">
        <f t="shared" si="161"/>
        <v>44</v>
      </c>
      <c r="G1006" s="25">
        <f t="shared" si="162"/>
        <v>780</v>
      </c>
      <c r="H1006" s="25">
        <f t="shared" si="163"/>
        <v>1</v>
      </c>
      <c r="I1006" s="30">
        <f t="shared" si="164"/>
        <v>1</v>
      </c>
      <c r="J1006" s="27">
        <f t="shared" si="157"/>
        <v>6</v>
      </c>
      <c r="K1006" s="31"/>
      <c r="L1006" s="32">
        <f t="shared" si="165"/>
        <v>14608</v>
      </c>
      <c r="M1006" s="32"/>
      <c r="N1006" s="32">
        <f t="shared" si="166"/>
        <v>1088</v>
      </c>
      <c r="P1006" s="105"/>
    </row>
    <row r="1007" spans="1:16">
      <c r="A1007" s="27">
        <f t="shared" si="158"/>
        <v>3514</v>
      </c>
      <c r="B1007" s="27">
        <v>998</v>
      </c>
      <c r="C1007" s="28" t="str">
        <f t="shared" si="159"/>
        <v>3514 - LIBERTAS ACADEMY Charter School - AGAWAM pupils</v>
      </c>
      <c r="D1007" s="24">
        <v>3514281005</v>
      </c>
      <c r="E1007" s="27">
        <f t="shared" si="160"/>
        <v>3514</v>
      </c>
      <c r="F1007" s="25">
        <f t="shared" si="161"/>
        <v>281</v>
      </c>
      <c r="G1007" s="25">
        <f t="shared" si="162"/>
        <v>5</v>
      </c>
      <c r="H1007" s="25">
        <f t="shared" si="163"/>
        <v>1</v>
      </c>
      <c r="I1007" s="30">
        <f t="shared" si="164"/>
        <v>1</v>
      </c>
      <c r="J1007" s="27">
        <f t="shared" si="157"/>
        <v>8</v>
      </c>
      <c r="K1007" s="31"/>
      <c r="L1007" s="32">
        <f t="shared" si="165"/>
        <v>9754</v>
      </c>
      <c r="M1007" s="32"/>
      <c r="N1007" s="32">
        <f t="shared" si="166"/>
        <v>1088</v>
      </c>
      <c r="P1007" s="105"/>
    </row>
    <row r="1008" spans="1:16">
      <c r="A1008" s="27">
        <f t="shared" si="158"/>
        <v>3514</v>
      </c>
      <c r="B1008" s="27">
        <v>999</v>
      </c>
      <c r="C1008" s="28" t="str">
        <f t="shared" si="159"/>
        <v>3514 - LIBERTAS ACADEMY Charter School - CHICOPEE pupils</v>
      </c>
      <c r="D1008" s="24">
        <v>3514281061</v>
      </c>
      <c r="E1008" s="27">
        <f t="shared" si="160"/>
        <v>3514</v>
      </c>
      <c r="F1008" s="25">
        <f t="shared" si="161"/>
        <v>281</v>
      </c>
      <c r="G1008" s="25">
        <f t="shared" si="162"/>
        <v>61</v>
      </c>
      <c r="H1008" s="25">
        <f t="shared" si="163"/>
        <v>1</v>
      </c>
      <c r="I1008" s="30">
        <f t="shared" si="164"/>
        <v>1</v>
      </c>
      <c r="J1008" s="27">
        <f t="shared" si="157"/>
        <v>11</v>
      </c>
      <c r="K1008" s="31"/>
      <c r="L1008" s="32">
        <f t="shared" si="165"/>
        <v>15914</v>
      </c>
      <c r="M1008" s="32"/>
      <c r="N1008" s="32">
        <f t="shared" si="166"/>
        <v>1088</v>
      </c>
      <c r="P1008" s="105"/>
    </row>
    <row r="1009" spans="1:16">
      <c r="A1009" s="27">
        <f t="shared" si="158"/>
        <v>3514</v>
      </c>
      <c r="B1009" s="27">
        <v>1000</v>
      </c>
      <c r="C1009" s="28" t="str">
        <f t="shared" si="159"/>
        <v>3514 - LIBERTAS ACADEMY Charter School - HOLYOKE pupils</v>
      </c>
      <c r="D1009" s="24">
        <v>3514281137</v>
      </c>
      <c r="E1009" s="27">
        <f t="shared" si="160"/>
        <v>3514</v>
      </c>
      <c r="F1009" s="25">
        <f t="shared" si="161"/>
        <v>281</v>
      </c>
      <c r="G1009" s="25">
        <f t="shared" si="162"/>
        <v>137</v>
      </c>
      <c r="H1009" s="25">
        <f t="shared" si="163"/>
        <v>1</v>
      </c>
      <c r="I1009" s="30">
        <f t="shared" si="164"/>
        <v>1</v>
      </c>
      <c r="J1009" s="27">
        <f t="shared" si="157"/>
        <v>12</v>
      </c>
      <c r="K1009" s="31"/>
      <c r="L1009" s="32">
        <f t="shared" si="165"/>
        <v>17160</v>
      </c>
      <c r="M1009" s="32"/>
      <c r="N1009" s="32">
        <f t="shared" si="166"/>
        <v>1088</v>
      </c>
      <c r="P1009" s="105"/>
    </row>
    <row r="1010" spans="1:16">
      <c r="A1010" s="27">
        <f t="shared" si="158"/>
        <v>3514</v>
      </c>
      <c r="B1010" s="27">
        <v>1001</v>
      </c>
      <c r="C1010" s="28" t="str">
        <f t="shared" si="159"/>
        <v>3514 - LIBERTAS ACADEMY Charter School - SPRINGFIELD pupils</v>
      </c>
      <c r="D1010" s="24">
        <v>3514281281</v>
      </c>
      <c r="E1010" s="27">
        <f t="shared" si="160"/>
        <v>3514</v>
      </c>
      <c r="F1010" s="25">
        <f t="shared" si="161"/>
        <v>281</v>
      </c>
      <c r="G1010" s="25">
        <f t="shared" si="162"/>
        <v>281</v>
      </c>
      <c r="H1010" s="25">
        <f t="shared" si="163"/>
        <v>1</v>
      </c>
      <c r="I1010" s="30">
        <f t="shared" si="164"/>
        <v>1</v>
      </c>
      <c r="J1010" s="27">
        <f t="shared" si="157"/>
        <v>12</v>
      </c>
      <c r="K1010" s="31"/>
      <c r="L1010" s="32">
        <f t="shared" si="165"/>
        <v>16698</v>
      </c>
      <c r="M1010" s="32"/>
      <c r="N1010" s="32">
        <f t="shared" si="166"/>
        <v>1088</v>
      </c>
      <c r="P1010" s="105"/>
    </row>
    <row r="1011" spans="1:16">
      <c r="A1011" s="27">
        <f t="shared" si="158"/>
        <v>3515</v>
      </c>
      <c r="B1011" s="27">
        <v>1002</v>
      </c>
      <c r="C1011" s="28" t="str">
        <f t="shared" si="159"/>
        <v>3515 - OLD STURBRIDGE ACADEMY Charter School - AGAWAM pupils</v>
      </c>
      <c r="D1011" s="24">
        <v>3515287005</v>
      </c>
      <c r="E1011" s="27">
        <f t="shared" si="160"/>
        <v>3515</v>
      </c>
      <c r="F1011" s="25">
        <f t="shared" si="161"/>
        <v>287</v>
      </c>
      <c r="G1011" s="25">
        <f t="shared" si="162"/>
        <v>5</v>
      </c>
      <c r="H1011" s="25">
        <f t="shared" si="163"/>
        <v>1</v>
      </c>
      <c r="I1011" s="30">
        <f t="shared" si="164"/>
        <v>1</v>
      </c>
      <c r="J1011" s="27">
        <f t="shared" si="157"/>
        <v>8</v>
      </c>
      <c r="K1011" s="31"/>
      <c r="L1011" s="32">
        <f t="shared" si="165"/>
        <v>10115</v>
      </c>
      <c r="M1011" s="32"/>
      <c r="N1011" s="32">
        <f t="shared" si="166"/>
        <v>1088</v>
      </c>
      <c r="P1011" s="105"/>
    </row>
    <row r="1012" spans="1:16">
      <c r="A1012" s="27">
        <f t="shared" si="158"/>
        <v>3515</v>
      </c>
      <c r="B1012" s="27">
        <v>1003</v>
      </c>
      <c r="C1012" s="28" t="str">
        <f t="shared" si="159"/>
        <v>3515 - OLD STURBRIDGE ACADEMY Charter School - BRIMFIELD pupils</v>
      </c>
      <c r="D1012" s="24">
        <v>3515287043</v>
      </c>
      <c r="E1012" s="27">
        <f t="shared" si="160"/>
        <v>3515</v>
      </c>
      <c r="F1012" s="25">
        <f t="shared" si="161"/>
        <v>287</v>
      </c>
      <c r="G1012" s="25">
        <f t="shared" si="162"/>
        <v>43</v>
      </c>
      <c r="H1012" s="25">
        <f t="shared" si="163"/>
        <v>1</v>
      </c>
      <c r="I1012" s="30">
        <f t="shared" si="164"/>
        <v>1</v>
      </c>
      <c r="J1012" s="27">
        <f t="shared" si="157"/>
        <v>6</v>
      </c>
      <c r="K1012" s="31"/>
      <c r="L1012" s="32">
        <f t="shared" si="165"/>
        <v>11696</v>
      </c>
      <c r="M1012" s="32"/>
      <c r="N1012" s="32">
        <f t="shared" si="166"/>
        <v>1088</v>
      </c>
      <c r="P1012" s="105"/>
    </row>
    <row r="1013" spans="1:16">
      <c r="A1013" s="27">
        <f t="shared" si="158"/>
        <v>3515</v>
      </c>
      <c r="B1013" s="27">
        <v>1004</v>
      </c>
      <c r="C1013" s="28" t="str">
        <f t="shared" si="159"/>
        <v>3515 - OLD STURBRIDGE ACADEMY Charter School - BROOKFIELD pupils</v>
      </c>
      <c r="D1013" s="24">
        <v>3515287045</v>
      </c>
      <c r="E1013" s="27">
        <f t="shared" si="160"/>
        <v>3515</v>
      </c>
      <c r="F1013" s="25">
        <f t="shared" si="161"/>
        <v>287</v>
      </c>
      <c r="G1013" s="25">
        <f t="shared" si="162"/>
        <v>45</v>
      </c>
      <c r="H1013" s="25">
        <f t="shared" si="163"/>
        <v>1</v>
      </c>
      <c r="I1013" s="30">
        <f t="shared" si="164"/>
        <v>1</v>
      </c>
      <c r="J1013" s="27">
        <f t="shared" si="157"/>
        <v>7</v>
      </c>
      <c r="K1013" s="31"/>
      <c r="L1013" s="32">
        <f t="shared" si="165"/>
        <v>13269</v>
      </c>
      <c r="M1013" s="32"/>
      <c r="N1013" s="32">
        <f t="shared" si="166"/>
        <v>1088</v>
      </c>
      <c r="P1013" s="105"/>
    </row>
    <row r="1014" spans="1:16">
      <c r="A1014" s="27">
        <f t="shared" si="158"/>
        <v>3515</v>
      </c>
      <c r="B1014" s="27">
        <v>1005</v>
      </c>
      <c r="C1014" s="28" t="str">
        <f t="shared" si="159"/>
        <v>3515 - OLD STURBRIDGE ACADEMY Charter School - HOLLAND pupils</v>
      </c>
      <c r="D1014" s="24">
        <v>3515287135</v>
      </c>
      <c r="E1014" s="27">
        <f t="shared" si="160"/>
        <v>3515</v>
      </c>
      <c r="F1014" s="25">
        <f t="shared" si="161"/>
        <v>287</v>
      </c>
      <c r="G1014" s="25">
        <f t="shared" si="162"/>
        <v>135</v>
      </c>
      <c r="H1014" s="25">
        <f t="shared" si="163"/>
        <v>1</v>
      </c>
      <c r="I1014" s="30">
        <f t="shared" si="164"/>
        <v>1</v>
      </c>
      <c r="J1014" s="27">
        <f t="shared" si="157"/>
        <v>9</v>
      </c>
      <c r="K1014" s="31"/>
      <c r="L1014" s="32">
        <f t="shared" si="165"/>
        <v>10912</v>
      </c>
      <c r="M1014" s="32"/>
      <c r="N1014" s="32">
        <f t="shared" si="166"/>
        <v>1088</v>
      </c>
      <c r="P1014" s="105"/>
    </row>
    <row r="1015" spans="1:16">
      <c r="A1015" s="27">
        <f t="shared" si="158"/>
        <v>3515</v>
      </c>
      <c r="B1015" s="27">
        <v>1006</v>
      </c>
      <c r="C1015" s="28" t="str">
        <f t="shared" si="159"/>
        <v>3515 - OLD STURBRIDGE ACADEMY Charter School - LEICESTER pupils</v>
      </c>
      <c r="D1015" s="24">
        <v>3515287151</v>
      </c>
      <c r="E1015" s="27">
        <f t="shared" si="160"/>
        <v>3515</v>
      </c>
      <c r="F1015" s="25">
        <f t="shared" si="161"/>
        <v>287</v>
      </c>
      <c r="G1015" s="25">
        <f t="shared" si="162"/>
        <v>151</v>
      </c>
      <c r="H1015" s="25">
        <f t="shared" si="163"/>
        <v>1</v>
      </c>
      <c r="I1015" s="30">
        <f t="shared" si="164"/>
        <v>1</v>
      </c>
      <c r="J1015" s="27">
        <f t="shared" si="157"/>
        <v>7</v>
      </c>
      <c r="K1015" s="31"/>
      <c r="L1015" s="32">
        <f t="shared" si="165"/>
        <v>10115</v>
      </c>
      <c r="M1015" s="32"/>
      <c r="N1015" s="32">
        <f t="shared" si="166"/>
        <v>1088</v>
      </c>
      <c r="P1015" s="105"/>
    </row>
    <row r="1016" spans="1:16">
      <c r="A1016" s="27">
        <f t="shared" si="158"/>
        <v>3515</v>
      </c>
      <c r="B1016" s="27">
        <v>1007</v>
      </c>
      <c r="C1016" s="28" t="str">
        <f t="shared" si="159"/>
        <v>3515 - OLD STURBRIDGE ACADEMY Charter School - MONSON pupils</v>
      </c>
      <c r="D1016" s="24">
        <v>3515287191</v>
      </c>
      <c r="E1016" s="27">
        <f t="shared" si="160"/>
        <v>3515</v>
      </c>
      <c r="F1016" s="25">
        <f t="shared" si="161"/>
        <v>287</v>
      </c>
      <c r="G1016" s="25">
        <f t="shared" si="162"/>
        <v>191</v>
      </c>
      <c r="H1016" s="25">
        <f t="shared" si="163"/>
        <v>1</v>
      </c>
      <c r="I1016" s="30">
        <f t="shared" si="164"/>
        <v>1</v>
      </c>
      <c r="J1016" s="27">
        <f t="shared" si="157"/>
        <v>8</v>
      </c>
      <c r="K1016" s="31"/>
      <c r="L1016" s="32">
        <f t="shared" si="165"/>
        <v>11282</v>
      </c>
      <c r="M1016" s="32"/>
      <c r="N1016" s="32">
        <f t="shared" si="166"/>
        <v>1088</v>
      </c>
      <c r="P1016" s="105"/>
    </row>
    <row r="1017" spans="1:16">
      <c r="A1017" s="27">
        <f t="shared" si="158"/>
        <v>3515</v>
      </c>
      <c r="B1017" s="27">
        <v>1008</v>
      </c>
      <c r="C1017" s="28" t="str">
        <f t="shared" si="159"/>
        <v>3515 - OLD STURBRIDGE ACADEMY Charter School - NORTH BROOKFIELD pupils</v>
      </c>
      <c r="D1017" s="24">
        <v>3515287215</v>
      </c>
      <c r="E1017" s="27">
        <f t="shared" si="160"/>
        <v>3515</v>
      </c>
      <c r="F1017" s="25">
        <f t="shared" si="161"/>
        <v>287</v>
      </c>
      <c r="G1017" s="25">
        <f t="shared" si="162"/>
        <v>215</v>
      </c>
      <c r="H1017" s="25">
        <f t="shared" si="163"/>
        <v>1</v>
      </c>
      <c r="I1017" s="30">
        <f t="shared" si="164"/>
        <v>1</v>
      </c>
      <c r="J1017" s="27">
        <f t="shared" si="157"/>
        <v>10</v>
      </c>
      <c r="K1017" s="31"/>
      <c r="L1017" s="32">
        <f t="shared" si="165"/>
        <v>13173</v>
      </c>
      <c r="M1017" s="32"/>
      <c r="N1017" s="32">
        <f t="shared" si="166"/>
        <v>1088</v>
      </c>
      <c r="P1017" s="105"/>
    </row>
    <row r="1018" spans="1:16">
      <c r="A1018" s="27">
        <f t="shared" si="158"/>
        <v>3515</v>
      </c>
      <c r="B1018" s="27">
        <v>1009</v>
      </c>
      <c r="C1018" s="28" t="str">
        <f t="shared" si="159"/>
        <v>3515 - OLD STURBRIDGE ACADEMY Charter School - OXFORD pupils</v>
      </c>
      <c r="D1018" s="24">
        <v>3515287226</v>
      </c>
      <c r="E1018" s="27">
        <f t="shared" si="160"/>
        <v>3515</v>
      </c>
      <c r="F1018" s="25">
        <f t="shared" si="161"/>
        <v>287</v>
      </c>
      <c r="G1018" s="25">
        <f t="shared" si="162"/>
        <v>226</v>
      </c>
      <c r="H1018" s="25">
        <f t="shared" si="163"/>
        <v>1</v>
      </c>
      <c r="I1018" s="30">
        <f t="shared" si="164"/>
        <v>1</v>
      </c>
      <c r="J1018" s="27">
        <f t="shared" si="157"/>
        <v>9</v>
      </c>
      <c r="K1018" s="31"/>
      <c r="L1018" s="32">
        <f t="shared" si="165"/>
        <v>15695</v>
      </c>
      <c r="M1018" s="32"/>
      <c r="N1018" s="32">
        <f t="shared" si="166"/>
        <v>1088</v>
      </c>
      <c r="P1018" s="105"/>
    </row>
    <row r="1019" spans="1:16">
      <c r="A1019" s="27">
        <f t="shared" si="158"/>
        <v>3515</v>
      </c>
      <c r="B1019" s="27">
        <v>1010</v>
      </c>
      <c r="C1019" s="28" t="str">
        <f t="shared" si="159"/>
        <v>3515 - OLD STURBRIDGE ACADEMY Charter School - PALMER pupils</v>
      </c>
      <c r="D1019" s="24">
        <v>3515287227</v>
      </c>
      <c r="E1019" s="27">
        <f t="shared" si="160"/>
        <v>3515</v>
      </c>
      <c r="F1019" s="25">
        <f t="shared" si="161"/>
        <v>287</v>
      </c>
      <c r="G1019" s="25">
        <f t="shared" si="162"/>
        <v>227</v>
      </c>
      <c r="H1019" s="25">
        <f t="shared" si="163"/>
        <v>1</v>
      </c>
      <c r="I1019" s="30">
        <f t="shared" si="164"/>
        <v>1</v>
      </c>
      <c r="J1019" s="27">
        <f t="shared" si="157"/>
        <v>10</v>
      </c>
      <c r="K1019" s="31"/>
      <c r="L1019" s="32">
        <f t="shared" si="165"/>
        <v>12469</v>
      </c>
      <c r="M1019" s="32"/>
      <c r="N1019" s="32">
        <f t="shared" si="166"/>
        <v>1088</v>
      </c>
      <c r="P1019" s="105"/>
    </row>
    <row r="1020" spans="1:16">
      <c r="A1020" s="27">
        <f t="shared" si="158"/>
        <v>3515</v>
      </c>
      <c r="B1020" s="27">
        <v>1011</v>
      </c>
      <c r="C1020" s="28" t="str">
        <f t="shared" si="159"/>
        <v>3515 - OLD STURBRIDGE ACADEMY Charter School - SOUTHBRIDGE pupils</v>
      </c>
      <c r="D1020" s="24">
        <v>3515287277</v>
      </c>
      <c r="E1020" s="27">
        <f t="shared" si="160"/>
        <v>3515</v>
      </c>
      <c r="F1020" s="25">
        <f t="shared" si="161"/>
        <v>287</v>
      </c>
      <c r="G1020" s="25">
        <f t="shared" si="162"/>
        <v>277</v>
      </c>
      <c r="H1020" s="25">
        <f t="shared" si="163"/>
        <v>1</v>
      </c>
      <c r="I1020" s="30">
        <f t="shared" si="164"/>
        <v>1</v>
      </c>
      <c r="J1020" s="27">
        <f t="shared" si="157"/>
        <v>12</v>
      </c>
      <c r="K1020" s="31"/>
      <c r="L1020" s="32">
        <f t="shared" si="165"/>
        <v>14149</v>
      </c>
      <c r="M1020" s="32"/>
      <c r="N1020" s="32">
        <f t="shared" si="166"/>
        <v>1088</v>
      </c>
      <c r="P1020" s="105"/>
    </row>
    <row r="1021" spans="1:16">
      <c r="A1021" s="27">
        <f t="shared" si="158"/>
        <v>3515</v>
      </c>
      <c r="B1021" s="27">
        <v>1012</v>
      </c>
      <c r="C1021" s="28" t="str">
        <f t="shared" si="159"/>
        <v>3515 - OLD STURBRIDGE ACADEMY Charter School - STURBRIDGE pupils</v>
      </c>
      <c r="D1021" s="24">
        <v>3515287287</v>
      </c>
      <c r="E1021" s="27">
        <f t="shared" si="160"/>
        <v>3515</v>
      </c>
      <c r="F1021" s="25">
        <f t="shared" si="161"/>
        <v>287</v>
      </c>
      <c r="G1021" s="25">
        <f t="shared" si="162"/>
        <v>287</v>
      </c>
      <c r="H1021" s="25">
        <f t="shared" si="163"/>
        <v>1</v>
      </c>
      <c r="I1021" s="30">
        <f t="shared" si="164"/>
        <v>1</v>
      </c>
      <c r="J1021" s="27">
        <f t="shared" si="157"/>
        <v>4</v>
      </c>
      <c r="K1021" s="31"/>
      <c r="L1021" s="32">
        <f t="shared" si="165"/>
        <v>11594</v>
      </c>
      <c r="M1021" s="32"/>
      <c r="N1021" s="32">
        <f t="shared" si="166"/>
        <v>1088</v>
      </c>
      <c r="P1021" s="105"/>
    </row>
    <row r="1022" spans="1:16">
      <c r="A1022" s="27">
        <f t="shared" si="158"/>
        <v>3515</v>
      </c>
      <c r="B1022" s="27">
        <v>1013</v>
      </c>
      <c r="C1022" s="28" t="str">
        <f t="shared" si="159"/>
        <v>3515 - OLD STURBRIDGE ACADEMY Charter School - WALES pupils</v>
      </c>
      <c r="D1022" s="24">
        <v>3515287306</v>
      </c>
      <c r="E1022" s="27">
        <f t="shared" si="160"/>
        <v>3515</v>
      </c>
      <c r="F1022" s="25">
        <f t="shared" si="161"/>
        <v>287</v>
      </c>
      <c r="G1022" s="25">
        <f t="shared" si="162"/>
        <v>306</v>
      </c>
      <c r="H1022" s="25">
        <f t="shared" si="163"/>
        <v>1</v>
      </c>
      <c r="I1022" s="30">
        <f t="shared" si="164"/>
        <v>1</v>
      </c>
      <c r="J1022" s="27">
        <f t="shared" si="157"/>
        <v>10</v>
      </c>
      <c r="K1022" s="31"/>
      <c r="L1022" s="32">
        <f t="shared" si="165"/>
        <v>13235</v>
      </c>
      <c r="M1022" s="32"/>
      <c r="N1022" s="32">
        <f t="shared" si="166"/>
        <v>1088</v>
      </c>
      <c r="P1022" s="105"/>
    </row>
    <row r="1023" spans="1:16">
      <c r="A1023" s="27">
        <f t="shared" si="158"/>
        <v>3515</v>
      </c>
      <c r="B1023" s="27">
        <v>1014</v>
      </c>
      <c r="C1023" s="28" t="str">
        <f t="shared" si="159"/>
        <v>3515 - OLD STURBRIDGE ACADEMY Charter School - WEBSTER pupils</v>
      </c>
      <c r="D1023" s="24">
        <v>3515287316</v>
      </c>
      <c r="E1023" s="27">
        <f t="shared" si="160"/>
        <v>3515</v>
      </c>
      <c r="F1023" s="25">
        <f t="shared" si="161"/>
        <v>287</v>
      </c>
      <c r="G1023" s="25">
        <f t="shared" si="162"/>
        <v>316</v>
      </c>
      <c r="H1023" s="25">
        <f t="shared" si="163"/>
        <v>1</v>
      </c>
      <c r="I1023" s="30">
        <f t="shared" si="164"/>
        <v>1</v>
      </c>
      <c r="J1023" s="27">
        <f t="shared" si="157"/>
        <v>11</v>
      </c>
      <c r="K1023" s="31"/>
      <c r="L1023" s="32">
        <f t="shared" si="165"/>
        <v>15021</v>
      </c>
      <c r="M1023" s="32"/>
      <c r="N1023" s="32">
        <f t="shared" si="166"/>
        <v>1088</v>
      </c>
      <c r="P1023" s="105"/>
    </row>
    <row r="1024" spans="1:16">
      <c r="A1024" s="27">
        <f t="shared" si="158"/>
        <v>3515</v>
      </c>
      <c r="B1024" s="27">
        <v>1015</v>
      </c>
      <c r="C1024" s="28" t="str">
        <f t="shared" si="159"/>
        <v>3515 - OLD STURBRIDGE ACADEMY Charter School - DUDLEY CHARLTON pupils</v>
      </c>
      <c r="D1024" s="24">
        <v>3515287658</v>
      </c>
      <c r="E1024" s="27">
        <f t="shared" si="160"/>
        <v>3515</v>
      </c>
      <c r="F1024" s="25">
        <f t="shared" si="161"/>
        <v>287</v>
      </c>
      <c r="G1024" s="25">
        <f t="shared" si="162"/>
        <v>658</v>
      </c>
      <c r="H1024" s="25">
        <f t="shared" si="163"/>
        <v>1</v>
      </c>
      <c r="I1024" s="30">
        <f t="shared" si="164"/>
        <v>1</v>
      </c>
      <c r="J1024" s="27">
        <f t="shared" si="157"/>
        <v>7</v>
      </c>
      <c r="K1024" s="31"/>
      <c r="L1024" s="32">
        <f t="shared" si="165"/>
        <v>10522</v>
      </c>
      <c r="M1024" s="32"/>
      <c r="N1024" s="32">
        <f t="shared" si="166"/>
        <v>1088</v>
      </c>
      <c r="P1024" s="105"/>
    </row>
    <row r="1025" spans="1:16">
      <c r="A1025" s="27">
        <f t="shared" si="158"/>
        <v>3515</v>
      </c>
      <c r="B1025" s="27">
        <v>1016</v>
      </c>
      <c r="C1025" s="28" t="str">
        <f t="shared" si="159"/>
        <v>3515 - OLD STURBRIDGE ACADEMY Charter School - SPENCER EAST BROOKFIELD pupils</v>
      </c>
      <c r="D1025" s="24">
        <v>3515287767</v>
      </c>
      <c r="E1025" s="27">
        <f t="shared" si="160"/>
        <v>3515</v>
      </c>
      <c r="F1025" s="25">
        <f t="shared" si="161"/>
        <v>287</v>
      </c>
      <c r="G1025" s="25">
        <f t="shared" si="162"/>
        <v>767</v>
      </c>
      <c r="H1025" s="25">
        <f t="shared" si="163"/>
        <v>1</v>
      </c>
      <c r="I1025" s="30">
        <f t="shared" si="164"/>
        <v>1</v>
      </c>
      <c r="J1025" s="27">
        <f t="shared" si="157"/>
        <v>9</v>
      </c>
      <c r="K1025" s="31"/>
      <c r="L1025" s="32">
        <f t="shared" si="165"/>
        <v>11487</v>
      </c>
      <c r="M1025" s="32"/>
      <c r="N1025" s="32">
        <f t="shared" si="166"/>
        <v>1088</v>
      </c>
      <c r="P1025" s="105"/>
    </row>
    <row r="1026" spans="1:16">
      <c r="A1026" s="27">
        <f t="shared" si="158"/>
        <v>3515</v>
      </c>
      <c r="B1026" s="27">
        <v>1017</v>
      </c>
      <c r="C1026" s="28" t="str">
        <f t="shared" si="159"/>
        <v>3515 - OLD STURBRIDGE ACADEMY Charter School - TANTASQUA pupils</v>
      </c>
      <c r="D1026" s="24">
        <v>3515287770</v>
      </c>
      <c r="E1026" s="27">
        <f t="shared" si="160"/>
        <v>3515</v>
      </c>
      <c r="F1026" s="25">
        <f t="shared" si="161"/>
        <v>287</v>
      </c>
      <c r="G1026" s="25">
        <f t="shared" si="162"/>
        <v>770</v>
      </c>
      <c r="H1026" s="25">
        <f t="shared" si="163"/>
        <v>1</v>
      </c>
      <c r="I1026" s="30">
        <f t="shared" si="164"/>
        <v>1</v>
      </c>
      <c r="J1026" s="27">
        <f t="shared" si="157"/>
        <v>6</v>
      </c>
      <c r="K1026" s="31"/>
      <c r="L1026" s="32">
        <f t="shared" si="165"/>
        <v>9754</v>
      </c>
      <c r="M1026" s="32"/>
      <c r="N1026" s="32">
        <f t="shared" si="166"/>
        <v>1088</v>
      </c>
      <c r="P1026" s="105"/>
    </row>
    <row r="1027" spans="1:16">
      <c r="A1027" s="27">
        <f t="shared" si="158"/>
        <v>3515</v>
      </c>
      <c r="B1027" s="27">
        <v>1018</v>
      </c>
      <c r="C1027" s="28" t="str">
        <f t="shared" si="159"/>
        <v>3515 - OLD STURBRIDGE ACADEMY Charter School - QUABOAG pupils</v>
      </c>
      <c r="D1027" s="24">
        <v>3515287778</v>
      </c>
      <c r="E1027" s="27">
        <f t="shared" si="160"/>
        <v>3515</v>
      </c>
      <c r="F1027" s="25">
        <f t="shared" si="161"/>
        <v>287</v>
      </c>
      <c r="G1027" s="25">
        <f t="shared" si="162"/>
        <v>778</v>
      </c>
      <c r="H1027" s="25">
        <f t="shared" si="163"/>
        <v>1</v>
      </c>
      <c r="I1027" s="30">
        <f t="shared" si="164"/>
        <v>1</v>
      </c>
      <c r="J1027" s="27">
        <f t="shared" si="157"/>
        <v>9</v>
      </c>
      <c r="K1027" s="31"/>
      <c r="L1027" s="32">
        <f t="shared" si="165"/>
        <v>13792</v>
      </c>
      <c r="M1027" s="32"/>
      <c r="N1027" s="32">
        <f t="shared" si="166"/>
        <v>1088</v>
      </c>
      <c r="P1027" s="105"/>
    </row>
    <row r="1028" spans="1:16">
      <c r="A1028" s="27">
        <f t="shared" si="158"/>
        <v>3516</v>
      </c>
      <c r="B1028" s="27">
        <v>1019</v>
      </c>
      <c r="C1028" s="28" t="str">
        <f t="shared" si="159"/>
        <v>3516 - HAMPDEN CS OF SCIENCE WEST Charter School - AGAWAM pupils</v>
      </c>
      <c r="D1028" s="24">
        <v>3516332005</v>
      </c>
      <c r="E1028" s="27">
        <f t="shared" si="160"/>
        <v>3516</v>
      </c>
      <c r="F1028" s="25">
        <f t="shared" si="161"/>
        <v>332</v>
      </c>
      <c r="G1028" s="25">
        <f t="shared" si="162"/>
        <v>5</v>
      </c>
      <c r="H1028" s="25">
        <f t="shared" si="163"/>
        <v>1</v>
      </c>
      <c r="I1028" s="30">
        <f t="shared" si="164"/>
        <v>1</v>
      </c>
      <c r="J1028" s="27">
        <f t="shared" si="157"/>
        <v>8</v>
      </c>
      <c r="K1028" s="31"/>
      <c r="L1028" s="32">
        <f t="shared" si="165"/>
        <v>12685</v>
      </c>
      <c r="M1028" s="32"/>
      <c r="N1028" s="32">
        <f t="shared" si="166"/>
        <v>1088</v>
      </c>
      <c r="P1028" s="105"/>
    </row>
    <row r="1029" spans="1:16">
      <c r="A1029" s="27">
        <f t="shared" si="158"/>
        <v>3516</v>
      </c>
      <c r="B1029" s="27">
        <v>1020</v>
      </c>
      <c r="C1029" s="28" t="str">
        <f t="shared" si="159"/>
        <v>3516 - HAMPDEN CS OF SCIENCE WEST Charter School - CHICOPEE pupils</v>
      </c>
      <c r="D1029" s="24">
        <v>3516332061</v>
      </c>
      <c r="E1029" s="27">
        <f t="shared" si="160"/>
        <v>3516</v>
      </c>
      <c r="F1029" s="25">
        <f t="shared" si="161"/>
        <v>332</v>
      </c>
      <c r="G1029" s="25">
        <f t="shared" si="162"/>
        <v>61</v>
      </c>
      <c r="H1029" s="25">
        <f t="shared" si="163"/>
        <v>1</v>
      </c>
      <c r="I1029" s="30">
        <f t="shared" si="164"/>
        <v>1</v>
      </c>
      <c r="J1029" s="27">
        <f t="shared" si="157"/>
        <v>11</v>
      </c>
      <c r="K1029" s="31"/>
      <c r="L1029" s="32">
        <f t="shared" si="165"/>
        <v>14733</v>
      </c>
      <c r="M1029" s="32"/>
      <c r="N1029" s="32">
        <f t="shared" si="166"/>
        <v>1088</v>
      </c>
      <c r="P1029" s="105"/>
    </row>
    <row r="1030" spans="1:16">
      <c r="A1030" s="27">
        <f t="shared" si="158"/>
        <v>3516</v>
      </c>
      <c r="B1030" s="27">
        <v>1021</v>
      </c>
      <c r="C1030" s="28" t="str">
        <f t="shared" si="159"/>
        <v>3516 - HAMPDEN CS OF SCIENCE WEST Charter School - EASTHAMPTON pupils</v>
      </c>
      <c r="D1030" s="24">
        <v>3516332086</v>
      </c>
      <c r="E1030" s="27">
        <f t="shared" si="160"/>
        <v>3516</v>
      </c>
      <c r="F1030" s="25">
        <f t="shared" si="161"/>
        <v>332</v>
      </c>
      <c r="G1030" s="25">
        <f t="shared" si="162"/>
        <v>86</v>
      </c>
      <c r="H1030" s="25">
        <f t="shared" si="163"/>
        <v>1</v>
      </c>
      <c r="I1030" s="30">
        <f t="shared" si="164"/>
        <v>1</v>
      </c>
      <c r="J1030" s="27">
        <f t="shared" si="157"/>
        <v>8</v>
      </c>
      <c r="K1030" s="31"/>
      <c r="L1030" s="32">
        <f t="shared" si="165"/>
        <v>9754</v>
      </c>
      <c r="M1030" s="32"/>
      <c r="N1030" s="32">
        <f t="shared" si="166"/>
        <v>1088</v>
      </c>
      <c r="P1030" s="105"/>
    </row>
    <row r="1031" spans="1:16">
      <c r="A1031" s="27">
        <f t="shared" si="158"/>
        <v>3516</v>
      </c>
      <c r="B1031" s="27">
        <v>1022</v>
      </c>
      <c r="C1031" s="28" t="str">
        <f t="shared" si="159"/>
        <v>3516 - HAMPDEN CS OF SCIENCE WEST Charter School - EAST LONGMEADOW pupils</v>
      </c>
      <c r="D1031" s="24">
        <v>3516332087</v>
      </c>
      <c r="E1031" s="27">
        <f t="shared" si="160"/>
        <v>3516</v>
      </c>
      <c r="F1031" s="25">
        <f t="shared" si="161"/>
        <v>332</v>
      </c>
      <c r="G1031" s="25">
        <f t="shared" si="162"/>
        <v>87</v>
      </c>
      <c r="H1031" s="25">
        <f t="shared" si="163"/>
        <v>1</v>
      </c>
      <c r="I1031" s="30">
        <f t="shared" si="164"/>
        <v>1</v>
      </c>
      <c r="J1031" s="27">
        <f t="shared" si="157"/>
        <v>5</v>
      </c>
      <c r="K1031" s="31"/>
      <c r="L1031" s="32">
        <f t="shared" si="165"/>
        <v>16186</v>
      </c>
      <c r="M1031" s="32"/>
      <c r="N1031" s="32">
        <f t="shared" si="166"/>
        <v>1088</v>
      </c>
      <c r="P1031" s="105"/>
    </row>
    <row r="1032" spans="1:16">
      <c r="A1032" s="27">
        <f t="shared" si="158"/>
        <v>3516</v>
      </c>
      <c r="B1032" s="27">
        <v>1023</v>
      </c>
      <c r="C1032" s="28" t="str">
        <f t="shared" si="159"/>
        <v>3516 - HAMPDEN CS OF SCIENCE WEST Charter School - HOLYOKE pupils</v>
      </c>
      <c r="D1032" s="24">
        <v>3516332137</v>
      </c>
      <c r="E1032" s="27">
        <f t="shared" si="160"/>
        <v>3516</v>
      </c>
      <c r="F1032" s="25">
        <f t="shared" si="161"/>
        <v>332</v>
      </c>
      <c r="G1032" s="25">
        <f t="shared" si="162"/>
        <v>137</v>
      </c>
      <c r="H1032" s="25">
        <f t="shared" si="163"/>
        <v>1</v>
      </c>
      <c r="I1032" s="30">
        <f t="shared" si="164"/>
        <v>1</v>
      </c>
      <c r="J1032" s="27">
        <f t="shared" si="157"/>
        <v>12</v>
      </c>
      <c r="K1032" s="31"/>
      <c r="L1032" s="32">
        <f t="shared" si="165"/>
        <v>14965</v>
      </c>
      <c r="M1032" s="32"/>
      <c r="N1032" s="32">
        <f t="shared" si="166"/>
        <v>1088</v>
      </c>
      <c r="P1032" s="105"/>
    </row>
    <row r="1033" spans="1:16">
      <c r="A1033" s="27">
        <f t="shared" si="158"/>
        <v>3516</v>
      </c>
      <c r="B1033" s="27">
        <v>1024</v>
      </c>
      <c r="C1033" s="28" t="str">
        <f t="shared" si="159"/>
        <v>3516 - HAMPDEN CS OF SCIENCE WEST Charter School - SOUTH HADLEY pupils</v>
      </c>
      <c r="D1033" s="24">
        <v>3516332278</v>
      </c>
      <c r="E1033" s="27">
        <f t="shared" si="160"/>
        <v>3516</v>
      </c>
      <c r="F1033" s="25">
        <f t="shared" si="161"/>
        <v>332</v>
      </c>
      <c r="G1033" s="25">
        <f t="shared" si="162"/>
        <v>278</v>
      </c>
      <c r="H1033" s="25">
        <f t="shared" si="163"/>
        <v>1</v>
      </c>
      <c r="I1033" s="30">
        <f t="shared" si="164"/>
        <v>1</v>
      </c>
      <c r="J1033" s="27">
        <f t="shared" si="157"/>
        <v>7</v>
      </c>
      <c r="K1033" s="31"/>
      <c r="L1033" s="32">
        <f t="shared" si="165"/>
        <v>12145</v>
      </c>
      <c r="M1033" s="32"/>
      <c r="N1033" s="32">
        <f t="shared" si="166"/>
        <v>1088</v>
      </c>
      <c r="P1033" s="105"/>
    </row>
    <row r="1034" spans="1:16">
      <c r="A1034" s="27">
        <f t="shared" si="158"/>
        <v>3516</v>
      </c>
      <c r="B1034" s="27">
        <v>1025</v>
      </c>
      <c r="C1034" s="28" t="str">
        <f t="shared" si="159"/>
        <v>3516 - HAMPDEN CS OF SCIENCE WEST Charter School - SPRINGFIELD pupils</v>
      </c>
      <c r="D1034" s="24">
        <v>3516332281</v>
      </c>
      <c r="E1034" s="27">
        <f t="shared" si="160"/>
        <v>3516</v>
      </c>
      <c r="F1034" s="25">
        <f t="shared" si="161"/>
        <v>332</v>
      </c>
      <c r="G1034" s="25">
        <f t="shared" si="162"/>
        <v>281</v>
      </c>
      <c r="H1034" s="25">
        <f t="shared" si="163"/>
        <v>1</v>
      </c>
      <c r="I1034" s="30">
        <f t="shared" si="164"/>
        <v>1</v>
      </c>
      <c r="J1034" s="27">
        <f t="shared" ref="J1034:J1069" si="167">VLOOKUP(D1034,enro_chafnd,16)</f>
        <v>12</v>
      </c>
      <c r="K1034" s="31"/>
      <c r="L1034" s="32">
        <f t="shared" si="165"/>
        <v>15994</v>
      </c>
      <c r="M1034" s="32"/>
      <c r="N1034" s="32">
        <f t="shared" si="166"/>
        <v>1088</v>
      </c>
      <c r="P1034" s="105"/>
    </row>
    <row r="1035" spans="1:16">
      <c r="A1035" s="27">
        <f t="shared" ref="A1035:A1069" si="168">IF(VALUE(MID(D1035,1,1))=4,VALUE(MID(D1035,1,3)),VALUE(MID(D1035,1,4)))</f>
        <v>3516</v>
      </c>
      <c r="B1035" s="27">
        <v>1026</v>
      </c>
      <c r="C1035" s="28" t="str">
        <f t="shared" ref="C1035:C1069" si="169">IF(H1035=1,A1035 &amp; " - " &amp;VLOOKUP(A1035,codeCHA,2)&amp;" Charter School - "&amp;VLOOKUP(G1035,code436,2)&amp;" pupils",IF(OR(A1035=450,A1035=466),A1035 &amp; " - " &amp;VLOOKUP(A1035,codeCHA,2)&amp;" Charter School - "&amp;VLOOKUP(F1035,code436,2)&amp;" District - "&amp;VLOOKUP(G1035,code436,2)&amp;" pupils",A1035 &amp; " - " &amp;VLOOKUP(A1035,codeCHA,2)&amp;" Charter School - "&amp;VLOOKUP(F1035,code436,2)&amp;" Campus - "&amp;VLOOKUP(G1035,code436,2)&amp;" pupils"))</f>
        <v>3516 - HAMPDEN CS OF SCIENCE WEST Charter School - WESTFIELD pupils</v>
      </c>
      <c r="D1035" s="24">
        <v>3516332325</v>
      </c>
      <c r="E1035" s="27">
        <f t="shared" ref="E1035:E1069" si="170">A1035</f>
        <v>3516</v>
      </c>
      <c r="F1035" s="25">
        <f t="shared" ref="F1035:F1069" si="171">IF(VALUE(MID(D1035,1,1))=4,VALUE(MID(D1035,4,3)),VALUE(MID(D1035,5,3)))</f>
        <v>332</v>
      </c>
      <c r="G1035" s="25">
        <f t="shared" ref="G1035:G1069" si="172">IF(VALUE(MID(D1035,1,1))=4,VALUE(MID(D1035,7,3)),VALUE(MID(D1035,8,3)))</f>
        <v>325</v>
      </c>
      <c r="H1035" s="25">
        <f t="shared" ref="H1035:H1069" si="173">IF(OR(A1035=410,A1035=466,A1035=487),2,1)</f>
        <v>1</v>
      </c>
      <c r="I1035" s="30">
        <f t="shared" ref="I1035:I1069" si="174">VLOOKUP(F1035,distinfo,4)</f>
        <v>1</v>
      </c>
      <c r="J1035" s="27">
        <f t="shared" si="167"/>
        <v>9</v>
      </c>
      <c r="K1035" s="31"/>
      <c r="L1035" s="32">
        <f t="shared" ref="L1035:L1069" si="175">IF(VLOOKUP(D1035,rate_chafnd,40,FALSE)&gt;0,VLOOKUP(D1035,rate_chafnd,40),VLOOKUP(G1035,distinfo,7))</f>
        <v>13746</v>
      </c>
      <c r="M1035" s="32"/>
      <c r="N1035" s="32">
        <f t="shared" ref="N1035:N1069" si="176">VLOOKUP(G1035,distinfo,9)</f>
        <v>1088</v>
      </c>
      <c r="P1035" s="105"/>
    </row>
    <row r="1036" spans="1:16">
      <c r="A1036" s="27">
        <f t="shared" si="168"/>
        <v>3516</v>
      </c>
      <c r="B1036" s="27">
        <v>1027</v>
      </c>
      <c r="C1036" s="28" t="str">
        <f t="shared" si="169"/>
        <v>3516 - HAMPDEN CS OF SCIENCE WEST Charter School - WEST SPRINGFIELD pupils</v>
      </c>
      <c r="D1036" s="24">
        <v>3516332332</v>
      </c>
      <c r="E1036" s="27">
        <f t="shared" si="170"/>
        <v>3516</v>
      </c>
      <c r="F1036" s="25">
        <f t="shared" si="171"/>
        <v>332</v>
      </c>
      <c r="G1036" s="25">
        <f t="shared" si="172"/>
        <v>332</v>
      </c>
      <c r="H1036" s="25">
        <f t="shared" si="173"/>
        <v>1</v>
      </c>
      <c r="I1036" s="30">
        <f t="shared" si="174"/>
        <v>1</v>
      </c>
      <c r="J1036" s="27">
        <f t="shared" si="167"/>
        <v>10</v>
      </c>
      <c r="K1036" s="31"/>
      <c r="L1036" s="32">
        <f t="shared" si="175"/>
        <v>14540</v>
      </c>
      <c r="M1036" s="32"/>
      <c r="N1036" s="32">
        <f t="shared" si="176"/>
        <v>1088</v>
      </c>
      <c r="P1036" s="105"/>
    </row>
    <row r="1037" spans="1:16">
      <c r="A1037" s="27">
        <f t="shared" si="168"/>
        <v>3516</v>
      </c>
      <c r="B1037" s="27">
        <v>1028</v>
      </c>
      <c r="C1037" s="28" t="str">
        <f t="shared" si="169"/>
        <v>3516 - HAMPDEN CS OF SCIENCE WEST Charter School - HAMPSHIRE pupils</v>
      </c>
      <c r="D1037" s="24">
        <v>3516332683</v>
      </c>
      <c r="E1037" s="27">
        <f t="shared" si="170"/>
        <v>3516</v>
      </c>
      <c r="F1037" s="25">
        <f t="shared" si="171"/>
        <v>332</v>
      </c>
      <c r="G1037" s="25">
        <f t="shared" si="172"/>
        <v>683</v>
      </c>
      <c r="H1037" s="25">
        <f t="shared" si="173"/>
        <v>1</v>
      </c>
      <c r="I1037" s="30">
        <f t="shared" si="174"/>
        <v>1</v>
      </c>
      <c r="J1037" s="27">
        <f t="shared" si="167"/>
        <v>5</v>
      </c>
      <c r="K1037" s="31"/>
      <c r="L1037" s="32">
        <f t="shared" si="175"/>
        <v>14165</v>
      </c>
      <c r="M1037" s="32"/>
      <c r="N1037" s="32">
        <f t="shared" si="176"/>
        <v>1088</v>
      </c>
      <c r="P1037" s="105"/>
    </row>
    <row r="1038" spans="1:16">
      <c r="A1038" s="27">
        <f t="shared" si="168"/>
        <v>3517</v>
      </c>
      <c r="B1038" s="27">
        <v>1029</v>
      </c>
      <c r="C1038" s="28" t="str">
        <f t="shared" si="169"/>
        <v>3517 - MAP ACADEMY Charter School - ARLINGTON pupils</v>
      </c>
      <c r="D1038" s="24">
        <v>3517239010</v>
      </c>
      <c r="E1038" s="27">
        <f t="shared" si="170"/>
        <v>3517</v>
      </c>
      <c r="F1038" s="25">
        <f t="shared" si="171"/>
        <v>239</v>
      </c>
      <c r="G1038" s="25">
        <f t="shared" si="172"/>
        <v>10</v>
      </c>
      <c r="H1038" s="25">
        <f t="shared" si="173"/>
        <v>1</v>
      </c>
      <c r="I1038" s="30">
        <f t="shared" si="174"/>
        <v>1.0369999999999999</v>
      </c>
      <c r="J1038" s="27">
        <f t="shared" si="167"/>
        <v>3</v>
      </c>
      <c r="K1038" s="31"/>
      <c r="L1038" s="32">
        <f t="shared" si="175"/>
        <v>16290</v>
      </c>
      <c r="M1038" s="32"/>
      <c r="N1038" s="32">
        <f t="shared" si="176"/>
        <v>1088</v>
      </c>
      <c r="P1038" s="105"/>
    </row>
    <row r="1039" spans="1:16">
      <c r="A1039" s="27">
        <f t="shared" si="168"/>
        <v>3517</v>
      </c>
      <c r="B1039" s="27">
        <v>1030</v>
      </c>
      <c r="C1039" s="28" t="str">
        <f t="shared" si="169"/>
        <v>3517 - MAP ACADEMY Charter School - BARNSTABLE pupils</v>
      </c>
      <c r="D1039" s="24">
        <v>3517239020</v>
      </c>
      <c r="E1039" s="27">
        <f t="shared" si="170"/>
        <v>3517</v>
      </c>
      <c r="F1039" s="25">
        <f t="shared" si="171"/>
        <v>239</v>
      </c>
      <c r="G1039" s="25">
        <f t="shared" si="172"/>
        <v>20</v>
      </c>
      <c r="H1039" s="25">
        <f t="shared" si="173"/>
        <v>1</v>
      </c>
      <c r="I1039" s="30">
        <f t="shared" si="174"/>
        <v>1.0369999999999999</v>
      </c>
      <c r="J1039" s="27">
        <f t="shared" si="167"/>
        <v>10</v>
      </c>
      <c r="K1039" s="31"/>
      <c r="L1039" s="32">
        <f t="shared" si="175"/>
        <v>11960</v>
      </c>
      <c r="M1039" s="32"/>
      <c r="N1039" s="32">
        <f t="shared" si="176"/>
        <v>1088</v>
      </c>
      <c r="P1039" s="105"/>
    </row>
    <row r="1040" spans="1:16">
      <c r="A1040" s="27">
        <f t="shared" si="168"/>
        <v>3517</v>
      </c>
      <c r="B1040" s="27">
        <v>1031</v>
      </c>
      <c r="C1040" s="28" t="str">
        <f t="shared" si="169"/>
        <v>3517 - MAP ACADEMY Charter School - BOURNE pupils</v>
      </c>
      <c r="D1040" s="24">
        <v>3517239036</v>
      </c>
      <c r="E1040" s="27">
        <f t="shared" si="170"/>
        <v>3517</v>
      </c>
      <c r="F1040" s="25">
        <f t="shared" si="171"/>
        <v>239</v>
      </c>
      <c r="G1040" s="25">
        <f t="shared" si="172"/>
        <v>36</v>
      </c>
      <c r="H1040" s="25">
        <f t="shared" si="173"/>
        <v>1</v>
      </c>
      <c r="I1040" s="30">
        <f t="shared" si="174"/>
        <v>1.0369999999999999</v>
      </c>
      <c r="J1040" s="27">
        <f t="shared" si="167"/>
        <v>7</v>
      </c>
      <c r="K1040" s="31"/>
      <c r="L1040" s="32">
        <f t="shared" si="175"/>
        <v>16139</v>
      </c>
      <c r="M1040" s="32"/>
      <c r="N1040" s="32">
        <f t="shared" si="176"/>
        <v>1088</v>
      </c>
      <c r="P1040" s="105"/>
    </row>
    <row r="1041" spans="1:16">
      <c r="A1041" s="27">
        <f t="shared" si="168"/>
        <v>3517</v>
      </c>
      <c r="B1041" s="27">
        <v>1032</v>
      </c>
      <c r="C1041" s="28" t="str">
        <f t="shared" si="169"/>
        <v>3517 - MAP ACADEMY Charter School - CARVER pupils</v>
      </c>
      <c r="D1041" s="24">
        <v>3517239052</v>
      </c>
      <c r="E1041" s="27">
        <f t="shared" si="170"/>
        <v>3517</v>
      </c>
      <c r="F1041" s="25">
        <f t="shared" si="171"/>
        <v>239</v>
      </c>
      <c r="G1041" s="25">
        <f t="shared" si="172"/>
        <v>52</v>
      </c>
      <c r="H1041" s="25">
        <f t="shared" si="173"/>
        <v>1</v>
      </c>
      <c r="I1041" s="30">
        <f t="shared" si="174"/>
        <v>1.0369999999999999</v>
      </c>
      <c r="J1041" s="27">
        <f t="shared" si="167"/>
        <v>7</v>
      </c>
      <c r="K1041" s="31"/>
      <c r="L1041" s="32">
        <f t="shared" si="175"/>
        <v>14833</v>
      </c>
      <c r="M1041" s="32"/>
      <c r="N1041" s="32">
        <f t="shared" si="176"/>
        <v>1088</v>
      </c>
      <c r="P1041" s="105"/>
    </row>
    <row r="1042" spans="1:16">
      <c r="A1042" s="27">
        <f t="shared" si="168"/>
        <v>3517</v>
      </c>
      <c r="B1042" s="27">
        <v>1033</v>
      </c>
      <c r="C1042" s="28" t="str">
        <f t="shared" si="169"/>
        <v>3517 - MAP ACADEMY Charter School - DARTMOUTH pupils</v>
      </c>
      <c r="D1042" s="24">
        <v>3517239072</v>
      </c>
      <c r="E1042" s="27">
        <f t="shared" si="170"/>
        <v>3517</v>
      </c>
      <c r="F1042" s="25">
        <f t="shared" si="171"/>
        <v>239</v>
      </c>
      <c r="G1042" s="25">
        <f t="shared" si="172"/>
        <v>72</v>
      </c>
      <c r="H1042" s="25">
        <f t="shared" si="173"/>
        <v>1</v>
      </c>
      <c r="I1042" s="30">
        <f t="shared" si="174"/>
        <v>1.0369999999999999</v>
      </c>
      <c r="J1042" s="27">
        <f t="shared" si="167"/>
        <v>6</v>
      </c>
      <c r="K1042" s="31"/>
      <c r="L1042" s="32">
        <f t="shared" si="175"/>
        <v>16913</v>
      </c>
      <c r="M1042" s="32"/>
      <c r="N1042" s="32">
        <f t="shared" si="176"/>
        <v>1088</v>
      </c>
      <c r="P1042" s="105"/>
    </row>
    <row r="1043" spans="1:16">
      <c r="A1043" s="27">
        <f t="shared" si="168"/>
        <v>3517</v>
      </c>
      <c r="B1043" s="27">
        <v>1034</v>
      </c>
      <c r="C1043" s="28" t="str">
        <f t="shared" si="169"/>
        <v>3517 - MAP ACADEMY Charter School - DUXBURY pupils</v>
      </c>
      <c r="D1043" s="24">
        <v>3517239082</v>
      </c>
      <c r="E1043" s="27">
        <f t="shared" si="170"/>
        <v>3517</v>
      </c>
      <c r="F1043" s="25">
        <f t="shared" si="171"/>
        <v>239</v>
      </c>
      <c r="G1043" s="25">
        <f t="shared" si="172"/>
        <v>82</v>
      </c>
      <c r="H1043" s="25">
        <f t="shared" si="173"/>
        <v>1</v>
      </c>
      <c r="I1043" s="30">
        <f t="shared" si="174"/>
        <v>1.0369999999999999</v>
      </c>
      <c r="J1043" s="27">
        <f t="shared" si="167"/>
        <v>2</v>
      </c>
      <c r="K1043" s="31"/>
      <c r="L1043" s="32">
        <f t="shared" si="175"/>
        <v>16178</v>
      </c>
      <c r="M1043" s="32"/>
      <c r="N1043" s="32">
        <f t="shared" si="176"/>
        <v>1088</v>
      </c>
      <c r="P1043" s="105"/>
    </row>
    <row r="1044" spans="1:16">
      <c r="A1044" s="27">
        <f t="shared" si="168"/>
        <v>3517</v>
      </c>
      <c r="B1044" s="27">
        <v>1035</v>
      </c>
      <c r="C1044" s="28" t="str">
        <f t="shared" si="169"/>
        <v>3517 - MAP ACADEMY Charter School - EAST BRIDGEWATER pupils</v>
      </c>
      <c r="D1044" s="24">
        <v>3517239083</v>
      </c>
      <c r="E1044" s="27">
        <f t="shared" si="170"/>
        <v>3517</v>
      </c>
      <c r="F1044" s="25">
        <f t="shared" si="171"/>
        <v>239</v>
      </c>
      <c r="G1044" s="25">
        <f t="shared" si="172"/>
        <v>83</v>
      </c>
      <c r="H1044" s="25">
        <f t="shared" si="173"/>
        <v>1</v>
      </c>
      <c r="I1044" s="30">
        <f t="shared" si="174"/>
        <v>1.0369999999999999</v>
      </c>
      <c r="J1044" s="27">
        <f t="shared" si="167"/>
        <v>6</v>
      </c>
      <c r="K1044" s="31"/>
      <c r="L1044" s="32">
        <f t="shared" si="175"/>
        <v>11960</v>
      </c>
      <c r="M1044" s="32"/>
      <c r="N1044" s="32">
        <f t="shared" si="176"/>
        <v>1088</v>
      </c>
      <c r="P1044" s="105"/>
    </row>
    <row r="1045" spans="1:16">
      <c r="A1045" s="27">
        <f t="shared" si="168"/>
        <v>3517</v>
      </c>
      <c r="B1045" s="27">
        <v>1036</v>
      </c>
      <c r="C1045" s="28" t="str">
        <f t="shared" si="169"/>
        <v>3517 - MAP ACADEMY Charter School - FALL RIVER pupils</v>
      </c>
      <c r="D1045" s="24">
        <v>3517239095</v>
      </c>
      <c r="E1045" s="27">
        <f t="shared" si="170"/>
        <v>3517</v>
      </c>
      <c r="F1045" s="25">
        <f t="shared" si="171"/>
        <v>239</v>
      </c>
      <c r="G1045" s="25">
        <f t="shared" si="172"/>
        <v>95</v>
      </c>
      <c r="H1045" s="25">
        <f t="shared" si="173"/>
        <v>1</v>
      </c>
      <c r="I1045" s="30">
        <f t="shared" si="174"/>
        <v>1.0369999999999999</v>
      </c>
      <c r="J1045" s="27">
        <f t="shared" si="167"/>
        <v>12</v>
      </c>
      <c r="K1045" s="31"/>
      <c r="L1045" s="32">
        <f t="shared" si="175"/>
        <v>18651</v>
      </c>
      <c r="M1045" s="32"/>
      <c r="N1045" s="32">
        <f t="shared" si="176"/>
        <v>1088</v>
      </c>
      <c r="P1045" s="105"/>
    </row>
    <row r="1046" spans="1:16">
      <c r="A1046" s="27">
        <f t="shared" si="168"/>
        <v>3517</v>
      </c>
      <c r="B1046" s="27">
        <v>1037</v>
      </c>
      <c r="C1046" s="28" t="str">
        <f t="shared" si="169"/>
        <v>3517 - MAP ACADEMY Charter School - FALMOUTH pupils</v>
      </c>
      <c r="D1046" s="24">
        <v>3517239096</v>
      </c>
      <c r="E1046" s="27">
        <f t="shared" si="170"/>
        <v>3517</v>
      </c>
      <c r="F1046" s="25">
        <f t="shared" si="171"/>
        <v>239</v>
      </c>
      <c r="G1046" s="25">
        <f t="shared" si="172"/>
        <v>96</v>
      </c>
      <c r="H1046" s="25">
        <f t="shared" si="173"/>
        <v>1</v>
      </c>
      <c r="I1046" s="30">
        <f t="shared" si="174"/>
        <v>1.0369999999999999</v>
      </c>
      <c r="J1046" s="27">
        <f t="shared" si="167"/>
        <v>8</v>
      </c>
      <c r="K1046" s="31"/>
      <c r="L1046" s="32">
        <f t="shared" si="175"/>
        <v>17454</v>
      </c>
      <c r="M1046" s="32"/>
      <c r="N1046" s="32">
        <f t="shared" si="176"/>
        <v>1088</v>
      </c>
      <c r="P1046" s="105"/>
    </row>
    <row r="1047" spans="1:16">
      <c r="A1047" s="27">
        <f t="shared" si="168"/>
        <v>3517</v>
      </c>
      <c r="B1047" s="27">
        <v>1038</v>
      </c>
      <c r="C1047" s="28" t="str">
        <f t="shared" si="169"/>
        <v>3517 - MAP ACADEMY Charter School - HINGHAM pupils</v>
      </c>
      <c r="D1047" s="24">
        <v>3517239131</v>
      </c>
      <c r="E1047" s="27">
        <f t="shared" si="170"/>
        <v>3517</v>
      </c>
      <c r="F1047" s="25">
        <f t="shared" si="171"/>
        <v>239</v>
      </c>
      <c r="G1047" s="25">
        <f t="shared" si="172"/>
        <v>131</v>
      </c>
      <c r="H1047" s="25">
        <f t="shared" si="173"/>
        <v>1</v>
      </c>
      <c r="I1047" s="30">
        <f t="shared" si="174"/>
        <v>1.0369999999999999</v>
      </c>
      <c r="J1047" s="27">
        <f t="shared" si="167"/>
        <v>2</v>
      </c>
      <c r="K1047" s="31"/>
      <c r="L1047" s="32">
        <f t="shared" si="175"/>
        <v>16178</v>
      </c>
      <c r="M1047" s="32"/>
      <c r="N1047" s="32">
        <f t="shared" si="176"/>
        <v>1088</v>
      </c>
      <c r="P1047" s="105"/>
    </row>
    <row r="1048" spans="1:16">
      <c r="A1048" s="27">
        <f t="shared" si="168"/>
        <v>3517</v>
      </c>
      <c r="B1048" s="27">
        <v>1039</v>
      </c>
      <c r="C1048" s="28" t="str">
        <f t="shared" si="169"/>
        <v>3517 - MAP ACADEMY Charter School - MALDEN pupils</v>
      </c>
      <c r="D1048" s="24">
        <v>3517239165</v>
      </c>
      <c r="E1048" s="27">
        <f t="shared" si="170"/>
        <v>3517</v>
      </c>
      <c r="F1048" s="25">
        <f t="shared" si="171"/>
        <v>239</v>
      </c>
      <c r="G1048" s="25">
        <f t="shared" si="172"/>
        <v>165</v>
      </c>
      <c r="H1048" s="25">
        <f t="shared" si="173"/>
        <v>1</v>
      </c>
      <c r="I1048" s="30">
        <f t="shared" si="174"/>
        <v>1.0369999999999999</v>
      </c>
      <c r="J1048" s="27">
        <f t="shared" si="167"/>
        <v>10</v>
      </c>
      <c r="K1048" s="31"/>
      <c r="L1048" s="32">
        <f t="shared" si="175"/>
        <v>17996</v>
      </c>
      <c r="M1048" s="32"/>
      <c r="N1048" s="32">
        <f t="shared" si="176"/>
        <v>1088</v>
      </c>
      <c r="P1048" s="105"/>
    </row>
    <row r="1049" spans="1:16">
      <c r="A1049" s="27">
        <f t="shared" si="168"/>
        <v>3517</v>
      </c>
      <c r="B1049" s="27">
        <v>1040</v>
      </c>
      <c r="C1049" s="28" t="str">
        <f t="shared" si="169"/>
        <v>3517 - MAP ACADEMY Charter School - MANSFIELD pupils</v>
      </c>
      <c r="D1049" s="24">
        <v>3517239167</v>
      </c>
      <c r="E1049" s="27">
        <f t="shared" si="170"/>
        <v>3517</v>
      </c>
      <c r="F1049" s="25">
        <f t="shared" si="171"/>
        <v>239</v>
      </c>
      <c r="G1049" s="25">
        <f t="shared" si="172"/>
        <v>167</v>
      </c>
      <c r="H1049" s="25">
        <f t="shared" si="173"/>
        <v>1</v>
      </c>
      <c r="I1049" s="30">
        <f t="shared" si="174"/>
        <v>1.0369999999999999</v>
      </c>
      <c r="J1049" s="27">
        <f t="shared" si="167"/>
        <v>4</v>
      </c>
      <c r="K1049" s="31"/>
      <c r="L1049" s="32">
        <f t="shared" si="175"/>
        <v>16403</v>
      </c>
      <c r="M1049" s="32"/>
      <c r="N1049" s="32">
        <f t="shared" si="176"/>
        <v>1088</v>
      </c>
      <c r="P1049" s="105"/>
    </row>
    <row r="1050" spans="1:16">
      <c r="A1050" s="27">
        <f t="shared" si="168"/>
        <v>3517</v>
      </c>
      <c r="B1050" s="27">
        <v>1041</v>
      </c>
      <c r="C1050" s="28" t="str">
        <f t="shared" si="169"/>
        <v>3517 - MAP ACADEMY Charter School - MARSHFIELD pupils</v>
      </c>
      <c r="D1050" s="24">
        <v>3517239171</v>
      </c>
      <c r="E1050" s="27">
        <f t="shared" si="170"/>
        <v>3517</v>
      </c>
      <c r="F1050" s="25">
        <f t="shared" si="171"/>
        <v>239</v>
      </c>
      <c r="G1050" s="25">
        <f t="shared" si="172"/>
        <v>171</v>
      </c>
      <c r="H1050" s="25">
        <f t="shared" si="173"/>
        <v>1</v>
      </c>
      <c r="I1050" s="30">
        <f t="shared" si="174"/>
        <v>1.0369999999999999</v>
      </c>
      <c r="J1050" s="27">
        <f t="shared" si="167"/>
        <v>4</v>
      </c>
      <c r="K1050" s="31"/>
      <c r="L1050" s="32">
        <f t="shared" si="175"/>
        <v>14922</v>
      </c>
      <c r="M1050" s="32"/>
      <c r="N1050" s="32">
        <f t="shared" si="176"/>
        <v>1088</v>
      </c>
      <c r="P1050" s="105"/>
    </row>
    <row r="1051" spans="1:16">
      <c r="A1051" s="27">
        <f t="shared" si="168"/>
        <v>3517</v>
      </c>
      <c r="B1051" s="27">
        <v>1042</v>
      </c>
      <c r="C1051" s="28" t="str">
        <f t="shared" si="169"/>
        <v>3517 - MAP ACADEMY Charter School - MASHPEE pupils</v>
      </c>
      <c r="D1051" s="24">
        <v>3517239172</v>
      </c>
      <c r="E1051" s="27">
        <f t="shared" si="170"/>
        <v>3517</v>
      </c>
      <c r="F1051" s="25">
        <f t="shared" si="171"/>
        <v>239</v>
      </c>
      <c r="G1051" s="25">
        <f t="shared" si="172"/>
        <v>172</v>
      </c>
      <c r="H1051" s="25">
        <f t="shared" si="173"/>
        <v>1</v>
      </c>
      <c r="I1051" s="30">
        <f t="shared" si="174"/>
        <v>1.0369999999999999</v>
      </c>
      <c r="J1051" s="27">
        <f t="shared" si="167"/>
        <v>8</v>
      </c>
      <c r="K1051" s="31"/>
      <c r="L1051" s="32">
        <f t="shared" si="175"/>
        <v>17454</v>
      </c>
      <c r="M1051" s="32"/>
      <c r="N1051" s="32">
        <f t="shared" si="176"/>
        <v>1088</v>
      </c>
      <c r="P1051" s="105"/>
    </row>
    <row r="1052" spans="1:16">
      <c r="A1052" s="27">
        <f t="shared" si="168"/>
        <v>3517</v>
      </c>
      <c r="B1052" s="27">
        <v>1043</v>
      </c>
      <c r="C1052" s="28" t="str">
        <f t="shared" si="169"/>
        <v>3517 - MAP ACADEMY Charter School - MIDDLEBOROUGH pupils</v>
      </c>
      <c r="D1052" s="24">
        <v>3517239182</v>
      </c>
      <c r="E1052" s="27">
        <f t="shared" si="170"/>
        <v>3517</v>
      </c>
      <c r="F1052" s="25">
        <f t="shared" si="171"/>
        <v>239</v>
      </c>
      <c r="G1052" s="25">
        <f t="shared" si="172"/>
        <v>182</v>
      </c>
      <c r="H1052" s="25">
        <f t="shared" si="173"/>
        <v>1</v>
      </c>
      <c r="I1052" s="30">
        <f t="shared" si="174"/>
        <v>1.0369999999999999</v>
      </c>
      <c r="J1052" s="27">
        <f t="shared" si="167"/>
        <v>8</v>
      </c>
      <c r="K1052" s="31"/>
      <c r="L1052" s="32">
        <f t="shared" si="175"/>
        <v>16538</v>
      </c>
      <c r="M1052" s="32"/>
      <c r="N1052" s="32">
        <f t="shared" si="176"/>
        <v>1088</v>
      </c>
      <c r="P1052" s="105"/>
    </row>
    <row r="1053" spans="1:16">
      <c r="A1053" s="27">
        <f t="shared" si="168"/>
        <v>3517</v>
      </c>
      <c r="B1053" s="27">
        <v>1044</v>
      </c>
      <c r="C1053" s="28" t="str">
        <f t="shared" si="169"/>
        <v>3517 - MAP ACADEMY Charter School - MILFORD pupils</v>
      </c>
      <c r="D1053" s="24">
        <v>3517239185</v>
      </c>
      <c r="E1053" s="27">
        <f t="shared" si="170"/>
        <v>3517</v>
      </c>
      <c r="F1053" s="25">
        <f t="shared" si="171"/>
        <v>239</v>
      </c>
      <c r="G1053" s="25">
        <f t="shared" si="172"/>
        <v>185</v>
      </c>
      <c r="H1053" s="25">
        <f t="shared" si="173"/>
        <v>1</v>
      </c>
      <c r="I1053" s="30">
        <f t="shared" si="174"/>
        <v>1.0369999999999999</v>
      </c>
      <c r="J1053" s="27">
        <f t="shared" si="167"/>
        <v>10</v>
      </c>
      <c r="K1053" s="31"/>
      <c r="L1053" s="32">
        <f t="shared" si="175"/>
        <v>17996</v>
      </c>
      <c r="M1053" s="32"/>
      <c r="N1053" s="32">
        <f t="shared" si="176"/>
        <v>1088</v>
      </c>
      <c r="P1053" s="105"/>
    </row>
    <row r="1054" spans="1:16">
      <c r="A1054" s="27">
        <f t="shared" si="168"/>
        <v>3517</v>
      </c>
      <c r="B1054" s="27">
        <v>1045</v>
      </c>
      <c r="C1054" s="28" t="str">
        <f t="shared" si="169"/>
        <v>3517 - MAP ACADEMY Charter School - NEW BEDFORD pupils</v>
      </c>
      <c r="D1054" s="24">
        <v>3517239201</v>
      </c>
      <c r="E1054" s="27">
        <f t="shared" si="170"/>
        <v>3517</v>
      </c>
      <c r="F1054" s="25">
        <f t="shared" si="171"/>
        <v>239</v>
      </c>
      <c r="G1054" s="25">
        <f t="shared" si="172"/>
        <v>201</v>
      </c>
      <c r="H1054" s="25">
        <f t="shared" si="173"/>
        <v>1</v>
      </c>
      <c r="I1054" s="30">
        <f t="shared" si="174"/>
        <v>1.0369999999999999</v>
      </c>
      <c r="J1054" s="27">
        <f t="shared" si="167"/>
        <v>12</v>
      </c>
      <c r="K1054" s="31"/>
      <c r="L1054" s="32">
        <f t="shared" si="175"/>
        <v>18651</v>
      </c>
      <c r="M1054" s="32"/>
      <c r="N1054" s="32">
        <f t="shared" si="176"/>
        <v>1088</v>
      </c>
      <c r="P1054" s="105"/>
    </row>
    <row r="1055" spans="1:16">
      <c r="A1055" s="27">
        <f t="shared" si="168"/>
        <v>3517</v>
      </c>
      <c r="B1055" s="27">
        <v>1046</v>
      </c>
      <c r="C1055" s="28" t="str">
        <f t="shared" si="169"/>
        <v>3517 - MAP ACADEMY Charter School - PEMBROKE pupils</v>
      </c>
      <c r="D1055" s="24">
        <v>3517239231</v>
      </c>
      <c r="E1055" s="27">
        <f t="shared" si="170"/>
        <v>3517</v>
      </c>
      <c r="F1055" s="25">
        <f t="shared" si="171"/>
        <v>239</v>
      </c>
      <c r="G1055" s="25">
        <f t="shared" si="172"/>
        <v>231</v>
      </c>
      <c r="H1055" s="25">
        <f t="shared" si="173"/>
        <v>1</v>
      </c>
      <c r="I1055" s="30">
        <f t="shared" si="174"/>
        <v>1.0369999999999999</v>
      </c>
      <c r="J1055" s="27">
        <f t="shared" si="167"/>
        <v>4</v>
      </c>
      <c r="K1055" s="31"/>
      <c r="L1055" s="32">
        <f t="shared" si="175"/>
        <v>15848</v>
      </c>
      <c r="M1055" s="32"/>
      <c r="N1055" s="32">
        <f t="shared" si="176"/>
        <v>1088</v>
      </c>
      <c r="P1055" s="105"/>
    </row>
    <row r="1056" spans="1:16">
      <c r="A1056" s="27">
        <f t="shared" si="168"/>
        <v>3517</v>
      </c>
      <c r="B1056" s="27">
        <v>1047</v>
      </c>
      <c r="C1056" s="28" t="str">
        <f t="shared" si="169"/>
        <v>3517 - MAP ACADEMY Charter School - PLYMOUTH pupils</v>
      </c>
      <c r="D1056" s="24">
        <v>3517239239</v>
      </c>
      <c r="E1056" s="27">
        <f t="shared" si="170"/>
        <v>3517</v>
      </c>
      <c r="F1056" s="25">
        <f t="shared" si="171"/>
        <v>239</v>
      </c>
      <c r="G1056" s="25">
        <f t="shared" si="172"/>
        <v>239</v>
      </c>
      <c r="H1056" s="25">
        <f t="shared" si="173"/>
        <v>1</v>
      </c>
      <c r="I1056" s="30">
        <f t="shared" si="174"/>
        <v>1.0369999999999999</v>
      </c>
      <c r="J1056" s="27">
        <f t="shared" si="167"/>
        <v>6</v>
      </c>
      <c r="K1056" s="31"/>
      <c r="L1056" s="32">
        <f t="shared" si="175"/>
        <v>15220</v>
      </c>
      <c r="M1056" s="32"/>
      <c r="N1056" s="32">
        <f t="shared" si="176"/>
        <v>1088</v>
      </c>
      <c r="P1056" s="105"/>
    </row>
    <row r="1057" spans="1:16">
      <c r="A1057" s="27">
        <f t="shared" si="168"/>
        <v>3517</v>
      </c>
      <c r="B1057" s="27">
        <v>1048</v>
      </c>
      <c r="C1057" s="28" t="str">
        <f t="shared" si="169"/>
        <v>3517 - MAP ACADEMY Charter School - ROCKLAND pupils</v>
      </c>
      <c r="D1057" s="24">
        <v>3517239251</v>
      </c>
      <c r="E1057" s="27">
        <f t="shared" si="170"/>
        <v>3517</v>
      </c>
      <c r="F1057" s="25">
        <f t="shared" si="171"/>
        <v>239</v>
      </c>
      <c r="G1057" s="25">
        <f t="shared" si="172"/>
        <v>251</v>
      </c>
      <c r="H1057" s="25">
        <f t="shared" si="173"/>
        <v>1</v>
      </c>
      <c r="I1057" s="30">
        <f t="shared" si="174"/>
        <v>1.0369999999999999</v>
      </c>
      <c r="J1057" s="27">
        <f t="shared" si="167"/>
        <v>9</v>
      </c>
      <c r="K1057" s="31"/>
      <c r="L1057" s="32">
        <f t="shared" si="175"/>
        <v>17725</v>
      </c>
      <c r="M1057" s="32"/>
      <c r="N1057" s="32">
        <f t="shared" si="176"/>
        <v>1088</v>
      </c>
      <c r="P1057" s="105"/>
    </row>
    <row r="1058" spans="1:16">
      <c r="A1058" s="27">
        <f t="shared" si="168"/>
        <v>3517</v>
      </c>
      <c r="B1058" s="27">
        <v>1049</v>
      </c>
      <c r="C1058" s="28" t="str">
        <f t="shared" si="169"/>
        <v>3517 - MAP ACADEMY Charter School - SANDWICH pupils</v>
      </c>
      <c r="D1058" s="24">
        <v>3517239261</v>
      </c>
      <c r="E1058" s="27">
        <f t="shared" si="170"/>
        <v>3517</v>
      </c>
      <c r="F1058" s="25">
        <f t="shared" si="171"/>
        <v>239</v>
      </c>
      <c r="G1058" s="25">
        <f t="shared" si="172"/>
        <v>261</v>
      </c>
      <c r="H1058" s="25">
        <f t="shared" si="173"/>
        <v>1</v>
      </c>
      <c r="I1058" s="30">
        <f t="shared" si="174"/>
        <v>1.0369999999999999</v>
      </c>
      <c r="J1058" s="27">
        <f t="shared" si="167"/>
        <v>5</v>
      </c>
      <c r="K1058" s="31"/>
      <c r="L1058" s="32">
        <f t="shared" si="175"/>
        <v>14238</v>
      </c>
      <c r="M1058" s="32"/>
      <c r="N1058" s="32">
        <f t="shared" si="176"/>
        <v>1088</v>
      </c>
      <c r="P1058" s="105"/>
    </row>
    <row r="1059" spans="1:16">
      <c r="A1059" s="27">
        <f t="shared" si="168"/>
        <v>3517</v>
      </c>
      <c r="B1059" s="27">
        <v>1050</v>
      </c>
      <c r="C1059" s="28" t="str">
        <f t="shared" si="169"/>
        <v>3517 - MAP ACADEMY Charter School - TAUNTON pupils</v>
      </c>
      <c r="D1059" s="24">
        <v>3517239293</v>
      </c>
      <c r="E1059" s="27">
        <f t="shared" si="170"/>
        <v>3517</v>
      </c>
      <c r="F1059" s="25">
        <f t="shared" si="171"/>
        <v>239</v>
      </c>
      <c r="G1059" s="25">
        <f t="shared" si="172"/>
        <v>293</v>
      </c>
      <c r="H1059" s="25">
        <f t="shared" si="173"/>
        <v>1</v>
      </c>
      <c r="I1059" s="30">
        <f t="shared" si="174"/>
        <v>1.0369999999999999</v>
      </c>
      <c r="J1059" s="27">
        <f t="shared" si="167"/>
        <v>10</v>
      </c>
      <c r="K1059" s="31"/>
      <c r="L1059" s="32">
        <f t="shared" si="175"/>
        <v>14978</v>
      </c>
      <c r="M1059" s="32"/>
      <c r="N1059" s="32">
        <f t="shared" si="176"/>
        <v>1088</v>
      </c>
      <c r="P1059" s="105"/>
    </row>
    <row r="1060" spans="1:16">
      <c r="A1060" s="27">
        <f t="shared" si="168"/>
        <v>3517</v>
      </c>
      <c r="B1060" s="27">
        <v>1051</v>
      </c>
      <c r="C1060" s="28" t="str">
        <f t="shared" si="169"/>
        <v>3517 - MAP ACADEMY Charter School - WAREHAM pupils</v>
      </c>
      <c r="D1060" s="24">
        <v>3517239310</v>
      </c>
      <c r="E1060" s="27">
        <f t="shared" si="170"/>
        <v>3517</v>
      </c>
      <c r="F1060" s="25">
        <f t="shared" si="171"/>
        <v>239</v>
      </c>
      <c r="G1060" s="25">
        <f t="shared" si="172"/>
        <v>310</v>
      </c>
      <c r="H1060" s="25">
        <f t="shared" si="173"/>
        <v>1</v>
      </c>
      <c r="I1060" s="30">
        <f t="shared" si="174"/>
        <v>1.0369999999999999</v>
      </c>
      <c r="J1060" s="27">
        <f t="shared" si="167"/>
        <v>10</v>
      </c>
      <c r="K1060" s="31"/>
      <c r="L1060" s="32">
        <f t="shared" si="175"/>
        <v>16864</v>
      </c>
      <c r="M1060" s="32"/>
      <c r="N1060" s="32">
        <f t="shared" si="176"/>
        <v>1088</v>
      </c>
      <c r="P1060" s="105"/>
    </row>
    <row r="1061" spans="1:16">
      <c r="A1061" s="27">
        <f t="shared" si="168"/>
        <v>3517</v>
      </c>
      <c r="B1061" s="27">
        <v>1052</v>
      </c>
      <c r="C1061" s="28" t="str">
        <f t="shared" si="169"/>
        <v>3517 - MAP ACADEMY Charter School - WEYMOUTH pupils</v>
      </c>
      <c r="D1061" s="24">
        <v>3517239336</v>
      </c>
      <c r="E1061" s="27">
        <f t="shared" si="170"/>
        <v>3517</v>
      </c>
      <c r="F1061" s="25">
        <f t="shared" si="171"/>
        <v>239</v>
      </c>
      <c r="G1061" s="25">
        <f t="shared" si="172"/>
        <v>336</v>
      </c>
      <c r="H1061" s="25">
        <f t="shared" si="173"/>
        <v>1</v>
      </c>
      <c r="I1061" s="30">
        <f t="shared" si="174"/>
        <v>1.0369999999999999</v>
      </c>
      <c r="J1061" s="27">
        <f t="shared" si="167"/>
        <v>8</v>
      </c>
      <c r="K1061" s="31"/>
      <c r="L1061" s="32">
        <f t="shared" si="175"/>
        <v>11960</v>
      </c>
      <c r="M1061" s="32"/>
      <c r="N1061" s="32">
        <f t="shared" si="176"/>
        <v>1088</v>
      </c>
      <c r="P1061" s="105"/>
    </row>
    <row r="1062" spans="1:16">
      <c r="A1062" s="27">
        <f t="shared" si="168"/>
        <v>3517</v>
      </c>
      <c r="B1062" s="27">
        <v>1053</v>
      </c>
      <c r="C1062" s="28" t="str">
        <f t="shared" si="169"/>
        <v>3517 - MAP ACADEMY Charter School - BRIDGEWATER RAYNHAM pupils</v>
      </c>
      <c r="D1062" s="24">
        <v>3517239625</v>
      </c>
      <c r="E1062" s="27">
        <f t="shared" si="170"/>
        <v>3517</v>
      </c>
      <c r="F1062" s="25">
        <f t="shared" si="171"/>
        <v>239</v>
      </c>
      <c r="G1062" s="25">
        <f t="shared" si="172"/>
        <v>625</v>
      </c>
      <c r="H1062" s="25">
        <f t="shared" si="173"/>
        <v>1</v>
      </c>
      <c r="I1062" s="30">
        <f t="shared" si="174"/>
        <v>1.0369999999999999</v>
      </c>
      <c r="J1062" s="27">
        <f t="shared" si="167"/>
        <v>6</v>
      </c>
      <c r="K1062" s="31"/>
      <c r="L1062" s="32">
        <f t="shared" si="175"/>
        <v>16913</v>
      </c>
      <c r="M1062" s="32"/>
      <c r="N1062" s="32">
        <f t="shared" si="176"/>
        <v>1088</v>
      </c>
      <c r="P1062" s="105"/>
    </row>
    <row r="1063" spans="1:16">
      <c r="A1063" s="27">
        <f t="shared" si="168"/>
        <v>3517</v>
      </c>
      <c r="B1063" s="27">
        <v>1054</v>
      </c>
      <c r="C1063" s="28" t="str">
        <f t="shared" si="169"/>
        <v>3517 - MAP ACADEMY Charter School - FREETOWN LAKEVILLE pupils</v>
      </c>
      <c r="D1063" s="24">
        <v>3517239665</v>
      </c>
      <c r="E1063" s="27">
        <f t="shared" si="170"/>
        <v>3517</v>
      </c>
      <c r="F1063" s="25">
        <f t="shared" si="171"/>
        <v>239</v>
      </c>
      <c r="G1063" s="25">
        <f t="shared" si="172"/>
        <v>665</v>
      </c>
      <c r="H1063" s="25">
        <f t="shared" si="173"/>
        <v>1</v>
      </c>
      <c r="I1063" s="30">
        <f t="shared" si="174"/>
        <v>1.0369999999999999</v>
      </c>
      <c r="J1063" s="27">
        <f t="shared" si="167"/>
        <v>5</v>
      </c>
      <c r="K1063" s="31"/>
      <c r="L1063" s="32">
        <f t="shared" si="175"/>
        <v>16516</v>
      </c>
      <c r="M1063" s="32"/>
      <c r="N1063" s="32">
        <f t="shared" si="176"/>
        <v>1088</v>
      </c>
      <c r="P1063" s="105"/>
    </row>
    <row r="1064" spans="1:16">
      <c r="A1064" s="27">
        <f t="shared" si="168"/>
        <v>3517</v>
      </c>
      <c r="B1064" s="27">
        <v>1055</v>
      </c>
      <c r="C1064" s="28" t="str">
        <f t="shared" si="169"/>
        <v>3517 - MAP ACADEMY Charter School - OLD ROCHESTER pupils</v>
      </c>
      <c r="D1064" s="24">
        <v>3517239740</v>
      </c>
      <c r="E1064" s="27">
        <f t="shared" si="170"/>
        <v>3517</v>
      </c>
      <c r="F1064" s="25">
        <f t="shared" si="171"/>
        <v>239</v>
      </c>
      <c r="G1064" s="25">
        <f t="shared" si="172"/>
        <v>740</v>
      </c>
      <c r="H1064" s="25">
        <f t="shared" si="173"/>
        <v>1</v>
      </c>
      <c r="I1064" s="30">
        <f t="shared" si="174"/>
        <v>1.0369999999999999</v>
      </c>
      <c r="J1064" s="27">
        <f t="shared" si="167"/>
        <v>4</v>
      </c>
      <c r="K1064" s="31"/>
      <c r="L1064" s="32">
        <f t="shared" si="175"/>
        <v>14181</v>
      </c>
      <c r="M1064" s="32"/>
      <c r="N1064" s="32">
        <f t="shared" si="176"/>
        <v>1088</v>
      </c>
      <c r="P1064" s="105"/>
    </row>
    <row r="1065" spans="1:16">
      <c r="A1065" s="27">
        <f t="shared" si="168"/>
        <v>3517</v>
      </c>
      <c r="B1065" s="27">
        <v>1056</v>
      </c>
      <c r="C1065" s="28" t="str">
        <f t="shared" si="169"/>
        <v>3517 - MAP ACADEMY Charter School - SILVER LAKE pupils</v>
      </c>
      <c r="D1065" s="24">
        <v>3517239760</v>
      </c>
      <c r="E1065" s="27">
        <f t="shared" si="170"/>
        <v>3517</v>
      </c>
      <c r="F1065" s="25">
        <f t="shared" si="171"/>
        <v>239</v>
      </c>
      <c r="G1065" s="25">
        <f t="shared" si="172"/>
        <v>760</v>
      </c>
      <c r="H1065" s="25">
        <f t="shared" si="173"/>
        <v>1</v>
      </c>
      <c r="I1065" s="30">
        <f t="shared" si="174"/>
        <v>1.0369999999999999</v>
      </c>
      <c r="J1065" s="27">
        <f t="shared" si="167"/>
        <v>5</v>
      </c>
      <c r="K1065" s="31"/>
      <c r="L1065" s="32">
        <f t="shared" si="175"/>
        <v>14358</v>
      </c>
      <c r="M1065" s="32"/>
      <c r="N1065" s="32">
        <f t="shared" si="176"/>
        <v>1088</v>
      </c>
      <c r="P1065" s="105"/>
    </row>
    <row r="1066" spans="1:16">
      <c r="A1066" s="27">
        <f t="shared" si="168"/>
        <v>3517</v>
      </c>
      <c r="B1066" s="27">
        <v>1057</v>
      </c>
      <c r="C1066" s="28" t="str">
        <f t="shared" si="169"/>
        <v>3517 - MAP ACADEMY Charter School - WHITMAN HANSON pupils</v>
      </c>
      <c r="D1066" s="24">
        <v>3517239780</v>
      </c>
      <c r="E1066" s="27">
        <f t="shared" si="170"/>
        <v>3517</v>
      </c>
      <c r="F1066" s="25">
        <f t="shared" si="171"/>
        <v>239</v>
      </c>
      <c r="G1066" s="25">
        <f t="shared" si="172"/>
        <v>780</v>
      </c>
      <c r="H1066" s="25">
        <f t="shared" si="173"/>
        <v>1</v>
      </c>
      <c r="I1066" s="30">
        <f t="shared" si="174"/>
        <v>1.0369999999999999</v>
      </c>
      <c r="J1066" s="27">
        <f t="shared" si="167"/>
        <v>6</v>
      </c>
      <c r="K1066" s="31"/>
      <c r="L1066" s="32">
        <f t="shared" si="175"/>
        <v>13611</v>
      </c>
      <c r="M1066" s="32"/>
      <c r="N1066" s="32">
        <f t="shared" si="176"/>
        <v>1088</v>
      </c>
      <c r="P1066" s="105"/>
    </row>
    <row r="1067" spans="1:16">
      <c r="A1067" s="27">
        <f t="shared" si="168"/>
        <v>3518</v>
      </c>
      <c r="B1067" s="27">
        <v>1058</v>
      </c>
      <c r="C1067" s="28" t="str">
        <f t="shared" si="169"/>
        <v>3518 - PHOENIX ACADEMY LAWRENCE Charter School - CHELSEA pupils</v>
      </c>
      <c r="D1067" s="24">
        <v>3518149057</v>
      </c>
      <c r="E1067" s="27">
        <f t="shared" si="170"/>
        <v>3518</v>
      </c>
      <c r="F1067" s="25">
        <f t="shared" si="171"/>
        <v>149</v>
      </c>
      <c r="G1067" s="25">
        <f t="shared" si="172"/>
        <v>57</v>
      </c>
      <c r="H1067" s="25">
        <f t="shared" si="173"/>
        <v>1</v>
      </c>
      <c r="I1067" s="30">
        <f t="shared" si="174"/>
        <v>1</v>
      </c>
      <c r="J1067" s="27">
        <f t="shared" si="167"/>
        <v>12</v>
      </c>
      <c r="K1067" s="31"/>
      <c r="L1067" s="32">
        <f t="shared" si="175"/>
        <v>20603</v>
      </c>
      <c r="M1067" s="32"/>
      <c r="N1067" s="32">
        <f t="shared" si="176"/>
        <v>1088</v>
      </c>
      <c r="P1067" s="105"/>
    </row>
    <row r="1068" spans="1:16">
      <c r="A1068" s="27">
        <f t="shared" si="168"/>
        <v>3518</v>
      </c>
      <c r="B1068" s="27">
        <v>1059</v>
      </c>
      <c r="C1068" s="28" t="str">
        <f t="shared" si="169"/>
        <v>3518 - PHOENIX ACADEMY LAWRENCE Charter School - HAVERHILL pupils</v>
      </c>
      <c r="D1068" s="24">
        <v>3518149128</v>
      </c>
      <c r="E1068" s="27">
        <f t="shared" si="170"/>
        <v>3518</v>
      </c>
      <c r="F1068" s="25">
        <f t="shared" si="171"/>
        <v>149</v>
      </c>
      <c r="G1068" s="25">
        <f t="shared" si="172"/>
        <v>128</v>
      </c>
      <c r="H1068" s="25">
        <f t="shared" si="173"/>
        <v>1</v>
      </c>
      <c r="I1068" s="30">
        <f t="shared" si="174"/>
        <v>1</v>
      </c>
      <c r="J1068" s="27">
        <f t="shared" si="167"/>
        <v>10</v>
      </c>
      <c r="K1068" s="31"/>
      <c r="L1068" s="32">
        <f t="shared" si="175"/>
        <v>17535</v>
      </c>
      <c r="M1068" s="32"/>
      <c r="N1068" s="32">
        <f t="shared" si="176"/>
        <v>1088</v>
      </c>
      <c r="P1068" s="105"/>
    </row>
    <row r="1069" spans="1:16">
      <c r="A1069" s="27">
        <f t="shared" si="168"/>
        <v>3518</v>
      </c>
      <c r="B1069" s="27">
        <v>1060</v>
      </c>
      <c r="C1069" s="28" t="str">
        <f t="shared" si="169"/>
        <v>3518 - PHOENIX ACADEMY LAWRENCE Charter School - LAWRENCE pupils</v>
      </c>
      <c r="D1069" s="24">
        <v>3518149149</v>
      </c>
      <c r="E1069" s="27">
        <f t="shared" si="170"/>
        <v>3518</v>
      </c>
      <c r="F1069" s="25">
        <f t="shared" si="171"/>
        <v>149</v>
      </c>
      <c r="G1069" s="25">
        <f t="shared" si="172"/>
        <v>149</v>
      </c>
      <c r="H1069" s="25">
        <f t="shared" si="173"/>
        <v>1</v>
      </c>
      <c r="I1069" s="30">
        <f t="shared" si="174"/>
        <v>1</v>
      </c>
      <c r="J1069" s="27">
        <f t="shared" si="167"/>
        <v>12</v>
      </c>
      <c r="K1069" s="31"/>
      <c r="L1069" s="32">
        <f t="shared" si="175"/>
        <v>18613</v>
      </c>
      <c r="M1069" s="32"/>
      <c r="N1069" s="32">
        <f t="shared" si="176"/>
        <v>1088</v>
      </c>
      <c r="P1069" s="105"/>
    </row>
    <row r="1070" spans="1:16">
      <c r="A1070" s="27">
        <f t="shared" ref="A1070:A1072" si="177">IF(VALUE(MID(D1070,1,1))=4,VALUE(MID(D1070,1,3)),VALUE(MID(D1070,1,4)))</f>
        <v>3518</v>
      </c>
      <c r="B1070" s="27">
        <v>1061</v>
      </c>
      <c r="C1070" s="28" t="str">
        <f t="shared" ref="C1070:C1072" si="178">IF(H1070=1,A1070 &amp; " - " &amp;VLOOKUP(A1070,codeCHA,2)&amp;" Charter School - "&amp;VLOOKUP(G1070,code436,2)&amp;" pupils",IF(OR(A1070=450,A1070=466),A1070 &amp; " - " &amp;VLOOKUP(A1070,codeCHA,2)&amp;" Charter School - "&amp;VLOOKUP(F1070,code436,2)&amp;" District - "&amp;VLOOKUP(G1070,code436,2)&amp;" pupils",A1070 &amp; " - " &amp;VLOOKUP(A1070,codeCHA,2)&amp;" Charter School - "&amp;VLOOKUP(F1070,code436,2)&amp;" Campus - "&amp;VLOOKUP(G1070,code436,2)&amp;" pupils"))</f>
        <v>3518 - PHOENIX ACADEMY LAWRENCE Charter School - LOWELL pupils</v>
      </c>
      <c r="D1070" s="24">
        <v>3518149160</v>
      </c>
      <c r="E1070" s="27">
        <f t="shared" ref="E1070:E1072" si="179">A1070</f>
        <v>3518</v>
      </c>
      <c r="F1070" s="25">
        <f t="shared" ref="F1070:F1072" si="180">IF(VALUE(MID(D1070,1,1))=4,VALUE(MID(D1070,4,3)),VALUE(MID(D1070,5,3)))</f>
        <v>149</v>
      </c>
      <c r="G1070" s="25">
        <f t="shared" ref="G1070:G1072" si="181">IF(VALUE(MID(D1070,1,1))=4,VALUE(MID(D1070,7,3)),VALUE(MID(D1070,8,3)))</f>
        <v>160</v>
      </c>
      <c r="H1070" s="25">
        <f t="shared" ref="H1070:H1072" si="182">IF(OR(A1070=410,A1070=466,A1070=487),2,1)</f>
        <v>1</v>
      </c>
      <c r="I1070" s="30">
        <f t="shared" ref="I1070:I1072" si="183">VLOOKUP(F1070,distinfo,4)</f>
        <v>1</v>
      </c>
      <c r="J1070" s="27">
        <f t="shared" ref="J1070:J1072" si="184">VLOOKUP(D1070,enro_chafnd,16)</f>
        <v>11</v>
      </c>
      <c r="K1070" s="31"/>
      <c r="L1070" s="32">
        <f t="shared" ref="L1070:L1072" si="185">IF(VLOOKUP(D1070,rate_chafnd,40,FALSE)&gt;0,VLOOKUP(D1070,rate_chafnd,40),VLOOKUP(G1070,distinfo,7))</f>
        <v>17771</v>
      </c>
      <c r="M1070" s="32"/>
      <c r="N1070" s="32">
        <f t="shared" ref="N1070:N1072" si="186">VLOOKUP(G1070,distinfo,9)</f>
        <v>1088</v>
      </c>
    </row>
    <row r="1071" spans="1:16">
      <c r="A1071" s="27">
        <f t="shared" si="177"/>
        <v>3518</v>
      </c>
      <c r="B1071" s="27">
        <v>1062</v>
      </c>
      <c r="C1071" s="28" t="str">
        <f t="shared" si="178"/>
        <v>3518 - PHOENIX ACADEMY LAWRENCE Charter School - METHUEN pupils</v>
      </c>
      <c r="D1071" s="24">
        <v>3518149181</v>
      </c>
      <c r="E1071" s="27">
        <f t="shared" si="179"/>
        <v>3518</v>
      </c>
      <c r="F1071" s="25">
        <f t="shared" si="180"/>
        <v>149</v>
      </c>
      <c r="G1071" s="25">
        <f t="shared" si="181"/>
        <v>181</v>
      </c>
      <c r="H1071" s="25">
        <f t="shared" si="182"/>
        <v>1</v>
      </c>
      <c r="I1071" s="30">
        <f t="shared" si="183"/>
        <v>1</v>
      </c>
      <c r="J1071" s="27">
        <f t="shared" si="184"/>
        <v>10</v>
      </c>
      <c r="K1071" s="31"/>
      <c r="L1071" s="32">
        <f t="shared" si="185"/>
        <v>17767</v>
      </c>
      <c r="M1071" s="32"/>
      <c r="N1071" s="32">
        <f t="shared" si="186"/>
        <v>1088</v>
      </c>
    </row>
    <row r="1072" spans="1:16">
      <c r="A1072" s="27">
        <f t="shared" si="177"/>
        <v>3518</v>
      </c>
      <c r="B1072" s="27">
        <v>1063</v>
      </c>
      <c r="C1072" s="28" t="str">
        <f t="shared" si="178"/>
        <v>3518 - PHOENIX ACADEMY LAWRENCE Charter School - SPRINGFIELD pupils</v>
      </c>
      <c r="D1072" s="24">
        <v>3518149281</v>
      </c>
      <c r="E1072" s="27">
        <f t="shared" si="179"/>
        <v>3518</v>
      </c>
      <c r="F1072" s="25">
        <f t="shared" si="180"/>
        <v>149</v>
      </c>
      <c r="G1072" s="25">
        <f t="shared" si="181"/>
        <v>281</v>
      </c>
      <c r="H1072" s="25">
        <f t="shared" si="182"/>
        <v>1</v>
      </c>
      <c r="I1072" s="30">
        <f t="shared" si="183"/>
        <v>1</v>
      </c>
      <c r="J1072" s="27">
        <f t="shared" si="184"/>
        <v>12</v>
      </c>
      <c r="K1072" s="31"/>
      <c r="L1072" s="32">
        <f t="shared" si="185"/>
        <v>20603</v>
      </c>
      <c r="M1072" s="32"/>
      <c r="N1072" s="32">
        <f t="shared" si="186"/>
        <v>1088</v>
      </c>
    </row>
  </sheetData>
  <autoFilter ref="A9:O1072" xr:uid="{AD698877-1E0D-4E48-ACE4-7FE7003CC57D}"/>
  <sortState xmlns:xlrd2="http://schemas.microsoft.com/office/spreadsheetml/2017/richdata2" ref="A10:C1069">
    <sortCondition ref="C1069"/>
  </sortState>
  <phoneticPr fontId="0"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8" tint="0.39997558519241921"/>
    <pageSetUpPr autoPageBreaks="0"/>
  </sheetPr>
  <dimension ref="A1:T462"/>
  <sheetViews>
    <sheetView showGridLines="0" zoomScaleNormal="100" workbookViewId="0">
      <pane ySplit="9" topLeftCell="A10" activePane="bottomLeft" state="frozen"/>
      <selection pane="bottomLeft" activeCell="A10" sqref="A10"/>
    </sheetView>
  </sheetViews>
  <sheetFormatPr defaultColWidth="9.33203125" defaultRowHeight="12.75" customHeight="1"/>
  <cols>
    <col min="1" max="1" width="6.33203125" style="49" customWidth="1"/>
    <col min="2" max="2" width="24.6640625" style="50" customWidth="1"/>
    <col min="3" max="3" width="6" style="49" bestFit="1" customWidth="1"/>
    <col min="4" max="5" width="11.83203125" style="49" bestFit="1" customWidth="1"/>
    <col min="6" max="6" width="9.33203125" style="49" customWidth="1"/>
    <col min="7" max="7" width="13.33203125" style="49" bestFit="1" customWidth="1"/>
    <col min="8" max="8" width="8.33203125" style="49" bestFit="1" customWidth="1"/>
    <col min="9" max="9" width="11.33203125" style="49" bestFit="1" customWidth="1"/>
    <col min="10" max="10" width="13.1640625" style="49" customWidth="1"/>
    <col min="11" max="11" width="0.5" style="49" customWidth="1"/>
    <col min="12" max="14" width="11.33203125" style="104" customWidth="1"/>
    <col min="15" max="15" width="12.5" style="104" customWidth="1"/>
    <col min="16" max="16" width="14" style="104" bestFit="1" customWidth="1"/>
    <col min="17" max="17" width="19.33203125" style="104" customWidth="1"/>
    <col min="18" max="18" width="3.33203125" style="49" bestFit="1" customWidth="1"/>
    <col min="19" max="19" width="9.33203125" style="49" bestFit="1" customWidth="1"/>
    <col min="20" max="20" width="11.33203125" style="49" customWidth="1"/>
    <col min="21" max="16384" width="9.33203125" style="50"/>
  </cols>
  <sheetData>
    <row r="1" spans="1:20" ht="21">
      <c r="A1" s="509" t="s">
        <v>1243</v>
      </c>
      <c r="C1" s="51"/>
      <c r="D1" s="272"/>
      <c r="E1" s="272"/>
      <c r="F1" s="93"/>
      <c r="G1" s="272"/>
      <c r="H1" s="93"/>
      <c r="I1" s="272"/>
      <c r="J1" s="93"/>
      <c r="R1" s="104"/>
      <c r="S1" s="104"/>
    </row>
    <row r="2" spans="1:20" ht="12.75" customHeight="1">
      <c r="C2" s="52"/>
      <c r="D2" s="52"/>
      <c r="E2" s="52"/>
      <c r="G2" s="52"/>
      <c r="R2" s="104"/>
      <c r="S2" s="104"/>
    </row>
    <row r="3" spans="1:20" ht="12.75" customHeight="1">
      <c r="D3" s="57"/>
      <c r="E3" s="57"/>
      <c r="G3" s="57"/>
      <c r="R3" s="104"/>
      <c r="S3" s="104"/>
    </row>
    <row r="4" spans="1:20" ht="12.75" customHeight="1" thickBot="1">
      <c r="A4" s="510">
        <v>1</v>
      </c>
      <c r="B4" s="510">
        <v>2</v>
      </c>
      <c r="C4" s="510">
        <v>3</v>
      </c>
      <c r="D4" s="510">
        <v>4</v>
      </c>
      <c r="E4" s="510">
        <v>5</v>
      </c>
      <c r="F4" s="510">
        <v>6</v>
      </c>
      <c r="G4" s="510">
        <v>7</v>
      </c>
      <c r="H4" s="510">
        <v>8</v>
      </c>
      <c r="I4" s="510">
        <v>9</v>
      </c>
      <c r="J4" s="510">
        <v>10</v>
      </c>
      <c r="K4" s="49">
        <v>11</v>
      </c>
      <c r="R4" s="104"/>
      <c r="S4" s="104"/>
    </row>
    <row r="5" spans="1:20" ht="12.75" customHeight="1">
      <c r="A5" s="76"/>
      <c r="B5" s="77"/>
      <c r="C5" s="77"/>
      <c r="D5" s="77"/>
      <c r="E5" s="77"/>
      <c r="F5" s="77"/>
      <c r="G5" s="77"/>
      <c r="H5" s="77" t="s">
        <v>700</v>
      </c>
      <c r="I5" s="77"/>
      <c r="J5" s="82"/>
      <c r="R5" s="104"/>
      <c r="S5" s="104"/>
    </row>
    <row r="6" spans="1:20" ht="12.75" customHeight="1">
      <c r="A6" s="78"/>
      <c r="B6" s="79"/>
      <c r="C6" s="79"/>
      <c r="D6" s="79"/>
      <c r="E6" s="79" t="s">
        <v>1203</v>
      </c>
      <c r="F6" s="79" t="s">
        <v>700</v>
      </c>
      <c r="G6" s="79" t="s">
        <v>701</v>
      </c>
      <c r="H6" s="79" t="s">
        <v>701</v>
      </c>
      <c r="I6" s="79"/>
      <c r="J6" s="83" t="s">
        <v>725</v>
      </c>
      <c r="R6" s="104"/>
      <c r="S6" s="104"/>
    </row>
    <row r="7" spans="1:20" ht="12.75" customHeight="1">
      <c r="A7" s="78"/>
      <c r="B7" s="79"/>
      <c r="C7" s="79" t="s">
        <v>726</v>
      </c>
      <c r="D7" s="79"/>
      <c r="E7" s="79" t="s">
        <v>1204</v>
      </c>
      <c r="F7" s="79" t="s">
        <v>707</v>
      </c>
      <c r="G7" s="79" t="s">
        <v>727</v>
      </c>
      <c r="H7" s="79" t="s">
        <v>728</v>
      </c>
      <c r="I7" s="79" t="s">
        <v>729</v>
      </c>
      <c r="J7" s="83" t="s">
        <v>238</v>
      </c>
      <c r="R7" s="104"/>
      <c r="S7" s="104"/>
    </row>
    <row r="8" spans="1:20" ht="12.75" customHeight="1" thickBot="1">
      <c r="A8" s="80" t="s">
        <v>237</v>
      </c>
      <c r="B8" s="81" t="s">
        <v>236</v>
      </c>
      <c r="C8" s="81" t="s">
        <v>239</v>
      </c>
      <c r="D8" s="81" t="s">
        <v>730</v>
      </c>
      <c r="E8" s="81" t="s">
        <v>1186</v>
      </c>
      <c r="F8" s="81" t="s">
        <v>731</v>
      </c>
      <c r="G8" s="81" t="s">
        <v>708</v>
      </c>
      <c r="H8" s="81" t="s">
        <v>708</v>
      </c>
      <c r="I8" s="81" t="s">
        <v>708</v>
      </c>
      <c r="J8" s="84" t="s">
        <v>708</v>
      </c>
      <c r="R8" s="104"/>
      <c r="S8" s="104"/>
    </row>
    <row r="9" spans="1:20" ht="10.9" customHeight="1">
      <c r="A9" s="79"/>
      <c r="B9" s="511"/>
      <c r="C9" s="79"/>
      <c r="D9" s="79"/>
      <c r="E9" s="79"/>
      <c r="F9" s="79"/>
      <c r="G9" s="79"/>
      <c r="H9" s="79"/>
      <c r="I9" s="79"/>
      <c r="J9" s="512"/>
      <c r="O9" s="145"/>
    </row>
    <row r="10" spans="1:20" s="56" customFormat="1" ht="13.15" customHeight="1">
      <c r="A10" s="49">
        <v>1</v>
      </c>
      <c r="B10" s="50" t="s">
        <v>240</v>
      </c>
      <c r="C10" s="49">
        <v>1</v>
      </c>
      <c r="D10" s="53">
        <v>1.0329999999999999</v>
      </c>
      <c r="E10" s="111">
        <v>7</v>
      </c>
      <c r="F10" s="54">
        <v>109.91332575325292</v>
      </c>
      <c r="G10" s="55">
        <v>13209.638479441464</v>
      </c>
      <c r="H10" s="55">
        <v>1310</v>
      </c>
      <c r="I10" s="55">
        <v>1088</v>
      </c>
      <c r="J10" s="55">
        <f t="shared" ref="J10:J73" si="0">ROUND(G10,0)+H10+I10</f>
        <v>15608</v>
      </c>
      <c r="K10" s="55"/>
      <c r="L10" s="104"/>
      <c r="M10" s="104"/>
      <c r="N10" s="104"/>
      <c r="O10" s="145"/>
      <c r="P10" s="104"/>
      <c r="Q10" s="104"/>
      <c r="R10" s="55"/>
      <c r="S10" s="55"/>
      <c r="T10" s="55"/>
    </row>
    <row r="11" spans="1:20" s="56" customFormat="1" ht="12.75" customHeight="1">
      <c r="A11" s="49">
        <v>2</v>
      </c>
      <c r="B11" s="50" t="s">
        <v>243</v>
      </c>
      <c r="C11" s="49">
        <v>0</v>
      </c>
      <c r="D11" s="53">
        <v>1.07</v>
      </c>
      <c r="E11" s="111">
        <v>0</v>
      </c>
      <c r="F11" s="54">
        <v>0</v>
      </c>
      <c r="G11" s="55"/>
      <c r="H11" s="55">
        <v>0</v>
      </c>
      <c r="I11" s="55">
        <v>1088</v>
      </c>
      <c r="J11" s="55">
        <f t="shared" si="0"/>
        <v>1088</v>
      </c>
      <c r="K11" s="55"/>
      <c r="L11" s="104"/>
      <c r="M11" s="104"/>
      <c r="N11" s="104"/>
      <c r="O11" s="145"/>
      <c r="P11" s="104"/>
      <c r="Q11" s="104"/>
      <c r="R11" s="55"/>
      <c r="S11" s="55"/>
      <c r="T11" s="55"/>
    </row>
    <row r="12" spans="1:20" s="56" customFormat="1" ht="12.75" customHeight="1">
      <c r="A12" s="49">
        <v>3</v>
      </c>
      <c r="B12" s="50" t="s">
        <v>244</v>
      </c>
      <c r="C12" s="49">
        <v>1</v>
      </c>
      <c r="D12" s="53">
        <v>1</v>
      </c>
      <c r="E12" s="111">
        <v>7</v>
      </c>
      <c r="F12" s="54">
        <v>116.47606216304824</v>
      </c>
      <c r="G12" s="55">
        <v>12089.715302013421</v>
      </c>
      <c r="H12" s="55">
        <v>1992</v>
      </c>
      <c r="I12" s="55">
        <v>1088</v>
      </c>
      <c r="J12" s="55">
        <f t="shared" si="0"/>
        <v>15170</v>
      </c>
      <c r="K12" s="55"/>
      <c r="L12" s="104"/>
      <c r="M12" s="104"/>
      <c r="N12" s="104"/>
      <c r="O12" s="145"/>
      <c r="P12" s="104"/>
      <c r="Q12" s="104"/>
      <c r="R12" s="55"/>
      <c r="S12" s="55"/>
      <c r="T12" s="55"/>
    </row>
    <row r="13" spans="1:20" s="56" customFormat="1" ht="12.75" customHeight="1">
      <c r="A13" s="49">
        <v>4</v>
      </c>
      <c r="B13" s="50" t="s">
        <v>245</v>
      </c>
      <c r="C13" s="49">
        <v>0</v>
      </c>
      <c r="D13" s="53">
        <v>1</v>
      </c>
      <c r="E13" s="111">
        <v>0</v>
      </c>
      <c r="F13" s="54">
        <v>0</v>
      </c>
      <c r="G13" s="55"/>
      <c r="H13" s="55">
        <v>0</v>
      </c>
      <c r="I13" s="55">
        <v>1088</v>
      </c>
      <c r="J13" s="55">
        <f t="shared" si="0"/>
        <v>1088</v>
      </c>
      <c r="K13" s="55"/>
      <c r="L13" s="104"/>
      <c r="M13" s="104"/>
      <c r="N13" s="104"/>
      <c r="O13" s="145"/>
      <c r="P13" s="104"/>
      <c r="Q13" s="104"/>
      <c r="R13" s="55"/>
      <c r="S13" s="55"/>
      <c r="T13" s="55"/>
    </row>
    <row r="14" spans="1:20" s="56" customFormat="1" ht="12.75" customHeight="1">
      <c r="A14" s="49">
        <v>5</v>
      </c>
      <c r="B14" s="50" t="s">
        <v>246</v>
      </c>
      <c r="C14" s="49">
        <v>1</v>
      </c>
      <c r="D14" s="53">
        <v>1</v>
      </c>
      <c r="E14" s="111">
        <v>8</v>
      </c>
      <c r="F14" s="54">
        <v>142.64514128875553</v>
      </c>
      <c r="G14" s="55">
        <v>13589.548222222224</v>
      </c>
      <c r="H14" s="55">
        <v>5795</v>
      </c>
      <c r="I14" s="55">
        <v>1088</v>
      </c>
      <c r="J14" s="55">
        <f t="shared" si="0"/>
        <v>20473</v>
      </c>
      <c r="K14" s="55"/>
      <c r="L14" s="104"/>
      <c r="M14" s="104"/>
      <c r="N14" s="104"/>
      <c r="O14" s="145"/>
      <c r="P14" s="104"/>
      <c r="Q14" s="104"/>
      <c r="R14" s="55"/>
      <c r="S14" s="55"/>
      <c r="T14" s="55"/>
    </row>
    <row r="15" spans="1:20" s="56" customFormat="1" ht="12.75" customHeight="1">
      <c r="A15" s="49">
        <v>6</v>
      </c>
      <c r="B15" s="50" t="s">
        <v>247</v>
      </c>
      <c r="C15" s="49">
        <v>0</v>
      </c>
      <c r="D15" s="53">
        <v>1</v>
      </c>
      <c r="E15" s="111">
        <v>0</v>
      </c>
      <c r="F15" s="54">
        <v>0</v>
      </c>
      <c r="G15" s="55"/>
      <c r="H15" s="55">
        <v>0</v>
      </c>
      <c r="I15" s="55">
        <v>1088</v>
      </c>
      <c r="J15" s="55">
        <f t="shared" si="0"/>
        <v>1088</v>
      </c>
      <c r="K15" s="55"/>
      <c r="L15" s="104"/>
      <c r="M15" s="104"/>
      <c r="N15" s="104"/>
      <c r="O15" s="145"/>
      <c r="P15" s="104"/>
      <c r="Q15" s="104"/>
      <c r="R15" s="55"/>
      <c r="S15" s="55"/>
      <c r="T15" s="55"/>
    </row>
    <row r="16" spans="1:20" s="56" customFormat="1" ht="12.75" customHeight="1">
      <c r="A16" s="49">
        <v>7</v>
      </c>
      <c r="B16" s="50" t="s">
        <v>248</v>
      </c>
      <c r="C16" s="49">
        <v>1</v>
      </c>
      <c r="D16" s="53">
        <v>1</v>
      </c>
      <c r="E16" s="111">
        <v>6</v>
      </c>
      <c r="F16" s="54">
        <v>150.49860651388644</v>
      </c>
      <c r="G16" s="55">
        <v>12516.114339723114</v>
      </c>
      <c r="H16" s="55">
        <v>6320</v>
      </c>
      <c r="I16" s="55">
        <v>1088</v>
      </c>
      <c r="J16" s="55">
        <f t="shared" si="0"/>
        <v>19924</v>
      </c>
      <c r="K16" s="55"/>
      <c r="L16" s="104"/>
      <c r="M16" s="104"/>
      <c r="N16" s="104"/>
      <c r="O16" s="145"/>
      <c r="P16" s="104"/>
      <c r="Q16" s="104"/>
      <c r="R16" s="55"/>
      <c r="S16" s="55"/>
      <c r="T16" s="55"/>
    </row>
    <row r="17" spans="1:20" s="56" customFormat="1" ht="12.75" customHeight="1">
      <c r="A17" s="49">
        <v>8</v>
      </c>
      <c r="B17" s="50" t="s">
        <v>249</v>
      </c>
      <c r="C17" s="49">
        <v>1</v>
      </c>
      <c r="D17" s="53">
        <v>1</v>
      </c>
      <c r="E17" s="111">
        <v>7</v>
      </c>
      <c r="F17" s="54">
        <v>203.45590273121778</v>
      </c>
      <c r="G17" s="55">
        <v>12610.09999061033</v>
      </c>
      <c r="H17" s="55">
        <v>13046</v>
      </c>
      <c r="I17" s="55">
        <v>1088</v>
      </c>
      <c r="J17" s="55">
        <f t="shared" si="0"/>
        <v>26744</v>
      </c>
      <c r="K17" s="55"/>
      <c r="L17" s="104"/>
      <c r="M17" s="104"/>
      <c r="N17" s="104"/>
      <c r="O17" s="145"/>
      <c r="P17" s="104"/>
      <c r="Q17" s="104"/>
      <c r="R17" s="55"/>
      <c r="S17" s="55"/>
      <c r="T17" s="55"/>
    </row>
    <row r="18" spans="1:20" s="56" customFormat="1" ht="12.75" customHeight="1">
      <c r="A18" s="49">
        <v>9</v>
      </c>
      <c r="B18" s="50" t="s">
        <v>250</v>
      </c>
      <c r="C18" s="49">
        <v>1</v>
      </c>
      <c r="D18" s="53">
        <v>1.087</v>
      </c>
      <c r="E18" s="111">
        <v>3</v>
      </c>
      <c r="F18" s="54">
        <v>170.16808680021117</v>
      </c>
      <c r="G18" s="55">
        <v>12246.817477852726</v>
      </c>
      <c r="H18" s="55">
        <v>8593</v>
      </c>
      <c r="I18" s="55">
        <v>1088</v>
      </c>
      <c r="J18" s="55">
        <f t="shared" si="0"/>
        <v>21928</v>
      </c>
      <c r="K18" s="55"/>
      <c r="L18" s="104"/>
      <c r="M18" s="104"/>
      <c r="N18" s="104"/>
      <c r="O18" s="145"/>
      <c r="P18" s="104"/>
      <c r="Q18" s="104"/>
      <c r="R18" s="55"/>
      <c r="S18" s="55"/>
      <c r="T18" s="55"/>
    </row>
    <row r="19" spans="1:20" s="56" customFormat="1" ht="12.75" customHeight="1">
      <c r="A19" s="49">
        <v>10</v>
      </c>
      <c r="B19" s="50" t="s">
        <v>251</v>
      </c>
      <c r="C19" s="49">
        <v>1</v>
      </c>
      <c r="D19" s="53">
        <v>1.042</v>
      </c>
      <c r="E19" s="111">
        <v>3</v>
      </c>
      <c r="F19" s="54">
        <v>142.02551133746658</v>
      </c>
      <c r="G19" s="55">
        <v>11759.204665526226</v>
      </c>
      <c r="H19" s="55">
        <v>4942</v>
      </c>
      <c r="I19" s="55">
        <v>1088</v>
      </c>
      <c r="J19" s="55">
        <f t="shared" si="0"/>
        <v>17789</v>
      </c>
      <c r="K19" s="55"/>
      <c r="L19" s="104"/>
      <c r="M19" s="104"/>
      <c r="N19" s="104"/>
      <c r="O19" s="145"/>
      <c r="P19" s="104"/>
      <c r="Q19" s="104"/>
      <c r="R19" s="55"/>
      <c r="S19" s="55"/>
      <c r="T19" s="55"/>
    </row>
    <row r="20" spans="1:20" s="56" customFormat="1" ht="12.75" customHeight="1">
      <c r="A20" s="49">
        <v>11</v>
      </c>
      <c r="B20" s="50" t="s">
        <v>252</v>
      </c>
      <c r="C20" s="49">
        <v>0</v>
      </c>
      <c r="D20" s="53">
        <v>1</v>
      </c>
      <c r="E20" s="111">
        <v>0</v>
      </c>
      <c r="F20" s="54">
        <v>0</v>
      </c>
      <c r="G20" s="55"/>
      <c r="H20" s="55">
        <v>0</v>
      </c>
      <c r="I20" s="55">
        <v>1088</v>
      </c>
      <c r="J20" s="55">
        <f t="shared" si="0"/>
        <v>1088</v>
      </c>
      <c r="K20" s="55"/>
      <c r="L20" s="104"/>
      <c r="M20" s="104"/>
      <c r="N20" s="104"/>
      <c r="O20" s="145"/>
      <c r="P20" s="104"/>
      <c r="Q20" s="104"/>
      <c r="R20" s="55"/>
      <c r="S20" s="55"/>
      <c r="T20" s="55"/>
    </row>
    <row r="21" spans="1:20" s="56" customFormat="1" ht="12.75" customHeight="1">
      <c r="A21" s="49">
        <v>12</v>
      </c>
      <c r="B21" s="50" t="s">
        <v>253</v>
      </c>
      <c r="C21" s="49">
        <v>0</v>
      </c>
      <c r="D21" s="53">
        <v>1</v>
      </c>
      <c r="E21" s="111">
        <v>0</v>
      </c>
      <c r="F21" s="54">
        <v>0</v>
      </c>
      <c r="G21" s="55"/>
      <c r="H21" s="55">
        <v>0</v>
      </c>
      <c r="I21" s="55">
        <v>1088</v>
      </c>
      <c r="J21" s="55">
        <f t="shared" si="0"/>
        <v>1088</v>
      </c>
      <c r="K21" s="55"/>
      <c r="L21" s="104"/>
      <c r="M21" s="104"/>
      <c r="N21" s="104"/>
      <c r="O21" s="145"/>
      <c r="P21" s="104"/>
      <c r="Q21" s="104"/>
      <c r="R21" s="55"/>
      <c r="S21" s="55"/>
      <c r="T21" s="55"/>
    </row>
    <row r="22" spans="1:20" s="56" customFormat="1" ht="12.75" customHeight="1">
      <c r="A22" s="49">
        <v>13</v>
      </c>
      <c r="B22" s="50" t="s">
        <v>254</v>
      </c>
      <c r="C22" s="49">
        <v>0</v>
      </c>
      <c r="D22" s="53">
        <v>1</v>
      </c>
      <c r="E22" s="111">
        <v>0</v>
      </c>
      <c r="F22" s="54">
        <v>0</v>
      </c>
      <c r="G22" s="55">
        <v>15697.710000000001</v>
      </c>
      <c r="H22" s="55">
        <v>0</v>
      </c>
      <c r="I22" s="55">
        <v>1088</v>
      </c>
      <c r="J22" s="55">
        <f t="shared" si="0"/>
        <v>16786</v>
      </c>
      <c r="K22" s="55"/>
      <c r="L22" s="104"/>
      <c r="M22" s="104"/>
      <c r="N22" s="104"/>
      <c r="O22" s="145"/>
      <c r="P22" s="104"/>
      <c r="Q22" s="104"/>
      <c r="R22" s="55"/>
      <c r="S22" s="55"/>
      <c r="T22" s="55"/>
    </row>
    <row r="23" spans="1:20" s="56" customFormat="1" ht="12.75" customHeight="1">
      <c r="A23" s="49">
        <v>14</v>
      </c>
      <c r="B23" s="50" t="s">
        <v>256</v>
      </c>
      <c r="C23" s="49">
        <v>1</v>
      </c>
      <c r="D23" s="53">
        <v>1</v>
      </c>
      <c r="E23" s="111">
        <v>5</v>
      </c>
      <c r="F23" s="54">
        <v>124.42557749718507</v>
      </c>
      <c r="G23" s="55">
        <v>12061.922718550104</v>
      </c>
      <c r="H23" s="55">
        <v>2946</v>
      </c>
      <c r="I23" s="55">
        <v>1088</v>
      </c>
      <c r="J23" s="55">
        <f t="shared" si="0"/>
        <v>16096</v>
      </c>
      <c r="K23" s="55"/>
      <c r="L23" s="104"/>
      <c r="M23" s="104"/>
      <c r="N23" s="104"/>
      <c r="O23" s="145"/>
      <c r="P23" s="104"/>
      <c r="Q23" s="104"/>
      <c r="R23" s="55"/>
      <c r="S23" s="55"/>
      <c r="T23" s="55"/>
    </row>
    <row r="24" spans="1:20" s="56" customFormat="1" ht="12.75" customHeight="1">
      <c r="A24" s="49">
        <v>15</v>
      </c>
      <c r="B24" s="50" t="s">
        <v>257</v>
      </c>
      <c r="C24" s="49">
        <v>0</v>
      </c>
      <c r="D24" s="53">
        <v>1</v>
      </c>
      <c r="E24" s="111">
        <v>0</v>
      </c>
      <c r="F24" s="54">
        <v>0</v>
      </c>
      <c r="G24" s="55"/>
      <c r="H24" s="55">
        <v>0</v>
      </c>
      <c r="I24" s="55">
        <v>1088</v>
      </c>
      <c r="J24" s="55">
        <f t="shared" si="0"/>
        <v>1088</v>
      </c>
      <c r="K24" s="55"/>
      <c r="L24" s="104"/>
      <c r="M24" s="104"/>
      <c r="N24" s="104"/>
      <c r="O24" s="145"/>
      <c r="P24" s="104"/>
      <c r="Q24" s="104"/>
      <c r="R24" s="55"/>
      <c r="S24" s="55"/>
      <c r="T24" s="55"/>
    </row>
    <row r="25" spans="1:20" s="56" customFormat="1" ht="12.75" customHeight="1">
      <c r="A25" s="49">
        <v>16</v>
      </c>
      <c r="B25" s="50" t="s">
        <v>259</v>
      </c>
      <c r="C25" s="49">
        <v>1</v>
      </c>
      <c r="D25" s="53">
        <v>1</v>
      </c>
      <c r="E25" s="111">
        <v>8</v>
      </c>
      <c r="F25" s="54">
        <v>102.46726664061954</v>
      </c>
      <c r="G25" s="55">
        <v>14319.533367003367</v>
      </c>
      <c r="H25" s="55">
        <v>353</v>
      </c>
      <c r="I25" s="55">
        <v>1088</v>
      </c>
      <c r="J25" s="55">
        <f t="shared" si="0"/>
        <v>15761</v>
      </c>
      <c r="K25" s="55"/>
      <c r="L25" s="104"/>
      <c r="M25" s="104"/>
      <c r="N25" s="104"/>
      <c r="O25" s="145"/>
      <c r="P25" s="104"/>
      <c r="Q25" s="104"/>
      <c r="R25" s="55"/>
      <c r="S25" s="55"/>
      <c r="T25" s="55"/>
    </row>
    <row r="26" spans="1:20" s="56" customFormat="1" ht="12.75" customHeight="1">
      <c r="A26" s="49">
        <v>17</v>
      </c>
      <c r="B26" s="50" t="s">
        <v>260</v>
      </c>
      <c r="C26" s="49">
        <v>1</v>
      </c>
      <c r="D26" s="53">
        <v>1</v>
      </c>
      <c r="E26" s="111">
        <v>6</v>
      </c>
      <c r="F26" s="54">
        <v>122.34755747852917</v>
      </c>
      <c r="G26" s="55">
        <v>12475.31965773196</v>
      </c>
      <c r="H26" s="55">
        <v>2788</v>
      </c>
      <c r="I26" s="55">
        <v>1088</v>
      </c>
      <c r="J26" s="55">
        <f t="shared" si="0"/>
        <v>16351</v>
      </c>
      <c r="K26" s="55"/>
      <c r="L26" s="104"/>
      <c r="M26" s="104"/>
      <c r="N26" s="104"/>
      <c r="O26" s="145"/>
      <c r="P26" s="104"/>
      <c r="Q26" s="104"/>
      <c r="R26" s="55"/>
      <c r="S26" s="55"/>
      <c r="T26" s="55"/>
    </row>
    <row r="27" spans="1:20" s="56" customFormat="1" ht="12.75" customHeight="1">
      <c r="A27" s="49">
        <v>18</v>
      </c>
      <c r="B27" s="50" t="s">
        <v>262</v>
      </c>
      <c r="C27" s="49">
        <v>1</v>
      </c>
      <c r="D27" s="53">
        <v>1</v>
      </c>
      <c r="E27" s="111">
        <v>9</v>
      </c>
      <c r="F27" s="54">
        <v>148.41041055606965</v>
      </c>
      <c r="G27" s="55">
        <v>14723.34220248668</v>
      </c>
      <c r="H27" s="55">
        <v>7128</v>
      </c>
      <c r="I27" s="55">
        <v>1088</v>
      </c>
      <c r="J27" s="55">
        <f t="shared" si="0"/>
        <v>22939</v>
      </c>
      <c r="K27" s="55"/>
      <c r="L27" s="104"/>
      <c r="M27" s="104"/>
      <c r="N27" s="104"/>
      <c r="O27" s="145"/>
      <c r="P27" s="104"/>
      <c r="Q27" s="104"/>
      <c r="R27" s="55"/>
      <c r="S27" s="55"/>
      <c r="T27" s="55"/>
    </row>
    <row r="28" spans="1:20" s="56" customFormat="1" ht="12.75" customHeight="1">
      <c r="A28" s="49">
        <v>19</v>
      </c>
      <c r="B28" s="50" t="s">
        <v>263</v>
      </c>
      <c r="C28" s="49">
        <v>0</v>
      </c>
      <c r="D28" s="53">
        <v>1</v>
      </c>
      <c r="E28" s="111">
        <v>0</v>
      </c>
      <c r="F28" s="54">
        <v>0</v>
      </c>
      <c r="G28" s="55"/>
      <c r="H28" s="55">
        <v>0</v>
      </c>
      <c r="I28" s="55">
        <v>1088</v>
      </c>
      <c r="J28" s="55">
        <f t="shared" si="0"/>
        <v>1088</v>
      </c>
      <c r="K28" s="55"/>
      <c r="L28" s="104"/>
      <c r="M28" s="104"/>
      <c r="N28" s="104"/>
      <c r="O28" s="145"/>
      <c r="P28" s="104"/>
      <c r="Q28" s="104"/>
      <c r="R28" s="55"/>
      <c r="S28" s="55"/>
      <c r="T28" s="55"/>
    </row>
    <row r="29" spans="1:20" s="56" customFormat="1" ht="12.75" customHeight="1">
      <c r="A29" s="49">
        <v>20</v>
      </c>
      <c r="B29" s="50" t="s">
        <v>264</v>
      </c>
      <c r="C29" s="49">
        <v>1</v>
      </c>
      <c r="D29" s="53">
        <v>1</v>
      </c>
      <c r="E29" s="111">
        <v>10</v>
      </c>
      <c r="F29" s="54">
        <v>123.01953431183479</v>
      </c>
      <c r="G29" s="55">
        <v>14557.053695359138</v>
      </c>
      <c r="H29" s="55">
        <v>3351</v>
      </c>
      <c r="I29" s="55">
        <v>1088</v>
      </c>
      <c r="J29" s="55">
        <f t="shared" si="0"/>
        <v>18996</v>
      </c>
      <c r="K29" s="55"/>
      <c r="L29" s="104"/>
      <c r="M29" s="104"/>
      <c r="N29" s="104"/>
      <c r="O29" s="145"/>
      <c r="P29" s="104"/>
      <c r="Q29" s="104"/>
      <c r="R29" s="55"/>
      <c r="S29" s="55"/>
      <c r="T29" s="55"/>
    </row>
    <row r="30" spans="1:20" s="56" customFormat="1" ht="12.75" customHeight="1">
      <c r="A30" s="49">
        <v>21</v>
      </c>
      <c r="B30" s="50" t="s">
        <v>266</v>
      </c>
      <c r="C30" s="49">
        <v>0</v>
      </c>
      <c r="D30" s="53">
        <v>1</v>
      </c>
      <c r="E30" s="111">
        <v>0</v>
      </c>
      <c r="F30" s="54">
        <v>0</v>
      </c>
      <c r="G30" s="55"/>
      <c r="H30" s="55">
        <v>0</v>
      </c>
      <c r="I30" s="55">
        <v>1088</v>
      </c>
      <c r="J30" s="55">
        <f t="shared" si="0"/>
        <v>1088</v>
      </c>
      <c r="K30" s="55"/>
      <c r="L30" s="104"/>
      <c r="M30" s="104"/>
      <c r="N30" s="104"/>
      <c r="O30" s="145"/>
      <c r="P30" s="104"/>
      <c r="Q30" s="104"/>
      <c r="R30" s="55"/>
      <c r="S30" s="55"/>
      <c r="T30" s="55"/>
    </row>
    <row r="31" spans="1:20" s="56" customFormat="1" ht="12.75" customHeight="1">
      <c r="A31" s="49">
        <v>22</v>
      </c>
      <c r="B31" s="50" t="s">
        <v>267</v>
      </c>
      <c r="C31" s="49">
        <v>0</v>
      </c>
      <c r="D31" s="53">
        <v>1</v>
      </c>
      <c r="E31" s="111">
        <v>0</v>
      </c>
      <c r="F31" s="54">
        <v>0</v>
      </c>
      <c r="G31" s="55">
        <v>18372.196363636365</v>
      </c>
      <c r="H31" s="55">
        <v>0</v>
      </c>
      <c r="I31" s="55">
        <v>1088</v>
      </c>
      <c r="J31" s="55">
        <f t="shared" si="0"/>
        <v>19460</v>
      </c>
      <c r="K31" s="55"/>
      <c r="L31" s="104"/>
      <c r="M31" s="104"/>
      <c r="N31" s="104"/>
      <c r="O31" s="145"/>
      <c r="P31" s="104"/>
      <c r="Q31" s="104"/>
      <c r="R31" s="55"/>
      <c r="S31" s="55"/>
      <c r="T31" s="55"/>
    </row>
    <row r="32" spans="1:20" s="56" customFormat="1" ht="12.75" customHeight="1">
      <c r="A32" s="49">
        <v>23</v>
      </c>
      <c r="B32" s="50" t="s">
        <v>268</v>
      </c>
      <c r="C32" s="49">
        <v>1</v>
      </c>
      <c r="D32" s="53">
        <v>1.081</v>
      </c>
      <c r="E32" s="111">
        <v>3</v>
      </c>
      <c r="F32" s="54">
        <v>158.13824759953573</v>
      </c>
      <c r="G32" s="55">
        <v>12289.083748822412</v>
      </c>
      <c r="H32" s="55">
        <v>7145</v>
      </c>
      <c r="I32" s="55">
        <v>1088</v>
      </c>
      <c r="J32" s="55">
        <f t="shared" si="0"/>
        <v>20522</v>
      </c>
      <c r="K32" s="55"/>
      <c r="L32" s="104"/>
      <c r="M32" s="104"/>
      <c r="N32" s="104"/>
      <c r="O32" s="145"/>
      <c r="P32" s="104"/>
      <c r="Q32" s="104"/>
      <c r="R32" s="55"/>
      <c r="S32" s="55"/>
      <c r="T32" s="55"/>
    </row>
    <row r="33" spans="1:20" s="56" customFormat="1" ht="12.75" customHeight="1">
      <c r="A33" s="49">
        <v>24</v>
      </c>
      <c r="B33" s="50" t="s">
        <v>269</v>
      </c>
      <c r="C33" s="49">
        <v>1</v>
      </c>
      <c r="D33" s="53">
        <v>1</v>
      </c>
      <c r="E33" s="111">
        <v>5</v>
      </c>
      <c r="F33" s="54">
        <v>125.8417683558324</v>
      </c>
      <c r="G33" s="55">
        <v>12119.521511254021</v>
      </c>
      <c r="H33" s="55">
        <v>3132</v>
      </c>
      <c r="I33" s="55">
        <v>1088</v>
      </c>
      <c r="J33" s="55">
        <f t="shared" si="0"/>
        <v>16340</v>
      </c>
      <c r="K33" s="55"/>
      <c r="L33" s="104"/>
      <c r="M33" s="104"/>
      <c r="N33" s="104"/>
      <c r="O33" s="145"/>
      <c r="P33" s="104"/>
      <c r="Q33" s="104"/>
      <c r="R33" s="55"/>
      <c r="S33" s="55"/>
      <c r="T33" s="55"/>
    </row>
    <row r="34" spans="1:20" s="56" customFormat="1" ht="12.75" customHeight="1">
      <c r="A34" s="49">
        <v>25</v>
      </c>
      <c r="B34" s="50" t="s">
        <v>271</v>
      </c>
      <c r="C34" s="49">
        <v>1</v>
      </c>
      <c r="D34" s="53">
        <v>1</v>
      </c>
      <c r="E34" s="111">
        <v>6</v>
      </c>
      <c r="F34" s="54">
        <v>142.50574275683525</v>
      </c>
      <c r="G34" s="55">
        <v>12518.995083410566</v>
      </c>
      <c r="H34" s="55">
        <v>5321</v>
      </c>
      <c r="I34" s="55">
        <v>1088</v>
      </c>
      <c r="J34" s="55">
        <f t="shared" si="0"/>
        <v>18928</v>
      </c>
      <c r="K34" s="55"/>
      <c r="L34" s="104"/>
      <c r="M34" s="104"/>
      <c r="N34" s="104"/>
      <c r="O34" s="145"/>
      <c r="P34" s="104"/>
      <c r="Q34" s="104"/>
      <c r="R34" s="55"/>
      <c r="S34" s="55"/>
      <c r="T34" s="55"/>
    </row>
    <row r="35" spans="1:20" s="56" customFormat="1" ht="12.75" customHeight="1">
      <c r="A35" s="49">
        <v>26</v>
      </c>
      <c r="B35" s="50" t="s">
        <v>272</v>
      </c>
      <c r="C35" s="49">
        <v>1</v>
      </c>
      <c r="D35" s="53">
        <v>1.04</v>
      </c>
      <c r="E35" s="111">
        <v>3</v>
      </c>
      <c r="F35" s="54">
        <v>135.58927732884479</v>
      </c>
      <c r="G35" s="55">
        <v>11970.349152708473</v>
      </c>
      <c r="H35" s="55">
        <v>4260</v>
      </c>
      <c r="I35" s="55">
        <v>1088</v>
      </c>
      <c r="J35" s="55">
        <f t="shared" si="0"/>
        <v>17318</v>
      </c>
      <c r="K35" s="55"/>
      <c r="L35" s="104"/>
      <c r="M35" s="104"/>
      <c r="N35" s="104"/>
      <c r="O35" s="145"/>
      <c r="P35" s="104"/>
      <c r="Q35" s="104"/>
      <c r="R35" s="55"/>
      <c r="S35" s="55"/>
      <c r="T35" s="55"/>
    </row>
    <row r="36" spans="1:20" s="56" customFormat="1" ht="12.75" customHeight="1">
      <c r="A36" s="49">
        <v>27</v>
      </c>
      <c r="B36" s="50" t="s">
        <v>273</v>
      </c>
      <c r="C36" s="49">
        <v>1</v>
      </c>
      <c r="D36" s="53">
        <v>1</v>
      </c>
      <c r="E36" s="111">
        <v>5</v>
      </c>
      <c r="F36" s="54">
        <v>112.57794954363145</v>
      </c>
      <c r="G36" s="55">
        <v>11864.057241379311</v>
      </c>
      <c r="H36" s="55">
        <v>1492</v>
      </c>
      <c r="I36" s="55">
        <v>1088</v>
      </c>
      <c r="J36" s="55">
        <f t="shared" si="0"/>
        <v>14444</v>
      </c>
      <c r="K36" s="55"/>
      <c r="L36" s="104"/>
      <c r="M36" s="104"/>
      <c r="N36" s="104"/>
      <c r="O36" s="145"/>
      <c r="P36" s="104"/>
      <c r="Q36" s="104"/>
      <c r="R36" s="55"/>
      <c r="S36" s="55"/>
      <c r="T36" s="55"/>
    </row>
    <row r="37" spans="1:20" s="56" customFormat="1" ht="12.75" customHeight="1">
      <c r="A37" s="49">
        <v>28</v>
      </c>
      <c r="B37" s="50" t="s">
        <v>274</v>
      </c>
      <c r="C37" s="49">
        <v>0</v>
      </c>
      <c r="D37" s="53">
        <v>1.0269999999999999</v>
      </c>
      <c r="E37" s="111">
        <v>0</v>
      </c>
      <c r="F37" s="54">
        <v>0</v>
      </c>
      <c r="G37" s="55"/>
      <c r="H37" s="55">
        <v>0</v>
      </c>
      <c r="I37" s="55">
        <v>1088</v>
      </c>
      <c r="J37" s="55">
        <f t="shared" si="0"/>
        <v>1088</v>
      </c>
      <c r="K37" s="55"/>
      <c r="L37" s="104"/>
      <c r="M37" s="104"/>
      <c r="N37" s="104"/>
      <c r="O37" s="145"/>
      <c r="P37" s="104"/>
      <c r="Q37" s="104"/>
      <c r="R37" s="55"/>
      <c r="S37" s="55"/>
      <c r="T37" s="55"/>
    </row>
    <row r="38" spans="1:20" s="56" customFormat="1" ht="12.75" customHeight="1">
      <c r="A38" s="49">
        <v>29</v>
      </c>
      <c r="B38" s="50" t="s">
        <v>276</v>
      </c>
      <c r="C38" s="49">
        <v>0</v>
      </c>
      <c r="D38" s="53">
        <v>1</v>
      </c>
      <c r="E38" s="111">
        <v>0</v>
      </c>
      <c r="F38" s="54">
        <v>0</v>
      </c>
      <c r="G38" s="55"/>
      <c r="H38" s="55">
        <v>0</v>
      </c>
      <c r="I38" s="55">
        <v>1088</v>
      </c>
      <c r="J38" s="55">
        <f t="shared" si="0"/>
        <v>1088</v>
      </c>
      <c r="K38" s="55"/>
      <c r="L38" s="104"/>
      <c r="M38" s="104"/>
      <c r="N38" s="104"/>
      <c r="O38" s="145"/>
      <c r="P38" s="104"/>
      <c r="Q38" s="104"/>
      <c r="R38" s="55"/>
      <c r="S38" s="55"/>
      <c r="T38" s="55"/>
    </row>
    <row r="39" spans="1:20" s="56" customFormat="1" ht="12.75" customHeight="1">
      <c r="A39" s="49">
        <v>30</v>
      </c>
      <c r="B39" s="50" t="s">
        <v>277</v>
      </c>
      <c r="C39" s="49">
        <v>1</v>
      </c>
      <c r="D39" s="53">
        <v>1</v>
      </c>
      <c r="E39" s="111">
        <v>7</v>
      </c>
      <c r="F39" s="54">
        <v>122.80339562222451</v>
      </c>
      <c r="G39" s="55">
        <v>12755.293434167574</v>
      </c>
      <c r="H39" s="55">
        <v>2909</v>
      </c>
      <c r="I39" s="55">
        <v>1088</v>
      </c>
      <c r="J39" s="55">
        <f t="shared" si="0"/>
        <v>16752</v>
      </c>
      <c r="K39" s="55"/>
      <c r="L39" s="104"/>
      <c r="M39" s="104"/>
      <c r="N39" s="104"/>
      <c r="O39" s="145"/>
      <c r="P39" s="104"/>
      <c r="Q39" s="104"/>
      <c r="R39" s="55"/>
      <c r="S39" s="55"/>
      <c r="T39" s="55"/>
    </row>
    <row r="40" spans="1:20" s="56" customFormat="1" ht="12.75" customHeight="1">
      <c r="A40" s="49">
        <v>31</v>
      </c>
      <c r="B40" s="50" t="s">
        <v>278</v>
      </c>
      <c r="C40" s="49">
        <v>1</v>
      </c>
      <c r="D40" s="53">
        <v>1</v>
      </c>
      <c r="E40" s="111">
        <v>5</v>
      </c>
      <c r="F40" s="54">
        <v>144.85217747791714</v>
      </c>
      <c r="G40" s="55">
        <v>12042.119718280468</v>
      </c>
      <c r="H40" s="55">
        <v>5401</v>
      </c>
      <c r="I40" s="55">
        <v>1088</v>
      </c>
      <c r="J40" s="55">
        <f t="shared" si="0"/>
        <v>18531</v>
      </c>
      <c r="K40" s="55"/>
      <c r="L40" s="104"/>
      <c r="M40" s="104"/>
      <c r="N40" s="104"/>
      <c r="O40" s="145"/>
      <c r="P40" s="104"/>
      <c r="Q40" s="104"/>
      <c r="R40" s="55"/>
      <c r="S40" s="55"/>
      <c r="T40" s="55"/>
    </row>
    <row r="41" spans="1:20" s="56" customFormat="1" ht="12.75" customHeight="1">
      <c r="A41" s="49">
        <v>32</v>
      </c>
      <c r="B41" s="50" t="s">
        <v>280</v>
      </c>
      <c r="C41" s="49">
        <v>0</v>
      </c>
      <c r="D41" s="53">
        <v>1</v>
      </c>
      <c r="E41" s="111">
        <v>0</v>
      </c>
      <c r="F41" s="54">
        <v>0</v>
      </c>
      <c r="G41" s="55">
        <v>16829.223461538462</v>
      </c>
      <c r="H41" s="55">
        <v>0</v>
      </c>
      <c r="I41" s="55">
        <v>1088</v>
      </c>
      <c r="J41" s="55">
        <f t="shared" si="0"/>
        <v>17917</v>
      </c>
      <c r="K41" s="55"/>
      <c r="L41" s="104"/>
      <c r="M41" s="104"/>
      <c r="N41" s="104"/>
      <c r="O41" s="145"/>
      <c r="P41" s="104"/>
      <c r="Q41" s="104"/>
      <c r="R41" s="55"/>
      <c r="S41" s="55"/>
      <c r="T41" s="55"/>
    </row>
    <row r="42" spans="1:20" s="56" customFormat="1" ht="12.75" customHeight="1">
      <c r="A42" s="49">
        <v>33</v>
      </c>
      <c r="B42" s="50" t="s">
        <v>282</v>
      </c>
      <c r="C42" s="49">
        <v>0</v>
      </c>
      <c r="D42" s="53">
        <v>1</v>
      </c>
      <c r="E42" s="111">
        <v>0</v>
      </c>
      <c r="F42" s="54">
        <v>0</v>
      </c>
      <c r="G42" s="55">
        <v>15697.710000000001</v>
      </c>
      <c r="H42" s="55">
        <v>0</v>
      </c>
      <c r="I42" s="55">
        <v>1088</v>
      </c>
      <c r="J42" s="55">
        <f t="shared" si="0"/>
        <v>16786</v>
      </c>
      <c r="K42" s="55"/>
      <c r="L42" s="104"/>
      <c r="M42" s="104"/>
      <c r="N42" s="104"/>
      <c r="O42" s="145"/>
      <c r="P42" s="104"/>
      <c r="Q42" s="104"/>
      <c r="R42" s="55"/>
      <c r="S42" s="55"/>
      <c r="T42" s="55"/>
    </row>
    <row r="43" spans="1:20" s="56" customFormat="1" ht="12.75" customHeight="1">
      <c r="A43" s="49">
        <v>34</v>
      </c>
      <c r="B43" s="50" t="s">
        <v>283</v>
      </c>
      <c r="C43" s="49">
        <v>0</v>
      </c>
      <c r="D43" s="53">
        <v>1.0449999999999999</v>
      </c>
      <c r="E43" s="111">
        <v>0</v>
      </c>
      <c r="F43" s="54">
        <v>0</v>
      </c>
      <c r="G43" s="55"/>
      <c r="H43" s="55">
        <v>0</v>
      </c>
      <c r="I43" s="55">
        <v>1088</v>
      </c>
      <c r="J43" s="55">
        <f t="shared" si="0"/>
        <v>1088</v>
      </c>
      <c r="K43" s="55"/>
      <c r="L43" s="104"/>
      <c r="M43" s="104"/>
      <c r="N43" s="104"/>
      <c r="O43" s="145"/>
      <c r="P43" s="104"/>
      <c r="Q43" s="104"/>
      <c r="R43" s="55"/>
      <c r="S43" s="55"/>
      <c r="T43" s="55"/>
    </row>
    <row r="44" spans="1:20" s="56" customFormat="1" ht="12.75" customHeight="1">
      <c r="A44" s="49">
        <v>35</v>
      </c>
      <c r="B44" s="50" t="s">
        <v>284</v>
      </c>
      <c r="C44" s="49">
        <v>1</v>
      </c>
      <c r="D44" s="53">
        <v>1.0880000000000001</v>
      </c>
      <c r="E44" s="111">
        <v>11</v>
      </c>
      <c r="F44" s="54">
        <v>141.69197758480368</v>
      </c>
      <c r="G44" s="55">
        <v>17358.804333222033</v>
      </c>
      <c r="H44" s="55">
        <v>7237</v>
      </c>
      <c r="I44" s="55">
        <v>1088</v>
      </c>
      <c r="J44" s="55">
        <f t="shared" si="0"/>
        <v>25684</v>
      </c>
      <c r="K44" s="55"/>
      <c r="L44" s="104"/>
      <c r="M44" s="104"/>
      <c r="N44" s="104"/>
      <c r="O44" s="145"/>
      <c r="P44" s="104"/>
      <c r="Q44" s="104"/>
      <c r="R44" s="55"/>
      <c r="S44" s="55"/>
      <c r="T44" s="55"/>
    </row>
    <row r="45" spans="1:20" s="56" customFormat="1" ht="12.75" customHeight="1">
      <c r="A45" s="49">
        <v>36</v>
      </c>
      <c r="B45" s="50" t="s">
        <v>286</v>
      </c>
      <c r="C45" s="49">
        <v>1</v>
      </c>
      <c r="D45" s="53">
        <v>1</v>
      </c>
      <c r="E45" s="111">
        <v>7</v>
      </c>
      <c r="F45" s="54">
        <v>147.50887260671459</v>
      </c>
      <c r="G45" s="55">
        <v>12728.797344205008</v>
      </c>
      <c r="H45" s="55">
        <v>6047</v>
      </c>
      <c r="I45" s="55">
        <v>1088</v>
      </c>
      <c r="J45" s="55">
        <f t="shared" si="0"/>
        <v>19864</v>
      </c>
      <c r="K45" s="55"/>
      <c r="L45" s="104"/>
      <c r="M45" s="104"/>
      <c r="N45" s="104"/>
      <c r="O45" s="145"/>
      <c r="P45" s="104"/>
      <c r="Q45" s="104"/>
      <c r="R45" s="55"/>
      <c r="S45" s="55"/>
      <c r="T45" s="55"/>
    </row>
    <row r="46" spans="1:20" s="56" customFormat="1" ht="12.75" customHeight="1">
      <c r="A46" s="49">
        <v>37</v>
      </c>
      <c r="B46" s="50" t="s">
        <v>287</v>
      </c>
      <c r="C46" s="49">
        <v>0</v>
      </c>
      <c r="D46" s="53">
        <v>1.1140000000000001</v>
      </c>
      <c r="E46" s="111">
        <v>0</v>
      </c>
      <c r="F46" s="54">
        <v>0</v>
      </c>
      <c r="G46" s="55">
        <v>17134.457700000003</v>
      </c>
      <c r="H46" s="55">
        <v>0</v>
      </c>
      <c r="I46" s="55">
        <v>1088</v>
      </c>
      <c r="J46" s="55">
        <f t="shared" si="0"/>
        <v>18222</v>
      </c>
      <c r="K46" s="55"/>
      <c r="L46" s="104"/>
      <c r="M46" s="104"/>
      <c r="N46" s="104"/>
      <c r="O46" s="145"/>
      <c r="P46" s="104"/>
      <c r="Q46" s="104"/>
      <c r="R46" s="55"/>
      <c r="S46" s="55"/>
      <c r="T46" s="55"/>
    </row>
    <row r="47" spans="1:20" s="56" customFormat="1" ht="12.75" customHeight="1">
      <c r="A47" s="49">
        <v>38</v>
      </c>
      <c r="B47" s="50" t="s">
        <v>288</v>
      </c>
      <c r="C47" s="49">
        <v>1</v>
      </c>
      <c r="D47" s="53">
        <v>1.044</v>
      </c>
      <c r="E47" s="111">
        <v>2</v>
      </c>
      <c r="F47" s="54">
        <v>168.76009125565682</v>
      </c>
      <c r="G47" s="55">
        <v>11119.534905349796</v>
      </c>
      <c r="H47" s="55">
        <v>7646</v>
      </c>
      <c r="I47" s="55">
        <v>1088</v>
      </c>
      <c r="J47" s="55">
        <f t="shared" si="0"/>
        <v>19854</v>
      </c>
      <c r="K47" s="55"/>
      <c r="L47" s="104"/>
      <c r="M47" s="104"/>
      <c r="N47" s="104"/>
      <c r="O47" s="145"/>
      <c r="P47" s="104"/>
      <c r="Q47" s="104"/>
      <c r="R47" s="55"/>
      <c r="S47" s="55"/>
      <c r="T47" s="55"/>
    </row>
    <row r="48" spans="1:20" s="56" customFormat="1" ht="12.75" customHeight="1">
      <c r="A48" s="49">
        <v>39</v>
      </c>
      <c r="B48" s="50" t="s">
        <v>289</v>
      </c>
      <c r="C48" s="49">
        <v>0</v>
      </c>
      <c r="D48" s="53">
        <v>1</v>
      </c>
      <c r="E48" s="111">
        <v>0</v>
      </c>
      <c r="F48" s="54">
        <v>0</v>
      </c>
      <c r="G48" s="55">
        <v>16678.355000000003</v>
      </c>
      <c r="H48" s="55">
        <v>0</v>
      </c>
      <c r="I48" s="55">
        <v>1088</v>
      </c>
      <c r="J48" s="55">
        <f t="shared" si="0"/>
        <v>17766</v>
      </c>
      <c r="K48" s="55"/>
      <c r="L48" s="104"/>
      <c r="M48" s="104"/>
      <c r="N48" s="104"/>
      <c r="O48" s="145"/>
      <c r="P48" s="104"/>
      <c r="Q48" s="104"/>
      <c r="R48" s="55"/>
      <c r="S48" s="55"/>
      <c r="T48" s="55"/>
    </row>
    <row r="49" spans="1:20" s="56" customFormat="1" ht="12.75" customHeight="1">
      <c r="A49" s="49">
        <v>40</v>
      </c>
      <c r="B49" s="50" t="s">
        <v>290</v>
      </c>
      <c r="C49" s="49">
        <v>1</v>
      </c>
      <c r="D49" s="53">
        <v>1.0469999999999999</v>
      </c>
      <c r="E49" s="111">
        <v>6</v>
      </c>
      <c r="F49" s="54">
        <v>123.86055755908612</v>
      </c>
      <c r="G49" s="55">
        <v>12954.484033485678</v>
      </c>
      <c r="H49" s="55">
        <v>3091</v>
      </c>
      <c r="I49" s="55">
        <v>1088</v>
      </c>
      <c r="J49" s="55">
        <f t="shared" si="0"/>
        <v>17133</v>
      </c>
      <c r="K49" s="55"/>
      <c r="L49" s="104"/>
      <c r="M49" s="104"/>
      <c r="N49" s="104"/>
      <c r="O49" s="145"/>
      <c r="P49" s="104"/>
      <c r="Q49" s="104"/>
      <c r="R49" s="55"/>
      <c r="S49" s="55"/>
      <c r="T49" s="55"/>
    </row>
    <row r="50" spans="1:20" s="56" customFormat="1" ht="12.75" customHeight="1">
      <c r="A50" s="49">
        <v>41</v>
      </c>
      <c r="B50" s="50" t="s">
        <v>291</v>
      </c>
      <c r="C50" s="49">
        <v>1</v>
      </c>
      <c r="D50" s="53">
        <v>1</v>
      </c>
      <c r="E50" s="111">
        <v>8</v>
      </c>
      <c r="F50" s="54">
        <v>175.59113062490891</v>
      </c>
      <c r="G50" s="55">
        <v>12683.124227272727</v>
      </c>
      <c r="H50" s="55">
        <v>9587</v>
      </c>
      <c r="I50" s="55">
        <v>1088</v>
      </c>
      <c r="J50" s="55">
        <f t="shared" si="0"/>
        <v>23358</v>
      </c>
      <c r="K50" s="55"/>
      <c r="L50" s="104"/>
      <c r="M50" s="104"/>
      <c r="N50" s="104"/>
      <c r="O50" s="145"/>
      <c r="P50" s="104"/>
      <c r="Q50" s="104"/>
      <c r="R50" s="55"/>
      <c r="S50" s="55"/>
      <c r="T50" s="55"/>
    </row>
    <row r="51" spans="1:20" s="56" customFormat="1" ht="12.75" customHeight="1">
      <c r="A51" s="49">
        <v>42</v>
      </c>
      <c r="B51" s="50" t="s">
        <v>292</v>
      </c>
      <c r="C51" s="49">
        <v>0</v>
      </c>
      <c r="D51" s="53">
        <v>1</v>
      </c>
      <c r="E51" s="111">
        <v>0</v>
      </c>
      <c r="F51" s="54">
        <v>0</v>
      </c>
      <c r="G51" s="55">
        <v>15697.710000000001</v>
      </c>
      <c r="H51" s="55">
        <v>0</v>
      </c>
      <c r="I51" s="55">
        <v>1088</v>
      </c>
      <c r="J51" s="55">
        <f t="shared" si="0"/>
        <v>16786</v>
      </c>
      <c r="K51" s="55"/>
      <c r="L51" s="104"/>
      <c r="M51" s="104"/>
      <c r="N51" s="104"/>
      <c r="O51" s="145"/>
      <c r="P51" s="104"/>
      <c r="Q51" s="104"/>
      <c r="R51" s="55"/>
      <c r="S51" s="55"/>
      <c r="T51" s="55"/>
    </row>
    <row r="52" spans="1:20" s="56" customFormat="1" ht="12.75" customHeight="1">
      <c r="A52" s="49">
        <v>43</v>
      </c>
      <c r="B52" s="50" t="s">
        <v>293</v>
      </c>
      <c r="C52" s="49">
        <v>1</v>
      </c>
      <c r="D52" s="53">
        <v>1</v>
      </c>
      <c r="E52" s="111">
        <v>6</v>
      </c>
      <c r="F52" s="54">
        <v>140.87662844807141</v>
      </c>
      <c r="G52" s="55">
        <v>12242.5870703125</v>
      </c>
      <c r="H52" s="55">
        <v>5004</v>
      </c>
      <c r="I52" s="55">
        <v>1088</v>
      </c>
      <c r="J52" s="55">
        <f t="shared" si="0"/>
        <v>18335</v>
      </c>
      <c r="K52" s="55"/>
      <c r="L52" s="104"/>
      <c r="M52" s="104"/>
      <c r="N52" s="104"/>
      <c r="O52" s="145"/>
      <c r="P52" s="104"/>
      <c r="Q52" s="104"/>
      <c r="R52" s="55"/>
      <c r="S52" s="55"/>
      <c r="T52" s="55"/>
    </row>
    <row r="53" spans="1:20" s="56" customFormat="1" ht="12.75" customHeight="1">
      <c r="A53" s="49">
        <v>44</v>
      </c>
      <c r="B53" s="50" t="s">
        <v>294</v>
      </c>
      <c r="C53" s="49">
        <v>1</v>
      </c>
      <c r="D53" s="53">
        <v>1</v>
      </c>
      <c r="E53" s="111">
        <v>11</v>
      </c>
      <c r="F53" s="54">
        <v>101.73906230817566</v>
      </c>
      <c r="G53" s="55">
        <v>16273.988402945508</v>
      </c>
      <c r="H53" s="55">
        <v>283</v>
      </c>
      <c r="I53" s="55">
        <v>1088</v>
      </c>
      <c r="J53" s="55">
        <f t="shared" si="0"/>
        <v>17645</v>
      </c>
      <c r="K53" s="55"/>
      <c r="L53" s="104"/>
      <c r="M53" s="104"/>
      <c r="N53" s="104"/>
      <c r="O53" s="145"/>
      <c r="P53" s="104"/>
      <c r="Q53" s="104"/>
      <c r="R53" s="55"/>
      <c r="S53" s="55"/>
      <c r="T53" s="55"/>
    </row>
    <row r="54" spans="1:20" s="56" customFormat="1" ht="12.75" customHeight="1">
      <c r="A54" s="49">
        <v>45</v>
      </c>
      <c r="B54" s="50" t="s">
        <v>295</v>
      </c>
      <c r="C54" s="49">
        <v>1</v>
      </c>
      <c r="D54" s="53">
        <v>1</v>
      </c>
      <c r="E54" s="111">
        <v>7</v>
      </c>
      <c r="F54" s="54">
        <v>125.11365204950786</v>
      </c>
      <c r="G54" s="55">
        <v>12938.944780701757</v>
      </c>
      <c r="H54" s="55">
        <v>3249</v>
      </c>
      <c r="I54" s="55">
        <v>1088</v>
      </c>
      <c r="J54" s="55">
        <f t="shared" si="0"/>
        <v>17276</v>
      </c>
      <c r="K54" s="55"/>
      <c r="L54" s="104"/>
      <c r="M54" s="104"/>
      <c r="N54" s="104"/>
      <c r="O54" s="145"/>
      <c r="P54" s="104"/>
      <c r="Q54" s="104"/>
      <c r="R54" s="55"/>
      <c r="S54" s="55"/>
      <c r="T54" s="55"/>
    </row>
    <row r="55" spans="1:20" s="56" customFormat="1" ht="12.75" customHeight="1">
      <c r="A55" s="49">
        <v>46</v>
      </c>
      <c r="B55" s="50" t="s">
        <v>296</v>
      </c>
      <c r="C55" s="49">
        <v>1</v>
      </c>
      <c r="D55" s="53">
        <v>1.0449999999999999</v>
      </c>
      <c r="E55" s="111">
        <v>3</v>
      </c>
      <c r="F55" s="54">
        <v>202.44216307505357</v>
      </c>
      <c r="G55" s="55">
        <v>12098.122153728487</v>
      </c>
      <c r="H55" s="55">
        <v>12394</v>
      </c>
      <c r="I55" s="55">
        <v>1088</v>
      </c>
      <c r="J55" s="55">
        <f t="shared" si="0"/>
        <v>25580</v>
      </c>
      <c r="K55" s="55"/>
      <c r="L55" s="104"/>
      <c r="M55" s="104"/>
      <c r="N55" s="104"/>
      <c r="O55" s="145"/>
      <c r="P55" s="104"/>
      <c r="Q55" s="104"/>
      <c r="R55" s="55"/>
      <c r="S55" s="55"/>
      <c r="T55" s="55"/>
    </row>
    <row r="56" spans="1:20" s="56" customFormat="1" ht="12.75" customHeight="1">
      <c r="A56" s="49">
        <v>47</v>
      </c>
      <c r="B56" s="50" t="s">
        <v>297</v>
      </c>
      <c r="C56" s="49">
        <v>0</v>
      </c>
      <c r="D56" s="53">
        <v>1</v>
      </c>
      <c r="E56" s="111">
        <v>0</v>
      </c>
      <c r="F56" s="54">
        <v>0</v>
      </c>
      <c r="G56" s="55">
        <v>15697.710000000001</v>
      </c>
      <c r="H56" s="55">
        <v>0</v>
      </c>
      <c r="I56" s="55">
        <v>1088</v>
      </c>
      <c r="J56" s="55">
        <f t="shared" si="0"/>
        <v>16786</v>
      </c>
      <c r="K56" s="55"/>
      <c r="L56" s="104"/>
      <c r="M56" s="104"/>
      <c r="N56" s="104"/>
      <c r="O56" s="145"/>
      <c r="P56" s="104"/>
      <c r="Q56" s="104"/>
      <c r="R56" s="55"/>
      <c r="S56" s="55"/>
      <c r="T56" s="55"/>
    </row>
    <row r="57" spans="1:20" s="56" customFormat="1" ht="12.75" customHeight="1">
      <c r="A57" s="49">
        <v>48</v>
      </c>
      <c r="B57" s="50" t="s">
        <v>299</v>
      </c>
      <c r="C57" s="49">
        <v>1</v>
      </c>
      <c r="D57" s="53">
        <v>1.0940000000000001</v>
      </c>
      <c r="E57" s="111">
        <v>4</v>
      </c>
      <c r="F57" s="54">
        <v>181.07158038143021</v>
      </c>
      <c r="G57" s="55">
        <v>12728.568604956774</v>
      </c>
      <c r="H57" s="55">
        <v>10319</v>
      </c>
      <c r="I57" s="55">
        <v>1088</v>
      </c>
      <c r="J57" s="55">
        <f t="shared" si="0"/>
        <v>24136</v>
      </c>
      <c r="K57" s="55"/>
      <c r="L57" s="104"/>
      <c r="M57" s="104"/>
      <c r="N57" s="104"/>
      <c r="O57" s="145"/>
      <c r="P57" s="104"/>
      <c r="Q57" s="104"/>
      <c r="R57" s="55"/>
      <c r="S57" s="55"/>
      <c r="T57" s="55"/>
    </row>
    <row r="58" spans="1:20" s="56" customFormat="1" ht="12.75" customHeight="1">
      <c r="A58" s="49">
        <v>49</v>
      </c>
      <c r="B58" s="50" t="s">
        <v>300</v>
      </c>
      <c r="C58" s="49">
        <v>1</v>
      </c>
      <c r="D58" s="53">
        <v>1.1160000000000001</v>
      </c>
      <c r="E58" s="111">
        <v>8</v>
      </c>
      <c r="F58" s="54">
        <v>226.33248347701178</v>
      </c>
      <c r="G58" s="55">
        <v>14975.444120746395</v>
      </c>
      <c r="H58" s="55">
        <v>18919</v>
      </c>
      <c r="I58" s="55">
        <v>1088</v>
      </c>
      <c r="J58" s="55">
        <f t="shared" si="0"/>
        <v>34982</v>
      </c>
      <c r="K58" s="55"/>
      <c r="L58" s="104"/>
      <c r="M58" s="104"/>
      <c r="N58" s="104"/>
      <c r="O58" s="145"/>
      <c r="P58" s="104"/>
      <c r="Q58" s="104"/>
      <c r="R58" s="55"/>
      <c r="S58" s="55"/>
      <c r="T58" s="55"/>
    </row>
    <row r="59" spans="1:20" s="56" customFormat="1" ht="12.75" customHeight="1">
      <c r="A59" s="49">
        <v>50</v>
      </c>
      <c r="B59" s="50" t="s">
        <v>302</v>
      </c>
      <c r="C59" s="49">
        <v>1</v>
      </c>
      <c r="D59" s="53">
        <v>1.0649999999999999</v>
      </c>
      <c r="E59" s="111">
        <v>4</v>
      </c>
      <c r="F59" s="54">
        <v>145.68219922172105</v>
      </c>
      <c r="G59" s="55">
        <v>12461.583923075752</v>
      </c>
      <c r="H59" s="55">
        <v>5693</v>
      </c>
      <c r="I59" s="55">
        <v>1088</v>
      </c>
      <c r="J59" s="55">
        <f t="shared" si="0"/>
        <v>19243</v>
      </c>
      <c r="K59" s="55"/>
      <c r="L59" s="104"/>
      <c r="M59" s="104"/>
      <c r="N59" s="104"/>
      <c r="O59" s="145"/>
      <c r="P59" s="104"/>
      <c r="Q59" s="104"/>
      <c r="R59" s="55"/>
      <c r="S59" s="55"/>
      <c r="T59" s="55"/>
    </row>
    <row r="60" spans="1:20" s="56" customFormat="1" ht="12.75" customHeight="1">
      <c r="A60" s="49">
        <v>51</v>
      </c>
      <c r="B60" s="50" t="s">
        <v>304</v>
      </c>
      <c r="C60" s="49">
        <v>1</v>
      </c>
      <c r="D60" s="53">
        <v>1.0580000000000001</v>
      </c>
      <c r="E60" s="111">
        <v>1</v>
      </c>
      <c r="F60" s="54">
        <v>198.84383857259121</v>
      </c>
      <c r="G60" s="55">
        <v>11069.212837793104</v>
      </c>
      <c r="H60" s="55">
        <v>10941</v>
      </c>
      <c r="I60" s="55">
        <v>1088</v>
      </c>
      <c r="J60" s="55">
        <f t="shared" si="0"/>
        <v>23098</v>
      </c>
      <c r="K60" s="55"/>
      <c r="L60" s="104"/>
      <c r="M60" s="104"/>
      <c r="N60" s="104"/>
      <c r="O60" s="145"/>
      <c r="P60" s="104"/>
      <c r="Q60" s="104"/>
      <c r="R60" s="55"/>
      <c r="S60" s="55"/>
      <c r="T60" s="55"/>
    </row>
    <row r="61" spans="1:20" s="56" customFormat="1" ht="12.75" customHeight="1">
      <c r="A61" s="49">
        <v>52</v>
      </c>
      <c r="B61" s="50" t="s">
        <v>305</v>
      </c>
      <c r="C61" s="49">
        <v>1</v>
      </c>
      <c r="D61" s="53">
        <v>1.034</v>
      </c>
      <c r="E61" s="111">
        <v>7</v>
      </c>
      <c r="F61" s="54">
        <v>139.78260305063372</v>
      </c>
      <c r="G61" s="55">
        <v>13047.386068446795</v>
      </c>
      <c r="H61" s="55">
        <v>5191</v>
      </c>
      <c r="I61" s="55">
        <v>1088</v>
      </c>
      <c r="J61" s="55">
        <f t="shared" si="0"/>
        <v>19326</v>
      </c>
      <c r="K61" s="55"/>
      <c r="L61" s="104"/>
      <c r="M61" s="104"/>
      <c r="N61" s="104"/>
      <c r="O61" s="145"/>
      <c r="P61" s="104"/>
      <c r="Q61" s="104"/>
      <c r="R61" s="55"/>
      <c r="S61" s="55"/>
      <c r="T61" s="55"/>
    </row>
    <row r="62" spans="1:20" s="56" customFormat="1" ht="12.75" customHeight="1">
      <c r="A62" s="49">
        <v>53</v>
      </c>
      <c r="B62" s="50" t="s">
        <v>307</v>
      </c>
      <c r="C62" s="49">
        <v>0</v>
      </c>
      <c r="D62" s="53">
        <v>1</v>
      </c>
      <c r="E62" s="111">
        <v>0</v>
      </c>
      <c r="F62" s="54">
        <v>0</v>
      </c>
      <c r="G62" s="55">
        <v>15697.710000000001</v>
      </c>
      <c r="H62" s="55">
        <v>0</v>
      </c>
      <c r="I62" s="55">
        <v>1088</v>
      </c>
      <c r="J62" s="55">
        <f t="shared" si="0"/>
        <v>16786</v>
      </c>
      <c r="K62" s="55"/>
      <c r="L62" s="104"/>
      <c r="M62" s="104"/>
      <c r="N62" s="104"/>
      <c r="O62" s="145"/>
      <c r="P62" s="104"/>
      <c r="Q62" s="104"/>
      <c r="R62" s="55"/>
      <c r="S62" s="55"/>
      <c r="T62" s="55"/>
    </row>
    <row r="63" spans="1:20" s="56" customFormat="1" ht="12.75" customHeight="1">
      <c r="A63" s="49">
        <v>54</v>
      </c>
      <c r="B63" s="50" t="s">
        <v>309</v>
      </c>
      <c r="C63" s="49">
        <v>0</v>
      </c>
      <c r="D63" s="53">
        <v>1</v>
      </c>
      <c r="E63" s="111">
        <v>0</v>
      </c>
      <c r="F63" s="54">
        <v>0</v>
      </c>
      <c r="G63" s="55">
        <v>15697.710000000001</v>
      </c>
      <c r="H63" s="55">
        <v>0</v>
      </c>
      <c r="I63" s="55">
        <v>1088</v>
      </c>
      <c r="J63" s="55">
        <f t="shared" si="0"/>
        <v>16786</v>
      </c>
      <c r="K63" s="55"/>
      <c r="L63" s="104"/>
      <c r="M63" s="104"/>
      <c r="N63" s="104"/>
      <c r="O63" s="145"/>
      <c r="P63" s="104"/>
      <c r="Q63" s="104"/>
      <c r="R63" s="55"/>
      <c r="S63" s="55"/>
      <c r="T63" s="55"/>
    </row>
    <row r="64" spans="1:20" s="56" customFormat="1" ht="12.75" customHeight="1">
      <c r="A64" s="49">
        <v>55</v>
      </c>
      <c r="B64" s="50" t="s">
        <v>310</v>
      </c>
      <c r="C64" s="49">
        <v>0</v>
      </c>
      <c r="D64" s="53">
        <v>1</v>
      </c>
      <c r="E64" s="111">
        <v>0</v>
      </c>
      <c r="F64" s="54">
        <v>0</v>
      </c>
      <c r="G64" s="55"/>
      <c r="H64" s="55">
        <v>0</v>
      </c>
      <c r="I64" s="55">
        <v>1088</v>
      </c>
      <c r="J64" s="55">
        <f t="shared" si="0"/>
        <v>1088</v>
      </c>
      <c r="K64" s="55"/>
      <c r="L64" s="104"/>
      <c r="M64" s="104"/>
      <c r="N64" s="104"/>
      <c r="O64" s="145"/>
      <c r="P64" s="104"/>
      <c r="Q64" s="104"/>
      <c r="R64" s="55"/>
      <c r="S64" s="55"/>
      <c r="T64" s="55"/>
    </row>
    <row r="65" spans="1:20" s="56" customFormat="1" ht="12.75" customHeight="1">
      <c r="A65" s="49">
        <v>56</v>
      </c>
      <c r="B65" s="50" t="s">
        <v>311</v>
      </c>
      <c r="C65" s="49">
        <v>1</v>
      </c>
      <c r="D65" s="53">
        <v>1</v>
      </c>
      <c r="E65" s="111">
        <v>4</v>
      </c>
      <c r="F65" s="54">
        <v>133.10178267344966</v>
      </c>
      <c r="G65" s="55">
        <v>11757.003972657023</v>
      </c>
      <c r="H65" s="55">
        <v>3892</v>
      </c>
      <c r="I65" s="55">
        <v>1088</v>
      </c>
      <c r="J65" s="55">
        <f t="shared" si="0"/>
        <v>16737</v>
      </c>
      <c r="K65" s="55"/>
      <c r="L65" s="104"/>
      <c r="M65" s="104"/>
      <c r="N65" s="104"/>
      <c r="O65" s="145"/>
      <c r="P65" s="104"/>
      <c r="Q65" s="104"/>
      <c r="R65" s="55"/>
      <c r="S65" s="55"/>
      <c r="T65" s="55"/>
    </row>
    <row r="66" spans="1:20" s="56" customFormat="1" ht="12.75" customHeight="1">
      <c r="A66" s="49">
        <v>57</v>
      </c>
      <c r="B66" s="50" t="s">
        <v>313</v>
      </c>
      <c r="C66" s="49">
        <v>1</v>
      </c>
      <c r="D66" s="53">
        <v>1.04</v>
      </c>
      <c r="E66" s="111">
        <v>12</v>
      </c>
      <c r="F66" s="54">
        <v>102.89545574634327</v>
      </c>
      <c r="G66" s="55">
        <v>17646.168376019185</v>
      </c>
      <c r="H66" s="55">
        <v>511</v>
      </c>
      <c r="I66" s="55">
        <v>1088</v>
      </c>
      <c r="J66" s="55">
        <f t="shared" si="0"/>
        <v>19245</v>
      </c>
      <c r="K66" s="55"/>
      <c r="L66" s="104"/>
      <c r="M66" s="104"/>
      <c r="N66" s="104"/>
      <c r="O66" s="145"/>
      <c r="P66" s="104"/>
      <c r="Q66" s="104"/>
      <c r="R66" s="55"/>
      <c r="S66" s="55"/>
      <c r="T66" s="55"/>
    </row>
    <row r="67" spans="1:20" s="56" customFormat="1" ht="12.75" customHeight="1">
      <c r="A67" s="49">
        <v>58</v>
      </c>
      <c r="B67" s="50" t="s">
        <v>314</v>
      </c>
      <c r="C67" s="49">
        <v>0</v>
      </c>
      <c r="D67" s="53">
        <v>1</v>
      </c>
      <c r="E67" s="111">
        <v>0</v>
      </c>
      <c r="F67" s="54">
        <v>0</v>
      </c>
      <c r="G67" s="55">
        <v>15697.710000000001</v>
      </c>
      <c r="H67" s="55">
        <v>0</v>
      </c>
      <c r="I67" s="55">
        <v>1088</v>
      </c>
      <c r="J67" s="55">
        <f t="shared" si="0"/>
        <v>16786</v>
      </c>
      <c r="K67" s="55"/>
      <c r="L67" s="104"/>
      <c r="M67" s="104"/>
      <c r="N67" s="104"/>
      <c r="O67" s="145"/>
      <c r="P67" s="104"/>
      <c r="Q67" s="104"/>
      <c r="R67" s="55"/>
      <c r="S67" s="55"/>
      <c r="T67" s="55"/>
    </row>
    <row r="68" spans="1:20" s="56" customFormat="1" ht="12.75" customHeight="1">
      <c r="A68" s="49">
        <v>59</v>
      </c>
      <c r="B68" s="50" t="s">
        <v>315</v>
      </c>
      <c r="C68" s="49">
        <v>0</v>
      </c>
      <c r="D68" s="53">
        <v>1</v>
      </c>
      <c r="E68" s="111">
        <v>0</v>
      </c>
      <c r="F68" s="54">
        <v>0</v>
      </c>
      <c r="G68" s="55">
        <v>15697.710000000001</v>
      </c>
      <c r="H68" s="55">
        <v>0</v>
      </c>
      <c r="I68" s="55">
        <v>1088</v>
      </c>
      <c r="J68" s="55">
        <f t="shared" si="0"/>
        <v>16786</v>
      </c>
      <c r="K68" s="55"/>
      <c r="L68" s="104"/>
      <c r="M68" s="104"/>
      <c r="N68" s="104"/>
      <c r="O68" s="145"/>
      <c r="P68" s="104"/>
      <c r="Q68" s="104"/>
      <c r="R68" s="55"/>
      <c r="S68" s="55"/>
      <c r="T68" s="55"/>
    </row>
    <row r="69" spans="1:20" s="56" customFormat="1" ht="12.75" customHeight="1">
      <c r="A69" s="49">
        <v>60</v>
      </c>
      <c r="B69" s="50" t="s">
        <v>316</v>
      </c>
      <c r="C69" s="49">
        <v>0</v>
      </c>
      <c r="D69" s="53">
        <v>1</v>
      </c>
      <c r="E69" s="111">
        <v>0</v>
      </c>
      <c r="F69" s="54">
        <v>0</v>
      </c>
      <c r="G69" s="55">
        <v>17428.259999999998</v>
      </c>
      <c r="H69" s="55">
        <v>0</v>
      </c>
      <c r="I69" s="55">
        <v>1088</v>
      </c>
      <c r="J69" s="55">
        <f t="shared" si="0"/>
        <v>18516</v>
      </c>
      <c r="K69" s="55"/>
      <c r="L69" s="104"/>
      <c r="M69" s="104"/>
      <c r="N69" s="104"/>
      <c r="O69" s="145"/>
      <c r="P69" s="104"/>
      <c r="Q69" s="104"/>
      <c r="R69" s="55"/>
      <c r="S69" s="55"/>
      <c r="T69" s="55"/>
    </row>
    <row r="70" spans="1:20" s="56" customFormat="1" ht="12.75" customHeight="1">
      <c r="A70" s="49">
        <v>61</v>
      </c>
      <c r="B70" s="50" t="s">
        <v>317</v>
      </c>
      <c r="C70" s="49">
        <v>1</v>
      </c>
      <c r="D70" s="53">
        <v>1</v>
      </c>
      <c r="E70" s="111">
        <v>11</v>
      </c>
      <c r="F70" s="54">
        <v>104.163792033381</v>
      </c>
      <c r="G70" s="55">
        <v>15675.290263815607</v>
      </c>
      <c r="H70" s="55">
        <v>653</v>
      </c>
      <c r="I70" s="55">
        <v>1088</v>
      </c>
      <c r="J70" s="55">
        <f t="shared" si="0"/>
        <v>17416</v>
      </c>
      <c r="K70" s="55"/>
      <c r="L70" s="104"/>
      <c r="M70" s="104"/>
      <c r="N70" s="104"/>
      <c r="O70" s="145"/>
      <c r="P70" s="104"/>
      <c r="Q70" s="104"/>
      <c r="R70" s="55"/>
      <c r="S70" s="55"/>
      <c r="T70" s="55"/>
    </row>
    <row r="71" spans="1:20" s="56" customFormat="1" ht="12.75" customHeight="1">
      <c r="A71" s="49">
        <v>62</v>
      </c>
      <c r="B71" s="50" t="s">
        <v>318</v>
      </c>
      <c r="C71" s="49">
        <v>0</v>
      </c>
      <c r="D71" s="53">
        <v>1</v>
      </c>
      <c r="E71" s="111">
        <v>0</v>
      </c>
      <c r="F71" s="54">
        <v>0</v>
      </c>
      <c r="G71" s="55"/>
      <c r="H71" s="55">
        <v>0</v>
      </c>
      <c r="I71" s="55">
        <v>1088</v>
      </c>
      <c r="J71" s="55">
        <f t="shared" si="0"/>
        <v>1088</v>
      </c>
      <c r="K71" s="55"/>
      <c r="L71" s="104"/>
      <c r="M71" s="104"/>
      <c r="N71" s="104"/>
      <c r="O71" s="145"/>
      <c r="P71" s="104"/>
      <c r="Q71" s="104"/>
      <c r="R71" s="55"/>
      <c r="S71" s="55"/>
      <c r="T71" s="55"/>
    </row>
    <row r="72" spans="1:20" s="56" customFormat="1" ht="12.75" customHeight="1">
      <c r="A72" s="49">
        <v>63</v>
      </c>
      <c r="B72" s="50" t="s">
        <v>319</v>
      </c>
      <c r="C72" s="49">
        <v>1</v>
      </c>
      <c r="D72" s="53">
        <v>1</v>
      </c>
      <c r="E72" s="111">
        <v>8</v>
      </c>
      <c r="F72" s="54">
        <v>132.33356625735246</v>
      </c>
      <c r="G72" s="55">
        <v>13089.953061224491</v>
      </c>
      <c r="H72" s="55">
        <v>4232</v>
      </c>
      <c r="I72" s="55">
        <v>1088</v>
      </c>
      <c r="J72" s="55">
        <f t="shared" si="0"/>
        <v>18410</v>
      </c>
      <c r="K72" s="55"/>
      <c r="L72" s="104"/>
      <c r="M72" s="104"/>
      <c r="N72" s="104"/>
      <c r="O72" s="145"/>
      <c r="P72" s="104"/>
      <c r="Q72" s="104"/>
      <c r="R72" s="55"/>
      <c r="S72" s="55"/>
      <c r="T72" s="55"/>
    </row>
    <row r="73" spans="1:20" s="56" customFormat="1" ht="12.75" customHeight="1">
      <c r="A73" s="49">
        <v>64</v>
      </c>
      <c r="B73" s="50" t="s">
        <v>320</v>
      </c>
      <c r="C73" s="49">
        <v>1</v>
      </c>
      <c r="D73" s="53">
        <v>1</v>
      </c>
      <c r="E73" s="111">
        <v>10</v>
      </c>
      <c r="F73" s="54">
        <v>109.54271502116882</v>
      </c>
      <c r="G73" s="55">
        <v>14495.516472868216</v>
      </c>
      <c r="H73" s="55">
        <v>1383</v>
      </c>
      <c r="I73" s="55">
        <v>1088</v>
      </c>
      <c r="J73" s="55">
        <f t="shared" si="0"/>
        <v>16967</v>
      </c>
      <c r="K73" s="55"/>
      <c r="L73" s="104"/>
      <c r="M73" s="104"/>
      <c r="N73" s="104"/>
      <c r="O73" s="145"/>
      <c r="P73" s="104"/>
      <c r="Q73" s="104"/>
      <c r="R73" s="55"/>
      <c r="S73" s="55"/>
      <c r="T73" s="55"/>
    </row>
    <row r="74" spans="1:20" s="56" customFormat="1" ht="12.75" customHeight="1">
      <c r="A74" s="49">
        <v>65</v>
      </c>
      <c r="B74" s="50" t="s">
        <v>321</v>
      </c>
      <c r="C74" s="49">
        <v>1</v>
      </c>
      <c r="D74" s="53">
        <v>1.038</v>
      </c>
      <c r="E74" s="111">
        <v>2</v>
      </c>
      <c r="F74" s="54">
        <v>173.63072576337697</v>
      </c>
      <c r="G74" s="55">
        <v>11521.715661737871</v>
      </c>
      <c r="H74" s="55">
        <v>8484</v>
      </c>
      <c r="I74" s="55">
        <v>1088</v>
      </c>
      <c r="J74" s="55">
        <f t="shared" ref="J74:J137" si="1">ROUND(G74,0)+H74+I74</f>
        <v>21094</v>
      </c>
      <c r="K74" s="55"/>
      <c r="L74" s="104"/>
      <c r="M74" s="104"/>
      <c r="N74" s="104"/>
      <c r="O74" s="145"/>
      <c r="P74" s="104"/>
      <c r="Q74" s="104"/>
      <c r="R74" s="55"/>
      <c r="S74" s="55"/>
      <c r="T74" s="55"/>
    </row>
    <row r="75" spans="1:20" s="56" customFormat="1" ht="12.75" customHeight="1">
      <c r="A75" s="49">
        <v>66</v>
      </c>
      <c r="B75" s="50" t="s">
        <v>322</v>
      </c>
      <c r="C75" s="49">
        <v>0</v>
      </c>
      <c r="D75" s="53">
        <v>1</v>
      </c>
      <c r="E75" s="111">
        <v>0</v>
      </c>
      <c r="F75" s="54">
        <v>0</v>
      </c>
      <c r="G75" s="55"/>
      <c r="H75" s="55">
        <v>0</v>
      </c>
      <c r="I75" s="55">
        <v>1088</v>
      </c>
      <c r="J75" s="55">
        <f t="shared" si="1"/>
        <v>1088</v>
      </c>
      <c r="K75" s="55"/>
      <c r="L75" s="104"/>
      <c r="M75" s="104"/>
      <c r="N75" s="104"/>
      <c r="O75" s="145"/>
      <c r="P75" s="104"/>
      <c r="Q75" s="104"/>
      <c r="R75" s="55"/>
      <c r="S75" s="55"/>
      <c r="T75" s="55"/>
    </row>
    <row r="76" spans="1:20" s="56" customFormat="1" ht="12.75" customHeight="1">
      <c r="A76" s="49">
        <v>67</v>
      </c>
      <c r="B76" s="50" t="s">
        <v>323</v>
      </c>
      <c r="C76" s="49">
        <v>1</v>
      </c>
      <c r="D76" s="53">
        <v>1.0580000000000001</v>
      </c>
      <c r="E76" s="111">
        <v>2</v>
      </c>
      <c r="F76" s="54">
        <v>203.26358679026555</v>
      </c>
      <c r="G76" s="55">
        <v>11298.123635194739</v>
      </c>
      <c r="H76" s="55">
        <v>11667</v>
      </c>
      <c r="I76" s="55">
        <v>1088</v>
      </c>
      <c r="J76" s="55">
        <f t="shared" si="1"/>
        <v>24053</v>
      </c>
      <c r="K76" s="55"/>
      <c r="L76" s="104"/>
      <c r="M76" s="104"/>
      <c r="N76" s="104"/>
      <c r="O76" s="145"/>
      <c r="P76" s="104"/>
      <c r="Q76" s="104"/>
      <c r="R76" s="55"/>
      <c r="S76" s="55"/>
      <c r="T76" s="55"/>
    </row>
    <row r="77" spans="1:20" s="56" customFormat="1" ht="12.75" customHeight="1">
      <c r="A77" s="49">
        <v>68</v>
      </c>
      <c r="B77" s="50" t="s">
        <v>324</v>
      </c>
      <c r="C77" s="49">
        <v>1</v>
      </c>
      <c r="D77" s="53">
        <v>1</v>
      </c>
      <c r="E77" s="111">
        <v>6</v>
      </c>
      <c r="F77" s="54">
        <v>226.77119015357169</v>
      </c>
      <c r="G77" s="55">
        <v>13478.162307692313</v>
      </c>
      <c r="H77" s="55">
        <v>17086</v>
      </c>
      <c r="I77" s="55">
        <v>1088</v>
      </c>
      <c r="J77" s="55">
        <f t="shared" si="1"/>
        <v>31652</v>
      </c>
      <c r="K77" s="55"/>
      <c r="L77" s="104"/>
      <c r="M77" s="104"/>
      <c r="N77" s="104"/>
      <c r="O77" s="145"/>
      <c r="P77" s="104"/>
      <c r="Q77" s="104"/>
      <c r="R77" s="55"/>
      <c r="S77" s="55"/>
      <c r="T77" s="55"/>
    </row>
    <row r="78" spans="1:20" s="56" customFormat="1" ht="12.75" customHeight="1">
      <c r="A78" s="49">
        <v>69</v>
      </c>
      <c r="B78" s="50" t="s">
        <v>325</v>
      </c>
      <c r="C78" s="49">
        <v>0</v>
      </c>
      <c r="D78" s="53">
        <v>1</v>
      </c>
      <c r="E78" s="111">
        <v>0</v>
      </c>
      <c r="F78" s="54">
        <v>0</v>
      </c>
      <c r="G78" s="55">
        <v>15697.710000000001</v>
      </c>
      <c r="H78" s="55">
        <v>0</v>
      </c>
      <c r="I78" s="55">
        <v>1088</v>
      </c>
      <c r="J78" s="55">
        <f t="shared" si="1"/>
        <v>16786</v>
      </c>
      <c r="K78" s="55"/>
      <c r="L78" s="104"/>
      <c r="M78" s="104"/>
      <c r="N78" s="104"/>
      <c r="O78" s="145"/>
      <c r="P78" s="104"/>
      <c r="Q78" s="104"/>
      <c r="R78" s="55"/>
      <c r="S78" s="55"/>
      <c r="T78" s="55"/>
    </row>
    <row r="79" spans="1:20" s="56" customFormat="1" ht="12.75" customHeight="1">
      <c r="A79" s="49">
        <v>70</v>
      </c>
      <c r="B79" s="50" t="s">
        <v>326</v>
      </c>
      <c r="C79" s="49">
        <v>0</v>
      </c>
      <c r="D79" s="53">
        <v>1</v>
      </c>
      <c r="E79" s="111">
        <v>0</v>
      </c>
      <c r="F79" s="54">
        <v>0</v>
      </c>
      <c r="G79" s="55">
        <v>17659</v>
      </c>
      <c r="H79" s="55">
        <v>0</v>
      </c>
      <c r="I79" s="55">
        <v>1088</v>
      </c>
      <c r="J79" s="55">
        <f t="shared" si="1"/>
        <v>18747</v>
      </c>
      <c r="K79" s="55"/>
      <c r="L79" s="104"/>
      <c r="M79" s="104"/>
      <c r="N79" s="104"/>
      <c r="O79" s="145"/>
      <c r="P79" s="104"/>
      <c r="Q79" s="104"/>
      <c r="R79" s="55"/>
      <c r="S79" s="55"/>
      <c r="T79" s="55"/>
    </row>
    <row r="80" spans="1:20" s="56" customFormat="1" ht="12.75" customHeight="1">
      <c r="A80" s="49">
        <v>71</v>
      </c>
      <c r="B80" s="50" t="s">
        <v>327</v>
      </c>
      <c r="C80" s="49">
        <v>1</v>
      </c>
      <c r="D80" s="53">
        <v>1</v>
      </c>
      <c r="E80" s="111">
        <v>5</v>
      </c>
      <c r="F80" s="54">
        <v>143.49763434606874</v>
      </c>
      <c r="G80" s="55">
        <v>11995.930642424244</v>
      </c>
      <c r="H80" s="55">
        <v>5218</v>
      </c>
      <c r="I80" s="55">
        <v>1088</v>
      </c>
      <c r="J80" s="55">
        <f t="shared" si="1"/>
        <v>18302</v>
      </c>
      <c r="K80" s="55"/>
      <c r="L80" s="104"/>
      <c r="M80" s="104"/>
      <c r="N80" s="104"/>
      <c r="O80" s="145"/>
      <c r="P80" s="104"/>
      <c r="Q80" s="104"/>
      <c r="R80" s="55"/>
      <c r="S80" s="55"/>
      <c r="T80" s="55"/>
    </row>
    <row r="81" spans="1:20" s="56" customFormat="1" ht="12.75" customHeight="1">
      <c r="A81" s="49">
        <v>72</v>
      </c>
      <c r="B81" s="50" t="s">
        <v>328</v>
      </c>
      <c r="C81" s="49">
        <v>1</v>
      </c>
      <c r="D81" s="53">
        <v>1</v>
      </c>
      <c r="E81" s="111">
        <v>6</v>
      </c>
      <c r="F81" s="54">
        <v>124.47551139145203</v>
      </c>
      <c r="G81" s="55">
        <v>12518.577204396912</v>
      </c>
      <c r="H81" s="55">
        <v>3064</v>
      </c>
      <c r="I81" s="55">
        <v>1088</v>
      </c>
      <c r="J81" s="55">
        <f t="shared" si="1"/>
        <v>16671</v>
      </c>
      <c r="K81" s="55"/>
      <c r="L81" s="104"/>
      <c r="M81" s="104"/>
      <c r="N81" s="104"/>
      <c r="O81" s="145"/>
      <c r="P81" s="104"/>
      <c r="Q81" s="104"/>
      <c r="R81" s="55"/>
      <c r="S81" s="55"/>
      <c r="T81" s="55"/>
    </row>
    <row r="82" spans="1:20" s="56" customFormat="1" ht="12.75" customHeight="1">
      <c r="A82" s="49">
        <v>73</v>
      </c>
      <c r="B82" s="50" t="s">
        <v>329</v>
      </c>
      <c r="C82" s="49">
        <v>1</v>
      </c>
      <c r="D82" s="53">
        <v>1.044</v>
      </c>
      <c r="E82" s="111">
        <v>6</v>
      </c>
      <c r="F82" s="54">
        <v>173.50964409444555</v>
      </c>
      <c r="G82" s="55">
        <v>12879.904565003901</v>
      </c>
      <c r="H82" s="55">
        <v>9468</v>
      </c>
      <c r="I82" s="55">
        <v>1088</v>
      </c>
      <c r="J82" s="55">
        <f t="shared" si="1"/>
        <v>23436</v>
      </c>
      <c r="K82" s="55"/>
      <c r="L82" s="104"/>
      <c r="M82" s="104"/>
      <c r="N82" s="104"/>
      <c r="O82" s="145"/>
      <c r="P82" s="104"/>
      <c r="Q82" s="104"/>
      <c r="R82" s="55"/>
      <c r="S82" s="55"/>
      <c r="T82" s="55"/>
    </row>
    <row r="83" spans="1:20" s="56" customFormat="1" ht="12.75" customHeight="1">
      <c r="A83" s="49">
        <v>74</v>
      </c>
      <c r="B83" s="50" t="s">
        <v>330</v>
      </c>
      <c r="C83" s="49">
        <v>1</v>
      </c>
      <c r="D83" s="53">
        <v>1</v>
      </c>
      <c r="E83" s="111">
        <v>4</v>
      </c>
      <c r="F83" s="54">
        <v>192.56566312335332</v>
      </c>
      <c r="G83" s="55">
        <v>11657.229718309854</v>
      </c>
      <c r="H83" s="55">
        <v>10791</v>
      </c>
      <c r="I83" s="55">
        <v>1088</v>
      </c>
      <c r="J83" s="55">
        <f t="shared" si="1"/>
        <v>23536</v>
      </c>
      <c r="K83" s="55"/>
      <c r="L83" s="104"/>
      <c r="M83" s="104"/>
      <c r="N83" s="104"/>
      <c r="O83" s="145"/>
      <c r="P83" s="104"/>
      <c r="Q83" s="104"/>
      <c r="R83" s="55"/>
      <c r="S83" s="55"/>
      <c r="T83" s="55"/>
    </row>
    <row r="84" spans="1:20" s="56" customFormat="1" ht="12.75" customHeight="1">
      <c r="A84" s="49">
        <v>75</v>
      </c>
      <c r="B84" s="50" t="s">
        <v>331</v>
      </c>
      <c r="C84" s="49">
        <v>0</v>
      </c>
      <c r="D84" s="53">
        <v>1</v>
      </c>
      <c r="E84" s="111">
        <v>0</v>
      </c>
      <c r="F84" s="54">
        <v>0</v>
      </c>
      <c r="G84" s="55"/>
      <c r="H84" s="55">
        <v>0</v>
      </c>
      <c r="I84" s="55">
        <v>1088</v>
      </c>
      <c r="J84" s="55">
        <f t="shared" si="1"/>
        <v>1088</v>
      </c>
      <c r="K84" s="55"/>
      <c r="L84" s="104"/>
      <c r="M84" s="104"/>
      <c r="N84" s="104"/>
      <c r="O84" s="145"/>
      <c r="P84" s="104"/>
      <c r="Q84" s="104"/>
      <c r="R84" s="55"/>
      <c r="S84" s="55"/>
      <c r="T84" s="55"/>
    </row>
    <row r="85" spans="1:20" s="56" customFormat="1" ht="12.75" customHeight="1">
      <c r="A85" s="49">
        <v>76</v>
      </c>
      <c r="B85" s="50" t="s">
        <v>332</v>
      </c>
      <c r="C85" s="49">
        <v>0</v>
      </c>
      <c r="D85" s="53">
        <v>1</v>
      </c>
      <c r="E85" s="111">
        <v>0</v>
      </c>
      <c r="F85" s="54">
        <v>0</v>
      </c>
      <c r="G85" s="55"/>
      <c r="H85" s="55">
        <v>0</v>
      </c>
      <c r="I85" s="55">
        <v>1088</v>
      </c>
      <c r="J85" s="55">
        <f t="shared" si="1"/>
        <v>1088</v>
      </c>
      <c r="K85" s="55"/>
      <c r="L85" s="104"/>
      <c r="M85" s="104"/>
      <c r="N85" s="104"/>
      <c r="O85" s="145"/>
      <c r="P85" s="104"/>
      <c r="Q85" s="104"/>
      <c r="R85" s="55"/>
      <c r="S85" s="55"/>
      <c r="T85" s="55"/>
    </row>
    <row r="86" spans="1:20" s="56" customFormat="1" ht="12.75" customHeight="1">
      <c r="A86" s="49">
        <v>77</v>
      </c>
      <c r="B86" s="50" t="s">
        <v>333</v>
      </c>
      <c r="C86" s="49">
        <v>1</v>
      </c>
      <c r="D86" s="53">
        <v>1</v>
      </c>
      <c r="E86" s="111">
        <v>5</v>
      </c>
      <c r="F86" s="54">
        <v>134.0628558955805</v>
      </c>
      <c r="G86" s="55">
        <v>12074.299219030525</v>
      </c>
      <c r="H86" s="55">
        <v>4113</v>
      </c>
      <c r="I86" s="55">
        <v>1088</v>
      </c>
      <c r="J86" s="55">
        <f t="shared" si="1"/>
        <v>17275</v>
      </c>
      <c r="K86" s="55"/>
      <c r="L86" s="104"/>
      <c r="M86" s="104"/>
      <c r="N86" s="104"/>
      <c r="O86" s="145"/>
      <c r="P86" s="104"/>
      <c r="Q86" s="104"/>
      <c r="R86" s="55"/>
      <c r="S86" s="55"/>
      <c r="T86" s="55"/>
    </row>
    <row r="87" spans="1:20" s="56" customFormat="1" ht="12.75" customHeight="1">
      <c r="A87" s="49">
        <v>78</v>
      </c>
      <c r="B87" s="50" t="s">
        <v>334</v>
      </c>
      <c r="C87" s="49">
        <v>1</v>
      </c>
      <c r="D87" s="53">
        <v>1.0549999999999999</v>
      </c>
      <c r="E87" s="111">
        <v>1</v>
      </c>
      <c r="F87" s="54">
        <v>210.78238259642893</v>
      </c>
      <c r="G87" s="55">
        <v>11087.132262371133</v>
      </c>
      <c r="H87" s="55">
        <v>12283</v>
      </c>
      <c r="I87" s="55">
        <v>1088</v>
      </c>
      <c r="J87" s="55">
        <f t="shared" si="1"/>
        <v>24458</v>
      </c>
      <c r="K87" s="55"/>
      <c r="L87" s="104"/>
      <c r="M87" s="104"/>
      <c r="N87" s="104"/>
      <c r="O87" s="145"/>
      <c r="P87" s="104"/>
      <c r="Q87" s="104"/>
      <c r="R87" s="55"/>
      <c r="S87" s="55"/>
      <c r="T87" s="55"/>
    </row>
    <row r="88" spans="1:20" s="56" customFormat="1" ht="12.75" customHeight="1">
      <c r="A88" s="49">
        <v>79</v>
      </c>
      <c r="B88" s="50" t="s">
        <v>335</v>
      </c>
      <c r="C88" s="49">
        <v>1</v>
      </c>
      <c r="D88" s="53">
        <v>1</v>
      </c>
      <c r="E88" s="111">
        <v>7</v>
      </c>
      <c r="F88" s="54">
        <v>100.95836592612287</v>
      </c>
      <c r="G88" s="55">
        <v>12809.629255589431</v>
      </c>
      <c r="H88" s="55">
        <v>123</v>
      </c>
      <c r="I88" s="55">
        <v>1088</v>
      </c>
      <c r="J88" s="55">
        <f t="shared" si="1"/>
        <v>14021</v>
      </c>
      <c r="K88" s="55"/>
      <c r="L88" s="104"/>
      <c r="M88" s="104"/>
      <c r="N88" s="104"/>
      <c r="O88" s="145"/>
      <c r="P88" s="104"/>
      <c r="Q88" s="104"/>
      <c r="R88" s="55"/>
      <c r="S88" s="55"/>
      <c r="T88" s="55"/>
    </row>
    <row r="89" spans="1:20" s="56" customFormat="1" ht="12.75" customHeight="1">
      <c r="A89" s="49">
        <v>80</v>
      </c>
      <c r="B89" s="50" t="s">
        <v>336</v>
      </c>
      <c r="C89" s="49">
        <v>0</v>
      </c>
      <c r="D89" s="53">
        <v>1</v>
      </c>
      <c r="E89" s="111">
        <v>0</v>
      </c>
      <c r="F89" s="54">
        <v>0</v>
      </c>
      <c r="G89" s="55"/>
      <c r="H89" s="55">
        <v>0</v>
      </c>
      <c r="I89" s="55">
        <v>1088</v>
      </c>
      <c r="J89" s="55">
        <f t="shared" si="1"/>
        <v>1088</v>
      </c>
      <c r="K89" s="55"/>
      <c r="L89" s="104"/>
      <c r="M89" s="104"/>
      <c r="N89" s="104"/>
      <c r="O89" s="145"/>
      <c r="P89" s="104"/>
      <c r="Q89" s="104"/>
      <c r="R89" s="55"/>
      <c r="S89" s="55"/>
      <c r="T89" s="55"/>
    </row>
    <row r="90" spans="1:20" s="56" customFormat="1" ht="12.75" customHeight="1">
      <c r="A90" s="49">
        <v>81</v>
      </c>
      <c r="B90" s="50" t="s">
        <v>337</v>
      </c>
      <c r="C90" s="49">
        <v>0</v>
      </c>
      <c r="D90" s="53">
        <v>1</v>
      </c>
      <c r="E90" s="111">
        <v>0</v>
      </c>
      <c r="F90" s="54">
        <v>0</v>
      </c>
      <c r="G90" s="55"/>
      <c r="H90" s="55">
        <v>0</v>
      </c>
      <c r="I90" s="55">
        <v>1088</v>
      </c>
      <c r="J90" s="55">
        <f t="shared" si="1"/>
        <v>1088</v>
      </c>
      <c r="K90" s="55"/>
      <c r="L90" s="104"/>
      <c r="M90" s="104"/>
      <c r="N90" s="104"/>
      <c r="O90" s="145"/>
      <c r="P90" s="104"/>
      <c r="Q90" s="104"/>
      <c r="R90" s="55"/>
      <c r="S90" s="55"/>
      <c r="T90" s="55"/>
    </row>
    <row r="91" spans="1:20" s="56" customFormat="1" ht="12.75" customHeight="1">
      <c r="A91" s="49">
        <v>82</v>
      </c>
      <c r="B91" s="50" t="s">
        <v>338</v>
      </c>
      <c r="C91" s="49">
        <v>1</v>
      </c>
      <c r="D91" s="53">
        <v>1.0389999999999999</v>
      </c>
      <c r="E91" s="111">
        <v>2</v>
      </c>
      <c r="F91" s="54">
        <v>145.89123438690117</v>
      </c>
      <c r="G91" s="55">
        <v>11676.721232001459</v>
      </c>
      <c r="H91" s="55">
        <v>5359</v>
      </c>
      <c r="I91" s="55">
        <v>1088</v>
      </c>
      <c r="J91" s="55">
        <f t="shared" si="1"/>
        <v>18124</v>
      </c>
      <c r="K91" s="55"/>
      <c r="L91" s="104"/>
      <c r="M91" s="104"/>
      <c r="N91" s="104"/>
      <c r="O91" s="145"/>
      <c r="P91" s="104"/>
      <c r="Q91" s="104"/>
      <c r="R91" s="55"/>
      <c r="S91" s="55"/>
      <c r="T91" s="55"/>
    </row>
    <row r="92" spans="1:20" s="56" customFormat="1" ht="12.75" customHeight="1">
      <c r="A92" s="49">
        <v>83</v>
      </c>
      <c r="B92" s="50" t="s">
        <v>339</v>
      </c>
      <c r="C92" s="49">
        <v>1</v>
      </c>
      <c r="D92" s="53">
        <v>1</v>
      </c>
      <c r="E92" s="111">
        <v>6</v>
      </c>
      <c r="F92" s="54">
        <v>116.13199194741138</v>
      </c>
      <c r="G92" s="55">
        <v>12383.164402121502</v>
      </c>
      <c r="H92" s="55">
        <v>1998</v>
      </c>
      <c r="I92" s="55">
        <v>1088</v>
      </c>
      <c r="J92" s="55">
        <f t="shared" si="1"/>
        <v>15469</v>
      </c>
      <c r="K92" s="55"/>
      <c r="L92" s="104"/>
      <c r="M92" s="104"/>
      <c r="N92" s="104"/>
      <c r="O92" s="145"/>
      <c r="P92" s="104"/>
      <c r="Q92" s="104"/>
      <c r="R92" s="55"/>
      <c r="S92" s="55"/>
      <c r="T92" s="55"/>
    </row>
    <row r="93" spans="1:20" s="56" customFormat="1" ht="12.75" customHeight="1">
      <c r="A93" s="49">
        <v>84</v>
      </c>
      <c r="B93" s="50" t="s">
        <v>340</v>
      </c>
      <c r="C93" s="49">
        <v>0</v>
      </c>
      <c r="D93" s="53">
        <v>1</v>
      </c>
      <c r="E93" s="111">
        <v>0</v>
      </c>
      <c r="F93" s="54">
        <v>0</v>
      </c>
      <c r="G93" s="55">
        <v>17659</v>
      </c>
      <c r="H93" s="55">
        <v>0</v>
      </c>
      <c r="I93" s="55">
        <v>1088</v>
      </c>
      <c r="J93" s="55">
        <f t="shared" si="1"/>
        <v>18747</v>
      </c>
      <c r="K93" s="55"/>
      <c r="L93" s="104"/>
      <c r="M93" s="104"/>
      <c r="N93" s="104"/>
      <c r="O93" s="145"/>
      <c r="P93" s="104"/>
      <c r="Q93" s="104"/>
      <c r="R93" s="55"/>
      <c r="S93" s="55"/>
      <c r="T93" s="55"/>
    </row>
    <row r="94" spans="1:20" s="56" customFormat="1" ht="12.75" customHeight="1">
      <c r="A94" s="49">
        <v>85</v>
      </c>
      <c r="B94" s="50" t="s">
        <v>341</v>
      </c>
      <c r="C94" s="49">
        <v>1</v>
      </c>
      <c r="D94" s="53">
        <v>1</v>
      </c>
      <c r="E94" s="111">
        <v>10</v>
      </c>
      <c r="F94" s="54">
        <v>170.02693799213054</v>
      </c>
      <c r="G94" s="55">
        <v>13616.9659798995</v>
      </c>
      <c r="H94" s="55">
        <v>9536</v>
      </c>
      <c r="I94" s="55">
        <v>1088</v>
      </c>
      <c r="J94" s="55">
        <f t="shared" si="1"/>
        <v>24241</v>
      </c>
      <c r="K94" s="55"/>
      <c r="L94" s="104"/>
      <c r="M94" s="104"/>
      <c r="N94" s="104"/>
      <c r="O94" s="145"/>
      <c r="P94" s="104"/>
      <c r="Q94" s="104"/>
      <c r="R94" s="55"/>
      <c r="S94" s="55"/>
      <c r="T94" s="55"/>
    </row>
    <row r="95" spans="1:20" s="56" customFormat="1" ht="12.75" customHeight="1">
      <c r="A95" s="49">
        <v>86</v>
      </c>
      <c r="B95" s="50" t="s">
        <v>342</v>
      </c>
      <c r="C95" s="49">
        <v>1</v>
      </c>
      <c r="D95" s="53">
        <v>1</v>
      </c>
      <c r="E95" s="111">
        <v>8</v>
      </c>
      <c r="F95" s="54">
        <v>110.17865488001189</v>
      </c>
      <c r="G95" s="55">
        <v>13303.401318407959</v>
      </c>
      <c r="H95" s="55">
        <v>1354</v>
      </c>
      <c r="I95" s="55">
        <v>1088</v>
      </c>
      <c r="J95" s="55">
        <f t="shared" si="1"/>
        <v>15745</v>
      </c>
      <c r="K95" s="55"/>
      <c r="L95" s="104"/>
      <c r="M95" s="104"/>
      <c r="N95" s="104"/>
      <c r="O95" s="145"/>
      <c r="P95" s="104"/>
      <c r="Q95" s="104"/>
      <c r="R95" s="55"/>
      <c r="S95" s="55"/>
      <c r="T95" s="55"/>
    </row>
    <row r="96" spans="1:20" s="56" customFormat="1" ht="12.75" customHeight="1">
      <c r="A96" s="49">
        <v>87</v>
      </c>
      <c r="B96" s="50" t="s">
        <v>343</v>
      </c>
      <c r="C96" s="49">
        <v>1</v>
      </c>
      <c r="D96" s="53">
        <v>1</v>
      </c>
      <c r="E96" s="111">
        <v>5</v>
      </c>
      <c r="F96" s="54">
        <v>138.2838518057649</v>
      </c>
      <c r="G96" s="55">
        <v>12232.634074950691</v>
      </c>
      <c r="H96" s="55">
        <v>4683</v>
      </c>
      <c r="I96" s="55">
        <v>1088</v>
      </c>
      <c r="J96" s="55">
        <f t="shared" si="1"/>
        <v>18004</v>
      </c>
      <c r="K96" s="55"/>
      <c r="L96" s="104"/>
      <c r="M96" s="104"/>
      <c r="N96" s="104"/>
      <c r="O96" s="145"/>
      <c r="P96" s="104"/>
      <c r="Q96" s="104"/>
      <c r="R96" s="55"/>
      <c r="S96" s="55"/>
      <c r="T96" s="55"/>
    </row>
    <row r="97" spans="1:20" s="56" customFormat="1" ht="12.75" customHeight="1">
      <c r="A97" s="49">
        <v>88</v>
      </c>
      <c r="B97" s="50" t="s">
        <v>344</v>
      </c>
      <c r="C97" s="49">
        <v>1</v>
      </c>
      <c r="D97" s="53">
        <v>1</v>
      </c>
      <c r="E97" s="111">
        <v>4</v>
      </c>
      <c r="F97" s="54">
        <v>132.23665229208461</v>
      </c>
      <c r="G97" s="55">
        <v>11852.786472346788</v>
      </c>
      <c r="H97" s="55">
        <v>3821</v>
      </c>
      <c r="I97" s="55">
        <v>1088</v>
      </c>
      <c r="J97" s="55">
        <f t="shared" si="1"/>
        <v>16762</v>
      </c>
      <c r="K97" s="55"/>
      <c r="L97" s="104"/>
      <c r="M97" s="104"/>
      <c r="N97" s="104"/>
      <c r="O97" s="145"/>
      <c r="P97" s="104"/>
      <c r="Q97" s="104"/>
      <c r="R97" s="55"/>
      <c r="S97" s="55"/>
      <c r="T97" s="55"/>
    </row>
    <row r="98" spans="1:20" s="56" customFormat="1" ht="12.75" customHeight="1">
      <c r="A98" s="49">
        <v>89</v>
      </c>
      <c r="B98" s="50" t="s">
        <v>345</v>
      </c>
      <c r="C98" s="49">
        <v>1</v>
      </c>
      <c r="D98" s="53">
        <v>1</v>
      </c>
      <c r="E98" s="111">
        <v>10</v>
      </c>
      <c r="F98" s="54">
        <v>207.44699819448346</v>
      </c>
      <c r="G98" s="55">
        <v>13959.975270588237</v>
      </c>
      <c r="H98" s="55">
        <v>15000</v>
      </c>
      <c r="I98" s="55">
        <v>1088</v>
      </c>
      <c r="J98" s="55">
        <f t="shared" si="1"/>
        <v>30048</v>
      </c>
      <c r="K98" s="55"/>
      <c r="L98" s="104"/>
      <c r="M98" s="104"/>
      <c r="N98" s="104"/>
      <c r="O98" s="145"/>
      <c r="P98" s="104"/>
      <c r="Q98" s="104"/>
      <c r="R98" s="55"/>
      <c r="S98" s="55"/>
      <c r="T98" s="55"/>
    </row>
    <row r="99" spans="1:20" s="56" customFormat="1" ht="12.75" customHeight="1">
      <c r="A99" s="49">
        <v>90</v>
      </c>
      <c r="B99" s="50" t="s">
        <v>346</v>
      </c>
      <c r="C99" s="49">
        <v>0</v>
      </c>
      <c r="D99" s="53">
        <v>1</v>
      </c>
      <c r="E99" s="111">
        <v>0</v>
      </c>
      <c r="F99" s="54">
        <v>0</v>
      </c>
      <c r="G99" s="55"/>
      <c r="H99" s="55">
        <v>0</v>
      </c>
      <c r="I99" s="55">
        <v>1088</v>
      </c>
      <c r="J99" s="55">
        <f t="shared" si="1"/>
        <v>1088</v>
      </c>
      <c r="K99" s="55"/>
      <c r="L99" s="104"/>
      <c r="M99" s="104"/>
      <c r="N99" s="104"/>
      <c r="O99" s="145"/>
      <c r="P99" s="104"/>
      <c r="Q99" s="104"/>
      <c r="R99" s="55"/>
      <c r="S99" s="55"/>
      <c r="T99" s="55"/>
    </row>
    <row r="100" spans="1:20" s="56" customFormat="1" ht="12.75" customHeight="1">
      <c r="A100" s="49">
        <v>91</v>
      </c>
      <c r="B100" s="50" t="s">
        <v>347</v>
      </c>
      <c r="C100" s="49">
        <v>1</v>
      </c>
      <c r="D100" s="53">
        <v>1</v>
      </c>
      <c r="E100" s="111">
        <v>9</v>
      </c>
      <c r="F100" s="54">
        <v>186.97546028354611</v>
      </c>
      <c r="G100" s="55">
        <v>12215.063463414635</v>
      </c>
      <c r="H100" s="55">
        <v>10624</v>
      </c>
      <c r="I100" s="55">
        <v>1088</v>
      </c>
      <c r="J100" s="55">
        <f t="shared" si="1"/>
        <v>23927</v>
      </c>
      <c r="K100" s="55"/>
      <c r="L100" s="104"/>
      <c r="M100" s="104"/>
      <c r="N100" s="104"/>
      <c r="O100" s="145"/>
      <c r="P100" s="104"/>
      <c r="Q100" s="104"/>
      <c r="R100" s="55"/>
      <c r="S100" s="55"/>
      <c r="T100" s="55"/>
    </row>
    <row r="101" spans="1:20" s="56" customFormat="1" ht="12.75" customHeight="1">
      <c r="A101" s="49">
        <v>92</v>
      </c>
      <c r="B101" s="50" t="s">
        <v>348</v>
      </c>
      <c r="C101" s="49">
        <v>0</v>
      </c>
      <c r="D101" s="53">
        <v>1.0389999999999999</v>
      </c>
      <c r="E101" s="111">
        <v>0</v>
      </c>
      <c r="F101" s="54">
        <v>0</v>
      </c>
      <c r="G101" s="55"/>
      <c r="H101" s="55">
        <v>0</v>
      </c>
      <c r="I101" s="55">
        <v>1088</v>
      </c>
      <c r="J101" s="55">
        <f t="shared" si="1"/>
        <v>1088</v>
      </c>
      <c r="K101" s="55"/>
      <c r="L101" s="104"/>
      <c r="M101" s="104"/>
      <c r="N101" s="104"/>
      <c r="O101" s="145"/>
      <c r="P101" s="104"/>
      <c r="Q101" s="104"/>
      <c r="R101" s="55"/>
      <c r="S101" s="55"/>
      <c r="T101" s="55"/>
    </row>
    <row r="102" spans="1:20" s="56" customFormat="1" ht="12.75" customHeight="1">
      <c r="A102" s="49">
        <v>93</v>
      </c>
      <c r="B102" s="50" t="s">
        <v>349</v>
      </c>
      <c r="C102" s="49">
        <v>1</v>
      </c>
      <c r="D102" s="53">
        <v>1.0389999999999999</v>
      </c>
      <c r="E102" s="111">
        <v>11</v>
      </c>
      <c r="F102" s="54">
        <v>100</v>
      </c>
      <c r="G102" s="55">
        <v>17625.341117535296</v>
      </c>
      <c r="H102" s="55">
        <v>0</v>
      </c>
      <c r="I102" s="55">
        <v>1088</v>
      </c>
      <c r="J102" s="55">
        <f t="shared" si="1"/>
        <v>18713</v>
      </c>
      <c r="K102" s="55"/>
      <c r="L102" s="104"/>
      <c r="M102" s="104"/>
      <c r="N102" s="104"/>
      <c r="O102" s="145"/>
      <c r="P102" s="104"/>
      <c r="Q102" s="104"/>
      <c r="R102" s="55"/>
      <c r="S102" s="55"/>
      <c r="T102" s="55"/>
    </row>
    <row r="103" spans="1:20" s="56" customFormat="1" ht="12.75" customHeight="1">
      <c r="A103" s="49">
        <v>94</v>
      </c>
      <c r="B103" s="50" t="s">
        <v>350</v>
      </c>
      <c r="C103" s="49">
        <v>1</v>
      </c>
      <c r="D103" s="53">
        <v>1</v>
      </c>
      <c r="E103" s="111">
        <v>8</v>
      </c>
      <c r="F103" s="54">
        <v>103.6615040076211</v>
      </c>
      <c r="G103" s="55">
        <v>13282.055354377604</v>
      </c>
      <c r="H103" s="55">
        <v>486</v>
      </c>
      <c r="I103" s="55">
        <v>1088</v>
      </c>
      <c r="J103" s="55">
        <f t="shared" si="1"/>
        <v>14856</v>
      </c>
      <c r="K103" s="55"/>
      <c r="L103" s="104"/>
      <c r="M103" s="104"/>
      <c r="N103" s="104"/>
      <c r="O103" s="145"/>
      <c r="P103" s="104"/>
      <c r="Q103" s="104"/>
      <c r="R103" s="55"/>
      <c r="S103" s="55"/>
      <c r="T103" s="55"/>
    </row>
    <row r="104" spans="1:20" s="56" customFormat="1" ht="12.75" customHeight="1">
      <c r="A104" s="49">
        <v>95</v>
      </c>
      <c r="B104" s="50" t="s">
        <v>351</v>
      </c>
      <c r="C104" s="49">
        <v>1</v>
      </c>
      <c r="D104" s="53">
        <v>1</v>
      </c>
      <c r="E104" s="111">
        <v>12</v>
      </c>
      <c r="F104" s="54">
        <v>100.23880003479222</v>
      </c>
      <c r="G104" s="55">
        <v>16917.565073122369</v>
      </c>
      <c r="H104" s="55">
        <v>40</v>
      </c>
      <c r="I104" s="55">
        <v>1088</v>
      </c>
      <c r="J104" s="55">
        <f t="shared" si="1"/>
        <v>18046</v>
      </c>
      <c r="K104" s="55"/>
      <c r="L104" s="104"/>
      <c r="M104" s="104"/>
      <c r="N104" s="104"/>
      <c r="O104" s="145"/>
      <c r="P104" s="104"/>
      <c r="Q104" s="104"/>
      <c r="R104" s="55"/>
      <c r="S104" s="55"/>
      <c r="T104" s="55"/>
    </row>
    <row r="105" spans="1:20" s="56" customFormat="1" ht="12.75" customHeight="1">
      <c r="A105" s="49">
        <v>96</v>
      </c>
      <c r="B105" s="50" t="s">
        <v>352</v>
      </c>
      <c r="C105" s="49">
        <v>1</v>
      </c>
      <c r="D105" s="53">
        <v>1</v>
      </c>
      <c r="E105" s="111">
        <v>8</v>
      </c>
      <c r="F105" s="54">
        <v>156.73559789961254</v>
      </c>
      <c r="G105" s="55">
        <v>13582.550780165286</v>
      </c>
      <c r="H105" s="55">
        <v>7706</v>
      </c>
      <c r="I105" s="55">
        <v>1088</v>
      </c>
      <c r="J105" s="55">
        <f t="shared" si="1"/>
        <v>22377</v>
      </c>
      <c r="K105" s="55"/>
      <c r="L105" s="104"/>
      <c r="M105" s="104"/>
      <c r="N105" s="104"/>
      <c r="O105" s="145"/>
      <c r="P105" s="104"/>
      <c r="Q105" s="104"/>
      <c r="R105" s="55"/>
      <c r="S105" s="55"/>
      <c r="T105" s="55"/>
    </row>
    <row r="106" spans="1:20" s="56" customFormat="1" ht="12.75" customHeight="1">
      <c r="A106" s="49">
        <v>97</v>
      </c>
      <c r="B106" s="50" t="s">
        <v>353</v>
      </c>
      <c r="C106" s="49">
        <v>1</v>
      </c>
      <c r="D106" s="53">
        <v>1</v>
      </c>
      <c r="E106" s="111">
        <v>11</v>
      </c>
      <c r="F106" s="54">
        <v>100</v>
      </c>
      <c r="G106" s="55">
        <v>15701.485072463767</v>
      </c>
      <c r="H106" s="55">
        <v>0</v>
      </c>
      <c r="I106" s="55">
        <v>1088</v>
      </c>
      <c r="J106" s="55">
        <f t="shared" si="1"/>
        <v>16789</v>
      </c>
      <c r="K106" s="55"/>
      <c r="L106" s="104"/>
      <c r="M106" s="104"/>
      <c r="N106" s="104"/>
      <c r="O106" s="145"/>
      <c r="P106" s="104"/>
      <c r="Q106" s="104"/>
      <c r="R106" s="55"/>
      <c r="S106" s="55"/>
      <c r="T106" s="55"/>
    </row>
    <row r="107" spans="1:20" s="56" customFormat="1" ht="12.75" customHeight="1">
      <c r="A107" s="49">
        <v>98</v>
      </c>
      <c r="B107" s="50" t="s">
        <v>354</v>
      </c>
      <c r="C107" s="49">
        <v>1</v>
      </c>
      <c r="D107" s="53">
        <v>1</v>
      </c>
      <c r="E107" s="111">
        <v>9</v>
      </c>
      <c r="F107" s="54">
        <v>224.48980490010371</v>
      </c>
      <c r="G107" s="55">
        <v>15146.437187500002</v>
      </c>
      <c r="H107" s="55">
        <v>18856</v>
      </c>
      <c r="I107" s="55">
        <v>1088</v>
      </c>
      <c r="J107" s="55">
        <f t="shared" si="1"/>
        <v>35090</v>
      </c>
      <c r="K107" s="55"/>
      <c r="L107" s="104"/>
      <c r="M107" s="104"/>
      <c r="N107" s="104"/>
      <c r="O107" s="145"/>
      <c r="P107" s="104"/>
      <c r="Q107" s="104"/>
      <c r="R107" s="55"/>
      <c r="S107" s="55"/>
      <c r="T107" s="55"/>
    </row>
    <row r="108" spans="1:20" s="56" customFormat="1" ht="12.75" customHeight="1">
      <c r="A108" s="49">
        <v>99</v>
      </c>
      <c r="B108" s="50" t="s">
        <v>356</v>
      </c>
      <c r="C108" s="49">
        <v>1</v>
      </c>
      <c r="D108" s="53">
        <v>1.0649999999999999</v>
      </c>
      <c r="E108" s="111">
        <v>5</v>
      </c>
      <c r="F108" s="54">
        <v>149.26253004907659</v>
      </c>
      <c r="G108" s="55">
        <v>12629.512425049154</v>
      </c>
      <c r="H108" s="55">
        <v>6222</v>
      </c>
      <c r="I108" s="55">
        <v>1088</v>
      </c>
      <c r="J108" s="55">
        <f t="shared" si="1"/>
        <v>19940</v>
      </c>
      <c r="K108" s="55"/>
      <c r="L108" s="104"/>
      <c r="M108" s="104"/>
      <c r="N108" s="104"/>
      <c r="O108" s="145"/>
      <c r="P108" s="104"/>
      <c r="Q108" s="104"/>
      <c r="R108" s="55"/>
      <c r="S108" s="55"/>
      <c r="T108" s="55"/>
    </row>
    <row r="109" spans="1:20" s="56" customFormat="1" ht="12.75" customHeight="1">
      <c r="A109" s="49">
        <v>100</v>
      </c>
      <c r="B109" s="50" t="s">
        <v>357</v>
      </c>
      <c r="C109" s="49">
        <v>1</v>
      </c>
      <c r="D109" s="53">
        <v>1.0149999999999999</v>
      </c>
      <c r="E109" s="111">
        <v>10</v>
      </c>
      <c r="F109" s="54">
        <v>132.48691645829086</v>
      </c>
      <c r="G109" s="55">
        <v>14909.916159198412</v>
      </c>
      <c r="H109" s="55">
        <v>4844</v>
      </c>
      <c r="I109" s="55">
        <v>1088</v>
      </c>
      <c r="J109" s="55">
        <f t="shared" si="1"/>
        <v>20842</v>
      </c>
      <c r="K109" s="55"/>
      <c r="L109" s="104"/>
      <c r="M109" s="104"/>
      <c r="N109" s="104"/>
      <c r="O109" s="145"/>
      <c r="P109" s="104"/>
      <c r="Q109" s="104"/>
      <c r="R109" s="55"/>
      <c r="S109" s="55"/>
      <c r="T109" s="55"/>
    </row>
    <row r="110" spans="1:20" s="56" customFormat="1" ht="12.75" customHeight="1">
      <c r="A110" s="49">
        <v>101</v>
      </c>
      <c r="B110" s="50" t="s">
        <v>358</v>
      </c>
      <c r="C110" s="49">
        <v>1</v>
      </c>
      <c r="D110" s="53">
        <v>1.056</v>
      </c>
      <c r="E110" s="111">
        <v>3</v>
      </c>
      <c r="F110" s="54">
        <v>131.63694062439163</v>
      </c>
      <c r="G110" s="55">
        <v>12057.666527335907</v>
      </c>
      <c r="H110" s="55">
        <v>3815</v>
      </c>
      <c r="I110" s="55">
        <v>1088</v>
      </c>
      <c r="J110" s="55">
        <f t="shared" si="1"/>
        <v>16961</v>
      </c>
      <c r="K110" s="55"/>
      <c r="L110" s="104"/>
      <c r="M110" s="104"/>
      <c r="N110" s="104"/>
      <c r="O110" s="145"/>
      <c r="P110" s="104"/>
      <c r="Q110" s="104"/>
      <c r="R110" s="55"/>
      <c r="S110" s="55"/>
      <c r="T110" s="55"/>
    </row>
    <row r="111" spans="1:20" s="56" customFormat="1" ht="12.75" customHeight="1">
      <c r="A111" s="49">
        <v>102</v>
      </c>
      <c r="B111" s="50" t="s">
        <v>359</v>
      </c>
      <c r="C111" s="49">
        <v>0</v>
      </c>
      <c r="D111" s="53">
        <v>1</v>
      </c>
      <c r="E111" s="111">
        <v>0</v>
      </c>
      <c r="F111" s="54">
        <v>0</v>
      </c>
      <c r="G111" s="55">
        <v>17168.677499999998</v>
      </c>
      <c r="H111" s="55">
        <v>0</v>
      </c>
      <c r="I111" s="55">
        <v>1088</v>
      </c>
      <c r="J111" s="55">
        <f t="shared" si="1"/>
        <v>18257</v>
      </c>
      <c r="K111" s="55"/>
      <c r="L111" s="104"/>
      <c r="M111" s="104"/>
      <c r="N111" s="104"/>
      <c r="O111" s="145"/>
      <c r="P111" s="104"/>
      <c r="Q111" s="104"/>
      <c r="R111" s="55"/>
      <c r="S111" s="55"/>
      <c r="T111" s="55"/>
    </row>
    <row r="112" spans="1:20" s="56" customFormat="1" ht="12.75" customHeight="1">
      <c r="A112" s="49">
        <v>103</v>
      </c>
      <c r="B112" s="50" t="s">
        <v>360</v>
      </c>
      <c r="C112" s="49">
        <v>1</v>
      </c>
      <c r="D112" s="53">
        <v>1</v>
      </c>
      <c r="E112" s="111">
        <v>10</v>
      </c>
      <c r="F112" s="54">
        <v>100.48122882582729</v>
      </c>
      <c r="G112" s="55">
        <v>14898.918660245183</v>
      </c>
      <c r="H112" s="55">
        <v>72</v>
      </c>
      <c r="I112" s="55">
        <v>1088</v>
      </c>
      <c r="J112" s="55">
        <f t="shared" si="1"/>
        <v>16059</v>
      </c>
      <c r="K112" s="55"/>
      <c r="L112" s="104"/>
      <c r="M112" s="104"/>
      <c r="N112" s="104"/>
      <c r="O112" s="145"/>
      <c r="P112" s="104"/>
      <c r="Q112" s="104"/>
      <c r="R112" s="55"/>
      <c r="S112" s="55"/>
      <c r="T112" s="55"/>
    </row>
    <row r="113" spans="1:20" s="56" customFormat="1" ht="12.75" customHeight="1">
      <c r="A113" s="49">
        <v>104</v>
      </c>
      <c r="B113" s="50" t="s">
        <v>361</v>
      </c>
      <c r="C113" s="49">
        <v>0</v>
      </c>
      <c r="D113" s="53">
        <v>1</v>
      </c>
      <c r="E113" s="111">
        <v>0</v>
      </c>
      <c r="F113" s="54">
        <v>0</v>
      </c>
      <c r="G113" s="55"/>
      <c r="H113" s="55">
        <v>0</v>
      </c>
      <c r="I113" s="55">
        <v>1088</v>
      </c>
      <c r="J113" s="55">
        <f t="shared" si="1"/>
        <v>1088</v>
      </c>
      <c r="K113" s="55"/>
      <c r="L113" s="104"/>
      <c r="M113" s="104"/>
      <c r="N113" s="104"/>
      <c r="O113" s="145"/>
      <c r="P113" s="104"/>
      <c r="Q113" s="104"/>
      <c r="R113" s="55"/>
      <c r="S113" s="55"/>
      <c r="T113" s="55"/>
    </row>
    <row r="114" spans="1:20" s="56" customFormat="1" ht="12.75" customHeight="1">
      <c r="A114" s="49">
        <v>105</v>
      </c>
      <c r="B114" s="50" t="s">
        <v>362</v>
      </c>
      <c r="C114" s="49">
        <v>1</v>
      </c>
      <c r="D114" s="53">
        <v>1</v>
      </c>
      <c r="E114" s="111">
        <v>3</v>
      </c>
      <c r="F114" s="54">
        <v>141.13837168723219</v>
      </c>
      <c r="G114" s="55">
        <v>11439.080834001601</v>
      </c>
      <c r="H114" s="55">
        <v>4706</v>
      </c>
      <c r="I114" s="55">
        <v>1088</v>
      </c>
      <c r="J114" s="55">
        <f t="shared" si="1"/>
        <v>17233</v>
      </c>
      <c r="K114" s="55"/>
      <c r="L114" s="104"/>
      <c r="M114" s="104"/>
      <c r="N114" s="104"/>
      <c r="O114" s="145"/>
      <c r="P114" s="104"/>
      <c r="Q114" s="104"/>
      <c r="R114" s="55"/>
      <c r="S114" s="55"/>
      <c r="T114" s="55"/>
    </row>
    <row r="115" spans="1:20" s="56" customFormat="1" ht="12.75" customHeight="1">
      <c r="A115" s="49">
        <v>106</v>
      </c>
      <c r="B115" s="50" t="s">
        <v>363</v>
      </c>
      <c r="C115" s="49">
        <v>0</v>
      </c>
      <c r="D115" s="53">
        <v>1</v>
      </c>
      <c r="E115" s="111">
        <v>0</v>
      </c>
      <c r="F115" s="54">
        <v>0</v>
      </c>
      <c r="G115" s="55"/>
      <c r="H115" s="55">
        <v>0</v>
      </c>
      <c r="I115" s="55">
        <v>1088</v>
      </c>
      <c r="J115" s="55">
        <f t="shared" si="1"/>
        <v>1088</v>
      </c>
      <c r="K115" s="55"/>
      <c r="L115" s="104"/>
      <c r="M115" s="104"/>
      <c r="N115" s="104"/>
      <c r="O115" s="145"/>
      <c r="P115" s="104"/>
      <c r="Q115" s="104"/>
      <c r="R115" s="55"/>
      <c r="S115" s="55"/>
      <c r="T115" s="55"/>
    </row>
    <row r="116" spans="1:20" s="56" customFormat="1" ht="12.75" customHeight="1">
      <c r="A116" s="49">
        <v>107</v>
      </c>
      <c r="B116" s="50" t="s">
        <v>364</v>
      </c>
      <c r="C116" s="49">
        <v>1</v>
      </c>
      <c r="D116" s="53">
        <v>1.046</v>
      </c>
      <c r="E116" s="111">
        <v>9</v>
      </c>
      <c r="F116" s="54">
        <v>129.90268216010153</v>
      </c>
      <c r="G116" s="55">
        <v>14306.417613792197</v>
      </c>
      <c r="H116" s="55">
        <v>4278</v>
      </c>
      <c r="I116" s="55">
        <v>1088</v>
      </c>
      <c r="J116" s="55">
        <f t="shared" si="1"/>
        <v>19672</v>
      </c>
      <c r="K116" s="55"/>
      <c r="L116" s="104"/>
      <c r="M116" s="104"/>
      <c r="N116" s="104"/>
      <c r="O116" s="145"/>
      <c r="P116" s="104"/>
      <c r="Q116" s="104"/>
      <c r="R116" s="55"/>
      <c r="S116" s="55"/>
      <c r="T116" s="55"/>
    </row>
    <row r="117" spans="1:20" s="56" customFormat="1" ht="12.75" customHeight="1">
      <c r="A117" s="49">
        <v>108</v>
      </c>
      <c r="B117" s="50" t="s">
        <v>365</v>
      </c>
      <c r="C117" s="49">
        <v>0</v>
      </c>
      <c r="D117" s="53">
        <v>1</v>
      </c>
      <c r="E117" s="111">
        <v>0</v>
      </c>
      <c r="F117" s="54">
        <v>0</v>
      </c>
      <c r="G117" s="55">
        <v>15697.710000000001</v>
      </c>
      <c r="H117" s="55">
        <v>0</v>
      </c>
      <c r="I117" s="55">
        <v>1088</v>
      </c>
      <c r="J117" s="55">
        <f t="shared" si="1"/>
        <v>16786</v>
      </c>
      <c r="K117" s="55"/>
      <c r="L117" s="104"/>
      <c r="M117" s="104"/>
      <c r="N117" s="104"/>
      <c r="O117" s="145"/>
      <c r="P117" s="104"/>
      <c r="Q117" s="104"/>
      <c r="R117" s="55"/>
      <c r="S117" s="55"/>
      <c r="T117" s="55"/>
    </row>
    <row r="118" spans="1:20" s="56" customFormat="1" ht="12.75" customHeight="1">
      <c r="A118" s="49">
        <v>109</v>
      </c>
      <c r="B118" s="50" t="s">
        <v>366</v>
      </c>
      <c r="C118" s="49">
        <v>0</v>
      </c>
      <c r="D118" s="53">
        <v>1</v>
      </c>
      <c r="E118" s="111">
        <v>0</v>
      </c>
      <c r="F118" s="54">
        <v>0</v>
      </c>
      <c r="G118" s="55">
        <v>8618.84</v>
      </c>
      <c r="H118" s="55">
        <v>0</v>
      </c>
      <c r="I118" s="55">
        <v>1088</v>
      </c>
      <c r="J118" s="55">
        <f t="shared" si="1"/>
        <v>9707</v>
      </c>
      <c r="K118" s="55"/>
      <c r="L118" s="104"/>
      <c r="M118" s="104"/>
      <c r="N118" s="104"/>
      <c r="O118" s="145"/>
      <c r="P118" s="104"/>
      <c r="Q118" s="104"/>
      <c r="R118" s="55"/>
      <c r="S118" s="55"/>
      <c r="T118" s="55"/>
    </row>
    <row r="119" spans="1:20" s="56" customFormat="1" ht="12.75" customHeight="1">
      <c r="A119" s="49">
        <v>110</v>
      </c>
      <c r="B119" s="50" t="s">
        <v>367</v>
      </c>
      <c r="C119" s="49">
        <v>1</v>
      </c>
      <c r="D119" s="53">
        <v>1</v>
      </c>
      <c r="E119" s="111">
        <v>4</v>
      </c>
      <c r="F119" s="54">
        <v>131.15437529744767</v>
      </c>
      <c r="G119" s="55">
        <v>11792.24944644612</v>
      </c>
      <c r="H119" s="55">
        <v>3674</v>
      </c>
      <c r="I119" s="55">
        <v>1088</v>
      </c>
      <c r="J119" s="55">
        <f t="shared" si="1"/>
        <v>16554</v>
      </c>
      <c r="K119" s="55"/>
      <c r="L119" s="104"/>
      <c r="M119" s="104"/>
      <c r="N119" s="104"/>
      <c r="O119" s="145"/>
      <c r="P119" s="104"/>
      <c r="Q119" s="104"/>
      <c r="R119" s="55"/>
      <c r="S119" s="55"/>
      <c r="T119" s="55"/>
    </row>
    <row r="120" spans="1:20" s="56" customFormat="1" ht="12.75" customHeight="1">
      <c r="A120" s="49">
        <v>111</v>
      </c>
      <c r="B120" s="50" t="s">
        <v>368</v>
      </c>
      <c r="C120" s="49">
        <v>1</v>
      </c>
      <c r="D120" s="53">
        <v>1</v>
      </c>
      <c r="E120" s="111">
        <v>7</v>
      </c>
      <c r="F120" s="54">
        <v>123.99680242678322</v>
      </c>
      <c r="G120" s="55">
        <v>13018.798476621421</v>
      </c>
      <c r="H120" s="55">
        <v>3124</v>
      </c>
      <c r="I120" s="55">
        <v>1088</v>
      </c>
      <c r="J120" s="55">
        <f t="shared" si="1"/>
        <v>17231</v>
      </c>
      <c r="K120" s="55"/>
      <c r="L120" s="104"/>
      <c r="M120" s="104"/>
      <c r="N120" s="104"/>
      <c r="O120" s="145"/>
      <c r="P120" s="104"/>
      <c r="Q120" s="104"/>
      <c r="R120" s="55"/>
      <c r="S120" s="55"/>
      <c r="T120" s="55"/>
    </row>
    <row r="121" spans="1:20" s="56" customFormat="1" ht="12.75" customHeight="1">
      <c r="A121" s="49">
        <v>112</v>
      </c>
      <c r="B121" s="50" t="s">
        <v>369</v>
      </c>
      <c r="C121" s="49">
        <v>0</v>
      </c>
      <c r="D121" s="53">
        <v>1</v>
      </c>
      <c r="E121" s="111">
        <v>0</v>
      </c>
      <c r="F121" s="54">
        <v>0</v>
      </c>
      <c r="G121" s="55"/>
      <c r="H121" s="55">
        <v>0</v>
      </c>
      <c r="I121" s="55">
        <v>1088</v>
      </c>
      <c r="J121" s="55">
        <f t="shared" si="1"/>
        <v>1088</v>
      </c>
      <c r="K121" s="55"/>
      <c r="L121" s="104"/>
      <c r="M121" s="104"/>
      <c r="N121" s="104"/>
      <c r="O121" s="145"/>
      <c r="P121" s="104"/>
      <c r="Q121" s="104"/>
      <c r="R121" s="55"/>
      <c r="S121" s="55"/>
      <c r="T121" s="55"/>
    </row>
    <row r="122" spans="1:20" s="56" customFormat="1" ht="12.75" customHeight="1">
      <c r="A122" s="49">
        <v>113</v>
      </c>
      <c r="B122" s="50" t="s">
        <v>370</v>
      </c>
      <c r="C122" s="49">
        <v>0</v>
      </c>
      <c r="D122" s="53">
        <v>1</v>
      </c>
      <c r="E122" s="111">
        <v>0</v>
      </c>
      <c r="F122" s="54">
        <v>0</v>
      </c>
      <c r="G122" s="55"/>
      <c r="H122" s="55">
        <v>0</v>
      </c>
      <c r="I122" s="55">
        <v>1088</v>
      </c>
      <c r="J122" s="55">
        <f t="shared" si="1"/>
        <v>1088</v>
      </c>
      <c r="K122" s="55"/>
      <c r="L122" s="104"/>
      <c r="M122" s="104"/>
      <c r="N122" s="104"/>
      <c r="O122" s="145"/>
      <c r="P122" s="104"/>
      <c r="Q122" s="104"/>
      <c r="R122" s="55"/>
      <c r="S122" s="55"/>
      <c r="T122" s="55"/>
    </row>
    <row r="123" spans="1:20" s="56" customFormat="1" ht="12.75" customHeight="1">
      <c r="A123" s="49">
        <v>114</v>
      </c>
      <c r="B123" s="50" t="s">
        <v>371</v>
      </c>
      <c r="C123" s="49">
        <v>1</v>
      </c>
      <c r="D123" s="53">
        <v>1</v>
      </c>
      <c r="E123" s="111">
        <v>10</v>
      </c>
      <c r="F123" s="54">
        <v>116.31016907727951</v>
      </c>
      <c r="G123" s="55">
        <v>14245.961293290045</v>
      </c>
      <c r="H123" s="55">
        <v>2324</v>
      </c>
      <c r="I123" s="55">
        <v>1088</v>
      </c>
      <c r="J123" s="55">
        <f t="shared" si="1"/>
        <v>17658</v>
      </c>
      <c r="K123" s="55"/>
      <c r="L123" s="104"/>
      <c r="M123" s="104"/>
      <c r="N123" s="104"/>
      <c r="O123" s="145"/>
      <c r="P123" s="104"/>
      <c r="Q123" s="104"/>
      <c r="R123" s="55"/>
      <c r="S123" s="55"/>
      <c r="T123" s="55"/>
    </row>
    <row r="124" spans="1:20" s="56" customFormat="1" ht="12.75" customHeight="1">
      <c r="A124" s="49">
        <v>115</v>
      </c>
      <c r="B124" s="50" t="s">
        <v>372</v>
      </c>
      <c r="C124" s="49">
        <v>0</v>
      </c>
      <c r="D124" s="53">
        <v>1</v>
      </c>
      <c r="E124" s="111">
        <v>0</v>
      </c>
      <c r="F124" s="54">
        <v>0</v>
      </c>
      <c r="G124" s="55"/>
      <c r="H124" s="55">
        <v>0</v>
      </c>
      <c r="I124" s="55">
        <v>1088</v>
      </c>
      <c r="J124" s="55">
        <f t="shared" si="1"/>
        <v>1088</v>
      </c>
      <c r="K124" s="55"/>
      <c r="L124" s="104"/>
      <c r="M124" s="104"/>
      <c r="N124" s="104"/>
      <c r="O124" s="145"/>
      <c r="P124" s="104"/>
      <c r="Q124" s="104"/>
      <c r="R124" s="55"/>
      <c r="S124" s="55"/>
      <c r="T124" s="55"/>
    </row>
    <row r="125" spans="1:20" s="56" customFormat="1" ht="12.75" customHeight="1">
      <c r="A125" s="49">
        <v>116</v>
      </c>
      <c r="B125" s="50" t="s">
        <v>373</v>
      </c>
      <c r="C125" s="49">
        <v>0</v>
      </c>
      <c r="D125" s="53">
        <v>1</v>
      </c>
      <c r="E125" s="111">
        <v>0</v>
      </c>
      <c r="F125" s="54">
        <v>0</v>
      </c>
      <c r="G125" s="55">
        <v>15697.710000000001</v>
      </c>
      <c r="H125" s="55">
        <v>0</v>
      </c>
      <c r="I125" s="55">
        <v>1088</v>
      </c>
      <c r="J125" s="55">
        <f t="shared" si="1"/>
        <v>16786</v>
      </c>
      <c r="K125" s="55"/>
      <c r="L125" s="104"/>
      <c r="M125" s="104"/>
      <c r="N125" s="104"/>
      <c r="O125" s="145"/>
      <c r="P125" s="104"/>
      <c r="Q125" s="104"/>
      <c r="R125" s="55"/>
      <c r="S125" s="55"/>
      <c r="T125" s="55"/>
    </row>
    <row r="126" spans="1:20" s="56" customFormat="1" ht="12.75" customHeight="1">
      <c r="A126" s="49">
        <v>117</v>
      </c>
      <c r="B126" s="50" t="s">
        <v>374</v>
      </c>
      <c r="C126" s="49">
        <v>1</v>
      </c>
      <c r="D126" s="53">
        <v>1</v>
      </c>
      <c r="E126" s="111">
        <v>5</v>
      </c>
      <c r="F126" s="54">
        <v>152.28007328909948</v>
      </c>
      <c r="G126" s="55">
        <v>12738.754482029599</v>
      </c>
      <c r="H126" s="55">
        <v>6660</v>
      </c>
      <c r="I126" s="55">
        <v>1088</v>
      </c>
      <c r="J126" s="55">
        <f t="shared" si="1"/>
        <v>20487</v>
      </c>
      <c r="K126" s="55"/>
      <c r="L126" s="104"/>
      <c r="M126" s="104"/>
      <c r="N126" s="104"/>
      <c r="O126" s="145"/>
      <c r="P126" s="104"/>
      <c r="Q126" s="104"/>
      <c r="R126" s="55"/>
      <c r="S126" s="55"/>
      <c r="T126" s="55"/>
    </row>
    <row r="127" spans="1:20" s="56" customFormat="1" ht="12.75" customHeight="1">
      <c r="A127" s="49">
        <v>118</v>
      </c>
      <c r="B127" s="50" t="s">
        <v>375</v>
      </c>
      <c r="C127" s="49">
        <v>1</v>
      </c>
      <c r="D127" s="53">
        <v>1.0289999999999999</v>
      </c>
      <c r="E127" s="111">
        <v>5</v>
      </c>
      <c r="F127" s="54">
        <v>123.02981737590576</v>
      </c>
      <c r="G127" s="55">
        <v>11886.781869089406</v>
      </c>
      <c r="H127" s="55">
        <v>2738</v>
      </c>
      <c r="I127" s="55">
        <v>1088</v>
      </c>
      <c r="J127" s="55">
        <f t="shared" si="1"/>
        <v>15713</v>
      </c>
      <c r="K127" s="55"/>
      <c r="L127" s="104"/>
      <c r="M127" s="104"/>
      <c r="N127" s="104"/>
      <c r="O127" s="145"/>
      <c r="P127" s="104"/>
      <c r="Q127" s="104"/>
      <c r="R127" s="55"/>
      <c r="S127" s="55"/>
      <c r="T127" s="55"/>
    </row>
    <row r="128" spans="1:20" s="56" customFormat="1" ht="12.75" customHeight="1">
      <c r="A128" s="49">
        <v>119</v>
      </c>
      <c r="B128" s="50" t="s">
        <v>376</v>
      </c>
      <c r="C128" s="49">
        <v>0</v>
      </c>
      <c r="D128" s="53">
        <v>1.0409999999999999</v>
      </c>
      <c r="E128" s="111">
        <v>0</v>
      </c>
      <c r="F128" s="54">
        <v>0</v>
      </c>
      <c r="G128" s="55"/>
      <c r="H128" s="55">
        <v>0</v>
      </c>
      <c r="I128" s="55">
        <v>1088</v>
      </c>
      <c r="J128" s="55">
        <f t="shared" si="1"/>
        <v>1088</v>
      </c>
      <c r="K128" s="55"/>
      <c r="L128" s="104"/>
      <c r="M128" s="104"/>
      <c r="N128" s="104"/>
      <c r="O128" s="145"/>
      <c r="P128" s="104"/>
      <c r="Q128" s="104"/>
      <c r="R128" s="55"/>
      <c r="S128" s="55"/>
      <c r="T128" s="55"/>
    </row>
    <row r="129" spans="1:20" s="56" customFormat="1" ht="12.75" customHeight="1">
      <c r="A129" s="49">
        <v>120</v>
      </c>
      <c r="B129" s="50" t="s">
        <v>377</v>
      </c>
      <c r="C129" s="49">
        <v>0</v>
      </c>
      <c r="D129" s="53">
        <v>1</v>
      </c>
      <c r="E129" s="111">
        <v>0</v>
      </c>
      <c r="F129" s="54">
        <v>0</v>
      </c>
      <c r="G129" s="55"/>
      <c r="H129" s="55">
        <v>0</v>
      </c>
      <c r="I129" s="55">
        <v>1088</v>
      </c>
      <c r="J129" s="55">
        <f t="shared" si="1"/>
        <v>1088</v>
      </c>
      <c r="K129" s="55"/>
      <c r="L129" s="104"/>
      <c r="M129" s="104"/>
      <c r="N129" s="104"/>
      <c r="O129" s="145"/>
      <c r="P129" s="104"/>
      <c r="Q129" s="104"/>
      <c r="R129" s="55"/>
      <c r="S129" s="55"/>
      <c r="T129" s="55"/>
    </row>
    <row r="130" spans="1:20" s="56" customFormat="1" ht="12.75" customHeight="1">
      <c r="A130" s="49">
        <v>121</v>
      </c>
      <c r="B130" s="50" t="s">
        <v>378</v>
      </c>
      <c r="C130" s="49">
        <v>1</v>
      </c>
      <c r="D130" s="53">
        <v>1</v>
      </c>
      <c r="E130" s="111">
        <v>7</v>
      </c>
      <c r="F130" s="54">
        <v>190.96448290011494</v>
      </c>
      <c r="G130" s="55">
        <v>12642.25148148148</v>
      </c>
      <c r="H130" s="55">
        <v>11500</v>
      </c>
      <c r="I130" s="55">
        <v>1088</v>
      </c>
      <c r="J130" s="55">
        <f t="shared" si="1"/>
        <v>25230</v>
      </c>
      <c r="K130" s="55"/>
      <c r="L130" s="104"/>
      <c r="M130" s="104"/>
      <c r="N130" s="104"/>
      <c r="O130" s="145"/>
      <c r="P130" s="104"/>
      <c r="Q130" s="104"/>
      <c r="R130" s="55"/>
      <c r="S130" s="55"/>
      <c r="T130" s="55"/>
    </row>
    <row r="131" spans="1:20" s="56" customFormat="1" ht="12.75" customHeight="1">
      <c r="A131" s="49">
        <v>122</v>
      </c>
      <c r="B131" s="50" t="s">
        <v>379</v>
      </c>
      <c r="C131" s="49">
        <v>1</v>
      </c>
      <c r="D131" s="53">
        <v>1.0389999999999999</v>
      </c>
      <c r="E131" s="111">
        <v>3</v>
      </c>
      <c r="F131" s="54">
        <v>130.8494361512104</v>
      </c>
      <c r="G131" s="55">
        <v>11723.562837859969</v>
      </c>
      <c r="H131" s="55">
        <v>3617</v>
      </c>
      <c r="I131" s="55">
        <v>1088</v>
      </c>
      <c r="J131" s="55">
        <f t="shared" si="1"/>
        <v>16429</v>
      </c>
      <c r="K131" s="55"/>
      <c r="L131" s="104"/>
      <c r="M131" s="104"/>
      <c r="N131" s="104"/>
      <c r="O131" s="145"/>
      <c r="P131" s="104"/>
      <c r="Q131" s="104"/>
      <c r="R131" s="55"/>
      <c r="S131" s="55"/>
      <c r="T131" s="55"/>
    </row>
    <row r="132" spans="1:20" s="56" customFormat="1" ht="12.75" customHeight="1">
      <c r="A132" s="49">
        <v>123</v>
      </c>
      <c r="B132" s="50" t="s">
        <v>380</v>
      </c>
      <c r="C132" s="49">
        <v>0</v>
      </c>
      <c r="D132" s="53">
        <v>1</v>
      </c>
      <c r="E132" s="111">
        <v>0</v>
      </c>
      <c r="F132" s="54">
        <v>0</v>
      </c>
      <c r="G132" s="55">
        <v>15697.710000000001</v>
      </c>
      <c r="H132" s="55">
        <v>0</v>
      </c>
      <c r="I132" s="55">
        <v>1088</v>
      </c>
      <c r="J132" s="55">
        <f t="shared" si="1"/>
        <v>16786</v>
      </c>
      <c r="K132" s="55"/>
      <c r="L132" s="104"/>
      <c r="M132" s="104"/>
      <c r="N132" s="104"/>
      <c r="O132" s="145"/>
      <c r="P132" s="104"/>
      <c r="Q132" s="104"/>
      <c r="R132" s="55"/>
      <c r="S132" s="55"/>
      <c r="T132" s="55"/>
    </row>
    <row r="133" spans="1:20" s="56" customFormat="1" ht="12.75" customHeight="1">
      <c r="A133" s="49">
        <v>124</v>
      </c>
      <c r="B133" s="50" t="s">
        <v>381</v>
      </c>
      <c r="C133" s="49">
        <v>0</v>
      </c>
      <c r="D133" s="53">
        <v>1</v>
      </c>
      <c r="E133" s="111">
        <v>0</v>
      </c>
      <c r="F133" s="54">
        <v>0</v>
      </c>
      <c r="G133" s="55">
        <v>15697.710000000001</v>
      </c>
      <c r="H133" s="55">
        <v>0</v>
      </c>
      <c r="I133" s="55">
        <v>1088</v>
      </c>
      <c r="J133" s="55">
        <f t="shared" si="1"/>
        <v>16786</v>
      </c>
      <c r="K133" s="55"/>
      <c r="L133" s="104"/>
      <c r="M133" s="104"/>
      <c r="N133" s="104"/>
      <c r="O133" s="145"/>
      <c r="P133" s="104"/>
      <c r="Q133" s="104"/>
      <c r="R133" s="55"/>
      <c r="S133" s="55"/>
      <c r="T133" s="55"/>
    </row>
    <row r="134" spans="1:20" s="56" customFormat="1" ht="12.75" customHeight="1">
      <c r="A134" s="49">
        <v>125</v>
      </c>
      <c r="B134" s="50" t="s">
        <v>382</v>
      </c>
      <c r="C134" s="49">
        <v>1</v>
      </c>
      <c r="D134" s="53">
        <v>1</v>
      </c>
      <c r="E134" s="111">
        <v>2</v>
      </c>
      <c r="F134" s="54">
        <v>153.42420755305005</v>
      </c>
      <c r="G134" s="55">
        <v>11395.057766323023</v>
      </c>
      <c r="H134" s="55">
        <v>6088</v>
      </c>
      <c r="I134" s="55">
        <v>1088</v>
      </c>
      <c r="J134" s="55">
        <f t="shared" si="1"/>
        <v>18571</v>
      </c>
      <c r="K134" s="55"/>
      <c r="L134" s="104"/>
      <c r="M134" s="104"/>
      <c r="N134" s="104"/>
      <c r="O134" s="145"/>
      <c r="P134" s="104"/>
      <c r="Q134" s="104"/>
      <c r="R134" s="55"/>
      <c r="S134" s="55"/>
      <c r="T134" s="55"/>
    </row>
    <row r="135" spans="1:20" s="56" customFormat="1" ht="12.75" customHeight="1">
      <c r="A135" s="49">
        <v>126</v>
      </c>
      <c r="B135" s="50" t="s">
        <v>383</v>
      </c>
      <c r="C135" s="49">
        <v>0</v>
      </c>
      <c r="D135" s="53">
        <v>1</v>
      </c>
      <c r="E135" s="111">
        <v>0</v>
      </c>
      <c r="F135" s="54">
        <v>0</v>
      </c>
      <c r="G135" s="55"/>
      <c r="H135" s="55">
        <v>0</v>
      </c>
      <c r="I135" s="55">
        <v>1088</v>
      </c>
      <c r="J135" s="55">
        <f t="shared" si="1"/>
        <v>1088</v>
      </c>
      <c r="K135" s="55"/>
      <c r="L135" s="104"/>
      <c r="M135" s="104"/>
      <c r="N135" s="104"/>
      <c r="O135" s="145"/>
      <c r="P135" s="104"/>
      <c r="Q135" s="104"/>
      <c r="R135" s="55"/>
      <c r="S135" s="55"/>
      <c r="T135" s="55"/>
    </row>
    <row r="136" spans="1:20" s="56" customFormat="1" ht="12.75" customHeight="1">
      <c r="A136" s="49">
        <v>127</v>
      </c>
      <c r="B136" s="50" t="s">
        <v>384</v>
      </c>
      <c r="C136" s="49">
        <v>1</v>
      </c>
      <c r="D136" s="53">
        <v>1</v>
      </c>
      <c r="E136" s="111">
        <v>5</v>
      </c>
      <c r="F136" s="54">
        <v>152.27846129039307</v>
      </c>
      <c r="G136" s="55">
        <v>12462.306555891239</v>
      </c>
      <c r="H136" s="55">
        <v>6515</v>
      </c>
      <c r="I136" s="55">
        <v>1088</v>
      </c>
      <c r="J136" s="55">
        <f t="shared" si="1"/>
        <v>20065</v>
      </c>
      <c r="K136" s="55"/>
      <c r="L136" s="104"/>
      <c r="M136" s="104"/>
      <c r="N136" s="104"/>
      <c r="O136" s="145"/>
      <c r="P136" s="104"/>
      <c r="Q136" s="104"/>
      <c r="R136" s="55"/>
      <c r="S136" s="55"/>
      <c r="T136" s="55"/>
    </row>
    <row r="137" spans="1:20" s="56" customFormat="1" ht="12.75" customHeight="1">
      <c r="A137" s="49">
        <v>128</v>
      </c>
      <c r="B137" s="50" t="s">
        <v>385</v>
      </c>
      <c r="C137" s="49">
        <v>1</v>
      </c>
      <c r="D137" s="53">
        <v>1</v>
      </c>
      <c r="E137" s="111">
        <v>10</v>
      </c>
      <c r="F137" s="54">
        <v>110.36480676969693</v>
      </c>
      <c r="G137" s="55">
        <v>14703.325667716919</v>
      </c>
      <c r="H137" s="55">
        <v>1524</v>
      </c>
      <c r="I137" s="55">
        <v>1088</v>
      </c>
      <c r="J137" s="55">
        <f t="shared" si="1"/>
        <v>17315</v>
      </c>
      <c r="K137" s="55"/>
      <c r="L137" s="104"/>
      <c r="M137" s="104"/>
      <c r="N137" s="104"/>
      <c r="O137" s="145"/>
      <c r="P137" s="104"/>
      <c r="Q137" s="104"/>
      <c r="R137" s="55"/>
      <c r="S137" s="55"/>
      <c r="T137" s="55"/>
    </row>
    <row r="138" spans="1:20" s="56" customFormat="1" ht="12.75" customHeight="1">
      <c r="A138" s="49">
        <v>129</v>
      </c>
      <c r="B138" s="50" t="s">
        <v>386</v>
      </c>
      <c r="C138" s="49">
        <v>0</v>
      </c>
      <c r="D138" s="53">
        <v>1</v>
      </c>
      <c r="E138" s="111">
        <v>0</v>
      </c>
      <c r="F138" s="54">
        <v>0</v>
      </c>
      <c r="G138" s="55">
        <v>15697.710000000001</v>
      </c>
      <c r="H138" s="55">
        <v>0</v>
      </c>
      <c r="I138" s="55">
        <v>1088</v>
      </c>
      <c r="J138" s="55">
        <f t="shared" ref="J138:J201" si="2">ROUND(G138,0)+H138+I138</f>
        <v>16786</v>
      </c>
      <c r="K138" s="55"/>
      <c r="L138" s="104"/>
      <c r="M138" s="104"/>
      <c r="N138" s="104"/>
      <c r="O138" s="145"/>
      <c r="P138" s="104"/>
      <c r="Q138" s="104"/>
      <c r="R138" s="55"/>
      <c r="S138" s="55"/>
      <c r="T138" s="55"/>
    </row>
    <row r="139" spans="1:20" s="56" customFormat="1" ht="12.75" customHeight="1">
      <c r="A139" s="49">
        <v>130</v>
      </c>
      <c r="B139" s="50" t="s">
        <v>387</v>
      </c>
      <c r="C139" s="49">
        <v>0</v>
      </c>
      <c r="D139" s="53">
        <v>1</v>
      </c>
      <c r="E139" s="111">
        <v>0</v>
      </c>
      <c r="F139" s="54">
        <v>0</v>
      </c>
      <c r="G139" s="55"/>
      <c r="H139" s="55">
        <v>0</v>
      </c>
      <c r="I139" s="55">
        <v>1088</v>
      </c>
      <c r="J139" s="55">
        <f t="shared" si="2"/>
        <v>1088</v>
      </c>
      <c r="K139" s="55"/>
      <c r="L139" s="104"/>
      <c r="M139" s="104"/>
      <c r="N139" s="104"/>
      <c r="O139" s="145"/>
      <c r="P139" s="104"/>
      <c r="Q139" s="104"/>
      <c r="R139" s="55"/>
      <c r="S139" s="55"/>
      <c r="T139" s="55"/>
    </row>
    <row r="140" spans="1:20" s="56" customFormat="1" ht="12.75" customHeight="1">
      <c r="A140" s="49">
        <v>131</v>
      </c>
      <c r="B140" s="50" t="s">
        <v>388</v>
      </c>
      <c r="C140" s="49">
        <v>1</v>
      </c>
      <c r="D140" s="53">
        <v>1.046</v>
      </c>
      <c r="E140" s="111">
        <v>2</v>
      </c>
      <c r="F140" s="54">
        <v>147.09553180010192</v>
      </c>
      <c r="G140" s="55">
        <v>11642.985697318896</v>
      </c>
      <c r="H140" s="55">
        <v>5483</v>
      </c>
      <c r="I140" s="55">
        <v>1088</v>
      </c>
      <c r="J140" s="55">
        <f t="shared" si="2"/>
        <v>18214</v>
      </c>
      <c r="K140" s="55"/>
      <c r="L140" s="104"/>
      <c r="M140" s="104"/>
      <c r="N140" s="104"/>
      <c r="O140" s="145"/>
      <c r="P140" s="104"/>
      <c r="Q140" s="104"/>
      <c r="R140" s="55"/>
      <c r="S140" s="55"/>
      <c r="T140" s="55"/>
    </row>
    <row r="141" spans="1:20" s="56" customFormat="1" ht="12.75" customHeight="1">
      <c r="A141" s="49">
        <v>132</v>
      </c>
      <c r="B141" s="50" t="s">
        <v>389</v>
      </c>
      <c r="C141" s="49">
        <v>0</v>
      </c>
      <c r="D141" s="53">
        <v>1</v>
      </c>
      <c r="E141" s="111">
        <v>0</v>
      </c>
      <c r="F141" s="54">
        <v>0</v>
      </c>
      <c r="G141" s="55">
        <v>15697.710000000001</v>
      </c>
      <c r="H141" s="55">
        <v>0</v>
      </c>
      <c r="I141" s="55">
        <v>1088</v>
      </c>
      <c r="J141" s="55">
        <f t="shared" si="2"/>
        <v>16786</v>
      </c>
      <c r="K141" s="55"/>
      <c r="L141" s="104"/>
      <c r="M141" s="104"/>
      <c r="N141" s="104"/>
      <c r="O141" s="145"/>
      <c r="P141" s="104"/>
      <c r="Q141" s="104"/>
      <c r="R141" s="55"/>
      <c r="S141" s="55"/>
      <c r="T141" s="55"/>
    </row>
    <row r="142" spans="1:20" s="56" customFormat="1" ht="12.75" customHeight="1">
      <c r="A142" s="49">
        <v>133</v>
      </c>
      <c r="B142" s="50" t="s">
        <v>390</v>
      </c>
      <c r="C142" s="49">
        <v>1</v>
      </c>
      <c r="D142" s="53">
        <v>1.04</v>
      </c>
      <c r="E142" s="111">
        <v>9</v>
      </c>
      <c r="F142" s="54">
        <v>113.40160881170674</v>
      </c>
      <c r="G142" s="55">
        <v>13964.691946487292</v>
      </c>
      <c r="H142" s="55">
        <v>1871</v>
      </c>
      <c r="I142" s="55">
        <v>1088</v>
      </c>
      <c r="J142" s="55">
        <f t="shared" si="2"/>
        <v>16924</v>
      </c>
      <c r="K142" s="55"/>
      <c r="L142" s="104"/>
      <c r="M142" s="104"/>
      <c r="N142" s="104"/>
      <c r="O142" s="145"/>
      <c r="P142" s="104"/>
      <c r="Q142" s="104"/>
      <c r="R142" s="55"/>
      <c r="S142" s="55"/>
      <c r="T142" s="55"/>
    </row>
    <row r="143" spans="1:20" s="56" customFormat="1" ht="12.75" customHeight="1">
      <c r="A143" s="49">
        <v>134</v>
      </c>
      <c r="B143" s="50" t="s">
        <v>391</v>
      </c>
      <c r="C143" s="49">
        <v>0</v>
      </c>
      <c r="D143" s="53">
        <v>1</v>
      </c>
      <c r="E143" s="111">
        <v>0</v>
      </c>
      <c r="F143" s="54">
        <v>0</v>
      </c>
      <c r="G143" s="55">
        <v>15697.710000000001</v>
      </c>
      <c r="H143" s="55">
        <v>0</v>
      </c>
      <c r="I143" s="55">
        <v>1088</v>
      </c>
      <c r="J143" s="55">
        <f t="shared" si="2"/>
        <v>16786</v>
      </c>
      <c r="K143" s="55"/>
      <c r="L143" s="104"/>
      <c r="M143" s="104"/>
      <c r="N143" s="104"/>
      <c r="O143" s="145"/>
      <c r="P143" s="104"/>
      <c r="Q143" s="104"/>
      <c r="R143" s="55"/>
      <c r="S143" s="55"/>
      <c r="T143" s="55"/>
    </row>
    <row r="144" spans="1:20" s="56" customFormat="1" ht="12.75" customHeight="1">
      <c r="A144" s="49">
        <v>135</v>
      </c>
      <c r="B144" s="50" t="s">
        <v>392</v>
      </c>
      <c r="C144" s="49">
        <v>1</v>
      </c>
      <c r="D144" s="53">
        <v>1</v>
      </c>
      <c r="E144" s="111">
        <v>9</v>
      </c>
      <c r="F144" s="54">
        <v>130.26590164115785</v>
      </c>
      <c r="G144" s="55">
        <v>13958.58912280702</v>
      </c>
      <c r="H144" s="55">
        <v>4225</v>
      </c>
      <c r="I144" s="55">
        <v>1088</v>
      </c>
      <c r="J144" s="55">
        <f t="shared" si="2"/>
        <v>19272</v>
      </c>
      <c r="K144" s="55"/>
      <c r="L144" s="104"/>
      <c r="M144" s="104"/>
      <c r="N144" s="104"/>
      <c r="O144" s="145"/>
      <c r="P144" s="104"/>
      <c r="Q144" s="104"/>
      <c r="R144" s="55"/>
      <c r="S144" s="55"/>
      <c r="T144" s="55"/>
    </row>
    <row r="145" spans="1:20" s="56" customFormat="1" ht="12.75" customHeight="1">
      <c r="A145" s="49">
        <v>136</v>
      </c>
      <c r="B145" s="50" t="s">
        <v>393</v>
      </c>
      <c r="C145" s="49">
        <v>1</v>
      </c>
      <c r="D145" s="53">
        <v>1.0109999999999999</v>
      </c>
      <c r="E145" s="111">
        <v>3</v>
      </c>
      <c r="F145" s="54">
        <v>131.9598175975984</v>
      </c>
      <c r="G145" s="55">
        <v>11528.927401060939</v>
      </c>
      <c r="H145" s="55">
        <v>3685</v>
      </c>
      <c r="I145" s="55">
        <v>1088</v>
      </c>
      <c r="J145" s="55">
        <f t="shared" si="2"/>
        <v>16302</v>
      </c>
      <c r="K145" s="55"/>
      <c r="L145" s="104"/>
      <c r="M145" s="104"/>
      <c r="N145" s="104"/>
      <c r="O145" s="145"/>
      <c r="P145" s="104"/>
      <c r="Q145" s="104"/>
      <c r="R145" s="55"/>
      <c r="S145" s="55"/>
      <c r="T145" s="55"/>
    </row>
    <row r="146" spans="1:20" s="56" customFormat="1" ht="12.75" customHeight="1">
      <c r="A146" s="49">
        <v>137</v>
      </c>
      <c r="B146" s="50" t="s">
        <v>394</v>
      </c>
      <c r="C146" s="49">
        <v>1</v>
      </c>
      <c r="D146" s="53">
        <v>1</v>
      </c>
      <c r="E146" s="111">
        <v>12</v>
      </c>
      <c r="F146" s="54">
        <v>111.17871369599727</v>
      </c>
      <c r="G146" s="55">
        <v>16842.922068622574</v>
      </c>
      <c r="H146" s="55">
        <v>1883</v>
      </c>
      <c r="I146" s="55">
        <v>1088</v>
      </c>
      <c r="J146" s="55">
        <f t="shared" si="2"/>
        <v>19814</v>
      </c>
      <c r="K146" s="55"/>
      <c r="L146" s="104"/>
      <c r="M146" s="104"/>
      <c r="N146" s="104"/>
      <c r="O146" s="145"/>
      <c r="P146" s="104"/>
      <c r="Q146" s="104"/>
      <c r="R146" s="55"/>
      <c r="S146" s="55"/>
      <c r="T146" s="55"/>
    </row>
    <row r="147" spans="1:20" s="56" customFormat="1" ht="12.75" customHeight="1">
      <c r="A147" s="49">
        <v>138</v>
      </c>
      <c r="B147" s="50" t="s">
        <v>395</v>
      </c>
      <c r="C147" s="49">
        <v>1</v>
      </c>
      <c r="D147" s="53">
        <v>1</v>
      </c>
      <c r="E147" s="111">
        <v>5</v>
      </c>
      <c r="F147" s="54">
        <v>147.8631029983168</v>
      </c>
      <c r="G147" s="55">
        <v>12244.910723025585</v>
      </c>
      <c r="H147" s="55">
        <v>5861</v>
      </c>
      <c r="I147" s="55">
        <v>1088</v>
      </c>
      <c r="J147" s="55">
        <f t="shared" si="2"/>
        <v>19194</v>
      </c>
      <c r="K147" s="55"/>
      <c r="L147" s="104"/>
      <c r="M147" s="104"/>
      <c r="N147" s="104"/>
      <c r="O147" s="145"/>
      <c r="P147" s="104"/>
      <c r="Q147" s="104"/>
      <c r="R147" s="55"/>
      <c r="S147" s="55"/>
      <c r="T147" s="55"/>
    </row>
    <row r="148" spans="1:20" s="56" customFormat="1" ht="12.75" customHeight="1">
      <c r="A148" s="49">
        <v>139</v>
      </c>
      <c r="B148" s="50" t="s">
        <v>396</v>
      </c>
      <c r="C148" s="49">
        <v>1</v>
      </c>
      <c r="D148" s="53">
        <v>1.0369999999999999</v>
      </c>
      <c r="E148" s="111">
        <v>2</v>
      </c>
      <c r="F148" s="54">
        <v>132.23573832731293</v>
      </c>
      <c r="G148" s="55">
        <v>11692.349352492491</v>
      </c>
      <c r="H148" s="55">
        <v>3769</v>
      </c>
      <c r="I148" s="55">
        <v>1088</v>
      </c>
      <c r="J148" s="55">
        <f t="shared" si="2"/>
        <v>16549</v>
      </c>
      <c r="K148" s="55"/>
      <c r="L148" s="104"/>
      <c r="M148" s="104"/>
      <c r="N148" s="104"/>
      <c r="O148" s="145"/>
      <c r="P148" s="104"/>
      <c r="Q148" s="104"/>
      <c r="R148" s="55"/>
      <c r="S148" s="55"/>
      <c r="T148" s="55"/>
    </row>
    <row r="149" spans="1:20" s="56" customFormat="1" ht="12.75" customHeight="1">
      <c r="A149" s="49">
        <v>140</v>
      </c>
      <c r="B149" s="50" t="s">
        <v>397</v>
      </c>
      <c r="C149" s="49">
        <v>0</v>
      </c>
      <c r="D149" s="53">
        <v>1</v>
      </c>
      <c r="E149" s="111">
        <v>0</v>
      </c>
      <c r="F149" s="54">
        <v>0</v>
      </c>
      <c r="G149" s="55"/>
      <c r="H149" s="55">
        <v>0</v>
      </c>
      <c r="I149" s="55">
        <v>1088</v>
      </c>
      <c r="J149" s="55">
        <f t="shared" si="2"/>
        <v>1088</v>
      </c>
      <c r="K149" s="55"/>
      <c r="L149" s="104"/>
      <c r="M149" s="104"/>
      <c r="N149" s="104"/>
      <c r="O149" s="145"/>
      <c r="P149" s="104"/>
      <c r="Q149" s="104"/>
      <c r="R149" s="55"/>
      <c r="S149" s="55"/>
      <c r="T149" s="55"/>
    </row>
    <row r="150" spans="1:20" s="56" customFormat="1" ht="12.75" customHeight="1">
      <c r="A150" s="49">
        <v>141</v>
      </c>
      <c r="B150" s="50" t="s">
        <v>398</v>
      </c>
      <c r="C150" s="49">
        <v>1</v>
      </c>
      <c r="D150" s="53">
        <v>1.002</v>
      </c>
      <c r="E150" s="111">
        <v>7</v>
      </c>
      <c r="F150" s="54">
        <v>149.10295105310166</v>
      </c>
      <c r="G150" s="55">
        <v>13125.786171891446</v>
      </c>
      <c r="H150" s="55">
        <v>6445</v>
      </c>
      <c r="I150" s="55">
        <v>1088</v>
      </c>
      <c r="J150" s="55">
        <f t="shared" si="2"/>
        <v>20659</v>
      </c>
      <c r="K150" s="55"/>
      <c r="L150" s="104"/>
      <c r="M150" s="104"/>
      <c r="N150" s="104"/>
      <c r="O150" s="145"/>
      <c r="P150" s="104"/>
      <c r="Q150" s="104"/>
      <c r="R150" s="55"/>
      <c r="S150" s="55"/>
      <c r="T150" s="55"/>
    </row>
    <row r="151" spans="1:20" s="56" customFormat="1" ht="12.75" customHeight="1">
      <c r="A151" s="49">
        <v>142</v>
      </c>
      <c r="B151" s="50" t="s">
        <v>399</v>
      </c>
      <c r="C151" s="49">
        <v>1</v>
      </c>
      <c r="D151" s="53">
        <v>1.03</v>
      </c>
      <c r="E151" s="111">
        <v>7</v>
      </c>
      <c r="F151" s="54">
        <v>184.35058361158221</v>
      </c>
      <c r="G151" s="55">
        <v>12973.356651644339</v>
      </c>
      <c r="H151" s="55">
        <v>10943</v>
      </c>
      <c r="I151" s="55">
        <v>1088</v>
      </c>
      <c r="J151" s="55">
        <f t="shared" si="2"/>
        <v>25004</v>
      </c>
      <c r="K151" s="55"/>
      <c r="L151" s="104"/>
      <c r="M151" s="104"/>
      <c r="N151" s="104"/>
      <c r="O151" s="145"/>
      <c r="P151" s="104"/>
      <c r="Q151" s="104"/>
      <c r="R151" s="55"/>
      <c r="S151" s="55"/>
      <c r="T151" s="55"/>
    </row>
    <row r="152" spans="1:20" s="56" customFormat="1" ht="12.75" customHeight="1">
      <c r="A152" s="49">
        <v>143</v>
      </c>
      <c r="B152" s="50" t="s">
        <v>400</v>
      </c>
      <c r="C152" s="49">
        <v>0</v>
      </c>
      <c r="D152" s="53">
        <v>1</v>
      </c>
      <c r="E152" s="111">
        <v>0</v>
      </c>
      <c r="F152" s="54">
        <v>0</v>
      </c>
      <c r="G152" s="55">
        <v>16829.223461538462</v>
      </c>
      <c r="H152" s="55">
        <v>0</v>
      </c>
      <c r="I152" s="55">
        <v>1088</v>
      </c>
      <c r="J152" s="55">
        <f t="shared" si="2"/>
        <v>17917</v>
      </c>
      <c r="K152" s="55"/>
      <c r="L152" s="104"/>
      <c r="M152" s="104"/>
      <c r="N152" s="104"/>
      <c r="O152" s="145"/>
      <c r="P152" s="104"/>
      <c r="Q152" s="104"/>
      <c r="R152" s="55"/>
      <c r="S152" s="55"/>
      <c r="T152" s="55"/>
    </row>
    <row r="153" spans="1:20" s="56" customFormat="1" ht="12.75" customHeight="1">
      <c r="A153" s="49">
        <v>144</v>
      </c>
      <c r="B153" s="50" t="s">
        <v>401</v>
      </c>
      <c r="C153" s="49">
        <v>1</v>
      </c>
      <c r="D153" s="53">
        <v>1.0549999999999999</v>
      </c>
      <c r="E153" s="111">
        <v>4</v>
      </c>
      <c r="F153" s="54">
        <v>168.42368323317675</v>
      </c>
      <c r="G153" s="55">
        <v>12412.169185455679</v>
      </c>
      <c r="H153" s="55">
        <v>8493</v>
      </c>
      <c r="I153" s="55">
        <v>1088</v>
      </c>
      <c r="J153" s="55">
        <f t="shared" si="2"/>
        <v>21993</v>
      </c>
      <c r="K153" s="55"/>
      <c r="L153" s="104"/>
      <c r="M153" s="104"/>
      <c r="N153" s="104"/>
      <c r="O153" s="145"/>
      <c r="P153" s="104"/>
      <c r="Q153" s="104"/>
      <c r="R153" s="55"/>
      <c r="S153" s="55"/>
      <c r="T153" s="55"/>
    </row>
    <row r="154" spans="1:20" s="56" customFormat="1" ht="12.75" customHeight="1">
      <c r="A154" s="49">
        <v>145</v>
      </c>
      <c r="B154" s="50" t="s">
        <v>402</v>
      </c>
      <c r="C154" s="49">
        <v>1</v>
      </c>
      <c r="D154" s="53">
        <v>1.0329999999999999</v>
      </c>
      <c r="E154" s="111">
        <v>5</v>
      </c>
      <c r="F154" s="54">
        <v>121.73993168391009</v>
      </c>
      <c r="G154" s="55">
        <v>11962.585631023765</v>
      </c>
      <c r="H154" s="55">
        <v>2601</v>
      </c>
      <c r="I154" s="55">
        <v>1088</v>
      </c>
      <c r="J154" s="55">
        <f t="shared" si="2"/>
        <v>15652</v>
      </c>
      <c r="K154" s="55"/>
      <c r="L154" s="104"/>
      <c r="M154" s="104"/>
      <c r="N154" s="104"/>
      <c r="O154" s="145"/>
      <c r="P154" s="104"/>
      <c r="Q154" s="104"/>
      <c r="R154" s="55"/>
      <c r="S154" s="55"/>
      <c r="T154" s="55"/>
    </row>
    <row r="155" spans="1:20" s="56" customFormat="1" ht="12.75" customHeight="1">
      <c r="A155" s="49">
        <v>146</v>
      </c>
      <c r="B155" s="50" t="s">
        <v>403</v>
      </c>
      <c r="C155" s="49">
        <v>0</v>
      </c>
      <c r="D155" s="53">
        <v>1</v>
      </c>
      <c r="E155" s="111">
        <v>0</v>
      </c>
      <c r="F155" s="54">
        <v>0</v>
      </c>
      <c r="G155" s="55">
        <v>18372.196363636365</v>
      </c>
      <c r="H155" s="55">
        <v>0</v>
      </c>
      <c r="I155" s="55">
        <v>1088</v>
      </c>
      <c r="J155" s="55">
        <f t="shared" si="2"/>
        <v>19460</v>
      </c>
      <c r="K155" s="55"/>
      <c r="L155" s="104"/>
      <c r="M155" s="104"/>
      <c r="N155" s="104"/>
      <c r="O155" s="145"/>
      <c r="P155" s="104"/>
      <c r="Q155" s="104"/>
      <c r="R155" s="55"/>
      <c r="S155" s="55"/>
      <c r="T155" s="55"/>
    </row>
    <row r="156" spans="1:20" s="56" customFormat="1" ht="12.75" customHeight="1">
      <c r="A156" s="49">
        <v>147</v>
      </c>
      <c r="B156" s="50" t="s">
        <v>404</v>
      </c>
      <c r="C156" s="49">
        <v>0</v>
      </c>
      <c r="D156" s="53">
        <v>1</v>
      </c>
      <c r="E156" s="111">
        <v>0</v>
      </c>
      <c r="F156" s="54">
        <v>0</v>
      </c>
      <c r="G156" s="55">
        <v>15697.710000000001</v>
      </c>
      <c r="H156" s="55">
        <v>0</v>
      </c>
      <c r="I156" s="55">
        <v>1088</v>
      </c>
      <c r="J156" s="55">
        <f t="shared" si="2"/>
        <v>16786</v>
      </c>
      <c r="K156" s="55"/>
      <c r="L156" s="104"/>
      <c r="M156" s="104"/>
      <c r="N156" s="104"/>
      <c r="O156" s="145"/>
      <c r="P156" s="104"/>
      <c r="Q156" s="104"/>
      <c r="R156" s="55"/>
      <c r="S156" s="55"/>
      <c r="T156" s="55"/>
    </row>
    <row r="157" spans="1:20" s="56" customFormat="1" ht="12.75" customHeight="1">
      <c r="A157" s="49">
        <v>148</v>
      </c>
      <c r="B157" s="50" t="s">
        <v>405</v>
      </c>
      <c r="C157" s="49">
        <v>0</v>
      </c>
      <c r="D157" s="53">
        <v>1</v>
      </c>
      <c r="E157" s="111">
        <v>0</v>
      </c>
      <c r="F157" s="54">
        <v>0</v>
      </c>
      <c r="G157" s="55"/>
      <c r="H157" s="55">
        <v>0</v>
      </c>
      <c r="I157" s="55">
        <v>1088</v>
      </c>
      <c r="J157" s="55">
        <f t="shared" si="2"/>
        <v>1088</v>
      </c>
      <c r="K157" s="55"/>
      <c r="L157" s="104"/>
      <c r="M157" s="104"/>
      <c r="N157" s="104"/>
      <c r="O157" s="145"/>
      <c r="P157" s="104"/>
      <c r="Q157" s="104"/>
      <c r="R157" s="55"/>
      <c r="S157" s="55"/>
      <c r="T157" s="55"/>
    </row>
    <row r="158" spans="1:20" s="56" customFormat="1" ht="12.75" customHeight="1">
      <c r="A158" s="49">
        <v>149</v>
      </c>
      <c r="B158" s="50" t="s">
        <v>406</v>
      </c>
      <c r="C158" s="49">
        <v>1</v>
      </c>
      <c r="D158" s="53">
        <v>1</v>
      </c>
      <c r="E158" s="111">
        <v>12</v>
      </c>
      <c r="F158" s="54">
        <v>100.72499508215355</v>
      </c>
      <c r="G158" s="55">
        <v>17386.039515521137</v>
      </c>
      <c r="H158" s="55">
        <v>126</v>
      </c>
      <c r="I158" s="55">
        <v>1088</v>
      </c>
      <c r="J158" s="55">
        <f t="shared" si="2"/>
        <v>18600</v>
      </c>
      <c r="K158" s="55"/>
      <c r="L158" s="104"/>
      <c r="M158" s="104"/>
      <c r="N158" s="104"/>
      <c r="O158" s="145"/>
      <c r="P158" s="104"/>
      <c r="Q158" s="104"/>
      <c r="R158" s="55"/>
      <c r="S158" s="55"/>
      <c r="T158" s="55"/>
    </row>
    <row r="159" spans="1:20" s="56" customFormat="1" ht="12.75" customHeight="1">
      <c r="A159" s="49">
        <v>150</v>
      </c>
      <c r="B159" s="50" t="s">
        <v>407</v>
      </c>
      <c r="C159" s="49">
        <v>1</v>
      </c>
      <c r="D159" s="53">
        <v>1</v>
      </c>
      <c r="E159" s="111">
        <v>9</v>
      </c>
      <c r="F159" s="54">
        <v>165.08600685692417</v>
      </c>
      <c r="G159" s="55">
        <v>14138.247285714286</v>
      </c>
      <c r="H159" s="55">
        <v>9202</v>
      </c>
      <c r="I159" s="55">
        <v>1088</v>
      </c>
      <c r="J159" s="55">
        <f t="shared" si="2"/>
        <v>24428</v>
      </c>
      <c r="K159" s="55"/>
      <c r="L159" s="104"/>
      <c r="M159" s="104"/>
      <c r="N159" s="104"/>
      <c r="O159" s="145"/>
      <c r="P159" s="104"/>
      <c r="Q159" s="104"/>
      <c r="R159" s="55"/>
      <c r="S159" s="55"/>
      <c r="T159" s="55"/>
    </row>
    <row r="160" spans="1:20" s="56" customFormat="1" ht="12.75" customHeight="1">
      <c r="A160" s="49">
        <v>151</v>
      </c>
      <c r="B160" s="50" t="s">
        <v>408</v>
      </c>
      <c r="C160" s="49">
        <v>1</v>
      </c>
      <c r="D160" s="53">
        <v>1</v>
      </c>
      <c r="E160" s="111">
        <v>7</v>
      </c>
      <c r="F160" s="54">
        <v>107.7788614234769</v>
      </c>
      <c r="G160" s="55">
        <v>13243.720587030717</v>
      </c>
      <c r="H160" s="55">
        <v>1030</v>
      </c>
      <c r="I160" s="55">
        <v>1088</v>
      </c>
      <c r="J160" s="55">
        <f t="shared" si="2"/>
        <v>15362</v>
      </c>
      <c r="K160" s="55"/>
      <c r="L160" s="104"/>
      <c r="M160" s="104"/>
      <c r="N160" s="104"/>
      <c r="O160" s="145"/>
      <c r="P160" s="104"/>
      <c r="Q160" s="104"/>
      <c r="R160" s="55"/>
      <c r="S160" s="55"/>
      <c r="T160" s="55"/>
    </row>
    <row r="161" spans="1:20" s="56" customFormat="1" ht="12.75" customHeight="1">
      <c r="A161" s="49">
        <v>152</v>
      </c>
      <c r="B161" s="50" t="s">
        <v>409</v>
      </c>
      <c r="C161" s="49">
        <v>1</v>
      </c>
      <c r="D161" s="53">
        <v>1</v>
      </c>
      <c r="E161" s="111">
        <v>5</v>
      </c>
      <c r="F161" s="54">
        <v>249.7704493696545</v>
      </c>
      <c r="G161" s="55">
        <v>12866.638926315791</v>
      </c>
      <c r="H161" s="55">
        <v>19270</v>
      </c>
      <c r="I161" s="55">
        <v>1088</v>
      </c>
      <c r="J161" s="55">
        <f t="shared" si="2"/>
        <v>33225</v>
      </c>
      <c r="K161" s="55"/>
      <c r="L161" s="104"/>
      <c r="M161" s="104"/>
      <c r="N161" s="104"/>
      <c r="O161" s="145"/>
      <c r="P161" s="104"/>
      <c r="Q161" s="104"/>
      <c r="R161" s="55"/>
      <c r="S161" s="55"/>
      <c r="T161" s="55"/>
    </row>
    <row r="162" spans="1:20" s="56" customFormat="1" ht="12.75" customHeight="1">
      <c r="A162" s="49">
        <v>153</v>
      </c>
      <c r="B162" s="50" t="s">
        <v>410</v>
      </c>
      <c r="C162" s="49">
        <v>1</v>
      </c>
      <c r="D162" s="53">
        <v>1</v>
      </c>
      <c r="E162" s="111">
        <v>10</v>
      </c>
      <c r="F162" s="54">
        <v>100</v>
      </c>
      <c r="G162" s="55">
        <v>15254.340083668003</v>
      </c>
      <c r="H162" s="55">
        <v>0</v>
      </c>
      <c r="I162" s="55">
        <v>1088</v>
      </c>
      <c r="J162" s="55">
        <f t="shared" si="2"/>
        <v>16342</v>
      </c>
      <c r="K162" s="55"/>
      <c r="L162" s="104"/>
      <c r="M162" s="104"/>
      <c r="N162" s="104"/>
      <c r="O162" s="145"/>
      <c r="P162" s="104"/>
      <c r="Q162" s="104"/>
      <c r="R162" s="55"/>
      <c r="S162" s="55"/>
      <c r="T162" s="55"/>
    </row>
    <row r="163" spans="1:20" s="56" customFormat="1" ht="12.75" customHeight="1">
      <c r="A163" s="49">
        <v>154</v>
      </c>
      <c r="B163" s="50" t="s">
        <v>411</v>
      </c>
      <c r="C163" s="49">
        <v>1</v>
      </c>
      <c r="D163" s="53">
        <v>1</v>
      </c>
      <c r="E163" s="111">
        <v>6</v>
      </c>
      <c r="F163" s="54">
        <v>210.3849530724363</v>
      </c>
      <c r="G163" s="55">
        <v>12158.036696428573</v>
      </c>
      <c r="H163" s="55">
        <v>13421</v>
      </c>
      <c r="I163" s="55">
        <v>1088</v>
      </c>
      <c r="J163" s="55">
        <f t="shared" si="2"/>
        <v>26667</v>
      </c>
      <c r="K163" s="55"/>
      <c r="L163" s="104"/>
      <c r="M163" s="104"/>
      <c r="N163" s="104"/>
      <c r="O163" s="145"/>
      <c r="P163" s="104"/>
      <c r="Q163" s="104"/>
      <c r="R163" s="55"/>
      <c r="S163" s="55"/>
      <c r="T163" s="55"/>
    </row>
    <row r="164" spans="1:20" s="56" customFormat="1" ht="12.75" customHeight="1">
      <c r="A164" s="49">
        <v>155</v>
      </c>
      <c r="B164" s="50" t="s">
        <v>412</v>
      </c>
      <c r="C164" s="49">
        <v>1</v>
      </c>
      <c r="D164" s="53">
        <v>1.091</v>
      </c>
      <c r="E164" s="111">
        <v>2</v>
      </c>
      <c r="F164" s="54">
        <v>181.26042700895252</v>
      </c>
      <c r="G164" s="55">
        <v>12280.20609340292</v>
      </c>
      <c r="H164" s="55">
        <v>9979</v>
      </c>
      <c r="I164" s="55">
        <v>1088</v>
      </c>
      <c r="J164" s="55">
        <f t="shared" si="2"/>
        <v>23347</v>
      </c>
      <c r="K164" s="55"/>
      <c r="L164" s="104"/>
      <c r="M164" s="104"/>
      <c r="N164" s="104"/>
      <c r="O164" s="145"/>
      <c r="P164" s="104"/>
      <c r="Q164" s="104"/>
      <c r="R164" s="55"/>
      <c r="S164" s="55"/>
      <c r="T164" s="55"/>
    </row>
    <row r="165" spans="1:20" s="56" customFormat="1" ht="12.75" customHeight="1">
      <c r="A165" s="49">
        <v>156</v>
      </c>
      <c r="B165" s="50" t="s">
        <v>413</v>
      </c>
      <c r="C165" s="49">
        <v>0</v>
      </c>
      <c r="D165" s="53">
        <v>1</v>
      </c>
      <c r="E165" s="111">
        <v>0</v>
      </c>
      <c r="F165" s="54">
        <v>0</v>
      </c>
      <c r="G165" s="55"/>
      <c r="H165" s="55">
        <v>0</v>
      </c>
      <c r="I165" s="55">
        <v>1088</v>
      </c>
      <c r="J165" s="55">
        <f t="shared" si="2"/>
        <v>1088</v>
      </c>
      <c r="K165" s="55"/>
      <c r="L165" s="104"/>
      <c r="M165" s="104"/>
      <c r="N165" s="104"/>
      <c r="O165" s="145"/>
      <c r="P165" s="104"/>
      <c r="Q165" s="104"/>
      <c r="R165" s="55"/>
      <c r="S165" s="55"/>
      <c r="T165" s="55"/>
    </row>
    <row r="166" spans="1:20" s="56" customFormat="1" ht="12.75" customHeight="1">
      <c r="A166" s="49">
        <v>157</v>
      </c>
      <c r="B166" s="50" t="s">
        <v>414</v>
      </c>
      <c r="C166" s="49">
        <v>1</v>
      </c>
      <c r="D166" s="53">
        <v>1.048</v>
      </c>
      <c r="E166" s="111">
        <v>4</v>
      </c>
      <c r="F166" s="54">
        <v>210.09257607599881</v>
      </c>
      <c r="G166" s="55">
        <v>11714.957210411862</v>
      </c>
      <c r="H166" s="55">
        <v>12897</v>
      </c>
      <c r="I166" s="55">
        <v>1088</v>
      </c>
      <c r="J166" s="55">
        <f t="shared" si="2"/>
        <v>25700</v>
      </c>
      <c r="K166" s="55"/>
      <c r="L166" s="104"/>
      <c r="M166" s="104"/>
      <c r="N166" s="104"/>
      <c r="O166" s="145"/>
      <c r="P166" s="104"/>
      <c r="Q166" s="104"/>
      <c r="R166" s="55"/>
      <c r="S166" s="55"/>
      <c r="T166" s="55"/>
    </row>
    <row r="167" spans="1:20" s="56" customFormat="1" ht="12.75" customHeight="1">
      <c r="A167" s="49">
        <v>158</v>
      </c>
      <c r="B167" s="50" t="s">
        <v>415</v>
      </c>
      <c r="C167" s="49">
        <v>1</v>
      </c>
      <c r="D167" s="53">
        <v>1</v>
      </c>
      <c r="E167" s="111">
        <v>3</v>
      </c>
      <c r="F167" s="54">
        <v>150.63589873672967</v>
      </c>
      <c r="G167" s="55">
        <v>11370.594809113301</v>
      </c>
      <c r="H167" s="55">
        <v>5758</v>
      </c>
      <c r="I167" s="55">
        <v>1088</v>
      </c>
      <c r="J167" s="55">
        <f t="shared" si="2"/>
        <v>18217</v>
      </c>
      <c r="K167" s="55"/>
      <c r="L167" s="104"/>
      <c r="M167" s="104"/>
      <c r="N167" s="104"/>
      <c r="O167" s="145"/>
      <c r="P167" s="104"/>
      <c r="Q167" s="104"/>
      <c r="R167" s="55"/>
      <c r="S167" s="55"/>
      <c r="T167" s="55"/>
    </row>
    <row r="168" spans="1:20" s="56" customFormat="1" ht="12.75" customHeight="1">
      <c r="A168" s="49">
        <v>159</v>
      </c>
      <c r="B168" s="50" t="s">
        <v>416</v>
      </c>
      <c r="C168" s="49">
        <v>1</v>
      </c>
      <c r="D168" s="53">
        <v>1</v>
      </c>
      <c r="E168" s="111">
        <v>3</v>
      </c>
      <c r="F168" s="54">
        <v>142.28366250104395</v>
      </c>
      <c r="G168" s="55">
        <v>11498.523486506201</v>
      </c>
      <c r="H168" s="55">
        <v>4862</v>
      </c>
      <c r="I168" s="55">
        <v>1088</v>
      </c>
      <c r="J168" s="55">
        <f t="shared" si="2"/>
        <v>17449</v>
      </c>
      <c r="K168" s="55"/>
      <c r="L168" s="104"/>
      <c r="M168" s="104"/>
      <c r="N168" s="104"/>
      <c r="O168" s="145"/>
      <c r="P168" s="104"/>
      <c r="Q168" s="104"/>
      <c r="R168" s="55"/>
      <c r="S168" s="55"/>
      <c r="T168" s="55"/>
    </row>
    <row r="169" spans="1:20" s="56" customFormat="1" ht="12.75" customHeight="1">
      <c r="A169" s="49">
        <v>160</v>
      </c>
      <c r="B169" s="50" t="s">
        <v>417</v>
      </c>
      <c r="C169" s="49">
        <v>1</v>
      </c>
      <c r="D169" s="53">
        <v>1</v>
      </c>
      <c r="E169" s="111">
        <v>11</v>
      </c>
      <c r="F169" s="54">
        <v>100.20610712263</v>
      </c>
      <c r="G169" s="55">
        <v>16013.193512137581</v>
      </c>
      <c r="H169" s="55">
        <v>33</v>
      </c>
      <c r="I169" s="55">
        <v>1088</v>
      </c>
      <c r="J169" s="55">
        <f t="shared" si="2"/>
        <v>17134</v>
      </c>
      <c r="K169" s="55"/>
      <c r="L169" s="104"/>
      <c r="M169" s="104"/>
      <c r="N169" s="104"/>
      <c r="O169" s="145"/>
      <c r="P169" s="104"/>
      <c r="Q169" s="104"/>
      <c r="R169" s="55"/>
      <c r="S169" s="55"/>
      <c r="T169" s="55"/>
    </row>
    <row r="170" spans="1:20" s="56" customFormat="1" ht="12.75" customHeight="1">
      <c r="A170" s="49">
        <v>161</v>
      </c>
      <c r="B170" s="50" t="s">
        <v>418</v>
      </c>
      <c r="C170" s="49">
        <v>1</v>
      </c>
      <c r="D170" s="53">
        <v>1</v>
      </c>
      <c r="E170" s="111">
        <v>7</v>
      </c>
      <c r="F170" s="54">
        <v>151.79635735992042</v>
      </c>
      <c r="G170" s="55">
        <v>13280.430199048033</v>
      </c>
      <c r="H170" s="55">
        <v>6879</v>
      </c>
      <c r="I170" s="55">
        <v>1088</v>
      </c>
      <c r="J170" s="55">
        <f t="shared" si="2"/>
        <v>21247</v>
      </c>
      <c r="K170" s="55"/>
      <c r="L170" s="104"/>
      <c r="M170" s="104"/>
      <c r="N170" s="104"/>
      <c r="O170" s="145"/>
      <c r="P170" s="104"/>
      <c r="Q170" s="104"/>
      <c r="R170" s="55"/>
      <c r="S170" s="55"/>
      <c r="T170" s="55"/>
    </row>
    <row r="171" spans="1:20" s="56" customFormat="1" ht="12.75" customHeight="1">
      <c r="A171" s="49">
        <v>162</v>
      </c>
      <c r="B171" s="50" t="s">
        <v>419</v>
      </c>
      <c r="C171" s="49">
        <v>1</v>
      </c>
      <c r="D171" s="53">
        <v>1</v>
      </c>
      <c r="E171" s="111">
        <v>5</v>
      </c>
      <c r="F171" s="54">
        <v>120.74578425172081</v>
      </c>
      <c r="G171" s="55">
        <v>12002.771047277078</v>
      </c>
      <c r="H171" s="55">
        <v>2490</v>
      </c>
      <c r="I171" s="55">
        <v>1088</v>
      </c>
      <c r="J171" s="55">
        <f t="shared" si="2"/>
        <v>15581</v>
      </c>
      <c r="K171" s="55"/>
      <c r="L171" s="104"/>
      <c r="M171" s="104"/>
      <c r="N171" s="104"/>
      <c r="O171" s="145"/>
      <c r="P171" s="104"/>
      <c r="Q171" s="104"/>
      <c r="R171" s="55"/>
      <c r="S171" s="55"/>
      <c r="T171" s="55"/>
    </row>
    <row r="172" spans="1:20" s="56" customFormat="1" ht="12.75" customHeight="1">
      <c r="A172" s="49">
        <v>163</v>
      </c>
      <c r="B172" s="50" t="s">
        <v>420</v>
      </c>
      <c r="C172" s="49">
        <v>1</v>
      </c>
      <c r="D172" s="53">
        <v>1</v>
      </c>
      <c r="E172" s="111">
        <v>11</v>
      </c>
      <c r="F172" s="54">
        <v>100.86711624288169</v>
      </c>
      <c r="G172" s="55">
        <v>16831.794551886796</v>
      </c>
      <c r="H172" s="55">
        <v>146</v>
      </c>
      <c r="I172" s="55">
        <v>1088</v>
      </c>
      <c r="J172" s="55">
        <f t="shared" si="2"/>
        <v>18066</v>
      </c>
      <c r="K172" s="55"/>
      <c r="L172" s="104"/>
      <c r="M172" s="104"/>
      <c r="N172" s="104"/>
      <c r="O172" s="145"/>
      <c r="P172" s="104"/>
      <c r="Q172" s="104"/>
      <c r="R172" s="55"/>
      <c r="S172" s="55"/>
      <c r="T172" s="55"/>
    </row>
    <row r="173" spans="1:20" s="56" customFormat="1" ht="12.75" customHeight="1">
      <c r="A173" s="49">
        <v>164</v>
      </c>
      <c r="B173" s="50" t="s">
        <v>421</v>
      </c>
      <c r="C173" s="49">
        <v>1</v>
      </c>
      <c r="D173" s="53">
        <v>1.044</v>
      </c>
      <c r="E173" s="111">
        <v>2</v>
      </c>
      <c r="F173" s="54">
        <v>133.93978902798759</v>
      </c>
      <c r="G173" s="55">
        <v>11708.097483729905</v>
      </c>
      <c r="H173" s="55">
        <v>3974</v>
      </c>
      <c r="I173" s="55">
        <v>1088</v>
      </c>
      <c r="J173" s="55">
        <f t="shared" si="2"/>
        <v>16770</v>
      </c>
      <c r="K173" s="55"/>
      <c r="L173" s="104"/>
      <c r="M173" s="104"/>
      <c r="N173" s="104"/>
      <c r="O173" s="145"/>
      <c r="P173" s="104"/>
      <c r="Q173" s="104"/>
      <c r="R173" s="55"/>
      <c r="S173" s="55"/>
      <c r="T173" s="55"/>
    </row>
    <row r="174" spans="1:20" s="56" customFormat="1" ht="12.75" customHeight="1">
      <c r="A174" s="49">
        <v>165</v>
      </c>
      <c r="B174" s="50" t="s">
        <v>422</v>
      </c>
      <c r="C174" s="49">
        <v>1</v>
      </c>
      <c r="D174" s="53">
        <v>1.038</v>
      </c>
      <c r="E174" s="111">
        <v>10</v>
      </c>
      <c r="F174" s="54">
        <v>100</v>
      </c>
      <c r="G174" s="55">
        <v>15500.82967073056</v>
      </c>
      <c r="H174" s="55">
        <v>0</v>
      </c>
      <c r="I174" s="55">
        <v>1088</v>
      </c>
      <c r="J174" s="55">
        <f t="shared" si="2"/>
        <v>16589</v>
      </c>
      <c r="K174" s="55"/>
      <c r="L174" s="104"/>
      <c r="M174" s="104"/>
      <c r="N174" s="104"/>
      <c r="O174" s="145"/>
      <c r="P174" s="104"/>
      <c r="Q174" s="104"/>
      <c r="R174" s="55"/>
      <c r="S174" s="55"/>
      <c r="T174" s="55"/>
    </row>
    <row r="175" spans="1:20" s="56" customFormat="1" ht="12.75" customHeight="1">
      <c r="A175" s="49">
        <v>166</v>
      </c>
      <c r="B175" s="50" t="s">
        <v>423</v>
      </c>
      <c r="C175" s="49">
        <v>0</v>
      </c>
      <c r="D175" s="53">
        <v>1.042</v>
      </c>
      <c r="E175" s="111">
        <v>0</v>
      </c>
      <c r="F175" s="54">
        <v>0</v>
      </c>
      <c r="G175" s="55"/>
      <c r="H175" s="55">
        <v>0</v>
      </c>
      <c r="I175" s="55">
        <v>1088</v>
      </c>
      <c r="J175" s="55">
        <f t="shared" si="2"/>
        <v>1088</v>
      </c>
      <c r="K175" s="55"/>
      <c r="L175" s="104"/>
      <c r="M175" s="104"/>
      <c r="N175" s="104"/>
      <c r="O175" s="145"/>
      <c r="P175" s="104"/>
      <c r="Q175" s="104"/>
      <c r="R175" s="55"/>
      <c r="S175" s="55"/>
      <c r="T175" s="55"/>
    </row>
    <row r="176" spans="1:20" s="56" customFormat="1" ht="12.75" customHeight="1">
      <c r="A176" s="49">
        <v>167</v>
      </c>
      <c r="B176" s="50" t="s">
        <v>424</v>
      </c>
      <c r="C176" s="49">
        <v>1</v>
      </c>
      <c r="D176" s="53">
        <v>1.056</v>
      </c>
      <c r="E176" s="111">
        <v>4</v>
      </c>
      <c r="F176" s="54">
        <v>148.57987490457063</v>
      </c>
      <c r="G176" s="55">
        <v>12401.524134179654</v>
      </c>
      <c r="H176" s="55">
        <v>6025</v>
      </c>
      <c r="I176" s="55">
        <v>1088</v>
      </c>
      <c r="J176" s="55">
        <f t="shared" si="2"/>
        <v>19515</v>
      </c>
      <c r="K176" s="55"/>
      <c r="L176" s="104"/>
      <c r="M176" s="104"/>
      <c r="N176" s="104"/>
      <c r="O176" s="145"/>
      <c r="P176" s="104"/>
      <c r="Q176" s="104"/>
      <c r="R176" s="55"/>
      <c r="S176" s="55"/>
      <c r="T176" s="55"/>
    </row>
    <row r="177" spans="1:20" s="56" customFormat="1" ht="12.75" customHeight="1">
      <c r="A177" s="49">
        <v>168</v>
      </c>
      <c r="B177" s="50" t="s">
        <v>425</v>
      </c>
      <c r="C177" s="49">
        <v>1</v>
      </c>
      <c r="D177" s="53">
        <v>1</v>
      </c>
      <c r="E177" s="111">
        <v>3</v>
      </c>
      <c r="F177" s="54">
        <v>173.36933753179977</v>
      </c>
      <c r="G177" s="55">
        <v>11625.558875517114</v>
      </c>
      <c r="H177" s="55">
        <v>8530</v>
      </c>
      <c r="I177" s="55">
        <v>1088</v>
      </c>
      <c r="J177" s="55">
        <f t="shared" si="2"/>
        <v>21244</v>
      </c>
      <c r="K177" s="55"/>
      <c r="L177" s="104"/>
      <c r="M177" s="104"/>
      <c r="N177" s="104"/>
      <c r="O177" s="145"/>
      <c r="P177" s="104"/>
      <c r="Q177" s="104"/>
      <c r="R177" s="55"/>
      <c r="S177" s="55"/>
      <c r="T177" s="55"/>
    </row>
    <row r="178" spans="1:20" s="56" customFormat="1" ht="12.75" customHeight="1">
      <c r="A178" s="49">
        <v>169</v>
      </c>
      <c r="B178" s="50" t="s">
        <v>426</v>
      </c>
      <c r="C178" s="49">
        <v>1</v>
      </c>
      <c r="D178" s="53">
        <v>1</v>
      </c>
      <c r="E178" s="111">
        <v>6</v>
      </c>
      <c r="F178" s="54">
        <v>151.34144878825387</v>
      </c>
      <c r="G178" s="55">
        <v>11776.268044009781</v>
      </c>
      <c r="H178" s="55">
        <v>6046</v>
      </c>
      <c r="I178" s="55">
        <v>1088</v>
      </c>
      <c r="J178" s="55">
        <f t="shared" si="2"/>
        <v>18910</v>
      </c>
      <c r="K178" s="55"/>
      <c r="L178" s="104"/>
      <c r="M178" s="104"/>
      <c r="N178" s="104"/>
      <c r="O178" s="145"/>
      <c r="P178" s="104"/>
      <c r="Q178" s="104"/>
      <c r="R178" s="55"/>
      <c r="S178" s="55"/>
      <c r="T178" s="55"/>
    </row>
    <row r="179" spans="1:20" s="56" customFormat="1" ht="12.75" customHeight="1">
      <c r="A179" s="49">
        <v>170</v>
      </c>
      <c r="B179" s="50" t="s">
        <v>427</v>
      </c>
      <c r="C179" s="49">
        <v>1</v>
      </c>
      <c r="D179" s="53">
        <v>1.024</v>
      </c>
      <c r="E179" s="111">
        <v>10</v>
      </c>
      <c r="F179" s="54">
        <v>114.9901543163635</v>
      </c>
      <c r="G179" s="55">
        <v>14817.053764139517</v>
      </c>
      <c r="H179" s="55">
        <v>2221</v>
      </c>
      <c r="I179" s="55">
        <v>1088</v>
      </c>
      <c r="J179" s="55">
        <f t="shared" si="2"/>
        <v>18126</v>
      </c>
      <c r="K179" s="55"/>
      <c r="L179" s="104"/>
      <c r="M179" s="104"/>
      <c r="N179" s="104"/>
      <c r="O179" s="145"/>
      <c r="P179" s="104"/>
      <c r="Q179" s="104"/>
      <c r="R179" s="55"/>
      <c r="S179" s="55"/>
      <c r="T179" s="55"/>
    </row>
    <row r="180" spans="1:20" s="56" customFormat="1" ht="12.75" customHeight="1">
      <c r="A180" s="49">
        <v>171</v>
      </c>
      <c r="B180" s="50" t="s">
        <v>428</v>
      </c>
      <c r="C180" s="49">
        <v>1</v>
      </c>
      <c r="D180" s="53">
        <v>1.038</v>
      </c>
      <c r="E180" s="111">
        <v>4</v>
      </c>
      <c r="F180" s="54">
        <v>127.70459572591906</v>
      </c>
      <c r="G180" s="55">
        <v>12394.571932503952</v>
      </c>
      <c r="H180" s="55">
        <v>3434</v>
      </c>
      <c r="I180" s="55">
        <v>1088</v>
      </c>
      <c r="J180" s="55">
        <f t="shared" si="2"/>
        <v>16917</v>
      </c>
      <c r="K180" s="55"/>
      <c r="L180" s="104"/>
      <c r="M180" s="104"/>
      <c r="N180" s="104"/>
      <c r="O180" s="145"/>
      <c r="P180" s="104"/>
      <c r="Q180" s="104"/>
      <c r="R180" s="55"/>
      <c r="S180" s="55"/>
      <c r="T180" s="55"/>
    </row>
    <row r="181" spans="1:20" s="56" customFormat="1" ht="12.75" customHeight="1">
      <c r="A181" s="49">
        <v>172</v>
      </c>
      <c r="B181" s="50" t="s">
        <v>429</v>
      </c>
      <c r="C181" s="49">
        <v>1</v>
      </c>
      <c r="D181" s="53">
        <v>1</v>
      </c>
      <c r="E181" s="111">
        <v>8</v>
      </c>
      <c r="F181" s="54">
        <v>184.98189458320985</v>
      </c>
      <c r="G181" s="55">
        <v>13452.224533607679</v>
      </c>
      <c r="H181" s="55">
        <v>11432</v>
      </c>
      <c r="I181" s="55">
        <v>1088</v>
      </c>
      <c r="J181" s="55">
        <f t="shared" si="2"/>
        <v>25972</v>
      </c>
      <c r="K181" s="55"/>
      <c r="L181" s="104"/>
      <c r="M181" s="104"/>
      <c r="N181" s="104"/>
      <c r="O181" s="145"/>
      <c r="P181" s="104"/>
      <c r="Q181" s="104"/>
      <c r="R181" s="55"/>
      <c r="S181" s="55"/>
      <c r="T181" s="55"/>
    </row>
    <row r="182" spans="1:20" s="56" customFormat="1" ht="12.75" customHeight="1">
      <c r="A182" s="49">
        <v>173</v>
      </c>
      <c r="B182" s="50" t="s">
        <v>430</v>
      </c>
      <c r="C182" s="49">
        <v>1</v>
      </c>
      <c r="D182" s="53">
        <v>1</v>
      </c>
      <c r="E182" s="111">
        <v>5</v>
      </c>
      <c r="F182" s="54">
        <v>183.68044801378255</v>
      </c>
      <c r="G182" s="55">
        <v>11589.468018867925</v>
      </c>
      <c r="H182" s="55">
        <v>9698</v>
      </c>
      <c r="I182" s="55">
        <v>1088</v>
      </c>
      <c r="J182" s="55">
        <f t="shared" si="2"/>
        <v>22375</v>
      </c>
      <c r="K182" s="55"/>
      <c r="L182" s="104"/>
      <c r="M182" s="104"/>
      <c r="N182" s="104"/>
      <c r="O182" s="145"/>
      <c r="P182" s="104"/>
      <c r="Q182" s="104"/>
      <c r="R182" s="55"/>
      <c r="S182" s="55"/>
      <c r="T182" s="55"/>
    </row>
    <row r="183" spans="1:20" s="56" customFormat="1" ht="12.75" customHeight="1">
      <c r="A183" s="49">
        <v>174</v>
      </c>
      <c r="B183" s="50" t="s">
        <v>431</v>
      </c>
      <c r="C183" s="49">
        <v>1</v>
      </c>
      <c r="D183" s="53">
        <v>1.0720000000000001</v>
      </c>
      <c r="E183" s="111">
        <v>5</v>
      </c>
      <c r="F183" s="54">
        <v>165.63437757506571</v>
      </c>
      <c r="G183" s="55">
        <v>13014.052479418884</v>
      </c>
      <c r="H183" s="55">
        <v>8542</v>
      </c>
      <c r="I183" s="55">
        <v>1088</v>
      </c>
      <c r="J183" s="55">
        <f t="shared" si="2"/>
        <v>22644</v>
      </c>
      <c r="K183" s="55"/>
      <c r="L183" s="104"/>
      <c r="M183" s="104"/>
      <c r="N183" s="104"/>
      <c r="O183" s="145"/>
      <c r="P183" s="104"/>
      <c r="Q183" s="104"/>
      <c r="R183" s="55"/>
      <c r="S183" s="55"/>
      <c r="T183" s="55"/>
    </row>
    <row r="184" spans="1:20" s="56" customFormat="1" ht="12.75" customHeight="1">
      <c r="A184" s="49">
        <v>175</v>
      </c>
      <c r="B184" s="50" t="s">
        <v>432</v>
      </c>
      <c r="C184" s="49">
        <v>1</v>
      </c>
      <c r="D184" s="53">
        <v>1.038</v>
      </c>
      <c r="E184" s="111">
        <v>2</v>
      </c>
      <c r="F184" s="54">
        <v>155.84930298688451</v>
      </c>
      <c r="G184" s="55">
        <v>11569.15140764924</v>
      </c>
      <c r="H184" s="55">
        <v>6461</v>
      </c>
      <c r="I184" s="55">
        <v>1088</v>
      </c>
      <c r="J184" s="55">
        <f t="shared" si="2"/>
        <v>19118</v>
      </c>
      <c r="K184" s="55"/>
      <c r="L184" s="104"/>
      <c r="M184" s="104"/>
      <c r="N184" s="104"/>
      <c r="O184" s="145"/>
      <c r="P184" s="104"/>
      <c r="Q184" s="104"/>
      <c r="R184" s="55"/>
      <c r="S184" s="55"/>
      <c r="T184" s="55"/>
    </row>
    <row r="185" spans="1:20" s="56" customFormat="1" ht="12.75" customHeight="1">
      <c r="A185" s="49">
        <v>176</v>
      </c>
      <c r="B185" s="50" t="s">
        <v>433</v>
      </c>
      <c r="C185" s="49">
        <v>1</v>
      </c>
      <c r="D185" s="53">
        <v>1.05</v>
      </c>
      <c r="E185" s="111">
        <v>8</v>
      </c>
      <c r="F185" s="54">
        <v>142.09030469434236</v>
      </c>
      <c r="G185" s="55">
        <v>14579.208574859711</v>
      </c>
      <c r="H185" s="55">
        <v>6136</v>
      </c>
      <c r="I185" s="55">
        <v>1088</v>
      </c>
      <c r="J185" s="55">
        <f t="shared" si="2"/>
        <v>21803</v>
      </c>
      <c r="K185" s="55"/>
      <c r="L185" s="104"/>
      <c r="M185" s="104"/>
      <c r="N185" s="104"/>
      <c r="O185" s="145"/>
      <c r="P185" s="104"/>
      <c r="Q185" s="104"/>
      <c r="R185" s="55"/>
      <c r="S185" s="55"/>
      <c r="T185" s="55"/>
    </row>
    <row r="186" spans="1:20" s="56" customFormat="1" ht="12.75" customHeight="1">
      <c r="A186" s="49">
        <v>177</v>
      </c>
      <c r="B186" s="50" t="s">
        <v>434</v>
      </c>
      <c r="C186" s="49">
        <v>1</v>
      </c>
      <c r="D186" s="53">
        <v>1.042</v>
      </c>
      <c r="E186" s="111">
        <v>3</v>
      </c>
      <c r="F186" s="54">
        <v>143.65833238669993</v>
      </c>
      <c r="G186" s="55">
        <v>11896.064954002824</v>
      </c>
      <c r="H186" s="55">
        <v>5194</v>
      </c>
      <c r="I186" s="55">
        <v>1088</v>
      </c>
      <c r="J186" s="55">
        <f t="shared" si="2"/>
        <v>18178</v>
      </c>
      <c r="K186" s="55"/>
      <c r="L186" s="104"/>
      <c r="M186" s="104"/>
      <c r="N186" s="104"/>
      <c r="O186" s="145"/>
      <c r="P186" s="104"/>
      <c r="Q186" s="104"/>
      <c r="R186" s="55"/>
      <c r="S186" s="55"/>
      <c r="T186" s="55"/>
    </row>
    <row r="187" spans="1:20" s="56" customFormat="1" ht="12.75" customHeight="1">
      <c r="A187" s="49">
        <v>178</v>
      </c>
      <c r="B187" s="50" t="s">
        <v>435</v>
      </c>
      <c r="C187" s="49">
        <v>1</v>
      </c>
      <c r="D187" s="53">
        <v>1.0369999999999999</v>
      </c>
      <c r="E187" s="111">
        <v>3</v>
      </c>
      <c r="F187" s="54">
        <v>121.4974209597504</v>
      </c>
      <c r="G187" s="55">
        <v>11927.888034239677</v>
      </c>
      <c r="H187" s="55">
        <v>2564</v>
      </c>
      <c r="I187" s="55">
        <v>1088</v>
      </c>
      <c r="J187" s="55">
        <f t="shared" si="2"/>
        <v>15580</v>
      </c>
      <c r="K187" s="55"/>
      <c r="L187" s="104"/>
      <c r="M187" s="104"/>
      <c r="N187" s="104"/>
      <c r="O187" s="145"/>
      <c r="P187" s="104"/>
      <c r="Q187" s="104"/>
      <c r="R187" s="55"/>
      <c r="S187" s="55"/>
      <c r="T187" s="55"/>
    </row>
    <row r="188" spans="1:20" s="56" customFormat="1" ht="12.75" customHeight="1">
      <c r="A188" s="49">
        <v>179</v>
      </c>
      <c r="B188" s="50" t="s">
        <v>436</v>
      </c>
      <c r="C188" s="49">
        <v>0</v>
      </c>
      <c r="D188" s="53">
        <v>1</v>
      </c>
      <c r="E188" s="111">
        <v>0</v>
      </c>
      <c r="F188" s="54">
        <v>0</v>
      </c>
      <c r="G188" s="55">
        <v>15697.710000000001</v>
      </c>
      <c r="H188" s="55">
        <v>0</v>
      </c>
      <c r="I188" s="55">
        <v>1088</v>
      </c>
      <c r="J188" s="55">
        <f t="shared" si="2"/>
        <v>16786</v>
      </c>
      <c r="K188" s="55"/>
      <c r="L188" s="104"/>
      <c r="M188" s="104"/>
      <c r="N188" s="104"/>
      <c r="O188" s="145"/>
      <c r="P188" s="104"/>
      <c r="Q188" s="104"/>
      <c r="R188" s="55"/>
      <c r="S188" s="55"/>
      <c r="T188" s="55"/>
    </row>
    <row r="189" spans="1:20" s="56" customFormat="1" ht="12.75" customHeight="1">
      <c r="A189" s="49">
        <v>180</v>
      </c>
      <c r="B189" s="50" t="s">
        <v>437</v>
      </c>
      <c r="C189" s="49">
        <v>0</v>
      </c>
      <c r="D189" s="53">
        <v>1</v>
      </c>
      <c r="E189" s="111">
        <v>0</v>
      </c>
      <c r="F189" s="54">
        <v>0</v>
      </c>
      <c r="G189" s="55">
        <v>18372.196363636365</v>
      </c>
      <c r="H189" s="55">
        <v>0</v>
      </c>
      <c r="I189" s="55">
        <v>1088</v>
      </c>
      <c r="J189" s="55">
        <f t="shared" si="2"/>
        <v>19460</v>
      </c>
      <c r="K189" s="55"/>
      <c r="L189" s="104"/>
      <c r="M189" s="104"/>
      <c r="N189" s="104"/>
      <c r="O189" s="145"/>
      <c r="P189" s="104"/>
      <c r="Q189" s="104"/>
      <c r="R189" s="55"/>
      <c r="S189" s="55"/>
      <c r="T189" s="55"/>
    </row>
    <row r="190" spans="1:20" s="56" customFormat="1" ht="12.75" customHeight="1">
      <c r="A190" s="49">
        <v>181</v>
      </c>
      <c r="B190" s="50" t="s">
        <v>438</v>
      </c>
      <c r="C190" s="49">
        <v>1</v>
      </c>
      <c r="D190" s="53">
        <v>1</v>
      </c>
      <c r="E190" s="111">
        <v>10</v>
      </c>
      <c r="F190" s="54">
        <v>101.87618803179477</v>
      </c>
      <c r="G190" s="55">
        <v>14740.341695116518</v>
      </c>
      <c r="H190" s="55">
        <v>277</v>
      </c>
      <c r="I190" s="55">
        <v>1088</v>
      </c>
      <c r="J190" s="55">
        <f t="shared" si="2"/>
        <v>16105</v>
      </c>
      <c r="K190" s="55"/>
      <c r="L190" s="104"/>
      <c r="M190" s="104"/>
      <c r="N190" s="104"/>
      <c r="O190" s="145"/>
      <c r="P190" s="104"/>
      <c r="Q190" s="104"/>
      <c r="R190" s="55"/>
      <c r="S190" s="55"/>
      <c r="T190" s="55"/>
    </row>
    <row r="191" spans="1:20" s="56" customFormat="1" ht="12.75" customHeight="1">
      <c r="A191" s="49">
        <v>182</v>
      </c>
      <c r="B191" s="50" t="s">
        <v>439</v>
      </c>
      <c r="C191" s="49">
        <v>1</v>
      </c>
      <c r="D191" s="53">
        <v>1</v>
      </c>
      <c r="E191" s="111">
        <v>8</v>
      </c>
      <c r="F191" s="54">
        <v>119.3958071077009</v>
      </c>
      <c r="G191" s="55">
        <v>13139.008011564407</v>
      </c>
      <c r="H191" s="55">
        <v>2548</v>
      </c>
      <c r="I191" s="55">
        <v>1088</v>
      </c>
      <c r="J191" s="55">
        <f t="shared" si="2"/>
        <v>16775</v>
      </c>
      <c r="K191" s="55"/>
      <c r="L191" s="104"/>
      <c r="M191" s="104"/>
      <c r="N191" s="104"/>
      <c r="O191" s="145"/>
      <c r="P191" s="104"/>
      <c r="Q191" s="104"/>
      <c r="R191" s="55"/>
      <c r="S191" s="55"/>
      <c r="T191" s="55"/>
    </row>
    <row r="192" spans="1:20" s="56" customFormat="1" ht="12.75" customHeight="1">
      <c r="A192" s="49">
        <v>183</v>
      </c>
      <c r="B192" s="50" t="s">
        <v>440</v>
      </c>
      <c r="C192" s="49">
        <v>0</v>
      </c>
      <c r="D192" s="53">
        <v>1</v>
      </c>
      <c r="E192" s="111">
        <v>0</v>
      </c>
      <c r="F192" s="54">
        <v>0</v>
      </c>
      <c r="G192" s="55">
        <v>15697.710000000001</v>
      </c>
      <c r="H192" s="55">
        <v>0</v>
      </c>
      <c r="I192" s="55">
        <v>1088</v>
      </c>
      <c r="J192" s="55">
        <f t="shared" si="2"/>
        <v>16786</v>
      </c>
      <c r="K192" s="55"/>
      <c r="L192" s="104"/>
      <c r="M192" s="104"/>
      <c r="N192" s="104"/>
      <c r="O192" s="145"/>
      <c r="P192" s="104"/>
      <c r="Q192" s="104"/>
      <c r="R192" s="55"/>
      <c r="S192" s="55"/>
      <c r="T192" s="55"/>
    </row>
    <row r="193" spans="1:20" s="56" customFormat="1" ht="12.75" customHeight="1">
      <c r="A193" s="49">
        <v>184</v>
      </c>
      <c r="B193" s="50" t="s">
        <v>441</v>
      </c>
      <c r="C193" s="49">
        <v>1</v>
      </c>
      <c r="D193" s="53">
        <v>1.0449999999999999</v>
      </c>
      <c r="E193" s="111">
        <v>3</v>
      </c>
      <c r="F193" s="54">
        <v>182.06744969978155</v>
      </c>
      <c r="G193" s="55">
        <v>11400.110472846716</v>
      </c>
      <c r="H193" s="55">
        <v>9356</v>
      </c>
      <c r="I193" s="55">
        <v>1088</v>
      </c>
      <c r="J193" s="55">
        <f t="shared" si="2"/>
        <v>21844</v>
      </c>
      <c r="K193" s="55"/>
      <c r="L193" s="104"/>
      <c r="M193" s="104"/>
      <c r="N193" s="104"/>
      <c r="O193" s="145"/>
      <c r="P193" s="104"/>
      <c r="Q193" s="104"/>
      <c r="R193" s="55"/>
      <c r="S193" s="55"/>
      <c r="T193" s="55"/>
    </row>
    <row r="194" spans="1:20" s="56" customFormat="1" ht="12.75" customHeight="1">
      <c r="A194" s="49">
        <v>185</v>
      </c>
      <c r="B194" s="50" t="s">
        <v>442</v>
      </c>
      <c r="C194" s="49">
        <v>1</v>
      </c>
      <c r="D194" s="53">
        <v>1.002</v>
      </c>
      <c r="E194" s="111">
        <v>10</v>
      </c>
      <c r="F194" s="54">
        <v>112.71555781831199</v>
      </c>
      <c r="G194" s="55">
        <v>14714.48574326034</v>
      </c>
      <c r="H194" s="55">
        <v>1871</v>
      </c>
      <c r="I194" s="55">
        <v>1088</v>
      </c>
      <c r="J194" s="55">
        <f t="shared" si="2"/>
        <v>17673</v>
      </c>
      <c r="K194" s="55"/>
      <c r="L194" s="104"/>
      <c r="M194" s="104"/>
      <c r="N194" s="104"/>
      <c r="O194" s="145"/>
      <c r="P194" s="104"/>
      <c r="Q194" s="104"/>
      <c r="R194" s="55"/>
      <c r="S194" s="55"/>
      <c r="T194" s="55"/>
    </row>
    <row r="195" spans="1:20" s="56" customFormat="1" ht="12.75" customHeight="1">
      <c r="A195" s="49">
        <v>186</v>
      </c>
      <c r="B195" s="50" t="s">
        <v>443</v>
      </c>
      <c r="C195" s="49">
        <v>1</v>
      </c>
      <c r="D195" s="53">
        <v>1</v>
      </c>
      <c r="E195" s="111">
        <v>7</v>
      </c>
      <c r="F195" s="54">
        <v>136.05317716840696</v>
      </c>
      <c r="G195" s="55">
        <v>12775.62174907293</v>
      </c>
      <c r="H195" s="55">
        <v>4606</v>
      </c>
      <c r="I195" s="55">
        <v>1088</v>
      </c>
      <c r="J195" s="55">
        <f t="shared" si="2"/>
        <v>18470</v>
      </c>
      <c r="K195" s="55"/>
      <c r="L195" s="104"/>
      <c r="M195" s="104"/>
      <c r="N195" s="104"/>
      <c r="O195" s="145"/>
      <c r="P195" s="104"/>
      <c r="Q195" s="104"/>
      <c r="R195" s="55"/>
      <c r="S195" s="55"/>
      <c r="T195" s="55"/>
    </row>
    <row r="196" spans="1:20" s="56" customFormat="1" ht="12.75" customHeight="1">
      <c r="A196" s="49">
        <v>187</v>
      </c>
      <c r="B196" s="50" t="s">
        <v>444</v>
      </c>
      <c r="C196" s="49">
        <v>1</v>
      </c>
      <c r="D196" s="53">
        <v>1.0349999999999999</v>
      </c>
      <c r="E196" s="111">
        <v>4</v>
      </c>
      <c r="F196" s="54">
        <v>164.1104831540348</v>
      </c>
      <c r="G196" s="55">
        <v>12175.086568092105</v>
      </c>
      <c r="H196" s="55">
        <v>7806</v>
      </c>
      <c r="I196" s="55">
        <v>1088</v>
      </c>
      <c r="J196" s="55">
        <f t="shared" si="2"/>
        <v>21069</v>
      </c>
      <c r="K196" s="55"/>
      <c r="L196" s="104"/>
      <c r="M196" s="104"/>
      <c r="N196" s="104"/>
      <c r="O196" s="145"/>
      <c r="P196" s="104"/>
      <c r="Q196" s="104"/>
      <c r="R196" s="55"/>
      <c r="S196" s="55"/>
      <c r="T196" s="55"/>
    </row>
    <row r="197" spans="1:20" s="56" customFormat="1" ht="12.75" customHeight="1">
      <c r="A197" s="49">
        <v>188</v>
      </c>
      <c r="B197" s="50" t="s">
        <v>445</v>
      </c>
      <c r="C197" s="49">
        <v>0</v>
      </c>
      <c r="D197" s="53">
        <v>1</v>
      </c>
      <c r="E197" s="111">
        <v>0</v>
      </c>
      <c r="F197" s="54">
        <v>0</v>
      </c>
      <c r="G197" s="55">
        <v>15697.710000000001</v>
      </c>
      <c r="H197" s="55">
        <v>0</v>
      </c>
      <c r="I197" s="55">
        <v>1088</v>
      </c>
      <c r="J197" s="55">
        <f t="shared" si="2"/>
        <v>16786</v>
      </c>
      <c r="K197" s="55"/>
      <c r="L197" s="104"/>
      <c r="M197" s="104"/>
      <c r="N197" s="104"/>
      <c r="O197" s="145"/>
      <c r="P197" s="104"/>
      <c r="Q197" s="104"/>
      <c r="R197" s="55"/>
      <c r="S197" s="55"/>
      <c r="T197" s="55"/>
    </row>
    <row r="198" spans="1:20" s="56" customFormat="1" ht="12.75" customHeight="1">
      <c r="A198" s="49">
        <v>189</v>
      </c>
      <c r="B198" s="50" t="s">
        <v>446</v>
      </c>
      <c r="C198" s="49">
        <v>1</v>
      </c>
      <c r="D198" s="53">
        <v>1.0429999999999999</v>
      </c>
      <c r="E198" s="111">
        <v>3</v>
      </c>
      <c r="F198" s="54">
        <v>134.50146226093582</v>
      </c>
      <c r="G198" s="55">
        <v>11876.535469617698</v>
      </c>
      <c r="H198" s="55">
        <v>4098</v>
      </c>
      <c r="I198" s="55">
        <v>1088</v>
      </c>
      <c r="J198" s="55">
        <f t="shared" si="2"/>
        <v>17063</v>
      </c>
      <c r="K198" s="55"/>
      <c r="L198" s="104"/>
      <c r="M198" s="104"/>
      <c r="N198" s="104"/>
      <c r="O198" s="145"/>
      <c r="P198" s="104"/>
      <c r="Q198" s="104"/>
      <c r="R198" s="55"/>
      <c r="S198" s="55"/>
      <c r="T198" s="55"/>
    </row>
    <row r="199" spans="1:20" s="56" customFormat="1" ht="12.75" customHeight="1">
      <c r="A199" s="49">
        <v>190</v>
      </c>
      <c r="B199" s="50" t="s">
        <v>447</v>
      </c>
      <c r="C199" s="49">
        <v>0</v>
      </c>
      <c r="D199" s="53">
        <v>1</v>
      </c>
      <c r="E199" s="111">
        <v>0</v>
      </c>
      <c r="F199" s="54">
        <v>0</v>
      </c>
      <c r="G199" s="55">
        <v>10276.896818181818</v>
      </c>
      <c r="H199" s="55">
        <v>0</v>
      </c>
      <c r="I199" s="55">
        <v>1088</v>
      </c>
      <c r="J199" s="55">
        <f t="shared" si="2"/>
        <v>11365</v>
      </c>
      <c r="K199" s="55"/>
      <c r="L199" s="104"/>
      <c r="M199" s="104"/>
      <c r="N199" s="104"/>
      <c r="O199" s="145"/>
      <c r="P199" s="104"/>
      <c r="Q199" s="104"/>
      <c r="R199" s="55"/>
      <c r="S199" s="55"/>
      <c r="T199" s="55"/>
    </row>
    <row r="200" spans="1:20" s="56" customFormat="1" ht="12.75" customHeight="1">
      <c r="A200" s="49">
        <v>191</v>
      </c>
      <c r="B200" s="50" t="s">
        <v>448</v>
      </c>
      <c r="C200" s="49">
        <v>1</v>
      </c>
      <c r="D200" s="53">
        <v>1</v>
      </c>
      <c r="E200" s="111">
        <v>8</v>
      </c>
      <c r="F200" s="54">
        <v>134.37438089794952</v>
      </c>
      <c r="G200" s="55">
        <v>13002.693638497653</v>
      </c>
      <c r="H200" s="55">
        <v>4470</v>
      </c>
      <c r="I200" s="55">
        <v>1088</v>
      </c>
      <c r="J200" s="55">
        <f t="shared" si="2"/>
        <v>18561</v>
      </c>
      <c r="K200" s="55"/>
      <c r="L200" s="104"/>
      <c r="M200" s="104"/>
      <c r="N200" s="104"/>
      <c r="O200" s="145"/>
      <c r="P200" s="104"/>
      <c r="Q200" s="104"/>
      <c r="R200" s="55"/>
      <c r="S200" s="55"/>
      <c r="T200" s="55"/>
    </row>
    <row r="201" spans="1:20" s="56" customFormat="1" ht="12.75" customHeight="1">
      <c r="A201" s="49">
        <v>192</v>
      </c>
      <c r="B201" s="50" t="s">
        <v>449</v>
      </c>
      <c r="C201" s="49">
        <v>0</v>
      </c>
      <c r="D201" s="53">
        <v>1</v>
      </c>
      <c r="E201" s="111">
        <v>0</v>
      </c>
      <c r="F201" s="54">
        <v>0</v>
      </c>
      <c r="G201" s="55"/>
      <c r="H201" s="55">
        <v>0</v>
      </c>
      <c r="I201" s="55">
        <v>1088</v>
      </c>
      <c r="J201" s="55">
        <f t="shared" si="2"/>
        <v>1088</v>
      </c>
      <c r="K201" s="55"/>
      <c r="L201" s="104"/>
      <c r="M201" s="104"/>
      <c r="N201" s="104"/>
      <c r="O201" s="145"/>
      <c r="P201" s="104"/>
      <c r="Q201" s="104"/>
      <c r="R201" s="55"/>
      <c r="S201" s="55"/>
      <c r="T201" s="55"/>
    </row>
    <row r="202" spans="1:20" s="56" customFormat="1" ht="12.75" customHeight="1">
      <c r="A202" s="49">
        <v>193</v>
      </c>
      <c r="B202" s="50" t="s">
        <v>450</v>
      </c>
      <c r="C202" s="49">
        <v>0</v>
      </c>
      <c r="D202" s="53">
        <v>1</v>
      </c>
      <c r="E202" s="111">
        <v>0</v>
      </c>
      <c r="F202" s="54">
        <v>0</v>
      </c>
      <c r="G202" s="55"/>
      <c r="H202" s="55">
        <v>0</v>
      </c>
      <c r="I202" s="55">
        <v>1088</v>
      </c>
      <c r="J202" s="55">
        <f t="shared" ref="J202:J265" si="3">ROUND(G202,0)+H202+I202</f>
        <v>1088</v>
      </c>
      <c r="K202" s="55"/>
      <c r="L202" s="104"/>
      <c r="M202" s="104"/>
      <c r="N202" s="104"/>
      <c r="O202" s="145"/>
      <c r="P202" s="104"/>
      <c r="Q202" s="104"/>
      <c r="R202" s="55"/>
      <c r="S202" s="55"/>
      <c r="T202" s="55"/>
    </row>
    <row r="203" spans="1:20" s="56" customFormat="1" ht="12.75" customHeight="1">
      <c r="A203" s="49">
        <v>194</v>
      </c>
      <c r="B203" s="50" t="s">
        <v>451</v>
      </c>
      <c r="C203" s="49">
        <v>0</v>
      </c>
      <c r="D203" s="53">
        <v>1</v>
      </c>
      <c r="E203" s="111">
        <v>0</v>
      </c>
      <c r="F203" s="54">
        <v>0</v>
      </c>
      <c r="G203" s="55">
        <v>15697.710000000001</v>
      </c>
      <c r="H203" s="55">
        <v>0</v>
      </c>
      <c r="I203" s="55">
        <v>1088</v>
      </c>
      <c r="J203" s="55">
        <f t="shared" si="3"/>
        <v>16786</v>
      </c>
      <c r="K203" s="55"/>
      <c r="L203" s="104"/>
      <c r="M203" s="104"/>
      <c r="N203" s="104"/>
      <c r="O203" s="145"/>
      <c r="P203" s="104"/>
      <c r="Q203" s="104"/>
      <c r="R203" s="55"/>
      <c r="S203" s="55"/>
      <c r="T203" s="55"/>
    </row>
    <row r="204" spans="1:20" s="56" customFormat="1" ht="12.75" customHeight="1">
      <c r="A204" s="49">
        <v>195</v>
      </c>
      <c r="B204" s="50" t="s">
        <v>452</v>
      </c>
      <c r="C204" s="49">
        <v>0</v>
      </c>
      <c r="D204" s="53">
        <v>1</v>
      </c>
      <c r="E204" s="111">
        <v>0</v>
      </c>
      <c r="F204" s="54">
        <v>0</v>
      </c>
      <c r="G204" s="55">
        <v>9577.8119999999999</v>
      </c>
      <c r="H204" s="55">
        <v>0</v>
      </c>
      <c r="I204" s="55">
        <v>1088</v>
      </c>
      <c r="J204" s="55">
        <f t="shared" si="3"/>
        <v>10666</v>
      </c>
      <c r="K204" s="55"/>
      <c r="L204" s="104"/>
      <c r="M204" s="104"/>
      <c r="N204" s="104"/>
      <c r="O204" s="145"/>
      <c r="P204" s="104"/>
      <c r="Q204" s="104"/>
      <c r="R204" s="55"/>
      <c r="S204" s="55"/>
      <c r="T204" s="55"/>
    </row>
    <row r="205" spans="1:20" s="56" customFormat="1" ht="12.75" customHeight="1">
      <c r="A205" s="49">
        <v>196</v>
      </c>
      <c r="B205" s="50" t="s">
        <v>453</v>
      </c>
      <c r="C205" s="49">
        <v>1</v>
      </c>
      <c r="D205" s="53">
        <v>1</v>
      </c>
      <c r="E205" s="111">
        <v>5</v>
      </c>
      <c r="F205" s="54">
        <v>163.98089192182078</v>
      </c>
      <c r="G205" s="55">
        <v>11334.496706349206</v>
      </c>
      <c r="H205" s="55">
        <v>7252</v>
      </c>
      <c r="I205" s="55">
        <v>1088</v>
      </c>
      <c r="J205" s="55">
        <f t="shared" si="3"/>
        <v>19674</v>
      </c>
      <c r="K205" s="55"/>
      <c r="L205" s="104"/>
      <c r="M205" s="104"/>
      <c r="N205" s="104"/>
      <c r="O205" s="145"/>
      <c r="P205" s="104"/>
      <c r="Q205" s="104"/>
      <c r="R205" s="55"/>
      <c r="S205" s="55"/>
      <c r="T205" s="55"/>
    </row>
    <row r="206" spans="1:20" s="56" customFormat="1" ht="12.75" customHeight="1">
      <c r="A206" s="49">
        <v>197</v>
      </c>
      <c r="B206" s="50" t="s">
        <v>454</v>
      </c>
      <c r="C206" s="49">
        <v>1</v>
      </c>
      <c r="D206" s="53">
        <v>1</v>
      </c>
      <c r="E206" s="111">
        <v>8</v>
      </c>
      <c r="F206" s="54">
        <v>190.04333955484529</v>
      </c>
      <c r="G206" s="55">
        <v>13557.288872901681</v>
      </c>
      <c r="H206" s="55">
        <v>12207</v>
      </c>
      <c r="I206" s="55">
        <v>1088</v>
      </c>
      <c r="J206" s="55">
        <f t="shared" si="3"/>
        <v>26852</v>
      </c>
      <c r="K206" s="55"/>
      <c r="L206" s="104"/>
      <c r="M206" s="104"/>
      <c r="N206" s="104"/>
      <c r="O206" s="145"/>
      <c r="P206" s="104"/>
      <c r="Q206" s="104"/>
      <c r="R206" s="55"/>
      <c r="S206" s="55"/>
      <c r="T206" s="55"/>
    </row>
    <row r="207" spans="1:20" s="56" customFormat="1" ht="12.75" customHeight="1">
      <c r="A207" s="49">
        <v>198</v>
      </c>
      <c r="B207" s="50" t="s">
        <v>455</v>
      </c>
      <c r="C207" s="49">
        <v>1</v>
      </c>
      <c r="D207" s="53">
        <v>1.012</v>
      </c>
      <c r="E207" s="111">
        <v>3</v>
      </c>
      <c r="F207" s="54">
        <v>151.10388749669943</v>
      </c>
      <c r="G207" s="55">
        <v>11611.7782436866</v>
      </c>
      <c r="H207" s="55">
        <v>5934</v>
      </c>
      <c r="I207" s="55">
        <v>1088</v>
      </c>
      <c r="J207" s="55">
        <f t="shared" si="3"/>
        <v>18634</v>
      </c>
      <c r="K207" s="55"/>
      <c r="L207" s="104"/>
      <c r="M207" s="104"/>
      <c r="N207" s="104"/>
      <c r="O207" s="145"/>
      <c r="P207" s="104"/>
      <c r="Q207" s="104"/>
      <c r="R207" s="55"/>
      <c r="S207" s="55"/>
      <c r="T207" s="55"/>
    </row>
    <row r="208" spans="1:20" s="56" customFormat="1" ht="12.75" customHeight="1">
      <c r="A208" s="49">
        <v>199</v>
      </c>
      <c r="B208" s="50" t="s">
        <v>456</v>
      </c>
      <c r="C208" s="49">
        <v>1</v>
      </c>
      <c r="D208" s="53">
        <v>1.08</v>
      </c>
      <c r="E208" s="111">
        <v>2</v>
      </c>
      <c r="F208" s="54">
        <v>173.01517987766925</v>
      </c>
      <c r="G208" s="55">
        <v>11982.317991734053</v>
      </c>
      <c r="H208" s="55">
        <v>8749</v>
      </c>
      <c r="I208" s="55">
        <v>1088</v>
      </c>
      <c r="J208" s="55">
        <f t="shared" si="3"/>
        <v>21819</v>
      </c>
      <c r="K208" s="55"/>
      <c r="L208" s="104"/>
      <c r="M208" s="104"/>
      <c r="N208" s="104"/>
      <c r="O208" s="145"/>
      <c r="P208" s="104"/>
      <c r="Q208" s="104"/>
      <c r="R208" s="55"/>
      <c r="S208" s="55"/>
      <c r="T208" s="55"/>
    </row>
    <row r="209" spans="1:20" s="56" customFormat="1" ht="12.75" customHeight="1">
      <c r="A209" s="49">
        <v>200</v>
      </c>
      <c r="B209" s="50" t="s">
        <v>457</v>
      </c>
      <c r="C209" s="49">
        <v>0</v>
      </c>
      <c r="D209" s="53">
        <v>1</v>
      </c>
      <c r="E209" s="111">
        <v>0</v>
      </c>
      <c r="F209" s="54">
        <v>0</v>
      </c>
      <c r="G209" s="55">
        <v>11270.394285714285</v>
      </c>
      <c r="H209" s="55">
        <v>0</v>
      </c>
      <c r="I209" s="55">
        <v>1088</v>
      </c>
      <c r="J209" s="55">
        <f t="shared" si="3"/>
        <v>12358</v>
      </c>
      <c r="K209" s="55"/>
      <c r="L209" s="104"/>
      <c r="M209" s="104"/>
      <c r="N209" s="104"/>
      <c r="O209" s="145"/>
      <c r="P209" s="104"/>
      <c r="Q209" s="104"/>
      <c r="R209" s="55"/>
      <c r="S209" s="55"/>
      <c r="T209" s="55"/>
    </row>
    <row r="210" spans="1:20" s="56" customFormat="1" ht="12.75" customHeight="1">
      <c r="A210" s="49">
        <v>201</v>
      </c>
      <c r="B210" s="50" t="s">
        <v>458</v>
      </c>
      <c r="C210" s="49">
        <v>1</v>
      </c>
      <c r="D210" s="53">
        <v>1</v>
      </c>
      <c r="E210" s="111">
        <v>12</v>
      </c>
      <c r="F210" s="54">
        <v>100.5713657611941</v>
      </c>
      <c r="G210" s="55">
        <v>16657.577270715865</v>
      </c>
      <c r="H210" s="55">
        <v>95</v>
      </c>
      <c r="I210" s="55">
        <v>1088</v>
      </c>
      <c r="J210" s="55">
        <f t="shared" si="3"/>
        <v>17841</v>
      </c>
      <c r="K210" s="55"/>
      <c r="L210" s="104"/>
      <c r="M210" s="104"/>
      <c r="N210" s="104"/>
      <c r="O210" s="145"/>
      <c r="P210" s="104"/>
      <c r="Q210" s="104"/>
      <c r="R210" s="55"/>
      <c r="S210" s="55"/>
      <c r="T210" s="55"/>
    </row>
    <row r="211" spans="1:20" s="56" customFormat="1" ht="12.75" customHeight="1">
      <c r="A211" s="49">
        <v>202</v>
      </c>
      <c r="B211" s="50" t="s">
        <v>459</v>
      </c>
      <c r="C211" s="49">
        <v>0</v>
      </c>
      <c r="D211" s="53">
        <v>1</v>
      </c>
      <c r="E211" s="111">
        <v>0</v>
      </c>
      <c r="F211" s="54">
        <v>0</v>
      </c>
      <c r="G211" s="55">
        <v>15697.710000000001</v>
      </c>
      <c r="H211" s="55">
        <v>0</v>
      </c>
      <c r="I211" s="55">
        <v>1088</v>
      </c>
      <c r="J211" s="55">
        <f t="shared" si="3"/>
        <v>16786</v>
      </c>
      <c r="K211" s="55"/>
      <c r="L211" s="104"/>
      <c r="M211" s="104"/>
      <c r="N211" s="104"/>
      <c r="O211" s="145"/>
      <c r="P211" s="104"/>
      <c r="Q211" s="104"/>
      <c r="R211" s="55"/>
      <c r="S211" s="55"/>
      <c r="T211" s="55"/>
    </row>
    <row r="212" spans="1:20" s="56" customFormat="1" ht="12.75" customHeight="1">
      <c r="A212" s="49">
        <v>203</v>
      </c>
      <c r="B212" s="50" t="s">
        <v>460</v>
      </c>
      <c r="C212" s="49">
        <v>0</v>
      </c>
      <c r="D212" s="53">
        <v>1.0389999999999999</v>
      </c>
      <c r="E212" s="111">
        <v>0</v>
      </c>
      <c r="F212" s="54">
        <v>0</v>
      </c>
      <c r="G212" s="55">
        <v>16189.228949999999</v>
      </c>
      <c r="H212" s="55">
        <v>0</v>
      </c>
      <c r="I212" s="55">
        <v>1088</v>
      </c>
      <c r="J212" s="55">
        <f t="shared" si="3"/>
        <v>17277</v>
      </c>
      <c r="K212" s="55"/>
      <c r="L212" s="104"/>
      <c r="M212" s="104"/>
      <c r="N212" s="104"/>
      <c r="O212" s="145"/>
      <c r="P212" s="104"/>
      <c r="Q212" s="104"/>
      <c r="R212" s="55"/>
      <c r="S212" s="55"/>
      <c r="T212" s="55"/>
    </row>
    <row r="213" spans="1:20" s="56" customFormat="1" ht="12.75" customHeight="1">
      <c r="A213" s="49">
        <v>204</v>
      </c>
      <c r="B213" s="50" t="s">
        <v>461</v>
      </c>
      <c r="C213" s="49">
        <v>1</v>
      </c>
      <c r="D213" s="53">
        <v>1</v>
      </c>
      <c r="E213" s="111">
        <v>3</v>
      </c>
      <c r="F213" s="54">
        <v>162.54407733535018</v>
      </c>
      <c r="G213" s="55">
        <v>11575.186783599091</v>
      </c>
      <c r="H213" s="55">
        <v>7240</v>
      </c>
      <c r="I213" s="55">
        <v>1088</v>
      </c>
      <c r="J213" s="55">
        <f t="shared" si="3"/>
        <v>19903</v>
      </c>
      <c r="K213" s="55"/>
      <c r="L213" s="104"/>
      <c r="M213" s="104"/>
      <c r="N213" s="104"/>
      <c r="O213" s="145"/>
      <c r="P213" s="104"/>
      <c r="Q213" s="104"/>
      <c r="R213" s="55"/>
      <c r="S213" s="55"/>
      <c r="T213" s="55"/>
    </row>
    <row r="214" spans="1:20" s="56" customFormat="1" ht="12.75" customHeight="1">
      <c r="A214" s="49">
        <v>205</v>
      </c>
      <c r="B214" s="50" t="s">
        <v>462</v>
      </c>
      <c r="C214" s="49">
        <v>0</v>
      </c>
      <c r="D214" s="53">
        <v>1</v>
      </c>
      <c r="E214" s="111">
        <v>0</v>
      </c>
      <c r="F214" s="54">
        <v>0</v>
      </c>
      <c r="G214" s="55"/>
      <c r="H214" s="55">
        <v>0</v>
      </c>
      <c r="I214" s="55">
        <v>1088</v>
      </c>
      <c r="J214" s="55">
        <f t="shared" si="3"/>
        <v>1088</v>
      </c>
      <c r="K214" s="55"/>
      <c r="L214" s="104"/>
      <c r="M214" s="104"/>
      <c r="N214" s="104"/>
      <c r="O214" s="145"/>
      <c r="P214" s="104"/>
      <c r="Q214" s="104"/>
      <c r="R214" s="55"/>
      <c r="S214" s="55"/>
      <c r="T214" s="55"/>
    </row>
    <row r="215" spans="1:20" s="56" customFormat="1" ht="12.75" customHeight="1">
      <c r="A215" s="49">
        <v>206</v>
      </c>
      <c r="B215" s="50" t="s">
        <v>463</v>
      </c>
      <c r="C215" s="49">
        <v>0</v>
      </c>
      <c r="D215" s="53">
        <v>1</v>
      </c>
      <c r="E215" s="111">
        <v>0</v>
      </c>
      <c r="F215" s="54">
        <v>0</v>
      </c>
      <c r="G215" s="55"/>
      <c r="H215" s="55">
        <v>0</v>
      </c>
      <c r="I215" s="55">
        <v>1088</v>
      </c>
      <c r="J215" s="55">
        <f t="shared" si="3"/>
        <v>1088</v>
      </c>
      <c r="K215" s="55"/>
      <c r="L215" s="104"/>
      <c r="M215" s="104"/>
      <c r="N215" s="104"/>
      <c r="O215" s="145"/>
      <c r="P215" s="104"/>
      <c r="Q215" s="104"/>
      <c r="R215" s="55"/>
      <c r="S215" s="55"/>
      <c r="T215" s="55"/>
    </row>
    <row r="216" spans="1:20" s="56" customFormat="1" ht="12.75" customHeight="1">
      <c r="A216" s="49">
        <v>207</v>
      </c>
      <c r="B216" s="50" t="s">
        <v>464</v>
      </c>
      <c r="C216" s="49">
        <v>1</v>
      </c>
      <c r="D216" s="53">
        <v>1.06</v>
      </c>
      <c r="E216" s="111">
        <v>3</v>
      </c>
      <c r="F216" s="54">
        <v>175.00366647839365</v>
      </c>
      <c r="G216" s="55">
        <v>12360.556939418671</v>
      </c>
      <c r="H216" s="55">
        <v>9271</v>
      </c>
      <c r="I216" s="55">
        <v>1088</v>
      </c>
      <c r="J216" s="55">
        <f t="shared" si="3"/>
        <v>22720</v>
      </c>
      <c r="K216" s="55"/>
      <c r="L216" s="104"/>
      <c r="M216" s="104"/>
      <c r="N216" s="104"/>
      <c r="O216" s="145"/>
      <c r="P216" s="104"/>
      <c r="Q216" s="104"/>
      <c r="R216" s="55"/>
      <c r="S216" s="55"/>
      <c r="T216" s="55"/>
    </row>
    <row r="217" spans="1:20" s="56" customFormat="1" ht="12.75" customHeight="1">
      <c r="A217" s="49">
        <v>208</v>
      </c>
      <c r="B217" s="50" t="s">
        <v>465</v>
      </c>
      <c r="C217" s="49">
        <v>1</v>
      </c>
      <c r="D217" s="53">
        <v>1.0509999999999999</v>
      </c>
      <c r="E217" s="111">
        <v>2</v>
      </c>
      <c r="F217" s="54">
        <v>143.97950758811322</v>
      </c>
      <c r="G217" s="55">
        <v>11196.124777214076</v>
      </c>
      <c r="H217" s="55">
        <v>4924</v>
      </c>
      <c r="I217" s="55">
        <v>1088</v>
      </c>
      <c r="J217" s="55">
        <f t="shared" si="3"/>
        <v>17208</v>
      </c>
      <c r="K217" s="55"/>
      <c r="L217" s="104"/>
      <c r="M217" s="104"/>
      <c r="N217" s="104"/>
      <c r="O217" s="145"/>
      <c r="P217" s="104"/>
      <c r="Q217" s="104"/>
      <c r="R217" s="55"/>
      <c r="S217" s="55"/>
      <c r="T217" s="55"/>
    </row>
    <row r="218" spans="1:20" s="56" customFormat="1" ht="12.75" customHeight="1">
      <c r="A218" s="49">
        <v>209</v>
      </c>
      <c r="B218" s="50" t="s">
        <v>466</v>
      </c>
      <c r="C218" s="49">
        <v>1</v>
      </c>
      <c r="D218" s="53">
        <v>1</v>
      </c>
      <c r="E218" s="111">
        <v>11</v>
      </c>
      <c r="F218" s="54">
        <v>118.19513833088595</v>
      </c>
      <c r="G218" s="55">
        <v>15265.58627362056</v>
      </c>
      <c r="H218" s="55">
        <v>2778</v>
      </c>
      <c r="I218" s="55">
        <v>1088</v>
      </c>
      <c r="J218" s="55">
        <f t="shared" si="3"/>
        <v>19132</v>
      </c>
      <c r="K218" s="55"/>
      <c r="L218" s="104"/>
      <c r="M218" s="104"/>
      <c r="N218" s="104"/>
      <c r="O218" s="145"/>
      <c r="P218" s="104"/>
      <c r="Q218" s="104"/>
      <c r="R218" s="55"/>
      <c r="S218" s="55"/>
      <c r="T218" s="55"/>
    </row>
    <row r="219" spans="1:20" s="56" customFormat="1" ht="12.75" customHeight="1">
      <c r="A219" s="49">
        <v>210</v>
      </c>
      <c r="B219" s="50" t="s">
        <v>467</v>
      </c>
      <c r="C219" s="49">
        <v>1</v>
      </c>
      <c r="D219" s="53">
        <v>1</v>
      </c>
      <c r="E219" s="111">
        <v>6</v>
      </c>
      <c r="F219" s="54">
        <v>132.55313018066948</v>
      </c>
      <c r="G219" s="55">
        <v>12602.315463378176</v>
      </c>
      <c r="H219" s="55">
        <v>4102</v>
      </c>
      <c r="I219" s="55">
        <v>1088</v>
      </c>
      <c r="J219" s="55">
        <f t="shared" si="3"/>
        <v>17792</v>
      </c>
      <c r="K219" s="55"/>
      <c r="L219" s="104"/>
      <c r="M219" s="104"/>
      <c r="N219" s="104"/>
      <c r="O219" s="145"/>
      <c r="P219" s="104"/>
      <c r="Q219" s="104"/>
      <c r="R219" s="55"/>
      <c r="S219" s="55"/>
      <c r="T219" s="55"/>
    </row>
    <row r="220" spans="1:20" s="56" customFormat="1" ht="12.75" customHeight="1">
      <c r="A220" s="49">
        <v>211</v>
      </c>
      <c r="B220" s="50" t="s">
        <v>468</v>
      </c>
      <c r="C220" s="49">
        <v>1</v>
      </c>
      <c r="D220" s="53">
        <v>1</v>
      </c>
      <c r="E220" s="111">
        <v>5</v>
      </c>
      <c r="F220" s="54">
        <v>124.6419825249617</v>
      </c>
      <c r="G220" s="55">
        <v>11958.603272487353</v>
      </c>
      <c r="H220" s="55">
        <v>2947</v>
      </c>
      <c r="I220" s="55">
        <v>1088</v>
      </c>
      <c r="J220" s="55">
        <f t="shared" si="3"/>
        <v>15994</v>
      </c>
      <c r="K220" s="55"/>
      <c r="L220" s="104"/>
      <c r="M220" s="104"/>
      <c r="N220" s="104"/>
      <c r="O220" s="145"/>
      <c r="P220" s="104"/>
      <c r="Q220" s="104"/>
      <c r="R220" s="55"/>
      <c r="S220" s="55"/>
      <c r="T220" s="55"/>
    </row>
    <row r="221" spans="1:20" s="56" customFormat="1" ht="12.75" customHeight="1">
      <c r="A221" s="49">
        <v>212</v>
      </c>
      <c r="B221" s="50" t="s">
        <v>469</v>
      </c>
      <c r="C221" s="49">
        <v>1</v>
      </c>
      <c r="D221" s="53">
        <v>1</v>
      </c>
      <c r="E221" s="111">
        <v>5</v>
      </c>
      <c r="F221" s="54">
        <v>125.51403656975954</v>
      </c>
      <c r="G221" s="55">
        <v>12000.131346621292</v>
      </c>
      <c r="H221" s="55">
        <v>3062</v>
      </c>
      <c r="I221" s="55">
        <v>1088</v>
      </c>
      <c r="J221" s="55">
        <f t="shared" si="3"/>
        <v>16150</v>
      </c>
      <c r="K221" s="55"/>
      <c r="L221" s="104"/>
      <c r="M221" s="104"/>
      <c r="N221" s="104"/>
      <c r="O221" s="145"/>
      <c r="P221" s="104"/>
      <c r="Q221" s="104"/>
      <c r="R221" s="55"/>
      <c r="S221" s="55"/>
      <c r="T221" s="55"/>
    </row>
    <row r="222" spans="1:20" s="56" customFormat="1" ht="12.75" customHeight="1">
      <c r="A222" s="49">
        <v>213</v>
      </c>
      <c r="B222" s="50" t="s">
        <v>470</v>
      </c>
      <c r="C222" s="49">
        <v>1</v>
      </c>
      <c r="D222" s="53">
        <v>1</v>
      </c>
      <c r="E222" s="111">
        <v>4</v>
      </c>
      <c r="F222" s="54">
        <v>171.67349549864534</v>
      </c>
      <c r="G222" s="55">
        <v>11337.942584905662</v>
      </c>
      <c r="H222" s="55">
        <v>8126</v>
      </c>
      <c r="I222" s="55">
        <v>1088</v>
      </c>
      <c r="J222" s="55">
        <f t="shared" si="3"/>
        <v>20552</v>
      </c>
      <c r="K222" s="55"/>
      <c r="L222" s="104"/>
      <c r="M222" s="104"/>
      <c r="N222" s="104"/>
      <c r="O222" s="145"/>
      <c r="P222" s="104"/>
      <c r="Q222" s="104"/>
      <c r="R222" s="55"/>
      <c r="S222" s="55"/>
      <c r="T222" s="55"/>
    </row>
    <row r="223" spans="1:20" s="56" customFormat="1" ht="12.75" customHeight="1">
      <c r="A223" s="49">
        <v>214</v>
      </c>
      <c r="B223" s="50" t="s">
        <v>471</v>
      </c>
      <c r="C223" s="49">
        <v>1</v>
      </c>
      <c r="D223" s="53">
        <v>1</v>
      </c>
      <c r="E223" s="111">
        <v>8</v>
      </c>
      <c r="F223" s="54">
        <v>116.1037786193513</v>
      </c>
      <c r="G223" s="55">
        <v>13045.171249999999</v>
      </c>
      <c r="H223" s="55">
        <v>2101</v>
      </c>
      <c r="I223" s="55">
        <v>1088</v>
      </c>
      <c r="J223" s="55">
        <f t="shared" si="3"/>
        <v>16234</v>
      </c>
      <c r="K223" s="55"/>
      <c r="L223" s="104"/>
      <c r="M223" s="104"/>
      <c r="N223" s="104"/>
      <c r="O223" s="145"/>
      <c r="P223" s="104"/>
      <c r="Q223" s="104"/>
      <c r="R223" s="55"/>
      <c r="S223" s="55"/>
      <c r="T223" s="55"/>
    </row>
    <row r="224" spans="1:20" s="56" customFormat="1" ht="12.75" customHeight="1">
      <c r="A224" s="49">
        <v>215</v>
      </c>
      <c r="B224" s="50" t="s">
        <v>472</v>
      </c>
      <c r="C224" s="49">
        <v>1</v>
      </c>
      <c r="D224" s="53">
        <v>1</v>
      </c>
      <c r="E224" s="111">
        <v>10</v>
      </c>
      <c r="F224" s="54">
        <v>107.50924524851246</v>
      </c>
      <c r="G224" s="55">
        <v>13314.825692307693</v>
      </c>
      <c r="H224" s="55">
        <v>1000</v>
      </c>
      <c r="I224" s="55">
        <v>1088</v>
      </c>
      <c r="J224" s="55">
        <f t="shared" si="3"/>
        <v>15403</v>
      </c>
      <c r="K224" s="55"/>
      <c r="L224" s="104"/>
      <c r="M224" s="104"/>
      <c r="N224" s="104"/>
      <c r="O224" s="145"/>
      <c r="P224" s="104"/>
      <c r="Q224" s="104"/>
      <c r="R224" s="55"/>
      <c r="S224" s="55"/>
      <c r="T224" s="55"/>
    </row>
    <row r="225" spans="1:20" s="56" customFormat="1" ht="12.75" customHeight="1">
      <c r="A225" s="49">
        <v>216</v>
      </c>
      <c r="B225" s="50" t="s">
        <v>473</v>
      </c>
      <c r="C225" s="49">
        <v>0</v>
      </c>
      <c r="D225" s="53">
        <v>1</v>
      </c>
      <c r="E225" s="111">
        <v>0</v>
      </c>
      <c r="F225" s="54">
        <v>0</v>
      </c>
      <c r="G225" s="55">
        <v>15697.710000000001</v>
      </c>
      <c r="H225" s="55">
        <v>0</v>
      </c>
      <c r="I225" s="55">
        <v>1088</v>
      </c>
      <c r="J225" s="55">
        <f t="shared" si="3"/>
        <v>16786</v>
      </c>
      <c r="K225" s="55"/>
      <c r="L225" s="104"/>
      <c r="M225" s="104"/>
      <c r="N225" s="104"/>
      <c r="O225" s="145"/>
      <c r="P225" s="104"/>
      <c r="Q225" s="104"/>
      <c r="R225" s="55"/>
      <c r="S225" s="55"/>
      <c r="T225" s="55"/>
    </row>
    <row r="226" spans="1:20" s="56" customFormat="1" ht="12.75" customHeight="1">
      <c r="A226" s="49">
        <v>217</v>
      </c>
      <c r="B226" s="50" t="s">
        <v>474</v>
      </c>
      <c r="C226" s="49">
        <v>1</v>
      </c>
      <c r="D226" s="53">
        <v>1.0760000000000001</v>
      </c>
      <c r="E226" s="111">
        <v>3</v>
      </c>
      <c r="F226" s="54">
        <v>156.81348116028272</v>
      </c>
      <c r="G226" s="55">
        <v>12035.742771459074</v>
      </c>
      <c r="H226" s="55">
        <v>6838</v>
      </c>
      <c r="I226" s="55">
        <v>1088</v>
      </c>
      <c r="J226" s="55">
        <f t="shared" si="3"/>
        <v>19962</v>
      </c>
      <c r="K226" s="55"/>
      <c r="L226" s="104"/>
      <c r="M226" s="104"/>
      <c r="N226" s="104"/>
      <c r="O226" s="145"/>
      <c r="P226" s="104"/>
      <c r="Q226" s="104"/>
      <c r="R226" s="55"/>
      <c r="S226" s="55"/>
      <c r="T226" s="55"/>
    </row>
    <row r="227" spans="1:20" s="56" customFormat="1" ht="12.75" customHeight="1">
      <c r="A227" s="49">
        <v>218</v>
      </c>
      <c r="B227" s="50" t="s">
        <v>475</v>
      </c>
      <c r="C227" s="49">
        <v>1</v>
      </c>
      <c r="D227" s="53">
        <v>1</v>
      </c>
      <c r="E227" s="111">
        <v>5</v>
      </c>
      <c r="F227" s="54">
        <v>141.5927914051158</v>
      </c>
      <c r="G227" s="55">
        <v>12338.604342521465</v>
      </c>
      <c r="H227" s="55">
        <v>5132</v>
      </c>
      <c r="I227" s="55">
        <v>1088</v>
      </c>
      <c r="J227" s="55">
        <f t="shared" si="3"/>
        <v>18559</v>
      </c>
      <c r="K227" s="55"/>
      <c r="L227" s="104"/>
      <c r="M227" s="104"/>
      <c r="N227" s="104"/>
      <c r="O227" s="145"/>
      <c r="P227" s="104"/>
      <c r="Q227" s="104"/>
      <c r="R227" s="55"/>
      <c r="S227" s="55"/>
      <c r="T227" s="55"/>
    </row>
    <row r="228" spans="1:20" s="56" customFormat="1" ht="12.75" customHeight="1">
      <c r="A228" s="49">
        <v>219</v>
      </c>
      <c r="B228" s="50" t="s">
        <v>476</v>
      </c>
      <c r="C228" s="49">
        <v>1</v>
      </c>
      <c r="D228" s="53">
        <v>1.06</v>
      </c>
      <c r="E228" s="111">
        <v>2</v>
      </c>
      <c r="F228" s="54">
        <v>149.08985791479563</v>
      </c>
      <c r="G228" s="55">
        <v>11651.964595847097</v>
      </c>
      <c r="H228" s="55">
        <v>5720</v>
      </c>
      <c r="I228" s="55">
        <v>1088</v>
      </c>
      <c r="J228" s="55">
        <f t="shared" si="3"/>
        <v>18460</v>
      </c>
      <c r="K228" s="55"/>
      <c r="L228" s="104"/>
      <c r="M228" s="104"/>
      <c r="N228" s="104"/>
      <c r="O228" s="145"/>
      <c r="P228" s="104"/>
      <c r="Q228" s="104"/>
      <c r="R228" s="55"/>
      <c r="S228" s="55"/>
      <c r="T228" s="55"/>
    </row>
    <row r="229" spans="1:20" s="56" customFormat="1" ht="12.75" customHeight="1">
      <c r="A229" s="49">
        <v>220</v>
      </c>
      <c r="B229" s="50" t="s">
        <v>477</v>
      </c>
      <c r="C229" s="49">
        <v>1</v>
      </c>
      <c r="D229" s="53">
        <v>1.0589999999999999</v>
      </c>
      <c r="E229" s="111">
        <v>7</v>
      </c>
      <c r="F229" s="54">
        <v>138.87081030760444</v>
      </c>
      <c r="G229" s="55">
        <v>13824.907319639307</v>
      </c>
      <c r="H229" s="55">
        <v>5374</v>
      </c>
      <c r="I229" s="55">
        <v>1088</v>
      </c>
      <c r="J229" s="55">
        <f t="shared" si="3"/>
        <v>20287</v>
      </c>
      <c r="K229" s="55"/>
      <c r="L229" s="104"/>
      <c r="M229" s="104"/>
      <c r="N229" s="104"/>
      <c r="O229" s="145"/>
      <c r="P229" s="104"/>
      <c r="Q229" s="104"/>
      <c r="R229" s="55"/>
      <c r="S229" s="55"/>
      <c r="T229" s="55"/>
    </row>
    <row r="230" spans="1:20" s="56" customFormat="1" ht="12.75" customHeight="1">
      <c r="A230" s="49">
        <v>221</v>
      </c>
      <c r="B230" s="50" t="s">
        <v>478</v>
      </c>
      <c r="C230" s="49">
        <v>1</v>
      </c>
      <c r="D230" s="53">
        <v>1</v>
      </c>
      <c r="E230" s="111">
        <v>9</v>
      </c>
      <c r="F230" s="54">
        <v>199.83330418336192</v>
      </c>
      <c r="G230" s="55">
        <v>13484.628004434591</v>
      </c>
      <c r="H230" s="55">
        <v>13462</v>
      </c>
      <c r="I230" s="55">
        <v>1088</v>
      </c>
      <c r="J230" s="55">
        <f t="shared" si="3"/>
        <v>28035</v>
      </c>
      <c r="K230" s="55"/>
      <c r="L230" s="104"/>
      <c r="M230" s="104"/>
      <c r="N230" s="104"/>
      <c r="O230" s="145"/>
      <c r="P230" s="104"/>
      <c r="Q230" s="104"/>
      <c r="R230" s="55"/>
      <c r="S230" s="55"/>
      <c r="T230" s="55"/>
    </row>
    <row r="231" spans="1:20" s="56" customFormat="1" ht="12.75" customHeight="1">
      <c r="A231" s="49">
        <v>222</v>
      </c>
      <c r="B231" s="50" t="s">
        <v>479</v>
      </c>
      <c r="C231" s="49">
        <v>0</v>
      </c>
      <c r="D231" s="53">
        <v>1</v>
      </c>
      <c r="E231" s="111">
        <v>0</v>
      </c>
      <c r="F231" s="54">
        <v>0</v>
      </c>
      <c r="G231" s="55"/>
      <c r="H231" s="55">
        <v>0</v>
      </c>
      <c r="I231" s="55">
        <v>1088</v>
      </c>
      <c r="J231" s="55">
        <f t="shared" si="3"/>
        <v>1088</v>
      </c>
      <c r="K231" s="55"/>
      <c r="L231" s="104"/>
      <c r="M231" s="104"/>
      <c r="N231" s="104"/>
      <c r="O231" s="145"/>
      <c r="P231" s="104"/>
      <c r="Q231" s="104"/>
      <c r="R231" s="55"/>
      <c r="S231" s="55"/>
      <c r="T231" s="55"/>
    </row>
    <row r="232" spans="1:20" s="56" customFormat="1" ht="12.75" customHeight="1">
      <c r="A232" s="49">
        <v>223</v>
      </c>
      <c r="B232" s="50" t="s">
        <v>480</v>
      </c>
      <c r="C232" s="49">
        <v>1</v>
      </c>
      <c r="D232" s="53">
        <v>1</v>
      </c>
      <c r="E232" s="111">
        <v>11</v>
      </c>
      <c r="F232" s="54">
        <v>102.19153314731852</v>
      </c>
      <c r="G232" s="55">
        <v>14487.255881355934</v>
      </c>
      <c r="H232" s="55">
        <v>317</v>
      </c>
      <c r="I232" s="55">
        <v>1088</v>
      </c>
      <c r="J232" s="55">
        <f t="shared" si="3"/>
        <v>15892</v>
      </c>
      <c r="K232" s="55"/>
      <c r="L232" s="104"/>
      <c r="M232" s="104"/>
      <c r="N232" s="104"/>
      <c r="O232" s="145"/>
      <c r="P232" s="104"/>
      <c r="Q232" s="104"/>
      <c r="R232" s="55"/>
      <c r="S232" s="55"/>
      <c r="T232" s="55"/>
    </row>
    <row r="233" spans="1:20" s="56" customFormat="1" ht="12.75" customHeight="1">
      <c r="A233" s="49">
        <v>224</v>
      </c>
      <c r="B233" s="50" t="s">
        <v>481</v>
      </c>
      <c r="C233" s="49">
        <v>1</v>
      </c>
      <c r="D233" s="53">
        <v>1</v>
      </c>
      <c r="E233" s="111">
        <v>9</v>
      </c>
      <c r="F233" s="54">
        <v>244.21883656954577</v>
      </c>
      <c r="G233" s="55">
        <v>13405.489408284026</v>
      </c>
      <c r="H233" s="55">
        <v>19333</v>
      </c>
      <c r="I233" s="55">
        <v>1088</v>
      </c>
      <c r="J233" s="55">
        <f t="shared" si="3"/>
        <v>33826</v>
      </c>
      <c r="K233" s="55"/>
      <c r="L233" s="104"/>
      <c r="M233" s="104"/>
      <c r="N233" s="104"/>
      <c r="O233" s="145"/>
      <c r="P233" s="104"/>
      <c r="Q233" s="104"/>
      <c r="R233" s="55"/>
      <c r="S233" s="55"/>
      <c r="T233" s="55"/>
    </row>
    <row r="234" spans="1:20" s="56" customFormat="1" ht="12.75" customHeight="1">
      <c r="A234" s="49">
        <v>225</v>
      </c>
      <c r="B234" s="50" t="s">
        <v>482</v>
      </c>
      <c r="C234" s="49">
        <v>0</v>
      </c>
      <c r="D234" s="53">
        <v>1</v>
      </c>
      <c r="E234" s="111">
        <v>0</v>
      </c>
      <c r="F234" s="54">
        <v>0</v>
      </c>
      <c r="G234" s="55"/>
      <c r="H234" s="55">
        <v>0</v>
      </c>
      <c r="I234" s="55">
        <v>1088</v>
      </c>
      <c r="J234" s="55">
        <f t="shared" si="3"/>
        <v>1088</v>
      </c>
      <c r="K234" s="55"/>
      <c r="L234" s="104"/>
      <c r="M234" s="104"/>
      <c r="N234" s="104"/>
      <c r="O234" s="145"/>
      <c r="P234" s="104"/>
      <c r="Q234" s="104"/>
      <c r="R234" s="55"/>
      <c r="S234" s="55"/>
      <c r="T234" s="55"/>
    </row>
    <row r="235" spans="1:20" s="56" customFormat="1" ht="12.75" customHeight="1">
      <c r="A235" s="49">
        <v>226</v>
      </c>
      <c r="B235" s="50" t="s">
        <v>483</v>
      </c>
      <c r="C235" s="49">
        <v>1</v>
      </c>
      <c r="D235" s="53">
        <v>1</v>
      </c>
      <c r="E235" s="111">
        <v>9</v>
      </c>
      <c r="F235" s="54">
        <v>109.45939281593087</v>
      </c>
      <c r="G235" s="55">
        <v>13384.229217059199</v>
      </c>
      <c r="H235" s="55">
        <v>1266</v>
      </c>
      <c r="I235" s="55">
        <v>1088</v>
      </c>
      <c r="J235" s="55">
        <f t="shared" si="3"/>
        <v>15738</v>
      </c>
      <c r="K235" s="55"/>
      <c r="L235" s="104"/>
      <c r="M235" s="104"/>
      <c r="N235" s="104"/>
      <c r="O235" s="145"/>
      <c r="P235" s="104"/>
      <c r="Q235" s="104"/>
      <c r="R235" s="55"/>
      <c r="S235" s="55"/>
      <c r="T235" s="55"/>
    </row>
    <row r="236" spans="1:20" s="56" customFormat="1" ht="12.75" customHeight="1">
      <c r="A236" s="49">
        <v>227</v>
      </c>
      <c r="B236" s="50" t="s">
        <v>484</v>
      </c>
      <c r="C236" s="49">
        <v>1</v>
      </c>
      <c r="D236" s="53">
        <v>1</v>
      </c>
      <c r="E236" s="111">
        <v>10</v>
      </c>
      <c r="F236" s="54">
        <v>126.42294044258706</v>
      </c>
      <c r="G236" s="55">
        <v>14071.793831919813</v>
      </c>
      <c r="H236" s="55">
        <v>3718</v>
      </c>
      <c r="I236" s="55">
        <v>1088</v>
      </c>
      <c r="J236" s="55">
        <f t="shared" si="3"/>
        <v>18878</v>
      </c>
      <c r="K236" s="55"/>
      <c r="L236" s="104"/>
      <c r="M236" s="104"/>
      <c r="N236" s="104"/>
      <c r="O236" s="145"/>
      <c r="P236" s="104"/>
      <c r="Q236" s="104"/>
      <c r="R236" s="55"/>
      <c r="S236" s="55"/>
      <c r="T236" s="55"/>
    </row>
    <row r="237" spans="1:20" s="56" customFormat="1" ht="12.75" customHeight="1">
      <c r="A237" s="49">
        <v>228</v>
      </c>
      <c r="B237" s="50" t="s">
        <v>485</v>
      </c>
      <c r="C237" s="49">
        <v>0</v>
      </c>
      <c r="D237" s="53">
        <v>1</v>
      </c>
      <c r="E237" s="111">
        <v>0</v>
      </c>
      <c r="F237" s="54">
        <v>0</v>
      </c>
      <c r="G237" s="55"/>
      <c r="H237" s="55">
        <v>0</v>
      </c>
      <c r="I237" s="55">
        <v>1088</v>
      </c>
      <c r="J237" s="55">
        <f t="shared" si="3"/>
        <v>1088</v>
      </c>
      <c r="K237" s="55"/>
      <c r="L237" s="104"/>
      <c r="M237" s="104"/>
      <c r="N237" s="104"/>
      <c r="O237" s="145"/>
      <c r="P237" s="104"/>
      <c r="Q237" s="104"/>
      <c r="R237" s="55"/>
      <c r="S237" s="55"/>
      <c r="T237" s="55"/>
    </row>
    <row r="238" spans="1:20" s="56" customFormat="1" ht="12.75" customHeight="1">
      <c r="A238" s="49">
        <v>229</v>
      </c>
      <c r="B238" s="50" t="s">
        <v>486</v>
      </c>
      <c r="C238" s="49">
        <v>1</v>
      </c>
      <c r="D238" s="53">
        <v>1</v>
      </c>
      <c r="E238" s="111">
        <v>9</v>
      </c>
      <c r="F238" s="54">
        <v>107.53633442925852</v>
      </c>
      <c r="G238" s="55">
        <v>14061.217885521883</v>
      </c>
      <c r="H238" s="55">
        <v>1060</v>
      </c>
      <c r="I238" s="55">
        <v>1088</v>
      </c>
      <c r="J238" s="55">
        <f t="shared" si="3"/>
        <v>16209</v>
      </c>
      <c r="K238" s="55"/>
      <c r="L238" s="104"/>
      <c r="M238" s="104"/>
      <c r="N238" s="104"/>
      <c r="O238" s="145"/>
      <c r="P238" s="104"/>
      <c r="Q238" s="104"/>
      <c r="R238" s="55"/>
      <c r="S238" s="55"/>
      <c r="T238" s="55"/>
    </row>
    <row r="239" spans="1:20" s="56" customFormat="1" ht="12.75" customHeight="1">
      <c r="A239" s="49">
        <v>230</v>
      </c>
      <c r="B239" s="50" t="s">
        <v>487</v>
      </c>
      <c r="C239" s="49">
        <v>1</v>
      </c>
      <c r="D239" s="53">
        <v>1</v>
      </c>
      <c r="E239" s="111">
        <v>3</v>
      </c>
      <c r="F239" s="54">
        <v>266.1447305987499</v>
      </c>
      <c r="G239" s="55">
        <v>12152.190769230769</v>
      </c>
      <c r="H239" s="55">
        <v>20190</v>
      </c>
      <c r="I239" s="55">
        <v>1088</v>
      </c>
      <c r="J239" s="55">
        <f t="shared" si="3"/>
        <v>33430</v>
      </c>
      <c r="K239" s="55"/>
      <c r="L239" s="104"/>
      <c r="M239" s="104"/>
      <c r="N239" s="104"/>
      <c r="O239" s="145"/>
      <c r="P239" s="104"/>
      <c r="Q239" s="104"/>
      <c r="R239" s="55"/>
      <c r="S239" s="55"/>
      <c r="T239" s="55"/>
    </row>
    <row r="240" spans="1:20" s="56" customFormat="1" ht="12.75" customHeight="1">
      <c r="A240" s="49">
        <v>231</v>
      </c>
      <c r="B240" s="50" t="s">
        <v>488</v>
      </c>
      <c r="C240" s="49">
        <v>1</v>
      </c>
      <c r="D240" s="53">
        <v>1.04</v>
      </c>
      <c r="E240" s="111">
        <v>4</v>
      </c>
      <c r="F240" s="54">
        <v>127.16733019074478</v>
      </c>
      <c r="G240" s="55">
        <v>12305.825484740742</v>
      </c>
      <c r="H240" s="55">
        <v>3343</v>
      </c>
      <c r="I240" s="55">
        <v>1088</v>
      </c>
      <c r="J240" s="55">
        <f t="shared" si="3"/>
        <v>16737</v>
      </c>
      <c r="K240" s="55"/>
      <c r="L240" s="104"/>
      <c r="M240" s="104"/>
      <c r="N240" s="104"/>
      <c r="O240" s="145"/>
      <c r="P240" s="104"/>
      <c r="Q240" s="104"/>
      <c r="R240" s="55"/>
      <c r="S240" s="55"/>
      <c r="T240" s="55"/>
    </row>
    <row r="241" spans="1:20" s="56" customFormat="1" ht="12.75" customHeight="1">
      <c r="A241" s="49">
        <v>232</v>
      </c>
      <c r="B241" s="50" t="s">
        <v>489</v>
      </c>
      <c r="C241" s="49">
        <v>0</v>
      </c>
      <c r="D241" s="53">
        <v>1</v>
      </c>
      <c r="E241" s="111">
        <v>0</v>
      </c>
      <c r="F241" s="54">
        <v>0</v>
      </c>
      <c r="G241" s="55"/>
      <c r="H241" s="55">
        <v>0</v>
      </c>
      <c r="I241" s="55">
        <v>1088</v>
      </c>
      <c r="J241" s="55">
        <f t="shared" si="3"/>
        <v>1088</v>
      </c>
      <c r="K241" s="55"/>
      <c r="L241" s="104"/>
      <c r="M241" s="104"/>
      <c r="N241" s="104"/>
      <c r="O241" s="145"/>
      <c r="P241" s="104"/>
      <c r="Q241" s="104"/>
      <c r="R241" s="55"/>
      <c r="S241" s="55"/>
      <c r="T241" s="55"/>
    </row>
    <row r="242" spans="1:20" s="56" customFormat="1" ht="12.75" customHeight="1">
      <c r="A242" s="49">
        <v>233</v>
      </c>
      <c r="B242" s="50" t="s">
        <v>490</v>
      </c>
      <c r="C242" s="49">
        <v>0</v>
      </c>
      <c r="D242" s="53">
        <v>1</v>
      </c>
      <c r="E242" s="111">
        <v>0</v>
      </c>
      <c r="F242" s="54">
        <v>0</v>
      </c>
      <c r="G242" s="55">
        <v>15697.710000000001</v>
      </c>
      <c r="H242" s="55">
        <v>0</v>
      </c>
      <c r="I242" s="55">
        <v>1088</v>
      </c>
      <c r="J242" s="55">
        <f t="shared" si="3"/>
        <v>16786</v>
      </c>
      <c r="K242" s="55"/>
      <c r="L242" s="104"/>
      <c r="M242" s="104"/>
      <c r="N242" s="104"/>
      <c r="O242" s="145"/>
      <c r="P242" s="104"/>
      <c r="Q242" s="104"/>
      <c r="R242" s="55"/>
      <c r="S242" s="55"/>
      <c r="T242" s="55"/>
    </row>
    <row r="243" spans="1:20" s="56" customFormat="1" ht="12.75" customHeight="1">
      <c r="A243" s="49">
        <v>234</v>
      </c>
      <c r="B243" s="50" t="s">
        <v>491</v>
      </c>
      <c r="C243" s="49">
        <v>1</v>
      </c>
      <c r="D243" s="53">
        <v>1</v>
      </c>
      <c r="E243" s="111">
        <v>7</v>
      </c>
      <c r="F243" s="54">
        <v>228.43544294097691</v>
      </c>
      <c r="G243" s="55">
        <v>14371.210615384614</v>
      </c>
      <c r="H243" s="55">
        <v>18458</v>
      </c>
      <c r="I243" s="55">
        <v>1088</v>
      </c>
      <c r="J243" s="55">
        <f t="shared" si="3"/>
        <v>33917</v>
      </c>
      <c r="K243" s="55"/>
      <c r="L243" s="104"/>
      <c r="M243" s="104"/>
      <c r="N243" s="104"/>
      <c r="O243" s="145"/>
      <c r="P243" s="104"/>
      <c r="Q243" s="104"/>
      <c r="R243" s="55"/>
      <c r="S243" s="55"/>
      <c r="T243" s="55"/>
    </row>
    <row r="244" spans="1:20" s="56" customFormat="1" ht="12.75" customHeight="1">
      <c r="A244" s="49">
        <v>235</v>
      </c>
      <c r="B244" s="50" t="s">
        <v>492</v>
      </c>
      <c r="C244" s="49">
        <v>0</v>
      </c>
      <c r="D244" s="53">
        <v>1</v>
      </c>
      <c r="E244" s="111">
        <v>0</v>
      </c>
      <c r="F244" s="54">
        <v>0</v>
      </c>
      <c r="G244" s="55"/>
      <c r="H244" s="55">
        <v>0</v>
      </c>
      <c r="I244" s="55">
        <v>1088</v>
      </c>
      <c r="J244" s="55">
        <f t="shared" si="3"/>
        <v>1088</v>
      </c>
      <c r="K244" s="55"/>
      <c r="L244" s="104"/>
      <c r="M244" s="104"/>
      <c r="N244" s="104"/>
      <c r="O244" s="145"/>
      <c r="P244" s="104"/>
      <c r="Q244" s="104"/>
      <c r="R244" s="55"/>
      <c r="S244" s="55"/>
      <c r="T244" s="55"/>
    </row>
    <row r="245" spans="1:20" s="56" customFormat="1" ht="12.75" customHeight="1">
      <c r="A245" s="49">
        <v>236</v>
      </c>
      <c r="B245" s="50" t="s">
        <v>493</v>
      </c>
      <c r="C245" s="49">
        <v>1</v>
      </c>
      <c r="D245" s="53">
        <v>1</v>
      </c>
      <c r="E245" s="111">
        <v>10</v>
      </c>
      <c r="F245" s="54">
        <v>117.80588745276255</v>
      </c>
      <c r="G245" s="55">
        <v>15081.787958348166</v>
      </c>
      <c r="H245" s="55">
        <v>2685</v>
      </c>
      <c r="I245" s="55">
        <v>1088</v>
      </c>
      <c r="J245" s="55">
        <f t="shared" si="3"/>
        <v>18855</v>
      </c>
      <c r="K245" s="55"/>
      <c r="L245" s="104"/>
      <c r="M245" s="104"/>
      <c r="N245" s="104"/>
      <c r="O245" s="145"/>
      <c r="P245" s="104"/>
      <c r="Q245" s="104"/>
      <c r="R245" s="55"/>
      <c r="S245" s="55"/>
      <c r="T245" s="55"/>
    </row>
    <row r="246" spans="1:20" s="56" customFormat="1" ht="12.75" customHeight="1">
      <c r="A246" s="49">
        <v>237</v>
      </c>
      <c r="B246" s="50" t="s">
        <v>494</v>
      </c>
      <c r="C246" s="49">
        <v>0</v>
      </c>
      <c r="D246" s="53">
        <v>1</v>
      </c>
      <c r="E246" s="111">
        <v>0</v>
      </c>
      <c r="F246" s="54">
        <v>0</v>
      </c>
      <c r="G246" s="55">
        <v>15697.710000000001</v>
      </c>
      <c r="H246" s="55">
        <v>0</v>
      </c>
      <c r="I246" s="55">
        <v>1088</v>
      </c>
      <c r="J246" s="55">
        <f t="shared" si="3"/>
        <v>16786</v>
      </c>
      <c r="K246" s="55"/>
      <c r="L246" s="104"/>
      <c r="M246" s="104"/>
      <c r="N246" s="104"/>
      <c r="O246" s="145"/>
      <c r="P246" s="104"/>
      <c r="Q246" s="104"/>
      <c r="R246" s="55"/>
      <c r="S246" s="55"/>
      <c r="T246" s="55"/>
    </row>
    <row r="247" spans="1:20" s="56" customFormat="1" ht="12.75" customHeight="1">
      <c r="A247" s="49">
        <v>238</v>
      </c>
      <c r="B247" s="50" t="s">
        <v>495</v>
      </c>
      <c r="C247" s="49">
        <v>1</v>
      </c>
      <c r="D247" s="53">
        <v>1</v>
      </c>
      <c r="E247" s="111">
        <v>6</v>
      </c>
      <c r="F247" s="54">
        <v>133.04393748241574</v>
      </c>
      <c r="G247" s="55">
        <v>11994.716104477613</v>
      </c>
      <c r="H247" s="55">
        <v>3964</v>
      </c>
      <c r="I247" s="55">
        <v>1088</v>
      </c>
      <c r="J247" s="55">
        <f t="shared" si="3"/>
        <v>17047</v>
      </c>
      <c r="K247" s="55"/>
      <c r="L247" s="104"/>
      <c r="M247" s="104"/>
      <c r="N247" s="104"/>
      <c r="O247" s="145"/>
      <c r="P247" s="104"/>
      <c r="Q247" s="104"/>
      <c r="R247" s="55"/>
      <c r="S247" s="55"/>
      <c r="T247" s="55"/>
    </row>
    <row r="248" spans="1:20" s="56" customFormat="1" ht="12.75" customHeight="1">
      <c r="A248" s="49">
        <v>239</v>
      </c>
      <c r="B248" s="50" t="s">
        <v>496</v>
      </c>
      <c r="C248" s="49">
        <v>1</v>
      </c>
      <c r="D248" s="53">
        <v>1.0369999999999999</v>
      </c>
      <c r="E248" s="111">
        <v>6</v>
      </c>
      <c r="F248" s="54">
        <v>134.12887724445528</v>
      </c>
      <c r="G248" s="55">
        <v>13471.834648180999</v>
      </c>
      <c r="H248" s="55">
        <v>4598</v>
      </c>
      <c r="I248" s="55">
        <v>1088</v>
      </c>
      <c r="J248" s="55">
        <f t="shared" si="3"/>
        <v>19158</v>
      </c>
      <c r="K248" s="55"/>
      <c r="L248" s="104"/>
      <c r="M248" s="104"/>
      <c r="N248" s="104"/>
      <c r="O248" s="145"/>
      <c r="P248" s="104"/>
      <c r="Q248" s="104"/>
      <c r="R248" s="55"/>
      <c r="S248" s="55"/>
      <c r="T248" s="55"/>
    </row>
    <row r="249" spans="1:20" s="56" customFormat="1" ht="12.75" customHeight="1">
      <c r="A249" s="49">
        <v>240</v>
      </c>
      <c r="B249" s="50" t="s">
        <v>497</v>
      </c>
      <c r="C249" s="49">
        <v>1</v>
      </c>
      <c r="D249" s="53">
        <v>1.052</v>
      </c>
      <c r="E249" s="111">
        <v>5</v>
      </c>
      <c r="F249" s="54">
        <v>165.83636343913179</v>
      </c>
      <c r="G249" s="55">
        <v>12015.642921451614</v>
      </c>
      <c r="H249" s="55">
        <v>7911</v>
      </c>
      <c r="I249" s="55">
        <v>1088</v>
      </c>
      <c r="J249" s="55">
        <f t="shared" si="3"/>
        <v>21015</v>
      </c>
      <c r="K249" s="55"/>
      <c r="L249" s="104"/>
      <c r="M249" s="104"/>
      <c r="N249" s="104"/>
      <c r="O249" s="145"/>
      <c r="P249" s="104"/>
      <c r="Q249" s="104"/>
      <c r="R249" s="55"/>
      <c r="S249" s="55"/>
      <c r="T249" s="55"/>
    </row>
    <row r="250" spans="1:20" s="56" customFormat="1" ht="12.75" customHeight="1">
      <c r="A250" s="49">
        <v>241</v>
      </c>
      <c r="B250" s="50" t="s">
        <v>498</v>
      </c>
      <c r="C250" s="49">
        <v>0</v>
      </c>
      <c r="D250" s="53">
        <v>1</v>
      </c>
      <c r="E250" s="111">
        <v>0</v>
      </c>
      <c r="F250" s="54">
        <v>0</v>
      </c>
      <c r="G250" s="55">
        <v>15697.710000000001</v>
      </c>
      <c r="H250" s="55">
        <v>0</v>
      </c>
      <c r="I250" s="55">
        <v>1088</v>
      </c>
      <c r="J250" s="55">
        <f t="shared" si="3"/>
        <v>16786</v>
      </c>
      <c r="K250" s="55"/>
      <c r="L250" s="104"/>
      <c r="M250" s="104"/>
      <c r="N250" s="104"/>
      <c r="O250" s="145"/>
      <c r="P250" s="104"/>
      <c r="Q250" s="104"/>
      <c r="R250" s="55"/>
      <c r="S250" s="55"/>
      <c r="T250" s="55"/>
    </row>
    <row r="251" spans="1:20" s="56" customFormat="1" ht="12.75" customHeight="1">
      <c r="A251" s="49">
        <v>242</v>
      </c>
      <c r="B251" s="50" t="s">
        <v>499</v>
      </c>
      <c r="C251" s="49">
        <v>1</v>
      </c>
      <c r="D251" s="53">
        <v>1</v>
      </c>
      <c r="E251" s="111">
        <v>10</v>
      </c>
      <c r="F251" s="54">
        <v>425.55157165676053</v>
      </c>
      <c r="G251" s="55">
        <v>15825.443298969072</v>
      </c>
      <c r="H251" s="55">
        <v>51520</v>
      </c>
      <c r="I251" s="55">
        <v>1088</v>
      </c>
      <c r="J251" s="55">
        <f t="shared" si="3"/>
        <v>68433</v>
      </c>
      <c r="K251" s="55"/>
      <c r="L251" s="104"/>
      <c r="M251" s="104"/>
      <c r="N251" s="104"/>
      <c r="O251" s="145"/>
      <c r="P251" s="104"/>
      <c r="Q251" s="104"/>
      <c r="R251" s="55"/>
      <c r="S251" s="55"/>
      <c r="T251" s="55"/>
    </row>
    <row r="252" spans="1:20" s="56" customFormat="1" ht="12.75" customHeight="1">
      <c r="A252" s="49">
        <v>243</v>
      </c>
      <c r="B252" s="50" t="s">
        <v>500</v>
      </c>
      <c r="C252" s="49">
        <v>1</v>
      </c>
      <c r="D252" s="53">
        <v>1.052</v>
      </c>
      <c r="E252" s="111">
        <v>9</v>
      </c>
      <c r="F252" s="54">
        <v>114.23898557982488</v>
      </c>
      <c r="G252" s="55">
        <v>15518.332806854127</v>
      </c>
      <c r="H252" s="55">
        <v>2210</v>
      </c>
      <c r="I252" s="55">
        <v>1088</v>
      </c>
      <c r="J252" s="55">
        <f t="shared" si="3"/>
        <v>18816</v>
      </c>
      <c r="K252" s="55"/>
      <c r="L252" s="104"/>
      <c r="M252" s="104"/>
      <c r="N252" s="104"/>
      <c r="O252" s="145"/>
      <c r="P252" s="104"/>
      <c r="Q252" s="104"/>
      <c r="R252" s="55"/>
      <c r="S252" s="55"/>
      <c r="T252" s="55"/>
    </row>
    <row r="253" spans="1:20" s="56" customFormat="1" ht="12.75" customHeight="1">
      <c r="A253" s="49">
        <v>244</v>
      </c>
      <c r="B253" s="50" t="s">
        <v>501</v>
      </c>
      <c r="C253" s="49">
        <v>1</v>
      </c>
      <c r="D253" s="53">
        <v>1.0389999999999999</v>
      </c>
      <c r="E253" s="111">
        <v>10</v>
      </c>
      <c r="F253" s="54">
        <v>129.97873840854766</v>
      </c>
      <c r="G253" s="55">
        <v>15296.445320714512</v>
      </c>
      <c r="H253" s="55">
        <v>4586</v>
      </c>
      <c r="I253" s="55">
        <v>1088</v>
      </c>
      <c r="J253" s="55">
        <f t="shared" si="3"/>
        <v>20970</v>
      </c>
      <c r="K253" s="55"/>
      <c r="L253" s="104"/>
      <c r="M253" s="104"/>
      <c r="N253" s="104"/>
      <c r="O253" s="145"/>
      <c r="P253" s="104"/>
      <c r="Q253" s="104"/>
      <c r="R253" s="55"/>
      <c r="S253" s="55"/>
      <c r="T253" s="55"/>
    </row>
    <row r="254" spans="1:20" s="56" customFormat="1" ht="12.75" customHeight="1">
      <c r="A254" s="49">
        <v>245</v>
      </c>
      <c r="B254" s="50" t="s">
        <v>502</v>
      </c>
      <c r="C254" s="49">
        <v>0</v>
      </c>
      <c r="D254" s="53">
        <v>1</v>
      </c>
      <c r="E254" s="111">
        <v>0</v>
      </c>
      <c r="F254" s="54">
        <v>0</v>
      </c>
      <c r="G254" s="55"/>
      <c r="H254" s="55">
        <v>0</v>
      </c>
      <c r="I254" s="55">
        <v>1088</v>
      </c>
      <c r="J254" s="55">
        <f t="shared" si="3"/>
        <v>1088</v>
      </c>
      <c r="K254" s="55"/>
      <c r="L254" s="104"/>
      <c r="M254" s="104"/>
      <c r="N254" s="104"/>
      <c r="O254" s="145"/>
      <c r="P254" s="104"/>
      <c r="Q254" s="104"/>
      <c r="R254" s="55"/>
      <c r="S254" s="55"/>
      <c r="T254" s="55"/>
    </row>
    <row r="255" spans="1:20" s="56" customFormat="1" ht="12.75" customHeight="1">
      <c r="A255" s="49">
        <v>246</v>
      </c>
      <c r="B255" s="50" t="s">
        <v>503</v>
      </c>
      <c r="C255" s="49">
        <v>1</v>
      </c>
      <c r="D255" s="53">
        <v>1.038</v>
      </c>
      <c r="E255" s="111">
        <v>2</v>
      </c>
      <c r="F255" s="54">
        <v>138.73438185410328</v>
      </c>
      <c r="G255" s="55">
        <v>11679.143036663963</v>
      </c>
      <c r="H255" s="55">
        <v>4524</v>
      </c>
      <c r="I255" s="55">
        <v>1088</v>
      </c>
      <c r="J255" s="55">
        <f t="shared" si="3"/>
        <v>17291</v>
      </c>
      <c r="K255" s="55"/>
      <c r="L255" s="104"/>
      <c r="M255" s="104"/>
      <c r="N255" s="104"/>
      <c r="O255" s="145"/>
      <c r="P255" s="104"/>
      <c r="Q255" s="104"/>
      <c r="R255" s="55"/>
      <c r="S255" s="55"/>
      <c r="T255" s="55"/>
    </row>
    <row r="256" spans="1:20" s="56" customFormat="1" ht="12.75" customHeight="1">
      <c r="A256" s="49">
        <v>247</v>
      </c>
      <c r="B256" s="50" t="s">
        <v>504</v>
      </c>
      <c r="C256" s="49">
        <v>0</v>
      </c>
      <c r="D256" s="53">
        <v>1</v>
      </c>
      <c r="E256" s="111">
        <v>0</v>
      </c>
      <c r="F256" s="54">
        <v>0</v>
      </c>
      <c r="G256" s="55"/>
      <c r="H256" s="55">
        <v>0</v>
      </c>
      <c r="I256" s="55">
        <v>1088</v>
      </c>
      <c r="J256" s="55">
        <f t="shared" si="3"/>
        <v>1088</v>
      </c>
      <c r="K256" s="55"/>
      <c r="L256" s="104"/>
      <c r="M256" s="104"/>
      <c r="N256" s="104"/>
      <c r="O256" s="145"/>
      <c r="P256" s="104"/>
      <c r="Q256" s="104"/>
      <c r="R256" s="55"/>
      <c r="S256" s="55"/>
      <c r="T256" s="55"/>
    </row>
    <row r="257" spans="1:20" s="56" customFormat="1" ht="12.75" customHeight="1">
      <c r="A257" s="49">
        <v>248</v>
      </c>
      <c r="B257" s="50" t="s">
        <v>505</v>
      </c>
      <c r="C257" s="49">
        <v>1</v>
      </c>
      <c r="D257" s="53">
        <v>1.03</v>
      </c>
      <c r="E257" s="111">
        <v>11</v>
      </c>
      <c r="F257" s="54">
        <v>105.64205441920471</v>
      </c>
      <c r="G257" s="55">
        <v>16220.126411195861</v>
      </c>
      <c r="H257" s="55">
        <v>915</v>
      </c>
      <c r="I257" s="55">
        <v>1088</v>
      </c>
      <c r="J257" s="55">
        <f t="shared" si="3"/>
        <v>18223</v>
      </c>
      <c r="K257" s="55"/>
      <c r="L257" s="104"/>
      <c r="M257" s="104"/>
      <c r="N257" s="104"/>
      <c r="O257" s="145"/>
      <c r="P257" s="104"/>
      <c r="Q257" s="104"/>
      <c r="R257" s="55"/>
      <c r="S257" s="55"/>
      <c r="T257" s="55"/>
    </row>
    <row r="258" spans="1:20" s="56" customFormat="1" ht="12.75" customHeight="1">
      <c r="A258" s="49">
        <v>249</v>
      </c>
      <c r="B258" s="50" t="s">
        <v>506</v>
      </c>
      <c r="C258" s="49">
        <v>1</v>
      </c>
      <c r="D258" s="53">
        <v>1</v>
      </c>
      <c r="E258" s="111">
        <v>7</v>
      </c>
      <c r="F258" s="54">
        <v>259.05688656875327</v>
      </c>
      <c r="G258" s="55">
        <v>13387.845491803277</v>
      </c>
      <c r="H258" s="55">
        <v>21294</v>
      </c>
      <c r="I258" s="55">
        <v>1088</v>
      </c>
      <c r="J258" s="55">
        <f t="shared" si="3"/>
        <v>35770</v>
      </c>
      <c r="K258" s="55"/>
      <c r="L258" s="104"/>
      <c r="M258" s="104"/>
      <c r="N258" s="104"/>
      <c r="O258" s="145"/>
      <c r="P258" s="104"/>
      <c r="Q258" s="104"/>
      <c r="R258" s="55"/>
      <c r="S258" s="55"/>
      <c r="T258" s="55"/>
    </row>
    <row r="259" spans="1:20" s="56" customFormat="1" ht="12.75" customHeight="1">
      <c r="A259" s="49">
        <v>250</v>
      </c>
      <c r="B259" s="50" t="s">
        <v>507</v>
      </c>
      <c r="C259" s="49">
        <v>1</v>
      </c>
      <c r="D259" s="53">
        <v>1</v>
      </c>
      <c r="E259" s="111">
        <v>5</v>
      </c>
      <c r="F259" s="54">
        <v>123.25932154865711</v>
      </c>
      <c r="G259" s="55">
        <v>11629.752892720306</v>
      </c>
      <c r="H259" s="55">
        <v>2705</v>
      </c>
      <c r="I259" s="55">
        <v>1088</v>
      </c>
      <c r="J259" s="55">
        <f t="shared" si="3"/>
        <v>15423</v>
      </c>
      <c r="K259" s="55"/>
      <c r="L259" s="104"/>
      <c r="M259" s="104"/>
      <c r="N259" s="104"/>
      <c r="O259" s="145"/>
      <c r="P259" s="104"/>
      <c r="Q259" s="104"/>
      <c r="R259" s="55"/>
      <c r="S259" s="55"/>
      <c r="T259" s="55"/>
    </row>
    <row r="260" spans="1:20" s="56" customFormat="1" ht="12.75" customHeight="1">
      <c r="A260" s="49">
        <v>251</v>
      </c>
      <c r="B260" s="50" t="s">
        <v>508</v>
      </c>
      <c r="C260" s="49">
        <v>1</v>
      </c>
      <c r="D260" s="53">
        <v>1.0649999999999999</v>
      </c>
      <c r="E260" s="111">
        <v>9</v>
      </c>
      <c r="F260" s="54">
        <v>118.74273676001401</v>
      </c>
      <c r="G260" s="55">
        <v>14492.489907110194</v>
      </c>
      <c r="H260" s="55">
        <v>2716</v>
      </c>
      <c r="I260" s="55">
        <v>1088</v>
      </c>
      <c r="J260" s="55">
        <f t="shared" si="3"/>
        <v>18296</v>
      </c>
      <c r="K260" s="55"/>
      <c r="L260" s="104"/>
      <c r="M260" s="104"/>
      <c r="N260" s="104"/>
      <c r="O260" s="145"/>
      <c r="P260" s="104"/>
      <c r="Q260" s="104"/>
      <c r="R260" s="55"/>
      <c r="S260" s="55"/>
      <c r="T260" s="55"/>
    </row>
    <row r="261" spans="1:20" s="56" customFormat="1" ht="12.75" customHeight="1">
      <c r="A261" s="49">
        <v>252</v>
      </c>
      <c r="B261" s="50" t="s">
        <v>509</v>
      </c>
      <c r="C261" s="49">
        <v>1</v>
      </c>
      <c r="D261" s="53">
        <v>1.0289999999999999</v>
      </c>
      <c r="E261" s="111">
        <v>6</v>
      </c>
      <c r="F261" s="54">
        <v>212.25063527889995</v>
      </c>
      <c r="G261" s="55">
        <v>12914.566896610457</v>
      </c>
      <c r="H261" s="55">
        <v>14497</v>
      </c>
      <c r="I261" s="55">
        <v>1088</v>
      </c>
      <c r="J261" s="55">
        <f t="shared" si="3"/>
        <v>28500</v>
      </c>
      <c r="K261" s="55"/>
      <c r="L261" s="104"/>
      <c r="M261" s="104"/>
      <c r="N261" s="104"/>
      <c r="O261" s="145"/>
      <c r="P261" s="104"/>
      <c r="Q261" s="104"/>
      <c r="R261" s="55"/>
      <c r="S261" s="55"/>
      <c r="T261" s="55"/>
    </row>
    <row r="262" spans="1:20" s="56" customFormat="1" ht="12.75" customHeight="1">
      <c r="A262" s="49">
        <v>253</v>
      </c>
      <c r="B262" s="50" t="s">
        <v>510</v>
      </c>
      <c r="C262" s="49">
        <v>1</v>
      </c>
      <c r="D262" s="53">
        <v>1</v>
      </c>
      <c r="E262" s="111">
        <v>10</v>
      </c>
      <c r="F262" s="54">
        <v>350.02441038393192</v>
      </c>
      <c r="G262" s="55">
        <v>15623.324090909091</v>
      </c>
      <c r="H262" s="55">
        <v>39062</v>
      </c>
      <c r="I262" s="55">
        <v>1088</v>
      </c>
      <c r="J262" s="55">
        <f t="shared" si="3"/>
        <v>55773</v>
      </c>
      <c r="K262" s="55"/>
      <c r="L262" s="104"/>
      <c r="M262" s="104"/>
      <c r="N262" s="104"/>
      <c r="O262" s="145"/>
      <c r="P262" s="104"/>
      <c r="Q262" s="104"/>
      <c r="R262" s="55"/>
      <c r="S262" s="55"/>
      <c r="T262" s="55"/>
    </row>
    <row r="263" spans="1:20" s="56" customFormat="1" ht="12.75" customHeight="1">
      <c r="A263" s="49">
        <v>254</v>
      </c>
      <c r="B263" s="50" t="s">
        <v>511</v>
      </c>
      <c r="C263" s="49">
        <v>0</v>
      </c>
      <c r="D263" s="53">
        <v>1.038</v>
      </c>
      <c r="E263" s="111">
        <v>0</v>
      </c>
      <c r="F263" s="54">
        <v>0</v>
      </c>
      <c r="G263" s="55">
        <v>16176.625900000001</v>
      </c>
      <c r="H263" s="55">
        <v>0</v>
      </c>
      <c r="I263" s="55">
        <v>1088</v>
      </c>
      <c r="J263" s="55">
        <f t="shared" si="3"/>
        <v>17265</v>
      </c>
      <c r="K263" s="55"/>
      <c r="L263" s="104"/>
      <c r="M263" s="104"/>
      <c r="N263" s="104"/>
      <c r="O263" s="145"/>
      <c r="P263" s="104"/>
      <c r="Q263" s="104"/>
      <c r="R263" s="55"/>
      <c r="S263" s="55"/>
      <c r="T263" s="55"/>
    </row>
    <row r="264" spans="1:20" s="56" customFormat="1" ht="12.75" customHeight="1">
      <c r="A264" s="49">
        <v>255</v>
      </c>
      <c r="B264" s="50" t="s">
        <v>512</v>
      </c>
      <c r="C264" s="49">
        <v>0</v>
      </c>
      <c r="D264" s="53">
        <v>1</v>
      </c>
      <c r="E264" s="111">
        <v>0</v>
      </c>
      <c r="F264" s="54">
        <v>0</v>
      </c>
      <c r="G264" s="55"/>
      <c r="H264" s="55">
        <v>0</v>
      </c>
      <c r="I264" s="55">
        <v>1088</v>
      </c>
      <c r="J264" s="55">
        <f t="shared" si="3"/>
        <v>1088</v>
      </c>
      <c r="K264" s="55"/>
      <c r="L264" s="104"/>
      <c r="M264" s="104"/>
      <c r="N264" s="104"/>
      <c r="O264" s="145"/>
      <c r="P264" s="104"/>
      <c r="Q264" s="104"/>
      <c r="R264" s="55"/>
      <c r="S264" s="55"/>
      <c r="T264" s="55"/>
    </row>
    <row r="265" spans="1:20" s="56" customFormat="1" ht="12.75" customHeight="1">
      <c r="A265" s="49">
        <v>256</v>
      </c>
      <c r="B265" s="50" t="s">
        <v>513</v>
      </c>
      <c r="C265" s="49">
        <v>0</v>
      </c>
      <c r="D265" s="53">
        <v>1</v>
      </c>
      <c r="E265" s="111">
        <v>0</v>
      </c>
      <c r="F265" s="54">
        <v>0</v>
      </c>
      <c r="G265" s="55">
        <v>17246.09684210526</v>
      </c>
      <c r="H265" s="55">
        <v>0</v>
      </c>
      <c r="I265" s="55">
        <v>1088</v>
      </c>
      <c r="J265" s="55">
        <f t="shared" si="3"/>
        <v>18334</v>
      </c>
      <c r="K265" s="55"/>
      <c r="L265" s="104"/>
      <c r="M265" s="104"/>
      <c r="N265" s="104"/>
      <c r="O265" s="145"/>
      <c r="P265" s="104"/>
      <c r="Q265" s="104"/>
      <c r="R265" s="55"/>
      <c r="S265" s="55"/>
      <c r="T265" s="55"/>
    </row>
    <row r="266" spans="1:20" s="56" customFormat="1" ht="12.75" customHeight="1">
      <c r="A266" s="49">
        <v>257</v>
      </c>
      <c r="B266" s="50" t="s">
        <v>514</v>
      </c>
      <c r="C266" s="49">
        <v>0</v>
      </c>
      <c r="D266" s="53">
        <v>1</v>
      </c>
      <c r="E266" s="111">
        <v>0</v>
      </c>
      <c r="F266" s="54">
        <v>0</v>
      </c>
      <c r="G266" s="55"/>
      <c r="H266" s="55">
        <v>0</v>
      </c>
      <c r="I266" s="55">
        <v>1088</v>
      </c>
      <c r="J266" s="55">
        <f t="shared" ref="J266:J329" si="4">ROUND(G266,0)+H266+I266</f>
        <v>1088</v>
      </c>
      <c r="K266" s="55"/>
      <c r="L266" s="104"/>
      <c r="M266" s="104"/>
      <c r="N266" s="104"/>
      <c r="O266" s="145"/>
      <c r="P266" s="104"/>
      <c r="Q266" s="104"/>
      <c r="R266" s="55"/>
      <c r="S266" s="55"/>
      <c r="T266" s="55"/>
    </row>
    <row r="267" spans="1:20" s="56" customFormat="1" ht="12.75" customHeight="1">
      <c r="A267" s="49">
        <v>258</v>
      </c>
      <c r="B267" s="50" t="s">
        <v>515</v>
      </c>
      <c r="C267" s="49">
        <v>1</v>
      </c>
      <c r="D267" s="53">
        <v>1</v>
      </c>
      <c r="E267" s="111">
        <v>10</v>
      </c>
      <c r="F267" s="54">
        <v>133.43643088056936</v>
      </c>
      <c r="G267" s="55">
        <v>15157.483749697996</v>
      </c>
      <c r="H267" s="55">
        <v>5068</v>
      </c>
      <c r="I267" s="55">
        <v>1088</v>
      </c>
      <c r="J267" s="55">
        <f t="shared" si="4"/>
        <v>21313</v>
      </c>
      <c r="K267" s="55"/>
      <c r="L267" s="104"/>
      <c r="M267" s="104"/>
      <c r="N267" s="104"/>
      <c r="O267" s="145"/>
      <c r="P267" s="104"/>
      <c r="Q267" s="104"/>
      <c r="R267" s="55"/>
      <c r="S267" s="55"/>
      <c r="T267" s="55"/>
    </row>
    <row r="268" spans="1:20" s="56" customFormat="1" ht="12.75" customHeight="1">
      <c r="A268" s="49">
        <v>259</v>
      </c>
      <c r="B268" s="50" t="s">
        <v>516</v>
      </c>
      <c r="C268" s="49">
        <v>0</v>
      </c>
      <c r="D268" s="53">
        <v>1</v>
      </c>
      <c r="E268" s="111">
        <v>0</v>
      </c>
      <c r="F268" s="54">
        <v>0</v>
      </c>
      <c r="G268" s="55">
        <v>15697.710000000001</v>
      </c>
      <c r="H268" s="55">
        <v>0</v>
      </c>
      <c r="I268" s="55">
        <v>1088</v>
      </c>
      <c r="J268" s="55">
        <f t="shared" si="4"/>
        <v>16786</v>
      </c>
      <c r="K268" s="55"/>
      <c r="L268" s="104"/>
      <c r="M268" s="104"/>
      <c r="N268" s="104"/>
      <c r="O268" s="145"/>
      <c r="P268" s="104"/>
      <c r="Q268" s="104"/>
      <c r="R268" s="55"/>
      <c r="S268" s="55"/>
      <c r="T268" s="55"/>
    </row>
    <row r="269" spans="1:20" s="56" customFormat="1" ht="12.75" customHeight="1">
      <c r="A269" s="49">
        <v>260</v>
      </c>
      <c r="B269" s="50" t="s">
        <v>517</v>
      </c>
      <c r="C269" s="49">
        <v>0</v>
      </c>
      <c r="D269" s="53">
        <v>1</v>
      </c>
      <c r="E269" s="111">
        <v>0</v>
      </c>
      <c r="F269" s="54">
        <v>0</v>
      </c>
      <c r="G269" s="55"/>
      <c r="H269" s="55">
        <v>0</v>
      </c>
      <c r="I269" s="55">
        <v>1088</v>
      </c>
      <c r="J269" s="55">
        <f t="shared" si="4"/>
        <v>1088</v>
      </c>
      <c r="K269" s="55"/>
      <c r="L269" s="104"/>
      <c r="M269" s="104"/>
      <c r="N269" s="104"/>
      <c r="O269" s="145"/>
      <c r="P269" s="104"/>
      <c r="Q269" s="104"/>
      <c r="R269" s="55"/>
      <c r="S269" s="55"/>
      <c r="T269" s="55"/>
    </row>
    <row r="270" spans="1:20" s="56" customFormat="1" ht="12.75" customHeight="1">
      <c r="A270" s="49">
        <v>261</v>
      </c>
      <c r="B270" s="50" t="s">
        <v>518</v>
      </c>
      <c r="C270" s="49">
        <v>1</v>
      </c>
      <c r="D270" s="53">
        <v>1</v>
      </c>
      <c r="E270" s="111">
        <v>5</v>
      </c>
      <c r="F270" s="54">
        <v>170.01705546135543</v>
      </c>
      <c r="G270" s="55">
        <v>12089.064624277456</v>
      </c>
      <c r="H270" s="55">
        <v>8464</v>
      </c>
      <c r="I270" s="55">
        <v>1088</v>
      </c>
      <c r="J270" s="55">
        <f t="shared" si="4"/>
        <v>21641</v>
      </c>
      <c r="K270" s="55"/>
      <c r="L270" s="104"/>
      <c r="M270" s="104"/>
      <c r="N270" s="104"/>
      <c r="O270" s="145"/>
      <c r="P270" s="104"/>
      <c r="Q270" s="104"/>
      <c r="R270" s="55"/>
      <c r="S270" s="55"/>
      <c r="T270" s="55"/>
    </row>
    <row r="271" spans="1:20" s="56" customFormat="1" ht="12.75" customHeight="1">
      <c r="A271" s="49">
        <v>262</v>
      </c>
      <c r="B271" s="50" t="s">
        <v>519</v>
      </c>
      <c r="C271" s="49">
        <v>1</v>
      </c>
      <c r="D271" s="53">
        <v>1</v>
      </c>
      <c r="E271" s="111">
        <v>9</v>
      </c>
      <c r="F271" s="54">
        <v>119.87950767151017</v>
      </c>
      <c r="G271" s="55">
        <v>13688.277095481049</v>
      </c>
      <c r="H271" s="55">
        <v>2721</v>
      </c>
      <c r="I271" s="55">
        <v>1088</v>
      </c>
      <c r="J271" s="55">
        <f t="shared" si="4"/>
        <v>17497</v>
      </c>
      <c r="K271" s="55"/>
      <c r="L271" s="104"/>
      <c r="M271" s="104"/>
      <c r="N271" s="104"/>
      <c r="O271" s="145"/>
      <c r="P271" s="104"/>
      <c r="Q271" s="104"/>
      <c r="R271" s="55"/>
      <c r="S271" s="55"/>
      <c r="T271" s="55"/>
    </row>
    <row r="272" spans="1:20" s="56" customFormat="1" ht="12.75" customHeight="1">
      <c r="A272" s="49">
        <v>263</v>
      </c>
      <c r="B272" s="50" t="s">
        <v>520</v>
      </c>
      <c r="C272" s="49">
        <v>1</v>
      </c>
      <c r="D272" s="53">
        <v>1</v>
      </c>
      <c r="E272" s="111">
        <v>10</v>
      </c>
      <c r="F272" s="54">
        <v>171.90667963305592</v>
      </c>
      <c r="G272" s="55">
        <v>14499.933999999997</v>
      </c>
      <c r="H272" s="55">
        <v>10426</v>
      </c>
      <c r="I272" s="55">
        <v>1088</v>
      </c>
      <c r="J272" s="55">
        <f t="shared" si="4"/>
        <v>26014</v>
      </c>
      <c r="K272" s="55"/>
      <c r="L272" s="104"/>
      <c r="M272" s="104"/>
      <c r="N272" s="104"/>
      <c r="O272" s="145"/>
      <c r="P272" s="104"/>
      <c r="Q272" s="104"/>
      <c r="R272" s="55"/>
      <c r="S272" s="55"/>
      <c r="T272" s="55"/>
    </row>
    <row r="273" spans="1:20" s="56" customFormat="1" ht="12.75" customHeight="1">
      <c r="A273" s="49">
        <v>264</v>
      </c>
      <c r="B273" s="50" t="s">
        <v>521</v>
      </c>
      <c r="C273" s="49">
        <v>1</v>
      </c>
      <c r="D273" s="53">
        <v>1.038</v>
      </c>
      <c r="E273" s="111">
        <v>3</v>
      </c>
      <c r="F273" s="54">
        <v>149.07358410106849</v>
      </c>
      <c r="G273" s="55">
        <v>11774.163953828491</v>
      </c>
      <c r="H273" s="55">
        <v>5778</v>
      </c>
      <c r="I273" s="55">
        <v>1088</v>
      </c>
      <c r="J273" s="55">
        <f t="shared" si="4"/>
        <v>18640</v>
      </c>
      <c r="K273" s="55"/>
      <c r="L273" s="104"/>
      <c r="M273" s="104"/>
      <c r="N273" s="104"/>
      <c r="O273" s="145"/>
      <c r="P273" s="104"/>
      <c r="Q273" s="104"/>
      <c r="R273" s="55"/>
      <c r="S273" s="55"/>
      <c r="T273" s="55"/>
    </row>
    <row r="274" spans="1:20" s="56" customFormat="1" ht="12.75" customHeight="1">
      <c r="A274" s="49">
        <v>265</v>
      </c>
      <c r="B274" s="50" t="s">
        <v>522</v>
      </c>
      <c r="C274" s="49">
        <v>1</v>
      </c>
      <c r="D274" s="53">
        <v>1</v>
      </c>
      <c r="E274" s="111">
        <v>4</v>
      </c>
      <c r="F274" s="54">
        <v>141.64654442840973</v>
      </c>
      <c r="G274" s="55">
        <v>11751.46165788213</v>
      </c>
      <c r="H274" s="55">
        <v>4894</v>
      </c>
      <c r="I274" s="55">
        <v>1088</v>
      </c>
      <c r="J274" s="55">
        <f t="shared" si="4"/>
        <v>17733</v>
      </c>
      <c r="K274" s="55"/>
      <c r="L274" s="104"/>
      <c r="M274" s="104"/>
      <c r="N274" s="104"/>
      <c r="O274" s="145"/>
      <c r="P274" s="104"/>
      <c r="Q274" s="104"/>
      <c r="R274" s="55"/>
      <c r="S274" s="55"/>
      <c r="T274" s="55"/>
    </row>
    <row r="275" spans="1:20" s="56" customFormat="1" ht="12.75" customHeight="1">
      <c r="A275" s="49">
        <v>266</v>
      </c>
      <c r="B275" s="50" t="s">
        <v>523</v>
      </c>
      <c r="C275" s="49">
        <v>1</v>
      </c>
      <c r="D275" s="53">
        <v>1.044</v>
      </c>
      <c r="E275" s="111">
        <v>3</v>
      </c>
      <c r="F275" s="54">
        <v>147.95537484588615</v>
      </c>
      <c r="G275" s="55">
        <v>11924.991209554611</v>
      </c>
      <c r="H275" s="55">
        <v>5719</v>
      </c>
      <c r="I275" s="55">
        <v>1088</v>
      </c>
      <c r="J275" s="55">
        <f t="shared" si="4"/>
        <v>18732</v>
      </c>
      <c r="K275" s="55"/>
      <c r="L275" s="104"/>
      <c r="M275" s="104"/>
      <c r="N275" s="104"/>
      <c r="O275" s="145"/>
      <c r="P275" s="104"/>
      <c r="Q275" s="104"/>
      <c r="R275" s="55"/>
      <c r="S275" s="55"/>
      <c r="T275" s="55"/>
    </row>
    <row r="276" spans="1:20" s="56" customFormat="1" ht="12.75" customHeight="1">
      <c r="A276" s="49">
        <v>267</v>
      </c>
      <c r="B276" s="50" t="s">
        <v>524</v>
      </c>
      <c r="C276" s="49">
        <v>0</v>
      </c>
      <c r="D276" s="53">
        <v>1</v>
      </c>
      <c r="E276" s="111">
        <v>0</v>
      </c>
      <c r="F276" s="54">
        <v>0</v>
      </c>
      <c r="G276" s="55"/>
      <c r="H276" s="55">
        <v>0</v>
      </c>
      <c r="I276" s="55">
        <v>1088</v>
      </c>
      <c r="J276" s="55">
        <f t="shared" si="4"/>
        <v>1088</v>
      </c>
      <c r="K276" s="55"/>
      <c r="L276" s="104"/>
      <c r="M276" s="104"/>
      <c r="N276" s="104"/>
      <c r="O276" s="145"/>
      <c r="P276" s="104"/>
      <c r="Q276" s="104"/>
      <c r="R276" s="55"/>
      <c r="S276" s="55"/>
      <c r="T276" s="55"/>
    </row>
    <row r="277" spans="1:20" s="56" customFormat="1" ht="12.75" customHeight="1">
      <c r="A277" s="49">
        <v>268</v>
      </c>
      <c r="B277" s="50" t="s">
        <v>525</v>
      </c>
      <c r="C277" s="49">
        <v>0</v>
      </c>
      <c r="D277" s="53">
        <v>1</v>
      </c>
      <c r="E277" s="111">
        <v>0</v>
      </c>
      <c r="F277" s="54">
        <v>0</v>
      </c>
      <c r="G277" s="55"/>
      <c r="H277" s="55">
        <v>0</v>
      </c>
      <c r="I277" s="55">
        <v>1088</v>
      </c>
      <c r="J277" s="55">
        <f t="shared" si="4"/>
        <v>1088</v>
      </c>
      <c r="K277" s="55"/>
      <c r="L277" s="104"/>
      <c r="M277" s="104"/>
      <c r="N277" s="104"/>
      <c r="O277" s="145"/>
      <c r="P277" s="104"/>
      <c r="Q277" s="104"/>
      <c r="R277" s="55"/>
      <c r="S277" s="55"/>
      <c r="T277" s="55"/>
    </row>
    <row r="278" spans="1:20" s="56" customFormat="1" ht="12.75" customHeight="1">
      <c r="A278" s="49">
        <v>269</v>
      </c>
      <c r="B278" s="50" t="s">
        <v>526</v>
      </c>
      <c r="C278" s="49">
        <v>1</v>
      </c>
      <c r="D278" s="53">
        <v>1.0389999999999999</v>
      </c>
      <c r="E278" s="111">
        <v>2</v>
      </c>
      <c r="F278" s="54">
        <v>186.73530336108354</v>
      </c>
      <c r="G278" s="55">
        <v>11052.167024763092</v>
      </c>
      <c r="H278" s="55">
        <v>9586</v>
      </c>
      <c r="I278" s="55">
        <v>1088</v>
      </c>
      <c r="J278" s="55">
        <f t="shared" si="4"/>
        <v>21726</v>
      </c>
      <c r="K278" s="55"/>
      <c r="L278" s="104"/>
      <c r="M278" s="104"/>
      <c r="N278" s="104"/>
      <c r="O278" s="145"/>
      <c r="P278" s="104"/>
      <c r="Q278" s="104"/>
      <c r="R278" s="55"/>
      <c r="S278" s="55"/>
      <c r="T278" s="55"/>
    </row>
    <row r="279" spans="1:20" s="56" customFormat="1" ht="12.75" customHeight="1">
      <c r="A279" s="49">
        <v>270</v>
      </c>
      <c r="B279" s="50" t="s">
        <v>527</v>
      </c>
      <c r="C279" s="49">
        <v>0</v>
      </c>
      <c r="D279" s="53">
        <v>1</v>
      </c>
      <c r="E279" s="111">
        <v>0</v>
      </c>
      <c r="F279" s="54">
        <v>0</v>
      </c>
      <c r="G279" s="55"/>
      <c r="H279" s="55">
        <v>0</v>
      </c>
      <c r="I279" s="55">
        <v>1088</v>
      </c>
      <c r="J279" s="55">
        <f t="shared" si="4"/>
        <v>1088</v>
      </c>
      <c r="K279" s="55"/>
      <c r="L279" s="104"/>
      <c r="M279" s="104"/>
      <c r="N279" s="104"/>
      <c r="O279" s="145"/>
      <c r="P279" s="104"/>
      <c r="Q279" s="104"/>
      <c r="R279" s="55"/>
      <c r="S279" s="55"/>
      <c r="T279" s="55"/>
    </row>
    <row r="280" spans="1:20" s="56" customFormat="1" ht="12.75" customHeight="1">
      <c r="A280" s="49">
        <v>271</v>
      </c>
      <c r="B280" s="50" t="s">
        <v>528</v>
      </c>
      <c r="C280" s="49">
        <v>1</v>
      </c>
      <c r="D280" s="53">
        <v>1</v>
      </c>
      <c r="E280" s="111">
        <v>4</v>
      </c>
      <c r="F280" s="54">
        <v>128.6665272787225</v>
      </c>
      <c r="G280" s="55">
        <v>11813.879163751455</v>
      </c>
      <c r="H280" s="55">
        <v>3387</v>
      </c>
      <c r="I280" s="55">
        <v>1088</v>
      </c>
      <c r="J280" s="55">
        <f t="shared" si="4"/>
        <v>16289</v>
      </c>
      <c r="K280" s="55"/>
      <c r="L280" s="104"/>
      <c r="M280" s="104"/>
      <c r="N280" s="104"/>
      <c r="O280" s="145"/>
      <c r="P280" s="104"/>
      <c r="Q280" s="104"/>
      <c r="R280" s="55"/>
      <c r="S280" s="55"/>
      <c r="T280" s="55"/>
    </row>
    <row r="281" spans="1:20" s="56" customFormat="1" ht="12.75" customHeight="1">
      <c r="A281" s="49">
        <v>272</v>
      </c>
      <c r="B281" s="50" t="s">
        <v>529</v>
      </c>
      <c r="C281" s="49">
        <v>1</v>
      </c>
      <c r="D281" s="53">
        <v>1</v>
      </c>
      <c r="E281" s="111">
        <v>6</v>
      </c>
      <c r="F281" s="54">
        <v>247.21258943277479</v>
      </c>
      <c r="G281" s="55">
        <v>12284.313100000001</v>
      </c>
      <c r="H281" s="55">
        <v>18084</v>
      </c>
      <c r="I281" s="55">
        <v>1088</v>
      </c>
      <c r="J281" s="55">
        <f t="shared" si="4"/>
        <v>31456</v>
      </c>
      <c r="K281" s="55"/>
      <c r="L281" s="104"/>
      <c r="M281" s="104"/>
      <c r="N281" s="104"/>
      <c r="O281" s="145"/>
      <c r="P281" s="104"/>
      <c r="Q281" s="104"/>
      <c r="R281" s="55"/>
      <c r="S281" s="55"/>
      <c r="T281" s="55"/>
    </row>
    <row r="282" spans="1:20" s="56" customFormat="1" ht="12.75" customHeight="1">
      <c r="A282" s="49">
        <v>273</v>
      </c>
      <c r="B282" s="50" t="s">
        <v>530</v>
      </c>
      <c r="C282" s="49">
        <v>1</v>
      </c>
      <c r="D282" s="53">
        <v>1</v>
      </c>
      <c r="E282" s="111">
        <v>7</v>
      </c>
      <c r="F282" s="54">
        <v>131.19364526572082</v>
      </c>
      <c r="G282" s="55">
        <v>12098.294028436019</v>
      </c>
      <c r="H282" s="55">
        <v>3774</v>
      </c>
      <c r="I282" s="55">
        <v>1088</v>
      </c>
      <c r="J282" s="55">
        <f t="shared" si="4"/>
        <v>16960</v>
      </c>
      <c r="K282" s="55"/>
      <c r="L282" s="104"/>
      <c r="M282" s="104"/>
      <c r="N282" s="104"/>
      <c r="O282" s="145"/>
      <c r="P282" s="104"/>
      <c r="Q282" s="104"/>
      <c r="R282" s="55"/>
      <c r="S282" s="55"/>
      <c r="T282" s="55"/>
    </row>
    <row r="283" spans="1:20" s="56" customFormat="1" ht="12.75" customHeight="1">
      <c r="A283" s="49">
        <v>274</v>
      </c>
      <c r="B283" s="50" t="s">
        <v>531</v>
      </c>
      <c r="C283" s="49">
        <v>1</v>
      </c>
      <c r="D283" s="53">
        <v>1.0549999999999999</v>
      </c>
      <c r="E283" s="111">
        <v>10</v>
      </c>
      <c r="F283" s="54">
        <v>147.02300509545688</v>
      </c>
      <c r="G283" s="55">
        <v>15993.480452145281</v>
      </c>
      <c r="H283" s="55">
        <v>7521</v>
      </c>
      <c r="I283" s="55">
        <v>1088</v>
      </c>
      <c r="J283" s="55">
        <f t="shared" si="4"/>
        <v>24602</v>
      </c>
      <c r="K283" s="55"/>
      <c r="L283" s="104"/>
      <c r="M283" s="104"/>
      <c r="N283" s="104"/>
      <c r="O283" s="145"/>
      <c r="P283" s="104"/>
      <c r="Q283" s="104"/>
      <c r="R283" s="55"/>
      <c r="S283" s="55"/>
      <c r="T283" s="55"/>
    </row>
    <row r="284" spans="1:20" s="56" customFormat="1" ht="12.75" customHeight="1">
      <c r="A284" s="49">
        <v>275</v>
      </c>
      <c r="B284" s="50" t="s">
        <v>532</v>
      </c>
      <c r="C284" s="49">
        <v>1</v>
      </c>
      <c r="D284" s="53">
        <v>1</v>
      </c>
      <c r="E284" s="111">
        <v>4</v>
      </c>
      <c r="F284" s="54">
        <v>129.14880033885763</v>
      </c>
      <c r="G284" s="55">
        <v>12190.932270833333</v>
      </c>
      <c r="H284" s="55">
        <v>3554</v>
      </c>
      <c r="I284" s="55">
        <v>1088</v>
      </c>
      <c r="J284" s="55">
        <f t="shared" si="4"/>
        <v>16833</v>
      </c>
      <c r="K284" s="55"/>
      <c r="L284" s="104"/>
      <c r="M284" s="104"/>
      <c r="N284" s="104"/>
      <c r="O284" s="145"/>
      <c r="P284" s="104"/>
      <c r="Q284" s="104"/>
      <c r="R284" s="55"/>
      <c r="S284" s="55"/>
      <c r="T284" s="55"/>
    </row>
    <row r="285" spans="1:20" s="56" customFormat="1" ht="12.75" customHeight="1">
      <c r="A285" s="49">
        <v>276</v>
      </c>
      <c r="B285" s="50" t="s">
        <v>533</v>
      </c>
      <c r="C285" s="49">
        <v>1</v>
      </c>
      <c r="D285" s="53">
        <v>1.034</v>
      </c>
      <c r="E285" s="111">
        <v>2</v>
      </c>
      <c r="F285" s="54">
        <v>195.99043720512674</v>
      </c>
      <c r="G285" s="55">
        <v>11215.427708909712</v>
      </c>
      <c r="H285" s="55">
        <v>10766</v>
      </c>
      <c r="I285" s="55">
        <v>1088</v>
      </c>
      <c r="J285" s="55">
        <f t="shared" si="4"/>
        <v>23069</v>
      </c>
      <c r="K285" s="55"/>
      <c r="L285" s="104"/>
      <c r="M285" s="104"/>
      <c r="N285" s="104"/>
      <c r="O285" s="145"/>
      <c r="P285" s="104"/>
      <c r="Q285" s="104"/>
      <c r="R285" s="55"/>
      <c r="S285" s="55"/>
      <c r="T285" s="55"/>
    </row>
    <row r="286" spans="1:20" s="56" customFormat="1" ht="12.75" customHeight="1">
      <c r="A286" s="49">
        <v>277</v>
      </c>
      <c r="B286" s="50" t="s">
        <v>534</v>
      </c>
      <c r="C286" s="49">
        <v>1</v>
      </c>
      <c r="D286" s="53">
        <v>1</v>
      </c>
      <c r="E286" s="111">
        <v>12</v>
      </c>
      <c r="F286" s="54">
        <v>100.33718748563882</v>
      </c>
      <c r="G286" s="55">
        <v>16087.995715609079</v>
      </c>
      <c r="H286" s="55">
        <v>54</v>
      </c>
      <c r="I286" s="55">
        <v>1088</v>
      </c>
      <c r="J286" s="55">
        <f t="shared" si="4"/>
        <v>17230</v>
      </c>
      <c r="K286" s="55"/>
      <c r="L286" s="104"/>
      <c r="M286" s="104"/>
      <c r="N286" s="104"/>
      <c r="O286" s="145"/>
      <c r="P286" s="104"/>
      <c r="Q286" s="104"/>
      <c r="R286" s="55"/>
      <c r="S286" s="55"/>
      <c r="T286" s="55"/>
    </row>
    <row r="287" spans="1:20" s="56" customFormat="1" ht="12.75" customHeight="1">
      <c r="A287" s="49">
        <v>278</v>
      </c>
      <c r="B287" s="50" t="s">
        <v>535</v>
      </c>
      <c r="C287" s="49">
        <v>1</v>
      </c>
      <c r="D287" s="53">
        <v>1</v>
      </c>
      <c r="E287" s="111">
        <v>7</v>
      </c>
      <c r="F287" s="54">
        <v>122.80687366670395</v>
      </c>
      <c r="G287" s="55">
        <v>13064.088508583689</v>
      </c>
      <c r="H287" s="55">
        <v>2980</v>
      </c>
      <c r="I287" s="55">
        <v>1088</v>
      </c>
      <c r="J287" s="55">
        <f t="shared" si="4"/>
        <v>17132</v>
      </c>
      <c r="K287" s="55"/>
      <c r="L287" s="104"/>
      <c r="M287" s="104"/>
      <c r="N287" s="104"/>
      <c r="O287" s="145"/>
      <c r="P287" s="104"/>
      <c r="Q287" s="104"/>
      <c r="R287" s="55"/>
      <c r="S287" s="55"/>
      <c r="T287" s="55"/>
    </row>
    <row r="288" spans="1:20" s="56" customFormat="1" ht="12.75" customHeight="1">
      <c r="A288" s="49">
        <v>279</v>
      </c>
      <c r="B288" s="50" t="s">
        <v>536</v>
      </c>
      <c r="C288" s="49">
        <v>0</v>
      </c>
      <c r="D288" s="53">
        <v>1</v>
      </c>
      <c r="E288" s="111">
        <v>0</v>
      </c>
      <c r="F288" s="54">
        <v>0</v>
      </c>
      <c r="G288" s="55"/>
      <c r="H288" s="55">
        <v>0</v>
      </c>
      <c r="I288" s="55">
        <v>1088</v>
      </c>
      <c r="J288" s="55">
        <f t="shared" si="4"/>
        <v>1088</v>
      </c>
      <c r="K288" s="55"/>
      <c r="L288" s="104"/>
      <c r="M288" s="104"/>
      <c r="N288" s="104"/>
      <c r="O288" s="145"/>
      <c r="P288" s="104"/>
      <c r="Q288" s="104"/>
      <c r="R288" s="55"/>
      <c r="S288" s="55"/>
      <c r="T288" s="55"/>
    </row>
    <row r="289" spans="1:20" s="56" customFormat="1" ht="12.75" customHeight="1">
      <c r="A289" s="49">
        <v>280</v>
      </c>
      <c r="B289" s="50" t="s">
        <v>537</v>
      </c>
      <c r="C289" s="49">
        <v>0</v>
      </c>
      <c r="D289" s="53">
        <v>1</v>
      </c>
      <c r="E289" s="111">
        <v>0</v>
      </c>
      <c r="F289" s="54">
        <v>0</v>
      </c>
      <c r="G289" s="55">
        <v>15697.710000000001</v>
      </c>
      <c r="H289" s="55">
        <v>0</v>
      </c>
      <c r="I289" s="55">
        <v>1088</v>
      </c>
      <c r="J289" s="55">
        <f t="shared" si="4"/>
        <v>16786</v>
      </c>
      <c r="K289" s="55"/>
      <c r="L289" s="104"/>
      <c r="M289" s="104"/>
      <c r="N289" s="104"/>
      <c r="O289" s="145"/>
      <c r="P289" s="104"/>
      <c r="Q289" s="104"/>
      <c r="R289" s="55"/>
      <c r="S289" s="55"/>
      <c r="T289" s="55"/>
    </row>
    <row r="290" spans="1:20" s="56" customFormat="1" ht="12.75" customHeight="1">
      <c r="A290" s="49">
        <v>281</v>
      </c>
      <c r="B290" s="50" t="s">
        <v>538</v>
      </c>
      <c r="C290" s="49">
        <v>1</v>
      </c>
      <c r="D290" s="53">
        <v>1</v>
      </c>
      <c r="E290" s="111">
        <v>12</v>
      </c>
      <c r="F290" s="54">
        <v>100.0203868637297</v>
      </c>
      <c r="G290" s="55">
        <v>16911.294589172754</v>
      </c>
      <c r="H290" s="55">
        <v>3</v>
      </c>
      <c r="I290" s="55">
        <v>1088</v>
      </c>
      <c r="J290" s="55">
        <f t="shared" si="4"/>
        <v>18002</v>
      </c>
      <c r="K290" s="55"/>
      <c r="L290" s="104"/>
      <c r="M290" s="104"/>
      <c r="N290" s="104"/>
      <c r="O290" s="145"/>
      <c r="P290" s="104"/>
      <c r="Q290" s="104"/>
      <c r="R290" s="55"/>
      <c r="S290" s="55"/>
      <c r="T290" s="55"/>
    </row>
    <row r="291" spans="1:20" s="56" customFormat="1" ht="12.75" customHeight="1">
      <c r="A291" s="49">
        <v>282</v>
      </c>
      <c r="B291" s="50" t="s">
        <v>539</v>
      </c>
      <c r="C291" s="49">
        <v>0</v>
      </c>
      <c r="D291" s="53">
        <v>1</v>
      </c>
      <c r="E291" s="111">
        <v>0</v>
      </c>
      <c r="F291" s="54">
        <v>0</v>
      </c>
      <c r="G291" s="55">
        <v>15697.710000000001</v>
      </c>
      <c r="H291" s="55">
        <v>0</v>
      </c>
      <c r="I291" s="55">
        <v>1088</v>
      </c>
      <c r="J291" s="55">
        <f t="shared" si="4"/>
        <v>16786</v>
      </c>
      <c r="K291" s="55"/>
      <c r="L291" s="104"/>
      <c r="M291" s="104"/>
      <c r="N291" s="104"/>
      <c r="O291" s="145"/>
      <c r="P291" s="104"/>
      <c r="Q291" s="104"/>
      <c r="R291" s="55"/>
      <c r="S291" s="55"/>
      <c r="T291" s="55"/>
    </row>
    <row r="292" spans="1:20" s="56" customFormat="1" ht="12.75" customHeight="1">
      <c r="A292" s="49">
        <v>283</v>
      </c>
      <c r="B292" s="50" t="s">
        <v>540</v>
      </c>
      <c r="C292" s="49">
        <v>0</v>
      </c>
      <c r="D292" s="53">
        <v>1</v>
      </c>
      <c r="E292" s="111">
        <v>0</v>
      </c>
      <c r="F292" s="54">
        <v>0</v>
      </c>
      <c r="G292" s="55"/>
      <c r="H292" s="55">
        <v>0</v>
      </c>
      <c r="I292" s="55">
        <v>1088</v>
      </c>
      <c r="J292" s="55">
        <f t="shared" si="4"/>
        <v>1088</v>
      </c>
      <c r="K292" s="55"/>
      <c r="L292" s="104"/>
      <c r="M292" s="104"/>
      <c r="N292" s="104"/>
      <c r="O292" s="145"/>
      <c r="P292" s="104"/>
      <c r="Q292" s="104"/>
      <c r="R292" s="55"/>
      <c r="S292" s="55"/>
      <c r="T292" s="55"/>
    </row>
    <row r="293" spans="1:20" s="56" customFormat="1" ht="12.75" customHeight="1">
      <c r="A293" s="49">
        <v>284</v>
      </c>
      <c r="B293" s="50" t="s">
        <v>541</v>
      </c>
      <c r="C293" s="49">
        <v>1</v>
      </c>
      <c r="D293" s="53">
        <v>1.04</v>
      </c>
      <c r="E293" s="111">
        <v>5</v>
      </c>
      <c r="F293" s="54">
        <v>150.15375032260559</v>
      </c>
      <c r="G293" s="55">
        <v>12387.43832536936</v>
      </c>
      <c r="H293" s="55">
        <v>6213</v>
      </c>
      <c r="I293" s="55">
        <v>1088</v>
      </c>
      <c r="J293" s="55">
        <f t="shared" si="4"/>
        <v>19688</v>
      </c>
      <c r="K293" s="55"/>
      <c r="L293" s="104"/>
      <c r="M293" s="104"/>
      <c r="N293" s="104"/>
      <c r="O293" s="145"/>
      <c r="P293" s="104"/>
      <c r="Q293" s="104"/>
      <c r="R293" s="55"/>
      <c r="S293" s="55"/>
      <c r="T293" s="55"/>
    </row>
    <row r="294" spans="1:20" s="56" customFormat="1" ht="12.75" customHeight="1">
      <c r="A294" s="49">
        <v>285</v>
      </c>
      <c r="B294" s="50" t="s">
        <v>542</v>
      </c>
      <c r="C294" s="49">
        <v>1</v>
      </c>
      <c r="D294" s="53">
        <v>1.046</v>
      </c>
      <c r="E294" s="111">
        <v>8</v>
      </c>
      <c r="F294" s="54">
        <v>119.03173235749338</v>
      </c>
      <c r="G294" s="55">
        <v>14031.133312708622</v>
      </c>
      <c r="H294" s="55">
        <v>2670</v>
      </c>
      <c r="I294" s="55">
        <v>1088</v>
      </c>
      <c r="J294" s="55">
        <f t="shared" si="4"/>
        <v>17789</v>
      </c>
      <c r="K294" s="55"/>
      <c r="L294" s="104"/>
      <c r="M294" s="104"/>
      <c r="N294" s="104"/>
      <c r="O294" s="145"/>
      <c r="P294" s="104"/>
      <c r="Q294" s="104"/>
      <c r="R294" s="55"/>
      <c r="S294" s="55"/>
      <c r="T294" s="55"/>
    </row>
    <row r="295" spans="1:20" s="56" customFormat="1" ht="12.75" customHeight="1">
      <c r="A295" s="49">
        <v>286</v>
      </c>
      <c r="B295" s="50" t="s">
        <v>543</v>
      </c>
      <c r="C295" s="49">
        <v>0</v>
      </c>
      <c r="D295" s="53">
        <v>1.0509999999999999</v>
      </c>
      <c r="E295" s="111">
        <v>0</v>
      </c>
      <c r="F295" s="54">
        <v>0</v>
      </c>
      <c r="G295" s="55"/>
      <c r="H295" s="55">
        <v>0</v>
      </c>
      <c r="I295" s="55">
        <v>1088</v>
      </c>
      <c r="J295" s="55">
        <f t="shared" si="4"/>
        <v>1088</v>
      </c>
      <c r="K295" s="55"/>
      <c r="L295" s="104"/>
      <c r="M295" s="104"/>
      <c r="N295" s="104"/>
      <c r="O295" s="145"/>
      <c r="P295" s="104"/>
      <c r="Q295" s="104"/>
      <c r="R295" s="55"/>
      <c r="S295" s="55"/>
      <c r="T295" s="55"/>
    </row>
    <row r="296" spans="1:20" s="56" customFormat="1" ht="12.75" customHeight="1">
      <c r="A296" s="49">
        <v>287</v>
      </c>
      <c r="B296" s="50" t="s">
        <v>544</v>
      </c>
      <c r="C296" s="49">
        <v>1</v>
      </c>
      <c r="D296" s="53">
        <v>1</v>
      </c>
      <c r="E296" s="111">
        <v>4</v>
      </c>
      <c r="F296" s="54">
        <v>138.83113981535652</v>
      </c>
      <c r="G296" s="55">
        <v>11372.011264775416</v>
      </c>
      <c r="H296" s="55">
        <v>4416</v>
      </c>
      <c r="I296" s="55">
        <v>1088</v>
      </c>
      <c r="J296" s="55">
        <f t="shared" si="4"/>
        <v>16876</v>
      </c>
      <c r="K296" s="55"/>
      <c r="L296" s="104"/>
      <c r="M296" s="104"/>
      <c r="N296" s="104"/>
      <c r="O296" s="145"/>
      <c r="P296" s="104"/>
      <c r="Q296" s="104"/>
      <c r="R296" s="55"/>
      <c r="S296" s="55"/>
      <c r="T296" s="55"/>
    </row>
    <row r="297" spans="1:20" s="56" customFormat="1" ht="12.75" customHeight="1">
      <c r="A297" s="49">
        <v>288</v>
      </c>
      <c r="B297" s="50" t="s">
        <v>545</v>
      </c>
      <c r="C297" s="49">
        <v>1</v>
      </c>
      <c r="D297" s="53">
        <v>1</v>
      </c>
      <c r="E297" s="111">
        <v>2</v>
      </c>
      <c r="F297" s="54">
        <v>173.47886523610794</v>
      </c>
      <c r="G297" s="55">
        <v>10774.610778803695</v>
      </c>
      <c r="H297" s="55">
        <v>7917</v>
      </c>
      <c r="I297" s="55">
        <v>1088</v>
      </c>
      <c r="J297" s="55">
        <f t="shared" si="4"/>
        <v>19780</v>
      </c>
      <c r="K297" s="55"/>
      <c r="L297" s="104"/>
      <c r="M297" s="104"/>
      <c r="N297" s="104"/>
      <c r="O297" s="145"/>
      <c r="P297" s="104"/>
      <c r="Q297" s="104"/>
      <c r="R297" s="55"/>
      <c r="S297" s="55"/>
      <c r="T297" s="55"/>
    </row>
    <row r="298" spans="1:20" s="56" customFormat="1" ht="12.75" customHeight="1">
      <c r="A298" s="49">
        <v>289</v>
      </c>
      <c r="B298" s="50" t="s">
        <v>546</v>
      </c>
      <c r="C298" s="49">
        <v>1</v>
      </c>
      <c r="D298" s="53">
        <v>1</v>
      </c>
      <c r="E298" s="111">
        <v>7</v>
      </c>
      <c r="F298" s="54">
        <v>158.21728694137462</v>
      </c>
      <c r="G298" s="55">
        <v>12989.34397515528</v>
      </c>
      <c r="H298" s="55">
        <v>7562</v>
      </c>
      <c r="I298" s="55">
        <v>1088</v>
      </c>
      <c r="J298" s="55">
        <f t="shared" si="4"/>
        <v>21639</v>
      </c>
      <c r="K298" s="55"/>
      <c r="L298" s="104"/>
      <c r="M298" s="104"/>
      <c r="N298" s="104"/>
      <c r="O298" s="145"/>
      <c r="P298" s="104"/>
      <c r="Q298" s="104"/>
      <c r="R298" s="55"/>
      <c r="S298" s="55"/>
      <c r="T298" s="55"/>
    </row>
    <row r="299" spans="1:20" s="56" customFormat="1" ht="12.75" customHeight="1">
      <c r="A299" s="49">
        <v>290</v>
      </c>
      <c r="B299" s="50" t="s">
        <v>547</v>
      </c>
      <c r="C299" s="49">
        <v>1</v>
      </c>
      <c r="D299" s="53">
        <v>1</v>
      </c>
      <c r="E299" s="111">
        <v>4</v>
      </c>
      <c r="F299" s="54">
        <v>142.61446456276749</v>
      </c>
      <c r="G299" s="55">
        <v>11689.440355987055</v>
      </c>
      <c r="H299" s="55">
        <v>4981</v>
      </c>
      <c r="I299" s="55">
        <v>1088</v>
      </c>
      <c r="J299" s="55">
        <f t="shared" si="4"/>
        <v>17758</v>
      </c>
      <c r="K299" s="55"/>
      <c r="L299" s="104"/>
      <c r="M299" s="104"/>
      <c r="N299" s="104"/>
      <c r="O299" s="145"/>
      <c r="P299" s="104"/>
      <c r="Q299" s="104"/>
      <c r="R299" s="55"/>
      <c r="S299" s="55"/>
      <c r="T299" s="55"/>
    </row>
    <row r="300" spans="1:20" s="56" customFormat="1" ht="12.75" customHeight="1">
      <c r="A300" s="49">
        <v>291</v>
      </c>
      <c r="B300" s="50" t="s">
        <v>548</v>
      </c>
      <c r="C300" s="49">
        <v>1</v>
      </c>
      <c r="D300" s="53">
        <v>1</v>
      </c>
      <c r="E300" s="111">
        <v>5</v>
      </c>
      <c r="F300" s="54">
        <v>139.18643443579347</v>
      </c>
      <c r="G300" s="55">
        <v>12113.383533760474</v>
      </c>
      <c r="H300" s="55">
        <v>4747</v>
      </c>
      <c r="I300" s="55">
        <v>1088</v>
      </c>
      <c r="J300" s="55">
        <f t="shared" si="4"/>
        <v>17948</v>
      </c>
      <c r="K300" s="55"/>
      <c r="L300" s="104"/>
      <c r="M300" s="104"/>
      <c r="N300" s="104"/>
      <c r="O300" s="145"/>
      <c r="P300" s="104"/>
      <c r="Q300" s="104"/>
      <c r="R300" s="55"/>
      <c r="S300" s="55"/>
      <c r="T300" s="55"/>
    </row>
    <row r="301" spans="1:20" s="56" customFormat="1" ht="12.75" customHeight="1">
      <c r="A301" s="49">
        <v>292</v>
      </c>
      <c r="B301" s="50" t="s">
        <v>549</v>
      </c>
      <c r="C301" s="49">
        <v>1</v>
      </c>
      <c r="D301" s="53">
        <v>1</v>
      </c>
      <c r="E301" s="111">
        <v>6</v>
      </c>
      <c r="F301" s="54">
        <v>111.57143550215424</v>
      </c>
      <c r="G301" s="55">
        <v>12285.087909577051</v>
      </c>
      <c r="H301" s="55">
        <v>1422</v>
      </c>
      <c r="I301" s="55">
        <v>1088</v>
      </c>
      <c r="J301" s="55">
        <f t="shared" si="4"/>
        <v>14795</v>
      </c>
      <c r="K301" s="55"/>
      <c r="L301" s="104"/>
      <c r="M301" s="104"/>
      <c r="N301" s="104"/>
      <c r="O301" s="145"/>
      <c r="P301" s="104"/>
      <c r="Q301" s="104"/>
      <c r="R301" s="55"/>
      <c r="S301" s="55"/>
      <c r="T301" s="55"/>
    </row>
    <row r="302" spans="1:20" s="56" customFormat="1" ht="12.75" customHeight="1">
      <c r="A302" s="49">
        <v>293</v>
      </c>
      <c r="B302" s="50" t="s">
        <v>550</v>
      </c>
      <c r="C302" s="49">
        <v>1</v>
      </c>
      <c r="D302" s="53">
        <v>1</v>
      </c>
      <c r="E302" s="111">
        <v>10</v>
      </c>
      <c r="F302" s="54">
        <v>102.79805515529472</v>
      </c>
      <c r="G302" s="55">
        <v>14953.293164987406</v>
      </c>
      <c r="H302" s="55">
        <v>418</v>
      </c>
      <c r="I302" s="55">
        <v>1088</v>
      </c>
      <c r="J302" s="55">
        <f t="shared" si="4"/>
        <v>16459</v>
      </c>
      <c r="K302" s="55"/>
      <c r="L302" s="104"/>
      <c r="M302" s="104"/>
      <c r="N302" s="104"/>
      <c r="O302" s="145"/>
      <c r="P302" s="104"/>
      <c r="Q302" s="104"/>
      <c r="R302" s="55"/>
      <c r="S302" s="55"/>
      <c r="T302" s="55"/>
    </row>
    <row r="303" spans="1:20" s="56" customFormat="1" ht="12.75" customHeight="1">
      <c r="A303" s="49">
        <v>294</v>
      </c>
      <c r="B303" s="50" t="s">
        <v>551</v>
      </c>
      <c r="C303" s="49">
        <v>0</v>
      </c>
      <c r="D303" s="53">
        <v>1</v>
      </c>
      <c r="E303" s="111">
        <v>0</v>
      </c>
      <c r="F303" s="54">
        <v>0</v>
      </c>
      <c r="G303" s="55"/>
      <c r="H303" s="55">
        <v>0</v>
      </c>
      <c r="I303" s="55">
        <v>1088</v>
      </c>
      <c r="J303" s="55">
        <f t="shared" si="4"/>
        <v>1088</v>
      </c>
      <c r="K303" s="55"/>
      <c r="L303" s="104"/>
      <c r="M303" s="104"/>
      <c r="N303" s="104"/>
      <c r="O303" s="145"/>
      <c r="P303" s="104"/>
      <c r="Q303" s="104"/>
      <c r="R303" s="55"/>
      <c r="S303" s="55"/>
      <c r="T303" s="55"/>
    </row>
    <row r="304" spans="1:20" s="56" customFormat="1" ht="12.75" customHeight="1">
      <c r="A304" s="49">
        <v>295</v>
      </c>
      <c r="B304" s="50" t="s">
        <v>552</v>
      </c>
      <c r="C304" s="49">
        <v>1</v>
      </c>
      <c r="D304" s="53">
        <v>1</v>
      </c>
      <c r="E304" s="111">
        <v>5</v>
      </c>
      <c r="F304" s="54">
        <v>153.27468922580977</v>
      </c>
      <c r="G304" s="55">
        <v>11941.320043370508</v>
      </c>
      <c r="H304" s="55">
        <v>6362</v>
      </c>
      <c r="I304" s="55">
        <v>1088</v>
      </c>
      <c r="J304" s="55">
        <f t="shared" si="4"/>
        <v>19391</v>
      </c>
      <c r="K304" s="55"/>
      <c r="L304" s="104"/>
      <c r="M304" s="104"/>
      <c r="N304" s="104"/>
      <c r="O304" s="145"/>
      <c r="P304" s="104"/>
      <c r="Q304" s="104"/>
      <c r="R304" s="55"/>
      <c r="S304" s="55"/>
      <c r="T304" s="55"/>
    </row>
    <row r="305" spans="1:20" s="56" customFormat="1" ht="12.75" customHeight="1">
      <c r="A305" s="49">
        <v>296</v>
      </c>
      <c r="B305" s="50" t="s">
        <v>553</v>
      </c>
      <c r="C305" s="49">
        <v>1</v>
      </c>
      <c r="D305" s="53">
        <v>1</v>
      </c>
      <c r="E305" s="111">
        <v>10</v>
      </c>
      <c r="F305" s="54">
        <v>225.7229248751087</v>
      </c>
      <c r="G305" s="55">
        <v>13880.58603988604</v>
      </c>
      <c r="H305" s="55">
        <v>17451</v>
      </c>
      <c r="I305" s="55">
        <v>1088</v>
      </c>
      <c r="J305" s="55">
        <f t="shared" si="4"/>
        <v>32420</v>
      </c>
      <c r="K305" s="55"/>
      <c r="L305" s="104"/>
      <c r="M305" s="104"/>
      <c r="N305" s="104"/>
      <c r="O305" s="145"/>
      <c r="P305" s="104"/>
      <c r="Q305" s="104"/>
      <c r="R305" s="55"/>
      <c r="S305" s="55"/>
      <c r="T305" s="55"/>
    </row>
    <row r="306" spans="1:20" s="56" customFormat="1" ht="12.75" customHeight="1">
      <c r="A306" s="49">
        <v>297</v>
      </c>
      <c r="B306" s="50" t="s">
        <v>554</v>
      </c>
      <c r="C306" s="49">
        <v>0</v>
      </c>
      <c r="D306" s="53">
        <v>1</v>
      </c>
      <c r="E306" s="111">
        <v>0</v>
      </c>
      <c r="F306" s="54">
        <v>0</v>
      </c>
      <c r="G306" s="55"/>
      <c r="H306" s="55">
        <v>0</v>
      </c>
      <c r="I306" s="55">
        <v>1088</v>
      </c>
      <c r="J306" s="55">
        <f t="shared" si="4"/>
        <v>1088</v>
      </c>
      <c r="K306" s="55"/>
      <c r="L306" s="104"/>
      <c r="M306" s="104"/>
      <c r="N306" s="104"/>
      <c r="O306" s="145"/>
      <c r="P306" s="104"/>
      <c r="Q306" s="104"/>
      <c r="R306" s="55"/>
      <c r="S306" s="55"/>
      <c r="T306" s="55"/>
    </row>
    <row r="307" spans="1:20" s="56" customFormat="1" ht="12.75" customHeight="1">
      <c r="A307" s="49">
        <v>298</v>
      </c>
      <c r="B307" s="50" t="s">
        <v>555</v>
      </c>
      <c r="C307" s="49">
        <v>1</v>
      </c>
      <c r="D307" s="53">
        <v>1.0469999999999999</v>
      </c>
      <c r="E307" s="111">
        <v>2</v>
      </c>
      <c r="F307" s="54">
        <v>176.35237832580449</v>
      </c>
      <c r="G307" s="55">
        <v>11061.414601730768</v>
      </c>
      <c r="H307" s="55">
        <v>8446</v>
      </c>
      <c r="I307" s="55">
        <v>1088</v>
      </c>
      <c r="J307" s="55">
        <f t="shared" si="4"/>
        <v>20595</v>
      </c>
      <c r="K307" s="55"/>
      <c r="L307" s="104"/>
      <c r="M307" s="104"/>
      <c r="N307" s="104"/>
      <c r="O307" s="145"/>
      <c r="P307" s="104"/>
      <c r="Q307" s="104"/>
      <c r="R307" s="55"/>
      <c r="S307" s="55"/>
      <c r="T307" s="55"/>
    </row>
    <row r="308" spans="1:20" s="56" customFormat="1" ht="12.75" customHeight="1">
      <c r="A308" s="49">
        <v>299</v>
      </c>
      <c r="B308" s="50" t="s">
        <v>556</v>
      </c>
      <c r="C308" s="49">
        <v>0</v>
      </c>
      <c r="D308" s="53">
        <v>1</v>
      </c>
      <c r="E308" s="111">
        <v>0</v>
      </c>
      <c r="F308" s="54">
        <v>0</v>
      </c>
      <c r="G308" s="55"/>
      <c r="H308" s="55">
        <v>0</v>
      </c>
      <c r="I308" s="55">
        <v>1088</v>
      </c>
      <c r="J308" s="55">
        <f t="shared" si="4"/>
        <v>1088</v>
      </c>
      <c r="K308" s="55"/>
      <c r="L308" s="104"/>
      <c r="M308" s="104"/>
      <c r="N308" s="104"/>
      <c r="O308" s="145"/>
      <c r="P308" s="104"/>
      <c r="Q308" s="104"/>
      <c r="R308" s="55"/>
      <c r="S308" s="55"/>
      <c r="T308" s="55"/>
    </row>
    <row r="309" spans="1:20" s="56" customFormat="1" ht="12.75" customHeight="1">
      <c r="A309" s="49">
        <v>300</v>
      </c>
      <c r="B309" s="50" t="s">
        <v>557</v>
      </c>
      <c r="C309" s="49">
        <v>1</v>
      </c>
      <c r="D309" s="53">
        <v>1</v>
      </c>
      <c r="E309" s="111">
        <v>9</v>
      </c>
      <c r="F309" s="54">
        <v>280.82384210619909</v>
      </c>
      <c r="G309" s="55">
        <v>12529.112270270272</v>
      </c>
      <c r="H309" s="55">
        <v>22656</v>
      </c>
      <c r="I309" s="55">
        <v>1088</v>
      </c>
      <c r="J309" s="55">
        <f t="shared" si="4"/>
        <v>36273</v>
      </c>
      <c r="K309" s="55"/>
      <c r="L309" s="104"/>
      <c r="M309" s="104"/>
      <c r="N309" s="104"/>
      <c r="O309" s="145"/>
      <c r="P309" s="104"/>
      <c r="Q309" s="104"/>
      <c r="R309" s="55"/>
      <c r="S309" s="55"/>
      <c r="T309" s="55"/>
    </row>
    <row r="310" spans="1:20" s="56" customFormat="1" ht="12.75" customHeight="1">
      <c r="A310" s="49">
        <v>301</v>
      </c>
      <c r="B310" s="50" t="s">
        <v>558</v>
      </c>
      <c r="C310" s="49">
        <v>1</v>
      </c>
      <c r="D310" s="53">
        <v>1</v>
      </c>
      <c r="E310" s="111">
        <v>5</v>
      </c>
      <c r="F310" s="54">
        <v>134.65258740176989</v>
      </c>
      <c r="G310" s="55">
        <v>12116.449459134617</v>
      </c>
      <c r="H310" s="55">
        <v>4199</v>
      </c>
      <c r="I310" s="55">
        <v>1088</v>
      </c>
      <c r="J310" s="55">
        <f t="shared" si="4"/>
        <v>17403</v>
      </c>
      <c r="K310" s="55"/>
      <c r="L310" s="104"/>
      <c r="M310" s="104"/>
      <c r="N310" s="104"/>
      <c r="O310" s="145"/>
      <c r="P310" s="104"/>
      <c r="Q310" s="104"/>
      <c r="R310" s="55"/>
      <c r="S310" s="55"/>
      <c r="T310" s="55"/>
    </row>
    <row r="311" spans="1:20" s="56" customFormat="1" ht="12.75" customHeight="1">
      <c r="A311" s="49">
        <v>302</v>
      </c>
      <c r="B311" s="50" t="s">
        <v>559</v>
      </c>
      <c r="C311" s="49">
        <v>0</v>
      </c>
      <c r="D311" s="53">
        <v>1</v>
      </c>
      <c r="E311" s="111">
        <v>0</v>
      </c>
      <c r="F311" s="54">
        <v>0</v>
      </c>
      <c r="G311" s="55">
        <v>10180.227187499999</v>
      </c>
      <c r="H311" s="55">
        <v>0</v>
      </c>
      <c r="I311" s="55">
        <v>1088</v>
      </c>
      <c r="J311" s="55">
        <f t="shared" si="4"/>
        <v>11268</v>
      </c>
      <c r="K311" s="55"/>
      <c r="L311" s="104"/>
      <c r="M311" s="104"/>
      <c r="N311" s="104"/>
      <c r="O311" s="145"/>
      <c r="P311" s="104"/>
      <c r="Q311" s="104"/>
      <c r="R311" s="55"/>
      <c r="S311" s="55"/>
      <c r="T311" s="55"/>
    </row>
    <row r="312" spans="1:20" s="56" customFormat="1" ht="12.75" customHeight="1">
      <c r="A312" s="49">
        <v>303</v>
      </c>
      <c r="B312" s="50" t="s">
        <v>560</v>
      </c>
      <c r="C312" s="49">
        <v>0</v>
      </c>
      <c r="D312" s="53">
        <v>1</v>
      </c>
      <c r="E312" s="111">
        <v>0</v>
      </c>
      <c r="F312" s="54">
        <v>0</v>
      </c>
      <c r="G312" s="55">
        <v>15697.710000000001</v>
      </c>
      <c r="H312" s="55">
        <v>0</v>
      </c>
      <c r="I312" s="55">
        <v>1088</v>
      </c>
      <c r="J312" s="55">
        <f t="shared" si="4"/>
        <v>16786</v>
      </c>
      <c r="K312" s="55"/>
      <c r="L312" s="104"/>
      <c r="M312" s="104"/>
      <c r="N312" s="104"/>
      <c r="O312" s="145"/>
      <c r="P312" s="104"/>
      <c r="Q312" s="104"/>
      <c r="R312" s="55"/>
      <c r="S312" s="55"/>
      <c r="T312" s="55"/>
    </row>
    <row r="313" spans="1:20" s="56" customFormat="1" ht="12.75" customHeight="1">
      <c r="A313" s="49">
        <v>304</v>
      </c>
      <c r="B313" s="50" t="s">
        <v>561</v>
      </c>
      <c r="C313" s="49">
        <v>1</v>
      </c>
      <c r="D313" s="53">
        <v>1</v>
      </c>
      <c r="E313" s="111">
        <v>6</v>
      </c>
      <c r="F313" s="54">
        <v>134.46594190636995</v>
      </c>
      <c r="G313" s="55">
        <v>12399.832300242131</v>
      </c>
      <c r="H313" s="55">
        <v>4274</v>
      </c>
      <c r="I313" s="55">
        <v>1088</v>
      </c>
      <c r="J313" s="55">
        <f t="shared" si="4"/>
        <v>17762</v>
      </c>
      <c r="K313" s="55"/>
      <c r="L313" s="104"/>
      <c r="M313" s="104"/>
      <c r="N313" s="104"/>
      <c r="O313" s="145"/>
      <c r="P313" s="104"/>
      <c r="Q313" s="104"/>
      <c r="R313" s="55"/>
      <c r="S313" s="55"/>
      <c r="T313" s="55"/>
    </row>
    <row r="314" spans="1:20" s="56" customFormat="1" ht="12.75" customHeight="1">
      <c r="A314" s="49">
        <v>305</v>
      </c>
      <c r="B314" s="50" t="s">
        <v>562</v>
      </c>
      <c r="C314" s="49">
        <v>1</v>
      </c>
      <c r="D314" s="53">
        <v>1.0569999999999999</v>
      </c>
      <c r="E314" s="111">
        <v>4</v>
      </c>
      <c r="F314" s="54">
        <v>141.96468544636721</v>
      </c>
      <c r="G314" s="55">
        <v>12188.46260643962</v>
      </c>
      <c r="H314" s="55">
        <v>5115</v>
      </c>
      <c r="I314" s="55">
        <v>1088</v>
      </c>
      <c r="J314" s="55">
        <f t="shared" si="4"/>
        <v>18391</v>
      </c>
      <c r="K314" s="55"/>
      <c r="L314" s="104"/>
      <c r="M314" s="104"/>
      <c r="N314" s="104"/>
      <c r="O314" s="145"/>
      <c r="P314" s="104"/>
      <c r="Q314" s="104"/>
      <c r="R314" s="55"/>
      <c r="S314" s="55"/>
      <c r="T314" s="55"/>
    </row>
    <row r="315" spans="1:20" s="56" customFormat="1" ht="12.75" customHeight="1">
      <c r="A315" s="49">
        <v>306</v>
      </c>
      <c r="B315" s="50" t="s">
        <v>563</v>
      </c>
      <c r="C315" s="49">
        <v>1</v>
      </c>
      <c r="D315" s="53">
        <v>1</v>
      </c>
      <c r="E315" s="111">
        <v>10</v>
      </c>
      <c r="F315" s="54">
        <v>123.52905414334398</v>
      </c>
      <c r="G315" s="55">
        <v>13440.871052631579</v>
      </c>
      <c r="H315" s="55">
        <v>3163</v>
      </c>
      <c r="I315" s="55">
        <v>1088</v>
      </c>
      <c r="J315" s="55">
        <f t="shared" si="4"/>
        <v>17692</v>
      </c>
      <c r="K315" s="55"/>
      <c r="L315" s="104"/>
      <c r="M315" s="104"/>
      <c r="N315" s="104"/>
      <c r="O315" s="145"/>
      <c r="P315" s="104"/>
      <c r="Q315" s="104"/>
      <c r="R315" s="55"/>
      <c r="S315" s="55"/>
      <c r="T315" s="55"/>
    </row>
    <row r="316" spans="1:20" s="56" customFormat="1" ht="12.75" customHeight="1">
      <c r="A316" s="49">
        <v>307</v>
      </c>
      <c r="B316" s="50" t="s">
        <v>564</v>
      </c>
      <c r="C316" s="49">
        <v>1</v>
      </c>
      <c r="D316" s="53">
        <v>1.046</v>
      </c>
      <c r="E316" s="111">
        <v>4</v>
      </c>
      <c r="F316" s="54">
        <v>142.18168162918124</v>
      </c>
      <c r="G316" s="55">
        <v>12112.208890949847</v>
      </c>
      <c r="H316" s="55">
        <v>5109</v>
      </c>
      <c r="I316" s="55">
        <v>1088</v>
      </c>
      <c r="J316" s="55">
        <f t="shared" si="4"/>
        <v>18309</v>
      </c>
      <c r="K316" s="55"/>
      <c r="L316" s="104"/>
      <c r="M316" s="104"/>
      <c r="N316" s="104"/>
      <c r="O316" s="145"/>
      <c r="P316" s="104"/>
      <c r="Q316" s="104"/>
      <c r="R316" s="55"/>
      <c r="S316" s="55"/>
      <c r="T316" s="55"/>
    </row>
    <row r="317" spans="1:20" s="56" customFormat="1" ht="12.75" customHeight="1">
      <c r="A317" s="49">
        <v>308</v>
      </c>
      <c r="B317" s="50" t="s">
        <v>565</v>
      </c>
      <c r="C317" s="49">
        <v>1</v>
      </c>
      <c r="D317" s="53">
        <v>1.097</v>
      </c>
      <c r="E317" s="111">
        <v>9</v>
      </c>
      <c r="F317" s="54">
        <v>141.24501256388507</v>
      </c>
      <c r="G317" s="55">
        <v>15940.913815493748</v>
      </c>
      <c r="H317" s="55">
        <v>6575</v>
      </c>
      <c r="I317" s="55">
        <v>1088</v>
      </c>
      <c r="J317" s="55">
        <f t="shared" si="4"/>
        <v>23604</v>
      </c>
      <c r="K317" s="55"/>
      <c r="L317" s="104"/>
      <c r="M317" s="104"/>
      <c r="N317" s="104"/>
      <c r="O317" s="145"/>
      <c r="P317" s="104"/>
      <c r="Q317" s="104"/>
      <c r="R317" s="55"/>
      <c r="S317" s="55"/>
      <c r="T317" s="55"/>
    </row>
    <row r="318" spans="1:20" s="56" customFormat="1" ht="12.75" customHeight="1">
      <c r="A318" s="49">
        <v>309</v>
      </c>
      <c r="B318" s="50" t="s">
        <v>566</v>
      </c>
      <c r="C318" s="49">
        <v>1</v>
      </c>
      <c r="D318" s="53">
        <v>1</v>
      </c>
      <c r="E318" s="111">
        <v>10</v>
      </c>
      <c r="F318" s="54">
        <v>100</v>
      </c>
      <c r="G318" s="55">
        <v>14213.309549050633</v>
      </c>
      <c r="H318" s="55">
        <v>0</v>
      </c>
      <c r="I318" s="55">
        <v>1088</v>
      </c>
      <c r="J318" s="55">
        <f t="shared" si="4"/>
        <v>15301</v>
      </c>
      <c r="K318" s="55"/>
      <c r="L318" s="104"/>
      <c r="M318" s="104"/>
      <c r="N318" s="104"/>
      <c r="O318" s="145"/>
      <c r="P318" s="104"/>
      <c r="Q318" s="104"/>
      <c r="R318" s="55"/>
      <c r="S318" s="55"/>
      <c r="T318" s="55"/>
    </row>
    <row r="319" spans="1:20" s="56" customFormat="1" ht="12.75" customHeight="1">
      <c r="A319" s="49">
        <v>310</v>
      </c>
      <c r="B319" s="50" t="s">
        <v>567</v>
      </c>
      <c r="C319" s="49">
        <v>1</v>
      </c>
      <c r="D319" s="53">
        <v>1</v>
      </c>
      <c r="E319" s="111">
        <v>10</v>
      </c>
      <c r="F319" s="54">
        <v>132.5373618810583</v>
      </c>
      <c r="G319" s="55">
        <v>14740.073027050243</v>
      </c>
      <c r="H319" s="55">
        <v>4796</v>
      </c>
      <c r="I319" s="55">
        <v>1088</v>
      </c>
      <c r="J319" s="55">
        <f t="shared" si="4"/>
        <v>20624</v>
      </c>
      <c r="K319" s="55"/>
      <c r="L319" s="104"/>
      <c r="M319" s="104"/>
      <c r="N319" s="104"/>
      <c r="O319" s="145"/>
      <c r="P319" s="104"/>
      <c r="Q319" s="104"/>
      <c r="R319" s="55"/>
      <c r="S319" s="55"/>
      <c r="T319" s="55"/>
    </row>
    <row r="320" spans="1:20" s="56" customFormat="1" ht="12.75" customHeight="1">
      <c r="A320" s="49">
        <v>311</v>
      </c>
      <c r="B320" s="50" t="s">
        <v>568</v>
      </c>
      <c r="C320" s="49">
        <v>0</v>
      </c>
      <c r="D320" s="53">
        <v>1</v>
      </c>
      <c r="E320" s="111">
        <v>0</v>
      </c>
      <c r="F320" s="54">
        <v>0</v>
      </c>
      <c r="G320" s="55">
        <v>15697.710000000001</v>
      </c>
      <c r="H320" s="55">
        <v>0</v>
      </c>
      <c r="I320" s="55">
        <v>1088</v>
      </c>
      <c r="J320" s="55">
        <f t="shared" si="4"/>
        <v>16786</v>
      </c>
      <c r="K320" s="55"/>
      <c r="L320" s="104"/>
      <c r="M320" s="104"/>
      <c r="N320" s="104"/>
      <c r="O320" s="145"/>
      <c r="P320" s="104"/>
      <c r="Q320" s="104"/>
      <c r="R320" s="55"/>
      <c r="S320" s="55"/>
      <c r="T320" s="55"/>
    </row>
    <row r="321" spans="1:20" s="56" customFormat="1" ht="12.75" customHeight="1">
      <c r="A321" s="49">
        <v>312</v>
      </c>
      <c r="B321" s="50" t="s">
        <v>569</v>
      </c>
      <c r="C321" s="49">
        <v>0</v>
      </c>
      <c r="D321" s="53">
        <v>1</v>
      </c>
      <c r="E321" s="111">
        <v>0</v>
      </c>
      <c r="F321" s="54">
        <v>0</v>
      </c>
      <c r="G321" s="55"/>
      <c r="H321" s="55">
        <v>0</v>
      </c>
      <c r="I321" s="55">
        <v>1088</v>
      </c>
      <c r="J321" s="55">
        <f t="shared" si="4"/>
        <v>1088</v>
      </c>
      <c r="K321" s="55"/>
      <c r="L321" s="104"/>
      <c r="M321" s="104"/>
      <c r="N321" s="104"/>
      <c r="O321" s="145"/>
      <c r="P321" s="104"/>
      <c r="Q321" s="104"/>
      <c r="R321" s="55"/>
      <c r="S321" s="55"/>
      <c r="T321" s="55"/>
    </row>
    <row r="322" spans="1:20" s="56" customFormat="1" ht="12.75" customHeight="1">
      <c r="A322" s="49">
        <v>313</v>
      </c>
      <c r="B322" s="50" t="s">
        <v>570</v>
      </c>
      <c r="C322" s="49">
        <v>0</v>
      </c>
      <c r="D322" s="53">
        <v>1</v>
      </c>
      <c r="E322" s="111">
        <v>0</v>
      </c>
      <c r="F322" s="54">
        <v>0</v>
      </c>
      <c r="G322" s="55"/>
      <c r="H322" s="55">
        <v>0</v>
      </c>
      <c r="I322" s="55">
        <v>1088</v>
      </c>
      <c r="J322" s="55">
        <f t="shared" si="4"/>
        <v>1088</v>
      </c>
      <c r="K322" s="55"/>
      <c r="L322" s="104"/>
      <c r="M322" s="104"/>
      <c r="N322" s="104"/>
      <c r="O322" s="145"/>
      <c r="P322" s="104"/>
      <c r="Q322" s="104"/>
      <c r="R322" s="55"/>
      <c r="S322" s="55"/>
      <c r="T322" s="55"/>
    </row>
    <row r="323" spans="1:20" s="56" customFormat="1" ht="12.75" customHeight="1">
      <c r="A323" s="49">
        <v>314</v>
      </c>
      <c r="B323" s="50" t="s">
        <v>571</v>
      </c>
      <c r="C323" s="49">
        <v>1</v>
      </c>
      <c r="D323" s="53">
        <v>1.0660000000000001</v>
      </c>
      <c r="E323" s="111">
        <v>7</v>
      </c>
      <c r="F323" s="54">
        <v>175.45665769339175</v>
      </c>
      <c r="G323" s="55">
        <v>13996.621915360309</v>
      </c>
      <c r="H323" s="55">
        <v>10561</v>
      </c>
      <c r="I323" s="55">
        <v>1088</v>
      </c>
      <c r="J323" s="55">
        <f t="shared" si="4"/>
        <v>25646</v>
      </c>
      <c r="K323" s="55"/>
      <c r="L323" s="104"/>
      <c r="M323" s="104"/>
      <c r="N323" s="104"/>
      <c r="O323" s="145"/>
      <c r="P323" s="104"/>
      <c r="Q323" s="104"/>
      <c r="R323" s="55"/>
      <c r="S323" s="55"/>
      <c r="T323" s="55"/>
    </row>
    <row r="324" spans="1:20" s="56" customFormat="1" ht="12.75" customHeight="1">
      <c r="A324" s="49">
        <v>315</v>
      </c>
      <c r="B324" s="50" t="s">
        <v>572</v>
      </c>
      <c r="C324" s="49">
        <v>1</v>
      </c>
      <c r="D324" s="53">
        <v>1.038</v>
      </c>
      <c r="E324" s="111">
        <v>2</v>
      </c>
      <c r="F324" s="54">
        <v>172.69561856532439</v>
      </c>
      <c r="G324" s="55">
        <v>11668.549707645951</v>
      </c>
      <c r="H324" s="55">
        <v>8483</v>
      </c>
      <c r="I324" s="55">
        <v>1088</v>
      </c>
      <c r="J324" s="55">
        <f t="shared" si="4"/>
        <v>21240</v>
      </c>
      <c r="K324" s="55"/>
      <c r="L324" s="104"/>
      <c r="M324" s="104"/>
      <c r="N324" s="104"/>
      <c r="O324" s="145"/>
      <c r="P324" s="104"/>
      <c r="Q324" s="104"/>
      <c r="R324" s="55"/>
      <c r="S324" s="55"/>
      <c r="T324" s="55"/>
    </row>
    <row r="325" spans="1:20" s="56" customFormat="1" ht="12.75" customHeight="1">
      <c r="A325" s="49">
        <v>316</v>
      </c>
      <c r="B325" s="50" t="s">
        <v>573</v>
      </c>
      <c r="C325" s="49">
        <v>1</v>
      </c>
      <c r="D325" s="53">
        <v>1</v>
      </c>
      <c r="E325" s="111">
        <v>11</v>
      </c>
      <c r="F325" s="54">
        <v>107.87235427610426</v>
      </c>
      <c r="G325" s="55">
        <v>15312.792525039536</v>
      </c>
      <c r="H325" s="55">
        <v>1205</v>
      </c>
      <c r="I325" s="55">
        <v>1088</v>
      </c>
      <c r="J325" s="55">
        <f t="shared" si="4"/>
        <v>17606</v>
      </c>
      <c r="K325" s="55"/>
      <c r="L325" s="104"/>
      <c r="M325" s="104"/>
      <c r="N325" s="104"/>
      <c r="O325" s="145"/>
      <c r="P325" s="104"/>
      <c r="Q325" s="104"/>
      <c r="R325" s="55"/>
      <c r="S325" s="55"/>
      <c r="T325" s="55"/>
    </row>
    <row r="326" spans="1:20" s="56" customFormat="1" ht="12.75" customHeight="1">
      <c r="A326" s="49">
        <v>317</v>
      </c>
      <c r="B326" s="50" t="s">
        <v>574</v>
      </c>
      <c r="C326" s="49">
        <v>1</v>
      </c>
      <c r="D326" s="53">
        <v>1.07</v>
      </c>
      <c r="E326" s="111">
        <v>2</v>
      </c>
      <c r="F326" s="54">
        <v>194.72979541692141</v>
      </c>
      <c r="G326" s="55">
        <v>11841.987683263695</v>
      </c>
      <c r="H326" s="55">
        <v>11218</v>
      </c>
      <c r="I326" s="55">
        <v>1088</v>
      </c>
      <c r="J326" s="55">
        <f t="shared" si="4"/>
        <v>24148</v>
      </c>
      <c r="K326" s="55"/>
      <c r="L326" s="104"/>
      <c r="M326" s="104"/>
      <c r="N326" s="104"/>
      <c r="O326" s="145"/>
      <c r="P326" s="104"/>
      <c r="Q326" s="104"/>
      <c r="R326" s="55"/>
      <c r="S326" s="55"/>
      <c r="T326" s="55"/>
    </row>
    <row r="327" spans="1:20" s="56" customFormat="1" ht="12.75" customHeight="1">
      <c r="A327" s="49">
        <v>318</v>
      </c>
      <c r="B327" s="50" t="s">
        <v>575</v>
      </c>
      <c r="C327" s="49">
        <v>1</v>
      </c>
      <c r="D327" s="53">
        <v>1</v>
      </c>
      <c r="E327" s="111">
        <v>9</v>
      </c>
      <c r="F327" s="54">
        <v>211.57682672026269</v>
      </c>
      <c r="G327" s="55">
        <v>12886.944427480918</v>
      </c>
      <c r="H327" s="55">
        <v>14379</v>
      </c>
      <c r="I327" s="55">
        <v>1088</v>
      </c>
      <c r="J327" s="55">
        <f t="shared" si="4"/>
        <v>28354</v>
      </c>
      <c r="K327" s="55"/>
      <c r="L327" s="104"/>
      <c r="M327" s="104"/>
      <c r="N327" s="104"/>
      <c r="O327" s="145"/>
      <c r="P327" s="104"/>
      <c r="Q327" s="104"/>
      <c r="R327" s="55"/>
      <c r="S327" s="55"/>
      <c r="T327" s="55"/>
    </row>
    <row r="328" spans="1:20" s="56" customFormat="1" ht="12.75" customHeight="1">
      <c r="A328" s="49">
        <v>319</v>
      </c>
      <c r="B328" s="50" t="s">
        <v>576</v>
      </c>
      <c r="C328" s="49">
        <v>0</v>
      </c>
      <c r="D328" s="53">
        <v>1</v>
      </c>
      <c r="E328" s="111">
        <v>0</v>
      </c>
      <c r="F328" s="54">
        <v>0</v>
      </c>
      <c r="G328" s="55"/>
      <c r="H328" s="55">
        <v>0</v>
      </c>
      <c r="I328" s="55">
        <v>1088</v>
      </c>
      <c r="J328" s="55">
        <f t="shared" si="4"/>
        <v>1088</v>
      </c>
      <c r="K328" s="55"/>
      <c r="L328" s="104"/>
      <c r="M328" s="104"/>
      <c r="N328" s="104"/>
      <c r="O328" s="145"/>
      <c r="P328" s="104"/>
      <c r="Q328" s="104"/>
      <c r="R328" s="55"/>
      <c r="S328" s="55"/>
      <c r="T328" s="55"/>
    </row>
    <row r="329" spans="1:20" s="56" customFormat="1" ht="12.75" customHeight="1">
      <c r="A329" s="49">
        <v>320</v>
      </c>
      <c r="B329" s="50" t="s">
        <v>577</v>
      </c>
      <c r="C329" s="49">
        <v>0</v>
      </c>
      <c r="D329" s="53">
        <v>1.026</v>
      </c>
      <c r="E329" s="111">
        <v>0</v>
      </c>
      <c r="F329" s="54">
        <v>0</v>
      </c>
      <c r="G329" s="55"/>
      <c r="H329" s="55">
        <v>0</v>
      </c>
      <c r="I329" s="55">
        <v>1088</v>
      </c>
      <c r="J329" s="55">
        <f t="shared" si="4"/>
        <v>1088</v>
      </c>
      <c r="K329" s="55"/>
      <c r="L329" s="104"/>
      <c r="M329" s="104"/>
      <c r="N329" s="104"/>
      <c r="O329" s="145"/>
      <c r="P329" s="104"/>
      <c r="Q329" s="104"/>
      <c r="R329" s="55"/>
      <c r="S329" s="55"/>
      <c r="T329" s="55"/>
    </row>
    <row r="330" spans="1:20" s="56" customFormat="1" ht="12.75" customHeight="1">
      <c r="A330" s="49">
        <v>321</v>
      </c>
      <c r="B330" s="50" t="s">
        <v>578</v>
      </c>
      <c r="C330" s="49">
        <v>1</v>
      </c>
      <c r="D330" s="53">
        <v>1</v>
      </c>
      <c r="E330" s="111">
        <v>3</v>
      </c>
      <c r="F330" s="54">
        <v>150.68844878283073</v>
      </c>
      <c r="G330" s="55">
        <v>11778.204869655894</v>
      </c>
      <c r="H330" s="55">
        <v>5970</v>
      </c>
      <c r="I330" s="55">
        <v>1088</v>
      </c>
      <c r="J330" s="55">
        <f t="shared" ref="J330:J393" si="5">ROUND(G330,0)+H330+I330</f>
        <v>18836</v>
      </c>
      <c r="K330" s="55"/>
      <c r="L330" s="104"/>
      <c r="M330" s="104"/>
      <c r="N330" s="104"/>
      <c r="O330" s="145"/>
      <c r="P330" s="104"/>
      <c r="Q330" s="104"/>
      <c r="R330" s="55"/>
      <c r="S330" s="55"/>
      <c r="T330" s="55"/>
    </row>
    <row r="331" spans="1:20" s="56" customFormat="1" ht="12.75" customHeight="1">
      <c r="A331" s="49">
        <v>322</v>
      </c>
      <c r="B331" s="50" t="s">
        <v>579</v>
      </c>
      <c r="C331" s="49">
        <v>1</v>
      </c>
      <c r="D331" s="53">
        <v>1</v>
      </c>
      <c r="E331" s="111">
        <v>6</v>
      </c>
      <c r="F331" s="54">
        <v>148.2558861598832</v>
      </c>
      <c r="G331" s="55">
        <v>12800.013696969698</v>
      </c>
      <c r="H331" s="55">
        <v>6177</v>
      </c>
      <c r="I331" s="55">
        <v>1088</v>
      </c>
      <c r="J331" s="55">
        <f t="shared" si="5"/>
        <v>20065</v>
      </c>
      <c r="K331" s="55"/>
      <c r="L331" s="104"/>
      <c r="M331" s="104"/>
      <c r="N331" s="104"/>
      <c r="O331" s="145"/>
      <c r="P331" s="104"/>
      <c r="Q331" s="104"/>
      <c r="R331" s="55"/>
      <c r="S331" s="55"/>
      <c r="T331" s="55"/>
    </row>
    <row r="332" spans="1:20" s="56" customFormat="1" ht="12.75" customHeight="1">
      <c r="A332" s="49">
        <v>323</v>
      </c>
      <c r="B332" s="50" t="s">
        <v>580</v>
      </c>
      <c r="C332" s="49">
        <v>1</v>
      </c>
      <c r="D332" s="53">
        <v>1</v>
      </c>
      <c r="E332" s="111">
        <v>5</v>
      </c>
      <c r="F332" s="54">
        <v>130.15654480824205</v>
      </c>
      <c r="G332" s="55">
        <v>12361.727124658779</v>
      </c>
      <c r="H332" s="55">
        <v>3728</v>
      </c>
      <c r="I332" s="55">
        <v>1088</v>
      </c>
      <c r="J332" s="55">
        <f t="shared" si="5"/>
        <v>17178</v>
      </c>
      <c r="K332" s="55"/>
      <c r="L332" s="104"/>
      <c r="M332" s="104"/>
      <c r="N332" s="104"/>
      <c r="O332" s="145"/>
      <c r="P332" s="104"/>
      <c r="Q332" s="104"/>
      <c r="R332" s="55"/>
      <c r="S332" s="55"/>
      <c r="T332" s="55"/>
    </row>
    <row r="333" spans="1:20" s="56" customFormat="1" ht="12.75" customHeight="1">
      <c r="A333" s="49">
        <v>324</v>
      </c>
      <c r="B333" s="50" t="s">
        <v>581</v>
      </c>
      <c r="C333" s="49">
        <v>0</v>
      </c>
      <c r="D333" s="53">
        <v>1</v>
      </c>
      <c r="E333" s="111">
        <v>0</v>
      </c>
      <c r="F333" s="54">
        <v>0</v>
      </c>
      <c r="G333" s="55">
        <v>16787.315555555557</v>
      </c>
      <c r="H333" s="55">
        <v>0</v>
      </c>
      <c r="I333" s="55">
        <v>1088</v>
      </c>
      <c r="J333" s="55">
        <f t="shared" si="5"/>
        <v>17875</v>
      </c>
      <c r="K333" s="55"/>
      <c r="L333" s="104"/>
      <c r="M333" s="104"/>
      <c r="N333" s="104"/>
      <c r="O333" s="145"/>
      <c r="P333" s="104"/>
      <c r="Q333" s="104"/>
      <c r="R333" s="55"/>
      <c r="S333" s="55"/>
      <c r="T333" s="55"/>
    </row>
    <row r="334" spans="1:20" s="56" customFormat="1" ht="12.75" customHeight="1">
      <c r="A334" s="49">
        <v>325</v>
      </c>
      <c r="B334" s="50" t="s">
        <v>582</v>
      </c>
      <c r="C334" s="49">
        <v>1</v>
      </c>
      <c r="D334" s="53">
        <v>1</v>
      </c>
      <c r="E334" s="111">
        <v>9</v>
      </c>
      <c r="F334" s="54">
        <v>109.69783781282776</v>
      </c>
      <c r="G334" s="55">
        <v>14217.67856848185</v>
      </c>
      <c r="H334" s="55">
        <v>1379</v>
      </c>
      <c r="I334" s="55">
        <v>1088</v>
      </c>
      <c r="J334" s="55">
        <f t="shared" si="5"/>
        <v>16685</v>
      </c>
      <c r="K334" s="55"/>
      <c r="L334" s="104"/>
      <c r="M334" s="104"/>
      <c r="N334" s="104"/>
      <c r="O334" s="145"/>
      <c r="P334" s="104"/>
      <c r="Q334" s="104"/>
      <c r="R334" s="55"/>
      <c r="S334" s="55"/>
      <c r="T334" s="55"/>
    </row>
    <row r="335" spans="1:20" s="56" customFormat="1" ht="12.75" customHeight="1">
      <c r="A335" s="49">
        <v>326</v>
      </c>
      <c r="B335" s="50" t="s">
        <v>583</v>
      </c>
      <c r="C335" s="49">
        <v>1</v>
      </c>
      <c r="D335" s="53">
        <v>1.0049999999999999</v>
      </c>
      <c r="E335" s="111">
        <v>2</v>
      </c>
      <c r="F335" s="54">
        <v>140.93178921188505</v>
      </c>
      <c r="G335" s="55">
        <v>11386.982437430415</v>
      </c>
      <c r="H335" s="55">
        <v>4661</v>
      </c>
      <c r="I335" s="55">
        <v>1088</v>
      </c>
      <c r="J335" s="55">
        <f t="shared" si="5"/>
        <v>17136</v>
      </c>
      <c r="K335" s="55"/>
      <c r="L335" s="104"/>
      <c r="M335" s="104"/>
      <c r="N335" s="104"/>
      <c r="O335" s="145"/>
      <c r="P335" s="104"/>
      <c r="Q335" s="104"/>
      <c r="R335" s="55"/>
      <c r="S335" s="55"/>
      <c r="T335" s="55"/>
    </row>
    <row r="336" spans="1:20" s="56" customFormat="1" ht="12.75" customHeight="1">
      <c r="A336" s="49">
        <v>327</v>
      </c>
      <c r="B336" s="50" t="s">
        <v>584</v>
      </c>
      <c r="C336" s="49">
        <v>1</v>
      </c>
      <c r="D336" s="53">
        <v>1</v>
      </c>
      <c r="E336" s="111">
        <v>6</v>
      </c>
      <c r="F336" s="54">
        <v>211.51877585326346</v>
      </c>
      <c r="G336" s="55">
        <v>13028.534795918369</v>
      </c>
      <c r="H336" s="55">
        <v>14529</v>
      </c>
      <c r="I336" s="55">
        <v>1088</v>
      </c>
      <c r="J336" s="55">
        <f t="shared" si="5"/>
        <v>28646</v>
      </c>
      <c r="K336" s="55"/>
      <c r="L336" s="104"/>
      <c r="M336" s="104"/>
      <c r="N336" s="104"/>
      <c r="O336" s="145"/>
      <c r="P336" s="104"/>
      <c r="Q336" s="104"/>
      <c r="R336" s="55"/>
      <c r="S336" s="55"/>
      <c r="T336" s="55"/>
    </row>
    <row r="337" spans="1:20" s="56" customFormat="1" ht="12.75" customHeight="1">
      <c r="A337" s="49">
        <v>328</v>
      </c>
      <c r="B337" s="50" t="s">
        <v>585</v>
      </c>
      <c r="C337" s="49">
        <v>0</v>
      </c>
      <c r="D337" s="53">
        <v>1</v>
      </c>
      <c r="E337" s="111">
        <v>0</v>
      </c>
      <c r="F337" s="54">
        <v>0</v>
      </c>
      <c r="G337" s="55"/>
      <c r="H337" s="55">
        <v>0</v>
      </c>
      <c r="I337" s="55">
        <v>1088</v>
      </c>
      <c r="J337" s="55">
        <f t="shared" si="5"/>
        <v>1088</v>
      </c>
      <c r="K337" s="55"/>
      <c r="L337" s="104"/>
      <c r="M337" s="104"/>
      <c r="N337" s="104"/>
      <c r="O337" s="145"/>
      <c r="P337" s="104"/>
      <c r="Q337" s="104"/>
      <c r="R337" s="55"/>
      <c r="S337" s="55"/>
      <c r="T337" s="55"/>
    </row>
    <row r="338" spans="1:20" s="56" customFormat="1" ht="12.75" customHeight="1">
      <c r="A338" s="49">
        <v>329</v>
      </c>
      <c r="B338" s="50" t="s">
        <v>586</v>
      </c>
      <c r="C338" s="49">
        <v>0</v>
      </c>
      <c r="D338" s="53">
        <v>1</v>
      </c>
      <c r="E338" s="111">
        <v>0</v>
      </c>
      <c r="F338" s="54">
        <v>0</v>
      </c>
      <c r="G338" s="55">
        <v>15697.710000000001</v>
      </c>
      <c r="H338" s="55">
        <v>0</v>
      </c>
      <c r="I338" s="55">
        <v>1088</v>
      </c>
      <c r="J338" s="55">
        <f t="shared" si="5"/>
        <v>16786</v>
      </c>
      <c r="K338" s="55"/>
      <c r="L338" s="104"/>
      <c r="M338" s="104"/>
      <c r="N338" s="104"/>
      <c r="O338" s="145"/>
      <c r="P338" s="104"/>
      <c r="Q338" s="104"/>
      <c r="R338" s="55"/>
      <c r="S338" s="55"/>
      <c r="T338" s="55"/>
    </row>
    <row r="339" spans="1:20" s="56" customFormat="1" ht="12.75" customHeight="1">
      <c r="A339" s="49">
        <v>330</v>
      </c>
      <c r="B339" s="50" t="s">
        <v>587</v>
      </c>
      <c r="C339" s="49">
        <v>1</v>
      </c>
      <c r="D339" s="53">
        <v>1.0649999999999999</v>
      </c>
      <c r="E339" s="111">
        <v>2</v>
      </c>
      <c r="F339" s="54">
        <v>227.2475894902006</v>
      </c>
      <c r="G339" s="55">
        <v>11873.341810865139</v>
      </c>
      <c r="H339" s="55">
        <v>15109</v>
      </c>
      <c r="I339" s="55">
        <v>1088</v>
      </c>
      <c r="J339" s="55">
        <f t="shared" si="5"/>
        <v>28070</v>
      </c>
      <c r="K339" s="55"/>
      <c r="L339" s="104"/>
      <c r="M339" s="104"/>
      <c r="N339" s="104"/>
      <c r="O339" s="145"/>
      <c r="P339" s="104"/>
      <c r="Q339" s="104"/>
      <c r="R339" s="55"/>
      <c r="S339" s="55"/>
      <c r="T339" s="55"/>
    </row>
    <row r="340" spans="1:20" s="56" customFormat="1" ht="12.75" customHeight="1">
      <c r="A340" s="49">
        <v>331</v>
      </c>
      <c r="B340" s="50" t="s">
        <v>588</v>
      </c>
      <c r="C340" s="49">
        <v>1</v>
      </c>
      <c r="D340" s="53">
        <v>1</v>
      </c>
      <c r="E340" s="111">
        <v>7</v>
      </c>
      <c r="F340" s="54">
        <v>122.33455775748413</v>
      </c>
      <c r="G340" s="55">
        <v>12569.268859364875</v>
      </c>
      <c r="H340" s="55">
        <v>2807</v>
      </c>
      <c r="I340" s="55">
        <v>1088</v>
      </c>
      <c r="J340" s="55">
        <f t="shared" si="5"/>
        <v>16464</v>
      </c>
      <c r="K340" s="55"/>
      <c r="L340" s="104"/>
      <c r="M340" s="104"/>
      <c r="N340" s="104"/>
      <c r="O340" s="145"/>
      <c r="P340" s="104"/>
      <c r="Q340" s="104"/>
      <c r="R340" s="55"/>
      <c r="S340" s="55"/>
      <c r="T340" s="55"/>
    </row>
    <row r="341" spans="1:20" s="56" customFormat="1" ht="12.75" customHeight="1">
      <c r="A341" s="49">
        <v>332</v>
      </c>
      <c r="B341" s="50" t="s">
        <v>589</v>
      </c>
      <c r="C341" s="49">
        <v>1</v>
      </c>
      <c r="D341" s="53">
        <v>1</v>
      </c>
      <c r="E341" s="111">
        <v>10</v>
      </c>
      <c r="F341" s="54">
        <v>107.57089183977374</v>
      </c>
      <c r="G341" s="55">
        <v>14678.608624649149</v>
      </c>
      <c r="H341" s="55">
        <v>1111</v>
      </c>
      <c r="I341" s="55">
        <v>1088</v>
      </c>
      <c r="J341" s="55">
        <f t="shared" si="5"/>
        <v>16878</v>
      </c>
      <c r="K341" s="55"/>
      <c r="L341" s="104"/>
      <c r="M341" s="104"/>
      <c r="N341" s="104"/>
      <c r="O341" s="145"/>
      <c r="P341" s="104"/>
      <c r="Q341" s="104"/>
      <c r="R341" s="55"/>
      <c r="S341" s="55"/>
      <c r="T341" s="55"/>
    </row>
    <row r="342" spans="1:20" s="56" customFormat="1" ht="12.75" customHeight="1">
      <c r="A342" s="49">
        <v>333</v>
      </c>
      <c r="B342" s="50" t="s">
        <v>590</v>
      </c>
      <c r="C342" s="49">
        <v>0</v>
      </c>
      <c r="D342" s="53">
        <v>1</v>
      </c>
      <c r="E342" s="111">
        <v>0</v>
      </c>
      <c r="F342" s="54">
        <v>0</v>
      </c>
      <c r="G342" s="55"/>
      <c r="H342" s="55">
        <v>0</v>
      </c>
      <c r="I342" s="55">
        <v>1088</v>
      </c>
      <c r="J342" s="55">
        <f t="shared" si="5"/>
        <v>1088</v>
      </c>
      <c r="K342" s="55"/>
      <c r="L342" s="104"/>
      <c r="M342" s="104"/>
      <c r="N342" s="104"/>
      <c r="O342" s="145"/>
      <c r="P342" s="104"/>
      <c r="Q342" s="104"/>
      <c r="R342" s="55"/>
      <c r="S342" s="55"/>
      <c r="T342" s="55"/>
    </row>
    <row r="343" spans="1:20" s="56" customFormat="1" ht="12.75" customHeight="1">
      <c r="A343" s="49">
        <v>334</v>
      </c>
      <c r="B343" s="50" t="s">
        <v>591</v>
      </c>
      <c r="C343" s="49">
        <v>0</v>
      </c>
      <c r="D343" s="53">
        <v>1</v>
      </c>
      <c r="E343" s="111">
        <v>0</v>
      </c>
      <c r="F343" s="54">
        <v>0</v>
      </c>
      <c r="G343" s="55"/>
      <c r="H343" s="55">
        <v>0</v>
      </c>
      <c r="I343" s="55">
        <v>1088</v>
      </c>
      <c r="J343" s="55">
        <f t="shared" si="5"/>
        <v>1088</v>
      </c>
      <c r="K343" s="55"/>
      <c r="L343" s="104"/>
      <c r="M343" s="104"/>
      <c r="N343" s="104"/>
      <c r="O343" s="145"/>
      <c r="P343" s="104"/>
      <c r="Q343" s="104"/>
      <c r="R343" s="55"/>
      <c r="S343" s="55"/>
      <c r="T343" s="55"/>
    </row>
    <row r="344" spans="1:20" s="56" customFormat="1" ht="12.75" customHeight="1">
      <c r="A344" s="49">
        <v>335</v>
      </c>
      <c r="B344" s="50" t="s">
        <v>592</v>
      </c>
      <c r="C344" s="49">
        <v>1</v>
      </c>
      <c r="D344" s="53">
        <v>1.0569999999999999</v>
      </c>
      <c r="E344" s="111">
        <v>2</v>
      </c>
      <c r="F344" s="54">
        <v>175.28196126570833</v>
      </c>
      <c r="G344" s="55">
        <v>11730.911478747405</v>
      </c>
      <c r="H344" s="55">
        <v>8831</v>
      </c>
      <c r="I344" s="55">
        <v>1088</v>
      </c>
      <c r="J344" s="55">
        <f t="shared" si="5"/>
        <v>21650</v>
      </c>
      <c r="K344" s="55"/>
      <c r="L344" s="104"/>
      <c r="M344" s="104"/>
      <c r="N344" s="104"/>
      <c r="O344" s="145"/>
      <c r="P344" s="104"/>
      <c r="Q344" s="104"/>
      <c r="R344" s="55"/>
      <c r="S344" s="55"/>
      <c r="T344" s="55"/>
    </row>
    <row r="345" spans="1:20" s="56" customFormat="1" ht="12.75" customHeight="1">
      <c r="A345" s="49">
        <v>336</v>
      </c>
      <c r="B345" s="50" t="s">
        <v>593</v>
      </c>
      <c r="C345" s="49">
        <v>1</v>
      </c>
      <c r="D345" s="53">
        <v>1.0429999999999999</v>
      </c>
      <c r="E345" s="111">
        <v>8</v>
      </c>
      <c r="F345" s="54">
        <v>113.5728099876228</v>
      </c>
      <c r="G345" s="55">
        <v>14165.168426448598</v>
      </c>
      <c r="H345" s="55">
        <v>1923</v>
      </c>
      <c r="I345" s="55">
        <v>1088</v>
      </c>
      <c r="J345" s="55">
        <f t="shared" si="5"/>
        <v>17176</v>
      </c>
      <c r="K345" s="55"/>
      <c r="L345" s="104"/>
      <c r="M345" s="104"/>
      <c r="N345" s="104"/>
      <c r="O345" s="145"/>
      <c r="P345" s="104"/>
      <c r="Q345" s="104"/>
      <c r="R345" s="55"/>
      <c r="S345" s="55"/>
      <c r="T345" s="55"/>
    </row>
    <row r="346" spans="1:20" s="56" customFormat="1" ht="12.75" customHeight="1">
      <c r="A346" s="49">
        <v>337</v>
      </c>
      <c r="B346" s="50" t="s">
        <v>594</v>
      </c>
      <c r="C346" s="49">
        <v>1</v>
      </c>
      <c r="D346" s="53">
        <v>1</v>
      </c>
      <c r="E346" s="111">
        <v>5</v>
      </c>
      <c r="F346" s="54">
        <v>233.23543595385024</v>
      </c>
      <c r="G346" s="55">
        <v>12558.127532467532</v>
      </c>
      <c r="H346" s="55">
        <v>16732</v>
      </c>
      <c r="I346" s="55">
        <v>1088</v>
      </c>
      <c r="J346" s="55">
        <f t="shared" si="5"/>
        <v>30378</v>
      </c>
      <c r="K346" s="55"/>
      <c r="L346" s="104"/>
      <c r="M346" s="104"/>
      <c r="N346" s="104"/>
      <c r="O346" s="145"/>
      <c r="P346" s="104"/>
      <c r="Q346" s="104"/>
      <c r="R346" s="55"/>
      <c r="S346" s="55"/>
      <c r="T346" s="55"/>
    </row>
    <row r="347" spans="1:20" s="56" customFormat="1" ht="12.75" customHeight="1">
      <c r="A347" s="49">
        <v>338</v>
      </c>
      <c r="B347" s="50" t="s">
        <v>595</v>
      </c>
      <c r="C347" s="49">
        <v>0</v>
      </c>
      <c r="D347" s="53">
        <v>1</v>
      </c>
      <c r="E347" s="111">
        <v>0</v>
      </c>
      <c r="F347" s="54">
        <v>0</v>
      </c>
      <c r="G347" s="55">
        <v>17799.092142857142</v>
      </c>
      <c r="H347" s="55">
        <v>0</v>
      </c>
      <c r="I347" s="55">
        <v>1088</v>
      </c>
      <c r="J347" s="55">
        <f t="shared" si="5"/>
        <v>18887</v>
      </c>
      <c r="K347" s="55"/>
      <c r="L347" s="104"/>
      <c r="M347" s="104"/>
      <c r="N347" s="104"/>
      <c r="O347" s="145"/>
      <c r="P347" s="104"/>
      <c r="Q347" s="104"/>
      <c r="R347" s="55"/>
      <c r="S347" s="55"/>
      <c r="T347" s="55"/>
    </row>
    <row r="348" spans="1:20" s="56" customFormat="1" ht="12.75" customHeight="1">
      <c r="A348" s="49">
        <v>339</v>
      </c>
      <c r="B348" s="50" t="s">
        <v>596</v>
      </c>
      <c r="C348" s="49">
        <v>0</v>
      </c>
      <c r="D348" s="53">
        <v>1</v>
      </c>
      <c r="E348" s="111">
        <v>0</v>
      </c>
      <c r="F348" s="54">
        <v>0</v>
      </c>
      <c r="G348" s="55"/>
      <c r="H348" s="55">
        <v>0</v>
      </c>
      <c r="I348" s="55">
        <v>1088</v>
      </c>
      <c r="J348" s="55">
        <f t="shared" si="5"/>
        <v>1088</v>
      </c>
      <c r="K348" s="55"/>
      <c r="L348" s="104"/>
      <c r="M348" s="104"/>
      <c r="N348" s="104"/>
      <c r="O348" s="145"/>
      <c r="P348" s="104"/>
      <c r="Q348" s="104"/>
      <c r="R348" s="55"/>
      <c r="S348" s="55"/>
      <c r="T348" s="55"/>
    </row>
    <row r="349" spans="1:20" s="56" customFormat="1" ht="12.75" customHeight="1">
      <c r="A349" s="49">
        <v>340</v>
      </c>
      <c r="B349" s="50" t="s">
        <v>597</v>
      </c>
      <c r="C349" s="49">
        <v>1</v>
      </c>
      <c r="D349" s="53">
        <v>1</v>
      </c>
      <c r="E349" s="111">
        <v>6</v>
      </c>
      <c r="F349" s="54">
        <v>158.52133691805966</v>
      </c>
      <c r="G349" s="55">
        <v>12666.973895348836</v>
      </c>
      <c r="H349" s="55">
        <v>7413</v>
      </c>
      <c r="I349" s="55">
        <v>1088</v>
      </c>
      <c r="J349" s="55">
        <f t="shared" si="5"/>
        <v>21168</v>
      </c>
      <c r="K349" s="55"/>
      <c r="L349" s="104"/>
      <c r="M349" s="104"/>
      <c r="N349" s="104"/>
      <c r="O349" s="145"/>
      <c r="P349" s="104"/>
      <c r="Q349" s="104"/>
      <c r="R349" s="55"/>
      <c r="S349" s="55"/>
      <c r="T349" s="55"/>
    </row>
    <row r="350" spans="1:20" s="56" customFormat="1" ht="12.75" customHeight="1">
      <c r="A350" s="49">
        <v>341</v>
      </c>
      <c r="B350" s="50" t="s">
        <v>598</v>
      </c>
      <c r="C350" s="49">
        <v>0</v>
      </c>
      <c r="D350" s="53">
        <v>1</v>
      </c>
      <c r="E350" s="111">
        <v>0</v>
      </c>
      <c r="F350" s="54">
        <v>0</v>
      </c>
      <c r="G350" s="55"/>
      <c r="H350" s="55">
        <v>0</v>
      </c>
      <c r="I350" s="55">
        <v>1088</v>
      </c>
      <c r="J350" s="55">
        <f t="shared" si="5"/>
        <v>1088</v>
      </c>
      <c r="K350" s="55"/>
      <c r="L350" s="104"/>
      <c r="M350" s="104"/>
      <c r="N350" s="104"/>
      <c r="O350" s="145"/>
      <c r="P350" s="104"/>
      <c r="Q350" s="104"/>
      <c r="R350" s="55"/>
      <c r="S350" s="55"/>
      <c r="T350" s="55"/>
    </row>
    <row r="351" spans="1:20" s="56" customFormat="1" ht="12.75" customHeight="1">
      <c r="A351" s="49">
        <v>342</v>
      </c>
      <c r="B351" s="50" t="s">
        <v>599</v>
      </c>
      <c r="C351" s="49">
        <v>1</v>
      </c>
      <c r="D351" s="53">
        <v>1.0660000000000001</v>
      </c>
      <c r="E351" s="111">
        <v>3</v>
      </c>
      <c r="F351" s="54">
        <v>173.19335934221414</v>
      </c>
      <c r="G351" s="55">
        <v>12109.665687255454</v>
      </c>
      <c r="H351" s="55">
        <v>8863</v>
      </c>
      <c r="I351" s="55">
        <v>1088</v>
      </c>
      <c r="J351" s="55">
        <f t="shared" si="5"/>
        <v>22061</v>
      </c>
      <c r="K351" s="55"/>
      <c r="L351" s="104"/>
      <c r="M351" s="104"/>
      <c r="N351" s="104"/>
      <c r="O351" s="145"/>
      <c r="P351" s="104"/>
      <c r="Q351" s="104"/>
      <c r="R351" s="55"/>
      <c r="S351" s="55"/>
      <c r="T351" s="55"/>
    </row>
    <row r="352" spans="1:20" s="56" customFormat="1" ht="12.75" customHeight="1">
      <c r="A352" s="49">
        <v>343</v>
      </c>
      <c r="B352" s="50" t="s">
        <v>600</v>
      </c>
      <c r="C352" s="49">
        <v>1</v>
      </c>
      <c r="D352" s="53">
        <v>1</v>
      </c>
      <c r="E352" s="111">
        <v>10</v>
      </c>
      <c r="F352" s="54">
        <v>101.8076177259168</v>
      </c>
      <c r="G352" s="55">
        <v>14113.55315343099</v>
      </c>
      <c r="H352" s="55">
        <v>255</v>
      </c>
      <c r="I352" s="55">
        <v>1088</v>
      </c>
      <c r="J352" s="55">
        <f t="shared" si="5"/>
        <v>15457</v>
      </c>
      <c r="K352" s="55"/>
      <c r="L352" s="104"/>
      <c r="M352" s="104"/>
      <c r="N352" s="104"/>
      <c r="O352" s="145"/>
      <c r="P352" s="104"/>
      <c r="Q352" s="104"/>
      <c r="R352" s="55"/>
      <c r="S352" s="55"/>
      <c r="T352" s="55"/>
    </row>
    <row r="353" spans="1:20" s="56" customFormat="1" ht="12.75" customHeight="1">
      <c r="A353" s="49">
        <v>344</v>
      </c>
      <c r="B353" s="50" t="s">
        <v>601</v>
      </c>
      <c r="C353" s="49">
        <v>1</v>
      </c>
      <c r="D353" s="53">
        <v>1.0489999999999999</v>
      </c>
      <c r="E353" s="111">
        <v>2</v>
      </c>
      <c r="F353" s="54">
        <v>144.62219265004759</v>
      </c>
      <c r="G353" s="55">
        <v>11664.974948618958</v>
      </c>
      <c r="H353" s="55">
        <v>5205</v>
      </c>
      <c r="I353" s="55">
        <v>1088</v>
      </c>
      <c r="J353" s="55">
        <f t="shared" si="5"/>
        <v>17958</v>
      </c>
      <c r="K353" s="55"/>
      <c r="L353" s="104"/>
      <c r="M353" s="104"/>
      <c r="N353" s="104"/>
      <c r="O353" s="145"/>
      <c r="P353" s="104"/>
      <c r="Q353" s="104"/>
      <c r="R353" s="55"/>
      <c r="S353" s="55"/>
      <c r="T353" s="55"/>
    </row>
    <row r="354" spans="1:20" s="56" customFormat="1" ht="12.75" customHeight="1">
      <c r="A354" s="49">
        <v>345</v>
      </c>
      <c r="B354" s="50" t="s">
        <v>602</v>
      </c>
      <c r="C354" s="49">
        <v>0</v>
      </c>
      <c r="D354" s="53">
        <v>1</v>
      </c>
      <c r="E354" s="111">
        <v>0</v>
      </c>
      <c r="F354" s="54">
        <v>0</v>
      </c>
      <c r="G354" s="55">
        <v>15697.710000000001</v>
      </c>
      <c r="H354" s="55">
        <v>0</v>
      </c>
      <c r="I354" s="55">
        <v>1088</v>
      </c>
      <c r="J354" s="55">
        <f t="shared" si="5"/>
        <v>16786</v>
      </c>
      <c r="K354" s="55"/>
      <c r="L354" s="104"/>
      <c r="M354" s="104"/>
      <c r="N354" s="104"/>
      <c r="O354" s="145"/>
      <c r="P354" s="104"/>
      <c r="Q354" s="104"/>
      <c r="R354" s="55"/>
      <c r="S354" s="55"/>
      <c r="T354" s="55"/>
    </row>
    <row r="355" spans="1:20" s="56" customFormat="1" ht="12.75" customHeight="1">
      <c r="A355" s="49">
        <v>346</v>
      </c>
      <c r="B355" s="50" t="s">
        <v>603</v>
      </c>
      <c r="C355" s="49">
        <v>1</v>
      </c>
      <c r="D355" s="53">
        <v>1.032</v>
      </c>
      <c r="E355" s="111">
        <v>8</v>
      </c>
      <c r="F355" s="54">
        <v>118.23747239979329</v>
      </c>
      <c r="G355" s="55">
        <v>13598.119800209204</v>
      </c>
      <c r="H355" s="55">
        <v>2480</v>
      </c>
      <c r="I355" s="55">
        <v>1088</v>
      </c>
      <c r="J355" s="55">
        <f t="shared" si="5"/>
        <v>17166</v>
      </c>
      <c r="K355" s="55"/>
      <c r="L355" s="104"/>
      <c r="M355" s="104"/>
      <c r="N355" s="104"/>
      <c r="O355" s="145"/>
      <c r="P355" s="104"/>
      <c r="Q355" s="104"/>
      <c r="R355" s="55"/>
      <c r="S355" s="55"/>
      <c r="T355" s="55"/>
    </row>
    <row r="356" spans="1:20" s="56" customFormat="1" ht="12.75" customHeight="1">
      <c r="A356" s="49">
        <v>347</v>
      </c>
      <c r="B356" s="50" t="s">
        <v>604</v>
      </c>
      <c r="C356" s="49">
        <v>1</v>
      </c>
      <c r="D356" s="53">
        <v>1.06</v>
      </c>
      <c r="E356" s="111">
        <v>8</v>
      </c>
      <c r="F356" s="54">
        <v>144.68138800660063</v>
      </c>
      <c r="G356" s="55">
        <v>13868.737558117326</v>
      </c>
      <c r="H356" s="55">
        <v>6197</v>
      </c>
      <c r="I356" s="55">
        <v>1088</v>
      </c>
      <c r="J356" s="55">
        <f t="shared" si="5"/>
        <v>21154</v>
      </c>
      <c r="K356" s="55"/>
      <c r="L356" s="104"/>
      <c r="M356" s="104"/>
      <c r="N356" s="104"/>
      <c r="O356" s="145"/>
      <c r="P356" s="104"/>
      <c r="Q356" s="104"/>
      <c r="R356" s="55"/>
      <c r="S356" s="55"/>
      <c r="T356" s="55"/>
    </row>
    <row r="357" spans="1:20" s="56" customFormat="1" ht="12.75" customHeight="1">
      <c r="A357" s="49">
        <v>348</v>
      </c>
      <c r="B357" s="50" t="s">
        <v>605</v>
      </c>
      <c r="C357" s="49">
        <v>1</v>
      </c>
      <c r="D357" s="53">
        <v>1</v>
      </c>
      <c r="E357" s="111">
        <v>11</v>
      </c>
      <c r="F357" s="54">
        <v>100.33466990756297</v>
      </c>
      <c r="G357" s="55">
        <v>16455.462630995604</v>
      </c>
      <c r="H357" s="55">
        <v>55</v>
      </c>
      <c r="I357" s="55">
        <v>1088</v>
      </c>
      <c r="J357" s="55">
        <f t="shared" si="5"/>
        <v>17598</v>
      </c>
      <c r="K357" s="55"/>
      <c r="L357" s="104"/>
      <c r="M357" s="104"/>
      <c r="N357" s="104"/>
      <c r="O357" s="145"/>
      <c r="P357" s="104"/>
      <c r="Q357" s="104"/>
      <c r="R357" s="55"/>
      <c r="S357" s="55"/>
      <c r="T357" s="55"/>
    </row>
    <row r="358" spans="1:20" s="56" customFormat="1" ht="12.75" customHeight="1">
      <c r="A358" s="49">
        <v>349</v>
      </c>
      <c r="B358" s="50" t="s">
        <v>606</v>
      </c>
      <c r="C358" s="49">
        <v>1</v>
      </c>
      <c r="D358" s="53">
        <v>1</v>
      </c>
      <c r="E358" s="111">
        <v>8</v>
      </c>
      <c r="F358" s="54">
        <v>155.22382443982022</v>
      </c>
      <c r="G358" s="55">
        <v>12401.673925233647</v>
      </c>
      <c r="H358" s="55">
        <v>6849</v>
      </c>
      <c r="I358" s="55">
        <v>1088</v>
      </c>
      <c r="J358" s="55">
        <f t="shared" si="5"/>
        <v>20339</v>
      </c>
      <c r="K358" s="55"/>
      <c r="L358" s="104"/>
      <c r="M358" s="104"/>
      <c r="N358" s="104"/>
      <c r="O358" s="145"/>
      <c r="P358" s="104"/>
      <c r="Q358" s="104"/>
      <c r="R358" s="55"/>
      <c r="S358" s="55"/>
      <c r="T358" s="55"/>
    </row>
    <row r="359" spans="1:20" s="56" customFormat="1" ht="12.75" customHeight="1">
      <c r="A359" s="49">
        <v>350</v>
      </c>
      <c r="B359" s="50" t="s">
        <v>607</v>
      </c>
      <c r="C359" s="49">
        <v>1</v>
      </c>
      <c r="D359" s="53">
        <v>1.032</v>
      </c>
      <c r="E359" s="111">
        <v>3</v>
      </c>
      <c r="F359" s="54">
        <v>171.40390114687801</v>
      </c>
      <c r="G359" s="55">
        <v>11427.231407092202</v>
      </c>
      <c r="H359" s="55">
        <v>8159</v>
      </c>
      <c r="I359" s="55">
        <v>1088</v>
      </c>
      <c r="J359" s="55">
        <f t="shared" si="5"/>
        <v>20674</v>
      </c>
      <c r="K359" s="55"/>
      <c r="L359" s="104"/>
      <c r="M359" s="104"/>
      <c r="N359" s="104"/>
      <c r="O359" s="145"/>
      <c r="P359" s="104"/>
      <c r="Q359" s="104"/>
      <c r="R359" s="55"/>
      <c r="S359" s="55"/>
      <c r="T359" s="55"/>
    </row>
    <row r="360" spans="1:20" s="56" customFormat="1" ht="12.75" customHeight="1">
      <c r="A360" s="49">
        <v>351</v>
      </c>
      <c r="B360" s="50" t="s">
        <v>608</v>
      </c>
      <c r="C360" s="49">
        <v>0</v>
      </c>
      <c r="D360" s="53">
        <v>1</v>
      </c>
      <c r="E360" s="111">
        <v>0</v>
      </c>
      <c r="F360" s="54">
        <v>0</v>
      </c>
      <c r="G360" s="55"/>
      <c r="H360" s="55">
        <v>0</v>
      </c>
      <c r="I360" s="55">
        <v>1088</v>
      </c>
      <c r="J360" s="55">
        <f t="shared" si="5"/>
        <v>1088</v>
      </c>
      <c r="K360" s="55"/>
      <c r="L360" s="104"/>
      <c r="M360" s="104"/>
      <c r="N360" s="104"/>
      <c r="O360" s="145"/>
      <c r="P360" s="104"/>
      <c r="Q360" s="104"/>
      <c r="R360" s="55"/>
      <c r="S360" s="55"/>
      <c r="T360" s="55"/>
    </row>
    <row r="361" spans="1:20" s="56" customFormat="1" ht="12.75" customHeight="1">
      <c r="A361" s="49">
        <v>352</v>
      </c>
      <c r="B361" s="50" t="s">
        <v>609</v>
      </c>
      <c r="C361" s="49">
        <v>0</v>
      </c>
      <c r="D361" s="53">
        <v>1</v>
      </c>
      <c r="E361" s="111">
        <v>2</v>
      </c>
      <c r="F361" s="54">
        <v>153.42420755305005</v>
      </c>
      <c r="G361" s="104">
        <v>11395.057766323023</v>
      </c>
      <c r="H361" s="55">
        <v>6088</v>
      </c>
      <c r="I361" s="55">
        <v>1088</v>
      </c>
      <c r="J361" s="55">
        <f t="shared" si="5"/>
        <v>18571</v>
      </c>
      <c r="K361" s="55"/>
      <c r="L361" s="104"/>
      <c r="M361" s="104"/>
      <c r="N361" s="104"/>
      <c r="O361" s="145"/>
      <c r="P361" s="104"/>
      <c r="Q361" s="104"/>
      <c r="R361" s="55"/>
      <c r="S361" s="55"/>
      <c r="T361" s="49"/>
    </row>
    <row r="362" spans="1:20" s="56" customFormat="1" ht="12.75" customHeight="1">
      <c r="A362" s="49">
        <v>406</v>
      </c>
      <c r="B362" s="50" t="s">
        <v>610</v>
      </c>
      <c r="C362" s="49">
        <v>1</v>
      </c>
      <c r="D362" s="53">
        <v>1</v>
      </c>
      <c r="E362" s="111">
        <v>8</v>
      </c>
      <c r="F362" s="54">
        <v>105.32298765475818</v>
      </c>
      <c r="G362" s="55">
        <v>28553.673445378154</v>
      </c>
      <c r="H362" s="55">
        <v>1520</v>
      </c>
      <c r="I362" s="55">
        <v>1088</v>
      </c>
      <c r="J362" s="55">
        <f t="shared" si="5"/>
        <v>31162</v>
      </c>
      <c r="K362" s="55"/>
      <c r="L362" s="104"/>
      <c r="M362" s="104"/>
      <c r="N362" s="104"/>
      <c r="O362" s="145"/>
      <c r="P362" s="104"/>
      <c r="Q362" s="104"/>
      <c r="R362" s="55"/>
      <c r="S362" s="55"/>
      <c r="T362" s="55"/>
    </row>
    <row r="363" spans="1:20" s="56" customFormat="1" ht="12.75" customHeight="1">
      <c r="A363" s="49">
        <v>600</v>
      </c>
      <c r="B363" s="50" t="s">
        <v>611</v>
      </c>
      <c r="C363" s="49">
        <v>1</v>
      </c>
      <c r="D363" s="53">
        <v>1.07</v>
      </c>
      <c r="E363" s="111">
        <v>2</v>
      </c>
      <c r="F363" s="54">
        <v>143.73921735120544</v>
      </c>
      <c r="G363" s="55">
        <v>12118.156886883298</v>
      </c>
      <c r="H363" s="55">
        <v>5300</v>
      </c>
      <c r="I363" s="55">
        <v>1088</v>
      </c>
      <c r="J363" s="55">
        <f t="shared" si="5"/>
        <v>18506</v>
      </c>
      <c r="K363" s="55"/>
      <c r="L363" s="104"/>
      <c r="M363" s="104"/>
      <c r="N363" s="104"/>
      <c r="O363" s="145"/>
      <c r="P363" s="104"/>
      <c r="Q363" s="104"/>
      <c r="R363" s="111"/>
      <c r="S363" s="55"/>
      <c r="T363" s="55"/>
    </row>
    <row r="364" spans="1:20" s="56" customFormat="1" ht="12.75" customHeight="1">
      <c r="A364" s="49">
        <v>603</v>
      </c>
      <c r="B364" s="50" t="s">
        <v>612</v>
      </c>
      <c r="C364" s="49">
        <v>1</v>
      </c>
      <c r="D364" s="53">
        <v>1</v>
      </c>
      <c r="E364" s="111">
        <v>10</v>
      </c>
      <c r="F364" s="54">
        <v>112.27026724562414</v>
      </c>
      <c r="G364" s="55">
        <v>14028.432570694089</v>
      </c>
      <c r="H364" s="55">
        <v>1721</v>
      </c>
      <c r="I364" s="55">
        <v>1088</v>
      </c>
      <c r="J364" s="55">
        <f t="shared" si="5"/>
        <v>16837</v>
      </c>
      <c r="K364" s="55"/>
      <c r="L364" s="104"/>
      <c r="M364" s="104"/>
      <c r="N364" s="104"/>
      <c r="O364" s="145"/>
      <c r="P364" s="104"/>
      <c r="Q364" s="104"/>
      <c r="R364" s="111"/>
      <c r="S364" s="55"/>
      <c r="T364" s="55"/>
    </row>
    <row r="365" spans="1:20" s="56" customFormat="1" ht="12.75" customHeight="1">
      <c r="A365" s="49">
        <v>605</v>
      </c>
      <c r="B365" s="50" t="s">
        <v>613</v>
      </c>
      <c r="C365" s="49">
        <v>1</v>
      </c>
      <c r="D365" s="53">
        <v>1</v>
      </c>
      <c r="E365" s="111">
        <v>6</v>
      </c>
      <c r="F365" s="54">
        <v>172.39479673175916</v>
      </c>
      <c r="G365" s="55">
        <v>13392.795572519084</v>
      </c>
      <c r="H365" s="55">
        <v>9696</v>
      </c>
      <c r="I365" s="55">
        <v>1088</v>
      </c>
      <c r="J365" s="55">
        <f t="shared" si="5"/>
        <v>24177</v>
      </c>
      <c r="K365" s="55"/>
      <c r="L365" s="104"/>
      <c r="M365" s="104"/>
      <c r="N365" s="104"/>
      <c r="O365" s="53"/>
      <c r="P365" s="111"/>
      <c r="Q365" s="104"/>
      <c r="R365" s="55"/>
      <c r="S365" s="55"/>
      <c r="T365" s="55"/>
    </row>
    <row r="366" spans="1:20" s="56" customFormat="1" ht="12.75" customHeight="1">
      <c r="A366" s="49">
        <v>610</v>
      </c>
      <c r="B366" s="50" t="s">
        <v>614</v>
      </c>
      <c r="C366" s="49">
        <v>1</v>
      </c>
      <c r="D366" s="53">
        <v>1</v>
      </c>
      <c r="E366" s="111">
        <v>5</v>
      </c>
      <c r="F366" s="54">
        <v>115.52937321698353</v>
      </c>
      <c r="G366" s="55">
        <v>12037.75643932684</v>
      </c>
      <c r="H366" s="55">
        <v>1869</v>
      </c>
      <c r="I366" s="55">
        <v>1088</v>
      </c>
      <c r="J366" s="55">
        <f t="shared" si="5"/>
        <v>14995</v>
      </c>
      <c r="K366" s="55"/>
      <c r="L366" s="104"/>
      <c r="M366" s="104"/>
      <c r="N366" s="104"/>
      <c r="O366" s="145"/>
      <c r="P366" s="104"/>
      <c r="Q366" s="104"/>
      <c r="R366" s="55"/>
      <c r="S366" s="55"/>
      <c r="T366" s="55"/>
    </row>
    <row r="367" spans="1:20" s="56" customFormat="1" ht="12.75" customHeight="1">
      <c r="A367" s="49">
        <v>615</v>
      </c>
      <c r="B367" s="50" t="s">
        <v>615</v>
      </c>
      <c r="C367" s="49">
        <v>1</v>
      </c>
      <c r="D367" s="53">
        <v>1</v>
      </c>
      <c r="E367" s="111">
        <v>10</v>
      </c>
      <c r="F367" s="54">
        <v>100</v>
      </c>
      <c r="G367" s="55">
        <v>14269.600801591812</v>
      </c>
      <c r="H367" s="55">
        <v>0</v>
      </c>
      <c r="I367" s="55">
        <v>1088</v>
      </c>
      <c r="J367" s="55">
        <f t="shared" si="5"/>
        <v>15358</v>
      </c>
      <c r="K367" s="55"/>
      <c r="L367" s="104"/>
      <c r="M367" s="104"/>
      <c r="N367" s="104"/>
      <c r="O367" s="145"/>
      <c r="P367" s="104"/>
      <c r="Q367" s="104"/>
      <c r="R367" s="55"/>
      <c r="S367" s="55"/>
      <c r="T367" s="55"/>
    </row>
    <row r="368" spans="1:20" s="56" customFormat="1" ht="12.75" customHeight="1">
      <c r="A368" s="49">
        <v>616</v>
      </c>
      <c r="B368" s="50" t="s">
        <v>787</v>
      </c>
      <c r="C368" s="49">
        <v>1</v>
      </c>
      <c r="D368" s="53">
        <v>1</v>
      </c>
      <c r="E368" s="111">
        <v>6</v>
      </c>
      <c r="F368" s="54">
        <v>129.18971671902344</v>
      </c>
      <c r="G368" s="55">
        <v>12534.397400482509</v>
      </c>
      <c r="H368" s="55">
        <v>3659</v>
      </c>
      <c r="I368" s="55">
        <v>1088</v>
      </c>
      <c r="J368" s="55">
        <f t="shared" si="5"/>
        <v>17281</v>
      </c>
      <c r="K368" s="55"/>
      <c r="L368" s="104"/>
      <c r="M368" s="104"/>
      <c r="N368" s="104"/>
      <c r="O368" s="145"/>
      <c r="P368" s="132"/>
      <c r="Q368" s="499"/>
      <c r="R368" s="55"/>
      <c r="S368" s="55"/>
      <c r="T368" s="55"/>
    </row>
    <row r="369" spans="1:20" s="56" customFormat="1" ht="12.75" customHeight="1">
      <c r="A369" s="49">
        <v>618</v>
      </c>
      <c r="B369" s="50" t="s">
        <v>616</v>
      </c>
      <c r="C369" s="49">
        <v>1</v>
      </c>
      <c r="D369" s="53">
        <v>1</v>
      </c>
      <c r="E369" s="111">
        <v>8</v>
      </c>
      <c r="F369" s="54">
        <v>205.47231241775154</v>
      </c>
      <c r="G369" s="55">
        <v>14255.56176659529</v>
      </c>
      <c r="H369" s="55">
        <v>15036</v>
      </c>
      <c r="I369" s="55">
        <v>1088</v>
      </c>
      <c r="J369" s="55">
        <f t="shared" si="5"/>
        <v>30380</v>
      </c>
      <c r="K369" s="55"/>
      <c r="L369" s="104"/>
      <c r="M369" s="111"/>
      <c r="N369" s="111"/>
      <c r="O369" s="53"/>
      <c r="P369" s="111"/>
      <c r="Q369" s="499"/>
      <c r="R369" s="55"/>
      <c r="S369" s="55"/>
      <c r="T369" s="55"/>
    </row>
    <row r="370" spans="1:20" s="56" customFormat="1" ht="12.75" customHeight="1">
      <c r="A370" s="49">
        <v>620</v>
      </c>
      <c r="B370" s="50" t="s">
        <v>617</v>
      </c>
      <c r="C370" s="49">
        <v>1</v>
      </c>
      <c r="D370" s="53">
        <v>1</v>
      </c>
      <c r="E370" s="111">
        <v>4</v>
      </c>
      <c r="F370" s="54">
        <v>151.83344273056014</v>
      </c>
      <c r="G370" s="55">
        <v>11693.97776867963</v>
      </c>
      <c r="H370" s="55">
        <v>6061</v>
      </c>
      <c r="I370" s="55">
        <v>1088</v>
      </c>
      <c r="J370" s="55">
        <f t="shared" si="5"/>
        <v>18843</v>
      </c>
      <c r="K370" s="55"/>
      <c r="L370" s="104"/>
      <c r="M370" s="104"/>
      <c r="N370" s="104"/>
      <c r="O370" s="145"/>
      <c r="P370" s="104"/>
      <c r="Q370" s="499"/>
      <c r="R370" s="55"/>
      <c r="S370" s="55"/>
      <c r="T370" s="55"/>
    </row>
    <row r="371" spans="1:20" s="56" customFormat="1" ht="12.75" customHeight="1">
      <c r="A371" s="49">
        <v>622</v>
      </c>
      <c r="B371" s="50" t="s">
        <v>618</v>
      </c>
      <c r="C371" s="49">
        <v>1</v>
      </c>
      <c r="D371" s="53">
        <v>1</v>
      </c>
      <c r="E371" s="111">
        <v>7</v>
      </c>
      <c r="F371" s="54">
        <v>112.51839412336699</v>
      </c>
      <c r="G371" s="55">
        <v>12569.796124078624</v>
      </c>
      <c r="H371" s="55">
        <v>1574</v>
      </c>
      <c r="I371" s="55">
        <v>1088</v>
      </c>
      <c r="J371" s="55">
        <f t="shared" si="5"/>
        <v>15232</v>
      </c>
      <c r="K371" s="55"/>
      <c r="L371" s="104"/>
      <c r="M371" s="104"/>
      <c r="N371" s="104"/>
      <c r="O371" s="145"/>
      <c r="P371" s="104"/>
      <c r="Q371" s="104"/>
      <c r="R371" s="55"/>
      <c r="S371" s="55"/>
      <c r="T371" s="55"/>
    </row>
    <row r="372" spans="1:20" s="56" customFormat="1" ht="12.75" customHeight="1">
      <c r="A372" s="49">
        <v>625</v>
      </c>
      <c r="B372" s="50" t="s">
        <v>619</v>
      </c>
      <c r="C372" s="49">
        <v>1</v>
      </c>
      <c r="D372" s="53">
        <v>1</v>
      </c>
      <c r="E372" s="111">
        <v>6</v>
      </c>
      <c r="F372" s="54">
        <v>112.7330935629779</v>
      </c>
      <c r="G372" s="55">
        <v>12210.405158946414</v>
      </c>
      <c r="H372" s="55">
        <v>1555</v>
      </c>
      <c r="I372" s="55">
        <v>1088</v>
      </c>
      <c r="J372" s="55">
        <f t="shared" si="5"/>
        <v>14853</v>
      </c>
      <c r="K372" s="55"/>
      <c r="L372" s="104"/>
      <c r="M372" s="104"/>
      <c r="N372" s="104"/>
      <c r="O372" s="145"/>
      <c r="P372" s="104"/>
      <c r="Q372" s="499"/>
      <c r="R372" s="55"/>
      <c r="S372" s="55"/>
      <c r="T372" s="55"/>
    </row>
    <row r="373" spans="1:20" s="56" customFormat="1" ht="12.75" customHeight="1">
      <c r="A373" s="49">
        <v>632</v>
      </c>
      <c r="B373" s="50" t="s">
        <v>622</v>
      </c>
      <c r="C373" s="49">
        <v>1</v>
      </c>
      <c r="D373" s="53">
        <v>1</v>
      </c>
      <c r="E373" s="111">
        <v>8</v>
      </c>
      <c r="F373" s="54">
        <v>164.5686309790272</v>
      </c>
      <c r="G373" s="55">
        <v>12612.451803278689</v>
      </c>
      <c r="H373" s="55">
        <v>8144</v>
      </c>
      <c r="I373" s="55">
        <v>1088</v>
      </c>
      <c r="J373" s="55">
        <f t="shared" si="5"/>
        <v>21844</v>
      </c>
      <c r="K373" s="55"/>
      <c r="L373" s="104"/>
      <c r="M373" s="104"/>
      <c r="N373" s="104"/>
      <c r="O373" s="145"/>
      <c r="P373" s="104"/>
      <c r="Q373" s="499"/>
      <c r="R373" s="55"/>
      <c r="S373" s="55"/>
      <c r="T373" s="55"/>
    </row>
    <row r="374" spans="1:20" s="56" customFormat="1" ht="12.75" customHeight="1">
      <c r="A374" s="49">
        <v>635</v>
      </c>
      <c r="B374" s="50" t="s">
        <v>623</v>
      </c>
      <c r="C374" s="49">
        <v>1</v>
      </c>
      <c r="D374" s="53">
        <v>1</v>
      </c>
      <c r="E374" s="111">
        <v>8</v>
      </c>
      <c r="F374" s="54">
        <v>132.09465442012959</v>
      </c>
      <c r="G374" s="55">
        <v>13403.770749834108</v>
      </c>
      <c r="H374" s="55">
        <v>4302</v>
      </c>
      <c r="I374" s="55">
        <v>1088</v>
      </c>
      <c r="J374" s="55">
        <f t="shared" si="5"/>
        <v>18794</v>
      </c>
      <c r="K374" s="55"/>
      <c r="L374" s="104"/>
      <c r="M374" s="104"/>
      <c r="N374" s="104"/>
      <c r="O374" s="145"/>
      <c r="P374" s="104"/>
      <c r="Q374" s="499"/>
      <c r="R374" s="55"/>
      <c r="S374" s="55"/>
      <c r="T374" s="55"/>
    </row>
    <row r="375" spans="1:20" s="56" customFormat="1" ht="12.75" customHeight="1">
      <c r="A375" s="49">
        <v>640</v>
      </c>
      <c r="B375" s="50" t="s">
        <v>624</v>
      </c>
      <c r="C375" s="49">
        <v>1</v>
      </c>
      <c r="D375" s="53">
        <v>1.0580000000000001</v>
      </c>
      <c r="E375" s="111">
        <v>2</v>
      </c>
      <c r="F375" s="54">
        <v>162.7620609117032</v>
      </c>
      <c r="G375" s="55">
        <v>12969.117418536587</v>
      </c>
      <c r="H375" s="55">
        <v>8140</v>
      </c>
      <c r="I375" s="55">
        <v>1088</v>
      </c>
      <c r="J375" s="55">
        <f t="shared" si="5"/>
        <v>22197</v>
      </c>
      <c r="K375" s="55"/>
      <c r="L375" s="104"/>
      <c r="M375" s="104"/>
      <c r="N375" s="104"/>
      <c r="O375" s="145"/>
      <c r="P375" s="104"/>
      <c r="Q375" s="499"/>
      <c r="R375" s="55"/>
      <c r="S375" s="55"/>
      <c r="T375" s="55"/>
    </row>
    <row r="376" spans="1:20" s="56" customFormat="1" ht="12.75" customHeight="1">
      <c r="A376" s="49">
        <v>645</v>
      </c>
      <c r="B376" s="50" t="s">
        <v>625</v>
      </c>
      <c r="C376" s="49">
        <v>1</v>
      </c>
      <c r="D376" s="53">
        <v>1</v>
      </c>
      <c r="E376" s="111">
        <v>10</v>
      </c>
      <c r="F376" s="54">
        <v>139.4997854091076</v>
      </c>
      <c r="G376" s="55">
        <v>14329.877236180908</v>
      </c>
      <c r="H376" s="55">
        <v>5660</v>
      </c>
      <c r="I376" s="55">
        <v>1088</v>
      </c>
      <c r="J376" s="55">
        <f t="shared" si="5"/>
        <v>21078</v>
      </c>
      <c r="K376" s="55"/>
      <c r="L376" s="104"/>
      <c r="M376" s="104"/>
      <c r="N376" s="104"/>
      <c r="O376" s="145"/>
      <c r="P376" s="104"/>
      <c r="Q376" s="104"/>
      <c r="R376" s="55"/>
      <c r="S376" s="55"/>
      <c r="T376" s="55"/>
    </row>
    <row r="377" spans="1:20" s="56" customFormat="1" ht="12.75" customHeight="1">
      <c r="A377" s="49">
        <v>650</v>
      </c>
      <c r="B377" s="50" t="s">
        <v>626</v>
      </c>
      <c r="C377" s="49">
        <v>1</v>
      </c>
      <c r="D377" s="53">
        <v>1</v>
      </c>
      <c r="E377" s="111">
        <v>5</v>
      </c>
      <c r="F377" s="54">
        <v>134.92802802528269</v>
      </c>
      <c r="G377" s="55">
        <v>12244.436757482734</v>
      </c>
      <c r="H377" s="55">
        <v>4277</v>
      </c>
      <c r="I377" s="55">
        <v>1088</v>
      </c>
      <c r="J377" s="55">
        <f t="shared" si="5"/>
        <v>17609</v>
      </c>
      <c r="K377" s="55"/>
      <c r="L377" s="104"/>
      <c r="M377" s="104"/>
      <c r="N377" s="104"/>
      <c r="O377" s="145"/>
      <c r="P377" s="104"/>
      <c r="Q377" s="104"/>
      <c r="R377" s="55"/>
      <c r="S377" s="55"/>
      <c r="T377" s="55"/>
    </row>
    <row r="378" spans="1:20" s="56" customFormat="1" ht="12.75" customHeight="1">
      <c r="A378" s="49">
        <v>655</v>
      </c>
      <c r="B378" s="50" t="s">
        <v>627</v>
      </c>
      <c r="C378" s="49">
        <v>1</v>
      </c>
      <c r="D378" s="53">
        <v>1.0549999999999999</v>
      </c>
      <c r="E378" s="111">
        <v>2</v>
      </c>
      <c r="F378" s="54">
        <v>171.66850187383099</v>
      </c>
      <c r="G378" s="55">
        <v>11900.670873182957</v>
      </c>
      <c r="H378" s="55">
        <v>8529</v>
      </c>
      <c r="I378" s="55">
        <v>1088</v>
      </c>
      <c r="J378" s="55">
        <f t="shared" si="5"/>
        <v>21518</v>
      </c>
      <c r="K378" s="55"/>
      <c r="L378" s="104"/>
      <c r="M378" s="104"/>
      <c r="N378" s="104"/>
      <c r="O378" s="145"/>
      <c r="P378" s="104"/>
      <c r="Q378" s="104"/>
      <c r="R378" s="55"/>
      <c r="S378" s="55"/>
      <c r="T378" s="55"/>
    </row>
    <row r="379" spans="1:20" s="56" customFormat="1" ht="12.75" customHeight="1">
      <c r="A379" s="49">
        <v>658</v>
      </c>
      <c r="B379" s="50" t="s">
        <v>628</v>
      </c>
      <c r="C379" s="49">
        <v>1</v>
      </c>
      <c r="D379" s="53">
        <v>1</v>
      </c>
      <c r="E379" s="111">
        <v>7</v>
      </c>
      <c r="F379" s="54">
        <v>116.34688527534918</v>
      </c>
      <c r="G379" s="55">
        <v>12681.651905190518</v>
      </c>
      <c r="H379" s="55">
        <v>2073</v>
      </c>
      <c r="I379" s="55">
        <v>1088</v>
      </c>
      <c r="J379" s="55">
        <f t="shared" si="5"/>
        <v>15843</v>
      </c>
      <c r="K379" s="55"/>
      <c r="L379" s="104"/>
      <c r="M379" s="104"/>
      <c r="N379" s="104"/>
      <c r="O379" s="145"/>
      <c r="P379" s="104"/>
      <c r="Q379" s="104"/>
      <c r="R379" s="55"/>
      <c r="S379" s="55"/>
      <c r="T379" s="55"/>
    </row>
    <row r="380" spans="1:20" s="56" customFormat="1" ht="12.75" customHeight="1">
      <c r="A380" s="49">
        <v>660</v>
      </c>
      <c r="B380" s="50" t="s">
        <v>629</v>
      </c>
      <c r="C380" s="49">
        <v>1</v>
      </c>
      <c r="D380" s="53">
        <v>1</v>
      </c>
      <c r="E380" s="111">
        <v>7</v>
      </c>
      <c r="F380" s="54">
        <v>180.29009826258675</v>
      </c>
      <c r="G380" s="55">
        <v>13387.217311827957</v>
      </c>
      <c r="H380" s="55">
        <v>10749</v>
      </c>
      <c r="I380" s="55">
        <v>1088</v>
      </c>
      <c r="J380" s="55">
        <f t="shared" si="5"/>
        <v>25224</v>
      </c>
      <c r="K380" s="55"/>
      <c r="L380" s="104"/>
      <c r="M380" s="104"/>
      <c r="N380" s="104"/>
      <c r="O380" s="145"/>
      <c r="P380" s="104"/>
      <c r="Q380" s="104"/>
      <c r="R380" s="55"/>
      <c r="S380" s="55"/>
      <c r="T380" s="55"/>
    </row>
    <row r="381" spans="1:20" s="56" customFormat="1" ht="12.75" customHeight="1">
      <c r="A381" s="49">
        <v>662</v>
      </c>
      <c r="B381" s="50" t="s">
        <v>630</v>
      </c>
      <c r="C381" s="49">
        <v>1</v>
      </c>
      <c r="D381" s="53">
        <v>1</v>
      </c>
      <c r="E381" s="111">
        <v>9</v>
      </c>
      <c r="F381" s="54">
        <v>142.02712059036458</v>
      </c>
      <c r="G381" s="55">
        <v>12255.966336206897</v>
      </c>
      <c r="H381" s="55">
        <v>5151</v>
      </c>
      <c r="I381" s="55">
        <v>1088</v>
      </c>
      <c r="J381" s="55">
        <f t="shared" si="5"/>
        <v>18495</v>
      </c>
      <c r="K381" s="55"/>
      <c r="L381" s="104"/>
      <c r="M381" s="104"/>
      <c r="N381" s="104"/>
      <c r="O381" s="145"/>
      <c r="P381" s="104"/>
      <c r="Q381" s="104"/>
      <c r="R381" s="55"/>
      <c r="S381" s="55"/>
      <c r="T381" s="55"/>
    </row>
    <row r="382" spans="1:20" s="56" customFormat="1" ht="12.75" customHeight="1">
      <c r="A382" s="49">
        <v>665</v>
      </c>
      <c r="B382" s="50" t="s">
        <v>631</v>
      </c>
      <c r="C382" s="49">
        <v>1</v>
      </c>
      <c r="D382" s="53">
        <v>1</v>
      </c>
      <c r="E382" s="111">
        <v>5</v>
      </c>
      <c r="F382" s="54">
        <v>112.28764962095912</v>
      </c>
      <c r="G382" s="55">
        <v>12013.602546762588</v>
      </c>
      <c r="H382" s="55">
        <v>1476</v>
      </c>
      <c r="I382" s="55">
        <v>1088</v>
      </c>
      <c r="J382" s="55">
        <f t="shared" si="5"/>
        <v>14578</v>
      </c>
      <c r="K382" s="55"/>
      <c r="L382" s="104"/>
      <c r="M382" s="104"/>
      <c r="N382" s="104"/>
      <c r="O382" s="145"/>
      <c r="P382" s="104"/>
      <c r="Q382" s="104"/>
      <c r="R382" s="55"/>
      <c r="S382" s="55"/>
      <c r="T382" s="55"/>
    </row>
    <row r="383" spans="1:20" s="56" customFormat="1" ht="12.75" customHeight="1">
      <c r="A383" s="49">
        <v>670</v>
      </c>
      <c r="B383" s="50" t="s">
        <v>632</v>
      </c>
      <c r="C383" s="49">
        <v>1</v>
      </c>
      <c r="D383" s="53">
        <v>1</v>
      </c>
      <c r="E383" s="111">
        <v>6</v>
      </c>
      <c r="F383" s="54">
        <v>174.71610373927501</v>
      </c>
      <c r="G383" s="55">
        <v>13159.823436893206</v>
      </c>
      <c r="H383" s="55">
        <v>9833</v>
      </c>
      <c r="I383" s="55">
        <v>1088</v>
      </c>
      <c r="J383" s="55">
        <f t="shared" si="5"/>
        <v>24081</v>
      </c>
      <c r="K383" s="55"/>
      <c r="L383" s="104"/>
      <c r="M383" s="104"/>
      <c r="N383" s="104"/>
      <c r="O383" s="145"/>
      <c r="P383" s="104"/>
      <c r="Q383" s="104"/>
      <c r="R383" s="55"/>
      <c r="S383" s="55"/>
      <c r="T383" s="55"/>
    </row>
    <row r="384" spans="1:20" s="56" customFormat="1" ht="12.75" customHeight="1">
      <c r="A384" s="49">
        <v>672</v>
      </c>
      <c r="B384" s="50" t="s">
        <v>633</v>
      </c>
      <c r="C384" s="49">
        <v>1</v>
      </c>
      <c r="D384" s="53">
        <v>1</v>
      </c>
      <c r="E384" s="111">
        <v>9</v>
      </c>
      <c r="F384" s="54">
        <v>132.99074224308765</v>
      </c>
      <c r="G384" s="55">
        <v>13560.675742705571</v>
      </c>
      <c r="H384" s="55">
        <v>4474</v>
      </c>
      <c r="I384" s="55">
        <v>1088</v>
      </c>
      <c r="J384" s="55">
        <f t="shared" si="5"/>
        <v>19123</v>
      </c>
      <c r="K384" s="55"/>
      <c r="L384" s="104"/>
      <c r="M384" s="104"/>
      <c r="N384" s="104"/>
      <c r="O384" s="145"/>
      <c r="P384" s="104"/>
      <c r="Q384" s="104"/>
      <c r="R384" s="55"/>
      <c r="S384" s="55"/>
      <c r="T384" s="55"/>
    </row>
    <row r="385" spans="1:20" s="56" customFormat="1" ht="12.75" customHeight="1">
      <c r="A385" s="49">
        <v>673</v>
      </c>
      <c r="B385" s="50" t="s">
        <v>634</v>
      </c>
      <c r="C385" s="49">
        <v>1</v>
      </c>
      <c r="D385" s="53">
        <v>1</v>
      </c>
      <c r="E385" s="111">
        <v>3</v>
      </c>
      <c r="F385" s="54">
        <v>157.3454536362843</v>
      </c>
      <c r="G385" s="55">
        <v>11366.597045454546</v>
      </c>
      <c r="H385" s="55">
        <v>6518</v>
      </c>
      <c r="I385" s="55">
        <v>1088</v>
      </c>
      <c r="J385" s="55">
        <f t="shared" si="5"/>
        <v>18973</v>
      </c>
      <c r="K385" s="55"/>
      <c r="L385" s="104"/>
      <c r="M385" s="104"/>
      <c r="N385" s="104"/>
      <c r="O385" s="145"/>
      <c r="P385" s="104"/>
      <c r="Q385" s="104"/>
      <c r="R385" s="55"/>
      <c r="S385" s="55"/>
      <c r="T385" s="55"/>
    </row>
    <row r="386" spans="1:20" s="56" customFormat="1" ht="12.75" customHeight="1">
      <c r="A386" s="49">
        <v>674</v>
      </c>
      <c r="B386" s="50" t="s">
        <v>635</v>
      </c>
      <c r="C386" s="49">
        <v>1</v>
      </c>
      <c r="D386" s="53">
        <v>1</v>
      </c>
      <c r="E386" s="111">
        <v>10</v>
      </c>
      <c r="F386" s="54">
        <v>139.55807230288008</v>
      </c>
      <c r="G386" s="55">
        <v>13985.842794117649</v>
      </c>
      <c r="H386" s="55">
        <v>5533</v>
      </c>
      <c r="I386" s="55">
        <v>1088</v>
      </c>
      <c r="J386" s="55">
        <f t="shared" si="5"/>
        <v>20607</v>
      </c>
      <c r="K386" s="55"/>
      <c r="L386" s="104"/>
      <c r="M386" s="104"/>
      <c r="N386" s="104"/>
      <c r="O386" s="145"/>
      <c r="P386" s="104"/>
      <c r="Q386" s="104"/>
      <c r="R386" s="55"/>
      <c r="S386" s="55"/>
      <c r="T386" s="55"/>
    </row>
    <row r="387" spans="1:20" s="56" customFormat="1" ht="12.75" customHeight="1">
      <c r="A387" s="49">
        <v>675</v>
      </c>
      <c r="B387" s="50" t="s">
        <v>636</v>
      </c>
      <c r="C387" s="49">
        <v>1</v>
      </c>
      <c r="D387" s="53">
        <v>1.0409999999999999</v>
      </c>
      <c r="E387" s="111">
        <v>2</v>
      </c>
      <c r="F387" s="54">
        <v>187.83903827688604</v>
      </c>
      <c r="G387" s="55">
        <v>11646.481308892966</v>
      </c>
      <c r="H387" s="55">
        <v>10230</v>
      </c>
      <c r="I387" s="55">
        <v>1088</v>
      </c>
      <c r="J387" s="55">
        <f t="shared" si="5"/>
        <v>22964</v>
      </c>
      <c r="K387" s="55"/>
      <c r="L387" s="104"/>
      <c r="M387" s="104"/>
      <c r="N387" s="104"/>
      <c r="O387" s="145"/>
      <c r="P387" s="104"/>
      <c r="Q387" s="104"/>
      <c r="R387" s="55"/>
      <c r="S387" s="55"/>
      <c r="T387" s="55"/>
    </row>
    <row r="388" spans="1:20" s="56" customFormat="1" ht="12.75" customHeight="1">
      <c r="A388" s="49">
        <v>680</v>
      </c>
      <c r="B388" s="50" t="s">
        <v>637</v>
      </c>
      <c r="C388" s="49">
        <v>1</v>
      </c>
      <c r="D388" s="53">
        <v>1</v>
      </c>
      <c r="E388" s="111">
        <v>5</v>
      </c>
      <c r="F388" s="54">
        <v>129.51079399523761</v>
      </c>
      <c r="G388" s="55">
        <v>12095.3671312918</v>
      </c>
      <c r="H388" s="55">
        <v>3569</v>
      </c>
      <c r="I388" s="55">
        <v>1088</v>
      </c>
      <c r="J388" s="55">
        <f t="shared" si="5"/>
        <v>16752</v>
      </c>
      <c r="K388" s="55"/>
      <c r="L388" s="104"/>
      <c r="M388" s="104"/>
      <c r="N388" s="104"/>
      <c r="O388" s="145"/>
      <c r="P388" s="104"/>
      <c r="Q388" s="104"/>
      <c r="R388" s="55"/>
      <c r="S388" s="55"/>
      <c r="T388" s="55"/>
    </row>
    <row r="389" spans="1:20" s="56" customFormat="1" ht="12.75" customHeight="1">
      <c r="A389" s="49">
        <v>683</v>
      </c>
      <c r="B389" s="50" t="s">
        <v>638</v>
      </c>
      <c r="C389" s="49">
        <v>1</v>
      </c>
      <c r="D389" s="53">
        <v>1</v>
      </c>
      <c r="E389" s="111">
        <v>5</v>
      </c>
      <c r="F389" s="54">
        <v>183.26215977409791</v>
      </c>
      <c r="G389" s="55">
        <v>12541.179011532129</v>
      </c>
      <c r="H389" s="55">
        <v>10442</v>
      </c>
      <c r="I389" s="55">
        <v>1088</v>
      </c>
      <c r="J389" s="55">
        <f t="shared" si="5"/>
        <v>24071</v>
      </c>
      <c r="K389" s="55"/>
      <c r="L389" s="104"/>
      <c r="M389" s="104"/>
      <c r="N389" s="104"/>
      <c r="O389" s="145"/>
      <c r="P389" s="104"/>
      <c r="Q389" s="104"/>
      <c r="R389" s="55"/>
      <c r="S389" s="55"/>
      <c r="T389" s="55"/>
    </row>
    <row r="390" spans="1:20" s="56" customFormat="1" ht="12.75" customHeight="1">
      <c r="A390" s="49">
        <v>685</v>
      </c>
      <c r="B390" s="50" t="s">
        <v>639</v>
      </c>
      <c r="C390" s="49">
        <v>1</v>
      </c>
      <c r="D390" s="53">
        <v>1</v>
      </c>
      <c r="E390" s="111">
        <v>10</v>
      </c>
      <c r="F390" s="54">
        <v>179.79368110456986</v>
      </c>
      <c r="G390" s="55">
        <v>15527.036315789477</v>
      </c>
      <c r="H390" s="55">
        <v>12390</v>
      </c>
      <c r="I390" s="55">
        <v>1088</v>
      </c>
      <c r="J390" s="55">
        <f t="shared" si="5"/>
        <v>29005</v>
      </c>
      <c r="K390" s="55"/>
      <c r="L390" s="104"/>
      <c r="M390" s="104"/>
      <c r="N390" s="104"/>
      <c r="O390" s="145"/>
      <c r="P390" s="104"/>
      <c r="Q390" s="104"/>
      <c r="R390" s="55"/>
      <c r="S390" s="55"/>
      <c r="T390" s="55"/>
    </row>
    <row r="391" spans="1:20" s="56" customFormat="1" ht="12.75" customHeight="1">
      <c r="A391" s="49">
        <v>690</v>
      </c>
      <c r="B391" s="50" t="s">
        <v>640</v>
      </c>
      <c r="C391" s="49">
        <v>1</v>
      </c>
      <c r="D391" s="53">
        <v>1.032</v>
      </c>
      <c r="E391" s="111">
        <v>3</v>
      </c>
      <c r="F391" s="54">
        <v>140.85518870506377</v>
      </c>
      <c r="G391" s="55">
        <v>12259.556080163182</v>
      </c>
      <c r="H391" s="55">
        <v>5009</v>
      </c>
      <c r="I391" s="55">
        <v>1088</v>
      </c>
      <c r="J391" s="55">
        <f t="shared" si="5"/>
        <v>18357</v>
      </c>
      <c r="K391" s="55"/>
      <c r="L391" s="104"/>
      <c r="M391" s="104"/>
      <c r="N391" s="104"/>
      <c r="O391" s="145"/>
      <c r="P391" s="104"/>
      <c r="Q391" s="104"/>
      <c r="R391" s="55"/>
      <c r="S391" s="55"/>
      <c r="T391" s="55"/>
    </row>
    <row r="392" spans="1:20" s="56" customFormat="1" ht="12.75" customHeight="1">
      <c r="A392" s="49">
        <v>695</v>
      </c>
      <c r="B392" s="50" t="s">
        <v>641</v>
      </c>
      <c r="C392" s="49">
        <v>1</v>
      </c>
      <c r="D392" s="53">
        <v>1</v>
      </c>
      <c r="E392" s="111">
        <v>2</v>
      </c>
      <c r="F392" s="54">
        <v>163.11106388049043</v>
      </c>
      <c r="G392" s="55">
        <v>12387.2747931254</v>
      </c>
      <c r="H392" s="55">
        <v>7818</v>
      </c>
      <c r="I392" s="55">
        <v>1088</v>
      </c>
      <c r="J392" s="55">
        <f t="shared" si="5"/>
        <v>21293</v>
      </c>
      <c r="K392" s="55"/>
      <c r="L392" s="104"/>
      <c r="M392" s="104"/>
      <c r="N392" s="104"/>
      <c r="O392" s="145"/>
      <c r="P392" s="104"/>
      <c r="Q392" s="104"/>
      <c r="R392" s="55"/>
      <c r="S392" s="55"/>
      <c r="T392" s="55"/>
    </row>
    <row r="393" spans="1:20" s="56" customFormat="1" ht="12.75" customHeight="1">
      <c r="A393" s="49">
        <v>698</v>
      </c>
      <c r="B393" s="50" t="s">
        <v>642</v>
      </c>
      <c r="C393" s="49">
        <v>1</v>
      </c>
      <c r="D393" s="53">
        <v>1.042</v>
      </c>
      <c r="E393" s="111">
        <v>3</v>
      </c>
      <c r="F393" s="54">
        <v>179.07097610397869</v>
      </c>
      <c r="G393" s="55">
        <v>11993.383101880063</v>
      </c>
      <c r="H393" s="55">
        <v>9483</v>
      </c>
      <c r="I393" s="55">
        <v>1088</v>
      </c>
      <c r="J393" s="55">
        <f t="shared" si="5"/>
        <v>22564</v>
      </c>
      <c r="K393" s="55"/>
      <c r="L393" s="104"/>
      <c r="M393" s="104"/>
      <c r="N393" s="104"/>
      <c r="O393" s="145"/>
      <c r="P393" s="104"/>
      <c r="Q393" s="104"/>
      <c r="R393" s="55"/>
      <c r="S393" s="55"/>
      <c r="T393" s="55"/>
    </row>
    <row r="394" spans="1:20" s="56" customFormat="1" ht="12.75" customHeight="1">
      <c r="A394" s="49">
        <v>700</v>
      </c>
      <c r="B394" s="50" t="s">
        <v>643</v>
      </c>
      <c r="C394" s="49">
        <v>1</v>
      </c>
      <c r="D394" s="53">
        <v>1</v>
      </c>
      <c r="E394" s="111">
        <v>8</v>
      </c>
      <c r="F394" s="54">
        <v>186.48234149706383</v>
      </c>
      <c r="G394" s="55">
        <v>15505.659125827813</v>
      </c>
      <c r="H394" s="55">
        <v>13410</v>
      </c>
      <c r="I394" s="55">
        <v>1088</v>
      </c>
      <c r="J394" s="55">
        <f t="shared" ref="J394:J448" si="6">ROUND(G394,0)+H394+I394</f>
        <v>30004</v>
      </c>
      <c r="K394" s="55"/>
      <c r="L394" s="104"/>
      <c r="M394" s="104"/>
      <c r="N394" s="104"/>
      <c r="O394" s="145"/>
      <c r="P394" s="104"/>
      <c r="Q394" s="104"/>
      <c r="R394" s="55"/>
      <c r="S394" s="55"/>
      <c r="T394" s="55"/>
    </row>
    <row r="395" spans="1:20" s="56" customFormat="1" ht="12.75" customHeight="1">
      <c r="A395" s="49">
        <v>705</v>
      </c>
      <c r="B395" s="50" t="s">
        <v>644</v>
      </c>
      <c r="C395" s="49">
        <v>1</v>
      </c>
      <c r="D395" s="53">
        <v>1.0469999999999999</v>
      </c>
      <c r="E395" s="111">
        <v>2</v>
      </c>
      <c r="F395" s="54">
        <v>165.7191187154138</v>
      </c>
      <c r="G395" s="55">
        <v>12183.643415298284</v>
      </c>
      <c r="H395" s="55">
        <v>8007</v>
      </c>
      <c r="I395" s="55">
        <v>1088</v>
      </c>
      <c r="J395" s="55">
        <f t="shared" si="6"/>
        <v>21279</v>
      </c>
      <c r="K395" s="55"/>
      <c r="L395" s="104"/>
      <c r="M395" s="104"/>
      <c r="N395" s="104"/>
      <c r="O395" s="145"/>
      <c r="P395" s="104"/>
      <c r="Q395" s="104"/>
      <c r="R395" s="55"/>
      <c r="S395" s="55"/>
      <c r="T395" s="55"/>
    </row>
    <row r="396" spans="1:20" s="56" customFormat="1" ht="12.75" customHeight="1">
      <c r="A396" s="49">
        <v>710</v>
      </c>
      <c r="B396" s="50" t="s">
        <v>645</v>
      </c>
      <c r="C396" s="49">
        <v>1</v>
      </c>
      <c r="D396" s="53">
        <v>1</v>
      </c>
      <c r="E396" s="111">
        <v>3</v>
      </c>
      <c r="F396" s="54">
        <v>146.24478723803773</v>
      </c>
      <c r="G396" s="55">
        <v>11524.532015392017</v>
      </c>
      <c r="H396" s="55">
        <v>5329</v>
      </c>
      <c r="I396" s="55">
        <v>1088</v>
      </c>
      <c r="J396" s="55">
        <f t="shared" si="6"/>
        <v>17942</v>
      </c>
      <c r="K396" s="55"/>
      <c r="L396" s="104"/>
      <c r="M396" s="104"/>
      <c r="N396" s="104"/>
      <c r="O396" s="145"/>
      <c r="P396" s="104"/>
      <c r="Q396" s="104"/>
      <c r="R396" s="55"/>
      <c r="S396" s="55"/>
      <c r="T396" s="55"/>
    </row>
    <row r="397" spans="1:20" s="56" customFormat="1" ht="12.75" customHeight="1">
      <c r="A397" s="49">
        <v>712</v>
      </c>
      <c r="B397" s="50" t="s">
        <v>1042</v>
      </c>
      <c r="C397" s="49">
        <v>1</v>
      </c>
      <c r="D397" s="53">
        <v>1</v>
      </c>
      <c r="E397" s="111">
        <v>7</v>
      </c>
      <c r="F397" s="54">
        <v>174.97864818882721</v>
      </c>
      <c r="G397" s="55">
        <v>13257.113243080626</v>
      </c>
      <c r="H397" s="55">
        <v>9940</v>
      </c>
      <c r="I397" s="55">
        <v>1088</v>
      </c>
      <c r="J397" s="55">
        <f t="shared" si="6"/>
        <v>24285</v>
      </c>
      <c r="K397" s="55"/>
      <c r="L397" s="104"/>
      <c r="M397" s="104"/>
      <c r="N397" s="104"/>
      <c r="O397" s="145"/>
      <c r="P397" s="104"/>
      <c r="Q397" s="104"/>
      <c r="R397" s="55"/>
      <c r="S397" s="55"/>
      <c r="T397" s="55"/>
    </row>
    <row r="398" spans="1:20" s="56" customFormat="1" ht="12.75" customHeight="1">
      <c r="A398" s="49">
        <v>715</v>
      </c>
      <c r="B398" s="50" t="s">
        <v>646</v>
      </c>
      <c r="C398" s="49">
        <v>1</v>
      </c>
      <c r="D398" s="53">
        <v>1</v>
      </c>
      <c r="E398" s="111">
        <v>5</v>
      </c>
      <c r="F398" s="54">
        <v>156.53795960018471</v>
      </c>
      <c r="G398" s="55">
        <v>12120.152637051036</v>
      </c>
      <c r="H398" s="55">
        <v>6852</v>
      </c>
      <c r="I398" s="55">
        <v>1088</v>
      </c>
      <c r="J398" s="55">
        <f t="shared" si="6"/>
        <v>20060</v>
      </c>
      <c r="K398" s="55"/>
      <c r="L398" s="104"/>
      <c r="M398" s="104"/>
      <c r="N398" s="104"/>
      <c r="O398" s="145"/>
      <c r="P398" s="104"/>
      <c r="Q398" s="104"/>
      <c r="R398" s="55"/>
      <c r="S398" s="55"/>
      <c r="T398" s="55"/>
    </row>
    <row r="399" spans="1:20" s="56" customFormat="1" ht="12.75" customHeight="1">
      <c r="A399" s="49">
        <v>717</v>
      </c>
      <c r="B399" s="50" t="s">
        <v>647</v>
      </c>
      <c r="C399" s="49">
        <v>1</v>
      </c>
      <c r="D399" s="53">
        <v>1</v>
      </c>
      <c r="E399" s="111">
        <v>9</v>
      </c>
      <c r="F399" s="54">
        <v>163.38272886259207</v>
      </c>
      <c r="G399" s="55">
        <v>13184.705579710146</v>
      </c>
      <c r="H399" s="55">
        <v>8357</v>
      </c>
      <c r="I399" s="55">
        <v>1088</v>
      </c>
      <c r="J399" s="55">
        <f t="shared" si="6"/>
        <v>22630</v>
      </c>
      <c r="K399" s="55"/>
      <c r="L399" s="104"/>
      <c r="M399" s="104"/>
      <c r="N399" s="104"/>
      <c r="O399" s="145"/>
      <c r="P399" s="104"/>
      <c r="Q399" s="104"/>
      <c r="R399" s="55"/>
      <c r="S399" s="55"/>
      <c r="T399" s="55"/>
    </row>
    <row r="400" spans="1:20" s="56" customFormat="1" ht="12.75" customHeight="1">
      <c r="A400" s="49">
        <v>720</v>
      </c>
      <c r="B400" s="50" t="s">
        <v>648</v>
      </c>
      <c r="C400" s="49">
        <v>1</v>
      </c>
      <c r="D400" s="53">
        <v>1</v>
      </c>
      <c r="E400" s="111">
        <v>8</v>
      </c>
      <c r="F400" s="54">
        <v>110.61041306807657</v>
      </c>
      <c r="G400" s="55">
        <v>13258.737517564401</v>
      </c>
      <c r="H400" s="55">
        <v>1407</v>
      </c>
      <c r="I400" s="55">
        <v>1088</v>
      </c>
      <c r="J400" s="55">
        <f t="shared" si="6"/>
        <v>15754</v>
      </c>
      <c r="K400" s="55"/>
      <c r="L400" s="104"/>
      <c r="M400" s="104"/>
      <c r="N400" s="104"/>
      <c r="O400" s="145"/>
      <c r="P400" s="104"/>
      <c r="Q400" s="104"/>
      <c r="R400" s="55"/>
      <c r="S400" s="55"/>
      <c r="T400" s="55"/>
    </row>
    <row r="401" spans="1:20" s="56" customFormat="1" ht="12.75" customHeight="1">
      <c r="A401" s="49">
        <v>725</v>
      </c>
      <c r="B401" s="50" t="s">
        <v>649</v>
      </c>
      <c r="C401" s="49">
        <v>1</v>
      </c>
      <c r="D401" s="53">
        <v>1.0449999999999999</v>
      </c>
      <c r="E401" s="111">
        <v>3</v>
      </c>
      <c r="F401" s="54">
        <v>128.80015464510913</v>
      </c>
      <c r="G401" s="55">
        <v>11854.808204128149</v>
      </c>
      <c r="H401" s="55">
        <v>3414</v>
      </c>
      <c r="I401" s="55">
        <v>1088</v>
      </c>
      <c r="J401" s="55">
        <f t="shared" si="6"/>
        <v>16357</v>
      </c>
      <c r="K401" s="55"/>
      <c r="L401" s="104"/>
      <c r="M401" s="104"/>
      <c r="N401" s="104"/>
      <c r="O401" s="145"/>
      <c r="P401" s="104"/>
      <c r="Q401" s="104"/>
      <c r="R401" s="55"/>
      <c r="S401" s="55"/>
      <c r="T401" s="55"/>
    </row>
    <row r="402" spans="1:20" s="56" customFormat="1" ht="12.75" customHeight="1">
      <c r="A402" s="49">
        <v>728</v>
      </c>
      <c r="B402" s="50" t="s">
        <v>650</v>
      </c>
      <c r="C402" s="49">
        <v>1</v>
      </c>
      <c r="D402" s="53">
        <v>1</v>
      </c>
      <c r="E402" s="111">
        <v>8</v>
      </c>
      <c r="F402" s="54">
        <v>218.21527294479225</v>
      </c>
      <c r="G402" s="55">
        <v>13089.362336448596</v>
      </c>
      <c r="H402" s="55">
        <v>15474</v>
      </c>
      <c r="I402" s="55">
        <v>1088</v>
      </c>
      <c r="J402" s="55">
        <f t="shared" si="6"/>
        <v>29651</v>
      </c>
      <c r="K402" s="55"/>
      <c r="L402" s="104"/>
      <c r="M402" s="104"/>
      <c r="N402" s="104"/>
      <c r="O402" s="145"/>
      <c r="P402" s="104"/>
      <c r="Q402" s="104"/>
      <c r="R402" s="55"/>
      <c r="S402" s="55"/>
      <c r="T402" s="55"/>
    </row>
    <row r="403" spans="1:20" s="56" customFormat="1" ht="12.75" customHeight="1">
      <c r="A403" s="49">
        <v>730</v>
      </c>
      <c r="B403" s="50" t="s">
        <v>651</v>
      </c>
      <c r="C403" s="49">
        <v>1</v>
      </c>
      <c r="D403" s="53">
        <v>1</v>
      </c>
      <c r="E403" s="111">
        <v>3</v>
      </c>
      <c r="F403" s="54">
        <v>144.67856415285357</v>
      </c>
      <c r="G403" s="55">
        <v>12578.148314087761</v>
      </c>
      <c r="H403" s="55">
        <v>5620</v>
      </c>
      <c r="I403" s="55">
        <v>1088</v>
      </c>
      <c r="J403" s="55">
        <f t="shared" si="6"/>
        <v>19286</v>
      </c>
      <c r="K403" s="55"/>
      <c r="L403" s="104"/>
      <c r="M403" s="104"/>
      <c r="N403" s="104"/>
      <c r="O403" s="145"/>
      <c r="P403" s="104"/>
      <c r="Q403" s="104"/>
      <c r="R403" s="55"/>
      <c r="S403" s="55"/>
      <c r="T403" s="55"/>
    </row>
    <row r="404" spans="1:20" s="56" customFormat="1" ht="12.75" customHeight="1">
      <c r="A404" s="49">
        <v>735</v>
      </c>
      <c r="B404" s="50" t="s">
        <v>652</v>
      </c>
      <c r="C404" s="49">
        <v>1</v>
      </c>
      <c r="D404" s="53">
        <v>1</v>
      </c>
      <c r="E404" s="111">
        <v>6</v>
      </c>
      <c r="F404" s="54">
        <v>135.02498149165871</v>
      </c>
      <c r="G404" s="55">
        <v>12267.135303326811</v>
      </c>
      <c r="H404" s="55">
        <v>4297</v>
      </c>
      <c r="I404" s="55">
        <v>1088</v>
      </c>
      <c r="J404" s="55">
        <f t="shared" si="6"/>
        <v>17652</v>
      </c>
      <c r="K404" s="55"/>
      <c r="L404" s="104"/>
      <c r="M404" s="104"/>
      <c r="N404" s="104"/>
      <c r="O404" s="145"/>
      <c r="P404" s="104"/>
      <c r="Q404" s="104"/>
      <c r="R404" s="55"/>
      <c r="S404" s="55"/>
      <c r="T404" s="55"/>
    </row>
    <row r="405" spans="1:20" s="56" customFormat="1" ht="12.75" customHeight="1">
      <c r="A405" s="49">
        <v>740</v>
      </c>
      <c r="B405" s="50" t="s">
        <v>653</v>
      </c>
      <c r="C405" s="49">
        <v>1</v>
      </c>
      <c r="D405" s="53">
        <v>1</v>
      </c>
      <c r="E405" s="111">
        <v>4</v>
      </c>
      <c r="F405" s="54">
        <v>153.21084702468508</v>
      </c>
      <c r="G405" s="55">
        <v>12429.220773042616</v>
      </c>
      <c r="H405" s="55">
        <v>6614</v>
      </c>
      <c r="I405" s="55">
        <v>1088</v>
      </c>
      <c r="J405" s="55">
        <f t="shared" si="6"/>
        <v>20131</v>
      </c>
      <c r="K405" s="55"/>
      <c r="L405" s="104"/>
      <c r="M405" s="104"/>
      <c r="N405" s="104"/>
      <c r="O405" s="145"/>
      <c r="P405" s="104"/>
      <c r="Q405" s="104"/>
      <c r="R405" s="55"/>
      <c r="S405" s="55"/>
      <c r="T405" s="55"/>
    </row>
    <row r="406" spans="1:20" s="56" customFormat="1" ht="12.75" customHeight="1">
      <c r="A406" s="49">
        <v>745</v>
      </c>
      <c r="B406" s="50" t="s">
        <v>654</v>
      </c>
      <c r="C406" s="49">
        <v>1</v>
      </c>
      <c r="D406" s="53">
        <v>1</v>
      </c>
      <c r="E406" s="111">
        <v>3</v>
      </c>
      <c r="F406" s="54">
        <v>143.54286562363424</v>
      </c>
      <c r="G406" s="55">
        <v>11494.913831111109</v>
      </c>
      <c r="H406" s="55">
        <v>5005</v>
      </c>
      <c r="I406" s="55">
        <v>1088</v>
      </c>
      <c r="J406" s="55">
        <f t="shared" si="6"/>
        <v>17588</v>
      </c>
      <c r="K406" s="55"/>
      <c r="L406" s="104"/>
      <c r="M406" s="104"/>
      <c r="N406" s="104"/>
      <c r="O406" s="145"/>
      <c r="P406" s="104"/>
      <c r="Q406" s="104"/>
      <c r="R406" s="55"/>
      <c r="S406" s="55"/>
      <c r="T406" s="55"/>
    </row>
    <row r="407" spans="1:20" s="56" customFormat="1" ht="12.75" customHeight="1">
      <c r="A407" s="49">
        <v>750</v>
      </c>
      <c r="B407" s="50" t="s">
        <v>655</v>
      </c>
      <c r="C407" s="49">
        <v>1</v>
      </c>
      <c r="D407" s="53">
        <v>1</v>
      </c>
      <c r="E407" s="111">
        <v>7</v>
      </c>
      <c r="F407" s="54">
        <v>160.33925334121284</v>
      </c>
      <c r="G407" s="55">
        <v>12869.548724409449</v>
      </c>
      <c r="H407" s="55">
        <v>7765</v>
      </c>
      <c r="I407" s="55">
        <v>1088</v>
      </c>
      <c r="J407" s="55">
        <f t="shared" si="6"/>
        <v>21723</v>
      </c>
      <c r="K407" s="55"/>
      <c r="L407" s="104"/>
      <c r="M407" s="104"/>
      <c r="N407" s="104"/>
      <c r="O407" s="145"/>
      <c r="P407" s="104"/>
      <c r="Q407" s="104"/>
      <c r="R407" s="55"/>
      <c r="S407" s="55"/>
      <c r="T407" s="55"/>
    </row>
    <row r="408" spans="1:20" s="56" customFormat="1" ht="12.75" customHeight="1">
      <c r="A408" s="49">
        <v>753</v>
      </c>
      <c r="B408" s="50" t="s">
        <v>656</v>
      </c>
      <c r="C408" s="49">
        <v>1</v>
      </c>
      <c r="D408" s="53">
        <v>1</v>
      </c>
      <c r="E408" s="111">
        <v>7</v>
      </c>
      <c r="F408" s="54">
        <v>127.52575145076837</v>
      </c>
      <c r="G408" s="55">
        <v>13021.96993896236</v>
      </c>
      <c r="H408" s="55">
        <v>3584</v>
      </c>
      <c r="I408" s="55">
        <v>1088</v>
      </c>
      <c r="J408" s="55">
        <f t="shared" si="6"/>
        <v>17694</v>
      </c>
      <c r="K408" s="55"/>
      <c r="L408" s="104"/>
      <c r="M408" s="104"/>
      <c r="N408" s="104"/>
      <c r="O408" s="145"/>
      <c r="P408" s="104"/>
      <c r="Q408" s="104"/>
      <c r="R408" s="55"/>
      <c r="S408" s="55"/>
      <c r="T408" s="55"/>
    </row>
    <row r="409" spans="1:20" s="56" customFormat="1" ht="12.75" customHeight="1">
      <c r="A409" s="49">
        <v>755</v>
      </c>
      <c r="B409" s="50" t="s">
        <v>657</v>
      </c>
      <c r="C409" s="49">
        <v>1</v>
      </c>
      <c r="D409" s="53">
        <v>1</v>
      </c>
      <c r="E409" s="111">
        <v>10</v>
      </c>
      <c r="F409" s="54">
        <v>145.49838103808446</v>
      </c>
      <c r="G409" s="55">
        <v>14744.100295652173</v>
      </c>
      <c r="H409" s="55">
        <v>6708</v>
      </c>
      <c r="I409" s="55">
        <v>1088</v>
      </c>
      <c r="J409" s="55">
        <f t="shared" si="6"/>
        <v>22540</v>
      </c>
      <c r="K409" s="55"/>
      <c r="L409" s="104"/>
      <c r="M409" s="104"/>
      <c r="N409" s="104"/>
      <c r="O409" s="145"/>
      <c r="P409" s="104"/>
      <c r="Q409" s="104"/>
      <c r="R409" s="55"/>
      <c r="S409" s="55"/>
      <c r="T409" s="55"/>
    </row>
    <row r="410" spans="1:20" s="56" customFormat="1" ht="12.75" customHeight="1">
      <c r="A410" s="49">
        <v>760</v>
      </c>
      <c r="B410" s="50" t="s">
        <v>658</v>
      </c>
      <c r="C410" s="49">
        <v>1</v>
      </c>
      <c r="D410" s="53">
        <v>1.0329999999999999</v>
      </c>
      <c r="E410" s="111">
        <v>5</v>
      </c>
      <c r="F410" s="54">
        <v>123.79384913515142</v>
      </c>
      <c r="G410" s="55">
        <v>13712.745399706409</v>
      </c>
      <c r="H410" s="55">
        <v>3263</v>
      </c>
      <c r="I410" s="55">
        <v>1088</v>
      </c>
      <c r="J410" s="55">
        <f t="shared" si="6"/>
        <v>18064</v>
      </c>
      <c r="K410" s="55"/>
      <c r="L410" s="104"/>
      <c r="M410" s="104"/>
      <c r="N410" s="104"/>
      <c r="O410" s="145"/>
      <c r="P410" s="104"/>
      <c r="Q410" s="104"/>
      <c r="R410" s="55"/>
      <c r="S410" s="55"/>
      <c r="T410" s="55"/>
    </row>
    <row r="411" spans="1:20" s="56" customFormat="1" ht="12.75" customHeight="1">
      <c r="A411" s="49">
        <v>763</v>
      </c>
      <c r="B411" s="50" t="s">
        <v>788</v>
      </c>
      <c r="C411" s="49">
        <v>1</v>
      </c>
      <c r="D411" s="53">
        <v>1</v>
      </c>
      <c r="E411" s="111">
        <v>5</v>
      </c>
      <c r="F411" s="54">
        <v>123.8329087093344</v>
      </c>
      <c r="G411" s="55">
        <v>13434.820305498981</v>
      </c>
      <c r="H411" s="55">
        <v>3202</v>
      </c>
      <c r="I411" s="55">
        <v>1088</v>
      </c>
      <c r="J411" s="55">
        <f t="shared" si="6"/>
        <v>17725</v>
      </c>
      <c r="K411" s="55"/>
      <c r="L411" s="104"/>
      <c r="M411" s="104"/>
      <c r="N411" s="104"/>
      <c r="O411" s="145"/>
      <c r="P411" s="104"/>
      <c r="Q411" s="104"/>
      <c r="R411" s="55"/>
      <c r="S411" s="55"/>
      <c r="T411" s="55"/>
    </row>
    <row r="412" spans="1:20" s="56" customFormat="1" ht="12.75" customHeight="1">
      <c r="A412" s="49">
        <v>765</v>
      </c>
      <c r="B412" s="50" t="s">
        <v>659</v>
      </c>
      <c r="C412" s="49">
        <v>1</v>
      </c>
      <c r="D412" s="53">
        <v>1</v>
      </c>
      <c r="E412" s="111">
        <v>9</v>
      </c>
      <c r="F412" s="54">
        <v>173.88361430911417</v>
      </c>
      <c r="G412" s="55">
        <v>13473.274353846156</v>
      </c>
      <c r="H412" s="55">
        <v>9955</v>
      </c>
      <c r="I412" s="55">
        <v>1088</v>
      </c>
      <c r="J412" s="55">
        <f t="shared" si="6"/>
        <v>24516</v>
      </c>
      <c r="K412" s="55"/>
      <c r="L412" s="104"/>
      <c r="M412" s="104"/>
      <c r="N412" s="104"/>
      <c r="O412" s="145"/>
      <c r="P412" s="104"/>
      <c r="Q412" s="104"/>
      <c r="R412" s="55"/>
      <c r="S412" s="55"/>
      <c r="T412" s="55"/>
    </row>
    <row r="413" spans="1:20" s="56" customFormat="1" ht="12.75" customHeight="1">
      <c r="A413" s="49">
        <v>766</v>
      </c>
      <c r="B413" s="50" t="s">
        <v>660</v>
      </c>
      <c r="C413" s="49">
        <v>1</v>
      </c>
      <c r="D413" s="53">
        <v>1</v>
      </c>
      <c r="E413" s="111">
        <v>7</v>
      </c>
      <c r="F413" s="54">
        <v>130.38928038326335</v>
      </c>
      <c r="G413" s="55">
        <v>13246.709823212914</v>
      </c>
      <c r="H413" s="55">
        <v>4026</v>
      </c>
      <c r="I413" s="55">
        <v>1088</v>
      </c>
      <c r="J413" s="55">
        <f t="shared" si="6"/>
        <v>18361</v>
      </c>
      <c r="K413" s="55"/>
      <c r="L413" s="104"/>
      <c r="M413" s="104"/>
      <c r="N413" s="104"/>
      <c r="O413" s="145"/>
      <c r="P413" s="104"/>
      <c r="Q413" s="104"/>
      <c r="R413" s="55"/>
      <c r="S413" s="55"/>
      <c r="T413" s="55"/>
    </row>
    <row r="414" spans="1:20" s="56" customFormat="1" ht="12.75" customHeight="1">
      <c r="A414" s="49">
        <v>767</v>
      </c>
      <c r="B414" s="50" t="s">
        <v>661</v>
      </c>
      <c r="C414" s="49">
        <v>1</v>
      </c>
      <c r="D414" s="53">
        <v>1</v>
      </c>
      <c r="E414" s="111">
        <v>9</v>
      </c>
      <c r="F414" s="54">
        <v>112.91191095081913</v>
      </c>
      <c r="G414" s="55">
        <v>13856.95925706772</v>
      </c>
      <c r="H414" s="55">
        <v>1789</v>
      </c>
      <c r="I414" s="55">
        <v>1088</v>
      </c>
      <c r="J414" s="55">
        <f t="shared" si="6"/>
        <v>16734</v>
      </c>
      <c r="K414" s="55"/>
      <c r="L414" s="104"/>
      <c r="M414" s="104"/>
      <c r="N414" s="104"/>
      <c r="O414" s="145"/>
      <c r="P414" s="104"/>
      <c r="Q414" s="104"/>
      <c r="R414" s="55"/>
      <c r="S414" s="55"/>
      <c r="T414" s="55"/>
    </row>
    <row r="415" spans="1:20" s="56" customFormat="1" ht="12.75" customHeight="1">
      <c r="A415" s="49">
        <v>770</v>
      </c>
      <c r="B415" s="50" t="s">
        <v>662</v>
      </c>
      <c r="C415" s="49">
        <v>1</v>
      </c>
      <c r="D415" s="53">
        <v>1</v>
      </c>
      <c r="E415" s="111">
        <v>6</v>
      </c>
      <c r="F415" s="54">
        <v>115.0593946972746</v>
      </c>
      <c r="G415" s="55">
        <v>14069.801410090557</v>
      </c>
      <c r="H415" s="55">
        <v>2119</v>
      </c>
      <c r="I415" s="55">
        <v>1088</v>
      </c>
      <c r="J415" s="55">
        <f t="shared" si="6"/>
        <v>17277</v>
      </c>
      <c r="K415" s="55"/>
      <c r="L415" s="104"/>
      <c r="M415" s="104"/>
      <c r="N415" s="104"/>
      <c r="O415" s="145"/>
      <c r="P415" s="104"/>
      <c r="Q415" s="104"/>
      <c r="R415" s="55"/>
      <c r="S415" s="55"/>
      <c r="T415" s="55"/>
    </row>
    <row r="416" spans="1:20" s="56" customFormat="1" ht="12.75" customHeight="1">
      <c r="A416" s="49">
        <v>773</v>
      </c>
      <c r="B416" s="50" t="s">
        <v>663</v>
      </c>
      <c r="C416" s="49">
        <v>1</v>
      </c>
      <c r="D416" s="53">
        <v>1.0389999999999999</v>
      </c>
      <c r="E416" s="111">
        <v>6</v>
      </c>
      <c r="F416" s="54">
        <v>152.80481662438859</v>
      </c>
      <c r="G416" s="55">
        <v>12861.986298669997</v>
      </c>
      <c r="H416" s="55">
        <v>6792</v>
      </c>
      <c r="I416" s="55">
        <v>1088</v>
      </c>
      <c r="J416" s="55">
        <f t="shared" si="6"/>
        <v>20742</v>
      </c>
      <c r="K416" s="55"/>
      <c r="L416" s="104"/>
      <c r="M416" s="104"/>
      <c r="N416" s="104"/>
      <c r="O416" s="145"/>
      <c r="P416" s="104"/>
      <c r="Q416" s="104"/>
      <c r="R416" s="55"/>
      <c r="S416" s="55"/>
      <c r="T416" s="55"/>
    </row>
    <row r="417" spans="1:20" s="56" customFormat="1" ht="12.75" customHeight="1">
      <c r="A417" s="49">
        <v>774</v>
      </c>
      <c r="B417" s="50" t="s">
        <v>664</v>
      </c>
      <c r="C417" s="49">
        <v>1</v>
      </c>
      <c r="D417" s="53">
        <v>1</v>
      </c>
      <c r="E417" s="111">
        <v>7</v>
      </c>
      <c r="F417" s="54">
        <v>267.720304674141</v>
      </c>
      <c r="G417" s="55">
        <v>12494.284243176178</v>
      </c>
      <c r="H417" s="55">
        <v>20955</v>
      </c>
      <c r="I417" s="55">
        <v>1088</v>
      </c>
      <c r="J417" s="55">
        <f t="shared" si="6"/>
        <v>34537</v>
      </c>
      <c r="K417" s="55"/>
      <c r="L417" s="104"/>
      <c r="M417" s="104"/>
      <c r="N417" s="104"/>
      <c r="O417" s="145"/>
      <c r="P417" s="104"/>
      <c r="Q417" s="104"/>
      <c r="R417" s="55"/>
      <c r="S417" s="55"/>
      <c r="T417" s="55"/>
    </row>
    <row r="418" spans="1:20" s="56" customFormat="1" ht="12.75" customHeight="1">
      <c r="A418" s="49">
        <v>775</v>
      </c>
      <c r="B418" s="50" t="s">
        <v>665</v>
      </c>
      <c r="C418" s="49">
        <v>1</v>
      </c>
      <c r="D418" s="53">
        <v>1</v>
      </c>
      <c r="E418" s="111">
        <v>4</v>
      </c>
      <c r="F418" s="54">
        <v>128.17664689744015</v>
      </c>
      <c r="G418" s="55">
        <v>11662.691297329029</v>
      </c>
      <c r="H418" s="55">
        <v>3286</v>
      </c>
      <c r="I418" s="55">
        <v>1088</v>
      </c>
      <c r="J418" s="55">
        <f t="shared" si="6"/>
        <v>16037</v>
      </c>
      <c r="K418" s="55"/>
      <c r="L418" s="104"/>
      <c r="M418" s="104"/>
      <c r="N418" s="104"/>
      <c r="O418" s="145"/>
      <c r="P418" s="104"/>
      <c r="Q418" s="104"/>
      <c r="R418" s="55"/>
      <c r="S418" s="55"/>
      <c r="T418" s="55"/>
    </row>
    <row r="419" spans="1:20" s="56" customFormat="1" ht="12.75" customHeight="1">
      <c r="A419" s="49">
        <v>778</v>
      </c>
      <c r="B419" s="50" t="s">
        <v>666</v>
      </c>
      <c r="C419" s="49">
        <v>1</v>
      </c>
      <c r="D419" s="53">
        <v>1</v>
      </c>
      <c r="E419" s="111">
        <v>9</v>
      </c>
      <c r="F419" s="54">
        <v>116.32480992098431</v>
      </c>
      <c r="G419" s="55">
        <v>13973.234027522933</v>
      </c>
      <c r="H419" s="55">
        <v>2281</v>
      </c>
      <c r="I419" s="55">
        <v>1088</v>
      </c>
      <c r="J419" s="55">
        <f t="shared" si="6"/>
        <v>17342</v>
      </c>
      <c r="K419" s="55"/>
      <c r="L419" s="104"/>
      <c r="M419" s="104"/>
      <c r="N419" s="104"/>
      <c r="O419" s="145"/>
      <c r="P419" s="104"/>
      <c r="Q419" s="104"/>
      <c r="R419" s="55"/>
      <c r="S419" s="55"/>
      <c r="T419" s="55"/>
    </row>
    <row r="420" spans="1:20" s="56" customFormat="1" ht="12.75" customHeight="1">
      <c r="A420" s="49">
        <v>780</v>
      </c>
      <c r="B420" s="50" t="s">
        <v>667</v>
      </c>
      <c r="C420" s="49">
        <v>1</v>
      </c>
      <c r="D420" s="53">
        <v>1</v>
      </c>
      <c r="E420" s="111">
        <v>6</v>
      </c>
      <c r="F420" s="54">
        <v>127.96467395946172</v>
      </c>
      <c r="G420" s="55">
        <v>12399.629317257408</v>
      </c>
      <c r="H420" s="55">
        <v>3468</v>
      </c>
      <c r="I420" s="55">
        <v>1088</v>
      </c>
      <c r="J420" s="55">
        <f t="shared" si="6"/>
        <v>16956</v>
      </c>
      <c r="K420" s="55"/>
      <c r="L420" s="104"/>
      <c r="M420" s="104"/>
      <c r="N420" s="104"/>
      <c r="O420" s="145"/>
      <c r="P420" s="104"/>
      <c r="Q420" s="104"/>
      <c r="R420" s="55"/>
      <c r="S420" s="55"/>
      <c r="T420" s="55"/>
    </row>
    <row r="421" spans="1:20" s="56" customFormat="1" ht="12.75" customHeight="1">
      <c r="A421" s="49">
        <v>801</v>
      </c>
      <c r="B421" s="50" t="s">
        <v>668</v>
      </c>
      <c r="C421" s="49">
        <v>1</v>
      </c>
      <c r="D421" s="53">
        <v>1.024</v>
      </c>
      <c r="E421" s="111">
        <v>8</v>
      </c>
      <c r="F421" s="54">
        <v>101.36032269565665</v>
      </c>
      <c r="G421" s="55">
        <v>20782.448037978025</v>
      </c>
      <c r="H421" s="55">
        <v>283</v>
      </c>
      <c r="I421" s="55">
        <v>1088</v>
      </c>
      <c r="J421" s="55">
        <f t="shared" si="6"/>
        <v>22153</v>
      </c>
      <c r="K421" s="55"/>
      <c r="L421" s="104"/>
      <c r="M421" s="104"/>
      <c r="N421" s="104"/>
      <c r="O421" s="145"/>
      <c r="P421" s="104"/>
      <c r="Q421" s="104"/>
      <c r="R421" s="55"/>
      <c r="S421" s="55"/>
      <c r="T421" s="55"/>
    </row>
    <row r="422" spans="1:20" s="56" customFormat="1" ht="12.75" customHeight="1">
      <c r="A422" s="49">
        <v>805</v>
      </c>
      <c r="B422" s="50" t="s">
        <v>669</v>
      </c>
      <c r="C422" s="49">
        <v>1</v>
      </c>
      <c r="D422" s="53">
        <v>1</v>
      </c>
      <c r="E422" s="111">
        <v>3</v>
      </c>
      <c r="F422" s="54">
        <v>110.03804830509284</v>
      </c>
      <c r="G422" s="55">
        <v>17840.317928</v>
      </c>
      <c r="H422" s="55">
        <v>1791</v>
      </c>
      <c r="I422" s="55">
        <v>1088</v>
      </c>
      <c r="J422" s="55">
        <f t="shared" si="6"/>
        <v>20719</v>
      </c>
      <c r="K422" s="55"/>
      <c r="L422" s="104"/>
      <c r="M422" s="104"/>
      <c r="N422" s="104"/>
      <c r="O422" s="145"/>
      <c r="P422" s="104"/>
      <c r="Q422" s="104"/>
      <c r="R422" s="55"/>
      <c r="S422" s="55"/>
      <c r="T422" s="55"/>
    </row>
    <row r="423" spans="1:20" s="56" customFormat="1" ht="12.75" customHeight="1">
      <c r="A423" s="49">
        <v>806</v>
      </c>
      <c r="B423" s="50" t="s">
        <v>670</v>
      </c>
      <c r="C423" s="49">
        <v>1</v>
      </c>
      <c r="D423" s="53">
        <v>1.0649999999999999</v>
      </c>
      <c r="E423" s="111">
        <v>8</v>
      </c>
      <c r="F423" s="54">
        <v>109.27355213337964</v>
      </c>
      <c r="G423" s="55">
        <v>20445.109484876211</v>
      </c>
      <c r="H423" s="55">
        <v>1896</v>
      </c>
      <c r="I423" s="55">
        <v>1088</v>
      </c>
      <c r="J423" s="55">
        <f t="shared" si="6"/>
        <v>23429</v>
      </c>
      <c r="K423" s="55"/>
      <c r="L423" s="104"/>
      <c r="M423" s="104"/>
      <c r="N423" s="104"/>
      <c r="O423" s="145"/>
      <c r="P423" s="104"/>
      <c r="Q423" s="104"/>
      <c r="R423" s="55"/>
      <c r="S423" s="55"/>
      <c r="T423" s="55"/>
    </row>
    <row r="424" spans="1:20" s="56" customFormat="1" ht="12.75" customHeight="1">
      <c r="A424" s="49">
        <v>810</v>
      </c>
      <c r="B424" s="50" t="s">
        <v>671</v>
      </c>
      <c r="C424" s="49">
        <v>1</v>
      </c>
      <c r="D424" s="53">
        <v>1</v>
      </c>
      <c r="E424" s="111">
        <v>7</v>
      </c>
      <c r="F424" s="54">
        <v>100.47014299012287</v>
      </c>
      <c r="G424" s="55">
        <v>19050.599167893964</v>
      </c>
      <c r="H424" s="55">
        <v>90</v>
      </c>
      <c r="I424" s="55">
        <v>1088</v>
      </c>
      <c r="J424" s="55">
        <f t="shared" si="6"/>
        <v>20229</v>
      </c>
      <c r="K424" s="55"/>
      <c r="L424" s="104"/>
      <c r="M424" s="104"/>
      <c r="N424" s="104"/>
      <c r="O424" s="145"/>
      <c r="P424" s="104"/>
      <c r="Q424" s="104"/>
      <c r="R424" s="55"/>
      <c r="S424" s="55"/>
      <c r="T424" s="55"/>
    </row>
    <row r="425" spans="1:20" s="56" customFormat="1" ht="12.75" customHeight="1">
      <c r="A425" s="49">
        <v>815</v>
      </c>
      <c r="B425" s="50" t="s">
        <v>672</v>
      </c>
      <c r="C425" s="49">
        <v>1</v>
      </c>
      <c r="D425" s="53">
        <v>1</v>
      </c>
      <c r="E425" s="111">
        <v>10</v>
      </c>
      <c r="F425" s="54">
        <v>109.34327891030755</v>
      </c>
      <c r="G425" s="55">
        <v>20478.421491628611</v>
      </c>
      <c r="H425" s="55">
        <v>1913</v>
      </c>
      <c r="I425" s="55">
        <v>1088</v>
      </c>
      <c r="J425" s="55">
        <f t="shared" si="6"/>
        <v>23479</v>
      </c>
      <c r="K425" s="55"/>
      <c r="L425" s="104"/>
      <c r="M425" s="104"/>
      <c r="N425" s="104"/>
      <c r="O425" s="145"/>
      <c r="P425" s="104"/>
      <c r="Q425" s="104"/>
      <c r="R425" s="55"/>
      <c r="S425" s="55"/>
      <c r="T425" s="55"/>
    </row>
    <row r="426" spans="1:20" s="56" customFormat="1" ht="12.75" customHeight="1">
      <c r="A426" s="49">
        <v>817</v>
      </c>
      <c r="B426" s="50" t="s">
        <v>1080</v>
      </c>
      <c r="C426" s="49">
        <v>1</v>
      </c>
      <c r="D426" s="53">
        <v>1</v>
      </c>
      <c r="E426" s="111">
        <v>5</v>
      </c>
      <c r="F426" s="54">
        <v>100.24988659729645</v>
      </c>
      <c r="G426" s="55">
        <v>18608.544608365017</v>
      </c>
      <c r="H426" s="55">
        <v>47</v>
      </c>
      <c r="I426" s="55">
        <v>1088</v>
      </c>
      <c r="J426" s="55">
        <f t="shared" si="6"/>
        <v>19744</v>
      </c>
      <c r="K426" s="55"/>
      <c r="L426" s="104"/>
      <c r="M426" s="104"/>
      <c r="N426" s="104"/>
      <c r="O426" s="145"/>
      <c r="P426" s="104"/>
      <c r="Q426" s="104"/>
      <c r="R426" s="55"/>
      <c r="S426" s="55"/>
      <c r="T426" s="55"/>
    </row>
    <row r="427" spans="1:20" s="56" customFormat="1" ht="12.75" customHeight="1">
      <c r="A427" s="49">
        <v>818</v>
      </c>
      <c r="B427" s="50" t="s">
        <v>673</v>
      </c>
      <c r="C427" s="49">
        <v>1</v>
      </c>
      <c r="D427" s="53">
        <v>1</v>
      </c>
      <c r="E427" s="111">
        <v>9</v>
      </c>
      <c r="F427" s="54">
        <v>109.82189364331127</v>
      </c>
      <c r="G427" s="55">
        <v>20064.451520146518</v>
      </c>
      <c r="H427" s="55">
        <v>1971</v>
      </c>
      <c r="I427" s="55">
        <v>1088</v>
      </c>
      <c r="J427" s="55">
        <f t="shared" si="6"/>
        <v>23123</v>
      </c>
      <c r="K427" s="55"/>
      <c r="L427" s="104"/>
      <c r="M427" s="104"/>
      <c r="N427" s="104"/>
      <c r="O427" s="145"/>
      <c r="P427" s="104"/>
      <c r="Q427" s="104"/>
      <c r="R427" s="55"/>
      <c r="S427" s="55"/>
      <c r="T427" s="55"/>
    </row>
    <row r="428" spans="1:20" s="56" customFormat="1" ht="12.75" customHeight="1">
      <c r="A428" s="49">
        <v>821</v>
      </c>
      <c r="B428" s="50" t="s">
        <v>674</v>
      </c>
      <c r="C428" s="49">
        <v>1</v>
      </c>
      <c r="D428" s="53">
        <v>1</v>
      </c>
      <c r="E428" s="111">
        <v>9</v>
      </c>
      <c r="F428" s="54">
        <v>104.75534260220954</v>
      </c>
      <c r="G428" s="55">
        <v>19917.983019768231</v>
      </c>
      <c r="H428" s="55">
        <v>947</v>
      </c>
      <c r="I428" s="55">
        <v>1088</v>
      </c>
      <c r="J428" s="55">
        <f t="shared" si="6"/>
        <v>21953</v>
      </c>
      <c r="K428" s="55"/>
      <c r="L428" s="104"/>
      <c r="M428" s="104"/>
      <c r="N428" s="104"/>
      <c r="O428" s="145"/>
      <c r="P428" s="104"/>
      <c r="Q428" s="104"/>
      <c r="R428" s="55"/>
      <c r="S428" s="55"/>
      <c r="T428" s="55"/>
    </row>
    <row r="429" spans="1:20" s="56" customFormat="1" ht="12.75" customHeight="1">
      <c r="A429" s="49">
        <v>823</v>
      </c>
      <c r="B429" s="50" t="s">
        <v>675</v>
      </c>
      <c r="C429" s="49">
        <v>1</v>
      </c>
      <c r="D429" s="53">
        <v>1.087</v>
      </c>
      <c r="E429" s="111">
        <v>11</v>
      </c>
      <c r="F429" s="54">
        <v>100</v>
      </c>
      <c r="G429" s="55">
        <v>23455.56909196396</v>
      </c>
      <c r="H429" s="55">
        <v>0</v>
      </c>
      <c r="I429" s="55">
        <v>1088</v>
      </c>
      <c r="J429" s="55">
        <f t="shared" si="6"/>
        <v>24544</v>
      </c>
      <c r="K429" s="55"/>
      <c r="L429" s="104"/>
      <c r="M429" s="104"/>
      <c r="N429" s="104"/>
      <c r="O429" s="145"/>
      <c r="P429" s="104"/>
      <c r="Q429" s="104"/>
      <c r="R429" s="55"/>
      <c r="S429" s="55"/>
      <c r="T429" s="55"/>
    </row>
    <row r="430" spans="1:20" s="56" customFormat="1" ht="12.75" customHeight="1">
      <c r="A430" s="49">
        <v>825</v>
      </c>
      <c r="B430" s="50" t="s">
        <v>676</v>
      </c>
      <c r="C430" s="49">
        <v>1</v>
      </c>
      <c r="D430" s="53">
        <v>1</v>
      </c>
      <c r="E430" s="111">
        <v>10</v>
      </c>
      <c r="F430" s="54">
        <v>101.34677102877181</v>
      </c>
      <c r="G430" s="55">
        <v>20515.118508235293</v>
      </c>
      <c r="H430" s="55">
        <v>276</v>
      </c>
      <c r="I430" s="55">
        <v>1088</v>
      </c>
      <c r="J430" s="55">
        <f t="shared" si="6"/>
        <v>21879</v>
      </c>
      <c r="K430" s="55"/>
      <c r="L430" s="104"/>
      <c r="M430" s="104"/>
      <c r="N430" s="104"/>
      <c r="O430" s="145"/>
      <c r="P430" s="104"/>
      <c r="Q430" s="104"/>
      <c r="R430" s="55"/>
      <c r="S430" s="55"/>
      <c r="T430" s="55"/>
    </row>
    <row r="431" spans="1:20" s="56" customFormat="1" ht="12.75" customHeight="1">
      <c r="A431" s="49">
        <v>828</v>
      </c>
      <c r="B431" s="50" t="s">
        <v>677</v>
      </c>
      <c r="C431" s="49">
        <v>1</v>
      </c>
      <c r="D431" s="53">
        <v>1</v>
      </c>
      <c r="E431" s="111">
        <v>10</v>
      </c>
      <c r="F431" s="54">
        <v>100</v>
      </c>
      <c r="G431" s="55">
        <v>20805.016960370995</v>
      </c>
      <c r="H431" s="55">
        <v>0</v>
      </c>
      <c r="I431" s="55">
        <v>1088</v>
      </c>
      <c r="J431" s="55">
        <f t="shared" si="6"/>
        <v>21893</v>
      </c>
      <c r="K431" s="55"/>
      <c r="L431" s="104"/>
      <c r="M431" s="104"/>
      <c r="N431" s="104"/>
      <c r="O431" s="145"/>
      <c r="P431" s="104"/>
      <c r="Q431" s="104"/>
      <c r="R431" s="55"/>
      <c r="S431" s="55"/>
      <c r="T431" s="55"/>
    </row>
    <row r="432" spans="1:20" s="56" customFormat="1" ht="12.75" customHeight="1">
      <c r="A432" s="49">
        <v>829</v>
      </c>
      <c r="B432" s="50" t="s">
        <v>678</v>
      </c>
      <c r="C432" s="49">
        <v>1</v>
      </c>
      <c r="D432" s="53">
        <v>1.0149999999999999</v>
      </c>
      <c r="E432" s="111">
        <v>10</v>
      </c>
      <c r="F432" s="54">
        <v>116.73693315163356</v>
      </c>
      <c r="G432" s="55">
        <v>21448.41506020047</v>
      </c>
      <c r="H432" s="55">
        <v>3590</v>
      </c>
      <c r="I432" s="55">
        <v>1088</v>
      </c>
      <c r="J432" s="55">
        <f t="shared" si="6"/>
        <v>26126</v>
      </c>
      <c r="K432" s="55"/>
      <c r="L432" s="104"/>
      <c r="M432" s="104"/>
      <c r="N432" s="104"/>
      <c r="O432" s="145"/>
      <c r="P432" s="104"/>
      <c r="Q432" s="104"/>
      <c r="R432" s="55"/>
      <c r="S432" s="55"/>
      <c r="T432" s="55"/>
    </row>
    <row r="433" spans="1:20" s="56" customFormat="1" ht="12.75" customHeight="1">
      <c r="A433" s="49">
        <v>830</v>
      </c>
      <c r="B433" s="50" t="s">
        <v>679</v>
      </c>
      <c r="C433" s="49">
        <v>1</v>
      </c>
      <c r="D433" s="53">
        <v>1.091</v>
      </c>
      <c r="E433" s="111">
        <v>4</v>
      </c>
      <c r="F433" s="54">
        <v>131.73016044854253</v>
      </c>
      <c r="G433" s="55">
        <v>19734.109793974589</v>
      </c>
      <c r="H433" s="55">
        <v>6262</v>
      </c>
      <c r="I433" s="55">
        <v>1088</v>
      </c>
      <c r="J433" s="55">
        <f t="shared" si="6"/>
        <v>27084</v>
      </c>
      <c r="K433" s="55"/>
      <c r="L433" s="104"/>
      <c r="M433" s="104"/>
      <c r="N433" s="104"/>
      <c r="O433" s="145"/>
      <c r="P433" s="104"/>
      <c r="Q433" s="104"/>
      <c r="R433" s="55"/>
      <c r="S433" s="55"/>
      <c r="T433" s="55"/>
    </row>
    <row r="434" spans="1:20" s="56" customFormat="1" ht="12.75" customHeight="1">
      <c r="A434" s="49">
        <v>832</v>
      </c>
      <c r="B434" s="50" t="s">
        <v>680</v>
      </c>
      <c r="C434" s="49">
        <v>1</v>
      </c>
      <c r="D434" s="53">
        <v>1</v>
      </c>
      <c r="E434" s="111">
        <v>7</v>
      </c>
      <c r="F434" s="54">
        <v>100.08640566085161</v>
      </c>
      <c r="G434" s="55">
        <v>19043.064533060668</v>
      </c>
      <c r="H434" s="55">
        <v>16</v>
      </c>
      <c r="I434" s="55">
        <v>1088</v>
      </c>
      <c r="J434" s="55">
        <f t="shared" si="6"/>
        <v>20147</v>
      </c>
      <c r="K434" s="55"/>
      <c r="L434" s="104"/>
      <c r="M434" s="104"/>
      <c r="N434" s="104"/>
      <c r="O434" s="145"/>
      <c r="P434" s="104"/>
      <c r="Q434" s="104"/>
      <c r="R434" s="55"/>
      <c r="S434" s="55"/>
      <c r="T434" s="55"/>
    </row>
    <row r="435" spans="1:20" s="56" customFormat="1" ht="12.75" customHeight="1">
      <c r="A435" s="49">
        <v>851</v>
      </c>
      <c r="B435" s="50" t="s">
        <v>681</v>
      </c>
      <c r="C435" s="49">
        <v>1</v>
      </c>
      <c r="D435" s="53">
        <v>1</v>
      </c>
      <c r="E435" s="111">
        <v>9</v>
      </c>
      <c r="F435" s="54">
        <v>100.90228263814865</v>
      </c>
      <c r="G435" s="55">
        <v>20009.708580246916</v>
      </c>
      <c r="H435" s="55">
        <v>181</v>
      </c>
      <c r="I435" s="55">
        <v>1088</v>
      </c>
      <c r="J435" s="55">
        <f t="shared" si="6"/>
        <v>21279</v>
      </c>
      <c r="K435" s="55"/>
      <c r="L435" s="104"/>
      <c r="M435" s="104"/>
      <c r="N435" s="104"/>
      <c r="O435" s="145"/>
      <c r="P435" s="104"/>
      <c r="Q435" s="104"/>
      <c r="R435" s="55"/>
      <c r="S435" s="55"/>
      <c r="T435" s="55"/>
    </row>
    <row r="436" spans="1:20" s="56" customFormat="1" ht="12.75" customHeight="1">
      <c r="A436" s="49">
        <v>852</v>
      </c>
      <c r="B436" s="50" t="s">
        <v>682</v>
      </c>
      <c r="C436" s="49">
        <v>1</v>
      </c>
      <c r="D436" s="53">
        <v>1.0049999999999999</v>
      </c>
      <c r="E436" s="111">
        <v>6</v>
      </c>
      <c r="F436" s="54">
        <v>111.02587045857753</v>
      </c>
      <c r="G436" s="55">
        <v>18952.855616351742</v>
      </c>
      <c r="H436" s="55">
        <v>2090</v>
      </c>
      <c r="I436" s="55">
        <v>1088</v>
      </c>
      <c r="J436" s="55">
        <f t="shared" si="6"/>
        <v>22131</v>
      </c>
      <c r="K436" s="55"/>
      <c r="L436" s="104"/>
      <c r="M436" s="104"/>
      <c r="N436" s="104"/>
      <c r="O436" s="145"/>
      <c r="P436" s="104"/>
      <c r="Q436" s="104"/>
      <c r="R436" s="55"/>
      <c r="S436" s="55"/>
      <c r="T436" s="55"/>
    </row>
    <row r="437" spans="1:20" s="56" customFormat="1" ht="12.75" customHeight="1">
      <c r="A437" s="49">
        <v>853</v>
      </c>
      <c r="B437" s="50" t="s">
        <v>683</v>
      </c>
      <c r="C437" s="49">
        <v>1</v>
      </c>
      <c r="D437" s="53">
        <v>1.0569999999999999</v>
      </c>
      <c r="E437" s="111">
        <v>10</v>
      </c>
      <c r="F437" s="54">
        <v>103.78110933555753</v>
      </c>
      <c r="G437" s="55">
        <v>21432.851449885235</v>
      </c>
      <c r="H437" s="55">
        <v>810</v>
      </c>
      <c r="I437" s="55">
        <v>1088</v>
      </c>
      <c r="J437" s="55">
        <f t="shared" si="6"/>
        <v>23331</v>
      </c>
      <c r="K437" s="55"/>
      <c r="L437" s="104"/>
      <c r="M437" s="104"/>
      <c r="N437" s="104"/>
      <c r="O437" s="145"/>
      <c r="P437" s="104"/>
      <c r="Q437" s="104"/>
      <c r="R437" s="55"/>
      <c r="S437" s="55"/>
      <c r="T437" s="55"/>
    </row>
    <row r="438" spans="1:20" s="56" customFormat="1" ht="12.75" customHeight="1">
      <c r="A438" s="49">
        <v>855</v>
      </c>
      <c r="B438" s="50" t="s">
        <v>684</v>
      </c>
      <c r="C438" s="49">
        <v>1</v>
      </c>
      <c r="D438" s="53">
        <v>1</v>
      </c>
      <c r="E438" s="111">
        <v>5</v>
      </c>
      <c r="F438" s="54">
        <v>123.12302695201399</v>
      </c>
      <c r="G438" s="55">
        <v>18413.007408829173</v>
      </c>
      <c r="H438" s="55">
        <v>4258</v>
      </c>
      <c r="I438" s="55">
        <v>1088</v>
      </c>
      <c r="J438" s="55">
        <f t="shared" si="6"/>
        <v>23759</v>
      </c>
      <c r="K438" s="55"/>
      <c r="L438" s="104"/>
      <c r="M438" s="104"/>
      <c r="N438" s="104"/>
      <c r="O438" s="145"/>
      <c r="P438" s="104"/>
      <c r="Q438" s="104"/>
      <c r="R438" s="55"/>
      <c r="S438" s="55"/>
      <c r="T438" s="55"/>
    </row>
    <row r="439" spans="1:20" s="56" customFormat="1" ht="12.75" customHeight="1">
      <c r="A439" s="49">
        <v>860</v>
      </c>
      <c r="B439" s="50" t="s">
        <v>685</v>
      </c>
      <c r="C439" s="49">
        <v>1</v>
      </c>
      <c r="D439" s="53">
        <v>1</v>
      </c>
      <c r="E439" s="111">
        <v>8</v>
      </c>
      <c r="F439" s="54">
        <v>115.41619203940905</v>
      </c>
      <c r="G439" s="55">
        <v>19796.599369676322</v>
      </c>
      <c r="H439" s="55">
        <v>3052</v>
      </c>
      <c r="I439" s="55">
        <v>1088</v>
      </c>
      <c r="J439" s="55">
        <f t="shared" si="6"/>
        <v>23937</v>
      </c>
      <c r="K439" s="55"/>
      <c r="L439" s="104"/>
      <c r="M439" s="104"/>
      <c r="N439" s="104"/>
      <c r="O439" s="145"/>
      <c r="P439" s="104"/>
      <c r="Q439" s="104"/>
      <c r="R439" s="55"/>
      <c r="S439" s="55"/>
      <c r="T439" s="55"/>
    </row>
    <row r="440" spans="1:20" s="56" customFormat="1" ht="12.75" customHeight="1">
      <c r="A440" s="49">
        <v>871</v>
      </c>
      <c r="B440" s="50" t="s">
        <v>686</v>
      </c>
      <c r="C440" s="49">
        <v>1</v>
      </c>
      <c r="D440" s="53">
        <v>1</v>
      </c>
      <c r="E440" s="111">
        <v>5</v>
      </c>
      <c r="F440" s="54">
        <v>140.17862692337891</v>
      </c>
      <c r="G440" s="55">
        <v>18194.274625850343</v>
      </c>
      <c r="H440" s="55">
        <v>7310</v>
      </c>
      <c r="I440" s="55">
        <v>1088</v>
      </c>
      <c r="J440" s="55">
        <f t="shared" si="6"/>
        <v>26592</v>
      </c>
      <c r="K440" s="55"/>
      <c r="L440" s="104"/>
      <c r="M440" s="104"/>
      <c r="N440" s="104"/>
      <c r="O440" s="145"/>
      <c r="P440" s="104"/>
      <c r="Q440" s="104"/>
      <c r="R440" s="55"/>
      <c r="S440" s="55"/>
      <c r="T440" s="55"/>
    </row>
    <row r="441" spans="1:20" s="56" customFormat="1" ht="12.75" customHeight="1">
      <c r="A441" s="49">
        <v>872</v>
      </c>
      <c r="B441" s="50" t="s">
        <v>687</v>
      </c>
      <c r="C441" s="49">
        <v>1</v>
      </c>
      <c r="D441" s="53">
        <v>1</v>
      </c>
      <c r="E441" s="111">
        <v>9</v>
      </c>
      <c r="F441" s="54">
        <v>100</v>
      </c>
      <c r="G441" s="55">
        <v>19842.313378295526</v>
      </c>
      <c r="H441" s="55">
        <v>0</v>
      </c>
      <c r="I441" s="55">
        <v>1088</v>
      </c>
      <c r="J441" s="55">
        <f t="shared" si="6"/>
        <v>20930</v>
      </c>
      <c r="K441" s="55"/>
      <c r="L441" s="104"/>
      <c r="M441" s="104"/>
      <c r="N441" s="104"/>
      <c r="O441" s="145"/>
      <c r="P441" s="104"/>
      <c r="Q441" s="104"/>
      <c r="R441" s="55"/>
      <c r="S441" s="55"/>
      <c r="T441" s="55"/>
    </row>
    <row r="442" spans="1:20" s="56" customFormat="1" ht="12.75" customHeight="1">
      <c r="A442" s="49">
        <v>873</v>
      </c>
      <c r="B442" s="50" t="s">
        <v>308</v>
      </c>
      <c r="C442" s="49">
        <v>1</v>
      </c>
      <c r="D442" s="53">
        <v>1.0389999999999999</v>
      </c>
      <c r="E442" s="111">
        <v>6</v>
      </c>
      <c r="F442" s="54">
        <v>109.8789375527024</v>
      </c>
      <c r="G442" s="55">
        <v>19517.117273856427</v>
      </c>
      <c r="H442" s="55">
        <v>1928</v>
      </c>
      <c r="I442" s="55">
        <v>1088</v>
      </c>
      <c r="J442" s="55">
        <f t="shared" si="6"/>
        <v>22533</v>
      </c>
      <c r="K442" s="55"/>
      <c r="L442" s="104"/>
      <c r="M442" s="104"/>
      <c r="N442" s="104"/>
      <c r="O442" s="145"/>
      <c r="P442" s="104"/>
      <c r="Q442" s="104"/>
      <c r="R442" s="55"/>
      <c r="S442" s="55"/>
      <c r="T442" s="55"/>
    </row>
    <row r="443" spans="1:20" s="56" customFormat="1" ht="12.75" customHeight="1">
      <c r="A443" s="49">
        <v>876</v>
      </c>
      <c r="B443" s="50" t="s">
        <v>688</v>
      </c>
      <c r="C443" s="49">
        <v>1</v>
      </c>
      <c r="D443" s="53">
        <v>1</v>
      </c>
      <c r="E443" s="111">
        <v>7</v>
      </c>
      <c r="F443" s="54">
        <v>100.10633658407535</v>
      </c>
      <c r="G443" s="55">
        <v>19042.398526228146</v>
      </c>
      <c r="H443" s="55">
        <v>20</v>
      </c>
      <c r="I443" s="55">
        <v>1088</v>
      </c>
      <c r="J443" s="55">
        <f t="shared" si="6"/>
        <v>20150</v>
      </c>
      <c r="K443" s="55"/>
      <c r="L443" s="104"/>
      <c r="M443" s="104"/>
      <c r="N443" s="104"/>
      <c r="O443" s="145"/>
      <c r="P443" s="104"/>
      <c r="Q443" s="104"/>
      <c r="R443" s="55"/>
      <c r="S443" s="55"/>
      <c r="T443" s="55"/>
    </row>
    <row r="444" spans="1:20" s="56" customFormat="1" ht="12.75" customHeight="1">
      <c r="A444" s="49">
        <v>878</v>
      </c>
      <c r="B444" s="50" t="s">
        <v>689</v>
      </c>
      <c r="C444" s="49">
        <v>1</v>
      </c>
      <c r="D444" s="53">
        <v>1.056</v>
      </c>
      <c r="E444" s="111">
        <v>6</v>
      </c>
      <c r="F444" s="54">
        <v>109.9696898375141</v>
      </c>
      <c r="G444" s="55">
        <v>19580.854642232145</v>
      </c>
      <c r="H444" s="55">
        <v>1952</v>
      </c>
      <c r="I444" s="55">
        <v>1088</v>
      </c>
      <c r="J444" s="55">
        <f t="shared" si="6"/>
        <v>22621</v>
      </c>
      <c r="K444" s="55"/>
      <c r="L444" s="104"/>
      <c r="M444" s="104"/>
      <c r="N444" s="104"/>
      <c r="O444" s="145"/>
      <c r="P444" s="104"/>
      <c r="Q444" s="104"/>
      <c r="R444" s="55"/>
      <c r="S444" s="55"/>
      <c r="T444" s="55"/>
    </row>
    <row r="445" spans="1:20" s="56" customFormat="1" ht="12.75" customHeight="1">
      <c r="A445" s="49">
        <v>879</v>
      </c>
      <c r="B445" s="50" t="s">
        <v>690</v>
      </c>
      <c r="C445" s="49">
        <v>1</v>
      </c>
      <c r="D445" s="53">
        <v>1</v>
      </c>
      <c r="E445" s="111">
        <v>8</v>
      </c>
      <c r="F445" s="54">
        <v>107.14690082667811</v>
      </c>
      <c r="G445" s="55">
        <v>19491.420012953364</v>
      </c>
      <c r="H445" s="55">
        <v>1393</v>
      </c>
      <c r="I445" s="55">
        <v>1088</v>
      </c>
      <c r="J445" s="55">
        <f t="shared" si="6"/>
        <v>21972</v>
      </c>
      <c r="K445" s="55"/>
      <c r="L445" s="104"/>
      <c r="M445" s="104"/>
      <c r="N445" s="104"/>
      <c r="O445" s="145"/>
      <c r="P445" s="104"/>
      <c r="Q445" s="104"/>
      <c r="R445" s="55"/>
      <c r="S445" s="55"/>
      <c r="T445" s="55"/>
    </row>
    <row r="446" spans="1:20" s="56" customFormat="1" ht="12.75" customHeight="1">
      <c r="A446" s="49">
        <v>885</v>
      </c>
      <c r="B446" s="50" t="s">
        <v>691</v>
      </c>
      <c r="C446" s="49">
        <v>1</v>
      </c>
      <c r="D446" s="53">
        <v>1</v>
      </c>
      <c r="E446" s="111">
        <v>8</v>
      </c>
      <c r="F446" s="54">
        <v>103.11666705583515</v>
      </c>
      <c r="G446" s="55">
        <v>19549.242829153605</v>
      </c>
      <c r="H446" s="55">
        <v>609</v>
      </c>
      <c r="I446" s="55">
        <v>1088</v>
      </c>
      <c r="J446" s="55">
        <f t="shared" si="6"/>
        <v>21246</v>
      </c>
      <c r="K446" s="55"/>
      <c r="L446" s="104"/>
      <c r="M446" s="104"/>
      <c r="N446" s="104"/>
      <c r="O446" s="145"/>
      <c r="P446" s="104"/>
      <c r="Q446" s="104"/>
      <c r="R446" s="55"/>
      <c r="S446" s="55"/>
      <c r="T446" s="55"/>
    </row>
    <row r="447" spans="1:20" s="56" customFormat="1" ht="12.75" customHeight="1">
      <c r="A447" s="49">
        <v>910</v>
      </c>
      <c r="B447" s="50" t="s">
        <v>692</v>
      </c>
      <c r="C447" s="49">
        <v>1</v>
      </c>
      <c r="D447" s="53">
        <v>1</v>
      </c>
      <c r="E447" s="111">
        <v>6</v>
      </c>
      <c r="F447" s="54">
        <v>119.07970659160192</v>
      </c>
      <c r="G447" s="55">
        <v>19032.366705069126</v>
      </c>
      <c r="H447" s="55">
        <v>3631</v>
      </c>
      <c r="I447" s="55">
        <v>1088</v>
      </c>
      <c r="J447" s="55">
        <f t="shared" si="6"/>
        <v>23751</v>
      </c>
      <c r="K447" s="55"/>
      <c r="L447" s="104"/>
      <c r="M447" s="104"/>
      <c r="N447" s="104"/>
      <c r="O447" s="145"/>
      <c r="P447" s="104"/>
      <c r="Q447" s="104"/>
      <c r="R447" s="55"/>
      <c r="S447" s="55"/>
      <c r="T447" s="55"/>
    </row>
    <row r="448" spans="1:20" ht="12.75" customHeight="1">
      <c r="A448" s="49">
        <v>915</v>
      </c>
      <c r="B448" s="50" t="s">
        <v>693</v>
      </c>
      <c r="C448" s="49">
        <v>1</v>
      </c>
      <c r="D448" s="53">
        <v>1.046</v>
      </c>
      <c r="E448" s="111">
        <v>5</v>
      </c>
      <c r="F448" s="54">
        <v>100</v>
      </c>
      <c r="G448" s="55">
        <v>20177.440589343067</v>
      </c>
      <c r="H448" s="55">
        <v>0</v>
      </c>
      <c r="I448" s="55">
        <v>1088</v>
      </c>
      <c r="J448" s="55">
        <f t="shared" si="6"/>
        <v>21265</v>
      </c>
      <c r="K448" s="55"/>
      <c r="O448" s="145"/>
      <c r="R448" s="55"/>
      <c r="S448" s="55"/>
      <c r="T448" s="55"/>
    </row>
    <row r="449" spans="1:19" ht="6.95" customHeight="1" thickBot="1">
      <c r="D449" s="53"/>
      <c r="E449" s="111"/>
      <c r="F449" s="54"/>
      <c r="G449" s="55"/>
      <c r="H449" s="55"/>
      <c r="I449" s="55"/>
      <c r="J449" s="55"/>
      <c r="K449" s="55"/>
      <c r="O449" s="145"/>
      <c r="Q449" s="132"/>
      <c r="R449" s="55"/>
      <c r="S449" s="55"/>
    </row>
    <row r="450" spans="1:19" ht="12.75" customHeight="1" thickBot="1">
      <c r="A450" s="86">
        <v>999</v>
      </c>
      <c r="B450" s="87" t="s">
        <v>734</v>
      </c>
      <c r="C450" s="118" t="s">
        <v>1038</v>
      </c>
      <c r="D450" s="88">
        <f>SUM(D10:D448)/COUNTIF(D10:D448,"&gt;0")</f>
        <v>1.013164009111617</v>
      </c>
      <c r="E450" s="118" t="s">
        <v>1038</v>
      </c>
      <c r="F450" s="89">
        <f>SUM(F10:F448)/COUNTIF(F10:F448,"&gt;0")</f>
        <v>145.28877289101541</v>
      </c>
      <c r="G450" s="90">
        <f>SUM(G10:G448)/COUNTIF(G10:G448,"&gt;0")</f>
        <v>13966.388563121285</v>
      </c>
      <c r="H450" s="90">
        <f>SUM(H10:H448)/COUNTIF(H10:H448,"&gt;0")</f>
        <v>6033.8122977346275</v>
      </c>
      <c r="I450" s="90">
        <f>SUM(I10:I448)/COUNTIF(I10:I448,"&gt;0")</f>
        <v>1088</v>
      </c>
      <c r="J450" s="85">
        <f>SUM(J10:J448)/COUNTIF(G10:G448,"&gt;0")</f>
        <v>20245.436997319033</v>
      </c>
      <c r="S450" s="55"/>
    </row>
    <row r="453" spans="1:19" ht="12.75" customHeight="1">
      <c r="H453" s="55"/>
    </row>
    <row r="455" spans="1:19" ht="12.75" customHeight="1">
      <c r="J455" s="104"/>
    </row>
    <row r="456" spans="1:19" ht="12.75" customHeight="1">
      <c r="J456" s="104"/>
    </row>
    <row r="457" spans="1:19" ht="12.75" customHeight="1">
      <c r="J457" s="104"/>
    </row>
    <row r="458" spans="1:19" ht="12.75" customHeight="1">
      <c r="J458" s="104"/>
    </row>
    <row r="459" spans="1:19" ht="12.75" customHeight="1">
      <c r="J459" s="104"/>
    </row>
    <row r="460" spans="1:19" ht="12.75" customHeight="1">
      <c r="J460" s="104"/>
    </row>
    <row r="461" spans="1:19" ht="12.75" customHeight="1">
      <c r="J461" s="104"/>
    </row>
    <row r="462" spans="1:19" ht="12.75" customHeight="1">
      <c r="J462" s="104"/>
    </row>
  </sheetData>
  <autoFilter ref="A9:R448" xr:uid="{BD5E8FA9-FF2F-4E78-8562-AB644D3BBA5E}"/>
  <sortState xmlns:xlrd2="http://schemas.microsoft.com/office/spreadsheetml/2017/richdata2" ref="N11:R448">
    <sortCondition ref="N448"/>
  </sortState>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M43"/>
  <sheetViews>
    <sheetView showGridLines="0" zoomScale="90" zoomScaleNormal="90" workbookViewId="0">
      <selection activeCell="O28" sqref="O28"/>
    </sheetView>
  </sheetViews>
  <sheetFormatPr defaultColWidth="9.1640625" defaultRowHeight="15"/>
  <cols>
    <col min="1" max="1" width="9.33203125" style="113" customWidth="1"/>
    <col min="2" max="2" width="13.6640625" style="113" customWidth="1"/>
    <col min="3" max="16384" width="9.1640625" style="113"/>
  </cols>
  <sheetData>
    <row r="1" spans="1:2" ht="23.25">
      <c r="A1" s="112" t="s">
        <v>1044</v>
      </c>
    </row>
    <row r="2" spans="1:2" ht="21">
      <c r="A2" s="114" t="s">
        <v>947</v>
      </c>
    </row>
    <row r="3" spans="1:2" ht="16.149999999999999" customHeight="1">
      <c r="A3" s="115" t="s">
        <v>1094</v>
      </c>
    </row>
    <row r="4" spans="1:2">
      <c r="A4" s="113" t="s">
        <v>1118</v>
      </c>
    </row>
    <row r="5" spans="1:2" hidden="1"/>
    <row r="6" spans="1:2" hidden="1"/>
    <row r="7" spans="1:2" hidden="1"/>
    <row r="9" spans="1:2" ht="51.95" customHeight="1">
      <c r="A9" s="164" t="s">
        <v>1095</v>
      </c>
      <c r="B9" s="165" t="s">
        <v>1096</v>
      </c>
    </row>
    <row r="10" spans="1:2" hidden="1">
      <c r="A10" s="166" t="s">
        <v>195</v>
      </c>
      <c r="B10" s="167">
        <v>2.83</v>
      </c>
    </row>
    <row r="11" spans="1:2" hidden="1">
      <c r="A11" s="166" t="s">
        <v>194</v>
      </c>
      <c r="B11" s="167">
        <v>3.7393000000000001</v>
      </c>
    </row>
    <row r="12" spans="1:2" hidden="1">
      <c r="A12" s="166" t="s">
        <v>948</v>
      </c>
      <c r="B12" s="167">
        <v>5.857482603717</v>
      </c>
    </row>
    <row r="13" spans="1:2" hidden="1">
      <c r="A13" s="166" t="s">
        <v>187</v>
      </c>
      <c r="B13" s="167">
        <v>4.66</v>
      </c>
    </row>
    <row r="14" spans="1:2" hidden="1">
      <c r="A14" s="166" t="s">
        <v>891</v>
      </c>
      <c r="B14" s="167">
        <v>5.18</v>
      </c>
    </row>
    <row r="15" spans="1:2" hidden="1">
      <c r="A15" s="166" t="s">
        <v>893</v>
      </c>
      <c r="B15" s="167">
        <v>3.04</v>
      </c>
    </row>
    <row r="16" spans="1:2" hidden="1">
      <c r="A16" s="166" t="s">
        <v>199</v>
      </c>
      <c r="B16" s="167">
        <v>-2.2000000000000002</v>
      </c>
    </row>
    <row r="17" spans="1:13" hidden="1">
      <c r="A17" s="166" t="s">
        <v>29</v>
      </c>
      <c r="B17" s="167">
        <v>1.78</v>
      </c>
    </row>
    <row r="18" spans="1:13">
      <c r="A18" s="166" t="s">
        <v>1047</v>
      </c>
      <c r="B18" s="167">
        <v>3.65</v>
      </c>
    </row>
    <row r="19" spans="1:13">
      <c r="A19" s="166" t="s">
        <v>1050</v>
      </c>
      <c r="B19" s="167">
        <v>1.55</v>
      </c>
    </row>
    <row r="20" spans="1:13">
      <c r="A20" s="166" t="s">
        <v>1087</v>
      </c>
      <c r="B20" s="167">
        <v>0.86</v>
      </c>
    </row>
    <row r="21" spans="1:13">
      <c r="A21" s="166" t="s">
        <v>1093</v>
      </c>
      <c r="B21" s="167">
        <v>1.5</v>
      </c>
    </row>
    <row r="22" spans="1:13">
      <c r="A22" s="166" t="s">
        <v>1097</v>
      </c>
      <c r="B22" s="167">
        <v>-0.2</v>
      </c>
    </row>
    <row r="23" spans="1:13">
      <c r="A23" s="166" t="s">
        <v>1101</v>
      </c>
      <c r="B23" s="167">
        <v>1.1100000000000001</v>
      </c>
    </row>
    <row r="24" spans="1:13">
      <c r="A24" s="166" t="s">
        <v>1122</v>
      </c>
      <c r="B24" s="167">
        <v>2.64</v>
      </c>
    </row>
    <row r="25" spans="1:13">
      <c r="A25" s="166" t="s">
        <v>1131</v>
      </c>
      <c r="B25" s="167">
        <v>3.75</v>
      </c>
    </row>
    <row r="26" spans="1:13">
      <c r="A26" s="166" t="s">
        <v>1190</v>
      </c>
      <c r="B26" s="167">
        <f>ROUND((115.586-113.33)/113.33*100,2)</f>
        <v>1.99</v>
      </c>
    </row>
    <row r="27" spans="1:13">
      <c r="A27" s="166" t="s">
        <v>1202</v>
      </c>
      <c r="B27" s="167">
        <f>ROUND((116.886-115.259)/115.259*100,2)</f>
        <v>1.41</v>
      </c>
    </row>
    <row r="28" spans="1:13">
      <c r="A28" s="166" t="s">
        <v>1226</v>
      </c>
      <c r="B28" s="167">
        <f>MIN(4.5,ROUND((123.452-116.659)/116.659*100,2))</f>
        <v>4.5</v>
      </c>
    </row>
    <row r="29" spans="1:13">
      <c r="A29" s="116"/>
      <c r="B29" s="117"/>
    </row>
    <row r="30" spans="1:13" ht="15" customHeight="1">
      <c r="A30" s="116"/>
      <c r="B30" s="117"/>
    </row>
    <row r="31" spans="1:13" ht="15" customHeight="1">
      <c r="A31" s="116"/>
      <c r="B31" s="117"/>
    </row>
    <row r="32" spans="1:13" ht="23.25">
      <c r="A32" s="168" t="s">
        <v>231</v>
      </c>
      <c r="B32" s="126"/>
      <c r="C32" s="127"/>
      <c r="D32" s="127"/>
      <c r="E32" s="127"/>
      <c r="F32" s="127"/>
      <c r="G32" s="127"/>
      <c r="J32" s="163" t="s">
        <v>1228</v>
      </c>
      <c r="K32" s="163"/>
      <c r="L32" s="163"/>
      <c r="M32" s="163"/>
    </row>
    <row r="33" spans="1:9" ht="5.65" customHeight="1">
      <c r="A33" s="116"/>
      <c r="B33" s="117"/>
    </row>
    <row r="34" spans="1:9">
      <c r="A34" s="128" t="s">
        <v>1242</v>
      </c>
      <c r="I34" s="128"/>
    </row>
    <row r="35" spans="1:9">
      <c r="A35" s="128" t="s">
        <v>1241</v>
      </c>
      <c r="B35" s="129"/>
      <c r="C35" s="128"/>
      <c r="D35" s="128"/>
      <c r="E35" s="128"/>
      <c r="F35" s="128"/>
      <c r="G35" s="128"/>
      <c r="H35" s="128"/>
      <c r="I35" s="128"/>
    </row>
    <row r="36" spans="1:9">
      <c r="A36" s="162" t="s">
        <v>1132</v>
      </c>
      <c r="F36" s="128"/>
      <c r="G36" s="128"/>
      <c r="H36" s="128"/>
      <c r="I36" s="128"/>
    </row>
    <row r="37" spans="1:9">
      <c r="A37" s="130" t="s">
        <v>1133</v>
      </c>
      <c r="B37" s="129"/>
      <c r="C37" s="128"/>
      <c r="D37" s="128"/>
      <c r="E37" s="128"/>
      <c r="F37" s="128"/>
      <c r="G37" s="128"/>
      <c r="H37" s="128"/>
      <c r="I37" s="128"/>
    </row>
    <row r="38" spans="1:9">
      <c r="A38" s="130" t="s">
        <v>1134</v>
      </c>
      <c r="B38" s="129"/>
      <c r="C38" s="128"/>
      <c r="D38" s="128"/>
      <c r="E38" s="128"/>
      <c r="F38" s="128"/>
      <c r="G38" s="128"/>
      <c r="H38" s="128"/>
      <c r="I38" s="128"/>
    </row>
    <row r="39" spans="1:9">
      <c r="A39" s="130" t="s">
        <v>1135</v>
      </c>
      <c r="B39" s="128"/>
      <c r="C39" s="128"/>
      <c r="D39" s="128"/>
      <c r="E39" s="128"/>
      <c r="F39" s="128"/>
      <c r="G39" s="128"/>
      <c r="H39" s="128"/>
      <c r="I39" s="128"/>
    </row>
    <row r="40" spans="1:9">
      <c r="A40" s="130" t="s">
        <v>1115</v>
      </c>
      <c r="B40" s="128"/>
      <c r="C40" s="128"/>
      <c r="D40" s="128"/>
      <c r="E40" s="128"/>
      <c r="F40" s="128"/>
      <c r="G40" s="128"/>
      <c r="H40" s="128"/>
      <c r="I40" s="128"/>
    </row>
    <row r="41" spans="1:9">
      <c r="A41" s="130" t="s">
        <v>1112</v>
      </c>
      <c r="B41" s="128"/>
      <c r="C41" s="128"/>
      <c r="D41" s="128"/>
      <c r="E41" s="128"/>
      <c r="F41" s="128"/>
      <c r="G41" s="128"/>
      <c r="H41" s="128"/>
    </row>
    <row r="42" spans="1:9">
      <c r="A42" s="130" t="s">
        <v>1113</v>
      </c>
      <c r="B42" s="130"/>
      <c r="C42" s="128"/>
      <c r="D42" s="128"/>
      <c r="E42" s="128"/>
    </row>
    <row r="43" spans="1:9">
      <c r="A43" s="130" t="s">
        <v>1114</v>
      </c>
    </row>
  </sheetData>
  <hyperlinks>
    <hyperlink ref="A36" r:id="rId1" xr:uid="{AE6758E8-F134-4AF9-BB85-05AC5E68700B}"/>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N448"/>
  <sheetViews>
    <sheetView showGridLines="0" workbookViewId="0">
      <pane ySplit="9" topLeftCell="A10" activePane="bottomLeft" state="frozen"/>
      <selection activeCell="O28" sqref="O28"/>
      <selection pane="bottomLeft" activeCell="O28" sqref="O28"/>
    </sheetView>
  </sheetViews>
  <sheetFormatPr defaultRowHeight="15"/>
  <cols>
    <col min="1" max="1" width="7.83203125" style="121" customWidth="1"/>
    <col min="2" max="2" width="1.33203125" style="121" hidden="1" customWidth="1"/>
    <col min="3" max="3" width="11" style="121" bestFit="1" customWidth="1"/>
    <col min="4" max="4" width="9.6640625" style="121" bestFit="1" customWidth="1"/>
    <col min="5" max="5" width="8.83203125" style="121"/>
    <col min="6" max="6" width="10.83203125" style="121"/>
    <col min="7" max="7" width="6.1640625" style="122" customWidth="1"/>
    <col min="8" max="8" width="23.1640625" style="121" customWidth="1"/>
    <col min="9" max="9" width="18.5" style="505" customWidth="1"/>
    <col min="10" max="10" width="10.83203125" style="121"/>
  </cols>
  <sheetData>
    <row r="1" spans="1:12">
      <c r="A1" s="468" t="s">
        <v>1233</v>
      </c>
    </row>
    <row r="2" spans="1:12">
      <c r="A2" s="468"/>
    </row>
    <row r="3" spans="1:12" ht="14.1" hidden="1" customHeight="1"/>
    <row r="4" spans="1:12" ht="14.1" hidden="1" customHeight="1"/>
    <row r="5" spans="1:12" ht="14.1" hidden="1" customHeight="1"/>
    <row r="6" spans="1:12" ht="14.1" hidden="1" customHeight="1"/>
    <row r="8" spans="1:12" ht="14.1" customHeight="1">
      <c r="G8" s="430" t="s">
        <v>1191</v>
      </c>
    </row>
    <row r="9" spans="1:12" ht="53.65" customHeight="1">
      <c r="A9" s="469" t="s">
        <v>1186</v>
      </c>
      <c r="B9" s="467" t="s">
        <v>1195</v>
      </c>
      <c r="C9" s="467" t="s">
        <v>1225</v>
      </c>
      <c r="D9" s="476"/>
      <c r="E9" s="477" t="s">
        <v>1196</v>
      </c>
      <c r="G9" s="470" t="s">
        <v>235</v>
      </c>
      <c r="H9" s="467" t="s">
        <v>1157</v>
      </c>
      <c r="I9" s="506" t="s">
        <v>1205</v>
      </c>
      <c r="J9" s="471" t="s">
        <v>1186</v>
      </c>
      <c r="K9" s="476" t="s">
        <v>1202</v>
      </c>
      <c r="L9" s="477" t="s">
        <v>1196</v>
      </c>
    </row>
    <row r="10" spans="1:12">
      <c r="A10" s="472">
        <v>1</v>
      </c>
      <c r="B10" s="473"/>
      <c r="C10" s="503">
        <v>5.9900000000000002E-2</v>
      </c>
      <c r="D10" s="508"/>
      <c r="E10" s="478">
        <f>C10-D10</f>
        <v>5.9900000000000002E-2</v>
      </c>
      <c r="G10" s="119">
        <v>1</v>
      </c>
      <c r="H10" s="474" t="s">
        <v>752</v>
      </c>
      <c r="I10" s="507">
        <v>0.38100000000000001</v>
      </c>
      <c r="J10" s="483">
        <v>7</v>
      </c>
      <c r="K10">
        <v>6</v>
      </c>
      <c r="L10">
        <f>J10-K10</f>
        <v>1</v>
      </c>
    </row>
    <row r="11" spans="1:12">
      <c r="A11" s="472">
        <v>2</v>
      </c>
      <c r="B11" s="473"/>
      <c r="C11" s="503">
        <v>0.11990000000000001</v>
      </c>
      <c r="D11" s="508"/>
      <c r="E11" s="478">
        <f t="shared" ref="E11:E21" si="0">C11-D11</f>
        <v>0.11990000000000001</v>
      </c>
      <c r="G11" s="119">
        <v>2</v>
      </c>
      <c r="H11" s="474" t="s">
        <v>753</v>
      </c>
      <c r="I11" s="507">
        <v>0</v>
      </c>
      <c r="J11" s="483">
        <v>0</v>
      </c>
      <c r="K11">
        <v>0</v>
      </c>
      <c r="L11">
        <f t="shared" ref="L11:L74" si="1">J11-K11</f>
        <v>0</v>
      </c>
    </row>
    <row r="12" spans="1:12">
      <c r="A12" s="472">
        <v>3</v>
      </c>
      <c r="B12" s="473"/>
      <c r="C12" s="503">
        <v>0.1799</v>
      </c>
      <c r="D12" s="508"/>
      <c r="E12" s="478">
        <f t="shared" si="0"/>
        <v>0.1799</v>
      </c>
      <c r="G12" s="119">
        <v>3</v>
      </c>
      <c r="H12" s="474" t="s">
        <v>754</v>
      </c>
      <c r="I12" s="507">
        <v>0.36899999999999999</v>
      </c>
      <c r="J12" s="483">
        <v>7</v>
      </c>
      <c r="K12">
        <v>6</v>
      </c>
      <c r="L12">
        <f t="shared" si="1"/>
        <v>1</v>
      </c>
    </row>
    <row r="13" spans="1:12">
      <c r="A13" s="472">
        <v>4</v>
      </c>
      <c r="B13" s="473"/>
      <c r="C13" s="503">
        <v>0.2399</v>
      </c>
      <c r="D13" s="508"/>
      <c r="E13" s="478">
        <f t="shared" si="0"/>
        <v>0.2399</v>
      </c>
      <c r="G13" s="119">
        <v>4</v>
      </c>
      <c r="H13" s="474" t="s">
        <v>755</v>
      </c>
      <c r="I13" s="507">
        <v>0</v>
      </c>
      <c r="J13" s="483">
        <v>0</v>
      </c>
      <c r="K13">
        <v>0</v>
      </c>
      <c r="L13">
        <f t="shared" si="1"/>
        <v>0</v>
      </c>
    </row>
    <row r="14" spans="1:12">
      <c r="A14" s="472">
        <v>5</v>
      </c>
      <c r="B14" s="473"/>
      <c r="C14" s="503">
        <v>0.2999</v>
      </c>
      <c r="D14" s="508"/>
      <c r="E14" s="478">
        <f t="shared" si="0"/>
        <v>0.2999</v>
      </c>
      <c r="G14" s="119">
        <v>5</v>
      </c>
      <c r="H14" s="474" t="s">
        <v>756</v>
      </c>
      <c r="I14" s="507">
        <v>0.45779999999999998</v>
      </c>
      <c r="J14" s="483">
        <v>8</v>
      </c>
      <c r="K14">
        <v>7</v>
      </c>
      <c r="L14">
        <f t="shared" si="1"/>
        <v>1</v>
      </c>
    </row>
    <row r="15" spans="1:12">
      <c r="A15" s="472">
        <v>6</v>
      </c>
      <c r="B15" s="473"/>
      <c r="C15" s="503">
        <v>0.3599</v>
      </c>
      <c r="D15" s="508"/>
      <c r="E15" s="478">
        <f t="shared" si="0"/>
        <v>0.3599</v>
      </c>
      <c r="G15" s="119">
        <v>6</v>
      </c>
      <c r="H15" s="474" t="s">
        <v>757</v>
      </c>
      <c r="I15" s="507">
        <v>0</v>
      </c>
      <c r="J15" s="483">
        <v>0</v>
      </c>
      <c r="K15">
        <v>0</v>
      </c>
      <c r="L15">
        <f t="shared" si="1"/>
        <v>0</v>
      </c>
    </row>
    <row r="16" spans="1:12">
      <c r="A16" s="472">
        <v>7</v>
      </c>
      <c r="B16" s="473"/>
      <c r="C16" s="503">
        <v>0.4199</v>
      </c>
      <c r="D16" s="508"/>
      <c r="E16" s="478">
        <f t="shared" si="0"/>
        <v>0.4199</v>
      </c>
      <c r="G16" s="119">
        <v>7</v>
      </c>
      <c r="H16" s="474" t="s">
        <v>758</v>
      </c>
      <c r="I16" s="507">
        <v>0.35930000000000001</v>
      </c>
      <c r="J16" s="483">
        <v>6</v>
      </c>
      <c r="K16">
        <v>6</v>
      </c>
      <c r="L16">
        <f t="shared" si="1"/>
        <v>0</v>
      </c>
    </row>
    <row r="17" spans="1:12">
      <c r="A17" s="472">
        <v>8</v>
      </c>
      <c r="B17" s="473"/>
      <c r="C17" s="503">
        <v>0.47989999999999999</v>
      </c>
      <c r="D17" s="508"/>
      <c r="E17" s="478">
        <f t="shared" si="0"/>
        <v>0.47989999999999999</v>
      </c>
      <c r="G17" s="119">
        <v>8</v>
      </c>
      <c r="H17" s="474" t="s">
        <v>759</v>
      </c>
      <c r="I17" s="507">
        <v>0.37819999999999998</v>
      </c>
      <c r="J17" s="483">
        <v>7</v>
      </c>
      <c r="K17">
        <v>8</v>
      </c>
      <c r="L17">
        <f t="shared" si="1"/>
        <v>-1</v>
      </c>
    </row>
    <row r="18" spans="1:12">
      <c r="A18" s="472">
        <v>9</v>
      </c>
      <c r="B18" s="473"/>
      <c r="C18" s="503">
        <v>0.53990000000000005</v>
      </c>
      <c r="D18" s="508"/>
      <c r="E18" s="478">
        <f t="shared" si="0"/>
        <v>0.53990000000000005</v>
      </c>
      <c r="G18" s="119">
        <v>9</v>
      </c>
      <c r="H18" s="474" t="s">
        <v>760</v>
      </c>
      <c r="I18" s="507">
        <v>0.1346</v>
      </c>
      <c r="J18" s="483">
        <v>3</v>
      </c>
      <c r="K18">
        <v>2</v>
      </c>
      <c r="L18">
        <f t="shared" si="1"/>
        <v>1</v>
      </c>
    </row>
    <row r="19" spans="1:12">
      <c r="A19" s="472">
        <v>10</v>
      </c>
      <c r="B19" s="473"/>
      <c r="C19" s="503">
        <v>0.69989999999999997</v>
      </c>
      <c r="D19" s="508"/>
      <c r="E19" s="478">
        <f t="shared" si="0"/>
        <v>0.69989999999999997</v>
      </c>
      <c r="G19" s="119">
        <v>10</v>
      </c>
      <c r="H19" s="474" t="s">
        <v>761</v>
      </c>
      <c r="I19" s="507">
        <v>0.12709999999999999</v>
      </c>
      <c r="J19" s="483">
        <v>3</v>
      </c>
      <c r="K19">
        <v>2</v>
      </c>
      <c r="L19">
        <f t="shared" si="1"/>
        <v>1</v>
      </c>
    </row>
    <row r="20" spans="1:12">
      <c r="A20" s="472">
        <v>11</v>
      </c>
      <c r="B20" s="473"/>
      <c r="C20" s="503">
        <v>0.79990000000000006</v>
      </c>
      <c r="D20" s="508"/>
      <c r="E20" s="478">
        <f t="shared" si="0"/>
        <v>0.79990000000000006</v>
      </c>
      <c r="G20" s="119">
        <v>11</v>
      </c>
      <c r="H20" s="474" t="s">
        <v>762</v>
      </c>
      <c r="I20" s="507">
        <v>0</v>
      </c>
      <c r="J20" s="483">
        <v>0</v>
      </c>
      <c r="K20">
        <v>0</v>
      </c>
      <c r="L20">
        <f t="shared" si="1"/>
        <v>0</v>
      </c>
    </row>
    <row r="21" spans="1:12">
      <c r="A21" s="472">
        <v>12</v>
      </c>
      <c r="B21" s="473"/>
      <c r="C21" s="503">
        <v>1</v>
      </c>
      <c r="D21" s="508"/>
      <c r="E21" s="478">
        <f t="shared" si="0"/>
        <v>1</v>
      </c>
      <c r="G21" s="119">
        <v>12</v>
      </c>
      <c r="H21" s="474" t="s">
        <v>763</v>
      </c>
      <c r="I21" s="507">
        <v>0</v>
      </c>
      <c r="J21" s="483">
        <v>0</v>
      </c>
      <c r="K21">
        <v>0</v>
      </c>
      <c r="L21">
        <f t="shared" si="1"/>
        <v>0</v>
      </c>
    </row>
    <row r="22" spans="1:12">
      <c r="G22" s="119">
        <v>13</v>
      </c>
      <c r="H22" s="474" t="s">
        <v>764</v>
      </c>
      <c r="I22" s="507">
        <v>0</v>
      </c>
      <c r="J22" s="483">
        <v>0</v>
      </c>
      <c r="K22">
        <v>0</v>
      </c>
      <c r="L22">
        <f t="shared" si="1"/>
        <v>0</v>
      </c>
    </row>
    <row r="23" spans="1:12">
      <c r="G23" s="119">
        <v>14</v>
      </c>
      <c r="H23" s="474" t="s">
        <v>765</v>
      </c>
      <c r="I23" s="507">
        <v>0.24279999999999999</v>
      </c>
      <c r="J23" s="483">
        <v>5</v>
      </c>
      <c r="K23">
        <v>4</v>
      </c>
      <c r="L23">
        <f t="shared" si="1"/>
        <v>1</v>
      </c>
    </row>
    <row r="24" spans="1:12">
      <c r="G24" s="119">
        <v>15</v>
      </c>
      <c r="H24" s="474" t="s">
        <v>766</v>
      </c>
      <c r="I24" s="507">
        <v>0</v>
      </c>
      <c r="J24" s="483">
        <v>0</v>
      </c>
      <c r="K24">
        <v>0</v>
      </c>
      <c r="L24">
        <f t="shared" si="1"/>
        <v>0</v>
      </c>
    </row>
    <row r="25" spans="1:12">
      <c r="G25" s="119">
        <v>16</v>
      </c>
      <c r="H25" s="474" t="s">
        <v>767</v>
      </c>
      <c r="I25" s="507">
        <v>0.4355</v>
      </c>
      <c r="J25" s="483">
        <v>8</v>
      </c>
      <c r="K25">
        <v>7</v>
      </c>
      <c r="L25">
        <f t="shared" si="1"/>
        <v>1</v>
      </c>
    </row>
    <row r="26" spans="1:12">
      <c r="G26" s="119">
        <v>17</v>
      </c>
      <c r="H26" s="474" t="s">
        <v>768</v>
      </c>
      <c r="I26" s="507">
        <v>0.32629999999999998</v>
      </c>
      <c r="J26" s="483">
        <v>6</v>
      </c>
      <c r="K26">
        <v>5</v>
      </c>
      <c r="L26">
        <f t="shared" si="1"/>
        <v>1</v>
      </c>
    </row>
    <row r="27" spans="1:12">
      <c r="G27" s="119">
        <v>18</v>
      </c>
      <c r="H27" s="474" t="s">
        <v>769</v>
      </c>
      <c r="I27" s="507">
        <v>0.5111</v>
      </c>
      <c r="J27" s="483">
        <v>9</v>
      </c>
      <c r="K27">
        <v>7</v>
      </c>
      <c r="L27">
        <f t="shared" si="1"/>
        <v>2</v>
      </c>
    </row>
    <row r="28" spans="1:12">
      <c r="G28" s="119">
        <v>19</v>
      </c>
      <c r="H28" s="474" t="s">
        <v>770</v>
      </c>
      <c r="I28" s="507">
        <v>0</v>
      </c>
      <c r="J28" s="483">
        <v>0</v>
      </c>
      <c r="K28">
        <v>0</v>
      </c>
      <c r="L28">
        <f t="shared" si="1"/>
        <v>0</v>
      </c>
    </row>
    <row r="29" spans="1:12">
      <c r="G29" s="119">
        <v>20</v>
      </c>
      <c r="H29" s="474" t="s">
        <v>771</v>
      </c>
      <c r="I29" s="507">
        <v>0.57679999999999998</v>
      </c>
      <c r="J29" s="483">
        <v>10</v>
      </c>
      <c r="K29">
        <v>8</v>
      </c>
      <c r="L29">
        <f t="shared" si="1"/>
        <v>2</v>
      </c>
    </row>
    <row r="30" spans="1:12">
      <c r="G30" s="119">
        <v>21</v>
      </c>
      <c r="H30" s="474" t="s">
        <v>772</v>
      </c>
      <c r="I30" s="507">
        <v>0</v>
      </c>
      <c r="J30" s="483">
        <v>0</v>
      </c>
      <c r="K30">
        <v>0</v>
      </c>
      <c r="L30">
        <f t="shared" si="1"/>
        <v>0</v>
      </c>
    </row>
    <row r="31" spans="1:12">
      <c r="G31" s="119">
        <v>22</v>
      </c>
      <c r="H31" s="474" t="s">
        <v>773</v>
      </c>
      <c r="I31" s="507">
        <v>0</v>
      </c>
      <c r="J31" s="483">
        <v>0</v>
      </c>
      <c r="K31">
        <v>0</v>
      </c>
      <c r="L31">
        <f t="shared" si="1"/>
        <v>0</v>
      </c>
    </row>
    <row r="32" spans="1:12">
      <c r="G32" s="119">
        <v>23</v>
      </c>
      <c r="H32" s="474" t="s">
        <v>774</v>
      </c>
      <c r="I32" s="507">
        <v>0.14180000000000001</v>
      </c>
      <c r="J32" s="483">
        <v>3</v>
      </c>
      <c r="K32">
        <v>3</v>
      </c>
      <c r="L32">
        <f t="shared" si="1"/>
        <v>0</v>
      </c>
    </row>
    <row r="33" spans="7:12">
      <c r="G33" s="119">
        <v>24</v>
      </c>
      <c r="H33" s="474" t="s">
        <v>775</v>
      </c>
      <c r="I33" s="507">
        <v>0.27779999999999999</v>
      </c>
      <c r="J33" s="483">
        <v>5</v>
      </c>
      <c r="K33">
        <v>4</v>
      </c>
      <c r="L33">
        <f t="shared" si="1"/>
        <v>1</v>
      </c>
    </row>
    <row r="34" spans="7:12">
      <c r="G34" s="119">
        <v>25</v>
      </c>
      <c r="H34" s="474" t="s">
        <v>776</v>
      </c>
      <c r="I34" s="507">
        <v>0.34</v>
      </c>
      <c r="J34" s="483">
        <v>6</v>
      </c>
      <c r="K34">
        <v>5</v>
      </c>
      <c r="L34">
        <f t="shared" si="1"/>
        <v>1</v>
      </c>
    </row>
    <row r="35" spans="7:12">
      <c r="G35" s="119">
        <v>26</v>
      </c>
      <c r="H35" s="474" t="s">
        <v>777</v>
      </c>
      <c r="I35" s="507">
        <v>0.1258</v>
      </c>
      <c r="J35" s="483">
        <v>3</v>
      </c>
      <c r="K35">
        <v>2</v>
      </c>
      <c r="L35">
        <f t="shared" si="1"/>
        <v>1</v>
      </c>
    </row>
    <row r="36" spans="7:12">
      <c r="G36" s="119">
        <v>27</v>
      </c>
      <c r="H36" s="474" t="s">
        <v>778</v>
      </c>
      <c r="I36" s="507">
        <v>0.29830000000000001</v>
      </c>
      <c r="J36" s="483">
        <v>5</v>
      </c>
      <c r="K36">
        <v>4</v>
      </c>
      <c r="L36">
        <f t="shared" si="1"/>
        <v>1</v>
      </c>
    </row>
    <row r="37" spans="7:12">
      <c r="G37" s="119">
        <v>28</v>
      </c>
      <c r="H37" s="474" t="s">
        <v>779</v>
      </c>
      <c r="I37" s="507">
        <v>0</v>
      </c>
      <c r="J37" s="483">
        <v>0</v>
      </c>
      <c r="K37">
        <v>0</v>
      </c>
      <c r="L37">
        <f t="shared" si="1"/>
        <v>0</v>
      </c>
    </row>
    <row r="38" spans="7:12">
      <c r="G38" s="119">
        <v>29</v>
      </c>
      <c r="H38" s="474" t="s">
        <v>780</v>
      </c>
      <c r="I38" s="507">
        <v>0</v>
      </c>
      <c r="J38" s="483">
        <v>0</v>
      </c>
      <c r="K38">
        <v>0</v>
      </c>
      <c r="L38">
        <f t="shared" si="1"/>
        <v>0</v>
      </c>
    </row>
    <row r="39" spans="7:12">
      <c r="G39" s="119">
        <v>30</v>
      </c>
      <c r="H39" s="474" t="s">
        <v>781</v>
      </c>
      <c r="I39" s="507">
        <v>0.36459999999999998</v>
      </c>
      <c r="J39" s="483">
        <v>7</v>
      </c>
      <c r="K39">
        <v>6</v>
      </c>
      <c r="L39">
        <f t="shared" si="1"/>
        <v>1</v>
      </c>
    </row>
    <row r="40" spans="7:12">
      <c r="G40" s="119">
        <v>31</v>
      </c>
      <c r="H40" s="474" t="s">
        <v>782</v>
      </c>
      <c r="I40" s="507">
        <v>0.28939999999999999</v>
      </c>
      <c r="J40" s="483">
        <v>5</v>
      </c>
      <c r="K40">
        <v>4</v>
      </c>
      <c r="L40">
        <f t="shared" si="1"/>
        <v>1</v>
      </c>
    </row>
    <row r="41" spans="7:12">
      <c r="G41" s="119">
        <v>32</v>
      </c>
      <c r="H41" s="474" t="s">
        <v>783</v>
      </c>
      <c r="I41" s="507">
        <v>0</v>
      </c>
      <c r="J41" s="483">
        <v>0</v>
      </c>
      <c r="K41">
        <v>0</v>
      </c>
      <c r="L41">
        <f t="shared" si="1"/>
        <v>0</v>
      </c>
    </row>
    <row r="42" spans="7:12">
      <c r="G42" s="119">
        <v>33</v>
      </c>
      <c r="H42" s="474" t="s">
        <v>784</v>
      </c>
      <c r="I42" s="507">
        <v>0</v>
      </c>
      <c r="J42" s="483">
        <v>0</v>
      </c>
      <c r="K42">
        <v>0</v>
      </c>
      <c r="L42">
        <f t="shared" si="1"/>
        <v>0</v>
      </c>
    </row>
    <row r="43" spans="7:12">
      <c r="G43" s="119">
        <v>34</v>
      </c>
      <c r="H43" s="474" t="s">
        <v>785</v>
      </c>
      <c r="I43" s="507">
        <v>0</v>
      </c>
      <c r="J43" s="483">
        <v>0</v>
      </c>
      <c r="K43">
        <v>0</v>
      </c>
      <c r="L43">
        <f t="shared" si="1"/>
        <v>0</v>
      </c>
    </row>
    <row r="44" spans="7:12">
      <c r="G44" s="119">
        <v>35</v>
      </c>
      <c r="H44" s="474" t="s">
        <v>786</v>
      </c>
      <c r="I44" s="507">
        <v>0.74319999999999997</v>
      </c>
      <c r="J44" s="483">
        <v>11</v>
      </c>
      <c r="K44">
        <v>11</v>
      </c>
      <c r="L44">
        <f t="shared" si="1"/>
        <v>0</v>
      </c>
    </row>
    <row r="45" spans="7:12">
      <c r="G45" s="119">
        <v>36</v>
      </c>
      <c r="H45" s="474" t="s">
        <v>789</v>
      </c>
      <c r="I45" s="507">
        <v>0.39369999999999999</v>
      </c>
      <c r="J45" s="483">
        <v>7</v>
      </c>
      <c r="K45">
        <v>6</v>
      </c>
      <c r="L45">
        <f t="shared" si="1"/>
        <v>1</v>
      </c>
    </row>
    <row r="46" spans="7:12">
      <c r="G46" s="119">
        <v>37</v>
      </c>
      <c r="H46" s="474" t="s">
        <v>790</v>
      </c>
      <c r="I46" s="507">
        <v>0</v>
      </c>
      <c r="J46" s="483">
        <v>0</v>
      </c>
      <c r="K46">
        <v>0</v>
      </c>
      <c r="L46">
        <f t="shared" si="1"/>
        <v>0</v>
      </c>
    </row>
    <row r="47" spans="7:12">
      <c r="G47" s="119">
        <v>38</v>
      </c>
      <c r="H47" s="474" t="s">
        <v>791</v>
      </c>
      <c r="I47" s="507">
        <v>9.5600000000000004E-2</v>
      </c>
      <c r="J47" s="483">
        <v>2</v>
      </c>
      <c r="K47">
        <v>2</v>
      </c>
      <c r="L47">
        <f t="shared" si="1"/>
        <v>0</v>
      </c>
    </row>
    <row r="48" spans="7:12">
      <c r="G48" s="119">
        <v>39</v>
      </c>
      <c r="H48" s="474" t="s">
        <v>793</v>
      </c>
      <c r="I48" s="507">
        <v>0</v>
      </c>
      <c r="J48" s="483">
        <v>0</v>
      </c>
      <c r="K48">
        <v>0</v>
      </c>
      <c r="L48">
        <f t="shared" si="1"/>
        <v>0</v>
      </c>
    </row>
    <row r="49" spans="7:12">
      <c r="G49" s="119">
        <v>40</v>
      </c>
      <c r="H49" s="474" t="s">
        <v>794</v>
      </c>
      <c r="I49" s="507">
        <v>0.31869999999999998</v>
      </c>
      <c r="J49" s="483">
        <v>6</v>
      </c>
      <c r="K49">
        <v>5</v>
      </c>
      <c r="L49">
        <f t="shared" si="1"/>
        <v>1</v>
      </c>
    </row>
    <row r="50" spans="7:12">
      <c r="G50" s="119">
        <v>41</v>
      </c>
      <c r="H50" s="474" t="s">
        <v>795</v>
      </c>
      <c r="I50" s="507">
        <v>0.42399999999999999</v>
      </c>
      <c r="J50" s="483">
        <v>8</v>
      </c>
      <c r="K50">
        <v>6</v>
      </c>
      <c r="L50">
        <f t="shared" si="1"/>
        <v>2</v>
      </c>
    </row>
    <row r="51" spans="7:12">
      <c r="G51" s="119">
        <v>42</v>
      </c>
      <c r="H51" s="474" t="s">
        <v>796</v>
      </c>
      <c r="I51" s="507">
        <v>0</v>
      </c>
      <c r="J51" s="483">
        <v>0</v>
      </c>
      <c r="K51">
        <v>0</v>
      </c>
      <c r="L51">
        <f t="shared" si="1"/>
        <v>0</v>
      </c>
    </row>
    <row r="52" spans="7:12">
      <c r="G52" s="119">
        <v>43</v>
      </c>
      <c r="H52" s="474" t="s">
        <v>797</v>
      </c>
      <c r="I52" s="507">
        <v>0.33789999999999998</v>
      </c>
      <c r="J52" s="483">
        <v>6</v>
      </c>
      <c r="K52">
        <v>5</v>
      </c>
      <c r="L52">
        <f t="shared" si="1"/>
        <v>1</v>
      </c>
    </row>
    <row r="53" spans="7:12">
      <c r="G53" s="119">
        <v>44</v>
      </c>
      <c r="H53" s="474" t="s">
        <v>798</v>
      </c>
      <c r="I53" s="507">
        <v>0.77449999999999997</v>
      </c>
      <c r="J53" s="483">
        <v>11</v>
      </c>
      <c r="K53">
        <v>12</v>
      </c>
      <c r="L53">
        <f t="shared" si="1"/>
        <v>-1</v>
      </c>
    </row>
    <row r="54" spans="7:12">
      <c r="G54" s="119">
        <v>45</v>
      </c>
      <c r="H54" s="474" t="s">
        <v>799</v>
      </c>
      <c r="I54" s="507">
        <v>0.41439999999999999</v>
      </c>
      <c r="J54" s="483">
        <v>7</v>
      </c>
      <c r="K54">
        <v>7</v>
      </c>
      <c r="L54">
        <f t="shared" si="1"/>
        <v>0</v>
      </c>
    </row>
    <row r="55" spans="7:12">
      <c r="G55" s="119">
        <v>46</v>
      </c>
      <c r="H55" s="474" t="s">
        <v>800</v>
      </c>
      <c r="I55" s="507">
        <v>0.1479</v>
      </c>
      <c r="J55" s="483">
        <v>3</v>
      </c>
      <c r="K55">
        <v>2</v>
      </c>
      <c r="L55">
        <f t="shared" si="1"/>
        <v>1</v>
      </c>
    </row>
    <row r="56" spans="7:12">
      <c r="G56" s="119">
        <v>47</v>
      </c>
      <c r="H56" s="474" t="s">
        <v>801</v>
      </c>
      <c r="I56" s="507">
        <v>0</v>
      </c>
      <c r="J56" s="483">
        <v>0</v>
      </c>
      <c r="K56">
        <v>0</v>
      </c>
      <c r="L56">
        <f t="shared" si="1"/>
        <v>0</v>
      </c>
    </row>
    <row r="57" spans="7:12">
      <c r="G57" s="119">
        <v>48</v>
      </c>
      <c r="H57" s="474" t="s">
        <v>802</v>
      </c>
      <c r="I57" s="507">
        <v>0.21759999999999999</v>
      </c>
      <c r="J57" s="483">
        <v>4</v>
      </c>
      <c r="K57">
        <v>3</v>
      </c>
      <c r="L57">
        <f t="shared" si="1"/>
        <v>1</v>
      </c>
    </row>
    <row r="58" spans="7:12">
      <c r="G58" s="119">
        <v>49</v>
      </c>
      <c r="H58" s="474" t="s">
        <v>803</v>
      </c>
      <c r="I58" s="507">
        <v>0.4279</v>
      </c>
      <c r="J58" s="483">
        <v>8</v>
      </c>
      <c r="K58">
        <v>8</v>
      </c>
      <c r="L58">
        <f t="shared" si="1"/>
        <v>0</v>
      </c>
    </row>
    <row r="59" spans="7:12">
      <c r="G59" s="119">
        <v>50</v>
      </c>
      <c r="H59" s="474" t="s">
        <v>804</v>
      </c>
      <c r="I59" s="507">
        <v>0.2397</v>
      </c>
      <c r="J59" s="483">
        <v>4</v>
      </c>
      <c r="K59">
        <v>4</v>
      </c>
      <c r="L59">
        <f t="shared" si="1"/>
        <v>0</v>
      </c>
    </row>
    <row r="60" spans="7:12">
      <c r="G60" s="119">
        <v>51</v>
      </c>
      <c r="H60" s="474" t="s">
        <v>805</v>
      </c>
      <c r="I60" s="507">
        <v>5.11E-2</v>
      </c>
      <c r="J60" s="483">
        <v>1</v>
      </c>
      <c r="K60">
        <v>1</v>
      </c>
      <c r="L60">
        <f t="shared" si="1"/>
        <v>0</v>
      </c>
    </row>
    <row r="61" spans="7:12">
      <c r="G61" s="119">
        <v>52</v>
      </c>
      <c r="H61" s="474" t="s">
        <v>806</v>
      </c>
      <c r="I61" s="507">
        <v>0.3669</v>
      </c>
      <c r="J61" s="483">
        <v>7</v>
      </c>
      <c r="K61">
        <v>5</v>
      </c>
      <c r="L61">
        <f t="shared" si="1"/>
        <v>2</v>
      </c>
    </row>
    <row r="62" spans="7:12">
      <c r="G62" s="119">
        <v>53</v>
      </c>
      <c r="H62" s="474" t="s">
        <v>807</v>
      </c>
      <c r="I62" s="507">
        <v>0</v>
      </c>
      <c r="J62" s="483">
        <v>0</v>
      </c>
      <c r="K62">
        <v>0</v>
      </c>
      <c r="L62">
        <f t="shared" si="1"/>
        <v>0</v>
      </c>
    </row>
    <row r="63" spans="7:12">
      <c r="G63" s="119">
        <v>54</v>
      </c>
      <c r="H63" s="474" t="s">
        <v>808</v>
      </c>
      <c r="I63" s="507">
        <v>0</v>
      </c>
      <c r="J63" s="483">
        <v>0</v>
      </c>
      <c r="K63">
        <v>0</v>
      </c>
      <c r="L63">
        <f t="shared" si="1"/>
        <v>0</v>
      </c>
    </row>
    <row r="64" spans="7:12">
      <c r="G64" s="119">
        <v>55</v>
      </c>
      <c r="H64" s="474" t="s">
        <v>809</v>
      </c>
      <c r="I64" s="507">
        <v>0</v>
      </c>
      <c r="J64" s="483">
        <v>0</v>
      </c>
      <c r="K64">
        <v>0</v>
      </c>
      <c r="L64">
        <f t="shared" si="1"/>
        <v>0</v>
      </c>
    </row>
    <row r="65" spans="7:12">
      <c r="G65" s="119">
        <v>56</v>
      </c>
      <c r="H65" s="474" t="s">
        <v>810</v>
      </c>
      <c r="I65" s="507">
        <v>0.20660000000000001</v>
      </c>
      <c r="J65" s="483">
        <v>4</v>
      </c>
      <c r="K65">
        <v>3</v>
      </c>
      <c r="L65">
        <f t="shared" si="1"/>
        <v>1</v>
      </c>
    </row>
    <row r="66" spans="7:12">
      <c r="G66" s="119">
        <v>57</v>
      </c>
      <c r="H66" s="474" t="s">
        <v>811</v>
      </c>
      <c r="I66" s="507">
        <v>0.84799999999999998</v>
      </c>
      <c r="J66" s="483">
        <v>12</v>
      </c>
      <c r="K66">
        <v>12</v>
      </c>
      <c r="L66">
        <f t="shared" si="1"/>
        <v>0</v>
      </c>
    </row>
    <row r="67" spans="7:12">
      <c r="G67" s="119">
        <v>58</v>
      </c>
      <c r="H67" s="474" t="s">
        <v>812</v>
      </c>
      <c r="I67" s="507">
        <v>0</v>
      </c>
      <c r="J67" s="483">
        <v>0</v>
      </c>
      <c r="K67">
        <v>0</v>
      </c>
      <c r="L67">
        <f t="shared" si="1"/>
        <v>0</v>
      </c>
    </row>
    <row r="68" spans="7:12">
      <c r="G68" s="119">
        <v>59</v>
      </c>
      <c r="H68" s="474" t="s">
        <v>813</v>
      </c>
      <c r="I68" s="507">
        <v>0</v>
      </c>
      <c r="J68" s="483">
        <v>0</v>
      </c>
      <c r="K68">
        <v>0</v>
      </c>
      <c r="L68">
        <f t="shared" si="1"/>
        <v>0</v>
      </c>
    </row>
    <row r="69" spans="7:12">
      <c r="G69" s="119">
        <v>60</v>
      </c>
      <c r="H69" s="474" t="s">
        <v>814</v>
      </c>
      <c r="I69" s="507">
        <v>0</v>
      </c>
      <c r="J69" s="483">
        <v>0</v>
      </c>
      <c r="K69">
        <v>0</v>
      </c>
      <c r="L69">
        <f t="shared" si="1"/>
        <v>0</v>
      </c>
    </row>
    <row r="70" spans="7:12">
      <c r="G70" s="119">
        <v>61</v>
      </c>
      <c r="H70" s="474" t="s">
        <v>815</v>
      </c>
      <c r="I70" s="507">
        <v>0.70879999999999999</v>
      </c>
      <c r="J70" s="483">
        <v>11</v>
      </c>
      <c r="K70">
        <v>10</v>
      </c>
      <c r="L70">
        <f t="shared" si="1"/>
        <v>1</v>
      </c>
    </row>
    <row r="71" spans="7:12">
      <c r="G71" s="119">
        <v>62</v>
      </c>
      <c r="H71" s="474" t="s">
        <v>816</v>
      </c>
      <c r="I71" s="507">
        <v>0</v>
      </c>
      <c r="J71" s="483">
        <v>0</v>
      </c>
      <c r="K71">
        <v>0</v>
      </c>
      <c r="L71">
        <f t="shared" si="1"/>
        <v>0</v>
      </c>
    </row>
    <row r="72" spans="7:12">
      <c r="G72" s="119">
        <v>63</v>
      </c>
      <c r="H72" s="474" t="s">
        <v>817</v>
      </c>
      <c r="I72" s="507">
        <v>0.47549999999999998</v>
      </c>
      <c r="J72" s="483">
        <v>8</v>
      </c>
      <c r="K72">
        <v>7</v>
      </c>
      <c r="L72">
        <f t="shared" si="1"/>
        <v>1</v>
      </c>
    </row>
    <row r="73" spans="7:12">
      <c r="G73" s="119">
        <v>64</v>
      </c>
      <c r="H73" s="474" t="s">
        <v>818</v>
      </c>
      <c r="I73" s="507">
        <v>0.56120000000000003</v>
      </c>
      <c r="J73" s="483">
        <v>10</v>
      </c>
      <c r="K73">
        <v>9</v>
      </c>
      <c r="L73">
        <f t="shared" si="1"/>
        <v>1</v>
      </c>
    </row>
    <row r="74" spans="7:12">
      <c r="G74" s="119">
        <v>65</v>
      </c>
      <c r="H74" s="474" t="s">
        <v>819</v>
      </c>
      <c r="I74" s="507">
        <v>8.4000000000000005E-2</v>
      </c>
      <c r="J74" s="483">
        <v>2</v>
      </c>
      <c r="K74">
        <v>2</v>
      </c>
      <c r="L74">
        <f t="shared" si="1"/>
        <v>0</v>
      </c>
    </row>
    <row r="75" spans="7:12">
      <c r="G75" s="119">
        <v>66</v>
      </c>
      <c r="H75" s="474" t="s">
        <v>820</v>
      </c>
      <c r="I75" s="507">
        <v>0</v>
      </c>
      <c r="J75" s="483">
        <v>0</v>
      </c>
      <c r="K75">
        <v>0</v>
      </c>
      <c r="L75">
        <f t="shared" ref="L75:L138" si="2">J75-K75</f>
        <v>0</v>
      </c>
    </row>
    <row r="76" spans="7:12">
      <c r="G76" s="119">
        <v>67</v>
      </c>
      <c r="H76" s="474" t="s">
        <v>821</v>
      </c>
      <c r="I76" s="507">
        <v>0.10680000000000001</v>
      </c>
      <c r="J76" s="483">
        <v>2</v>
      </c>
      <c r="K76">
        <v>2</v>
      </c>
      <c r="L76">
        <f t="shared" si="2"/>
        <v>0</v>
      </c>
    </row>
    <row r="77" spans="7:12">
      <c r="G77" s="119">
        <v>68</v>
      </c>
      <c r="H77" s="474" t="s">
        <v>822</v>
      </c>
      <c r="I77" s="507">
        <v>0.3382</v>
      </c>
      <c r="J77" s="483">
        <v>6</v>
      </c>
      <c r="K77">
        <v>5</v>
      </c>
      <c r="L77">
        <f t="shared" si="2"/>
        <v>1</v>
      </c>
    </row>
    <row r="78" spans="7:12">
      <c r="G78" s="119">
        <v>69</v>
      </c>
      <c r="H78" s="474" t="s">
        <v>823</v>
      </c>
      <c r="I78" s="507">
        <v>0</v>
      </c>
      <c r="J78" s="483">
        <v>0</v>
      </c>
      <c r="K78">
        <v>0</v>
      </c>
      <c r="L78">
        <f t="shared" si="2"/>
        <v>0</v>
      </c>
    </row>
    <row r="79" spans="7:12">
      <c r="G79" s="119">
        <v>70</v>
      </c>
      <c r="H79" s="474" t="s">
        <v>824</v>
      </c>
      <c r="I79" s="507">
        <v>0</v>
      </c>
      <c r="J79" s="483">
        <v>0</v>
      </c>
      <c r="K79">
        <v>0</v>
      </c>
      <c r="L79">
        <f t="shared" si="2"/>
        <v>0</v>
      </c>
    </row>
    <row r="80" spans="7:12">
      <c r="G80" s="119">
        <v>71</v>
      </c>
      <c r="H80" s="474" t="s">
        <v>825</v>
      </c>
      <c r="I80" s="507">
        <v>0.28239999999999998</v>
      </c>
      <c r="J80" s="483">
        <v>5</v>
      </c>
      <c r="K80">
        <v>4</v>
      </c>
      <c r="L80">
        <f t="shared" si="2"/>
        <v>1</v>
      </c>
    </row>
    <row r="81" spans="7:12">
      <c r="G81" s="119">
        <v>72</v>
      </c>
      <c r="H81" s="474" t="s">
        <v>826</v>
      </c>
      <c r="I81" s="507">
        <v>0.35439999999999999</v>
      </c>
      <c r="J81" s="483">
        <v>6</v>
      </c>
      <c r="K81">
        <v>5</v>
      </c>
      <c r="L81">
        <f t="shared" si="2"/>
        <v>1</v>
      </c>
    </row>
    <row r="82" spans="7:12">
      <c r="G82" s="119">
        <v>73</v>
      </c>
      <c r="H82" s="474" t="s">
        <v>827</v>
      </c>
      <c r="I82" s="507">
        <v>0.31369999999999998</v>
      </c>
      <c r="J82" s="483">
        <v>6</v>
      </c>
      <c r="K82">
        <v>5</v>
      </c>
      <c r="L82">
        <f t="shared" si="2"/>
        <v>1</v>
      </c>
    </row>
    <row r="83" spans="7:12">
      <c r="G83" s="119">
        <v>74</v>
      </c>
      <c r="H83" s="474" t="s">
        <v>828</v>
      </c>
      <c r="I83" s="507">
        <v>0.2344</v>
      </c>
      <c r="J83" s="483">
        <v>4</v>
      </c>
      <c r="K83">
        <v>4</v>
      </c>
      <c r="L83">
        <f t="shared" si="2"/>
        <v>0</v>
      </c>
    </row>
    <row r="84" spans="7:12">
      <c r="G84" s="119">
        <v>75</v>
      </c>
      <c r="H84" s="474" t="s">
        <v>842</v>
      </c>
      <c r="I84" s="507">
        <v>0</v>
      </c>
      <c r="J84" s="483">
        <v>0</v>
      </c>
      <c r="K84">
        <v>0</v>
      </c>
      <c r="L84">
        <f t="shared" si="2"/>
        <v>0</v>
      </c>
    </row>
    <row r="85" spans="7:12">
      <c r="G85" s="119">
        <v>76</v>
      </c>
      <c r="H85" s="474" t="s">
        <v>843</v>
      </c>
      <c r="I85" s="507">
        <v>0</v>
      </c>
      <c r="J85" s="483">
        <v>0</v>
      </c>
      <c r="K85">
        <v>0</v>
      </c>
      <c r="L85">
        <f t="shared" si="2"/>
        <v>0</v>
      </c>
    </row>
    <row r="86" spans="7:12">
      <c r="G86" s="119">
        <v>77</v>
      </c>
      <c r="H86" s="474" t="s">
        <v>844</v>
      </c>
      <c r="I86" s="507">
        <v>0.27200000000000002</v>
      </c>
      <c r="J86" s="483">
        <v>5</v>
      </c>
      <c r="K86">
        <v>4</v>
      </c>
      <c r="L86">
        <f t="shared" si="2"/>
        <v>1</v>
      </c>
    </row>
    <row r="87" spans="7:12">
      <c r="G87" s="119">
        <v>78</v>
      </c>
      <c r="H87" s="474" t="s">
        <v>845</v>
      </c>
      <c r="I87" s="507">
        <v>4.3499999999999997E-2</v>
      </c>
      <c r="J87" s="483">
        <v>1</v>
      </c>
      <c r="K87">
        <v>1</v>
      </c>
      <c r="L87">
        <f t="shared" si="2"/>
        <v>0</v>
      </c>
    </row>
    <row r="88" spans="7:12">
      <c r="G88" s="119">
        <v>79</v>
      </c>
      <c r="H88" s="474" t="s">
        <v>846</v>
      </c>
      <c r="I88" s="507">
        <v>0.39910000000000001</v>
      </c>
      <c r="J88" s="483">
        <v>7</v>
      </c>
      <c r="K88">
        <v>6</v>
      </c>
      <c r="L88">
        <f t="shared" si="2"/>
        <v>1</v>
      </c>
    </row>
    <row r="89" spans="7:12">
      <c r="G89" s="119">
        <v>80</v>
      </c>
      <c r="H89" s="474" t="s">
        <v>847</v>
      </c>
      <c r="I89" s="507">
        <v>0</v>
      </c>
      <c r="J89" s="483">
        <v>0</v>
      </c>
      <c r="K89">
        <v>0</v>
      </c>
      <c r="L89">
        <f t="shared" si="2"/>
        <v>0</v>
      </c>
    </row>
    <row r="90" spans="7:12">
      <c r="G90" s="119">
        <v>81</v>
      </c>
      <c r="H90" s="474" t="s">
        <v>848</v>
      </c>
      <c r="I90" s="507">
        <v>0</v>
      </c>
      <c r="J90" s="483">
        <v>0</v>
      </c>
      <c r="K90">
        <v>0</v>
      </c>
      <c r="L90">
        <f t="shared" si="2"/>
        <v>0</v>
      </c>
    </row>
    <row r="91" spans="7:12">
      <c r="G91" s="119">
        <v>82</v>
      </c>
      <c r="H91" s="474" t="s">
        <v>849</v>
      </c>
      <c r="I91" s="507">
        <v>9.9500000000000005E-2</v>
      </c>
      <c r="J91" s="483">
        <v>2</v>
      </c>
      <c r="K91">
        <v>2</v>
      </c>
      <c r="L91">
        <f t="shared" si="2"/>
        <v>0</v>
      </c>
    </row>
    <row r="92" spans="7:12">
      <c r="G92" s="119">
        <v>83</v>
      </c>
      <c r="H92" s="474" t="s">
        <v>850</v>
      </c>
      <c r="I92" s="507">
        <v>0.30769999999999997</v>
      </c>
      <c r="J92" s="483">
        <v>6</v>
      </c>
      <c r="K92">
        <v>5</v>
      </c>
      <c r="L92">
        <f t="shared" si="2"/>
        <v>1</v>
      </c>
    </row>
    <row r="93" spans="7:12">
      <c r="G93" s="119">
        <v>84</v>
      </c>
      <c r="H93" s="474" t="s">
        <v>851</v>
      </c>
      <c r="I93" s="507">
        <v>0</v>
      </c>
      <c r="J93" s="483">
        <v>0</v>
      </c>
      <c r="K93">
        <v>0</v>
      </c>
      <c r="L93">
        <f t="shared" si="2"/>
        <v>0</v>
      </c>
    </row>
    <row r="94" spans="7:12">
      <c r="G94" s="119">
        <v>85</v>
      </c>
      <c r="H94" s="474" t="s">
        <v>852</v>
      </c>
      <c r="I94" s="507">
        <v>0.57989999999999997</v>
      </c>
      <c r="J94" s="483">
        <v>10</v>
      </c>
      <c r="K94">
        <v>8</v>
      </c>
      <c r="L94">
        <f t="shared" si="2"/>
        <v>2</v>
      </c>
    </row>
    <row r="95" spans="7:12">
      <c r="G95" s="119">
        <v>86</v>
      </c>
      <c r="H95" s="474" t="s">
        <v>853</v>
      </c>
      <c r="I95" s="507">
        <v>0.42549999999999999</v>
      </c>
      <c r="J95" s="483">
        <v>8</v>
      </c>
      <c r="K95">
        <v>7</v>
      </c>
      <c r="L95">
        <f t="shared" si="2"/>
        <v>1</v>
      </c>
    </row>
    <row r="96" spans="7:12">
      <c r="G96" s="119">
        <v>87</v>
      </c>
      <c r="H96" s="474" t="s">
        <v>854</v>
      </c>
      <c r="I96" s="507">
        <v>0.29520000000000002</v>
      </c>
      <c r="J96" s="483">
        <v>5</v>
      </c>
      <c r="K96">
        <v>5</v>
      </c>
      <c r="L96">
        <f t="shared" si="2"/>
        <v>0</v>
      </c>
    </row>
    <row r="97" spans="7:12">
      <c r="G97" s="119">
        <v>88</v>
      </c>
      <c r="H97" s="474" t="s">
        <v>855</v>
      </c>
      <c r="I97" s="507">
        <v>0.22</v>
      </c>
      <c r="J97" s="483">
        <v>4</v>
      </c>
      <c r="K97">
        <v>4</v>
      </c>
      <c r="L97">
        <f t="shared" si="2"/>
        <v>0</v>
      </c>
    </row>
    <row r="98" spans="7:12">
      <c r="G98" s="119">
        <v>89</v>
      </c>
      <c r="H98" s="474" t="s">
        <v>856</v>
      </c>
      <c r="I98" s="507">
        <v>0.54569999999999996</v>
      </c>
      <c r="J98" s="483">
        <v>10</v>
      </c>
      <c r="K98">
        <v>8</v>
      </c>
      <c r="L98">
        <f t="shared" si="2"/>
        <v>2</v>
      </c>
    </row>
    <row r="99" spans="7:12">
      <c r="G99" s="119">
        <v>90</v>
      </c>
      <c r="H99" s="474" t="s">
        <v>857</v>
      </c>
      <c r="I99" s="507">
        <v>0</v>
      </c>
      <c r="J99" s="483">
        <v>0</v>
      </c>
      <c r="K99">
        <v>0</v>
      </c>
      <c r="L99">
        <f t="shared" si="2"/>
        <v>0</v>
      </c>
    </row>
    <row r="100" spans="7:12">
      <c r="G100" s="119">
        <v>91</v>
      </c>
      <c r="H100" s="474" t="s">
        <v>858</v>
      </c>
      <c r="I100" s="507">
        <v>0.49</v>
      </c>
      <c r="J100" s="483">
        <v>9</v>
      </c>
      <c r="K100">
        <v>8</v>
      </c>
      <c r="L100">
        <f t="shared" si="2"/>
        <v>1</v>
      </c>
    </row>
    <row r="101" spans="7:12">
      <c r="G101" s="119">
        <v>92</v>
      </c>
      <c r="H101" s="474" t="s">
        <v>859</v>
      </c>
      <c r="I101" s="507">
        <v>0</v>
      </c>
      <c r="J101" s="483">
        <v>0</v>
      </c>
      <c r="K101">
        <v>0</v>
      </c>
      <c r="L101">
        <f t="shared" si="2"/>
        <v>0</v>
      </c>
    </row>
    <row r="102" spans="7:12">
      <c r="G102" s="119">
        <v>93</v>
      </c>
      <c r="H102" s="474" t="s">
        <v>860</v>
      </c>
      <c r="I102" s="507">
        <v>0.75939999999999996</v>
      </c>
      <c r="J102" s="483">
        <v>11</v>
      </c>
      <c r="K102">
        <v>11</v>
      </c>
      <c r="L102">
        <f t="shared" si="2"/>
        <v>0</v>
      </c>
    </row>
    <row r="103" spans="7:12">
      <c r="G103" s="119">
        <v>94</v>
      </c>
      <c r="H103" s="474" t="s">
        <v>861</v>
      </c>
      <c r="I103" s="507">
        <v>0.4294</v>
      </c>
      <c r="J103" s="483">
        <v>8</v>
      </c>
      <c r="K103">
        <v>6</v>
      </c>
      <c r="L103">
        <f t="shared" si="2"/>
        <v>2</v>
      </c>
    </row>
    <row r="104" spans="7:12">
      <c r="G104" s="119">
        <v>95</v>
      </c>
      <c r="H104" s="474" t="s">
        <v>862</v>
      </c>
      <c r="I104" s="507">
        <v>0.8175</v>
      </c>
      <c r="J104" s="483">
        <v>12</v>
      </c>
      <c r="K104">
        <v>11</v>
      </c>
      <c r="L104">
        <f t="shared" si="2"/>
        <v>1</v>
      </c>
    </row>
    <row r="105" spans="7:12">
      <c r="G105" s="119">
        <v>96</v>
      </c>
      <c r="H105" s="474" t="s">
        <v>863</v>
      </c>
      <c r="I105" s="507">
        <v>0.43680000000000002</v>
      </c>
      <c r="J105" s="483">
        <v>8</v>
      </c>
      <c r="K105">
        <v>6</v>
      </c>
      <c r="L105">
        <f t="shared" si="2"/>
        <v>2</v>
      </c>
    </row>
    <row r="106" spans="7:12">
      <c r="G106" s="119">
        <v>97</v>
      </c>
      <c r="H106" s="474" t="s">
        <v>864</v>
      </c>
      <c r="I106" s="507">
        <v>0.77600000000000002</v>
      </c>
      <c r="J106" s="483">
        <v>11</v>
      </c>
      <c r="K106">
        <v>11</v>
      </c>
      <c r="L106">
        <f t="shared" si="2"/>
        <v>0</v>
      </c>
    </row>
    <row r="107" spans="7:12">
      <c r="G107" s="119">
        <v>98</v>
      </c>
      <c r="H107" s="474" t="s">
        <v>865</v>
      </c>
      <c r="I107" s="507">
        <v>0.52739999999999998</v>
      </c>
      <c r="J107" s="483">
        <v>9</v>
      </c>
      <c r="K107">
        <v>6</v>
      </c>
      <c r="L107">
        <f t="shared" si="2"/>
        <v>3</v>
      </c>
    </row>
    <row r="108" spans="7:12">
      <c r="G108" s="119">
        <v>99</v>
      </c>
      <c r="H108" s="474" t="s">
        <v>866</v>
      </c>
      <c r="I108" s="507">
        <v>0.25409999999999999</v>
      </c>
      <c r="J108" s="483">
        <v>5</v>
      </c>
      <c r="K108">
        <v>4</v>
      </c>
      <c r="L108">
        <f t="shared" si="2"/>
        <v>1</v>
      </c>
    </row>
    <row r="109" spans="7:12">
      <c r="G109" s="119">
        <v>100</v>
      </c>
      <c r="H109" s="474" t="s">
        <v>867</v>
      </c>
      <c r="I109" s="507">
        <v>0.57230000000000003</v>
      </c>
      <c r="J109" s="483">
        <v>10</v>
      </c>
      <c r="K109">
        <v>9</v>
      </c>
      <c r="L109">
        <f t="shared" si="2"/>
        <v>1</v>
      </c>
    </row>
    <row r="110" spans="7:12">
      <c r="G110" s="119">
        <v>101</v>
      </c>
      <c r="H110" s="474" t="s">
        <v>868</v>
      </c>
      <c r="I110" s="507">
        <v>0.1583</v>
      </c>
      <c r="J110" s="483">
        <v>3</v>
      </c>
      <c r="K110">
        <v>3</v>
      </c>
      <c r="L110">
        <f t="shared" si="2"/>
        <v>0</v>
      </c>
    </row>
    <row r="111" spans="7:12">
      <c r="G111" s="119">
        <v>102</v>
      </c>
      <c r="H111" s="474" t="s">
        <v>869</v>
      </c>
      <c r="I111" s="507">
        <v>0</v>
      </c>
      <c r="J111" s="483">
        <v>0</v>
      </c>
      <c r="K111">
        <v>0</v>
      </c>
      <c r="L111">
        <f t="shared" si="2"/>
        <v>0</v>
      </c>
    </row>
    <row r="112" spans="7:12">
      <c r="G112" s="119">
        <v>103</v>
      </c>
      <c r="H112" s="474" t="s">
        <v>870</v>
      </c>
      <c r="I112" s="507">
        <v>0.6976</v>
      </c>
      <c r="J112" s="483">
        <v>10</v>
      </c>
      <c r="K112">
        <v>10</v>
      </c>
      <c r="L112">
        <f t="shared" si="2"/>
        <v>0</v>
      </c>
    </row>
    <row r="113" spans="7:12">
      <c r="G113" s="119">
        <v>104</v>
      </c>
      <c r="H113" s="474" t="s">
        <v>361</v>
      </c>
      <c r="I113" s="507">
        <v>0</v>
      </c>
      <c r="J113" s="483">
        <v>0</v>
      </c>
      <c r="K113">
        <v>0</v>
      </c>
      <c r="L113">
        <f t="shared" si="2"/>
        <v>0</v>
      </c>
    </row>
    <row r="114" spans="7:12">
      <c r="G114" s="119">
        <v>105</v>
      </c>
      <c r="H114" s="474" t="s">
        <v>871</v>
      </c>
      <c r="I114" s="507">
        <v>0.1552</v>
      </c>
      <c r="J114" s="483">
        <v>3</v>
      </c>
      <c r="K114">
        <v>3</v>
      </c>
      <c r="L114">
        <f t="shared" si="2"/>
        <v>0</v>
      </c>
    </row>
    <row r="115" spans="7:12">
      <c r="G115" s="119">
        <v>106</v>
      </c>
      <c r="H115" s="474" t="s">
        <v>872</v>
      </c>
      <c r="I115" s="507">
        <v>0</v>
      </c>
      <c r="J115" s="483">
        <v>0</v>
      </c>
      <c r="K115">
        <v>0</v>
      </c>
      <c r="L115">
        <f t="shared" si="2"/>
        <v>0</v>
      </c>
    </row>
    <row r="116" spans="7:12">
      <c r="G116" s="119">
        <v>107</v>
      </c>
      <c r="H116" s="474" t="s">
        <v>873</v>
      </c>
      <c r="I116" s="507">
        <v>0.50590000000000002</v>
      </c>
      <c r="J116" s="483">
        <v>9</v>
      </c>
      <c r="K116">
        <v>8</v>
      </c>
      <c r="L116">
        <f t="shared" si="2"/>
        <v>1</v>
      </c>
    </row>
    <row r="117" spans="7:12">
      <c r="G117" s="119">
        <v>108</v>
      </c>
      <c r="H117" s="474" t="s">
        <v>874</v>
      </c>
      <c r="I117" s="507">
        <v>0</v>
      </c>
      <c r="J117" s="483">
        <v>0</v>
      </c>
      <c r="K117">
        <v>0</v>
      </c>
      <c r="L117">
        <f t="shared" si="2"/>
        <v>0</v>
      </c>
    </row>
    <row r="118" spans="7:12">
      <c r="G118" s="119">
        <v>109</v>
      </c>
      <c r="H118" s="474" t="s">
        <v>875</v>
      </c>
      <c r="I118" s="507">
        <v>0</v>
      </c>
      <c r="J118" s="483">
        <v>0</v>
      </c>
      <c r="K118">
        <v>0</v>
      </c>
      <c r="L118">
        <f t="shared" si="2"/>
        <v>0</v>
      </c>
    </row>
    <row r="119" spans="7:12">
      <c r="G119" s="119">
        <v>110</v>
      </c>
      <c r="H119" s="474" t="s">
        <v>876</v>
      </c>
      <c r="I119" s="507">
        <v>0.20849999999999999</v>
      </c>
      <c r="J119" s="483">
        <v>4</v>
      </c>
      <c r="K119">
        <v>3</v>
      </c>
      <c r="L119">
        <f t="shared" si="2"/>
        <v>1</v>
      </c>
    </row>
    <row r="120" spans="7:12">
      <c r="G120" s="119">
        <v>111</v>
      </c>
      <c r="H120" s="474" t="s">
        <v>877</v>
      </c>
      <c r="I120" s="507">
        <v>0.38500000000000001</v>
      </c>
      <c r="J120" s="483">
        <v>7</v>
      </c>
      <c r="K120">
        <v>6</v>
      </c>
      <c r="L120">
        <f t="shared" si="2"/>
        <v>1</v>
      </c>
    </row>
    <row r="121" spans="7:12">
      <c r="G121" s="119">
        <v>112</v>
      </c>
      <c r="H121" s="474" t="s">
        <v>878</v>
      </c>
      <c r="I121" s="507">
        <v>0</v>
      </c>
      <c r="J121" s="483">
        <v>0</v>
      </c>
      <c r="K121">
        <v>0</v>
      </c>
      <c r="L121">
        <f t="shared" si="2"/>
        <v>0</v>
      </c>
    </row>
    <row r="122" spans="7:12">
      <c r="G122" s="119">
        <v>113</v>
      </c>
      <c r="H122" s="474" t="s">
        <v>879</v>
      </c>
      <c r="I122" s="507">
        <v>0</v>
      </c>
      <c r="J122" s="483">
        <v>0</v>
      </c>
      <c r="K122">
        <v>0</v>
      </c>
      <c r="L122">
        <f t="shared" si="2"/>
        <v>0</v>
      </c>
    </row>
    <row r="123" spans="7:12">
      <c r="G123" s="119">
        <v>114</v>
      </c>
      <c r="H123" s="474" t="s">
        <v>880</v>
      </c>
      <c r="I123" s="507">
        <v>0.64670000000000005</v>
      </c>
      <c r="J123" s="483">
        <v>10</v>
      </c>
      <c r="K123">
        <v>10</v>
      </c>
      <c r="L123">
        <f t="shared" si="2"/>
        <v>0</v>
      </c>
    </row>
    <row r="124" spans="7:12">
      <c r="G124" s="119">
        <v>115</v>
      </c>
      <c r="H124" s="474" t="s">
        <v>881</v>
      </c>
      <c r="I124" s="507">
        <v>0</v>
      </c>
      <c r="J124" s="483">
        <v>0</v>
      </c>
      <c r="K124">
        <v>0</v>
      </c>
      <c r="L124">
        <f t="shared" si="2"/>
        <v>0</v>
      </c>
    </row>
    <row r="125" spans="7:12">
      <c r="G125" s="119">
        <v>116</v>
      </c>
      <c r="H125" s="474" t="s">
        <v>882</v>
      </c>
      <c r="I125" s="507">
        <v>0</v>
      </c>
      <c r="J125" s="483">
        <v>0</v>
      </c>
      <c r="K125">
        <v>0</v>
      </c>
      <c r="L125">
        <f t="shared" si="2"/>
        <v>0</v>
      </c>
    </row>
    <row r="126" spans="7:12">
      <c r="G126" s="119">
        <v>117</v>
      </c>
      <c r="H126" s="474" t="s">
        <v>883</v>
      </c>
      <c r="I126" s="507">
        <v>0.28810000000000002</v>
      </c>
      <c r="J126" s="483">
        <v>5</v>
      </c>
      <c r="K126">
        <v>4</v>
      </c>
      <c r="L126">
        <f t="shared" si="2"/>
        <v>1</v>
      </c>
    </row>
    <row r="127" spans="7:12">
      <c r="G127" s="119">
        <v>118</v>
      </c>
      <c r="H127" s="474" t="s">
        <v>884</v>
      </c>
      <c r="I127" s="507">
        <v>0.28039999999999998</v>
      </c>
      <c r="J127" s="483">
        <v>5</v>
      </c>
      <c r="K127">
        <v>5</v>
      </c>
      <c r="L127">
        <f t="shared" si="2"/>
        <v>0</v>
      </c>
    </row>
    <row r="128" spans="7:12">
      <c r="G128" s="119">
        <v>119</v>
      </c>
      <c r="H128" s="474" t="s">
        <v>885</v>
      </c>
      <c r="I128" s="507">
        <v>0</v>
      </c>
      <c r="J128" s="483">
        <v>0</v>
      </c>
      <c r="K128">
        <v>0</v>
      </c>
      <c r="L128">
        <f t="shared" si="2"/>
        <v>0</v>
      </c>
    </row>
    <row r="129" spans="7:12">
      <c r="G129" s="119">
        <v>120</v>
      </c>
      <c r="H129" s="474" t="s">
        <v>886</v>
      </c>
      <c r="I129" s="507">
        <v>0</v>
      </c>
      <c r="J129" s="483">
        <v>0</v>
      </c>
      <c r="K129">
        <v>0</v>
      </c>
      <c r="L129">
        <f t="shared" si="2"/>
        <v>0</v>
      </c>
    </row>
    <row r="130" spans="7:12">
      <c r="G130" s="119">
        <v>121</v>
      </c>
      <c r="H130" s="474" t="s">
        <v>887</v>
      </c>
      <c r="I130" s="507">
        <v>0.38</v>
      </c>
      <c r="J130" s="483">
        <v>7</v>
      </c>
      <c r="K130">
        <v>5</v>
      </c>
      <c r="L130">
        <f t="shared" si="2"/>
        <v>2</v>
      </c>
    </row>
    <row r="131" spans="7:12">
      <c r="G131" s="119">
        <v>122</v>
      </c>
      <c r="H131" s="474" t="s">
        <v>888</v>
      </c>
      <c r="I131" s="507">
        <v>0.1305</v>
      </c>
      <c r="J131" s="483">
        <v>3</v>
      </c>
      <c r="K131">
        <v>2</v>
      </c>
      <c r="L131">
        <f t="shared" si="2"/>
        <v>1</v>
      </c>
    </row>
    <row r="132" spans="7:12">
      <c r="G132" s="119">
        <v>123</v>
      </c>
      <c r="H132" s="474" t="s">
        <v>889</v>
      </c>
      <c r="I132" s="507">
        <v>0</v>
      </c>
      <c r="J132" s="483">
        <v>0</v>
      </c>
      <c r="K132">
        <v>0</v>
      </c>
      <c r="L132">
        <f t="shared" si="2"/>
        <v>0</v>
      </c>
    </row>
    <row r="133" spans="7:12">
      <c r="G133" s="119">
        <v>124</v>
      </c>
      <c r="H133" s="474" t="s">
        <v>890</v>
      </c>
      <c r="I133" s="507">
        <v>0</v>
      </c>
      <c r="J133" s="483">
        <v>0</v>
      </c>
      <c r="K133">
        <v>0</v>
      </c>
      <c r="L133">
        <f t="shared" si="2"/>
        <v>0</v>
      </c>
    </row>
    <row r="134" spans="7:12">
      <c r="G134" s="119">
        <v>125</v>
      </c>
      <c r="H134" s="474" t="s">
        <v>892</v>
      </c>
      <c r="I134" s="507">
        <v>0.1065</v>
      </c>
      <c r="J134" s="483">
        <v>2</v>
      </c>
      <c r="K134">
        <v>2</v>
      </c>
      <c r="L134">
        <f t="shared" si="2"/>
        <v>0</v>
      </c>
    </row>
    <row r="135" spans="7:12">
      <c r="G135" s="119">
        <v>126</v>
      </c>
      <c r="H135" s="474" t="s">
        <v>894</v>
      </c>
      <c r="I135" s="507">
        <v>0</v>
      </c>
      <c r="J135" s="483">
        <v>0</v>
      </c>
      <c r="K135">
        <v>0</v>
      </c>
      <c r="L135">
        <f t="shared" si="2"/>
        <v>0</v>
      </c>
    </row>
    <row r="136" spans="7:12">
      <c r="G136" s="119">
        <v>127</v>
      </c>
      <c r="H136" s="474" t="s">
        <v>895</v>
      </c>
      <c r="I136" s="507">
        <v>0.25159999999999999</v>
      </c>
      <c r="J136" s="483">
        <v>5</v>
      </c>
      <c r="K136">
        <v>4</v>
      </c>
      <c r="L136">
        <f t="shared" si="2"/>
        <v>1</v>
      </c>
    </row>
    <row r="137" spans="7:12">
      <c r="G137" s="119">
        <v>128</v>
      </c>
      <c r="H137" s="474" t="s">
        <v>896</v>
      </c>
      <c r="I137" s="507">
        <v>0.64270000000000005</v>
      </c>
      <c r="J137" s="483">
        <v>10</v>
      </c>
      <c r="K137">
        <v>10</v>
      </c>
      <c r="L137">
        <f t="shared" si="2"/>
        <v>0</v>
      </c>
    </row>
    <row r="138" spans="7:12">
      <c r="G138" s="119">
        <v>129</v>
      </c>
      <c r="H138" s="474" t="s">
        <v>897</v>
      </c>
      <c r="I138" s="507">
        <v>0</v>
      </c>
      <c r="J138" s="483">
        <v>0</v>
      </c>
      <c r="K138">
        <v>0</v>
      </c>
      <c r="L138">
        <f t="shared" si="2"/>
        <v>0</v>
      </c>
    </row>
    <row r="139" spans="7:12">
      <c r="G139" s="119">
        <v>130</v>
      </c>
      <c r="H139" s="474" t="s">
        <v>898</v>
      </c>
      <c r="I139" s="507">
        <v>0</v>
      </c>
      <c r="J139" s="483">
        <v>0</v>
      </c>
      <c r="K139">
        <v>0</v>
      </c>
      <c r="L139">
        <f t="shared" ref="L139:L202" si="3">J139-K139</f>
        <v>0</v>
      </c>
    </row>
    <row r="140" spans="7:12">
      <c r="G140" s="119">
        <v>131</v>
      </c>
      <c r="H140" s="474" t="s">
        <v>899</v>
      </c>
      <c r="I140" s="507">
        <v>9.01E-2</v>
      </c>
      <c r="J140" s="483">
        <v>2</v>
      </c>
      <c r="K140">
        <v>2</v>
      </c>
      <c r="L140">
        <f t="shared" si="3"/>
        <v>0</v>
      </c>
    </row>
    <row r="141" spans="7:12">
      <c r="G141" s="119">
        <v>132</v>
      </c>
      <c r="H141" s="474" t="s">
        <v>900</v>
      </c>
      <c r="I141" s="507">
        <v>0</v>
      </c>
      <c r="J141" s="483">
        <v>0</v>
      </c>
      <c r="K141">
        <v>0</v>
      </c>
      <c r="L141">
        <f t="shared" si="3"/>
        <v>0</v>
      </c>
    </row>
    <row r="142" spans="7:12">
      <c r="G142" s="119">
        <v>133</v>
      </c>
      <c r="H142" s="474" t="s">
        <v>901</v>
      </c>
      <c r="I142" s="507">
        <v>0.48010000000000003</v>
      </c>
      <c r="J142" s="483">
        <v>9</v>
      </c>
      <c r="K142">
        <v>9</v>
      </c>
      <c r="L142">
        <f t="shared" si="3"/>
        <v>0</v>
      </c>
    </row>
    <row r="143" spans="7:12">
      <c r="G143" s="119">
        <v>134</v>
      </c>
      <c r="H143" s="474" t="s">
        <v>902</v>
      </c>
      <c r="I143" s="507">
        <v>0</v>
      </c>
      <c r="J143" s="483">
        <v>0</v>
      </c>
      <c r="K143">
        <v>0</v>
      </c>
      <c r="L143">
        <f t="shared" si="3"/>
        <v>0</v>
      </c>
    </row>
    <row r="144" spans="7:12">
      <c r="G144" s="119">
        <v>135</v>
      </c>
      <c r="H144" s="474" t="s">
        <v>903</v>
      </c>
      <c r="I144" s="507">
        <v>0.48049999999999998</v>
      </c>
      <c r="J144" s="483">
        <v>9</v>
      </c>
      <c r="K144">
        <v>6</v>
      </c>
      <c r="L144">
        <f t="shared" si="3"/>
        <v>3</v>
      </c>
    </row>
    <row r="145" spans="7:12">
      <c r="G145" s="119">
        <v>136</v>
      </c>
      <c r="H145" s="474" t="s">
        <v>933</v>
      </c>
      <c r="I145" s="507">
        <v>0.12429999999999999</v>
      </c>
      <c r="J145" s="483">
        <v>3</v>
      </c>
      <c r="K145">
        <v>2</v>
      </c>
      <c r="L145">
        <f t="shared" si="3"/>
        <v>1</v>
      </c>
    </row>
    <row r="146" spans="7:12">
      <c r="G146" s="119">
        <v>137</v>
      </c>
      <c r="H146" s="474" t="s">
        <v>934</v>
      </c>
      <c r="I146" s="507">
        <v>0.87539999999999996</v>
      </c>
      <c r="J146" s="483">
        <v>12</v>
      </c>
      <c r="K146">
        <v>12</v>
      </c>
      <c r="L146">
        <f t="shared" si="3"/>
        <v>0</v>
      </c>
    </row>
    <row r="147" spans="7:12">
      <c r="G147" s="119">
        <v>138</v>
      </c>
      <c r="H147" s="474" t="s">
        <v>935</v>
      </c>
      <c r="I147" s="507">
        <v>0.2442</v>
      </c>
      <c r="J147" s="483">
        <v>5</v>
      </c>
      <c r="K147">
        <v>4</v>
      </c>
      <c r="L147">
        <f t="shared" si="3"/>
        <v>1</v>
      </c>
    </row>
    <row r="148" spans="7:12">
      <c r="G148" s="119">
        <v>139</v>
      </c>
      <c r="H148" s="474" t="s">
        <v>936</v>
      </c>
      <c r="I148" s="507">
        <v>8.5300000000000001E-2</v>
      </c>
      <c r="J148" s="483">
        <v>2</v>
      </c>
      <c r="K148">
        <v>2</v>
      </c>
      <c r="L148">
        <f t="shared" si="3"/>
        <v>0</v>
      </c>
    </row>
    <row r="149" spans="7:12">
      <c r="G149" s="119">
        <v>140</v>
      </c>
      <c r="H149" s="474" t="s">
        <v>937</v>
      </c>
      <c r="I149" s="507">
        <v>0</v>
      </c>
      <c r="J149" s="483">
        <v>0</v>
      </c>
      <c r="K149">
        <v>0</v>
      </c>
      <c r="L149">
        <f t="shared" si="3"/>
        <v>0</v>
      </c>
    </row>
    <row r="150" spans="7:12">
      <c r="G150" s="119">
        <v>141</v>
      </c>
      <c r="H150" s="474" t="s">
        <v>938</v>
      </c>
      <c r="I150" s="507">
        <v>0.37819999999999998</v>
      </c>
      <c r="J150" s="483">
        <v>7</v>
      </c>
      <c r="K150">
        <v>6</v>
      </c>
      <c r="L150">
        <f t="shared" si="3"/>
        <v>1</v>
      </c>
    </row>
    <row r="151" spans="7:12">
      <c r="G151" s="119">
        <v>142</v>
      </c>
      <c r="H151" s="474" t="s">
        <v>939</v>
      </c>
      <c r="I151" s="507">
        <v>0.37009999999999998</v>
      </c>
      <c r="J151" s="483">
        <v>7</v>
      </c>
      <c r="K151">
        <v>7</v>
      </c>
      <c r="L151">
        <f t="shared" si="3"/>
        <v>0</v>
      </c>
    </row>
    <row r="152" spans="7:12">
      <c r="G152" s="119">
        <v>143</v>
      </c>
      <c r="H152" s="474" t="s">
        <v>940</v>
      </c>
      <c r="I152" s="507">
        <v>0</v>
      </c>
      <c r="J152" s="483">
        <v>0</v>
      </c>
      <c r="K152">
        <v>0</v>
      </c>
      <c r="L152">
        <f t="shared" si="3"/>
        <v>0</v>
      </c>
    </row>
    <row r="153" spans="7:12">
      <c r="G153" s="119">
        <v>144</v>
      </c>
      <c r="H153" s="474" t="s">
        <v>941</v>
      </c>
      <c r="I153" s="507">
        <v>0.214</v>
      </c>
      <c r="J153" s="483">
        <v>4</v>
      </c>
      <c r="K153">
        <v>4</v>
      </c>
      <c r="L153">
        <f t="shared" si="3"/>
        <v>0</v>
      </c>
    </row>
    <row r="154" spans="7:12">
      <c r="G154" s="119">
        <v>145</v>
      </c>
      <c r="H154" s="474" t="s">
        <v>942</v>
      </c>
      <c r="I154" s="507">
        <v>0.26079999999999998</v>
      </c>
      <c r="J154" s="483">
        <v>5</v>
      </c>
      <c r="K154">
        <v>4</v>
      </c>
      <c r="L154">
        <f t="shared" si="3"/>
        <v>1</v>
      </c>
    </row>
    <row r="155" spans="7:12">
      <c r="G155" s="119">
        <v>146</v>
      </c>
      <c r="H155" s="474" t="s">
        <v>943</v>
      </c>
      <c r="I155" s="507">
        <v>0</v>
      </c>
      <c r="J155" s="483">
        <v>0</v>
      </c>
      <c r="K155">
        <v>0</v>
      </c>
      <c r="L155">
        <f t="shared" si="3"/>
        <v>0</v>
      </c>
    </row>
    <row r="156" spans="7:12">
      <c r="G156" s="119">
        <v>147</v>
      </c>
      <c r="H156" s="474" t="s">
        <v>944</v>
      </c>
      <c r="I156" s="507">
        <v>0</v>
      </c>
      <c r="J156" s="483">
        <v>0</v>
      </c>
      <c r="K156">
        <v>0</v>
      </c>
      <c r="L156">
        <f t="shared" si="3"/>
        <v>0</v>
      </c>
    </row>
    <row r="157" spans="7:12">
      <c r="G157" s="119">
        <v>148</v>
      </c>
      <c r="H157" s="474" t="s">
        <v>945</v>
      </c>
      <c r="I157" s="507">
        <v>0</v>
      </c>
      <c r="J157" s="483">
        <v>0</v>
      </c>
      <c r="K157">
        <v>0</v>
      </c>
      <c r="L157">
        <f t="shared" si="3"/>
        <v>0</v>
      </c>
    </row>
    <row r="158" spans="7:12">
      <c r="G158" s="119">
        <v>149</v>
      </c>
      <c r="H158" s="474" t="s">
        <v>946</v>
      </c>
      <c r="I158" s="507">
        <v>0.9012</v>
      </c>
      <c r="J158" s="483">
        <v>12</v>
      </c>
      <c r="K158">
        <v>12</v>
      </c>
      <c r="L158">
        <f t="shared" si="3"/>
        <v>0</v>
      </c>
    </row>
    <row r="159" spans="7:12">
      <c r="G159" s="119">
        <v>150</v>
      </c>
      <c r="H159" s="474" t="s">
        <v>949</v>
      </c>
      <c r="I159" s="507">
        <v>0.48620000000000002</v>
      </c>
      <c r="J159" s="483">
        <v>9</v>
      </c>
      <c r="K159">
        <v>7</v>
      </c>
      <c r="L159">
        <f t="shared" si="3"/>
        <v>2</v>
      </c>
    </row>
    <row r="160" spans="7:12">
      <c r="G160" s="119">
        <v>151</v>
      </c>
      <c r="H160" s="474" t="s">
        <v>950</v>
      </c>
      <c r="I160" s="507">
        <v>0.40350000000000003</v>
      </c>
      <c r="J160" s="483">
        <v>7</v>
      </c>
      <c r="K160">
        <v>7</v>
      </c>
      <c r="L160">
        <f t="shared" si="3"/>
        <v>0</v>
      </c>
    </row>
    <row r="161" spans="7:12">
      <c r="G161" s="119">
        <v>152</v>
      </c>
      <c r="H161" s="474" t="s">
        <v>951</v>
      </c>
      <c r="I161" s="507">
        <v>0.27</v>
      </c>
      <c r="J161" s="483">
        <v>5</v>
      </c>
      <c r="K161">
        <v>4</v>
      </c>
      <c r="L161">
        <f t="shared" si="3"/>
        <v>1</v>
      </c>
    </row>
    <row r="162" spans="7:12">
      <c r="G162" s="119">
        <v>153</v>
      </c>
      <c r="H162" s="474" t="s">
        <v>952</v>
      </c>
      <c r="I162" s="507">
        <v>0.60289999999999999</v>
      </c>
      <c r="J162" s="483">
        <v>10</v>
      </c>
      <c r="K162">
        <v>9</v>
      </c>
      <c r="L162">
        <f t="shared" si="3"/>
        <v>1</v>
      </c>
    </row>
    <row r="163" spans="7:12">
      <c r="G163" s="119">
        <v>154</v>
      </c>
      <c r="H163" s="474" t="s">
        <v>953</v>
      </c>
      <c r="I163" s="507">
        <v>0.31769999999999998</v>
      </c>
      <c r="J163" s="483">
        <v>6</v>
      </c>
      <c r="K163">
        <v>5</v>
      </c>
      <c r="L163">
        <f t="shared" si="3"/>
        <v>1</v>
      </c>
    </row>
    <row r="164" spans="7:12">
      <c r="G164" s="119">
        <v>155</v>
      </c>
      <c r="H164" s="474" t="s">
        <v>954</v>
      </c>
      <c r="I164" s="507">
        <v>9.4600000000000004E-2</v>
      </c>
      <c r="J164" s="483">
        <v>2</v>
      </c>
      <c r="K164">
        <v>2</v>
      </c>
      <c r="L164">
        <f t="shared" si="3"/>
        <v>0</v>
      </c>
    </row>
    <row r="165" spans="7:12">
      <c r="G165" s="119">
        <v>156</v>
      </c>
      <c r="H165" s="474" t="s">
        <v>955</v>
      </c>
      <c r="I165" s="507">
        <v>0</v>
      </c>
      <c r="J165" s="483">
        <v>0</v>
      </c>
      <c r="K165">
        <v>0</v>
      </c>
      <c r="L165">
        <f t="shared" si="3"/>
        <v>0</v>
      </c>
    </row>
    <row r="166" spans="7:12">
      <c r="G166" s="119">
        <v>157</v>
      </c>
      <c r="H166" s="474" t="s">
        <v>956</v>
      </c>
      <c r="I166" s="507">
        <v>0.1153</v>
      </c>
      <c r="J166" s="483">
        <v>4</v>
      </c>
      <c r="K166">
        <v>2</v>
      </c>
      <c r="L166">
        <f t="shared" si="3"/>
        <v>2</v>
      </c>
    </row>
    <row r="167" spans="7:12">
      <c r="G167" s="119">
        <v>158</v>
      </c>
      <c r="H167" s="474" t="s">
        <v>957</v>
      </c>
      <c r="I167" s="507">
        <v>0.12479999999999999</v>
      </c>
      <c r="J167" s="483">
        <v>3</v>
      </c>
      <c r="K167">
        <v>2</v>
      </c>
      <c r="L167">
        <f t="shared" si="3"/>
        <v>1</v>
      </c>
    </row>
    <row r="168" spans="7:12">
      <c r="G168" s="119">
        <v>159</v>
      </c>
      <c r="H168" s="474" t="s">
        <v>958</v>
      </c>
      <c r="I168" s="507">
        <v>0.1368</v>
      </c>
      <c r="J168" s="483">
        <v>3</v>
      </c>
      <c r="K168">
        <v>2</v>
      </c>
      <c r="L168">
        <f t="shared" si="3"/>
        <v>1</v>
      </c>
    </row>
    <row r="169" spans="7:12">
      <c r="G169" s="119">
        <v>160</v>
      </c>
      <c r="H169" s="474" t="s">
        <v>959</v>
      </c>
      <c r="I169" s="507">
        <v>0.76129999999999998</v>
      </c>
      <c r="J169" s="483">
        <v>11</v>
      </c>
      <c r="K169">
        <v>11</v>
      </c>
      <c r="L169">
        <f t="shared" si="3"/>
        <v>0</v>
      </c>
    </row>
    <row r="170" spans="7:12">
      <c r="G170" s="119">
        <v>161</v>
      </c>
      <c r="H170" s="474" t="s">
        <v>960</v>
      </c>
      <c r="I170" s="507">
        <v>0.41660000000000003</v>
      </c>
      <c r="J170" s="483">
        <v>7</v>
      </c>
      <c r="K170">
        <v>6</v>
      </c>
      <c r="L170">
        <f t="shared" si="3"/>
        <v>1</v>
      </c>
    </row>
    <row r="171" spans="7:12">
      <c r="G171" s="119">
        <v>162</v>
      </c>
      <c r="H171" s="474" t="s">
        <v>961</v>
      </c>
      <c r="I171" s="507">
        <v>0.2737</v>
      </c>
      <c r="J171" s="483">
        <v>5</v>
      </c>
      <c r="K171">
        <v>4</v>
      </c>
      <c r="L171">
        <f t="shared" si="3"/>
        <v>1</v>
      </c>
    </row>
    <row r="172" spans="7:12">
      <c r="G172" s="119">
        <v>163</v>
      </c>
      <c r="H172" s="474" t="s">
        <v>962</v>
      </c>
      <c r="I172" s="507">
        <v>0.78959999999999997</v>
      </c>
      <c r="J172" s="483">
        <v>11</v>
      </c>
      <c r="K172">
        <v>12</v>
      </c>
      <c r="L172">
        <f t="shared" si="3"/>
        <v>-1</v>
      </c>
    </row>
    <row r="173" spans="7:12">
      <c r="G173" s="119">
        <v>164</v>
      </c>
      <c r="H173" s="474" t="s">
        <v>963</v>
      </c>
      <c r="I173" s="507">
        <v>0.1183</v>
      </c>
      <c r="J173" s="483">
        <v>2</v>
      </c>
      <c r="K173">
        <v>2</v>
      </c>
      <c r="L173">
        <f t="shared" si="3"/>
        <v>0</v>
      </c>
    </row>
    <row r="174" spans="7:12">
      <c r="G174" s="119">
        <v>165</v>
      </c>
      <c r="H174" s="474" t="s">
        <v>964</v>
      </c>
      <c r="I174" s="507">
        <v>0.66</v>
      </c>
      <c r="J174" s="483">
        <v>10</v>
      </c>
      <c r="K174">
        <v>10</v>
      </c>
      <c r="L174">
        <f t="shared" si="3"/>
        <v>0</v>
      </c>
    </row>
    <row r="175" spans="7:12">
      <c r="G175" s="119">
        <v>166</v>
      </c>
      <c r="H175" s="474" t="s">
        <v>965</v>
      </c>
      <c r="I175" s="507">
        <v>0</v>
      </c>
      <c r="J175" s="483">
        <v>0</v>
      </c>
      <c r="K175">
        <v>0</v>
      </c>
      <c r="L175">
        <f t="shared" si="3"/>
        <v>0</v>
      </c>
    </row>
    <row r="176" spans="7:12">
      <c r="G176" s="119">
        <v>167</v>
      </c>
      <c r="H176" s="474" t="s">
        <v>966</v>
      </c>
      <c r="I176" s="507">
        <v>0.23430000000000001</v>
      </c>
      <c r="J176" s="483">
        <v>4</v>
      </c>
      <c r="K176">
        <v>4</v>
      </c>
      <c r="L176">
        <f t="shared" si="3"/>
        <v>0</v>
      </c>
    </row>
    <row r="177" spans="7:12">
      <c r="G177" s="119">
        <v>168</v>
      </c>
      <c r="H177" s="474" t="s">
        <v>967</v>
      </c>
      <c r="I177" s="507">
        <v>0.15090000000000001</v>
      </c>
      <c r="J177" s="483">
        <v>3</v>
      </c>
      <c r="K177">
        <v>3</v>
      </c>
      <c r="L177">
        <f t="shared" si="3"/>
        <v>0</v>
      </c>
    </row>
    <row r="178" spans="7:12">
      <c r="G178" s="119">
        <v>169</v>
      </c>
      <c r="H178" s="474" t="s">
        <v>968</v>
      </c>
      <c r="I178" s="507">
        <v>0.30690000000000001</v>
      </c>
      <c r="J178" s="483">
        <v>6</v>
      </c>
      <c r="K178">
        <v>5</v>
      </c>
      <c r="L178">
        <f t="shared" si="3"/>
        <v>1</v>
      </c>
    </row>
    <row r="179" spans="7:12">
      <c r="G179" s="119">
        <v>170</v>
      </c>
      <c r="H179" s="474" t="s">
        <v>969</v>
      </c>
      <c r="I179" s="507">
        <v>0.56420000000000003</v>
      </c>
      <c r="J179" s="483">
        <v>10</v>
      </c>
      <c r="K179">
        <v>8</v>
      </c>
      <c r="L179">
        <f t="shared" si="3"/>
        <v>2</v>
      </c>
    </row>
    <row r="180" spans="7:12">
      <c r="G180" s="119">
        <v>171</v>
      </c>
      <c r="H180" s="474" t="s">
        <v>970</v>
      </c>
      <c r="I180" s="507">
        <v>0.2059</v>
      </c>
      <c r="J180" s="483">
        <v>4</v>
      </c>
      <c r="K180">
        <v>3</v>
      </c>
      <c r="L180">
        <f t="shared" si="3"/>
        <v>1</v>
      </c>
    </row>
    <row r="181" spans="7:12">
      <c r="G181" s="119">
        <v>172</v>
      </c>
      <c r="H181" s="474" t="s">
        <v>971</v>
      </c>
      <c r="I181" s="507">
        <v>0.46820000000000001</v>
      </c>
      <c r="J181" s="483">
        <v>8</v>
      </c>
      <c r="K181">
        <v>7</v>
      </c>
      <c r="L181">
        <f t="shared" si="3"/>
        <v>1</v>
      </c>
    </row>
    <row r="182" spans="7:12">
      <c r="G182" s="119">
        <v>173</v>
      </c>
      <c r="H182" s="474" t="s">
        <v>972</v>
      </c>
      <c r="I182" s="507">
        <v>0.26679999999999998</v>
      </c>
      <c r="J182" s="483">
        <v>5</v>
      </c>
      <c r="K182">
        <v>4</v>
      </c>
      <c r="L182">
        <f t="shared" si="3"/>
        <v>1</v>
      </c>
    </row>
    <row r="183" spans="7:12">
      <c r="G183" s="119">
        <v>174</v>
      </c>
      <c r="H183" s="474" t="s">
        <v>973</v>
      </c>
      <c r="I183" s="507">
        <v>0.2762</v>
      </c>
      <c r="J183" s="483">
        <v>5</v>
      </c>
      <c r="K183">
        <v>4</v>
      </c>
      <c r="L183">
        <f t="shared" si="3"/>
        <v>1</v>
      </c>
    </row>
    <row r="184" spans="7:12">
      <c r="G184" s="119">
        <v>175</v>
      </c>
      <c r="H184" s="474" t="s">
        <v>974</v>
      </c>
      <c r="I184" s="507">
        <v>9.2799999999999994E-2</v>
      </c>
      <c r="J184" s="483">
        <v>2</v>
      </c>
      <c r="K184">
        <v>2</v>
      </c>
      <c r="L184">
        <f t="shared" si="3"/>
        <v>0</v>
      </c>
    </row>
    <row r="185" spans="7:12">
      <c r="G185" s="119">
        <v>176</v>
      </c>
      <c r="H185" s="474" t="s">
        <v>975</v>
      </c>
      <c r="I185" s="507">
        <v>0.43240000000000001</v>
      </c>
      <c r="J185" s="483">
        <v>8</v>
      </c>
      <c r="K185">
        <v>7</v>
      </c>
      <c r="L185">
        <f t="shared" si="3"/>
        <v>1</v>
      </c>
    </row>
    <row r="186" spans="7:12">
      <c r="G186" s="119">
        <v>177</v>
      </c>
      <c r="H186" s="474" t="s">
        <v>976</v>
      </c>
      <c r="I186" s="507">
        <v>0.15659999999999999</v>
      </c>
      <c r="J186" s="483">
        <v>3</v>
      </c>
      <c r="K186">
        <v>3</v>
      </c>
      <c r="L186">
        <f t="shared" si="3"/>
        <v>0</v>
      </c>
    </row>
    <row r="187" spans="7:12">
      <c r="G187" s="119">
        <v>178</v>
      </c>
      <c r="H187" s="474" t="s">
        <v>977</v>
      </c>
      <c r="I187" s="507">
        <v>0.17449999999999999</v>
      </c>
      <c r="J187" s="483">
        <v>3</v>
      </c>
      <c r="K187">
        <v>4</v>
      </c>
      <c r="L187">
        <f t="shared" si="3"/>
        <v>-1</v>
      </c>
    </row>
    <row r="188" spans="7:12">
      <c r="G188" s="119">
        <v>179</v>
      </c>
      <c r="H188" s="474" t="s">
        <v>978</v>
      </c>
      <c r="I188" s="507">
        <v>0</v>
      </c>
      <c r="J188" s="483">
        <v>0</v>
      </c>
      <c r="K188">
        <v>0</v>
      </c>
      <c r="L188">
        <f t="shared" si="3"/>
        <v>0</v>
      </c>
    </row>
    <row r="189" spans="7:12">
      <c r="G189" s="119">
        <v>180</v>
      </c>
      <c r="H189" s="474" t="s">
        <v>979</v>
      </c>
      <c r="I189" s="507">
        <v>0</v>
      </c>
      <c r="J189" s="483">
        <v>0</v>
      </c>
      <c r="K189">
        <v>0</v>
      </c>
      <c r="L189">
        <f t="shared" si="3"/>
        <v>0</v>
      </c>
    </row>
    <row r="190" spans="7:12">
      <c r="G190" s="119">
        <v>181</v>
      </c>
      <c r="H190" s="474" t="s">
        <v>980</v>
      </c>
      <c r="I190" s="507">
        <v>0.56459999999999999</v>
      </c>
      <c r="J190" s="483">
        <v>10</v>
      </c>
      <c r="K190">
        <v>9</v>
      </c>
      <c r="L190">
        <f t="shared" si="3"/>
        <v>1</v>
      </c>
    </row>
    <row r="191" spans="7:12">
      <c r="G191" s="119">
        <v>182</v>
      </c>
      <c r="H191" s="474" t="s">
        <v>981</v>
      </c>
      <c r="I191" s="507">
        <v>0.43419999999999997</v>
      </c>
      <c r="J191" s="483">
        <v>8</v>
      </c>
      <c r="K191">
        <v>6</v>
      </c>
      <c r="L191">
        <f t="shared" si="3"/>
        <v>2</v>
      </c>
    </row>
    <row r="192" spans="7:12">
      <c r="G192" s="119">
        <v>183</v>
      </c>
      <c r="H192" s="474" t="s">
        <v>982</v>
      </c>
      <c r="I192" s="507">
        <v>0</v>
      </c>
      <c r="J192" s="483">
        <v>0</v>
      </c>
      <c r="K192">
        <v>0</v>
      </c>
      <c r="L192">
        <f t="shared" si="3"/>
        <v>0</v>
      </c>
    </row>
    <row r="193" spans="7:12">
      <c r="G193" s="119">
        <v>184</v>
      </c>
      <c r="H193" s="474" t="s">
        <v>983</v>
      </c>
      <c r="I193" s="507">
        <v>0.14230000000000001</v>
      </c>
      <c r="J193" s="483">
        <v>3</v>
      </c>
      <c r="K193">
        <v>2</v>
      </c>
      <c r="L193">
        <f t="shared" si="3"/>
        <v>1</v>
      </c>
    </row>
    <row r="194" spans="7:12">
      <c r="G194" s="119">
        <v>185</v>
      </c>
      <c r="H194" s="474" t="s">
        <v>984</v>
      </c>
      <c r="I194" s="507">
        <v>0.57199999999999995</v>
      </c>
      <c r="J194" s="483">
        <v>10</v>
      </c>
      <c r="K194">
        <v>9</v>
      </c>
      <c r="L194">
        <f t="shared" si="3"/>
        <v>1</v>
      </c>
    </row>
    <row r="195" spans="7:12">
      <c r="G195" s="119">
        <v>186</v>
      </c>
      <c r="H195" s="474" t="s">
        <v>985</v>
      </c>
      <c r="I195" s="507">
        <v>0.38229999999999997</v>
      </c>
      <c r="J195" s="483">
        <v>7</v>
      </c>
      <c r="K195">
        <v>6</v>
      </c>
      <c r="L195">
        <f t="shared" si="3"/>
        <v>1</v>
      </c>
    </row>
    <row r="196" spans="7:12">
      <c r="G196" s="119">
        <v>187</v>
      </c>
      <c r="H196" s="474" t="s">
        <v>986</v>
      </c>
      <c r="I196" s="507">
        <v>0.21129999999999999</v>
      </c>
      <c r="J196" s="483">
        <v>4</v>
      </c>
      <c r="K196">
        <v>3</v>
      </c>
      <c r="L196">
        <f t="shared" si="3"/>
        <v>1</v>
      </c>
    </row>
    <row r="197" spans="7:12">
      <c r="G197" s="119">
        <v>188</v>
      </c>
      <c r="H197" s="474" t="s">
        <v>987</v>
      </c>
      <c r="I197" s="507">
        <v>0</v>
      </c>
      <c r="J197" s="483">
        <v>0</v>
      </c>
      <c r="K197">
        <v>0</v>
      </c>
      <c r="L197">
        <f t="shared" si="3"/>
        <v>0</v>
      </c>
    </row>
    <row r="198" spans="7:12">
      <c r="G198" s="119">
        <v>189</v>
      </c>
      <c r="H198" s="474" t="s">
        <v>988</v>
      </c>
      <c r="I198" s="507">
        <v>0.15690000000000001</v>
      </c>
      <c r="J198" s="483">
        <v>3</v>
      </c>
      <c r="K198">
        <v>3</v>
      </c>
      <c r="L198">
        <f t="shared" si="3"/>
        <v>0</v>
      </c>
    </row>
    <row r="199" spans="7:12">
      <c r="G199" s="119">
        <v>190</v>
      </c>
      <c r="H199" s="474" t="s">
        <v>989</v>
      </c>
      <c r="I199" s="507">
        <v>0</v>
      </c>
      <c r="J199" s="483">
        <v>0</v>
      </c>
      <c r="K199">
        <v>0</v>
      </c>
      <c r="L199">
        <f t="shared" si="3"/>
        <v>0</v>
      </c>
    </row>
    <row r="200" spans="7:12">
      <c r="G200" s="119">
        <v>191</v>
      </c>
      <c r="H200" s="474" t="s">
        <v>990</v>
      </c>
      <c r="I200" s="507">
        <v>0.43509999999999999</v>
      </c>
      <c r="J200" s="483">
        <v>8</v>
      </c>
      <c r="K200">
        <v>6</v>
      </c>
      <c r="L200">
        <f t="shared" si="3"/>
        <v>2</v>
      </c>
    </row>
    <row r="201" spans="7:12">
      <c r="G201" s="119">
        <v>192</v>
      </c>
      <c r="H201" s="474" t="s">
        <v>991</v>
      </c>
      <c r="I201" s="507">
        <v>0</v>
      </c>
      <c r="J201" s="483">
        <v>0</v>
      </c>
      <c r="K201">
        <v>0</v>
      </c>
      <c r="L201">
        <f t="shared" si="3"/>
        <v>0</v>
      </c>
    </row>
    <row r="202" spans="7:12">
      <c r="G202" s="119">
        <v>193</v>
      </c>
      <c r="H202" s="474" t="s">
        <v>992</v>
      </c>
      <c r="I202" s="507">
        <v>0</v>
      </c>
      <c r="J202" s="483">
        <v>0</v>
      </c>
      <c r="K202">
        <v>0</v>
      </c>
      <c r="L202">
        <f t="shared" si="3"/>
        <v>0</v>
      </c>
    </row>
    <row r="203" spans="7:12">
      <c r="G203" s="119">
        <v>194</v>
      </c>
      <c r="H203" s="474" t="s">
        <v>993</v>
      </c>
      <c r="I203" s="507">
        <v>0</v>
      </c>
      <c r="J203" s="483">
        <v>0</v>
      </c>
      <c r="K203">
        <v>0</v>
      </c>
      <c r="L203">
        <f t="shared" ref="L203:L266" si="4">J203-K203</f>
        <v>0</v>
      </c>
    </row>
    <row r="204" spans="7:12">
      <c r="G204" s="119">
        <v>195</v>
      </c>
      <c r="H204" s="474" t="s">
        <v>994</v>
      </c>
      <c r="I204" s="507">
        <v>0</v>
      </c>
      <c r="J204" s="483">
        <v>0</v>
      </c>
      <c r="K204">
        <v>0</v>
      </c>
      <c r="L204">
        <f t="shared" si="4"/>
        <v>0</v>
      </c>
    </row>
    <row r="205" spans="7:12">
      <c r="G205" s="119">
        <v>196</v>
      </c>
      <c r="H205" s="474" t="s">
        <v>995</v>
      </c>
      <c r="I205" s="507">
        <v>0.26919999999999999</v>
      </c>
      <c r="J205" s="483">
        <v>5</v>
      </c>
      <c r="K205">
        <v>5</v>
      </c>
      <c r="L205">
        <f t="shared" si="4"/>
        <v>0</v>
      </c>
    </row>
    <row r="206" spans="7:12">
      <c r="G206" s="119">
        <v>197</v>
      </c>
      <c r="H206" s="474" t="s">
        <v>996</v>
      </c>
      <c r="I206" s="507">
        <v>0.44569999999999999</v>
      </c>
      <c r="J206" s="483">
        <v>8</v>
      </c>
      <c r="K206">
        <v>6</v>
      </c>
      <c r="L206">
        <f t="shared" si="4"/>
        <v>2</v>
      </c>
    </row>
    <row r="207" spans="7:12">
      <c r="G207" s="119">
        <v>198</v>
      </c>
      <c r="H207" s="474" t="s">
        <v>997</v>
      </c>
      <c r="I207" s="507">
        <v>0.14530000000000001</v>
      </c>
      <c r="J207" s="483">
        <v>3</v>
      </c>
      <c r="K207">
        <v>3</v>
      </c>
      <c r="L207">
        <f t="shared" si="4"/>
        <v>0</v>
      </c>
    </row>
    <row r="208" spans="7:12">
      <c r="G208" s="119">
        <v>199</v>
      </c>
      <c r="H208" s="474" t="s">
        <v>998</v>
      </c>
      <c r="I208" s="507">
        <v>9.1399999999999995E-2</v>
      </c>
      <c r="J208" s="483">
        <v>2</v>
      </c>
      <c r="K208">
        <v>2</v>
      </c>
      <c r="L208">
        <f t="shared" si="4"/>
        <v>0</v>
      </c>
    </row>
    <row r="209" spans="7:12">
      <c r="G209" s="119">
        <v>200</v>
      </c>
      <c r="H209" s="474" t="s">
        <v>999</v>
      </c>
      <c r="I209" s="507">
        <v>0</v>
      </c>
      <c r="J209" s="483">
        <v>0</v>
      </c>
      <c r="K209">
        <v>0</v>
      </c>
      <c r="L209">
        <f t="shared" si="4"/>
        <v>0</v>
      </c>
    </row>
    <row r="210" spans="7:12">
      <c r="G210" s="119">
        <v>201</v>
      </c>
      <c r="H210" s="474" t="s">
        <v>1000</v>
      </c>
      <c r="I210" s="507">
        <v>0.84050000000000002</v>
      </c>
      <c r="J210" s="483">
        <v>12</v>
      </c>
      <c r="K210">
        <v>11</v>
      </c>
      <c r="L210">
        <f t="shared" si="4"/>
        <v>1</v>
      </c>
    </row>
    <row r="211" spans="7:12">
      <c r="G211" s="119">
        <v>202</v>
      </c>
      <c r="H211" s="474" t="s">
        <v>1001</v>
      </c>
      <c r="I211" s="507">
        <v>0</v>
      </c>
      <c r="J211" s="483">
        <v>0</v>
      </c>
      <c r="K211">
        <v>0</v>
      </c>
      <c r="L211">
        <f t="shared" si="4"/>
        <v>0</v>
      </c>
    </row>
    <row r="212" spans="7:12">
      <c r="G212" s="119">
        <v>203</v>
      </c>
      <c r="H212" s="474" t="s">
        <v>1002</v>
      </c>
      <c r="I212" s="507">
        <v>0</v>
      </c>
      <c r="J212" s="483">
        <v>0</v>
      </c>
      <c r="K212">
        <v>0</v>
      </c>
      <c r="L212">
        <f t="shared" si="4"/>
        <v>0</v>
      </c>
    </row>
    <row r="213" spans="7:12">
      <c r="G213" s="119">
        <v>204</v>
      </c>
      <c r="H213" s="474" t="s">
        <v>1003</v>
      </c>
      <c r="I213" s="507">
        <v>0.14849999999999999</v>
      </c>
      <c r="J213" s="483">
        <v>3</v>
      </c>
      <c r="K213">
        <v>3</v>
      </c>
      <c r="L213">
        <f t="shared" si="4"/>
        <v>0</v>
      </c>
    </row>
    <row r="214" spans="7:12">
      <c r="G214" s="119">
        <v>205</v>
      </c>
      <c r="H214" s="474" t="s">
        <v>1004</v>
      </c>
      <c r="I214" s="507">
        <v>0</v>
      </c>
      <c r="J214" s="483">
        <v>0</v>
      </c>
      <c r="K214">
        <v>0</v>
      </c>
      <c r="L214">
        <f t="shared" si="4"/>
        <v>0</v>
      </c>
    </row>
    <row r="215" spans="7:12">
      <c r="G215" s="119">
        <v>206</v>
      </c>
      <c r="H215" s="474" t="s">
        <v>1005</v>
      </c>
      <c r="I215" s="507">
        <v>0</v>
      </c>
      <c r="J215" s="483">
        <v>0</v>
      </c>
      <c r="K215">
        <v>0</v>
      </c>
      <c r="L215">
        <f t="shared" si="4"/>
        <v>0</v>
      </c>
    </row>
    <row r="216" spans="7:12">
      <c r="G216" s="119">
        <v>207</v>
      </c>
      <c r="H216" s="474" t="s">
        <v>1006</v>
      </c>
      <c r="I216" s="507">
        <v>0.14499999999999999</v>
      </c>
      <c r="J216" s="483">
        <v>3</v>
      </c>
      <c r="K216">
        <v>3</v>
      </c>
      <c r="L216">
        <f t="shared" si="4"/>
        <v>0</v>
      </c>
    </row>
    <row r="217" spans="7:12">
      <c r="G217" s="119">
        <v>208</v>
      </c>
      <c r="H217" s="474" t="s">
        <v>1007</v>
      </c>
      <c r="I217" s="507">
        <v>8.9700000000000002E-2</v>
      </c>
      <c r="J217" s="483">
        <v>2</v>
      </c>
      <c r="K217">
        <v>2</v>
      </c>
      <c r="L217">
        <f t="shared" si="4"/>
        <v>0</v>
      </c>
    </row>
    <row r="218" spans="7:12">
      <c r="G218" s="119">
        <v>209</v>
      </c>
      <c r="H218" s="474" t="s">
        <v>1008</v>
      </c>
      <c r="I218" s="507">
        <v>0.77359999999999995</v>
      </c>
      <c r="J218" s="483">
        <v>11</v>
      </c>
      <c r="K218">
        <v>11</v>
      </c>
      <c r="L218">
        <f t="shared" si="4"/>
        <v>0</v>
      </c>
    </row>
    <row r="219" spans="7:12">
      <c r="G219" s="119">
        <v>210</v>
      </c>
      <c r="H219" s="474" t="s">
        <v>1009</v>
      </c>
      <c r="I219" s="507">
        <v>0.3306</v>
      </c>
      <c r="J219" s="483">
        <v>6</v>
      </c>
      <c r="K219">
        <v>5</v>
      </c>
      <c r="L219">
        <f t="shared" si="4"/>
        <v>1</v>
      </c>
    </row>
    <row r="220" spans="7:12">
      <c r="G220" s="119">
        <v>211</v>
      </c>
      <c r="H220" s="474" t="s">
        <v>1010</v>
      </c>
      <c r="I220" s="507">
        <v>0.2475</v>
      </c>
      <c r="J220" s="483">
        <v>5</v>
      </c>
      <c r="K220">
        <v>4</v>
      </c>
      <c r="L220">
        <f t="shared" si="4"/>
        <v>1</v>
      </c>
    </row>
    <row r="221" spans="7:12">
      <c r="G221" s="119">
        <v>212</v>
      </c>
      <c r="H221" s="474" t="s">
        <v>1011</v>
      </c>
      <c r="I221" s="507">
        <v>0.27029999999999998</v>
      </c>
      <c r="J221" s="483">
        <v>5</v>
      </c>
      <c r="K221">
        <v>4</v>
      </c>
      <c r="L221">
        <f t="shared" si="4"/>
        <v>1</v>
      </c>
    </row>
    <row r="222" spans="7:12">
      <c r="G222" s="119">
        <v>213</v>
      </c>
      <c r="H222" s="474" t="s">
        <v>1012</v>
      </c>
      <c r="I222" s="507">
        <v>0.2077</v>
      </c>
      <c r="J222" s="483">
        <v>4</v>
      </c>
      <c r="K222">
        <v>3</v>
      </c>
      <c r="L222">
        <f t="shared" si="4"/>
        <v>1</v>
      </c>
    </row>
    <row r="223" spans="7:12">
      <c r="G223" s="119">
        <v>214</v>
      </c>
      <c r="H223" s="474" t="s">
        <v>1013</v>
      </c>
      <c r="I223" s="507">
        <v>0.43</v>
      </c>
      <c r="J223" s="483">
        <v>8</v>
      </c>
      <c r="K223">
        <v>7</v>
      </c>
      <c r="L223">
        <f t="shared" si="4"/>
        <v>1</v>
      </c>
    </row>
    <row r="224" spans="7:12">
      <c r="G224" s="119">
        <v>215</v>
      </c>
      <c r="H224" s="474" t="s">
        <v>1014</v>
      </c>
      <c r="I224" s="507">
        <v>0.56079999999999997</v>
      </c>
      <c r="J224" s="483">
        <v>10</v>
      </c>
      <c r="K224">
        <v>8</v>
      </c>
      <c r="L224">
        <f t="shared" si="4"/>
        <v>2</v>
      </c>
    </row>
    <row r="225" spans="7:12">
      <c r="G225" s="119">
        <v>216</v>
      </c>
      <c r="H225" s="474" t="s">
        <v>1015</v>
      </c>
      <c r="I225" s="507">
        <v>0</v>
      </c>
      <c r="J225" s="483">
        <v>0</v>
      </c>
      <c r="K225">
        <v>0</v>
      </c>
      <c r="L225">
        <f t="shared" si="4"/>
        <v>0</v>
      </c>
    </row>
    <row r="226" spans="7:12">
      <c r="G226" s="119">
        <v>217</v>
      </c>
      <c r="H226" s="474" t="s">
        <v>1016</v>
      </c>
      <c r="I226" s="507">
        <v>0.13239999999999999</v>
      </c>
      <c r="J226" s="483">
        <v>3</v>
      </c>
      <c r="K226">
        <v>2</v>
      </c>
      <c r="L226">
        <f t="shared" si="4"/>
        <v>1</v>
      </c>
    </row>
    <row r="227" spans="7:12">
      <c r="G227" s="119">
        <v>218</v>
      </c>
      <c r="H227" s="474" t="s">
        <v>1017</v>
      </c>
      <c r="I227" s="507">
        <v>0.28599999999999998</v>
      </c>
      <c r="J227" s="483">
        <v>5</v>
      </c>
      <c r="K227">
        <v>5</v>
      </c>
      <c r="L227">
        <f t="shared" si="4"/>
        <v>0</v>
      </c>
    </row>
    <row r="228" spans="7:12">
      <c r="G228" s="119">
        <v>219</v>
      </c>
      <c r="H228" s="474" t="s">
        <v>1018</v>
      </c>
      <c r="I228" s="507">
        <v>7.3700000000000002E-2</v>
      </c>
      <c r="J228" s="483">
        <v>2</v>
      </c>
      <c r="K228">
        <v>1</v>
      </c>
      <c r="L228">
        <f t="shared" si="4"/>
        <v>1</v>
      </c>
    </row>
    <row r="229" spans="7:12">
      <c r="G229" s="119">
        <v>220</v>
      </c>
      <c r="H229" s="474" t="s">
        <v>1019</v>
      </c>
      <c r="I229" s="507">
        <v>0.41820000000000002</v>
      </c>
      <c r="J229" s="483">
        <v>7</v>
      </c>
      <c r="K229">
        <v>6</v>
      </c>
      <c r="L229">
        <f t="shared" si="4"/>
        <v>1</v>
      </c>
    </row>
    <row r="230" spans="7:12">
      <c r="G230" s="119">
        <v>221</v>
      </c>
      <c r="H230" s="474" t="s">
        <v>1020</v>
      </c>
      <c r="I230" s="507">
        <v>0.48499999999999999</v>
      </c>
      <c r="J230" s="483">
        <v>9</v>
      </c>
      <c r="K230">
        <v>7</v>
      </c>
      <c r="L230">
        <f t="shared" si="4"/>
        <v>2</v>
      </c>
    </row>
    <row r="231" spans="7:12">
      <c r="G231" s="119">
        <v>222</v>
      </c>
      <c r="H231" s="474" t="s">
        <v>1021</v>
      </c>
      <c r="I231" s="507">
        <v>0</v>
      </c>
      <c r="J231" s="483">
        <v>0</v>
      </c>
      <c r="K231">
        <v>0</v>
      </c>
      <c r="L231">
        <f t="shared" si="4"/>
        <v>0</v>
      </c>
    </row>
    <row r="232" spans="7:12">
      <c r="G232" s="119">
        <v>223</v>
      </c>
      <c r="H232" s="474" t="s">
        <v>1022</v>
      </c>
      <c r="I232" s="507">
        <v>0.76119999999999999</v>
      </c>
      <c r="J232" s="483">
        <v>11</v>
      </c>
      <c r="K232">
        <v>10</v>
      </c>
      <c r="L232">
        <f t="shared" si="4"/>
        <v>1</v>
      </c>
    </row>
    <row r="233" spans="7:12">
      <c r="G233" s="119">
        <v>224</v>
      </c>
      <c r="H233" s="474" t="s">
        <v>1023</v>
      </c>
      <c r="I233" s="507">
        <v>0.49390000000000001</v>
      </c>
      <c r="J233" s="483">
        <v>9</v>
      </c>
      <c r="K233">
        <v>6</v>
      </c>
      <c r="L233">
        <f t="shared" si="4"/>
        <v>3</v>
      </c>
    </row>
    <row r="234" spans="7:12">
      <c r="G234" s="119">
        <v>225</v>
      </c>
      <c r="H234" s="474" t="s">
        <v>1024</v>
      </c>
      <c r="I234" s="507">
        <v>0</v>
      </c>
      <c r="J234" s="483">
        <v>0</v>
      </c>
      <c r="K234">
        <v>0</v>
      </c>
      <c r="L234">
        <f t="shared" si="4"/>
        <v>0</v>
      </c>
    </row>
    <row r="235" spans="7:12">
      <c r="G235" s="119">
        <v>226</v>
      </c>
      <c r="H235" s="474" t="s">
        <v>1025</v>
      </c>
      <c r="I235" s="507">
        <v>0.48139999999999999</v>
      </c>
      <c r="J235" s="483">
        <v>9</v>
      </c>
      <c r="K235">
        <v>7</v>
      </c>
      <c r="L235">
        <f t="shared" si="4"/>
        <v>2</v>
      </c>
    </row>
    <row r="236" spans="7:12">
      <c r="G236" s="119">
        <v>227</v>
      </c>
      <c r="H236" s="474" t="s">
        <v>1026</v>
      </c>
      <c r="I236" s="507">
        <v>0.59709999999999996</v>
      </c>
      <c r="J236" s="483">
        <v>10</v>
      </c>
      <c r="K236">
        <v>9</v>
      </c>
      <c r="L236">
        <f t="shared" si="4"/>
        <v>1</v>
      </c>
    </row>
    <row r="237" spans="7:12">
      <c r="G237" s="119">
        <v>228</v>
      </c>
      <c r="H237" s="474" t="s">
        <v>1027</v>
      </c>
      <c r="I237" s="507">
        <v>0</v>
      </c>
      <c r="J237" s="483">
        <v>0</v>
      </c>
      <c r="K237">
        <v>0</v>
      </c>
      <c r="L237">
        <f t="shared" si="4"/>
        <v>0</v>
      </c>
    </row>
    <row r="238" spans="7:12">
      <c r="G238" s="119">
        <v>229</v>
      </c>
      <c r="H238" s="474" t="s">
        <v>1028</v>
      </c>
      <c r="I238" s="507">
        <v>0.49430000000000002</v>
      </c>
      <c r="J238" s="483">
        <v>9</v>
      </c>
      <c r="K238">
        <v>7</v>
      </c>
      <c r="L238">
        <f t="shared" si="4"/>
        <v>2</v>
      </c>
    </row>
    <row r="239" spans="7:12">
      <c r="G239" s="119">
        <v>230</v>
      </c>
      <c r="H239" s="474" t="s">
        <v>1029</v>
      </c>
      <c r="I239" s="507">
        <v>0.17169999999999999</v>
      </c>
      <c r="J239" s="483">
        <v>3</v>
      </c>
      <c r="K239">
        <v>3</v>
      </c>
      <c r="L239">
        <f t="shared" si="4"/>
        <v>0</v>
      </c>
    </row>
    <row r="240" spans="7:12">
      <c r="G240" s="119">
        <v>231</v>
      </c>
      <c r="H240" s="474" t="s">
        <v>1030</v>
      </c>
      <c r="I240" s="507">
        <v>0.2044</v>
      </c>
      <c r="J240" s="483">
        <v>4</v>
      </c>
      <c r="K240">
        <v>4</v>
      </c>
      <c r="L240">
        <f t="shared" si="4"/>
        <v>0</v>
      </c>
    </row>
    <row r="241" spans="7:12">
      <c r="G241" s="119">
        <v>232</v>
      </c>
      <c r="H241" s="474" t="s">
        <v>1031</v>
      </c>
      <c r="I241" s="507">
        <v>0</v>
      </c>
      <c r="J241" s="483">
        <v>0</v>
      </c>
      <c r="K241">
        <v>0</v>
      </c>
      <c r="L241">
        <f t="shared" si="4"/>
        <v>0</v>
      </c>
    </row>
    <row r="242" spans="7:12">
      <c r="G242" s="119">
        <v>233</v>
      </c>
      <c r="H242" s="474" t="s">
        <v>1032</v>
      </c>
      <c r="I242" s="507">
        <v>0</v>
      </c>
      <c r="J242" s="483">
        <v>0</v>
      </c>
      <c r="K242">
        <v>0</v>
      </c>
      <c r="L242">
        <f t="shared" si="4"/>
        <v>0</v>
      </c>
    </row>
    <row r="243" spans="7:12">
      <c r="G243" s="119">
        <v>234</v>
      </c>
      <c r="H243" s="474" t="s">
        <v>1033</v>
      </c>
      <c r="I243" s="507">
        <v>0.3982</v>
      </c>
      <c r="J243" s="483">
        <v>7</v>
      </c>
      <c r="K243">
        <v>6</v>
      </c>
      <c r="L243">
        <f t="shared" si="4"/>
        <v>1</v>
      </c>
    </row>
    <row r="244" spans="7:12">
      <c r="G244" s="119">
        <v>235</v>
      </c>
      <c r="H244" s="474" t="s">
        <v>1034</v>
      </c>
      <c r="I244" s="507">
        <v>0</v>
      </c>
      <c r="J244" s="483">
        <v>0</v>
      </c>
      <c r="K244">
        <v>0</v>
      </c>
      <c r="L244">
        <f t="shared" si="4"/>
        <v>0</v>
      </c>
    </row>
    <row r="245" spans="7:12">
      <c r="G245" s="119">
        <v>236</v>
      </c>
      <c r="H245" s="474" t="s">
        <v>1035</v>
      </c>
      <c r="I245" s="507">
        <v>0.69940000000000002</v>
      </c>
      <c r="J245" s="483">
        <v>10</v>
      </c>
      <c r="K245">
        <v>10</v>
      </c>
      <c r="L245">
        <f t="shared" si="4"/>
        <v>0</v>
      </c>
    </row>
    <row r="246" spans="7:12">
      <c r="G246" s="119">
        <v>237</v>
      </c>
      <c r="H246" s="474" t="s">
        <v>1036</v>
      </c>
      <c r="I246" s="507">
        <v>0</v>
      </c>
      <c r="J246" s="483">
        <v>0</v>
      </c>
      <c r="K246">
        <v>0</v>
      </c>
      <c r="L246">
        <f t="shared" si="4"/>
        <v>0</v>
      </c>
    </row>
    <row r="247" spans="7:12">
      <c r="G247" s="119">
        <v>238</v>
      </c>
      <c r="H247" s="474" t="s">
        <v>1037</v>
      </c>
      <c r="I247" s="507">
        <v>0.31419999999999998</v>
      </c>
      <c r="J247" s="483">
        <v>6</v>
      </c>
      <c r="K247">
        <v>4</v>
      </c>
      <c r="L247">
        <f t="shared" si="4"/>
        <v>2</v>
      </c>
    </row>
    <row r="248" spans="7:12">
      <c r="G248" s="119">
        <v>239</v>
      </c>
      <c r="H248" s="474" t="s">
        <v>0</v>
      </c>
      <c r="I248" s="507">
        <v>0.35539999999999999</v>
      </c>
      <c r="J248" s="483">
        <v>6</v>
      </c>
      <c r="K248">
        <v>6</v>
      </c>
      <c r="L248">
        <f t="shared" si="4"/>
        <v>0</v>
      </c>
    </row>
    <row r="249" spans="7:12">
      <c r="G249" s="119">
        <v>240</v>
      </c>
      <c r="H249" s="474" t="s">
        <v>1</v>
      </c>
      <c r="I249" s="507">
        <v>0.249</v>
      </c>
      <c r="J249" s="483">
        <v>5</v>
      </c>
      <c r="K249">
        <v>3</v>
      </c>
      <c r="L249">
        <f t="shared" si="4"/>
        <v>2</v>
      </c>
    </row>
    <row r="250" spans="7:12">
      <c r="G250" s="119">
        <v>241</v>
      </c>
      <c r="H250" s="474" t="s">
        <v>2</v>
      </c>
      <c r="I250" s="507">
        <v>0</v>
      </c>
      <c r="J250" s="483">
        <v>0</v>
      </c>
      <c r="K250">
        <v>0</v>
      </c>
      <c r="L250">
        <f t="shared" si="4"/>
        <v>0</v>
      </c>
    </row>
    <row r="251" spans="7:12">
      <c r="G251" s="119">
        <v>242</v>
      </c>
      <c r="H251" s="474" t="s">
        <v>3</v>
      </c>
      <c r="I251" s="507">
        <v>0.60840000000000005</v>
      </c>
      <c r="J251" s="483">
        <v>10</v>
      </c>
      <c r="K251">
        <v>9</v>
      </c>
      <c r="L251">
        <f t="shared" si="4"/>
        <v>1</v>
      </c>
    </row>
    <row r="252" spans="7:12">
      <c r="G252" s="119">
        <v>243</v>
      </c>
      <c r="H252" s="474" t="s">
        <v>5</v>
      </c>
      <c r="I252" s="507">
        <v>0.53459999999999996</v>
      </c>
      <c r="J252" s="483">
        <v>9</v>
      </c>
      <c r="K252">
        <v>9</v>
      </c>
      <c r="L252">
        <f t="shared" si="4"/>
        <v>0</v>
      </c>
    </row>
    <row r="253" spans="7:12">
      <c r="G253" s="119">
        <v>244</v>
      </c>
      <c r="H253" s="474" t="s">
        <v>6</v>
      </c>
      <c r="I253" s="507">
        <v>0.65880000000000005</v>
      </c>
      <c r="J253" s="483">
        <v>10</v>
      </c>
      <c r="K253">
        <v>10</v>
      </c>
      <c r="L253">
        <f t="shared" si="4"/>
        <v>0</v>
      </c>
    </row>
    <row r="254" spans="7:12">
      <c r="G254" s="119">
        <v>245</v>
      </c>
      <c r="H254" s="474" t="s">
        <v>7</v>
      </c>
      <c r="I254" s="507">
        <v>0</v>
      </c>
      <c r="J254" s="483">
        <v>0</v>
      </c>
      <c r="K254">
        <v>0</v>
      </c>
      <c r="L254">
        <f t="shared" si="4"/>
        <v>0</v>
      </c>
    </row>
    <row r="255" spans="7:12">
      <c r="G255" s="119">
        <v>246</v>
      </c>
      <c r="H255" s="474" t="s">
        <v>8</v>
      </c>
      <c r="I255" s="507">
        <v>0.1158</v>
      </c>
      <c r="J255" s="483">
        <v>2</v>
      </c>
      <c r="K255">
        <v>2</v>
      </c>
      <c r="L255">
        <f t="shared" si="4"/>
        <v>0</v>
      </c>
    </row>
    <row r="256" spans="7:12">
      <c r="G256" s="119">
        <v>247</v>
      </c>
      <c r="H256" s="474" t="s">
        <v>9</v>
      </c>
      <c r="I256" s="507">
        <v>0</v>
      </c>
      <c r="J256" s="483">
        <v>0</v>
      </c>
      <c r="K256">
        <v>0</v>
      </c>
      <c r="L256">
        <f t="shared" si="4"/>
        <v>0</v>
      </c>
    </row>
    <row r="257" spans="7:12">
      <c r="G257" s="119">
        <v>248</v>
      </c>
      <c r="H257" s="474" t="s">
        <v>10</v>
      </c>
      <c r="I257" s="507">
        <v>0.72819999999999996</v>
      </c>
      <c r="J257" s="483">
        <v>11</v>
      </c>
      <c r="K257">
        <v>12</v>
      </c>
      <c r="L257">
        <f t="shared" si="4"/>
        <v>-1</v>
      </c>
    </row>
    <row r="258" spans="7:12">
      <c r="G258" s="119">
        <v>249</v>
      </c>
      <c r="H258" s="474" t="s">
        <v>11</v>
      </c>
      <c r="I258" s="507">
        <v>0.3775</v>
      </c>
      <c r="J258" s="483">
        <v>7</v>
      </c>
      <c r="K258">
        <v>5</v>
      </c>
      <c r="L258">
        <f t="shared" si="4"/>
        <v>2</v>
      </c>
    </row>
    <row r="259" spans="7:12">
      <c r="G259" s="119">
        <v>250</v>
      </c>
      <c r="H259" s="474" t="s">
        <v>12</v>
      </c>
      <c r="I259" s="507">
        <v>0.25769999999999998</v>
      </c>
      <c r="J259" s="483">
        <v>5</v>
      </c>
      <c r="K259">
        <v>4</v>
      </c>
      <c r="L259">
        <f t="shared" si="4"/>
        <v>1</v>
      </c>
    </row>
    <row r="260" spans="7:12">
      <c r="G260" s="119">
        <v>251</v>
      </c>
      <c r="H260" s="474" t="s">
        <v>13</v>
      </c>
      <c r="I260" s="507">
        <v>0.49209999999999998</v>
      </c>
      <c r="J260" s="483">
        <v>9</v>
      </c>
      <c r="K260">
        <v>8</v>
      </c>
      <c r="L260">
        <f t="shared" si="4"/>
        <v>1</v>
      </c>
    </row>
    <row r="261" spans="7:12">
      <c r="G261" s="119">
        <v>252</v>
      </c>
      <c r="H261" s="474" t="s">
        <v>14</v>
      </c>
      <c r="I261" s="507">
        <v>0.30430000000000001</v>
      </c>
      <c r="J261" s="483">
        <v>6</v>
      </c>
      <c r="K261">
        <v>4</v>
      </c>
      <c r="L261">
        <f t="shared" si="4"/>
        <v>2</v>
      </c>
    </row>
    <row r="262" spans="7:12">
      <c r="G262" s="119">
        <v>253</v>
      </c>
      <c r="H262" s="474" t="s">
        <v>15</v>
      </c>
      <c r="I262" s="507">
        <v>0.57599999999999996</v>
      </c>
      <c r="J262" s="483">
        <v>10</v>
      </c>
      <c r="K262">
        <v>8</v>
      </c>
      <c r="L262">
        <f t="shared" si="4"/>
        <v>2</v>
      </c>
    </row>
    <row r="263" spans="7:12">
      <c r="G263" s="119">
        <v>254</v>
      </c>
      <c r="H263" s="474" t="s">
        <v>16</v>
      </c>
      <c r="I263" s="507">
        <v>0</v>
      </c>
      <c r="J263" s="483">
        <v>0</v>
      </c>
      <c r="K263">
        <v>0</v>
      </c>
      <c r="L263">
        <f t="shared" si="4"/>
        <v>0</v>
      </c>
    </row>
    <row r="264" spans="7:12">
      <c r="G264" s="119">
        <v>255</v>
      </c>
      <c r="H264" s="474" t="s">
        <v>17</v>
      </c>
      <c r="I264" s="507">
        <v>0</v>
      </c>
      <c r="J264" s="483">
        <v>0</v>
      </c>
      <c r="K264">
        <v>0</v>
      </c>
      <c r="L264">
        <f t="shared" si="4"/>
        <v>0</v>
      </c>
    </row>
    <row r="265" spans="7:12">
      <c r="G265" s="119">
        <v>256</v>
      </c>
      <c r="H265" s="474" t="s">
        <v>18</v>
      </c>
      <c r="I265" s="507">
        <v>0</v>
      </c>
      <c r="J265" s="483">
        <v>0</v>
      </c>
      <c r="K265">
        <v>0</v>
      </c>
      <c r="L265">
        <f t="shared" si="4"/>
        <v>0</v>
      </c>
    </row>
    <row r="266" spans="7:12">
      <c r="G266" s="119">
        <v>257</v>
      </c>
      <c r="H266" s="474" t="s">
        <v>19</v>
      </c>
      <c r="I266" s="507">
        <v>0</v>
      </c>
      <c r="J266" s="483">
        <v>0</v>
      </c>
      <c r="K266">
        <v>0</v>
      </c>
      <c r="L266">
        <f t="shared" si="4"/>
        <v>0</v>
      </c>
    </row>
    <row r="267" spans="7:12">
      <c r="G267" s="119">
        <v>258</v>
      </c>
      <c r="H267" s="474" t="s">
        <v>20</v>
      </c>
      <c r="I267" s="507">
        <v>0.63739999999999997</v>
      </c>
      <c r="J267" s="483">
        <v>10</v>
      </c>
      <c r="K267">
        <v>10</v>
      </c>
      <c r="L267">
        <f t="shared" ref="L267:L330" si="5">J267-K267</f>
        <v>0</v>
      </c>
    </row>
    <row r="268" spans="7:12">
      <c r="G268" s="119">
        <v>259</v>
      </c>
      <c r="H268" s="474" t="s">
        <v>21</v>
      </c>
      <c r="I268" s="507">
        <v>0</v>
      </c>
      <c r="J268" s="483">
        <v>0</v>
      </c>
      <c r="K268">
        <v>0</v>
      </c>
      <c r="L268">
        <f t="shared" si="5"/>
        <v>0</v>
      </c>
    </row>
    <row r="269" spans="7:12">
      <c r="G269" s="119">
        <v>260</v>
      </c>
      <c r="H269" s="474" t="s">
        <v>22</v>
      </c>
      <c r="I269" s="507">
        <v>0</v>
      </c>
      <c r="J269" s="483">
        <v>0</v>
      </c>
      <c r="K269">
        <v>0</v>
      </c>
      <c r="L269">
        <f t="shared" si="5"/>
        <v>0</v>
      </c>
    </row>
    <row r="270" spans="7:12">
      <c r="G270" s="119">
        <v>261</v>
      </c>
      <c r="H270" s="474" t="s">
        <v>23</v>
      </c>
      <c r="I270" s="507">
        <v>0.27489999999999998</v>
      </c>
      <c r="J270" s="483">
        <v>5</v>
      </c>
      <c r="K270">
        <v>4</v>
      </c>
      <c r="L270">
        <f t="shared" si="5"/>
        <v>1</v>
      </c>
    </row>
    <row r="271" spans="7:12">
      <c r="G271" s="119">
        <v>262</v>
      </c>
      <c r="H271" s="474" t="s">
        <v>24</v>
      </c>
      <c r="I271" s="507">
        <v>0.4924</v>
      </c>
      <c r="J271" s="483">
        <v>9</v>
      </c>
      <c r="K271">
        <v>7</v>
      </c>
      <c r="L271">
        <f t="shared" si="5"/>
        <v>2</v>
      </c>
    </row>
    <row r="272" spans="7:12">
      <c r="G272" s="119">
        <v>263</v>
      </c>
      <c r="H272" s="474" t="s">
        <v>25</v>
      </c>
      <c r="I272" s="507">
        <v>0.63370000000000004</v>
      </c>
      <c r="J272" s="483">
        <v>10</v>
      </c>
      <c r="K272">
        <v>8</v>
      </c>
      <c r="L272">
        <f t="shared" si="5"/>
        <v>2</v>
      </c>
    </row>
    <row r="273" spans="7:12">
      <c r="G273" s="119">
        <v>264</v>
      </c>
      <c r="H273" s="474" t="s">
        <v>26</v>
      </c>
      <c r="I273" s="507">
        <v>0.1424</v>
      </c>
      <c r="J273" s="483">
        <v>3</v>
      </c>
      <c r="K273">
        <v>3</v>
      </c>
      <c r="L273">
        <f t="shared" si="5"/>
        <v>0</v>
      </c>
    </row>
    <row r="274" spans="7:12">
      <c r="G274" s="119">
        <v>265</v>
      </c>
      <c r="H274" s="474" t="s">
        <v>27</v>
      </c>
      <c r="I274" s="507">
        <v>0.2097</v>
      </c>
      <c r="J274" s="483">
        <v>4</v>
      </c>
      <c r="K274">
        <v>4</v>
      </c>
      <c r="L274">
        <f t="shared" si="5"/>
        <v>0</v>
      </c>
    </row>
    <row r="275" spans="7:12">
      <c r="G275" s="119">
        <v>266</v>
      </c>
      <c r="H275" s="474" t="s">
        <v>28</v>
      </c>
      <c r="I275" s="507">
        <v>0.1429</v>
      </c>
      <c r="J275" s="483">
        <v>3</v>
      </c>
      <c r="K275">
        <v>2</v>
      </c>
      <c r="L275">
        <f t="shared" si="5"/>
        <v>1</v>
      </c>
    </row>
    <row r="276" spans="7:12">
      <c r="G276" s="119">
        <v>267</v>
      </c>
      <c r="H276" s="474" t="s">
        <v>30</v>
      </c>
      <c r="I276" s="507">
        <v>0</v>
      </c>
      <c r="J276" s="483">
        <v>0</v>
      </c>
      <c r="K276">
        <v>0</v>
      </c>
      <c r="L276">
        <f t="shared" si="5"/>
        <v>0</v>
      </c>
    </row>
    <row r="277" spans="7:12">
      <c r="G277" s="119">
        <v>268</v>
      </c>
      <c r="H277" s="474" t="s">
        <v>31</v>
      </c>
      <c r="I277" s="507">
        <v>0</v>
      </c>
      <c r="J277" s="483">
        <v>0</v>
      </c>
      <c r="K277">
        <v>0</v>
      </c>
      <c r="L277">
        <f t="shared" si="5"/>
        <v>0</v>
      </c>
    </row>
    <row r="278" spans="7:12">
      <c r="G278" s="119">
        <v>269</v>
      </c>
      <c r="H278" s="474" t="s">
        <v>32</v>
      </c>
      <c r="I278" s="507">
        <v>6.2899999999999998E-2</v>
      </c>
      <c r="J278" s="483">
        <v>2</v>
      </c>
      <c r="K278">
        <v>2</v>
      </c>
      <c r="L278">
        <f t="shared" si="5"/>
        <v>0</v>
      </c>
    </row>
    <row r="279" spans="7:12">
      <c r="G279" s="119">
        <v>270</v>
      </c>
      <c r="H279" s="474" t="s">
        <v>33</v>
      </c>
      <c r="I279" s="507">
        <v>0</v>
      </c>
      <c r="J279" s="483">
        <v>0</v>
      </c>
      <c r="K279">
        <v>0</v>
      </c>
      <c r="L279">
        <f t="shared" si="5"/>
        <v>0</v>
      </c>
    </row>
    <row r="280" spans="7:12">
      <c r="G280" s="119">
        <v>271</v>
      </c>
      <c r="H280" s="474" t="s">
        <v>34</v>
      </c>
      <c r="I280" s="507">
        <v>0.1956</v>
      </c>
      <c r="J280" s="483">
        <v>4</v>
      </c>
      <c r="K280">
        <v>3</v>
      </c>
      <c r="L280">
        <f t="shared" si="5"/>
        <v>1</v>
      </c>
    </row>
    <row r="281" spans="7:12">
      <c r="G281" s="119">
        <v>272</v>
      </c>
      <c r="H281" s="474" t="s">
        <v>35</v>
      </c>
      <c r="I281" s="507">
        <v>0.33179999999999998</v>
      </c>
      <c r="J281" s="483">
        <v>6</v>
      </c>
      <c r="K281">
        <v>7</v>
      </c>
      <c r="L281">
        <f t="shared" si="5"/>
        <v>-1</v>
      </c>
    </row>
    <row r="282" spans="7:12">
      <c r="G282" s="119">
        <v>273</v>
      </c>
      <c r="H282" s="474" t="s">
        <v>36</v>
      </c>
      <c r="I282" s="507">
        <v>0.36270000000000002</v>
      </c>
      <c r="J282" s="483">
        <v>7</v>
      </c>
      <c r="K282">
        <v>5</v>
      </c>
      <c r="L282">
        <f t="shared" si="5"/>
        <v>2</v>
      </c>
    </row>
    <row r="283" spans="7:12">
      <c r="G283" s="119">
        <v>274</v>
      </c>
      <c r="H283" s="474" t="s">
        <v>37</v>
      </c>
      <c r="I283" s="507">
        <v>0.57450000000000001</v>
      </c>
      <c r="J283" s="483">
        <v>10</v>
      </c>
      <c r="K283">
        <v>10</v>
      </c>
      <c r="L283">
        <f t="shared" si="5"/>
        <v>0</v>
      </c>
    </row>
    <row r="284" spans="7:12">
      <c r="G284" s="119">
        <v>275</v>
      </c>
      <c r="H284" s="474" t="s">
        <v>38</v>
      </c>
      <c r="I284" s="507">
        <v>0.22339999999999999</v>
      </c>
      <c r="J284" s="483">
        <v>4</v>
      </c>
      <c r="K284">
        <v>4</v>
      </c>
      <c r="L284">
        <f t="shared" si="5"/>
        <v>0</v>
      </c>
    </row>
    <row r="285" spans="7:12">
      <c r="G285" s="119">
        <v>276</v>
      </c>
      <c r="H285" s="474" t="s">
        <v>39</v>
      </c>
      <c r="I285" s="507">
        <v>9.3600000000000003E-2</v>
      </c>
      <c r="J285" s="483">
        <v>2</v>
      </c>
      <c r="K285">
        <v>2</v>
      </c>
      <c r="L285">
        <f t="shared" si="5"/>
        <v>0</v>
      </c>
    </row>
    <row r="286" spans="7:12">
      <c r="G286" s="119">
        <v>277</v>
      </c>
      <c r="H286" s="474" t="s">
        <v>40</v>
      </c>
      <c r="I286" s="507">
        <v>0.8548</v>
      </c>
      <c r="J286" s="483">
        <v>12</v>
      </c>
      <c r="K286">
        <v>12</v>
      </c>
      <c r="L286">
        <f t="shared" si="5"/>
        <v>0</v>
      </c>
    </row>
    <row r="287" spans="7:12">
      <c r="G287" s="119">
        <v>278</v>
      </c>
      <c r="H287" s="474" t="s">
        <v>41</v>
      </c>
      <c r="I287" s="507">
        <v>0.37909999999999999</v>
      </c>
      <c r="J287" s="483">
        <v>7</v>
      </c>
      <c r="K287">
        <v>6</v>
      </c>
      <c r="L287">
        <f t="shared" si="5"/>
        <v>1</v>
      </c>
    </row>
    <row r="288" spans="7:12">
      <c r="G288" s="119">
        <v>279</v>
      </c>
      <c r="H288" s="474" t="s">
        <v>42</v>
      </c>
      <c r="I288" s="507">
        <v>0</v>
      </c>
      <c r="J288" s="483">
        <v>0</v>
      </c>
      <c r="K288">
        <v>0</v>
      </c>
      <c r="L288">
        <f t="shared" si="5"/>
        <v>0</v>
      </c>
    </row>
    <row r="289" spans="7:12">
      <c r="G289" s="119">
        <v>280</v>
      </c>
      <c r="H289" s="474" t="s">
        <v>43</v>
      </c>
      <c r="I289" s="507">
        <v>0</v>
      </c>
      <c r="J289" s="483">
        <v>0</v>
      </c>
      <c r="K289">
        <v>0</v>
      </c>
      <c r="L289">
        <f t="shared" si="5"/>
        <v>0</v>
      </c>
    </row>
    <row r="290" spans="7:12">
      <c r="G290" s="119">
        <v>281</v>
      </c>
      <c r="H290" s="474" t="s">
        <v>44</v>
      </c>
      <c r="I290" s="507">
        <v>0.872</v>
      </c>
      <c r="J290" s="483">
        <v>12</v>
      </c>
      <c r="K290">
        <v>12</v>
      </c>
      <c r="L290">
        <f t="shared" si="5"/>
        <v>0</v>
      </c>
    </row>
    <row r="291" spans="7:12">
      <c r="G291" s="119">
        <v>282</v>
      </c>
      <c r="H291" s="474" t="s">
        <v>45</v>
      </c>
      <c r="I291" s="507">
        <v>0</v>
      </c>
      <c r="J291" s="483">
        <v>0</v>
      </c>
      <c r="K291">
        <v>0</v>
      </c>
      <c r="L291">
        <f t="shared" si="5"/>
        <v>0</v>
      </c>
    </row>
    <row r="292" spans="7:12">
      <c r="G292" s="119">
        <v>283</v>
      </c>
      <c r="H292" s="474" t="s">
        <v>46</v>
      </c>
      <c r="I292" s="507">
        <v>0</v>
      </c>
      <c r="J292" s="483">
        <v>0</v>
      </c>
      <c r="K292">
        <v>0</v>
      </c>
      <c r="L292">
        <f t="shared" si="5"/>
        <v>0</v>
      </c>
    </row>
    <row r="293" spans="7:12">
      <c r="G293" s="119">
        <v>284</v>
      </c>
      <c r="H293" s="474" t="s">
        <v>47</v>
      </c>
      <c r="I293" s="507">
        <v>0.26540000000000002</v>
      </c>
      <c r="J293" s="483">
        <v>5</v>
      </c>
      <c r="K293">
        <v>5</v>
      </c>
      <c r="L293">
        <f t="shared" si="5"/>
        <v>0</v>
      </c>
    </row>
    <row r="294" spans="7:12">
      <c r="G294" s="119">
        <v>285</v>
      </c>
      <c r="H294" s="474" t="s">
        <v>48</v>
      </c>
      <c r="I294" s="507">
        <v>0.47689999999999999</v>
      </c>
      <c r="J294" s="483">
        <v>8</v>
      </c>
      <c r="K294">
        <v>7</v>
      </c>
      <c r="L294">
        <f t="shared" si="5"/>
        <v>1</v>
      </c>
    </row>
    <row r="295" spans="7:12">
      <c r="G295" s="119">
        <v>286</v>
      </c>
      <c r="H295" s="474" t="s">
        <v>49</v>
      </c>
      <c r="I295" s="507">
        <v>0</v>
      </c>
      <c r="J295" s="483">
        <v>0</v>
      </c>
      <c r="K295">
        <v>0</v>
      </c>
      <c r="L295">
        <f t="shared" si="5"/>
        <v>0</v>
      </c>
    </row>
    <row r="296" spans="7:12">
      <c r="G296" s="119">
        <v>287</v>
      </c>
      <c r="H296" s="474" t="s">
        <v>50</v>
      </c>
      <c r="I296" s="507">
        <v>0.23130000000000001</v>
      </c>
      <c r="J296" s="483">
        <v>4</v>
      </c>
      <c r="K296">
        <v>4</v>
      </c>
      <c r="L296">
        <f t="shared" si="5"/>
        <v>0</v>
      </c>
    </row>
    <row r="297" spans="7:12">
      <c r="G297" s="119">
        <v>288</v>
      </c>
      <c r="H297" s="474" t="s">
        <v>51</v>
      </c>
      <c r="I297" s="507">
        <v>8.8300000000000003E-2</v>
      </c>
      <c r="J297" s="483">
        <v>2</v>
      </c>
      <c r="K297">
        <v>2</v>
      </c>
      <c r="L297">
        <f t="shared" si="5"/>
        <v>0</v>
      </c>
    </row>
    <row r="298" spans="7:12">
      <c r="G298" s="119">
        <v>289</v>
      </c>
      <c r="H298" s="474" t="s">
        <v>52</v>
      </c>
      <c r="I298" s="507">
        <v>0.41639999999999999</v>
      </c>
      <c r="J298" s="483">
        <v>7</v>
      </c>
      <c r="K298">
        <v>7</v>
      </c>
      <c r="L298">
        <f t="shared" si="5"/>
        <v>0</v>
      </c>
    </row>
    <row r="299" spans="7:12">
      <c r="G299" s="119">
        <v>290</v>
      </c>
      <c r="H299" s="474" t="s">
        <v>53</v>
      </c>
      <c r="I299" s="507">
        <v>0.20330000000000001</v>
      </c>
      <c r="J299" s="483">
        <v>4</v>
      </c>
      <c r="K299">
        <v>3</v>
      </c>
      <c r="L299">
        <f t="shared" si="5"/>
        <v>1</v>
      </c>
    </row>
    <row r="300" spans="7:12">
      <c r="G300" s="119">
        <v>291</v>
      </c>
      <c r="H300" s="474" t="s">
        <v>54</v>
      </c>
      <c r="I300" s="507">
        <v>0.255</v>
      </c>
      <c r="J300" s="483">
        <v>5</v>
      </c>
      <c r="K300">
        <v>4</v>
      </c>
      <c r="L300">
        <f t="shared" si="5"/>
        <v>1</v>
      </c>
    </row>
    <row r="301" spans="7:12">
      <c r="G301" s="119">
        <v>292</v>
      </c>
      <c r="H301" s="474" t="s">
        <v>55</v>
      </c>
      <c r="I301" s="507">
        <v>0.32569999999999999</v>
      </c>
      <c r="J301" s="483">
        <v>6</v>
      </c>
      <c r="K301">
        <v>6</v>
      </c>
      <c r="L301">
        <f t="shared" si="5"/>
        <v>0</v>
      </c>
    </row>
    <row r="302" spans="7:12">
      <c r="G302" s="119">
        <v>293</v>
      </c>
      <c r="H302" s="474" t="s">
        <v>56</v>
      </c>
      <c r="I302" s="507">
        <v>0.62870000000000004</v>
      </c>
      <c r="J302" s="483">
        <v>10</v>
      </c>
      <c r="K302">
        <v>10</v>
      </c>
      <c r="L302">
        <f t="shared" si="5"/>
        <v>0</v>
      </c>
    </row>
    <row r="303" spans="7:12">
      <c r="G303" s="119">
        <v>294</v>
      </c>
      <c r="H303" s="474" t="s">
        <v>57</v>
      </c>
      <c r="I303" s="507">
        <v>0</v>
      </c>
      <c r="J303" s="483">
        <v>0</v>
      </c>
      <c r="K303">
        <v>0</v>
      </c>
      <c r="L303">
        <f t="shared" si="5"/>
        <v>0</v>
      </c>
    </row>
    <row r="304" spans="7:12">
      <c r="G304" s="119">
        <v>295</v>
      </c>
      <c r="H304" s="474" t="s">
        <v>58</v>
      </c>
      <c r="I304" s="507">
        <v>0.25119999999999998</v>
      </c>
      <c r="J304" s="483">
        <v>5</v>
      </c>
      <c r="K304">
        <v>4</v>
      </c>
      <c r="L304">
        <f t="shared" si="5"/>
        <v>1</v>
      </c>
    </row>
    <row r="305" spans="7:12">
      <c r="G305" s="119">
        <v>296</v>
      </c>
      <c r="H305" s="474" t="s">
        <v>59</v>
      </c>
      <c r="I305" s="507">
        <v>0.56279999999999997</v>
      </c>
      <c r="J305" s="483">
        <v>10</v>
      </c>
      <c r="K305">
        <v>8</v>
      </c>
      <c r="L305">
        <f t="shared" si="5"/>
        <v>2</v>
      </c>
    </row>
    <row r="306" spans="7:12">
      <c r="G306" s="119">
        <v>297</v>
      </c>
      <c r="H306" s="474" t="s">
        <v>60</v>
      </c>
      <c r="I306" s="507">
        <v>0</v>
      </c>
      <c r="J306" s="483">
        <v>0</v>
      </c>
      <c r="K306">
        <v>0</v>
      </c>
      <c r="L306">
        <f t="shared" si="5"/>
        <v>0</v>
      </c>
    </row>
    <row r="307" spans="7:12">
      <c r="G307" s="119">
        <v>298</v>
      </c>
      <c r="H307" s="474" t="s">
        <v>61</v>
      </c>
      <c r="I307" s="507">
        <v>7.8299999999999995E-2</v>
      </c>
      <c r="J307" s="483">
        <v>2</v>
      </c>
      <c r="K307">
        <v>1</v>
      </c>
      <c r="L307">
        <f t="shared" si="5"/>
        <v>1</v>
      </c>
    </row>
    <row r="308" spans="7:12">
      <c r="G308" s="119">
        <v>299</v>
      </c>
      <c r="H308" s="474" t="s">
        <v>62</v>
      </c>
      <c r="I308" s="507">
        <v>0</v>
      </c>
      <c r="J308" s="483">
        <v>0</v>
      </c>
      <c r="K308">
        <v>0</v>
      </c>
      <c r="L308">
        <f t="shared" si="5"/>
        <v>0</v>
      </c>
    </row>
    <row r="309" spans="7:12">
      <c r="G309" s="119">
        <v>300</v>
      </c>
      <c r="H309" s="474" t="s">
        <v>63</v>
      </c>
      <c r="I309" s="507">
        <v>0.5373</v>
      </c>
      <c r="J309" s="483">
        <v>9</v>
      </c>
      <c r="K309">
        <v>8</v>
      </c>
      <c r="L309">
        <f t="shared" si="5"/>
        <v>1</v>
      </c>
    </row>
    <row r="310" spans="7:12">
      <c r="G310" s="119">
        <v>301</v>
      </c>
      <c r="H310" s="474" t="s">
        <v>64</v>
      </c>
      <c r="I310" s="507">
        <v>0.27339999999999998</v>
      </c>
      <c r="J310" s="483">
        <v>5</v>
      </c>
      <c r="K310">
        <v>4</v>
      </c>
      <c r="L310">
        <f t="shared" si="5"/>
        <v>1</v>
      </c>
    </row>
    <row r="311" spans="7:12">
      <c r="G311" s="119">
        <v>302</v>
      </c>
      <c r="H311" s="474" t="s">
        <v>65</v>
      </c>
      <c r="I311" s="507">
        <v>0</v>
      </c>
      <c r="J311" s="483">
        <v>0</v>
      </c>
      <c r="K311">
        <v>0</v>
      </c>
      <c r="L311">
        <f t="shared" si="5"/>
        <v>0</v>
      </c>
    </row>
    <row r="312" spans="7:12">
      <c r="G312" s="119">
        <v>303</v>
      </c>
      <c r="H312" s="474" t="s">
        <v>66</v>
      </c>
      <c r="I312" s="507">
        <v>0</v>
      </c>
      <c r="J312" s="483">
        <v>0</v>
      </c>
      <c r="K312">
        <v>0</v>
      </c>
      <c r="L312">
        <f t="shared" si="5"/>
        <v>0</v>
      </c>
    </row>
    <row r="313" spans="7:12">
      <c r="G313" s="119">
        <v>304</v>
      </c>
      <c r="H313" s="474" t="s">
        <v>67</v>
      </c>
      <c r="I313" s="507">
        <v>0.32129999999999997</v>
      </c>
      <c r="J313" s="483">
        <v>6</v>
      </c>
      <c r="K313">
        <v>5</v>
      </c>
      <c r="L313">
        <f t="shared" si="5"/>
        <v>1</v>
      </c>
    </row>
    <row r="314" spans="7:12">
      <c r="G314" s="119">
        <v>305</v>
      </c>
      <c r="H314" s="474" t="s">
        <v>68</v>
      </c>
      <c r="I314" s="507">
        <v>0.19370000000000001</v>
      </c>
      <c r="J314" s="483">
        <v>4</v>
      </c>
      <c r="K314">
        <v>3</v>
      </c>
      <c r="L314">
        <f t="shared" si="5"/>
        <v>1</v>
      </c>
    </row>
    <row r="315" spans="7:12">
      <c r="G315" s="119">
        <v>306</v>
      </c>
      <c r="H315" s="474" t="s">
        <v>69</v>
      </c>
      <c r="I315" s="507">
        <v>0.57379999999999998</v>
      </c>
      <c r="J315" s="483">
        <v>10</v>
      </c>
      <c r="K315">
        <v>8</v>
      </c>
      <c r="L315">
        <f t="shared" si="5"/>
        <v>2</v>
      </c>
    </row>
    <row r="316" spans="7:12">
      <c r="G316" s="119">
        <v>307</v>
      </c>
      <c r="H316" s="474" t="s">
        <v>70</v>
      </c>
      <c r="I316" s="507">
        <v>0.1847</v>
      </c>
      <c r="J316" s="483">
        <v>4</v>
      </c>
      <c r="K316">
        <v>3</v>
      </c>
      <c r="L316">
        <f t="shared" si="5"/>
        <v>1</v>
      </c>
    </row>
    <row r="317" spans="7:12">
      <c r="G317" s="119">
        <v>308</v>
      </c>
      <c r="H317" s="474" t="s">
        <v>71</v>
      </c>
      <c r="I317" s="507">
        <v>0.53769999999999996</v>
      </c>
      <c r="J317" s="483">
        <v>9</v>
      </c>
      <c r="K317">
        <v>8</v>
      </c>
      <c r="L317">
        <f t="shared" si="5"/>
        <v>1</v>
      </c>
    </row>
    <row r="318" spans="7:12">
      <c r="G318" s="119">
        <v>309</v>
      </c>
      <c r="H318" s="474" t="s">
        <v>72</v>
      </c>
      <c r="I318" s="507">
        <v>0.67210000000000003</v>
      </c>
      <c r="J318" s="483">
        <v>10</v>
      </c>
      <c r="K318">
        <v>10</v>
      </c>
      <c r="L318">
        <f t="shared" si="5"/>
        <v>0</v>
      </c>
    </row>
    <row r="319" spans="7:12">
      <c r="G319" s="119">
        <v>310</v>
      </c>
      <c r="H319" s="474" t="s">
        <v>73</v>
      </c>
      <c r="I319" s="507">
        <v>0.68640000000000001</v>
      </c>
      <c r="J319" s="483">
        <v>10</v>
      </c>
      <c r="K319">
        <v>10</v>
      </c>
      <c r="L319">
        <f t="shared" si="5"/>
        <v>0</v>
      </c>
    </row>
    <row r="320" spans="7:12">
      <c r="G320" s="119">
        <v>311</v>
      </c>
      <c r="H320" s="474" t="s">
        <v>74</v>
      </c>
      <c r="I320" s="507">
        <v>0</v>
      </c>
      <c r="J320" s="483">
        <v>0</v>
      </c>
      <c r="K320">
        <v>0</v>
      </c>
      <c r="L320">
        <f t="shared" si="5"/>
        <v>0</v>
      </c>
    </row>
    <row r="321" spans="7:12">
      <c r="G321" s="119">
        <v>312</v>
      </c>
      <c r="H321" s="474" t="s">
        <v>75</v>
      </c>
      <c r="I321" s="507">
        <v>0</v>
      </c>
      <c r="J321" s="483">
        <v>0</v>
      </c>
      <c r="K321">
        <v>0</v>
      </c>
      <c r="L321">
        <f t="shared" si="5"/>
        <v>0</v>
      </c>
    </row>
    <row r="322" spans="7:12">
      <c r="G322" s="119">
        <v>313</v>
      </c>
      <c r="H322" s="474" t="s">
        <v>76</v>
      </c>
      <c r="I322" s="507">
        <v>0</v>
      </c>
      <c r="J322" s="483">
        <v>0</v>
      </c>
      <c r="K322">
        <v>0</v>
      </c>
      <c r="L322">
        <f t="shared" si="5"/>
        <v>0</v>
      </c>
    </row>
    <row r="323" spans="7:12">
      <c r="G323" s="119">
        <v>314</v>
      </c>
      <c r="H323" s="474" t="s">
        <v>77</v>
      </c>
      <c r="I323" s="507">
        <v>0.4098</v>
      </c>
      <c r="J323" s="483">
        <v>7</v>
      </c>
      <c r="K323">
        <v>6</v>
      </c>
      <c r="L323">
        <f t="shared" si="5"/>
        <v>1</v>
      </c>
    </row>
    <row r="324" spans="7:12">
      <c r="G324" s="119">
        <v>315</v>
      </c>
      <c r="H324" s="474" t="s">
        <v>78</v>
      </c>
      <c r="I324" s="507">
        <v>9.9400000000000002E-2</v>
      </c>
      <c r="J324" s="483">
        <v>2</v>
      </c>
      <c r="K324">
        <v>2</v>
      </c>
      <c r="L324">
        <f t="shared" si="5"/>
        <v>0</v>
      </c>
    </row>
    <row r="325" spans="7:12">
      <c r="G325" s="119">
        <v>316</v>
      </c>
      <c r="H325" s="474" t="s">
        <v>79</v>
      </c>
      <c r="I325" s="507">
        <v>0.752</v>
      </c>
      <c r="J325" s="483">
        <v>11</v>
      </c>
      <c r="K325">
        <v>10</v>
      </c>
      <c r="L325">
        <f t="shared" si="5"/>
        <v>1</v>
      </c>
    </row>
    <row r="326" spans="7:12">
      <c r="G326" s="119">
        <v>317</v>
      </c>
      <c r="H326" s="474" t="s">
        <v>80</v>
      </c>
      <c r="I326" s="507">
        <v>8.1100000000000005E-2</v>
      </c>
      <c r="J326" s="483">
        <v>2</v>
      </c>
      <c r="K326">
        <v>2</v>
      </c>
      <c r="L326">
        <f t="shared" si="5"/>
        <v>0</v>
      </c>
    </row>
    <row r="327" spans="7:12">
      <c r="G327" s="119">
        <v>318</v>
      </c>
      <c r="H327" s="474" t="s">
        <v>81</v>
      </c>
      <c r="I327" s="507">
        <v>0.52680000000000005</v>
      </c>
      <c r="J327" s="483">
        <v>9</v>
      </c>
      <c r="K327">
        <v>6</v>
      </c>
      <c r="L327">
        <f t="shared" si="5"/>
        <v>3</v>
      </c>
    </row>
    <row r="328" spans="7:12">
      <c r="G328" s="119">
        <v>319</v>
      </c>
      <c r="H328" s="474" t="s">
        <v>82</v>
      </c>
      <c r="I328" s="507">
        <v>0</v>
      </c>
      <c r="J328" s="483">
        <v>0</v>
      </c>
      <c r="K328">
        <v>0</v>
      </c>
      <c r="L328">
        <f t="shared" si="5"/>
        <v>0</v>
      </c>
    </row>
    <row r="329" spans="7:12">
      <c r="G329" s="119">
        <v>320</v>
      </c>
      <c r="H329" s="474" t="s">
        <v>83</v>
      </c>
      <c r="I329" s="507">
        <v>0</v>
      </c>
      <c r="J329" s="483">
        <v>0</v>
      </c>
      <c r="K329">
        <v>0</v>
      </c>
      <c r="L329">
        <f t="shared" si="5"/>
        <v>0</v>
      </c>
    </row>
    <row r="330" spans="7:12">
      <c r="G330" s="119">
        <v>321</v>
      </c>
      <c r="H330" s="474" t="s">
        <v>84</v>
      </c>
      <c r="I330" s="507">
        <v>0.1729</v>
      </c>
      <c r="J330" s="483">
        <v>3</v>
      </c>
      <c r="K330">
        <v>3</v>
      </c>
      <c r="L330">
        <f t="shared" si="5"/>
        <v>0</v>
      </c>
    </row>
    <row r="331" spans="7:12">
      <c r="G331" s="119">
        <v>322</v>
      </c>
      <c r="H331" s="474" t="s">
        <v>85</v>
      </c>
      <c r="I331" s="507">
        <v>0.32890000000000003</v>
      </c>
      <c r="J331" s="483">
        <v>6</v>
      </c>
      <c r="K331">
        <v>5</v>
      </c>
      <c r="L331">
        <f t="shared" ref="L331:L394" si="6">J331-K331</f>
        <v>1</v>
      </c>
    </row>
    <row r="332" spans="7:12">
      <c r="G332" s="119">
        <v>323</v>
      </c>
      <c r="H332" s="474" t="s">
        <v>86</v>
      </c>
      <c r="I332" s="507">
        <v>0.27229999999999999</v>
      </c>
      <c r="J332" s="483">
        <v>5</v>
      </c>
      <c r="K332">
        <v>4</v>
      </c>
      <c r="L332">
        <f t="shared" si="6"/>
        <v>1</v>
      </c>
    </row>
    <row r="333" spans="7:12">
      <c r="G333" s="119">
        <v>324</v>
      </c>
      <c r="H333" s="474" t="s">
        <v>87</v>
      </c>
      <c r="I333" s="507">
        <v>0</v>
      </c>
      <c r="J333" s="483">
        <v>0</v>
      </c>
      <c r="K333">
        <v>0</v>
      </c>
      <c r="L333">
        <f t="shared" si="6"/>
        <v>0</v>
      </c>
    </row>
    <row r="334" spans="7:12">
      <c r="G334" s="119">
        <v>325</v>
      </c>
      <c r="H334" s="474" t="s">
        <v>88</v>
      </c>
      <c r="I334" s="507">
        <v>0.51819999999999999</v>
      </c>
      <c r="J334" s="483">
        <v>9</v>
      </c>
      <c r="K334">
        <v>8</v>
      </c>
      <c r="L334">
        <f t="shared" si="6"/>
        <v>1</v>
      </c>
    </row>
    <row r="335" spans="7:12">
      <c r="G335" s="119">
        <v>326</v>
      </c>
      <c r="H335" s="474" t="s">
        <v>89</v>
      </c>
      <c r="I335" s="507">
        <v>0.1036</v>
      </c>
      <c r="J335" s="483">
        <v>2</v>
      </c>
      <c r="K335">
        <v>2</v>
      </c>
      <c r="L335">
        <f t="shared" si="6"/>
        <v>0</v>
      </c>
    </row>
    <row r="336" spans="7:12">
      <c r="G336" s="119">
        <v>327</v>
      </c>
      <c r="H336" s="474" t="s">
        <v>90</v>
      </c>
      <c r="I336" s="507">
        <v>0.3039</v>
      </c>
      <c r="J336" s="483">
        <v>6</v>
      </c>
      <c r="K336">
        <v>5</v>
      </c>
      <c r="L336">
        <f t="shared" si="6"/>
        <v>1</v>
      </c>
    </row>
    <row r="337" spans="7:12">
      <c r="G337" s="119">
        <v>328</v>
      </c>
      <c r="H337" s="474" t="s">
        <v>91</v>
      </c>
      <c r="I337" s="507">
        <v>0</v>
      </c>
      <c r="J337" s="483">
        <v>0</v>
      </c>
      <c r="K337">
        <v>0</v>
      </c>
      <c r="L337">
        <f t="shared" si="6"/>
        <v>0</v>
      </c>
    </row>
    <row r="338" spans="7:12">
      <c r="G338" s="119">
        <v>329</v>
      </c>
      <c r="H338" s="474" t="s">
        <v>92</v>
      </c>
      <c r="I338" s="507">
        <v>0</v>
      </c>
      <c r="J338" s="483">
        <v>0</v>
      </c>
      <c r="K338">
        <v>0</v>
      </c>
      <c r="L338">
        <f t="shared" si="6"/>
        <v>0</v>
      </c>
    </row>
    <row r="339" spans="7:12">
      <c r="G339" s="119">
        <v>330</v>
      </c>
      <c r="H339" s="474" t="s">
        <v>93</v>
      </c>
      <c r="I339" s="507">
        <v>8.9099999999999999E-2</v>
      </c>
      <c r="J339" s="483">
        <v>2</v>
      </c>
      <c r="K339">
        <v>2</v>
      </c>
      <c r="L339">
        <f t="shared" si="6"/>
        <v>0</v>
      </c>
    </row>
    <row r="340" spans="7:12">
      <c r="G340" s="119">
        <v>331</v>
      </c>
      <c r="H340" s="474" t="s">
        <v>94</v>
      </c>
      <c r="I340" s="507">
        <v>0.3826</v>
      </c>
      <c r="J340" s="483">
        <v>7</v>
      </c>
      <c r="K340">
        <v>6</v>
      </c>
      <c r="L340">
        <f t="shared" si="6"/>
        <v>1</v>
      </c>
    </row>
    <row r="341" spans="7:12">
      <c r="G341" s="119">
        <v>332</v>
      </c>
      <c r="H341" s="474" t="s">
        <v>95</v>
      </c>
      <c r="I341" s="507">
        <v>0.6048</v>
      </c>
      <c r="J341" s="483">
        <v>10</v>
      </c>
      <c r="K341">
        <v>10</v>
      </c>
      <c r="L341">
        <f t="shared" si="6"/>
        <v>0</v>
      </c>
    </row>
    <row r="342" spans="7:12">
      <c r="G342" s="119">
        <v>333</v>
      </c>
      <c r="H342" s="474" t="s">
        <v>96</v>
      </c>
      <c r="I342" s="507">
        <v>0</v>
      </c>
      <c r="J342" s="483">
        <v>0</v>
      </c>
      <c r="K342">
        <v>0</v>
      </c>
      <c r="L342">
        <f t="shared" si="6"/>
        <v>0</v>
      </c>
    </row>
    <row r="343" spans="7:12">
      <c r="G343" s="119">
        <v>334</v>
      </c>
      <c r="H343" s="474" t="s">
        <v>97</v>
      </c>
      <c r="I343" s="507">
        <v>0</v>
      </c>
      <c r="J343" s="483">
        <v>0</v>
      </c>
      <c r="K343">
        <v>0</v>
      </c>
      <c r="L343">
        <f t="shared" si="6"/>
        <v>0</v>
      </c>
    </row>
    <row r="344" spans="7:12">
      <c r="G344" s="119">
        <v>335</v>
      </c>
      <c r="H344" s="474" t="s">
        <v>98</v>
      </c>
      <c r="I344" s="507">
        <v>8.3199999999999996E-2</v>
      </c>
      <c r="J344" s="483">
        <v>2</v>
      </c>
      <c r="K344">
        <v>2</v>
      </c>
      <c r="L344">
        <f t="shared" si="6"/>
        <v>0</v>
      </c>
    </row>
    <row r="345" spans="7:12">
      <c r="G345" s="119">
        <v>336</v>
      </c>
      <c r="H345" s="474" t="s">
        <v>99</v>
      </c>
      <c r="I345" s="507">
        <v>0.43569999999999998</v>
      </c>
      <c r="J345" s="483">
        <v>8</v>
      </c>
      <c r="K345">
        <v>7</v>
      </c>
      <c r="L345">
        <f t="shared" si="6"/>
        <v>1</v>
      </c>
    </row>
    <row r="346" spans="7:12">
      <c r="G346" s="119">
        <v>337</v>
      </c>
      <c r="H346" s="474" t="s">
        <v>100</v>
      </c>
      <c r="I346" s="507">
        <v>0.28570000000000001</v>
      </c>
      <c r="J346" s="483">
        <v>5</v>
      </c>
      <c r="K346">
        <v>6</v>
      </c>
      <c r="L346">
        <f t="shared" si="6"/>
        <v>-1</v>
      </c>
    </row>
    <row r="347" spans="7:12">
      <c r="G347" s="119">
        <v>338</v>
      </c>
      <c r="H347" s="474" t="s">
        <v>101</v>
      </c>
      <c r="I347" s="507">
        <v>0</v>
      </c>
      <c r="J347" s="483">
        <v>0</v>
      </c>
      <c r="K347">
        <v>0</v>
      </c>
      <c r="L347">
        <f t="shared" si="6"/>
        <v>0</v>
      </c>
    </row>
    <row r="348" spans="7:12">
      <c r="G348" s="119">
        <v>339</v>
      </c>
      <c r="H348" s="474" t="s">
        <v>102</v>
      </c>
      <c r="I348" s="507">
        <v>0</v>
      </c>
      <c r="J348" s="483">
        <v>0</v>
      </c>
      <c r="K348">
        <v>0</v>
      </c>
      <c r="L348">
        <f t="shared" si="6"/>
        <v>0</v>
      </c>
    </row>
    <row r="349" spans="7:12">
      <c r="G349" s="119">
        <v>340</v>
      </c>
      <c r="H349" s="474" t="s">
        <v>103</v>
      </c>
      <c r="I349" s="507">
        <v>0.34510000000000002</v>
      </c>
      <c r="J349" s="483">
        <v>6</v>
      </c>
      <c r="K349">
        <v>5</v>
      </c>
      <c r="L349">
        <f t="shared" si="6"/>
        <v>1</v>
      </c>
    </row>
    <row r="350" spans="7:12">
      <c r="G350" s="119">
        <v>341</v>
      </c>
      <c r="H350" s="474" t="s">
        <v>104</v>
      </c>
      <c r="I350" s="507">
        <v>0</v>
      </c>
      <c r="J350" s="483">
        <v>0</v>
      </c>
      <c r="K350">
        <v>0</v>
      </c>
      <c r="L350">
        <f t="shared" si="6"/>
        <v>0</v>
      </c>
    </row>
    <row r="351" spans="7:12">
      <c r="G351" s="119">
        <v>342</v>
      </c>
      <c r="H351" s="474" t="s">
        <v>105</v>
      </c>
      <c r="I351" s="507">
        <v>0.1767</v>
      </c>
      <c r="J351" s="483">
        <v>3</v>
      </c>
      <c r="K351">
        <v>3</v>
      </c>
      <c r="L351">
        <f t="shared" si="6"/>
        <v>0</v>
      </c>
    </row>
    <row r="352" spans="7:12">
      <c r="G352" s="119">
        <v>343</v>
      </c>
      <c r="H352" s="474" t="s">
        <v>106</v>
      </c>
      <c r="I352" s="507">
        <v>0.62080000000000002</v>
      </c>
      <c r="J352" s="483">
        <v>10</v>
      </c>
      <c r="K352">
        <v>9</v>
      </c>
      <c r="L352">
        <f t="shared" si="6"/>
        <v>1</v>
      </c>
    </row>
    <row r="353" spans="7:14">
      <c r="G353" s="119">
        <v>344</v>
      </c>
      <c r="H353" s="474" t="s">
        <v>107</v>
      </c>
      <c r="I353" s="507">
        <v>7.9399999999999998E-2</v>
      </c>
      <c r="J353" s="483">
        <v>2</v>
      </c>
      <c r="K353">
        <v>2</v>
      </c>
      <c r="L353">
        <f t="shared" si="6"/>
        <v>0</v>
      </c>
    </row>
    <row r="354" spans="7:14">
      <c r="G354" s="119">
        <v>345</v>
      </c>
      <c r="H354" s="474" t="s">
        <v>108</v>
      </c>
      <c r="I354" s="507">
        <v>0</v>
      </c>
      <c r="J354" s="483">
        <v>0</v>
      </c>
      <c r="K354">
        <v>0</v>
      </c>
      <c r="L354">
        <f t="shared" si="6"/>
        <v>0</v>
      </c>
    </row>
    <row r="355" spans="7:14">
      <c r="G355" s="119">
        <v>346</v>
      </c>
      <c r="H355" s="474" t="s">
        <v>109</v>
      </c>
      <c r="I355" s="507">
        <v>0.42070000000000002</v>
      </c>
      <c r="J355" s="483">
        <v>8</v>
      </c>
      <c r="K355">
        <v>6</v>
      </c>
      <c r="L355">
        <f t="shared" si="6"/>
        <v>2</v>
      </c>
    </row>
    <row r="356" spans="7:14">
      <c r="G356" s="119">
        <v>347</v>
      </c>
      <c r="H356" s="474" t="s">
        <v>604</v>
      </c>
      <c r="I356" s="507">
        <v>0.42209999999999998</v>
      </c>
      <c r="J356" s="483">
        <v>8</v>
      </c>
      <c r="K356">
        <v>6</v>
      </c>
      <c r="L356">
        <f t="shared" si="6"/>
        <v>2</v>
      </c>
    </row>
    <row r="357" spans="7:14">
      <c r="G357" s="119">
        <v>348</v>
      </c>
      <c r="H357" s="474" t="s">
        <v>110</v>
      </c>
      <c r="I357" s="507">
        <v>0.76329999999999998</v>
      </c>
      <c r="J357" s="483">
        <v>11</v>
      </c>
      <c r="K357">
        <v>11</v>
      </c>
      <c r="L357">
        <f t="shared" si="6"/>
        <v>0</v>
      </c>
    </row>
    <row r="358" spans="7:14">
      <c r="G358" s="119">
        <v>349</v>
      </c>
      <c r="H358" s="474" t="s">
        <v>111</v>
      </c>
      <c r="I358" s="507">
        <v>0.44629999999999997</v>
      </c>
      <c r="J358" s="483">
        <v>8</v>
      </c>
      <c r="K358">
        <v>7</v>
      </c>
      <c r="L358">
        <f t="shared" si="6"/>
        <v>1</v>
      </c>
    </row>
    <row r="359" spans="7:14">
      <c r="G359" s="119">
        <v>350</v>
      </c>
      <c r="H359" s="474" t="s">
        <v>112</v>
      </c>
      <c r="I359" s="507">
        <v>0.16109999999999999</v>
      </c>
      <c r="J359" s="483">
        <v>3</v>
      </c>
      <c r="K359">
        <v>3</v>
      </c>
      <c r="L359">
        <f t="shared" si="6"/>
        <v>0</v>
      </c>
    </row>
    <row r="360" spans="7:14">
      <c r="G360" s="119">
        <v>351</v>
      </c>
      <c r="H360" s="474" t="s">
        <v>113</v>
      </c>
      <c r="I360" s="507">
        <v>0</v>
      </c>
      <c r="J360" s="483">
        <v>0</v>
      </c>
      <c r="K360">
        <v>0</v>
      </c>
      <c r="L360">
        <f t="shared" si="6"/>
        <v>0</v>
      </c>
    </row>
    <row r="361" spans="7:14">
      <c r="G361" s="119">
        <v>352</v>
      </c>
      <c r="H361" s="474" t="s">
        <v>609</v>
      </c>
      <c r="I361" s="507">
        <v>0.1065</v>
      </c>
      <c r="J361" s="483">
        <v>2</v>
      </c>
      <c r="K361" s="483">
        <v>2</v>
      </c>
      <c r="L361">
        <f t="shared" si="6"/>
        <v>0</v>
      </c>
    </row>
    <row r="362" spans="7:14">
      <c r="G362" s="119">
        <v>406</v>
      </c>
      <c r="H362" s="474" t="s">
        <v>114</v>
      </c>
      <c r="I362" s="507">
        <v>0.44790000000000002</v>
      </c>
      <c r="J362" s="483">
        <v>8</v>
      </c>
      <c r="K362">
        <v>8</v>
      </c>
      <c r="L362">
        <f t="shared" si="6"/>
        <v>0</v>
      </c>
    </row>
    <row r="363" spans="7:14">
      <c r="G363" s="119">
        <v>600</v>
      </c>
      <c r="H363" s="474" t="s">
        <v>115</v>
      </c>
      <c r="I363" s="507">
        <v>0.1182</v>
      </c>
      <c r="J363" s="483">
        <v>2</v>
      </c>
      <c r="K363">
        <v>2</v>
      </c>
      <c r="L363">
        <f t="shared" si="6"/>
        <v>0</v>
      </c>
    </row>
    <row r="364" spans="7:14">
      <c r="G364" s="119">
        <v>603</v>
      </c>
      <c r="H364" s="474" t="s">
        <v>1206</v>
      </c>
      <c r="I364" s="507">
        <v>0.63049999999999995</v>
      </c>
      <c r="J364" s="483">
        <v>10</v>
      </c>
      <c r="K364">
        <v>10</v>
      </c>
      <c r="L364">
        <f t="shared" si="6"/>
        <v>0</v>
      </c>
      <c r="N364" s="474"/>
    </row>
    <row r="365" spans="7:14">
      <c r="G365" s="119">
        <v>605</v>
      </c>
      <c r="H365" s="474" t="s">
        <v>116</v>
      </c>
      <c r="I365" s="507">
        <v>0.34949999999999998</v>
      </c>
      <c r="J365" s="483">
        <v>6</v>
      </c>
      <c r="K365">
        <v>6</v>
      </c>
      <c r="L365">
        <f t="shared" si="6"/>
        <v>0</v>
      </c>
    </row>
    <row r="366" spans="7:14">
      <c r="G366" s="119">
        <v>610</v>
      </c>
      <c r="H366" s="474" t="s">
        <v>117</v>
      </c>
      <c r="I366" s="507">
        <v>0.28179999999999999</v>
      </c>
      <c r="J366" s="483">
        <v>5</v>
      </c>
      <c r="K366">
        <v>4</v>
      </c>
      <c r="L366">
        <f t="shared" si="6"/>
        <v>1</v>
      </c>
    </row>
    <row r="367" spans="7:14">
      <c r="G367" s="119">
        <v>615</v>
      </c>
      <c r="H367" s="474" t="s">
        <v>118</v>
      </c>
      <c r="I367" s="507">
        <v>0.69159999999999999</v>
      </c>
      <c r="J367" s="483">
        <v>10</v>
      </c>
      <c r="K367">
        <v>10</v>
      </c>
      <c r="L367">
        <f t="shared" si="6"/>
        <v>0</v>
      </c>
    </row>
    <row r="368" spans="7:14">
      <c r="G368" s="119">
        <v>616</v>
      </c>
      <c r="H368" s="474" t="s">
        <v>787</v>
      </c>
      <c r="I368" s="507">
        <v>0.34549999999999997</v>
      </c>
      <c r="J368" s="483">
        <v>6</v>
      </c>
      <c r="K368">
        <v>6</v>
      </c>
      <c r="L368">
        <f t="shared" si="6"/>
        <v>0</v>
      </c>
    </row>
    <row r="369" spans="7:12">
      <c r="G369" s="119">
        <v>618</v>
      </c>
      <c r="H369" s="474" t="s">
        <v>119</v>
      </c>
      <c r="I369" s="507">
        <v>0.44</v>
      </c>
      <c r="J369" s="483">
        <v>8</v>
      </c>
      <c r="K369">
        <v>7</v>
      </c>
      <c r="L369">
        <f t="shared" si="6"/>
        <v>1</v>
      </c>
    </row>
    <row r="370" spans="7:12">
      <c r="G370" s="119">
        <v>620</v>
      </c>
      <c r="H370" s="474" t="s">
        <v>120</v>
      </c>
      <c r="I370" s="507">
        <v>0.18679999999999999</v>
      </c>
      <c r="J370" s="483">
        <v>4</v>
      </c>
      <c r="K370">
        <v>3</v>
      </c>
      <c r="L370">
        <f t="shared" si="6"/>
        <v>1</v>
      </c>
    </row>
    <row r="371" spans="7:12">
      <c r="G371" s="119">
        <v>622</v>
      </c>
      <c r="H371" s="474" t="s">
        <v>121</v>
      </c>
      <c r="I371" s="507">
        <v>0.37209999999999999</v>
      </c>
      <c r="J371" s="483">
        <v>7</v>
      </c>
      <c r="K371">
        <v>6</v>
      </c>
      <c r="L371">
        <f t="shared" si="6"/>
        <v>1</v>
      </c>
    </row>
    <row r="372" spans="7:12">
      <c r="G372" s="119">
        <v>625</v>
      </c>
      <c r="H372" s="474" t="s">
        <v>122</v>
      </c>
      <c r="I372" s="507">
        <v>0.30099999999999999</v>
      </c>
      <c r="J372" s="483">
        <v>6</v>
      </c>
      <c r="K372">
        <v>4</v>
      </c>
      <c r="L372">
        <f t="shared" si="6"/>
        <v>2</v>
      </c>
    </row>
    <row r="373" spans="7:12">
      <c r="G373" s="119">
        <v>632</v>
      </c>
      <c r="H373" s="474" t="s">
        <v>622</v>
      </c>
      <c r="I373" s="507">
        <v>0.4254</v>
      </c>
      <c r="J373" s="483">
        <v>8</v>
      </c>
      <c r="K373">
        <v>6</v>
      </c>
      <c r="L373">
        <f t="shared" si="6"/>
        <v>2</v>
      </c>
    </row>
    <row r="374" spans="7:12">
      <c r="G374" s="119">
        <v>635</v>
      </c>
      <c r="H374" s="474" t="s">
        <v>123</v>
      </c>
      <c r="I374" s="507">
        <v>0.4738</v>
      </c>
      <c r="J374" s="483">
        <v>8</v>
      </c>
      <c r="K374">
        <v>7</v>
      </c>
      <c r="L374">
        <f t="shared" si="6"/>
        <v>1</v>
      </c>
    </row>
    <row r="375" spans="7:12">
      <c r="G375" s="119">
        <v>640</v>
      </c>
      <c r="H375" s="474" t="s">
        <v>124</v>
      </c>
      <c r="I375" s="507">
        <v>0.10580000000000001</v>
      </c>
      <c r="J375" s="483">
        <v>2</v>
      </c>
      <c r="K375">
        <v>2</v>
      </c>
      <c r="L375">
        <f t="shared" si="6"/>
        <v>0</v>
      </c>
    </row>
    <row r="376" spans="7:12">
      <c r="G376" s="119">
        <v>645</v>
      </c>
      <c r="H376" s="474" t="s">
        <v>125</v>
      </c>
      <c r="I376" s="507">
        <v>0.61339999999999995</v>
      </c>
      <c r="J376" s="483">
        <v>10</v>
      </c>
      <c r="K376">
        <v>9</v>
      </c>
      <c r="L376">
        <f t="shared" si="6"/>
        <v>1</v>
      </c>
    </row>
    <row r="377" spans="7:12">
      <c r="G377" s="119">
        <v>650</v>
      </c>
      <c r="H377" s="474" t="s">
        <v>126</v>
      </c>
      <c r="I377" s="507">
        <v>0.25119999999999998</v>
      </c>
      <c r="J377" s="483">
        <v>5</v>
      </c>
      <c r="K377">
        <v>4</v>
      </c>
      <c r="L377">
        <f t="shared" si="6"/>
        <v>1</v>
      </c>
    </row>
    <row r="378" spans="7:12">
      <c r="G378" s="119">
        <v>655</v>
      </c>
      <c r="H378" s="474" t="s">
        <v>127</v>
      </c>
      <c r="I378" s="507">
        <v>6.2100000000000002E-2</v>
      </c>
      <c r="J378" s="483">
        <v>2</v>
      </c>
      <c r="K378">
        <v>1</v>
      </c>
      <c r="L378">
        <f t="shared" si="6"/>
        <v>1</v>
      </c>
    </row>
    <row r="379" spans="7:12">
      <c r="G379" s="119">
        <v>658</v>
      </c>
      <c r="H379" s="474" t="s">
        <v>128</v>
      </c>
      <c r="I379" s="507">
        <v>0.36030000000000001</v>
      </c>
      <c r="J379" s="483">
        <v>7</v>
      </c>
      <c r="K379">
        <v>5</v>
      </c>
      <c r="L379">
        <f t="shared" si="6"/>
        <v>2</v>
      </c>
    </row>
    <row r="380" spans="7:12">
      <c r="G380" s="119">
        <v>660</v>
      </c>
      <c r="H380" s="474" t="s">
        <v>129</v>
      </c>
      <c r="I380" s="507">
        <v>0.36759999999999998</v>
      </c>
      <c r="J380" s="483">
        <v>7</v>
      </c>
      <c r="K380">
        <v>5</v>
      </c>
      <c r="L380">
        <f t="shared" si="6"/>
        <v>2</v>
      </c>
    </row>
    <row r="381" spans="7:12">
      <c r="G381" s="119">
        <v>662</v>
      </c>
      <c r="H381" s="474" t="s">
        <v>630</v>
      </c>
      <c r="I381" s="507">
        <v>0.52290000000000003</v>
      </c>
      <c r="J381" s="483">
        <v>9</v>
      </c>
      <c r="K381">
        <v>7</v>
      </c>
      <c r="L381">
        <f t="shared" si="6"/>
        <v>2</v>
      </c>
    </row>
    <row r="382" spans="7:12">
      <c r="G382" s="119">
        <v>665</v>
      </c>
      <c r="H382" s="474" t="s">
        <v>130</v>
      </c>
      <c r="I382" s="507">
        <v>0.28160000000000002</v>
      </c>
      <c r="J382" s="483">
        <v>5</v>
      </c>
      <c r="K382">
        <v>4</v>
      </c>
      <c r="L382">
        <f t="shared" si="6"/>
        <v>1</v>
      </c>
    </row>
    <row r="383" spans="7:12">
      <c r="G383" s="119">
        <v>670</v>
      </c>
      <c r="H383" s="474" t="s">
        <v>131</v>
      </c>
      <c r="I383" s="507">
        <v>0.3</v>
      </c>
      <c r="J383" s="483">
        <v>6</v>
      </c>
      <c r="K383">
        <v>4</v>
      </c>
      <c r="L383">
        <f t="shared" si="6"/>
        <v>2</v>
      </c>
    </row>
    <row r="384" spans="7:12">
      <c r="G384" s="119">
        <v>672</v>
      </c>
      <c r="H384" s="474" t="s">
        <v>132</v>
      </c>
      <c r="I384" s="507">
        <v>0.49130000000000001</v>
      </c>
      <c r="J384" s="483">
        <v>9</v>
      </c>
      <c r="K384">
        <v>7</v>
      </c>
      <c r="L384">
        <f t="shared" si="6"/>
        <v>2</v>
      </c>
    </row>
    <row r="385" spans="7:12">
      <c r="G385" s="119">
        <v>673</v>
      </c>
      <c r="H385" s="474" t="s">
        <v>133</v>
      </c>
      <c r="I385" s="507">
        <v>0.12039999999999999</v>
      </c>
      <c r="J385" s="483">
        <v>3</v>
      </c>
      <c r="K385">
        <v>2</v>
      </c>
      <c r="L385">
        <f t="shared" si="6"/>
        <v>1</v>
      </c>
    </row>
    <row r="386" spans="7:12">
      <c r="G386" s="119">
        <v>674</v>
      </c>
      <c r="H386" s="474" t="s">
        <v>134</v>
      </c>
      <c r="I386" s="507">
        <v>0.60619999999999996</v>
      </c>
      <c r="J386" s="483">
        <v>10</v>
      </c>
      <c r="K386">
        <v>9</v>
      </c>
      <c r="L386">
        <f t="shared" si="6"/>
        <v>1</v>
      </c>
    </row>
    <row r="387" spans="7:12">
      <c r="G387" s="119">
        <v>675</v>
      </c>
      <c r="H387" s="474" t="s">
        <v>135</v>
      </c>
      <c r="I387" s="507">
        <v>0.1148</v>
      </c>
      <c r="J387" s="483">
        <v>2</v>
      </c>
      <c r="K387">
        <v>2</v>
      </c>
      <c r="L387">
        <f t="shared" si="6"/>
        <v>0</v>
      </c>
    </row>
    <row r="388" spans="7:12">
      <c r="G388" s="119">
        <v>680</v>
      </c>
      <c r="H388" s="474" t="s">
        <v>136</v>
      </c>
      <c r="I388" s="507">
        <v>0.25490000000000002</v>
      </c>
      <c r="J388" s="483">
        <v>5</v>
      </c>
      <c r="K388">
        <v>4</v>
      </c>
      <c r="L388">
        <f t="shared" si="6"/>
        <v>1</v>
      </c>
    </row>
    <row r="389" spans="7:12">
      <c r="G389" s="119">
        <v>683</v>
      </c>
      <c r="H389" s="474" t="s">
        <v>137</v>
      </c>
      <c r="I389" s="507">
        <v>0.24149999999999999</v>
      </c>
      <c r="J389" s="483">
        <v>5</v>
      </c>
      <c r="K389">
        <v>4</v>
      </c>
      <c r="L389">
        <f t="shared" si="6"/>
        <v>1</v>
      </c>
    </row>
    <row r="390" spans="7:12">
      <c r="G390" s="119">
        <v>685</v>
      </c>
      <c r="H390" s="474" t="s">
        <v>138</v>
      </c>
      <c r="I390" s="507">
        <v>0.55020000000000002</v>
      </c>
      <c r="J390" s="483">
        <v>10</v>
      </c>
      <c r="K390">
        <v>10</v>
      </c>
      <c r="L390">
        <f t="shared" si="6"/>
        <v>0</v>
      </c>
    </row>
    <row r="391" spans="7:12">
      <c r="G391" s="119">
        <v>690</v>
      </c>
      <c r="H391" s="474" t="s">
        <v>139</v>
      </c>
      <c r="I391" s="507">
        <v>0.16930000000000001</v>
      </c>
      <c r="J391" s="483">
        <v>3</v>
      </c>
      <c r="K391">
        <v>3</v>
      </c>
      <c r="L391">
        <f t="shared" si="6"/>
        <v>0</v>
      </c>
    </row>
    <row r="392" spans="7:12">
      <c r="G392" s="119">
        <v>695</v>
      </c>
      <c r="H392" s="474" t="s">
        <v>140</v>
      </c>
      <c r="I392" s="507">
        <v>0.10299999999999999</v>
      </c>
      <c r="J392" s="483">
        <v>2</v>
      </c>
      <c r="K392">
        <v>2</v>
      </c>
      <c r="L392">
        <f t="shared" si="6"/>
        <v>0</v>
      </c>
    </row>
    <row r="393" spans="7:12">
      <c r="G393" s="119">
        <v>698</v>
      </c>
      <c r="H393" s="474" t="s">
        <v>642</v>
      </c>
      <c r="I393" s="507">
        <v>0.15970000000000001</v>
      </c>
      <c r="J393" s="483">
        <v>3</v>
      </c>
      <c r="K393">
        <v>3</v>
      </c>
      <c r="L393">
        <f t="shared" si="6"/>
        <v>0</v>
      </c>
    </row>
    <row r="394" spans="7:12">
      <c r="G394" s="119">
        <v>700</v>
      </c>
      <c r="H394" s="474" t="s">
        <v>141</v>
      </c>
      <c r="I394" s="507">
        <v>0.46139999999999998</v>
      </c>
      <c r="J394" s="483">
        <v>8</v>
      </c>
      <c r="K394">
        <v>7</v>
      </c>
      <c r="L394">
        <f t="shared" si="6"/>
        <v>1</v>
      </c>
    </row>
    <row r="395" spans="7:12">
      <c r="G395" s="119">
        <v>705</v>
      </c>
      <c r="H395" s="474" t="s">
        <v>142</v>
      </c>
      <c r="I395" s="507">
        <v>0.1174</v>
      </c>
      <c r="J395" s="483">
        <v>2</v>
      </c>
      <c r="K395">
        <v>2</v>
      </c>
      <c r="L395">
        <f t="shared" ref="L395:L448" si="7">J395-K395</f>
        <v>0</v>
      </c>
    </row>
    <row r="396" spans="7:12">
      <c r="G396" s="119">
        <v>710</v>
      </c>
      <c r="H396" s="474" t="s">
        <v>143</v>
      </c>
      <c r="I396" s="507">
        <v>0.14940000000000001</v>
      </c>
      <c r="J396" s="483">
        <v>3</v>
      </c>
      <c r="K396">
        <v>2</v>
      </c>
      <c r="L396">
        <f t="shared" si="7"/>
        <v>1</v>
      </c>
    </row>
    <row r="397" spans="7:12">
      <c r="G397" s="119">
        <v>712</v>
      </c>
      <c r="H397" s="474" t="s">
        <v>1042</v>
      </c>
      <c r="I397" s="507">
        <v>0.41789999999999999</v>
      </c>
      <c r="J397" s="483">
        <v>7</v>
      </c>
      <c r="K397">
        <v>6</v>
      </c>
      <c r="L397">
        <f t="shared" si="7"/>
        <v>1</v>
      </c>
    </row>
    <row r="398" spans="7:12">
      <c r="G398" s="119">
        <v>715</v>
      </c>
      <c r="H398" s="474" t="s">
        <v>144</v>
      </c>
      <c r="I398" s="507">
        <v>0.28360000000000002</v>
      </c>
      <c r="J398" s="483">
        <v>5</v>
      </c>
      <c r="K398">
        <v>5</v>
      </c>
      <c r="L398">
        <f t="shared" si="7"/>
        <v>0</v>
      </c>
    </row>
    <row r="399" spans="7:12">
      <c r="G399" s="119">
        <v>717</v>
      </c>
      <c r="H399" s="474" t="s">
        <v>145</v>
      </c>
      <c r="I399" s="507">
        <v>0.49469999999999997</v>
      </c>
      <c r="J399" s="483">
        <v>9</v>
      </c>
      <c r="K399">
        <v>7</v>
      </c>
      <c r="L399">
        <f t="shared" si="7"/>
        <v>2</v>
      </c>
    </row>
    <row r="400" spans="7:12">
      <c r="G400" s="119">
        <v>720</v>
      </c>
      <c r="H400" s="474" t="s">
        <v>146</v>
      </c>
      <c r="I400" s="507">
        <v>0.44529999999999997</v>
      </c>
      <c r="J400" s="483">
        <v>8</v>
      </c>
      <c r="K400">
        <v>6</v>
      </c>
      <c r="L400">
        <f t="shared" si="7"/>
        <v>2</v>
      </c>
    </row>
    <row r="401" spans="7:12">
      <c r="G401" s="119">
        <v>725</v>
      </c>
      <c r="H401" s="474" t="s">
        <v>147</v>
      </c>
      <c r="I401" s="507">
        <v>0.1426</v>
      </c>
      <c r="J401" s="483">
        <v>3</v>
      </c>
      <c r="K401">
        <v>2</v>
      </c>
      <c r="L401">
        <f t="shared" si="7"/>
        <v>1</v>
      </c>
    </row>
    <row r="402" spans="7:12">
      <c r="G402" s="119">
        <v>728</v>
      </c>
      <c r="H402" s="474" t="s">
        <v>148</v>
      </c>
      <c r="I402" s="507">
        <v>0.45710000000000001</v>
      </c>
      <c r="J402" s="483">
        <v>8</v>
      </c>
      <c r="K402">
        <v>9</v>
      </c>
      <c r="L402">
        <f t="shared" si="7"/>
        <v>-1</v>
      </c>
    </row>
    <row r="403" spans="7:12">
      <c r="G403" s="119">
        <v>730</v>
      </c>
      <c r="H403" s="474" t="s">
        <v>149</v>
      </c>
      <c r="I403" s="507">
        <v>0.1396</v>
      </c>
      <c r="J403" s="483">
        <v>3</v>
      </c>
      <c r="K403">
        <v>2</v>
      </c>
      <c r="L403">
        <f t="shared" si="7"/>
        <v>1</v>
      </c>
    </row>
    <row r="404" spans="7:12">
      <c r="G404" s="119">
        <v>735</v>
      </c>
      <c r="H404" s="474" t="s">
        <v>150</v>
      </c>
      <c r="I404" s="507">
        <v>0.3095</v>
      </c>
      <c r="J404" s="483">
        <v>6</v>
      </c>
      <c r="K404">
        <v>4</v>
      </c>
      <c r="L404">
        <f t="shared" si="7"/>
        <v>2</v>
      </c>
    </row>
    <row r="405" spans="7:12">
      <c r="G405" s="119">
        <v>740</v>
      </c>
      <c r="H405" s="474" t="s">
        <v>151</v>
      </c>
      <c r="I405" s="507">
        <v>0.2296</v>
      </c>
      <c r="J405" s="483">
        <v>4</v>
      </c>
      <c r="K405">
        <v>3</v>
      </c>
      <c r="L405">
        <f t="shared" si="7"/>
        <v>1</v>
      </c>
    </row>
    <row r="406" spans="7:12">
      <c r="G406" s="119">
        <v>745</v>
      </c>
      <c r="H406" s="474" t="s">
        <v>152</v>
      </c>
      <c r="I406" s="507">
        <v>0.17330000000000001</v>
      </c>
      <c r="J406" s="483">
        <v>3</v>
      </c>
      <c r="K406">
        <v>3</v>
      </c>
      <c r="L406">
        <f t="shared" si="7"/>
        <v>0</v>
      </c>
    </row>
    <row r="407" spans="7:12">
      <c r="G407" s="119">
        <v>750</v>
      </c>
      <c r="H407" s="474" t="s">
        <v>153</v>
      </c>
      <c r="I407" s="507">
        <v>0.40739999999999998</v>
      </c>
      <c r="J407" s="483">
        <v>7</v>
      </c>
      <c r="K407">
        <v>6</v>
      </c>
      <c r="L407">
        <f t="shared" si="7"/>
        <v>1</v>
      </c>
    </row>
    <row r="408" spans="7:12">
      <c r="G408" s="119">
        <v>753</v>
      </c>
      <c r="H408" s="474" t="s">
        <v>154</v>
      </c>
      <c r="I408" s="507">
        <v>0.40970000000000001</v>
      </c>
      <c r="J408" s="483">
        <v>7</v>
      </c>
      <c r="K408">
        <v>6</v>
      </c>
      <c r="L408">
        <f t="shared" si="7"/>
        <v>1</v>
      </c>
    </row>
    <row r="409" spans="7:12">
      <c r="G409" s="119">
        <v>755</v>
      </c>
      <c r="H409" s="474" t="s">
        <v>155</v>
      </c>
      <c r="I409" s="507">
        <v>0.59689999999999999</v>
      </c>
      <c r="J409" s="483">
        <v>10</v>
      </c>
      <c r="K409">
        <v>9</v>
      </c>
      <c r="L409">
        <f t="shared" si="7"/>
        <v>1</v>
      </c>
    </row>
    <row r="410" spans="7:12">
      <c r="G410" s="119">
        <v>760</v>
      </c>
      <c r="H410" s="474" t="s">
        <v>156</v>
      </c>
      <c r="I410" s="507">
        <v>0.26019999999999999</v>
      </c>
      <c r="J410" s="483">
        <v>5</v>
      </c>
      <c r="K410">
        <v>4</v>
      </c>
      <c r="L410">
        <f t="shared" si="7"/>
        <v>1</v>
      </c>
    </row>
    <row r="411" spans="7:12">
      <c r="G411" s="119">
        <v>763</v>
      </c>
      <c r="H411" s="474" t="s">
        <v>788</v>
      </c>
      <c r="I411" s="507">
        <v>0.26679999999999998</v>
      </c>
      <c r="J411" s="483">
        <v>5</v>
      </c>
      <c r="K411">
        <v>4</v>
      </c>
      <c r="L411">
        <f t="shared" si="7"/>
        <v>1</v>
      </c>
    </row>
    <row r="412" spans="7:12">
      <c r="G412" s="119">
        <v>765</v>
      </c>
      <c r="H412" s="474" t="s">
        <v>157</v>
      </c>
      <c r="I412" s="507">
        <v>0.50249999999999995</v>
      </c>
      <c r="J412" s="483">
        <v>9</v>
      </c>
      <c r="K412">
        <v>7</v>
      </c>
      <c r="L412">
        <f t="shared" si="7"/>
        <v>2</v>
      </c>
    </row>
    <row r="413" spans="7:12">
      <c r="G413" s="119">
        <v>766</v>
      </c>
      <c r="H413" s="474" t="s">
        <v>1043</v>
      </c>
      <c r="I413" s="507">
        <v>0.37940000000000002</v>
      </c>
      <c r="J413" s="483">
        <v>7</v>
      </c>
      <c r="K413">
        <v>6</v>
      </c>
      <c r="L413">
        <f t="shared" si="7"/>
        <v>1</v>
      </c>
    </row>
    <row r="414" spans="7:12">
      <c r="G414" s="119">
        <v>767</v>
      </c>
      <c r="H414" s="474" t="s">
        <v>158</v>
      </c>
      <c r="I414" s="507">
        <v>0.51970000000000005</v>
      </c>
      <c r="J414" s="483">
        <v>9</v>
      </c>
      <c r="K414">
        <v>8</v>
      </c>
      <c r="L414">
        <f t="shared" si="7"/>
        <v>1</v>
      </c>
    </row>
    <row r="415" spans="7:12">
      <c r="G415" s="119">
        <v>770</v>
      </c>
      <c r="H415" s="474" t="s">
        <v>159</v>
      </c>
      <c r="I415" s="507">
        <v>0.31080000000000002</v>
      </c>
      <c r="J415" s="483">
        <v>6</v>
      </c>
      <c r="K415">
        <v>5</v>
      </c>
      <c r="L415">
        <f t="shared" si="7"/>
        <v>1</v>
      </c>
    </row>
    <row r="416" spans="7:12">
      <c r="G416" s="119">
        <v>773</v>
      </c>
      <c r="H416" s="474" t="s">
        <v>160</v>
      </c>
      <c r="I416" s="507">
        <v>0.35010000000000002</v>
      </c>
      <c r="J416" s="483">
        <v>6</v>
      </c>
      <c r="K416">
        <v>5</v>
      </c>
      <c r="L416">
        <f t="shared" si="7"/>
        <v>1</v>
      </c>
    </row>
    <row r="417" spans="7:12">
      <c r="G417" s="119">
        <v>774</v>
      </c>
      <c r="H417" s="474" t="s">
        <v>664</v>
      </c>
      <c r="I417" s="507">
        <v>0.37969999999999998</v>
      </c>
      <c r="J417" s="483">
        <v>7</v>
      </c>
      <c r="K417">
        <v>5</v>
      </c>
      <c r="L417">
        <f t="shared" si="7"/>
        <v>2</v>
      </c>
    </row>
    <row r="418" spans="7:12">
      <c r="G418" s="119">
        <v>775</v>
      </c>
      <c r="H418" s="474" t="s">
        <v>161</v>
      </c>
      <c r="I418" s="507">
        <v>0.1895</v>
      </c>
      <c r="J418" s="483">
        <v>4</v>
      </c>
      <c r="K418">
        <v>3</v>
      </c>
      <c r="L418">
        <f t="shared" si="7"/>
        <v>1</v>
      </c>
    </row>
    <row r="419" spans="7:12">
      <c r="G419" s="119">
        <v>778</v>
      </c>
      <c r="H419" s="474" t="s">
        <v>666</v>
      </c>
      <c r="I419" s="507">
        <v>0.52880000000000005</v>
      </c>
      <c r="J419" s="483">
        <v>9</v>
      </c>
      <c r="K419">
        <v>9</v>
      </c>
      <c r="L419">
        <f t="shared" si="7"/>
        <v>0</v>
      </c>
    </row>
    <row r="420" spans="7:12">
      <c r="G420" s="119">
        <v>780</v>
      </c>
      <c r="H420" s="474" t="s">
        <v>162</v>
      </c>
      <c r="I420" s="507">
        <v>0.3135</v>
      </c>
      <c r="J420" s="483">
        <v>6</v>
      </c>
      <c r="K420">
        <v>5</v>
      </c>
      <c r="L420">
        <f t="shared" si="7"/>
        <v>1</v>
      </c>
    </row>
    <row r="421" spans="7:12">
      <c r="G421" s="119">
        <v>801</v>
      </c>
      <c r="H421" s="474" t="s">
        <v>163</v>
      </c>
      <c r="I421" s="507">
        <v>0.46529999999999999</v>
      </c>
      <c r="J421" s="483">
        <v>8</v>
      </c>
      <c r="K421">
        <v>7</v>
      </c>
      <c r="L421">
        <f t="shared" si="7"/>
        <v>1</v>
      </c>
    </row>
    <row r="422" spans="7:12">
      <c r="G422" s="119">
        <v>805</v>
      </c>
      <c r="H422" s="474" t="s">
        <v>164</v>
      </c>
      <c r="I422" s="507">
        <v>0.16689999999999999</v>
      </c>
      <c r="J422" s="483">
        <v>3</v>
      </c>
      <c r="K422">
        <v>3</v>
      </c>
      <c r="L422">
        <f t="shared" si="7"/>
        <v>0</v>
      </c>
    </row>
    <row r="423" spans="7:12">
      <c r="G423" s="119">
        <v>806</v>
      </c>
      <c r="H423" s="474" t="s">
        <v>165</v>
      </c>
      <c r="I423" s="507">
        <v>0.42859999999999998</v>
      </c>
      <c r="J423" s="483">
        <v>8</v>
      </c>
      <c r="K423">
        <v>7</v>
      </c>
      <c r="L423">
        <f t="shared" si="7"/>
        <v>1</v>
      </c>
    </row>
    <row r="424" spans="7:12">
      <c r="G424" s="119">
        <v>810</v>
      </c>
      <c r="H424" s="474" t="s">
        <v>166</v>
      </c>
      <c r="I424" s="507">
        <v>0.38469999999999999</v>
      </c>
      <c r="J424" s="483">
        <v>7</v>
      </c>
      <c r="K424">
        <v>7</v>
      </c>
      <c r="L424">
        <f t="shared" si="7"/>
        <v>0</v>
      </c>
    </row>
    <row r="425" spans="7:12">
      <c r="G425" s="119">
        <v>815</v>
      </c>
      <c r="H425" s="474" t="s">
        <v>167</v>
      </c>
      <c r="I425" s="507">
        <v>0.56569999999999998</v>
      </c>
      <c r="J425" s="483">
        <v>10</v>
      </c>
      <c r="K425">
        <v>9</v>
      </c>
      <c r="L425">
        <f t="shared" si="7"/>
        <v>1</v>
      </c>
    </row>
    <row r="426" spans="7:12">
      <c r="G426" s="119">
        <v>817</v>
      </c>
      <c r="H426" s="474" t="s">
        <v>1080</v>
      </c>
      <c r="I426" s="507">
        <v>0.26419999999999999</v>
      </c>
      <c r="J426" s="483">
        <v>5</v>
      </c>
      <c r="K426">
        <v>6</v>
      </c>
      <c r="L426">
        <f t="shared" si="7"/>
        <v>-1</v>
      </c>
    </row>
    <row r="427" spans="7:12">
      <c r="G427" s="119">
        <v>818</v>
      </c>
      <c r="H427" s="474" t="s">
        <v>168</v>
      </c>
      <c r="I427" s="507">
        <v>0.49819999999999998</v>
      </c>
      <c r="J427" s="483">
        <v>9</v>
      </c>
      <c r="K427">
        <v>9</v>
      </c>
      <c r="L427">
        <f t="shared" si="7"/>
        <v>0</v>
      </c>
    </row>
    <row r="428" spans="7:12">
      <c r="G428" s="119">
        <v>821</v>
      </c>
      <c r="H428" s="474" t="s">
        <v>169</v>
      </c>
      <c r="I428" s="507">
        <v>0.51160000000000005</v>
      </c>
      <c r="J428" s="483">
        <v>9</v>
      </c>
      <c r="K428">
        <v>10</v>
      </c>
      <c r="L428">
        <f t="shared" si="7"/>
        <v>-1</v>
      </c>
    </row>
    <row r="429" spans="7:12">
      <c r="G429" s="119">
        <v>823</v>
      </c>
      <c r="H429" s="474" t="s">
        <v>170</v>
      </c>
      <c r="I429" s="507">
        <v>0.74319999999999997</v>
      </c>
      <c r="J429" s="483">
        <v>11</v>
      </c>
      <c r="K429">
        <v>11</v>
      </c>
      <c r="L429">
        <f t="shared" si="7"/>
        <v>0</v>
      </c>
    </row>
    <row r="430" spans="7:12">
      <c r="G430" s="119">
        <v>825</v>
      </c>
      <c r="H430" s="474" t="s">
        <v>171</v>
      </c>
      <c r="I430" s="507">
        <v>0.56399999999999995</v>
      </c>
      <c r="J430" s="483">
        <v>10</v>
      </c>
      <c r="K430">
        <v>10</v>
      </c>
      <c r="L430">
        <f t="shared" si="7"/>
        <v>0</v>
      </c>
    </row>
    <row r="431" spans="7:12">
      <c r="G431" s="119">
        <v>828</v>
      </c>
      <c r="H431" s="474" t="s">
        <v>172</v>
      </c>
      <c r="I431" s="507">
        <v>0.61040000000000005</v>
      </c>
      <c r="J431" s="483">
        <v>10</v>
      </c>
      <c r="K431">
        <v>10</v>
      </c>
      <c r="L431">
        <f t="shared" si="7"/>
        <v>0</v>
      </c>
    </row>
    <row r="432" spans="7:12">
      <c r="G432" s="119">
        <v>829</v>
      </c>
      <c r="H432" s="474" t="s">
        <v>173</v>
      </c>
      <c r="I432" s="507">
        <v>0.63290000000000002</v>
      </c>
      <c r="J432" s="483">
        <v>10</v>
      </c>
      <c r="K432">
        <v>10</v>
      </c>
      <c r="L432">
        <f t="shared" si="7"/>
        <v>0</v>
      </c>
    </row>
    <row r="433" spans="7:12">
      <c r="G433" s="119">
        <v>830</v>
      </c>
      <c r="H433" s="474" t="s">
        <v>174</v>
      </c>
      <c r="I433" s="507">
        <v>0.2397</v>
      </c>
      <c r="J433" s="483">
        <v>4</v>
      </c>
      <c r="K433">
        <v>7</v>
      </c>
      <c r="L433">
        <f t="shared" si="7"/>
        <v>-3</v>
      </c>
    </row>
    <row r="434" spans="7:12">
      <c r="G434" s="119">
        <v>832</v>
      </c>
      <c r="H434" s="474" t="s">
        <v>175</v>
      </c>
      <c r="I434" s="507">
        <v>0.39140000000000003</v>
      </c>
      <c r="J434" s="483">
        <v>7</v>
      </c>
      <c r="K434">
        <v>6</v>
      </c>
      <c r="L434">
        <f t="shared" si="7"/>
        <v>1</v>
      </c>
    </row>
    <row r="435" spans="7:12">
      <c r="G435" s="119">
        <v>851</v>
      </c>
      <c r="H435" s="474" t="s">
        <v>176</v>
      </c>
      <c r="I435" s="507">
        <v>0.50819999999999999</v>
      </c>
      <c r="J435" s="483">
        <v>9</v>
      </c>
      <c r="K435">
        <v>8</v>
      </c>
      <c r="L435">
        <f t="shared" si="7"/>
        <v>1</v>
      </c>
    </row>
    <row r="436" spans="7:12">
      <c r="G436" s="119">
        <v>852</v>
      </c>
      <c r="H436" s="474" t="s">
        <v>177</v>
      </c>
      <c r="I436" s="507">
        <v>0.34239999999999998</v>
      </c>
      <c r="J436" s="483">
        <v>6</v>
      </c>
      <c r="K436">
        <v>5</v>
      </c>
      <c r="L436">
        <f t="shared" si="7"/>
        <v>1</v>
      </c>
    </row>
    <row r="437" spans="7:12">
      <c r="G437" s="119">
        <v>853</v>
      </c>
      <c r="H437" s="474" t="s">
        <v>178</v>
      </c>
      <c r="I437" s="507">
        <v>0.55549999999999999</v>
      </c>
      <c r="J437" s="483">
        <v>10</v>
      </c>
      <c r="K437">
        <v>9</v>
      </c>
      <c r="L437">
        <f t="shared" si="7"/>
        <v>1</v>
      </c>
    </row>
    <row r="438" spans="7:12">
      <c r="G438" s="119">
        <v>855</v>
      </c>
      <c r="H438" s="474" t="s">
        <v>179</v>
      </c>
      <c r="I438" s="507">
        <v>0.27350000000000002</v>
      </c>
      <c r="J438" s="483">
        <v>5</v>
      </c>
      <c r="K438">
        <v>5</v>
      </c>
      <c r="L438">
        <f t="shared" si="7"/>
        <v>0</v>
      </c>
    </row>
    <row r="439" spans="7:12">
      <c r="G439" s="119">
        <v>860</v>
      </c>
      <c r="H439" s="474" t="s">
        <v>180</v>
      </c>
      <c r="I439" s="507">
        <v>0.47539999999999999</v>
      </c>
      <c r="J439" s="483">
        <v>8</v>
      </c>
      <c r="K439">
        <v>8</v>
      </c>
      <c r="L439">
        <f t="shared" si="7"/>
        <v>0</v>
      </c>
    </row>
    <row r="440" spans="7:12">
      <c r="G440" s="119">
        <v>871</v>
      </c>
      <c r="H440" s="474" t="s">
        <v>181</v>
      </c>
      <c r="I440" s="507">
        <v>0.2445</v>
      </c>
      <c r="J440" s="483">
        <v>5</v>
      </c>
      <c r="K440">
        <v>4</v>
      </c>
      <c r="L440">
        <f t="shared" si="7"/>
        <v>1</v>
      </c>
    </row>
    <row r="441" spans="7:12">
      <c r="G441" s="119">
        <v>872</v>
      </c>
      <c r="H441" s="474" t="s">
        <v>182</v>
      </c>
      <c r="I441" s="507">
        <v>0.49419999999999997</v>
      </c>
      <c r="J441" s="483">
        <v>9</v>
      </c>
      <c r="K441">
        <v>10</v>
      </c>
      <c r="L441">
        <f t="shared" si="7"/>
        <v>-1</v>
      </c>
    </row>
    <row r="442" spans="7:12">
      <c r="G442" s="119">
        <v>873</v>
      </c>
      <c r="H442" s="474" t="s">
        <v>183</v>
      </c>
      <c r="I442" s="507">
        <v>0.34050000000000002</v>
      </c>
      <c r="J442" s="483">
        <v>6</v>
      </c>
      <c r="K442">
        <v>6</v>
      </c>
      <c r="L442">
        <f t="shared" si="7"/>
        <v>0</v>
      </c>
    </row>
    <row r="443" spans="7:12">
      <c r="G443" s="119">
        <v>876</v>
      </c>
      <c r="H443" s="474" t="s">
        <v>184</v>
      </c>
      <c r="I443" s="507">
        <v>0.38450000000000001</v>
      </c>
      <c r="J443" s="483">
        <v>7</v>
      </c>
      <c r="K443">
        <v>6</v>
      </c>
      <c r="L443">
        <f t="shared" si="7"/>
        <v>1</v>
      </c>
    </row>
    <row r="444" spans="7:12">
      <c r="G444" s="119">
        <v>878</v>
      </c>
      <c r="H444" s="474" t="s">
        <v>185</v>
      </c>
      <c r="I444" s="507">
        <v>0.30349999999999999</v>
      </c>
      <c r="J444" s="483">
        <v>6</v>
      </c>
      <c r="K444">
        <v>6</v>
      </c>
      <c r="L444">
        <f t="shared" si="7"/>
        <v>0</v>
      </c>
    </row>
    <row r="445" spans="7:12">
      <c r="G445" s="119">
        <v>879</v>
      </c>
      <c r="H445" s="474" t="s">
        <v>186</v>
      </c>
      <c r="I445" s="507">
        <v>0.45700000000000002</v>
      </c>
      <c r="J445" s="483">
        <v>8</v>
      </c>
      <c r="K445">
        <v>6</v>
      </c>
      <c r="L445">
        <f t="shared" si="7"/>
        <v>2</v>
      </c>
    </row>
    <row r="446" spans="7:12">
      <c r="G446" s="119">
        <v>885</v>
      </c>
      <c r="H446" s="474" t="s">
        <v>188</v>
      </c>
      <c r="I446" s="507">
        <v>0.44769999999999999</v>
      </c>
      <c r="J446" s="483">
        <v>8</v>
      </c>
      <c r="K446">
        <v>8</v>
      </c>
      <c r="L446">
        <f t="shared" si="7"/>
        <v>0</v>
      </c>
    </row>
    <row r="447" spans="7:12">
      <c r="G447" s="119">
        <v>910</v>
      </c>
      <c r="H447" s="474" t="s">
        <v>189</v>
      </c>
      <c r="I447" s="507">
        <v>0.34670000000000001</v>
      </c>
      <c r="J447" s="483">
        <v>6</v>
      </c>
      <c r="K447">
        <v>5</v>
      </c>
      <c r="L447">
        <f t="shared" si="7"/>
        <v>1</v>
      </c>
    </row>
    <row r="448" spans="7:12">
      <c r="G448" s="119">
        <v>915</v>
      </c>
      <c r="H448" s="474" t="s">
        <v>190</v>
      </c>
      <c r="I448" s="507">
        <v>0.24660000000000001</v>
      </c>
      <c r="J448" s="483">
        <v>5</v>
      </c>
      <c r="K448">
        <v>4</v>
      </c>
      <c r="L448">
        <f t="shared" si="7"/>
        <v>1</v>
      </c>
    </row>
  </sheetData>
  <autoFilter ref="G9:M448" xr:uid="{3D9763C1-6F6B-483C-A1D5-883DF76EFA6B}"/>
  <sortState xmlns:xlrd2="http://schemas.microsoft.com/office/spreadsheetml/2017/richdata2" ref="N10:Q448">
    <sortCondition ref="N448"/>
  </sortState>
  <conditionalFormatting sqref="J9:J448">
    <cfRule type="colorScale" priority="14">
      <colorScale>
        <cfvo type="min"/>
        <cfvo type="max"/>
        <color rgb="FFFCFCFF"/>
        <color rgb="FF63BE7B"/>
      </colorScale>
    </cfRule>
    <cfRule type="colorScale" priority="15">
      <colorScale>
        <cfvo type="min"/>
        <cfvo type="percentile" val="50"/>
        <cfvo type="max"/>
        <color rgb="FF5A8AC6"/>
        <color rgb="FFFCFCFF"/>
        <color rgb="FFF8696B"/>
      </colorScale>
    </cfRule>
  </conditionalFormatting>
  <conditionalFormatting sqref="D9">
    <cfRule type="colorScale" priority="8">
      <colorScale>
        <cfvo type="min"/>
        <cfvo type="max"/>
        <color rgb="FFFCFCFF"/>
        <color rgb="FF63BE7B"/>
      </colorScale>
    </cfRule>
    <cfRule type="colorScale" priority="9">
      <colorScale>
        <cfvo type="min"/>
        <cfvo type="percentile" val="50"/>
        <cfvo type="max"/>
        <color rgb="FF5A8AC6"/>
        <color rgb="FFFCFCFF"/>
        <color rgb="FFF8696B"/>
      </colorScale>
    </cfRule>
  </conditionalFormatting>
  <conditionalFormatting sqref="E10:E19">
    <cfRule type="expression" dxfId="2" priority="7">
      <formula>"&lt;&gt;0"</formula>
    </cfRule>
  </conditionalFormatting>
  <conditionalFormatting sqref="K9">
    <cfRule type="colorScale" priority="5">
      <colorScale>
        <cfvo type="min"/>
        <cfvo type="max"/>
        <color rgb="FFFCFCFF"/>
        <color rgb="FF63BE7B"/>
      </colorScale>
    </cfRule>
    <cfRule type="colorScale" priority="6">
      <colorScale>
        <cfvo type="min"/>
        <cfvo type="percentile" val="50"/>
        <cfvo type="max"/>
        <color rgb="FF5A8AC6"/>
        <color rgb="FFFCFCFF"/>
        <color rgb="FFF8696B"/>
      </colorScale>
    </cfRule>
  </conditionalFormatting>
  <conditionalFormatting sqref="E20">
    <cfRule type="expression" dxfId="1" priority="4">
      <formula>"&lt;&gt;0"</formula>
    </cfRule>
  </conditionalFormatting>
  <conditionalFormatting sqref="E21">
    <cfRule type="expression" dxfId="0" priority="3">
      <formula>"&lt;&gt;0"</formula>
    </cfRule>
  </conditionalFormatting>
  <conditionalFormatting sqref="K361">
    <cfRule type="colorScale" priority="1">
      <colorScale>
        <cfvo type="min"/>
        <cfvo type="max"/>
        <color rgb="FFFCFCFF"/>
        <color rgb="FF63BE7B"/>
      </colorScale>
    </cfRule>
    <cfRule type="colorScale" priority="2">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448"/>
  <sheetViews>
    <sheetView showGridLines="0" workbookViewId="0">
      <pane ySplit="9" topLeftCell="A10" activePane="bottomLeft" state="frozen"/>
      <selection activeCell="O28" sqref="O28"/>
      <selection pane="bottomLeft" activeCell="O28" sqref="O28"/>
    </sheetView>
  </sheetViews>
  <sheetFormatPr defaultColWidth="9.33203125" defaultRowHeight="12"/>
  <cols>
    <col min="1" max="1" width="10.1640625" style="400" customWidth="1"/>
    <col min="2" max="2" width="37.33203125" style="401" customWidth="1"/>
    <col min="3" max="3" width="7.33203125" style="400" customWidth="1"/>
    <col min="4" max="5" width="11.1640625" style="50" customWidth="1"/>
    <col min="6" max="6" width="11.33203125" style="400" customWidth="1"/>
    <col min="7" max="7" width="49.1640625" style="403" customWidth="1"/>
    <col min="8" max="8" width="14.83203125" style="400" customWidth="1"/>
    <col min="9" max="11" width="9.33203125" style="404"/>
    <col min="12" max="12" width="26" style="404" customWidth="1"/>
    <col min="13" max="16384" width="9.33203125" style="404"/>
  </cols>
  <sheetData>
    <row r="1" spans="1:8">
      <c r="F1" s="402">
        <f>COUNTIF(H10:H99,"=open")</f>
        <v>70</v>
      </c>
      <c r="H1" s="400">
        <f>COUNTA(H10:H99)</f>
        <v>72</v>
      </c>
    </row>
    <row r="2" spans="1:8" ht="11.25" hidden="1" customHeight="1"/>
    <row r="3" spans="1:8" ht="11.25" hidden="1" customHeight="1"/>
    <row r="4" spans="1:8" ht="11.25" hidden="1" customHeight="1"/>
    <row r="5" spans="1:8" ht="11.25" hidden="1" customHeight="1">
      <c r="G5" s="400"/>
    </row>
    <row r="6" spans="1:8">
      <c r="A6" s="159">
        <v>43740</v>
      </c>
      <c r="B6" s="405" t="s">
        <v>1039</v>
      </c>
      <c r="C6" s="405"/>
      <c r="D6" s="405"/>
      <c r="E6" s="401"/>
      <c r="F6" s="406">
        <v>44648</v>
      </c>
      <c r="G6" s="407" t="s">
        <v>234</v>
      </c>
      <c r="H6" s="407"/>
    </row>
    <row r="7" spans="1:8">
      <c r="A7" s="408"/>
      <c r="B7" s="408"/>
      <c r="C7" s="408"/>
      <c r="D7" s="408"/>
      <c r="E7" s="401"/>
      <c r="F7" s="409"/>
      <c r="G7" s="409"/>
      <c r="H7" s="409"/>
    </row>
    <row r="8" spans="1:8">
      <c r="A8" s="410"/>
      <c r="B8" s="411"/>
      <c r="C8" s="412"/>
      <c r="D8" s="412"/>
      <c r="E8" s="401"/>
      <c r="F8" s="413"/>
      <c r="G8" s="414"/>
      <c r="H8" s="415" t="s">
        <v>1051</v>
      </c>
    </row>
    <row r="9" spans="1:8">
      <c r="A9" s="412" t="s">
        <v>235</v>
      </c>
      <c r="B9" s="412" t="s">
        <v>1040</v>
      </c>
      <c r="C9" s="412" t="s">
        <v>1041</v>
      </c>
      <c r="D9" s="412" t="s">
        <v>1167</v>
      </c>
      <c r="E9" s="401"/>
      <c r="F9" s="415" t="s">
        <v>237</v>
      </c>
      <c r="G9" s="415" t="s">
        <v>238</v>
      </c>
      <c r="H9" s="415" t="s">
        <v>239</v>
      </c>
    </row>
    <row r="10" spans="1:8">
      <c r="A10" s="400">
        <v>1</v>
      </c>
      <c r="B10" s="401" t="s">
        <v>240</v>
      </c>
      <c r="C10" s="400">
        <v>1</v>
      </c>
      <c r="F10" s="416">
        <v>409</v>
      </c>
      <c r="G10" s="513" t="s">
        <v>620</v>
      </c>
      <c r="H10" s="514" t="s">
        <v>242</v>
      </c>
    </row>
    <row r="11" spans="1:8">
      <c r="A11" s="400">
        <v>2</v>
      </c>
      <c r="B11" s="401" t="s">
        <v>243</v>
      </c>
      <c r="C11" s="400">
        <v>0</v>
      </c>
      <c r="D11" s="50" t="s">
        <v>1056</v>
      </c>
      <c r="F11" s="416">
        <v>410</v>
      </c>
      <c r="G11" s="513" t="s">
        <v>241</v>
      </c>
      <c r="H11" s="514" t="s">
        <v>242</v>
      </c>
    </row>
    <row r="12" spans="1:8">
      <c r="A12" s="400">
        <v>3</v>
      </c>
      <c r="B12" s="401" t="s">
        <v>244</v>
      </c>
      <c r="C12" s="400">
        <v>1</v>
      </c>
      <c r="F12" s="416">
        <v>412</v>
      </c>
      <c r="G12" s="50" t="s">
        <v>1057</v>
      </c>
      <c r="H12" s="416" t="s">
        <v>242</v>
      </c>
    </row>
    <row r="13" spans="1:8">
      <c r="A13" s="400">
        <v>4</v>
      </c>
      <c r="B13" s="401" t="s">
        <v>245</v>
      </c>
      <c r="C13" s="400">
        <v>0</v>
      </c>
      <c r="F13" s="416">
        <v>413</v>
      </c>
      <c r="G13" s="50" t="s">
        <v>1058</v>
      </c>
      <c r="H13" s="514" t="s">
        <v>242</v>
      </c>
    </row>
    <row r="14" spans="1:8">
      <c r="A14" s="400">
        <v>5</v>
      </c>
      <c r="B14" s="401" t="s">
        <v>246</v>
      </c>
      <c r="C14" s="400">
        <v>1</v>
      </c>
      <c r="F14" s="416">
        <v>414</v>
      </c>
      <c r="G14" s="50" t="s">
        <v>1059</v>
      </c>
      <c r="H14" s="416" t="s">
        <v>242</v>
      </c>
    </row>
    <row r="15" spans="1:8">
      <c r="A15" s="400">
        <v>6</v>
      </c>
      <c r="B15" s="401" t="s">
        <v>247</v>
      </c>
      <c r="C15" s="400">
        <v>0</v>
      </c>
      <c r="F15" s="416">
        <v>416</v>
      </c>
      <c r="G15" s="50" t="s">
        <v>1060</v>
      </c>
      <c r="H15" s="416" t="s">
        <v>242</v>
      </c>
    </row>
    <row r="16" spans="1:8">
      <c r="A16" s="400">
        <v>7</v>
      </c>
      <c r="B16" s="401" t="s">
        <v>248</v>
      </c>
      <c r="C16" s="400">
        <v>1</v>
      </c>
      <c r="F16" s="400">
        <v>417</v>
      </c>
      <c r="G16" s="403" t="s">
        <v>621</v>
      </c>
      <c r="H16" s="400" t="s">
        <v>242</v>
      </c>
    </row>
    <row r="17" spans="1:8">
      <c r="A17" s="400">
        <v>8</v>
      </c>
      <c r="B17" s="401" t="s">
        <v>249</v>
      </c>
      <c r="C17" s="400">
        <v>1</v>
      </c>
      <c r="F17" s="416">
        <v>418</v>
      </c>
      <c r="G17" s="50" t="s">
        <v>1088</v>
      </c>
      <c r="H17" s="514" t="s">
        <v>242</v>
      </c>
    </row>
    <row r="18" spans="1:8">
      <c r="A18" s="400">
        <v>9</v>
      </c>
      <c r="B18" s="401" t="s">
        <v>250</v>
      </c>
      <c r="C18" s="400">
        <v>1</v>
      </c>
      <c r="F18" s="416">
        <v>419</v>
      </c>
      <c r="G18" s="50" t="s">
        <v>1089</v>
      </c>
      <c r="H18" s="514" t="s">
        <v>242</v>
      </c>
    </row>
    <row r="19" spans="1:8">
      <c r="A19" s="400">
        <v>10</v>
      </c>
      <c r="B19" s="401" t="s">
        <v>251</v>
      </c>
      <c r="C19" s="400">
        <v>1</v>
      </c>
      <c r="F19" s="416">
        <v>420</v>
      </c>
      <c r="G19" s="50" t="s">
        <v>1061</v>
      </c>
      <c r="H19" s="514" t="s">
        <v>242</v>
      </c>
    </row>
    <row r="20" spans="1:8">
      <c r="A20" s="400">
        <v>11</v>
      </c>
      <c r="B20" s="401" t="s">
        <v>252</v>
      </c>
      <c r="C20" s="400">
        <v>0</v>
      </c>
      <c r="F20" s="416">
        <v>426</v>
      </c>
      <c r="G20" s="513" t="s">
        <v>1083</v>
      </c>
      <c r="H20" s="518" t="s">
        <v>1235</v>
      </c>
    </row>
    <row r="21" spans="1:8">
      <c r="A21" s="400">
        <v>12</v>
      </c>
      <c r="B21" s="401" t="s">
        <v>253</v>
      </c>
      <c r="C21" s="400">
        <v>0</v>
      </c>
      <c r="F21" s="416">
        <v>428</v>
      </c>
      <c r="G21" s="513" t="s">
        <v>1100</v>
      </c>
      <c r="H21" s="514" t="s">
        <v>242</v>
      </c>
    </row>
    <row r="22" spans="1:8">
      <c r="A22" s="400">
        <v>13</v>
      </c>
      <c r="B22" s="401" t="s">
        <v>254</v>
      </c>
      <c r="C22" s="400">
        <v>0</v>
      </c>
      <c r="F22" s="416">
        <v>429</v>
      </c>
      <c r="G22" s="513" t="s">
        <v>255</v>
      </c>
      <c r="H22" s="514" t="s">
        <v>242</v>
      </c>
    </row>
    <row r="23" spans="1:8">
      <c r="A23" s="400">
        <v>14</v>
      </c>
      <c r="B23" s="401" t="s">
        <v>256</v>
      </c>
      <c r="C23" s="400">
        <v>1</v>
      </c>
      <c r="F23" s="416">
        <v>430</v>
      </c>
      <c r="G23" s="513" t="s">
        <v>1052</v>
      </c>
      <c r="H23" s="514" t="s">
        <v>242</v>
      </c>
    </row>
    <row r="24" spans="1:8">
      <c r="A24" s="400">
        <v>15</v>
      </c>
      <c r="B24" s="401" t="s">
        <v>257</v>
      </c>
      <c r="C24" s="400">
        <v>0</v>
      </c>
      <c r="F24" s="416">
        <v>431</v>
      </c>
      <c r="G24" s="513" t="s">
        <v>1084</v>
      </c>
      <c r="H24" s="518" t="s">
        <v>1235</v>
      </c>
    </row>
    <row r="25" spans="1:8">
      <c r="A25" s="400">
        <v>16</v>
      </c>
      <c r="B25" s="401" t="s">
        <v>259</v>
      </c>
      <c r="C25" s="400">
        <v>1</v>
      </c>
      <c r="F25" s="416">
        <v>432</v>
      </c>
      <c r="G25" s="513" t="s">
        <v>258</v>
      </c>
      <c r="H25" s="514" t="s">
        <v>242</v>
      </c>
    </row>
    <row r="26" spans="1:8">
      <c r="A26" s="400">
        <v>17</v>
      </c>
      <c r="B26" s="401" t="s">
        <v>260</v>
      </c>
      <c r="C26" s="400">
        <v>1</v>
      </c>
      <c r="F26" s="416">
        <v>435</v>
      </c>
      <c r="G26" s="513" t="s">
        <v>711</v>
      </c>
      <c r="H26" s="514" t="s">
        <v>242</v>
      </c>
    </row>
    <row r="27" spans="1:8">
      <c r="A27" s="400">
        <v>18</v>
      </c>
      <c r="B27" s="401" t="s">
        <v>262</v>
      </c>
      <c r="C27" s="400">
        <v>1</v>
      </c>
      <c r="F27" s="416">
        <v>436</v>
      </c>
      <c r="G27" s="513" t="s">
        <v>1078</v>
      </c>
      <c r="H27" s="514" t="s">
        <v>242</v>
      </c>
    </row>
    <row r="28" spans="1:8">
      <c r="A28" s="400">
        <v>19</v>
      </c>
      <c r="B28" s="401" t="s">
        <v>263</v>
      </c>
      <c r="C28" s="400">
        <v>0</v>
      </c>
      <c r="D28" s="50" t="s">
        <v>1048</v>
      </c>
      <c r="F28" s="416">
        <v>437</v>
      </c>
      <c r="G28" s="513" t="s">
        <v>1197</v>
      </c>
      <c r="H28" s="514" t="s">
        <v>242</v>
      </c>
    </row>
    <row r="29" spans="1:8">
      <c r="A29" s="400">
        <v>20</v>
      </c>
      <c r="B29" s="401" t="s">
        <v>264</v>
      </c>
      <c r="C29" s="400">
        <v>1</v>
      </c>
      <c r="F29" s="416">
        <v>438</v>
      </c>
      <c r="G29" s="50" t="s">
        <v>1062</v>
      </c>
      <c r="H29" s="514" t="s">
        <v>242</v>
      </c>
    </row>
    <row r="30" spans="1:8">
      <c r="A30" s="400">
        <v>21</v>
      </c>
      <c r="B30" s="401" t="s">
        <v>266</v>
      </c>
      <c r="C30" s="400">
        <v>0</v>
      </c>
      <c r="F30" s="416">
        <v>439</v>
      </c>
      <c r="G30" s="50" t="s">
        <v>265</v>
      </c>
      <c r="H30" s="514" t="s">
        <v>242</v>
      </c>
    </row>
    <row r="31" spans="1:8">
      <c r="A31" s="400">
        <v>22</v>
      </c>
      <c r="B31" s="401" t="s">
        <v>267</v>
      </c>
      <c r="C31" s="400">
        <v>0</v>
      </c>
      <c r="F31" s="416">
        <v>440</v>
      </c>
      <c r="G31" s="513" t="s">
        <v>1234</v>
      </c>
      <c r="H31" s="514" t="s">
        <v>242</v>
      </c>
    </row>
    <row r="32" spans="1:8">
      <c r="A32" s="400">
        <v>23</v>
      </c>
      <c r="B32" s="401" t="s">
        <v>268</v>
      </c>
      <c r="C32" s="400">
        <v>1</v>
      </c>
      <c r="F32" s="416">
        <v>441</v>
      </c>
      <c r="G32" s="50" t="s">
        <v>1219</v>
      </c>
      <c r="H32" s="514" t="s">
        <v>242</v>
      </c>
    </row>
    <row r="33" spans="1:8">
      <c r="A33" s="400">
        <v>24</v>
      </c>
      <c r="B33" s="401" t="s">
        <v>269</v>
      </c>
      <c r="C33" s="400">
        <v>1</v>
      </c>
      <c r="F33" s="416">
        <v>444</v>
      </c>
      <c r="G33" s="513" t="s">
        <v>270</v>
      </c>
      <c r="H33" s="514" t="s">
        <v>242</v>
      </c>
    </row>
    <row r="34" spans="1:8">
      <c r="A34" s="400">
        <v>25</v>
      </c>
      <c r="B34" s="401" t="s">
        <v>271</v>
      </c>
      <c r="C34" s="400">
        <v>1</v>
      </c>
      <c r="F34" s="416">
        <v>445</v>
      </c>
      <c r="G34" s="513" t="s">
        <v>1079</v>
      </c>
      <c r="H34" s="514" t="s">
        <v>242</v>
      </c>
    </row>
    <row r="35" spans="1:8">
      <c r="A35" s="400">
        <v>26</v>
      </c>
      <c r="B35" s="401" t="s">
        <v>272</v>
      </c>
      <c r="C35" s="400">
        <v>1</v>
      </c>
      <c r="F35" s="416">
        <v>446</v>
      </c>
      <c r="G35" s="513" t="s">
        <v>1053</v>
      </c>
      <c r="H35" s="514" t="s">
        <v>242</v>
      </c>
    </row>
    <row r="36" spans="1:8">
      <c r="A36" s="400">
        <v>27</v>
      </c>
      <c r="B36" s="401" t="s">
        <v>273</v>
      </c>
      <c r="C36" s="400">
        <v>1</v>
      </c>
      <c r="D36" s="50" t="s">
        <v>1048</v>
      </c>
      <c r="F36" s="416">
        <v>447</v>
      </c>
      <c r="G36" s="50" t="s">
        <v>1063</v>
      </c>
      <c r="H36" s="514" t="s">
        <v>242</v>
      </c>
    </row>
    <row r="37" spans="1:8">
      <c r="A37" s="400">
        <v>28</v>
      </c>
      <c r="B37" s="401" t="s">
        <v>274</v>
      </c>
      <c r="C37" s="400">
        <v>0</v>
      </c>
      <c r="D37" s="50" t="s">
        <v>1168</v>
      </c>
      <c r="F37" s="416">
        <v>449</v>
      </c>
      <c r="G37" s="513" t="s">
        <v>275</v>
      </c>
      <c r="H37" s="514" t="s">
        <v>242</v>
      </c>
    </row>
    <row r="38" spans="1:8">
      <c r="A38" s="400">
        <v>29</v>
      </c>
      <c r="B38" s="401" t="s">
        <v>276</v>
      </c>
      <c r="C38" s="400">
        <v>0</v>
      </c>
      <c r="F38" s="416">
        <v>450</v>
      </c>
      <c r="G38" s="50" t="s">
        <v>1064</v>
      </c>
      <c r="H38" s="514" t="s">
        <v>242</v>
      </c>
    </row>
    <row r="39" spans="1:8">
      <c r="A39" s="400">
        <v>30</v>
      </c>
      <c r="B39" s="401" t="s">
        <v>277</v>
      </c>
      <c r="C39" s="400">
        <v>1</v>
      </c>
      <c r="F39" s="416">
        <v>453</v>
      </c>
      <c r="G39" s="513" t="s">
        <v>279</v>
      </c>
      <c r="H39" s="514" t="s">
        <v>242</v>
      </c>
    </row>
    <row r="40" spans="1:8">
      <c r="A40" s="400">
        <v>31</v>
      </c>
      <c r="B40" s="401" t="s">
        <v>278</v>
      </c>
      <c r="C40" s="400">
        <v>1</v>
      </c>
      <c r="F40" s="416">
        <v>454</v>
      </c>
      <c r="G40" s="513" t="s">
        <v>281</v>
      </c>
      <c r="H40" s="514" t="s">
        <v>242</v>
      </c>
    </row>
    <row r="41" spans="1:8">
      <c r="A41" s="400">
        <v>32</v>
      </c>
      <c r="B41" s="401" t="s">
        <v>280</v>
      </c>
      <c r="C41" s="400">
        <v>0</v>
      </c>
      <c r="F41" s="416">
        <v>455</v>
      </c>
      <c r="G41" s="50" t="s">
        <v>1065</v>
      </c>
      <c r="H41" s="514" t="s">
        <v>242</v>
      </c>
    </row>
    <row r="42" spans="1:8">
      <c r="A42" s="400">
        <v>33</v>
      </c>
      <c r="B42" s="401" t="s">
        <v>282</v>
      </c>
      <c r="C42" s="400">
        <v>0</v>
      </c>
      <c r="F42" s="416">
        <v>456</v>
      </c>
      <c r="G42" s="513" t="s">
        <v>1066</v>
      </c>
      <c r="H42" s="514" t="s">
        <v>242</v>
      </c>
    </row>
    <row r="43" spans="1:8">
      <c r="A43" s="400">
        <v>34</v>
      </c>
      <c r="B43" s="401" t="s">
        <v>283</v>
      </c>
      <c r="C43" s="400">
        <v>0</v>
      </c>
      <c r="F43" s="416">
        <v>458</v>
      </c>
      <c r="G43" s="513" t="s">
        <v>285</v>
      </c>
      <c r="H43" s="514" t="s">
        <v>242</v>
      </c>
    </row>
    <row r="44" spans="1:8">
      <c r="A44" s="400">
        <v>35</v>
      </c>
      <c r="B44" s="401" t="s">
        <v>284</v>
      </c>
      <c r="C44" s="400">
        <v>1</v>
      </c>
      <c r="F44" s="416">
        <v>463</v>
      </c>
      <c r="G44" s="50" t="s">
        <v>1045</v>
      </c>
      <c r="H44" s="514" t="s">
        <v>242</v>
      </c>
    </row>
    <row r="45" spans="1:8">
      <c r="A45" s="400">
        <v>36</v>
      </c>
      <c r="B45" s="401" t="s">
        <v>286</v>
      </c>
      <c r="C45" s="400">
        <v>1</v>
      </c>
      <c r="F45" s="416">
        <v>464</v>
      </c>
      <c r="G45" s="50" t="s">
        <v>1067</v>
      </c>
      <c r="H45" s="514" t="s">
        <v>242</v>
      </c>
    </row>
    <row r="46" spans="1:8">
      <c r="A46" s="400">
        <v>37</v>
      </c>
      <c r="B46" s="401" t="s">
        <v>287</v>
      </c>
      <c r="C46" s="400">
        <v>0</v>
      </c>
      <c r="D46" s="50" t="s">
        <v>1056</v>
      </c>
      <c r="F46" s="416">
        <v>466</v>
      </c>
      <c r="G46" s="513" t="s">
        <v>1068</v>
      </c>
      <c r="H46" s="514" t="s">
        <v>242</v>
      </c>
    </row>
    <row r="47" spans="1:8">
      <c r="A47" s="400">
        <v>38</v>
      </c>
      <c r="B47" s="401" t="s">
        <v>288</v>
      </c>
      <c r="C47" s="400">
        <v>1</v>
      </c>
      <c r="F47" s="416">
        <v>469</v>
      </c>
      <c r="G47" s="513" t="s">
        <v>1069</v>
      </c>
      <c r="H47" s="514" t="s">
        <v>242</v>
      </c>
    </row>
    <row r="48" spans="1:8">
      <c r="A48" s="400">
        <v>39</v>
      </c>
      <c r="B48" s="401" t="s">
        <v>289</v>
      </c>
      <c r="C48" s="400">
        <v>0</v>
      </c>
      <c r="D48" s="50" t="s">
        <v>1168</v>
      </c>
      <c r="F48" s="416">
        <v>470</v>
      </c>
      <c r="G48" s="513" t="s">
        <v>1054</v>
      </c>
      <c r="H48" s="514" t="s">
        <v>242</v>
      </c>
    </row>
    <row r="49" spans="1:8">
      <c r="A49" s="400">
        <v>40</v>
      </c>
      <c r="B49" s="401" t="s">
        <v>290</v>
      </c>
      <c r="C49" s="400">
        <v>1</v>
      </c>
      <c r="F49" s="416">
        <v>474</v>
      </c>
      <c r="G49" s="513" t="s">
        <v>1090</v>
      </c>
      <c r="H49" s="514" t="s">
        <v>242</v>
      </c>
    </row>
    <row r="50" spans="1:8">
      <c r="A50" s="400">
        <v>41</v>
      </c>
      <c r="B50" s="401" t="s">
        <v>291</v>
      </c>
      <c r="C50" s="400">
        <v>1</v>
      </c>
      <c r="F50" s="416">
        <v>478</v>
      </c>
      <c r="G50" s="513" t="s">
        <v>4</v>
      </c>
      <c r="H50" s="514" t="s">
        <v>242</v>
      </c>
    </row>
    <row r="51" spans="1:8">
      <c r="A51" s="400">
        <v>42</v>
      </c>
      <c r="B51" s="401" t="s">
        <v>292</v>
      </c>
      <c r="C51" s="400">
        <v>0</v>
      </c>
      <c r="F51" s="416">
        <v>479</v>
      </c>
      <c r="G51" s="513" t="s">
        <v>1070</v>
      </c>
      <c r="H51" s="514" t="s">
        <v>242</v>
      </c>
    </row>
    <row r="52" spans="1:8">
      <c r="A52" s="400">
        <v>43</v>
      </c>
      <c r="B52" s="401" t="s">
        <v>293</v>
      </c>
      <c r="C52" s="400">
        <v>1</v>
      </c>
      <c r="F52" s="416">
        <v>481</v>
      </c>
      <c r="G52" s="50" t="s">
        <v>1071</v>
      </c>
      <c r="H52" s="514" t="s">
        <v>242</v>
      </c>
    </row>
    <row r="53" spans="1:8">
      <c r="A53" s="400">
        <v>44</v>
      </c>
      <c r="B53" s="401" t="s">
        <v>294</v>
      </c>
      <c r="C53" s="400">
        <v>1</v>
      </c>
      <c r="F53" s="416">
        <v>482</v>
      </c>
      <c r="G53" s="50" t="s">
        <v>298</v>
      </c>
      <c r="H53" s="514" t="s">
        <v>242</v>
      </c>
    </row>
    <row r="54" spans="1:8">
      <c r="A54" s="400">
        <v>45</v>
      </c>
      <c r="B54" s="401" t="s">
        <v>295</v>
      </c>
      <c r="C54" s="400">
        <v>1</v>
      </c>
      <c r="F54" s="416">
        <v>483</v>
      </c>
      <c r="G54" s="50" t="s">
        <v>1072</v>
      </c>
      <c r="H54" s="514" t="s">
        <v>242</v>
      </c>
    </row>
    <row r="55" spans="1:8">
      <c r="A55" s="400">
        <v>46</v>
      </c>
      <c r="B55" s="401" t="s">
        <v>296</v>
      </c>
      <c r="C55" s="400">
        <v>1</v>
      </c>
      <c r="F55" s="416">
        <v>484</v>
      </c>
      <c r="G55" s="513" t="s">
        <v>301</v>
      </c>
      <c r="H55" s="514" t="s">
        <v>242</v>
      </c>
    </row>
    <row r="56" spans="1:8">
      <c r="A56" s="400">
        <v>47</v>
      </c>
      <c r="B56" s="401" t="s">
        <v>297</v>
      </c>
      <c r="C56" s="400">
        <v>0</v>
      </c>
      <c r="F56" s="416">
        <v>485</v>
      </c>
      <c r="G56" s="513" t="s">
        <v>303</v>
      </c>
      <c r="H56" s="514" t="s">
        <v>242</v>
      </c>
    </row>
    <row r="57" spans="1:8">
      <c r="A57" s="400">
        <v>48</v>
      </c>
      <c r="B57" s="401" t="s">
        <v>299</v>
      </c>
      <c r="C57" s="400">
        <v>1</v>
      </c>
      <c r="F57" s="416">
        <v>486</v>
      </c>
      <c r="G57" s="513" t="s">
        <v>1193</v>
      </c>
      <c r="H57" s="514" t="s">
        <v>242</v>
      </c>
    </row>
    <row r="58" spans="1:8">
      <c r="A58" s="400">
        <v>49</v>
      </c>
      <c r="B58" s="401" t="s">
        <v>300</v>
      </c>
      <c r="C58" s="400">
        <v>1</v>
      </c>
      <c r="F58" s="416">
        <v>487</v>
      </c>
      <c r="G58" s="513" t="s">
        <v>306</v>
      </c>
      <c r="H58" s="514" t="s">
        <v>242</v>
      </c>
    </row>
    <row r="59" spans="1:8">
      <c r="A59" s="400">
        <v>50</v>
      </c>
      <c r="B59" s="401" t="s">
        <v>302</v>
      </c>
      <c r="C59" s="400">
        <v>1</v>
      </c>
      <c r="F59" s="416">
        <v>488</v>
      </c>
      <c r="G59" s="513" t="s">
        <v>308</v>
      </c>
      <c r="H59" s="514" t="s">
        <v>242</v>
      </c>
    </row>
    <row r="60" spans="1:8">
      <c r="A60" s="400">
        <v>51</v>
      </c>
      <c r="B60" s="401" t="s">
        <v>304</v>
      </c>
      <c r="C60" s="400">
        <v>1</v>
      </c>
      <c r="F60" s="416">
        <v>489</v>
      </c>
      <c r="G60" s="513" t="s">
        <v>1073</v>
      </c>
      <c r="H60" s="514" t="s">
        <v>242</v>
      </c>
    </row>
    <row r="61" spans="1:8">
      <c r="A61" s="400">
        <v>52</v>
      </c>
      <c r="B61" s="401" t="s">
        <v>305</v>
      </c>
      <c r="C61" s="400">
        <v>1</v>
      </c>
      <c r="F61" s="416">
        <v>491</v>
      </c>
      <c r="G61" s="50" t="s">
        <v>312</v>
      </c>
      <c r="H61" s="514" t="s">
        <v>242</v>
      </c>
    </row>
    <row r="62" spans="1:8">
      <c r="A62" s="400">
        <v>53</v>
      </c>
      <c r="B62" s="401" t="s">
        <v>307</v>
      </c>
      <c r="C62" s="400">
        <v>0</v>
      </c>
      <c r="F62" s="416">
        <v>492</v>
      </c>
      <c r="G62" s="50" t="s">
        <v>1055</v>
      </c>
      <c r="H62" s="514" t="s">
        <v>242</v>
      </c>
    </row>
    <row r="63" spans="1:8">
      <c r="A63" s="400">
        <v>54</v>
      </c>
      <c r="B63" s="401" t="s">
        <v>309</v>
      </c>
      <c r="C63" s="400">
        <v>0</v>
      </c>
      <c r="F63" s="416">
        <v>493</v>
      </c>
      <c r="G63" s="513" t="s">
        <v>1198</v>
      </c>
      <c r="H63" s="514" t="s">
        <v>242</v>
      </c>
    </row>
    <row r="64" spans="1:8">
      <c r="A64" s="400">
        <v>55</v>
      </c>
      <c r="B64" s="401" t="s">
        <v>310</v>
      </c>
      <c r="C64" s="400">
        <v>0</v>
      </c>
      <c r="D64" s="50" t="s">
        <v>1049</v>
      </c>
      <c r="F64" s="416">
        <v>494</v>
      </c>
      <c r="G64" s="50" t="s">
        <v>1074</v>
      </c>
      <c r="H64" s="514" t="s">
        <v>242</v>
      </c>
    </row>
    <row r="65" spans="1:8">
      <c r="A65" s="400">
        <v>56</v>
      </c>
      <c r="B65" s="401" t="s">
        <v>311</v>
      </c>
      <c r="C65" s="400">
        <v>1</v>
      </c>
      <c r="F65" s="416">
        <v>496</v>
      </c>
      <c r="G65" s="513" t="s">
        <v>1075</v>
      </c>
      <c r="H65" s="514" t="s">
        <v>242</v>
      </c>
    </row>
    <row r="66" spans="1:8">
      <c r="A66" s="400">
        <v>57</v>
      </c>
      <c r="B66" s="401" t="s">
        <v>313</v>
      </c>
      <c r="C66" s="400">
        <v>1</v>
      </c>
      <c r="F66" s="416">
        <v>497</v>
      </c>
      <c r="G66" s="513" t="s">
        <v>261</v>
      </c>
      <c r="H66" s="514" t="s">
        <v>242</v>
      </c>
    </row>
    <row r="67" spans="1:8">
      <c r="A67" s="400">
        <v>58</v>
      </c>
      <c r="B67" s="401" t="s">
        <v>314</v>
      </c>
      <c r="C67" s="400">
        <v>0</v>
      </c>
      <c r="F67" s="416">
        <v>498</v>
      </c>
      <c r="G67" s="50" t="s">
        <v>1046</v>
      </c>
      <c r="H67" s="514" t="s">
        <v>242</v>
      </c>
    </row>
    <row r="68" spans="1:8">
      <c r="A68" s="400">
        <v>59</v>
      </c>
      <c r="B68" s="401" t="s">
        <v>315</v>
      </c>
      <c r="C68" s="400">
        <v>0</v>
      </c>
      <c r="F68" s="416">
        <v>499</v>
      </c>
      <c r="G68" s="513" t="s">
        <v>1119</v>
      </c>
      <c r="H68" s="514" t="s">
        <v>242</v>
      </c>
    </row>
    <row r="69" spans="1:8">
      <c r="A69" s="400">
        <v>60</v>
      </c>
      <c r="B69" s="401" t="s">
        <v>316</v>
      </c>
      <c r="C69" s="400">
        <v>0</v>
      </c>
      <c r="F69" s="416">
        <v>3501</v>
      </c>
      <c r="G69" s="50" t="s">
        <v>1085</v>
      </c>
      <c r="H69" s="514" t="s">
        <v>242</v>
      </c>
    </row>
    <row r="70" spans="1:8">
      <c r="A70" s="400">
        <v>61</v>
      </c>
      <c r="B70" s="401" t="s">
        <v>317</v>
      </c>
      <c r="C70" s="400">
        <v>1</v>
      </c>
      <c r="F70" s="416">
        <v>3502</v>
      </c>
      <c r="G70" s="50" t="s">
        <v>1086</v>
      </c>
      <c r="H70" s="514" t="s">
        <v>242</v>
      </c>
    </row>
    <row r="71" spans="1:8">
      <c r="A71" s="400">
        <v>62</v>
      </c>
      <c r="B71" s="401" t="s">
        <v>318</v>
      </c>
      <c r="C71" s="400">
        <v>0</v>
      </c>
      <c r="F71" s="416">
        <v>3503</v>
      </c>
      <c r="G71" s="513" t="s">
        <v>1117</v>
      </c>
      <c r="H71" s="514" t="s">
        <v>242</v>
      </c>
    </row>
    <row r="72" spans="1:8">
      <c r="A72" s="400">
        <v>63</v>
      </c>
      <c r="B72" s="401" t="s">
        <v>319</v>
      </c>
      <c r="C72" s="400">
        <v>1</v>
      </c>
      <c r="F72" s="416">
        <v>3506</v>
      </c>
      <c r="G72" s="513" t="s">
        <v>1076</v>
      </c>
      <c r="H72" s="514" t="s">
        <v>242</v>
      </c>
    </row>
    <row r="73" spans="1:8">
      <c r="A73" s="400">
        <v>64</v>
      </c>
      <c r="B73" s="401" t="s">
        <v>320</v>
      </c>
      <c r="C73" s="400">
        <v>1</v>
      </c>
      <c r="F73" s="416">
        <v>3508</v>
      </c>
      <c r="G73" s="513" t="s">
        <v>1199</v>
      </c>
      <c r="H73" s="514" t="s">
        <v>242</v>
      </c>
    </row>
    <row r="74" spans="1:8">
      <c r="A74" s="400">
        <v>65</v>
      </c>
      <c r="B74" s="401" t="s">
        <v>321</v>
      </c>
      <c r="C74" s="400">
        <v>1</v>
      </c>
      <c r="F74" s="416">
        <v>3509</v>
      </c>
      <c r="G74" s="513" t="s">
        <v>1077</v>
      </c>
      <c r="H74" s="514" t="s">
        <v>242</v>
      </c>
    </row>
    <row r="75" spans="1:8">
      <c r="A75" s="400">
        <v>66</v>
      </c>
      <c r="B75" s="401" t="s">
        <v>322</v>
      </c>
      <c r="C75" s="400">
        <v>0</v>
      </c>
      <c r="F75" s="416">
        <v>3510</v>
      </c>
      <c r="G75" s="50" t="s">
        <v>1092</v>
      </c>
      <c r="H75" s="514" t="s">
        <v>242</v>
      </c>
    </row>
    <row r="76" spans="1:8">
      <c r="A76" s="400">
        <v>67</v>
      </c>
      <c r="B76" s="401" t="s">
        <v>323</v>
      </c>
      <c r="C76" s="400">
        <v>1</v>
      </c>
      <c r="F76" s="416">
        <v>3513</v>
      </c>
      <c r="G76" s="513" t="s">
        <v>1098</v>
      </c>
      <c r="H76" s="514" t="s">
        <v>242</v>
      </c>
    </row>
    <row r="77" spans="1:8">
      <c r="A77" s="400">
        <v>68</v>
      </c>
      <c r="B77" s="401" t="s">
        <v>324</v>
      </c>
      <c r="C77" s="400">
        <v>1</v>
      </c>
      <c r="F77" s="416">
        <v>3514</v>
      </c>
      <c r="G77" s="513" t="s">
        <v>1099</v>
      </c>
      <c r="H77" s="514" t="s">
        <v>242</v>
      </c>
    </row>
    <row r="78" spans="1:8">
      <c r="A78" s="400">
        <v>69</v>
      </c>
      <c r="B78" s="401" t="s">
        <v>325</v>
      </c>
      <c r="C78" s="400">
        <v>0</v>
      </c>
      <c r="F78" s="416">
        <v>3515</v>
      </c>
      <c r="G78" s="513" t="s">
        <v>1200</v>
      </c>
      <c r="H78" s="514" t="s">
        <v>242</v>
      </c>
    </row>
    <row r="79" spans="1:8">
      <c r="A79" s="400">
        <v>70</v>
      </c>
      <c r="B79" s="401" t="s">
        <v>326</v>
      </c>
      <c r="C79" s="400">
        <v>0</v>
      </c>
      <c r="F79" s="514">
        <v>3516</v>
      </c>
      <c r="G79" s="513" t="s">
        <v>1120</v>
      </c>
      <c r="H79" s="514" t="s">
        <v>242</v>
      </c>
    </row>
    <row r="80" spans="1:8">
      <c r="A80" s="400">
        <v>71</v>
      </c>
      <c r="B80" s="401" t="s">
        <v>327</v>
      </c>
      <c r="C80" s="400">
        <v>1</v>
      </c>
      <c r="F80" s="514">
        <v>3517</v>
      </c>
      <c r="G80" s="513" t="s">
        <v>1116</v>
      </c>
      <c r="H80" s="514" t="s">
        <v>242</v>
      </c>
    </row>
    <row r="81" spans="1:8">
      <c r="A81" s="400">
        <v>72</v>
      </c>
      <c r="B81" s="401" t="s">
        <v>328</v>
      </c>
      <c r="C81" s="400">
        <v>1</v>
      </c>
      <c r="F81" s="514">
        <v>3518</v>
      </c>
      <c r="G81" s="513" t="s">
        <v>1201</v>
      </c>
      <c r="H81" s="514" t="s">
        <v>242</v>
      </c>
    </row>
    <row r="82" spans="1:8">
      <c r="A82" s="400">
        <v>73</v>
      </c>
      <c r="B82" s="401" t="s">
        <v>329</v>
      </c>
      <c r="C82" s="400">
        <v>1</v>
      </c>
      <c r="F82" s="514"/>
      <c r="G82" s="513"/>
      <c r="H82" s="514"/>
    </row>
    <row r="83" spans="1:8">
      <c r="A83" s="400">
        <v>74</v>
      </c>
      <c r="B83" s="401" t="s">
        <v>330</v>
      </c>
      <c r="C83" s="400">
        <v>1</v>
      </c>
      <c r="F83" s="416"/>
      <c r="G83" s="513"/>
      <c r="H83" s="514"/>
    </row>
    <row r="84" spans="1:8">
      <c r="A84" s="400">
        <v>75</v>
      </c>
      <c r="B84" s="401" t="s">
        <v>331</v>
      </c>
      <c r="C84" s="400">
        <v>0</v>
      </c>
      <c r="F84" s="416"/>
      <c r="G84" s="513"/>
      <c r="H84" s="514"/>
    </row>
    <row r="85" spans="1:8">
      <c r="A85" s="400">
        <v>76</v>
      </c>
      <c r="B85" s="401" t="s">
        <v>332</v>
      </c>
      <c r="C85" s="400">
        <v>0</v>
      </c>
      <c r="F85" s="514"/>
      <c r="G85" s="513"/>
      <c r="H85" s="514"/>
    </row>
    <row r="86" spans="1:8">
      <c r="A86" s="400">
        <v>77</v>
      </c>
      <c r="B86" s="401" t="s">
        <v>333</v>
      </c>
      <c r="C86" s="400">
        <v>1</v>
      </c>
      <c r="F86" s="514"/>
      <c r="G86" s="513"/>
      <c r="H86" s="514"/>
    </row>
    <row r="87" spans="1:8">
      <c r="A87" s="400">
        <v>78</v>
      </c>
      <c r="B87" s="401" t="s">
        <v>334</v>
      </c>
      <c r="C87" s="400">
        <v>1</v>
      </c>
      <c r="F87" s="416"/>
      <c r="G87" s="513"/>
      <c r="H87" s="514"/>
    </row>
    <row r="88" spans="1:8">
      <c r="A88" s="400">
        <v>79</v>
      </c>
      <c r="B88" s="401" t="s">
        <v>335</v>
      </c>
      <c r="C88" s="400">
        <v>1</v>
      </c>
      <c r="F88" s="416"/>
      <c r="G88" s="513"/>
      <c r="H88" s="416"/>
    </row>
    <row r="89" spans="1:8">
      <c r="A89" s="400">
        <v>80</v>
      </c>
      <c r="B89" s="401" t="s">
        <v>336</v>
      </c>
      <c r="C89" s="400">
        <v>0</v>
      </c>
      <c r="F89" s="514"/>
      <c r="G89" s="513"/>
      <c r="H89" s="514"/>
    </row>
    <row r="90" spans="1:8">
      <c r="A90" s="400">
        <v>81</v>
      </c>
      <c r="B90" s="401" t="s">
        <v>337</v>
      </c>
      <c r="C90" s="400">
        <v>0</v>
      </c>
      <c r="F90" s="514"/>
      <c r="G90" s="513"/>
      <c r="H90" s="514"/>
    </row>
    <row r="91" spans="1:8">
      <c r="A91" s="400">
        <v>82</v>
      </c>
      <c r="B91" s="401" t="s">
        <v>338</v>
      </c>
      <c r="C91" s="400">
        <v>1</v>
      </c>
      <c r="F91" s="402"/>
      <c r="G91" s="515"/>
      <c r="H91" s="402"/>
    </row>
    <row r="92" spans="1:8">
      <c r="A92" s="400">
        <v>83</v>
      </c>
      <c r="B92" s="401" t="s">
        <v>339</v>
      </c>
      <c r="C92" s="400">
        <v>1</v>
      </c>
    </row>
    <row r="93" spans="1:8">
      <c r="A93" s="400">
        <v>84</v>
      </c>
      <c r="B93" s="401" t="s">
        <v>340</v>
      </c>
      <c r="C93" s="400">
        <v>0</v>
      </c>
      <c r="F93" s="416"/>
      <c r="G93" s="513"/>
      <c r="H93" s="514"/>
    </row>
    <row r="94" spans="1:8">
      <c r="A94" s="400">
        <v>85</v>
      </c>
      <c r="B94" s="401" t="s">
        <v>341</v>
      </c>
      <c r="C94" s="400">
        <v>1</v>
      </c>
      <c r="F94" s="516"/>
      <c r="G94" s="517"/>
      <c r="H94" s="516"/>
    </row>
    <row r="95" spans="1:8">
      <c r="A95" s="400">
        <v>86</v>
      </c>
      <c r="B95" s="401" t="s">
        <v>342</v>
      </c>
      <c r="C95" s="400">
        <v>1</v>
      </c>
    </row>
    <row r="96" spans="1:8">
      <c r="A96" s="400">
        <v>87</v>
      </c>
      <c r="B96" s="401" t="s">
        <v>343</v>
      </c>
      <c r="C96" s="400">
        <v>1</v>
      </c>
    </row>
    <row r="97" spans="1:4">
      <c r="A97" s="400">
        <v>88</v>
      </c>
      <c r="B97" s="401" t="s">
        <v>344</v>
      </c>
      <c r="C97" s="400">
        <v>1</v>
      </c>
    </row>
    <row r="98" spans="1:4">
      <c r="A98" s="400">
        <v>89</v>
      </c>
      <c r="B98" s="401" t="s">
        <v>345</v>
      </c>
      <c r="C98" s="400">
        <v>1</v>
      </c>
    </row>
    <row r="99" spans="1:4">
      <c r="A99" s="400">
        <v>90</v>
      </c>
      <c r="B99" s="401" t="s">
        <v>346</v>
      </c>
      <c r="C99" s="400">
        <v>0</v>
      </c>
    </row>
    <row r="100" spans="1:4">
      <c r="A100" s="400">
        <v>91</v>
      </c>
      <c r="B100" s="401" t="s">
        <v>347</v>
      </c>
      <c r="C100" s="400">
        <v>1</v>
      </c>
    </row>
    <row r="101" spans="1:4">
      <c r="A101" s="400">
        <v>92</v>
      </c>
      <c r="B101" s="401" t="s">
        <v>348</v>
      </c>
      <c r="C101" s="400">
        <v>0</v>
      </c>
    </row>
    <row r="102" spans="1:4">
      <c r="A102" s="400">
        <v>93</v>
      </c>
      <c r="B102" s="401" t="s">
        <v>349</v>
      </c>
      <c r="C102" s="400">
        <v>1</v>
      </c>
    </row>
    <row r="103" spans="1:4">
      <c r="A103" s="400">
        <v>94</v>
      </c>
      <c r="B103" s="401" t="s">
        <v>350</v>
      </c>
      <c r="C103" s="400">
        <v>1</v>
      </c>
    </row>
    <row r="104" spans="1:4">
      <c r="A104" s="400">
        <v>95</v>
      </c>
      <c r="B104" s="401" t="s">
        <v>351</v>
      </c>
      <c r="C104" s="400">
        <v>1</v>
      </c>
    </row>
    <row r="105" spans="1:4">
      <c r="A105" s="400">
        <v>96</v>
      </c>
      <c r="B105" s="401" t="s">
        <v>352</v>
      </c>
      <c r="C105" s="400">
        <v>1</v>
      </c>
    </row>
    <row r="106" spans="1:4">
      <c r="A106" s="400">
        <v>97</v>
      </c>
      <c r="B106" s="401" t="s">
        <v>353</v>
      </c>
      <c r="C106" s="400">
        <v>1</v>
      </c>
    </row>
    <row r="107" spans="1:4">
      <c r="A107" s="400">
        <v>98</v>
      </c>
      <c r="B107" s="401" t="s">
        <v>354</v>
      </c>
      <c r="C107" s="400">
        <v>1</v>
      </c>
    </row>
    <row r="108" spans="1:4">
      <c r="A108" s="400">
        <v>99</v>
      </c>
      <c r="B108" s="401" t="s">
        <v>356</v>
      </c>
      <c r="C108" s="400">
        <v>1</v>
      </c>
    </row>
    <row r="109" spans="1:4">
      <c r="A109" s="400">
        <v>100</v>
      </c>
      <c r="B109" s="401" t="s">
        <v>357</v>
      </c>
      <c r="C109" s="400">
        <v>1</v>
      </c>
    </row>
    <row r="110" spans="1:4">
      <c r="A110" s="400">
        <v>101</v>
      </c>
      <c r="B110" s="401" t="s">
        <v>358</v>
      </c>
      <c r="C110" s="400">
        <v>1</v>
      </c>
    </row>
    <row r="111" spans="1:4">
      <c r="A111" s="400">
        <v>102</v>
      </c>
      <c r="B111" s="401" t="s">
        <v>359</v>
      </c>
      <c r="C111" s="400">
        <v>0</v>
      </c>
      <c r="D111" s="50" t="s">
        <v>1048</v>
      </c>
    </row>
    <row r="112" spans="1:4">
      <c r="A112" s="400">
        <v>103</v>
      </c>
      <c r="B112" s="401" t="s">
        <v>360</v>
      </c>
      <c r="C112" s="400">
        <v>1</v>
      </c>
    </row>
    <row r="113" spans="1:4">
      <c r="A113" s="400">
        <v>104</v>
      </c>
      <c r="B113" s="401" t="s">
        <v>361</v>
      </c>
      <c r="C113" s="400">
        <v>0</v>
      </c>
    </row>
    <row r="114" spans="1:4">
      <c r="A114" s="400">
        <v>105</v>
      </c>
      <c r="B114" s="401" t="s">
        <v>362</v>
      </c>
      <c r="C114" s="400">
        <v>1</v>
      </c>
    </row>
    <row r="115" spans="1:4">
      <c r="A115" s="400">
        <v>106</v>
      </c>
      <c r="B115" s="401" t="s">
        <v>363</v>
      </c>
      <c r="C115" s="400">
        <v>0</v>
      </c>
    </row>
    <row r="116" spans="1:4">
      <c r="A116" s="400">
        <v>107</v>
      </c>
      <c r="B116" s="401" t="s">
        <v>364</v>
      </c>
      <c r="C116" s="400">
        <v>1</v>
      </c>
    </row>
    <row r="117" spans="1:4">
      <c r="A117" s="400">
        <v>108</v>
      </c>
      <c r="B117" s="401" t="s">
        <v>365</v>
      </c>
      <c r="C117" s="400">
        <v>0</v>
      </c>
    </row>
    <row r="118" spans="1:4">
      <c r="A118" s="400">
        <v>109</v>
      </c>
      <c r="B118" s="401" t="s">
        <v>366</v>
      </c>
      <c r="C118" s="400">
        <v>0</v>
      </c>
    </row>
    <row r="119" spans="1:4">
      <c r="A119" s="400">
        <v>110</v>
      </c>
      <c r="B119" s="401" t="s">
        <v>367</v>
      </c>
      <c r="C119" s="400">
        <v>1</v>
      </c>
    </row>
    <row r="120" spans="1:4">
      <c r="A120" s="400">
        <v>111</v>
      </c>
      <c r="B120" s="401" t="s">
        <v>368</v>
      </c>
      <c r="C120" s="400">
        <v>1</v>
      </c>
    </row>
    <row r="121" spans="1:4">
      <c r="A121" s="400">
        <v>112</v>
      </c>
      <c r="B121" s="401" t="s">
        <v>369</v>
      </c>
      <c r="C121" s="400">
        <v>0</v>
      </c>
      <c r="D121" s="50" t="s">
        <v>1049</v>
      </c>
    </row>
    <row r="122" spans="1:4">
      <c r="A122" s="400">
        <v>113</v>
      </c>
      <c r="B122" s="401" t="s">
        <v>370</v>
      </c>
      <c r="C122" s="400">
        <v>0</v>
      </c>
    </row>
    <row r="123" spans="1:4">
      <c r="A123" s="400">
        <v>114</v>
      </c>
      <c r="B123" s="401" t="s">
        <v>371</v>
      </c>
      <c r="C123" s="400">
        <v>1</v>
      </c>
    </row>
    <row r="124" spans="1:4">
      <c r="A124" s="400">
        <v>115</v>
      </c>
      <c r="B124" s="401" t="s">
        <v>372</v>
      </c>
      <c r="C124" s="400">
        <v>0</v>
      </c>
    </row>
    <row r="125" spans="1:4">
      <c r="A125" s="400">
        <v>116</v>
      </c>
      <c r="B125" s="401" t="s">
        <v>373</v>
      </c>
      <c r="C125" s="400">
        <v>0</v>
      </c>
    </row>
    <row r="126" spans="1:4">
      <c r="A126" s="400">
        <v>117</v>
      </c>
      <c r="B126" s="401" t="s">
        <v>374</v>
      </c>
      <c r="C126" s="400">
        <v>1</v>
      </c>
    </row>
    <row r="127" spans="1:4">
      <c r="A127" s="400">
        <v>118</v>
      </c>
      <c r="B127" s="401" t="s">
        <v>375</v>
      </c>
      <c r="C127" s="400">
        <v>1</v>
      </c>
    </row>
    <row r="128" spans="1:4">
      <c r="A128" s="400">
        <v>119</v>
      </c>
      <c r="B128" s="401" t="s">
        <v>376</v>
      </c>
      <c r="C128" s="400">
        <v>0</v>
      </c>
    </row>
    <row r="129" spans="1:4">
      <c r="A129" s="400">
        <v>120</v>
      </c>
      <c r="B129" s="401" t="s">
        <v>377</v>
      </c>
      <c r="C129" s="400">
        <v>0</v>
      </c>
    </row>
    <row r="130" spans="1:4">
      <c r="A130" s="400">
        <v>121</v>
      </c>
      <c r="B130" s="401" t="s">
        <v>378</v>
      </c>
      <c r="C130" s="400">
        <v>1</v>
      </c>
    </row>
    <row r="131" spans="1:4">
      <c r="A131" s="400">
        <v>122</v>
      </c>
      <c r="B131" s="401" t="s">
        <v>379</v>
      </c>
      <c r="C131" s="400">
        <v>1</v>
      </c>
    </row>
    <row r="132" spans="1:4">
      <c r="A132" s="400">
        <v>123</v>
      </c>
      <c r="B132" s="401" t="s">
        <v>380</v>
      </c>
      <c r="C132" s="400">
        <v>0</v>
      </c>
    </row>
    <row r="133" spans="1:4">
      <c r="A133" s="400">
        <v>124</v>
      </c>
      <c r="B133" s="401" t="s">
        <v>381</v>
      </c>
      <c r="C133" s="400">
        <v>0</v>
      </c>
    </row>
    <row r="134" spans="1:4">
      <c r="A134" s="400">
        <v>125</v>
      </c>
      <c r="B134" s="401" t="s">
        <v>382</v>
      </c>
      <c r="C134" s="400">
        <v>1</v>
      </c>
    </row>
    <row r="135" spans="1:4">
      <c r="A135" s="400">
        <v>126</v>
      </c>
      <c r="B135" s="401" t="s">
        <v>383</v>
      </c>
      <c r="C135" s="400">
        <v>0</v>
      </c>
      <c r="D135" s="50" t="s">
        <v>1049</v>
      </c>
    </row>
    <row r="136" spans="1:4">
      <c r="A136" s="400">
        <v>127</v>
      </c>
      <c r="B136" s="401" t="s">
        <v>384</v>
      </c>
      <c r="C136" s="400">
        <v>1</v>
      </c>
    </row>
    <row r="137" spans="1:4">
      <c r="A137" s="400">
        <v>128</v>
      </c>
      <c r="B137" s="401" t="s">
        <v>385</v>
      </c>
      <c r="C137" s="400">
        <v>1</v>
      </c>
    </row>
    <row r="138" spans="1:4">
      <c r="A138" s="400">
        <v>129</v>
      </c>
      <c r="B138" s="401" t="s">
        <v>386</v>
      </c>
      <c r="C138" s="400">
        <v>0</v>
      </c>
    </row>
    <row r="139" spans="1:4">
      <c r="A139" s="400">
        <v>130</v>
      </c>
      <c r="B139" s="401" t="s">
        <v>387</v>
      </c>
      <c r="C139" s="400">
        <v>0</v>
      </c>
    </row>
    <row r="140" spans="1:4">
      <c r="A140" s="400">
        <v>131</v>
      </c>
      <c r="B140" s="401" t="s">
        <v>388</v>
      </c>
      <c r="C140" s="400">
        <v>1</v>
      </c>
    </row>
    <row r="141" spans="1:4">
      <c r="A141" s="400">
        <v>132</v>
      </c>
      <c r="B141" s="401" t="s">
        <v>389</v>
      </c>
      <c r="C141" s="400">
        <v>0</v>
      </c>
    </row>
    <row r="142" spans="1:4">
      <c r="A142" s="400">
        <v>133</v>
      </c>
      <c r="B142" s="401" t="s">
        <v>390</v>
      </c>
      <c r="C142" s="400">
        <v>1</v>
      </c>
    </row>
    <row r="143" spans="1:4">
      <c r="A143" s="400">
        <v>134</v>
      </c>
      <c r="B143" s="401" t="s">
        <v>391</v>
      </c>
      <c r="C143" s="400">
        <v>0</v>
      </c>
    </row>
    <row r="144" spans="1:4">
      <c r="A144" s="400">
        <v>135</v>
      </c>
      <c r="B144" s="401" t="s">
        <v>392</v>
      </c>
      <c r="C144" s="400">
        <v>1</v>
      </c>
    </row>
    <row r="145" spans="1:4">
      <c r="A145" s="400">
        <v>136</v>
      </c>
      <c r="B145" s="401" t="s">
        <v>393</v>
      </c>
      <c r="C145" s="400">
        <v>1</v>
      </c>
    </row>
    <row r="146" spans="1:4">
      <c r="A146" s="400">
        <v>137</v>
      </c>
      <c r="B146" s="401" t="s">
        <v>394</v>
      </c>
      <c r="C146" s="400">
        <v>1</v>
      </c>
    </row>
    <row r="147" spans="1:4">
      <c r="A147" s="400">
        <v>138</v>
      </c>
      <c r="B147" s="401" t="s">
        <v>395</v>
      </c>
      <c r="C147" s="400">
        <v>1</v>
      </c>
    </row>
    <row r="148" spans="1:4">
      <c r="A148" s="400">
        <v>139</v>
      </c>
      <c r="B148" s="401" t="s">
        <v>396</v>
      </c>
      <c r="C148" s="400">
        <v>1</v>
      </c>
    </row>
    <row r="149" spans="1:4">
      <c r="A149" s="400">
        <v>140</v>
      </c>
      <c r="B149" s="401" t="s">
        <v>397</v>
      </c>
      <c r="C149" s="400">
        <v>0</v>
      </c>
    </row>
    <row r="150" spans="1:4">
      <c r="A150" s="400">
        <v>141</v>
      </c>
      <c r="B150" s="401" t="s">
        <v>398</v>
      </c>
      <c r="C150" s="400">
        <v>1</v>
      </c>
    </row>
    <row r="151" spans="1:4">
      <c r="A151" s="400">
        <v>142</v>
      </c>
      <c r="B151" s="401" t="s">
        <v>399</v>
      </c>
      <c r="C151" s="400">
        <v>1</v>
      </c>
    </row>
    <row r="152" spans="1:4">
      <c r="A152" s="400">
        <v>143</v>
      </c>
      <c r="B152" s="401" t="s">
        <v>400</v>
      </c>
      <c r="C152" s="400">
        <v>0</v>
      </c>
    </row>
    <row r="153" spans="1:4">
      <c r="A153" s="400">
        <v>144</v>
      </c>
      <c r="B153" s="401" t="s">
        <v>401</v>
      </c>
      <c r="C153" s="400">
        <v>1</v>
      </c>
    </row>
    <row r="154" spans="1:4">
      <c r="A154" s="400">
        <v>145</v>
      </c>
      <c r="B154" s="401" t="s">
        <v>402</v>
      </c>
      <c r="C154" s="400">
        <v>1</v>
      </c>
    </row>
    <row r="155" spans="1:4">
      <c r="A155" s="400">
        <v>146</v>
      </c>
      <c r="B155" s="401" t="s">
        <v>403</v>
      </c>
      <c r="C155" s="400">
        <v>0</v>
      </c>
      <c r="D155" s="50" t="s">
        <v>1048</v>
      </c>
    </row>
    <row r="156" spans="1:4">
      <c r="A156" s="400">
        <v>147</v>
      </c>
      <c r="B156" s="401" t="s">
        <v>404</v>
      </c>
      <c r="C156" s="400">
        <v>0</v>
      </c>
    </row>
    <row r="157" spans="1:4">
      <c r="A157" s="400">
        <v>148</v>
      </c>
      <c r="B157" s="401" t="s">
        <v>405</v>
      </c>
      <c r="C157" s="400">
        <v>0</v>
      </c>
      <c r="D157" s="50" t="s">
        <v>1121</v>
      </c>
    </row>
    <row r="158" spans="1:4">
      <c r="A158" s="400">
        <v>149</v>
      </c>
      <c r="B158" s="401" t="s">
        <v>406</v>
      </c>
      <c r="C158" s="400">
        <v>1</v>
      </c>
    </row>
    <row r="159" spans="1:4">
      <c r="A159" s="400">
        <v>150</v>
      </c>
      <c r="B159" s="401" t="s">
        <v>407</v>
      </c>
      <c r="C159" s="400">
        <v>1</v>
      </c>
    </row>
    <row r="160" spans="1:4">
      <c r="A160" s="400">
        <v>151</v>
      </c>
      <c r="B160" s="401" t="s">
        <v>408</v>
      </c>
      <c r="C160" s="400">
        <v>1</v>
      </c>
    </row>
    <row r="161" spans="1:3">
      <c r="A161" s="400">
        <v>152</v>
      </c>
      <c r="B161" s="401" t="s">
        <v>409</v>
      </c>
      <c r="C161" s="400">
        <v>1</v>
      </c>
    </row>
    <row r="162" spans="1:3">
      <c r="A162" s="400">
        <v>153</v>
      </c>
      <c r="B162" s="401" t="s">
        <v>410</v>
      </c>
      <c r="C162" s="400">
        <v>1</v>
      </c>
    </row>
    <row r="163" spans="1:3">
      <c r="A163" s="400">
        <v>154</v>
      </c>
      <c r="B163" s="401" t="s">
        <v>411</v>
      </c>
      <c r="C163" s="400">
        <v>1</v>
      </c>
    </row>
    <row r="164" spans="1:3">
      <c r="A164" s="400">
        <v>155</v>
      </c>
      <c r="B164" s="401" t="s">
        <v>412</v>
      </c>
      <c r="C164" s="400">
        <v>1</v>
      </c>
    </row>
    <row r="165" spans="1:3">
      <c r="A165" s="400">
        <v>156</v>
      </c>
      <c r="B165" s="401" t="s">
        <v>413</v>
      </c>
      <c r="C165" s="400">
        <v>0</v>
      </c>
    </row>
    <row r="166" spans="1:3">
      <c r="A166" s="400">
        <v>157</v>
      </c>
      <c r="B166" s="401" t="s">
        <v>414</v>
      </c>
      <c r="C166" s="400">
        <v>1</v>
      </c>
    </row>
    <row r="167" spans="1:3">
      <c r="A167" s="400">
        <v>158</v>
      </c>
      <c r="B167" s="401" t="s">
        <v>415</v>
      </c>
      <c r="C167" s="400">
        <v>1</v>
      </c>
    </row>
    <row r="168" spans="1:3">
      <c r="A168" s="400">
        <v>159</v>
      </c>
      <c r="B168" s="401" t="s">
        <v>416</v>
      </c>
      <c r="C168" s="400">
        <v>1</v>
      </c>
    </row>
    <row r="169" spans="1:3">
      <c r="A169" s="400">
        <v>160</v>
      </c>
      <c r="B169" s="401" t="s">
        <v>417</v>
      </c>
      <c r="C169" s="400">
        <v>1</v>
      </c>
    </row>
    <row r="170" spans="1:3">
      <c r="A170" s="400">
        <v>161</v>
      </c>
      <c r="B170" s="401" t="s">
        <v>418</v>
      </c>
      <c r="C170" s="400">
        <v>1</v>
      </c>
    </row>
    <row r="171" spans="1:3">
      <c r="A171" s="400">
        <v>162</v>
      </c>
      <c r="B171" s="401" t="s">
        <v>419</v>
      </c>
      <c r="C171" s="400">
        <v>1</v>
      </c>
    </row>
    <row r="172" spans="1:3">
      <c r="A172" s="400">
        <v>163</v>
      </c>
      <c r="B172" s="401" t="s">
        <v>420</v>
      </c>
      <c r="C172" s="400">
        <v>1</v>
      </c>
    </row>
    <row r="173" spans="1:3">
      <c r="A173" s="400">
        <v>164</v>
      </c>
      <c r="B173" s="401" t="s">
        <v>421</v>
      </c>
      <c r="C173" s="400">
        <v>1</v>
      </c>
    </row>
    <row r="174" spans="1:3">
      <c r="A174" s="400">
        <v>165</v>
      </c>
      <c r="B174" s="401" t="s">
        <v>422</v>
      </c>
      <c r="C174" s="400">
        <v>1</v>
      </c>
    </row>
    <row r="175" spans="1:3">
      <c r="A175" s="400">
        <v>166</v>
      </c>
      <c r="B175" s="401" t="s">
        <v>423</v>
      </c>
      <c r="C175" s="400">
        <v>0</v>
      </c>
    </row>
    <row r="176" spans="1:3">
      <c r="A176" s="400">
        <v>167</v>
      </c>
      <c r="B176" s="401" t="s">
        <v>424</v>
      </c>
      <c r="C176" s="400">
        <v>1</v>
      </c>
    </row>
    <row r="177" spans="1:3">
      <c r="A177" s="400">
        <v>168</v>
      </c>
      <c r="B177" s="401" t="s">
        <v>425</v>
      </c>
      <c r="C177" s="400">
        <v>1</v>
      </c>
    </row>
    <row r="178" spans="1:3">
      <c r="A178" s="400">
        <v>169</v>
      </c>
      <c r="B178" s="401" t="s">
        <v>426</v>
      </c>
      <c r="C178" s="400">
        <v>1</v>
      </c>
    </row>
    <row r="179" spans="1:3">
      <c r="A179" s="400">
        <v>170</v>
      </c>
      <c r="B179" s="401" t="s">
        <v>427</v>
      </c>
      <c r="C179" s="400">
        <v>1</v>
      </c>
    </row>
    <row r="180" spans="1:3">
      <c r="A180" s="400">
        <v>171</v>
      </c>
      <c r="B180" s="401" t="s">
        <v>428</v>
      </c>
      <c r="C180" s="400">
        <v>1</v>
      </c>
    </row>
    <row r="181" spans="1:3">
      <c r="A181" s="400">
        <v>172</v>
      </c>
      <c r="B181" s="401" t="s">
        <v>429</v>
      </c>
      <c r="C181" s="400">
        <v>1</v>
      </c>
    </row>
    <row r="182" spans="1:3">
      <c r="A182" s="400">
        <v>173</v>
      </c>
      <c r="B182" s="401" t="s">
        <v>430</v>
      </c>
      <c r="C182" s="400">
        <v>1</v>
      </c>
    </row>
    <row r="183" spans="1:3">
      <c r="A183" s="400">
        <v>174</v>
      </c>
      <c r="B183" s="401" t="s">
        <v>431</v>
      </c>
      <c r="C183" s="400">
        <v>1</v>
      </c>
    </row>
    <row r="184" spans="1:3">
      <c r="A184" s="400">
        <v>175</v>
      </c>
      <c r="B184" s="401" t="s">
        <v>432</v>
      </c>
      <c r="C184" s="400">
        <v>1</v>
      </c>
    </row>
    <row r="185" spans="1:3">
      <c r="A185" s="400">
        <v>176</v>
      </c>
      <c r="B185" s="401" t="s">
        <v>433</v>
      </c>
      <c r="C185" s="400">
        <v>1</v>
      </c>
    </row>
    <row r="186" spans="1:3">
      <c r="A186" s="400">
        <v>177</v>
      </c>
      <c r="B186" s="401" t="s">
        <v>434</v>
      </c>
      <c r="C186" s="400">
        <v>1</v>
      </c>
    </row>
    <row r="187" spans="1:3">
      <c r="A187" s="400">
        <v>178</v>
      </c>
      <c r="B187" s="401" t="s">
        <v>435</v>
      </c>
      <c r="C187" s="400">
        <v>1</v>
      </c>
    </row>
    <row r="188" spans="1:3">
      <c r="A188" s="400">
        <v>179</v>
      </c>
      <c r="B188" s="401" t="s">
        <v>436</v>
      </c>
      <c r="C188" s="400">
        <v>0</v>
      </c>
    </row>
    <row r="189" spans="1:3">
      <c r="A189" s="400">
        <v>180</v>
      </c>
      <c r="B189" s="401" t="s">
        <v>437</v>
      </c>
      <c r="C189" s="400">
        <v>0</v>
      </c>
    </row>
    <row r="190" spans="1:3">
      <c r="A190" s="400">
        <v>181</v>
      </c>
      <c r="B190" s="401" t="s">
        <v>438</v>
      </c>
      <c r="C190" s="400">
        <v>1</v>
      </c>
    </row>
    <row r="191" spans="1:3">
      <c r="A191" s="400">
        <v>182</v>
      </c>
      <c r="B191" s="401" t="s">
        <v>439</v>
      </c>
      <c r="C191" s="400">
        <v>1</v>
      </c>
    </row>
    <row r="192" spans="1:3">
      <c r="A192" s="400">
        <v>183</v>
      </c>
      <c r="B192" s="401" t="s">
        <v>440</v>
      </c>
      <c r="C192" s="400">
        <v>0</v>
      </c>
    </row>
    <row r="193" spans="1:3">
      <c r="A193" s="400">
        <v>184</v>
      </c>
      <c r="B193" s="401" t="s">
        <v>441</v>
      </c>
      <c r="C193" s="400">
        <v>1</v>
      </c>
    </row>
    <row r="194" spans="1:3">
      <c r="A194" s="400">
        <v>185</v>
      </c>
      <c r="B194" s="401" t="s">
        <v>442</v>
      </c>
      <c r="C194" s="400">
        <v>1</v>
      </c>
    </row>
    <row r="195" spans="1:3">
      <c r="A195" s="400">
        <v>186</v>
      </c>
      <c r="B195" s="401" t="s">
        <v>443</v>
      </c>
      <c r="C195" s="400">
        <v>1</v>
      </c>
    </row>
    <row r="196" spans="1:3">
      <c r="A196" s="400">
        <v>187</v>
      </c>
      <c r="B196" s="401" t="s">
        <v>444</v>
      </c>
      <c r="C196" s="400">
        <v>1</v>
      </c>
    </row>
    <row r="197" spans="1:3">
      <c r="A197" s="400">
        <v>188</v>
      </c>
      <c r="B197" s="401" t="s">
        <v>445</v>
      </c>
      <c r="C197" s="400">
        <v>0</v>
      </c>
    </row>
    <row r="198" spans="1:3">
      <c r="A198" s="400">
        <v>189</v>
      </c>
      <c r="B198" s="401" t="s">
        <v>446</v>
      </c>
      <c r="C198" s="400">
        <v>1</v>
      </c>
    </row>
    <row r="199" spans="1:3">
      <c r="A199" s="400">
        <v>190</v>
      </c>
      <c r="B199" s="401" t="s">
        <v>447</v>
      </c>
      <c r="C199" s="400">
        <v>0</v>
      </c>
    </row>
    <row r="200" spans="1:3">
      <c r="A200" s="400">
        <v>191</v>
      </c>
      <c r="B200" s="401" t="s">
        <v>448</v>
      </c>
      <c r="C200" s="400">
        <v>1</v>
      </c>
    </row>
    <row r="201" spans="1:3">
      <c r="A201" s="400">
        <v>192</v>
      </c>
      <c r="B201" s="401" t="s">
        <v>449</v>
      </c>
      <c r="C201" s="400">
        <v>0</v>
      </c>
    </row>
    <row r="202" spans="1:3">
      <c r="A202" s="400">
        <v>193</v>
      </c>
      <c r="B202" s="401" t="s">
        <v>450</v>
      </c>
      <c r="C202" s="400">
        <v>0</v>
      </c>
    </row>
    <row r="203" spans="1:3">
      <c r="A203" s="400">
        <v>194</v>
      </c>
      <c r="B203" s="401" t="s">
        <v>451</v>
      </c>
      <c r="C203" s="400">
        <v>0</v>
      </c>
    </row>
    <row r="204" spans="1:3">
      <c r="A204" s="400">
        <v>195</v>
      </c>
      <c r="B204" s="401" t="s">
        <v>452</v>
      </c>
      <c r="C204" s="400">
        <v>0</v>
      </c>
    </row>
    <row r="205" spans="1:3">
      <c r="A205" s="400">
        <v>196</v>
      </c>
      <c r="B205" s="401" t="s">
        <v>453</v>
      </c>
      <c r="C205" s="400">
        <v>1</v>
      </c>
    </row>
    <row r="206" spans="1:3">
      <c r="A206" s="400">
        <v>197</v>
      </c>
      <c r="B206" s="401" t="s">
        <v>454</v>
      </c>
      <c r="C206" s="400">
        <v>1</v>
      </c>
    </row>
    <row r="207" spans="1:3">
      <c r="A207" s="400">
        <v>198</v>
      </c>
      <c r="B207" s="401" t="s">
        <v>455</v>
      </c>
      <c r="C207" s="400">
        <v>1</v>
      </c>
    </row>
    <row r="208" spans="1:3">
      <c r="A208" s="400">
        <v>199</v>
      </c>
      <c r="B208" s="401" t="s">
        <v>456</v>
      </c>
      <c r="C208" s="400">
        <v>1</v>
      </c>
    </row>
    <row r="209" spans="1:3">
      <c r="A209" s="400">
        <v>200</v>
      </c>
      <c r="B209" s="401" t="s">
        <v>457</v>
      </c>
      <c r="C209" s="400">
        <v>0</v>
      </c>
    </row>
    <row r="210" spans="1:3">
      <c r="A210" s="400">
        <v>201</v>
      </c>
      <c r="B210" s="401" t="s">
        <v>458</v>
      </c>
      <c r="C210" s="400">
        <v>1</v>
      </c>
    </row>
    <row r="211" spans="1:3">
      <c r="A211" s="400">
        <v>202</v>
      </c>
      <c r="B211" s="401" t="s">
        <v>459</v>
      </c>
      <c r="C211" s="400">
        <v>0</v>
      </c>
    </row>
    <row r="212" spans="1:3">
      <c r="A212" s="400">
        <v>203</v>
      </c>
      <c r="B212" s="401" t="s">
        <v>460</v>
      </c>
      <c r="C212" s="400">
        <v>0</v>
      </c>
    </row>
    <row r="213" spans="1:3">
      <c r="A213" s="400">
        <v>204</v>
      </c>
      <c r="B213" s="401" t="s">
        <v>461</v>
      </c>
      <c r="C213" s="400">
        <v>1</v>
      </c>
    </row>
    <row r="214" spans="1:3">
      <c r="A214" s="400">
        <v>205</v>
      </c>
      <c r="B214" s="401" t="s">
        <v>462</v>
      </c>
      <c r="C214" s="400">
        <v>0</v>
      </c>
    </row>
    <row r="215" spans="1:3">
      <c r="A215" s="400">
        <v>206</v>
      </c>
      <c r="B215" s="401" t="s">
        <v>463</v>
      </c>
      <c r="C215" s="400">
        <v>0</v>
      </c>
    </row>
    <row r="216" spans="1:3">
      <c r="A216" s="400">
        <v>207</v>
      </c>
      <c r="B216" s="401" t="s">
        <v>464</v>
      </c>
      <c r="C216" s="400">
        <v>1</v>
      </c>
    </row>
    <row r="217" spans="1:3">
      <c r="A217" s="400">
        <v>208</v>
      </c>
      <c r="B217" s="401" t="s">
        <v>465</v>
      </c>
      <c r="C217" s="400">
        <v>1</v>
      </c>
    </row>
    <row r="218" spans="1:3">
      <c r="A218" s="400">
        <v>209</v>
      </c>
      <c r="B218" s="401" t="s">
        <v>466</v>
      </c>
      <c r="C218" s="400">
        <v>1</v>
      </c>
    </row>
    <row r="219" spans="1:3">
      <c r="A219" s="400">
        <v>210</v>
      </c>
      <c r="B219" s="401" t="s">
        <v>467</v>
      </c>
      <c r="C219" s="400">
        <v>1</v>
      </c>
    </row>
    <row r="220" spans="1:3">
      <c r="A220" s="400">
        <v>211</v>
      </c>
      <c r="B220" s="401" t="s">
        <v>468</v>
      </c>
      <c r="C220" s="400">
        <v>1</v>
      </c>
    </row>
    <row r="221" spans="1:3">
      <c r="A221" s="400">
        <v>212</v>
      </c>
      <c r="B221" s="401" t="s">
        <v>469</v>
      </c>
      <c r="C221" s="400">
        <v>1</v>
      </c>
    </row>
    <row r="222" spans="1:3">
      <c r="A222" s="400">
        <v>213</v>
      </c>
      <c r="B222" s="401" t="s">
        <v>470</v>
      </c>
      <c r="C222" s="400">
        <v>1</v>
      </c>
    </row>
    <row r="223" spans="1:3">
      <c r="A223" s="400">
        <v>214</v>
      </c>
      <c r="B223" s="401" t="s">
        <v>471</v>
      </c>
      <c r="C223" s="400">
        <v>1</v>
      </c>
    </row>
    <row r="224" spans="1:3">
      <c r="A224" s="400">
        <v>215</v>
      </c>
      <c r="B224" s="401" t="s">
        <v>472</v>
      </c>
      <c r="C224" s="400">
        <v>1</v>
      </c>
    </row>
    <row r="225" spans="1:3">
      <c r="A225" s="400">
        <v>216</v>
      </c>
      <c r="B225" s="401" t="s">
        <v>473</v>
      </c>
      <c r="C225" s="400">
        <v>0</v>
      </c>
    </row>
    <row r="226" spans="1:3">
      <c r="A226" s="400">
        <v>217</v>
      </c>
      <c r="B226" s="401" t="s">
        <v>474</v>
      </c>
      <c r="C226" s="400">
        <v>1</v>
      </c>
    </row>
    <row r="227" spans="1:3">
      <c r="A227" s="400">
        <v>218</v>
      </c>
      <c r="B227" s="401" t="s">
        <v>475</v>
      </c>
      <c r="C227" s="400">
        <v>1</v>
      </c>
    </row>
    <row r="228" spans="1:3">
      <c r="A228" s="400">
        <v>219</v>
      </c>
      <c r="B228" s="401" t="s">
        <v>476</v>
      </c>
      <c r="C228" s="400">
        <v>1</v>
      </c>
    </row>
    <row r="229" spans="1:3">
      <c r="A229" s="400">
        <v>220</v>
      </c>
      <c r="B229" s="401" t="s">
        <v>477</v>
      </c>
      <c r="C229" s="400">
        <v>1</v>
      </c>
    </row>
    <row r="230" spans="1:3">
      <c r="A230" s="400">
        <v>221</v>
      </c>
      <c r="B230" s="401" t="s">
        <v>478</v>
      </c>
      <c r="C230" s="400">
        <v>1</v>
      </c>
    </row>
    <row r="231" spans="1:3">
      <c r="A231" s="400">
        <v>222</v>
      </c>
      <c r="B231" s="401" t="s">
        <v>479</v>
      </c>
      <c r="C231" s="400">
        <v>0</v>
      </c>
    </row>
    <row r="232" spans="1:3">
      <c r="A232" s="400">
        <v>223</v>
      </c>
      <c r="B232" s="401" t="s">
        <v>480</v>
      </c>
      <c r="C232" s="400">
        <v>1</v>
      </c>
    </row>
    <row r="233" spans="1:3">
      <c r="A233" s="400">
        <v>224</v>
      </c>
      <c r="B233" s="401" t="s">
        <v>481</v>
      </c>
      <c r="C233" s="400">
        <v>1</v>
      </c>
    </row>
    <row r="234" spans="1:3">
      <c r="A234" s="400">
        <v>225</v>
      </c>
      <c r="B234" s="401" t="s">
        <v>482</v>
      </c>
      <c r="C234" s="400">
        <v>0</v>
      </c>
    </row>
    <row r="235" spans="1:3">
      <c r="A235" s="400">
        <v>226</v>
      </c>
      <c r="B235" s="401" t="s">
        <v>483</v>
      </c>
      <c r="C235" s="400">
        <v>1</v>
      </c>
    </row>
    <row r="236" spans="1:3">
      <c r="A236" s="400">
        <v>227</v>
      </c>
      <c r="B236" s="401" t="s">
        <v>484</v>
      </c>
      <c r="C236" s="400">
        <v>1</v>
      </c>
    </row>
    <row r="237" spans="1:3">
      <c r="A237" s="400">
        <v>228</v>
      </c>
      <c r="B237" s="401" t="s">
        <v>485</v>
      </c>
      <c r="C237" s="400">
        <v>0</v>
      </c>
    </row>
    <row r="238" spans="1:3">
      <c r="A238" s="400">
        <v>229</v>
      </c>
      <c r="B238" s="401" t="s">
        <v>486</v>
      </c>
      <c r="C238" s="400">
        <v>1</v>
      </c>
    </row>
    <row r="239" spans="1:3">
      <c r="A239" s="400">
        <v>230</v>
      </c>
      <c r="B239" s="401" t="s">
        <v>487</v>
      </c>
      <c r="C239" s="400">
        <v>1</v>
      </c>
    </row>
    <row r="240" spans="1:3">
      <c r="A240" s="400">
        <v>231</v>
      </c>
      <c r="B240" s="401" t="s">
        <v>488</v>
      </c>
      <c r="C240" s="400">
        <v>1</v>
      </c>
    </row>
    <row r="241" spans="1:3">
      <c r="A241" s="400">
        <v>232</v>
      </c>
      <c r="B241" s="401" t="s">
        <v>489</v>
      </c>
      <c r="C241" s="400">
        <v>0</v>
      </c>
    </row>
    <row r="242" spans="1:3">
      <c r="A242" s="400">
        <v>233</v>
      </c>
      <c r="B242" s="401" t="s">
        <v>490</v>
      </c>
      <c r="C242" s="400">
        <v>0</v>
      </c>
    </row>
    <row r="243" spans="1:3">
      <c r="A243" s="400">
        <v>234</v>
      </c>
      <c r="B243" s="401" t="s">
        <v>491</v>
      </c>
      <c r="C243" s="400">
        <v>1</v>
      </c>
    </row>
    <row r="244" spans="1:3">
      <c r="A244" s="400">
        <v>235</v>
      </c>
      <c r="B244" s="401" t="s">
        <v>492</v>
      </c>
      <c r="C244" s="400">
        <v>0</v>
      </c>
    </row>
    <row r="245" spans="1:3">
      <c r="A245" s="400">
        <v>236</v>
      </c>
      <c r="B245" s="401" t="s">
        <v>493</v>
      </c>
      <c r="C245" s="400">
        <v>1</v>
      </c>
    </row>
    <row r="246" spans="1:3">
      <c r="A246" s="400">
        <v>237</v>
      </c>
      <c r="B246" s="401" t="s">
        <v>494</v>
      </c>
      <c r="C246" s="400">
        <v>0</v>
      </c>
    </row>
    <row r="247" spans="1:3">
      <c r="A247" s="400">
        <v>238</v>
      </c>
      <c r="B247" s="401" t="s">
        <v>495</v>
      </c>
      <c r="C247" s="400">
        <v>1</v>
      </c>
    </row>
    <row r="248" spans="1:3">
      <c r="A248" s="400">
        <v>239</v>
      </c>
      <c r="B248" s="401" t="s">
        <v>496</v>
      </c>
      <c r="C248" s="400">
        <v>1</v>
      </c>
    </row>
    <row r="249" spans="1:3">
      <c r="A249" s="400">
        <v>240</v>
      </c>
      <c r="B249" s="401" t="s">
        <v>497</v>
      </c>
      <c r="C249" s="400">
        <v>1</v>
      </c>
    </row>
    <row r="250" spans="1:3">
      <c r="A250" s="400">
        <v>241</v>
      </c>
      <c r="B250" s="401" t="s">
        <v>498</v>
      </c>
      <c r="C250" s="400">
        <v>0</v>
      </c>
    </row>
    <row r="251" spans="1:3">
      <c r="A251" s="400">
        <v>242</v>
      </c>
      <c r="B251" s="401" t="s">
        <v>499</v>
      </c>
      <c r="C251" s="400">
        <v>1</v>
      </c>
    </row>
    <row r="252" spans="1:3">
      <c r="A252" s="400">
        <v>243</v>
      </c>
      <c r="B252" s="401" t="s">
        <v>500</v>
      </c>
      <c r="C252" s="400">
        <v>1</v>
      </c>
    </row>
    <row r="253" spans="1:3">
      <c r="A253" s="400">
        <v>244</v>
      </c>
      <c r="B253" s="401" t="s">
        <v>501</v>
      </c>
      <c r="C253" s="400">
        <v>1</v>
      </c>
    </row>
    <row r="254" spans="1:3">
      <c r="A254" s="400">
        <v>245</v>
      </c>
      <c r="B254" s="401" t="s">
        <v>502</v>
      </c>
      <c r="C254" s="400">
        <v>0</v>
      </c>
    </row>
    <row r="255" spans="1:3">
      <c r="A255" s="400">
        <v>246</v>
      </c>
      <c r="B255" s="401" t="s">
        <v>503</v>
      </c>
      <c r="C255" s="400">
        <v>1</v>
      </c>
    </row>
    <row r="256" spans="1:3">
      <c r="A256" s="400">
        <v>247</v>
      </c>
      <c r="B256" s="401" t="s">
        <v>504</v>
      </c>
      <c r="C256" s="400">
        <v>0</v>
      </c>
    </row>
    <row r="257" spans="1:3">
      <c r="A257" s="400">
        <v>248</v>
      </c>
      <c r="B257" s="401" t="s">
        <v>505</v>
      </c>
      <c r="C257" s="400">
        <v>1</v>
      </c>
    </row>
    <row r="258" spans="1:3">
      <c r="A258" s="400">
        <v>249</v>
      </c>
      <c r="B258" s="401" t="s">
        <v>506</v>
      </c>
      <c r="C258" s="400">
        <v>1</v>
      </c>
    </row>
    <row r="259" spans="1:3">
      <c r="A259" s="400">
        <v>250</v>
      </c>
      <c r="B259" s="401" t="s">
        <v>507</v>
      </c>
      <c r="C259" s="400">
        <v>1</v>
      </c>
    </row>
    <row r="260" spans="1:3">
      <c r="A260" s="400">
        <v>251</v>
      </c>
      <c r="B260" s="401" t="s">
        <v>508</v>
      </c>
      <c r="C260" s="400">
        <v>1</v>
      </c>
    </row>
    <row r="261" spans="1:3">
      <c r="A261" s="400">
        <v>252</v>
      </c>
      <c r="B261" s="401" t="s">
        <v>509</v>
      </c>
      <c r="C261" s="400">
        <v>1</v>
      </c>
    </row>
    <row r="262" spans="1:3">
      <c r="A262" s="400">
        <v>253</v>
      </c>
      <c r="B262" s="401" t="s">
        <v>510</v>
      </c>
      <c r="C262" s="400">
        <v>1</v>
      </c>
    </row>
    <row r="263" spans="1:3">
      <c r="A263" s="400">
        <v>254</v>
      </c>
      <c r="B263" s="401" t="s">
        <v>511</v>
      </c>
      <c r="C263" s="400">
        <v>0</v>
      </c>
    </row>
    <row r="264" spans="1:3">
      <c r="A264" s="400">
        <v>255</v>
      </c>
      <c r="B264" s="401" t="s">
        <v>512</v>
      </c>
      <c r="C264" s="400">
        <v>0</v>
      </c>
    </row>
    <row r="265" spans="1:3">
      <c r="A265" s="400">
        <v>256</v>
      </c>
      <c r="B265" s="401" t="s">
        <v>513</v>
      </c>
      <c r="C265" s="400">
        <v>0</v>
      </c>
    </row>
    <row r="266" spans="1:3">
      <c r="A266" s="400">
        <v>257</v>
      </c>
      <c r="B266" s="401" t="s">
        <v>514</v>
      </c>
      <c r="C266" s="400">
        <v>0</v>
      </c>
    </row>
    <row r="267" spans="1:3">
      <c r="A267" s="400">
        <v>258</v>
      </c>
      <c r="B267" s="401" t="s">
        <v>515</v>
      </c>
      <c r="C267" s="400">
        <v>1</v>
      </c>
    </row>
    <row r="268" spans="1:3">
      <c r="A268" s="400">
        <v>259</v>
      </c>
      <c r="B268" s="401" t="s">
        <v>516</v>
      </c>
      <c r="C268" s="400">
        <v>0</v>
      </c>
    </row>
    <row r="269" spans="1:3">
      <c r="A269" s="400">
        <v>260</v>
      </c>
      <c r="B269" s="401" t="s">
        <v>517</v>
      </c>
      <c r="C269" s="400">
        <v>0</v>
      </c>
    </row>
    <row r="270" spans="1:3">
      <c r="A270" s="400">
        <v>261</v>
      </c>
      <c r="B270" s="401" t="s">
        <v>518</v>
      </c>
      <c r="C270" s="400">
        <v>1</v>
      </c>
    </row>
    <row r="271" spans="1:3">
      <c r="A271" s="400">
        <v>262</v>
      </c>
      <c r="B271" s="401" t="s">
        <v>519</v>
      </c>
      <c r="C271" s="400">
        <v>1</v>
      </c>
    </row>
    <row r="272" spans="1:3">
      <c r="A272" s="400">
        <v>263</v>
      </c>
      <c r="B272" s="401" t="s">
        <v>520</v>
      </c>
      <c r="C272" s="400">
        <v>1</v>
      </c>
    </row>
    <row r="273" spans="1:4">
      <c r="A273" s="400">
        <v>264</v>
      </c>
      <c r="B273" s="401" t="s">
        <v>521</v>
      </c>
      <c r="C273" s="400">
        <v>1</v>
      </c>
    </row>
    <row r="274" spans="1:4">
      <c r="A274" s="400">
        <v>265</v>
      </c>
      <c r="B274" s="401" t="s">
        <v>522</v>
      </c>
      <c r="C274" s="400">
        <v>1</v>
      </c>
    </row>
    <row r="275" spans="1:4">
      <c r="A275" s="400">
        <v>266</v>
      </c>
      <c r="B275" s="401" t="s">
        <v>523</v>
      </c>
      <c r="C275" s="400">
        <v>1</v>
      </c>
    </row>
    <row r="276" spans="1:4">
      <c r="A276" s="400">
        <v>267</v>
      </c>
      <c r="B276" s="401" t="s">
        <v>524</v>
      </c>
      <c r="C276" s="400">
        <v>0</v>
      </c>
    </row>
    <row r="277" spans="1:4">
      <c r="A277" s="400">
        <v>268</v>
      </c>
      <c r="B277" s="401" t="s">
        <v>525</v>
      </c>
      <c r="C277" s="400">
        <v>0</v>
      </c>
    </row>
    <row r="278" spans="1:4">
      <c r="A278" s="400">
        <v>269</v>
      </c>
      <c r="B278" s="401" t="s">
        <v>526</v>
      </c>
      <c r="C278" s="400">
        <v>1</v>
      </c>
    </row>
    <row r="279" spans="1:4">
      <c r="A279" s="400">
        <v>270</v>
      </c>
      <c r="B279" s="401" t="s">
        <v>527</v>
      </c>
      <c r="C279" s="400">
        <v>0</v>
      </c>
      <c r="D279" s="50" t="s">
        <v>1048</v>
      </c>
    </row>
    <row r="280" spans="1:4">
      <c r="A280" s="400">
        <v>271</v>
      </c>
      <c r="B280" s="401" t="s">
        <v>528</v>
      </c>
      <c r="C280" s="400">
        <v>1</v>
      </c>
    </row>
    <row r="281" spans="1:4">
      <c r="A281" s="400">
        <v>272</v>
      </c>
      <c r="B281" s="401" t="s">
        <v>529</v>
      </c>
      <c r="C281" s="400">
        <v>1</v>
      </c>
    </row>
    <row r="282" spans="1:4">
      <c r="A282" s="400">
        <v>273</v>
      </c>
      <c r="B282" s="401" t="s">
        <v>530</v>
      </c>
      <c r="C282" s="400">
        <v>1</v>
      </c>
      <c r="D282" s="50" t="s">
        <v>1048</v>
      </c>
    </row>
    <row r="283" spans="1:4">
      <c r="A283" s="400">
        <v>274</v>
      </c>
      <c r="B283" s="401" t="s">
        <v>531</v>
      </c>
      <c r="C283" s="400">
        <v>1</v>
      </c>
    </row>
    <row r="284" spans="1:4">
      <c r="A284" s="400">
        <v>275</v>
      </c>
      <c r="B284" s="401" t="s">
        <v>532</v>
      </c>
      <c r="C284" s="400">
        <v>1</v>
      </c>
    </row>
    <row r="285" spans="1:4">
      <c r="A285" s="400">
        <v>276</v>
      </c>
      <c r="B285" s="401" t="s">
        <v>533</v>
      </c>
      <c r="C285" s="400">
        <v>1</v>
      </c>
    </row>
    <row r="286" spans="1:4">
      <c r="A286" s="400">
        <v>277</v>
      </c>
      <c r="B286" s="401" t="s">
        <v>534</v>
      </c>
      <c r="C286" s="400">
        <v>1</v>
      </c>
    </row>
    <row r="287" spans="1:4">
      <c r="A287" s="400">
        <v>278</v>
      </c>
      <c r="B287" s="401" t="s">
        <v>535</v>
      </c>
      <c r="C287" s="400">
        <v>1</v>
      </c>
    </row>
    <row r="288" spans="1:4">
      <c r="A288" s="400">
        <v>279</v>
      </c>
      <c r="B288" s="401" t="s">
        <v>536</v>
      </c>
      <c r="C288" s="400">
        <v>0</v>
      </c>
    </row>
    <row r="289" spans="1:3">
      <c r="A289" s="400">
        <v>280</v>
      </c>
      <c r="B289" s="401" t="s">
        <v>537</v>
      </c>
      <c r="C289" s="400">
        <v>0</v>
      </c>
    </row>
    <row r="290" spans="1:3">
      <c r="A290" s="400">
        <v>281</v>
      </c>
      <c r="B290" s="401" t="s">
        <v>538</v>
      </c>
      <c r="C290" s="400">
        <v>1</v>
      </c>
    </row>
    <row r="291" spans="1:3">
      <c r="A291" s="400">
        <v>282</v>
      </c>
      <c r="B291" s="401" t="s">
        <v>539</v>
      </c>
      <c r="C291" s="400">
        <v>0</v>
      </c>
    </row>
    <row r="292" spans="1:3">
      <c r="A292" s="400">
        <v>283</v>
      </c>
      <c r="B292" s="401" t="s">
        <v>540</v>
      </c>
      <c r="C292" s="400">
        <v>0</v>
      </c>
    </row>
    <row r="293" spans="1:3">
      <c r="A293" s="400">
        <v>284</v>
      </c>
      <c r="B293" s="401" t="s">
        <v>541</v>
      </c>
      <c r="C293" s="400">
        <v>1</v>
      </c>
    </row>
    <row r="294" spans="1:3">
      <c r="A294" s="400">
        <v>285</v>
      </c>
      <c r="B294" s="401" t="s">
        <v>542</v>
      </c>
      <c r="C294" s="400">
        <v>1</v>
      </c>
    </row>
    <row r="295" spans="1:3">
      <c r="A295" s="400">
        <v>286</v>
      </c>
      <c r="B295" s="401" t="s">
        <v>543</v>
      </c>
      <c r="C295" s="400">
        <v>0</v>
      </c>
    </row>
    <row r="296" spans="1:3">
      <c r="A296" s="400">
        <v>287</v>
      </c>
      <c r="B296" s="401" t="s">
        <v>544</v>
      </c>
      <c r="C296" s="400">
        <v>1</v>
      </c>
    </row>
    <row r="297" spans="1:3">
      <c r="A297" s="400">
        <v>288</v>
      </c>
      <c r="B297" s="401" t="s">
        <v>545</v>
      </c>
      <c r="C297" s="400">
        <v>1</v>
      </c>
    </row>
    <row r="298" spans="1:3">
      <c r="A298" s="400">
        <v>289</v>
      </c>
      <c r="B298" s="401" t="s">
        <v>546</v>
      </c>
      <c r="C298" s="400">
        <v>1</v>
      </c>
    </row>
    <row r="299" spans="1:3">
      <c r="A299" s="400">
        <v>290</v>
      </c>
      <c r="B299" s="401" t="s">
        <v>547</v>
      </c>
      <c r="C299" s="400">
        <v>1</v>
      </c>
    </row>
    <row r="300" spans="1:3">
      <c r="A300" s="400">
        <v>291</v>
      </c>
      <c r="B300" s="401" t="s">
        <v>548</v>
      </c>
      <c r="C300" s="400">
        <v>1</v>
      </c>
    </row>
    <row r="301" spans="1:3">
      <c r="A301" s="400">
        <v>292</v>
      </c>
      <c r="B301" s="401" t="s">
        <v>549</v>
      </c>
      <c r="C301" s="400">
        <v>1</v>
      </c>
    </row>
    <row r="302" spans="1:3">
      <c r="A302" s="400">
        <v>293</v>
      </c>
      <c r="B302" s="401" t="s">
        <v>550</v>
      </c>
      <c r="C302" s="400">
        <v>1</v>
      </c>
    </row>
    <row r="303" spans="1:3">
      <c r="A303" s="400">
        <v>294</v>
      </c>
      <c r="B303" s="401" t="s">
        <v>551</v>
      </c>
      <c r="C303" s="400">
        <v>0</v>
      </c>
    </row>
    <row r="304" spans="1:3">
      <c r="A304" s="400">
        <v>295</v>
      </c>
      <c r="B304" s="401" t="s">
        <v>552</v>
      </c>
      <c r="C304" s="400">
        <v>1</v>
      </c>
    </row>
    <row r="305" spans="1:3">
      <c r="A305" s="400">
        <v>296</v>
      </c>
      <c r="B305" s="401" t="s">
        <v>553</v>
      </c>
      <c r="C305" s="400">
        <v>1</v>
      </c>
    </row>
    <row r="306" spans="1:3">
      <c r="A306" s="400">
        <v>297</v>
      </c>
      <c r="B306" s="401" t="s">
        <v>554</v>
      </c>
      <c r="C306" s="400">
        <v>0</v>
      </c>
    </row>
    <row r="307" spans="1:3">
      <c r="A307" s="400">
        <v>298</v>
      </c>
      <c r="B307" s="401" t="s">
        <v>555</v>
      </c>
      <c r="C307" s="400">
        <v>1</v>
      </c>
    </row>
    <row r="308" spans="1:3">
      <c r="A308" s="400">
        <v>299</v>
      </c>
      <c r="B308" s="401" t="s">
        <v>556</v>
      </c>
      <c r="C308" s="400">
        <v>0</v>
      </c>
    </row>
    <row r="309" spans="1:3">
      <c r="A309" s="400">
        <v>300</v>
      </c>
      <c r="B309" s="401" t="s">
        <v>557</v>
      </c>
      <c r="C309" s="400">
        <v>1</v>
      </c>
    </row>
    <row r="310" spans="1:3">
      <c r="A310" s="400">
        <v>301</v>
      </c>
      <c r="B310" s="401" t="s">
        <v>558</v>
      </c>
      <c r="C310" s="400">
        <v>1</v>
      </c>
    </row>
    <row r="311" spans="1:3">
      <c r="A311" s="400">
        <v>302</v>
      </c>
      <c r="B311" s="401" t="s">
        <v>559</v>
      </c>
      <c r="C311" s="400">
        <v>0</v>
      </c>
    </row>
    <row r="312" spans="1:3">
      <c r="A312" s="400">
        <v>303</v>
      </c>
      <c r="B312" s="401" t="s">
        <v>560</v>
      </c>
      <c r="C312" s="400">
        <v>0</v>
      </c>
    </row>
    <row r="313" spans="1:3">
      <c r="A313" s="400">
        <v>304</v>
      </c>
      <c r="B313" s="401" t="s">
        <v>561</v>
      </c>
      <c r="C313" s="400">
        <v>1</v>
      </c>
    </row>
    <row r="314" spans="1:3">
      <c r="A314" s="400">
        <v>305</v>
      </c>
      <c r="B314" s="401" t="s">
        <v>562</v>
      </c>
      <c r="C314" s="400">
        <v>1</v>
      </c>
    </row>
    <row r="315" spans="1:3">
      <c r="A315" s="400">
        <v>306</v>
      </c>
      <c r="B315" s="401" t="s">
        <v>563</v>
      </c>
      <c r="C315" s="400">
        <v>1</v>
      </c>
    </row>
    <row r="316" spans="1:3">
      <c r="A316" s="400">
        <v>307</v>
      </c>
      <c r="B316" s="401" t="s">
        <v>564</v>
      </c>
      <c r="C316" s="400">
        <v>1</v>
      </c>
    </row>
    <row r="317" spans="1:3">
      <c r="A317" s="400">
        <v>308</v>
      </c>
      <c r="B317" s="401" t="s">
        <v>565</v>
      </c>
      <c r="C317" s="400">
        <v>1</v>
      </c>
    </row>
    <row r="318" spans="1:3">
      <c r="A318" s="400">
        <v>309</v>
      </c>
      <c r="B318" s="401" t="s">
        <v>566</v>
      </c>
      <c r="C318" s="400">
        <v>1</v>
      </c>
    </row>
    <row r="319" spans="1:3">
      <c r="A319" s="400">
        <v>310</v>
      </c>
      <c r="B319" s="401" t="s">
        <v>567</v>
      </c>
      <c r="C319" s="400">
        <v>1</v>
      </c>
    </row>
    <row r="320" spans="1:3">
      <c r="A320" s="400">
        <v>311</v>
      </c>
      <c r="B320" s="401" t="s">
        <v>568</v>
      </c>
      <c r="C320" s="400">
        <v>0</v>
      </c>
    </row>
    <row r="321" spans="1:3">
      <c r="A321" s="400">
        <v>312</v>
      </c>
      <c r="B321" s="401" t="s">
        <v>569</v>
      </c>
      <c r="C321" s="400">
        <v>0</v>
      </c>
    </row>
    <row r="322" spans="1:3">
      <c r="A322" s="400">
        <v>313</v>
      </c>
      <c r="B322" s="401" t="s">
        <v>570</v>
      </c>
      <c r="C322" s="400">
        <v>0</v>
      </c>
    </row>
    <row r="323" spans="1:3">
      <c r="A323" s="400">
        <v>314</v>
      </c>
      <c r="B323" s="401" t="s">
        <v>571</v>
      </c>
      <c r="C323" s="400">
        <v>1</v>
      </c>
    </row>
    <row r="324" spans="1:3">
      <c r="A324" s="400">
        <v>315</v>
      </c>
      <c r="B324" s="401" t="s">
        <v>572</v>
      </c>
      <c r="C324" s="400">
        <v>1</v>
      </c>
    </row>
    <row r="325" spans="1:3">
      <c r="A325" s="400">
        <v>316</v>
      </c>
      <c r="B325" s="401" t="s">
        <v>573</v>
      </c>
      <c r="C325" s="400">
        <v>1</v>
      </c>
    </row>
    <row r="326" spans="1:3">
      <c r="A326" s="400">
        <v>317</v>
      </c>
      <c r="B326" s="401" t="s">
        <v>574</v>
      </c>
      <c r="C326" s="400">
        <v>1</v>
      </c>
    </row>
    <row r="327" spans="1:3">
      <c r="A327" s="400">
        <v>318</v>
      </c>
      <c r="B327" s="401" t="s">
        <v>575</v>
      </c>
      <c r="C327" s="400">
        <v>1</v>
      </c>
    </row>
    <row r="328" spans="1:3">
      <c r="A328" s="400">
        <v>319</v>
      </c>
      <c r="B328" s="401" t="s">
        <v>576</v>
      </c>
      <c r="C328" s="400">
        <v>0</v>
      </c>
    </row>
    <row r="329" spans="1:3">
      <c r="A329" s="400">
        <v>320</v>
      </c>
      <c r="B329" s="401" t="s">
        <v>577</v>
      </c>
      <c r="C329" s="400">
        <v>0</v>
      </c>
    </row>
    <row r="330" spans="1:3">
      <c r="A330" s="400">
        <v>321</v>
      </c>
      <c r="B330" s="401" t="s">
        <v>578</v>
      </c>
      <c r="C330" s="400">
        <v>1</v>
      </c>
    </row>
    <row r="331" spans="1:3">
      <c r="A331" s="400">
        <v>322</v>
      </c>
      <c r="B331" s="401" t="s">
        <v>579</v>
      </c>
      <c r="C331" s="400">
        <v>1</v>
      </c>
    </row>
    <row r="332" spans="1:3">
      <c r="A332" s="400">
        <v>323</v>
      </c>
      <c r="B332" s="401" t="s">
        <v>580</v>
      </c>
      <c r="C332" s="400">
        <v>1</v>
      </c>
    </row>
    <row r="333" spans="1:3">
      <c r="A333" s="400">
        <v>324</v>
      </c>
      <c r="B333" s="401" t="s">
        <v>581</v>
      </c>
      <c r="C333" s="400">
        <v>0</v>
      </c>
    </row>
    <row r="334" spans="1:3">
      <c r="A334" s="400">
        <v>325</v>
      </c>
      <c r="B334" s="401" t="s">
        <v>582</v>
      </c>
      <c r="C334" s="400">
        <v>1</v>
      </c>
    </row>
    <row r="335" spans="1:3">
      <c r="A335" s="400">
        <v>326</v>
      </c>
      <c r="B335" s="401" t="s">
        <v>583</v>
      </c>
      <c r="C335" s="400">
        <v>1</v>
      </c>
    </row>
    <row r="336" spans="1:3">
      <c r="A336" s="400">
        <v>327</v>
      </c>
      <c r="B336" s="401" t="s">
        <v>584</v>
      </c>
      <c r="C336" s="400">
        <v>1</v>
      </c>
    </row>
    <row r="337" spans="1:4">
      <c r="A337" s="400">
        <v>328</v>
      </c>
      <c r="B337" s="401" t="s">
        <v>585</v>
      </c>
      <c r="C337" s="400">
        <v>0</v>
      </c>
    </row>
    <row r="338" spans="1:4">
      <c r="A338" s="400">
        <v>329</v>
      </c>
      <c r="B338" s="401" t="s">
        <v>586</v>
      </c>
      <c r="C338" s="400">
        <v>0</v>
      </c>
    </row>
    <row r="339" spans="1:4">
      <c r="A339" s="400">
        <v>330</v>
      </c>
      <c r="B339" s="401" t="s">
        <v>587</v>
      </c>
      <c r="C339" s="400">
        <v>1</v>
      </c>
    </row>
    <row r="340" spans="1:4">
      <c r="A340" s="400">
        <v>331</v>
      </c>
      <c r="B340" s="401" t="s">
        <v>588</v>
      </c>
      <c r="C340" s="400">
        <v>1</v>
      </c>
    </row>
    <row r="341" spans="1:4">
      <c r="A341" s="400">
        <v>332</v>
      </c>
      <c r="B341" s="401" t="s">
        <v>589</v>
      </c>
      <c r="C341" s="400">
        <v>1</v>
      </c>
    </row>
    <row r="342" spans="1:4">
      <c r="A342" s="400">
        <v>333</v>
      </c>
      <c r="B342" s="401" t="s">
        <v>590</v>
      </c>
      <c r="C342" s="400">
        <v>0</v>
      </c>
    </row>
    <row r="343" spans="1:4">
      <c r="A343" s="400">
        <v>334</v>
      </c>
      <c r="B343" s="401" t="s">
        <v>591</v>
      </c>
      <c r="C343" s="400">
        <v>0</v>
      </c>
    </row>
    <row r="344" spans="1:4">
      <c r="A344" s="400">
        <v>335</v>
      </c>
      <c r="B344" s="401" t="s">
        <v>592</v>
      </c>
      <c r="C344" s="400">
        <v>1</v>
      </c>
    </row>
    <row r="345" spans="1:4">
      <c r="A345" s="400">
        <v>336</v>
      </c>
      <c r="B345" s="401" t="s">
        <v>593</v>
      </c>
      <c r="C345" s="400">
        <v>1</v>
      </c>
      <c r="D345" s="50" t="s">
        <v>1049</v>
      </c>
    </row>
    <row r="346" spans="1:4">
      <c r="A346" s="400">
        <v>337</v>
      </c>
      <c r="B346" s="401" t="s">
        <v>594</v>
      </c>
      <c r="C346" s="400">
        <v>1</v>
      </c>
    </row>
    <row r="347" spans="1:4">
      <c r="A347" s="400">
        <v>338</v>
      </c>
      <c r="B347" s="401" t="s">
        <v>595</v>
      </c>
      <c r="C347" s="400">
        <v>0</v>
      </c>
    </row>
    <row r="348" spans="1:4">
      <c r="A348" s="400">
        <v>339</v>
      </c>
      <c r="B348" s="401" t="s">
        <v>596</v>
      </c>
      <c r="C348" s="400">
        <v>0</v>
      </c>
    </row>
    <row r="349" spans="1:4">
      <c r="A349" s="400">
        <v>340</v>
      </c>
      <c r="B349" s="401" t="s">
        <v>597</v>
      </c>
      <c r="C349" s="400">
        <v>1</v>
      </c>
    </row>
    <row r="350" spans="1:4">
      <c r="A350" s="400">
        <v>341</v>
      </c>
      <c r="B350" s="401" t="s">
        <v>598</v>
      </c>
      <c r="C350" s="400">
        <v>0</v>
      </c>
      <c r="D350" s="50" t="s">
        <v>1121</v>
      </c>
    </row>
    <row r="351" spans="1:4">
      <c r="A351" s="400">
        <v>342</v>
      </c>
      <c r="B351" s="401" t="s">
        <v>599</v>
      </c>
      <c r="C351" s="400">
        <v>1</v>
      </c>
    </row>
    <row r="352" spans="1:4">
      <c r="A352" s="400">
        <v>343</v>
      </c>
      <c r="B352" s="401" t="s">
        <v>600</v>
      </c>
      <c r="C352" s="400">
        <v>1</v>
      </c>
    </row>
    <row r="353" spans="1:4">
      <c r="A353" s="400">
        <v>344</v>
      </c>
      <c r="B353" s="401" t="s">
        <v>601</v>
      </c>
      <c r="C353" s="400">
        <v>1</v>
      </c>
    </row>
    <row r="354" spans="1:4">
      <c r="A354" s="400">
        <v>345</v>
      </c>
      <c r="B354" s="401" t="s">
        <v>602</v>
      </c>
      <c r="C354" s="400">
        <v>0</v>
      </c>
    </row>
    <row r="355" spans="1:4">
      <c r="A355" s="400">
        <v>346</v>
      </c>
      <c r="B355" s="401" t="s">
        <v>603</v>
      </c>
      <c r="C355" s="400">
        <v>1</v>
      </c>
    </row>
    <row r="356" spans="1:4">
      <c r="A356" s="400">
        <v>347</v>
      </c>
      <c r="B356" s="401" t="s">
        <v>604</v>
      </c>
      <c r="C356" s="400">
        <v>1</v>
      </c>
    </row>
    <row r="357" spans="1:4">
      <c r="A357" s="400">
        <v>348</v>
      </c>
      <c r="B357" s="401" t="s">
        <v>605</v>
      </c>
      <c r="C357" s="400">
        <v>1</v>
      </c>
    </row>
    <row r="358" spans="1:4">
      <c r="A358" s="400">
        <v>349</v>
      </c>
      <c r="B358" s="401" t="s">
        <v>606</v>
      </c>
      <c r="C358" s="400">
        <v>1</v>
      </c>
      <c r="D358" s="50" t="s">
        <v>1091</v>
      </c>
    </row>
    <row r="359" spans="1:4">
      <c r="A359" s="400">
        <v>350</v>
      </c>
      <c r="B359" s="401" t="s">
        <v>607</v>
      </c>
      <c r="C359" s="400">
        <v>1</v>
      </c>
    </row>
    <row r="360" spans="1:4">
      <c r="A360" s="400">
        <v>351</v>
      </c>
      <c r="B360" s="401" t="s">
        <v>608</v>
      </c>
      <c r="C360" s="400">
        <v>0</v>
      </c>
    </row>
    <row r="361" spans="1:4">
      <c r="A361" s="400">
        <v>352</v>
      </c>
      <c r="B361" s="401" t="s">
        <v>609</v>
      </c>
      <c r="C361" s="400">
        <v>0</v>
      </c>
    </row>
    <row r="362" spans="1:4">
      <c r="A362" s="400">
        <v>406</v>
      </c>
      <c r="B362" s="401" t="s">
        <v>610</v>
      </c>
      <c r="C362" s="400">
        <v>1</v>
      </c>
    </row>
    <row r="363" spans="1:4">
      <c r="A363" s="400">
        <v>600</v>
      </c>
      <c r="B363" s="401" t="s">
        <v>611</v>
      </c>
      <c r="C363" s="400">
        <v>1</v>
      </c>
      <c r="D363" s="50" t="s">
        <v>1056</v>
      </c>
    </row>
    <row r="364" spans="1:4">
      <c r="A364" s="400">
        <v>603</v>
      </c>
      <c r="B364" s="401" t="s">
        <v>1185</v>
      </c>
      <c r="C364" s="400">
        <v>1</v>
      </c>
      <c r="D364" s="50" t="s">
        <v>1131</v>
      </c>
    </row>
    <row r="365" spans="1:4">
      <c r="A365" s="400">
        <v>605</v>
      </c>
      <c r="B365" s="401" t="s">
        <v>613</v>
      </c>
      <c r="C365" s="400">
        <v>1</v>
      </c>
    </row>
    <row r="366" spans="1:4">
      <c r="A366" s="400">
        <v>610</v>
      </c>
      <c r="B366" s="401" t="s">
        <v>614</v>
      </c>
      <c r="C366" s="400">
        <v>1</v>
      </c>
    </row>
    <row r="367" spans="1:4">
      <c r="A367" s="400">
        <v>615</v>
      </c>
      <c r="B367" s="401" t="s">
        <v>615</v>
      </c>
      <c r="C367" s="400">
        <v>1</v>
      </c>
    </row>
    <row r="368" spans="1:4">
      <c r="A368" s="400">
        <v>616</v>
      </c>
      <c r="B368" s="401" t="s">
        <v>787</v>
      </c>
      <c r="C368" s="400">
        <v>1</v>
      </c>
      <c r="D368" s="50" t="s">
        <v>1048</v>
      </c>
    </row>
    <row r="369" spans="1:4">
      <c r="A369" s="400">
        <v>618</v>
      </c>
      <c r="B369" s="401" t="s">
        <v>616</v>
      </c>
      <c r="C369" s="400">
        <v>1</v>
      </c>
    </row>
    <row r="370" spans="1:4">
      <c r="A370" s="400">
        <v>620</v>
      </c>
      <c r="B370" s="401" t="s">
        <v>617</v>
      </c>
      <c r="C370" s="400">
        <v>1</v>
      </c>
      <c r="D370" s="50" t="s">
        <v>1168</v>
      </c>
    </row>
    <row r="371" spans="1:4">
      <c r="A371" s="400">
        <v>622</v>
      </c>
      <c r="B371" s="401" t="s">
        <v>618</v>
      </c>
      <c r="C371" s="400">
        <v>1</v>
      </c>
    </row>
    <row r="372" spans="1:4">
      <c r="A372" s="400">
        <v>625</v>
      </c>
      <c r="B372" s="401" t="s">
        <v>619</v>
      </c>
      <c r="C372" s="400">
        <v>1</v>
      </c>
    </row>
    <row r="373" spans="1:4">
      <c r="A373" s="400">
        <v>632</v>
      </c>
      <c r="B373" s="401" t="s">
        <v>622</v>
      </c>
      <c r="C373" s="400">
        <v>1</v>
      </c>
    </row>
    <row r="374" spans="1:4">
      <c r="A374" s="400">
        <v>635</v>
      </c>
      <c r="B374" s="401" t="s">
        <v>623</v>
      </c>
      <c r="C374" s="400">
        <v>1</v>
      </c>
    </row>
    <row r="375" spans="1:4">
      <c r="A375" s="400">
        <v>640</v>
      </c>
      <c r="B375" s="401" t="s">
        <v>624</v>
      </c>
      <c r="C375" s="400">
        <v>1</v>
      </c>
    </row>
    <row r="376" spans="1:4">
      <c r="A376" s="400">
        <v>645</v>
      </c>
      <c r="B376" s="401" t="s">
        <v>625</v>
      </c>
      <c r="C376" s="400">
        <v>1</v>
      </c>
    </row>
    <row r="377" spans="1:4">
      <c r="A377" s="400">
        <v>650</v>
      </c>
      <c r="B377" s="401" t="s">
        <v>626</v>
      </c>
      <c r="C377" s="400">
        <v>1</v>
      </c>
    </row>
    <row r="378" spans="1:4">
      <c r="A378" s="400">
        <v>655</v>
      </c>
      <c r="B378" s="401" t="s">
        <v>627</v>
      </c>
      <c r="C378" s="400">
        <v>1</v>
      </c>
    </row>
    <row r="379" spans="1:4">
      <c r="A379" s="400">
        <v>658</v>
      </c>
      <c r="B379" s="401" t="s">
        <v>628</v>
      </c>
      <c r="C379" s="400">
        <v>1</v>
      </c>
    </row>
    <row r="380" spans="1:4">
      <c r="A380" s="400">
        <v>660</v>
      </c>
      <c r="B380" s="401" t="s">
        <v>629</v>
      </c>
      <c r="C380" s="400">
        <v>1</v>
      </c>
    </row>
    <row r="381" spans="1:4">
      <c r="A381" s="400">
        <v>662</v>
      </c>
      <c r="B381" s="401" t="s">
        <v>630</v>
      </c>
      <c r="C381" s="400">
        <v>1</v>
      </c>
    </row>
    <row r="382" spans="1:4">
      <c r="A382" s="400">
        <v>665</v>
      </c>
      <c r="B382" s="401" t="s">
        <v>631</v>
      </c>
      <c r="C382" s="400">
        <v>1</v>
      </c>
      <c r="D382" s="50" t="s">
        <v>1048</v>
      </c>
    </row>
    <row r="383" spans="1:4">
      <c r="A383" s="400">
        <v>670</v>
      </c>
      <c r="B383" s="401" t="s">
        <v>632</v>
      </c>
      <c r="C383" s="400">
        <v>1</v>
      </c>
    </row>
    <row r="384" spans="1:4">
      <c r="A384" s="400">
        <v>672</v>
      </c>
      <c r="B384" s="401" t="s">
        <v>633</v>
      </c>
      <c r="C384" s="400">
        <v>1</v>
      </c>
      <c r="D384" s="50" t="s">
        <v>1091</v>
      </c>
    </row>
    <row r="385" spans="1:4">
      <c r="A385" s="400">
        <v>673</v>
      </c>
      <c r="B385" s="401" t="s">
        <v>634</v>
      </c>
      <c r="C385" s="400">
        <v>1</v>
      </c>
    </row>
    <row r="386" spans="1:4">
      <c r="A386" s="400">
        <v>674</v>
      </c>
      <c r="B386" s="401" t="s">
        <v>635</v>
      </c>
      <c r="C386" s="400">
        <v>1</v>
      </c>
    </row>
    <row r="387" spans="1:4">
      <c r="A387" s="400">
        <v>675</v>
      </c>
      <c r="B387" s="401" t="s">
        <v>636</v>
      </c>
      <c r="C387" s="400">
        <v>1</v>
      </c>
    </row>
    <row r="388" spans="1:4">
      <c r="A388" s="400">
        <v>680</v>
      </c>
      <c r="B388" s="401" t="s">
        <v>637</v>
      </c>
      <c r="C388" s="400">
        <v>1</v>
      </c>
    </row>
    <row r="389" spans="1:4">
      <c r="A389" s="400">
        <v>683</v>
      </c>
      <c r="B389" s="401" t="s">
        <v>638</v>
      </c>
      <c r="C389" s="400">
        <v>1</v>
      </c>
    </row>
    <row r="390" spans="1:4">
      <c r="A390" s="400">
        <v>685</v>
      </c>
      <c r="B390" s="401" t="s">
        <v>639</v>
      </c>
      <c r="C390" s="400">
        <v>1</v>
      </c>
    </row>
    <row r="391" spans="1:4">
      <c r="A391" s="400">
        <v>690</v>
      </c>
      <c r="B391" s="401" t="s">
        <v>640</v>
      </c>
      <c r="C391" s="400">
        <v>1</v>
      </c>
    </row>
    <row r="392" spans="1:4">
      <c r="A392" s="400">
        <v>695</v>
      </c>
      <c r="B392" s="401" t="s">
        <v>641</v>
      </c>
      <c r="C392" s="400">
        <v>1</v>
      </c>
    </row>
    <row r="393" spans="1:4">
      <c r="A393" s="400">
        <v>698</v>
      </c>
      <c r="B393" s="401" t="s">
        <v>642</v>
      </c>
      <c r="C393" s="400">
        <v>1</v>
      </c>
    </row>
    <row r="394" spans="1:4">
      <c r="A394" s="400">
        <v>700</v>
      </c>
      <c r="B394" s="401" t="s">
        <v>643</v>
      </c>
      <c r="C394" s="400">
        <v>1</v>
      </c>
    </row>
    <row r="395" spans="1:4">
      <c r="A395" s="400">
        <v>705</v>
      </c>
      <c r="B395" s="401" t="s">
        <v>644</v>
      </c>
      <c r="C395" s="400">
        <v>1</v>
      </c>
    </row>
    <row r="396" spans="1:4">
      <c r="A396" s="400">
        <v>710</v>
      </c>
      <c r="B396" s="401" t="s">
        <v>645</v>
      </c>
      <c r="C396" s="400">
        <v>1</v>
      </c>
    </row>
    <row r="397" spans="1:4">
      <c r="A397" s="400">
        <v>712</v>
      </c>
      <c r="B397" s="401" t="s">
        <v>1042</v>
      </c>
      <c r="C397" s="400">
        <v>1</v>
      </c>
      <c r="D397" s="50" t="s">
        <v>1049</v>
      </c>
    </row>
    <row r="398" spans="1:4">
      <c r="A398" s="400">
        <v>715</v>
      </c>
      <c r="B398" s="401" t="s">
        <v>646</v>
      </c>
      <c r="C398" s="400">
        <v>1</v>
      </c>
      <c r="D398" s="50" t="s">
        <v>1121</v>
      </c>
    </row>
    <row r="399" spans="1:4">
      <c r="A399" s="400">
        <v>717</v>
      </c>
      <c r="B399" s="401" t="s">
        <v>647</v>
      </c>
      <c r="C399" s="400">
        <v>1</v>
      </c>
    </row>
    <row r="400" spans="1:4">
      <c r="A400" s="400">
        <v>720</v>
      </c>
      <c r="B400" s="401" t="s">
        <v>648</v>
      </c>
      <c r="C400" s="400">
        <v>1</v>
      </c>
    </row>
    <row r="401" spans="1:4">
      <c r="A401" s="400">
        <v>725</v>
      </c>
      <c r="B401" s="401" t="s">
        <v>649</v>
      </c>
      <c r="C401" s="400">
        <v>1</v>
      </c>
    </row>
    <row r="402" spans="1:4">
      <c r="A402" s="400">
        <v>728</v>
      </c>
      <c r="B402" s="401" t="s">
        <v>650</v>
      </c>
      <c r="C402" s="400">
        <v>1</v>
      </c>
    </row>
    <row r="403" spans="1:4">
      <c r="A403" s="400">
        <v>730</v>
      </c>
      <c r="B403" s="401" t="s">
        <v>651</v>
      </c>
      <c r="C403" s="400">
        <v>1</v>
      </c>
    </row>
    <row r="404" spans="1:4">
      <c r="A404" s="400">
        <v>735</v>
      </c>
      <c r="B404" s="401" t="s">
        <v>652</v>
      </c>
      <c r="C404" s="400">
        <v>1</v>
      </c>
    </row>
    <row r="405" spans="1:4">
      <c r="A405" s="400">
        <v>740</v>
      </c>
      <c r="B405" s="401" t="s">
        <v>653</v>
      </c>
      <c r="C405" s="400">
        <v>1</v>
      </c>
    </row>
    <row r="406" spans="1:4">
      <c r="A406" s="400">
        <v>745</v>
      </c>
      <c r="B406" s="401" t="s">
        <v>654</v>
      </c>
      <c r="C406" s="400">
        <v>1</v>
      </c>
    </row>
    <row r="407" spans="1:4">
      <c r="A407" s="400">
        <v>750</v>
      </c>
      <c r="B407" s="401" t="s">
        <v>655</v>
      </c>
      <c r="C407" s="400">
        <v>1</v>
      </c>
    </row>
    <row r="408" spans="1:4">
      <c r="A408" s="400">
        <v>753</v>
      </c>
      <c r="B408" s="401" t="s">
        <v>656</v>
      </c>
      <c r="C408" s="400">
        <v>1</v>
      </c>
    </row>
    <row r="409" spans="1:4">
      <c r="A409" s="400">
        <v>755</v>
      </c>
      <c r="B409" s="401" t="s">
        <v>657</v>
      </c>
      <c r="C409" s="400">
        <v>1</v>
      </c>
    </row>
    <row r="410" spans="1:4">
      <c r="A410" s="400">
        <v>760</v>
      </c>
      <c r="B410" s="401" t="s">
        <v>658</v>
      </c>
      <c r="C410" s="400">
        <v>1</v>
      </c>
    </row>
    <row r="411" spans="1:4">
      <c r="A411" s="400">
        <v>763</v>
      </c>
      <c r="B411" s="401" t="s">
        <v>788</v>
      </c>
      <c r="C411" s="400">
        <v>1</v>
      </c>
      <c r="D411" s="50" t="s">
        <v>1048</v>
      </c>
    </row>
    <row r="412" spans="1:4">
      <c r="A412" s="400">
        <v>765</v>
      </c>
      <c r="B412" s="401" t="s">
        <v>659</v>
      </c>
      <c r="C412" s="400">
        <v>1</v>
      </c>
    </row>
    <row r="413" spans="1:4">
      <c r="A413" s="400">
        <v>766</v>
      </c>
      <c r="B413" s="401" t="s">
        <v>1043</v>
      </c>
      <c r="C413" s="400">
        <v>1</v>
      </c>
      <c r="D413" s="50" t="s">
        <v>1049</v>
      </c>
    </row>
    <row r="414" spans="1:4">
      <c r="A414" s="400">
        <v>767</v>
      </c>
      <c r="B414" s="401" t="s">
        <v>661</v>
      </c>
      <c r="C414" s="400">
        <v>1</v>
      </c>
    </row>
    <row r="415" spans="1:4">
      <c r="A415" s="400">
        <v>770</v>
      </c>
      <c r="B415" s="401" t="s">
        <v>662</v>
      </c>
      <c r="C415" s="400">
        <v>1</v>
      </c>
    </row>
    <row r="416" spans="1:4">
      <c r="A416" s="400">
        <v>773</v>
      </c>
      <c r="B416" s="401" t="s">
        <v>663</v>
      </c>
      <c r="C416" s="400">
        <v>1</v>
      </c>
    </row>
    <row r="417" spans="1:4">
      <c r="A417" s="400">
        <v>774</v>
      </c>
      <c r="B417" s="401" t="s">
        <v>664</v>
      </c>
      <c r="C417" s="400">
        <v>1</v>
      </c>
    </row>
    <row r="418" spans="1:4">
      <c r="A418" s="400">
        <v>775</v>
      </c>
      <c r="B418" s="401" t="s">
        <v>665</v>
      </c>
      <c r="C418" s="400">
        <v>1</v>
      </c>
    </row>
    <row r="419" spans="1:4">
      <c r="A419" s="400">
        <v>778</v>
      </c>
      <c r="B419" s="401" t="s">
        <v>666</v>
      </c>
      <c r="C419" s="400">
        <v>1</v>
      </c>
    </row>
    <row r="420" spans="1:4">
      <c r="A420" s="400">
        <v>780</v>
      </c>
      <c r="B420" s="401" t="s">
        <v>667</v>
      </c>
      <c r="C420" s="400">
        <v>1</v>
      </c>
    </row>
    <row r="421" spans="1:4">
      <c r="A421" s="400">
        <v>801</v>
      </c>
      <c r="B421" s="401" t="s">
        <v>668</v>
      </c>
      <c r="C421" s="400">
        <v>1</v>
      </c>
    </row>
    <row r="422" spans="1:4">
      <c r="A422" s="400">
        <v>805</v>
      </c>
      <c r="B422" s="401" t="s">
        <v>669</v>
      </c>
      <c r="C422" s="400">
        <v>1</v>
      </c>
    </row>
    <row r="423" spans="1:4">
      <c r="A423" s="400">
        <v>806</v>
      </c>
      <c r="B423" s="401" t="s">
        <v>670</v>
      </c>
      <c r="C423" s="400">
        <v>1</v>
      </c>
    </row>
    <row r="424" spans="1:4">
      <c r="A424" s="400">
        <v>810</v>
      </c>
      <c r="B424" s="401" t="s">
        <v>671</v>
      </c>
      <c r="C424" s="400">
        <v>1</v>
      </c>
    </row>
    <row r="425" spans="1:4">
      <c r="A425" s="400">
        <v>815</v>
      </c>
      <c r="B425" s="401" t="s">
        <v>672</v>
      </c>
      <c r="C425" s="400">
        <v>1</v>
      </c>
    </row>
    <row r="426" spans="1:4">
      <c r="A426" s="400">
        <v>817</v>
      </c>
      <c r="B426" s="401" t="s">
        <v>1080</v>
      </c>
      <c r="C426" s="400">
        <v>1</v>
      </c>
      <c r="D426" s="50" t="s">
        <v>1056</v>
      </c>
    </row>
    <row r="427" spans="1:4">
      <c r="A427" s="400">
        <v>818</v>
      </c>
      <c r="B427" s="401" t="s">
        <v>673</v>
      </c>
      <c r="C427" s="400">
        <v>1</v>
      </c>
    </row>
    <row r="428" spans="1:4">
      <c r="A428" s="400">
        <v>821</v>
      </c>
      <c r="B428" s="401" t="s">
        <v>674</v>
      </c>
      <c r="C428" s="400">
        <v>1</v>
      </c>
    </row>
    <row r="429" spans="1:4">
      <c r="A429" s="400">
        <v>823</v>
      </c>
      <c r="B429" s="401" t="s">
        <v>675</v>
      </c>
      <c r="C429" s="400">
        <v>1</v>
      </c>
    </row>
    <row r="430" spans="1:4">
      <c r="A430" s="400">
        <v>825</v>
      </c>
      <c r="B430" s="401" t="s">
        <v>676</v>
      </c>
      <c r="C430" s="400">
        <v>1</v>
      </c>
    </row>
    <row r="431" spans="1:4">
      <c r="A431" s="400">
        <v>828</v>
      </c>
      <c r="B431" s="401" t="s">
        <v>677</v>
      </c>
      <c r="C431" s="400">
        <v>1</v>
      </c>
    </row>
    <row r="432" spans="1:4">
      <c r="A432" s="400">
        <v>829</v>
      </c>
      <c r="B432" s="401" t="s">
        <v>678</v>
      </c>
      <c r="C432" s="400">
        <v>1</v>
      </c>
    </row>
    <row r="433" spans="1:3">
      <c r="A433" s="400">
        <v>830</v>
      </c>
      <c r="B433" s="401" t="s">
        <v>679</v>
      </c>
      <c r="C433" s="400">
        <v>1</v>
      </c>
    </row>
    <row r="434" spans="1:3">
      <c r="A434" s="400">
        <v>832</v>
      </c>
      <c r="B434" s="401" t="s">
        <v>680</v>
      </c>
      <c r="C434" s="400">
        <v>1</v>
      </c>
    </row>
    <row r="435" spans="1:3">
      <c r="A435" s="400">
        <v>851</v>
      </c>
      <c r="B435" s="401" t="s">
        <v>681</v>
      </c>
      <c r="C435" s="400">
        <v>1</v>
      </c>
    </row>
    <row r="436" spans="1:3">
      <c r="A436" s="400">
        <v>852</v>
      </c>
      <c r="B436" s="401" t="s">
        <v>682</v>
      </c>
      <c r="C436" s="400">
        <v>1</v>
      </c>
    </row>
    <row r="437" spans="1:3">
      <c r="A437" s="400">
        <v>853</v>
      </c>
      <c r="B437" s="401" t="s">
        <v>683</v>
      </c>
      <c r="C437" s="400">
        <v>1</v>
      </c>
    </row>
    <row r="438" spans="1:3">
      <c r="A438" s="400">
        <v>855</v>
      </c>
      <c r="B438" s="401" t="s">
        <v>684</v>
      </c>
      <c r="C438" s="400">
        <v>1</v>
      </c>
    </row>
    <row r="439" spans="1:3">
      <c r="A439" s="400">
        <v>860</v>
      </c>
      <c r="B439" s="401" t="s">
        <v>685</v>
      </c>
      <c r="C439" s="400">
        <v>1</v>
      </c>
    </row>
    <row r="440" spans="1:3">
      <c r="A440" s="400">
        <v>871</v>
      </c>
      <c r="B440" s="401" t="s">
        <v>686</v>
      </c>
      <c r="C440" s="400">
        <v>1</v>
      </c>
    </row>
    <row r="441" spans="1:3">
      <c r="A441" s="400">
        <v>872</v>
      </c>
      <c r="B441" s="401" t="s">
        <v>687</v>
      </c>
      <c r="C441" s="400">
        <v>1</v>
      </c>
    </row>
    <row r="442" spans="1:3">
      <c r="A442" s="400">
        <v>873</v>
      </c>
      <c r="B442" s="401" t="s">
        <v>308</v>
      </c>
      <c r="C442" s="400">
        <v>1</v>
      </c>
    </row>
    <row r="443" spans="1:3">
      <c r="A443" s="400">
        <v>876</v>
      </c>
      <c r="B443" s="401" t="s">
        <v>688</v>
      </c>
      <c r="C443" s="400">
        <v>1</v>
      </c>
    </row>
    <row r="444" spans="1:3">
      <c r="A444" s="400">
        <v>878</v>
      </c>
      <c r="B444" s="401" t="s">
        <v>689</v>
      </c>
      <c r="C444" s="400">
        <v>1</v>
      </c>
    </row>
    <row r="445" spans="1:3">
      <c r="A445" s="400">
        <v>879</v>
      </c>
      <c r="B445" s="401" t="s">
        <v>690</v>
      </c>
      <c r="C445" s="400">
        <v>1</v>
      </c>
    </row>
    <row r="446" spans="1:3">
      <c r="A446" s="400">
        <v>885</v>
      </c>
      <c r="B446" s="401" t="s">
        <v>691</v>
      </c>
      <c r="C446" s="400">
        <v>1</v>
      </c>
    </row>
    <row r="447" spans="1:3">
      <c r="A447" s="400">
        <v>910</v>
      </c>
      <c r="B447" s="401" t="s">
        <v>692</v>
      </c>
      <c r="C447" s="400">
        <v>1</v>
      </c>
    </row>
    <row r="448" spans="1:3">
      <c r="A448" s="400">
        <v>915</v>
      </c>
      <c r="B448" s="401" t="s">
        <v>693</v>
      </c>
      <c r="C448" s="400">
        <v>1</v>
      </c>
    </row>
  </sheetData>
  <autoFilter ref="A9:H448" xr:uid="{FB45C768-1331-468F-9632-7F9CB40F6FA6}"/>
  <sortState xmlns:xlrd2="http://schemas.microsoft.com/office/spreadsheetml/2017/richdata2" ref="A10:D449">
    <sortCondition ref="A10"/>
  </sortState>
  <phoneticPr fontId="0" type="noConversion"/>
  <pageMargins left="0.75" right="0.75" top="1" bottom="1"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ABE31071780243B2E68C5BEE851FF0" ma:contentTypeVersion="11" ma:contentTypeDescription="Create a new document." ma:contentTypeScope="" ma:versionID="1a8333496de3e2588d700f185a381754">
  <xsd:schema xmlns:xsd="http://www.w3.org/2001/XMLSchema" xmlns:xs="http://www.w3.org/2001/XMLSchema" xmlns:p="http://schemas.microsoft.com/office/2006/metadata/properties" xmlns:ns3="6d1ab2f6-91f9-4f14-952a-3f3eb0d68341" xmlns:ns4="8f2fdac3-5421-455f-b4e4-df6141b3176a" targetNamespace="http://schemas.microsoft.com/office/2006/metadata/properties" ma:root="true" ma:fieldsID="94c75e6b4f38e10c3a98803227a1fafd" ns3:_="" ns4:_="">
    <xsd:import namespace="6d1ab2f6-91f9-4f14-952a-3f3eb0d68341"/>
    <xsd:import namespace="8f2fdac3-5421-455f-b4e4-df6141b3176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1ab2f6-91f9-4f14-952a-3f3eb0d683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f2fdac3-5421-455f-b4e4-df6141b3176a"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4A3798-60D7-43E2-B086-BDF9B0E70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1ab2f6-91f9-4f14-952a-3f3eb0d68341"/>
    <ds:schemaRef ds:uri="8f2fdac3-5421-455f-b4e4-df6141b317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01A83-9457-49DA-ABB6-D157127DCFC7}">
  <ds:schemaRefs>
    <ds:schemaRef ds:uri="http://purl.org/dc/terms/"/>
    <ds:schemaRef ds:uri="http://schemas.microsoft.com/office/infopath/2007/PartnerControls"/>
    <ds:schemaRef ds:uri="http://purl.org/dc/dcmitype/"/>
    <ds:schemaRef ds:uri="http://schemas.microsoft.com/office/2006/documentManagement/types"/>
    <ds:schemaRef ds:uri="http://schemas.microsoft.com/office/2006/metadata/properties"/>
    <ds:schemaRef ds:uri="6d1ab2f6-91f9-4f14-952a-3f3eb0d68341"/>
    <ds:schemaRef ds:uri="http://schemas.openxmlformats.org/package/2006/metadata/core-properties"/>
    <ds:schemaRef ds:uri="8f2fdac3-5421-455f-b4e4-df6141b3176a"/>
    <ds:schemaRef ds:uri="http://www.w3.org/XML/1998/namespace"/>
    <ds:schemaRef ds:uri="http://purl.org/dc/elements/1.1/"/>
  </ds:schemaRefs>
</ds:datastoreItem>
</file>

<file path=customXml/itemProps3.xml><?xml version="1.0" encoding="utf-8"?>
<ds:datastoreItem xmlns:ds="http://schemas.openxmlformats.org/officeDocument/2006/customXml" ds:itemID="{645779A7-47B2-4B84-A256-9CB713FFC1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fnd budget</vt:lpstr>
      <vt:lpstr>fnd base rates</vt:lpstr>
      <vt:lpstr>pre fnd budg</vt:lpstr>
      <vt:lpstr>fnd enro</vt:lpstr>
      <vt:lpstr>charterinfo</vt:lpstr>
      <vt:lpstr>distinfo</vt:lpstr>
      <vt:lpstr>inflat</vt:lpstr>
      <vt:lpstr>lowincgroup</vt:lpstr>
      <vt:lpstr>codes</vt:lpstr>
      <vt:lpstr>charterinfo_a</vt:lpstr>
      <vt:lpstr>charterinfo_b</vt:lpstr>
      <vt:lpstr>code436</vt:lpstr>
      <vt:lpstr>codeCHA</vt:lpstr>
      <vt:lpstr>decile_distr</vt:lpstr>
      <vt:lpstr>distinfo</vt:lpstr>
      <vt:lpstr>enro</vt:lpstr>
      <vt:lpstr>enro_chafnd</vt:lpstr>
      <vt:lpstr>inflat</vt:lpstr>
      <vt:lpstr>lowinc_bysend</vt:lpstr>
      <vt:lpstr>orderCHA</vt:lpstr>
      <vt:lpstr>'fnd budget'!Print_Area</vt:lpstr>
      <vt:lpstr>rate_basefnd</vt:lpstr>
      <vt:lpstr>rate_chafnd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FY23 (Q2) Charter Foundation Budgets</dc:title>
  <dc:subject/>
  <dc:creator>DESE</dc:creator>
  <cp:lastModifiedBy>Zou, Dong (EOE)</cp:lastModifiedBy>
  <cp:lastPrinted>2020-01-03T22:25:05Z</cp:lastPrinted>
  <dcterms:created xsi:type="dcterms:W3CDTF">2005-12-20T13:41:53Z</dcterms:created>
  <dcterms:modified xsi:type="dcterms:W3CDTF">2023-01-03T21:11:11Z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Jan 3 2023 12:00AM</vt:lpwstr>
  </property>
</Properties>
</file>